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hidePivotFieldList="1" autoCompressPictures="0"/>
  <mc:AlternateContent xmlns:mc="http://schemas.openxmlformats.org/markup-compatibility/2006">
    <mc:Choice Requires="x15">
      <x15ac:absPath xmlns:x15ac="http://schemas.microsoft.com/office/spreadsheetml/2010/11/ac" url="C:\Users\wb464833\Dropbox\LTGM_TrainingHistorical\Modelv5_0\"/>
    </mc:Choice>
  </mc:AlternateContent>
  <xr:revisionPtr revIDLastSave="0" documentId="13_ncr:1_{CA19D72F-5B7C-4DFB-836D-9EDFA1B386F7}" xr6:coauthVersionLast="46" xr6:coauthVersionMax="47" xr10:uidLastSave="{00000000-0000-0000-0000-000000000000}"/>
  <bookViews>
    <workbookView xWindow="-120" yWindow="-120" windowWidth="29040" windowHeight="15990" tabRatio="692" xr2:uid="{00000000-000D-0000-FFFF-FFFF00000000}"/>
  </bookViews>
  <sheets>
    <sheet name="Readme" sheetId="28" r:id="rId1"/>
    <sheet name="InputDataA_GeneralAssumptions" sheetId="1" r:id="rId2"/>
    <sheet name="GraphsA" sheetId="43" r:id="rId3"/>
    <sheet name="InputDataB_ModelSpecAssumptions" sheetId="42" r:id="rId4"/>
    <sheet name="GraphsB" sheetId="44" r:id="rId5"/>
    <sheet name="DataSummary" sheetId="46" r:id="rId6"/>
    <sheet name="data" sheetId="45" state="hidden" r:id="rId7"/>
    <sheet name="data_pc" sheetId="48" state="hidden" r:id="rId8"/>
    <sheet name="Submodel1" sheetId="9" r:id="rId9"/>
    <sheet name="Submodel1s" sheetId="26" r:id="rId10"/>
    <sheet name="Submodel2" sheetId="7" r:id="rId11"/>
    <sheet name="Submodel2s" sheetId="30" r:id="rId12"/>
    <sheet name="Submodel3" sheetId="34" r:id="rId13"/>
    <sheet name="Submodel3s" sheetId="37"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4" i="42" l="1"/>
  <c r="AL1" i="42" l="1"/>
  <c r="AL1" i="1"/>
  <c r="AH2" i="9"/>
  <c r="AH2" i="26"/>
  <c r="AH2" i="7"/>
  <c r="AH2" i="30"/>
  <c r="AH2" i="34"/>
  <c r="AH2" i="37"/>
  <c r="A325" i="46"/>
  <c r="A340" i="46"/>
  <c r="B339" i="46"/>
  <c r="B340" i="46" s="1"/>
  <c r="B222" i="46" l="1"/>
  <c r="A242" i="46"/>
  <c r="D220" i="46"/>
  <c r="A220" i="46"/>
  <c r="D181" i="46"/>
  <c r="D182" i="46"/>
  <c r="D183" i="46"/>
  <c r="D184" i="46"/>
  <c r="D185" i="46"/>
  <c r="A185" i="46"/>
  <c r="A184" i="46"/>
  <c r="A183" i="46"/>
  <c r="A182" i="46"/>
  <c r="A181" i="46"/>
  <c r="B161" i="46"/>
  <c r="B162" i="46" s="1"/>
  <c r="A161" i="46"/>
  <c r="I44" i="46"/>
  <c r="K39" i="46"/>
  <c r="I39" i="46"/>
  <c r="I36" i="46"/>
  <c r="A207" i="46" s="1"/>
  <c r="I31" i="46"/>
  <c r="I27" i="46"/>
  <c r="I26" i="46"/>
  <c r="I25" i="46"/>
  <c r="I24" i="46"/>
  <c r="I23" i="46"/>
  <c r="I7" i="46"/>
  <c r="UV1" i="45"/>
  <c r="EI2" i="45"/>
  <c r="EH1" i="45"/>
  <c r="EI1" i="45" s="1"/>
  <c r="EJ1" i="45" s="1"/>
  <c r="EK1" i="45" s="1"/>
  <c r="EL1" i="45" s="1"/>
  <c r="EM1" i="45" s="1"/>
  <c r="EN1" i="45" s="1"/>
  <c r="EO1" i="45" s="1"/>
  <c r="BK2" i="45"/>
  <c r="BG2" i="45"/>
  <c r="BH2" i="45"/>
  <c r="BI2" i="45"/>
  <c r="BL2" i="45"/>
  <c r="BM2" i="45"/>
  <c r="BF2" i="45"/>
  <c r="BE2" i="45"/>
  <c r="BD2" i="45"/>
  <c r="D32" i="26" l="1"/>
  <c r="D345" i="46" l="1"/>
  <c r="D346" i="46"/>
  <c r="D344" i="46"/>
  <c r="D219" i="46"/>
  <c r="AR1" i="48" l="1"/>
  <c r="AS1" i="48" s="1"/>
  <c r="E1" i="48"/>
  <c r="F1" i="48" s="1"/>
  <c r="G1" i="48" s="1"/>
  <c r="H1" i="48" s="1"/>
  <c r="I1" i="48" s="1"/>
  <c r="J1" i="48" s="1"/>
  <c r="K1" i="48" s="1"/>
  <c r="L1" i="48" s="1"/>
  <c r="M1" i="48" s="1"/>
  <c r="N1" i="48" s="1"/>
  <c r="O1" i="48" s="1"/>
  <c r="P1" i="48" s="1"/>
  <c r="Q1" i="48" s="1"/>
  <c r="R1" i="48" s="1"/>
  <c r="S1" i="48" s="1"/>
  <c r="T1" i="48" s="1"/>
  <c r="U1" i="48" s="1"/>
  <c r="V1" i="48" s="1"/>
  <c r="W1" i="48" s="1"/>
  <c r="X1" i="48" s="1"/>
  <c r="Y1" i="48" s="1"/>
  <c r="Z1" i="48" s="1"/>
  <c r="AA1" i="48" s="1"/>
  <c r="AB1" i="48" s="1"/>
  <c r="AC1" i="48" s="1"/>
  <c r="AD1" i="48" s="1"/>
  <c r="AE1" i="48" s="1"/>
  <c r="AF1" i="48" s="1"/>
  <c r="AG1" i="48" s="1"/>
  <c r="AH1" i="48" s="1"/>
  <c r="AI1" i="48" s="1"/>
  <c r="AJ1" i="48" s="1"/>
  <c r="AK1" i="48" s="1"/>
  <c r="AL1" i="48" s="1"/>
  <c r="AM1" i="48" s="1"/>
  <c r="AN1" i="48" s="1"/>
  <c r="AO1" i="48" s="1"/>
  <c r="AP1" i="48" s="1"/>
  <c r="AQ1" i="48" s="1"/>
  <c r="AT1" i="48" l="1"/>
  <c r="AU1" i="48" s="1"/>
  <c r="AV1" i="48" s="1"/>
  <c r="AW1" i="48" s="1"/>
  <c r="AX1" i="48" s="1"/>
  <c r="AY1" i="48" s="1"/>
  <c r="AZ1" i="48" s="1"/>
  <c r="BA1" i="48" s="1"/>
  <c r="BB1" i="48" s="1"/>
  <c r="BC1" i="48" s="1"/>
  <c r="BD1" i="48" s="1"/>
  <c r="K32" i="46" l="1"/>
  <c r="D221" i="46" s="1"/>
  <c r="B3" i="45"/>
  <c r="C3" i="45" s="1"/>
  <c r="EI4" i="45" s="1"/>
  <c r="K44" i="46" s="1"/>
  <c r="QA21" i="45"/>
  <c r="QB21" i="45" s="1"/>
  <c r="OO21" i="45"/>
  <c r="NB21" i="45"/>
  <c r="PZ5" i="45"/>
  <c r="ON5" i="45"/>
  <c r="ON2" i="45" s="1"/>
  <c r="OM5" i="45"/>
  <c r="NA5" i="45"/>
  <c r="JU5" i="45"/>
  <c r="JT5" i="45"/>
  <c r="JS5" i="45"/>
  <c r="JR5" i="45"/>
  <c r="JQ5" i="45"/>
  <c r="JP5" i="45"/>
  <c r="JO5" i="45"/>
  <c r="JN5" i="45"/>
  <c r="JM5" i="45"/>
  <c r="JL5" i="45"/>
  <c r="JK5" i="45"/>
  <c r="JJ5" i="45"/>
  <c r="JI5" i="45"/>
  <c r="JH5" i="45"/>
  <c r="JG5" i="45"/>
  <c r="JF5" i="45"/>
  <c r="JE5" i="45"/>
  <c r="JD5" i="45"/>
  <c r="JC5" i="45"/>
  <c r="JB5" i="45"/>
  <c r="JA5" i="45"/>
  <c r="IZ5" i="45"/>
  <c r="IY5" i="45"/>
  <c r="IX5" i="45"/>
  <c r="IW5" i="45"/>
  <c r="IV5" i="45"/>
  <c r="IU5" i="45"/>
  <c r="IT5" i="45"/>
  <c r="IS5" i="45"/>
  <c r="IR5" i="45"/>
  <c r="IQ5" i="45"/>
  <c r="IP5" i="45"/>
  <c r="IO5" i="45"/>
  <c r="IN5" i="45"/>
  <c r="IM5" i="45"/>
  <c r="NA2" i="45"/>
  <c r="MX2" i="45"/>
  <c r="MW2" i="45"/>
  <c r="MV2" i="45"/>
  <c r="MU2" i="45"/>
  <c r="MT2" i="45"/>
  <c r="MS2" i="45"/>
  <c r="MR2" i="45"/>
  <c r="MQ2" i="45"/>
  <c r="MP2" i="45"/>
  <c r="MO2" i="45"/>
  <c r="MN2" i="45"/>
  <c r="MM2" i="45"/>
  <c r="ML2" i="45"/>
  <c r="MK2" i="45"/>
  <c r="MJ2" i="45"/>
  <c r="MI2" i="45"/>
  <c r="MH2" i="45"/>
  <c r="MG2" i="45"/>
  <c r="MF2" i="45"/>
  <c r="ME2" i="45"/>
  <c r="MD2" i="45"/>
  <c r="MC2" i="45"/>
  <c r="MB2" i="45"/>
  <c r="MA2" i="45"/>
  <c r="LZ2" i="45"/>
  <c r="LY2" i="45"/>
  <c r="LX2" i="45"/>
  <c r="LW2" i="45"/>
  <c r="LV2" i="45"/>
  <c r="LU2" i="45"/>
  <c r="LT2" i="45"/>
  <c r="LS2" i="45"/>
  <c r="LR2" i="45"/>
  <c r="LQ2" i="45"/>
  <c r="LP2" i="45"/>
  <c r="LO2" i="45"/>
  <c r="LK2" i="45"/>
  <c r="LJ2" i="45"/>
  <c r="LI2" i="45"/>
  <c r="LH2" i="45"/>
  <c r="LG2" i="45"/>
  <c r="LF2" i="45"/>
  <c r="LE2" i="45"/>
  <c r="LD2" i="45"/>
  <c r="LC2" i="45"/>
  <c r="LB2" i="45"/>
  <c r="LA2" i="45"/>
  <c r="KZ2" i="45"/>
  <c r="KY2" i="45"/>
  <c r="KX2" i="45"/>
  <c r="KW2" i="45"/>
  <c r="KV2" i="45"/>
  <c r="KU2" i="45"/>
  <c r="KT2" i="45"/>
  <c r="KS2" i="45"/>
  <c r="KR2" i="45"/>
  <c r="KQ2" i="45"/>
  <c r="KP2" i="45"/>
  <c r="KO2" i="45"/>
  <c r="KN2" i="45"/>
  <c r="KM2" i="45"/>
  <c r="KL2" i="45"/>
  <c r="KK2" i="45"/>
  <c r="KJ2" i="45"/>
  <c r="KI2" i="45"/>
  <c r="KH2" i="45"/>
  <c r="KG2" i="45"/>
  <c r="KF2" i="45"/>
  <c r="KE2" i="45"/>
  <c r="KD2" i="45"/>
  <c r="KC2" i="45"/>
  <c r="KB2" i="45"/>
  <c r="II2" i="45"/>
  <c r="IH2" i="45"/>
  <c r="IG2" i="45"/>
  <c r="IF2" i="45"/>
  <c r="IE2" i="45"/>
  <c r="ID2" i="45"/>
  <c r="IC2" i="45"/>
  <c r="IB2" i="45"/>
  <c r="IA2" i="45"/>
  <c r="HZ2" i="45"/>
  <c r="HY2" i="45"/>
  <c r="HX2" i="45"/>
  <c r="HW2" i="45"/>
  <c r="HV2" i="45"/>
  <c r="HU2" i="45"/>
  <c r="HT2" i="45"/>
  <c r="HS2" i="45"/>
  <c r="HR2" i="45"/>
  <c r="HQ2" i="45"/>
  <c r="HP2" i="45"/>
  <c r="HO2" i="45"/>
  <c r="HN2" i="45"/>
  <c r="HM2" i="45"/>
  <c r="HL2" i="45"/>
  <c r="HK2" i="45"/>
  <c r="HJ2" i="45"/>
  <c r="HI2" i="45"/>
  <c r="HH2" i="45"/>
  <c r="HG2" i="45"/>
  <c r="HF2" i="45"/>
  <c r="HE2" i="45"/>
  <c r="HD2" i="45"/>
  <c r="HC2" i="45"/>
  <c r="HB2" i="45"/>
  <c r="HA2" i="45"/>
  <c r="GZ2" i="45"/>
  <c r="GY2" i="45"/>
  <c r="GX2" i="45"/>
  <c r="GW2" i="45"/>
  <c r="GV2" i="45"/>
  <c r="GU2" i="45"/>
  <c r="GT2" i="45"/>
  <c r="GS2" i="45"/>
  <c r="GR2" i="45"/>
  <c r="GQ2" i="45"/>
  <c r="GP2" i="45"/>
  <c r="GO2" i="45"/>
  <c r="GN2" i="45"/>
  <c r="GM2" i="45"/>
  <c r="GL2" i="45"/>
  <c r="GK2" i="45"/>
  <c r="EB2" i="45"/>
  <c r="DU2" i="45"/>
  <c r="DS2" i="45"/>
  <c r="DR2" i="45"/>
  <c r="DQ2" i="45"/>
  <c r="DP2" i="45"/>
  <c r="DO2" i="45"/>
  <c r="DN2" i="45"/>
  <c r="D1" i="45"/>
  <c r="E1" i="45" s="1"/>
  <c r="F1" i="45" s="1"/>
  <c r="G1" i="45" s="1"/>
  <c r="H1" i="45" s="1"/>
  <c r="I1" i="45" s="1"/>
  <c r="QA5" i="45" l="1"/>
  <c r="D246" i="46"/>
  <c r="D245" i="46"/>
  <c r="D244" i="46"/>
  <c r="D243" i="46"/>
  <c r="D242" i="46"/>
  <c r="EK3" i="45"/>
  <c r="F44" i="46" s="1"/>
  <c r="C245" i="46" s="1"/>
  <c r="EN3" i="45"/>
  <c r="D44" i="46" s="1"/>
  <c r="C242" i="46" s="1"/>
  <c r="EJ3" i="45"/>
  <c r="E44" i="46" s="1"/>
  <c r="C246" i="46" s="1"/>
  <c r="EL3" i="45"/>
  <c r="G44" i="46" s="1"/>
  <c r="C244" i="46" s="1"/>
  <c r="EM3" i="45"/>
  <c r="H44" i="46" s="1"/>
  <c r="C243" i="46" s="1"/>
  <c r="J1" i="45"/>
  <c r="K1" i="45" s="1"/>
  <c r="L1" i="45" s="1"/>
  <c r="M1" i="45" s="1"/>
  <c r="J3" i="45"/>
  <c r="D7" i="46" s="1"/>
  <c r="C161" i="46" s="1"/>
  <c r="K3" i="45"/>
  <c r="K7" i="46" s="1"/>
  <c r="D161" i="46" s="1"/>
  <c r="I3" i="45"/>
  <c r="K6" i="46" s="1"/>
  <c r="D160" i="46" s="1"/>
  <c r="D3" i="45"/>
  <c r="D4" i="46" s="1"/>
  <c r="L3" i="45"/>
  <c r="K8" i="46" s="1"/>
  <c r="D166" i="46" s="1"/>
  <c r="H3" i="45"/>
  <c r="D6" i="46" s="1"/>
  <c r="E3" i="45"/>
  <c r="K4" i="46" s="1"/>
  <c r="D158" i="46" s="1"/>
  <c r="F3" i="45"/>
  <c r="D5" i="46" s="1"/>
  <c r="G3" i="45"/>
  <c r="K5" i="46" s="1"/>
  <c r="D159" i="46" s="1"/>
  <c r="NB5" i="45"/>
  <c r="NB2" i="45" s="1"/>
  <c r="NC21" i="45"/>
  <c r="QC21" i="45"/>
  <c r="QB5" i="45"/>
  <c r="OP21" i="45"/>
  <c r="OO5" i="45"/>
  <c r="OO2" i="45" s="1"/>
  <c r="N1" i="45" l="1"/>
  <c r="M3" i="45"/>
  <c r="D8" i="46" s="1"/>
  <c r="QC5" i="45"/>
  <c r="QD21" i="45"/>
  <c r="ND21" i="45"/>
  <c r="NC5" i="45"/>
  <c r="NC2" i="45" s="1"/>
  <c r="OQ21" i="45"/>
  <c r="OP5" i="45"/>
  <c r="OP2" i="45" s="1"/>
  <c r="B90" i="46"/>
  <c r="L4" i="48"/>
  <c r="O1" i="45" l="1"/>
  <c r="N3" i="45"/>
  <c r="D9" i="46" s="1"/>
  <c r="OR21" i="45"/>
  <c r="OQ5" i="45"/>
  <c r="OQ2" i="45" s="1"/>
  <c r="ND5" i="45"/>
  <c r="ND2" i="45" s="1"/>
  <c r="NE21" i="45"/>
  <c r="QE21" i="45"/>
  <c r="QD5" i="45"/>
  <c r="B83" i="46"/>
  <c r="P1" i="45" l="1"/>
  <c r="O3" i="45"/>
  <c r="K9" i="46" s="1"/>
  <c r="D167" i="46" s="1"/>
  <c r="NE5" i="45"/>
  <c r="NE2" i="45" s="1"/>
  <c r="NF21" i="45"/>
  <c r="QE5" i="45"/>
  <c r="QF21" i="45"/>
  <c r="OS21" i="45"/>
  <c r="OR5" i="45"/>
  <c r="OR2" i="45" s="1"/>
  <c r="A122" i="46"/>
  <c r="A121" i="46"/>
  <c r="A120" i="46"/>
  <c r="Q1" i="45" l="1"/>
  <c r="P3" i="45"/>
  <c r="D10" i="46" s="1"/>
  <c r="NF5" i="45"/>
  <c r="NF2" i="45" s="1"/>
  <c r="NG21" i="45"/>
  <c r="OT21" i="45"/>
  <c r="OS5" i="45"/>
  <c r="OS2" i="45" s="1"/>
  <c r="QG21" i="45"/>
  <c r="QF5" i="45"/>
  <c r="G118" i="46"/>
  <c r="H118" i="46" s="1"/>
  <c r="I118" i="46" s="1"/>
  <c r="J118" i="46" s="1"/>
  <c r="K118" i="46" s="1"/>
  <c r="L118" i="46" s="1"/>
  <c r="M118" i="46" s="1"/>
  <c r="N118" i="46" s="1"/>
  <c r="O118" i="46" s="1"/>
  <c r="P118" i="46" s="1"/>
  <c r="Q118" i="46" s="1"/>
  <c r="R118" i="46" s="1"/>
  <c r="S118" i="46" s="1"/>
  <c r="T118" i="46" s="1"/>
  <c r="U118" i="46" s="1"/>
  <c r="V118" i="46" s="1"/>
  <c r="W118" i="46" s="1"/>
  <c r="X118" i="46" s="1"/>
  <c r="Y118" i="46" s="1"/>
  <c r="Z118" i="46" s="1"/>
  <c r="AA118" i="46" s="1"/>
  <c r="AB118" i="46" s="1"/>
  <c r="AC118" i="46" s="1"/>
  <c r="AD118" i="46" s="1"/>
  <c r="AE118" i="46" s="1"/>
  <c r="AF118" i="46" s="1"/>
  <c r="AG118" i="46" s="1"/>
  <c r="AH118" i="46" s="1"/>
  <c r="AI118" i="46" s="1"/>
  <c r="AJ118" i="46" s="1"/>
  <c r="AK118" i="46" s="1"/>
  <c r="AL118" i="46" s="1"/>
  <c r="E124" i="46"/>
  <c r="E122" i="46"/>
  <c r="E121" i="46"/>
  <c r="E120" i="46"/>
  <c r="A124" i="46"/>
  <c r="B123" i="46" s="1"/>
  <c r="F123" i="46" l="1"/>
  <c r="R1" i="45"/>
  <c r="Q3" i="45"/>
  <c r="K10" i="46" s="1"/>
  <c r="D168" i="46" s="1"/>
  <c r="QH21" i="45"/>
  <c r="QG5" i="45"/>
  <c r="OT5" i="45"/>
  <c r="OT2" i="45" s="1"/>
  <c r="OU21" i="45"/>
  <c r="NH21" i="45"/>
  <c r="NG5" i="45"/>
  <c r="NG2" i="45" s="1"/>
  <c r="A252" i="46"/>
  <c r="B262" i="46" s="1"/>
  <c r="S1" i="45" l="1"/>
  <c r="R3" i="45"/>
  <c r="D11" i="46" s="1"/>
  <c r="NI21" i="45"/>
  <c r="NH5" i="45"/>
  <c r="NH2" i="45" s="1"/>
  <c r="OU5" i="45"/>
  <c r="OU2" i="45" s="1"/>
  <c r="OV21" i="45"/>
  <c r="QI21" i="45"/>
  <c r="QH5" i="45"/>
  <c r="J451" i="46"/>
  <c r="A380" i="46"/>
  <c r="B379" i="46" s="1"/>
  <c r="A377" i="46"/>
  <c r="T1" i="45" l="1"/>
  <c r="S3" i="45"/>
  <c r="K11" i="46" s="1"/>
  <c r="D169" i="46" s="1"/>
  <c r="OV5" i="45"/>
  <c r="OV2" i="45" s="1"/>
  <c r="OW21" i="45"/>
  <c r="QJ21" i="45"/>
  <c r="QI5" i="45"/>
  <c r="NI5" i="45"/>
  <c r="NI2" i="45" s="1"/>
  <c r="NJ21" i="45"/>
  <c r="E258" i="46"/>
  <c r="E259" i="46"/>
  <c r="E260" i="46"/>
  <c r="E261" i="46"/>
  <c r="E257" i="46"/>
  <c r="A257" i="46"/>
  <c r="T3" i="45" l="1"/>
  <c r="D12" i="46" s="1"/>
  <c r="U1" i="45"/>
  <c r="QK21" i="45"/>
  <c r="QJ5" i="45"/>
  <c r="NJ5" i="45"/>
  <c r="NJ2" i="45" s="1"/>
  <c r="NK21" i="45"/>
  <c r="OX21" i="45"/>
  <c r="OW5" i="45"/>
  <c r="OW2" i="45" s="1"/>
  <c r="A388" i="46"/>
  <c r="B398" i="46" l="1"/>
  <c r="V1" i="45"/>
  <c r="U3" i="45"/>
  <c r="K12" i="46" s="1"/>
  <c r="D170" i="46" s="1"/>
  <c r="OY21" i="45"/>
  <c r="OX5" i="45"/>
  <c r="OX2" i="45" s="1"/>
  <c r="NL21" i="45"/>
  <c r="NK5" i="45"/>
  <c r="NK2" i="45" s="1"/>
  <c r="QK5" i="45"/>
  <c r="QL21" i="45"/>
  <c r="A309" i="46"/>
  <c r="A304" i="46"/>
  <c r="E290" i="46"/>
  <c r="D290" i="46"/>
  <c r="C290" i="46"/>
  <c r="W1" i="45" l="1"/>
  <c r="V3" i="45"/>
  <c r="QM21" i="45"/>
  <c r="QL5" i="45"/>
  <c r="NL5" i="45"/>
  <c r="NL2" i="45" s="1"/>
  <c r="NM21" i="45"/>
  <c r="OZ21" i="45"/>
  <c r="OY5" i="45"/>
  <c r="OY2" i="45" s="1"/>
  <c r="B4" i="46"/>
  <c r="C53" i="46"/>
  <c r="B5" i="46"/>
  <c r="X1" i="45" l="1"/>
  <c r="W3" i="45"/>
  <c r="K13" i="46" s="1"/>
  <c r="D171" i="46" s="1"/>
  <c r="PA21" i="45"/>
  <c r="OZ5" i="45"/>
  <c r="OZ2" i="45" s="1"/>
  <c r="NM5" i="45"/>
  <c r="NM2" i="45" s="1"/>
  <c r="NN21" i="45"/>
  <c r="QM5" i="45"/>
  <c r="QN21" i="45"/>
  <c r="H465" i="46"/>
  <c r="K465" i="46" s="1"/>
  <c r="H469" i="46"/>
  <c r="K469" i="46" s="1"/>
  <c r="H458" i="46"/>
  <c r="K458" i="46" s="1"/>
  <c r="H451" i="46"/>
  <c r="K451" i="46" s="1"/>
  <c r="H455" i="46"/>
  <c r="K455" i="46" s="1"/>
  <c r="H473" i="46"/>
  <c r="K473" i="46" s="1"/>
  <c r="H471" i="46"/>
  <c r="K471" i="46" s="1"/>
  <c r="H466" i="46"/>
  <c r="K466" i="46" s="1"/>
  <c r="H470" i="46"/>
  <c r="K470" i="46" s="1"/>
  <c r="H452" i="46"/>
  <c r="K452" i="46" s="1"/>
  <c r="H456" i="46"/>
  <c r="K456" i="46" s="1"/>
  <c r="H453" i="46"/>
  <c r="K453" i="46" s="1"/>
  <c r="H457" i="46"/>
  <c r="H474" i="46"/>
  <c r="K474" i="46" s="1"/>
  <c r="H472" i="46"/>
  <c r="K472" i="46" s="1"/>
  <c r="H467" i="46"/>
  <c r="K467" i="46" s="1"/>
  <c r="H463" i="46"/>
  <c r="K463" i="46" s="1"/>
  <c r="H475" i="46"/>
  <c r="K475" i="46" s="1"/>
  <c r="H464" i="46"/>
  <c r="K464" i="46" s="1"/>
  <c r="H468" i="46"/>
  <c r="K468" i="46" s="1"/>
  <c r="H450" i="46"/>
  <c r="K450" i="46" s="1"/>
  <c r="H454" i="46"/>
  <c r="K454" i="46" s="1"/>
  <c r="H449" i="46"/>
  <c r="H443" i="46"/>
  <c r="K443" i="46" s="1"/>
  <c r="H442" i="46"/>
  <c r="K442" i="46" s="1"/>
  <c r="H433" i="46"/>
  <c r="K433" i="46" s="1"/>
  <c r="H437" i="46"/>
  <c r="K437" i="46" s="1"/>
  <c r="H432" i="46"/>
  <c r="K432" i="46" s="1"/>
  <c r="H439" i="46"/>
  <c r="K439" i="46" s="1"/>
  <c r="H438" i="46"/>
  <c r="K438" i="46" s="1"/>
  <c r="H434" i="46"/>
  <c r="K434" i="46" s="1"/>
  <c r="H431" i="46"/>
  <c r="K431" i="46" s="1"/>
  <c r="H436" i="46"/>
  <c r="K436" i="46" s="1"/>
  <c r="H440" i="46"/>
  <c r="K440" i="46" s="1"/>
  <c r="H430" i="46"/>
  <c r="K430" i="46" s="1"/>
  <c r="H435" i="46"/>
  <c r="K435" i="46" s="1"/>
  <c r="A447" i="46"/>
  <c r="D447" i="46" s="1"/>
  <c r="H441" i="46"/>
  <c r="K441" i="46" s="1"/>
  <c r="A435" i="46"/>
  <c r="D435" i="46" s="1"/>
  <c r="A439" i="46"/>
  <c r="D439" i="46" s="1"/>
  <c r="A443" i="46"/>
  <c r="D443" i="46" s="1"/>
  <c r="A431" i="46"/>
  <c r="D431" i="46" s="1"/>
  <c r="A434" i="46"/>
  <c r="D434" i="46" s="1"/>
  <c r="A442" i="46"/>
  <c r="D442" i="46" s="1"/>
  <c r="A446" i="46"/>
  <c r="D446" i="46" s="1"/>
  <c r="A432" i="46"/>
  <c r="D432" i="46" s="1"/>
  <c r="A436" i="46"/>
  <c r="D436" i="46" s="1"/>
  <c r="A440" i="46"/>
  <c r="D440" i="46" s="1"/>
  <c r="A444" i="46"/>
  <c r="D444" i="46" s="1"/>
  <c r="A438" i="46"/>
  <c r="D438" i="46" s="1"/>
  <c r="A433" i="46"/>
  <c r="D433" i="46" s="1"/>
  <c r="A437" i="46"/>
  <c r="D437" i="46" s="1"/>
  <c r="A441" i="46"/>
  <c r="D441" i="46" s="1"/>
  <c r="A445" i="46"/>
  <c r="D445" i="46" s="1"/>
  <c r="E254" i="46"/>
  <c r="E255" i="46"/>
  <c r="E256" i="46"/>
  <c r="E253" i="46"/>
  <c r="E252" i="46"/>
  <c r="X3" i="45" l="1"/>
  <c r="D13" i="46" s="1"/>
  <c r="Y1" i="45"/>
  <c r="QO21" i="45"/>
  <c r="QN5" i="45"/>
  <c r="NO21" i="45"/>
  <c r="NN5" i="45"/>
  <c r="NN2" i="45" s="1"/>
  <c r="PB21" i="45"/>
  <c r="PA5" i="45"/>
  <c r="PA2" i="45" s="1"/>
  <c r="Y3" i="45" l="1"/>
  <c r="D14" i="46" s="1"/>
  <c r="Z1" i="45"/>
  <c r="PB5" i="45"/>
  <c r="PB2" i="45" s="1"/>
  <c r="PC21" i="45"/>
  <c r="NP21" i="45"/>
  <c r="NO5" i="45"/>
  <c r="NO2" i="45" s="1"/>
  <c r="QP21" i="45"/>
  <c r="QO5" i="45"/>
  <c r="Z3" i="45" l="1"/>
  <c r="K14" i="46" s="1"/>
  <c r="D172" i="46" s="1"/>
  <c r="AA1" i="45"/>
  <c r="QQ21" i="45"/>
  <c r="QP5" i="45"/>
  <c r="PC5" i="45"/>
  <c r="PC2" i="45" s="1"/>
  <c r="PD21" i="45"/>
  <c r="NQ21" i="45"/>
  <c r="NP5" i="45"/>
  <c r="NP2" i="45" s="1"/>
  <c r="AA3" i="45" l="1"/>
  <c r="D15" i="46" s="1"/>
  <c r="AB1" i="45"/>
  <c r="NR21" i="45"/>
  <c r="NQ5" i="45"/>
  <c r="NQ2" i="45" s="1"/>
  <c r="PE21" i="45"/>
  <c r="PD5" i="45"/>
  <c r="PD2" i="45" s="1"/>
  <c r="QR21" i="45"/>
  <c r="QQ5" i="45"/>
  <c r="AB3" i="45" l="1"/>
  <c r="K15" i="46" s="1"/>
  <c r="D173" i="46" s="1"/>
  <c r="AC1" i="45"/>
  <c r="PF21" i="45"/>
  <c r="PE5" i="45"/>
  <c r="PE2" i="45" s="1"/>
  <c r="QS21" i="45"/>
  <c r="QS5" i="45" s="1"/>
  <c r="QR5" i="45"/>
  <c r="NR5" i="45"/>
  <c r="NR2" i="45" s="1"/>
  <c r="NS21" i="45"/>
  <c r="C160" i="46"/>
  <c r="AC3" i="45" l="1"/>
  <c r="D16" i="46" s="1"/>
  <c r="AD1" i="45"/>
  <c r="NT21" i="45"/>
  <c r="NS5" i="45"/>
  <c r="NS2" i="45" s="1"/>
  <c r="PG21" i="45"/>
  <c r="PF5" i="45"/>
  <c r="PF2" i="45" s="1"/>
  <c r="AD3" i="45" l="1"/>
  <c r="K16" i="46" s="1"/>
  <c r="D174" i="46" s="1"/>
  <c r="AE1" i="45"/>
  <c r="PH21" i="45"/>
  <c r="PG5" i="45"/>
  <c r="PG2" i="45" s="1"/>
  <c r="NT5" i="45"/>
  <c r="NT2" i="45" s="1"/>
  <c r="NU21" i="45"/>
  <c r="AE3" i="45" l="1"/>
  <c r="D17" i="46" s="1"/>
  <c r="AF1" i="45"/>
  <c r="NU5" i="45"/>
  <c r="NU2" i="45" s="1"/>
  <c r="NV21" i="45"/>
  <c r="PI21" i="45"/>
  <c r="PH5" i="45"/>
  <c r="PH2" i="45" s="1"/>
  <c r="AF3" i="45" l="1"/>
  <c r="K17" i="46" s="1"/>
  <c r="D175" i="46" s="1"/>
  <c r="AG1" i="45"/>
  <c r="PJ21" i="45"/>
  <c r="PI5" i="45"/>
  <c r="PI2" i="45" s="1"/>
  <c r="NV5" i="45"/>
  <c r="NV2" i="45" s="1"/>
  <c r="NW21" i="45"/>
  <c r="AG3" i="45" l="1"/>
  <c r="AH1" i="45"/>
  <c r="NX21" i="45"/>
  <c r="NW5" i="45"/>
  <c r="NW2" i="45" s="1"/>
  <c r="PJ5" i="45"/>
  <c r="PJ2" i="45" s="1"/>
  <c r="PK21" i="45"/>
  <c r="AI1" i="45" l="1"/>
  <c r="AH3" i="45"/>
  <c r="K18" i="46" s="1"/>
  <c r="D176" i="46" s="1"/>
  <c r="PK5" i="45"/>
  <c r="PK2" i="45" s="1"/>
  <c r="PL21" i="45"/>
  <c r="NY21" i="45"/>
  <c r="NX5" i="45"/>
  <c r="NX2" i="45" s="1"/>
  <c r="AI3" i="45" l="1"/>
  <c r="D18" i="46" s="1"/>
  <c r="AJ1" i="45"/>
  <c r="NY5" i="45"/>
  <c r="NY2" i="45" s="1"/>
  <c r="NZ21" i="45"/>
  <c r="PL5" i="45"/>
  <c r="PL2" i="45" s="1"/>
  <c r="PM21" i="45"/>
  <c r="AJ3" i="45" l="1"/>
  <c r="D19" i="46" s="1"/>
  <c r="AK1" i="45"/>
  <c r="PN21" i="45"/>
  <c r="PM5" i="45"/>
  <c r="PM2" i="45" s="1"/>
  <c r="NZ5" i="45"/>
  <c r="NZ2" i="45" s="1"/>
  <c r="OA21" i="45"/>
  <c r="AK3" i="45" l="1"/>
  <c r="K19" i="46" s="1"/>
  <c r="D177" i="46" s="1"/>
  <c r="AL1" i="45"/>
  <c r="OB21" i="45"/>
  <c r="OA5" i="45"/>
  <c r="OA2" i="45" s="1"/>
  <c r="PO21" i="45"/>
  <c r="PN5" i="45"/>
  <c r="PN2" i="45" s="1"/>
  <c r="AL3" i="45" l="1"/>
  <c r="D20" i="46" s="1"/>
  <c r="AM1" i="45"/>
  <c r="PP21" i="45"/>
  <c r="PO5" i="45"/>
  <c r="PO2" i="45" s="1"/>
  <c r="OB5" i="45"/>
  <c r="OB2" i="45" s="1"/>
  <c r="OC21" i="45"/>
  <c r="AM3" i="45" l="1"/>
  <c r="K20" i="46" s="1"/>
  <c r="D178" i="46" s="1"/>
  <c r="AN1" i="45"/>
  <c r="OC5" i="45"/>
  <c r="OC2" i="45" s="1"/>
  <c r="OD21" i="45"/>
  <c r="PQ21" i="45"/>
  <c r="PP5" i="45"/>
  <c r="PP2" i="45" s="1"/>
  <c r="AN3" i="45" l="1"/>
  <c r="D21" i="46" s="1"/>
  <c r="AO1" i="45"/>
  <c r="OD5" i="45"/>
  <c r="OD2" i="45" s="1"/>
  <c r="OE21" i="45"/>
  <c r="PR21" i="45"/>
  <c r="PQ5" i="45"/>
  <c r="PQ2" i="45" s="1"/>
  <c r="AO3" i="45" l="1"/>
  <c r="K21" i="46" s="1"/>
  <c r="D179" i="46" s="1"/>
  <c r="AP1" i="45"/>
  <c r="PR5" i="45"/>
  <c r="PR2" i="45" s="1"/>
  <c r="PS21" i="45"/>
  <c r="OF21" i="45"/>
  <c r="OE5" i="45"/>
  <c r="OE2" i="45" s="1"/>
  <c r="AP3" i="45" l="1"/>
  <c r="D22" i="46" s="1"/>
  <c r="AQ1" i="45"/>
  <c r="OG21" i="45"/>
  <c r="OF5" i="45"/>
  <c r="OF2" i="45" s="1"/>
  <c r="PS5" i="45"/>
  <c r="PS2" i="45" s="1"/>
  <c r="PT21" i="45"/>
  <c r="AQ3" i="45" l="1"/>
  <c r="K22" i="46" s="1"/>
  <c r="D180" i="46" s="1"/>
  <c r="AR1" i="45"/>
  <c r="PT5" i="45"/>
  <c r="PT2" i="45" s="1"/>
  <c r="PU21" i="45"/>
  <c r="OH21" i="45"/>
  <c r="OG5" i="45"/>
  <c r="OG2" i="45" s="1"/>
  <c r="AR3" i="45" l="1"/>
  <c r="AS1" i="45"/>
  <c r="PV21" i="45"/>
  <c r="PU5" i="45"/>
  <c r="PU2" i="45" s="1"/>
  <c r="OH5" i="45"/>
  <c r="OH2" i="45" s="1"/>
  <c r="OI21" i="45"/>
  <c r="AT1" i="45" l="1"/>
  <c r="AS3" i="45"/>
  <c r="K23" i="46" s="1"/>
  <c r="OJ21" i="45"/>
  <c r="OJ5" i="45" s="1"/>
  <c r="OJ2" i="45" s="1"/>
  <c r="OI5" i="45"/>
  <c r="OI2" i="45" s="1"/>
  <c r="PW21" i="45"/>
  <c r="PW5" i="45" s="1"/>
  <c r="PW2" i="45" s="1"/>
  <c r="PV5" i="45"/>
  <c r="PV2" i="45" s="1"/>
  <c r="AU1" i="45" l="1"/>
  <c r="AT3" i="45"/>
  <c r="D23" i="46" s="1"/>
  <c r="C181" i="46" s="1"/>
  <c r="AU3" i="45" l="1"/>
  <c r="D24" i="46" s="1"/>
  <c r="C182" i="46" s="1"/>
  <c r="AV1" i="45"/>
  <c r="C176" i="46"/>
  <c r="AV3" i="45" l="1"/>
  <c r="K24" i="46" s="1"/>
  <c r="AW1" i="45"/>
  <c r="C177" i="46"/>
  <c r="AW3" i="45" l="1"/>
  <c r="D25" i="46" s="1"/>
  <c r="C183" i="46" s="1"/>
  <c r="AX1" i="45"/>
  <c r="C178" i="46"/>
  <c r="AY1" i="45" l="1"/>
  <c r="AX3" i="45"/>
  <c r="K25" i="46" s="1"/>
  <c r="C179" i="46"/>
  <c r="AZ1" i="45" l="1"/>
  <c r="AY3" i="45"/>
  <c r="D26" i="46" s="1"/>
  <c r="C184" i="46" s="1"/>
  <c r="C180" i="46"/>
  <c r="BA1" i="45" l="1"/>
  <c r="AZ3" i="45"/>
  <c r="K26" i="46" s="1"/>
  <c r="BB1" i="45" l="1"/>
  <c r="BA3" i="45"/>
  <c r="D27" i="46" s="1"/>
  <c r="C185" i="46" s="1"/>
  <c r="BC1" i="45" l="1"/>
  <c r="BD1" i="45" s="1"/>
  <c r="BB3" i="45"/>
  <c r="K27" i="46" s="1"/>
  <c r="BE1" i="45" l="1"/>
  <c r="BD4" i="45"/>
  <c r="K28" i="46" s="1"/>
  <c r="BD3" i="45"/>
  <c r="BE3" i="45" l="1"/>
  <c r="D28" i="46" s="1"/>
  <c r="BF1" i="45"/>
  <c r="BF3" i="45" l="1"/>
  <c r="K29" i="46" s="1"/>
  <c r="D218" i="46" s="1"/>
  <c r="BG1" i="45"/>
  <c r="BG3" i="45" l="1"/>
  <c r="D29" i="46" s="1"/>
  <c r="BH1" i="45"/>
  <c r="BH3" i="45" l="1"/>
  <c r="BI1" i="45"/>
  <c r="BJ1" i="45" s="1"/>
  <c r="BK1" i="45" l="1"/>
  <c r="BJ3" i="45"/>
  <c r="K31" i="46" s="1"/>
  <c r="BI3" i="45"/>
  <c r="D30" i="46" s="1"/>
  <c r="BL1" i="45" l="1"/>
  <c r="BK3" i="45"/>
  <c r="D31" i="46" s="1"/>
  <c r="C220" i="46" s="1"/>
  <c r="BL3" i="45"/>
  <c r="BM1" i="45"/>
  <c r="BM4" i="45" l="1"/>
  <c r="BN1" i="45"/>
  <c r="BM3" i="45"/>
  <c r="D32" i="46" s="1"/>
  <c r="BO1" i="45" l="1"/>
  <c r="BP1" i="45" s="1"/>
  <c r="BN3" i="45"/>
  <c r="BO3" i="45"/>
  <c r="BQ1" i="45" l="1"/>
  <c r="BP4" i="45"/>
  <c r="K33" i="46" s="1"/>
  <c r="D196" i="46" l="1"/>
  <c r="D194" i="46"/>
  <c r="D195" i="46"/>
  <c r="D193" i="46"/>
  <c r="BR1" i="45"/>
  <c r="BQ3" i="45"/>
  <c r="E33" i="46" s="1"/>
  <c r="C196" i="46" s="1"/>
  <c r="BS1" i="45" l="1"/>
  <c r="BR3" i="45"/>
  <c r="F33" i="46" s="1"/>
  <c r="C195" i="46" s="1"/>
  <c r="BS3" i="45" l="1"/>
  <c r="G33" i="46" s="1"/>
  <c r="C194" i="46" s="1"/>
  <c r="BT1" i="45"/>
  <c r="BT3" i="45" l="1"/>
  <c r="H33" i="46" s="1"/>
  <c r="BU1" i="45"/>
  <c r="BU3" i="45" l="1"/>
  <c r="D33" i="46" s="1"/>
  <c r="BV1" i="45"/>
  <c r="BW1" i="45" s="1"/>
  <c r="BX1" i="45" l="1"/>
  <c r="BW4" i="45"/>
  <c r="K34" i="46" s="1"/>
  <c r="BW3" i="45"/>
  <c r="D198" i="46" l="1"/>
  <c r="D199" i="46"/>
  <c r="D201" i="46"/>
  <c r="D197" i="46"/>
  <c r="D200" i="46"/>
  <c r="BY1" i="45"/>
  <c r="BX3" i="45"/>
  <c r="E34" i="46" s="1"/>
  <c r="C201" i="46" s="1"/>
  <c r="BZ1" i="45" l="1"/>
  <c r="BY3" i="45"/>
  <c r="F34" i="46" s="1"/>
  <c r="C200" i="46" s="1"/>
  <c r="BZ3" i="45" l="1"/>
  <c r="G34" i="46" s="1"/>
  <c r="C199" i="46" s="1"/>
  <c r="CA1" i="45"/>
  <c r="CA3" i="45" l="1"/>
  <c r="H34" i="46" s="1"/>
  <c r="C198" i="46" s="1"/>
  <c r="CB1" i="45"/>
  <c r="CB3" i="45" l="1"/>
  <c r="D34" i="46" s="1"/>
  <c r="C197" i="46" s="1"/>
  <c r="CC1" i="45"/>
  <c r="CD1" i="45" s="1"/>
  <c r="CD3" i="45" l="1"/>
  <c r="CE1" i="45"/>
  <c r="CD4" i="45"/>
  <c r="K35" i="46" s="1"/>
  <c r="D205" i="46" l="1"/>
  <c r="D202" i="46"/>
  <c r="D203" i="46"/>
  <c r="D204" i="46"/>
  <c r="D206" i="46"/>
  <c r="CE3" i="45"/>
  <c r="E35" i="46" s="1"/>
  <c r="C206" i="46" s="1"/>
  <c r="CF1" i="45"/>
  <c r="CF3" i="45" l="1"/>
  <c r="F35" i="46" s="1"/>
  <c r="C205" i="46" s="1"/>
  <c r="CG1" i="45"/>
  <c r="CH1" i="45" l="1"/>
  <c r="CG3" i="45"/>
  <c r="G35" i="46" s="1"/>
  <c r="C204" i="46" s="1"/>
  <c r="CH3" i="45" l="1"/>
  <c r="H35" i="46" s="1"/>
  <c r="C203" i="46" s="1"/>
  <c r="CI1" i="45"/>
  <c r="CJ1" i="45" l="1"/>
  <c r="CK1" i="45" s="1"/>
  <c r="CI3" i="45"/>
  <c r="D35" i="46" s="1"/>
  <c r="C202" i="46" s="1"/>
  <c r="CL1" i="45" l="1"/>
  <c r="CK4" i="45"/>
  <c r="K36" i="46" s="1"/>
  <c r="D211" i="46" l="1"/>
  <c r="D210" i="46"/>
  <c r="D208" i="46"/>
  <c r="D209" i="46"/>
  <c r="D207" i="46"/>
  <c r="CM1" i="45"/>
  <c r="CL3" i="45"/>
  <c r="E36" i="46" s="1"/>
  <c r="C211" i="46" s="1"/>
  <c r="CN1" i="45" l="1"/>
  <c r="CM3" i="45"/>
  <c r="F36" i="46" s="1"/>
  <c r="C210" i="46" s="1"/>
  <c r="CO1" i="45" l="1"/>
  <c r="CN3" i="45"/>
  <c r="G36" i="46" s="1"/>
  <c r="C209" i="46" s="1"/>
  <c r="CP1" i="45" l="1"/>
  <c r="CQ1" i="45" s="1"/>
  <c r="CR1" i="45" s="1"/>
  <c r="CO3" i="45"/>
  <c r="H36" i="46" s="1"/>
  <c r="C208" i="46" s="1"/>
  <c r="CP3" i="45" l="1"/>
  <c r="D36" i="46" s="1"/>
  <c r="C207" i="46" s="1"/>
  <c r="CR3" i="45" l="1"/>
  <c r="CS1" i="45"/>
  <c r="CS3" i="45" l="1"/>
  <c r="CT1" i="45"/>
  <c r="CT3" i="45" l="1"/>
  <c r="CU1" i="45"/>
  <c r="CU3" i="45" l="1"/>
  <c r="CV1" i="45"/>
  <c r="CV3" i="45" l="1"/>
  <c r="D37" i="46" s="1"/>
  <c r="CW1" i="45"/>
  <c r="CX1" i="45" l="1"/>
  <c r="CY1" i="45" s="1"/>
  <c r="CW3" i="45"/>
  <c r="K37" i="46" s="1"/>
  <c r="CY3" i="45" l="1"/>
  <c r="CZ1" i="45"/>
  <c r="DA1" i="45" l="1"/>
  <c r="CZ3" i="45"/>
  <c r="DA3" i="45" l="1"/>
  <c r="DB1" i="45"/>
  <c r="DB3" i="45" l="1"/>
  <c r="DC1" i="45"/>
  <c r="DD1" i="45" l="1"/>
  <c r="DE1" i="45" s="1"/>
  <c r="DF1" i="45" s="1"/>
  <c r="DC3" i="45"/>
  <c r="D38" i="46" s="1"/>
  <c r="DG1" i="45" l="1"/>
  <c r="DH1" i="45" s="1"/>
  <c r="DF3" i="45"/>
  <c r="D39" i="46" s="1"/>
  <c r="DD3" i="45"/>
  <c r="K38" i="46" s="1"/>
  <c r="DI1" i="45"/>
  <c r="DJ1" i="45" s="1"/>
  <c r="DJ3" i="45" l="1"/>
  <c r="D40" i="46" s="1"/>
  <c r="DK1" i="45"/>
  <c r="DK3" i="45" l="1"/>
  <c r="K40" i="46" s="1"/>
  <c r="DL1" i="45"/>
  <c r="DM1" i="45" s="1"/>
  <c r="DN1" i="45" s="1"/>
  <c r="DN3" i="45" l="1"/>
  <c r="K41" i="46" s="1"/>
  <c r="DO1" i="45"/>
  <c r="DO3" i="45" l="1"/>
  <c r="E41" i="46" s="1"/>
  <c r="C231" i="46" s="1"/>
  <c r="DP1" i="45"/>
  <c r="D231" i="46"/>
  <c r="D228" i="46"/>
  <c r="D229" i="46"/>
  <c r="D227" i="46"/>
  <c r="D230" i="46"/>
  <c r="DP3" i="45" l="1"/>
  <c r="F41" i="46" s="1"/>
  <c r="C230" i="46" s="1"/>
  <c r="DQ1" i="45"/>
  <c r="DQ3" i="45" l="1"/>
  <c r="G41" i="46" s="1"/>
  <c r="C229" i="46" s="1"/>
  <c r="DR1" i="45"/>
  <c r="DS1" i="45" l="1"/>
  <c r="DR3" i="45"/>
  <c r="H41" i="46" s="1"/>
  <c r="C228" i="46" s="1"/>
  <c r="DT1" i="45" l="1"/>
  <c r="DU1" i="45" s="1"/>
  <c r="DS3" i="45"/>
  <c r="D41" i="46" s="1"/>
  <c r="C227" i="46" s="1"/>
  <c r="DU4" i="45" l="1"/>
  <c r="K42" i="46" s="1"/>
  <c r="DV1" i="45"/>
  <c r="DV3" i="45" l="1"/>
  <c r="E42" i="46" s="1"/>
  <c r="C236" i="46" s="1"/>
  <c r="DW1" i="45"/>
  <c r="D234" i="46"/>
  <c r="D235" i="46"/>
  <c r="D232" i="46"/>
  <c r="D236" i="46"/>
  <c r="D233" i="46"/>
  <c r="DW3" i="45" l="1"/>
  <c r="F42" i="46" s="1"/>
  <c r="C235" i="46" s="1"/>
  <c r="DX1" i="45"/>
  <c r="A368" i="46"/>
  <c r="DX3" i="45" l="1"/>
  <c r="G42" i="46" s="1"/>
  <c r="C234" i="46" s="1"/>
  <c r="DY1" i="45"/>
  <c r="A180" i="46"/>
  <c r="A179" i="46"/>
  <c r="A178" i="46"/>
  <c r="A177" i="46"/>
  <c r="A176" i="46"/>
  <c r="DZ1" i="45" l="1"/>
  <c r="DY3" i="45"/>
  <c r="H42" i="46" s="1"/>
  <c r="C233" i="46" s="1"/>
  <c r="EA1" i="45" l="1"/>
  <c r="EB1" i="45" s="1"/>
  <c r="DZ3" i="45"/>
  <c r="D42" i="46" s="1"/>
  <c r="C232" i="46" s="1"/>
  <c r="B347" i="46"/>
  <c r="EB4" i="45" l="1"/>
  <c r="K43" i="46" s="1"/>
  <c r="EC1" i="45"/>
  <c r="I8" i="1"/>
  <c r="D241" i="46" l="1"/>
  <c r="D237" i="46"/>
  <c r="D238" i="46"/>
  <c r="D240" i="46"/>
  <c r="D239" i="46"/>
  <c r="EC3" i="45"/>
  <c r="E43" i="46" s="1"/>
  <c r="C241" i="46" s="1"/>
  <c r="ED1" i="45"/>
  <c r="C73" i="1"/>
  <c r="ED3" i="45" l="1"/>
  <c r="F43" i="46" s="1"/>
  <c r="C240" i="46" s="1"/>
  <c r="EE1" i="45"/>
  <c r="V4" i="48"/>
  <c r="T4" i="48"/>
  <c r="B3" i="42"/>
  <c r="B4" i="42"/>
  <c r="EE3" i="45" l="1"/>
  <c r="G43" i="46" s="1"/>
  <c r="C239" i="46" s="1"/>
  <c r="EF1" i="45"/>
  <c r="E153" i="46"/>
  <c r="B153" i="46"/>
  <c r="C36" i="42" s="1"/>
  <c r="B3" i="48"/>
  <c r="C3" i="48" s="1"/>
  <c r="I182" i="1"/>
  <c r="I181" i="1" s="1"/>
  <c r="B299" i="46"/>
  <c r="E169" i="1"/>
  <c r="E91" i="1"/>
  <c r="D4" i="34"/>
  <c r="E59" i="1"/>
  <c r="E68" i="1"/>
  <c r="B285" i="46"/>
  <c r="B286" i="46" s="1"/>
  <c r="D154" i="1" s="1"/>
  <c r="D155" i="1" s="1"/>
  <c r="D28" i="1"/>
  <c r="E28" i="1"/>
  <c r="E47" i="1"/>
  <c r="D4" i="26"/>
  <c r="F157" i="1"/>
  <c r="B138" i="46"/>
  <c r="A139" i="46"/>
  <c r="B64" i="1"/>
  <c r="B55" i="1"/>
  <c r="B42" i="1"/>
  <c r="B33" i="1"/>
  <c r="E14" i="42"/>
  <c r="O147" i="46"/>
  <c r="O148" i="46"/>
  <c r="H32" i="42"/>
  <c r="H31" i="42"/>
  <c r="I26" i="42"/>
  <c r="J26" i="42" s="1"/>
  <c r="K26" i="42" s="1"/>
  <c r="L26" i="42" s="1"/>
  <c r="M26" i="42" s="1"/>
  <c r="N26" i="42" s="1"/>
  <c r="O26" i="42" s="1"/>
  <c r="P26" i="42" s="1"/>
  <c r="Q26" i="42" s="1"/>
  <c r="R26" i="42" s="1"/>
  <c r="S26" i="42" s="1"/>
  <c r="T26" i="42" s="1"/>
  <c r="U26" i="42" s="1"/>
  <c r="V26" i="42" s="1"/>
  <c r="W26" i="42" s="1"/>
  <c r="X26" i="42" s="1"/>
  <c r="Y26" i="42" s="1"/>
  <c r="Z26" i="42" s="1"/>
  <c r="AA26" i="42" s="1"/>
  <c r="AB26" i="42" s="1"/>
  <c r="AC26" i="42" s="1"/>
  <c r="AD26" i="42" s="1"/>
  <c r="AE26" i="42" s="1"/>
  <c r="AF26" i="42" s="1"/>
  <c r="AG26" i="42" s="1"/>
  <c r="AH26" i="42" s="1"/>
  <c r="AI26" i="42" s="1"/>
  <c r="AJ26" i="42" s="1"/>
  <c r="AK26" i="42" s="1"/>
  <c r="AL26" i="42" s="1"/>
  <c r="AM26" i="42" s="1"/>
  <c r="AN26" i="42" s="1"/>
  <c r="AO26" i="42" s="1"/>
  <c r="AP26" i="42" s="1"/>
  <c r="AQ26" i="42" s="1"/>
  <c r="AR26" i="42" s="1"/>
  <c r="AS26" i="42" s="1"/>
  <c r="AT26" i="42" s="1"/>
  <c r="I176" i="1"/>
  <c r="J176" i="1" s="1"/>
  <c r="D1" i="48"/>
  <c r="B305" i="46"/>
  <c r="B306" i="46" s="1"/>
  <c r="B307" i="46" s="1"/>
  <c r="B308" i="46" s="1"/>
  <c r="B309" i="46" s="1"/>
  <c r="B310" i="46" s="1"/>
  <c r="B311" i="46" s="1"/>
  <c r="B312" i="46" s="1"/>
  <c r="B313" i="46" s="1"/>
  <c r="A217" i="46"/>
  <c r="A158" i="46"/>
  <c r="A159" i="46"/>
  <c r="B159" i="46"/>
  <c r="I31" i="1"/>
  <c r="J31" i="1" s="1"/>
  <c r="K31" i="1" s="1"/>
  <c r="L31" i="1" s="1"/>
  <c r="M31" i="1" s="1"/>
  <c r="N31" i="1" s="1"/>
  <c r="O31" i="1" s="1"/>
  <c r="P31" i="1" s="1"/>
  <c r="Q31" i="1" s="1"/>
  <c r="R31" i="1" s="1"/>
  <c r="S31" i="1" s="1"/>
  <c r="T31" i="1" s="1"/>
  <c r="U31" i="1" s="1"/>
  <c r="V31" i="1" s="1"/>
  <c r="W31" i="1" s="1"/>
  <c r="X31" i="1" s="1"/>
  <c r="Y31" i="1" s="1"/>
  <c r="Z31" i="1" s="1"/>
  <c r="AA31" i="1" s="1"/>
  <c r="AB31" i="1" s="1"/>
  <c r="AC31" i="1" s="1"/>
  <c r="AD31" i="1" s="1"/>
  <c r="AE31" i="1" s="1"/>
  <c r="AF31" i="1" s="1"/>
  <c r="AG31" i="1" s="1"/>
  <c r="AH31" i="1" s="1"/>
  <c r="AI31" i="1" s="1"/>
  <c r="AJ31" i="1" s="1"/>
  <c r="AK31" i="1" s="1"/>
  <c r="AL31" i="1" s="1"/>
  <c r="AM31" i="1" s="1"/>
  <c r="AN31" i="1" s="1"/>
  <c r="AO31" i="1" s="1"/>
  <c r="AP31" i="1" s="1"/>
  <c r="I40" i="1"/>
  <c r="J40" i="1" s="1"/>
  <c r="K40" i="1" s="1"/>
  <c r="L40" i="1" s="1"/>
  <c r="M40" i="1" s="1"/>
  <c r="N40" i="1" s="1"/>
  <c r="O40" i="1" s="1"/>
  <c r="P40" i="1" s="1"/>
  <c r="Q40" i="1" s="1"/>
  <c r="R40" i="1" s="1"/>
  <c r="S40" i="1" s="1"/>
  <c r="T40" i="1" s="1"/>
  <c r="U40" i="1" s="1"/>
  <c r="V40" i="1" s="1"/>
  <c r="W40" i="1" s="1"/>
  <c r="X40" i="1" s="1"/>
  <c r="Y40" i="1" s="1"/>
  <c r="Z40" i="1" s="1"/>
  <c r="AA40" i="1" s="1"/>
  <c r="AB40" i="1" s="1"/>
  <c r="AC40" i="1" s="1"/>
  <c r="AD40" i="1" s="1"/>
  <c r="AE40" i="1" s="1"/>
  <c r="AF40" i="1" s="1"/>
  <c r="AG40" i="1" s="1"/>
  <c r="AH40" i="1" s="1"/>
  <c r="AI40" i="1" s="1"/>
  <c r="AJ40" i="1" s="1"/>
  <c r="AK40" i="1" s="1"/>
  <c r="AL40" i="1" s="1"/>
  <c r="AM40" i="1" s="1"/>
  <c r="AN40" i="1" s="1"/>
  <c r="AO40" i="1" s="1"/>
  <c r="AP40" i="1" s="1"/>
  <c r="AQ40" i="1" s="1"/>
  <c r="AR40" i="1" s="1"/>
  <c r="AS40" i="1" s="1"/>
  <c r="F94" i="46"/>
  <c r="G119" i="46" s="1"/>
  <c r="I50" i="1"/>
  <c r="J50" i="1" s="1"/>
  <c r="K50" i="1" s="1"/>
  <c r="L50" i="1" s="1"/>
  <c r="M50" i="1" s="1"/>
  <c r="N50" i="1" s="1"/>
  <c r="O50" i="1" s="1"/>
  <c r="P50" i="1" s="1"/>
  <c r="Q50" i="1" s="1"/>
  <c r="R50" i="1" s="1"/>
  <c r="S50" i="1" s="1"/>
  <c r="T50" i="1" s="1"/>
  <c r="U50" i="1" s="1"/>
  <c r="V50" i="1" s="1"/>
  <c r="W50" i="1" s="1"/>
  <c r="X50" i="1" s="1"/>
  <c r="Y50" i="1" s="1"/>
  <c r="Z50" i="1" s="1"/>
  <c r="AA50" i="1" s="1"/>
  <c r="AB50" i="1" s="1"/>
  <c r="AC50" i="1" s="1"/>
  <c r="AD50" i="1" s="1"/>
  <c r="AE50" i="1" s="1"/>
  <c r="AF50" i="1" s="1"/>
  <c r="AG50" i="1" s="1"/>
  <c r="AH50" i="1" s="1"/>
  <c r="AI50" i="1" s="1"/>
  <c r="AJ50" i="1" s="1"/>
  <c r="AK50" i="1" s="1"/>
  <c r="AL50" i="1" s="1"/>
  <c r="AM50" i="1" s="1"/>
  <c r="AN50" i="1" s="1"/>
  <c r="AO50" i="1" s="1"/>
  <c r="AP50" i="1" s="1"/>
  <c r="AQ50" i="1" s="1"/>
  <c r="AR50" i="1" s="1"/>
  <c r="AS50" i="1" s="1"/>
  <c r="AT50" i="1" s="1"/>
  <c r="AU50" i="1" s="1"/>
  <c r="I59" i="1"/>
  <c r="J59" i="1" s="1"/>
  <c r="K59" i="1" s="1"/>
  <c r="L59" i="1" s="1"/>
  <c r="M59" i="1" s="1"/>
  <c r="N59" i="1" s="1"/>
  <c r="O59" i="1" s="1"/>
  <c r="P59" i="1" s="1"/>
  <c r="Q59" i="1" s="1"/>
  <c r="R59" i="1" s="1"/>
  <c r="S59" i="1" s="1"/>
  <c r="T59" i="1" s="1"/>
  <c r="U59" i="1" s="1"/>
  <c r="V59" i="1" s="1"/>
  <c r="W59" i="1" s="1"/>
  <c r="X59" i="1" s="1"/>
  <c r="Y59" i="1" s="1"/>
  <c r="Z59" i="1" s="1"/>
  <c r="AA59" i="1" s="1"/>
  <c r="AB59" i="1" s="1"/>
  <c r="AC59" i="1" s="1"/>
  <c r="AD59" i="1" s="1"/>
  <c r="AE59" i="1" s="1"/>
  <c r="AF59" i="1" s="1"/>
  <c r="AG59" i="1" s="1"/>
  <c r="AH59" i="1" s="1"/>
  <c r="AI59" i="1" s="1"/>
  <c r="AJ59" i="1" s="1"/>
  <c r="AK59" i="1" s="1"/>
  <c r="AL59" i="1" s="1"/>
  <c r="AM59" i="1" s="1"/>
  <c r="AN59" i="1" s="1"/>
  <c r="AO59" i="1" s="1"/>
  <c r="AP59" i="1" s="1"/>
  <c r="AQ59" i="1" s="1"/>
  <c r="AR59" i="1" s="1"/>
  <c r="AS59" i="1" s="1"/>
  <c r="B292" i="46"/>
  <c r="I167" i="1"/>
  <c r="J167" i="1" s="1"/>
  <c r="K167" i="1" s="1"/>
  <c r="L167" i="1" s="1"/>
  <c r="M167" i="1" s="1"/>
  <c r="N167" i="1" s="1"/>
  <c r="O167" i="1" s="1"/>
  <c r="P167" i="1" s="1"/>
  <c r="Q167" i="1" s="1"/>
  <c r="R167" i="1" s="1"/>
  <c r="S167" i="1" s="1"/>
  <c r="T167" i="1" s="1"/>
  <c r="U167" i="1" s="1"/>
  <c r="V167" i="1" s="1"/>
  <c r="W167" i="1" s="1"/>
  <c r="X167" i="1" s="1"/>
  <c r="Y167" i="1" s="1"/>
  <c r="Z167" i="1" s="1"/>
  <c r="AA167" i="1" s="1"/>
  <c r="AB167" i="1" s="1"/>
  <c r="AC167" i="1" s="1"/>
  <c r="AD167" i="1" s="1"/>
  <c r="AE167" i="1" s="1"/>
  <c r="AF167" i="1" s="1"/>
  <c r="AG167" i="1" s="1"/>
  <c r="AH167" i="1" s="1"/>
  <c r="AI167" i="1" s="1"/>
  <c r="AJ167" i="1" s="1"/>
  <c r="AK167" i="1" s="1"/>
  <c r="AL167" i="1" s="1"/>
  <c r="AM167" i="1" s="1"/>
  <c r="AN167" i="1" s="1"/>
  <c r="AO167" i="1" s="1"/>
  <c r="AP167" i="1" s="1"/>
  <c r="AQ167" i="1" s="1"/>
  <c r="AR167" i="1" s="1"/>
  <c r="AS167" i="1" s="1"/>
  <c r="E4" i="26"/>
  <c r="F4" i="26" s="1"/>
  <c r="G4" i="26" s="1"/>
  <c r="H4" i="26" s="1"/>
  <c r="I4" i="26" s="1"/>
  <c r="J4" i="26" s="1"/>
  <c r="K4" i="26" s="1"/>
  <c r="L4" i="26" s="1"/>
  <c r="M4" i="26" s="1"/>
  <c r="N4" i="26" s="1"/>
  <c r="O4" i="26" s="1"/>
  <c r="P4" i="26" s="1"/>
  <c r="Q4" i="26" s="1"/>
  <c r="R4" i="26" s="1"/>
  <c r="S4" i="26" s="1"/>
  <c r="T4" i="26" s="1"/>
  <c r="U4" i="26" s="1"/>
  <c r="V4" i="26" s="1"/>
  <c r="W4" i="26" s="1"/>
  <c r="X4" i="26" s="1"/>
  <c r="Y4" i="26" s="1"/>
  <c r="Z4" i="26" s="1"/>
  <c r="AA4" i="26" s="1"/>
  <c r="AB4" i="26" s="1"/>
  <c r="AC4" i="26" s="1"/>
  <c r="AD4" i="26" s="1"/>
  <c r="AE4" i="26" s="1"/>
  <c r="AF4" i="26" s="1"/>
  <c r="AG4" i="26" s="1"/>
  <c r="B353" i="46"/>
  <c r="B354" i="46" s="1"/>
  <c r="B355" i="46" s="1"/>
  <c r="B356" i="46" s="1"/>
  <c r="B357" i="46" s="1"/>
  <c r="B358" i="46" s="1"/>
  <c r="B359" i="46" s="1"/>
  <c r="B360" i="46" s="1"/>
  <c r="B361" i="46" s="1"/>
  <c r="E4" i="37"/>
  <c r="F4" i="37" s="1"/>
  <c r="G4" i="37" s="1"/>
  <c r="H4" i="37" s="1"/>
  <c r="I4" i="37" s="1"/>
  <c r="J4" i="37" s="1"/>
  <c r="K4" i="37" s="1"/>
  <c r="L4" i="37" s="1"/>
  <c r="M4" i="37" s="1"/>
  <c r="N4" i="37" s="1"/>
  <c r="O4" i="37" s="1"/>
  <c r="P4" i="37" s="1"/>
  <c r="Q4" i="37" s="1"/>
  <c r="R4" i="37" s="1"/>
  <c r="S4" i="37" s="1"/>
  <c r="T4" i="37" s="1"/>
  <c r="U4" i="37" s="1"/>
  <c r="V4" i="37" s="1"/>
  <c r="W4" i="37" s="1"/>
  <c r="X4" i="37" s="1"/>
  <c r="Y4" i="37" s="1"/>
  <c r="Z4" i="37" s="1"/>
  <c r="AA4" i="37" s="1"/>
  <c r="AB4" i="37" s="1"/>
  <c r="AC4" i="37" s="1"/>
  <c r="AD4" i="37" s="1"/>
  <c r="AE4" i="37" s="1"/>
  <c r="AF4" i="37" s="1"/>
  <c r="AG4" i="37" s="1"/>
  <c r="B253" i="46"/>
  <c r="B254" i="46" s="1"/>
  <c r="B255" i="46" s="1"/>
  <c r="B256" i="46" s="1"/>
  <c r="B257" i="46" s="1"/>
  <c r="B258" i="46" s="1"/>
  <c r="B259" i="46" s="1"/>
  <c r="B260" i="46" s="1"/>
  <c r="B261" i="46" s="1"/>
  <c r="I74" i="1"/>
  <c r="J74" i="1" s="1"/>
  <c r="K74" i="1" s="1"/>
  <c r="L74" i="1" s="1"/>
  <c r="M74" i="1" s="1"/>
  <c r="N74" i="1" s="1"/>
  <c r="O74" i="1" s="1"/>
  <c r="P74" i="1" s="1"/>
  <c r="Q74" i="1" s="1"/>
  <c r="R74" i="1" s="1"/>
  <c r="S74" i="1" s="1"/>
  <c r="T74" i="1" s="1"/>
  <c r="U74" i="1" s="1"/>
  <c r="V74" i="1" s="1"/>
  <c r="W74" i="1" s="1"/>
  <c r="X74" i="1" s="1"/>
  <c r="Y74" i="1" s="1"/>
  <c r="Z74" i="1" s="1"/>
  <c r="AA74" i="1" s="1"/>
  <c r="AB74" i="1" s="1"/>
  <c r="AC74" i="1" s="1"/>
  <c r="AD74" i="1" s="1"/>
  <c r="AE74" i="1" s="1"/>
  <c r="AF74" i="1" s="1"/>
  <c r="AG74" i="1" s="1"/>
  <c r="AH74" i="1" s="1"/>
  <c r="AI74" i="1" s="1"/>
  <c r="AJ74" i="1" s="1"/>
  <c r="AK74" i="1" s="1"/>
  <c r="AL74" i="1" s="1"/>
  <c r="AM74" i="1" s="1"/>
  <c r="AN74" i="1" s="1"/>
  <c r="AO74" i="1" s="1"/>
  <c r="AP74" i="1" s="1"/>
  <c r="AQ74" i="1" s="1"/>
  <c r="AR74" i="1" s="1"/>
  <c r="AS74" i="1" s="1"/>
  <c r="AT74" i="1" s="1"/>
  <c r="D4" i="37"/>
  <c r="B371" i="46"/>
  <c r="I138" i="1"/>
  <c r="J138" i="1" s="1"/>
  <c r="K138" i="1" s="1"/>
  <c r="F133" i="1"/>
  <c r="I94" i="1"/>
  <c r="J94" i="1" s="1"/>
  <c r="K94" i="1" s="1"/>
  <c r="L94" i="1" s="1"/>
  <c r="M94" i="1" s="1"/>
  <c r="N94" i="1" s="1"/>
  <c r="O94" i="1" s="1"/>
  <c r="P94" i="1" s="1"/>
  <c r="Q94" i="1" s="1"/>
  <c r="R94" i="1" s="1"/>
  <c r="S94" i="1" s="1"/>
  <c r="T94" i="1" s="1"/>
  <c r="U94" i="1" s="1"/>
  <c r="V94" i="1" s="1"/>
  <c r="W94" i="1" s="1"/>
  <c r="X94" i="1" s="1"/>
  <c r="Y94" i="1" s="1"/>
  <c r="Z94" i="1" s="1"/>
  <c r="AA94" i="1" s="1"/>
  <c r="AB94" i="1" s="1"/>
  <c r="AC94" i="1" s="1"/>
  <c r="AD94" i="1" s="1"/>
  <c r="AE94" i="1" s="1"/>
  <c r="AF94" i="1" s="1"/>
  <c r="AG94" i="1" s="1"/>
  <c r="AH94" i="1" s="1"/>
  <c r="AI94" i="1" s="1"/>
  <c r="AJ94" i="1" s="1"/>
  <c r="AK94" i="1" s="1"/>
  <c r="AL94" i="1" s="1"/>
  <c r="AM94" i="1" s="1"/>
  <c r="AN94" i="1" s="1"/>
  <c r="AO94" i="1" s="1"/>
  <c r="AP94" i="1" s="1"/>
  <c r="AQ94" i="1" s="1"/>
  <c r="AR94" i="1" s="1"/>
  <c r="AS94" i="1" s="1"/>
  <c r="E1" i="34"/>
  <c r="E4" i="9"/>
  <c r="F4" i="9" s="1"/>
  <c r="G4" i="9" s="1"/>
  <c r="H4" i="9" s="1"/>
  <c r="I4" i="9" s="1"/>
  <c r="J4" i="9" s="1"/>
  <c r="K4" i="9" s="1"/>
  <c r="L4" i="9" s="1"/>
  <c r="M4" i="9" s="1"/>
  <c r="N4" i="9" s="1"/>
  <c r="O4" i="9" s="1"/>
  <c r="P4" i="9" s="1"/>
  <c r="Q4" i="9" s="1"/>
  <c r="R4" i="9" s="1"/>
  <c r="S4" i="9" s="1"/>
  <c r="T4" i="9" s="1"/>
  <c r="U4" i="9" s="1"/>
  <c r="V4" i="9" s="1"/>
  <c r="W4" i="9" s="1"/>
  <c r="X4" i="9" s="1"/>
  <c r="Y4" i="9" s="1"/>
  <c r="Z4" i="9" s="1"/>
  <c r="AA4" i="9" s="1"/>
  <c r="AB4" i="9" s="1"/>
  <c r="AC4" i="9" s="1"/>
  <c r="AD4" i="9" s="1"/>
  <c r="AE4" i="9" s="1"/>
  <c r="AF4" i="9" s="1"/>
  <c r="AG4" i="9" s="1"/>
  <c r="E4" i="34"/>
  <c r="F4" i="34" s="1"/>
  <c r="G4" i="34" s="1"/>
  <c r="H4" i="34" s="1"/>
  <c r="I4" i="34" s="1"/>
  <c r="J4" i="34" s="1"/>
  <c r="K4" i="34" s="1"/>
  <c r="L4" i="34" s="1"/>
  <c r="M4" i="34" s="1"/>
  <c r="N4" i="34" s="1"/>
  <c r="O4" i="34" s="1"/>
  <c r="P4" i="34" s="1"/>
  <c r="Q4" i="34" s="1"/>
  <c r="R4" i="34" s="1"/>
  <c r="S4" i="34" s="1"/>
  <c r="T4" i="34" s="1"/>
  <c r="U4" i="34" s="1"/>
  <c r="V4" i="34" s="1"/>
  <c r="W4" i="34" s="1"/>
  <c r="X4" i="34" s="1"/>
  <c r="Y4" i="34" s="1"/>
  <c r="Z4" i="34" s="1"/>
  <c r="AA4" i="34" s="1"/>
  <c r="AB4" i="34" s="1"/>
  <c r="AC4" i="34" s="1"/>
  <c r="AD4" i="34" s="1"/>
  <c r="AE4" i="34" s="1"/>
  <c r="AF4" i="34" s="1"/>
  <c r="AG4" i="34" s="1"/>
  <c r="I178" i="1"/>
  <c r="I177" i="1" s="1"/>
  <c r="BS66" i="30"/>
  <c r="E1" i="9"/>
  <c r="D4" i="9"/>
  <c r="I163" i="1"/>
  <c r="J163" i="1" s="1"/>
  <c r="K163" i="1" s="1"/>
  <c r="L163" i="1" s="1"/>
  <c r="M163" i="1" s="1"/>
  <c r="N163" i="1" s="1"/>
  <c r="O163" i="1" s="1"/>
  <c r="P163" i="1" s="1"/>
  <c r="Q163" i="1" s="1"/>
  <c r="R163" i="1" s="1"/>
  <c r="S163" i="1" s="1"/>
  <c r="T163" i="1" s="1"/>
  <c r="U163" i="1" s="1"/>
  <c r="V163" i="1" s="1"/>
  <c r="W163" i="1" s="1"/>
  <c r="X163" i="1" s="1"/>
  <c r="Y163" i="1" s="1"/>
  <c r="Z163" i="1" s="1"/>
  <c r="AA163" i="1" s="1"/>
  <c r="AB163" i="1" s="1"/>
  <c r="AC163" i="1" s="1"/>
  <c r="AD163" i="1" s="1"/>
  <c r="AE163" i="1" s="1"/>
  <c r="AF163" i="1" s="1"/>
  <c r="AG163" i="1" s="1"/>
  <c r="AH163" i="1" s="1"/>
  <c r="AI163" i="1" s="1"/>
  <c r="AJ163" i="1" s="1"/>
  <c r="AK163" i="1" s="1"/>
  <c r="AL163" i="1" s="1"/>
  <c r="AM163" i="1" s="1"/>
  <c r="AN163" i="1" s="1"/>
  <c r="AO163" i="1" s="1"/>
  <c r="AP163" i="1" s="1"/>
  <c r="AQ163" i="1" s="1"/>
  <c r="AR163" i="1" s="1"/>
  <c r="AS163" i="1" s="1"/>
  <c r="AT163" i="1" s="1"/>
  <c r="AU163" i="1" s="1"/>
  <c r="AV163" i="1" s="1"/>
  <c r="AW163" i="1" s="1"/>
  <c r="AX163" i="1" s="1"/>
  <c r="AY163" i="1" s="1"/>
  <c r="AZ163" i="1" s="1"/>
  <c r="BA163" i="1" s="1"/>
  <c r="BB163" i="1" s="1"/>
  <c r="BC163" i="1" s="1"/>
  <c r="BD163" i="1" s="1"/>
  <c r="BE163" i="1" s="1"/>
  <c r="BF163" i="1" s="1"/>
  <c r="BG163" i="1" s="1"/>
  <c r="BH163" i="1" s="1"/>
  <c r="BI163" i="1" s="1"/>
  <c r="BJ163" i="1" s="1"/>
  <c r="BK163" i="1" s="1"/>
  <c r="BL163" i="1" s="1"/>
  <c r="BM163" i="1" s="1"/>
  <c r="BN163" i="1" s="1"/>
  <c r="BO163" i="1" s="1"/>
  <c r="BP163" i="1" s="1"/>
  <c r="BQ163" i="1" s="1"/>
  <c r="BR163" i="1" s="1"/>
  <c r="BS163" i="1" s="1"/>
  <c r="BT163" i="1" s="1"/>
  <c r="BU163" i="1" s="1"/>
  <c r="BV163" i="1" s="1"/>
  <c r="BW163" i="1" s="1"/>
  <c r="I160" i="1"/>
  <c r="J160" i="1" s="1"/>
  <c r="K160" i="1" s="1"/>
  <c r="L160" i="1" s="1"/>
  <c r="M160" i="1" s="1"/>
  <c r="N160" i="1" s="1"/>
  <c r="O160" i="1" s="1"/>
  <c r="P160" i="1" s="1"/>
  <c r="Q160" i="1" s="1"/>
  <c r="R160" i="1" s="1"/>
  <c r="S160" i="1" s="1"/>
  <c r="T160" i="1" s="1"/>
  <c r="U160" i="1" s="1"/>
  <c r="V160" i="1" s="1"/>
  <c r="W160" i="1" s="1"/>
  <c r="X160" i="1" s="1"/>
  <c r="Y160" i="1" s="1"/>
  <c r="Z160" i="1" s="1"/>
  <c r="AA160" i="1" s="1"/>
  <c r="AB160" i="1" s="1"/>
  <c r="AC160" i="1" s="1"/>
  <c r="AD160" i="1" s="1"/>
  <c r="AE160" i="1" s="1"/>
  <c r="AF160" i="1" s="1"/>
  <c r="AG160" i="1" s="1"/>
  <c r="AH160" i="1" s="1"/>
  <c r="AI160" i="1" s="1"/>
  <c r="AJ160" i="1" s="1"/>
  <c r="AK160" i="1" s="1"/>
  <c r="AL160" i="1" s="1"/>
  <c r="AM160" i="1" s="1"/>
  <c r="AN160" i="1" s="1"/>
  <c r="AO160" i="1" s="1"/>
  <c r="AP160" i="1" s="1"/>
  <c r="AQ160" i="1" s="1"/>
  <c r="AR160" i="1" s="1"/>
  <c r="AS160" i="1" s="1"/>
  <c r="AT160" i="1" s="1"/>
  <c r="AU160" i="1" s="1"/>
  <c r="AV160" i="1" s="1"/>
  <c r="AW160" i="1" s="1"/>
  <c r="AX160" i="1" s="1"/>
  <c r="AY160" i="1" s="1"/>
  <c r="AZ160" i="1" s="1"/>
  <c r="BA160" i="1" s="1"/>
  <c r="BB160" i="1" s="1"/>
  <c r="BC160" i="1" s="1"/>
  <c r="BD160" i="1" s="1"/>
  <c r="BE160" i="1" s="1"/>
  <c r="BF160" i="1" s="1"/>
  <c r="BG160" i="1" s="1"/>
  <c r="BH160" i="1" s="1"/>
  <c r="BI160" i="1" s="1"/>
  <c r="BJ160" i="1" s="1"/>
  <c r="BK160" i="1" s="1"/>
  <c r="BL160" i="1" s="1"/>
  <c r="BM160" i="1" s="1"/>
  <c r="BN160" i="1" s="1"/>
  <c r="BO160" i="1" s="1"/>
  <c r="BP160" i="1" s="1"/>
  <c r="BQ160" i="1" s="1"/>
  <c r="BR160" i="1" s="1"/>
  <c r="BS160" i="1" s="1"/>
  <c r="BT160" i="1" s="1"/>
  <c r="BU160" i="1" s="1"/>
  <c r="BV160" i="1" s="1"/>
  <c r="BW160" i="1" s="1"/>
  <c r="F165" i="1"/>
  <c r="F162" i="1"/>
  <c r="F164" i="1"/>
  <c r="F161" i="1"/>
  <c r="F181" i="1"/>
  <c r="F177" i="1"/>
  <c r="F176" i="1"/>
  <c r="H182" i="1"/>
  <c r="H183" i="1" s="1"/>
  <c r="H178" i="1"/>
  <c r="H179" i="1" s="1"/>
  <c r="A286" i="46"/>
  <c r="A300" i="46"/>
  <c r="C6" i="7"/>
  <c r="C6" i="30"/>
  <c r="Q148" i="46"/>
  <c r="D33" i="42"/>
  <c r="D4" i="30"/>
  <c r="D4" i="7"/>
  <c r="G26" i="42"/>
  <c r="J449" i="46" s="1"/>
  <c r="K449" i="46" s="1"/>
  <c r="A154" i="46"/>
  <c r="Q147" i="46"/>
  <c r="A197" i="46"/>
  <c r="A174" i="46"/>
  <c r="A170" i="46"/>
  <c r="A175" i="46"/>
  <c r="A172" i="46"/>
  <c r="A168" i="46"/>
  <c r="A167" i="46"/>
  <c r="E71" i="1"/>
  <c r="D71" i="1"/>
  <c r="H85" i="1"/>
  <c r="H75" i="1"/>
  <c r="A372" i="46"/>
  <c r="A399" i="46"/>
  <c r="C2" i="48"/>
  <c r="F136" i="1"/>
  <c r="F135" i="1"/>
  <c r="A363" i="46"/>
  <c r="A315" i="46"/>
  <c r="A293" i="46"/>
  <c r="A277" i="46"/>
  <c r="A263" i="46"/>
  <c r="A248" i="46"/>
  <c r="A213" i="46"/>
  <c r="A348" i="46"/>
  <c r="A223" i="46"/>
  <c r="A187" i="46"/>
  <c r="A163" i="46"/>
  <c r="F44" i="42"/>
  <c r="F40" i="42"/>
  <c r="F33" i="42"/>
  <c r="F27" i="42"/>
  <c r="E26" i="42"/>
  <c r="D26" i="42"/>
  <c r="F22" i="42"/>
  <c r="F18" i="42"/>
  <c r="E17" i="42"/>
  <c r="D17" i="42"/>
  <c r="F12" i="42"/>
  <c r="F8" i="42"/>
  <c r="E7" i="42"/>
  <c r="D7" i="42"/>
  <c r="F172" i="1"/>
  <c r="F168" i="1"/>
  <c r="F159" i="1"/>
  <c r="F158" i="1"/>
  <c r="E158" i="1"/>
  <c r="D158" i="1"/>
  <c r="E148" i="1"/>
  <c r="D148" i="1"/>
  <c r="F143" i="1"/>
  <c r="F139" i="1"/>
  <c r="E138" i="1"/>
  <c r="D138" i="1"/>
  <c r="F134" i="1"/>
  <c r="F127" i="1"/>
  <c r="F122" i="1"/>
  <c r="F117" i="1"/>
  <c r="F113" i="1"/>
  <c r="F108" i="1"/>
  <c r="F104" i="1"/>
  <c r="E103" i="1"/>
  <c r="D103" i="1"/>
  <c r="F99" i="1"/>
  <c r="F95" i="1"/>
  <c r="F90" i="1"/>
  <c r="F86" i="1"/>
  <c r="F80" i="1"/>
  <c r="F76" i="1"/>
  <c r="F69" i="1"/>
  <c r="F68" i="1"/>
  <c r="F64" i="1"/>
  <c r="F60" i="1"/>
  <c r="F55" i="1"/>
  <c r="F51" i="1"/>
  <c r="F45" i="1"/>
  <c r="F41" i="1"/>
  <c r="E40" i="1"/>
  <c r="D40" i="1"/>
  <c r="F36" i="1"/>
  <c r="F32" i="1"/>
  <c r="E31" i="1"/>
  <c r="D31" i="1"/>
  <c r="J25" i="1"/>
  <c r="I25" i="1"/>
  <c r="J21" i="1"/>
  <c r="I21" i="1"/>
  <c r="E25" i="1"/>
  <c r="D25" i="1"/>
  <c r="J12" i="1"/>
  <c r="I12" i="1"/>
  <c r="E21" i="1"/>
  <c r="D21" i="1"/>
  <c r="J6" i="1"/>
  <c r="I6" i="1"/>
  <c r="E12" i="1"/>
  <c r="D12" i="1"/>
  <c r="A352" i="46"/>
  <c r="B330" i="46"/>
  <c r="B331" i="46" s="1"/>
  <c r="B332" i="46" s="1"/>
  <c r="B333" i="46" s="1"/>
  <c r="A329" i="46"/>
  <c r="B320" i="46"/>
  <c r="B321" i="46" s="1"/>
  <c r="B322" i="46" s="1"/>
  <c r="B323" i="46" s="1"/>
  <c r="A319" i="46"/>
  <c r="B324" i="46" s="1"/>
  <c r="B325" i="46" s="1"/>
  <c r="B272" i="46"/>
  <c r="B273" i="46" s="1"/>
  <c r="B274" i="46" s="1"/>
  <c r="B275" i="46" s="1"/>
  <c r="B228" i="46"/>
  <c r="B229" i="46" s="1"/>
  <c r="B230" i="46" s="1"/>
  <c r="B231" i="46" s="1"/>
  <c r="B232" i="46" s="1"/>
  <c r="B233" i="46" s="1"/>
  <c r="B234" i="46" s="1"/>
  <c r="B235" i="46" s="1"/>
  <c r="B236" i="46" s="1"/>
  <c r="B237" i="46" s="1"/>
  <c r="B238" i="46" s="1"/>
  <c r="B239" i="46" s="1"/>
  <c r="B240" i="46" s="1"/>
  <c r="A221" i="46"/>
  <c r="B218" i="46"/>
  <c r="A218" i="46"/>
  <c r="B193" i="46"/>
  <c r="B194" i="46" s="1"/>
  <c r="B195" i="46" s="1"/>
  <c r="B196" i="46" s="1"/>
  <c r="A171" i="46"/>
  <c r="B167" i="46"/>
  <c r="B168" i="46" s="1"/>
  <c r="B169" i="46" s="1"/>
  <c r="B170" i="46" s="1"/>
  <c r="B15" i="37"/>
  <c r="B15" i="34"/>
  <c r="B16" i="37"/>
  <c r="B16" i="34"/>
  <c r="B17" i="30"/>
  <c r="B17" i="7"/>
  <c r="B16" i="30"/>
  <c r="B16" i="7"/>
  <c r="B19" i="26"/>
  <c r="B19" i="9"/>
  <c r="B140" i="1"/>
  <c r="F138" i="1"/>
  <c r="B8" i="37"/>
  <c r="B7" i="37"/>
  <c r="B14" i="34"/>
  <c r="B13" i="34"/>
  <c r="B12" i="34"/>
  <c r="B11" i="34"/>
  <c r="B10" i="34"/>
  <c r="B9" i="34"/>
  <c r="B8" i="34"/>
  <c r="B7" i="34"/>
  <c r="B15" i="30"/>
  <c r="B14" i="30"/>
  <c r="B13" i="30"/>
  <c r="B12" i="30"/>
  <c r="B11" i="30"/>
  <c r="B10" i="30"/>
  <c r="B9" i="30"/>
  <c r="B8" i="30"/>
  <c r="E4" i="30"/>
  <c r="F4" i="30" s="1"/>
  <c r="G4" i="30" s="1"/>
  <c r="H4" i="30" s="1"/>
  <c r="I4" i="30" s="1"/>
  <c r="J4" i="30" s="1"/>
  <c r="K4" i="30" s="1"/>
  <c r="L4" i="30" s="1"/>
  <c r="M4" i="30" s="1"/>
  <c r="N4" i="30" s="1"/>
  <c r="O4" i="30" s="1"/>
  <c r="P4" i="30" s="1"/>
  <c r="Q4" i="30" s="1"/>
  <c r="R4" i="30" s="1"/>
  <c r="S4" i="30" s="1"/>
  <c r="T4" i="30" s="1"/>
  <c r="U4" i="30" s="1"/>
  <c r="V4" i="30" s="1"/>
  <c r="W4" i="30" s="1"/>
  <c r="X4" i="30" s="1"/>
  <c r="Y4" i="30" s="1"/>
  <c r="Z4" i="30" s="1"/>
  <c r="AA4" i="30" s="1"/>
  <c r="AB4" i="30" s="1"/>
  <c r="AC4" i="30" s="1"/>
  <c r="AD4" i="30" s="1"/>
  <c r="AE4" i="30" s="1"/>
  <c r="AF4" i="30" s="1"/>
  <c r="AG4" i="30" s="1"/>
  <c r="B15" i="7"/>
  <c r="B14" i="7"/>
  <c r="B13" i="7"/>
  <c r="B12" i="7"/>
  <c r="B11" i="7"/>
  <c r="B10" i="7"/>
  <c r="B9" i="7"/>
  <c r="B8" i="7"/>
  <c r="E4" i="7"/>
  <c r="F4" i="7" s="1"/>
  <c r="G4" i="7" s="1"/>
  <c r="H4" i="7" s="1"/>
  <c r="I4" i="7" s="1"/>
  <c r="J4" i="7" s="1"/>
  <c r="K4" i="7" s="1"/>
  <c r="L4" i="7" s="1"/>
  <c r="M4" i="7" s="1"/>
  <c r="N4" i="7" s="1"/>
  <c r="O4" i="7" s="1"/>
  <c r="P4" i="7" s="1"/>
  <c r="Q4" i="7" s="1"/>
  <c r="R4" i="7" s="1"/>
  <c r="S4" i="7" s="1"/>
  <c r="T4" i="7" s="1"/>
  <c r="U4" i="7" s="1"/>
  <c r="V4" i="7" s="1"/>
  <c r="W4" i="7" s="1"/>
  <c r="X4" i="7" s="1"/>
  <c r="Y4" i="7" s="1"/>
  <c r="Z4" i="7" s="1"/>
  <c r="AA4" i="7" s="1"/>
  <c r="AB4" i="7" s="1"/>
  <c r="AC4" i="7" s="1"/>
  <c r="AD4" i="7" s="1"/>
  <c r="AE4" i="7" s="1"/>
  <c r="AF4" i="7" s="1"/>
  <c r="AG4" i="7" s="1"/>
  <c r="B20" i="26"/>
  <c r="B18" i="26"/>
  <c r="B17" i="26"/>
  <c r="B16" i="26"/>
  <c r="B15" i="26"/>
  <c r="B14" i="26"/>
  <c r="B13" i="26"/>
  <c r="B12" i="26"/>
  <c r="B11" i="26"/>
  <c r="B10" i="26"/>
  <c r="B9" i="26"/>
  <c r="B8" i="26"/>
  <c r="B7" i="26"/>
  <c r="B6" i="26"/>
  <c r="D32" i="9"/>
  <c r="B20" i="9"/>
  <c r="B18" i="9"/>
  <c r="B17" i="9"/>
  <c r="B16" i="9"/>
  <c r="B15" i="9"/>
  <c r="B14" i="9"/>
  <c r="B13" i="9"/>
  <c r="B12" i="9"/>
  <c r="B11" i="9"/>
  <c r="B10" i="9"/>
  <c r="B9" i="9"/>
  <c r="B8" i="9"/>
  <c r="B7" i="9"/>
  <c r="B6" i="9"/>
  <c r="AM3" i="9"/>
  <c r="H46" i="42"/>
  <c r="H44" i="42"/>
  <c r="H41" i="42"/>
  <c r="I39" i="42"/>
  <c r="J39" i="42" s="1"/>
  <c r="K39" i="42" s="1"/>
  <c r="L39" i="42" s="1"/>
  <c r="M39" i="42" s="1"/>
  <c r="N39" i="42" s="1"/>
  <c r="O39" i="42" s="1"/>
  <c r="P39" i="42" s="1"/>
  <c r="Q39" i="42" s="1"/>
  <c r="R39" i="42" s="1"/>
  <c r="S39" i="42" s="1"/>
  <c r="T39" i="42" s="1"/>
  <c r="U39" i="42" s="1"/>
  <c r="V39" i="42" s="1"/>
  <c r="W39" i="42" s="1"/>
  <c r="X39" i="42" s="1"/>
  <c r="Y39" i="42" s="1"/>
  <c r="Z39" i="42" s="1"/>
  <c r="AA39" i="42" s="1"/>
  <c r="AB39" i="42" s="1"/>
  <c r="AC39" i="42" s="1"/>
  <c r="AD39" i="42" s="1"/>
  <c r="AE39" i="42" s="1"/>
  <c r="AF39" i="42" s="1"/>
  <c r="AG39" i="42" s="1"/>
  <c r="AH39" i="42" s="1"/>
  <c r="AI39" i="42" s="1"/>
  <c r="AJ39" i="42" s="1"/>
  <c r="AK39" i="42" s="1"/>
  <c r="AL39" i="42" s="1"/>
  <c r="AM39" i="42" s="1"/>
  <c r="AN39" i="42" s="1"/>
  <c r="AO39" i="42" s="1"/>
  <c r="AP39" i="42" s="1"/>
  <c r="AQ39" i="42" s="1"/>
  <c r="AR39" i="42" s="1"/>
  <c r="AS39" i="42" s="1"/>
  <c r="AT39" i="42" s="1"/>
  <c r="AU39" i="42" s="1"/>
  <c r="AV39" i="42" s="1"/>
  <c r="AW39" i="42" s="1"/>
  <c r="AX39" i="42" s="1"/>
  <c r="AY39" i="42" s="1"/>
  <c r="AZ39" i="42" s="1"/>
  <c r="BA39" i="42" s="1"/>
  <c r="BB39" i="42" s="1"/>
  <c r="BC39" i="42" s="1"/>
  <c r="BD39" i="42" s="1"/>
  <c r="BE39" i="42" s="1"/>
  <c r="BF39" i="42" s="1"/>
  <c r="BG39" i="42" s="1"/>
  <c r="BH39" i="42" s="1"/>
  <c r="BI39" i="42" s="1"/>
  <c r="BJ39" i="42" s="1"/>
  <c r="BK39" i="42" s="1"/>
  <c r="BL39" i="42" s="1"/>
  <c r="BM39" i="42" s="1"/>
  <c r="BN39" i="42" s="1"/>
  <c r="BO39" i="42" s="1"/>
  <c r="BP39" i="42" s="1"/>
  <c r="BQ39" i="42" s="1"/>
  <c r="BR39" i="42" s="1"/>
  <c r="BS39" i="42" s="1"/>
  <c r="BT39" i="42" s="1"/>
  <c r="BU39" i="42" s="1"/>
  <c r="BV39" i="42" s="1"/>
  <c r="BW39" i="42" s="1"/>
  <c r="F39" i="42"/>
  <c r="H35" i="42"/>
  <c r="B34" i="42"/>
  <c r="H28" i="42"/>
  <c r="F26" i="42"/>
  <c r="H19" i="42"/>
  <c r="I17" i="42"/>
  <c r="J17" i="42" s="1"/>
  <c r="K17" i="42" s="1"/>
  <c r="L17" i="42" s="1"/>
  <c r="M17" i="42" s="1"/>
  <c r="N17" i="42" s="1"/>
  <c r="O17" i="42" s="1"/>
  <c r="P17" i="42" s="1"/>
  <c r="Q17" i="42" s="1"/>
  <c r="R17" i="42" s="1"/>
  <c r="S17" i="42" s="1"/>
  <c r="T17" i="42" s="1"/>
  <c r="U17" i="42" s="1"/>
  <c r="V17" i="42" s="1"/>
  <c r="W17" i="42" s="1"/>
  <c r="X17" i="42" s="1"/>
  <c r="Y17" i="42" s="1"/>
  <c r="Z17" i="42" s="1"/>
  <c r="AA17" i="42" s="1"/>
  <c r="AB17" i="42" s="1"/>
  <c r="AC17" i="42" s="1"/>
  <c r="AD17" i="42" s="1"/>
  <c r="AE17" i="42" s="1"/>
  <c r="AF17" i="42" s="1"/>
  <c r="AG17" i="42" s="1"/>
  <c r="AH17" i="42" s="1"/>
  <c r="AI17" i="42" s="1"/>
  <c r="AJ17" i="42" s="1"/>
  <c r="AK17" i="42" s="1"/>
  <c r="AL17" i="42" s="1"/>
  <c r="AM17" i="42" s="1"/>
  <c r="AN17" i="42" s="1"/>
  <c r="AO17" i="42" s="1"/>
  <c r="AP17" i="42" s="1"/>
  <c r="AQ17" i="42" s="1"/>
  <c r="AR17" i="42" s="1"/>
  <c r="AS17" i="42" s="1"/>
  <c r="AT17" i="42" s="1"/>
  <c r="AU17" i="42" s="1"/>
  <c r="AV17" i="42" s="1"/>
  <c r="AW17" i="42" s="1"/>
  <c r="AX17" i="42" s="1"/>
  <c r="AY17" i="42" s="1"/>
  <c r="AZ17" i="42" s="1"/>
  <c r="BA17" i="42" s="1"/>
  <c r="BB17" i="42" s="1"/>
  <c r="BC17" i="42" s="1"/>
  <c r="BD17" i="42" s="1"/>
  <c r="BE17" i="42" s="1"/>
  <c r="BF17" i="42" s="1"/>
  <c r="BG17" i="42" s="1"/>
  <c r="BH17" i="42" s="1"/>
  <c r="BI17" i="42" s="1"/>
  <c r="BJ17" i="42" s="1"/>
  <c r="BK17" i="42" s="1"/>
  <c r="BL17" i="42" s="1"/>
  <c r="BM17" i="42" s="1"/>
  <c r="BN17" i="42" s="1"/>
  <c r="BO17" i="42" s="1"/>
  <c r="BP17" i="42" s="1"/>
  <c r="BQ17" i="42" s="1"/>
  <c r="BR17" i="42" s="1"/>
  <c r="BS17" i="42" s="1"/>
  <c r="BT17" i="42" s="1"/>
  <c r="BU17" i="42" s="1"/>
  <c r="BV17" i="42" s="1"/>
  <c r="BW17" i="42" s="1"/>
  <c r="F17" i="42"/>
  <c r="H9" i="42"/>
  <c r="I7" i="42"/>
  <c r="J7" i="42" s="1"/>
  <c r="K7" i="42" s="1"/>
  <c r="L7" i="42" s="1"/>
  <c r="M7" i="42" s="1"/>
  <c r="N7" i="42" s="1"/>
  <c r="O7" i="42" s="1"/>
  <c r="P7" i="42" s="1"/>
  <c r="Q7" i="42" s="1"/>
  <c r="R7" i="42" s="1"/>
  <c r="S7" i="42" s="1"/>
  <c r="T7" i="42" s="1"/>
  <c r="U7" i="42" s="1"/>
  <c r="V7" i="42" s="1"/>
  <c r="W7" i="42" s="1"/>
  <c r="X7" i="42" s="1"/>
  <c r="Y7" i="42" s="1"/>
  <c r="Z7" i="42" s="1"/>
  <c r="AA7" i="42" s="1"/>
  <c r="AB7" i="42" s="1"/>
  <c r="AC7" i="42" s="1"/>
  <c r="AD7" i="42" s="1"/>
  <c r="AE7" i="42" s="1"/>
  <c r="AF7" i="42" s="1"/>
  <c r="AG7" i="42" s="1"/>
  <c r="AH7" i="42" s="1"/>
  <c r="AI7" i="42" s="1"/>
  <c r="AJ7" i="42" s="1"/>
  <c r="AK7" i="42" s="1"/>
  <c r="AL7" i="42" s="1"/>
  <c r="AM7" i="42" s="1"/>
  <c r="AN7" i="42" s="1"/>
  <c r="AO7" i="42" s="1"/>
  <c r="AP7" i="42" s="1"/>
  <c r="AQ7" i="42" s="1"/>
  <c r="AR7" i="42" s="1"/>
  <c r="AS7" i="42" s="1"/>
  <c r="AT7" i="42" s="1"/>
  <c r="AU7" i="42" s="1"/>
  <c r="AV7" i="42" s="1"/>
  <c r="AW7" i="42" s="1"/>
  <c r="AX7" i="42" s="1"/>
  <c r="AY7" i="42" s="1"/>
  <c r="AZ7" i="42" s="1"/>
  <c r="BA7" i="42" s="1"/>
  <c r="BB7" i="42" s="1"/>
  <c r="BC7" i="42" s="1"/>
  <c r="BD7" i="42" s="1"/>
  <c r="BE7" i="42" s="1"/>
  <c r="BF7" i="42" s="1"/>
  <c r="BG7" i="42" s="1"/>
  <c r="BH7" i="42" s="1"/>
  <c r="BI7" i="42" s="1"/>
  <c r="BJ7" i="42" s="1"/>
  <c r="BK7" i="42" s="1"/>
  <c r="BL7" i="42" s="1"/>
  <c r="BM7" i="42" s="1"/>
  <c r="BN7" i="42" s="1"/>
  <c r="BO7" i="42" s="1"/>
  <c r="BP7" i="42" s="1"/>
  <c r="BQ7" i="42" s="1"/>
  <c r="BR7" i="42" s="1"/>
  <c r="BS7" i="42" s="1"/>
  <c r="BT7" i="42" s="1"/>
  <c r="BU7" i="42" s="1"/>
  <c r="BV7" i="42" s="1"/>
  <c r="BW7" i="42" s="1"/>
  <c r="F7" i="42"/>
  <c r="H173" i="1"/>
  <c r="H174" i="1" s="1"/>
  <c r="H169" i="1"/>
  <c r="H170" i="1" s="1"/>
  <c r="F167" i="1"/>
  <c r="I157" i="1"/>
  <c r="J157" i="1" s="1"/>
  <c r="K157" i="1" s="1"/>
  <c r="L157" i="1" s="1"/>
  <c r="M157" i="1" s="1"/>
  <c r="N157" i="1" s="1"/>
  <c r="O157" i="1" s="1"/>
  <c r="P157" i="1" s="1"/>
  <c r="Q157" i="1" s="1"/>
  <c r="R157" i="1" s="1"/>
  <c r="S157" i="1" s="1"/>
  <c r="T157" i="1" s="1"/>
  <c r="U157" i="1" s="1"/>
  <c r="V157" i="1" s="1"/>
  <c r="W157" i="1" s="1"/>
  <c r="X157" i="1" s="1"/>
  <c r="Y157" i="1" s="1"/>
  <c r="Z157" i="1" s="1"/>
  <c r="AA157" i="1" s="1"/>
  <c r="AB157" i="1" s="1"/>
  <c r="AC157" i="1" s="1"/>
  <c r="AD157" i="1" s="1"/>
  <c r="AE157" i="1" s="1"/>
  <c r="AF157" i="1" s="1"/>
  <c r="AG157" i="1" s="1"/>
  <c r="AH157" i="1" s="1"/>
  <c r="AI157" i="1" s="1"/>
  <c r="AJ157" i="1" s="1"/>
  <c r="AK157" i="1" s="1"/>
  <c r="AL157" i="1" s="1"/>
  <c r="AM157" i="1" s="1"/>
  <c r="AN157" i="1" s="1"/>
  <c r="AO157" i="1" s="1"/>
  <c r="AP157" i="1" s="1"/>
  <c r="AQ157" i="1" s="1"/>
  <c r="AR157" i="1" s="1"/>
  <c r="AS157" i="1" s="1"/>
  <c r="AT157" i="1" s="1"/>
  <c r="AU157" i="1" s="1"/>
  <c r="AV157" i="1" s="1"/>
  <c r="AW157" i="1" s="1"/>
  <c r="AX157" i="1" s="1"/>
  <c r="AY157" i="1" s="1"/>
  <c r="AZ157" i="1" s="1"/>
  <c r="BA157" i="1" s="1"/>
  <c r="BB157" i="1" s="1"/>
  <c r="BC157" i="1" s="1"/>
  <c r="BD157" i="1" s="1"/>
  <c r="BE157" i="1" s="1"/>
  <c r="BF157" i="1" s="1"/>
  <c r="BG157" i="1" s="1"/>
  <c r="BH157" i="1" s="1"/>
  <c r="BI157" i="1" s="1"/>
  <c r="BJ157" i="1" s="1"/>
  <c r="BK157" i="1" s="1"/>
  <c r="BL157" i="1" s="1"/>
  <c r="BM157" i="1" s="1"/>
  <c r="BN157" i="1" s="1"/>
  <c r="BO157" i="1" s="1"/>
  <c r="BP157" i="1" s="1"/>
  <c r="BQ157" i="1" s="1"/>
  <c r="BR157" i="1" s="1"/>
  <c r="BS157" i="1" s="1"/>
  <c r="BT157" i="1" s="1"/>
  <c r="BU157" i="1" s="1"/>
  <c r="BV157" i="1" s="1"/>
  <c r="BW157" i="1" s="1"/>
  <c r="I132" i="1"/>
  <c r="H132" i="1" s="1"/>
  <c r="H130" i="1"/>
  <c r="H128" i="1"/>
  <c r="H125" i="1"/>
  <c r="I121" i="1"/>
  <c r="J121" i="1" s="1"/>
  <c r="K121" i="1" s="1"/>
  <c r="L121" i="1" s="1"/>
  <c r="M121" i="1" s="1"/>
  <c r="N121" i="1" s="1"/>
  <c r="O121" i="1" s="1"/>
  <c r="P121" i="1" s="1"/>
  <c r="Q121" i="1" s="1"/>
  <c r="R121" i="1" s="1"/>
  <c r="S121" i="1" s="1"/>
  <c r="T121" i="1" s="1"/>
  <c r="U121" i="1" s="1"/>
  <c r="V121" i="1" s="1"/>
  <c r="W121" i="1" s="1"/>
  <c r="X121" i="1" s="1"/>
  <c r="Y121" i="1" s="1"/>
  <c r="Z121" i="1" s="1"/>
  <c r="AA121" i="1" s="1"/>
  <c r="AB121" i="1" s="1"/>
  <c r="AC121" i="1" s="1"/>
  <c r="AD121" i="1" s="1"/>
  <c r="AE121" i="1" s="1"/>
  <c r="AF121" i="1" s="1"/>
  <c r="AG121" i="1" s="1"/>
  <c r="AH121" i="1" s="1"/>
  <c r="AI121" i="1" s="1"/>
  <c r="AJ121" i="1" s="1"/>
  <c r="AK121" i="1" s="1"/>
  <c r="AL121" i="1" s="1"/>
  <c r="AM121" i="1" s="1"/>
  <c r="AN121" i="1" s="1"/>
  <c r="AO121" i="1" s="1"/>
  <c r="AP121" i="1" s="1"/>
  <c r="AQ121" i="1" s="1"/>
  <c r="AR121" i="1" s="1"/>
  <c r="AS121" i="1" s="1"/>
  <c r="AT121" i="1" s="1"/>
  <c r="AU121" i="1" s="1"/>
  <c r="AV121" i="1" s="1"/>
  <c r="AW121" i="1" s="1"/>
  <c r="AX121" i="1" s="1"/>
  <c r="AY121" i="1" s="1"/>
  <c r="AZ121" i="1" s="1"/>
  <c r="BA121" i="1" s="1"/>
  <c r="BB121" i="1" s="1"/>
  <c r="BC121" i="1" s="1"/>
  <c r="BD121" i="1" s="1"/>
  <c r="BE121" i="1" s="1"/>
  <c r="BF121" i="1" s="1"/>
  <c r="BG121" i="1" s="1"/>
  <c r="BH121" i="1" s="1"/>
  <c r="BI121" i="1" s="1"/>
  <c r="BJ121" i="1" s="1"/>
  <c r="BK121" i="1" s="1"/>
  <c r="BL121" i="1" s="1"/>
  <c r="BM121" i="1" s="1"/>
  <c r="BN121" i="1" s="1"/>
  <c r="BO121" i="1" s="1"/>
  <c r="BP121" i="1" s="1"/>
  <c r="BQ121" i="1" s="1"/>
  <c r="BR121" i="1" s="1"/>
  <c r="BS121" i="1" s="1"/>
  <c r="BT121" i="1" s="1"/>
  <c r="BU121" i="1" s="1"/>
  <c r="BV121" i="1" s="1"/>
  <c r="BW121" i="1" s="1"/>
  <c r="I112" i="1"/>
  <c r="J112" i="1" s="1"/>
  <c r="K112" i="1" s="1"/>
  <c r="L112" i="1" s="1"/>
  <c r="M112" i="1" s="1"/>
  <c r="N112" i="1" s="1"/>
  <c r="O112" i="1" s="1"/>
  <c r="P112" i="1" s="1"/>
  <c r="Q112" i="1" s="1"/>
  <c r="R112" i="1" s="1"/>
  <c r="S112" i="1" s="1"/>
  <c r="T112" i="1" s="1"/>
  <c r="U112" i="1" s="1"/>
  <c r="V112" i="1" s="1"/>
  <c r="W112" i="1" s="1"/>
  <c r="X112" i="1" s="1"/>
  <c r="Y112" i="1" s="1"/>
  <c r="Z112" i="1" s="1"/>
  <c r="AA112" i="1" s="1"/>
  <c r="AB112" i="1" s="1"/>
  <c r="AC112" i="1" s="1"/>
  <c r="AD112" i="1" s="1"/>
  <c r="AE112" i="1" s="1"/>
  <c r="AF112" i="1" s="1"/>
  <c r="AG112" i="1" s="1"/>
  <c r="AH112" i="1" s="1"/>
  <c r="AI112" i="1" s="1"/>
  <c r="AJ112" i="1" s="1"/>
  <c r="AK112" i="1" s="1"/>
  <c r="AL112" i="1" s="1"/>
  <c r="AM112" i="1" s="1"/>
  <c r="AN112" i="1" s="1"/>
  <c r="AO112" i="1" s="1"/>
  <c r="AP112" i="1" s="1"/>
  <c r="AQ112" i="1" s="1"/>
  <c r="AR112" i="1" s="1"/>
  <c r="AS112" i="1" s="1"/>
  <c r="AT112" i="1" s="1"/>
  <c r="AU112" i="1" s="1"/>
  <c r="AV112" i="1" s="1"/>
  <c r="AW112" i="1" s="1"/>
  <c r="AX112" i="1" s="1"/>
  <c r="AY112" i="1" s="1"/>
  <c r="AZ112" i="1" s="1"/>
  <c r="BA112" i="1" s="1"/>
  <c r="BB112" i="1" s="1"/>
  <c r="BC112" i="1" s="1"/>
  <c r="BD112" i="1" s="1"/>
  <c r="BE112" i="1" s="1"/>
  <c r="BF112" i="1" s="1"/>
  <c r="BG112" i="1" s="1"/>
  <c r="BH112" i="1" s="1"/>
  <c r="BI112" i="1" s="1"/>
  <c r="BJ112" i="1" s="1"/>
  <c r="BK112" i="1" s="1"/>
  <c r="BL112" i="1" s="1"/>
  <c r="BM112" i="1" s="1"/>
  <c r="BN112" i="1" s="1"/>
  <c r="BO112" i="1" s="1"/>
  <c r="BP112" i="1" s="1"/>
  <c r="BQ112" i="1" s="1"/>
  <c r="BR112" i="1" s="1"/>
  <c r="BS112" i="1" s="1"/>
  <c r="BT112" i="1" s="1"/>
  <c r="BU112" i="1" s="1"/>
  <c r="BV112" i="1" s="1"/>
  <c r="BW112" i="1" s="1"/>
  <c r="H110" i="1"/>
  <c r="H106" i="1"/>
  <c r="B106" i="1"/>
  <c r="I103" i="1"/>
  <c r="J103" i="1" s="1"/>
  <c r="K103" i="1" s="1"/>
  <c r="L103" i="1" s="1"/>
  <c r="M103" i="1" s="1"/>
  <c r="N103" i="1" s="1"/>
  <c r="O103" i="1" s="1"/>
  <c r="P103" i="1" s="1"/>
  <c r="Q103" i="1" s="1"/>
  <c r="R103" i="1" s="1"/>
  <c r="S103" i="1" s="1"/>
  <c r="T103" i="1" s="1"/>
  <c r="U103" i="1" s="1"/>
  <c r="V103" i="1" s="1"/>
  <c r="W103" i="1" s="1"/>
  <c r="X103" i="1" s="1"/>
  <c r="Y103" i="1" s="1"/>
  <c r="Z103" i="1" s="1"/>
  <c r="AA103" i="1" s="1"/>
  <c r="AB103" i="1" s="1"/>
  <c r="AC103" i="1" s="1"/>
  <c r="AD103" i="1" s="1"/>
  <c r="AE103" i="1" s="1"/>
  <c r="AF103" i="1" s="1"/>
  <c r="AG103" i="1" s="1"/>
  <c r="AH103" i="1" s="1"/>
  <c r="AI103" i="1" s="1"/>
  <c r="AJ103" i="1" s="1"/>
  <c r="AK103" i="1" s="1"/>
  <c r="AL103" i="1" s="1"/>
  <c r="AM103" i="1" s="1"/>
  <c r="AN103" i="1" s="1"/>
  <c r="AO103" i="1" s="1"/>
  <c r="AP103" i="1" s="1"/>
  <c r="AQ103" i="1" s="1"/>
  <c r="AR103" i="1" s="1"/>
  <c r="AS103" i="1" s="1"/>
  <c r="AT103" i="1" s="1"/>
  <c r="AU103" i="1" s="1"/>
  <c r="AV103" i="1" s="1"/>
  <c r="AW103" i="1" s="1"/>
  <c r="AX103" i="1" s="1"/>
  <c r="AY103" i="1" s="1"/>
  <c r="AZ103" i="1" s="1"/>
  <c r="BA103" i="1" s="1"/>
  <c r="BB103" i="1" s="1"/>
  <c r="BC103" i="1" s="1"/>
  <c r="BD103" i="1" s="1"/>
  <c r="BE103" i="1" s="1"/>
  <c r="BF103" i="1" s="1"/>
  <c r="BG103" i="1" s="1"/>
  <c r="BH103" i="1" s="1"/>
  <c r="BI103" i="1" s="1"/>
  <c r="BJ103" i="1" s="1"/>
  <c r="BK103" i="1" s="1"/>
  <c r="BL103" i="1" s="1"/>
  <c r="BM103" i="1" s="1"/>
  <c r="BN103" i="1" s="1"/>
  <c r="BO103" i="1" s="1"/>
  <c r="BP103" i="1" s="1"/>
  <c r="BQ103" i="1" s="1"/>
  <c r="BR103" i="1" s="1"/>
  <c r="BS103" i="1" s="1"/>
  <c r="BT103" i="1" s="1"/>
  <c r="BU103" i="1" s="1"/>
  <c r="BV103" i="1" s="1"/>
  <c r="BW103" i="1" s="1"/>
  <c r="F103" i="1"/>
  <c r="F94" i="1"/>
  <c r="H91" i="1"/>
  <c r="H87" i="1"/>
  <c r="F85" i="1"/>
  <c r="I84" i="1"/>
  <c r="J84" i="1" s="1"/>
  <c r="K84" i="1" s="1"/>
  <c r="L84" i="1" s="1"/>
  <c r="M84" i="1" s="1"/>
  <c r="N84" i="1" s="1"/>
  <c r="O84" i="1" s="1"/>
  <c r="P84" i="1" s="1"/>
  <c r="Q84" i="1" s="1"/>
  <c r="R84" i="1" s="1"/>
  <c r="S84" i="1" s="1"/>
  <c r="T84" i="1" s="1"/>
  <c r="U84" i="1" s="1"/>
  <c r="V84" i="1" s="1"/>
  <c r="W84" i="1" s="1"/>
  <c r="X84" i="1" s="1"/>
  <c r="Y84" i="1" s="1"/>
  <c r="Z84" i="1" s="1"/>
  <c r="AA84" i="1" s="1"/>
  <c r="AB84" i="1" s="1"/>
  <c r="AC84" i="1" s="1"/>
  <c r="AD84" i="1" s="1"/>
  <c r="AE84" i="1" s="1"/>
  <c r="AF84" i="1" s="1"/>
  <c r="AG84" i="1" s="1"/>
  <c r="AH84" i="1" s="1"/>
  <c r="AI84" i="1" s="1"/>
  <c r="AJ84" i="1" s="1"/>
  <c r="AK84" i="1" s="1"/>
  <c r="AL84" i="1" s="1"/>
  <c r="AM84" i="1" s="1"/>
  <c r="AN84" i="1" s="1"/>
  <c r="AO84" i="1" s="1"/>
  <c r="AP84" i="1" s="1"/>
  <c r="AQ84" i="1" s="1"/>
  <c r="AR84" i="1" s="1"/>
  <c r="AS84" i="1" s="1"/>
  <c r="AT84" i="1" s="1"/>
  <c r="AU84" i="1" s="1"/>
  <c r="AV84" i="1" s="1"/>
  <c r="AW84" i="1" s="1"/>
  <c r="AX84" i="1" s="1"/>
  <c r="AY84" i="1" s="1"/>
  <c r="AZ84" i="1" s="1"/>
  <c r="BA84" i="1" s="1"/>
  <c r="BB84" i="1" s="1"/>
  <c r="BC84" i="1" s="1"/>
  <c r="BD84" i="1" s="1"/>
  <c r="BE84" i="1" s="1"/>
  <c r="BF84" i="1" s="1"/>
  <c r="BG84" i="1" s="1"/>
  <c r="BH84" i="1" s="1"/>
  <c r="BI84" i="1" s="1"/>
  <c r="BJ84" i="1" s="1"/>
  <c r="BK84" i="1" s="1"/>
  <c r="BL84" i="1" s="1"/>
  <c r="BM84" i="1" s="1"/>
  <c r="BN84" i="1" s="1"/>
  <c r="BO84" i="1" s="1"/>
  <c r="BP84" i="1" s="1"/>
  <c r="BQ84" i="1" s="1"/>
  <c r="BR84" i="1" s="1"/>
  <c r="BS84" i="1" s="1"/>
  <c r="BT84" i="1" s="1"/>
  <c r="BU84" i="1" s="1"/>
  <c r="BV84" i="1" s="1"/>
  <c r="BW84" i="1" s="1"/>
  <c r="H76" i="1"/>
  <c r="H77" i="1" s="1"/>
  <c r="F75" i="1"/>
  <c r="H61" i="1"/>
  <c r="H62" i="1"/>
  <c r="H52" i="1"/>
  <c r="F50" i="1"/>
  <c r="H46" i="1"/>
  <c r="H47" i="1" s="1"/>
  <c r="H42" i="1"/>
  <c r="H43" i="1" s="1"/>
  <c r="F40" i="1"/>
  <c r="H37" i="1"/>
  <c r="H38" i="1" s="1"/>
  <c r="H33" i="1"/>
  <c r="H34" i="1" s="1"/>
  <c r="F31" i="1"/>
  <c r="E1" i="30"/>
  <c r="H18" i="1"/>
  <c r="E1" i="7"/>
  <c r="E28" i="37"/>
  <c r="E28" i="34"/>
  <c r="E45" i="34"/>
  <c r="AH4" i="7" l="1"/>
  <c r="AI4" i="7" s="1"/>
  <c r="AJ4" i="7" s="1"/>
  <c r="AK4" i="7" s="1"/>
  <c r="AL4" i="7" s="1"/>
  <c r="AH4" i="9"/>
  <c r="AI4" i="9" s="1"/>
  <c r="AJ4" i="9" s="1"/>
  <c r="AK4" i="9" s="1"/>
  <c r="AL4" i="9" s="1"/>
  <c r="AH4" i="30"/>
  <c r="AI4" i="30" s="1"/>
  <c r="AJ4" i="30" s="1"/>
  <c r="AK4" i="30" s="1"/>
  <c r="AL4" i="30" s="1"/>
  <c r="AH4" i="37"/>
  <c r="AI4" i="37" s="1"/>
  <c r="AJ4" i="37" s="1"/>
  <c r="AK4" i="37" s="1"/>
  <c r="AL4" i="37" s="1"/>
  <c r="AM4" i="37" s="1"/>
  <c r="AN4" i="37" s="1"/>
  <c r="AO4" i="37" s="1"/>
  <c r="AP4" i="37" s="1"/>
  <c r="AQ4" i="37" s="1"/>
  <c r="AR4" i="37" s="1"/>
  <c r="AS4" i="37" s="1"/>
  <c r="AT4" i="37" s="1"/>
  <c r="AU4" i="37" s="1"/>
  <c r="AV4" i="37" s="1"/>
  <c r="AW4" i="37" s="1"/>
  <c r="AX4" i="37" s="1"/>
  <c r="AY4" i="37" s="1"/>
  <c r="AZ4" i="37" s="1"/>
  <c r="BA4" i="37" s="1"/>
  <c r="BB4" i="37" s="1"/>
  <c r="BC4" i="37" s="1"/>
  <c r="BD4" i="37" s="1"/>
  <c r="BE4" i="37" s="1"/>
  <c r="BF4" i="37" s="1"/>
  <c r="BG4" i="37" s="1"/>
  <c r="BH4" i="37" s="1"/>
  <c r="BI4" i="37" s="1"/>
  <c r="BJ4" i="37" s="1"/>
  <c r="BK4" i="37" s="1"/>
  <c r="BL4" i="37" s="1"/>
  <c r="BM4" i="37" s="1"/>
  <c r="BN4" i="37" s="1"/>
  <c r="BO4" i="37" s="1"/>
  <c r="BP4" i="37" s="1"/>
  <c r="BQ4" i="37" s="1"/>
  <c r="BR4" i="37" s="1"/>
  <c r="BS4" i="37" s="1"/>
  <c r="AH4" i="34"/>
  <c r="AI4" i="34" s="1"/>
  <c r="AJ4" i="34" s="1"/>
  <c r="AK4" i="34" s="1"/>
  <c r="AL4" i="34" s="1"/>
  <c r="AH4" i="26"/>
  <c r="AI4" i="26" s="1"/>
  <c r="AJ4" i="26" s="1"/>
  <c r="AK4" i="26" s="1"/>
  <c r="AL4" i="26" s="1"/>
  <c r="AR3" i="48"/>
  <c r="K89" i="46" s="1"/>
  <c r="D391" i="46" s="1"/>
  <c r="F3" i="48"/>
  <c r="D223" i="46"/>
  <c r="D163" i="46"/>
  <c r="C12" i="1" s="1"/>
  <c r="B163" i="46"/>
  <c r="B197" i="46"/>
  <c r="B171" i="46"/>
  <c r="EG1" i="45"/>
  <c r="EF3" i="45"/>
  <c r="H43" i="46" s="1"/>
  <c r="C238" i="46" s="1"/>
  <c r="N3" i="48"/>
  <c r="K85" i="46" s="1"/>
  <c r="BD3" i="48"/>
  <c r="K90" i="46" s="1"/>
  <c r="Q3" i="48"/>
  <c r="O3" i="48"/>
  <c r="P3" i="48"/>
  <c r="L3" i="48"/>
  <c r="H3" i="48"/>
  <c r="K84" i="46" s="1"/>
  <c r="E94" i="46"/>
  <c r="K3" i="48"/>
  <c r="B241" i="46"/>
  <c r="B242" i="46" s="1"/>
  <c r="B243" i="46" s="1"/>
  <c r="B244" i="46" s="1"/>
  <c r="Q149" i="46"/>
  <c r="C33" i="42" s="1"/>
  <c r="G94" i="46"/>
  <c r="H119" i="46" s="1"/>
  <c r="D348" i="46"/>
  <c r="G17" i="1" s="1"/>
  <c r="C27" i="42"/>
  <c r="C29" i="42"/>
  <c r="A169" i="46"/>
  <c r="A173" i="46"/>
  <c r="E263" i="46"/>
  <c r="B48" i="42" s="1"/>
  <c r="C170" i="46"/>
  <c r="AM4" i="9"/>
  <c r="AN4" i="9" s="1"/>
  <c r="AO4" i="9" s="1"/>
  <c r="AP4" i="9" s="1"/>
  <c r="AQ4" i="9" s="1"/>
  <c r="AR4" i="9" s="1"/>
  <c r="AS4" i="9" s="1"/>
  <c r="AT4" i="9" s="1"/>
  <c r="AU4" i="9" s="1"/>
  <c r="AV4" i="9" s="1"/>
  <c r="AW4" i="9" s="1"/>
  <c r="AX4" i="9" s="1"/>
  <c r="AY4" i="9" s="1"/>
  <c r="AZ4" i="9" s="1"/>
  <c r="BA4" i="9" s="1"/>
  <c r="BB4" i="9" s="1"/>
  <c r="BC4" i="9" s="1"/>
  <c r="BD4" i="9" s="1"/>
  <c r="BE4" i="9" s="1"/>
  <c r="BF4" i="9" s="1"/>
  <c r="BG4" i="9" s="1"/>
  <c r="BH4" i="9" s="1"/>
  <c r="BI4" i="9" s="1"/>
  <c r="BJ4" i="9" s="1"/>
  <c r="BK4" i="9" s="1"/>
  <c r="BL4" i="9" s="1"/>
  <c r="BM4" i="9" s="1"/>
  <c r="BN4" i="9" s="1"/>
  <c r="BO4" i="9" s="1"/>
  <c r="BP4" i="9" s="1"/>
  <c r="BQ4" i="9" s="1"/>
  <c r="BR4" i="9" s="1"/>
  <c r="BS4" i="9" s="1"/>
  <c r="AM4" i="26"/>
  <c r="AN4" i="26" s="1"/>
  <c r="AO4" i="26" s="1"/>
  <c r="AP4" i="26" s="1"/>
  <c r="AQ4" i="26" s="1"/>
  <c r="AR4" i="26" s="1"/>
  <c r="AS4" i="26" s="1"/>
  <c r="AT4" i="26" s="1"/>
  <c r="AU4" i="26" s="1"/>
  <c r="AV4" i="26" s="1"/>
  <c r="AW4" i="26" s="1"/>
  <c r="AX4" i="26" s="1"/>
  <c r="AY4" i="26" s="1"/>
  <c r="AZ4" i="26" s="1"/>
  <c r="BA4" i="26" s="1"/>
  <c r="BB4" i="26" s="1"/>
  <c r="BC4" i="26" s="1"/>
  <c r="BD4" i="26" s="1"/>
  <c r="BE4" i="26" s="1"/>
  <c r="BF4" i="26" s="1"/>
  <c r="BG4" i="26" s="1"/>
  <c r="BH4" i="26" s="1"/>
  <c r="BI4" i="26" s="1"/>
  <c r="BJ4" i="26" s="1"/>
  <c r="BK4" i="26" s="1"/>
  <c r="BL4" i="26" s="1"/>
  <c r="BM4" i="26" s="1"/>
  <c r="BN4" i="26" s="1"/>
  <c r="BO4" i="26" s="1"/>
  <c r="BP4" i="26" s="1"/>
  <c r="BQ4" i="26" s="1"/>
  <c r="BR4" i="26" s="1"/>
  <c r="BS4" i="26" s="1"/>
  <c r="AM4" i="7"/>
  <c r="AN4" i="7" s="1"/>
  <c r="AO4" i="7" s="1"/>
  <c r="AP4" i="7" s="1"/>
  <c r="AQ4" i="7" s="1"/>
  <c r="AR4" i="7" s="1"/>
  <c r="AS4" i="7" s="1"/>
  <c r="AT4" i="7" s="1"/>
  <c r="AU4" i="7" s="1"/>
  <c r="AV4" i="7" s="1"/>
  <c r="AW4" i="7" s="1"/>
  <c r="AX4" i="7" s="1"/>
  <c r="AY4" i="7" s="1"/>
  <c r="AZ4" i="7" s="1"/>
  <c r="BA4" i="7" s="1"/>
  <c r="BB4" i="7" s="1"/>
  <c r="BC4" i="7" s="1"/>
  <c r="BD4" i="7" s="1"/>
  <c r="BE4" i="7" s="1"/>
  <c r="BF4" i="7" s="1"/>
  <c r="BG4" i="7" s="1"/>
  <c r="BH4" i="7" s="1"/>
  <c r="BI4" i="7" s="1"/>
  <c r="BJ4" i="7" s="1"/>
  <c r="BK4" i="7" s="1"/>
  <c r="BL4" i="7" s="1"/>
  <c r="BM4" i="7" s="1"/>
  <c r="BN4" i="7" s="1"/>
  <c r="BO4" i="7" s="1"/>
  <c r="BP4" i="7" s="1"/>
  <c r="BQ4" i="7" s="1"/>
  <c r="BR4" i="7" s="1"/>
  <c r="BS4" i="7" s="1"/>
  <c r="C95" i="46"/>
  <c r="F150" i="1" s="1"/>
  <c r="A192" i="46"/>
  <c r="B1" i="30"/>
  <c r="F57" i="30" s="1"/>
  <c r="B1" i="7"/>
  <c r="AR56" i="7" s="1"/>
  <c r="J132" i="1"/>
  <c r="K132" i="1" s="1"/>
  <c r="L132" i="1" s="1"/>
  <c r="M132" i="1" s="1"/>
  <c r="N132" i="1" s="1"/>
  <c r="O132" i="1" s="1"/>
  <c r="P132" i="1" s="1"/>
  <c r="Q132" i="1" s="1"/>
  <c r="R132" i="1" s="1"/>
  <c r="S132" i="1" s="1"/>
  <c r="T132" i="1" s="1"/>
  <c r="U132" i="1" s="1"/>
  <c r="V132" i="1" s="1"/>
  <c r="W132" i="1" s="1"/>
  <c r="X132" i="1" s="1"/>
  <c r="Y132" i="1" s="1"/>
  <c r="Z132" i="1" s="1"/>
  <c r="AA132" i="1" s="1"/>
  <c r="AB132" i="1" s="1"/>
  <c r="AC132" i="1" s="1"/>
  <c r="AD132" i="1" s="1"/>
  <c r="AE132" i="1" s="1"/>
  <c r="AF132" i="1" s="1"/>
  <c r="AG132" i="1" s="1"/>
  <c r="AH132" i="1" s="1"/>
  <c r="AI132" i="1" s="1"/>
  <c r="AJ132" i="1" s="1"/>
  <c r="AK132" i="1" s="1"/>
  <c r="AL132" i="1" s="1"/>
  <c r="AM132" i="1" s="1"/>
  <c r="AN132" i="1" s="1"/>
  <c r="AO132" i="1" s="1"/>
  <c r="AP132" i="1" s="1"/>
  <c r="AQ132" i="1" s="1"/>
  <c r="AR132" i="1" s="1"/>
  <c r="AS132" i="1" s="1"/>
  <c r="AT132" i="1" s="1"/>
  <c r="AU132" i="1" s="1"/>
  <c r="AV132" i="1" s="1"/>
  <c r="AW132" i="1" s="1"/>
  <c r="AX132" i="1" s="1"/>
  <c r="AY132" i="1" s="1"/>
  <c r="AZ132" i="1" s="1"/>
  <c r="BA132" i="1" s="1"/>
  <c r="BB132" i="1" s="1"/>
  <c r="BC132" i="1" s="1"/>
  <c r="BD132" i="1" s="1"/>
  <c r="BE132" i="1" s="1"/>
  <c r="BF132" i="1" s="1"/>
  <c r="BG132" i="1" s="1"/>
  <c r="BH132" i="1" s="1"/>
  <c r="BI132" i="1" s="1"/>
  <c r="BJ132" i="1" s="1"/>
  <c r="BK132" i="1" s="1"/>
  <c r="BL132" i="1" s="1"/>
  <c r="BM132" i="1" s="1"/>
  <c r="BN132" i="1" s="1"/>
  <c r="BO132" i="1" s="1"/>
  <c r="BP132" i="1" s="1"/>
  <c r="BQ132" i="1" s="1"/>
  <c r="BR132" i="1" s="1"/>
  <c r="BS132" i="1" s="1"/>
  <c r="BT132" i="1" s="1"/>
  <c r="BU132" i="1" s="1"/>
  <c r="BV132" i="1" s="1"/>
  <c r="BW132" i="1" s="1"/>
  <c r="AQ31" i="1"/>
  <c r="AR31" i="1" s="1"/>
  <c r="AS31" i="1" s="1"/>
  <c r="AT31" i="1" s="1"/>
  <c r="H112" i="1"/>
  <c r="AM4" i="30"/>
  <c r="AN4" i="30" s="1"/>
  <c r="AO4" i="30" s="1"/>
  <c r="AP4" i="30" s="1"/>
  <c r="AQ4" i="30" s="1"/>
  <c r="AR4" i="30" s="1"/>
  <c r="AS4" i="30" s="1"/>
  <c r="AT4" i="30" s="1"/>
  <c r="AU4" i="30" s="1"/>
  <c r="AV4" i="30" s="1"/>
  <c r="AW4" i="30" s="1"/>
  <c r="AX4" i="30" s="1"/>
  <c r="AY4" i="30" s="1"/>
  <c r="AZ4" i="30" s="1"/>
  <c r="BA4" i="30" s="1"/>
  <c r="BB4" i="30" s="1"/>
  <c r="BC4" i="30" s="1"/>
  <c r="BD4" i="30" s="1"/>
  <c r="BE4" i="30" s="1"/>
  <c r="BF4" i="30" s="1"/>
  <c r="BG4" i="30" s="1"/>
  <c r="BH4" i="30" s="1"/>
  <c r="BI4" i="30" s="1"/>
  <c r="BJ4" i="30" s="1"/>
  <c r="BK4" i="30" s="1"/>
  <c r="BL4" i="30" s="1"/>
  <c r="BM4" i="30" s="1"/>
  <c r="BN4" i="30" s="1"/>
  <c r="BO4" i="30" s="1"/>
  <c r="BP4" i="30" s="1"/>
  <c r="BQ4" i="30" s="1"/>
  <c r="BR4" i="30" s="1"/>
  <c r="BS4" i="30" s="1"/>
  <c r="J3" i="48"/>
  <c r="K82" i="46" s="1"/>
  <c r="E376" i="46" s="1"/>
  <c r="E380" i="46" s="1"/>
  <c r="C21" i="1" s="1"/>
  <c r="D3" i="48"/>
  <c r="E3" i="48"/>
  <c r="C168" i="46"/>
  <c r="C172" i="46"/>
  <c r="C169" i="46"/>
  <c r="C167" i="46"/>
  <c r="C171" i="46"/>
  <c r="D95" i="46"/>
  <c r="E49" i="37"/>
  <c r="E70" i="9"/>
  <c r="E51" i="7"/>
  <c r="E49" i="34"/>
  <c r="E51" i="30"/>
  <c r="E70" i="26"/>
  <c r="G3" i="48"/>
  <c r="D84" i="46" s="1"/>
  <c r="H121" i="1"/>
  <c r="J178" i="1"/>
  <c r="J177" i="1" s="1"/>
  <c r="J182" i="1"/>
  <c r="J181" i="1" s="1"/>
  <c r="K176" i="1"/>
  <c r="B314" i="46"/>
  <c r="B362" i="46"/>
  <c r="P149" i="46"/>
  <c r="E1" i="37"/>
  <c r="E1" i="26"/>
  <c r="J9" i="1"/>
  <c r="B1" i="37" s="1"/>
  <c r="I9" i="1"/>
  <c r="AU26" i="42"/>
  <c r="AT167" i="1"/>
  <c r="AT94" i="1"/>
  <c r="AU74" i="1"/>
  <c r="AT59" i="1"/>
  <c r="AV50" i="1"/>
  <c r="AT40" i="1"/>
  <c r="AU40" i="1" s="1"/>
  <c r="AV40" i="1" s="1"/>
  <c r="AW40" i="1" s="1"/>
  <c r="AX40" i="1" s="1"/>
  <c r="AU31" i="1"/>
  <c r="C159" i="46"/>
  <c r="C166" i="46"/>
  <c r="I3" i="48"/>
  <c r="D82" i="46" s="1"/>
  <c r="C158" i="46"/>
  <c r="L138" i="1"/>
  <c r="AM4" i="34" l="1"/>
  <c r="AN4" i="34" s="1"/>
  <c r="AO4" i="34" s="1"/>
  <c r="AP4" i="34" s="1"/>
  <c r="AQ4" i="34" s="1"/>
  <c r="AR4" i="34" s="1"/>
  <c r="AS4" i="34" s="1"/>
  <c r="AT4" i="34" s="1"/>
  <c r="AU4" i="34" s="1"/>
  <c r="AV4" i="34" s="1"/>
  <c r="AW4" i="34" s="1"/>
  <c r="AX4" i="34" s="1"/>
  <c r="AY4" i="34" s="1"/>
  <c r="AZ4" i="34" s="1"/>
  <c r="BA4" i="34" s="1"/>
  <c r="BB4" i="34" s="1"/>
  <c r="BC4" i="34" s="1"/>
  <c r="BD4" i="34" s="1"/>
  <c r="BE4" i="34" s="1"/>
  <c r="BF4" i="34" s="1"/>
  <c r="BG4" i="34" s="1"/>
  <c r="BH4" i="34" s="1"/>
  <c r="BI4" i="34" s="1"/>
  <c r="BJ4" i="34" s="1"/>
  <c r="BK4" i="34" s="1"/>
  <c r="BL4" i="34" s="1"/>
  <c r="BM4" i="34" s="1"/>
  <c r="BN4" i="34" s="1"/>
  <c r="BO4" i="34" s="1"/>
  <c r="BP4" i="34" s="1"/>
  <c r="BQ4" i="34" s="1"/>
  <c r="BR4" i="34" s="1"/>
  <c r="BS4" i="34" s="1"/>
  <c r="AL2" i="7"/>
  <c r="D389" i="46"/>
  <c r="D392" i="46"/>
  <c r="D390" i="46"/>
  <c r="D388" i="46"/>
  <c r="B245" i="46"/>
  <c r="B246" i="46" s="1"/>
  <c r="B247" i="46"/>
  <c r="B198" i="46"/>
  <c r="B172" i="46"/>
  <c r="EG3" i="45"/>
  <c r="D43" i="46" s="1"/>
  <c r="C237" i="46" s="1"/>
  <c r="EP1" i="45"/>
  <c r="EQ1" i="45" s="1"/>
  <c r="ER1" i="45" s="1"/>
  <c r="D393" i="46"/>
  <c r="D397" i="46"/>
  <c r="D394" i="46"/>
  <c r="D396" i="46"/>
  <c r="D395" i="46"/>
  <c r="R3" i="48"/>
  <c r="M3" i="48"/>
  <c r="D85" i="46" s="1"/>
  <c r="AT58" i="7"/>
  <c r="H94" i="46"/>
  <c r="I119" i="46" s="1"/>
  <c r="D377" i="46"/>
  <c r="C376" i="46"/>
  <c r="B380" i="46" s="1"/>
  <c r="D20" i="1" s="1"/>
  <c r="D14" i="1"/>
  <c r="I88" i="46"/>
  <c r="I84" i="46"/>
  <c r="I82" i="46"/>
  <c r="D376" i="46" s="1"/>
  <c r="BP57" i="7"/>
  <c r="C173" i="46"/>
  <c r="BI56" i="7"/>
  <c r="AV58" i="7"/>
  <c r="BE58" i="7"/>
  <c r="AS57" i="7"/>
  <c r="AV57" i="7"/>
  <c r="BS58" i="7"/>
  <c r="AY57" i="7"/>
  <c r="BM58" i="7"/>
  <c r="BQ56" i="7"/>
  <c r="AZ56" i="7"/>
  <c r="BA58" i="30"/>
  <c r="AL56" i="30"/>
  <c r="AL58" i="30"/>
  <c r="AR57" i="30"/>
  <c r="AV58" i="30"/>
  <c r="AK56" i="30"/>
  <c r="AI57" i="30"/>
  <c r="H56" i="30"/>
  <c r="BN57" i="30"/>
  <c r="AO56" i="30"/>
  <c r="BG57" i="30"/>
  <c r="H58" i="30"/>
  <c r="F58" i="30"/>
  <c r="BE58" i="30"/>
  <c r="BP57" i="30"/>
  <c r="BF58" i="30"/>
  <c r="K58" i="30"/>
  <c r="H57" i="30"/>
  <c r="AO57" i="30"/>
  <c r="AT56" i="30"/>
  <c r="BH56" i="30"/>
  <c r="AH56" i="30"/>
  <c r="O57" i="30"/>
  <c r="AE58" i="30"/>
  <c r="T57" i="30"/>
  <c r="Z58" i="30"/>
  <c r="AB56" i="30"/>
  <c r="BR57" i="30"/>
  <c r="BF57" i="30"/>
  <c r="AX57" i="30"/>
  <c r="BR56" i="30"/>
  <c r="BQ57" i="30"/>
  <c r="BL57" i="30"/>
  <c r="BL58" i="30"/>
  <c r="BS58" i="30"/>
  <c r="BQ56" i="30"/>
  <c r="BB58" i="30"/>
  <c r="BC57" i="30"/>
  <c r="BD56" i="30"/>
  <c r="Y56" i="30"/>
  <c r="R56" i="30"/>
  <c r="V56" i="30"/>
  <c r="AE56" i="30"/>
  <c r="S57" i="30"/>
  <c r="AA58" i="30"/>
  <c r="X57" i="30"/>
  <c r="V58" i="30"/>
  <c r="X56" i="30"/>
  <c r="BJ57" i="30"/>
  <c r="BC56" i="30"/>
  <c r="AQ56" i="30"/>
  <c r="BD58" i="30"/>
  <c r="AX56" i="30"/>
  <c r="BO58" i="30"/>
  <c r="AN57" i="30"/>
  <c r="BM57" i="30"/>
  <c r="AU58" i="30"/>
  <c r="AS56" i="30"/>
  <c r="AP58" i="30"/>
  <c r="AQ57" i="30"/>
  <c r="AR56" i="30"/>
  <c r="Q57" i="30"/>
  <c r="J57" i="30"/>
  <c r="Q58" i="30"/>
  <c r="AE57" i="30"/>
  <c r="O58" i="30"/>
  <c r="AJ57" i="30"/>
  <c r="J58" i="30"/>
  <c r="L56" i="30"/>
  <c r="BK56" i="30"/>
  <c r="AM56" i="30"/>
  <c r="BQ58" i="30"/>
  <c r="AR58" i="30"/>
  <c r="AP56" i="30"/>
  <c r="BG58" i="30"/>
  <c r="BM56" i="30"/>
  <c r="BA57" i="30"/>
  <c r="AM58" i="30"/>
  <c r="BR58" i="30"/>
  <c r="BS57" i="30"/>
  <c r="AM57" i="30"/>
  <c r="AN56" i="30"/>
  <c r="AD57" i="30"/>
  <c r="AK58" i="30"/>
  <c r="AH57" i="30"/>
  <c r="C54" i="30"/>
  <c r="AW57" i="7"/>
  <c r="BP58" i="7"/>
  <c r="BQ57" i="7"/>
  <c r="BM56" i="7"/>
  <c r="BN56" i="7"/>
  <c r="AO57" i="7"/>
  <c r="BJ57" i="7"/>
  <c r="AU58" i="7"/>
  <c r="BN58" i="7"/>
  <c r="BO57" i="7"/>
  <c r="BJ56" i="7"/>
  <c r="AM57" i="7"/>
  <c r="AN56" i="7"/>
  <c r="BI58" i="7"/>
  <c r="BL58" i="7"/>
  <c r="BM57" i="7"/>
  <c r="BG56" i="7"/>
  <c r="BO58" i="7"/>
  <c r="BK56" i="7"/>
  <c r="BB57" i="7"/>
  <c r="AM58" i="7"/>
  <c r="BJ58" i="7"/>
  <c r="BK57" i="7"/>
  <c r="BE56" i="7"/>
  <c r="BP56" i="7"/>
  <c r="AL57" i="30"/>
  <c r="S56" i="30"/>
  <c r="AC58" i="30"/>
  <c r="M56" i="30"/>
  <c r="AJ58" i="30"/>
  <c r="Q56" i="30"/>
  <c r="AK57" i="30"/>
  <c r="J56" i="30"/>
  <c r="AR57" i="7"/>
  <c r="AZ58" i="7"/>
  <c r="BA57" i="7"/>
  <c r="AQ56" i="7"/>
  <c r="AQ58" i="7"/>
  <c r="AP56" i="7"/>
  <c r="AM56" i="7"/>
  <c r="AT57" i="7"/>
  <c r="AX58" i="7"/>
  <c r="AX57" i="7"/>
  <c r="AO56" i="7"/>
  <c r="BD56" i="7"/>
  <c r="P58" i="30"/>
  <c r="I57" i="30"/>
  <c r="E58" i="30"/>
  <c r="U57" i="30"/>
  <c r="L58" i="30"/>
  <c r="AC57" i="30"/>
  <c r="AG58" i="30"/>
  <c r="G57" i="30"/>
  <c r="W57" i="30"/>
  <c r="E57" i="30"/>
  <c r="W58" i="30"/>
  <c r="G58" i="30"/>
  <c r="BQ58" i="7"/>
  <c r="AW58" i="7"/>
  <c r="AX56" i="7"/>
  <c r="BH58" i="7"/>
  <c r="AR58" i="7"/>
  <c r="BI57" i="7"/>
  <c r="AP57" i="7"/>
  <c r="BB56" i="7"/>
  <c r="AS58" i="7"/>
  <c r="BG58" i="7"/>
  <c r="BH57" i="7"/>
  <c r="BF56" i="7"/>
  <c r="AO58" i="7"/>
  <c r="BS56" i="7"/>
  <c r="BK58" i="7"/>
  <c r="BL57" i="7"/>
  <c r="BA56" i="7"/>
  <c r="BF58" i="7"/>
  <c r="AP58" i="7"/>
  <c r="BG57" i="7"/>
  <c r="AN57" i="7"/>
  <c r="AY56" i="7"/>
  <c r="AU57" i="7"/>
  <c r="BL56" i="7"/>
  <c r="AV56" i="7"/>
  <c r="L57" i="30"/>
  <c r="AB57" i="30"/>
  <c r="AH58" i="30"/>
  <c r="R58" i="30"/>
  <c r="AJ56" i="30"/>
  <c r="T56" i="30"/>
  <c r="AU56" i="30"/>
  <c r="BB57" i="30"/>
  <c r="AS58" i="30"/>
  <c r="AP57" i="30"/>
  <c r="BM58" i="30"/>
  <c r="BO56" i="30"/>
  <c r="BI57" i="30"/>
  <c r="BF56" i="30"/>
  <c r="BP58" i="30"/>
  <c r="BE57" i="30"/>
  <c r="AY58" i="30"/>
  <c r="BD57" i="30"/>
  <c r="BE56" i="30"/>
  <c r="AZ58" i="30"/>
  <c r="AS57" i="30"/>
  <c r="BK58" i="30"/>
  <c r="BH57" i="30"/>
  <c r="BI56" i="30"/>
  <c r="BN58" i="30"/>
  <c r="AX58" i="30"/>
  <c r="BO57" i="30"/>
  <c r="AY57" i="30"/>
  <c r="BP56" i="30"/>
  <c r="AZ56" i="30"/>
  <c r="N57" i="30"/>
  <c r="AF58" i="30"/>
  <c r="AI56" i="30"/>
  <c r="N56" i="30"/>
  <c r="Y57" i="30"/>
  <c r="U58" i="30"/>
  <c r="AC56" i="30"/>
  <c r="G56" i="30"/>
  <c r="R57" i="30"/>
  <c r="AB58" i="30"/>
  <c r="AG56" i="30"/>
  <c r="K56" i="30"/>
  <c r="Z56" i="30"/>
  <c r="I58" i="30"/>
  <c r="O56" i="30"/>
  <c r="K57" i="30"/>
  <c r="AA57" i="30"/>
  <c r="AI58" i="30"/>
  <c r="S58" i="30"/>
  <c r="BA58" i="7"/>
  <c r="BF57" i="7"/>
  <c r="AS56" i="7"/>
  <c r="BD58" i="7"/>
  <c r="AN58" i="7"/>
  <c r="BE57" i="7"/>
  <c r="BR56" i="7"/>
  <c r="AW56" i="7"/>
  <c r="BN57" i="7"/>
  <c r="AY58" i="7"/>
  <c r="AZ57" i="7"/>
  <c r="AU56" i="7"/>
  <c r="BR57" i="7"/>
  <c r="BC56" i="7"/>
  <c r="BC58" i="7"/>
  <c r="BD57" i="7"/>
  <c r="BR58" i="7"/>
  <c r="BB58" i="7"/>
  <c r="BS57" i="7"/>
  <c r="BC57" i="7"/>
  <c r="BO56" i="7"/>
  <c r="AT56" i="7"/>
  <c r="AQ57" i="7"/>
  <c r="BH56" i="7"/>
  <c r="P57" i="30"/>
  <c r="AF57" i="30"/>
  <c r="AD58" i="30"/>
  <c r="N58" i="30"/>
  <c r="AF56" i="30"/>
  <c r="P56" i="30"/>
  <c r="BI58" i="30"/>
  <c r="AO58" i="30"/>
  <c r="BS56" i="30"/>
  <c r="AT57" i="30"/>
  <c r="BG56" i="30"/>
  <c r="AW58" i="30"/>
  <c r="AY56" i="30"/>
  <c r="AW57" i="30"/>
  <c r="BB56" i="30"/>
  <c r="BH58" i="30"/>
  <c r="BJ56" i="30"/>
  <c r="AQ58" i="30"/>
  <c r="AV57" i="30"/>
  <c r="AW56" i="30"/>
  <c r="AN58" i="30"/>
  <c r="BN56" i="30"/>
  <c r="BC58" i="30"/>
  <c r="AZ57" i="30"/>
  <c r="BA56" i="30"/>
  <c r="BJ58" i="30"/>
  <c r="AT58" i="30"/>
  <c r="BK57" i="30"/>
  <c r="AU57" i="30"/>
  <c r="BL56" i="30"/>
  <c r="AV56" i="30"/>
  <c r="V57" i="30"/>
  <c r="X58" i="30"/>
  <c r="AD56" i="30"/>
  <c r="I56" i="30"/>
  <c r="AG57" i="30"/>
  <c r="M58" i="30"/>
  <c r="W56" i="30"/>
  <c r="M57" i="30"/>
  <c r="Z57" i="30"/>
  <c r="T58" i="30"/>
  <c r="AA56" i="30"/>
  <c r="F56" i="30"/>
  <c r="E56" i="30"/>
  <c r="U56" i="30"/>
  <c r="Y58" i="30"/>
  <c r="F57" i="7"/>
  <c r="J57" i="7"/>
  <c r="N57" i="7"/>
  <c r="R57" i="7"/>
  <c r="V57" i="7"/>
  <c r="Z57" i="7"/>
  <c r="AD57" i="7"/>
  <c r="AH57" i="7"/>
  <c r="AL57" i="7"/>
  <c r="H56" i="7"/>
  <c r="L56" i="7"/>
  <c r="P56" i="7"/>
  <c r="T56" i="7"/>
  <c r="X56" i="7"/>
  <c r="AB56" i="7"/>
  <c r="AF56" i="7"/>
  <c r="AJ56" i="7"/>
  <c r="F58" i="7"/>
  <c r="X58" i="7"/>
  <c r="R58" i="7"/>
  <c r="G58" i="7"/>
  <c r="P58" i="7"/>
  <c r="AB58" i="7"/>
  <c r="Z58" i="7"/>
  <c r="I58" i="7"/>
  <c r="G57" i="7"/>
  <c r="K57" i="7"/>
  <c r="O57" i="7"/>
  <c r="S57" i="7"/>
  <c r="W57" i="7"/>
  <c r="AA57" i="7"/>
  <c r="AE57" i="7"/>
  <c r="AI57" i="7"/>
  <c r="E57" i="7"/>
  <c r="I56" i="7"/>
  <c r="M56" i="7"/>
  <c r="Q56" i="7"/>
  <c r="U56" i="7"/>
  <c r="Y56" i="7"/>
  <c r="AC56" i="7"/>
  <c r="AG56" i="7"/>
  <c r="AK56" i="7"/>
  <c r="H58" i="7"/>
  <c r="AJ58" i="7"/>
  <c r="AE58" i="7"/>
  <c r="AC58" i="7"/>
  <c r="AH58" i="7"/>
  <c r="W58" i="7"/>
  <c r="L58" i="7"/>
  <c r="J58" i="7"/>
  <c r="AK58" i="7"/>
  <c r="H57" i="7"/>
  <c r="L57" i="7"/>
  <c r="P57" i="7"/>
  <c r="T57" i="7"/>
  <c r="X57" i="7"/>
  <c r="AB57" i="7"/>
  <c r="AF57" i="7"/>
  <c r="AJ57" i="7"/>
  <c r="F56" i="7"/>
  <c r="J56" i="7"/>
  <c r="N56" i="7"/>
  <c r="R56" i="7"/>
  <c r="V56" i="7"/>
  <c r="Z56" i="7"/>
  <c r="AD56" i="7"/>
  <c r="AH56" i="7"/>
  <c r="AL56" i="7"/>
  <c r="AF58" i="7"/>
  <c r="V58" i="7"/>
  <c r="K58" i="7"/>
  <c r="T58" i="7"/>
  <c r="N58" i="7"/>
  <c r="AD58" i="7"/>
  <c r="AI58" i="7"/>
  <c r="C54" i="7"/>
  <c r="J457" i="46" s="1"/>
  <c r="K457" i="46" s="1"/>
  <c r="U58" i="7"/>
  <c r="I57" i="7"/>
  <c r="M57" i="7"/>
  <c r="Q57" i="7"/>
  <c r="U57" i="7"/>
  <c r="Y57" i="7"/>
  <c r="AC57" i="7"/>
  <c r="AG57" i="7"/>
  <c r="AK57" i="7"/>
  <c r="G56" i="7"/>
  <c r="K56" i="7"/>
  <c r="O56" i="7"/>
  <c r="S56" i="7"/>
  <c r="W56" i="7"/>
  <c r="AA56" i="7"/>
  <c r="AE56" i="7"/>
  <c r="AI56" i="7"/>
  <c r="E56" i="7"/>
  <c r="M58" i="7"/>
  <c r="O58" i="7"/>
  <c r="AL58" i="7"/>
  <c r="AA58" i="7"/>
  <c r="Q58" i="7"/>
  <c r="AG58" i="7"/>
  <c r="S58" i="7"/>
  <c r="Y58" i="7"/>
  <c r="E58" i="7"/>
  <c r="B1" i="34"/>
  <c r="B2" i="7"/>
  <c r="B2" i="30"/>
  <c r="B1" i="26"/>
  <c r="B1" i="9"/>
  <c r="K182" i="1"/>
  <c r="K181" i="1" s="1"/>
  <c r="L176" i="1"/>
  <c r="K178" i="1"/>
  <c r="K177" i="1" s="1"/>
  <c r="AV26" i="42"/>
  <c r="AU167" i="1"/>
  <c r="AU94" i="1"/>
  <c r="AV74" i="1"/>
  <c r="AU59" i="1"/>
  <c r="AW50" i="1"/>
  <c r="AY40" i="1"/>
  <c r="AV31" i="1"/>
  <c r="M138" i="1"/>
  <c r="D15" i="1" l="1"/>
  <c r="I27" i="1"/>
  <c r="B248" i="46"/>
  <c r="D248" i="46"/>
  <c r="B199" i="46"/>
  <c r="B173" i="46"/>
  <c r="ER3" i="45"/>
  <c r="ES1" i="45"/>
  <c r="AD3" i="48"/>
  <c r="K88" i="46" s="1"/>
  <c r="I94" i="46"/>
  <c r="J119" i="46" s="1"/>
  <c r="D380" i="46"/>
  <c r="B20" i="1" s="1"/>
  <c r="E15" i="1"/>
  <c r="C174" i="46"/>
  <c r="L178" i="1"/>
  <c r="L177" i="1" s="1"/>
  <c r="L182" i="1"/>
  <c r="L181" i="1" s="1"/>
  <c r="M176" i="1"/>
  <c r="AW26" i="42"/>
  <c r="AV167" i="1"/>
  <c r="AV94" i="1"/>
  <c r="AW74" i="1"/>
  <c r="AV59" i="1"/>
  <c r="AX50" i="1"/>
  <c r="AZ40" i="1"/>
  <c r="AW31" i="1"/>
  <c r="N138" i="1"/>
  <c r="B200" i="46" l="1"/>
  <c r="B174" i="46"/>
  <c r="ET1" i="45"/>
  <c r="EU1" i="45" s="1"/>
  <c r="EV1" i="45" s="1"/>
  <c r="ES3" i="45"/>
  <c r="K45" i="46" s="1"/>
  <c r="K61" i="46" s="1"/>
  <c r="D385" i="46"/>
  <c r="D386" i="46"/>
  <c r="D384" i="46"/>
  <c r="D383" i="46"/>
  <c r="D387" i="46"/>
  <c r="D83" i="46"/>
  <c r="C377" i="46" s="1"/>
  <c r="J94" i="46"/>
  <c r="K119" i="46" s="1"/>
  <c r="C175" i="46"/>
  <c r="M178" i="1"/>
  <c r="M177" i="1" s="1"/>
  <c r="N176" i="1"/>
  <c r="M182" i="1"/>
  <c r="M181" i="1" s="1"/>
  <c r="AX26" i="42"/>
  <c r="AW167" i="1"/>
  <c r="AW94" i="1"/>
  <c r="AX74" i="1"/>
  <c r="AW59" i="1"/>
  <c r="AY50" i="1"/>
  <c r="BA40" i="1"/>
  <c r="AX31" i="1"/>
  <c r="O138" i="1"/>
  <c r="D399" i="46" l="1"/>
  <c r="C5" i="42" s="1"/>
  <c r="B201" i="46"/>
  <c r="B202" i="46" s="1"/>
  <c r="B203" i="46" s="1"/>
  <c r="B204" i="46" s="1"/>
  <c r="B205" i="46" s="1"/>
  <c r="B175" i="46"/>
  <c r="B176" i="46" s="1"/>
  <c r="EV3" i="45"/>
  <c r="D46" i="46" s="1"/>
  <c r="D55" i="1" s="1"/>
  <c r="EW1" i="45"/>
  <c r="K83" i="46"/>
  <c r="E377" i="46" s="1"/>
  <c r="K94" i="46"/>
  <c r="L119" i="46" s="1"/>
  <c r="N178" i="1"/>
  <c r="N177" i="1" s="1"/>
  <c r="N182" i="1"/>
  <c r="N181" i="1" s="1"/>
  <c r="O176" i="1"/>
  <c r="AY26" i="42"/>
  <c r="AX167" i="1"/>
  <c r="AX94" i="1"/>
  <c r="AY74" i="1"/>
  <c r="AX59" i="1"/>
  <c r="AZ50" i="1"/>
  <c r="BB40" i="1"/>
  <c r="AY31" i="1"/>
  <c r="P138" i="1"/>
  <c r="B206" i="46" l="1"/>
  <c r="B207" i="46" s="1"/>
  <c r="B208" i="46" s="1"/>
  <c r="B209" i="46" s="1"/>
  <c r="B177" i="46"/>
  <c r="B178" i="46" s="1"/>
  <c r="B179" i="46" s="1"/>
  <c r="B180" i="46" s="1"/>
  <c r="B181" i="46" s="1"/>
  <c r="B182" i="46" s="1"/>
  <c r="B183" i="46" s="1"/>
  <c r="B184" i="46" s="1"/>
  <c r="B185" i="46" s="1"/>
  <c r="B186" i="46" s="1"/>
  <c r="EW3" i="45"/>
  <c r="K46" i="46" s="1"/>
  <c r="EX1" i="45"/>
  <c r="EY1" i="45" s="1"/>
  <c r="EZ1" i="45" s="1"/>
  <c r="L94" i="46"/>
  <c r="M119" i="46" s="1"/>
  <c r="O182" i="1"/>
  <c r="O181" i="1" s="1"/>
  <c r="P176" i="1"/>
  <c r="O178" i="1"/>
  <c r="O177" i="1" s="1"/>
  <c r="AZ26" i="42"/>
  <c r="AY167" i="1"/>
  <c r="AY94" i="1"/>
  <c r="AZ74" i="1"/>
  <c r="AY59" i="1"/>
  <c r="BA50" i="1"/>
  <c r="BC40" i="1"/>
  <c r="AZ31" i="1"/>
  <c r="Q138" i="1"/>
  <c r="B210" i="46" l="1"/>
  <c r="B211" i="46" s="1"/>
  <c r="B187" i="46"/>
  <c r="D17" i="1" s="1"/>
  <c r="D187" i="46"/>
  <c r="FA1" i="45"/>
  <c r="EZ3" i="45"/>
  <c r="D47" i="46" s="1"/>
  <c r="D64" i="1" s="1"/>
  <c r="S3" i="48"/>
  <c r="M94" i="46"/>
  <c r="N119" i="46" s="1"/>
  <c r="P178" i="1"/>
  <c r="P177" i="1" s="1"/>
  <c r="P182" i="1"/>
  <c r="P181" i="1" s="1"/>
  <c r="Q176" i="1"/>
  <c r="BA26" i="42"/>
  <c r="AZ167" i="1"/>
  <c r="AZ94" i="1"/>
  <c r="BA74" i="1"/>
  <c r="AZ59" i="1"/>
  <c r="BB50" i="1"/>
  <c r="BD40" i="1"/>
  <c r="BA31" i="1"/>
  <c r="R138" i="1"/>
  <c r="B212" i="46" l="1"/>
  <c r="D213" i="46" s="1"/>
  <c r="B213" i="46"/>
  <c r="E18" i="1"/>
  <c r="D18" i="1"/>
  <c r="B17" i="1"/>
  <c r="C16" i="1"/>
  <c r="FA3" i="45"/>
  <c r="K47" i="46" s="1"/>
  <c r="FB1" i="45"/>
  <c r="FC1" i="45" s="1"/>
  <c r="T3" i="48"/>
  <c r="K86" i="46" s="1"/>
  <c r="D368" i="46" s="1"/>
  <c r="D372" i="46" s="1"/>
  <c r="C138" i="1" s="1"/>
  <c r="N94" i="46"/>
  <c r="O119" i="46" s="1"/>
  <c r="Q182" i="1"/>
  <c r="Q181" i="1" s="1"/>
  <c r="Q178" i="1"/>
  <c r="Q177" i="1" s="1"/>
  <c r="R176" i="1"/>
  <c r="BB26" i="42"/>
  <c r="BA167" i="1"/>
  <c r="BA94" i="1"/>
  <c r="BB74" i="1"/>
  <c r="BA59" i="1"/>
  <c r="BC50" i="1"/>
  <c r="BE40" i="1"/>
  <c r="BB31" i="1"/>
  <c r="S138" i="1"/>
  <c r="D2" i="9" l="1"/>
  <c r="D2" i="7"/>
  <c r="D2" i="34"/>
  <c r="D2" i="26"/>
  <c r="D2" i="37"/>
  <c r="D2" i="30"/>
  <c r="FC3" i="45"/>
  <c r="E48" i="46" s="1"/>
  <c r="C256" i="46" s="1"/>
  <c r="FD1" i="45"/>
  <c r="U3" i="48"/>
  <c r="D86" i="46" s="1"/>
  <c r="C368" i="46" s="1"/>
  <c r="B372" i="46" s="1"/>
  <c r="D140" i="1" s="1"/>
  <c r="O94" i="46"/>
  <c r="P119" i="46" s="1"/>
  <c r="R178" i="1"/>
  <c r="R177" i="1" s="1"/>
  <c r="R182" i="1"/>
  <c r="R181" i="1" s="1"/>
  <c r="S176" i="1"/>
  <c r="BC26" i="42"/>
  <c r="BB167" i="1"/>
  <c r="BB94" i="1"/>
  <c r="BC74" i="1"/>
  <c r="BB59" i="1"/>
  <c r="BD50" i="1"/>
  <c r="BF40" i="1"/>
  <c r="BC31" i="1"/>
  <c r="T138" i="1"/>
  <c r="FD3" i="45" l="1"/>
  <c r="F48" i="46" s="1"/>
  <c r="C255" i="46" s="1"/>
  <c r="FE1" i="45"/>
  <c r="V3" i="48"/>
  <c r="D87" i="46" s="1"/>
  <c r="E141" i="1"/>
  <c r="D141" i="1"/>
  <c r="P94" i="46"/>
  <c r="Q119" i="46" s="1"/>
  <c r="D217" i="46"/>
  <c r="H12" i="1" s="1"/>
  <c r="T176" i="1"/>
  <c r="S182" i="1"/>
  <c r="S181" i="1" s="1"/>
  <c r="S178" i="1"/>
  <c r="S177" i="1" s="1"/>
  <c r="BD26" i="42"/>
  <c r="BC167" i="1"/>
  <c r="BC94" i="1"/>
  <c r="BD74" i="1"/>
  <c r="BC59" i="1"/>
  <c r="BE50" i="1"/>
  <c r="BG40" i="1"/>
  <c r="BD31" i="1"/>
  <c r="U138" i="1"/>
  <c r="FE3" i="45" l="1"/>
  <c r="G48" i="46" s="1"/>
  <c r="C254" i="46" s="1"/>
  <c r="FF1" i="45"/>
  <c r="D144" i="1"/>
  <c r="I140" i="1"/>
  <c r="I144" i="1"/>
  <c r="E144" i="1"/>
  <c r="W3" i="48"/>
  <c r="K87" i="46" s="1"/>
  <c r="Q94" i="46"/>
  <c r="R119" i="46" s="1"/>
  <c r="H21" i="1"/>
  <c r="C217" i="46"/>
  <c r="T178" i="1"/>
  <c r="T177" i="1" s="1"/>
  <c r="T182" i="1"/>
  <c r="T181" i="1" s="1"/>
  <c r="U176" i="1"/>
  <c r="BE26" i="42"/>
  <c r="BD167" i="1"/>
  <c r="BD94" i="1"/>
  <c r="BE74" i="1"/>
  <c r="BD59" i="1"/>
  <c r="BF50" i="1"/>
  <c r="BH40" i="1"/>
  <c r="BE31" i="1"/>
  <c r="V138" i="1"/>
  <c r="FF3" i="45" l="1"/>
  <c r="H48" i="46" s="1"/>
  <c r="C253" i="46" s="1"/>
  <c r="FG1" i="45"/>
  <c r="X3" i="48"/>
  <c r="I145" i="1"/>
  <c r="J144" i="1"/>
  <c r="I143" i="1"/>
  <c r="I139" i="1"/>
  <c r="I141" i="1" s="1"/>
  <c r="J140" i="1"/>
  <c r="R94" i="46"/>
  <c r="S119" i="46" s="1"/>
  <c r="U178" i="1"/>
  <c r="U177" i="1" s="1"/>
  <c r="V176" i="1"/>
  <c r="U182" i="1"/>
  <c r="U181" i="1" s="1"/>
  <c r="BF26" i="42"/>
  <c r="BE167" i="1"/>
  <c r="BE94" i="1"/>
  <c r="BF74" i="1"/>
  <c r="BE59" i="1"/>
  <c r="BG50" i="1"/>
  <c r="BI40" i="1"/>
  <c r="BF31" i="1"/>
  <c r="W138" i="1"/>
  <c r="FG3" i="45" l="1"/>
  <c r="D48" i="46" s="1"/>
  <c r="C252" i="46" s="1"/>
  <c r="FH1" i="45"/>
  <c r="K140" i="1"/>
  <c r="J139" i="1"/>
  <c r="J141" i="1" s="1"/>
  <c r="E15" i="34"/>
  <c r="E22" i="34" s="1"/>
  <c r="E17" i="7"/>
  <c r="E24" i="7" s="1"/>
  <c r="E19" i="9"/>
  <c r="E22" i="9" s="1"/>
  <c r="K144" i="1"/>
  <c r="J143" i="1"/>
  <c r="J145" i="1" s="1"/>
  <c r="E15" i="37"/>
  <c r="E22" i="37" s="1"/>
  <c r="E19" i="26"/>
  <c r="E22" i="26" s="1"/>
  <c r="E17" i="30"/>
  <c r="E24" i="30" s="1"/>
  <c r="Y3" i="48"/>
  <c r="E88" i="46" s="1"/>
  <c r="F283" i="46"/>
  <c r="S94" i="46"/>
  <c r="T119" i="46" s="1"/>
  <c r="C218" i="46"/>
  <c r="V178" i="1"/>
  <c r="V177" i="1" s="1"/>
  <c r="V182" i="1"/>
  <c r="V181" i="1" s="1"/>
  <c r="W176" i="1"/>
  <c r="BG26" i="42"/>
  <c r="BF167" i="1"/>
  <c r="BF94" i="1"/>
  <c r="BG74" i="1"/>
  <c r="BF59" i="1"/>
  <c r="BH50" i="1"/>
  <c r="BJ40" i="1"/>
  <c r="BG31" i="1"/>
  <c r="X138" i="1"/>
  <c r="FH3" i="45" l="1"/>
  <c r="K48" i="46" s="1"/>
  <c r="FI1" i="45"/>
  <c r="FJ1" i="45" s="1"/>
  <c r="F19" i="26"/>
  <c r="F15" i="37"/>
  <c r="F17" i="30"/>
  <c r="K143" i="1"/>
  <c r="K145" i="1" s="1"/>
  <c r="L144" i="1"/>
  <c r="Z3" i="48"/>
  <c r="F88" i="46" s="1"/>
  <c r="C387" i="46"/>
  <c r="C356" i="46"/>
  <c r="F19" i="9"/>
  <c r="F17" i="7"/>
  <c r="F15" i="34"/>
  <c r="L140" i="1"/>
  <c r="K139" i="1"/>
  <c r="K141" i="1" s="1"/>
  <c r="T94" i="46"/>
  <c r="U119" i="46" s="1"/>
  <c r="C219" i="46"/>
  <c r="W182" i="1"/>
  <c r="W181" i="1" s="1"/>
  <c r="X176" i="1"/>
  <c r="W178" i="1"/>
  <c r="W177" i="1" s="1"/>
  <c r="BH26" i="42"/>
  <c r="BG167" i="1"/>
  <c r="BG94" i="1"/>
  <c r="BH74" i="1"/>
  <c r="BG59" i="1"/>
  <c r="BI50" i="1"/>
  <c r="BK40" i="1"/>
  <c r="BH31" i="1"/>
  <c r="Y138" i="1"/>
  <c r="FJ3" i="45" l="1"/>
  <c r="E49" i="46" s="1"/>
  <c r="C261" i="46" s="1"/>
  <c r="FK1" i="45"/>
  <c r="D252" i="46"/>
  <c r="D253" i="46"/>
  <c r="D254" i="46"/>
  <c r="D256" i="46"/>
  <c r="D255" i="46"/>
  <c r="C355" i="46"/>
  <c r="C386" i="46"/>
  <c r="G15" i="34"/>
  <c r="G19" i="9"/>
  <c r="G17" i="7"/>
  <c r="AA3" i="48"/>
  <c r="G88" i="46" s="1"/>
  <c r="C385" i="46" s="1"/>
  <c r="L139" i="1"/>
  <c r="L141" i="1" s="1"/>
  <c r="M140" i="1"/>
  <c r="L143" i="1"/>
  <c r="L145" i="1" s="1"/>
  <c r="M144" i="1"/>
  <c r="G17" i="30"/>
  <c r="G15" i="37"/>
  <c r="G19" i="26"/>
  <c r="U94" i="46"/>
  <c r="V119" i="46" s="1"/>
  <c r="X178" i="1"/>
  <c r="X177" i="1" s="1"/>
  <c r="X182" i="1"/>
  <c r="X181" i="1" s="1"/>
  <c r="Y176" i="1"/>
  <c r="BI26" i="42"/>
  <c r="BH167" i="1"/>
  <c r="BH94" i="1"/>
  <c r="BI74" i="1"/>
  <c r="BH59" i="1"/>
  <c r="BJ50" i="1"/>
  <c r="BL40" i="1"/>
  <c r="BI31" i="1"/>
  <c r="Z138" i="1"/>
  <c r="FK3" i="45" l="1"/>
  <c r="F49" i="46" s="1"/>
  <c r="C260" i="46" s="1"/>
  <c r="FL1" i="45"/>
  <c r="AB3" i="48"/>
  <c r="H88" i="46" s="1"/>
  <c r="C384" i="46" s="1"/>
  <c r="H19" i="9"/>
  <c r="H15" i="34"/>
  <c r="H17" i="7"/>
  <c r="M143" i="1"/>
  <c r="M145" i="1" s="1"/>
  <c r="N144" i="1"/>
  <c r="H15" i="37"/>
  <c r="H19" i="26"/>
  <c r="H17" i="30"/>
  <c r="M139" i="1"/>
  <c r="M141" i="1" s="1"/>
  <c r="N140" i="1"/>
  <c r="V94" i="46"/>
  <c r="W119" i="46" s="1"/>
  <c r="Y182" i="1"/>
  <c r="Y181" i="1" s="1"/>
  <c r="Y178" i="1"/>
  <c r="Y177" i="1" s="1"/>
  <c r="Z176" i="1"/>
  <c r="BJ26" i="42"/>
  <c r="BI167" i="1"/>
  <c r="BI94" i="1"/>
  <c r="BJ74" i="1"/>
  <c r="BI59" i="1"/>
  <c r="BK50" i="1"/>
  <c r="BM40" i="1"/>
  <c r="BJ31" i="1"/>
  <c r="AA138" i="1"/>
  <c r="FL3" i="45" l="1"/>
  <c r="G49" i="46" s="1"/>
  <c r="C259" i="46" s="1"/>
  <c r="FM1" i="45"/>
  <c r="O144" i="1"/>
  <c r="N143" i="1"/>
  <c r="N145" i="1" s="1"/>
  <c r="I17" i="30"/>
  <c r="I19" i="26"/>
  <c r="I15" i="37"/>
  <c r="N141" i="1"/>
  <c r="O140" i="1"/>
  <c r="N139" i="1"/>
  <c r="I19" i="9"/>
  <c r="I15" i="34"/>
  <c r="I17" i="7"/>
  <c r="AC3" i="48"/>
  <c r="D88" i="46" s="1"/>
  <c r="C383" i="46" s="1"/>
  <c r="W94" i="46"/>
  <c r="X119" i="46" s="1"/>
  <c r="C221" i="46"/>
  <c r="Z178" i="1"/>
  <c r="Z177" i="1" s="1"/>
  <c r="Z182" i="1"/>
  <c r="Z181" i="1" s="1"/>
  <c r="AA176" i="1"/>
  <c r="BK26" i="42"/>
  <c r="BJ167" i="1"/>
  <c r="BJ94" i="1"/>
  <c r="BK74" i="1"/>
  <c r="BJ59" i="1"/>
  <c r="BL50" i="1"/>
  <c r="BN40" i="1"/>
  <c r="BK31" i="1"/>
  <c r="AB138" i="1"/>
  <c r="B223" i="46" l="1"/>
  <c r="I14" i="1" s="1"/>
  <c r="FM3" i="45"/>
  <c r="H49" i="46" s="1"/>
  <c r="C258" i="46" s="1"/>
  <c r="FN1" i="45"/>
  <c r="O139" i="1"/>
  <c r="O141" i="1"/>
  <c r="P140" i="1"/>
  <c r="J15" i="34"/>
  <c r="J17" i="7"/>
  <c r="J19" i="9"/>
  <c r="AI3" i="48"/>
  <c r="J15" i="37"/>
  <c r="J17" i="30"/>
  <c r="J19" i="26"/>
  <c r="P144" i="1"/>
  <c r="O143" i="1"/>
  <c r="O145" i="1" s="1"/>
  <c r="X94" i="46"/>
  <c r="Y119" i="46" s="1"/>
  <c r="AB176" i="1"/>
  <c r="AA182" i="1"/>
  <c r="AA181" i="1" s="1"/>
  <c r="AA178" i="1"/>
  <c r="AA177" i="1" s="1"/>
  <c r="BL26" i="42"/>
  <c r="BK167" i="1"/>
  <c r="BK94" i="1"/>
  <c r="BL74" i="1"/>
  <c r="BK59" i="1"/>
  <c r="BM50" i="1"/>
  <c r="BO40" i="1"/>
  <c r="BL31" i="1"/>
  <c r="AC138" i="1"/>
  <c r="I23" i="1" l="1"/>
  <c r="J15" i="1"/>
  <c r="I15" i="1"/>
  <c r="D24" i="1" s="1"/>
  <c r="D23" i="1"/>
  <c r="FN3" i="45"/>
  <c r="D49" i="46" s="1"/>
  <c r="C257" i="46" s="1"/>
  <c r="FO1" i="45"/>
  <c r="AJ6" i="48"/>
  <c r="AL6" i="48"/>
  <c r="AQ6" i="48"/>
  <c r="AK6" i="48"/>
  <c r="K17" i="30"/>
  <c r="K15" i="37"/>
  <c r="K19" i="26"/>
  <c r="AJ3" i="48"/>
  <c r="Q144" i="1"/>
  <c r="P143" i="1"/>
  <c r="P145" i="1" s="1"/>
  <c r="Q140" i="1"/>
  <c r="P139" i="1"/>
  <c r="P141" i="1" s="1"/>
  <c r="K15" i="34"/>
  <c r="K19" i="9"/>
  <c r="K17" i="7"/>
  <c r="Y94" i="46"/>
  <c r="Z119" i="46" s="1"/>
  <c r="D192" i="46"/>
  <c r="AB178" i="1"/>
  <c r="AB177" i="1" s="1"/>
  <c r="AB182" i="1"/>
  <c r="AB181" i="1" s="1"/>
  <c r="AC176" i="1"/>
  <c r="BM26" i="42"/>
  <c r="BL167" i="1"/>
  <c r="BL94" i="1"/>
  <c r="BM74" i="1"/>
  <c r="BL59" i="1"/>
  <c r="BN50" i="1"/>
  <c r="BP40" i="1"/>
  <c r="BM31" i="1"/>
  <c r="AD138" i="1"/>
  <c r="FO3" i="45" l="1"/>
  <c r="K49" i="46" s="1"/>
  <c r="FP1" i="45"/>
  <c r="FQ1" i="45" s="1"/>
  <c r="C31" i="1"/>
  <c r="AK3" i="48"/>
  <c r="L15" i="34"/>
  <c r="L19" i="9"/>
  <c r="L17" i="7"/>
  <c r="Q139" i="1"/>
  <c r="Q141" i="1" s="1"/>
  <c r="R140" i="1"/>
  <c r="L19" i="26"/>
  <c r="L15" i="37"/>
  <c r="L17" i="30"/>
  <c r="R144" i="1"/>
  <c r="Q143" i="1"/>
  <c r="Q145" i="1" s="1"/>
  <c r="Z94" i="46"/>
  <c r="AA119" i="46" s="1"/>
  <c r="AC178" i="1"/>
  <c r="AC177" i="1" s="1"/>
  <c r="AD176" i="1"/>
  <c r="AC182" i="1"/>
  <c r="AC181" i="1" s="1"/>
  <c r="BN26" i="42"/>
  <c r="BM167" i="1"/>
  <c r="BM94" i="1"/>
  <c r="BN74" i="1"/>
  <c r="BM59" i="1"/>
  <c r="BO50" i="1"/>
  <c r="BQ40" i="1"/>
  <c r="BN31" i="1"/>
  <c r="AE138" i="1"/>
  <c r="FQ3" i="45" l="1"/>
  <c r="D50" i="46" s="1"/>
  <c r="D86" i="1" s="1"/>
  <c r="FR1" i="45"/>
  <c r="D261" i="46"/>
  <c r="D258" i="46"/>
  <c r="D259" i="46"/>
  <c r="D260" i="46"/>
  <c r="D257" i="46"/>
  <c r="R139" i="1"/>
  <c r="R141" i="1" s="1"/>
  <c r="S140" i="1"/>
  <c r="M15" i="34"/>
  <c r="M19" i="9"/>
  <c r="M17" i="7"/>
  <c r="M17" i="30"/>
  <c r="M15" i="37"/>
  <c r="M19" i="26"/>
  <c r="R143" i="1"/>
  <c r="R145" i="1" s="1"/>
  <c r="S144" i="1"/>
  <c r="AL3" i="48"/>
  <c r="AA94" i="46"/>
  <c r="AB119" i="46" s="1"/>
  <c r="AD178" i="1"/>
  <c r="AD177" i="1" s="1"/>
  <c r="AD182" i="1"/>
  <c r="AD181" i="1" s="1"/>
  <c r="AE176" i="1"/>
  <c r="BO26" i="42"/>
  <c r="BN167" i="1"/>
  <c r="BN94" i="1"/>
  <c r="BO74" i="1"/>
  <c r="BN59" i="1"/>
  <c r="BP50" i="1"/>
  <c r="BR40" i="1"/>
  <c r="BO31" i="1"/>
  <c r="AF138" i="1"/>
  <c r="FS1" i="45" l="1"/>
  <c r="FT1" i="45" s="1"/>
  <c r="FU1" i="45" s="1"/>
  <c r="FR3" i="45"/>
  <c r="K50" i="46" s="1"/>
  <c r="AM3" i="48"/>
  <c r="E89" i="46" s="1"/>
  <c r="C392" i="46" s="1"/>
  <c r="T144" i="1"/>
  <c r="S143" i="1"/>
  <c r="S145" i="1" s="1"/>
  <c r="S139" i="1"/>
  <c r="S141" i="1" s="1"/>
  <c r="T140" i="1"/>
  <c r="N15" i="37"/>
  <c r="N19" i="26"/>
  <c r="N17" i="30"/>
  <c r="N15" i="34"/>
  <c r="N19" i="9"/>
  <c r="N17" i="7"/>
  <c r="AB94" i="46"/>
  <c r="AC119" i="46" s="1"/>
  <c r="AE182" i="1"/>
  <c r="AE181" i="1" s="1"/>
  <c r="AF176" i="1"/>
  <c r="AE178" i="1"/>
  <c r="AE177" i="1" s="1"/>
  <c r="BP26" i="42"/>
  <c r="BO167" i="1"/>
  <c r="BO94" i="1"/>
  <c r="BP74" i="1"/>
  <c r="BO59" i="1"/>
  <c r="BQ50" i="1"/>
  <c r="BS40" i="1"/>
  <c r="BP31" i="1"/>
  <c r="AG138" i="1"/>
  <c r="FU3" i="45" l="1"/>
  <c r="E51" i="46" s="1"/>
  <c r="C275" i="46" s="1"/>
  <c r="FV1" i="45"/>
  <c r="U140" i="1"/>
  <c r="T139" i="1"/>
  <c r="T141" i="1" s="1"/>
  <c r="O17" i="7"/>
  <c r="O15" i="34"/>
  <c r="O19" i="9"/>
  <c r="O17" i="30"/>
  <c r="O19" i="26"/>
  <c r="O15" i="37"/>
  <c r="U144" i="1"/>
  <c r="T143" i="1"/>
  <c r="T145" i="1" s="1"/>
  <c r="AN3" i="48"/>
  <c r="F89" i="46" s="1"/>
  <c r="C391" i="46" s="1"/>
  <c r="AC94" i="46"/>
  <c r="AD119" i="46" s="1"/>
  <c r="C193" i="46"/>
  <c r="AF178" i="1"/>
  <c r="AF177" i="1" s="1"/>
  <c r="AF182" i="1"/>
  <c r="AF181" i="1" s="1"/>
  <c r="AG176" i="1"/>
  <c r="BQ26" i="42"/>
  <c r="BP167" i="1"/>
  <c r="BP94" i="1"/>
  <c r="BQ74" i="1"/>
  <c r="BP59" i="1"/>
  <c r="BR50" i="1"/>
  <c r="BT40" i="1"/>
  <c r="BQ31" i="1"/>
  <c r="AG144" i="1"/>
  <c r="AG140" i="1"/>
  <c r="AH138" i="1"/>
  <c r="FV3" i="45" l="1"/>
  <c r="F51" i="46" s="1"/>
  <c r="C274" i="46" s="1"/>
  <c r="FW1" i="45"/>
  <c r="AO3" i="48"/>
  <c r="G89" i="46" s="1"/>
  <c r="C390" i="46" s="1"/>
  <c r="P15" i="34"/>
  <c r="P17" i="7"/>
  <c r="P19" i="9"/>
  <c r="P17" i="30"/>
  <c r="P15" i="37"/>
  <c r="P19" i="26"/>
  <c r="U143" i="1"/>
  <c r="U145" i="1" s="1"/>
  <c r="V144" i="1"/>
  <c r="U141" i="1"/>
  <c r="V140" i="1"/>
  <c r="U139" i="1"/>
  <c r="AD94" i="46"/>
  <c r="AE119" i="46" s="1"/>
  <c r="C192" i="46"/>
  <c r="D33" i="1" s="1"/>
  <c r="AG182" i="1"/>
  <c r="AG181" i="1" s="1"/>
  <c r="AG178" i="1"/>
  <c r="AG177" i="1" s="1"/>
  <c r="AH176" i="1"/>
  <c r="BR26" i="42"/>
  <c r="BQ167" i="1"/>
  <c r="BQ94" i="1"/>
  <c r="BR74" i="1"/>
  <c r="BQ59" i="1"/>
  <c r="BS50" i="1"/>
  <c r="BU40" i="1"/>
  <c r="BR31" i="1"/>
  <c r="AE140" i="1"/>
  <c r="AF144" i="1"/>
  <c r="AG143" i="1"/>
  <c r="AG145" i="1" s="1"/>
  <c r="AG139" i="1"/>
  <c r="AG141" i="1" s="1"/>
  <c r="AH144" i="1"/>
  <c r="AH140" i="1"/>
  <c r="AI138" i="1"/>
  <c r="FX1" i="45" l="1"/>
  <c r="FW3" i="45"/>
  <c r="G51" i="46" s="1"/>
  <c r="C273" i="46" s="1"/>
  <c r="D34" i="1"/>
  <c r="E34" i="1"/>
  <c r="E37" i="1" s="1"/>
  <c r="Q17" i="30"/>
  <c r="Q15" i="37"/>
  <c r="Q19" i="26"/>
  <c r="W140" i="1"/>
  <c r="V139" i="1"/>
  <c r="V141" i="1"/>
  <c r="Q15" i="34"/>
  <c r="Q19" i="9"/>
  <c r="Q17" i="7"/>
  <c r="W144" i="1"/>
  <c r="V143" i="1"/>
  <c r="V145" i="1" s="1"/>
  <c r="AP3" i="48"/>
  <c r="H89" i="46" s="1"/>
  <c r="C389" i="46" s="1"/>
  <c r="AE94" i="46"/>
  <c r="AF119" i="46" s="1"/>
  <c r="AE144" i="1"/>
  <c r="AE143" i="1" s="1"/>
  <c r="AE145" i="1" s="1"/>
  <c r="AA15" i="37" s="1"/>
  <c r="AH178" i="1"/>
  <c r="AH182" i="1"/>
  <c r="AI176" i="1"/>
  <c r="BS26" i="42"/>
  <c r="BR167" i="1"/>
  <c r="BR94" i="1"/>
  <c r="BS74" i="1"/>
  <c r="BR59" i="1"/>
  <c r="BT50" i="1"/>
  <c r="BV40" i="1"/>
  <c r="BS31" i="1"/>
  <c r="AF140" i="1"/>
  <c r="AE139" i="1"/>
  <c r="AE141" i="1" s="1"/>
  <c r="AH143" i="1"/>
  <c r="AH145" i="1" s="1"/>
  <c r="AC15" i="34"/>
  <c r="AC17" i="7"/>
  <c r="AC19" i="9"/>
  <c r="AF143" i="1"/>
  <c r="AF145" i="1" s="1"/>
  <c r="AC15" i="37"/>
  <c r="AC19" i="26"/>
  <c r="AC17" i="30"/>
  <c r="AJ138" i="1"/>
  <c r="AI144" i="1"/>
  <c r="AI140" i="1"/>
  <c r="AH139" i="1"/>
  <c r="AH141" i="1" s="1"/>
  <c r="FX3" i="45" l="1"/>
  <c r="H51" i="46" s="1"/>
  <c r="C272" i="46" s="1"/>
  <c r="FY1" i="45"/>
  <c r="I37" i="1"/>
  <c r="I33" i="1"/>
  <c r="D37" i="1"/>
  <c r="BS33" i="1" s="1"/>
  <c r="R15" i="34"/>
  <c r="R17" i="7"/>
  <c r="R19" i="9"/>
  <c r="AQ3" i="48"/>
  <c r="D89" i="46" s="1"/>
  <c r="C388" i="46" s="1"/>
  <c r="B399" i="46" s="1"/>
  <c r="D4" i="42" s="1"/>
  <c r="F4" i="42" s="1"/>
  <c r="X140" i="1"/>
  <c r="W139" i="1"/>
  <c r="W141" i="1" s="1"/>
  <c r="R15" i="37"/>
  <c r="R17" i="30"/>
  <c r="R19" i="26"/>
  <c r="X144" i="1"/>
  <c r="W143" i="1"/>
  <c r="W145" i="1" s="1"/>
  <c r="AF94" i="46"/>
  <c r="AG119" i="46" s="1"/>
  <c r="AA19" i="26"/>
  <c r="AA17" i="30"/>
  <c r="AH177" i="1"/>
  <c r="AH181" i="1"/>
  <c r="AJ176" i="1"/>
  <c r="AI182" i="1"/>
  <c r="AI178" i="1"/>
  <c r="BT26" i="42"/>
  <c r="BS167" i="1"/>
  <c r="BS94" i="1"/>
  <c r="BT74" i="1"/>
  <c r="BS59" i="1"/>
  <c r="BU50" i="1"/>
  <c r="BW40" i="1"/>
  <c r="BT31" i="1"/>
  <c r="BS37" i="1"/>
  <c r="AF139" i="1"/>
  <c r="AF141" i="1" s="1"/>
  <c r="AA17" i="7"/>
  <c r="AA15" i="34"/>
  <c r="AA19" i="9"/>
  <c r="AI139" i="1"/>
  <c r="AI141" i="1" s="1"/>
  <c r="AD15" i="34"/>
  <c r="AD17" i="7"/>
  <c r="AD19" i="9"/>
  <c r="AI143" i="1"/>
  <c r="AI145" i="1" s="1"/>
  <c r="AK138" i="1"/>
  <c r="AJ140" i="1"/>
  <c r="AJ144" i="1"/>
  <c r="AB15" i="37"/>
  <c r="AB19" i="26"/>
  <c r="AB17" i="30"/>
  <c r="AD15" i="37"/>
  <c r="AD19" i="26"/>
  <c r="AD17" i="30"/>
  <c r="FZ1" i="45" l="1"/>
  <c r="FY3" i="45"/>
  <c r="D51" i="46" s="1"/>
  <c r="C271" i="46" s="1"/>
  <c r="BP33" i="1"/>
  <c r="BP32" i="1" s="1"/>
  <c r="BP34" i="1" s="1"/>
  <c r="BD33" i="1"/>
  <c r="BD32" i="1" s="1"/>
  <c r="BD34" i="1" s="1"/>
  <c r="BG33" i="1"/>
  <c r="BG32" i="1" s="1"/>
  <c r="BG34" i="1" s="1"/>
  <c r="AK33" i="1"/>
  <c r="AK32" i="1" s="1"/>
  <c r="AK34" i="1" s="1"/>
  <c r="AO33" i="1"/>
  <c r="AQ33" i="1"/>
  <c r="AQ32" i="1" s="1"/>
  <c r="AQ34" i="1" s="1"/>
  <c r="BK33" i="1"/>
  <c r="BK32" i="1" s="1"/>
  <c r="BK34" i="1" s="1"/>
  <c r="AP33" i="1"/>
  <c r="AP32" i="1" s="1"/>
  <c r="AP34" i="1" s="1"/>
  <c r="AI33" i="1"/>
  <c r="AY33" i="1"/>
  <c r="AN33" i="1"/>
  <c r="AN32" i="1" s="1"/>
  <c r="AN34" i="1" s="1"/>
  <c r="AL33" i="1"/>
  <c r="AL32" i="1" s="1"/>
  <c r="AL34" i="1" s="1"/>
  <c r="AW33" i="1"/>
  <c r="AW32" i="1" s="1"/>
  <c r="AW34" i="1" s="1"/>
  <c r="BB33" i="1"/>
  <c r="BB32" i="1" s="1"/>
  <c r="BB34" i="1" s="1"/>
  <c r="AJ33" i="1"/>
  <c r="AJ32" i="1" s="1"/>
  <c r="AJ34" i="1" s="1"/>
  <c r="AV33" i="1"/>
  <c r="AV32" i="1" s="1"/>
  <c r="AV34" i="1" s="1"/>
  <c r="AT33" i="1"/>
  <c r="BO33" i="1"/>
  <c r="BO32" i="1" s="1"/>
  <c r="BO34" i="1" s="1"/>
  <c r="BN33" i="1"/>
  <c r="BN32" i="1" s="1"/>
  <c r="BN34" i="1" s="1"/>
  <c r="AX33" i="1"/>
  <c r="AX32" i="1" s="1"/>
  <c r="AX34" i="1" s="1"/>
  <c r="AS33" i="1"/>
  <c r="AS32" i="1" s="1"/>
  <c r="AS34" i="1" s="1"/>
  <c r="BE33" i="1"/>
  <c r="BE32" i="1" s="1"/>
  <c r="BE34" i="1" s="1"/>
  <c r="AR33" i="1"/>
  <c r="BF33" i="1"/>
  <c r="BF32" i="1" s="1"/>
  <c r="BF34" i="1" s="1"/>
  <c r="BM33" i="1"/>
  <c r="BM32" i="1" s="1"/>
  <c r="BM34" i="1" s="1"/>
  <c r="BQ33" i="1"/>
  <c r="BQ32" i="1" s="1"/>
  <c r="BQ34" i="1" s="1"/>
  <c r="AU33" i="1"/>
  <c r="AU32" i="1" s="1"/>
  <c r="AU34" i="1" s="1"/>
  <c r="AZ33" i="1"/>
  <c r="AZ32" i="1" s="1"/>
  <c r="AZ34" i="1" s="1"/>
  <c r="AM33" i="1"/>
  <c r="AM32" i="1" s="1"/>
  <c r="AM34" i="1" s="1"/>
  <c r="BI33" i="1"/>
  <c r="BL33" i="1"/>
  <c r="BL32" i="1" s="1"/>
  <c r="BL34" i="1" s="1"/>
  <c r="AH33" i="1"/>
  <c r="AH32" i="1" s="1"/>
  <c r="AH34" i="1" s="1"/>
  <c r="BR33" i="1"/>
  <c r="BR32" i="1" s="1"/>
  <c r="BR34" i="1" s="1"/>
  <c r="BN8" i="7" s="1"/>
  <c r="BJ33" i="1"/>
  <c r="BJ32" i="1" s="1"/>
  <c r="BJ34" i="1" s="1"/>
  <c r="AG33" i="1"/>
  <c r="AG32" i="1" s="1"/>
  <c r="AG34" i="1" s="1"/>
  <c r="BA33" i="1"/>
  <c r="BA32" i="1" s="1"/>
  <c r="BA34" i="1" s="1"/>
  <c r="BH33" i="1"/>
  <c r="BC33" i="1"/>
  <c r="BC32" i="1" s="1"/>
  <c r="BC34" i="1" s="1"/>
  <c r="I32" i="1"/>
  <c r="I34" i="1"/>
  <c r="J33" i="1"/>
  <c r="J37" i="1"/>
  <c r="I36" i="1"/>
  <c r="I38" i="1" s="1"/>
  <c r="BP37" i="1"/>
  <c r="BP36" i="1" s="1"/>
  <c r="BP38" i="1" s="1"/>
  <c r="AJ37" i="1"/>
  <c r="AJ36" i="1" s="1"/>
  <c r="AJ38" i="1" s="1"/>
  <c r="AN37" i="1"/>
  <c r="AN36" i="1" s="1"/>
  <c r="AN38" i="1" s="1"/>
  <c r="AQ37" i="1"/>
  <c r="BI37" i="1"/>
  <c r="BI36" i="1" s="1"/>
  <c r="BI38" i="1" s="1"/>
  <c r="AS37" i="1"/>
  <c r="AY37" i="1"/>
  <c r="AY36" i="1" s="1"/>
  <c r="AY38" i="1" s="1"/>
  <c r="AL37" i="1"/>
  <c r="AL36" i="1" s="1"/>
  <c r="AL38" i="1" s="1"/>
  <c r="AT37" i="1"/>
  <c r="BJ37" i="1"/>
  <c r="BJ36" i="1" s="1"/>
  <c r="BJ38" i="1" s="1"/>
  <c r="BQ37" i="1"/>
  <c r="BQ36" i="1" s="1"/>
  <c r="BQ38" i="1" s="1"/>
  <c r="BH37" i="1"/>
  <c r="BC37" i="1"/>
  <c r="BC36" i="1" s="1"/>
  <c r="BC38" i="1" s="1"/>
  <c r="AK37" i="1"/>
  <c r="AK36" i="1" s="1"/>
  <c r="AK38" i="1" s="1"/>
  <c r="AX37" i="1"/>
  <c r="AX36" i="1" s="1"/>
  <c r="AX38" i="1" s="1"/>
  <c r="BK37" i="1"/>
  <c r="BK36" i="1" s="1"/>
  <c r="BK38" i="1" s="1"/>
  <c r="AM37" i="1"/>
  <c r="AM36" i="1" s="1"/>
  <c r="AM38" i="1" s="1"/>
  <c r="BL37" i="1"/>
  <c r="BL36" i="1" s="1"/>
  <c r="BL38" i="1" s="1"/>
  <c r="AH37" i="1"/>
  <c r="AH36" i="1" s="1"/>
  <c r="AH38" i="1" s="1"/>
  <c r="BN37" i="1"/>
  <c r="BN36" i="1" s="1"/>
  <c r="BN38" i="1" s="1"/>
  <c r="AV37" i="1"/>
  <c r="AG37" i="1"/>
  <c r="AG36" i="1" s="1"/>
  <c r="AG38" i="1" s="1"/>
  <c r="BB37" i="1"/>
  <c r="BB36" i="1" s="1"/>
  <c r="BB38" i="1" s="1"/>
  <c r="BE37" i="1"/>
  <c r="BE36" i="1" s="1"/>
  <c r="BE38" i="1" s="1"/>
  <c r="BD37" i="1"/>
  <c r="AI37" i="1"/>
  <c r="AI36" i="1" s="1"/>
  <c r="AI38" i="1" s="1"/>
  <c r="BA37" i="1"/>
  <c r="AO37" i="1"/>
  <c r="AO36" i="1" s="1"/>
  <c r="AO38" i="1" s="1"/>
  <c r="BM37" i="1"/>
  <c r="BM36" i="1" s="1"/>
  <c r="BM38" i="1" s="1"/>
  <c r="BF37" i="1"/>
  <c r="BF36" i="1" s="1"/>
  <c r="BF38" i="1" s="1"/>
  <c r="AP37" i="1"/>
  <c r="AP36" i="1" s="1"/>
  <c r="AP38" i="1" s="1"/>
  <c r="AW37" i="1"/>
  <c r="AW36" i="1" s="1"/>
  <c r="AW38" i="1" s="1"/>
  <c r="AZ37" i="1"/>
  <c r="AZ36" i="1" s="1"/>
  <c r="AZ38" i="1" s="1"/>
  <c r="AU37" i="1"/>
  <c r="BG37" i="1"/>
  <c r="BG36" i="1" s="1"/>
  <c r="BG38" i="1" s="1"/>
  <c r="BO37" i="1"/>
  <c r="BO36" i="1" s="1"/>
  <c r="BO38" i="1" s="1"/>
  <c r="AR37" i="1"/>
  <c r="AR36" i="1" s="1"/>
  <c r="AR38" i="1" s="1"/>
  <c r="BR37" i="1"/>
  <c r="BR36" i="1" s="1"/>
  <c r="BR38" i="1" s="1"/>
  <c r="BN6" i="26" s="1"/>
  <c r="BN68" i="26" s="1"/>
  <c r="S15" i="34"/>
  <c r="S17" i="7"/>
  <c r="S19" i="9"/>
  <c r="Y140" i="1"/>
  <c r="X139" i="1"/>
  <c r="X141" i="1" s="1"/>
  <c r="S15" i="37"/>
  <c r="S19" i="26"/>
  <c r="S17" i="30"/>
  <c r="AY3" i="48"/>
  <c r="E90" i="46" s="1"/>
  <c r="C397" i="46" s="1"/>
  <c r="X143" i="1"/>
  <c r="X145" i="1" s="1"/>
  <c r="Y144" i="1"/>
  <c r="AG94" i="46"/>
  <c r="AH119" i="46" s="1"/>
  <c r="AI177" i="1"/>
  <c r="AI181" i="1"/>
  <c r="AJ178" i="1"/>
  <c r="AJ182" i="1"/>
  <c r="AK176" i="1"/>
  <c r="BU26" i="42"/>
  <c r="BT167" i="1"/>
  <c r="BT94" i="1"/>
  <c r="BU74" i="1"/>
  <c r="BT59" i="1"/>
  <c r="BV50" i="1"/>
  <c r="BS36" i="1"/>
  <c r="BS38" i="1" s="1"/>
  <c r="BS32" i="1"/>
  <c r="BS34" i="1" s="1"/>
  <c r="BT33" i="1"/>
  <c r="BT37" i="1"/>
  <c r="BU31" i="1"/>
  <c r="AB15" i="34"/>
  <c r="AB19" i="9"/>
  <c r="AB17" i="7"/>
  <c r="AJ143" i="1"/>
  <c r="AJ145" i="1" s="1"/>
  <c r="AE15" i="34"/>
  <c r="AE17" i="7"/>
  <c r="AE19" i="9"/>
  <c r="AJ139" i="1"/>
  <c r="AJ141" i="1" s="1"/>
  <c r="AK144" i="1"/>
  <c r="AL138" i="1"/>
  <c r="AK140" i="1"/>
  <c r="AE15" i="37"/>
  <c r="AE19" i="26"/>
  <c r="AE17" i="30"/>
  <c r="BN7" i="34" l="1"/>
  <c r="FZ3" i="45"/>
  <c r="K51" i="46" s="1"/>
  <c r="GA1" i="45"/>
  <c r="GB1" i="45" s="1"/>
  <c r="GC1" i="45" s="1"/>
  <c r="GD1" i="45" s="1"/>
  <c r="GE1" i="45" s="1"/>
  <c r="GF1" i="45" s="1"/>
  <c r="GG1" i="45" s="1"/>
  <c r="GH1" i="45" s="1"/>
  <c r="GI1" i="45" s="1"/>
  <c r="GJ1" i="45" s="1"/>
  <c r="GK1" i="45" s="1"/>
  <c r="BN6" i="9"/>
  <c r="BN68" i="9" s="1"/>
  <c r="BN7" i="37"/>
  <c r="BN8" i="30"/>
  <c r="AN8" i="30"/>
  <c r="AN6" i="26"/>
  <c r="AN68" i="26" s="1"/>
  <c r="AN7" i="37"/>
  <c r="AV36" i="1"/>
  <c r="AV38" i="1"/>
  <c r="BB7" i="34"/>
  <c r="BB6" i="9"/>
  <c r="BB68" i="9" s="1"/>
  <c r="BB8" i="7"/>
  <c r="AR8" i="7"/>
  <c r="AR7" i="34"/>
  <c r="AR6" i="9"/>
  <c r="AR68" i="9" s="1"/>
  <c r="AL6" i="9"/>
  <c r="AL68" i="9" s="1"/>
  <c r="AL8" i="7"/>
  <c r="AL7" i="34"/>
  <c r="BK7" i="37"/>
  <c r="BK6" i="26"/>
  <c r="BK68" i="26" s="1"/>
  <c r="BK8" i="30"/>
  <c r="AK8" i="30"/>
  <c r="AK6" i="26"/>
  <c r="AK68" i="26" s="1"/>
  <c r="AK7" i="37"/>
  <c r="BJ6" i="26"/>
  <c r="BJ68" i="26" s="1"/>
  <c r="BJ8" i="30"/>
  <c r="BJ7" i="37"/>
  <c r="BH36" i="1"/>
  <c r="BH38" i="1"/>
  <c r="AQ36" i="1"/>
  <c r="AQ38" i="1"/>
  <c r="BH7" i="34"/>
  <c r="BH6" i="9"/>
  <c r="BH68" i="9" s="1"/>
  <c r="BH8" i="7"/>
  <c r="AR32" i="1"/>
  <c r="AR34" i="1"/>
  <c r="AF8" i="7"/>
  <c r="AF7" i="34"/>
  <c r="AF6" i="9"/>
  <c r="AF68" i="9" s="1"/>
  <c r="BG7" i="34"/>
  <c r="BG6" i="9"/>
  <c r="BG68" i="9" s="1"/>
  <c r="BG8" i="7"/>
  <c r="AY6" i="26"/>
  <c r="AY68" i="26" s="1"/>
  <c r="AY7" i="37"/>
  <c r="AY8" i="30"/>
  <c r="BC6" i="26"/>
  <c r="BC68" i="26" s="1"/>
  <c r="BC8" i="30"/>
  <c r="BC7" i="37"/>
  <c r="BA36" i="1"/>
  <c r="BA38" i="1"/>
  <c r="AD8" i="30"/>
  <c r="AD7" i="37"/>
  <c r="AD6" i="26"/>
  <c r="AD68" i="26" s="1"/>
  <c r="BM6" i="26"/>
  <c r="BM68" i="26" s="1"/>
  <c r="BM7" i="37"/>
  <c r="BM8" i="30"/>
  <c r="AJ7" i="37"/>
  <c r="AJ6" i="26"/>
  <c r="AJ68" i="26" s="1"/>
  <c r="AJ8" i="30"/>
  <c r="AY6" i="9"/>
  <c r="AY68" i="9" s="1"/>
  <c r="AY7" i="34"/>
  <c r="AY8" i="7"/>
  <c r="BI32" i="1"/>
  <c r="BI34" i="1"/>
  <c r="BA6" i="9"/>
  <c r="BA68" i="9" s="1"/>
  <c r="BA7" i="34"/>
  <c r="BA8" i="7"/>
  <c r="AX6" i="9"/>
  <c r="AX68" i="9" s="1"/>
  <c r="AX7" i="34"/>
  <c r="AX8" i="7"/>
  <c r="AM8" i="7"/>
  <c r="AM7" i="34"/>
  <c r="AM6" i="9"/>
  <c r="AM68" i="9" s="1"/>
  <c r="E8" i="7"/>
  <c r="E7" i="34"/>
  <c r="E6" i="9"/>
  <c r="AU38" i="1"/>
  <c r="AU36" i="1"/>
  <c r="AE8" i="30"/>
  <c r="AE6" i="26"/>
  <c r="AE68" i="26" s="1"/>
  <c r="AE7" i="37"/>
  <c r="BH6" i="26"/>
  <c r="BH68" i="26" s="1"/>
  <c r="BH7" i="37"/>
  <c r="BH8" i="30"/>
  <c r="BF7" i="37"/>
  <c r="BF6" i="26"/>
  <c r="BF68" i="26" s="1"/>
  <c r="BF8" i="30"/>
  <c r="AF7" i="37"/>
  <c r="AF8" i="30"/>
  <c r="AF6" i="26"/>
  <c r="AF68" i="26" s="1"/>
  <c r="BH32" i="1"/>
  <c r="BH34" i="1"/>
  <c r="AI8" i="7"/>
  <c r="AI6" i="9"/>
  <c r="AI68" i="9" s="1"/>
  <c r="AI7" i="34"/>
  <c r="AO6" i="9"/>
  <c r="AO68" i="9" s="1"/>
  <c r="AO8" i="7"/>
  <c r="AO7" i="34"/>
  <c r="AS7" i="34"/>
  <c r="AS8" i="7"/>
  <c r="AS6" i="9"/>
  <c r="AS68" i="9" s="1"/>
  <c r="AO32" i="1"/>
  <c r="AO34" i="1"/>
  <c r="AD6" i="9"/>
  <c r="AD68" i="9" s="1"/>
  <c r="AD8" i="7"/>
  <c r="AD7" i="34"/>
  <c r="AV8" i="30"/>
  <c r="AV7" i="37"/>
  <c r="AV6" i="26"/>
  <c r="AV68" i="26" s="1"/>
  <c r="BD36" i="1"/>
  <c r="BD38" i="1"/>
  <c r="AI7" i="37"/>
  <c r="AI6" i="26"/>
  <c r="AI68" i="26" s="1"/>
  <c r="AI8" i="30"/>
  <c r="AT38" i="1"/>
  <c r="AT36" i="1"/>
  <c r="BL7" i="37"/>
  <c r="BL6" i="26"/>
  <c r="BL68" i="26" s="1"/>
  <c r="BL8" i="30"/>
  <c r="AW8" i="7"/>
  <c r="AW6" i="9"/>
  <c r="AW68" i="9" s="1"/>
  <c r="AW7" i="34"/>
  <c r="AV6" i="9"/>
  <c r="AV68" i="9" s="1"/>
  <c r="AV8" i="7"/>
  <c r="AV7" i="34"/>
  <c r="AT6" i="9"/>
  <c r="AT68" i="9" s="1"/>
  <c r="AT8" i="7"/>
  <c r="AT7" i="34"/>
  <c r="AH6" i="9"/>
  <c r="AH68" i="9" s="1"/>
  <c r="AH8" i="7"/>
  <c r="AH7" i="34"/>
  <c r="AG8" i="7"/>
  <c r="AG6" i="9"/>
  <c r="AG68" i="9" s="1"/>
  <c r="AG7" i="34"/>
  <c r="BE6" i="26"/>
  <c r="BE68" i="26" s="1"/>
  <c r="BE7" i="37"/>
  <c r="BE8" i="30"/>
  <c r="AS8" i="30"/>
  <c r="AS6" i="26"/>
  <c r="AS68" i="26" s="1"/>
  <c r="AS7" i="37"/>
  <c r="BA6" i="26"/>
  <c r="BA68" i="26" s="1"/>
  <c r="BA8" i="30"/>
  <c r="BA7" i="37"/>
  <c r="BG8" i="30"/>
  <c r="BG6" i="26"/>
  <c r="BG68" i="26" s="1"/>
  <c r="BG7" i="37"/>
  <c r="AH7" i="37"/>
  <c r="AH8" i="30"/>
  <c r="AH6" i="26"/>
  <c r="AH68" i="26" s="1"/>
  <c r="E6" i="26"/>
  <c r="E8" i="30"/>
  <c r="E7" i="37"/>
  <c r="AC8" i="7"/>
  <c r="AC7" i="34"/>
  <c r="AC6" i="9"/>
  <c r="AC68" i="9" s="1"/>
  <c r="AQ7" i="34"/>
  <c r="AQ8" i="7"/>
  <c r="AQ6" i="9"/>
  <c r="AQ68" i="9" s="1"/>
  <c r="BJ7" i="34"/>
  <c r="BJ6" i="9"/>
  <c r="BJ68" i="9" s="1"/>
  <c r="BJ8" i="7"/>
  <c r="AJ6" i="9"/>
  <c r="AJ68" i="9" s="1"/>
  <c r="AJ7" i="34"/>
  <c r="AJ8" i="7"/>
  <c r="BC6" i="9"/>
  <c r="BC68" i="9" s="1"/>
  <c r="BC8" i="7"/>
  <c r="BC7" i="34"/>
  <c r="BI7" i="37"/>
  <c r="BI6" i="26"/>
  <c r="BI68" i="26" s="1"/>
  <c r="BI8" i="30"/>
  <c r="AL6" i="26"/>
  <c r="AL68" i="26" s="1"/>
  <c r="AL8" i="30"/>
  <c r="AL7" i="37"/>
  <c r="AX7" i="37"/>
  <c r="AX8" i="30"/>
  <c r="AX6" i="26"/>
  <c r="AX68" i="26" s="1"/>
  <c r="AT6" i="26"/>
  <c r="AT68" i="26" s="1"/>
  <c r="AT7" i="37"/>
  <c r="AT8" i="30"/>
  <c r="AU6" i="26"/>
  <c r="AU68" i="26" s="1"/>
  <c r="AU8" i="30"/>
  <c r="AU7" i="37"/>
  <c r="K37" i="1"/>
  <c r="J36" i="1"/>
  <c r="J38" i="1"/>
  <c r="BF8" i="7"/>
  <c r="BF7" i="34"/>
  <c r="BF6" i="9"/>
  <c r="BF68" i="9" s="1"/>
  <c r="BM6" i="9"/>
  <c r="BM68" i="9" s="1"/>
  <c r="BM7" i="34"/>
  <c r="BM8" i="7"/>
  <c r="BK8" i="7"/>
  <c r="BK7" i="34"/>
  <c r="BK6" i="9"/>
  <c r="BK68" i="9" s="1"/>
  <c r="AY32" i="1"/>
  <c r="AY34" i="1"/>
  <c r="AZ6" i="9"/>
  <c r="AZ68" i="9" s="1"/>
  <c r="AZ7" i="34"/>
  <c r="AZ8" i="7"/>
  <c r="BB8" i="30"/>
  <c r="BB6" i="26"/>
  <c r="BB68" i="26" s="1"/>
  <c r="BB7" i="37"/>
  <c r="AC8" i="30"/>
  <c r="AC7" i="37"/>
  <c r="AC6" i="26"/>
  <c r="AC68" i="26" s="1"/>
  <c r="AG7" i="37"/>
  <c r="AG8" i="30"/>
  <c r="AG6" i="26"/>
  <c r="AG68" i="26" s="1"/>
  <c r="AS36" i="1"/>
  <c r="AS38" i="1"/>
  <c r="K33" i="1"/>
  <c r="J32" i="1"/>
  <c r="J34" i="1" s="1"/>
  <c r="BI7" i="34"/>
  <c r="BI8" i="7"/>
  <c r="BI6" i="9"/>
  <c r="BI68" i="9" s="1"/>
  <c r="AT34" i="1"/>
  <c r="AT32" i="1"/>
  <c r="AI34" i="1"/>
  <c r="AI32" i="1"/>
  <c r="BL8" i="7"/>
  <c r="BL7" i="34"/>
  <c r="BL6" i="9"/>
  <c r="BL68" i="9" s="1"/>
  <c r="T17" i="7"/>
  <c r="T15" i="34"/>
  <c r="T19" i="9"/>
  <c r="Y143" i="1"/>
  <c r="Y145" i="1" s="1"/>
  <c r="Z144" i="1"/>
  <c r="Y141" i="1"/>
  <c r="Y139" i="1"/>
  <c r="Z140" i="1"/>
  <c r="T15" i="37"/>
  <c r="T17" i="30"/>
  <c r="T19" i="26"/>
  <c r="AZ3" i="48"/>
  <c r="F90" i="46" s="1"/>
  <c r="C396" i="46" s="1"/>
  <c r="AH94" i="46"/>
  <c r="AI119" i="46" s="1"/>
  <c r="AJ177" i="1"/>
  <c r="AJ181" i="1"/>
  <c r="AK178" i="1"/>
  <c r="AL176" i="1"/>
  <c r="AK182" i="1"/>
  <c r="BV26" i="42"/>
  <c r="BU167" i="1"/>
  <c r="BU94" i="1"/>
  <c r="BV74" i="1"/>
  <c r="BU59" i="1"/>
  <c r="BW50" i="1"/>
  <c r="BU33" i="1"/>
  <c r="BU37" i="1"/>
  <c r="BV31" i="1"/>
  <c r="BT36" i="1"/>
  <c r="BT38" i="1" s="1"/>
  <c r="BT32" i="1"/>
  <c r="BT34" i="1" s="1"/>
  <c r="BO7" i="37"/>
  <c r="BO6" i="26"/>
  <c r="BO68" i="26" s="1"/>
  <c r="BO8" i="30"/>
  <c r="BO7" i="34"/>
  <c r="BO8" i="7"/>
  <c r="BO6" i="9"/>
  <c r="BO68" i="9" s="1"/>
  <c r="AK139" i="1"/>
  <c r="AK141" i="1" s="1"/>
  <c r="AL144" i="1"/>
  <c r="AL140" i="1"/>
  <c r="AM138" i="1"/>
  <c r="AK143" i="1"/>
  <c r="AK145" i="1" s="1"/>
  <c r="AF15" i="34"/>
  <c r="AF19" i="9"/>
  <c r="AF17" i="7"/>
  <c r="AF15" i="37"/>
  <c r="AF19" i="26"/>
  <c r="AF17" i="30"/>
  <c r="GK3" i="45" l="1"/>
  <c r="GL1" i="45"/>
  <c r="F8" i="7"/>
  <c r="F6" i="9"/>
  <c r="F68" i="9" s="1"/>
  <c r="F7" i="34"/>
  <c r="AU6" i="9"/>
  <c r="AU68" i="9" s="1"/>
  <c r="AU8" i="7"/>
  <c r="AU7" i="34"/>
  <c r="BD6" i="9"/>
  <c r="BD68" i="9" s="1"/>
  <c r="BD8" i="7"/>
  <c r="BD7" i="34"/>
  <c r="AN7" i="34"/>
  <c r="AN6" i="9"/>
  <c r="AN68" i="9" s="1"/>
  <c r="AN8" i="7"/>
  <c r="AW7" i="37"/>
  <c r="AW6" i="26"/>
  <c r="AW68" i="26" s="1"/>
  <c r="AW8" i="30"/>
  <c r="L33" i="1"/>
  <c r="K32" i="1"/>
  <c r="K34" i="1" s="1"/>
  <c r="AP8" i="30"/>
  <c r="AP6" i="26"/>
  <c r="AP68" i="26" s="1"/>
  <c r="AP7" i="37"/>
  <c r="F7" i="37"/>
  <c r="F6" i="26"/>
  <c r="F68" i="26" s="1"/>
  <c r="F8" i="30"/>
  <c r="AR8" i="30"/>
  <c r="AR7" i="37"/>
  <c r="AR6" i="26"/>
  <c r="AR68" i="26" s="1"/>
  <c r="AE8" i="7"/>
  <c r="AE7" i="34"/>
  <c r="AE6" i="9"/>
  <c r="AE68" i="9" s="1"/>
  <c r="AP7" i="34"/>
  <c r="AP8" i="7"/>
  <c r="AP6" i="9"/>
  <c r="AP68" i="9" s="1"/>
  <c r="BE8" i="7"/>
  <c r="BE7" i="34"/>
  <c r="BE6" i="9"/>
  <c r="BE68" i="9" s="1"/>
  <c r="L37" i="1"/>
  <c r="K36" i="1"/>
  <c r="K38" i="1" s="1"/>
  <c r="AZ6" i="26"/>
  <c r="AZ68" i="26" s="1"/>
  <c r="AZ7" i="37"/>
  <c r="AZ8" i="30"/>
  <c r="AK8" i="7"/>
  <c r="AK7" i="34"/>
  <c r="AK6" i="9"/>
  <c r="AK68" i="9" s="1"/>
  <c r="AM8" i="30"/>
  <c r="AM7" i="37"/>
  <c r="AM6" i="26"/>
  <c r="AM68" i="26" s="1"/>
  <c r="AO6" i="26"/>
  <c r="AO68" i="26" s="1"/>
  <c r="AO8" i="30"/>
  <c r="AO7" i="37"/>
  <c r="AQ6" i="26"/>
  <c r="AQ68" i="26" s="1"/>
  <c r="AQ8" i="30"/>
  <c r="AQ7" i="37"/>
  <c r="BD6" i="26"/>
  <c r="BD68" i="26" s="1"/>
  <c r="BD8" i="30"/>
  <c r="BD7" i="37"/>
  <c r="Z139" i="1"/>
  <c r="Z141" i="1" s="1"/>
  <c r="AA140" i="1"/>
  <c r="U17" i="7"/>
  <c r="U15" i="34"/>
  <c r="U19" i="9"/>
  <c r="Z143" i="1"/>
  <c r="Z145" i="1" s="1"/>
  <c r="AA144" i="1"/>
  <c r="U17" i="30"/>
  <c r="U19" i="26"/>
  <c r="U15" i="37"/>
  <c r="BA3" i="48"/>
  <c r="G90" i="46" s="1"/>
  <c r="C395" i="46" s="1"/>
  <c r="AI94" i="46"/>
  <c r="AJ119" i="46" s="1"/>
  <c r="AK177" i="1"/>
  <c r="AK181" i="1"/>
  <c r="AL178" i="1"/>
  <c r="AL182" i="1"/>
  <c r="AM176" i="1"/>
  <c r="BW26" i="42"/>
  <c r="BV167" i="1"/>
  <c r="BV94" i="1"/>
  <c r="BW74" i="1"/>
  <c r="BV59" i="1"/>
  <c r="BV33" i="1"/>
  <c r="BW31" i="1"/>
  <c r="BV37" i="1"/>
  <c r="BU36" i="1"/>
  <c r="BU38" i="1"/>
  <c r="BU32" i="1"/>
  <c r="BU34" i="1"/>
  <c r="BP7" i="37"/>
  <c r="BP8" i="30"/>
  <c r="BP6" i="26"/>
  <c r="BP68" i="26" s="1"/>
  <c r="BP7" i="34"/>
  <c r="BP8" i="7"/>
  <c r="BP6" i="9"/>
  <c r="BP68" i="9" s="1"/>
  <c r="AN138" i="1"/>
  <c r="AM144" i="1"/>
  <c r="AM140" i="1"/>
  <c r="AL139" i="1"/>
  <c r="AL141" i="1" s="1"/>
  <c r="AG15" i="34"/>
  <c r="AG19" i="9"/>
  <c r="AG17" i="7"/>
  <c r="AG15" i="37"/>
  <c r="AG19" i="26"/>
  <c r="AG17" i="30"/>
  <c r="AL143" i="1"/>
  <c r="AL145" i="1" s="1"/>
  <c r="GM1" i="45" l="1"/>
  <c r="GL3" i="45"/>
  <c r="M33" i="1"/>
  <c r="L32" i="1"/>
  <c r="L34" i="1" s="1"/>
  <c r="G8" i="30"/>
  <c r="G6" i="26"/>
  <c r="G68" i="26" s="1"/>
  <c r="G7" i="37"/>
  <c r="L36" i="1"/>
  <c r="L38" i="1" s="1"/>
  <c r="M37" i="1"/>
  <c r="G7" i="34"/>
  <c r="G8" i="7"/>
  <c r="G6" i="9"/>
  <c r="G68" i="9" s="1"/>
  <c r="AA143" i="1"/>
  <c r="AA145" i="1" s="1"/>
  <c r="AB144" i="1"/>
  <c r="V19" i="26"/>
  <c r="V17" i="30"/>
  <c r="V15" i="37"/>
  <c r="BC3" i="48"/>
  <c r="BB3" i="48"/>
  <c r="H90" i="46" s="1"/>
  <c r="C394" i="46" s="1"/>
  <c r="AA139" i="1"/>
  <c r="AA141" i="1" s="1"/>
  <c r="AB140" i="1"/>
  <c r="V15" i="34"/>
  <c r="V17" i="7"/>
  <c r="V19" i="9"/>
  <c r="AJ94" i="46"/>
  <c r="AK119" i="46" s="1"/>
  <c r="AL177" i="1"/>
  <c r="AL181" i="1"/>
  <c r="AM182" i="1"/>
  <c r="AN176" i="1"/>
  <c r="AM178" i="1"/>
  <c r="BW167" i="1"/>
  <c r="BW94" i="1"/>
  <c r="BW59" i="1"/>
  <c r="BV36" i="1"/>
  <c r="BV38" i="1" s="1"/>
  <c r="BW33" i="1"/>
  <c r="BW37" i="1"/>
  <c r="BV32" i="1"/>
  <c r="BV34" i="1" s="1"/>
  <c r="BQ7" i="34"/>
  <c r="BQ8" i="7"/>
  <c r="BQ6" i="9"/>
  <c r="BQ68" i="9" s="1"/>
  <c r="BQ7" i="37"/>
  <c r="BQ6" i="26"/>
  <c r="BQ68" i="26" s="1"/>
  <c r="BQ8" i="30"/>
  <c r="AM143" i="1"/>
  <c r="AM145" i="1"/>
  <c r="AH15" i="37"/>
  <c r="AH19" i="26"/>
  <c r="AH17" i="30"/>
  <c r="AH15" i="34"/>
  <c r="AH19" i="9"/>
  <c r="AH17" i="7"/>
  <c r="AO138" i="1"/>
  <c r="AN140" i="1"/>
  <c r="AN144" i="1"/>
  <c r="AM139" i="1"/>
  <c r="AM141" i="1" s="1"/>
  <c r="GN1" i="45" l="1"/>
  <c r="GM3" i="45"/>
  <c r="M36" i="1"/>
  <c r="M38" i="1"/>
  <c r="N37" i="1"/>
  <c r="H7" i="37"/>
  <c r="H6" i="26"/>
  <c r="H68" i="26" s="1"/>
  <c r="H8" i="30"/>
  <c r="H6" i="9"/>
  <c r="H68" i="9" s="1"/>
  <c r="H7" i="34"/>
  <c r="H8" i="7"/>
  <c r="N33" i="1"/>
  <c r="M32" i="1"/>
  <c r="M34" i="1" s="1"/>
  <c r="D90" i="46"/>
  <c r="C393" i="46" s="1"/>
  <c r="W17" i="7"/>
  <c r="W19" i="9"/>
  <c r="W15" i="34"/>
  <c r="AC144" i="1"/>
  <c r="AB143" i="1"/>
  <c r="AB145" i="1" s="1"/>
  <c r="AB139" i="1"/>
  <c r="AB141" i="1" s="1"/>
  <c r="AC140" i="1"/>
  <c r="W19" i="26"/>
  <c r="W15" i="37"/>
  <c r="W17" i="30"/>
  <c r="AK94" i="46"/>
  <c r="AL119" i="46" s="1"/>
  <c r="AM177" i="1"/>
  <c r="AM181" i="1"/>
  <c r="AN178" i="1"/>
  <c r="AN182" i="1"/>
  <c r="AO176" i="1"/>
  <c r="BW32" i="1"/>
  <c r="BW34" i="1" s="1"/>
  <c r="BW36" i="1"/>
  <c r="BW38" i="1" s="1"/>
  <c r="BR7" i="37"/>
  <c r="BR6" i="26"/>
  <c r="BR68" i="26" s="1"/>
  <c r="BR8" i="30"/>
  <c r="BR7" i="34"/>
  <c r="BR8" i="7"/>
  <c r="BR6" i="9"/>
  <c r="BR68" i="9" s="1"/>
  <c r="AN143" i="1"/>
  <c r="AN145" i="1" s="1"/>
  <c r="AN139" i="1"/>
  <c r="AN141" i="1"/>
  <c r="AO144" i="1"/>
  <c r="AO140" i="1"/>
  <c r="AP138" i="1"/>
  <c r="AQ138" i="1" s="1"/>
  <c r="AI15" i="34"/>
  <c r="AI19" i="9"/>
  <c r="AI17" i="7"/>
  <c r="AI15" i="37"/>
  <c r="AI17" i="30"/>
  <c r="AI19" i="26"/>
  <c r="GO1" i="45" l="1"/>
  <c r="GN3" i="45"/>
  <c r="I6" i="9"/>
  <c r="I68" i="9" s="1"/>
  <c r="I8" i="7"/>
  <c r="I7" i="34"/>
  <c r="O37" i="1"/>
  <c r="N36" i="1"/>
  <c r="N38" i="1" s="1"/>
  <c r="N32" i="1"/>
  <c r="N34" i="1" s="1"/>
  <c r="O33" i="1"/>
  <c r="I7" i="37"/>
  <c r="I8" i="30"/>
  <c r="I6" i="26"/>
  <c r="I68" i="26" s="1"/>
  <c r="AD140" i="1"/>
  <c r="AD139" i="1" s="1"/>
  <c r="AD141" i="1" s="1"/>
  <c r="AC139" i="1"/>
  <c r="AC141" i="1" s="1"/>
  <c r="X17" i="30"/>
  <c r="X19" i="26"/>
  <c r="X15" i="37"/>
  <c r="AD144" i="1"/>
  <c r="AD143" i="1" s="1"/>
  <c r="AD145" i="1" s="1"/>
  <c r="AC143" i="1"/>
  <c r="AC145" i="1" s="1"/>
  <c r="X19" i="9"/>
  <c r="X17" i="7"/>
  <c r="X15" i="34"/>
  <c r="AN177" i="1"/>
  <c r="AN181" i="1"/>
  <c r="AO182" i="1"/>
  <c r="AO178" i="1"/>
  <c r="AP176" i="1"/>
  <c r="AR138" i="1"/>
  <c r="AQ144" i="1"/>
  <c r="AQ140" i="1"/>
  <c r="BS7" i="34"/>
  <c r="BS8" i="7"/>
  <c r="BS6" i="9"/>
  <c r="BS68" i="9" s="1"/>
  <c r="BS7" i="37"/>
  <c r="BS6" i="26"/>
  <c r="BS68" i="26" s="1"/>
  <c r="BS8" i="30"/>
  <c r="AP144" i="1"/>
  <c r="AP140" i="1"/>
  <c r="AO139" i="1"/>
  <c r="AO141" i="1"/>
  <c r="AJ15" i="34"/>
  <c r="AJ17" i="7"/>
  <c r="AJ19" i="9"/>
  <c r="AO143" i="1"/>
  <c r="AO145" i="1" s="1"/>
  <c r="AJ15" i="37"/>
  <c r="AJ19" i="26"/>
  <c r="AJ17" i="30"/>
  <c r="GO3" i="45" l="1"/>
  <c r="GP1" i="45"/>
  <c r="P33" i="1"/>
  <c r="O32" i="1"/>
  <c r="O34" i="1" s="1"/>
  <c r="J7" i="37"/>
  <c r="J8" i="30"/>
  <c r="J6" i="26"/>
  <c r="J68" i="26" s="1"/>
  <c r="P37" i="1"/>
  <c r="O36" i="1"/>
  <c r="O38" i="1" s="1"/>
  <c r="J6" i="9"/>
  <c r="J68" i="9" s="1"/>
  <c r="J8" i="7"/>
  <c r="J7" i="34"/>
  <c r="Y19" i="26"/>
  <c r="Y15" i="37"/>
  <c r="Y17" i="30"/>
  <c r="Z17" i="30"/>
  <c r="Z15" i="37"/>
  <c r="Z19" i="26"/>
  <c r="Y19" i="9"/>
  <c r="Y15" i="34"/>
  <c r="Y17" i="7"/>
  <c r="Z17" i="7"/>
  <c r="Z19" i="9"/>
  <c r="Z15" i="34"/>
  <c r="AO177" i="1"/>
  <c r="AO181" i="1"/>
  <c r="AQ141" i="1"/>
  <c r="AQ139" i="1"/>
  <c r="AQ143" i="1"/>
  <c r="AQ145" i="1"/>
  <c r="AQ176" i="1"/>
  <c r="AP178" i="1"/>
  <c r="AP182" i="1"/>
  <c r="AS138" i="1"/>
  <c r="AR140" i="1"/>
  <c r="AR144" i="1"/>
  <c r="AK15" i="34"/>
  <c r="AK19" i="9"/>
  <c r="AK17" i="7"/>
  <c r="AP139" i="1"/>
  <c r="AP141" i="1"/>
  <c r="AK15" i="37"/>
  <c r="AK19" i="26"/>
  <c r="AK17" i="30"/>
  <c r="AP143" i="1"/>
  <c r="AP145" i="1" s="1"/>
  <c r="GQ1" i="45" l="1"/>
  <c r="GP3" i="45"/>
  <c r="K8" i="30"/>
  <c r="K6" i="26"/>
  <c r="K68" i="26" s="1"/>
  <c r="K7" i="37"/>
  <c r="Q37" i="1"/>
  <c r="P36" i="1"/>
  <c r="P38" i="1" s="1"/>
  <c r="K8" i="7"/>
  <c r="K6" i="9"/>
  <c r="K68" i="9" s="1"/>
  <c r="K7" i="34"/>
  <c r="Q33" i="1"/>
  <c r="P32" i="1"/>
  <c r="P34" i="1" s="1"/>
  <c r="AF37" i="1"/>
  <c r="AF36" i="1" s="1"/>
  <c r="AF38" i="1" s="1"/>
  <c r="AF33" i="1"/>
  <c r="AF32" i="1" s="1"/>
  <c r="AF34" i="1" s="1"/>
  <c r="AP177" i="1"/>
  <c r="AP181" i="1"/>
  <c r="AT138" i="1"/>
  <c r="AS140" i="1"/>
  <c r="AS144" i="1"/>
  <c r="AR145" i="1"/>
  <c r="AR143" i="1"/>
  <c r="AM15" i="34"/>
  <c r="AM19" i="9"/>
  <c r="AM17" i="7"/>
  <c r="AM17" i="30"/>
  <c r="AM15" i="37"/>
  <c r="AM19" i="26"/>
  <c r="AR139" i="1"/>
  <c r="AR141" i="1" s="1"/>
  <c r="AQ182" i="1"/>
  <c r="AR176" i="1"/>
  <c r="AQ178" i="1"/>
  <c r="AL15" i="37"/>
  <c r="AL19" i="26"/>
  <c r="AL17" i="30"/>
  <c r="AL15" i="34"/>
  <c r="AL19" i="9"/>
  <c r="AL17" i="7"/>
  <c r="GR1" i="45" l="1"/>
  <c r="GQ3" i="45"/>
  <c r="L7" i="37"/>
  <c r="L8" i="30"/>
  <c r="L6" i="26"/>
  <c r="L68" i="26" s="1"/>
  <c r="Q36" i="1"/>
  <c r="Q38" i="1" s="1"/>
  <c r="R37" i="1"/>
  <c r="L6" i="9"/>
  <c r="L68" i="9" s="1"/>
  <c r="L8" i="7"/>
  <c r="L7" i="34"/>
  <c r="Q32" i="1"/>
  <c r="Q34" i="1" s="1"/>
  <c r="R33" i="1"/>
  <c r="AB7" i="37"/>
  <c r="AB8" i="30"/>
  <c r="AB6" i="26"/>
  <c r="AB68" i="26" s="1"/>
  <c r="AB7" i="34"/>
  <c r="AB6" i="9"/>
  <c r="AB68" i="9" s="1"/>
  <c r="AB8" i="7"/>
  <c r="AQ177" i="1"/>
  <c r="AQ181" i="1"/>
  <c r="AN17" i="7"/>
  <c r="AN19" i="9"/>
  <c r="AN15" i="34"/>
  <c r="AN15" i="37"/>
  <c r="AN19" i="26"/>
  <c r="AN17" i="30"/>
  <c r="AS143" i="1"/>
  <c r="AS145" i="1" s="1"/>
  <c r="AS139" i="1"/>
  <c r="AS141" i="1" s="1"/>
  <c r="AR182" i="1"/>
  <c r="AS176" i="1"/>
  <c r="AR178" i="1"/>
  <c r="AU138" i="1"/>
  <c r="AT144" i="1"/>
  <c r="AT140" i="1"/>
  <c r="GR3" i="45" l="1"/>
  <c r="GS1" i="45"/>
  <c r="R36" i="1"/>
  <c r="R38" i="1" s="1"/>
  <c r="S37" i="1"/>
  <c r="M7" i="37"/>
  <c r="M6" i="26"/>
  <c r="M68" i="26" s="1"/>
  <c r="M8" i="30"/>
  <c r="R32" i="1"/>
  <c r="R34" i="1" s="1"/>
  <c r="S33" i="1"/>
  <c r="M6" i="9"/>
  <c r="M68" i="9" s="1"/>
  <c r="M8" i="7"/>
  <c r="M7" i="34"/>
  <c r="AR177" i="1"/>
  <c r="AR181" i="1"/>
  <c r="AT143" i="1"/>
  <c r="AT145" i="1" s="1"/>
  <c r="AV138" i="1"/>
  <c r="AU140" i="1"/>
  <c r="AU144" i="1"/>
  <c r="AO19" i="9"/>
  <c r="AO17" i="7"/>
  <c r="AO15" i="34"/>
  <c r="AO15" i="37"/>
  <c r="AO19" i="26"/>
  <c r="AO17" i="30"/>
  <c r="AT139" i="1"/>
  <c r="AT141" i="1" s="1"/>
  <c r="AS182" i="1"/>
  <c r="AS178" i="1"/>
  <c r="AT176" i="1"/>
  <c r="GS3" i="45" l="1"/>
  <c r="GT1" i="45"/>
  <c r="S32" i="1"/>
  <c r="S34" i="1" s="1"/>
  <c r="T33" i="1"/>
  <c r="N7" i="34"/>
  <c r="N8" i="7"/>
  <c r="N6" i="9"/>
  <c r="N68" i="9" s="1"/>
  <c r="T37" i="1"/>
  <c r="S36" i="1"/>
  <c r="S38" i="1" s="1"/>
  <c r="N8" i="30"/>
  <c r="N6" i="26"/>
  <c r="N68" i="26" s="1"/>
  <c r="N7" i="37"/>
  <c r="AS177" i="1"/>
  <c r="AS181" i="1"/>
  <c r="AT178" i="1"/>
  <c r="AT182" i="1"/>
  <c r="AU176" i="1"/>
  <c r="AP15" i="34"/>
  <c r="AP19" i="9"/>
  <c r="AP17" i="7"/>
  <c r="AU143" i="1"/>
  <c r="AU145" i="1" s="1"/>
  <c r="AP15" i="37"/>
  <c r="AP19" i="26"/>
  <c r="AP17" i="30"/>
  <c r="AW138" i="1"/>
  <c r="AV144" i="1"/>
  <c r="AV140" i="1"/>
  <c r="AU139" i="1"/>
  <c r="AU141" i="1" s="1"/>
  <c r="GU1" i="45" l="1"/>
  <c r="GT3" i="45"/>
  <c r="O7" i="37"/>
  <c r="O8" i="30"/>
  <c r="O6" i="26"/>
  <c r="O68" i="26" s="1"/>
  <c r="T36" i="1"/>
  <c r="T38" i="1" s="1"/>
  <c r="U37" i="1"/>
  <c r="U33" i="1"/>
  <c r="T32" i="1"/>
  <c r="T34" i="1" s="1"/>
  <c r="O8" i="7"/>
  <c r="O7" i="34"/>
  <c r="O6" i="9"/>
  <c r="O68" i="9" s="1"/>
  <c r="AT177" i="1"/>
  <c r="AT181" i="1"/>
  <c r="AQ15" i="34"/>
  <c r="AQ17" i="7"/>
  <c r="AQ19" i="9"/>
  <c r="AW144" i="1"/>
  <c r="AW140" i="1"/>
  <c r="AX138" i="1"/>
  <c r="AQ15" i="37"/>
  <c r="AQ19" i="26"/>
  <c r="AQ17" i="30"/>
  <c r="AU182" i="1"/>
  <c r="AV176" i="1"/>
  <c r="AU178" i="1"/>
  <c r="AV143" i="1"/>
  <c r="AV145" i="1"/>
  <c r="AV139" i="1"/>
  <c r="AV141" i="1" s="1"/>
  <c r="GU3" i="45" l="1"/>
  <c r="GV1" i="45"/>
  <c r="P6" i="9"/>
  <c r="P68" i="9" s="1"/>
  <c r="P8" i="7"/>
  <c r="P7" i="34"/>
  <c r="V33" i="1"/>
  <c r="U32" i="1"/>
  <c r="U34" i="1" s="1"/>
  <c r="U38" i="1"/>
  <c r="U36" i="1"/>
  <c r="V37" i="1"/>
  <c r="P7" i="37"/>
  <c r="P6" i="26"/>
  <c r="P68" i="26" s="1"/>
  <c r="P8" i="30"/>
  <c r="AU177" i="1"/>
  <c r="AU181" i="1"/>
  <c r="AW143" i="1"/>
  <c r="AW145" i="1" s="1"/>
  <c r="AR17" i="7"/>
  <c r="AR15" i="34"/>
  <c r="AR19" i="9"/>
  <c r="AV178" i="1"/>
  <c r="AV182" i="1"/>
  <c r="AW176" i="1"/>
  <c r="AX144" i="1"/>
  <c r="AX140" i="1"/>
  <c r="AY138" i="1"/>
  <c r="AR17" i="30"/>
  <c r="AR15" i="37"/>
  <c r="AR19" i="26"/>
  <c r="AW139" i="1"/>
  <c r="AW141" i="1" s="1"/>
  <c r="GV3" i="45" l="1"/>
  <c r="GW1" i="45"/>
  <c r="V36" i="1"/>
  <c r="V38" i="1" s="1"/>
  <c r="W37" i="1"/>
  <c r="Q8" i="30"/>
  <c r="Q6" i="26"/>
  <c r="Q68" i="26" s="1"/>
  <c r="Q7" i="37"/>
  <c r="Q8" i="7"/>
  <c r="Q7" i="34"/>
  <c r="Q6" i="9"/>
  <c r="Q68" i="9" s="1"/>
  <c r="W33" i="1"/>
  <c r="V32" i="1"/>
  <c r="V34" i="1" s="1"/>
  <c r="AV177" i="1"/>
  <c r="AV181" i="1"/>
  <c r="AX143" i="1"/>
  <c r="AX145" i="1" s="1"/>
  <c r="AW182" i="1"/>
  <c r="AW178" i="1"/>
  <c r="AX176" i="1"/>
  <c r="AX139" i="1"/>
  <c r="AX141" i="1" s="1"/>
  <c r="AS17" i="7"/>
  <c r="AS15" i="34"/>
  <c r="AS19" i="9"/>
  <c r="AZ138" i="1"/>
  <c r="AY140" i="1"/>
  <c r="AY144" i="1"/>
  <c r="AS19" i="26"/>
  <c r="AS17" i="30"/>
  <c r="AS15" i="37"/>
  <c r="GW3" i="45" l="1"/>
  <c r="GX1" i="45"/>
  <c r="R6" i="9"/>
  <c r="R68" i="9" s="1"/>
  <c r="R8" i="7"/>
  <c r="R7" i="34"/>
  <c r="X37" i="1"/>
  <c r="W36" i="1"/>
  <c r="W38" i="1" s="1"/>
  <c r="X33" i="1"/>
  <c r="W32" i="1"/>
  <c r="W34" i="1"/>
  <c r="R7" i="37"/>
  <c r="R8" i="30"/>
  <c r="R6" i="26"/>
  <c r="R68" i="26" s="1"/>
  <c r="AW177" i="1"/>
  <c r="AW181" i="1"/>
  <c r="AT17" i="30"/>
  <c r="AT15" i="37"/>
  <c r="AT19" i="26"/>
  <c r="AY145" i="1"/>
  <c r="AY143" i="1"/>
  <c r="AT19" i="9"/>
  <c r="AT15" i="34"/>
  <c r="AT17" i="7"/>
  <c r="AX178" i="1"/>
  <c r="AX182" i="1"/>
  <c r="AY176" i="1"/>
  <c r="AY139" i="1"/>
  <c r="AY141" i="1" s="1"/>
  <c r="BA138" i="1"/>
  <c r="AZ140" i="1"/>
  <c r="AZ144" i="1"/>
  <c r="GX3" i="45" l="1"/>
  <c r="GY1" i="45"/>
  <c r="S6" i="9"/>
  <c r="S68" i="9" s="1"/>
  <c r="S8" i="7"/>
  <c r="S7" i="34"/>
  <c r="S8" i="30"/>
  <c r="S6" i="26"/>
  <c r="S68" i="26" s="1"/>
  <c r="S7" i="37"/>
  <c r="X36" i="1"/>
  <c r="X38" i="1" s="1"/>
  <c r="Y37" i="1"/>
  <c r="Y33" i="1"/>
  <c r="X32" i="1"/>
  <c r="X34" i="1" s="1"/>
  <c r="AX177" i="1"/>
  <c r="AX181" i="1"/>
  <c r="AZ139" i="1"/>
  <c r="AZ141" i="1" s="1"/>
  <c r="BA144" i="1"/>
  <c r="BB138" i="1"/>
  <c r="BA140" i="1"/>
  <c r="AZ143" i="1"/>
  <c r="AZ145" i="1" s="1"/>
  <c r="AU15" i="34"/>
  <c r="AU17" i="7"/>
  <c r="AU19" i="9"/>
  <c r="AZ176" i="1"/>
  <c r="AY178" i="1"/>
  <c r="AY182" i="1"/>
  <c r="AU19" i="26"/>
  <c r="AU17" i="30"/>
  <c r="AU15" i="37"/>
  <c r="GY3" i="45" l="1"/>
  <c r="GZ1" i="45"/>
  <c r="T6" i="26"/>
  <c r="T68" i="26" s="1"/>
  <c r="T8" i="30"/>
  <c r="T7" i="37"/>
  <c r="Y36" i="1"/>
  <c r="Y38" i="1" s="1"/>
  <c r="Z37" i="1"/>
  <c r="T7" i="34"/>
  <c r="T8" i="7"/>
  <c r="T6" i="9"/>
  <c r="T68" i="9" s="1"/>
  <c r="Y32" i="1"/>
  <c r="Y34" i="1" s="1"/>
  <c r="Z33" i="1"/>
  <c r="AY177" i="1"/>
  <c r="AY181" i="1"/>
  <c r="BB144" i="1"/>
  <c r="BC138" i="1"/>
  <c r="BB140" i="1"/>
  <c r="AZ182" i="1"/>
  <c r="BA176" i="1"/>
  <c r="AZ178" i="1"/>
  <c r="BA143" i="1"/>
  <c r="BA145" i="1" s="1"/>
  <c r="AV19" i="26"/>
  <c r="AV17" i="30"/>
  <c r="AV15" i="37"/>
  <c r="BA139" i="1"/>
  <c r="BA141" i="1" s="1"/>
  <c r="AV19" i="9"/>
  <c r="AV17" i="7"/>
  <c r="AV15" i="34"/>
  <c r="GZ3" i="45" l="1"/>
  <c r="HA1" i="45"/>
  <c r="Z36" i="1"/>
  <c r="Z38" i="1" s="1"/>
  <c r="AA37" i="1"/>
  <c r="U6" i="26"/>
  <c r="U68" i="26" s="1"/>
  <c r="U8" i="30"/>
  <c r="U7" i="37"/>
  <c r="AA33" i="1"/>
  <c r="Z32" i="1"/>
  <c r="Z34" i="1" s="1"/>
  <c r="U8" i="7"/>
  <c r="U6" i="9"/>
  <c r="U68" i="9" s="1"/>
  <c r="U7" i="34"/>
  <c r="AZ177" i="1"/>
  <c r="AZ181" i="1"/>
  <c r="AW15" i="37"/>
  <c r="AW17" i="30"/>
  <c r="AW19" i="26"/>
  <c r="AW15" i="34"/>
  <c r="AW19" i="9"/>
  <c r="AW17" i="7"/>
  <c r="BB139" i="1"/>
  <c r="BB141" i="1" s="1"/>
  <c r="BC140" i="1"/>
  <c r="BD138" i="1"/>
  <c r="BC144" i="1"/>
  <c r="BB176" i="1"/>
  <c r="BA178" i="1"/>
  <c r="BA182" i="1"/>
  <c r="BB145" i="1"/>
  <c r="BB143" i="1"/>
  <c r="HA3" i="45" l="1"/>
  <c r="HB1" i="45"/>
  <c r="V6" i="9"/>
  <c r="V68" i="9" s="1"/>
  <c r="V8" i="7"/>
  <c r="V7" i="34"/>
  <c r="AB33" i="1"/>
  <c r="AA32" i="1"/>
  <c r="AA34" i="1" s="1"/>
  <c r="AB37" i="1"/>
  <c r="AA36" i="1"/>
  <c r="AA38" i="1" s="1"/>
  <c r="V8" i="30"/>
  <c r="V7" i="37"/>
  <c r="V6" i="26"/>
  <c r="V68" i="26" s="1"/>
  <c r="AE37" i="1"/>
  <c r="AE36" i="1" s="1"/>
  <c r="AE38" i="1" s="1"/>
  <c r="AE33" i="1"/>
  <c r="AE32" i="1" s="1"/>
  <c r="AE34" i="1" s="1"/>
  <c r="BA177" i="1"/>
  <c r="BA181" i="1"/>
  <c r="BC145" i="1"/>
  <c r="BC143" i="1"/>
  <c r="AX19" i="9"/>
  <c r="AX15" i="34"/>
  <c r="AX17" i="7"/>
  <c r="BD144" i="1"/>
  <c r="BE138" i="1"/>
  <c r="BD140" i="1"/>
  <c r="BC176" i="1"/>
  <c r="BB182" i="1"/>
  <c r="BB178" i="1"/>
  <c r="BC139" i="1"/>
  <c r="BC141" i="1" s="1"/>
  <c r="AX19" i="26"/>
  <c r="AX15" i="37"/>
  <c r="AX17" i="30"/>
  <c r="HB3" i="45" l="1"/>
  <c r="HC1" i="45"/>
  <c r="W7" i="37"/>
  <c r="W6" i="26"/>
  <c r="W68" i="26" s="1"/>
  <c r="W8" i="30"/>
  <c r="AC37" i="1"/>
  <c r="AB36" i="1"/>
  <c r="AB38" i="1" s="1"/>
  <c r="W8" i="7"/>
  <c r="W7" i="34"/>
  <c r="W6" i="9"/>
  <c r="W68" i="9" s="1"/>
  <c r="AB34" i="1"/>
  <c r="AB32" i="1"/>
  <c r="AC33" i="1"/>
  <c r="AA6" i="9"/>
  <c r="AA68" i="9" s="1"/>
  <c r="AA7" i="34"/>
  <c r="AA8" i="7"/>
  <c r="AA6" i="26"/>
  <c r="AA68" i="26" s="1"/>
  <c r="AA8" i="30"/>
  <c r="AA7" i="37"/>
  <c r="BB177" i="1"/>
  <c r="BB181" i="1"/>
  <c r="AY19" i="9"/>
  <c r="AY15" i="34"/>
  <c r="AY17" i="7"/>
  <c r="BD176" i="1"/>
  <c r="BC178" i="1"/>
  <c r="BC182" i="1"/>
  <c r="BD143" i="1"/>
  <c r="BD145" i="1" s="1"/>
  <c r="BD139" i="1"/>
  <c r="BD141" i="1" s="1"/>
  <c r="BE144" i="1"/>
  <c r="BE140" i="1"/>
  <c r="BF138" i="1"/>
  <c r="AY17" i="30"/>
  <c r="AY19" i="26"/>
  <c r="AY15" i="37"/>
  <c r="HC3" i="45" l="1"/>
  <c r="HD1" i="45"/>
  <c r="X7" i="37"/>
  <c r="X6" i="26"/>
  <c r="X68" i="26" s="1"/>
  <c r="X8" i="30"/>
  <c r="AC36" i="1"/>
  <c r="AC38" i="1" s="1"/>
  <c r="AD37" i="1"/>
  <c r="AD36" i="1" s="1"/>
  <c r="AD38" i="1" s="1"/>
  <c r="AD33" i="1"/>
  <c r="AD32" i="1" s="1"/>
  <c r="AD34" i="1" s="1"/>
  <c r="AC32" i="1"/>
  <c r="AC34" i="1" s="1"/>
  <c r="X8" i="7"/>
  <c r="X6" i="9"/>
  <c r="X68" i="9" s="1"/>
  <c r="X7" i="34"/>
  <c r="BC177" i="1"/>
  <c r="BC181" i="1"/>
  <c r="BD182" i="1"/>
  <c r="BE176" i="1"/>
  <c r="BD178" i="1"/>
  <c r="BF144" i="1"/>
  <c r="BF140" i="1"/>
  <c r="BG138" i="1"/>
  <c r="AZ17" i="30"/>
  <c r="AZ19" i="26"/>
  <c r="AZ15" i="37"/>
  <c r="BE139" i="1"/>
  <c r="BE141" i="1" s="1"/>
  <c r="AZ15" i="34"/>
  <c r="AZ17" i="7"/>
  <c r="AZ19" i="9"/>
  <c r="BE143" i="1"/>
  <c r="BE145" i="1" s="1"/>
  <c r="HD3" i="45" l="1"/>
  <c r="HE1" i="45"/>
  <c r="Y8" i="7"/>
  <c r="Y6" i="9"/>
  <c r="Y68" i="9" s="1"/>
  <c r="Y7" i="34"/>
  <c r="Z8" i="30"/>
  <c r="Z7" i="37"/>
  <c r="Z6" i="26"/>
  <c r="Z68" i="26" s="1"/>
  <c r="Y8" i="30"/>
  <c r="Y7" i="37"/>
  <c r="Y6" i="26"/>
  <c r="Y68" i="26" s="1"/>
  <c r="Z7" i="34"/>
  <c r="Z6" i="9"/>
  <c r="Z68" i="9" s="1"/>
  <c r="Z8" i="7"/>
  <c r="BD177" i="1"/>
  <c r="BD181" i="1"/>
  <c r="BF139" i="1"/>
  <c r="BF141" i="1" s="1"/>
  <c r="BA15" i="37"/>
  <c r="BA19" i="26"/>
  <c r="BA17" i="30"/>
  <c r="BF143" i="1"/>
  <c r="BF145" i="1" s="1"/>
  <c r="BA19" i="9"/>
  <c r="BA15" i="34"/>
  <c r="BA17" i="7"/>
  <c r="BG140" i="1"/>
  <c r="BG144" i="1"/>
  <c r="BH138" i="1"/>
  <c r="BE182" i="1"/>
  <c r="BE178" i="1"/>
  <c r="BF176" i="1"/>
  <c r="HE3" i="45" l="1"/>
  <c r="HF1" i="45"/>
  <c r="BE177" i="1"/>
  <c r="BE181" i="1"/>
  <c r="BG139" i="1"/>
  <c r="BG141" i="1" s="1"/>
  <c r="BB17" i="7"/>
  <c r="BB19" i="9"/>
  <c r="BB15" i="34"/>
  <c r="BH144" i="1"/>
  <c r="BI138" i="1"/>
  <c r="BH140" i="1"/>
  <c r="BB15" i="37"/>
  <c r="BB19" i="26"/>
  <c r="BB17" i="30"/>
  <c r="BG176" i="1"/>
  <c r="BF182" i="1"/>
  <c r="BF178" i="1"/>
  <c r="BG143" i="1"/>
  <c r="BG145" i="1" s="1"/>
  <c r="HF3" i="45" l="1"/>
  <c r="HG1" i="45"/>
  <c r="BF177" i="1"/>
  <c r="BF181" i="1"/>
  <c r="BJ138" i="1"/>
  <c r="BI144" i="1"/>
  <c r="BI140" i="1"/>
  <c r="BH143" i="1"/>
  <c r="BH145" i="1" s="1"/>
  <c r="BC15" i="34"/>
  <c r="BC19" i="9"/>
  <c r="BC17" i="7"/>
  <c r="BH176" i="1"/>
  <c r="BG178" i="1"/>
  <c r="BG182" i="1"/>
  <c r="BC15" i="37"/>
  <c r="BC17" i="30"/>
  <c r="BC19" i="26"/>
  <c r="BH139" i="1"/>
  <c r="BH141" i="1" s="1"/>
  <c r="E95" i="46" l="1"/>
  <c r="HG3" i="45"/>
  <c r="HH1" i="45"/>
  <c r="BG177" i="1"/>
  <c r="BG181" i="1"/>
  <c r="BD17" i="7"/>
  <c r="BD19" i="9"/>
  <c r="BD15" i="34"/>
  <c r="BD17" i="30"/>
  <c r="BD19" i="26"/>
  <c r="BD15" i="37"/>
  <c r="BI139" i="1"/>
  <c r="BI141" i="1" s="1"/>
  <c r="BI176" i="1"/>
  <c r="BH178" i="1"/>
  <c r="BH182" i="1"/>
  <c r="BI143" i="1"/>
  <c r="BI145" i="1" s="1"/>
  <c r="BJ140" i="1"/>
  <c r="BK138" i="1"/>
  <c r="BJ144" i="1"/>
  <c r="F95" i="46" l="1"/>
  <c r="F96" i="46" s="1"/>
  <c r="D52" i="46" s="1"/>
  <c r="HH3" i="45"/>
  <c r="HI1" i="45"/>
  <c r="BH177" i="1"/>
  <c r="BH181" i="1"/>
  <c r="BJ145" i="1"/>
  <c r="BJ143" i="1"/>
  <c r="BE19" i="26"/>
  <c r="BE15" i="37"/>
  <c r="BE17" i="30"/>
  <c r="BL138" i="1"/>
  <c r="BK140" i="1"/>
  <c r="BK144" i="1"/>
  <c r="BJ139" i="1"/>
  <c r="BJ141" i="1"/>
  <c r="BI182" i="1"/>
  <c r="BI178" i="1"/>
  <c r="BJ176" i="1"/>
  <c r="BE15" i="34"/>
  <c r="BE19" i="9"/>
  <c r="BE17" i="7"/>
  <c r="G95" i="46" l="1"/>
  <c r="G96" i="46" s="1"/>
  <c r="HI3" i="45"/>
  <c r="HJ1" i="45"/>
  <c r="C40" i="1"/>
  <c r="BI177" i="1"/>
  <c r="BI181" i="1"/>
  <c r="BK143" i="1"/>
  <c r="BK145" i="1" s="1"/>
  <c r="BK139" i="1"/>
  <c r="BK141" i="1" s="1"/>
  <c r="BF19" i="26"/>
  <c r="BF15" i="37"/>
  <c r="BF17" i="30"/>
  <c r="BK176" i="1"/>
  <c r="BJ178" i="1"/>
  <c r="BJ182" i="1"/>
  <c r="BF19" i="9"/>
  <c r="BF15" i="34"/>
  <c r="BF17" i="7"/>
  <c r="BL144" i="1"/>
  <c r="BM138" i="1"/>
  <c r="BL140" i="1"/>
  <c r="H95" i="46" l="1"/>
  <c r="H96" i="46" s="1"/>
  <c r="HJ3" i="45"/>
  <c r="HK1" i="45"/>
  <c r="BJ177" i="1"/>
  <c r="BJ181" i="1"/>
  <c r="BM140" i="1"/>
  <c r="BM144" i="1"/>
  <c r="BN138" i="1"/>
  <c r="BL176" i="1"/>
  <c r="BK178" i="1"/>
  <c r="BK182" i="1"/>
  <c r="BL143" i="1"/>
  <c r="BL145" i="1" s="1"/>
  <c r="BG19" i="26"/>
  <c r="BG15" i="37"/>
  <c r="BG17" i="30"/>
  <c r="BG15" i="34"/>
  <c r="BG19" i="9"/>
  <c r="BG17" i="7"/>
  <c r="BL139" i="1"/>
  <c r="BL141" i="1" s="1"/>
  <c r="I95" i="46" l="1"/>
  <c r="I96" i="46" s="1"/>
  <c r="HK3" i="45"/>
  <c r="HL1" i="45"/>
  <c r="D42" i="1"/>
  <c r="BK177" i="1"/>
  <c r="BK181" i="1"/>
  <c r="BH19" i="9"/>
  <c r="BH17" i="7"/>
  <c r="BH15" i="34"/>
  <c r="BL178" i="1"/>
  <c r="BL182" i="1"/>
  <c r="BM176" i="1"/>
  <c r="BO138" i="1"/>
  <c r="BN140" i="1"/>
  <c r="BN144" i="1"/>
  <c r="BM143" i="1"/>
  <c r="BM145" i="1"/>
  <c r="BH15" i="37"/>
  <c r="BH19" i="26"/>
  <c r="BH17" i="30"/>
  <c r="BM139" i="1"/>
  <c r="BM141" i="1" s="1"/>
  <c r="J95" i="46" l="1"/>
  <c r="J96" i="46" s="1"/>
  <c r="HL3" i="45"/>
  <c r="HM1" i="45"/>
  <c r="E43" i="1"/>
  <c r="E46" i="1" s="1"/>
  <c r="D43" i="1"/>
  <c r="D46" i="1" s="1"/>
  <c r="BL177" i="1"/>
  <c r="BL181" i="1"/>
  <c r="BN139" i="1"/>
  <c r="BN141" i="1" s="1"/>
  <c r="BO140" i="1"/>
  <c r="BO144" i="1"/>
  <c r="BP138" i="1"/>
  <c r="BI15" i="34"/>
  <c r="BI17" i="7"/>
  <c r="BI19" i="9"/>
  <c r="BI19" i="26"/>
  <c r="BI17" i="30"/>
  <c r="BI15" i="37"/>
  <c r="BN176" i="1"/>
  <c r="BM182" i="1"/>
  <c r="BM178" i="1"/>
  <c r="BN143" i="1"/>
  <c r="BN145" i="1"/>
  <c r="K95" i="46" l="1"/>
  <c r="K96" i="46" s="1"/>
  <c r="HM3" i="45"/>
  <c r="HN1" i="45"/>
  <c r="I42" i="1"/>
  <c r="I46" i="1"/>
  <c r="BM177" i="1"/>
  <c r="BM181" i="1"/>
  <c r="BO143" i="1"/>
  <c r="BO145" i="1"/>
  <c r="BO139" i="1"/>
  <c r="BO141" i="1"/>
  <c r="BJ19" i="9"/>
  <c r="BJ15" i="34"/>
  <c r="BJ17" i="7"/>
  <c r="BJ15" i="37"/>
  <c r="BJ17" i="30"/>
  <c r="BJ19" i="26"/>
  <c r="BN178" i="1"/>
  <c r="BN182" i="1"/>
  <c r="BO176" i="1"/>
  <c r="BQ138" i="1"/>
  <c r="BP140" i="1"/>
  <c r="BP144" i="1"/>
  <c r="L95" i="46" l="1"/>
  <c r="L96" i="46" s="1"/>
  <c r="HN3" i="45"/>
  <c r="HO1" i="45"/>
  <c r="AS46" i="1"/>
  <c r="AS45" i="1" s="1"/>
  <c r="AS47" i="1" s="1"/>
  <c r="AZ46" i="1"/>
  <c r="BN46" i="1"/>
  <c r="BN45" i="1" s="1"/>
  <c r="BN47" i="1" s="1"/>
  <c r="AT46" i="1"/>
  <c r="AT45" i="1" s="1"/>
  <c r="AT47" i="1" s="1"/>
  <c r="BC46" i="1"/>
  <c r="BC45" i="1" s="1"/>
  <c r="BC47" i="1" s="1"/>
  <c r="BS46" i="1"/>
  <c r="BS45" i="1" s="1"/>
  <c r="BS47" i="1" s="1"/>
  <c r="BA46" i="1"/>
  <c r="BA45" i="1" s="1"/>
  <c r="BA47" i="1" s="1"/>
  <c r="BH46" i="1"/>
  <c r="AV46" i="1"/>
  <c r="AV45" i="1" s="1"/>
  <c r="AV47" i="1" s="1"/>
  <c r="AY46" i="1"/>
  <c r="BM46" i="1"/>
  <c r="AH46" i="1"/>
  <c r="BQ46" i="1"/>
  <c r="BQ45" i="1" s="1"/>
  <c r="BQ47" i="1" s="1"/>
  <c r="BF46" i="1"/>
  <c r="BF45" i="1" s="1"/>
  <c r="BF47" i="1" s="1"/>
  <c r="AJ46" i="1"/>
  <c r="AP46" i="1"/>
  <c r="AP45" i="1" s="1"/>
  <c r="AP47" i="1" s="1"/>
  <c r="BP46" i="1"/>
  <c r="BP45" i="1" s="1"/>
  <c r="BP47" i="1" s="1"/>
  <c r="BE46" i="1"/>
  <c r="BE45" i="1" s="1"/>
  <c r="BE47" i="1" s="1"/>
  <c r="BJ46" i="1"/>
  <c r="BJ45" i="1" s="1"/>
  <c r="BJ47" i="1" s="1"/>
  <c r="AR46" i="1"/>
  <c r="AR45" i="1" s="1"/>
  <c r="AR47" i="1" s="1"/>
  <c r="AO46" i="1"/>
  <c r="AO45" i="1" s="1"/>
  <c r="AO47" i="1" s="1"/>
  <c r="BT46" i="1"/>
  <c r="BT45" i="1" s="1"/>
  <c r="BT47" i="1" s="1"/>
  <c r="BI46" i="1"/>
  <c r="BI45" i="1" s="1"/>
  <c r="BI47" i="1" s="1"/>
  <c r="AW46" i="1"/>
  <c r="BB46" i="1"/>
  <c r="BR46" i="1"/>
  <c r="AX46" i="1"/>
  <c r="AX45" i="1" s="1"/>
  <c r="AX47" i="1" s="1"/>
  <c r="BG46" i="1"/>
  <c r="BG45" i="1" s="1"/>
  <c r="BG47" i="1" s="1"/>
  <c r="BW46" i="1"/>
  <c r="BW45" i="1" s="1"/>
  <c r="BW47" i="1" s="1"/>
  <c r="AU46" i="1"/>
  <c r="BL46" i="1"/>
  <c r="BL45" i="1" s="1"/>
  <c r="BL47" i="1" s="1"/>
  <c r="AM46" i="1"/>
  <c r="AN46" i="1"/>
  <c r="BV46" i="1"/>
  <c r="BK46" i="1"/>
  <c r="BK45" i="1" s="1"/>
  <c r="BK47" i="1" s="1"/>
  <c r="AI46" i="1"/>
  <c r="AI45" i="1" s="1"/>
  <c r="AI47" i="1" s="1"/>
  <c r="AK46" i="1"/>
  <c r="BU46" i="1"/>
  <c r="BU45" i="1" s="1"/>
  <c r="BU47" i="1" s="1"/>
  <c r="AF46" i="1"/>
  <c r="AF45" i="1" s="1"/>
  <c r="AF47" i="1" s="1"/>
  <c r="AL46" i="1"/>
  <c r="AG46" i="1"/>
  <c r="BO46" i="1"/>
  <c r="BO45" i="1" s="1"/>
  <c r="BO47" i="1" s="1"/>
  <c r="BD46" i="1"/>
  <c r="AQ46" i="1"/>
  <c r="AQ45" i="1" s="1"/>
  <c r="AQ47" i="1" s="1"/>
  <c r="J46" i="1"/>
  <c r="I45" i="1"/>
  <c r="I47" i="1"/>
  <c r="I41" i="1"/>
  <c r="I43" i="1"/>
  <c r="J42" i="1"/>
  <c r="AT42" i="1"/>
  <c r="BI42" i="1"/>
  <c r="BI41" i="1" s="1"/>
  <c r="BI43" i="1" s="1"/>
  <c r="AR42" i="1"/>
  <c r="AR41" i="1" s="1"/>
  <c r="AR43" i="1" s="1"/>
  <c r="AQ42" i="1"/>
  <c r="BN42" i="1"/>
  <c r="BN41" i="1" s="1"/>
  <c r="BN43" i="1" s="1"/>
  <c r="AZ42" i="1"/>
  <c r="AZ41" i="1" s="1"/>
  <c r="AZ43" i="1" s="1"/>
  <c r="BC42" i="1"/>
  <c r="BS42" i="1"/>
  <c r="BS41" i="1" s="1"/>
  <c r="BS43" i="1" s="1"/>
  <c r="AX42" i="1"/>
  <c r="BH42" i="1"/>
  <c r="BA42" i="1"/>
  <c r="BA41" i="1" s="1"/>
  <c r="BA43" i="1" s="1"/>
  <c r="AG42" i="1"/>
  <c r="AG41" i="1" s="1"/>
  <c r="AG43" i="1" s="1"/>
  <c r="BV42" i="1"/>
  <c r="AO42" i="1"/>
  <c r="AO41" i="1" s="1"/>
  <c r="AO43" i="1" s="1"/>
  <c r="AN42" i="1"/>
  <c r="AN41" i="1" s="1"/>
  <c r="AN43" i="1" s="1"/>
  <c r="BP42" i="1"/>
  <c r="AL42" i="1"/>
  <c r="AH42" i="1"/>
  <c r="AS42" i="1"/>
  <c r="BT42" i="1"/>
  <c r="BT41" i="1" s="1"/>
  <c r="BT43" i="1" s="1"/>
  <c r="AV42" i="1"/>
  <c r="AY42" i="1"/>
  <c r="AY41" i="1" s="1"/>
  <c r="AY43" i="1" s="1"/>
  <c r="BM42" i="1"/>
  <c r="BM41" i="1" s="1"/>
  <c r="BM43" i="1" s="1"/>
  <c r="AW42" i="1"/>
  <c r="BB42" i="1"/>
  <c r="BR42" i="1"/>
  <c r="AM42" i="1"/>
  <c r="AM41" i="1" s="1"/>
  <c r="AM43" i="1" s="1"/>
  <c r="BG42" i="1"/>
  <c r="BG41" i="1" s="1"/>
  <c r="BG43" i="1" s="1"/>
  <c r="BW42" i="1"/>
  <c r="BW41" i="1" s="1"/>
  <c r="BW43" i="1" s="1"/>
  <c r="AU42" i="1"/>
  <c r="BL42" i="1"/>
  <c r="BL41" i="1" s="1"/>
  <c r="BL43" i="1" s="1"/>
  <c r="AF42" i="1"/>
  <c r="AF41" i="1" s="1"/>
  <c r="AF43" i="1" s="1"/>
  <c r="AK42" i="1"/>
  <c r="AK41" i="1" s="1"/>
  <c r="AK43" i="1" s="1"/>
  <c r="BQ42" i="1"/>
  <c r="BQ41" i="1" s="1"/>
  <c r="BQ43" i="1" s="1"/>
  <c r="BF42" i="1"/>
  <c r="BF41" i="1" s="1"/>
  <c r="BF43" i="1" s="1"/>
  <c r="BK42" i="1"/>
  <c r="BK41" i="1" s="1"/>
  <c r="BK43" i="1" s="1"/>
  <c r="AI42" i="1"/>
  <c r="AP42" i="1"/>
  <c r="AP41" i="1" s="1"/>
  <c r="AP43" i="1" s="1"/>
  <c r="BE42" i="1"/>
  <c r="BU42" i="1"/>
  <c r="BU41" i="1" s="1"/>
  <c r="BU43" i="1" s="1"/>
  <c r="BJ42" i="1"/>
  <c r="BJ41" i="1" s="1"/>
  <c r="BJ43" i="1" s="1"/>
  <c r="AJ42" i="1"/>
  <c r="AJ41" i="1" s="1"/>
  <c r="AJ43" i="1" s="1"/>
  <c r="BO42" i="1"/>
  <c r="BO41" i="1" s="1"/>
  <c r="BO43" i="1" s="1"/>
  <c r="BD42" i="1"/>
  <c r="BN177" i="1"/>
  <c r="BN181" i="1"/>
  <c r="BQ144" i="1"/>
  <c r="BR138" i="1"/>
  <c r="BQ140" i="1"/>
  <c r="BK15" i="37"/>
  <c r="BK19" i="26"/>
  <c r="BK17" i="30"/>
  <c r="BP145" i="1"/>
  <c r="BP143" i="1"/>
  <c r="BO182" i="1"/>
  <c r="BP176" i="1"/>
  <c r="BO178" i="1"/>
  <c r="BK19" i="9"/>
  <c r="BK15" i="34"/>
  <c r="BK17" i="7"/>
  <c r="BP139" i="1"/>
  <c r="BP141" i="1" s="1"/>
  <c r="M95" i="46" l="1"/>
  <c r="M96" i="46" s="1"/>
  <c r="HO3" i="45"/>
  <c r="HP1" i="45"/>
  <c r="AF7" i="9"/>
  <c r="AF8" i="34"/>
  <c r="AF9" i="7"/>
  <c r="BM7" i="9"/>
  <c r="BM8" i="34"/>
  <c r="BM9" i="7"/>
  <c r="BR43" i="1"/>
  <c r="BR41" i="1"/>
  <c r="AK8" i="34"/>
  <c r="AK7" i="9"/>
  <c r="AK9" i="7"/>
  <c r="BH43" i="1"/>
  <c r="BH41" i="1"/>
  <c r="BE7" i="9"/>
  <c r="BE9" i="7"/>
  <c r="BE8" i="34"/>
  <c r="AE7" i="26"/>
  <c r="AE9" i="30"/>
  <c r="AE8" i="37"/>
  <c r="AM45" i="1"/>
  <c r="AM47" i="1"/>
  <c r="AN9" i="30"/>
  <c r="AN8" i="37"/>
  <c r="AN7" i="26"/>
  <c r="AP9" i="30"/>
  <c r="AP8" i="37"/>
  <c r="AP7" i="26"/>
  <c r="AI43" i="1"/>
  <c r="AI41" i="1"/>
  <c r="BS9" i="7"/>
  <c r="BS8" i="34"/>
  <c r="BS7" i="9"/>
  <c r="AV41" i="1"/>
  <c r="AV43" i="1"/>
  <c r="BJ9" i="7"/>
  <c r="BJ8" i="34"/>
  <c r="BJ7" i="9"/>
  <c r="AT43" i="1"/>
  <c r="AT41" i="1"/>
  <c r="AB9" i="30"/>
  <c r="AB8" i="37"/>
  <c r="AB7" i="26"/>
  <c r="BH8" i="37"/>
  <c r="BH7" i="26"/>
  <c r="BH9" i="30"/>
  <c r="BE8" i="37"/>
  <c r="BE9" i="30"/>
  <c r="BE7" i="26"/>
  <c r="AJ45" i="1"/>
  <c r="AJ47" i="1"/>
  <c r="BJ9" i="30"/>
  <c r="BJ8" i="37"/>
  <c r="BJ7" i="26"/>
  <c r="BD43" i="1"/>
  <c r="BD41" i="1"/>
  <c r="BQ9" i="7"/>
  <c r="BQ7" i="9"/>
  <c r="BQ8" i="34"/>
  <c r="BG7" i="9"/>
  <c r="BG9" i="7"/>
  <c r="BG8" i="34"/>
  <c r="AB9" i="7"/>
  <c r="AB7" i="9"/>
  <c r="AB8" i="34"/>
  <c r="BC7" i="9"/>
  <c r="BC9" i="7"/>
  <c r="BC8" i="34"/>
  <c r="AW41" i="1"/>
  <c r="AW43" i="1"/>
  <c r="BP7" i="9"/>
  <c r="BP8" i="34"/>
  <c r="BP9" i="7"/>
  <c r="BP43" i="1"/>
  <c r="BP41" i="1"/>
  <c r="AC8" i="34"/>
  <c r="AC7" i="9"/>
  <c r="AC9" i="7"/>
  <c r="BO7" i="9"/>
  <c r="BO8" i="34"/>
  <c r="BO9" i="7"/>
  <c r="AQ41" i="1"/>
  <c r="AQ43" i="1"/>
  <c r="K42" i="1"/>
  <c r="J41" i="1"/>
  <c r="J43" i="1"/>
  <c r="BK8" i="37"/>
  <c r="BK7" i="26"/>
  <c r="BK9" i="30"/>
  <c r="BQ9" i="30"/>
  <c r="BQ7" i="26"/>
  <c r="BQ8" i="37"/>
  <c r="BV47" i="1"/>
  <c r="BV45" i="1"/>
  <c r="AU45" i="1"/>
  <c r="AU47" i="1"/>
  <c r="BR45" i="1"/>
  <c r="BR47" i="1"/>
  <c r="BP8" i="37"/>
  <c r="BP9" i="30"/>
  <c r="BP7" i="26"/>
  <c r="BA9" i="30"/>
  <c r="BA8" i="37"/>
  <c r="BA7" i="26"/>
  <c r="BB8" i="37"/>
  <c r="BB7" i="26"/>
  <c r="BB9" i="30"/>
  <c r="AY47" i="1"/>
  <c r="AY45" i="1"/>
  <c r="BO7" i="26"/>
  <c r="BO9" i="30"/>
  <c r="BO8" i="37"/>
  <c r="AZ47" i="1"/>
  <c r="AZ45" i="1"/>
  <c r="AL9" i="7"/>
  <c r="AL8" i="34"/>
  <c r="AL7" i="9"/>
  <c r="AU43" i="1"/>
  <c r="AU41" i="1"/>
  <c r="AU8" i="34"/>
  <c r="AU7" i="9"/>
  <c r="AU9" i="7"/>
  <c r="AH43" i="1"/>
  <c r="AH41" i="1"/>
  <c r="AV7" i="9"/>
  <c r="AV9" i="7"/>
  <c r="AV8" i="34"/>
  <c r="AM9" i="30"/>
  <c r="AM7" i="26"/>
  <c r="AM8" i="37"/>
  <c r="AL47" i="1"/>
  <c r="AL45" i="1"/>
  <c r="BC8" i="37"/>
  <c r="BC9" i="30"/>
  <c r="BC7" i="26"/>
  <c r="AW45" i="1"/>
  <c r="AW47" i="1"/>
  <c r="AL8" i="37"/>
  <c r="AL9" i="30"/>
  <c r="AL7" i="26"/>
  <c r="AH45" i="1"/>
  <c r="AH47" i="1"/>
  <c r="BH45" i="1"/>
  <c r="BH47" i="1"/>
  <c r="BF8" i="34"/>
  <c r="BF9" i="7"/>
  <c r="BF7" i="9"/>
  <c r="AG8" i="34"/>
  <c r="AG9" i="7"/>
  <c r="AG7" i="9"/>
  <c r="BB41" i="1"/>
  <c r="BB43" i="1"/>
  <c r="AL41" i="1"/>
  <c r="AL43" i="1"/>
  <c r="BV41" i="1"/>
  <c r="BV43" i="1"/>
  <c r="AX41" i="1"/>
  <c r="AX43" i="1"/>
  <c r="E8" i="37"/>
  <c r="E7" i="26"/>
  <c r="E9" i="30"/>
  <c r="BD45" i="1"/>
  <c r="BD47" i="1"/>
  <c r="BG7" i="26"/>
  <c r="BG9" i="30"/>
  <c r="BG8" i="37"/>
  <c r="AT8" i="37"/>
  <c r="AT7" i="26"/>
  <c r="AT9" i="30"/>
  <c r="BF9" i="30"/>
  <c r="BF8" i="37"/>
  <c r="BF7" i="26"/>
  <c r="BM47" i="1"/>
  <c r="BM45" i="1"/>
  <c r="AW8" i="37"/>
  <c r="AW7" i="26"/>
  <c r="AW9" i="30"/>
  <c r="BK8" i="34"/>
  <c r="BK7" i="9"/>
  <c r="BK9" i="7"/>
  <c r="BE43" i="1"/>
  <c r="BE41" i="1"/>
  <c r="BB8" i="34"/>
  <c r="BB9" i="7"/>
  <c r="BB7" i="9"/>
  <c r="BH9" i="7"/>
  <c r="BH7" i="9"/>
  <c r="BH8" i="34"/>
  <c r="AI8" i="34"/>
  <c r="AI7" i="9"/>
  <c r="AI9" i="7"/>
  <c r="BI9" i="7"/>
  <c r="BI8" i="34"/>
  <c r="BI7" i="9"/>
  <c r="AS41" i="1"/>
  <c r="AS43" i="1"/>
  <c r="AJ7" i="9"/>
  <c r="AJ8" i="34"/>
  <c r="AJ9" i="7"/>
  <c r="AW7" i="9"/>
  <c r="AW8" i="34"/>
  <c r="AW9" i="7"/>
  <c r="BC41" i="1"/>
  <c r="BC43" i="1"/>
  <c r="AN8" i="34"/>
  <c r="AN9" i="7"/>
  <c r="AN7" i="9"/>
  <c r="E9" i="7"/>
  <c r="E8" i="34"/>
  <c r="E7" i="9"/>
  <c r="J45" i="1"/>
  <c r="K46" i="1"/>
  <c r="J47" i="1"/>
  <c r="AG45" i="1"/>
  <c r="AG47" i="1"/>
  <c r="AK45" i="1"/>
  <c r="AK47" i="1"/>
  <c r="AN47" i="1"/>
  <c r="AN45" i="1"/>
  <c r="BS9" i="30"/>
  <c r="BS8" i="37"/>
  <c r="BS7" i="26"/>
  <c r="BB47" i="1"/>
  <c r="BB45" i="1"/>
  <c r="AK9" i="30"/>
  <c r="AK8" i="37"/>
  <c r="AK7" i="26"/>
  <c r="BL8" i="37"/>
  <c r="BL7" i="26"/>
  <c r="BL9" i="30"/>
  <c r="BM9" i="30"/>
  <c r="BM8" i="37"/>
  <c r="BM7" i="26"/>
  <c r="AR9" i="30"/>
  <c r="AR8" i="37"/>
  <c r="AR7" i="26"/>
  <c r="AY9" i="30"/>
  <c r="AY7" i="26"/>
  <c r="AY8" i="37"/>
  <c r="AO9" i="30"/>
  <c r="AO7" i="26"/>
  <c r="AO8" i="37"/>
  <c r="BO177" i="1"/>
  <c r="BO181" i="1"/>
  <c r="BQ139" i="1"/>
  <c r="BQ141" i="1" s="1"/>
  <c r="BL17" i="30"/>
  <c r="BL19" i="26"/>
  <c r="BL15" i="37"/>
  <c r="BR144" i="1"/>
  <c r="BS138" i="1"/>
  <c r="BR140" i="1"/>
  <c r="BL19" i="9"/>
  <c r="BL15" i="34"/>
  <c r="BL17" i="7"/>
  <c r="BP182" i="1"/>
  <c r="BQ176" i="1"/>
  <c r="BP178" i="1"/>
  <c r="BQ143" i="1"/>
  <c r="BQ145" i="1"/>
  <c r="N95" i="46" l="1"/>
  <c r="N96" i="46" s="1"/>
  <c r="HP3" i="45"/>
  <c r="HQ1" i="45"/>
  <c r="F9" i="30"/>
  <c r="F8" i="37"/>
  <c r="F7" i="26"/>
  <c r="BI9" i="30"/>
  <c r="BI8" i="37"/>
  <c r="BI7" i="26"/>
  <c r="AV9" i="30"/>
  <c r="AV7" i="26"/>
  <c r="AV8" i="37"/>
  <c r="AE8" i="34"/>
  <c r="AE9" i="7"/>
  <c r="AE7" i="9"/>
  <c r="AO7" i="9"/>
  <c r="AO9" i="7"/>
  <c r="AO8" i="34"/>
  <c r="BR7" i="9"/>
  <c r="BR8" i="34"/>
  <c r="BR9" i="7"/>
  <c r="AX9" i="7"/>
  <c r="AX8" i="34"/>
  <c r="AX7" i="9"/>
  <c r="BD8" i="37"/>
  <c r="BD7" i="26"/>
  <c r="BD9" i="30"/>
  <c r="AU7" i="26"/>
  <c r="AU8" i="37"/>
  <c r="AU9" i="30"/>
  <c r="AQ9" i="30"/>
  <c r="AQ7" i="26"/>
  <c r="AQ8" i="37"/>
  <c r="L42" i="1"/>
  <c r="K41" i="1"/>
  <c r="K43" i="1" s="1"/>
  <c r="BN9" i="7"/>
  <c r="BN7" i="9"/>
  <c r="BN8" i="34"/>
  <c r="AX8" i="37"/>
  <c r="AX9" i="30"/>
  <c r="AX7" i="26"/>
  <c r="AC7" i="26"/>
  <c r="AC8" i="37"/>
  <c r="AC9" i="30"/>
  <c r="AZ7" i="26"/>
  <c r="AZ9" i="30"/>
  <c r="AZ8" i="37"/>
  <c r="AH8" i="37"/>
  <c r="AH9" i="30"/>
  <c r="AH7" i="26"/>
  <c r="AD8" i="34"/>
  <c r="AD7" i="9"/>
  <c r="AD9" i="7"/>
  <c r="AM8" i="34"/>
  <c r="AM9" i="7"/>
  <c r="AM7" i="9"/>
  <c r="AZ9" i="7"/>
  <c r="AZ8" i="34"/>
  <c r="AZ7" i="9"/>
  <c r="AF7" i="26"/>
  <c r="AF8" i="37"/>
  <c r="AF9" i="30"/>
  <c r="AP8" i="34"/>
  <c r="AP9" i="7"/>
  <c r="AP7" i="9"/>
  <c r="AR9" i="7"/>
  <c r="AR7" i="9"/>
  <c r="AR8" i="34"/>
  <c r="AG7" i="26"/>
  <c r="AG9" i="30"/>
  <c r="AG8" i="37"/>
  <c r="BA7" i="9"/>
  <c r="BA8" i="34"/>
  <c r="BA9" i="7"/>
  <c r="AS8" i="37"/>
  <c r="AS7" i="26"/>
  <c r="AS9" i="30"/>
  <c r="BR7" i="26"/>
  <c r="BR8" i="37"/>
  <c r="BR9" i="30"/>
  <c r="BD9" i="7"/>
  <c r="BD7" i="9"/>
  <c r="BD8" i="34"/>
  <c r="K45" i="1"/>
  <c r="K47" i="1" s="1"/>
  <c r="L46" i="1"/>
  <c r="AY7" i="9"/>
  <c r="AY9" i="7"/>
  <c r="AY8" i="34"/>
  <c r="AJ8" i="37"/>
  <c r="AJ7" i="26"/>
  <c r="AJ9" i="30"/>
  <c r="AT7" i="9"/>
  <c r="AT8" i="34"/>
  <c r="AT9" i="7"/>
  <c r="AH7" i="9"/>
  <c r="AH8" i="34"/>
  <c r="AH9" i="7"/>
  <c r="AD8" i="37"/>
  <c r="AD7" i="26"/>
  <c r="AD9" i="30"/>
  <c r="AQ7" i="9"/>
  <c r="AQ9" i="7"/>
  <c r="AQ8" i="34"/>
  <c r="BN7" i="26"/>
  <c r="BN9" i="30"/>
  <c r="BN8" i="37"/>
  <c r="F8" i="34"/>
  <c r="F7" i="9"/>
  <c r="F9" i="7"/>
  <c r="BL8" i="34"/>
  <c r="BL9" i="7"/>
  <c r="BL7" i="9"/>
  <c r="AS9" i="7"/>
  <c r="AS8" i="34"/>
  <c r="AS7" i="9"/>
  <c r="AI9" i="30"/>
  <c r="AI7" i="26"/>
  <c r="AI8" i="37"/>
  <c r="BP177" i="1"/>
  <c r="BP181" i="1"/>
  <c r="BR176" i="1"/>
  <c r="BQ178" i="1"/>
  <c r="BQ182" i="1"/>
  <c r="BS144" i="1"/>
  <c r="BT138" i="1"/>
  <c r="BS140" i="1"/>
  <c r="BM19" i="9"/>
  <c r="BM15" i="34"/>
  <c r="BM17" i="7"/>
  <c r="BM15" i="37"/>
  <c r="BM17" i="30"/>
  <c r="BM19" i="26"/>
  <c r="BR143" i="1"/>
  <c r="BR145" i="1" s="1"/>
  <c r="BR139" i="1"/>
  <c r="BR141" i="1" s="1"/>
  <c r="O95" i="46" l="1"/>
  <c r="O96" i="46" s="1"/>
  <c r="HQ3" i="45"/>
  <c r="HR1" i="45"/>
  <c r="G8" i="34"/>
  <c r="G7" i="9"/>
  <c r="G9" i="7"/>
  <c r="M42" i="1"/>
  <c r="L41" i="1"/>
  <c r="L43" i="1" s="1"/>
  <c r="M46" i="1"/>
  <c r="L45" i="1"/>
  <c r="L47" i="1" s="1"/>
  <c r="G9" i="30"/>
  <c r="G8" i="37"/>
  <c r="G7" i="26"/>
  <c r="BQ177" i="1"/>
  <c r="BQ181" i="1"/>
  <c r="BS143" i="1"/>
  <c r="BS145" i="1" s="1"/>
  <c r="BN15" i="34"/>
  <c r="BN17" i="7"/>
  <c r="BN19" i="9"/>
  <c r="BN19" i="26"/>
  <c r="BN17" i="30"/>
  <c r="BN15" i="37"/>
  <c r="BS139" i="1"/>
  <c r="BS141" i="1" s="1"/>
  <c r="BU138" i="1"/>
  <c r="BT140" i="1"/>
  <c r="BT144" i="1"/>
  <c r="BR178" i="1"/>
  <c r="BS176" i="1"/>
  <c r="BR182" i="1"/>
  <c r="P95" i="46" l="1"/>
  <c r="P96" i="46" s="1"/>
  <c r="HR3" i="45"/>
  <c r="HS1" i="45"/>
  <c r="N42" i="1"/>
  <c r="M41" i="1"/>
  <c r="M43" i="1" s="1"/>
  <c r="H9" i="30"/>
  <c r="H7" i="26"/>
  <c r="H8" i="37"/>
  <c r="N46" i="1"/>
  <c r="M45" i="1"/>
  <c r="M47" i="1" s="1"/>
  <c r="H9" i="7"/>
  <c r="H7" i="9"/>
  <c r="H8" i="34"/>
  <c r="BR177" i="1"/>
  <c r="BR181" i="1"/>
  <c r="BT139" i="1"/>
  <c r="BT141" i="1" s="1"/>
  <c r="BS182" i="1"/>
  <c r="BS178" i="1"/>
  <c r="BT176" i="1"/>
  <c r="BU140" i="1"/>
  <c r="BU144" i="1"/>
  <c r="BV138" i="1"/>
  <c r="BO19" i="9"/>
  <c r="BO15" i="34"/>
  <c r="BO17" i="7"/>
  <c r="BO15" i="37"/>
  <c r="BO19" i="26"/>
  <c r="BO17" i="30"/>
  <c r="BT143" i="1"/>
  <c r="BT145" i="1" s="1"/>
  <c r="Q95" i="46" l="1"/>
  <c r="Q96" i="46" s="1"/>
  <c r="HS3" i="45"/>
  <c r="HT1" i="45"/>
  <c r="I9" i="7"/>
  <c r="I7" i="9"/>
  <c r="I8" i="34"/>
  <c r="I9" i="30"/>
  <c r="I7" i="26"/>
  <c r="I8" i="37"/>
  <c r="O46" i="1"/>
  <c r="N47" i="1"/>
  <c r="N45" i="1"/>
  <c r="O42" i="1"/>
  <c r="N41" i="1"/>
  <c r="N43" i="1" s="1"/>
  <c r="BS177" i="1"/>
  <c r="BS181" i="1"/>
  <c r="BW138" i="1"/>
  <c r="BV144" i="1"/>
  <c r="BV140" i="1"/>
  <c r="BU145" i="1"/>
  <c r="BU143" i="1"/>
  <c r="BP17" i="30"/>
  <c r="BP19" i="26"/>
  <c r="BP15" i="37"/>
  <c r="BU139" i="1"/>
  <c r="BU141" i="1" s="1"/>
  <c r="BT182" i="1"/>
  <c r="BT178" i="1"/>
  <c r="BU176" i="1"/>
  <c r="BP17" i="7"/>
  <c r="BP15" i="34"/>
  <c r="BP19" i="9"/>
  <c r="R95" i="46" l="1"/>
  <c r="R96" i="46" s="1"/>
  <c r="HT3" i="45"/>
  <c r="HU1" i="45"/>
  <c r="P46" i="1"/>
  <c r="O45" i="1"/>
  <c r="O47" i="1" s="1"/>
  <c r="P42" i="1"/>
  <c r="O41" i="1"/>
  <c r="O43" i="1" s="1"/>
  <c r="J7" i="26"/>
  <c r="J9" i="30"/>
  <c r="J8" i="37"/>
  <c r="J9" i="7"/>
  <c r="J8" i="34"/>
  <c r="J7" i="9"/>
  <c r="BT177" i="1"/>
  <c r="BT181" i="1"/>
  <c r="BQ15" i="34"/>
  <c r="BQ19" i="9"/>
  <c r="BQ17" i="7"/>
  <c r="BV143" i="1"/>
  <c r="BV145" i="1" s="1"/>
  <c r="BW144" i="1"/>
  <c r="BW140" i="1"/>
  <c r="BV176" i="1"/>
  <c r="BU182" i="1"/>
  <c r="BU178" i="1"/>
  <c r="BQ17" i="30"/>
  <c r="BQ19" i="26"/>
  <c r="BQ15" i="37"/>
  <c r="BV139" i="1"/>
  <c r="BV141" i="1" s="1"/>
  <c r="S95" i="46" l="1"/>
  <c r="S96" i="46" s="1"/>
  <c r="HU3" i="45"/>
  <c r="HV1" i="45"/>
  <c r="K9" i="7"/>
  <c r="K7" i="9"/>
  <c r="K8" i="34"/>
  <c r="P41" i="1"/>
  <c r="P43" i="1" s="1"/>
  <c r="Q42" i="1"/>
  <c r="K8" i="37"/>
  <c r="K7" i="26"/>
  <c r="K9" i="30"/>
  <c r="P45" i="1"/>
  <c r="P47" i="1" s="1"/>
  <c r="Q46" i="1"/>
  <c r="BU177" i="1"/>
  <c r="BU181" i="1"/>
  <c r="BW143" i="1"/>
  <c r="BW145" i="1" s="1"/>
  <c r="BR15" i="37"/>
  <c r="BR19" i="26"/>
  <c r="BR17" i="30"/>
  <c r="BR17" i="7"/>
  <c r="BR19" i="9"/>
  <c r="BR15" i="34"/>
  <c r="BV182" i="1"/>
  <c r="BW176" i="1"/>
  <c r="BV178" i="1"/>
  <c r="BW139" i="1"/>
  <c r="BW141" i="1" s="1"/>
  <c r="T95" i="46" l="1"/>
  <c r="T96" i="46" s="1"/>
  <c r="HW1" i="45"/>
  <c r="HV3" i="45"/>
  <c r="R46" i="1"/>
  <c r="Q47" i="1"/>
  <c r="Q45" i="1"/>
  <c r="L9" i="7"/>
  <c r="L7" i="9"/>
  <c r="L8" i="34"/>
  <c r="L9" i="30"/>
  <c r="L7" i="26"/>
  <c r="L8" i="37"/>
  <c r="R42" i="1"/>
  <c r="Q41" i="1"/>
  <c r="Q43" i="1" s="1"/>
  <c r="BV177" i="1"/>
  <c r="BV181" i="1"/>
  <c r="BW178" i="1"/>
  <c r="BW182" i="1"/>
  <c r="BS19" i="26"/>
  <c r="BS15" i="37"/>
  <c r="BS17" i="30"/>
  <c r="BS17" i="7"/>
  <c r="BS19" i="9"/>
  <c r="BS15" i="34"/>
  <c r="U95" i="46" l="1"/>
  <c r="U96" i="46" s="1"/>
  <c r="HW3" i="45"/>
  <c r="HX1" i="45"/>
  <c r="S46" i="1"/>
  <c r="R45" i="1"/>
  <c r="R47" i="1" s="1"/>
  <c r="R41" i="1"/>
  <c r="S42" i="1"/>
  <c r="R43" i="1"/>
  <c r="M8" i="37"/>
  <c r="M7" i="26"/>
  <c r="M9" i="30"/>
  <c r="M8" i="34"/>
  <c r="M7" i="9"/>
  <c r="M9" i="7"/>
  <c r="BW177" i="1"/>
  <c r="BW181" i="1"/>
  <c r="V95" i="46" l="1"/>
  <c r="V96" i="46" s="1"/>
  <c r="HX3" i="45"/>
  <c r="HY1" i="45"/>
  <c r="T46" i="1"/>
  <c r="S45" i="1"/>
  <c r="S47" i="1" s="1"/>
  <c r="T42" i="1"/>
  <c r="S41" i="1"/>
  <c r="S43" i="1" s="1"/>
  <c r="E56" i="1"/>
  <c r="D56" i="1"/>
  <c r="D58" i="1" s="1"/>
  <c r="N9" i="30"/>
  <c r="N7" i="26"/>
  <c r="N8" i="37"/>
  <c r="N9" i="7"/>
  <c r="N7" i="9"/>
  <c r="N8" i="34"/>
  <c r="W95" i="46" l="1"/>
  <c r="W96" i="46" s="1"/>
  <c r="HY3" i="45"/>
  <c r="HZ1" i="45"/>
  <c r="I52" i="1"/>
  <c r="E58" i="1"/>
  <c r="I56" i="1"/>
  <c r="T47" i="1"/>
  <c r="T45" i="1"/>
  <c r="U46" i="1"/>
  <c r="O9" i="7"/>
  <c r="O8" i="34"/>
  <c r="O7" i="9"/>
  <c r="O9" i="30"/>
  <c r="O7" i="26"/>
  <c r="O8" i="37"/>
  <c r="U42" i="1"/>
  <c r="T41" i="1"/>
  <c r="T43" i="1" s="1"/>
  <c r="X95" i="46" l="1"/>
  <c r="X96" i="46" s="1"/>
  <c r="HZ3" i="45"/>
  <c r="IA1" i="45"/>
  <c r="V42" i="1"/>
  <c r="U41" i="1"/>
  <c r="U43" i="1" s="1"/>
  <c r="I57" i="1"/>
  <c r="E12" i="26" s="1"/>
  <c r="J56" i="1"/>
  <c r="I55" i="1"/>
  <c r="V46" i="1"/>
  <c r="U45" i="1"/>
  <c r="U47" i="1" s="1"/>
  <c r="AX56" i="1"/>
  <c r="AU56" i="1"/>
  <c r="BM56" i="1"/>
  <c r="AT56" i="1"/>
  <c r="BB56" i="1"/>
  <c r="BR56" i="1"/>
  <c r="AP56" i="1"/>
  <c r="BG56" i="1"/>
  <c r="BW56" i="1"/>
  <c r="AS56" i="1"/>
  <c r="BL56" i="1"/>
  <c r="BI56" i="1"/>
  <c r="AO56" i="1"/>
  <c r="AW56" i="1"/>
  <c r="BS56" i="1"/>
  <c r="BH56" i="1"/>
  <c r="AH56" i="1"/>
  <c r="BA56" i="1"/>
  <c r="BQ56" i="1"/>
  <c r="AI56" i="1"/>
  <c r="BF56" i="1"/>
  <c r="BV56" i="1"/>
  <c r="AG56" i="1"/>
  <c r="BK56" i="1"/>
  <c r="AL56" i="1"/>
  <c r="AZ56" i="1"/>
  <c r="BP56" i="1"/>
  <c r="AJ56" i="1"/>
  <c r="BE56" i="1"/>
  <c r="BU56" i="1"/>
  <c r="AM56" i="1"/>
  <c r="BJ56" i="1"/>
  <c r="AV56" i="1"/>
  <c r="AN56" i="1"/>
  <c r="BO56" i="1"/>
  <c r="AY56" i="1"/>
  <c r="BD56" i="1"/>
  <c r="BT56" i="1"/>
  <c r="AF56" i="1"/>
  <c r="AK56" i="1"/>
  <c r="AQ56" i="1"/>
  <c r="BN56" i="1"/>
  <c r="BC56" i="1"/>
  <c r="AR56" i="1"/>
  <c r="BA52" i="1"/>
  <c r="AK52" i="1"/>
  <c r="BF52" i="1"/>
  <c r="BV52" i="1"/>
  <c r="AS52" i="1"/>
  <c r="BG52" i="1"/>
  <c r="BW52" i="1"/>
  <c r="AP52" i="1"/>
  <c r="BD52" i="1"/>
  <c r="BT52" i="1"/>
  <c r="AV52" i="1"/>
  <c r="AN52" i="1"/>
  <c r="AT52" i="1"/>
  <c r="BC52" i="1"/>
  <c r="AJ52" i="1"/>
  <c r="BP52" i="1"/>
  <c r="AR52" i="1"/>
  <c r="BQ52" i="1"/>
  <c r="AH52" i="1"/>
  <c r="BJ52" i="1"/>
  <c r="BU52" i="1"/>
  <c r="AQ52" i="1"/>
  <c r="BK52" i="1"/>
  <c r="AY52" i="1"/>
  <c r="AU52" i="1"/>
  <c r="BH52" i="1"/>
  <c r="AO52" i="1"/>
  <c r="AF52" i="1"/>
  <c r="AI52" i="1"/>
  <c r="AW52" i="1"/>
  <c r="AG52" i="1"/>
  <c r="BN52" i="1"/>
  <c r="AX52" i="1"/>
  <c r="AL52" i="1"/>
  <c r="BO52" i="1"/>
  <c r="BI52" i="1"/>
  <c r="BL52" i="1"/>
  <c r="BE52" i="1"/>
  <c r="AM52" i="1"/>
  <c r="BB52" i="1"/>
  <c r="BR52" i="1"/>
  <c r="BS52" i="1"/>
  <c r="AZ52" i="1"/>
  <c r="BM52" i="1"/>
  <c r="P8" i="34"/>
  <c r="P7" i="9"/>
  <c r="P9" i="7"/>
  <c r="P9" i="30"/>
  <c r="P7" i="26"/>
  <c r="P8" i="37"/>
  <c r="I51" i="1"/>
  <c r="I53" i="1"/>
  <c r="E12" i="9" s="1"/>
  <c r="J52" i="1"/>
  <c r="Y95" i="46" l="1"/>
  <c r="Y96" i="46" s="1"/>
  <c r="IA3" i="45"/>
  <c r="IB1" i="45"/>
  <c r="BL51" i="1"/>
  <c r="BL53" i="1"/>
  <c r="BH12" i="9" s="1"/>
  <c r="AX53" i="1"/>
  <c r="AT12" i="9" s="1"/>
  <c r="AX51" i="1"/>
  <c r="AU51" i="1"/>
  <c r="AU53" i="1"/>
  <c r="AQ12" i="9" s="1"/>
  <c r="AR53" i="1"/>
  <c r="AN12" i="9" s="1"/>
  <c r="AR51" i="1"/>
  <c r="BD53" i="1"/>
  <c r="AZ12" i="9" s="1"/>
  <c r="BD51" i="1"/>
  <c r="BA51" i="1"/>
  <c r="BA53" i="1"/>
  <c r="AW12" i="9" s="1"/>
  <c r="AV57" i="1"/>
  <c r="AR12" i="26" s="1"/>
  <c r="AV55" i="1"/>
  <c r="AL55" i="1"/>
  <c r="AL57" i="1"/>
  <c r="AH12" i="26" s="1"/>
  <c r="AH57" i="1"/>
  <c r="AD12" i="26" s="1"/>
  <c r="AH55" i="1"/>
  <c r="AO57" i="1"/>
  <c r="AK12" i="26" s="1"/>
  <c r="AO55" i="1"/>
  <c r="BB57" i="1"/>
  <c r="AX12" i="26" s="1"/>
  <c r="BB55" i="1"/>
  <c r="AX57" i="1"/>
  <c r="AT12" i="26" s="1"/>
  <c r="AX55" i="1"/>
  <c r="BM53" i="1"/>
  <c r="BI12" i="9" s="1"/>
  <c r="BM51" i="1"/>
  <c r="BB53" i="1"/>
  <c r="AX12" i="9" s="1"/>
  <c r="BB51" i="1"/>
  <c r="BI51" i="1"/>
  <c r="BI53" i="1"/>
  <c r="BE12" i="9" s="1"/>
  <c r="BN51" i="1"/>
  <c r="BN53" i="1"/>
  <c r="BJ12" i="9" s="1"/>
  <c r="AF51" i="1"/>
  <c r="AF53" i="1"/>
  <c r="AB12" i="9" s="1"/>
  <c r="AY51" i="1"/>
  <c r="AY53" i="1"/>
  <c r="AU12" i="9" s="1"/>
  <c r="BJ51" i="1"/>
  <c r="BJ53" i="1"/>
  <c r="BF12" i="9" s="1"/>
  <c r="BP53" i="1"/>
  <c r="BL12" i="9" s="1"/>
  <c r="BP51" i="1"/>
  <c r="AN51" i="1"/>
  <c r="AN53" i="1"/>
  <c r="AJ12" i="9" s="1"/>
  <c r="AP51" i="1"/>
  <c r="AP53" i="1"/>
  <c r="AL12" i="9" s="1"/>
  <c r="BV51" i="1"/>
  <c r="BV53" i="1"/>
  <c r="BR12" i="9" s="1"/>
  <c r="AR57" i="1"/>
  <c r="AN12" i="26" s="1"/>
  <c r="AR55" i="1"/>
  <c r="AK57" i="1"/>
  <c r="AG12" i="26" s="1"/>
  <c r="AK55" i="1"/>
  <c r="AY55" i="1"/>
  <c r="AY57" i="1"/>
  <c r="AU12" i="26" s="1"/>
  <c r="BJ57" i="1"/>
  <c r="BF12" i="26" s="1"/>
  <c r="BJ55" i="1"/>
  <c r="AJ55" i="1"/>
  <c r="AJ57" i="1"/>
  <c r="AF12" i="26" s="1"/>
  <c r="BK57" i="1"/>
  <c r="BG12" i="26" s="1"/>
  <c r="BK55" i="1"/>
  <c r="AI57" i="1"/>
  <c r="AE12" i="26" s="1"/>
  <c r="AI55" i="1"/>
  <c r="BH55" i="1"/>
  <c r="BH57" i="1"/>
  <c r="BD12" i="26" s="1"/>
  <c r="BI57" i="1"/>
  <c r="BE12" i="26" s="1"/>
  <c r="BI55" i="1"/>
  <c r="BG55" i="1"/>
  <c r="BG57" i="1"/>
  <c r="BC12" i="26" s="1"/>
  <c r="AT57" i="1"/>
  <c r="AP12" i="26" s="1"/>
  <c r="AT55" i="1"/>
  <c r="Q7" i="26"/>
  <c r="Q8" i="37"/>
  <c r="Q9" i="30"/>
  <c r="K52" i="1"/>
  <c r="J53" i="1"/>
  <c r="F12" i="9" s="1"/>
  <c r="J51" i="1"/>
  <c r="AZ53" i="1"/>
  <c r="AV12" i="9" s="1"/>
  <c r="AZ51" i="1"/>
  <c r="AM51" i="1"/>
  <c r="AM53" i="1"/>
  <c r="AI12" i="9" s="1"/>
  <c r="BO51" i="1"/>
  <c r="BO53" i="1"/>
  <c r="BK12" i="9" s="1"/>
  <c r="AG51" i="1"/>
  <c r="AG53" i="1"/>
  <c r="AC12" i="9" s="1"/>
  <c r="AO53" i="1"/>
  <c r="AK12" i="9" s="1"/>
  <c r="AO51" i="1"/>
  <c r="BK53" i="1"/>
  <c r="BG12" i="9" s="1"/>
  <c r="BK51" i="1"/>
  <c r="AH53" i="1"/>
  <c r="AD12" i="9" s="1"/>
  <c r="AH51" i="1"/>
  <c r="AJ53" i="1"/>
  <c r="AF12" i="9" s="1"/>
  <c r="AJ51" i="1"/>
  <c r="AV51" i="1"/>
  <c r="AV53" i="1"/>
  <c r="AR12" i="9" s="1"/>
  <c r="BW53" i="1"/>
  <c r="BS12" i="9" s="1"/>
  <c r="BW51" i="1"/>
  <c r="BF51" i="1"/>
  <c r="BF53" i="1"/>
  <c r="BB12" i="9" s="1"/>
  <c r="BC57" i="1"/>
  <c r="AY12" i="26" s="1"/>
  <c r="BC55" i="1"/>
  <c r="AF55" i="1"/>
  <c r="AF57" i="1"/>
  <c r="AB12" i="26" s="1"/>
  <c r="BO57" i="1"/>
  <c r="BK12" i="26" s="1"/>
  <c r="BO55" i="1"/>
  <c r="AM55" i="1"/>
  <c r="AM57" i="1"/>
  <c r="AI12" i="26" s="1"/>
  <c r="BP57" i="1"/>
  <c r="BL12" i="26" s="1"/>
  <c r="BP55" i="1"/>
  <c r="AG55" i="1"/>
  <c r="AG57" i="1"/>
  <c r="AC12" i="26" s="1"/>
  <c r="BQ57" i="1"/>
  <c r="BM12" i="26" s="1"/>
  <c r="BQ55" i="1"/>
  <c r="BS57" i="1"/>
  <c r="BO12" i="26" s="1"/>
  <c r="BS55" i="1"/>
  <c r="BL57" i="1"/>
  <c r="BH12" i="26" s="1"/>
  <c r="BL55" i="1"/>
  <c r="AP57" i="1"/>
  <c r="AL12" i="26" s="1"/>
  <c r="AP55" i="1"/>
  <c r="BM55" i="1"/>
  <c r="BM57" i="1"/>
  <c r="BI12" i="26" s="1"/>
  <c r="W46" i="1"/>
  <c r="V45" i="1"/>
  <c r="V47" i="1" s="1"/>
  <c r="Q8" i="34"/>
  <c r="Q7" i="9"/>
  <c r="Q9" i="7"/>
  <c r="BR51" i="1"/>
  <c r="BR53" i="1"/>
  <c r="BN12" i="9" s="1"/>
  <c r="AI51" i="1"/>
  <c r="AI53" i="1"/>
  <c r="AE12" i="9" s="1"/>
  <c r="BU51" i="1"/>
  <c r="BU53" i="1"/>
  <c r="BQ12" i="9" s="1"/>
  <c r="AT51" i="1"/>
  <c r="AT53" i="1"/>
  <c r="AP12" i="9" s="1"/>
  <c r="AS51" i="1"/>
  <c r="AS53" i="1"/>
  <c r="AO12" i="9" s="1"/>
  <c r="AQ57" i="1"/>
  <c r="AM12" i="26" s="1"/>
  <c r="AQ55" i="1"/>
  <c r="BD57" i="1"/>
  <c r="AZ12" i="26" s="1"/>
  <c r="BD55" i="1"/>
  <c r="BE55" i="1"/>
  <c r="BE57" i="1"/>
  <c r="BA12" i="26" s="1"/>
  <c r="BF57" i="1"/>
  <c r="BB12" i="26" s="1"/>
  <c r="BF55" i="1"/>
  <c r="BW55" i="1"/>
  <c r="BW57" i="1"/>
  <c r="BS12" i="26" s="1"/>
  <c r="K56" i="1"/>
  <c r="J55" i="1"/>
  <c r="J57" i="1"/>
  <c r="F12" i="26" s="1"/>
  <c r="BS51" i="1"/>
  <c r="BS53" i="1"/>
  <c r="BO12" i="9" s="1"/>
  <c r="BE53" i="1"/>
  <c r="BA12" i="9" s="1"/>
  <c r="BE51" i="1"/>
  <c r="AL51" i="1"/>
  <c r="AL53" i="1"/>
  <c r="AH12" i="9" s="1"/>
  <c r="AW53" i="1"/>
  <c r="AS12" i="9" s="1"/>
  <c r="AW51" i="1"/>
  <c r="BH51" i="1"/>
  <c r="BH53" i="1"/>
  <c r="BD12" i="9" s="1"/>
  <c r="AQ51" i="1"/>
  <c r="AQ53" i="1"/>
  <c r="AM12" i="9" s="1"/>
  <c r="BQ51" i="1"/>
  <c r="BQ53" i="1"/>
  <c r="BM12" i="9" s="1"/>
  <c r="BC51" i="1"/>
  <c r="BC53" i="1"/>
  <c r="AY12" i="9" s="1"/>
  <c r="BT53" i="1"/>
  <c r="BP12" i="9" s="1"/>
  <c r="BT51" i="1"/>
  <c r="BG53" i="1"/>
  <c r="BC12" i="9" s="1"/>
  <c r="BG51" i="1"/>
  <c r="AK51" i="1"/>
  <c r="AK53" i="1"/>
  <c r="AG12" i="9" s="1"/>
  <c r="BN55" i="1"/>
  <c r="BN57" i="1"/>
  <c r="BJ12" i="26" s="1"/>
  <c r="BT57" i="1"/>
  <c r="BP12" i="26" s="1"/>
  <c r="BT55" i="1"/>
  <c r="AN55" i="1"/>
  <c r="AN57" i="1"/>
  <c r="AJ12" i="26" s="1"/>
  <c r="BU57" i="1"/>
  <c r="BQ12" i="26" s="1"/>
  <c r="BU55" i="1"/>
  <c r="AZ55" i="1"/>
  <c r="AZ57" i="1"/>
  <c r="AV12" i="26" s="1"/>
  <c r="BV57" i="1"/>
  <c r="BR12" i="26" s="1"/>
  <c r="BV55" i="1"/>
  <c r="BA57" i="1"/>
  <c r="AW12" i="26" s="1"/>
  <c r="BA55" i="1"/>
  <c r="AW55" i="1"/>
  <c r="AW57" i="1"/>
  <c r="AS12" i="26" s="1"/>
  <c r="AS57" i="1"/>
  <c r="AO12" i="26" s="1"/>
  <c r="AS55" i="1"/>
  <c r="BR57" i="1"/>
  <c r="BN12" i="26" s="1"/>
  <c r="BR55" i="1"/>
  <c r="AU55" i="1"/>
  <c r="AU57" i="1"/>
  <c r="AQ12" i="26" s="1"/>
  <c r="V41" i="1"/>
  <c r="V43" i="1" s="1"/>
  <c r="W42" i="1"/>
  <c r="Z95" i="46" l="1"/>
  <c r="Z96" i="46" s="1"/>
  <c r="IB3" i="45"/>
  <c r="IC1" i="45"/>
  <c r="K57" i="1"/>
  <c r="G12" i="26" s="1"/>
  <c r="L56" i="1"/>
  <c r="K55" i="1"/>
  <c r="L52" i="1"/>
  <c r="K53" i="1"/>
  <c r="G12" i="9" s="1"/>
  <c r="K51" i="1"/>
  <c r="W45" i="1"/>
  <c r="W47" i="1"/>
  <c r="X46" i="1"/>
  <c r="W41" i="1"/>
  <c r="W43" i="1" s="1"/>
  <c r="X42" i="1"/>
  <c r="R7" i="26"/>
  <c r="R8" i="37"/>
  <c r="R9" i="30"/>
  <c r="R8" i="34"/>
  <c r="R9" i="7"/>
  <c r="R7" i="9"/>
  <c r="AA95" i="46" l="1"/>
  <c r="AA96" i="46" s="1"/>
  <c r="IC3" i="45"/>
  <c r="ID1" i="45"/>
  <c r="D65" i="1"/>
  <c r="E65" i="1"/>
  <c r="S7" i="9"/>
  <c r="S8" i="34"/>
  <c r="S9" i="7"/>
  <c r="S8" i="37"/>
  <c r="S7" i="26"/>
  <c r="S9" i="30"/>
  <c r="L53" i="1"/>
  <c r="H12" i="9" s="1"/>
  <c r="M52" i="1"/>
  <c r="L51" i="1"/>
  <c r="M56" i="1"/>
  <c r="L55" i="1"/>
  <c r="L57" i="1"/>
  <c r="H12" i="26" s="1"/>
  <c r="X43" i="1"/>
  <c r="Y42" i="1"/>
  <c r="X41" i="1"/>
  <c r="Y46" i="1"/>
  <c r="X45" i="1"/>
  <c r="X47" i="1" s="1"/>
  <c r="AB95" i="46" l="1"/>
  <c r="AB96" i="46" s="1"/>
  <c r="IE1" i="45"/>
  <c r="ID3" i="45"/>
  <c r="D67" i="1"/>
  <c r="I61" i="1"/>
  <c r="Z42" i="1"/>
  <c r="Y41" i="1"/>
  <c r="Y43" i="1" s="1"/>
  <c r="M57" i="1"/>
  <c r="I12" i="26" s="1"/>
  <c r="M55" i="1"/>
  <c r="N56" i="1"/>
  <c r="Z46" i="1"/>
  <c r="Y45" i="1"/>
  <c r="Y47" i="1" s="1"/>
  <c r="M51" i="1"/>
  <c r="N52" i="1"/>
  <c r="M53" i="1"/>
  <c r="I12" i="9" s="1"/>
  <c r="E67" i="1"/>
  <c r="I65" i="1"/>
  <c r="T7" i="26"/>
  <c r="T9" i="30"/>
  <c r="T8" i="37"/>
  <c r="T9" i="7"/>
  <c r="T8" i="34"/>
  <c r="T7" i="9"/>
  <c r="AC95" i="46" l="1"/>
  <c r="AC96" i="46" s="1"/>
  <c r="IE3" i="45"/>
  <c r="IF1" i="45"/>
  <c r="I66" i="1"/>
  <c r="E13" i="26" s="1"/>
  <c r="J65" i="1"/>
  <c r="I64" i="1"/>
  <c r="J61" i="1"/>
  <c r="I62" i="1"/>
  <c r="E13" i="9" s="1"/>
  <c r="I60" i="1"/>
  <c r="U8" i="37"/>
  <c r="U7" i="26"/>
  <c r="U9" i="30"/>
  <c r="AV61" i="1"/>
  <c r="BC61" i="1"/>
  <c r="BS61" i="1"/>
  <c r="AN61" i="1"/>
  <c r="AM61" i="1"/>
  <c r="BA61" i="1"/>
  <c r="BQ61" i="1"/>
  <c r="AU61" i="1"/>
  <c r="AX61" i="1"/>
  <c r="BN61" i="1"/>
  <c r="BH61" i="1"/>
  <c r="AQ61" i="1"/>
  <c r="BG61" i="1"/>
  <c r="BW61" i="1"/>
  <c r="AZ61" i="1"/>
  <c r="AP61" i="1"/>
  <c r="BE61" i="1"/>
  <c r="BU61" i="1"/>
  <c r="AT61" i="1"/>
  <c r="BB61" i="1"/>
  <c r="BR61" i="1"/>
  <c r="BT61" i="1"/>
  <c r="AH61" i="1"/>
  <c r="BK61" i="1"/>
  <c r="AI61" i="1"/>
  <c r="BL61" i="1"/>
  <c r="AK61" i="1"/>
  <c r="BI61" i="1"/>
  <c r="BD61" i="1"/>
  <c r="AL61" i="1"/>
  <c r="BF61" i="1"/>
  <c r="BV61" i="1"/>
  <c r="AO61" i="1"/>
  <c r="BP61" i="1"/>
  <c r="BJ61" i="1"/>
  <c r="BO61" i="1"/>
  <c r="BM61" i="1"/>
  <c r="AG61" i="1"/>
  <c r="AS61" i="1"/>
  <c r="AR61" i="1"/>
  <c r="AY61" i="1"/>
  <c r="AW61" i="1"/>
  <c r="AJ61" i="1"/>
  <c r="AF61" i="1"/>
  <c r="AA46" i="1"/>
  <c r="Z45" i="1"/>
  <c r="Z47" i="1" s="1"/>
  <c r="U9" i="7"/>
  <c r="U7" i="9"/>
  <c r="U8" i="34"/>
  <c r="AG65" i="1"/>
  <c r="BE65" i="1"/>
  <c r="BU65" i="1"/>
  <c r="AI65" i="1"/>
  <c r="AY65" i="1"/>
  <c r="BO65" i="1"/>
  <c r="AV65" i="1"/>
  <c r="AH65" i="1"/>
  <c r="BD65" i="1"/>
  <c r="BT65" i="1"/>
  <c r="BV65" i="1"/>
  <c r="AW65" i="1"/>
  <c r="BG65" i="1"/>
  <c r="BW65" i="1"/>
  <c r="AK65" i="1"/>
  <c r="AX65" i="1"/>
  <c r="AT65" i="1"/>
  <c r="BI65" i="1"/>
  <c r="AL65" i="1"/>
  <c r="AO65" i="1"/>
  <c r="BC65" i="1"/>
  <c r="BS65" i="1"/>
  <c r="BB65" i="1"/>
  <c r="AP65" i="1"/>
  <c r="BH65" i="1"/>
  <c r="AS65" i="1"/>
  <c r="AQ65" i="1"/>
  <c r="BM65" i="1"/>
  <c r="BF65" i="1"/>
  <c r="AN65" i="1"/>
  <c r="BN65" i="1"/>
  <c r="BL65" i="1"/>
  <c r="BR65" i="1"/>
  <c r="AJ65" i="1"/>
  <c r="BA65" i="1"/>
  <c r="BP65" i="1"/>
  <c r="BJ65" i="1"/>
  <c r="AR65" i="1"/>
  <c r="AM65" i="1"/>
  <c r="AZ65" i="1"/>
  <c r="BK65" i="1"/>
  <c r="BQ65" i="1"/>
  <c r="AU65" i="1"/>
  <c r="AF65" i="1"/>
  <c r="N53" i="1"/>
  <c r="J12" i="9" s="1"/>
  <c r="N51" i="1"/>
  <c r="O52" i="1"/>
  <c r="O56" i="1"/>
  <c r="N57" i="1"/>
  <c r="J12" i="26" s="1"/>
  <c r="N55" i="1"/>
  <c r="Z41" i="1"/>
  <c r="Z43" i="1" s="1"/>
  <c r="AA42" i="1"/>
  <c r="AD95" i="46" l="1"/>
  <c r="AD96" i="46" s="1"/>
  <c r="IF3" i="45"/>
  <c r="IG1" i="45"/>
  <c r="AA41" i="1"/>
  <c r="AA43" i="1"/>
  <c r="AB42" i="1"/>
  <c r="AF66" i="1"/>
  <c r="AB13" i="26" s="1"/>
  <c r="AF64" i="1"/>
  <c r="BP64" i="1"/>
  <c r="BP66" i="1"/>
  <c r="BL13" i="26" s="1"/>
  <c r="BM64" i="1"/>
  <c r="BM66" i="1"/>
  <c r="BI13" i="26" s="1"/>
  <c r="AO64" i="1"/>
  <c r="AO66" i="1"/>
  <c r="AK13" i="26" s="1"/>
  <c r="AH64" i="1"/>
  <c r="AH66" i="1"/>
  <c r="AD13" i="26" s="1"/>
  <c r="AJ60" i="1"/>
  <c r="AJ62" i="1"/>
  <c r="AF13" i="9" s="1"/>
  <c r="BJ62" i="1"/>
  <c r="BF13" i="9" s="1"/>
  <c r="BJ60" i="1"/>
  <c r="AK60" i="1"/>
  <c r="AK62" i="1"/>
  <c r="AG13" i="9" s="1"/>
  <c r="AT62" i="1"/>
  <c r="AP13" i="9" s="1"/>
  <c r="AT60" i="1"/>
  <c r="BH62" i="1"/>
  <c r="BD13" i="9" s="1"/>
  <c r="BH60" i="1"/>
  <c r="BS60" i="1"/>
  <c r="BS62" i="1"/>
  <c r="BO13" i="9" s="1"/>
  <c r="J60" i="1"/>
  <c r="K61" i="1"/>
  <c r="J62" i="1"/>
  <c r="F13" i="9" s="1"/>
  <c r="V9" i="7"/>
  <c r="V8" i="34"/>
  <c r="V7" i="9"/>
  <c r="AU64" i="1"/>
  <c r="AU66" i="1"/>
  <c r="AQ13" i="26" s="1"/>
  <c r="BN64" i="1"/>
  <c r="BN66" i="1"/>
  <c r="BJ13" i="26" s="1"/>
  <c r="BQ66" i="1"/>
  <c r="BM13" i="26" s="1"/>
  <c r="BQ64" i="1"/>
  <c r="AR64" i="1"/>
  <c r="AR66" i="1"/>
  <c r="AN13" i="26" s="1"/>
  <c r="AJ66" i="1"/>
  <c r="AF13" i="26" s="1"/>
  <c r="AJ64" i="1"/>
  <c r="AN64" i="1"/>
  <c r="AN66" i="1"/>
  <c r="AJ13" i="26" s="1"/>
  <c r="AS66" i="1"/>
  <c r="AO13" i="26" s="1"/>
  <c r="AS64" i="1"/>
  <c r="BS66" i="1"/>
  <c r="BO13" i="26" s="1"/>
  <c r="BS64" i="1"/>
  <c r="BI64" i="1"/>
  <c r="BI66" i="1"/>
  <c r="BE13" i="26" s="1"/>
  <c r="BW64" i="1"/>
  <c r="BW66" i="1"/>
  <c r="BS13" i="26" s="1"/>
  <c r="BT64" i="1"/>
  <c r="BT66" i="1"/>
  <c r="BP13" i="26" s="1"/>
  <c r="BO66" i="1"/>
  <c r="BK13" i="26" s="1"/>
  <c r="BO64" i="1"/>
  <c r="BE66" i="1"/>
  <c r="BA13" i="26" s="1"/>
  <c r="BE64" i="1"/>
  <c r="AB46" i="1"/>
  <c r="AA45" i="1"/>
  <c r="AA47" i="1" s="1"/>
  <c r="AY60" i="1"/>
  <c r="AY62" i="1"/>
  <c r="AU13" i="9" s="1"/>
  <c r="BM62" i="1"/>
  <c r="BI13" i="9" s="1"/>
  <c r="BM60" i="1"/>
  <c r="AO62" i="1"/>
  <c r="AK13" i="9" s="1"/>
  <c r="AO60" i="1"/>
  <c r="BD60" i="1"/>
  <c r="BD62" i="1"/>
  <c r="AZ13" i="9" s="1"/>
  <c r="AI62" i="1"/>
  <c r="AE13" i="9" s="1"/>
  <c r="AI60" i="1"/>
  <c r="BR60" i="1"/>
  <c r="BR62" i="1"/>
  <c r="BN13" i="9" s="1"/>
  <c r="BE62" i="1"/>
  <c r="BA13" i="9" s="1"/>
  <c r="BE60" i="1"/>
  <c r="BG60" i="1"/>
  <c r="BG62" i="1"/>
  <c r="BC13" i="9" s="1"/>
  <c r="AX60" i="1"/>
  <c r="AX62" i="1"/>
  <c r="AT13" i="9" s="1"/>
  <c r="AM62" i="1"/>
  <c r="AI13" i="9" s="1"/>
  <c r="AM60" i="1"/>
  <c r="AV60" i="1"/>
  <c r="AV62" i="1"/>
  <c r="AR13" i="9" s="1"/>
  <c r="J64" i="1"/>
  <c r="K65" i="1"/>
  <c r="J66" i="1"/>
  <c r="F13" i="26" s="1"/>
  <c r="O55" i="1"/>
  <c r="O57" i="1"/>
  <c r="K12" i="26" s="1"/>
  <c r="P56" i="1"/>
  <c r="AZ64" i="1"/>
  <c r="AZ66" i="1"/>
  <c r="AV13" i="26" s="1"/>
  <c r="BL64" i="1"/>
  <c r="BL66" i="1"/>
  <c r="BH13" i="26" s="1"/>
  <c r="AP64" i="1"/>
  <c r="AP66" i="1"/>
  <c r="AL13" i="26" s="1"/>
  <c r="AX64" i="1"/>
  <c r="AX66" i="1"/>
  <c r="AT13" i="26" s="1"/>
  <c r="AW66" i="1"/>
  <c r="AS13" i="26" s="1"/>
  <c r="AW64" i="1"/>
  <c r="AI64" i="1"/>
  <c r="AI66" i="1"/>
  <c r="AE13" i="26" s="1"/>
  <c r="AS60" i="1"/>
  <c r="AS62" i="1"/>
  <c r="AO13" i="9" s="1"/>
  <c r="BF60" i="1"/>
  <c r="BF62" i="1"/>
  <c r="BB13" i="9" s="1"/>
  <c r="AH60" i="1"/>
  <c r="AH62" i="1"/>
  <c r="AD13" i="9" s="1"/>
  <c r="AZ62" i="1"/>
  <c r="AV13" i="9" s="1"/>
  <c r="AZ60" i="1"/>
  <c r="BQ62" i="1"/>
  <c r="BM13" i="9" s="1"/>
  <c r="BQ60" i="1"/>
  <c r="P52" i="1"/>
  <c r="O53" i="1"/>
  <c r="K12" i="9" s="1"/>
  <c r="O51" i="1"/>
  <c r="AM66" i="1"/>
  <c r="AI13" i="26" s="1"/>
  <c r="AM64" i="1"/>
  <c r="BA66" i="1"/>
  <c r="AW13" i="26" s="1"/>
  <c r="BA64" i="1"/>
  <c r="AQ64" i="1"/>
  <c r="AQ66" i="1"/>
  <c r="AM13" i="26" s="1"/>
  <c r="BB64" i="1"/>
  <c r="BB66" i="1"/>
  <c r="AX13" i="26" s="1"/>
  <c r="AL64" i="1"/>
  <c r="AL66" i="1"/>
  <c r="AH13" i="26" s="1"/>
  <c r="AK64" i="1"/>
  <c r="AK66" i="1"/>
  <c r="AG13" i="26" s="1"/>
  <c r="BV64" i="1"/>
  <c r="BV66" i="1"/>
  <c r="BR13" i="26" s="1"/>
  <c r="AV64" i="1"/>
  <c r="AV66" i="1"/>
  <c r="AR13" i="26" s="1"/>
  <c r="BU66" i="1"/>
  <c r="BQ13" i="26" s="1"/>
  <c r="BU64" i="1"/>
  <c r="B263" i="46"/>
  <c r="V9" i="30"/>
  <c r="V7" i="26"/>
  <c r="V8" i="37"/>
  <c r="AW60" i="1"/>
  <c r="AW62" i="1"/>
  <c r="AS13" i="9" s="1"/>
  <c r="AG62" i="1"/>
  <c r="AC13" i="9" s="1"/>
  <c r="AG60" i="1"/>
  <c r="BP62" i="1"/>
  <c r="BL13" i="9" s="1"/>
  <c r="BP60" i="1"/>
  <c r="AL62" i="1"/>
  <c r="AH13" i="9" s="1"/>
  <c r="AL60" i="1"/>
  <c r="BL62" i="1"/>
  <c r="BH13" i="9" s="1"/>
  <c r="BL60" i="1"/>
  <c r="BT62" i="1"/>
  <c r="BP13" i="9" s="1"/>
  <c r="BT60" i="1"/>
  <c r="BU60" i="1"/>
  <c r="BU62" i="1"/>
  <c r="BQ13" i="9" s="1"/>
  <c r="BW62" i="1"/>
  <c r="BS13" i="9" s="1"/>
  <c r="BW60" i="1"/>
  <c r="BN60" i="1"/>
  <c r="BN62" i="1"/>
  <c r="BJ13" i="9" s="1"/>
  <c r="BA62" i="1"/>
  <c r="AW13" i="9" s="1"/>
  <c r="BA60" i="1"/>
  <c r="BC60" i="1"/>
  <c r="BC62" i="1"/>
  <c r="AY13" i="9" s="1"/>
  <c r="BK64" i="1"/>
  <c r="BK66" i="1"/>
  <c r="BG13" i="26" s="1"/>
  <c r="BJ64" i="1"/>
  <c r="BJ66" i="1"/>
  <c r="BF13" i="26" s="1"/>
  <c r="BR64" i="1"/>
  <c r="BR66" i="1"/>
  <c r="BN13" i="26" s="1"/>
  <c r="BF66" i="1"/>
  <c r="BB13" i="26" s="1"/>
  <c r="BF64" i="1"/>
  <c r="BH64" i="1"/>
  <c r="BH66" i="1"/>
  <c r="BD13" i="26" s="1"/>
  <c r="BC64" i="1"/>
  <c r="BC66" i="1"/>
  <c r="AY13" i="26" s="1"/>
  <c r="AT64" i="1"/>
  <c r="AT66" i="1"/>
  <c r="AP13" i="26" s="1"/>
  <c r="BG64" i="1"/>
  <c r="BG66" i="1"/>
  <c r="BC13" i="26" s="1"/>
  <c r="BD64" i="1"/>
  <c r="BD66" i="1"/>
  <c r="AZ13" i="26" s="1"/>
  <c r="AY66" i="1"/>
  <c r="AU13" i="26" s="1"/>
  <c r="AY64" i="1"/>
  <c r="AG64" i="1"/>
  <c r="AG66" i="1"/>
  <c r="AC13" i="26" s="1"/>
  <c r="AF62" i="1"/>
  <c r="AB13" i="9" s="1"/>
  <c r="AF60" i="1"/>
  <c r="AR62" i="1"/>
  <c r="AN13" i="9" s="1"/>
  <c r="AR60" i="1"/>
  <c r="BO60" i="1"/>
  <c r="BO62" i="1"/>
  <c r="BK13" i="9" s="1"/>
  <c r="BV60" i="1"/>
  <c r="BV62" i="1"/>
  <c r="BR13" i="9" s="1"/>
  <c r="BI62" i="1"/>
  <c r="BE13" i="9" s="1"/>
  <c r="BI60" i="1"/>
  <c r="BK62" i="1"/>
  <c r="BG13" i="9" s="1"/>
  <c r="BK60" i="1"/>
  <c r="BB60" i="1"/>
  <c r="BB62" i="1"/>
  <c r="AX13" i="9" s="1"/>
  <c r="AP60" i="1"/>
  <c r="AP62" i="1"/>
  <c r="AL13" i="9" s="1"/>
  <c r="AQ60" i="1"/>
  <c r="AQ62" i="1"/>
  <c r="AM13" i="9" s="1"/>
  <c r="AU60" i="1"/>
  <c r="AU62" i="1"/>
  <c r="AQ13" i="9" s="1"/>
  <c r="AN62" i="1"/>
  <c r="AJ13" i="9" s="1"/>
  <c r="AN60" i="1"/>
  <c r="AE95" i="46" l="1"/>
  <c r="AE96" i="46" s="1"/>
  <c r="IG3" i="45"/>
  <c r="IH1" i="45"/>
  <c r="P51" i="1"/>
  <c r="P53" i="1"/>
  <c r="L12" i="9" s="1"/>
  <c r="Q52" i="1"/>
  <c r="AB45" i="1"/>
  <c r="AB47" i="1" s="1"/>
  <c r="AC46" i="1"/>
  <c r="L61" i="1"/>
  <c r="K60" i="1"/>
  <c r="K62" i="1"/>
  <c r="G13" i="9" s="1"/>
  <c r="AB41" i="1"/>
  <c r="AB43" i="1" s="1"/>
  <c r="AC42" i="1"/>
  <c r="W7" i="9"/>
  <c r="W9" i="7"/>
  <c r="W8" i="34"/>
  <c r="D77" i="1"/>
  <c r="C136" i="46"/>
  <c r="P57" i="1"/>
  <c r="L12" i="26" s="1"/>
  <c r="Q56" i="1"/>
  <c r="P55" i="1"/>
  <c r="K66" i="1"/>
  <c r="G13" i="26" s="1"/>
  <c r="L65" i="1"/>
  <c r="K64" i="1"/>
  <c r="W8" i="37"/>
  <c r="W7" i="26"/>
  <c r="W9" i="30"/>
  <c r="AF95" i="46" l="1"/>
  <c r="AF96" i="46" s="1"/>
  <c r="IH3" i="45"/>
  <c r="II1" i="45"/>
  <c r="D78" i="1"/>
  <c r="E78" i="1"/>
  <c r="C48" i="42"/>
  <c r="X9" i="30"/>
  <c r="X7" i="26"/>
  <c r="X8" i="37"/>
  <c r="R56" i="1"/>
  <c r="Q55" i="1"/>
  <c r="Q57" i="1"/>
  <c r="M12" i="26" s="1"/>
  <c r="Q53" i="1"/>
  <c r="M12" i="9" s="1"/>
  <c r="R52" i="1"/>
  <c r="Q51" i="1"/>
  <c r="L64" i="1"/>
  <c r="M65" i="1"/>
  <c r="L66" i="1"/>
  <c r="H13" i="26" s="1"/>
  <c r="AC41" i="1"/>
  <c r="AC43" i="1" s="1"/>
  <c r="AD42" i="1"/>
  <c r="L60" i="1"/>
  <c r="L62" i="1"/>
  <c r="H13" i="9" s="1"/>
  <c r="M61" i="1"/>
  <c r="X9" i="7"/>
  <c r="X7" i="9"/>
  <c r="X8" i="34"/>
  <c r="AC45" i="1"/>
  <c r="AC47" i="1" s="1"/>
  <c r="AD46" i="1"/>
  <c r="AJ95" i="46" l="1"/>
  <c r="AG95" i="46"/>
  <c r="AG96" i="46" s="1"/>
  <c r="II3" i="45"/>
  <c r="AI95" i="46" s="1"/>
  <c r="IJ1" i="45"/>
  <c r="IK1" i="45" s="1"/>
  <c r="IL1" i="45" s="1"/>
  <c r="IM1" i="45" s="1"/>
  <c r="M60" i="1"/>
  <c r="M62" i="1"/>
  <c r="I13" i="9" s="1"/>
  <c r="N61" i="1"/>
  <c r="R51" i="1"/>
  <c r="R53" i="1"/>
  <c r="N12" i="9" s="1"/>
  <c r="S52" i="1"/>
  <c r="N65" i="1"/>
  <c r="M66" i="1"/>
  <c r="I13" i="26" s="1"/>
  <c r="M64" i="1"/>
  <c r="E81" i="1"/>
  <c r="E32" i="37"/>
  <c r="I81" i="1"/>
  <c r="Y8" i="37"/>
  <c r="Y7" i="26"/>
  <c r="Y9" i="30"/>
  <c r="Y9" i="7"/>
  <c r="Y7" i="9"/>
  <c r="Y8" i="34"/>
  <c r="R57" i="1"/>
  <c r="N12" i="26" s="1"/>
  <c r="R55" i="1"/>
  <c r="S56" i="1"/>
  <c r="AE46" i="1"/>
  <c r="AE45" i="1" s="1"/>
  <c r="AE47" i="1" s="1"/>
  <c r="AD45" i="1"/>
  <c r="AD47" i="1" s="1"/>
  <c r="AE42" i="1"/>
  <c r="AE41" i="1" s="1"/>
  <c r="AE43" i="1" s="1"/>
  <c r="AD41" i="1"/>
  <c r="AD43" i="1" s="1"/>
  <c r="I77" i="1"/>
  <c r="D81" i="1"/>
  <c r="AJ96" i="46" l="1"/>
  <c r="AK95" i="46"/>
  <c r="AK96" i="46" s="1"/>
  <c r="AH95" i="46"/>
  <c r="IM3" i="45"/>
  <c r="IN1" i="45"/>
  <c r="Z8" i="34"/>
  <c r="Z9" i="7"/>
  <c r="Z7" i="9"/>
  <c r="S55" i="1"/>
  <c r="T56" i="1"/>
  <c r="S57" i="1"/>
  <c r="O12" i="26" s="1"/>
  <c r="AA9" i="7"/>
  <c r="AA8" i="34"/>
  <c r="AA7" i="9"/>
  <c r="I82" i="1"/>
  <c r="J81" i="1"/>
  <c r="I80" i="1"/>
  <c r="J77" i="1"/>
  <c r="I76" i="1"/>
  <c r="I78" i="1"/>
  <c r="AA7" i="26"/>
  <c r="AA9" i="30"/>
  <c r="AA8" i="37"/>
  <c r="AX81" i="1"/>
  <c r="BG81" i="1"/>
  <c r="BW81" i="1"/>
  <c r="AK81" i="1"/>
  <c r="BL81" i="1"/>
  <c r="AU81" i="1"/>
  <c r="BA81" i="1"/>
  <c r="BQ81" i="1"/>
  <c r="AV81" i="1"/>
  <c r="BF81" i="1"/>
  <c r="BV81" i="1"/>
  <c r="AY81" i="1"/>
  <c r="AN81" i="1"/>
  <c r="BT81" i="1"/>
  <c r="AP81" i="1"/>
  <c r="AH81" i="1"/>
  <c r="BS81" i="1"/>
  <c r="BH81" i="1"/>
  <c r="AG81" i="1"/>
  <c r="AW81" i="1"/>
  <c r="BR81" i="1"/>
  <c r="AS81" i="1"/>
  <c r="BK81" i="1"/>
  <c r="AL81" i="1"/>
  <c r="AZ81" i="1"/>
  <c r="BP81" i="1"/>
  <c r="AR81" i="1"/>
  <c r="BE81" i="1"/>
  <c r="BU81" i="1"/>
  <c r="AJ81" i="1"/>
  <c r="BJ81" i="1"/>
  <c r="AF81" i="1"/>
  <c r="AO81" i="1"/>
  <c r="BO81" i="1"/>
  <c r="BD81" i="1"/>
  <c r="BI81" i="1"/>
  <c r="AI81" i="1"/>
  <c r="BN81" i="1"/>
  <c r="AM81" i="1"/>
  <c r="BC81" i="1"/>
  <c r="AQ81" i="1"/>
  <c r="AT81" i="1"/>
  <c r="BM81" i="1"/>
  <c r="BB81" i="1"/>
  <c r="S51" i="1"/>
  <c r="T52" i="1"/>
  <c r="S53" i="1"/>
  <c r="O12" i="9" s="1"/>
  <c r="AI77" i="1"/>
  <c r="BE77" i="1"/>
  <c r="BU77" i="1"/>
  <c r="AL77" i="1"/>
  <c r="BJ77" i="1"/>
  <c r="AP77" i="1"/>
  <c r="AY77" i="1"/>
  <c r="BO77" i="1"/>
  <c r="BP77" i="1"/>
  <c r="AT77" i="1"/>
  <c r="BT77" i="1"/>
  <c r="AW77" i="1"/>
  <c r="BM77" i="1"/>
  <c r="BB77" i="1"/>
  <c r="AJ77" i="1"/>
  <c r="BW77" i="1"/>
  <c r="BD77" i="1"/>
  <c r="BA77" i="1"/>
  <c r="AM77" i="1"/>
  <c r="BV77" i="1"/>
  <c r="BK77" i="1"/>
  <c r="BH77" i="1"/>
  <c r="AS77" i="1"/>
  <c r="AK77" i="1"/>
  <c r="BI77" i="1"/>
  <c r="AU77" i="1"/>
  <c r="AG77" i="1"/>
  <c r="BN77" i="1"/>
  <c r="AX77" i="1"/>
  <c r="BC77" i="1"/>
  <c r="BS77" i="1"/>
  <c r="AO77" i="1"/>
  <c r="AZ77" i="1"/>
  <c r="AF77" i="1"/>
  <c r="AN77" i="1"/>
  <c r="AV77" i="1"/>
  <c r="BR77" i="1"/>
  <c r="BG77" i="1"/>
  <c r="AQ77" i="1"/>
  <c r="AR77" i="1"/>
  <c r="BQ77" i="1"/>
  <c r="BF77" i="1"/>
  <c r="AH77" i="1"/>
  <c r="BL77" i="1"/>
  <c r="Z7" i="26"/>
  <c r="Z9" i="30"/>
  <c r="Z8" i="37"/>
  <c r="N66" i="1"/>
  <c r="J13" i="26" s="1"/>
  <c r="O65" i="1"/>
  <c r="N64" i="1"/>
  <c r="O61" i="1"/>
  <c r="N60" i="1"/>
  <c r="N62" i="1"/>
  <c r="J13" i="9" s="1"/>
  <c r="AH96" i="46" l="1"/>
  <c r="D53" i="46" s="1"/>
  <c r="D106" i="1" s="1"/>
  <c r="AI96" i="46"/>
  <c r="IN3" i="45"/>
  <c r="IO1" i="45"/>
  <c r="BR76" i="1"/>
  <c r="BR78" i="1"/>
  <c r="AX76" i="1"/>
  <c r="AX78" i="1"/>
  <c r="BK76" i="1"/>
  <c r="BK78" i="1"/>
  <c r="BM76" i="1"/>
  <c r="BM78" i="1"/>
  <c r="BJ78" i="1"/>
  <c r="BJ76" i="1"/>
  <c r="BB80" i="1"/>
  <c r="BB82" i="1"/>
  <c r="AF80" i="1"/>
  <c r="AF82" i="1"/>
  <c r="AL82" i="1"/>
  <c r="AL80" i="1"/>
  <c r="AH82" i="1"/>
  <c r="AH80" i="1"/>
  <c r="BQ80" i="1"/>
  <c r="BQ82" i="1"/>
  <c r="E15" i="30"/>
  <c r="E14" i="37"/>
  <c r="E43" i="37" s="1"/>
  <c r="E18" i="26"/>
  <c r="E33" i="26" s="1"/>
  <c r="E65" i="26" s="1"/>
  <c r="BL76" i="1"/>
  <c r="BL78" i="1"/>
  <c r="AR76" i="1"/>
  <c r="AR78" i="1"/>
  <c r="AO76" i="1"/>
  <c r="AO78" i="1"/>
  <c r="BN78" i="1"/>
  <c r="BN76" i="1"/>
  <c r="AK76" i="1"/>
  <c r="AK78" i="1"/>
  <c r="BV76" i="1"/>
  <c r="BV78" i="1"/>
  <c r="BW76" i="1"/>
  <c r="BW78" i="1"/>
  <c r="AW76" i="1"/>
  <c r="AW78" i="1"/>
  <c r="BO78" i="1"/>
  <c r="BO76" i="1"/>
  <c r="AL76" i="1"/>
  <c r="AL78" i="1"/>
  <c r="BM80" i="1"/>
  <c r="BM82" i="1"/>
  <c r="AM82" i="1"/>
  <c r="AM80" i="1"/>
  <c r="BD80" i="1"/>
  <c r="BD82" i="1"/>
  <c r="BJ80" i="1"/>
  <c r="BJ82" i="1"/>
  <c r="AR82" i="1"/>
  <c r="AR80" i="1"/>
  <c r="BK82" i="1"/>
  <c r="BK80" i="1"/>
  <c r="AG80" i="1"/>
  <c r="AG82" i="1"/>
  <c r="AP82" i="1"/>
  <c r="AP80" i="1"/>
  <c r="BV80" i="1"/>
  <c r="BV82" i="1"/>
  <c r="BA82" i="1"/>
  <c r="BA80" i="1"/>
  <c r="BW82" i="1"/>
  <c r="BW80" i="1"/>
  <c r="K77" i="1"/>
  <c r="J78" i="1"/>
  <c r="J76" i="1"/>
  <c r="T57" i="1"/>
  <c r="P12" i="26" s="1"/>
  <c r="T55" i="1"/>
  <c r="U56" i="1"/>
  <c r="P61" i="1"/>
  <c r="O60" i="1"/>
  <c r="O62" i="1"/>
  <c r="K13" i="9" s="1"/>
  <c r="AH78" i="1"/>
  <c r="AH76" i="1"/>
  <c r="AQ78" i="1"/>
  <c r="AQ76" i="1"/>
  <c r="AN78" i="1"/>
  <c r="AN76" i="1"/>
  <c r="BS76" i="1"/>
  <c r="BS78" i="1"/>
  <c r="AG78" i="1"/>
  <c r="AG76" i="1"/>
  <c r="AS78" i="1"/>
  <c r="AS76" i="1"/>
  <c r="AM76" i="1"/>
  <c r="AM78" i="1"/>
  <c r="AJ78" i="1"/>
  <c r="AJ76" i="1"/>
  <c r="BT78" i="1"/>
  <c r="BT76" i="1"/>
  <c r="AY78" i="1"/>
  <c r="AY76" i="1"/>
  <c r="BU76" i="1"/>
  <c r="BU78" i="1"/>
  <c r="T51" i="1"/>
  <c r="U52" i="1"/>
  <c r="T53" i="1"/>
  <c r="P12" i="9" s="1"/>
  <c r="AT82" i="1"/>
  <c r="AT80" i="1"/>
  <c r="BN82" i="1"/>
  <c r="BN80" i="1"/>
  <c r="BO82" i="1"/>
  <c r="BO80" i="1"/>
  <c r="AJ80" i="1"/>
  <c r="AJ82" i="1"/>
  <c r="BP80" i="1"/>
  <c r="BP82" i="1"/>
  <c r="AS80" i="1"/>
  <c r="AS82" i="1"/>
  <c r="BH80" i="1"/>
  <c r="BH82" i="1"/>
  <c r="BT82" i="1"/>
  <c r="BT80" i="1"/>
  <c r="BF80" i="1"/>
  <c r="BF82" i="1"/>
  <c r="AU80" i="1"/>
  <c r="AU82" i="1"/>
  <c r="BG82" i="1"/>
  <c r="BG80" i="1"/>
  <c r="P65" i="1"/>
  <c r="O66" i="1"/>
  <c r="K13" i="26" s="1"/>
  <c r="O64" i="1"/>
  <c r="BQ76" i="1"/>
  <c r="BQ78" i="1"/>
  <c r="AZ76" i="1"/>
  <c r="AZ78" i="1"/>
  <c r="BI78" i="1"/>
  <c r="BI76" i="1"/>
  <c r="BD78" i="1"/>
  <c r="BD76" i="1"/>
  <c r="BP78" i="1"/>
  <c r="BP76" i="1"/>
  <c r="AI78" i="1"/>
  <c r="AI76" i="1"/>
  <c r="BC80" i="1"/>
  <c r="BC82" i="1"/>
  <c r="BI80" i="1"/>
  <c r="BI82" i="1"/>
  <c r="BE82" i="1"/>
  <c r="BE80" i="1"/>
  <c r="AW80" i="1"/>
  <c r="AW82" i="1"/>
  <c r="AY80" i="1"/>
  <c r="AY82" i="1"/>
  <c r="AK80" i="1"/>
  <c r="AK82" i="1"/>
  <c r="AV76" i="1"/>
  <c r="AV78" i="1"/>
  <c r="BF76" i="1"/>
  <c r="BF78" i="1"/>
  <c r="BG76" i="1"/>
  <c r="BG78" i="1"/>
  <c r="AF78" i="1"/>
  <c r="AF76" i="1"/>
  <c r="BC78" i="1"/>
  <c r="BC76" i="1"/>
  <c r="AU76" i="1"/>
  <c r="AU78" i="1"/>
  <c r="BH76" i="1"/>
  <c r="BH78" i="1"/>
  <c r="BA76" i="1"/>
  <c r="BA78" i="1"/>
  <c r="BB78" i="1"/>
  <c r="BB76" i="1"/>
  <c r="AT78" i="1"/>
  <c r="AT76" i="1"/>
  <c r="AP78" i="1"/>
  <c r="AP76" i="1"/>
  <c r="BE78" i="1"/>
  <c r="BE76" i="1"/>
  <c r="AQ80" i="1"/>
  <c r="AQ82" i="1"/>
  <c r="AI82" i="1"/>
  <c r="AI80" i="1"/>
  <c r="AO82" i="1"/>
  <c r="AO80" i="1"/>
  <c r="BU82" i="1"/>
  <c r="BU80" i="1"/>
  <c r="AZ82" i="1"/>
  <c r="AZ80" i="1"/>
  <c r="BR80" i="1"/>
  <c r="BR82" i="1"/>
  <c r="BS80" i="1"/>
  <c r="BS82" i="1"/>
  <c r="AN82" i="1"/>
  <c r="AN80" i="1"/>
  <c r="AV82" i="1"/>
  <c r="AV80" i="1"/>
  <c r="BL82" i="1"/>
  <c r="BL80" i="1"/>
  <c r="AX80" i="1"/>
  <c r="AX82" i="1"/>
  <c r="E15" i="7"/>
  <c r="E31" i="7" s="1"/>
  <c r="E46" i="7" s="1"/>
  <c r="E18" i="9"/>
  <c r="E33" i="9" s="1"/>
  <c r="E65" i="9" s="1"/>
  <c r="E14" i="34"/>
  <c r="J80" i="1"/>
  <c r="J82" i="1"/>
  <c r="K81" i="1"/>
  <c r="IO3" i="45" l="1"/>
  <c r="IP1" i="45"/>
  <c r="AT14" i="37"/>
  <c r="AT18" i="26"/>
  <c r="AT15" i="30"/>
  <c r="AM15" i="30"/>
  <c r="AM18" i="26"/>
  <c r="AM14" i="37"/>
  <c r="BC15" i="7"/>
  <c r="BC14" i="34"/>
  <c r="BC18" i="9"/>
  <c r="AS15" i="30"/>
  <c r="AS14" i="37"/>
  <c r="AS18" i="26"/>
  <c r="BE14" i="37"/>
  <c r="BE18" i="26"/>
  <c r="BE15" i="30"/>
  <c r="BC14" i="37"/>
  <c r="BC18" i="26"/>
  <c r="BC15" i="30"/>
  <c r="AP18" i="26"/>
  <c r="AP15" i="30"/>
  <c r="AP14" i="37"/>
  <c r="AI15" i="7"/>
  <c r="AI14" i="34"/>
  <c r="AI18" i="9"/>
  <c r="P60" i="1"/>
  <c r="P62" i="1"/>
  <c r="L13" i="9" s="1"/>
  <c r="Q61" i="1"/>
  <c r="AN15" i="30"/>
  <c r="AN18" i="26"/>
  <c r="AN14" i="37"/>
  <c r="BM14" i="37"/>
  <c r="BM18" i="26"/>
  <c r="BM15" i="30"/>
  <c r="AT15" i="7"/>
  <c r="AT14" i="34"/>
  <c r="AT18" i="9"/>
  <c r="AV14" i="37"/>
  <c r="AV18" i="26"/>
  <c r="AV15" i="30"/>
  <c r="AL18" i="9"/>
  <c r="AL14" i="34"/>
  <c r="AL15" i="7"/>
  <c r="AY18" i="9"/>
  <c r="AY15" i="7"/>
  <c r="AY14" i="34"/>
  <c r="AZ18" i="9"/>
  <c r="AZ14" i="34"/>
  <c r="AZ15" i="7"/>
  <c r="AQ18" i="26"/>
  <c r="AQ14" i="37"/>
  <c r="AQ15" i="30"/>
  <c r="AF18" i="26"/>
  <c r="AF15" i="30"/>
  <c r="AF14" i="37"/>
  <c r="BP18" i="9"/>
  <c r="BP14" i="34"/>
  <c r="BP15" i="7"/>
  <c r="AJ18" i="9"/>
  <c r="AJ15" i="7"/>
  <c r="AJ14" i="34"/>
  <c r="F15" i="7"/>
  <c r="F14" i="34"/>
  <c r="F18" i="9"/>
  <c r="AH18" i="9"/>
  <c r="AH14" i="34"/>
  <c r="AH15" i="7"/>
  <c r="BR14" i="34"/>
  <c r="BR18" i="9"/>
  <c r="BR15" i="7"/>
  <c r="AN18" i="9"/>
  <c r="AN14" i="34"/>
  <c r="AN15" i="7"/>
  <c r="AH18" i="26"/>
  <c r="AH15" i="30"/>
  <c r="AH14" i="37"/>
  <c r="K80" i="1"/>
  <c r="L81" i="1"/>
  <c r="K82" i="1"/>
  <c r="BN15" i="30"/>
  <c r="BN18" i="26"/>
  <c r="BN14" i="37"/>
  <c r="AW14" i="34"/>
  <c r="AW15" i="7"/>
  <c r="AW18" i="9"/>
  <c r="AQ18" i="9"/>
  <c r="AQ14" i="34"/>
  <c r="AQ15" i="7"/>
  <c r="BB18" i="9"/>
  <c r="BB15" i="7"/>
  <c r="BB14" i="34"/>
  <c r="AR14" i="34"/>
  <c r="AR15" i="7"/>
  <c r="AR18" i="9"/>
  <c r="AU14" i="37"/>
  <c r="AU18" i="26"/>
  <c r="AU15" i="30"/>
  <c r="AY15" i="30"/>
  <c r="AY18" i="26"/>
  <c r="AY14" i="37"/>
  <c r="BM14" i="34"/>
  <c r="BM18" i="9"/>
  <c r="BM15" i="7"/>
  <c r="Q65" i="1"/>
  <c r="P64" i="1"/>
  <c r="P66" i="1"/>
  <c r="L13" i="26" s="1"/>
  <c r="BP14" i="37"/>
  <c r="BP15" i="30"/>
  <c r="BP18" i="26"/>
  <c r="BJ18" i="26"/>
  <c r="BJ15" i="30"/>
  <c r="BJ14" i="37"/>
  <c r="V52" i="1"/>
  <c r="U51" i="1"/>
  <c r="U53" i="1"/>
  <c r="Q12" i="9" s="1"/>
  <c r="BO14" i="34"/>
  <c r="BO15" i="7"/>
  <c r="BO18" i="9"/>
  <c r="L77" i="1"/>
  <c r="K76" i="1"/>
  <c r="K78" i="1"/>
  <c r="AW14" i="37"/>
  <c r="AW18" i="26"/>
  <c r="AW15" i="30"/>
  <c r="AL18" i="26"/>
  <c r="AL15" i="30"/>
  <c r="AL14" i="37"/>
  <c r="BG14" i="37"/>
  <c r="BG18" i="26"/>
  <c r="BG15" i="30"/>
  <c r="AI14" i="37"/>
  <c r="AI15" i="30"/>
  <c r="AI18" i="26"/>
  <c r="BJ18" i="9"/>
  <c r="BJ14" i="34"/>
  <c r="BJ15" i="7"/>
  <c r="AB15" i="30"/>
  <c r="AB14" i="37"/>
  <c r="AB18" i="26"/>
  <c r="BG15" i="7"/>
  <c r="BG14" i="34"/>
  <c r="BG18" i="9"/>
  <c r="BN15" i="7"/>
  <c r="BN14" i="34"/>
  <c r="BN18" i="9"/>
  <c r="BO15" i="30"/>
  <c r="BO18" i="26"/>
  <c r="BO14" i="37"/>
  <c r="BD18" i="9"/>
  <c r="BD14" i="34"/>
  <c r="BD15" i="7"/>
  <c r="AG18" i="26"/>
  <c r="AG14" i="37"/>
  <c r="AG15" i="30"/>
  <c r="AV18" i="9"/>
  <c r="AV14" i="34"/>
  <c r="AV15" i="7"/>
  <c r="BK18" i="26"/>
  <c r="BK14" i="37"/>
  <c r="BK15" i="30"/>
  <c r="BQ18" i="9"/>
  <c r="BQ14" i="34"/>
  <c r="BQ15" i="7"/>
  <c r="BS14" i="37"/>
  <c r="BS18" i="26"/>
  <c r="BS15" i="30"/>
  <c r="BK14" i="34"/>
  <c r="BK15" i="7"/>
  <c r="BK18" i="9"/>
  <c r="AX15" i="30"/>
  <c r="AX18" i="26"/>
  <c r="AX14" i="37"/>
  <c r="BI18" i="9"/>
  <c r="BI15" i="7"/>
  <c r="BI14" i="34"/>
  <c r="AR18" i="26"/>
  <c r="AR15" i="30"/>
  <c r="AR14" i="37"/>
  <c r="AK15" i="30"/>
  <c r="AK18" i="26"/>
  <c r="AK14" i="37"/>
  <c r="AX18" i="9"/>
  <c r="AX15" i="7"/>
  <c r="AX14" i="34"/>
  <c r="AE18" i="9"/>
  <c r="AE15" i="7"/>
  <c r="AE14" i="34"/>
  <c r="AO15" i="30"/>
  <c r="AO18" i="26"/>
  <c r="AO14" i="37"/>
  <c r="AC18" i="9"/>
  <c r="AC15" i="7"/>
  <c r="AC14" i="34"/>
  <c r="AD15" i="7"/>
  <c r="AD14" i="34"/>
  <c r="AD18" i="9"/>
  <c r="U57" i="1"/>
  <c r="Q12" i="26" s="1"/>
  <c r="V56" i="1"/>
  <c r="U55" i="1"/>
  <c r="BF14" i="37"/>
  <c r="BF18" i="26"/>
  <c r="BF15" i="30"/>
  <c r="AS14" i="34"/>
  <c r="AS18" i="9"/>
  <c r="AS15" i="7"/>
  <c r="F18" i="26"/>
  <c r="F14" i="37"/>
  <c r="F15" i="30"/>
  <c r="BH15" i="30"/>
  <c r="BH18" i="26"/>
  <c r="BH14" i="37"/>
  <c r="AJ15" i="30"/>
  <c r="AJ14" i="37"/>
  <c r="AJ18" i="26"/>
  <c r="BQ18" i="26"/>
  <c r="BQ15" i="30"/>
  <c r="BQ14" i="37"/>
  <c r="AE14" i="37"/>
  <c r="AE15" i="30"/>
  <c r="AE18" i="26"/>
  <c r="BA15" i="7"/>
  <c r="BA14" i="34"/>
  <c r="BA18" i="9"/>
  <c r="AP15" i="7"/>
  <c r="AP18" i="9"/>
  <c r="AP14" i="34"/>
  <c r="AB15" i="7"/>
  <c r="AB14" i="34"/>
  <c r="AB18" i="9"/>
  <c r="BA15" i="30"/>
  <c r="BA18" i="26"/>
  <c r="BA14" i="37"/>
  <c r="BL18" i="9"/>
  <c r="BL15" i="7"/>
  <c r="BL14" i="34"/>
  <c r="BE15" i="7"/>
  <c r="BE14" i="34"/>
  <c r="BE18" i="9"/>
  <c r="BB15" i="30"/>
  <c r="BB18" i="26"/>
  <c r="BB14" i="37"/>
  <c r="BD14" i="37"/>
  <c r="BD15" i="30"/>
  <c r="BD18" i="26"/>
  <c r="BL14" i="37"/>
  <c r="BL15" i="30"/>
  <c r="BL18" i="26"/>
  <c r="AU14" i="34"/>
  <c r="AU15" i="7"/>
  <c r="AU18" i="9"/>
  <c r="AF15" i="7"/>
  <c r="AF18" i="9"/>
  <c r="AF14" i="34"/>
  <c r="AO15" i="7"/>
  <c r="AO14" i="34"/>
  <c r="AO18" i="9"/>
  <c r="AM14" i="34"/>
  <c r="AM15" i="7"/>
  <c r="AM18" i="9"/>
  <c r="BR18" i="26"/>
  <c r="BR15" i="30"/>
  <c r="BR14" i="37"/>
  <c r="AC18" i="26"/>
  <c r="AC14" i="37"/>
  <c r="AC15" i="30"/>
  <c r="AZ15" i="30"/>
  <c r="AZ14" i="37"/>
  <c r="AZ18" i="26"/>
  <c r="BI18" i="26"/>
  <c r="BI14" i="37"/>
  <c r="BI15" i="30"/>
  <c r="BS18" i="9"/>
  <c r="BS15" i="7"/>
  <c r="BS14" i="34"/>
  <c r="AG18" i="9"/>
  <c r="AG14" i="34"/>
  <c r="AG15" i="7"/>
  <c r="AK18" i="9"/>
  <c r="AK15" i="7"/>
  <c r="AK14" i="34"/>
  <c r="BH14" i="34"/>
  <c r="BH18" i="9"/>
  <c r="BH15" i="7"/>
  <c r="E31" i="30"/>
  <c r="E46" i="30"/>
  <c r="AD14" i="37"/>
  <c r="AD18" i="26"/>
  <c r="AD15" i="30"/>
  <c r="BF18" i="9"/>
  <c r="BF14" i="34"/>
  <c r="BF15" i="7"/>
  <c r="IP3" i="45" l="1"/>
  <c r="IQ1" i="45"/>
  <c r="G15" i="7"/>
  <c r="G18" i="9"/>
  <c r="G14" i="34"/>
  <c r="W52" i="1"/>
  <c r="V51" i="1"/>
  <c r="V53" i="1"/>
  <c r="R12" i="9" s="1"/>
  <c r="M77" i="1"/>
  <c r="L78" i="1"/>
  <c r="L76" i="1"/>
  <c r="G14" i="37"/>
  <c r="G15" i="30"/>
  <c r="G18" i="26"/>
  <c r="C137" i="46"/>
  <c r="B139" i="46" s="1"/>
  <c r="V55" i="1"/>
  <c r="W56" i="1"/>
  <c r="V57" i="1"/>
  <c r="R12" i="26" s="1"/>
  <c r="Q66" i="1"/>
  <c r="M13" i="26" s="1"/>
  <c r="Q64" i="1"/>
  <c r="R65" i="1"/>
  <c r="Q62" i="1"/>
  <c r="M13" i="9" s="1"/>
  <c r="Q60" i="1"/>
  <c r="R61" i="1"/>
  <c r="L80" i="1"/>
  <c r="L82" i="1"/>
  <c r="M81" i="1"/>
  <c r="IQ3" i="45" l="1"/>
  <c r="IR1" i="45"/>
  <c r="S65" i="1"/>
  <c r="R66" i="1"/>
  <c r="N13" i="26" s="1"/>
  <c r="R64" i="1"/>
  <c r="W57" i="1"/>
  <c r="S12" i="26" s="1"/>
  <c r="W55" i="1"/>
  <c r="X56" i="1"/>
  <c r="H14" i="34"/>
  <c r="H18" i="9"/>
  <c r="H15" i="7"/>
  <c r="W53" i="1"/>
  <c r="S12" i="9" s="1"/>
  <c r="X52" i="1"/>
  <c r="W51" i="1"/>
  <c r="R60" i="1"/>
  <c r="S61" i="1"/>
  <c r="R62" i="1"/>
  <c r="N13" i="9" s="1"/>
  <c r="M78" i="1"/>
  <c r="M76" i="1"/>
  <c r="N77" i="1"/>
  <c r="M82" i="1"/>
  <c r="M80" i="1"/>
  <c r="N81" i="1"/>
  <c r="D87" i="1"/>
  <c r="E87" i="1"/>
  <c r="H15" i="30"/>
  <c r="H14" i="37"/>
  <c r="H18" i="26"/>
  <c r="IR3" i="45" l="1"/>
  <c r="IS1" i="45"/>
  <c r="N76" i="1"/>
  <c r="N78" i="1"/>
  <c r="O77" i="1"/>
  <c r="S62" i="1"/>
  <c r="O13" i="9" s="1"/>
  <c r="S60" i="1"/>
  <c r="T61" i="1"/>
  <c r="Y56" i="1"/>
  <c r="X55" i="1"/>
  <c r="X57" i="1"/>
  <c r="T12" i="26" s="1"/>
  <c r="I14" i="34"/>
  <c r="I18" i="9"/>
  <c r="I15" i="7"/>
  <c r="E33" i="37"/>
  <c r="E32" i="30"/>
  <c r="I91" i="1"/>
  <c r="E32" i="26"/>
  <c r="I18" i="26"/>
  <c r="I15" i="30"/>
  <c r="I14" i="37"/>
  <c r="X51" i="1"/>
  <c r="X53" i="1"/>
  <c r="T12" i="9" s="1"/>
  <c r="Y52" i="1"/>
  <c r="E33" i="34"/>
  <c r="I87" i="1"/>
  <c r="E32" i="9"/>
  <c r="D90" i="1"/>
  <c r="E90" i="1" s="1"/>
  <c r="E32" i="7"/>
  <c r="N80" i="1"/>
  <c r="N82" i="1"/>
  <c r="O81" i="1"/>
  <c r="T65" i="1"/>
  <c r="S66" i="1"/>
  <c r="O13" i="26" s="1"/>
  <c r="S64" i="1"/>
  <c r="IS3" i="45" l="1"/>
  <c r="IT1" i="45"/>
  <c r="I86" i="1"/>
  <c r="I88" i="1"/>
  <c r="I90" i="1"/>
  <c r="I92" i="1"/>
  <c r="O80" i="1"/>
  <c r="P81" i="1"/>
  <c r="O82" i="1"/>
  <c r="C116" i="46"/>
  <c r="E116" i="46"/>
  <c r="Y53" i="1"/>
  <c r="U12" i="9" s="1"/>
  <c r="Y51" i="1"/>
  <c r="Z52" i="1"/>
  <c r="Y57" i="1"/>
  <c r="U12" i="26" s="1"/>
  <c r="Y55" i="1"/>
  <c r="Z56" i="1"/>
  <c r="P77" i="1"/>
  <c r="O76" i="1"/>
  <c r="O78" i="1"/>
  <c r="J15" i="30"/>
  <c r="J18" i="26"/>
  <c r="J14" i="37"/>
  <c r="T62" i="1"/>
  <c r="P13" i="9" s="1"/>
  <c r="U61" i="1"/>
  <c r="T60" i="1"/>
  <c r="J15" i="7"/>
  <c r="J14" i="34"/>
  <c r="J18" i="9"/>
  <c r="T64" i="1"/>
  <c r="T66" i="1"/>
  <c r="P13" i="26" s="1"/>
  <c r="U65" i="1"/>
  <c r="J116" i="46"/>
  <c r="I116" i="46"/>
  <c r="K116" i="46" s="1"/>
  <c r="D116" i="46"/>
  <c r="IT3" i="45" l="1"/>
  <c r="IU1" i="45"/>
  <c r="E12" i="34"/>
  <c r="E44" i="34" s="1"/>
  <c r="E14" i="7"/>
  <c r="E47" i="7" s="1"/>
  <c r="E17" i="9"/>
  <c r="E66" i="9" s="1"/>
  <c r="E12" i="37"/>
  <c r="E44" i="37" s="1"/>
  <c r="E14" i="30"/>
  <c r="E17" i="26"/>
  <c r="E66" i="26" s="1"/>
  <c r="N91" i="1"/>
  <c r="N92" i="1" s="1"/>
  <c r="R91" i="1"/>
  <c r="R92" i="1" s="1"/>
  <c r="V91" i="1"/>
  <c r="V92" i="1" s="1"/>
  <c r="Z91" i="1"/>
  <c r="Z92" i="1" s="1"/>
  <c r="AD91" i="1"/>
  <c r="AD92" i="1" s="1"/>
  <c r="AH91" i="1"/>
  <c r="AH92" i="1" s="1"/>
  <c r="AL91" i="1"/>
  <c r="AL92" i="1" s="1"/>
  <c r="U91" i="1"/>
  <c r="U92" i="1" s="1"/>
  <c r="AG91" i="1"/>
  <c r="AG92" i="1" s="1"/>
  <c r="O91" i="1"/>
  <c r="O92" i="1" s="1"/>
  <c r="S91" i="1"/>
  <c r="S92" i="1" s="1"/>
  <c r="W91" i="1"/>
  <c r="W92" i="1" s="1"/>
  <c r="AA91" i="1"/>
  <c r="AA92" i="1" s="1"/>
  <c r="AE91" i="1"/>
  <c r="AE92" i="1" s="1"/>
  <c r="AI91" i="1"/>
  <c r="AI92" i="1" s="1"/>
  <c r="AM91" i="1"/>
  <c r="AM92" i="1" s="1"/>
  <c r="Q91" i="1"/>
  <c r="Q92" i="1" s="1"/>
  <c r="Y91" i="1"/>
  <c r="Y92" i="1" s="1"/>
  <c r="AK91" i="1"/>
  <c r="AK92" i="1" s="1"/>
  <c r="P91" i="1"/>
  <c r="P92" i="1" s="1"/>
  <c r="T91" i="1"/>
  <c r="T92" i="1" s="1"/>
  <c r="X91" i="1"/>
  <c r="X92" i="1" s="1"/>
  <c r="AB91" i="1"/>
  <c r="AB92" i="1" s="1"/>
  <c r="AF91" i="1"/>
  <c r="AF92" i="1" s="1"/>
  <c r="AJ91" i="1"/>
  <c r="AJ92" i="1" s="1"/>
  <c r="AN91" i="1"/>
  <c r="AN92" i="1" s="1"/>
  <c r="M91" i="1"/>
  <c r="M92" i="1" s="1"/>
  <c r="AC91" i="1"/>
  <c r="AC92" i="1" s="1"/>
  <c r="J91" i="1"/>
  <c r="J92" i="1" s="1"/>
  <c r="K91" i="1"/>
  <c r="K92" i="1" s="1"/>
  <c r="L91" i="1"/>
  <c r="L92" i="1" s="1"/>
  <c r="AQ91" i="1"/>
  <c r="X87" i="1"/>
  <c r="BA91" i="1"/>
  <c r="AV91" i="1"/>
  <c r="BR87" i="1"/>
  <c r="AA90" i="1"/>
  <c r="N87" i="1"/>
  <c r="AU91" i="1"/>
  <c r="O87" i="1"/>
  <c r="BQ91" i="1"/>
  <c r="AY87" i="1"/>
  <c r="U87" i="1"/>
  <c r="Q87" i="1"/>
  <c r="BN87" i="1"/>
  <c r="BU91" i="1"/>
  <c r="BC87" i="1"/>
  <c r="BK87" i="1"/>
  <c r="AW87" i="1"/>
  <c r="S87" i="1"/>
  <c r="AT87" i="1"/>
  <c r="BO87" i="1"/>
  <c r="BG87" i="1"/>
  <c r="AK87" i="1"/>
  <c r="AO87" i="1"/>
  <c r="BV87" i="1"/>
  <c r="BL87" i="1"/>
  <c r="AH87" i="1"/>
  <c r="AA87" i="1"/>
  <c r="BM87" i="1"/>
  <c r="AG87" i="1"/>
  <c r="AQ87" i="1"/>
  <c r="M87" i="1"/>
  <c r="Z87" i="1"/>
  <c r="AR91" i="1"/>
  <c r="AU87" i="1"/>
  <c r="BG91" i="1"/>
  <c r="BH87" i="1"/>
  <c r="BC91" i="1"/>
  <c r="BD87" i="1"/>
  <c r="AS87" i="1"/>
  <c r="BQ87" i="1"/>
  <c r="AS91" i="1"/>
  <c r="AC87" i="1"/>
  <c r="BD91" i="1"/>
  <c r="BN91" i="1"/>
  <c r="BF91" i="1"/>
  <c r="K87" i="1"/>
  <c r="BE91" i="1"/>
  <c r="BM91" i="1"/>
  <c r="AM87" i="1"/>
  <c r="T87" i="1"/>
  <c r="BE87" i="1"/>
  <c r="AD87" i="1"/>
  <c r="BB91" i="1"/>
  <c r="BP91" i="1"/>
  <c r="AI87" i="1"/>
  <c r="AX87" i="1"/>
  <c r="R87" i="1"/>
  <c r="BS91" i="1"/>
  <c r="AZ87" i="1"/>
  <c r="AB87" i="1"/>
  <c r="BS87" i="1"/>
  <c r="P76" i="1"/>
  <c r="P78" i="1"/>
  <c r="Q77" i="1"/>
  <c r="Z51" i="1"/>
  <c r="AA52" i="1"/>
  <c r="Z53" i="1"/>
  <c r="V12" i="9" s="1"/>
  <c r="AX91" i="1"/>
  <c r="AY91" i="1"/>
  <c r="Q81" i="1"/>
  <c r="P80" i="1"/>
  <c r="P82" i="1"/>
  <c r="AO91" i="1"/>
  <c r="BT87" i="1"/>
  <c r="BU87" i="1"/>
  <c r="Y87" i="1"/>
  <c r="AZ91" i="1"/>
  <c r="AL87" i="1"/>
  <c r="AR87" i="1"/>
  <c r="AJ87" i="1"/>
  <c r="V61" i="1"/>
  <c r="U60" i="1"/>
  <c r="U62" i="1"/>
  <c r="Q13" i="9" s="1"/>
  <c r="AE87" i="1"/>
  <c r="BB87" i="1"/>
  <c r="L87" i="1"/>
  <c r="P87" i="1"/>
  <c r="AF87" i="1"/>
  <c r="BF87" i="1"/>
  <c r="Z55" i="1"/>
  <c r="Z57" i="1"/>
  <c r="V12" i="26" s="1"/>
  <c r="AA56" i="1"/>
  <c r="BR91" i="1"/>
  <c r="BW91" i="1"/>
  <c r="BJ87" i="1"/>
  <c r="AT91" i="1"/>
  <c r="BJ91" i="1"/>
  <c r="AP91" i="1"/>
  <c r="K14" i="37"/>
  <c r="K15" i="30"/>
  <c r="K18" i="26"/>
  <c r="BW87" i="1"/>
  <c r="BL91" i="1"/>
  <c r="V87" i="1"/>
  <c r="AP87" i="1"/>
  <c r="W87" i="1"/>
  <c r="BT91" i="1"/>
  <c r="J87" i="1"/>
  <c r="BP87" i="1"/>
  <c r="V65" i="1"/>
  <c r="U66" i="1"/>
  <c r="Q13" i="26" s="1"/>
  <c r="U64" i="1"/>
  <c r="BI87" i="1"/>
  <c r="BO91" i="1"/>
  <c r="BA87" i="1"/>
  <c r="AV87" i="1"/>
  <c r="BI91" i="1"/>
  <c r="AW91" i="1"/>
  <c r="BV91" i="1"/>
  <c r="AN87" i="1"/>
  <c r="K15" i="7"/>
  <c r="K18" i="9"/>
  <c r="K14" i="34"/>
  <c r="BK91" i="1"/>
  <c r="BH91" i="1"/>
  <c r="S90" i="1" l="1"/>
  <c r="IU3" i="45"/>
  <c r="IV1" i="45"/>
  <c r="Z90" i="1"/>
  <c r="AI90" i="1"/>
  <c r="AE90" i="1"/>
  <c r="AD90" i="1"/>
  <c r="X90" i="1"/>
  <c r="AC90" i="1"/>
  <c r="P90" i="1"/>
  <c r="W90" i="1"/>
  <c r="AB90" i="1"/>
  <c r="L90" i="1"/>
  <c r="AF90" i="1"/>
  <c r="U90" i="1"/>
  <c r="AM90" i="1"/>
  <c r="T90" i="1"/>
  <c r="Q90" i="1"/>
  <c r="N90" i="1"/>
  <c r="AH90" i="1"/>
  <c r="AG90" i="1"/>
  <c r="O90" i="1"/>
  <c r="AJ90" i="1"/>
  <c r="R90" i="1"/>
  <c r="AN90" i="1"/>
  <c r="Y90" i="1"/>
  <c r="K90" i="1"/>
  <c r="BO90" i="1"/>
  <c r="BO92" i="1"/>
  <c r="AP90" i="1"/>
  <c r="AP92" i="1"/>
  <c r="AJ86" i="1"/>
  <c r="AJ88" i="1"/>
  <c r="BS90" i="1"/>
  <c r="BS92" i="1"/>
  <c r="BM90" i="1"/>
  <c r="BM92" i="1"/>
  <c r="AS90" i="1"/>
  <c r="AS92" i="1"/>
  <c r="AR90" i="1"/>
  <c r="AR92" i="1"/>
  <c r="AK86" i="1"/>
  <c r="AK88" i="1"/>
  <c r="BC86" i="1"/>
  <c r="BC88" i="1"/>
  <c r="H12" i="37"/>
  <c r="H17" i="26"/>
  <c r="H14" i="30"/>
  <c r="AG14" i="30"/>
  <c r="AG17" i="26"/>
  <c r="AG12" i="37"/>
  <c r="AE17" i="26"/>
  <c r="AE14" i="30"/>
  <c r="AE12" i="37"/>
  <c r="O12" i="37"/>
  <c r="O17" i="26"/>
  <c r="O14" i="30"/>
  <c r="AH14" i="30"/>
  <c r="AH17" i="26"/>
  <c r="AH12" i="37"/>
  <c r="R14" i="30"/>
  <c r="R12" i="37"/>
  <c r="R17" i="26"/>
  <c r="BH90" i="1"/>
  <c r="BH92" i="1"/>
  <c r="V90" i="1"/>
  <c r="BI90" i="1"/>
  <c r="BI92" i="1"/>
  <c r="BI86" i="1"/>
  <c r="BI88" i="1"/>
  <c r="BP86" i="1"/>
  <c r="BP88" i="1"/>
  <c r="AP86" i="1"/>
  <c r="AP88" i="1"/>
  <c r="AK90" i="1"/>
  <c r="BF86" i="1"/>
  <c r="BF88" i="1"/>
  <c r="L86" i="1"/>
  <c r="L88" i="1"/>
  <c r="AR86" i="1"/>
  <c r="AR88" i="1"/>
  <c r="BU86" i="1"/>
  <c r="BU88" i="1"/>
  <c r="AX90" i="1"/>
  <c r="AX92" i="1"/>
  <c r="BS86" i="1"/>
  <c r="BS88" i="1"/>
  <c r="BP90" i="1"/>
  <c r="BP92" i="1"/>
  <c r="BE86" i="1"/>
  <c r="BE88" i="1"/>
  <c r="BE90" i="1"/>
  <c r="BE92" i="1"/>
  <c r="BF90" i="1"/>
  <c r="BF92" i="1"/>
  <c r="BQ86" i="1"/>
  <c r="BQ88" i="1"/>
  <c r="BH86" i="1"/>
  <c r="BH88" i="1"/>
  <c r="Z86" i="1"/>
  <c r="Z88" i="1"/>
  <c r="AG86" i="1"/>
  <c r="AG88" i="1"/>
  <c r="BL86" i="1"/>
  <c r="BL88" i="1"/>
  <c r="BG86" i="1"/>
  <c r="BG88" i="1"/>
  <c r="AW86" i="1"/>
  <c r="AW88" i="1"/>
  <c r="BQ90" i="1"/>
  <c r="BQ92" i="1"/>
  <c r="AU90" i="1"/>
  <c r="AU92" i="1"/>
  <c r="BA90" i="1"/>
  <c r="BA92" i="1"/>
  <c r="G12" i="37"/>
  <c r="G17" i="26"/>
  <c r="G14" i="30"/>
  <c r="AJ17" i="26"/>
  <c r="AJ12" i="37"/>
  <c r="AJ14" i="30"/>
  <c r="T14" i="30"/>
  <c r="T12" i="37"/>
  <c r="T17" i="26"/>
  <c r="U12" i="37"/>
  <c r="U17" i="26"/>
  <c r="U14" i="30"/>
  <c r="AA12" i="37"/>
  <c r="AA17" i="26"/>
  <c r="AA14" i="30"/>
  <c r="K17" i="26"/>
  <c r="K12" i="37"/>
  <c r="K14" i="30"/>
  <c r="AD14" i="30"/>
  <c r="AD17" i="26"/>
  <c r="AD12" i="37"/>
  <c r="N12" i="37"/>
  <c r="N17" i="26"/>
  <c r="N14" i="30"/>
  <c r="AW90" i="1"/>
  <c r="AW92" i="1"/>
  <c r="BW86" i="1"/>
  <c r="BW88" i="1"/>
  <c r="K86" i="1"/>
  <c r="K88" i="1"/>
  <c r="AH86" i="1"/>
  <c r="AH88" i="1"/>
  <c r="I17" i="26"/>
  <c r="I12" i="37"/>
  <c r="I14" i="30"/>
  <c r="J86" i="1"/>
  <c r="J88" i="1"/>
  <c r="BJ90" i="1"/>
  <c r="BJ92" i="1"/>
  <c r="AL86" i="1"/>
  <c r="AL88" i="1"/>
  <c r="AB86" i="1"/>
  <c r="AB88" i="1"/>
  <c r="T86" i="1"/>
  <c r="T88" i="1"/>
  <c r="BG90" i="1"/>
  <c r="BG92" i="1"/>
  <c r="BM86" i="1"/>
  <c r="BM88" i="1"/>
  <c r="BO86" i="1"/>
  <c r="BO88" i="1"/>
  <c r="BK86" i="1"/>
  <c r="BK88" i="1"/>
  <c r="BU90" i="1"/>
  <c r="BU92" i="1"/>
  <c r="U86" i="1"/>
  <c r="U88" i="1"/>
  <c r="BR86" i="1"/>
  <c r="BR88" i="1"/>
  <c r="X86" i="1"/>
  <c r="X88" i="1"/>
  <c r="F12" i="37"/>
  <c r="F17" i="26"/>
  <c r="F14" i="30"/>
  <c r="AF14" i="30"/>
  <c r="AF12" i="37"/>
  <c r="AF17" i="26"/>
  <c r="P14" i="30"/>
  <c r="P17" i="26"/>
  <c r="P12" i="37"/>
  <c r="M17" i="26"/>
  <c r="M12" i="37"/>
  <c r="M14" i="30"/>
  <c r="W12" i="37"/>
  <c r="W14" i="30"/>
  <c r="W17" i="26"/>
  <c r="AC12" i="37"/>
  <c r="AC14" i="30"/>
  <c r="AC17" i="26"/>
  <c r="Z12" i="37"/>
  <c r="Z14" i="30"/>
  <c r="Z17" i="26"/>
  <c r="J12" i="37"/>
  <c r="J14" i="30"/>
  <c r="J17" i="26"/>
  <c r="W86" i="1"/>
  <c r="W88" i="1"/>
  <c r="BJ86" i="1"/>
  <c r="BJ88" i="1"/>
  <c r="Y86" i="1"/>
  <c r="Y88" i="1"/>
  <c r="AI86" i="1"/>
  <c r="AI88" i="1"/>
  <c r="BD90" i="1"/>
  <c r="BD92" i="1"/>
  <c r="BC90" i="1"/>
  <c r="BC92" i="1"/>
  <c r="AQ86" i="1"/>
  <c r="AQ88" i="1"/>
  <c r="S86" i="1"/>
  <c r="S88" i="1"/>
  <c r="Q86" i="1"/>
  <c r="Q88" i="1"/>
  <c r="AY86" i="1"/>
  <c r="AY88" i="1"/>
  <c r="X12" i="37"/>
  <c r="X17" i="26"/>
  <c r="X14" i="30"/>
  <c r="AN86" i="1"/>
  <c r="AN88" i="1"/>
  <c r="AV86" i="1"/>
  <c r="AV88" i="1"/>
  <c r="V86" i="1"/>
  <c r="V88" i="1"/>
  <c r="BW90" i="1"/>
  <c r="BW92" i="1"/>
  <c r="AF86" i="1"/>
  <c r="AF88" i="1"/>
  <c r="BB86" i="1"/>
  <c r="BB88" i="1"/>
  <c r="BT86" i="1"/>
  <c r="BT88" i="1"/>
  <c r="R86" i="1"/>
  <c r="R88" i="1"/>
  <c r="BB90" i="1"/>
  <c r="BB92" i="1"/>
  <c r="BN90" i="1"/>
  <c r="BN92" i="1"/>
  <c r="AS86" i="1"/>
  <c r="AS88" i="1"/>
  <c r="M86" i="1"/>
  <c r="M88" i="1"/>
  <c r="BV86" i="1"/>
  <c r="BV88" i="1"/>
  <c r="BK90" i="1"/>
  <c r="BK92" i="1"/>
  <c r="BV90" i="1"/>
  <c r="BV92" i="1"/>
  <c r="BA86" i="1"/>
  <c r="BA88" i="1"/>
  <c r="BT90" i="1"/>
  <c r="BT92" i="1"/>
  <c r="BL90" i="1"/>
  <c r="BL92" i="1"/>
  <c r="AT90" i="1"/>
  <c r="AT92" i="1"/>
  <c r="BR90" i="1"/>
  <c r="BR92" i="1"/>
  <c r="P86" i="1"/>
  <c r="P88" i="1"/>
  <c r="AE86" i="1"/>
  <c r="AE88" i="1"/>
  <c r="AZ90" i="1"/>
  <c r="AZ92" i="1"/>
  <c r="AO90" i="1"/>
  <c r="AO92" i="1"/>
  <c r="AY90" i="1"/>
  <c r="AY92" i="1"/>
  <c r="AZ86" i="1"/>
  <c r="AZ88" i="1"/>
  <c r="AX86" i="1"/>
  <c r="AX88" i="1"/>
  <c r="AD86" i="1"/>
  <c r="AD88" i="1"/>
  <c r="AM86" i="1"/>
  <c r="AM88" i="1"/>
  <c r="AL90" i="1"/>
  <c r="AC86" i="1"/>
  <c r="AC88" i="1"/>
  <c r="BD86" i="1"/>
  <c r="BD88" i="1"/>
  <c r="AU86" i="1"/>
  <c r="AU88" i="1"/>
  <c r="M90" i="1"/>
  <c r="AA86" i="1"/>
  <c r="AA88" i="1"/>
  <c r="AO86" i="1"/>
  <c r="AO88" i="1"/>
  <c r="AT86" i="1"/>
  <c r="AT88" i="1"/>
  <c r="BN86" i="1"/>
  <c r="BN88" i="1"/>
  <c r="O86" i="1"/>
  <c r="O88" i="1"/>
  <c r="N86" i="1"/>
  <c r="N88" i="1"/>
  <c r="AV90" i="1"/>
  <c r="AV92" i="1"/>
  <c r="AQ90" i="1"/>
  <c r="AQ92" i="1"/>
  <c r="Y12" i="37"/>
  <c r="Y14" i="30"/>
  <c r="Y17" i="26"/>
  <c r="AB17" i="26"/>
  <c r="AB12" i="37"/>
  <c r="AB14" i="30"/>
  <c r="L12" i="37"/>
  <c r="L14" i="30"/>
  <c r="L17" i="26"/>
  <c r="AI12" i="37"/>
  <c r="AI14" i="30"/>
  <c r="AI17" i="26"/>
  <c r="S17" i="26"/>
  <c r="S12" i="37"/>
  <c r="S14" i="30"/>
  <c r="Q14" i="30"/>
  <c r="Q12" i="37"/>
  <c r="Q17" i="26"/>
  <c r="V14" i="30"/>
  <c r="V12" i="37"/>
  <c r="V17" i="26"/>
  <c r="J90" i="1"/>
  <c r="Q82" i="1"/>
  <c r="Q80" i="1"/>
  <c r="R81" i="1"/>
  <c r="V62" i="1"/>
  <c r="R13" i="9" s="1"/>
  <c r="W61" i="1"/>
  <c r="V60" i="1"/>
  <c r="L18" i="9"/>
  <c r="L14" i="34"/>
  <c r="L15" i="7"/>
  <c r="AA57" i="1"/>
  <c r="W12" i="26" s="1"/>
  <c r="AA55" i="1"/>
  <c r="AB56" i="1"/>
  <c r="Q76" i="1"/>
  <c r="R77" i="1"/>
  <c r="Q78" i="1"/>
  <c r="V64" i="1"/>
  <c r="V66" i="1"/>
  <c r="R13" i="26" s="1"/>
  <c r="W65" i="1"/>
  <c r="L14" i="37"/>
  <c r="L15" i="30"/>
  <c r="L18" i="26"/>
  <c r="AA53" i="1"/>
  <c r="W12" i="9" s="1"/>
  <c r="AA51" i="1"/>
  <c r="AB52" i="1"/>
  <c r="IV3" i="45" l="1"/>
  <c r="IW1" i="45"/>
  <c r="AP14" i="7"/>
  <c r="AP17" i="9"/>
  <c r="AP12" i="34"/>
  <c r="AV14" i="7"/>
  <c r="AV12" i="34"/>
  <c r="AV17" i="9"/>
  <c r="AW12" i="34"/>
  <c r="AW17" i="9"/>
  <c r="AW14" i="7"/>
  <c r="AX17" i="9"/>
  <c r="AX12" i="34"/>
  <c r="AX14" i="7"/>
  <c r="BS14" i="7"/>
  <c r="BS12" i="34"/>
  <c r="BS17" i="9"/>
  <c r="BC12" i="34"/>
  <c r="BC17" i="9"/>
  <c r="BC14" i="7"/>
  <c r="BO12" i="34"/>
  <c r="BO17" i="9"/>
  <c r="BO14" i="7"/>
  <c r="AO12" i="37"/>
  <c r="AO14" i="30"/>
  <c r="AO17" i="26"/>
  <c r="AZ14" i="7"/>
  <c r="AZ12" i="34"/>
  <c r="AZ17" i="9"/>
  <c r="M14" i="7"/>
  <c r="M12" i="34"/>
  <c r="M17" i="9"/>
  <c r="AM14" i="7"/>
  <c r="AM12" i="34"/>
  <c r="AM17" i="9"/>
  <c r="AZ14" i="30"/>
  <c r="AZ17" i="26"/>
  <c r="AZ12" i="37"/>
  <c r="U14" i="7"/>
  <c r="U12" i="34"/>
  <c r="U17" i="9"/>
  <c r="S14" i="7"/>
  <c r="S17" i="9"/>
  <c r="S12" i="34"/>
  <c r="BN12" i="34"/>
  <c r="BN14" i="7"/>
  <c r="BN17" i="9"/>
  <c r="BQ17" i="26"/>
  <c r="BQ14" i="30"/>
  <c r="BQ12" i="37"/>
  <c r="BK12" i="34"/>
  <c r="BK17" i="9"/>
  <c r="BK14" i="7"/>
  <c r="BC14" i="30"/>
  <c r="BC12" i="37"/>
  <c r="BC17" i="26"/>
  <c r="X12" i="34"/>
  <c r="X14" i="7"/>
  <c r="X17" i="9"/>
  <c r="BF14" i="30"/>
  <c r="BF12" i="37"/>
  <c r="BF17" i="26"/>
  <c r="AL12" i="34"/>
  <c r="AL17" i="9"/>
  <c r="AL14" i="7"/>
  <c r="BE17" i="9"/>
  <c r="BE12" i="34"/>
  <c r="BE14" i="7"/>
  <c r="K14" i="7"/>
  <c r="K17" i="9"/>
  <c r="K12" i="34"/>
  <c r="Z17" i="9"/>
  <c r="Z12" i="34"/>
  <c r="Z14" i="7"/>
  <c r="AA12" i="34"/>
  <c r="AA14" i="7"/>
  <c r="AA17" i="9"/>
  <c r="BH12" i="37"/>
  <c r="BH14" i="30"/>
  <c r="BH17" i="26"/>
  <c r="I12" i="34"/>
  <c r="I14" i="7"/>
  <c r="I17" i="9"/>
  <c r="N12" i="34"/>
  <c r="N14" i="7"/>
  <c r="N17" i="9"/>
  <c r="AR12" i="34"/>
  <c r="AR17" i="9"/>
  <c r="AR14" i="7"/>
  <c r="AW14" i="30"/>
  <c r="AW17" i="26"/>
  <c r="AW12" i="37"/>
  <c r="AC12" i="34"/>
  <c r="AC17" i="9"/>
  <c r="AC14" i="7"/>
  <c r="BB14" i="30"/>
  <c r="BB17" i="26"/>
  <c r="BB12" i="37"/>
  <c r="H12" i="34"/>
  <c r="H14" i="7"/>
  <c r="H17" i="9"/>
  <c r="AL12" i="37"/>
  <c r="AL17" i="26"/>
  <c r="AL14" i="30"/>
  <c r="AM12" i="37"/>
  <c r="AM17" i="26"/>
  <c r="AM14" i="30"/>
  <c r="BJ12" i="34"/>
  <c r="BJ14" i="7"/>
  <c r="BJ17" i="9"/>
  <c r="AI17" i="9"/>
  <c r="AI12" i="34"/>
  <c r="AI14" i="7"/>
  <c r="AU14" i="30"/>
  <c r="AU12" i="37"/>
  <c r="AU17" i="26"/>
  <c r="L12" i="34"/>
  <c r="L14" i="7"/>
  <c r="L17" i="9"/>
  <c r="BP17" i="26"/>
  <c r="BP12" i="37"/>
  <c r="BP14" i="30"/>
  <c r="BR12" i="34"/>
  <c r="BR14" i="7"/>
  <c r="BR17" i="9"/>
  <c r="AX17" i="26"/>
  <c r="AX12" i="37"/>
  <c r="AX14" i="30"/>
  <c r="AB14" i="7"/>
  <c r="AB12" i="34"/>
  <c r="AB17" i="9"/>
  <c r="AJ14" i="7"/>
  <c r="AJ17" i="9"/>
  <c r="AJ12" i="34"/>
  <c r="G14" i="7"/>
  <c r="G17" i="9"/>
  <c r="G12" i="34"/>
  <c r="AS17" i="26"/>
  <c r="AS12" i="37"/>
  <c r="AS14" i="30"/>
  <c r="AQ17" i="26"/>
  <c r="AQ14" i="30"/>
  <c r="AQ12" i="37"/>
  <c r="AS12" i="34"/>
  <c r="AS17" i="9"/>
  <c r="AS14" i="7"/>
  <c r="BH12" i="34"/>
  <c r="BH17" i="9"/>
  <c r="BH14" i="7"/>
  <c r="V14" i="7"/>
  <c r="V17" i="9"/>
  <c r="V12" i="34"/>
  <c r="BM12" i="34"/>
  <c r="BM14" i="7"/>
  <c r="BM17" i="9"/>
  <c r="BA14" i="30"/>
  <c r="BA17" i="26"/>
  <c r="BA12" i="37"/>
  <c r="BL14" i="30"/>
  <c r="BL17" i="26"/>
  <c r="BL12" i="37"/>
  <c r="AT14" i="30"/>
  <c r="AT12" i="37"/>
  <c r="AT17" i="26"/>
  <c r="AN14" i="7"/>
  <c r="AN12" i="34"/>
  <c r="AN17" i="9"/>
  <c r="BB12" i="34"/>
  <c r="BB17" i="9"/>
  <c r="BB14" i="7"/>
  <c r="BD12" i="37"/>
  <c r="BD17" i="26"/>
  <c r="BD14" i="30"/>
  <c r="AY17" i="9"/>
  <c r="AY14" i="7"/>
  <c r="AY12" i="34"/>
  <c r="AN12" i="37"/>
  <c r="AN17" i="26"/>
  <c r="AN14" i="30"/>
  <c r="BI12" i="37"/>
  <c r="BI14" i="30"/>
  <c r="BI17" i="26"/>
  <c r="AF17" i="9"/>
  <c r="AF12" i="34"/>
  <c r="AF14" i="7"/>
  <c r="BK12" i="37"/>
  <c r="BK17" i="26"/>
  <c r="BK14" i="30"/>
  <c r="AR14" i="30"/>
  <c r="AR12" i="37"/>
  <c r="AR17" i="26"/>
  <c r="W12" i="34"/>
  <c r="W17" i="9"/>
  <c r="W14" i="7"/>
  <c r="AK12" i="37"/>
  <c r="AK17" i="26"/>
  <c r="AK14" i="30"/>
  <c r="BN12" i="37"/>
  <c r="BN14" i="30"/>
  <c r="BN17" i="26"/>
  <c r="BG14" i="30"/>
  <c r="BG12" i="37"/>
  <c r="BG17" i="26"/>
  <c r="BJ12" i="37"/>
  <c r="BJ14" i="30"/>
  <c r="BJ17" i="26"/>
  <c r="BS12" i="37"/>
  <c r="BS17" i="26"/>
  <c r="BS14" i="30"/>
  <c r="AD14" i="7"/>
  <c r="AD12" i="34"/>
  <c r="AD17" i="9"/>
  <c r="BM14" i="30"/>
  <c r="BM12" i="37"/>
  <c r="BM17" i="26"/>
  <c r="BD14" i="7"/>
  <c r="BD12" i="34"/>
  <c r="BD17" i="9"/>
  <c r="BA12" i="34"/>
  <c r="BA14" i="7"/>
  <c r="BA17" i="9"/>
  <c r="BQ14" i="7"/>
  <c r="BQ17" i="9"/>
  <c r="BQ12" i="34"/>
  <c r="AG12" i="34"/>
  <c r="AG14" i="7"/>
  <c r="AG17" i="9"/>
  <c r="BO12" i="37"/>
  <c r="BO14" i="30"/>
  <c r="BO17" i="26"/>
  <c r="J14" i="7"/>
  <c r="J17" i="9"/>
  <c r="J12" i="34"/>
  <c r="AK14" i="7"/>
  <c r="AK12" i="34"/>
  <c r="AK17" i="9"/>
  <c r="AT12" i="34"/>
  <c r="AT14" i="7"/>
  <c r="AT17" i="9"/>
  <c r="AV14" i="30"/>
  <c r="AV12" i="37"/>
  <c r="AV17" i="26"/>
  <c r="AP17" i="26"/>
  <c r="AP14" i="30"/>
  <c r="AP12" i="37"/>
  <c r="BR12" i="37"/>
  <c r="BR17" i="26"/>
  <c r="BR14" i="30"/>
  <c r="AO12" i="34"/>
  <c r="AO17" i="9"/>
  <c r="AO14" i="7"/>
  <c r="BP17" i="9"/>
  <c r="BP14" i="7"/>
  <c r="BP12" i="34"/>
  <c r="R14" i="7"/>
  <c r="R12" i="34"/>
  <c r="R17" i="9"/>
  <c r="AQ12" i="34"/>
  <c r="AQ17" i="9"/>
  <c r="AQ14" i="7"/>
  <c r="Y14" i="7"/>
  <c r="Y12" i="34"/>
  <c r="Y17" i="9"/>
  <c r="AU12" i="34"/>
  <c r="AU17" i="9"/>
  <c r="AU14" i="7"/>
  <c r="O17" i="9"/>
  <c r="O12" i="34"/>
  <c r="O14" i="7"/>
  <c r="AY12" i="37"/>
  <c r="AY17" i="26"/>
  <c r="AY14" i="30"/>
  <c r="AE14" i="7"/>
  <c r="AE17" i="9"/>
  <c r="AE12" i="34"/>
  <c r="BF12" i="34"/>
  <c r="BF14" i="7"/>
  <c r="BF17" i="9"/>
  <c r="T12" i="34"/>
  <c r="T14" i="7"/>
  <c r="T17" i="9"/>
  <c r="Q12" i="34"/>
  <c r="Q14" i="7"/>
  <c r="Q17" i="9"/>
  <c r="BG12" i="34"/>
  <c r="BG17" i="9"/>
  <c r="BG14" i="7"/>
  <c r="BI12" i="34"/>
  <c r="BI14" i="7"/>
  <c r="BI17" i="9"/>
  <c r="P17" i="9"/>
  <c r="P12" i="34"/>
  <c r="P14" i="7"/>
  <c r="AH14" i="7"/>
  <c r="AH12" i="34"/>
  <c r="AH17" i="9"/>
  <c r="F17" i="9"/>
  <c r="F12" i="34"/>
  <c r="F14" i="7"/>
  <c r="BL12" i="34"/>
  <c r="BL17" i="9"/>
  <c r="BL14" i="7"/>
  <c r="BE14" i="30"/>
  <c r="BE17" i="26"/>
  <c r="BE12" i="37"/>
  <c r="AB57" i="1"/>
  <c r="X12" i="26" s="1"/>
  <c r="AB55" i="1"/>
  <c r="AC56" i="1"/>
  <c r="M18" i="9"/>
  <c r="M15" i="7"/>
  <c r="M14" i="34"/>
  <c r="W66" i="1"/>
  <c r="S13" i="26" s="1"/>
  <c r="W64" i="1"/>
  <c r="X65" i="1"/>
  <c r="R76" i="1"/>
  <c r="S77" i="1"/>
  <c r="R78" i="1"/>
  <c r="AB51" i="1"/>
  <c r="AC52" i="1"/>
  <c r="AB53" i="1"/>
  <c r="X12" i="9" s="1"/>
  <c r="S81" i="1"/>
  <c r="R82" i="1"/>
  <c r="R80" i="1"/>
  <c r="W62" i="1"/>
  <c r="S13" i="9" s="1"/>
  <c r="X61" i="1"/>
  <c r="W60" i="1"/>
  <c r="M15" i="30"/>
  <c r="M14" i="37"/>
  <c r="M18" i="26"/>
  <c r="IW3" i="45" l="1"/>
  <c r="IX1" i="45"/>
  <c r="N18" i="9"/>
  <c r="N14" i="34"/>
  <c r="N15" i="7"/>
  <c r="AC55" i="1"/>
  <c r="AD56" i="1"/>
  <c r="AC57" i="1"/>
  <c r="Y12" i="26" s="1"/>
  <c r="AD52" i="1"/>
  <c r="AC53" i="1"/>
  <c r="Y12" i="9" s="1"/>
  <c r="AC51" i="1"/>
  <c r="X62" i="1"/>
  <c r="T13" i="9" s="1"/>
  <c r="Y61" i="1"/>
  <c r="X60" i="1"/>
  <c r="T81" i="1"/>
  <c r="S80" i="1"/>
  <c r="S82" i="1"/>
  <c r="S78" i="1"/>
  <c r="T77" i="1"/>
  <c r="S76" i="1"/>
  <c r="N18" i="26"/>
  <c r="N15" i="30"/>
  <c r="N14" i="37"/>
  <c r="X64" i="1"/>
  <c r="Y65" i="1"/>
  <c r="X66" i="1"/>
  <c r="T13" i="26" s="1"/>
  <c r="IX3" i="45" l="1"/>
  <c r="IY1" i="45"/>
  <c r="O18" i="9"/>
  <c r="O14" i="34"/>
  <c r="O15" i="7"/>
  <c r="Y66" i="1"/>
  <c r="U13" i="26" s="1"/>
  <c r="Z65" i="1"/>
  <c r="Y64" i="1"/>
  <c r="O15" i="30"/>
  <c r="O14" i="37"/>
  <c r="O18" i="26"/>
  <c r="Y62" i="1"/>
  <c r="U13" i="9" s="1"/>
  <c r="Y60" i="1"/>
  <c r="Z61" i="1"/>
  <c r="AD51" i="1"/>
  <c r="AD53" i="1"/>
  <c r="Z12" i="9" s="1"/>
  <c r="AE52" i="1"/>
  <c r="U77" i="1"/>
  <c r="T78" i="1"/>
  <c r="T76" i="1"/>
  <c r="U81" i="1"/>
  <c r="T80" i="1"/>
  <c r="T82" i="1"/>
  <c r="AD57" i="1"/>
  <c r="Z12" i="26" s="1"/>
  <c r="AD55" i="1"/>
  <c r="AE56" i="1"/>
  <c r="IY3" i="45" l="1"/>
  <c r="IZ1" i="45"/>
  <c r="AE55" i="1"/>
  <c r="AE57" i="1"/>
  <c r="AA12" i="26" s="1"/>
  <c r="U82" i="1"/>
  <c r="V81" i="1"/>
  <c r="U80" i="1"/>
  <c r="U76" i="1"/>
  <c r="V77" i="1"/>
  <c r="U78" i="1"/>
  <c r="Z62" i="1"/>
  <c r="V13" i="9" s="1"/>
  <c r="AA61" i="1"/>
  <c r="Z60" i="1"/>
  <c r="AE53" i="1"/>
  <c r="AA12" i="9" s="1"/>
  <c r="AE51" i="1"/>
  <c r="P15" i="30"/>
  <c r="P14" i="37"/>
  <c r="P18" i="26"/>
  <c r="P15" i="7"/>
  <c r="P18" i="9"/>
  <c r="P14" i="34"/>
  <c r="Z66" i="1"/>
  <c r="V13" i="26" s="1"/>
  <c r="AA65" i="1"/>
  <c r="Z64" i="1"/>
  <c r="IZ3" i="45" l="1"/>
  <c r="JA1" i="45"/>
  <c r="W77" i="1"/>
  <c r="V76" i="1"/>
  <c r="V78" i="1"/>
  <c r="AB61" i="1"/>
  <c r="AA62" i="1"/>
  <c r="W13" i="9" s="1"/>
  <c r="AA60" i="1"/>
  <c r="Q18" i="9"/>
  <c r="Q14" i="34"/>
  <c r="Q15" i="7"/>
  <c r="V82" i="1"/>
  <c r="V80" i="1"/>
  <c r="W81" i="1"/>
  <c r="Q14" i="37"/>
  <c r="Q15" i="30"/>
  <c r="Q18" i="26"/>
  <c r="AA66" i="1"/>
  <c r="W13" i="26" s="1"/>
  <c r="AA64" i="1"/>
  <c r="AB65" i="1"/>
  <c r="JA3" i="45" l="1"/>
  <c r="JB1" i="45"/>
  <c r="X81" i="1"/>
  <c r="W82" i="1"/>
  <c r="W80" i="1"/>
  <c r="AB62" i="1"/>
  <c r="X13" i="9" s="1"/>
  <c r="AB60" i="1"/>
  <c r="AC61" i="1"/>
  <c r="AB66" i="1"/>
  <c r="X13" i="26" s="1"/>
  <c r="AB64" i="1"/>
  <c r="AC65" i="1"/>
  <c r="R18" i="26"/>
  <c r="R14" i="37"/>
  <c r="R15" i="30"/>
  <c r="R15" i="7"/>
  <c r="R18" i="9"/>
  <c r="R14" i="34"/>
  <c r="X77" i="1"/>
  <c r="W78" i="1"/>
  <c r="W76" i="1"/>
  <c r="JB3" i="45" l="1"/>
  <c r="JC1" i="45"/>
  <c r="Y77" i="1"/>
  <c r="X76" i="1"/>
  <c r="X78" i="1"/>
  <c r="AC62" i="1"/>
  <c r="Y13" i="9" s="1"/>
  <c r="AC60" i="1"/>
  <c r="AD61" i="1"/>
  <c r="S15" i="30"/>
  <c r="S14" i="37"/>
  <c r="S18" i="26"/>
  <c r="S14" i="34"/>
  <c r="S15" i="7"/>
  <c r="S18" i="9"/>
  <c r="AC64" i="1"/>
  <c r="AC66" i="1"/>
  <c r="Y13" i="26" s="1"/>
  <c r="AD65" i="1"/>
  <c r="X82" i="1"/>
  <c r="X80" i="1"/>
  <c r="Y81" i="1"/>
  <c r="JC3" i="45" l="1"/>
  <c r="JD1" i="45"/>
  <c r="AE65" i="1"/>
  <c r="AD66" i="1"/>
  <c r="Z13" i="26" s="1"/>
  <c r="AD64" i="1"/>
  <c r="T15" i="7"/>
  <c r="T18" i="9"/>
  <c r="T14" i="34"/>
  <c r="AE61" i="1"/>
  <c r="AD62" i="1"/>
  <c r="Z13" i="9" s="1"/>
  <c r="AD60" i="1"/>
  <c r="T14" i="37"/>
  <c r="T15" i="30"/>
  <c r="T18" i="26"/>
  <c r="Y82" i="1"/>
  <c r="Z81" i="1"/>
  <c r="Y80" i="1"/>
  <c r="Y78" i="1"/>
  <c r="Y76" i="1"/>
  <c r="Z77" i="1"/>
  <c r="JD3" i="45" l="1"/>
  <c r="JE1" i="45"/>
  <c r="U14" i="34"/>
  <c r="U18" i="9"/>
  <c r="U15" i="7"/>
  <c r="AE60" i="1"/>
  <c r="AE62" i="1"/>
  <c r="AA13" i="9" s="1"/>
  <c r="Z76" i="1"/>
  <c r="Z78" i="1"/>
  <c r="AA77" i="1"/>
  <c r="AA81" i="1"/>
  <c r="Z82" i="1"/>
  <c r="Z80" i="1"/>
  <c r="U14" i="37"/>
  <c r="U18" i="26"/>
  <c r="U15" i="30"/>
  <c r="AE66" i="1"/>
  <c r="AA13" i="26" s="1"/>
  <c r="AE64" i="1"/>
  <c r="JE3" i="45" l="1"/>
  <c r="JF1" i="45"/>
  <c r="V15" i="30"/>
  <c r="V14" i="37"/>
  <c r="V18" i="26"/>
  <c r="AA78" i="1"/>
  <c r="AA76" i="1"/>
  <c r="AB77" i="1"/>
  <c r="V18" i="9"/>
  <c r="V15" i="7"/>
  <c r="V14" i="34"/>
  <c r="AA82" i="1"/>
  <c r="AA80" i="1"/>
  <c r="AB81" i="1"/>
  <c r="JF3" i="45" l="1"/>
  <c r="JG1" i="45"/>
  <c r="W15" i="30"/>
  <c r="W14" i="37"/>
  <c r="W18" i="26"/>
  <c r="AC77" i="1"/>
  <c r="AB78" i="1"/>
  <c r="AB76" i="1"/>
  <c r="AB80" i="1"/>
  <c r="AB82" i="1"/>
  <c r="AC81" i="1"/>
  <c r="W18" i="9"/>
  <c r="W14" i="34"/>
  <c r="W15" i="7"/>
  <c r="JG3" i="45" l="1"/>
  <c r="JH1" i="45"/>
  <c r="X14" i="37"/>
  <c r="X15" i="30"/>
  <c r="X18" i="26"/>
  <c r="AC78" i="1"/>
  <c r="AD77" i="1"/>
  <c r="AC76" i="1"/>
  <c r="AC80" i="1"/>
  <c r="AD81" i="1"/>
  <c r="AC82" i="1"/>
  <c r="X18" i="9"/>
  <c r="X15" i="7"/>
  <c r="X14" i="34"/>
  <c r="JH3" i="45" l="1"/>
  <c r="JI1" i="45"/>
  <c r="Y15" i="7"/>
  <c r="Y14" i="34"/>
  <c r="Y18" i="9"/>
  <c r="AD82" i="1"/>
  <c r="AE81" i="1"/>
  <c r="AD80" i="1"/>
  <c r="Y18" i="26"/>
  <c r="Y14" i="37"/>
  <c r="Y15" i="30"/>
  <c r="AE77" i="1"/>
  <c r="AD78" i="1"/>
  <c r="AD76" i="1"/>
  <c r="JI3" i="45" l="1"/>
  <c r="JJ1" i="45"/>
  <c r="Z15" i="7"/>
  <c r="Z14" i="34"/>
  <c r="Z18" i="9"/>
  <c r="AE76" i="1"/>
  <c r="AE78" i="1"/>
  <c r="Z14" i="37"/>
  <c r="Z15" i="30"/>
  <c r="Z18" i="26"/>
  <c r="AE82" i="1"/>
  <c r="AE80" i="1"/>
  <c r="A271" i="46"/>
  <c r="B276" i="46" s="1"/>
  <c r="B277" i="46" s="1"/>
  <c r="D96" i="1" s="1"/>
  <c r="E51" i="26"/>
  <c r="D105" i="1"/>
  <c r="E51" i="9"/>
  <c r="JJ3" i="45" l="1"/>
  <c r="JK1" i="45"/>
  <c r="AA14" i="37"/>
  <c r="AA15" i="30"/>
  <c r="AA18" i="26"/>
  <c r="AA15" i="7"/>
  <c r="AA18" i="9"/>
  <c r="AA14" i="34"/>
  <c r="D97" i="1"/>
  <c r="E97" i="1"/>
  <c r="I105" i="1"/>
  <c r="I109" i="1"/>
  <c r="J109" i="1"/>
  <c r="J105" i="1"/>
  <c r="JK3" i="45" l="1"/>
  <c r="JL1" i="45"/>
  <c r="I100" i="1"/>
  <c r="E100" i="1"/>
  <c r="I96" i="1"/>
  <c r="D100" i="1"/>
  <c r="I108" i="1"/>
  <c r="I110" i="1"/>
  <c r="K105" i="1"/>
  <c r="K109" i="1"/>
  <c r="J104" i="1"/>
  <c r="J106" i="1"/>
  <c r="I104" i="1"/>
  <c r="I106" i="1"/>
  <c r="J108" i="1"/>
  <c r="J110" i="1"/>
  <c r="JL3" i="45" l="1"/>
  <c r="JM1" i="45"/>
  <c r="AF96" i="1"/>
  <c r="AJ96" i="1"/>
  <c r="BI96" i="1"/>
  <c r="AI96" i="1"/>
  <c r="AO96" i="1"/>
  <c r="BB96" i="1"/>
  <c r="BR96" i="1"/>
  <c r="BH96" i="1"/>
  <c r="AN96" i="1"/>
  <c r="BK96" i="1"/>
  <c r="AL96" i="1"/>
  <c r="BA96" i="1"/>
  <c r="BP96" i="1"/>
  <c r="BJ96" i="1"/>
  <c r="AR96" i="1"/>
  <c r="BS96" i="1"/>
  <c r="BL96" i="1"/>
  <c r="BE96" i="1"/>
  <c r="AP96" i="1"/>
  <c r="AX96" i="1"/>
  <c r="AH96" i="1"/>
  <c r="BW96" i="1"/>
  <c r="AV96" i="1"/>
  <c r="AW96" i="1"/>
  <c r="BM96" i="1"/>
  <c r="BD96" i="1"/>
  <c r="AQ96" i="1"/>
  <c r="BF96" i="1"/>
  <c r="BV96" i="1"/>
  <c r="AG96" i="1"/>
  <c r="AY96" i="1"/>
  <c r="BO96" i="1"/>
  <c r="AZ96" i="1"/>
  <c r="AK96" i="1"/>
  <c r="BQ96" i="1"/>
  <c r="AM96" i="1"/>
  <c r="AS96" i="1"/>
  <c r="BC96" i="1"/>
  <c r="AT96" i="1"/>
  <c r="BU96" i="1"/>
  <c r="BN96" i="1"/>
  <c r="AU96" i="1"/>
  <c r="BG96" i="1"/>
  <c r="BT96" i="1"/>
  <c r="I97" i="1"/>
  <c r="I95" i="1"/>
  <c r="J96" i="1"/>
  <c r="AF100" i="1"/>
  <c r="AU100" i="1"/>
  <c r="BD100" i="1"/>
  <c r="BT100" i="1"/>
  <c r="BW100" i="1"/>
  <c r="AP100" i="1"/>
  <c r="BI100" i="1"/>
  <c r="BO100" i="1"/>
  <c r="AS100" i="1"/>
  <c r="BJ100" i="1"/>
  <c r="AM100" i="1"/>
  <c r="AO100" i="1"/>
  <c r="AV100" i="1"/>
  <c r="AY100" i="1"/>
  <c r="AI100" i="1"/>
  <c r="BQ100" i="1"/>
  <c r="BB100" i="1"/>
  <c r="BG100" i="1"/>
  <c r="AZ100" i="1"/>
  <c r="BE100" i="1"/>
  <c r="BU100" i="1"/>
  <c r="BF100" i="1"/>
  <c r="BS100" i="1"/>
  <c r="AH100" i="1"/>
  <c r="BH100" i="1"/>
  <c r="AQ100" i="1"/>
  <c r="AR100" i="1"/>
  <c r="AW100" i="1"/>
  <c r="BM100" i="1"/>
  <c r="AL100" i="1"/>
  <c r="AX100" i="1"/>
  <c r="BN100" i="1"/>
  <c r="AJ100" i="1"/>
  <c r="BC100" i="1"/>
  <c r="BL100" i="1"/>
  <c r="BA100" i="1"/>
  <c r="AG100" i="1"/>
  <c r="BR100" i="1"/>
  <c r="AN100" i="1"/>
  <c r="BP100" i="1"/>
  <c r="BK100" i="1"/>
  <c r="AT100" i="1"/>
  <c r="AK100" i="1"/>
  <c r="BV100" i="1"/>
  <c r="J100" i="1"/>
  <c r="I101" i="1"/>
  <c r="I99" i="1"/>
  <c r="E9" i="34"/>
  <c r="E10" i="7"/>
  <c r="E8" i="9"/>
  <c r="L109" i="1"/>
  <c r="L105" i="1"/>
  <c r="K108" i="1"/>
  <c r="K110" i="1"/>
  <c r="E8" i="26"/>
  <c r="E9" i="37"/>
  <c r="E10" i="30"/>
  <c r="F8" i="9"/>
  <c r="F51" i="9" s="1"/>
  <c r="F9" i="34"/>
  <c r="F10" i="7"/>
  <c r="F10" i="30"/>
  <c r="F8" i="26"/>
  <c r="F51" i="26" s="1"/>
  <c r="F9" i="37"/>
  <c r="K104" i="1"/>
  <c r="K106" i="1"/>
  <c r="JN1" i="45" l="1"/>
  <c r="JM3" i="45"/>
  <c r="AG99" i="1"/>
  <c r="AG101" i="1"/>
  <c r="BH99" i="1"/>
  <c r="BH101" i="1"/>
  <c r="AS101" i="1"/>
  <c r="AS99" i="1"/>
  <c r="BU97" i="1"/>
  <c r="BU95" i="1"/>
  <c r="AX97" i="1"/>
  <c r="AX95" i="1"/>
  <c r="BV99" i="1"/>
  <c r="BV101" i="1"/>
  <c r="BP99" i="1"/>
  <c r="BP101" i="1"/>
  <c r="BA101" i="1"/>
  <c r="BA99" i="1"/>
  <c r="BN99" i="1"/>
  <c r="BN101" i="1"/>
  <c r="AW99" i="1"/>
  <c r="AW101" i="1"/>
  <c r="AH101" i="1"/>
  <c r="AH99" i="1"/>
  <c r="BE101" i="1"/>
  <c r="BE99" i="1"/>
  <c r="BQ101" i="1"/>
  <c r="BQ99" i="1"/>
  <c r="AO99" i="1"/>
  <c r="AO101" i="1"/>
  <c r="BO99" i="1"/>
  <c r="BO101" i="1"/>
  <c r="BT99" i="1"/>
  <c r="BT101" i="1"/>
  <c r="J95" i="1"/>
  <c r="J97" i="1"/>
  <c r="K96" i="1"/>
  <c r="BG97" i="1"/>
  <c r="BG95" i="1"/>
  <c r="AT95" i="1"/>
  <c r="AT97" i="1"/>
  <c r="BQ95" i="1"/>
  <c r="BQ97" i="1"/>
  <c r="AY97" i="1"/>
  <c r="AY95" i="1"/>
  <c r="AQ95" i="1"/>
  <c r="AQ97" i="1"/>
  <c r="AV97" i="1"/>
  <c r="AV95" i="1"/>
  <c r="AP95" i="1"/>
  <c r="AP97" i="1"/>
  <c r="AR97" i="1"/>
  <c r="AR95" i="1"/>
  <c r="AL95" i="1"/>
  <c r="AL97" i="1"/>
  <c r="BR97" i="1"/>
  <c r="BR95" i="1"/>
  <c r="BI97" i="1"/>
  <c r="BI95" i="1"/>
  <c r="J101" i="1"/>
  <c r="J99" i="1"/>
  <c r="K100" i="1"/>
  <c r="AJ101" i="1"/>
  <c r="AJ99" i="1"/>
  <c r="BB99" i="1"/>
  <c r="BB101" i="1"/>
  <c r="BW99" i="1"/>
  <c r="BW101" i="1"/>
  <c r="BT97" i="1"/>
  <c r="BT95" i="1"/>
  <c r="BO95" i="1"/>
  <c r="BO97" i="1"/>
  <c r="AW97" i="1"/>
  <c r="AW95" i="1"/>
  <c r="BA97" i="1"/>
  <c r="BA95" i="1"/>
  <c r="BH97" i="1"/>
  <c r="BH95" i="1"/>
  <c r="AK101" i="1"/>
  <c r="AK99" i="1"/>
  <c r="AN99" i="1"/>
  <c r="AN101" i="1"/>
  <c r="BL101" i="1"/>
  <c r="BL99" i="1"/>
  <c r="AX101" i="1"/>
  <c r="AX99" i="1"/>
  <c r="AR99" i="1"/>
  <c r="AR101" i="1"/>
  <c r="BS99" i="1"/>
  <c r="BS101" i="1"/>
  <c r="AZ99" i="1"/>
  <c r="AZ101" i="1"/>
  <c r="AI101" i="1"/>
  <c r="AI99" i="1"/>
  <c r="AM99" i="1"/>
  <c r="AM101" i="1"/>
  <c r="BI101" i="1"/>
  <c r="BI99" i="1"/>
  <c r="BD101" i="1"/>
  <c r="BD99" i="1"/>
  <c r="AU95" i="1"/>
  <c r="AU97" i="1"/>
  <c r="BC95" i="1"/>
  <c r="BC97" i="1"/>
  <c r="AK97" i="1"/>
  <c r="AK95" i="1"/>
  <c r="AG95" i="1"/>
  <c r="AG97" i="1"/>
  <c r="BD97" i="1"/>
  <c r="BD95" i="1"/>
  <c r="BW97" i="1"/>
  <c r="BW95" i="1"/>
  <c r="BE97" i="1"/>
  <c r="BE95" i="1"/>
  <c r="BJ95" i="1"/>
  <c r="BJ97" i="1"/>
  <c r="BK95" i="1"/>
  <c r="BK97" i="1"/>
  <c r="BB97" i="1"/>
  <c r="BB95" i="1"/>
  <c r="AJ95" i="1"/>
  <c r="AJ97" i="1"/>
  <c r="BK101" i="1"/>
  <c r="BK99" i="1"/>
  <c r="BM101" i="1"/>
  <c r="BM99" i="1"/>
  <c r="BU101" i="1"/>
  <c r="BU99" i="1"/>
  <c r="AV101" i="1"/>
  <c r="AV99" i="1"/>
  <c r="AF101" i="1"/>
  <c r="AF99" i="1"/>
  <c r="AM97" i="1"/>
  <c r="AM95" i="1"/>
  <c r="BF95" i="1"/>
  <c r="BF97" i="1"/>
  <c r="BS97" i="1"/>
  <c r="BS95" i="1"/>
  <c r="AI95" i="1"/>
  <c r="AI97" i="1"/>
  <c r="E13" i="30"/>
  <c r="E16" i="26"/>
  <c r="E13" i="37"/>
  <c r="AT99" i="1"/>
  <c r="AT101" i="1"/>
  <c r="BR99" i="1"/>
  <c r="BR101" i="1"/>
  <c r="BC99" i="1"/>
  <c r="BC101" i="1"/>
  <c r="AL99" i="1"/>
  <c r="AL101" i="1"/>
  <c r="AQ99" i="1"/>
  <c r="AQ101" i="1"/>
  <c r="BF99" i="1"/>
  <c r="BF101" i="1"/>
  <c r="BG99" i="1"/>
  <c r="BG101" i="1"/>
  <c r="AY99" i="1"/>
  <c r="AY101" i="1"/>
  <c r="BJ101" i="1"/>
  <c r="BJ99" i="1"/>
  <c r="AP99" i="1"/>
  <c r="AP101" i="1"/>
  <c r="AU101" i="1"/>
  <c r="AU99" i="1"/>
  <c r="E13" i="34"/>
  <c r="E13" i="7"/>
  <c r="E16" i="9"/>
  <c r="BN95" i="1"/>
  <c r="BN97" i="1"/>
  <c r="AS95" i="1"/>
  <c r="AS97" i="1"/>
  <c r="AZ95" i="1"/>
  <c r="AZ97" i="1"/>
  <c r="BV97" i="1"/>
  <c r="BV95" i="1"/>
  <c r="BM97" i="1"/>
  <c r="BM95" i="1"/>
  <c r="AH95" i="1"/>
  <c r="AH97" i="1"/>
  <c r="BL97" i="1"/>
  <c r="BL95" i="1"/>
  <c r="BP95" i="1"/>
  <c r="BP97" i="1"/>
  <c r="AN95" i="1"/>
  <c r="AN97" i="1"/>
  <c r="AO97" i="1"/>
  <c r="AO95" i="1"/>
  <c r="AF95" i="1"/>
  <c r="AF97" i="1"/>
  <c r="G9" i="34"/>
  <c r="G8" i="9"/>
  <c r="G51" i="9" s="1"/>
  <c r="G10" i="7"/>
  <c r="M109" i="1"/>
  <c r="M105" i="1"/>
  <c r="G10" i="30"/>
  <c r="G9" i="37"/>
  <c r="G8" i="26"/>
  <c r="G51" i="26" s="1"/>
  <c r="L104" i="1"/>
  <c r="L106" i="1"/>
  <c r="L108" i="1"/>
  <c r="L110" i="1"/>
  <c r="JN3" i="45" l="1"/>
  <c r="JO1" i="45"/>
  <c r="AV13" i="7"/>
  <c r="AV13" i="34"/>
  <c r="AV16" i="9"/>
  <c r="AJ13" i="37"/>
  <c r="AJ13" i="30"/>
  <c r="AJ16" i="26"/>
  <c r="BP13" i="30"/>
  <c r="BP13" i="37"/>
  <c r="BP16" i="26"/>
  <c r="AM16" i="26"/>
  <c r="AM13" i="30"/>
  <c r="AM13" i="37"/>
  <c r="BO13" i="34"/>
  <c r="BO13" i="7"/>
  <c r="BO16" i="9"/>
  <c r="AR13" i="37"/>
  <c r="AR13" i="30"/>
  <c r="AR16" i="26"/>
  <c r="BI13" i="37"/>
  <c r="BI16" i="26"/>
  <c r="BI13" i="30"/>
  <c r="BA13" i="34"/>
  <c r="BA13" i="7"/>
  <c r="BA16" i="9"/>
  <c r="AZ13" i="7"/>
  <c r="AZ16" i="9"/>
  <c r="AZ13" i="34"/>
  <c r="AG13" i="7"/>
  <c r="AG16" i="9"/>
  <c r="AG13" i="34"/>
  <c r="BE16" i="26"/>
  <c r="BE13" i="37"/>
  <c r="BE13" i="30"/>
  <c r="AE13" i="37"/>
  <c r="AE16" i="26"/>
  <c r="AE13" i="30"/>
  <c r="AT13" i="37"/>
  <c r="AT16" i="26"/>
  <c r="AT13" i="30"/>
  <c r="BD16" i="9"/>
  <c r="BD13" i="7"/>
  <c r="BD13" i="34"/>
  <c r="AS16" i="9"/>
  <c r="AS13" i="34"/>
  <c r="AS13" i="7"/>
  <c r="BP13" i="7"/>
  <c r="BP13" i="34"/>
  <c r="BP16" i="9"/>
  <c r="AP13" i="34"/>
  <c r="AP13" i="7"/>
  <c r="AP16" i="9"/>
  <c r="L96" i="1"/>
  <c r="K97" i="1"/>
  <c r="K95" i="1"/>
  <c r="BA13" i="30"/>
  <c r="BA16" i="26"/>
  <c r="BA13" i="37"/>
  <c r="AW16" i="26"/>
  <c r="AW13" i="30"/>
  <c r="AW13" i="37"/>
  <c r="BQ13" i="34"/>
  <c r="BQ16" i="9"/>
  <c r="BQ13" i="7"/>
  <c r="AJ13" i="7"/>
  <c r="AJ16" i="9"/>
  <c r="AJ13" i="34"/>
  <c r="BG16" i="9"/>
  <c r="BG13" i="34"/>
  <c r="BG13" i="7"/>
  <c r="BO16" i="26"/>
  <c r="BO13" i="30"/>
  <c r="BO13" i="37"/>
  <c r="K99" i="1"/>
  <c r="L100" i="1"/>
  <c r="K101" i="1"/>
  <c r="BC13" i="7"/>
  <c r="BC13" i="34"/>
  <c r="BC16" i="9"/>
  <c r="AS13" i="37"/>
  <c r="AS16" i="26"/>
  <c r="AS13" i="30"/>
  <c r="BD13" i="37"/>
  <c r="BD13" i="30"/>
  <c r="BD16" i="26"/>
  <c r="BH13" i="34"/>
  <c r="BH16" i="9"/>
  <c r="BH13" i="7"/>
  <c r="BC13" i="37"/>
  <c r="BC13" i="30"/>
  <c r="BC16" i="26"/>
  <c r="AP16" i="26"/>
  <c r="AP13" i="30"/>
  <c r="AP13" i="37"/>
  <c r="AI13" i="34"/>
  <c r="AI13" i="7"/>
  <c r="AI16" i="9"/>
  <c r="BL16" i="9"/>
  <c r="BL13" i="34"/>
  <c r="BL13" i="7"/>
  <c r="AD13" i="7"/>
  <c r="AD16" i="9"/>
  <c r="AD13" i="34"/>
  <c r="AO13" i="7"/>
  <c r="AO13" i="34"/>
  <c r="AO16" i="9"/>
  <c r="AQ16" i="26"/>
  <c r="AQ13" i="37"/>
  <c r="AQ13" i="30"/>
  <c r="BF16" i="26"/>
  <c r="BF13" i="30"/>
  <c r="BF13" i="37"/>
  <c r="AE13" i="34"/>
  <c r="AE13" i="7"/>
  <c r="AE16" i="9"/>
  <c r="BB13" i="34"/>
  <c r="BB16" i="9"/>
  <c r="BB13" i="7"/>
  <c r="BF16" i="9"/>
  <c r="BF13" i="34"/>
  <c r="BF13" i="7"/>
  <c r="AC13" i="7"/>
  <c r="AC16" i="9"/>
  <c r="AC13" i="34"/>
  <c r="AY13" i="7"/>
  <c r="AY16" i="9"/>
  <c r="AY13" i="34"/>
  <c r="AI13" i="37"/>
  <c r="AI13" i="30"/>
  <c r="AI16" i="26"/>
  <c r="AV13" i="37"/>
  <c r="AV16" i="26"/>
  <c r="AV13" i="30"/>
  <c r="AN13" i="37"/>
  <c r="AN16" i="26"/>
  <c r="AN13" i="30"/>
  <c r="BK13" i="7"/>
  <c r="BK13" i="34"/>
  <c r="BK16" i="9"/>
  <c r="BS16" i="26"/>
  <c r="BS13" i="30"/>
  <c r="BS13" i="37"/>
  <c r="F16" i="26"/>
  <c r="F13" i="30"/>
  <c r="F13" i="37"/>
  <c r="BN13" i="7"/>
  <c r="BN16" i="9"/>
  <c r="BN13" i="34"/>
  <c r="AN13" i="34"/>
  <c r="AN16" i="9"/>
  <c r="AN13" i="7"/>
  <c r="AR16" i="9"/>
  <c r="AR13" i="7"/>
  <c r="AR13" i="34"/>
  <c r="AU16" i="9"/>
  <c r="AU13" i="7"/>
  <c r="AU13" i="34"/>
  <c r="F13" i="34"/>
  <c r="F16" i="9"/>
  <c r="F13" i="7"/>
  <c r="BK13" i="37"/>
  <c r="BK16" i="26"/>
  <c r="BK13" i="30"/>
  <c r="BJ16" i="26"/>
  <c r="BJ13" i="30"/>
  <c r="BJ13" i="37"/>
  <c r="BL16" i="26"/>
  <c r="BL13" i="30"/>
  <c r="BL13" i="37"/>
  <c r="AC16" i="26"/>
  <c r="AC13" i="37"/>
  <c r="AC13" i="30"/>
  <c r="AB16" i="9"/>
  <c r="AB13" i="7"/>
  <c r="AB13" i="34"/>
  <c r="BJ13" i="34"/>
  <c r="BJ16" i="9"/>
  <c r="BJ13" i="7"/>
  <c r="AF13" i="7"/>
  <c r="AF13" i="34"/>
  <c r="AF16" i="9"/>
  <c r="AQ13" i="34"/>
  <c r="AQ16" i="9"/>
  <c r="AQ13" i="7"/>
  <c r="AX16" i="26"/>
  <c r="AX13" i="37"/>
  <c r="AX13" i="30"/>
  <c r="BE13" i="34"/>
  <c r="BE13" i="7"/>
  <c r="BE16" i="9"/>
  <c r="AK13" i="37"/>
  <c r="AK13" i="30"/>
  <c r="AK16" i="26"/>
  <c r="BR13" i="30"/>
  <c r="BR16" i="26"/>
  <c r="BR13" i="37"/>
  <c r="BI13" i="7"/>
  <c r="BI16" i="9"/>
  <c r="BI13" i="34"/>
  <c r="AY13" i="30"/>
  <c r="AY13" i="37"/>
  <c r="AY16" i="26"/>
  <c r="AK16" i="9"/>
  <c r="AK13" i="34"/>
  <c r="AK13" i="7"/>
  <c r="BR13" i="34"/>
  <c r="BR13" i="7"/>
  <c r="BR16" i="9"/>
  <c r="AL13" i="30"/>
  <c r="AL13" i="37"/>
  <c r="AL16" i="26"/>
  <c r="AU13" i="30"/>
  <c r="AU13" i="37"/>
  <c r="AU16" i="26"/>
  <c r="BB13" i="37"/>
  <c r="BB13" i="30"/>
  <c r="BB16" i="26"/>
  <c r="AH16" i="26"/>
  <c r="AH13" i="30"/>
  <c r="AH13" i="37"/>
  <c r="BN13" i="37"/>
  <c r="BN13" i="30"/>
  <c r="BN16" i="26"/>
  <c r="AB13" i="37"/>
  <c r="AB13" i="30"/>
  <c r="AB16" i="26"/>
  <c r="BQ13" i="30"/>
  <c r="BQ16" i="26"/>
  <c r="BQ13" i="37"/>
  <c r="BG13" i="30"/>
  <c r="BG13" i="37"/>
  <c r="BG16" i="26"/>
  <c r="AX13" i="7"/>
  <c r="AX13" i="34"/>
  <c r="AX16" i="9"/>
  <c r="BS13" i="34"/>
  <c r="BS16" i="9"/>
  <c r="BS13" i="7"/>
  <c r="AZ13" i="37"/>
  <c r="AZ16" i="26"/>
  <c r="AZ13" i="30"/>
  <c r="BH16" i="26"/>
  <c r="BH13" i="30"/>
  <c r="BH13" i="37"/>
  <c r="AG13" i="30"/>
  <c r="AG16" i="26"/>
  <c r="AG13" i="37"/>
  <c r="AW16" i="9"/>
  <c r="AW13" i="34"/>
  <c r="AW13" i="7"/>
  <c r="AF16" i="26"/>
  <c r="AF13" i="37"/>
  <c r="AF13" i="30"/>
  <c r="AH13" i="34"/>
  <c r="AH13" i="7"/>
  <c r="AH16" i="9"/>
  <c r="AL13" i="34"/>
  <c r="AL13" i="7"/>
  <c r="AL16" i="9"/>
  <c r="AM16" i="9"/>
  <c r="AM13" i="34"/>
  <c r="AM13" i="7"/>
  <c r="BM13" i="7"/>
  <c r="BM16" i="9"/>
  <c r="BM13" i="34"/>
  <c r="BM13" i="37"/>
  <c r="BM13" i="30"/>
  <c r="BM16" i="26"/>
  <c r="AD13" i="37"/>
  <c r="AD16" i="26"/>
  <c r="AD13" i="30"/>
  <c r="AT13" i="34"/>
  <c r="AT13" i="7"/>
  <c r="AT16" i="9"/>
  <c r="AO16" i="26"/>
  <c r="AO13" i="30"/>
  <c r="AO13" i="37"/>
  <c r="M104" i="1"/>
  <c r="M106" i="1"/>
  <c r="H8" i="9"/>
  <c r="H51" i="9" s="1"/>
  <c r="H10" i="7"/>
  <c r="H9" i="34"/>
  <c r="M108" i="1"/>
  <c r="M110" i="1"/>
  <c r="N105" i="1"/>
  <c r="N109" i="1"/>
  <c r="H10" i="30"/>
  <c r="H9" i="37"/>
  <c r="H8" i="26"/>
  <c r="H51" i="26" s="1"/>
  <c r="JP1" i="45" l="1"/>
  <c r="JO3" i="45"/>
  <c r="G13" i="30"/>
  <c r="G16" i="26"/>
  <c r="G13" i="37"/>
  <c r="L97" i="1"/>
  <c r="M96" i="1"/>
  <c r="L95" i="1"/>
  <c r="L101" i="1"/>
  <c r="L99" i="1"/>
  <c r="M100" i="1"/>
  <c r="G13" i="7"/>
  <c r="G16" i="9"/>
  <c r="G13" i="34"/>
  <c r="O105" i="1"/>
  <c r="O109" i="1"/>
  <c r="I10" i="30"/>
  <c r="I8" i="26"/>
  <c r="I51" i="26" s="1"/>
  <c r="I9" i="37"/>
  <c r="I8" i="9"/>
  <c r="I51" i="9" s="1"/>
  <c r="I10" i="7"/>
  <c r="I9" i="34"/>
  <c r="N108" i="1"/>
  <c r="N110" i="1"/>
  <c r="N104" i="1"/>
  <c r="N106" i="1"/>
  <c r="JQ1" i="45" l="1"/>
  <c r="JP3" i="45"/>
  <c r="H13" i="37"/>
  <c r="H13" i="30"/>
  <c r="H16" i="26"/>
  <c r="H13" i="7"/>
  <c r="H16" i="9"/>
  <c r="H13" i="34"/>
  <c r="M99" i="1"/>
  <c r="M101" i="1"/>
  <c r="N100" i="1"/>
  <c r="N96" i="1"/>
  <c r="M95" i="1"/>
  <c r="M97" i="1"/>
  <c r="J10" i="30"/>
  <c r="J9" i="37"/>
  <c r="J8" i="26"/>
  <c r="J51" i="26" s="1"/>
  <c r="P109" i="1"/>
  <c r="P105" i="1"/>
  <c r="O108" i="1"/>
  <c r="O110" i="1"/>
  <c r="J10" i="7"/>
  <c r="J8" i="9"/>
  <c r="J51" i="9" s="1"/>
  <c r="J9" i="34"/>
  <c r="O104" i="1"/>
  <c r="O106" i="1"/>
  <c r="JR1" i="45" l="1"/>
  <c r="JQ3" i="45"/>
  <c r="I16" i="26"/>
  <c r="I13" i="37"/>
  <c r="I13" i="30"/>
  <c r="I13" i="34"/>
  <c r="I16" i="9"/>
  <c r="I13" i="7"/>
  <c r="N97" i="1"/>
  <c r="N95" i="1"/>
  <c r="O96" i="1"/>
  <c r="O100" i="1"/>
  <c r="N99" i="1"/>
  <c r="N101" i="1"/>
  <c r="Q105" i="1"/>
  <c r="Q109" i="1"/>
  <c r="P104" i="1"/>
  <c r="P106" i="1"/>
  <c r="K9" i="34"/>
  <c r="K8" i="9"/>
  <c r="K51" i="9" s="1"/>
  <c r="K10" i="7"/>
  <c r="P108" i="1"/>
  <c r="P110" i="1"/>
  <c r="K8" i="26"/>
  <c r="K51" i="26" s="1"/>
  <c r="K9" i="37"/>
  <c r="K10" i="30"/>
  <c r="JR3" i="45" l="1"/>
  <c r="JS1" i="45"/>
  <c r="J13" i="7"/>
  <c r="J16" i="9"/>
  <c r="J13" i="34"/>
  <c r="J13" i="37"/>
  <c r="J16" i="26"/>
  <c r="J13" i="30"/>
  <c r="P100" i="1"/>
  <c r="O99" i="1"/>
  <c r="O101" i="1"/>
  <c r="O97" i="1"/>
  <c r="O95" i="1"/>
  <c r="P96" i="1"/>
  <c r="R105" i="1"/>
  <c r="R109" i="1"/>
  <c r="Q108" i="1"/>
  <c r="Q110" i="1"/>
  <c r="L9" i="37"/>
  <c r="L8" i="26"/>
  <c r="L51" i="26" s="1"/>
  <c r="L10" i="30"/>
  <c r="Q104" i="1"/>
  <c r="Q106" i="1"/>
  <c r="L9" i="34"/>
  <c r="L10" i="7"/>
  <c r="L8" i="9"/>
  <c r="L51" i="9" s="1"/>
  <c r="JS3" i="45" l="1"/>
  <c r="JT1" i="45"/>
  <c r="Q96" i="1"/>
  <c r="P97" i="1"/>
  <c r="P95" i="1"/>
  <c r="P101" i="1"/>
  <c r="P99" i="1"/>
  <c r="Q100" i="1"/>
  <c r="K16" i="9"/>
  <c r="K13" i="7"/>
  <c r="K13" i="34"/>
  <c r="K13" i="37"/>
  <c r="K13" i="30"/>
  <c r="K16" i="26"/>
  <c r="R108" i="1"/>
  <c r="R110" i="1"/>
  <c r="M9" i="34"/>
  <c r="M10" i="7"/>
  <c r="M8" i="9"/>
  <c r="M51" i="9" s="1"/>
  <c r="R104" i="1"/>
  <c r="R106" i="1"/>
  <c r="M9" i="37"/>
  <c r="M8" i="26"/>
  <c r="M51" i="26" s="1"/>
  <c r="M10" i="30"/>
  <c r="S105" i="1"/>
  <c r="S109" i="1"/>
  <c r="JT3" i="45" l="1"/>
  <c r="JU1" i="45"/>
  <c r="L13" i="37"/>
  <c r="L16" i="26"/>
  <c r="L13" i="30"/>
  <c r="R100" i="1"/>
  <c r="Q99" i="1"/>
  <c r="Q101" i="1"/>
  <c r="L13" i="7"/>
  <c r="L13" i="34"/>
  <c r="L16" i="9"/>
  <c r="R96" i="1"/>
  <c r="Q95" i="1"/>
  <c r="Q97" i="1"/>
  <c r="N9" i="37"/>
  <c r="N8" i="26"/>
  <c r="N51" i="26" s="1"/>
  <c r="N10" i="30"/>
  <c r="T109" i="1"/>
  <c r="T105" i="1"/>
  <c r="S108" i="1"/>
  <c r="S110" i="1"/>
  <c r="S104" i="1"/>
  <c r="S106" i="1"/>
  <c r="N10" i="7"/>
  <c r="N8" i="9"/>
  <c r="N51" i="9" s="1"/>
  <c r="N9" i="34"/>
  <c r="JU3" i="45" l="1"/>
  <c r="JV1" i="45"/>
  <c r="M13" i="7"/>
  <c r="M13" i="34"/>
  <c r="M16" i="9"/>
  <c r="S100" i="1"/>
  <c r="R101" i="1"/>
  <c r="R99" i="1"/>
  <c r="M16" i="26"/>
  <c r="M13" i="30"/>
  <c r="M13" i="37"/>
  <c r="R97" i="1"/>
  <c r="S96" i="1"/>
  <c r="R95" i="1"/>
  <c r="O10" i="7"/>
  <c r="O9" i="34"/>
  <c r="O8" i="9"/>
  <c r="O51" i="9" s="1"/>
  <c r="T104" i="1"/>
  <c r="T106" i="1"/>
  <c r="U109" i="1"/>
  <c r="U105" i="1"/>
  <c r="T108" i="1"/>
  <c r="T110" i="1"/>
  <c r="O10" i="30"/>
  <c r="O9" i="37"/>
  <c r="O8" i="26"/>
  <c r="O51" i="26" s="1"/>
  <c r="JV3" i="45" l="1"/>
  <c r="JW1" i="45"/>
  <c r="JX1" i="45" s="1"/>
  <c r="JY1" i="45" s="1"/>
  <c r="JZ1" i="45" s="1"/>
  <c r="KA1" i="45" s="1"/>
  <c r="S97" i="1"/>
  <c r="T96" i="1"/>
  <c r="S95" i="1"/>
  <c r="N13" i="34"/>
  <c r="N16" i="9"/>
  <c r="N13" i="7"/>
  <c r="T100" i="1"/>
  <c r="S101" i="1"/>
  <c r="S99" i="1"/>
  <c r="N13" i="30"/>
  <c r="N13" i="37"/>
  <c r="N16" i="26"/>
  <c r="V109" i="1"/>
  <c r="V105" i="1"/>
  <c r="U108" i="1"/>
  <c r="U110" i="1"/>
  <c r="P9" i="37"/>
  <c r="P8" i="26"/>
  <c r="P51" i="26" s="1"/>
  <c r="P10" i="30"/>
  <c r="P10" i="7"/>
  <c r="P9" i="34"/>
  <c r="P8" i="9"/>
  <c r="P51" i="9" s="1"/>
  <c r="U104" i="1"/>
  <c r="U106" i="1"/>
  <c r="KA3" i="45" l="1"/>
  <c r="K54" i="46" s="1"/>
  <c r="KB1" i="45"/>
  <c r="K53" i="46"/>
  <c r="K52" i="46"/>
  <c r="O13" i="30"/>
  <c r="O16" i="26"/>
  <c r="O13" i="37"/>
  <c r="T99" i="1"/>
  <c r="U100" i="1"/>
  <c r="T101" i="1"/>
  <c r="T97" i="1"/>
  <c r="T95" i="1"/>
  <c r="U96" i="1"/>
  <c r="O13" i="7"/>
  <c r="O13" i="34"/>
  <c r="O16" i="9"/>
  <c r="V104" i="1"/>
  <c r="V106" i="1"/>
  <c r="W105" i="1"/>
  <c r="W109" i="1"/>
  <c r="V108" i="1"/>
  <c r="V110" i="1"/>
  <c r="Q9" i="34"/>
  <c r="Q10" i="7"/>
  <c r="Q8" i="9"/>
  <c r="Q51" i="9" s="1"/>
  <c r="Q10" i="30"/>
  <c r="Q9" i="37"/>
  <c r="Q8" i="26"/>
  <c r="Q51" i="26" s="1"/>
  <c r="KB3" i="45" l="1"/>
  <c r="KC1" i="45"/>
  <c r="P16" i="9"/>
  <c r="P13" i="34"/>
  <c r="P13" i="7"/>
  <c r="P16" i="26"/>
  <c r="P13" i="37"/>
  <c r="P13" i="30"/>
  <c r="U97" i="1"/>
  <c r="U95" i="1"/>
  <c r="V96" i="1"/>
  <c r="U99" i="1"/>
  <c r="U101" i="1"/>
  <c r="V100" i="1"/>
  <c r="R8" i="26"/>
  <c r="R51" i="26" s="1"/>
  <c r="R9" i="37"/>
  <c r="R10" i="30"/>
  <c r="R9" i="34"/>
  <c r="R10" i="7"/>
  <c r="R8" i="9"/>
  <c r="R51" i="9" s="1"/>
  <c r="X109" i="1"/>
  <c r="X105" i="1"/>
  <c r="W110" i="1"/>
  <c r="W108" i="1"/>
  <c r="W104" i="1"/>
  <c r="W106" i="1"/>
  <c r="KC3" i="45" l="1"/>
  <c r="KD1" i="45"/>
  <c r="Q13" i="7"/>
  <c r="Q16" i="9"/>
  <c r="Q13" i="34"/>
  <c r="Q13" i="37"/>
  <c r="Q16" i="26"/>
  <c r="Q13" i="30"/>
  <c r="W100" i="1"/>
  <c r="V101" i="1"/>
  <c r="V99" i="1"/>
  <c r="V95" i="1"/>
  <c r="W96" i="1"/>
  <c r="V97" i="1"/>
  <c r="S9" i="37"/>
  <c r="S10" i="30"/>
  <c r="S8" i="26"/>
  <c r="S51" i="26" s="1"/>
  <c r="Y109" i="1"/>
  <c r="Y105" i="1"/>
  <c r="S9" i="34"/>
  <c r="S10" i="7"/>
  <c r="S8" i="9"/>
  <c r="S51" i="9" s="1"/>
  <c r="X104" i="1"/>
  <c r="X106" i="1"/>
  <c r="X108" i="1"/>
  <c r="X110" i="1"/>
  <c r="KD3" i="45" l="1"/>
  <c r="KE1" i="45"/>
  <c r="R13" i="34"/>
  <c r="R13" i="7"/>
  <c r="R16" i="9"/>
  <c r="W97" i="1"/>
  <c r="W95" i="1"/>
  <c r="X96" i="1"/>
  <c r="X100" i="1"/>
  <c r="W99" i="1"/>
  <c r="W101" i="1"/>
  <c r="R16" i="26"/>
  <c r="R13" i="30"/>
  <c r="R13" i="37"/>
  <c r="Z105" i="1"/>
  <c r="Z109" i="1"/>
  <c r="T8" i="9"/>
  <c r="T51" i="9" s="1"/>
  <c r="T10" i="7"/>
  <c r="T9" i="34"/>
  <c r="Y104" i="1"/>
  <c r="Y106" i="1"/>
  <c r="T10" i="30"/>
  <c r="T8" i="26"/>
  <c r="T51" i="26" s="1"/>
  <c r="T9" i="37"/>
  <c r="Y108" i="1"/>
  <c r="Y110" i="1"/>
  <c r="KE3" i="45" l="1"/>
  <c r="KF1" i="45"/>
  <c r="X99" i="1"/>
  <c r="Y100" i="1"/>
  <c r="X101" i="1"/>
  <c r="S16" i="9"/>
  <c r="S13" i="34"/>
  <c r="S13" i="7"/>
  <c r="Y96" i="1"/>
  <c r="X97" i="1"/>
  <c r="X95" i="1"/>
  <c r="S16" i="26"/>
  <c r="S13" i="37"/>
  <c r="S13" i="30"/>
  <c r="Z108" i="1"/>
  <c r="Z110" i="1"/>
  <c r="Z104" i="1"/>
  <c r="Z106" i="1"/>
  <c r="AA105" i="1"/>
  <c r="AA109" i="1"/>
  <c r="U10" i="30"/>
  <c r="U9" i="37"/>
  <c r="U8" i="26"/>
  <c r="U51" i="26" s="1"/>
  <c r="U10" i="7"/>
  <c r="U8" i="9"/>
  <c r="U51" i="9" s="1"/>
  <c r="U9" i="34"/>
  <c r="KF3" i="45" l="1"/>
  <c r="KG1" i="45"/>
  <c r="Y97" i="1"/>
  <c r="Y95" i="1"/>
  <c r="Z96" i="1"/>
  <c r="T13" i="37"/>
  <c r="T16" i="26"/>
  <c r="T13" i="30"/>
  <c r="T13" i="7"/>
  <c r="T16" i="9"/>
  <c r="T13" i="34"/>
  <c r="Y99" i="1"/>
  <c r="Z100" i="1"/>
  <c r="Y101" i="1"/>
  <c r="AA108" i="1"/>
  <c r="AA110" i="1"/>
  <c r="V10" i="30"/>
  <c r="V8" i="26"/>
  <c r="V51" i="26" s="1"/>
  <c r="V9" i="37"/>
  <c r="AA104" i="1"/>
  <c r="AA106" i="1"/>
  <c r="AB105" i="1"/>
  <c r="AB109" i="1"/>
  <c r="V9" i="34"/>
  <c r="V10" i="7"/>
  <c r="V8" i="9"/>
  <c r="V51" i="9" s="1"/>
  <c r="KH1" i="45" l="1"/>
  <c r="KG3" i="45"/>
  <c r="AA100" i="1"/>
  <c r="Z99" i="1"/>
  <c r="Z101" i="1"/>
  <c r="Z95" i="1"/>
  <c r="AA96" i="1"/>
  <c r="Z97" i="1"/>
  <c r="U16" i="26"/>
  <c r="U13" i="30"/>
  <c r="U13" i="37"/>
  <c r="U13" i="7"/>
  <c r="U16" i="9"/>
  <c r="U13" i="34"/>
  <c r="W9" i="37"/>
  <c r="W8" i="26"/>
  <c r="W51" i="26" s="1"/>
  <c r="W10" i="30"/>
  <c r="AB110" i="1"/>
  <c r="AB108" i="1"/>
  <c r="AC105" i="1"/>
  <c r="AC109" i="1"/>
  <c r="AB106" i="1"/>
  <c r="AB104" i="1"/>
  <c r="W10" i="7"/>
  <c r="W9" i="34"/>
  <c r="W8" i="9"/>
  <c r="W51" i="9" s="1"/>
  <c r="KH3" i="45" l="1"/>
  <c r="KI1" i="45"/>
  <c r="V13" i="37"/>
  <c r="V13" i="30"/>
  <c r="V16" i="26"/>
  <c r="V13" i="7"/>
  <c r="V16" i="9"/>
  <c r="V13" i="34"/>
  <c r="AB96" i="1"/>
  <c r="AA95" i="1"/>
  <c r="AA97" i="1"/>
  <c r="AA101" i="1"/>
  <c r="AA99" i="1"/>
  <c r="AB100" i="1"/>
  <c r="AC106" i="1"/>
  <c r="AC104" i="1"/>
  <c r="AD105" i="1"/>
  <c r="AD109" i="1"/>
  <c r="X8" i="9"/>
  <c r="X51" i="9" s="1"/>
  <c r="X9" i="34"/>
  <c r="X10" i="7"/>
  <c r="X9" i="37"/>
  <c r="X8" i="26"/>
  <c r="X51" i="26" s="1"/>
  <c r="X10" i="30"/>
  <c r="AC108" i="1"/>
  <c r="AC110" i="1"/>
  <c r="E97" i="46" l="1"/>
  <c r="KI3" i="45"/>
  <c r="KJ1" i="45"/>
  <c r="AB99" i="1"/>
  <c r="AC100" i="1"/>
  <c r="AB101" i="1"/>
  <c r="AB97" i="1"/>
  <c r="AB95" i="1"/>
  <c r="AC96" i="1"/>
  <c r="W13" i="30"/>
  <c r="W13" i="37"/>
  <c r="W16" i="26"/>
  <c r="W13" i="34"/>
  <c r="W13" i="7"/>
  <c r="W16" i="9"/>
  <c r="AE109" i="1"/>
  <c r="AE105" i="1"/>
  <c r="Y10" i="7"/>
  <c r="Y8" i="9"/>
  <c r="Y51" i="9" s="1"/>
  <c r="Y9" i="34"/>
  <c r="Y9" i="37"/>
  <c r="Y8" i="26"/>
  <c r="Y51" i="26" s="1"/>
  <c r="Y10" i="30"/>
  <c r="AD108" i="1"/>
  <c r="AD110" i="1"/>
  <c r="AD104" i="1"/>
  <c r="AD106" i="1"/>
  <c r="F97" i="46" l="1"/>
  <c r="D54" i="46" s="1"/>
  <c r="D45" i="46" s="1"/>
  <c r="KK1" i="45"/>
  <c r="KJ3" i="45"/>
  <c r="X13" i="37"/>
  <c r="X13" i="30"/>
  <c r="X16" i="26"/>
  <c r="X13" i="34"/>
  <c r="X13" i="7"/>
  <c r="X16" i="9"/>
  <c r="AC95" i="1"/>
  <c r="AC97" i="1"/>
  <c r="AD96" i="1"/>
  <c r="AC101" i="1"/>
  <c r="AC99" i="1"/>
  <c r="AD100" i="1"/>
  <c r="Z8" i="26"/>
  <c r="Z51" i="26" s="1"/>
  <c r="Z10" i="30"/>
  <c r="Z9" i="37"/>
  <c r="AE104" i="1"/>
  <c r="AE106" i="1"/>
  <c r="AE108" i="1"/>
  <c r="AE110" i="1"/>
  <c r="Z8" i="9"/>
  <c r="Z51" i="9" s="1"/>
  <c r="Z9" i="34"/>
  <c r="Z10" i="7"/>
  <c r="AF109" i="1"/>
  <c r="AF105" i="1"/>
  <c r="G97" i="46" l="1"/>
  <c r="KL1" i="45"/>
  <c r="KK3" i="45"/>
  <c r="AD101" i="1"/>
  <c r="AD99" i="1"/>
  <c r="AE100" i="1"/>
  <c r="Y13" i="37"/>
  <c r="Y13" i="30"/>
  <c r="Y16" i="26"/>
  <c r="Y16" i="9"/>
  <c r="Y13" i="7"/>
  <c r="Y13" i="34"/>
  <c r="AD95" i="1"/>
  <c r="AE96" i="1"/>
  <c r="AD97" i="1"/>
  <c r="AG105" i="1"/>
  <c r="AG109" i="1"/>
  <c r="AA9" i="34"/>
  <c r="AA10" i="7"/>
  <c r="AA8" i="9"/>
  <c r="AA51" i="9" s="1"/>
  <c r="AF104" i="1"/>
  <c r="AF106" i="1"/>
  <c r="AF110" i="1"/>
  <c r="AF108" i="1"/>
  <c r="AA8" i="26"/>
  <c r="AA51" i="26" s="1"/>
  <c r="AA10" i="30"/>
  <c r="AA9" i="37"/>
  <c r="H97" i="46" l="1"/>
  <c r="KL3" i="45"/>
  <c r="KM1" i="45"/>
  <c r="AE97" i="1"/>
  <c r="AE95" i="1"/>
  <c r="AE99" i="1"/>
  <c r="AE101" i="1"/>
  <c r="Z13" i="34"/>
  <c r="Z13" i="7"/>
  <c r="Z16" i="9"/>
  <c r="Z13" i="30"/>
  <c r="Z16" i="26"/>
  <c r="Z13" i="37"/>
  <c r="AG108" i="1"/>
  <c r="AG110" i="1"/>
  <c r="AH105" i="1"/>
  <c r="AH109" i="1"/>
  <c r="AG104" i="1"/>
  <c r="AG106" i="1"/>
  <c r="AB9" i="37"/>
  <c r="AB8" i="26"/>
  <c r="AB51" i="26" s="1"/>
  <c r="AB10" i="30"/>
  <c r="AB10" i="7"/>
  <c r="AB8" i="9"/>
  <c r="AB51" i="9" s="1"/>
  <c r="AB9" i="34"/>
  <c r="I97" i="46" l="1"/>
  <c r="KM3" i="45"/>
  <c r="KN1" i="45"/>
  <c r="AA16" i="26"/>
  <c r="AA13" i="30"/>
  <c r="AA13" i="37"/>
  <c r="AA13" i="34"/>
  <c r="AA16" i="9"/>
  <c r="AA13" i="7"/>
  <c r="AI109" i="1"/>
  <c r="AI105" i="1"/>
  <c r="AC10" i="30"/>
  <c r="AC9" i="37"/>
  <c r="AC8" i="26"/>
  <c r="AC51" i="26" s="1"/>
  <c r="AC10" i="7"/>
  <c r="AC8" i="9"/>
  <c r="AC51" i="9" s="1"/>
  <c r="AC9" i="34"/>
  <c r="AH108" i="1"/>
  <c r="AH110" i="1"/>
  <c r="AH106" i="1"/>
  <c r="AH104" i="1"/>
  <c r="J97" i="46" l="1"/>
  <c r="KN3" i="45"/>
  <c r="KO1" i="45"/>
  <c r="AJ105" i="1"/>
  <c r="AJ109" i="1"/>
  <c r="AI104" i="1"/>
  <c r="AI106" i="1"/>
  <c r="AI108" i="1"/>
  <c r="AI110" i="1"/>
  <c r="AD9" i="37"/>
  <c r="AD8" i="26"/>
  <c r="AD51" i="26" s="1"/>
  <c r="AD10" i="30"/>
  <c r="AD10" i="7"/>
  <c r="AD9" i="34"/>
  <c r="AD8" i="9"/>
  <c r="AD51" i="9" s="1"/>
  <c r="K97" i="46" l="1"/>
  <c r="KO3" i="45"/>
  <c r="KP1" i="45"/>
  <c r="AE8" i="26"/>
  <c r="AE51" i="26" s="1"/>
  <c r="AE9" i="37"/>
  <c r="AE10" i="30"/>
  <c r="AJ108" i="1"/>
  <c r="AJ110" i="1"/>
  <c r="AJ104" i="1"/>
  <c r="AJ106" i="1"/>
  <c r="AE10" i="7"/>
  <c r="AE8" i="9"/>
  <c r="AE51" i="9" s="1"/>
  <c r="AE9" i="34"/>
  <c r="AK105" i="1"/>
  <c r="AK109" i="1"/>
  <c r="L97" i="46" l="1"/>
  <c r="KP3" i="45"/>
  <c r="KQ1" i="45"/>
  <c r="AF9" i="37"/>
  <c r="AF10" i="30"/>
  <c r="AF8" i="26"/>
  <c r="AF51" i="26" s="1"/>
  <c r="AL105" i="1"/>
  <c r="AL109" i="1"/>
  <c r="AK108" i="1"/>
  <c r="AK110" i="1"/>
  <c r="AK104" i="1"/>
  <c r="AK106" i="1"/>
  <c r="AF8" i="9"/>
  <c r="AF51" i="9" s="1"/>
  <c r="AF9" i="34"/>
  <c r="AF10" i="7"/>
  <c r="M97" i="46" l="1"/>
  <c r="KQ3" i="45"/>
  <c r="KR1" i="45"/>
  <c r="AG9" i="34"/>
  <c r="AG10" i="7"/>
  <c r="AG8" i="9"/>
  <c r="AG51" i="9" s="1"/>
  <c r="AL108" i="1"/>
  <c r="AL110" i="1"/>
  <c r="AM105" i="1"/>
  <c r="AM109" i="1"/>
  <c r="AL106" i="1"/>
  <c r="AL104" i="1"/>
  <c r="AG10" i="30"/>
  <c r="AG9" i="37"/>
  <c r="AG8" i="26"/>
  <c r="AG51" i="26" s="1"/>
  <c r="N97" i="46" l="1"/>
  <c r="KR3" i="45"/>
  <c r="KS1" i="45"/>
  <c r="AM104" i="1"/>
  <c r="AM106" i="1"/>
  <c r="AH8" i="26"/>
  <c r="AH51" i="26" s="1"/>
  <c r="AH10" i="30"/>
  <c r="AH9" i="37"/>
  <c r="AH10" i="7"/>
  <c r="AH8" i="9"/>
  <c r="AH51" i="9" s="1"/>
  <c r="AH9" i="34"/>
  <c r="AN105" i="1"/>
  <c r="AN109" i="1"/>
  <c r="AM108" i="1"/>
  <c r="AM110" i="1"/>
  <c r="O97" i="46" l="1"/>
  <c r="KS3" i="45"/>
  <c r="KT1" i="45"/>
  <c r="AN108" i="1"/>
  <c r="AN110" i="1"/>
  <c r="AN104" i="1"/>
  <c r="AN106" i="1"/>
  <c r="AI9" i="34"/>
  <c r="AI10" i="7"/>
  <c r="AI8" i="9"/>
  <c r="AI51" i="9" s="1"/>
  <c r="AI8" i="26"/>
  <c r="AI51" i="26" s="1"/>
  <c r="AI10" i="30"/>
  <c r="AI9" i="37"/>
  <c r="P97" i="46" l="1"/>
  <c r="KT3" i="45"/>
  <c r="KU1" i="45"/>
  <c r="AJ8" i="26"/>
  <c r="AJ10" i="30"/>
  <c r="AJ9" i="37"/>
  <c r="AJ8" i="9"/>
  <c r="AJ9" i="34"/>
  <c r="AJ10" i="7"/>
  <c r="AP109" i="1"/>
  <c r="AP105" i="1"/>
  <c r="AO105" i="1"/>
  <c r="AO109" i="1"/>
  <c r="Q97" i="46" l="1"/>
  <c r="KU3" i="45"/>
  <c r="KV1" i="45"/>
  <c r="AO106" i="1"/>
  <c r="AO104" i="1"/>
  <c r="AP104" i="1"/>
  <c r="AP106" i="1"/>
  <c r="AQ105" i="1"/>
  <c r="AJ51" i="26"/>
  <c r="AO108" i="1"/>
  <c r="AO110" i="1"/>
  <c r="AP108" i="1"/>
  <c r="AQ109" i="1"/>
  <c r="AP110" i="1"/>
  <c r="AJ51" i="9"/>
  <c r="R97" i="46" l="1"/>
  <c r="KV3" i="45"/>
  <c r="KW1" i="45"/>
  <c r="AL8" i="9"/>
  <c r="AL9" i="34"/>
  <c r="AL10" i="7"/>
  <c r="AK10" i="30"/>
  <c r="AK8" i="26"/>
  <c r="AK51" i="26" s="1"/>
  <c r="AK9" i="37"/>
  <c r="AL10" i="30"/>
  <c r="AL9" i="37"/>
  <c r="AL8" i="26"/>
  <c r="AR105" i="1"/>
  <c r="AQ104" i="1"/>
  <c r="AQ106" i="1"/>
  <c r="AQ108" i="1"/>
  <c r="AQ110" i="1"/>
  <c r="AR109" i="1"/>
  <c r="AK10" i="7"/>
  <c r="AK8" i="9"/>
  <c r="AK9" i="34"/>
  <c r="S97" i="46" l="1"/>
  <c r="KW3" i="45"/>
  <c r="KX1" i="45"/>
  <c r="AK51" i="9"/>
  <c r="AS109" i="1"/>
  <c r="AR110" i="1"/>
  <c r="AR108" i="1"/>
  <c r="AM10" i="30"/>
  <c r="AM9" i="37"/>
  <c r="AM8" i="26"/>
  <c r="AR106" i="1"/>
  <c r="AS105" i="1"/>
  <c r="AR104" i="1"/>
  <c r="AL51" i="26"/>
  <c r="AM51" i="26" s="1"/>
  <c r="AM8" i="9"/>
  <c r="AM10" i="7"/>
  <c r="AM9" i="34"/>
  <c r="T97" i="46" l="1"/>
  <c r="KX3" i="45"/>
  <c r="KY1" i="45"/>
  <c r="AT109" i="1"/>
  <c r="AS110" i="1"/>
  <c r="AS108" i="1"/>
  <c r="AT105" i="1"/>
  <c r="AS104" i="1"/>
  <c r="AS106" i="1"/>
  <c r="AN9" i="34"/>
  <c r="AN8" i="9"/>
  <c r="AN10" i="7"/>
  <c r="AL51" i="9"/>
  <c r="AM51" i="9" s="1"/>
  <c r="AN10" i="30"/>
  <c r="AN8" i="26"/>
  <c r="AN51" i="26" s="1"/>
  <c r="AN9" i="37"/>
  <c r="U97" i="46" l="1"/>
  <c r="KY3" i="45"/>
  <c r="KZ1" i="45"/>
  <c r="AN51" i="9"/>
  <c r="AO9" i="34"/>
  <c r="AO10" i="7"/>
  <c r="AO8" i="9"/>
  <c r="AU105" i="1"/>
  <c r="AT106" i="1"/>
  <c r="AT104" i="1"/>
  <c r="AO10" i="30"/>
  <c r="AO8" i="26"/>
  <c r="AO51" i="26" s="1"/>
  <c r="AO9" i="37"/>
  <c r="AU109" i="1"/>
  <c r="AT110" i="1"/>
  <c r="AT108" i="1"/>
  <c r="V97" i="46" l="1"/>
  <c r="KZ3" i="45"/>
  <c r="LA1" i="45"/>
  <c r="AO51" i="9"/>
  <c r="AU108" i="1"/>
  <c r="AU110" i="1"/>
  <c r="AV109" i="1"/>
  <c r="AP10" i="7"/>
  <c r="AP9" i="34"/>
  <c r="AP8" i="9"/>
  <c r="AP9" i="37"/>
  <c r="AP10" i="30"/>
  <c r="AP8" i="26"/>
  <c r="AP51" i="26" s="1"/>
  <c r="AU104" i="1"/>
  <c r="AV105" i="1"/>
  <c r="AU106" i="1"/>
  <c r="W97" i="46" l="1"/>
  <c r="LA3" i="45"/>
  <c r="LB1" i="45"/>
  <c r="AP51" i="9"/>
  <c r="AQ9" i="37"/>
  <c r="AQ8" i="26"/>
  <c r="AQ51" i="26" s="1"/>
  <c r="AQ10" i="30"/>
  <c r="AQ9" i="34"/>
  <c r="AQ8" i="9"/>
  <c r="AQ10" i="7"/>
  <c r="AV106" i="1"/>
  <c r="AV104" i="1"/>
  <c r="AW105" i="1"/>
  <c r="AW109" i="1"/>
  <c r="AV108" i="1"/>
  <c r="AV110" i="1"/>
  <c r="X97" i="46" l="1"/>
  <c r="LB3" i="45"/>
  <c r="LC1" i="45"/>
  <c r="AQ51" i="9"/>
  <c r="AW108" i="1"/>
  <c r="AW110" i="1"/>
  <c r="AX109" i="1"/>
  <c r="AW104" i="1"/>
  <c r="AW106" i="1"/>
  <c r="AX105" i="1"/>
  <c r="AR8" i="26"/>
  <c r="AR51" i="26" s="1"/>
  <c r="AR9" i="37"/>
  <c r="AR10" i="30"/>
  <c r="AR9" i="34"/>
  <c r="AR10" i="7"/>
  <c r="AR8" i="9"/>
  <c r="Y97" i="46" l="1"/>
  <c r="LC3" i="45"/>
  <c r="LD1" i="45"/>
  <c r="AR51" i="9"/>
  <c r="AS8" i="26"/>
  <c r="AS51" i="26" s="1"/>
  <c r="AS10" i="30"/>
  <c r="AS9" i="37"/>
  <c r="AS8" i="9"/>
  <c r="AS9" i="34"/>
  <c r="AS10" i="7"/>
  <c r="AX106" i="1"/>
  <c r="AX104" i="1"/>
  <c r="AY105" i="1"/>
  <c r="AX110" i="1"/>
  <c r="AY109" i="1"/>
  <c r="AX108" i="1"/>
  <c r="Z97" i="46" l="1"/>
  <c r="LD3" i="45"/>
  <c r="LE1" i="45"/>
  <c r="AS51" i="9"/>
  <c r="AT9" i="37"/>
  <c r="AT10" i="30"/>
  <c r="AT8" i="26"/>
  <c r="AT51" i="26" s="1"/>
  <c r="AY104" i="1"/>
  <c r="AZ105" i="1"/>
  <c r="AY106" i="1"/>
  <c r="AY108" i="1"/>
  <c r="AY110" i="1"/>
  <c r="AZ109" i="1"/>
  <c r="AT10" i="7"/>
  <c r="AT9" i="34"/>
  <c r="AT8" i="9"/>
  <c r="AA97" i="46" l="1"/>
  <c r="LE3" i="45"/>
  <c r="LF1" i="45"/>
  <c r="AT51" i="9"/>
  <c r="AU10" i="7"/>
  <c r="AU8" i="9"/>
  <c r="AU9" i="34"/>
  <c r="BA109" i="1"/>
  <c r="AZ108" i="1"/>
  <c r="AZ110" i="1"/>
  <c r="AZ104" i="1"/>
  <c r="AZ106" i="1"/>
  <c r="BA105" i="1"/>
  <c r="AU9" i="37"/>
  <c r="AU8" i="26"/>
  <c r="AU51" i="26" s="1"/>
  <c r="AU10" i="30"/>
  <c r="AB97" i="46" l="1"/>
  <c r="LF3" i="45"/>
  <c r="LG1" i="45"/>
  <c r="AU51" i="9"/>
  <c r="AV8" i="26"/>
  <c r="AV51" i="26" s="1"/>
  <c r="AV9" i="37"/>
  <c r="AV10" i="30"/>
  <c r="BB105" i="1"/>
  <c r="BA104" i="1"/>
  <c r="BA106" i="1"/>
  <c r="AV9" i="34"/>
  <c r="AV8" i="9"/>
  <c r="AV10" i="7"/>
  <c r="BA110" i="1"/>
  <c r="BB109" i="1"/>
  <c r="BA108" i="1"/>
  <c r="AC97" i="46" l="1"/>
  <c r="LG3" i="45"/>
  <c r="LH1" i="45"/>
  <c r="AV51" i="9"/>
  <c r="AW8" i="9"/>
  <c r="AW9" i="34"/>
  <c r="AW10" i="7"/>
  <c r="AW8" i="26"/>
  <c r="AW51" i="26" s="1"/>
  <c r="AW10" i="30"/>
  <c r="AW9" i="37"/>
  <c r="BC105" i="1"/>
  <c r="BB106" i="1"/>
  <c r="BB104" i="1"/>
  <c r="BB110" i="1"/>
  <c r="BC109" i="1"/>
  <c r="BB108" i="1"/>
  <c r="AD97" i="46" l="1"/>
  <c r="LH3" i="45"/>
  <c r="LI1" i="45"/>
  <c r="AW51" i="9"/>
  <c r="AX8" i="26"/>
  <c r="AX51" i="26" s="1"/>
  <c r="AX9" i="37"/>
  <c r="AX10" i="30"/>
  <c r="AX9" i="34"/>
  <c r="AX8" i="9"/>
  <c r="AX10" i="7"/>
  <c r="BD109" i="1"/>
  <c r="BC108" i="1"/>
  <c r="BC110" i="1"/>
  <c r="BD105" i="1"/>
  <c r="BC104" i="1"/>
  <c r="BC106" i="1"/>
  <c r="AE97" i="46" l="1"/>
  <c r="LI3" i="45"/>
  <c r="LJ1" i="45"/>
  <c r="AX51" i="9"/>
  <c r="BD106" i="1"/>
  <c r="BD104" i="1"/>
  <c r="BE105" i="1"/>
  <c r="AY10" i="30"/>
  <c r="AY9" i="37"/>
  <c r="AY8" i="26"/>
  <c r="AY51" i="26" s="1"/>
  <c r="AY10" i="7"/>
  <c r="AY9" i="34"/>
  <c r="AY8" i="9"/>
  <c r="BD108" i="1"/>
  <c r="BD110" i="1"/>
  <c r="BE109" i="1"/>
  <c r="AF97" i="46" l="1"/>
  <c r="LJ3" i="45"/>
  <c r="LK1" i="45"/>
  <c r="AY51" i="9"/>
  <c r="AZ9" i="34"/>
  <c r="AZ10" i="7"/>
  <c r="AZ8" i="9"/>
  <c r="BE110" i="1"/>
  <c r="BF109" i="1"/>
  <c r="BE108" i="1"/>
  <c r="AZ8" i="26"/>
  <c r="AZ51" i="26" s="1"/>
  <c r="AZ10" i="30"/>
  <c r="AZ9" i="37"/>
  <c r="BE104" i="1"/>
  <c r="BF105" i="1"/>
  <c r="BE106" i="1"/>
  <c r="AJ97" i="46" l="1"/>
  <c r="AG97" i="46"/>
  <c r="LK3" i="45"/>
  <c r="AI97" i="46" s="1"/>
  <c r="LL1" i="45"/>
  <c r="AZ51" i="9"/>
  <c r="BF110" i="1"/>
  <c r="BG109" i="1"/>
  <c r="BF108" i="1"/>
  <c r="BA8" i="26"/>
  <c r="BA51" i="26" s="1"/>
  <c r="BA10" i="30"/>
  <c r="BA9" i="37"/>
  <c r="BA9" i="34"/>
  <c r="BA10" i="7"/>
  <c r="BA8" i="9"/>
  <c r="BF106" i="1"/>
  <c r="BF104" i="1"/>
  <c r="BG105" i="1"/>
  <c r="AK97" i="46" l="1"/>
  <c r="AH97" i="46"/>
  <c r="LL3" i="45"/>
  <c r="LM1" i="45"/>
  <c r="BA51" i="9"/>
  <c r="BB8" i="9"/>
  <c r="BB10" i="7"/>
  <c r="BB9" i="34"/>
  <c r="BG108" i="1"/>
  <c r="BG110" i="1"/>
  <c r="BH109" i="1"/>
  <c r="BB10" i="30"/>
  <c r="BB9" i="37"/>
  <c r="BB8" i="26"/>
  <c r="BB51" i="26" s="1"/>
  <c r="BG104" i="1"/>
  <c r="BH105" i="1"/>
  <c r="BG106" i="1"/>
  <c r="LM3" i="45" l="1"/>
  <c r="LN1" i="45"/>
  <c r="BB51" i="9"/>
  <c r="BI109" i="1"/>
  <c r="BH110" i="1"/>
  <c r="BH108" i="1"/>
  <c r="BC8" i="26"/>
  <c r="BC51" i="26" s="1"/>
  <c r="BC10" i="30"/>
  <c r="BC9" i="37"/>
  <c r="BC9" i="34"/>
  <c r="BC8" i="9"/>
  <c r="BC10" i="7"/>
  <c r="BH104" i="1"/>
  <c r="BH106" i="1"/>
  <c r="BI105" i="1"/>
  <c r="LN3" i="45" l="1"/>
  <c r="LO1" i="45"/>
  <c r="BC51" i="9"/>
  <c r="BD10" i="30"/>
  <c r="BD8" i="26"/>
  <c r="BD51" i="26" s="1"/>
  <c r="BD9" i="37"/>
  <c r="BI110" i="1"/>
  <c r="BI108" i="1"/>
  <c r="BJ109" i="1"/>
  <c r="BJ105" i="1"/>
  <c r="BI104" i="1"/>
  <c r="BI106" i="1"/>
  <c r="BD9" i="34"/>
  <c r="BD10" i="7"/>
  <c r="BD8" i="9"/>
  <c r="LO3" i="45" l="1"/>
  <c r="LP1" i="45"/>
  <c r="K55" i="46"/>
  <c r="C103" i="1" s="1"/>
  <c r="K56" i="46"/>
  <c r="BD51" i="9"/>
  <c r="BJ108" i="1"/>
  <c r="BJ110" i="1"/>
  <c r="BK109" i="1"/>
  <c r="BE9" i="34"/>
  <c r="BE10" i="7"/>
  <c r="BE8" i="9"/>
  <c r="BE8" i="26"/>
  <c r="BE51" i="26" s="1"/>
  <c r="BE10" i="30"/>
  <c r="BE9" i="37"/>
  <c r="BK105" i="1"/>
  <c r="BJ106" i="1"/>
  <c r="BJ104" i="1"/>
  <c r="LP3" i="45" l="1"/>
  <c r="LQ1" i="45"/>
  <c r="BE51" i="9"/>
  <c r="BF9" i="37"/>
  <c r="BF8" i="26"/>
  <c r="BF51" i="26" s="1"/>
  <c r="BF10" i="30"/>
  <c r="BL105" i="1"/>
  <c r="BK106" i="1"/>
  <c r="BK104" i="1"/>
  <c r="BF10" i="7"/>
  <c r="BF8" i="9"/>
  <c r="BF9" i="34"/>
  <c r="BL109" i="1"/>
  <c r="BK110" i="1"/>
  <c r="BK108" i="1"/>
  <c r="LQ3" i="45" l="1"/>
  <c r="LR1" i="45"/>
  <c r="BF51" i="9"/>
  <c r="BL108" i="1"/>
  <c r="BL110" i="1"/>
  <c r="BM109" i="1"/>
  <c r="BG9" i="34"/>
  <c r="BG10" i="7"/>
  <c r="BG8" i="9"/>
  <c r="BL106" i="1"/>
  <c r="BM105" i="1"/>
  <c r="BL104" i="1"/>
  <c r="BG8" i="26"/>
  <c r="BG51" i="26" s="1"/>
  <c r="BG10" i="30"/>
  <c r="BG9" i="37"/>
  <c r="LR3" i="45" l="1"/>
  <c r="LS1" i="45"/>
  <c r="BG51" i="9"/>
  <c r="BH8" i="26"/>
  <c r="BH51" i="26" s="1"/>
  <c r="BH9" i="37"/>
  <c r="BH10" i="30"/>
  <c r="BN105" i="1"/>
  <c r="BM106" i="1"/>
  <c r="BM104" i="1"/>
  <c r="BH10" i="7"/>
  <c r="BH8" i="9"/>
  <c r="BH9" i="34"/>
  <c r="BM108" i="1"/>
  <c r="BM110" i="1"/>
  <c r="BN109" i="1"/>
  <c r="LS3" i="45" l="1"/>
  <c r="LT1" i="45"/>
  <c r="BH51" i="9"/>
  <c r="BI10" i="7"/>
  <c r="BI8" i="9"/>
  <c r="BI9" i="34"/>
  <c r="BO109" i="1"/>
  <c r="BN108" i="1"/>
  <c r="BN110" i="1"/>
  <c r="BN106" i="1"/>
  <c r="BN104" i="1"/>
  <c r="BO105" i="1"/>
  <c r="BI10" i="30"/>
  <c r="BI8" i="26"/>
  <c r="BI51" i="26" s="1"/>
  <c r="BI9" i="37"/>
  <c r="LU1" i="45" l="1"/>
  <c r="LT3" i="45"/>
  <c r="BI51" i="9"/>
  <c r="BJ10" i="30"/>
  <c r="BJ9" i="37"/>
  <c r="BJ8" i="26"/>
  <c r="BJ51" i="26" s="1"/>
  <c r="BO104" i="1"/>
  <c r="BO106" i="1"/>
  <c r="BP105" i="1"/>
  <c r="BP109" i="1"/>
  <c r="BO108" i="1"/>
  <c r="BO110" i="1"/>
  <c r="BJ8" i="9"/>
  <c r="BJ10" i="7"/>
  <c r="BJ9" i="34"/>
  <c r="LV1" i="45" l="1"/>
  <c r="LU3" i="45"/>
  <c r="BJ51" i="9"/>
  <c r="BP104" i="1"/>
  <c r="BP106" i="1"/>
  <c r="BQ105" i="1"/>
  <c r="BK10" i="7"/>
  <c r="BK9" i="34"/>
  <c r="BK8" i="9"/>
  <c r="BK10" i="30"/>
  <c r="BK9" i="37"/>
  <c r="BK8" i="26"/>
  <c r="BK51" i="26" s="1"/>
  <c r="BP108" i="1"/>
  <c r="BP110" i="1"/>
  <c r="BQ109" i="1"/>
  <c r="E98" i="46" l="1"/>
  <c r="LW1" i="45"/>
  <c r="LV3" i="45"/>
  <c r="BK51" i="9"/>
  <c r="BL9" i="34"/>
  <c r="BL8" i="9"/>
  <c r="BL10" i="7"/>
  <c r="BQ110" i="1"/>
  <c r="BQ108" i="1"/>
  <c r="BR109" i="1"/>
  <c r="BL10" i="30"/>
  <c r="BL8" i="26"/>
  <c r="BL51" i="26" s="1"/>
  <c r="BL9" i="37"/>
  <c r="BR105" i="1"/>
  <c r="BQ106" i="1"/>
  <c r="BQ104" i="1"/>
  <c r="F98" i="46" l="1"/>
  <c r="LW3" i="45"/>
  <c r="LX1" i="45"/>
  <c r="BL51" i="9"/>
  <c r="BS105" i="1"/>
  <c r="BR104" i="1"/>
  <c r="BR106" i="1"/>
  <c r="BR110" i="1"/>
  <c r="BS109" i="1"/>
  <c r="BR108" i="1"/>
  <c r="BM9" i="34"/>
  <c r="BM10" i="7"/>
  <c r="BM8" i="9"/>
  <c r="BM10" i="30"/>
  <c r="BM8" i="26"/>
  <c r="BM51" i="26" s="1"/>
  <c r="BM9" i="37"/>
  <c r="G98" i="46" l="1"/>
  <c r="G99" i="46" s="1"/>
  <c r="F99" i="46"/>
  <c r="D56" i="46" s="1"/>
  <c r="D55" i="46"/>
  <c r="LY1" i="45"/>
  <c r="LX3" i="45"/>
  <c r="BM51" i="9"/>
  <c r="BS108" i="1"/>
  <c r="BS110" i="1"/>
  <c r="BT109" i="1"/>
  <c r="BT105" i="1"/>
  <c r="BS106" i="1"/>
  <c r="BS104" i="1"/>
  <c r="BN10" i="30"/>
  <c r="BN8" i="26"/>
  <c r="BN51" i="26" s="1"/>
  <c r="BN9" i="37"/>
  <c r="BN9" i="34"/>
  <c r="BN8" i="9"/>
  <c r="BN10" i="7"/>
  <c r="H98" i="46" l="1"/>
  <c r="H99" i="46" s="1"/>
  <c r="LZ1" i="45"/>
  <c r="LY3" i="45"/>
  <c r="BN51" i="9"/>
  <c r="BO8" i="26"/>
  <c r="BO51" i="26" s="1"/>
  <c r="BO10" i="30"/>
  <c r="BO9" i="37"/>
  <c r="BO8" i="9"/>
  <c r="BO10" i="7"/>
  <c r="BO9" i="34"/>
  <c r="BU105" i="1"/>
  <c r="BT106" i="1"/>
  <c r="BT104" i="1"/>
  <c r="BU109" i="1"/>
  <c r="BT108" i="1"/>
  <c r="BT110" i="1"/>
  <c r="I98" i="46" l="1"/>
  <c r="I99" i="46" s="1"/>
  <c r="LZ3" i="45"/>
  <c r="MA1" i="45"/>
  <c r="BO51" i="9"/>
  <c r="BV109" i="1"/>
  <c r="BU108" i="1"/>
  <c r="BU110" i="1"/>
  <c r="BP10" i="7"/>
  <c r="BP8" i="9"/>
  <c r="BP9" i="34"/>
  <c r="BP10" i="30"/>
  <c r="BP8" i="26"/>
  <c r="BP51" i="26" s="1"/>
  <c r="BP9" i="37"/>
  <c r="BU104" i="1"/>
  <c r="BV105" i="1"/>
  <c r="BU106" i="1"/>
  <c r="J98" i="46" l="1"/>
  <c r="J99" i="46" s="1"/>
  <c r="MB1" i="45"/>
  <c r="MA3" i="45"/>
  <c r="BP51" i="9"/>
  <c r="BV110" i="1"/>
  <c r="BV108" i="1"/>
  <c r="BW109" i="1"/>
  <c r="BQ10" i="7"/>
  <c r="BQ9" i="34"/>
  <c r="BQ8" i="9"/>
  <c r="BV104" i="1"/>
  <c r="BW105" i="1"/>
  <c r="BV106" i="1"/>
  <c r="BQ9" i="37"/>
  <c r="BQ8" i="26"/>
  <c r="BQ51" i="26" s="1"/>
  <c r="BQ10" i="30"/>
  <c r="K98" i="46" l="1"/>
  <c r="K99" i="46" s="1"/>
  <c r="MC1" i="45"/>
  <c r="MB3" i="45"/>
  <c r="BQ51" i="9"/>
  <c r="BR8" i="26"/>
  <c r="BR51" i="26" s="1"/>
  <c r="BR9" i="37"/>
  <c r="BR10" i="30"/>
  <c r="BW106" i="1"/>
  <c r="BW104" i="1"/>
  <c r="BR8" i="9"/>
  <c r="BR10" i="7"/>
  <c r="BR9" i="34"/>
  <c r="BW108" i="1"/>
  <c r="BW110" i="1"/>
  <c r="L98" i="46" l="1"/>
  <c r="L99" i="46" s="1"/>
  <c r="MC3" i="45"/>
  <c r="MD1" i="45"/>
  <c r="BR51" i="9"/>
  <c r="BS9" i="37"/>
  <c r="BS8" i="26"/>
  <c r="BS51" i="26" s="1"/>
  <c r="BS10" i="30"/>
  <c r="BS10" i="7"/>
  <c r="BS8" i="9"/>
  <c r="BS9" i="34"/>
  <c r="M98" i="46" l="1"/>
  <c r="M99" i="46" s="1"/>
  <c r="ME1" i="45"/>
  <c r="MD3" i="45"/>
  <c r="BS51" i="9"/>
  <c r="AP114" i="1"/>
  <c r="AP118" i="1"/>
  <c r="N98" i="46" l="1"/>
  <c r="N99" i="46" s="1"/>
  <c r="MF1" i="45"/>
  <c r="ME3" i="45"/>
  <c r="AP117" i="1"/>
  <c r="AQ118" i="1"/>
  <c r="AP119" i="1"/>
  <c r="AQ114" i="1"/>
  <c r="AP115" i="1"/>
  <c r="AP113" i="1"/>
  <c r="O98" i="46" l="1"/>
  <c r="O99" i="46" s="1"/>
  <c r="MF3" i="45"/>
  <c r="MG1" i="45"/>
  <c r="AR118" i="1"/>
  <c r="AQ117" i="1"/>
  <c r="AQ119" i="1"/>
  <c r="AL11" i="9"/>
  <c r="AP68" i="1"/>
  <c r="AR114" i="1"/>
  <c r="AQ113" i="1"/>
  <c r="AQ115" i="1"/>
  <c r="AL11" i="26"/>
  <c r="AP69" i="1"/>
  <c r="D52" i="1"/>
  <c r="P98" i="46" l="1"/>
  <c r="P99" i="46" s="1"/>
  <c r="MG3" i="45"/>
  <c r="MH1" i="45"/>
  <c r="I114" i="1"/>
  <c r="I118" i="1"/>
  <c r="AM11" i="9"/>
  <c r="AQ68" i="1"/>
  <c r="AM11" i="26"/>
  <c r="AQ69" i="1"/>
  <c r="AL14" i="26"/>
  <c r="AR115" i="1"/>
  <c r="AR113" i="1"/>
  <c r="AS114" i="1"/>
  <c r="AL14" i="9"/>
  <c r="AR119" i="1"/>
  <c r="AS118" i="1"/>
  <c r="AR117" i="1"/>
  <c r="Q98" i="46" l="1"/>
  <c r="Q99" i="46" s="1"/>
  <c r="MH3" i="45"/>
  <c r="MI1" i="45"/>
  <c r="J114" i="1"/>
  <c r="J118" i="1"/>
  <c r="I117" i="1"/>
  <c r="I119" i="1"/>
  <c r="I113" i="1"/>
  <c r="I115" i="1"/>
  <c r="AT118" i="1"/>
  <c r="AS117" i="1"/>
  <c r="AS119" i="1"/>
  <c r="AT114" i="1"/>
  <c r="AS113" i="1"/>
  <c r="AS115" i="1"/>
  <c r="AN11" i="26"/>
  <c r="AR69" i="1"/>
  <c r="AQ134" i="1"/>
  <c r="AM14" i="26"/>
  <c r="AQ133" i="1"/>
  <c r="AM14" i="9"/>
  <c r="AN11" i="9"/>
  <c r="AR68" i="1"/>
  <c r="R98" i="46" l="1"/>
  <c r="R99" i="46" s="1"/>
  <c r="MJ1" i="45"/>
  <c r="MI3" i="45"/>
  <c r="E11" i="26"/>
  <c r="I69" i="1"/>
  <c r="E14" i="26" s="1"/>
  <c r="E11" i="9"/>
  <c r="I68" i="1"/>
  <c r="E14" i="9" s="1"/>
  <c r="J117" i="1"/>
  <c r="J119" i="1"/>
  <c r="K118" i="1"/>
  <c r="K114" i="1"/>
  <c r="J113" i="1"/>
  <c r="J115" i="1"/>
  <c r="AM15" i="9"/>
  <c r="AM11" i="34"/>
  <c r="AM12" i="7"/>
  <c r="AT115" i="1"/>
  <c r="AU114" i="1"/>
  <c r="AT113" i="1"/>
  <c r="AO11" i="26"/>
  <c r="AS69" i="1"/>
  <c r="AR133" i="1"/>
  <c r="AN14" i="9"/>
  <c r="AM15" i="26"/>
  <c r="AM12" i="30"/>
  <c r="AM11" i="37"/>
  <c r="AO11" i="9"/>
  <c r="AS68" i="1"/>
  <c r="AR134" i="1"/>
  <c r="AN14" i="26"/>
  <c r="AT117" i="1"/>
  <c r="AU118" i="1"/>
  <c r="AT119" i="1"/>
  <c r="S98" i="46" l="1"/>
  <c r="S99" i="46" s="1"/>
  <c r="MJ3" i="45"/>
  <c r="MK1" i="45"/>
  <c r="K113" i="1"/>
  <c r="K115" i="1"/>
  <c r="K117" i="1"/>
  <c r="K119" i="1"/>
  <c r="F11" i="9"/>
  <c r="J68" i="1"/>
  <c r="F11" i="26"/>
  <c r="J69" i="1"/>
  <c r="AV118" i="1"/>
  <c r="AU117" i="1"/>
  <c r="AU119" i="1"/>
  <c r="AO14" i="9"/>
  <c r="AS133" i="1"/>
  <c r="AP11" i="26"/>
  <c r="AT69" i="1"/>
  <c r="AN12" i="7"/>
  <c r="AN11" i="34"/>
  <c r="AN15" i="9"/>
  <c r="AO14" i="26"/>
  <c r="AS134" i="1"/>
  <c r="AU115" i="1"/>
  <c r="AU113" i="1"/>
  <c r="AV114" i="1"/>
  <c r="AN15" i="26"/>
  <c r="AN12" i="30"/>
  <c r="AN11" i="37"/>
  <c r="AP11" i="9"/>
  <c r="AT68" i="1"/>
  <c r="T98" i="46" l="1"/>
  <c r="T99" i="46" s="1"/>
  <c r="MK3" i="45"/>
  <c r="ML1" i="45"/>
  <c r="J134" i="1"/>
  <c r="F14" i="26"/>
  <c r="G11" i="26"/>
  <c r="K69" i="1"/>
  <c r="L114" i="1"/>
  <c r="L118" i="1"/>
  <c r="F14" i="9"/>
  <c r="J133" i="1"/>
  <c r="G11" i="9"/>
  <c r="K68" i="1"/>
  <c r="M114" i="1"/>
  <c r="M118" i="1"/>
  <c r="AT133" i="1"/>
  <c r="AP14" i="9"/>
  <c r="AW114" i="1"/>
  <c r="AV115" i="1"/>
  <c r="AV113" i="1"/>
  <c r="AQ11" i="26"/>
  <c r="AU69" i="1"/>
  <c r="AQ11" i="9"/>
  <c r="AU68" i="1"/>
  <c r="AO12" i="30"/>
  <c r="AO15" i="26"/>
  <c r="AO11" i="37"/>
  <c r="AT134" i="1"/>
  <c r="AP14" i="26"/>
  <c r="AO12" i="7"/>
  <c r="AO11" i="34"/>
  <c r="AO15" i="9"/>
  <c r="AV117" i="1"/>
  <c r="AV119" i="1"/>
  <c r="AW118" i="1"/>
  <c r="U98" i="46" l="1"/>
  <c r="U99" i="46" s="1"/>
  <c r="ML3" i="45"/>
  <c r="MM1" i="45"/>
  <c r="M117" i="1"/>
  <c r="M119" i="1"/>
  <c r="F15" i="9"/>
  <c r="F12" i="7"/>
  <c r="F11" i="34"/>
  <c r="G14" i="26"/>
  <c r="K134" i="1"/>
  <c r="N114" i="1"/>
  <c r="N118" i="1"/>
  <c r="M113" i="1"/>
  <c r="M115" i="1"/>
  <c r="G14" i="9"/>
  <c r="K133" i="1"/>
  <c r="L117" i="1"/>
  <c r="L119" i="1"/>
  <c r="L113" i="1"/>
  <c r="L115" i="1"/>
  <c r="F15" i="26"/>
  <c r="F11" i="37"/>
  <c r="F12" i="30"/>
  <c r="AQ14" i="9"/>
  <c r="AU133" i="1"/>
  <c r="AR11" i="26"/>
  <c r="AV69" i="1"/>
  <c r="AP15" i="26"/>
  <c r="AP12" i="30"/>
  <c r="AP11" i="37"/>
  <c r="AU134" i="1"/>
  <c r="AQ14" i="26"/>
  <c r="AR11" i="9"/>
  <c r="AV68" i="1"/>
  <c r="AW117" i="1"/>
  <c r="AX118" i="1"/>
  <c r="AW119" i="1"/>
  <c r="AX114" i="1"/>
  <c r="AW113" i="1"/>
  <c r="AW115" i="1"/>
  <c r="AP15" i="9"/>
  <c r="AP11" i="34"/>
  <c r="AP12" i="7"/>
  <c r="V98" i="46" l="1"/>
  <c r="V99" i="46" s="1"/>
  <c r="MM3" i="45"/>
  <c r="MN1" i="45"/>
  <c r="N113" i="1"/>
  <c r="N115" i="1"/>
  <c r="H11" i="26"/>
  <c r="L69" i="1"/>
  <c r="I11" i="9"/>
  <c r="M68" i="1"/>
  <c r="G11" i="37"/>
  <c r="G15" i="26"/>
  <c r="G12" i="30"/>
  <c r="I11" i="26"/>
  <c r="M69" i="1"/>
  <c r="O118" i="1"/>
  <c r="O114" i="1"/>
  <c r="H11" i="9"/>
  <c r="L68" i="1"/>
  <c r="G15" i="9"/>
  <c r="G12" i="7"/>
  <c r="G11" i="34"/>
  <c r="N117" i="1"/>
  <c r="N119" i="1"/>
  <c r="AS11" i="26"/>
  <c r="AW69" i="1"/>
  <c r="AR14" i="26"/>
  <c r="AV134" i="1"/>
  <c r="AY118" i="1"/>
  <c r="AX119" i="1"/>
  <c r="AX117" i="1"/>
  <c r="AQ12" i="30"/>
  <c r="AQ15" i="26"/>
  <c r="AQ11" i="37"/>
  <c r="AY114" i="1"/>
  <c r="AX113" i="1"/>
  <c r="AX115" i="1"/>
  <c r="AS11" i="9"/>
  <c r="AW68" i="1"/>
  <c r="AR14" i="9"/>
  <c r="AV133" i="1"/>
  <c r="AQ11" i="34"/>
  <c r="AQ12" i="7"/>
  <c r="AQ15" i="9"/>
  <c r="W98" i="46" l="1"/>
  <c r="W99" i="46" s="1"/>
  <c r="MO1" i="45"/>
  <c r="MN3" i="45"/>
  <c r="J11" i="26"/>
  <c r="N69" i="1"/>
  <c r="O119" i="1"/>
  <c r="O117" i="1"/>
  <c r="L134" i="1"/>
  <c r="H14" i="26"/>
  <c r="L133" i="1"/>
  <c r="H14" i="9"/>
  <c r="M134" i="1"/>
  <c r="I14" i="26"/>
  <c r="I14" i="9"/>
  <c r="M133" i="1"/>
  <c r="J11" i="9"/>
  <c r="N68" i="1"/>
  <c r="P118" i="1"/>
  <c r="P114" i="1"/>
  <c r="O115" i="1"/>
  <c r="O113" i="1"/>
  <c r="AR11" i="34"/>
  <c r="AR15" i="9"/>
  <c r="AR12" i="7"/>
  <c r="AT11" i="9"/>
  <c r="AX68" i="1"/>
  <c r="AT11" i="26"/>
  <c r="AX69" i="1"/>
  <c r="AR15" i="26"/>
  <c r="AR12" i="30"/>
  <c r="AR11" i="37"/>
  <c r="AW134" i="1"/>
  <c r="AS14" i="26"/>
  <c r="AY117" i="1"/>
  <c r="AZ118" i="1"/>
  <c r="AY119" i="1"/>
  <c r="AS14" i="9"/>
  <c r="AW133" i="1"/>
  <c r="AY115" i="1"/>
  <c r="AZ114" i="1"/>
  <c r="AY113" i="1"/>
  <c r="X98" i="46" l="1"/>
  <c r="X99" i="46" s="1"/>
  <c r="MO3" i="45"/>
  <c r="MP1" i="45"/>
  <c r="P113" i="1"/>
  <c r="P115" i="1"/>
  <c r="I15" i="9"/>
  <c r="I12" i="7"/>
  <c r="I11" i="34"/>
  <c r="P117" i="1"/>
  <c r="P119" i="1"/>
  <c r="H12" i="7"/>
  <c r="H11" i="34"/>
  <c r="H15" i="9"/>
  <c r="K11" i="26"/>
  <c r="O69" i="1"/>
  <c r="N133" i="1"/>
  <c r="J14" i="9"/>
  <c r="J14" i="26"/>
  <c r="N134" i="1"/>
  <c r="Q118" i="1"/>
  <c r="Q114" i="1"/>
  <c r="K11" i="9"/>
  <c r="O68" i="1"/>
  <c r="I15" i="26"/>
  <c r="I12" i="30"/>
  <c r="I11" i="37"/>
  <c r="H12" i="30"/>
  <c r="H11" i="37"/>
  <c r="H15" i="26"/>
  <c r="AS11" i="34"/>
  <c r="AS15" i="9"/>
  <c r="AS12" i="7"/>
  <c r="AU11" i="26"/>
  <c r="AY69" i="1"/>
  <c r="AZ119" i="1"/>
  <c r="BA118" i="1"/>
  <c r="AZ117" i="1"/>
  <c r="AZ115" i="1"/>
  <c r="AZ113" i="1"/>
  <c r="BA114" i="1"/>
  <c r="AX133" i="1"/>
  <c r="AT14" i="9"/>
  <c r="AU11" i="9"/>
  <c r="AY68" i="1"/>
  <c r="AS11" i="37"/>
  <c r="AS15" i="26"/>
  <c r="AS12" i="30"/>
  <c r="AX134" i="1"/>
  <c r="AT14" i="26"/>
  <c r="Y98" i="46" l="1"/>
  <c r="Y99" i="46" s="1"/>
  <c r="MP3" i="45"/>
  <c r="MQ1" i="45"/>
  <c r="K14" i="9"/>
  <c r="O133" i="1"/>
  <c r="J12" i="30"/>
  <c r="J11" i="37"/>
  <c r="J15" i="26"/>
  <c r="K14" i="26"/>
  <c r="O134" i="1"/>
  <c r="R114" i="1"/>
  <c r="R118" i="1"/>
  <c r="L11" i="26"/>
  <c r="P69" i="1"/>
  <c r="Q113" i="1"/>
  <c r="Q115" i="1"/>
  <c r="L11" i="9"/>
  <c r="P68" i="1"/>
  <c r="Q117" i="1"/>
  <c r="Q119" i="1"/>
  <c r="J12" i="7"/>
  <c r="J11" i="34"/>
  <c r="J15" i="9"/>
  <c r="AT11" i="34"/>
  <c r="AT12" i="7"/>
  <c r="AT15" i="9"/>
  <c r="AV11" i="9"/>
  <c r="AZ68" i="1"/>
  <c r="AT15" i="26"/>
  <c r="AT12" i="30"/>
  <c r="AT11" i="37"/>
  <c r="AU14" i="9"/>
  <c r="AY133" i="1"/>
  <c r="BB114" i="1"/>
  <c r="BA115" i="1"/>
  <c r="BA113" i="1"/>
  <c r="BA119" i="1"/>
  <c r="BB118" i="1"/>
  <c r="BA117" i="1"/>
  <c r="AU14" i="26"/>
  <c r="AY134" i="1"/>
  <c r="AV11" i="26"/>
  <c r="AZ69" i="1"/>
  <c r="Z98" i="46" l="1"/>
  <c r="Z99" i="46" s="1"/>
  <c r="MQ3" i="45"/>
  <c r="MR1" i="45"/>
  <c r="R113" i="1"/>
  <c r="R115" i="1"/>
  <c r="P133" i="1"/>
  <c r="L14" i="9"/>
  <c r="P134" i="1"/>
  <c r="L14" i="26"/>
  <c r="K15" i="26"/>
  <c r="K12" i="30"/>
  <c r="K11" i="37"/>
  <c r="S118" i="1"/>
  <c r="S114" i="1"/>
  <c r="K15" i="9"/>
  <c r="K12" i="7"/>
  <c r="K11" i="34"/>
  <c r="M11" i="26"/>
  <c r="Q69" i="1"/>
  <c r="M11" i="9"/>
  <c r="Q68" i="1"/>
  <c r="R119" i="1"/>
  <c r="R117" i="1"/>
  <c r="AZ133" i="1"/>
  <c r="AV14" i="9"/>
  <c r="BB113" i="1"/>
  <c r="BB115" i="1"/>
  <c r="BC114" i="1"/>
  <c r="AZ134" i="1"/>
  <c r="AV14" i="26"/>
  <c r="AW11" i="9"/>
  <c r="BA68" i="1"/>
  <c r="BC118" i="1"/>
  <c r="BB119" i="1"/>
  <c r="BB117" i="1"/>
  <c r="AU11" i="34"/>
  <c r="AU15" i="9"/>
  <c r="AU12" i="7"/>
  <c r="AU12" i="30"/>
  <c r="AU11" i="37"/>
  <c r="AU15" i="26"/>
  <c r="AW11" i="26"/>
  <c r="BA69" i="1"/>
  <c r="AA98" i="46" l="1"/>
  <c r="AA99" i="46" s="1"/>
  <c r="MR3" i="45"/>
  <c r="MS1" i="45"/>
  <c r="M14" i="26"/>
  <c r="Q134" i="1"/>
  <c r="N11" i="26"/>
  <c r="R69" i="1"/>
  <c r="S113" i="1"/>
  <c r="S115" i="1"/>
  <c r="L11" i="34"/>
  <c r="L15" i="9"/>
  <c r="L12" i="7"/>
  <c r="Q133" i="1"/>
  <c r="M14" i="9"/>
  <c r="S117" i="1"/>
  <c r="S119" i="1"/>
  <c r="N11" i="9"/>
  <c r="R68" i="1"/>
  <c r="T118" i="1"/>
  <c r="T114" i="1"/>
  <c r="L12" i="30"/>
  <c r="L11" i="37"/>
  <c r="L15" i="26"/>
  <c r="AX11" i="26"/>
  <c r="BB69" i="1"/>
  <c r="AV15" i="26"/>
  <c r="AV12" i="30"/>
  <c r="AV11" i="37"/>
  <c r="BD118" i="1"/>
  <c r="BC119" i="1"/>
  <c r="BC117" i="1"/>
  <c r="AW14" i="9"/>
  <c r="BA133" i="1"/>
  <c r="BD114" i="1"/>
  <c r="BC113" i="1"/>
  <c r="BC115" i="1"/>
  <c r="AX11" i="9"/>
  <c r="BB68" i="1"/>
  <c r="AV12" i="7"/>
  <c r="AV15" i="9"/>
  <c r="AV11" i="34"/>
  <c r="BA134" i="1"/>
  <c r="AW14" i="26"/>
  <c r="AB98" i="46" l="1"/>
  <c r="AB99" i="46" s="1"/>
  <c r="MS3" i="45"/>
  <c r="MT1" i="45"/>
  <c r="U114" i="1"/>
  <c r="U118" i="1"/>
  <c r="T117" i="1"/>
  <c r="T119" i="1"/>
  <c r="R134" i="1"/>
  <c r="N14" i="26"/>
  <c r="R133" i="1"/>
  <c r="N14" i="9"/>
  <c r="M15" i="9"/>
  <c r="M12" i="7"/>
  <c r="M11" i="34"/>
  <c r="O11" i="9"/>
  <c r="S68" i="1"/>
  <c r="M15" i="26"/>
  <c r="M11" i="37"/>
  <c r="M12" i="30"/>
  <c r="T113" i="1"/>
  <c r="T115" i="1"/>
  <c r="O11" i="26"/>
  <c r="S69" i="1"/>
  <c r="BE114" i="1"/>
  <c r="BD115" i="1"/>
  <c r="BD113" i="1"/>
  <c r="BB133" i="1"/>
  <c r="AX14" i="9"/>
  <c r="AW11" i="34"/>
  <c r="AW12" i="7"/>
  <c r="AW15" i="9"/>
  <c r="AY11" i="9"/>
  <c r="BC68" i="1"/>
  <c r="AY11" i="26"/>
  <c r="BC69" i="1"/>
  <c r="AW11" i="37"/>
  <c r="AW15" i="26"/>
  <c r="AW12" i="30"/>
  <c r="BD117" i="1"/>
  <c r="BD119" i="1"/>
  <c r="BE118" i="1"/>
  <c r="BB134" i="1"/>
  <c r="AX14" i="26"/>
  <c r="AC98" i="46" l="1"/>
  <c r="AC99" i="46" s="1"/>
  <c r="MT3" i="45"/>
  <c r="MU1" i="45"/>
  <c r="S134" i="1"/>
  <c r="O14" i="26"/>
  <c r="P11" i="26"/>
  <c r="T69" i="1"/>
  <c r="N15" i="9"/>
  <c r="N12" i="7"/>
  <c r="N11" i="34"/>
  <c r="V114" i="1"/>
  <c r="V118" i="1"/>
  <c r="P11" i="9"/>
  <c r="T68" i="1"/>
  <c r="U117" i="1"/>
  <c r="U119" i="1"/>
  <c r="S133" i="1"/>
  <c r="O14" i="9"/>
  <c r="N15" i="26"/>
  <c r="N12" i="30"/>
  <c r="N11" i="37"/>
  <c r="U113" i="1"/>
  <c r="U115" i="1"/>
  <c r="AX12" i="30"/>
  <c r="AX11" i="37"/>
  <c r="AX15" i="26"/>
  <c r="BE119" i="1"/>
  <c r="BE117" i="1"/>
  <c r="BF118" i="1"/>
  <c r="AX11" i="34"/>
  <c r="AX12" i="7"/>
  <c r="AX15" i="9"/>
  <c r="AZ11" i="26"/>
  <c r="BD69" i="1"/>
  <c r="BC134" i="1"/>
  <c r="AY14" i="26"/>
  <c r="AZ11" i="9"/>
  <c r="BD68" i="1"/>
  <c r="BE115" i="1"/>
  <c r="BF114" i="1"/>
  <c r="BE113" i="1"/>
  <c r="AY14" i="9"/>
  <c r="BC133" i="1"/>
  <c r="AD98" i="46" l="1"/>
  <c r="AD99" i="46" s="1"/>
  <c r="MU3" i="45"/>
  <c r="MV1" i="45"/>
  <c r="Q11" i="9"/>
  <c r="U68" i="1"/>
  <c r="V113" i="1"/>
  <c r="V115" i="1"/>
  <c r="T134" i="1"/>
  <c r="P14" i="26"/>
  <c r="T133" i="1"/>
  <c r="P14" i="9"/>
  <c r="W118" i="1"/>
  <c r="W114" i="1"/>
  <c r="O11" i="34"/>
  <c r="O15" i="9"/>
  <c r="O12" i="7"/>
  <c r="Q11" i="26"/>
  <c r="U69" i="1"/>
  <c r="V117" i="1"/>
  <c r="V119" i="1"/>
  <c r="O11" i="37"/>
  <c r="O15" i="26"/>
  <c r="O12" i="30"/>
  <c r="BA11" i="9"/>
  <c r="BE68" i="1"/>
  <c r="AY15" i="9"/>
  <c r="AY12" i="7"/>
  <c r="AY11" i="34"/>
  <c r="BG114" i="1"/>
  <c r="BF115" i="1"/>
  <c r="BF113" i="1"/>
  <c r="BD133" i="1"/>
  <c r="AZ14" i="9"/>
  <c r="BD134" i="1"/>
  <c r="AZ14" i="26"/>
  <c r="BF119" i="1"/>
  <c r="BG118" i="1"/>
  <c r="BF117" i="1"/>
  <c r="AY12" i="30"/>
  <c r="AY11" i="37"/>
  <c r="AY15" i="26"/>
  <c r="BA11" i="26"/>
  <c r="BE69" i="1"/>
  <c r="AE98" i="46" l="1"/>
  <c r="AE99" i="46" s="1"/>
  <c r="MV3" i="45"/>
  <c r="MW1" i="45"/>
  <c r="R11" i="9"/>
  <c r="V68" i="1"/>
  <c r="X114" i="1"/>
  <c r="X118" i="1"/>
  <c r="Q14" i="26"/>
  <c r="U134" i="1"/>
  <c r="P11" i="34"/>
  <c r="P15" i="9"/>
  <c r="P12" i="7"/>
  <c r="W113" i="1"/>
  <c r="W115" i="1"/>
  <c r="Q14" i="9"/>
  <c r="U133" i="1"/>
  <c r="R11" i="26"/>
  <c r="V69" i="1"/>
  <c r="W117" i="1"/>
  <c r="W119" i="1"/>
  <c r="P15" i="26"/>
  <c r="P11" i="37"/>
  <c r="P12" i="30"/>
  <c r="AZ12" i="7"/>
  <c r="AZ11" i="34"/>
  <c r="AZ15" i="9"/>
  <c r="BB11" i="9"/>
  <c r="BF68" i="1"/>
  <c r="BE133" i="1"/>
  <c r="BA14" i="9"/>
  <c r="BH114" i="1"/>
  <c r="BG113" i="1"/>
  <c r="BG115" i="1"/>
  <c r="BH118" i="1"/>
  <c r="BG117" i="1"/>
  <c r="BG119" i="1"/>
  <c r="AZ11" i="37"/>
  <c r="AZ15" i="26"/>
  <c r="AZ12" i="30"/>
  <c r="BE134" i="1"/>
  <c r="BA14" i="26"/>
  <c r="BB11" i="26"/>
  <c r="BF69" i="1"/>
  <c r="AF98" i="46" l="1"/>
  <c r="AF99" i="46" s="1"/>
  <c r="MW3" i="45"/>
  <c r="MX1" i="45"/>
  <c r="Y118" i="1"/>
  <c r="Y114" i="1"/>
  <c r="X117" i="1"/>
  <c r="X119" i="1"/>
  <c r="R14" i="26"/>
  <c r="V134" i="1"/>
  <c r="S11" i="9"/>
  <c r="W68" i="1"/>
  <c r="X113" i="1"/>
  <c r="X115" i="1"/>
  <c r="Q12" i="30"/>
  <c r="Q11" i="37"/>
  <c r="Q15" i="26"/>
  <c r="V133" i="1"/>
  <c r="R14" i="9"/>
  <c r="S11" i="26"/>
  <c r="W69" i="1"/>
  <c r="Q11" i="34"/>
  <c r="Q12" i="7"/>
  <c r="Q15" i="9"/>
  <c r="BA15" i="26"/>
  <c r="BA12" i="30"/>
  <c r="BA11" i="37"/>
  <c r="BC11" i="9"/>
  <c r="BG68" i="1"/>
  <c r="BF133" i="1"/>
  <c r="BB14" i="9"/>
  <c r="BC11" i="26"/>
  <c r="BG69" i="1"/>
  <c r="BA15" i="9"/>
  <c r="BA12" i="7"/>
  <c r="BA11" i="34"/>
  <c r="BH113" i="1"/>
  <c r="BI114" i="1"/>
  <c r="BH115" i="1"/>
  <c r="BB14" i="26"/>
  <c r="BF134" i="1"/>
  <c r="BH117" i="1"/>
  <c r="BH119" i="1"/>
  <c r="BI118" i="1"/>
  <c r="AJ98" i="46" l="1"/>
  <c r="AG98" i="46"/>
  <c r="AG99" i="46" s="1"/>
  <c r="MX3" i="45"/>
  <c r="AI98" i="46" s="1"/>
  <c r="MY1" i="45"/>
  <c r="W133" i="1"/>
  <c r="S14" i="9"/>
  <c r="T11" i="26"/>
  <c r="X69" i="1"/>
  <c r="Z114" i="1"/>
  <c r="Z118" i="1"/>
  <c r="R12" i="7"/>
  <c r="R15" i="9"/>
  <c r="R11" i="34"/>
  <c r="T11" i="9"/>
  <c r="X68" i="1"/>
  <c r="R11" i="37"/>
  <c r="R15" i="26"/>
  <c r="R12" i="30"/>
  <c r="Y113" i="1"/>
  <c r="Y115" i="1"/>
  <c r="S14" i="26"/>
  <c r="W134" i="1"/>
  <c r="Y117" i="1"/>
  <c r="Y119" i="1"/>
  <c r="BJ114" i="1"/>
  <c r="BI113" i="1"/>
  <c r="BI115" i="1"/>
  <c r="BD11" i="26"/>
  <c r="BH69" i="1"/>
  <c r="BJ118" i="1"/>
  <c r="BI117" i="1"/>
  <c r="BI119" i="1"/>
  <c r="BB11" i="37"/>
  <c r="BB12" i="30"/>
  <c r="BB15" i="26"/>
  <c r="BB11" i="34"/>
  <c r="BB12" i="7"/>
  <c r="BB15" i="9"/>
  <c r="BD11" i="9"/>
  <c r="BH68" i="1"/>
  <c r="BG134" i="1"/>
  <c r="BC14" i="26"/>
  <c r="BG133" i="1"/>
  <c r="BC14" i="9"/>
  <c r="AJ99" i="46" l="1"/>
  <c r="AK98" i="46"/>
  <c r="AK99" i="46" s="1"/>
  <c r="AH98" i="46"/>
  <c r="MY3" i="45"/>
  <c r="MZ1" i="45"/>
  <c r="U11" i="26"/>
  <c r="Y69" i="1"/>
  <c r="U11" i="9"/>
  <c r="Y68" i="1"/>
  <c r="T14" i="26"/>
  <c r="X134" i="1"/>
  <c r="X133" i="1"/>
  <c r="T14" i="9"/>
  <c r="S11" i="37"/>
  <c r="S12" i="30"/>
  <c r="S15" i="26"/>
  <c r="Z117" i="1"/>
  <c r="Z119" i="1"/>
  <c r="AA118" i="1"/>
  <c r="AA114" i="1"/>
  <c r="Z113" i="1"/>
  <c r="Z115" i="1"/>
  <c r="S12" i="7"/>
  <c r="S11" i="34"/>
  <c r="S15" i="9"/>
  <c r="BH134" i="1"/>
  <c r="BD14" i="26"/>
  <c r="BJ113" i="1"/>
  <c r="BJ115" i="1"/>
  <c r="BK114" i="1"/>
  <c r="BC11" i="37"/>
  <c r="BC15" i="26"/>
  <c r="BC12" i="30"/>
  <c r="BE11" i="26"/>
  <c r="BI69" i="1"/>
  <c r="BE11" i="9"/>
  <c r="BI68" i="1"/>
  <c r="BC11" i="34"/>
  <c r="BC12" i="7"/>
  <c r="BC15" i="9"/>
  <c r="BH133" i="1"/>
  <c r="BD14" i="9"/>
  <c r="BJ117" i="1"/>
  <c r="BJ119" i="1"/>
  <c r="BK118" i="1"/>
  <c r="AH99" i="46" l="1"/>
  <c r="AI99" i="46"/>
  <c r="MZ3" i="45"/>
  <c r="NA1" i="45"/>
  <c r="Y133" i="1"/>
  <c r="U14" i="9"/>
  <c r="AA113" i="1"/>
  <c r="AA115" i="1"/>
  <c r="T12" i="7"/>
  <c r="T11" i="34"/>
  <c r="T15" i="9"/>
  <c r="AB114" i="1"/>
  <c r="AB118" i="1"/>
  <c r="AA119" i="1"/>
  <c r="AA117" i="1"/>
  <c r="T15" i="26"/>
  <c r="T12" i="30"/>
  <c r="T11" i="37"/>
  <c r="Y134" i="1"/>
  <c r="U14" i="26"/>
  <c r="V11" i="9"/>
  <c r="Z68" i="1"/>
  <c r="V11" i="26"/>
  <c r="Z69" i="1"/>
  <c r="BF11" i="26"/>
  <c r="BJ69" i="1"/>
  <c r="BI133" i="1"/>
  <c r="BE14" i="9"/>
  <c r="BD12" i="30"/>
  <c r="BD11" i="37"/>
  <c r="BD15" i="26"/>
  <c r="BE14" i="26"/>
  <c r="BI134" i="1"/>
  <c r="BD12" i="7"/>
  <c r="BD15" i="9"/>
  <c r="BD11" i="34"/>
  <c r="BK113" i="1"/>
  <c r="BL114" i="1"/>
  <c r="BK115" i="1"/>
  <c r="BK119" i="1"/>
  <c r="BL118" i="1"/>
  <c r="BK117" i="1"/>
  <c r="BF11" i="9"/>
  <c r="BJ68" i="1"/>
  <c r="NA3" i="45" l="1"/>
  <c r="NB1" i="45"/>
  <c r="K57" i="46"/>
  <c r="K58" i="46"/>
  <c r="AC118" i="1"/>
  <c r="AC114" i="1"/>
  <c r="Z134" i="1"/>
  <c r="V14" i="26"/>
  <c r="AB113" i="1"/>
  <c r="AB115" i="1"/>
  <c r="W11" i="9"/>
  <c r="AA68" i="1"/>
  <c r="U11" i="37"/>
  <c r="U15" i="26"/>
  <c r="U12" i="30"/>
  <c r="Z133" i="1"/>
  <c r="V14" i="9"/>
  <c r="W11" i="26"/>
  <c r="AA69" i="1"/>
  <c r="AB117" i="1"/>
  <c r="AB119" i="1"/>
  <c r="U11" i="34"/>
  <c r="U15" i="9"/>
  <c r="U12" i="7"/>
  <c r="BG11" i="9"/>
  <c r="BK68" i="1"/>
  <c r="BL115" i="1"/>
  <c r="BL113" i="1"/>
  <c r="BM114" i="1"/>
  <c r="BF14" i="26"/>
  <c r="BJ134" i="1"/>
  <c r="BM118" i="1"/>
  <c r="BL117" i="1"/>
  <c r="BL119" i="1"/>
  <c r="BJ133" i="1"/>
  <c r="BF14" i="9"/>
  <c r="BG11" i="26"/>
  <c r="BK69" i="1"/>
  <c r="BE12" i="30"/>
  <c r="BE15" i="26"/>
  <c r="BE11" i="37"/>
  <c r="BE12" i="7"/>
  <c r="BE15" i="9"/>
  <c r="BE11" i="34"/>
  <c r="NB3" i="45" l="1"/>
  <c r="NC1" i="45"/>
  <c r="V15" i="9"/>
  <c r="V11" i="34"/>
  <c r="V12" i="7"/>
  <c r="W14" i="9"/>
  <c r="AA133" i="1"/>
  <c r="AA134" i="1"/>
  <c r="W14" i="26"/>
  <c r="V12" i="30"/>
  <c r="V11" i="37"/>
  <c r="V15" i="26"/>
  <c r="AD114" i="1"/>
  <c r="AD118" i="1"/>
  <c r="X11" i="9"/>
  <c r="AB68" i="1"/>
  <c r="AC113" i="1"/>
  <c r="AC115" i="1"/>
  <c r="X11" i="26"/>
  <c r="AB69" i="1"/>
  <c r="AC117" i="1"/>
  <c r="AC119" i="1"/>
  <c r="BF11" i="34"/>
  <c r="BF12" i="7"/>
  <c r="BF15" i="9"/>
  <c r="BK133" i="1"/>
  <c r="BG14" i="9"/>
  <c r="BG14" i="26"/>
  <c r="BK134" i="1"/>
  <c r="BN118" i="1"/>
  <c r="BM119" i="1"/>
  <c r="BM117" i="1"/>
  <c r="BH11" i="9"/>
  <c r="BL68" i="1"/>
  <c r="BF11" i="37"/>
  <c r="BF15" i="26"/>
  <c r="BF12" i="30"/>
  <c r="BH11" i="26"/>
  <c r="BL69" i="1"/>
  <c r="BN114" i="1"/>
  <c r="BM113" i="1"/>
  <c r="BM115" i="1"/>
  <c r="NC3" i="45" l="1"/>
  <c r="ND1" i="45"/>
  <c r="Y11" i="26"/>
  <c r="AC69" i="1"/>
  <c r="Y11" i="9"/>
  <c r="AC68" i="1"/>
  <c r="AD119" i="1"/>
  <c r="AD117" i="1"/>
  <c r="AD113" i="1"/>
  <c r="AD115" i="1"/>
  <c r="AB134" i="1"/>
  <c r="X14" i="26"/>
  <c r="X14" i="9"/>
  <c r="AB133" i="1"/>
  <c r="W11" i="37"/>
  <c r="W15" i="26"/>
  <c r="W12" i="30"/>
  <c r="AE118" i="1"/>
  <c r="AE114" i="1"/>
  <c r="W11" i="34"/>
  <c r="W15" i="9"/>
  <c r="W12" i="7"/>
  <c r="BI11" i="26"/>
  <c r="BM69" i="1"/>
  <c r="BO114" i="1"/>
  <c r="BN113" i="1"/>
  <c r="BN115" i="1"/>
  <c r="BN117" i="1"/>
  <c r="BO118" i="1"/>
  <c r="BN119" i="1"/>
  <c r="BG15" i="9"/>
  <c r="BG12" i="7"/>
  <c r="BG11" i="34"/>
  <c r="BI11" i="9"/>
  <c r="BM68" i="1"/>
  <c r="BL134" i="1"/>
  <c r="BH14" i="26"/>
  <c r="BL133" i="1"/>
  <c r="BH14" i="9"/>
  <c r="BG12" i="30"/>
  <c r="BG15" i="26"/>
  <c r="BG11" i="37"/>
  <c r="ND3" i="45" l="1"/>
  <c r="NE1" i="45"/>
  <c r="AE117" i="1"/>
  <c r="AE119" i="1"/>
  <c r="X12" i="7"/>
  <c r="X11" i="34"/>
  <c r="X15" i="9"/>
  <c r="Z11" i="9"/>
  <c r="AD68" i="1"/>
  <c r="AC133" i="1"/>
  <c r="Y14" i="9"/>
  <c r="AF114" i="1"/>
  <c r="AF118" i="1"/>
  <c r="Y14" i="26"/>
  <c r="AC134" i="1"/>
  <c r="AE115" i="1"/>
  <c r="AE113" i="1"/>
  <c r="X15" i="26"/>
  <c r="X12" i="30"/>
  <c r="X11" i="37"/>
  <c r="Z11" i="26"/>
  <c r="AD69" i="1"/>
  <c r="BH11" i="34"/>
  <c r="BH15" i="9"/>
  <c r="BH12" i="7"/>
  <c r="BM133" i="1"/>
  <c r="BI14" i="9"/>
  <c r="BJ11" i="26"/>
  <c r="BN69" i="1"/>
  <c r="BI14" i="26"/>
  <c r="BM134" i="1"/>
  <c r="BP118" i="1"/>
  <c r="BO119" i="1"/>
  <c r="BO117" i="1"/>
  <c r="BO115" i="1"/>
  <c r="BP114" i="1"/>
  <c r="BO113" i="1"/>
  <c r="BH12" i="30"/>
  <c r="BH11" i="37"/>
  <c r="BH15" i="26"/>
  <c r="BJ11" i="9"/>
  <c r="BN68" i="1"/>
  <c r="NE3" i="45" l="1"/>
  <c r="NF1" i="45"/>
  <c r="Z14" i="26"/>
  <c r="AD134" i="1"/>
  <c r="Y11" i="34"/>
  <c r="Y15" i="9"/>
  <c r="Y12" i="7"/>
  <c r="AF119" i="1"/>
  <c r="AF117" i="1"/>
  <c r="Z14" i="9"/>
  <c r="AD133" i="1"/>
  <c r="AG114" i="1"/>
  <c r="AG118" i="1"/>
  <c r="AA11" i="9"/>
  <c r="AE68" i="1"/>
  <c r="AF113" i="1"/>
  <c r="AF115" i="1"/>
  <c r="AA11" i="26"/>
  <c r="AE69" i="1"/>
  <c r="Y15" i="26"/>
  <c r="Y12" i="30"/>
  <c r="Y11" i="37"/>
  <c r="BN134" i="1"/>
  <c r="BJ14" i="26"/>
  <c r="BI12" i="7"/>
  <c r="BI11" i="34"/>
  <c r="BI15" i="9"/>
  <c r="BQ114" i="1"/>
  <c r="BP115" i="1"/>
  <c r="BP113" i="1"/>
  <c r="BN133" i="1"/>
  <c r="BJ14" i="9"/>
  <c r="BK11" i="9"/>
  <c r="BO68" i="1"/>
  <c r="BK11" i="26"/>
  <c r="BO69" i="1"/>
  <c r="BP119" i="1"/>
  <c r="BQ118" i="1"/>
  <c r="BP117" i="1"/>
  <c r="BI12" i="30"/>
  <c r="BI11" i="37"/>
  <c r="BI15" i="26"/>
  <c r="NF3" i="45" l="1"/>
  <c r="NG1" i="45"/>
  <c r="AH114" i="1"/>
  <c r="AH118" i="1"/>
  <c r="AB11" i="9"/>
  <c r="AF68" i="1"/>
  <c r="AG119" i="1"/>
  <c r="AG117" i="1"/>
  <c r="AG113" i="1"/>
  <c r="AG115" i="1"/>
  <c r="AB11" i="26"/>
  <c r="AF69" i="1"/>
  <c r="Z12" i="30"/>
  <c r="Z11" i="37"/>
  <c r="Z15" i="26"/>
  <c r="AA14" i="26"/>
  <c r="AE134" i="1"/>
  <c r="AA14" i="9"/>
  <c r="AE133" i="1"/>
  <c r="Z15" i="9"/>
  <c r="Z11" i="34"/>
  <c r="Z12" i="7"/>
  <c r="BL11" i="26"/>
  <c r="BP69" i="1"/>
  <c r="BO133" i="1"/>
  <c r="BK14" i="9"/>
  <c r="BJ15" i="9"/>
  <c r="BJ11" i="34"/>
  <c r="BJ12" i="7"/>
  <c r="BJ15" i="26"/>
  <c r="BJ12" i="30"/>
  <c r="BJ11" i="37"/>
  <c r="BL11" i="9"/>
  <c r="BP68" i="1"/>
  <c r="BO134" i="1"/>
  <c r="BK14" i="26"/>
  <c r="BQ115" i="1"/>
  <c r="BQ113" i="1"/>
  <c r="BR114" i="1"/>
  <c r="BQ119" i="1"/>
  <c r="BR118" i="1"/>
  <c r="BQ117" i="1"/>
  <c r="NH1" i="45" l="1"/>
  <c r="NG3" i="45"/>
  <c r="AC11" i="9"/>
  <c r="AG68" i="1"/>
  <c r="AF133" i="1"/>
  <c r="AB14" i="9"/>
  <c r="AI118" i="1"/>
  <c r="AI114" i="1"/>
  <c r="AA12" i="30"/>
  <c r="AA11" i="37"/>
  <c r="AA15" i="26"/>
  <c r="AF134" i="1"/>
  <c r="AB14" i="26"/>
  <c r="AH117" i="1"/>
  <c r="AH119" i="1"/>
  <c r="AA12" i="7"/>
  <c r="AA11" i="34"/>
  <c r="AA15" i="9"/>
  <c r="AC11" i="26"/>
  <c r="AG69" i="1"/>
  <c r="AH113" i="1"/>
  <c r="AH115" i="1"/>
  <c r="BR117" i="1"/>
  <c r="BR119" i="1"/>
  <c r="BS118" i="1"/>
  <c r="BL14" i="26"/>
  <c r="BP134" i="1"/>
  <c r="BM11" i="26"/>
  <c r="BQ69" i="1"/>
  <c r="BR113" i="1"/>
  <c r="BR115" i="1"/>
  <c r="BS114" i="1"/>
  <c r="BK15" i="26"/>
  <c r="BK12" i="30"/>
  <c r="BK11" i="37"/>
  <c r="BL14" i="9"/>
  <c r="BP133" i="1"/>
  <c r="BM11" i="9"/>
  <c r="BQ68" i="1"/>
  <c r="BK12" i="7"/>
  <c r="BK11" i="34"/>
  <c r="BK15" i="9"/>
  <c r="E100" i="46" l="1"/>
  <c r="NH3" i="45"/>
  <c r="NI1" i="45"/>
  <c r="AD11" i="9"/>
  <c r="AH68" i="1"/>
  <c r="AJ118" i="1"/>
  <c r="AJ114" i="1"/>
  <c r="AB15" i="9"/>
  <c r="AB12" i="7"/>
  <c r="AB11" i="34"/>
  <c r="AC14" i="26"/>
  <c r="AG134" i="1"/>
  <c r="AB15" i="26"/>
  <c r="AB12" i="30"/>
  <c r="AB11" i="37"/>
  <c r="AI113" i="1"/>
  <c r="AI115" i="1"/>
  <c r="AC14" i="9"/>
  <c r="AG133" i="1"/>
  <c r="AD11" i="26"/>
  <c r="AH69" i="1"/>
  <c r="AI119" i="1"/>
  <c r="AI117" i="1"/>
  <c r="BQ134" i="1"/>
  <c r="BM14" i="26"/>
  <c r="BN11" i="26"/>
  <c r="BR69" i="1"/>
  <c r="BM14" i="9"/>
  <c r="BQ133" i="1"/>
  <c r="BL12" i="7"/>
  <c r="BL11" i="34"/>
  <c r="BL15" i="9"/>
  <c r="BT114" i="1"/>
  <c r="BS113" i="1"/>
  <c r="BS115" i="1"/>
  <c r="BN11" i="9"/>
  <c r="BR68" i="1"/>
  <c r="BL12" i="30"/>
  <c r="BL11" i="37"/>
  <c r="BL15" i="26"/>
  <c r="BT118" i="1"/>
  <c r="BS117" i="1"/>
  <c r="BS119" i="1"/>
  <c r="F100" i="46" l="1"/>
  <c r="NI3" i="45"/>
  <c r="NJ1" i="45"/>
  <c r="AC11" i="34"/>
  <c r="AC12" i="7"/>
  <c r="AC15" i="9"/>
  <c r="AE11" i="26"/>
  <c r="AI69" i="1"/>
  <c r="AJ117" i="1"/>
  <c r="AJ119" i="1"/>
  <c r="AH134" i="1"/>
  <c r="AD14" i="26"/>
  <c r="AE11" i="9"/>
  <c r="AI68" i="1"/>
  <c r="AD14" i="9"/>
  <c r="AH133" i="1"/>
  <c r="AJ115" i="1"/>
  <c r="AJ113" i="1"/>
  <c r="AK114" i="1"/>
  <c r="AK118" i="1"/>
  <c r="AC15" i="26"/>
  <c r="AC12" i="30"/>
  <c r="AC11" i="37"/>
  <c r="BN14" i="9"/>
  <c r="BR133" i="1"/>
  <c r="BO11" i="9"/>
  <c r="BS68" i="1"/>
  <c r="BM12" i="30"/>
  <c r="BM15" i="26"/>
  <c r="BM11" i="37"/>
  <c r="BT119" i="1"/>
  <c r="BU118" i="1"/>
  <c r="BT117" i="1"/>
  <c r="BR134" i="1"/>
  <c r="BN14" i="26"/>
  <c r="BT113" i="1"/>
  <c r="BU114" i="1"/>
  <c r="BT115" i="1"/>
  <c r="BM15" i="9"/>
  <c r="BM11" i="34"/>
  <c r="BM12" i="7"/>
  <c r="BO11" i="26"/>
  <c r="BS69" i="1"/>
  <c r="G100" i="46" l="1"/>
  <c r="G101" i="46" s="1"/>
  <c r="F101" i="46"/>
  <c r="D58" i="46" s="1"/>
  <c r="D57" i="46"/>
  <c r="NJ3" i="45"/>
  <c r="NK1" i="45"/>
  <c r="AL114" i="1"/>
  <c r="AL118" i="1"/>
  <c r="AE14" i="9"/>
  <c r="AI133" i="1"/>
  <c r="AF11" i="26"/>
  <c r="AJ69" i="1"/>
  <c r="AF11" i="9"/>
  <c r="AJ68" i="1"/>
  <c r="AK113" i="1"/>
  <c r="AK115" i="1"/>
  <c r="AD11" i="37"/>
  <c r="AD15" i="26"/>
  <c r="AD12" i="30"/>
  <c r="AK119" i="1"/>
  <c r="AK117" i="1"/>
  <c r="AD15" i="9"/>
  <c r="AD12" i="7"/>
  <c r="AD11" i="34"/>
  <c r="AE14" i="26"/>
  <c r="AI134" i="1"/>
  <c r="BP11" i="9"/>
  <c r="BT68" i="1"/>
  <c r="BN11" i="34"/>
  <c r="BN12" i="7"/>
  <c r="BN15" i="9"/>
  <c r="BS134" i="1"/>
  <c r="BO14" i="26"/>
  <c r="BU113" i="1"/>
  <c r="BU115" i="1"/>
  <c r="BV114" i="1"/>
  <c r="BN12" i="30"/>
  <c r="BN11" i="37"/>
  <c r="BN15" i="26"/>
  <c r="BO14" i="9"/>
  <c r="BS133" i="1"/>
  <c r="BU119" i="1"/>
  <c r="BU117" i="1"/>
  <c r="BV118" i="1"/>
  <c r="BP11" i="26"/>
  <c r="BT69" i="1"/>
  <c r="H100" i="46" l="1"/>
  <c r="H101" i="46" s="1"/>
  <c r="NL1" i="45"/>
  <c r="NK3" i="45"/>
  <c r="AE15" i="26"/>
  <c r="AE12" i="30"/>
  <c r="AE11" i="37"/>
  <c r="AJ133" i="1"/>
  <c r="AF14" i="9"/>
  <c r="AE12" i="7"/>
  <c r="AE11" i="34"/>
  <c r="AE15" i="9"/>
  <c r="AG11" i="26"/>
  <c r="AK69" i="1"/>
  <c r="AG11" i="9"/>
  <c r="AK68" i="1"/>
  <c r="AF14" i="26"/>
  <c r="AJ134" i="1"/>
  <c r="AL117" i="1"/>
  <c r="AL119" i="1"/>
  <c r="AM118" i="1"/>
  <c r="AM114" i="1"/>
  <c r="AL113" i="1"/>
  <c r="AL115" i="1"/>
  <c r="BW114" i="1"/>
  <c r="BV115" i="1"/>
  <c r="BV113" i="1"/>
  <c r="BO15" i="9"/>
  <c r="BO11" i="34"/>
  <c r="BO12" i="7"/>
  <c r="BT134" i="1"/>
  <c r="BP14" i="26"/>
  <c r="BQ11" i="26"/>
  <c r="BU69" i="1"/>
  <c r="BQ11" i="9"/>
  <c r="BU68" i="1"/>
  <c r="BW118" i="1"/>
  <c r="BV117" i="1"/>
  <c r="BV119" i="1"/>
  <c r="BO11" i="37"/>
  <c r="BO15" i="26"/>
  <c r="BO12" i="30"/>
  <c r="BT133" i="1"/>
  <c r="BP14" i="9"/>
  <c r="I100" i="46" l="1"/>
  <c r="I101" i="46" s="1"/>
  <c r="NM1" i="45"/>
  <c r="NL3" i="45"/>
  <c r="AH11" i="9"/>
  <c r="AL68" i="1"/>
  <c r="AH11" i="26"/>
  <c r="AL69" i="1"/>
  <c r="AG14" i="9"/>
  <c r="AK133" i="1"/>
  <c r="AF15" i="9"/>
  <c r="AF11" i="34"/>
  <c r="AF12" i="7"/>
  <c r="AM115" i="1"/>
  <c r="AM113" i="1"/>
  <c r="AF12" i="30"/>
  <c r="AF11" i="37"/>
  <c r="AF15" i="26"/>
  <c r="AG14" i="26"/>
  <c r="AK134" i="1"/>
  <c r="AN114" i="1"/>
  <c r="AN118" i="1"/>
  <c r="AM117" i="1"/>
  <c r="AM119" i="1"/>
  <c r="BR11" i="26"/>
  <c r="BV69" i="1"/>
  <c r="BU133" i="1"/>
  <c r="BQ14" i="9"/>
  <c r="BP11" i="34"/>
  <c r="BP12" i="7"/>
  <c r="BP15" i="9"/>
  <c r="BR11" i="9"/>
  <c r="BV68" i="1"/>
  <c r="BW117" i="1"/>
  <c r="BW119" i="1"/>
  <c r="BQ14" i="26"/>
  <c r="BU134" i="1"/>
  <c r="BP12" i="30"/>
  <c r="BP15" i="26"/>
  <c r="BP11" i="37"/>
  <c r="BW115" i="1"/>
  <c r="BW113" i="1"/>
  <c r="J100" i="46" l="1"/>
  <c r="J101" i="46" s="1"/>
  <c r="NM3" i="45"/>
  <c r="NN1" i="45"/>
  <c r="AI11" i="26"/>
  <c r="AM69" i="1"/>
  <c r="AG15" i="26"/>
  <c r="AG11" i="37"/>
  <c r="AG12" i="30"/>
  <c r="AL134" i="1"/>
  <c r="AH14" i="26"/>
  <c r="AO118" i="1"/>
  <c r="AO114" i="1"/>
  <c r="AN117" i="1"/>
  <c r="AN119" i="1"/>
  <c r="AI11" i="9"/>
  <c r="AM68" i="1"/>
  <c r="AG15" i="9"/>
  <c r="AG12" i="7"/>
  <c r="AG11" i="34"/>
  <c r="AL133" i="1"/>
  <c r="AH14" i="9"/>
  <c r="AN113" i="1"/>
  <c r="AN115" i="1"/>
  <c r="BS11" i="9"/>
  <c r="BW68" i="1"/>
  <c r="BV133" i="1"/>
  <c r="BR14" i="9"/>
  <c r="BQ11" i="37"/>
  <c r="BQ15" i="26"/>
  <c r="BQ12" i="30"/>
  <c r="BS11" i="26"/>
  <c r="BW69" i="1"/>
  <c r="BQ12" i="7"/>
  <c r="BQ11" i="34"/>
  <c r="BQ15" i="9"/>
  <c r="BV134" i="1"/>
  <c r="BR14" i="26"/>
  <c r="K100" i="46" l="1"/>
  <c r="K101" i="46" s="1"/>
  <c r="NN3" i="45"/>
  <c r="NO1" i="45"/>
  <c r="AJ11" i="9"/>
  <c r="AN68" i="1"/>
  <c r="AO117" i="1"/>
  <c r="AO119" i="1"/>
  <c r="AJ11" i="26"/>
  <c r="AN69" i="1"/>
  <c r="AH12" i="30"/>
  <c r="AH11" i="37"/>
  <c r="AH15" i="26"/>
  <c r="AM134" i="1"/>
  <c r="AI14" i="26"/>
  <c r="AH15" i="9"/>
  <c r="AH11" i="34"/>
  <c r="AH12" i="7"/>
  <c r="AM133" i="1"/>
  <c r="AI14" i="9"/>
  <c r="AO113" i="1"/>
  <c r="AO115" i="1"/>
  <c r="BR12" i="7"/>
  <c r="BR15" i="9"/>
  <c r="BR11" i="34"/>
  <c r="BW133" i="1"/>
  <c r="BS14" i="9"/>
  <c r="BR11" i="37"/>
  <c r="BR15" i="26"/>
  <c r="BR12" i="30"/>
  <c r="BW134" i="1"/>
  <c r="BS14" i="26"/>
  <c r="L100" i="46" l="1"/>
  <c r="L101" i="46" s="1"/>
  <c r="NP1" i="45"/>
  <c r="NO3" i="45"/>
  <c r="AK11" i="26"/>
  <c r="AO69" i="1"/>
  <c r="AI15" i="9"/>
  <c r="AI12" i="7"/>
  <c r="AI11" i="34"/>
  <c r="AK11" i="9"/>
  <c r="AO68" i="1"/>
  <c r="AI15" i="26"/>
  <c r="AI11" i="37"/>
  <c r="AI12" i="30"/>
  <c r="AN134" i="1"/>
  <c r="AJ14" i="26"/>
  <c r="AN133" i="1"/>
  <c r="AJ14" i="9"/>
  <c r="BS12" i="30"/>
  <c r="BS11" i="37"/>
  <c r="BS15" i="26"/>
  <c r="BS11" i="34"/>
  <c r="BS12" i="7"/>
  <c r="BS15" i="9"/>
  <c r="M100" i="46" l="1"/>
  <c r="M101" i="46" s="1"/>
  <c r="NQ1" i="45"/>
  <c r="NP3" i="45"/>
  <c r="AJ15" i="26"/>
  <c r="AJ12" i="30"/>
  <c r="AJ11" i="37"/>
  <c r="AK14" i="9"/>
  <c r="AO133" i="1"/>
  <c r="AP133" i="1"/>
  <c r="AO134" i="1"/>
  <c r="AK14" i="26"/>
  <c r="AP134" i="1"/>
  <c r="AJ12" i="7"/>
  <c r="AJ11" i="34"/>
  <c r="AJ15" i="9"/>
  <c r="N100" i="46" l="1"/>
  <c r="N101" i="46" s="1"/>
  <c r="NQ3" i="45"/>
  <c r="NR1" i="45"/>
  <c r="AK15" i="26"/>
  <c r="AK12" i="30"/>
  <c r="AK11" i="37"/>
  <c r="AL11" i="34"/>
  <c r="AL12" i="7"/>
  <c r="AL15" i="9"/>
  <c r="AL15" i="26"/>
  <c r="AL12" i="30"/>
  <c r="AL11" i="37"/>
  <c r="AK11" i="34"/>
  <c r="AK15" i="9"/>
  <c r="AK12" i="7"/>
  <c r="AP123" i="1"/>
  <c r="AP128" i="1"/>
  <c r="O100" i="46" l="1"/>
  <c r="O101" i="46" s="1"/>
  <c r="NR3" i="45"/>
  <c r="NS1" i="45"/>
  <c r="AQ123" i="1"/>
  <c r="AP124" i="1"/>
  <c r="AP122" i="1"/>
  <c r="AP129" i="1"/>
  <c r="AP127" i="1"/>
  <c r="AQ128" i="1"/>
  <c r="P100" i="46" l="1"/>
  <c r="P101" i="46" s="1"/>
  <c r="NS3" i="45"/>
  <c r="NT1" i="45"/>
  <c r="AR128" i="1"/>
  <c r="AQ127" i="1"/>
  <c r="AQ129" i="1"/>
  <c r="AL52" i="26"/>
  <c r="AL52" i="9"/>
  <c r="AR123" i="1"/>
  <c r="AQ122" i="1"/>
  <c r="AQ124" i="1"/>
  <c r="Q100" i="46" l="1"/>
  <c r="Q101" i="46" s="1"/>
  <c r="NT3" i="45"/>
  <c r="NU1" i="45"/>
  <c r="G120" i="46"/>
  <c r="G124" i="46" s="1"/>
  <c r="I128" i="1" s="1"/>
  <c r="C120" i="46"/>
  <c r="AQ130" i="1"/>
  <c r="AM52" i="26"/>
  <c r="AR124" i="1"/>
  <c r="AS123" i="1"/>
  <c r="AR122" i="1"/>
  <c r="AS128" i="1"/>
  <c r="AR129" i="1"/>
  <c r="AR127" i="1"/>
  <c r="AL56" i="9"/>
  <c r="AL55" i="9"/>
  <c r="AL54" i="9"/>
  <c r="AL53" i="9" s="1"/>
  <c r="AQ125" i="1"/>
  <c r="AM52" i="9"/>
  <c r="AL55" i="26"/>
  <c r="AL54" i="26"/>
  <c r="AL53" i="26" s="1"/>
  <c r="AL56" i="26"/>
  <c r="H120" i="46"/>
  <c r="H124" i="46" s="1"/>
  <c r="J128" i="1" s="1"/>
  <c r="R100" i="46" l="1"/>
  <c r="R101" i="46" s="1"/>
  <c r="NU3" i="45"/>
  <c r="NV1" i="45"/>
  <c r="I123" i="1"/>
  <c r="I124" i="1" s="1"/>
  <c r="E52" i="9" s="1"/>
  <c r="J123" i="1"/>
  <c r="I129" i="1"/>
  <c r="E52" i="26" s="1"/>
  <c r="I127" i="1"/>
  <c r="AM10" i="34"/>
  <c r="AM11" i="7"/>
  <c r="AM9" i="9"/>
  <c r="AQ135" i="1"/>
  <c r="I120" i="46"/>
  <c r="I124" i="46" s="1"/>
  <c r="K128" i="1" s="1"/>
  <c r="AL57" i="9"/>
  <c r="AL60" i="9"/>
  <c r="AR130" i="1"/>
  <c r="AN52" i="26"/>
  <c r="AM55" i="26"/>
  <c r="AM59" i="26" s="1"/>
  <c r="AM54" i="26"/>
  <c r="AM53" i="26" s="1"/>
  <c r="AM56" i="26"/>
  <c r="AT128" i="1"/>
  <c r="AS129" i="1"/>
  <c r="AS127" i="1"/>
  <c r="AM10" i="37"/>
  <c r="AM11" i="30"/>
  <c r="AM9" i="26"/>
  <c r="AQ136" i="1"/>
  <c r="AL57" i="26"/>
  <c r="AL60" i="26"/>
  <c r="AM56" i="9"/>
  <c r="AM55" i="9"/>
  <c r="AM59" i="9" s="1"/>
  <c r="AM54" i="9"/>
  <c r="AM53" i="9" s="1"/>
  <c r="AS122" i="1"/>
  <c r="AT123" i="1"/>
  <c r="AS124" i="1"/>
  <c r="AR125" i="1"/>
  <c r="AN52" i="9"/>
  <c r="S100" i="46" l="1"/>
  <c r="S101" i="46" s="1"/>
  <c r="NV3" i="45"/>
  <c r="NW1" i="45"/>
  <c r="I122" i="1"/>
  <c r="K123" i="1"/>
  <c r="E55" i="9"/>
  <c r="E56" i="9"/>
  <c r="E54" i="9"/>
  <c r="E53" i="9" s="1"/>
  <c r="J127" i="1"/>
  <c r="J129" i="1"/>
  <c r="J122" i="1"/>
  <c r="J124" i="1"/>
  <c r="E56" i="26"/>
  <c r="E55" i="26"/>
  <c r="E54" i="26"/>
  <c r="E53" i="26" s="1"/>
  <c r="AS125" i="1"/>
  <c r="AO52" i="9"/>
  <c r="AM27" i="37"/>
  <c r="AN55" i="26"/>
  <c r="AN59" i="26" s="1"/>
  <c r="AN54" i="26"/>
  <c r="AN53" i="26" s="1"/>
  <c r="AN56" i="26"/>
  <c r="AN55" i="9"/>
  <c r="AN59" i="9" s="1"/>
  <c r="AN54" i="9"/>
  <c r="AN53" i="9" s="1"/>
  <c r="AN56" i="9"/>
  <c r="AU123" i="1"/>
  <c r="AT124" i="1"/>
  <c r="AT122" i="1"/>
  <c r="AM57" i="26"/>
  <c r="AM61" i="26" s="1"/>
  <c r="AM60" i="26"/>
  <c r="AM58" i="26" s="1"/>
  <c r="AN10" i="37"/>
  <c r="AN11" i="30"/>
  <c r="AN9" i="26"/>
  <c r="AR136" i="1"/>
  <c r="AM27" i="9"/>
  <c r="AM27" i="26"/>
  <c r="AS130" i="1"/>
  <c r="AO52" i="26"/>
  <c r="AM21" i="7"/>
  <c r="AN9" i="9"/>
  <c r="AN10" i="34"/>
  <c r="AN27" i="34" s="1"/>
  <c r="AN11" i="7"/>
  <c r="AR135" i="1"/>
  <c r="AM57" i="9"/>
  <c r="AM61" i="9" s="1"/>
  <c r="AM60" i="9"/>
  <c r="AM58" i="9" s="1"/>
  <c r="AM21" i="30"/>
  <c r="AT127" i="1"/>
  <c r="AT129" i="1"/>
  <c r="AU128" i="1"/>
  <c r="J120" i="46"/>
  <c r="J124" i="46" s="1"/>
  <c r="L128" i="1" s="1"/>
  <c r="AM27" i="34"/>
  <c r="T100" i="46" l="1"/>
  <c r="T101" i="46" s="1"/>
  <c r="NW3" i="45"/>
  <c r="NX1" i="45"/>
  <c r="L123" i="1"/>
  <c r="K127" i="1"/>
  <c r="K129" i="1"/>
  <c r="K122" i="1"/>
  <c r="K124" i="1"/>
  <c r="J130" i="1"/>
  <c r="F52" i="26"/>
  <c r="J125" i="1"/>
  <c r="F52" i="9"/>
  <c r="E57" i="26"/>
  <c r="E60" i="26"/>
  <c r="E57" i="9"/>
  <c r="E60" i="9"/>
  <c r="K120" i="46"/>
  <c r="K124" i="46" s="1"/>
  <c r="M128" i="1" s="1"/>
  <c r="AN27" i="9"/>
  <c r="AO9" i="26"/>
  <c r="AO27" i="26" s="1"/>
  <c r="AO11" i="30"/>
  <c r="AO21" i="30" s="1"/>
  <c r="AO10" i="37"/>
  <c r="AS136" i="1"/>
  <c r="AN21" i="30"/>
  <c r="AN27" i="37"/>
  <c r="AN57" i="26"/>
  <c r="AN61" i="26" s="1"/>
  <c r="AN60" i="26"/>
  <c r="AN58" i="26" s="1"/>
  <c r="AU129" i="1"/>
  <c r="AV128" i="1"/>
  <c r="AU127" i="1"/>
  <c r="AN21" i="7"/>
  <c r="AT125" i="1"/>
  <c r="AP52" i="9"/>
  <c r="AN57" i="9"/>
  <c r="AN61" i="9" s="1"/>
  <c r="AN60" i="9"/>
  <c r="AN58" i="9" s="1"/>
  <c r="AO55" i="9"/>
  <c r="AO59" i="9" s="1"/>
  <c r="AO54" i="9"/>
  <c r="AO53" i="9" s="1"/>
  <c r="AO56" i="9"/>
  <c r="AT130" i="1"/>
  <c r="AP52" i="26"/>
  <c r="AO55" i="26"/>
  <c r="AO59" i="26" s="1"/>
  <c r="AO54" i="26"/>
  <c r="AO53" i="26" s="1"/>
  <c r="AO56" i="26"/>
  <c r="AN27" i="26"/>
  <c r="AV123" i="1"/>
  <c r="AU124" i="1"/>
  <c r="AU122" i="1"/>
  <c r="AO9" i="9"/>
  <c r="AO11" i="7"/>
  <c r="AO10" i="34"/>
  <c r="AO27" i="34" s="1"/>
  <c r="AS135" i="1"/>
  <c r="U100" i="46" l="1"/>
  <c r="U101" i="46" s="1"/>
  <c r="NX3" i="45"/>
  <c r="NY1" i="45"/>
  <c r="M123" i="1"/>
  <c r="K125" i="1"/>
  <c r="G52" i="9"/>
  <c r="F55" i="9"/>
  <c r="F59" i="9" s="1"/>
  <c r="F54" i="9"/>
  <c r="F53" i="9" s="1"/>
  <c r="F56" i="9"/>
  <c r="L122" i="1"/>
  <c r="L124" i="1"/>
  <c r="F9" i="9"/>
  <c r="F11" i="7"/>
  <c r="F21" i="7" s="1"/>
  <c r="F10" i="34"/>
  <c r="J135" i="1"/>
  <c r="F54" i="26"/>
  <c r="F53" i="26" s="1"/>
  <c r="F56" i="26"/>
  <c r="F55" i="26"/>
  <c r="F59" i="26" s="1"/>
  <c r="K130" i="1"/>
  <c r="G52" i="26"/>
  <c r="L129" i="1"/>
  <c r="L127" i="1"/>
  <c r="F9" i="26"/>
  <c r="F11" i="30"/>
  <c r="F21" i="30" s="1"/>
  <c r="F10" i="37"/>
  <c r="J136" i="1"/>
  <c r="AO57" i="9"/>
  <c r="AO61" i="9" s="1"/>
  <c r="AO60" i="9"/>
  <c r="AO58" i="9" s="1"/>
  <c r="AU130" i="1"/>
  <c r="AQ52" i="26"/>
  <c r="AO21" i="7"/>
  <c r="AV124" i="1"/>
  <c r="AW123" i="1"/>
  <c r="AV122" i="1"/>
  <c r="AO57" i="26"/>
  <c r="AO61" i="26" s="1"/>
  <c r="AO60" i="26"/>
  <c r="AO58" i="26" s="1"/>
  <c r="AP10" i="37"/>
  <c r="AP9" i="26"/>
  <c r="AP11" i="30"/>
  <c r="AT136" i="1"/>
  <c r="AP56" i="9"/>
  <c r="AP54" i="9"/>
  <c r="AP53" i="9" s="1"/>
  <c r="AP55" i="9"/>
  <c r="AP59" i="9" s="1"/>
  <c r="AO27" i="9"/>
  <c r="AP10" i="34"/>
  <c r="AP27" i="34" s="1"/>
  <c r="AP11" i="7"/>
  <c r="AP9" i="9"/>
  <c r="AT135" i="1"/>
  <c r="AW128" i="1"/>
  <c r="AV127" i="1"/>
  <c r="AV129" i="1"/>
  <c r="AU125" i="1"/>
  <c r="AQ52" i="9"/>
  <c r="AP56" i="26"/>
  <c r="AP55" i="26"/>
  <c r="AP59" i="26" s="1"/>
  <c r="AP54" i="26"/>
  <c r="AP53" i="26" s="1"/>
  <c r="AO27" i="37"/>
  <c r="L120" i="46"/>
  <c r="L124" i="46" s="1"/>
  <c r="N128" i="1" s="1"/>
  <c r="V100" i="46" l="1"/>
  <c r="V101" i="46" s="1"/>
  <c r="NY3" i="45"/>
  <c r="NZ1" i="45"/>
  <c r="N123" i="1"/>
  <c r="F27" i="37"/>
  <c r="L130" i="1"/>
  <c r="H52" i="26"/>
  <c r="M129" i="1"/>
  <c r="M127" i="1"/>
  <c r="F57" i="9"/>
  <c r="F61" i="9" s="1"/>
  <c r="F60" i="9"/>
  <c r="F58" i="9" s="1"/>
  <c r="G54" i="26"/>
  <c r="G53" i="26" s="1"/>
  <c r="G56" i="26"/>
  <c r="G55" i="26"/>
  <c r="G59" i="26" s="1"/>
  <c r="F57" i="26"/>
  <c r="F61" i="26" s="1"/>
  <c r="F60" i="26"/>
  <c r="F58" i="26" s="1"/>
  <c r="F27" i="9"/>
  <c r="L125" i="1"/>
  <c r="H52" i="9"/>
  <c r="F27" i="26"/>
  <c r="K136" i="1"/>
  <c r="G10" i="37"/>
  <c r="G27" i="37" s="1"/>
  <c r="G9" i="26"/>
  <c r="G11" i="30"/>
  <c r="G21" i="30" s="1"/>
  <c r="M122" i="1"/>
  <c r="M124" i="1"/>
  <c r="G56" i="9"/>
  <c r="G55" i="9"/>
  <c r="G59" i="9" s="1"/>
  <c r="G54" i="9"/>
  <c r="G53" i="9" s="1"/>
  <c r="F27" i="34"/>
  <c r="G9" i="9"/>
  <c r="G11" i="7"/>
  <c r="G21" i="7" s="1"/>
  <c r="K135" i="1"/>
  <c r="G10" i="34"/>
  <c r="G27" i="34" s="1"/>
  <c r="AP57" i="26"/>
  <c r="AP61" i="26" s="1"/>
  <c r="AP60" i="26"/>
  <c r="AP58" i="26" s="1"/>
  <c r="AQ10" i="34"/>
  <c r="AQ27" i="34" s="1"/>
  <c r="AQ11" i="7"/>
  <c r="AQ9" i="9"/>
  <c r="AU135" i="1"/>
  <c r="AV130" i="1"/>
  <c r="AR52" i="26"/>
  <c r="AP27" i="9"/>
  <c r="AP27" i="37"/>
  <c r="AW124" i="1"/>
  <c r="AX123" i="1"/>
  <c r="AW122" i="1"/>
  <c r="AQ54" i="26"/>
  <c r="AQ53" i="26" s="1"/>
  <c r="AQ55" i="26"/>
  <c r="AQ59" i="26" s="1"/>
  <c r="AQ56" i="26"/>
  <c r="AP21" i="7"/>
  <c r="AP57" i="9"/>
  <c r="AP61" i="9" s="1"/>
  <c r="AP60" i="9"/>
  <c r="AP58" i="9" s="1"/>
  <c r="AV125" i="1"/>
  <c r="AR52" i="9"/>
  <c r="AQ10" i="37"/>
  <c r="AQ9" i="26"/>
  <c r="AQ11" i="30"/>
  <c r="AU136" i="1"/>
  <c r="AW129" i="1"/>
  <c r="AW127" i="1"/>
  <c r="AX128" i="1"/>
  <c r="AP21" i="30"/>
  <c r="M120" i="46"/>
  <c r="M124" i="46" s="1"/>
  <c r="O128" i="1" s="1"/>
  <c r="AQ54" i="9"/>
  <c r="AQ53" i="9" s="1"/>
  <c r="AQ55" i="9"/>
  <c r="AQ59" i="9" s="1"/>
  <c r="AQ56" i="9"/>
  <c r="AP27" i="26"/>
  <c r="W100" i="46" l="1"/>
  <c r="W101" i="46" s="1"/>
  <c r="NZ3" i="45"/>
  <c r="OA1" i="45"/>
  <c r="O123" i="1"/>
  <c r="G27" i="9"/>
  <c r="N122" i="1"/>
  <c r="N124" i="1"/>
  <c r="H55" i="26"/>
  <c r="H59" i="26" s="1"/>
  <c r="H54" i="26"/>
  <c r="H53" i="26" s="1"/>
  <c r="H56" i="26"/>
  <c r="G27" i="26"/>
  <c r="L136" i="1"/>
  <c r="H11" i="30"/>
  <c r="H21" i="30" s="1"/>
  <c r="H9" i="26"/>
  <c r="H10" i="37"/>
  <c r="H27" i="37" s="1"/>
  <c r="M125" i="1"/>
  <c r="I52" i="9"/>
  <c r="H56" i="9"/>
  <c r="H54" i="9"/>
  <c r="H53" i="9" s="1"/>
  <c r="H55" i="9"/>
  <c r="H59" i="9" s="1"/>
  <c r="G60" i="26"/>
  <c r="G58" i="26" s="1"/>
  <c r="G57" i="26"/>
  <c r="G61" i="26" s="1"/>
  <c r="N127" i="1"/>
  <c r="N129" i="1"/>
  <c r="I52" i="26"/>
  <c r="M130" i="1"/>
  <c r="G57" i="9"/>
  <c r="G61" i="9" s="1"/>
  <c r="G60" i="9"/>
  <c r="G58" i="9" s="1"/>
  <c r="H11" i="7"/>
  <c r="H21" i="7" s="1"/>
  <c r="H10" i="34"/>
  <c r="H27" i="34" s="1"/>
  <c r="H9" i="9"/>
  <c r="L135" i="1"/>
  <c r="AQ27" i="26"/>
  <c r="AX122" i="1"/>
  <c r="AX124" i="1"/>
  <c r="AY123" i="1"/>
  <c r="AR10" i="37"/>
  <c r="AR9" i="26"/>
  <c r="AR11" i="30"/>
  <c r="AV136" i="1"/>
  <c r="AQ57" i="9"/>
  <c r="AQ61" i="9" s="1"/>
  <c r="AQ60" i="9"/>
  <c r="AQ58" i="9" s="1"/>
  <c r="AW130" i="1"/>
  <c r="AS52" i="26"/>
  <c r="AQ27" i="37"/>
  <c r="AW125" i="1"/>
  <c r="AS52" i="9"/>
  <c r="AR55" i="9"/>
  <c r="AR59" i="9" s="1"/>
  <c r="AR54" i="9"/>
  <c r="AR53" i="9" s="1"/>
  <c r="AR56" i="9"/>
  <c r="AQ57" i="26"/>
  <c r="AQ61" i="26" s="1"/>
  <c r="AQ60" i="26"/>
  <c r="AQ58" i="26" s="1"/>
  <c r="AQ27" i="9"/>
  <c r="N120" i="46"/>
  <c r="N124" i="46" s="1"/>
  <c r="P128" i="1" s="1"/>
  <c r="AX127" i="1"/>
  <c r="AY128" i="1"/>
  <c r="AX129" i="1"/>
  <c r="AQ21" i="30"/>
  <c r="AR11" i="7"/>
  <c r="AR9" i="9"/>
  <c r="AR10" i="34"/>
  <c r="AR27" i="34" s="1"/>
  <c r="AV135" i="1"/>
  <c r="AR56" i="26"/>
  <c r="AR54" i="26"/>
  <c r="AR53" i="26" s="1"/>
  <c r="AR55" i="26"/>
  <c r="AR59" i="26" s="1"/>
  <c r="AQ21" i="7"/>
  <c r="X100" i="46" l="1"/>
  <c r="X101" i="46" s="1"/>
  <c r="OA3" i="45"/>
  <c r="OB1" i="45"/>
  <c r="P123" i="1"/>
  <c r="I56" i="26"/>
  <c r="I54" i="26"/>
  <c r="I53" i="26" s="1"/>
  <c r="I55" i="26"/>
  <c r="I59" i="26" s="1"/>
  <c r="I55" i="9"/>
  <c r="I59" i="9" s="1"/>
  <c r="I56" i="9"/>
  <c r="I54" i="9"/>
  <c r="I53" i="9" s="1"/>
  <c r="H27" i="26"/>
  <c r="N125" i="1"/>
  <c r="J52" i="9"/>
  <c r="O129" i="1"/>
  <c r="O127" i="1"/>
  <c r="J52" i="26"/>
  <c r="N130" i="1"/>
  <c r="I11" i="7"/>
  <c r="I21" i="7" s="1"/>
  <c r="M135" i="1"/>
  <c r="I10" i="34"/>
  <c r="I27" i="34" s="1"/>
  <c r="I9" i="9"/>
  <c r="O124" i="1"/>
  <c r="O122" i="1"/>
  <c r="H57" i="9"/>
  <c r="H61" i="9" s="1"/>
  <c r="H60" i="9"/>
  <c r="H58" i="9" s="1"/>
  <c r="H60" i="26"/>
  <c r="H58" i="26" s="1"/>
  <c r="H57" i="26"/>
  <c r="H61" i="26" s="1"/>
  <c r="H27" i="9"/>
  <c r="I11" i="30"/>
  <c r="I21" i="30" s="1"/>
  <c r="I10" i="37"/>
  <c r="I27" i="37" s="1"/>
  <c r="M136" i="1"/>
  <c r="I9" i="26"/>
  <c r="AR21" i="7"/>
  <c r="AR21" i="30"/>
  <c r="AX125" i="1"/>
  <c r="AT52" i="9"/>
  <c r="AR57" i="26"/>
  <c r="AR61" i="26" s="1"/>
  <c r="AR60" i="26"/>
  <c r="AR58" i="26" s="1"/>
  <c r="AR27" i="9"/>
  <c r="AX130" i="1"/>
  <c r="AT52" i="26"/>
  <c r="AR27" i="26"/>
  <c r="AS56" i="9"/>
  <c r="AS55" i="9"/>
  <c r="AS59" i="9" s="1"/>
  <c r="AS54" i="9"/>
  <c r="AS53" i="9" s="1"/>
  <c r="AS54" i="26"/>
  <c r="AS53" i="26" s="1"/>
  <c r="AS55" i="26"/>
  <c r="AS59" i="26" s="1"/>
  <c r="AS56" i="26"/>
  <c r="AR27" i="37"/>
  <c r="AZ128" i="1"/>
  <c r="AY127" i="1"/>
  <c r="AY129" i="1"/>
  <c r="O120" i="46"/>
  <c r="O124" i="46" s="1"/>
  <c r="Q128" i="1" s="1"/>
  <c r="AR57" i="9"/>
  <c r="AR61" i="9" s="1"/>
  <c r="AR60" i="9"/>
  <c r="AR58" i="9" s="1"/>
  <c r="AS11" i="7"/>
  <c r="AS9" i="9"/>
  <c r="AS10" i="34"/>
  <c r="AS27" i="34" s="1"/>
  <c r="AW135" i="1"/>
  <c r="AS11" i="30"/>
  <c r="AS10" i="37"/>
  <c r="AS27" i="37" s="1"/>
  <c r="AS9" i="26"/>
  <c r="AW136" i="1"/>
  <c r="AZ123" i="1"/>
  <c r="AY122" i="1"/>
  <c r="AY124" i="1"/>
  <c r="Y100" i="46" l="1"/>
  <c r="Y101" i="46" s="1"/>
  <c r="OB3" i="45"/>
  <c r="OC1" i="45"/>
  <c r="Q123" i="1"/>
  <c r="P129" i="1"/>
  <c r="P127" i="1"/>
  <c r="K52" i="9"/>
  <c r="O125" i="1"/>
  <c r="K52" i="26"/>
  <c r="O130" i="1"/>
  <c r="I27" i="9"/>
  <c r="J11" i="30"/>
  <c r="J21" i="30" s="1"/>
  <c r="J10" i="37"/>
  <c r="J27" i="37" s="1"/>
  <c r="J9" i="26"/>
  <c r="N136" i="1"/>
  <c r="J56" i="9"/>
  <c r="J55" i="9"/>
  <c r="J59" i="9" s="1"/>
  <c r="J54" i="9"/>
  <c r="J53" i="9" s="1"/>
  <c r="I27" i="26"/>
  <c r="P122" i="1"/>
  <c r="P124" i="1"/>
  <c r="J56" i="26"/>
  <c r="J54" i="26"/>
  <c r="J53" i="26" s="1"/>
  <c r="J55" i="26"/>
  <c r="J59" i="26" s="1"/>
  <c r="N135" i="1"/>
  <c r="J10" i="34"/>
  <c r="J27" i="34" s="1"/>
  <c r="J11" i="7"/>
  <c r="J21" i="7" s="1"/>
  <c r="J9" i="9"/>
  <c r="I57" i="9"/>
  <c r="I61" i="9" s="1"/>
  <c r="I60" i="9"/>
  <c r="I58" i="9" s="1"/>
  <c r="I57" i="26"/>
  <c r="I61" i="26" s="1"/>
  <c r="I60" i="26"/>
  <c r="I58" i="26" s="1"/>
  <c r="AS27" i="9"/>
  <c r="AZ122" i="1"/>
  <c r="AZ124" i="1"/>
  <c r="BA123" i="1"/>
  <c r="AS21" i="30"/>
  <c r="AS21" i="7"/>
  <c r="P120" i="46"/>
  <c r="P124" i="46" s="1"/>
  <c r="R128" i="1" s="1"/>
  <c r="AT56" i="26"/>
  <c r="AT55" i="26"/>
  <c r="AT59" i="26" s="1"/>
  <c r="AT54" i="26"/>
  <c r="AT53" i="26" s="1"/>
  <c r="AY130" i="1"/>
  <c r="AU52" i="26"/>
  <c r="AS57" i="26"/>
  <c r="AS61" i="26" s="1"/>
  <c r="AS60" i="26"/>
  <c r="AS58" i="26" s="1"/>
  <c r="AT10" i="37"/>
  <c r="AT27" i="37" s="1"/>
  <c r="AT9" i="26"/>
  <c r="AT11" i="30"/>
  <c r="AX136" i="1"/>
  <c r="AY125" i="1"/>
  <c r="AU52" i="9"/>
  <c r="AS27" i="26"/>
  <c r="AS57" i="9"/>
  <c r="AS61" i="9" s="1"/>
  <c r="AS60" i="9"/>
  <c r="AS58" i="9" s="1"/>
  <c r="AT54" i="9"/>
  <c r="AT53" i="9" s="1"/>
  <c r="AT55" i="9"/>
  <c r="AT59" i="9" s="1"/>
  <c r="AT56" i="9"/>
  <c r="BA128" i="1"/>
  <c r="AZ129" i="1"/>
  <c r="AZ127" i="1"/>
  <c r="AT9" i="9"/>
  <c r="AT11" i="7"/>
  <c r="AT10" i="34"/>
  <c r="AT27" i="34" s="1"/>
  <c r="AX135" i="1"/>
  <c r="Z100" i="46" l="1"/>
  <c r="Z101" i="46" s="1"/>
  <c r="OC3" i="45"/>
  <c r="OD1" i="45"/>
  <c r="R123" i="1"/>
  <c r="K9" i="9"/>
  <c r="K11" i="7"/>
  <c r="K21" i="7" s="1"/>
  <c r="O135" i="1"/>
  <c r="K10" i="34"/>
  <c r="K27" i="34" s="1"/>
  <c r="P125" i="1"/>
  <c r="L52" i="9"/>
  <c r="J57" i="9"/>
  <c r="J61" i="9" s="1"/>
  <c r="J60" i="9"/>
  <c r="J58" i="9" s="1"/>
  <c r="J27" i="26"/>
  <c r="K56" i="9"/>
  <c r="K54" i="9"/>
  <c r="K53" i="9" s="1"/>
  <c r="K55" i="9"/>
  <c r="K59" i="9" s="1"/>
  <c r="J27" i="9"/>
  <c r="Q124" i="1"/>
  <c r="Q122" i="1"/>
  <c r="K9" i="26"/>
  <c r="K11" i="30"/>
  <c r="K21" i="30" s="1"/>
  <c r="K10" i="37"/>
  <c r="K27" i="37" s="1"/>
  <c r="O136" i="1"/>
  <c r="J60" i="26"/>
  <c r="J58" i="26" s="1"/>
  <c r="J57" i="26"/>
  <c r="J61" i="26" s="1"/>
  <c r="Q129" i="1"/>
  <c r="Q127" i="1"/>
  <c r="K56" i="26"/>
  <c r="K55" i="26"/>
  <c r="K59" i="26" s="1"/>
  <c r="K54" i="26"/>
  <c r="K53" i="26" s="1"/>
  <c r="L52" i="26"/>
  <c r="P130" i="1"/>
  <c r="AT27" i="9"/>
  <c r="AZ130" i="1"/>
  <c r="AV52" i="26"/>
  <c r="AT57" i="9"/>
  <c r="AT61" i="9" s="1"/>
  <c r="AT60" i="9"/>
  <c r="AT58" i="9" s="1"/>
  <c r="AU10" i="34"/>
  <c r="AU27" i="34" s="1"/>
  <c r="AU11" i="7"/>
  <c r="AU9" i="9"/>
  <c r="AY135" i="1"/>
  <c r="AU56" i="26"/>
  <c r="AU55" i="26"/>
  <c r="AU59" i="26" s="1"/>
  <c r="AU54" i="26"/>
  <c r="AU53" i="26" s="1"/>
  <c r="AT57" i="26"/>
  <c r="AT61" i="26" s="1"/>
  <c r="AT60" i="26"/>
  <c r="AT58" i="26" s="1"/>
  <c r="AZ125" i="1"/>
  <c r="AV52" i="9"/>
  <c r="BA127" i="1"/>
  <c r="BA129" i="1"/>
  <c r="BB128" i="1"/>
  <c r="AU11" i="30"/>
  <c r="AU10" i="37"/>
  <c r="AU27" i="37" s="1"/>
  <c r="AU9" i="26"/>
  <c r="AY136" i="1"/>
  <c r="AT21" i="30"/>
  <c r="Q120" i="46"/>
  <c r="Q124" i="46" s="1"/>
  <c r="S128" i="1" s="1"/>
  <c r="AT21" i="7"/>
  <c r="AU54" i="9"/>
  <c r="AU53" i="9" s="1"/>
  <c r="AU55" i="9"/>
  <c r="AU59" i="9" s="1"/>
  <c r="AU56" i="9"/>
  <c r="AT27" i="26"/>
  <c r="BA124" i="1"/>
  <c r="BA122" i="1"/>
  <c r="BB123" i="1"/>
  <c r="AA100" i="46" l="1"/>
  <c r="AA101" i="46" s="1"/>
  <c r="OD3" i="45"/>
  <c r="OE1" i="45"/>
  <c r="S123" i="1"/>
  <c r="R122" i="1"/>
  <c r="R124" i="1"/>
  <c r="L11" i="30"/>
  <c r="L21" i="30" s="1"/>
  <c r="P136" i="1"/>
  <c r="L10" i="37"/>
  <c r="L27" i="37" s="1"/>
  <c r="L9" i="26"/>
  <c r="K27" i="26"/>
  <c r="L56" i="26"/>
  <c r="L54" i="26"/>
  <c r="L53" i="26" s="1"/>
  <c r="L55" i="26"/>
  <c r="L59" i="26" s="1"/>
  <c r="L54" i="9"/>
  <c r="L53" i="9" s="1"/>
  <c r="L55" i="9"/>
  <c r="L59" i="9" s="1"/>
  <c r="L56" i="9"/>
  <c r="R127" i="1"/>
  <c r="R129" i="1"/>
  <c r="K27" i="9"/>
  <c r="K57" i="26"/>
  <c r="K61" i="26" s="1"/>
  <c r="K60" i="26"/>
  <c r="K58" i="26" s="1"/>
  <c r="Q130" i="1"/>
  <c r="M52" i="26"/>
  <c r="M52" i="9"/>
  <c r="Q125" i="1"/>
  <c r="K57" i="9"/>
  <c r="K61" i="9" s="1"/>
  <c r="K60" i="9"/>
  <c r="K58" i="9" s="1"/>
  <c r="L11" i="7"/>
  <c r="L21" i="7" s="1"/>
  <c r="L10" i="34"/>
  <c r="L27" i="34" s="1"/>
  <c r="P135" i="1"/>
  <c r="L9" i="9"/>
  <c r="BC123" i="1"/>
  <c r="BB124" i="1"/>
  <c r="BB122" i="1"/>
  <c r="BA125" i="1"/>
  <c r="AW52" i="9"/>
  <c r="AU21" i="30"/>
  <c r="AV10" i="37"/>
  <c r="AV27" i="37" s="1"/>
  <c r="AV9" i="26"/>
  <c r="AV11" i="30"/>
  <c r="AZ136" i="1"/>
  <c r="AU57" i="9"/>
  <c r="AU61" i="9" s="1"/>
  <c r="AU60" i="9"/>
  <c r="AU58" i="9" s="1"/>
  <c r="AV54" i="9"/>
  <c r="AV53" i="9" s="1"/>
  <c r="AV55" i="9"/>
  <c r="AV59" i="9" s="1"/>
  <c r="AV56" i="9"/>
  <c r="AU57" i="26"/>
  <c r="AU61" i="26" s="1"/>
  <c r="AU60" i="26"/>
  <c r="AU58" i="26" s="1"/>
  <c r="AU27" i="26"/>
  <c r="BB127" i="1"/>
  <c r="BB129" i="1"/>
  <c r="BC128" i="1"/>
  <c r="AV10" i="34"/>
  <c r="AV11" i="7"/>
  <c r="AV9" i="9"/>
  <c r="AZ135" i="1"/>
  <c r="AU27" i="9"/>
  <c r="R120" i="46"/>
  <c r="R124" i="46" s="1"/>
  <c r="T128" i="1" s="1"/>
  <c r="BA130" i="1"/>
  <c r="AW52" i="26"/>
  <c r="AU21" i="7"/>
  <c r="AV55" i="26"/>
  <c r="AV59" i="26" s="1"/>
  <c r="AV54" i="26"/>
  <c r="AV53" i="26" s="1"/>
  <c r="AV56" i="26"/>
  <c r="AB100" i="46" l="1"/>
  <c r="AB101" i="46" s="1"/>
  <c r="OE3" i="45"/>
  <c r="OF1" i="45"/>
  <c r="T123" i="1"/>
  <c r="M10" i="34"/>
  <c r="M27" i="34" s="1"/>
  <c r="M11" i="7"/>
  <c r="M21" i="7" s="1"/>
  <c r="Q135" i="1"/>
  <c r="M9" i="9"/>
  <c r="R130" i="1"/>
  <c r="N52" i="26"/>
  <c r="L60" i="9"/>
  <c r="L58" i="9" s="1"/>
  <c r="L57" i="9"/>
  <c r="L61" i="9" s="1"/>
  <c r="L27" i="9"/>
  <c r="M56" i="9"/>
  <c r="M55" i="9"/>
  <c r="M59" i="9" s="1"/>
  <c r="M54" i="9"/>
  <c r="M53" i="9" s="1"/>
  <c r="S122" i="1"/>
  <c r="S124" i="1"/>
  <c r="M55" i="26"/>
  <c r="M59" i="26" s="1"/>
  <c r="M56" i="26"/>
  <c r="M54" i="26"/>
  <c r="M53" i="26" s="1"/>
  <c r="L57" i="26"/>
  <c r="L61" i="26" s="1"/>
  <c r="L60" i="26"/>
  <c r="L58" i="26" s="1"/>
  <c r="S129" i="1"/>
  <c r="S127" i="1"/>
  <c r="L27" i="26"/>
  <c r="R125" i="1"/>
  <c r="N52" i="9"/>
  <c r="M10" i="37"/>
  <c r="M27" i="37" s="1"/>
  <c r="M9" i="26"/>
  <c r="M11" i="30"/>
  <c r="M21" i="30" s="1"/>
  <c r="Q136" i="1"/>
  <c r="AV60" i="26"/>
  <c r="AV58" i="26" s="1"/>
  <c r="AV57" i="26"/>
  <c r="AV61" i="26" s="1"/>
  <c r="AW55" i="26"/>
  <c r="AW59" i="26" s="1"/>
  <c r="AW54" i="26"/>
  <c r="AW53" i="26" s="1"/>
  <c r="AW56" i="26"/>
  <c r="S120" i="46"/>
  <c r="S124" i="46" s="1"/>
  <c r="U128" i="1" s="1"/>
  <c r="AV27" i="9"/>
  <c r="BB130" i="1"/>
  <c r="AX52" i="26"/>
  <c r="AW10" i="34"/>
  <c r="AW27" i="34" s="1"/>
  <c r="AW9" i="9"/>
  <c r="AW11" i="7"/>
  <c r="BA135" i="1"/>
  <c r="AW10" i="37"/>
  <c r="AW27" i="37" s="1"/>
  <c r="AW9" i="26"/>
  <c r="AW11" i="30"/>
  <c r="BA136" i="1"/>
  <c r="AV21" i="7"/>
  <c r="AV57" i="9"/>
  <c r="AV61" i="9" s="1"/>
  <c r="AV60" i="9"/>
  <c r="AV58" i="9" s="1"/>
  <c r="AV21" i="30"/>
  <c r="AV27" i="34"/>
  <c r="AV27" i="26"/>
  <c r="BB125" i="1"/>
  <c r="AX52" i="9"/>
  <c r="BC127" i="1"/>
  <c r="BC129" i="1"/>
  <c r="BD128" i="1"/>
  <c r="AW55" i="9"/>
  <c r="AW59" i="9" s="1"/>
  <c r="AW54" i="9"/>
  <c r="AW53" i="9" s="1"/>
  <c r="AW56" i="9"/>
  <c r="BC122" i="1"/>
  <c r="BC124" i="1"/>
  <c r="BD123" i="1"/>
  <c r="AC100" i="46" l="1"/>
  <c r="AC101" i="46" s="1"/>
  <c r="OF3" i="45"/>
  <c r="OG1" i="45"/>
  <c r="U123" i="1"/>
  <c r="M27" i="26"/>
  <c r="M57" i="9"/>
  <c r="M61" i="9" s="1"/>
  <c r="M60" i="9"/>
  <c r="M58" i="9" s="1"/>
  <c r="R136" i="1"/>
  <c r="N10" i="37"/>
  <c r="N27" i="37" s="1"/>
  <c r="N9" i="26"/>
  <c r="N11" i="30"/>
  <c r="N21" i="30" s="1"/>
  <c r="M27" i="9"/>
  <c r="T122" i="1"/>
  <c r="T124" i="1"/>
  <c r="N55" i="9"/>
  <c r="N59" i="9" s="1"/>
  <c r="N56" i="9"/>
  <c r="N54" i="9"/>
  <c r="N53" i="9" s="1"/>
  <c r="M57" i="26"/>
  <c r="M61" i="26" s="1"/>
  <c r="M60" i="26"/>
  <c r="M58" i="26" s="1"/>
  <c r="S125" i="1"/>
  <c r="O52" i="9"/>
  <c r="N11" i="7"/>
  <c r="N21" i="7" s="1"/>
  <c r="N10" i="34"/>
  <c r="N27" i="34" s="1"/>
  <c r="R135" i="1"/>
  <c r="N9" i="9"/>
  <c r="O52" i="26"/>
  <c r="S130" i="1"/>
  <c r="N56" i="26"/>
  <c r="N54" i="26"/>
  <c r="N53" i="26" s="1"/>
  <c r="N55" i="26"/>
  <c r="N59" i="26" s="1"/>
  <c r="T127" i="1"/>
  <c r="T129" i="1"/>
  <c r="BC125" i="1"/>
  <c r="AY52" i="9"/>
  <c r="AW21" i="30"/>
  <c r="AW21" i="7"/>
  <c r="AW60" i="26"/>
  <c r="AW58" i="26" s="1"/>
  <c r="AW57" i="26"/>
  <c r="AW61" i="26" s="1"/>
  <c r="AW27" i="26"/>
  <c r="AW27" i="9"/>
  <c r="AX54" i="26"/>
  <c r="AX53" i="26" s="1"/>
  <c r="AX55" i="26"/>
  <c r="AX59" i="26" s="1"/>
  <c r="AX56" i="26"/>
  <c r="BE128" i="1"/>
  <c r="BD129" i="1"/>
  <c r="BD127" i="1"/>
  <c r="AX11" i="7"/>
  <c r="AX10" i="34"/>
  <c r="AX27" i="34" s="1"/>
  <c r="AX9" i="9"/>
  <c r="BB135" i="1"/>
  <c r="AX10" i="37"/>
  <c r="AX27" i="37" s="1"/>
  <c r="AX9" i="26"/>
  <c r="AX11" i="30"/>
  <c r="BB136" i="1"/>
  <c r="T120" i="46"/>
  <c r="T124" i="46" s="1"/>
  <c r="V128" i="1" s="1"/>
  <c r="AX56" i="9"/>
  <c r="AX54" i="9"/>
  <c r="AX53" i="9" s="1"/>
  <c r="AX55" i="9"/>
  <c r="AX59" i="9" s="1"/>
  <c r="BD122" i="1"/>
  <c r="BD124" i="1"/>
  <c r="BE123" i="1"/>
  <c r="AW57" i="9"/>
  <c r="AW61" i="9" s="1"/>
  <c r="AW60" i="9"/>
  <c r="AW58" i="9" s="1"/>
  <c r="BC130" i="1"/>
  <c r="AY52" i="26"/>
  <c r="AD100" i="46" l="1"/>
  <c r="AD101" i="46" s="1"/>
  <c r="OG3" i="45"/>
  <c r="OH1" i="45"/>
  <c r="V123" i="1"/>
  <c r="N60" i="26"/>
  <c r="N58" i="26" s="1"/>
  <c r="N57" i="26"/>
  <c r="N61" i="26" s="1"/>
  <c r="N27" i="9"/>
  <c r="O55" i="9"/>
  <c r="O59" i="9" s="1"/>
  <c r="O56" i="9"/>
  <c r="O54" i="9"/>
  <c r="O53" i="9" s="1"/>
  <c r="N57" i="9"/>
  <c r="N61" i="9" s="1"/>
  <c r="N60" i="9"/>
  <c r="N58" i="9" s="1"/>
  <c r="U127" i="1"/>
  <c r="U129" i="1"/>
  <c r="N27" i="26"/>
  <c r="P52" i="26"/>
  <c r="T130" i="1"/>
  <c r="O11" i="7"/>
  <c r="O21" i="7" s="1"/>
  <c r="S135" i="1"/>
  <c r="O10" i="34"/>
  <c r="O27" i="34" s="1"/>
  <c r="O9" i="9"/>
  <c r="U122" i="1"/>
  <c r="U124" i="1"/>
  <c r="O10" i="37"/>
  <c r="O27" i="37" s="1"/>
  <c r="O9" i="26"/>
  <c r="S136" i="1"/>
  <c r="O11" i="30"/>
  <c r="O21" i="30" s="1"/>
  <c r="O54" i="26"/>
  <c r="O53" i="26" s="1"/>
  <c r="O56" i="26"/>
  <c r="O55" i="26"/>
  <c r="O59" i="26" s="1"/>
  <c r="P52" i="9"/>
  <c r="T125" i="1"/>
  <c r="AX27" i="9"/>
  <c r="BD130" i="1"/>
  <c r="AZ52" i="26"/>
  <c r="AX60" i="26"/>
  <c r="AX58" i="26" s="1"/>
  <c r="AX57" i="26"/>
  <c r="AX61" i="26" s="1"/>
  <c r="AX21" i="30"/>
  <c r="BF128" i="1"/>
  <c r="BE127" i="1"/>
  <c r="BE129" i="1"/>
  <c r="AX27" i="26"/>
  <c r="AX21" i="7"/>
  <c r="AY56" i="9"/>
  <c r="AY55" i="9"/>
  <c r="AY59" i="9" s="1"/>
  <c r="AY54" i="9"/>
  <c r="AY53" i="9" s="1"/>
  <c r="AY54" i="26"/>
  <c r="AY53" i="26" s="1"/>
  <c r="AY55" i="26"/>
  <c r="AY59" i="26" s="1"/>
  <c r="AY56" i="26"/>
  <c r="BF123" i="1"/>
  <c r="BE122" i="1"/>
  <c r="BE124" i="1"/>
  <c r="AX57" i="9"/>
  <c r="AX61" i="9" s="1"/>
  <c r="AX60" i="9"/>
  <c r="AX58" i="9" s="1"/>
  <c r="AY10" i="37"/>
  <c r="AY9" i="26"/>
  <c r="AY11" i="30"/>
  <c r="BC136" i="1"/>
  <c r="BD125" i="1"/>
  <c r="AZ52" i="9"/>
  <c r="U120" i="46"/>
  <c r="U124" i="46" s="1"/>
  <c r="W128" i="1" s="1"/>
  <c r="AY10" i="34"/>
  <c r="AY27" i="34" s="1"/>
  <c r="AY11" i="7"/>
  <c r="AY9" i="9"/>
  <c r="BC135" i="1"/>
  <c r="AE100" i="46" l="1"/>
  <c r="AE101" i="46" s="1"/>
  <c r="OH3" i="45"/>
  <c r="OI1" i="45"/>
  <c r="W123" i="1"/>
  <c r="U125" i="1"/>
  <c r="Q52" i="9"/>
  <c r="V122" i="1"/>
  <c r="V124" i="1"/>
  <c r="U130" i="1"/>
  <c r="Q52" i="26"/>
  <c r="O57" i="9"/>
  <c r="O61" i="9" s="1"/>
  <c r="O60" i="9"/>
  <c r="O58" i="9" s="1"/>
  <c r="P11" i="7"/>
  <c r="P21" i="7" s="1"/>
  <c r="P10" i="34"/>
  <c r="P27" i="34" s="1"/>
  <c r="P9" i="9"/>
  <c r="T135" i="1"/>
  <c r="O57" i="26"/>
  <c r="O61" i="26" s="1"/>
  <c r="O60" i="26"/>
  <c r="O58" i="26" s="1"/>
  <c r="O27" i="26"/>
  <c r="O27" i="9"/>
  <c r="P10" i="37"/>
  <c r="P27" i="37" s="1"/>
  <c r="P9" i="26"/>
  <c r="T136" i="1"/>
  <c r="P11" i="30"/>
  <c r="P21" i="30" s="1"/>
  <c r="V127" i="1"/>
  <c r="V129" i="1"/>
  <c r="P56" i="9"/>
  <c r="P54" i="9"/>
  <c r="P53" i="9" s="1"/>
  <c r="P55" i="9"/>
  <c r="P59" i="9" s="1"/>
  <c r="P54" i="26"/>
  <c r="P53" i="26" s="1"/>
  <c r="P55" i="26"/>
  <c r="P59" i="26" s="1"/>
  <c r="P56" i="26"/>
  <c r="AY21" i="7"/>
  <c r="BE125" i="1"/>
  <c r="BA52" i="9"/>
  <c r="BE130" i="1"/>
  <c r="BA52" i="26"/>
  <c r="AZ56" i="26"/>
  <c r="AZ54" i="26"/>
  <c r="AZ53" i="26" s="1"/>
  <c r="AZ55" i="26"/>
  <c r="AZ59" i="26" s="1"/>
  <c r="V120" i="46"/>
  <c r="V124" i="46" s="1"/>
  <c r="X128" i="1" s="1"/>
  <c r="AY21" i="30"/>
  <c r="AY57" i="26"/>
  <c r="AY61" i="26" s="1"/>
  <c r="AY60" i="26"/>
  <c r="AY58" i="26" s="1"/>
  <c r="AZ9" i="26"/>
  <c r="AZ11" i="30"/>
  <c r="AZ10" i="37"/>
  <c r="BD136" i="1"/>
  <c r="AZ55" i="9"/>
  <c r="AZ59" i="9" s="1"/>
  <c r="AZ54" i="9"/>
  <c r="AZ53" i="9" s="1"/>
  <c r="AZ56" i="9"/>
  <c r="AY27" i="26"/>
  <c r="BG123" i="1"/>
  <c r="BF122" i="1"/>
  <c r="BF124" i="1"/>
  <c r="AY57" i="9"/>
  <c r="AY61" i="9" s="1"/>
  <c r="AY60" i="9"/>
  <c r="AY58" i="9" s="1"/>
  <c r="BG128" i="1"/>
  <c r="BF129" i="1"/>
  <c r="BF127" i="1"/>
  <c r="AY27" i="9"/>
  <c r="AZ10" i="34"/>
  <c r="AZ11" i="7"/>
  <c r="AZ9" i="9"/>
  <c r="BD135" i="1"/>
  <c r="AY27" i="37"/>
  <c r="AF100" i="46" l="1"/>
  <c r="AF101" i="46" s="1"/>
  <c r="OI3" i="45"/>
  <c r="OJ1" i="45"/>
  <c r="X123" i="1"/>
  <c r="P27" i="9"/>
  <c r="W124" i="1"/>
  <c r="W122" i="1"/>
  <c r="R52" i="9"/>
  <c r="V125" i="1"/>
  <c r="P57" i="9"/>
  <c r="P61" i="9" s="1"/>
  <c r="P60" i="9"/>
  <c r="P58" i="9" s="1"/>
  <c r="W127" i="1"/>
  <c r="W129" i="1"/>
  <c r="Q55" i="26"/>
  <c r="Q59" i="26" s="1"/>
  <c r="Q56" i="26"/>
  <c r="Q54" i="26"/>
  <c r="Q53" i="26" s="1"/>
  <c r="Q11" i="30"/>
  <c r="Q21" i="30" s="1"/>
  <c r="U136" i="1"/>
  <c r="Q10" i="37"/>
  <c r="Q27" i="37" s="1"/>
  <c r="Q9" i="26"/>
  <c r="Q54" i="9"/>
  <c r="Q53" i="9" s="1"/>
  <c r="Q55" i="9"/>
  <c r="Q59" i="9" s="1"/>
  <c r="Q56" i="9"/>
  <c r="P60" i="26"/>
  <c r="P58" i="26" s="1"/>
  <c r="P57" i="26"/>
  <c r="P61" i="26" s="1"/>
  <c r="V130" i="1"/>
  <c r="R52" i="26"/>
  <c r="P27" i="26"/>
  <c r="Q9" i="9"/>
  <c r="U135" i="1"/>
  <c r="Q10" i="34"/>
  <c r="Q27" i="34" s="1"/>
  <c r="Q11" i="7"/>
  <c r="Q21" i="7" s="1"/>
  <c r="AZ57" i="26"/>
  <c r="AZ61" i="26" s="1"/>
  <c r="AZ60" i="26"/>
  <c r="AZ58" i="26" s="1"/>
  <c r="BA56" i="9"/>
  <c r="BA54" i="9"/>
  <c r="BA53" i="9" s="1"/>
  <c r="BA55" i="9"/>
  <c r="BA59" i="9" s="1"/>
  <c r="W120" i="46"/>
  <c r="W124" i="46" s="1"/>
  <c r="Y128" i="1" s="1"/>
  <c r="BA9" i="9"/>
  <c r="BA10" i="34"/>
  <c r="BA11" i="7"/>
  <c r="BE135" i="1"/>
  <c r="AZ27" i="26"/>
  <c r="BF130" i="1"/>
  <c r="BB52" i="26"/>
  <c r="AZ27" i="9"/>
  <c r="BG129" i="1"/>
  <c r="BH128" i="1"/>
  <c r="BG127" i="1"/>
  <c r="AZ27" i="37"/>
  <c r="BA54" i="26"/>
  <c r="BA53" i="26" s="1"/>
  <c r="BA55" i="26"/>
  <c r="BA59" i="26" s="1"/>
  <c r="BA56" i="26"/>
  <c r="AZ27" i="34"/>
  <c r="BF125" i="1"/>
  <c r="BB52" i="9"/>
  <c r="AZ21" i="7"/>
  <c r="BH123" i="1"/>
  <c r="BG122" i="1"/>
  <c r="BG124" i="1"/>
  <c r="AZ57" i="9"/>
  <c r="AZ61" i="9" s="1"/>
  <c r="AZ60" i="9"/>
  <c r="AZ58" i="9" s="1"/>
  <c r="AZ21" i="30"/>
  <c r="BA10" i="37"/>
  <c r="BA9" i="26"/>
  <c r="BA11" i="30"/>
  <c r="BE136" i="1"/>
  <c r="AJ100" i="46" l="1"/>
  <c r="AG100" i="46"/>
  <c r="AG101" i="46" s="1"/>
  <c r="OJ3" i="45"/>
  <c r="AI100" i="46" s="1"/>
  <c r="OK1" i="45"/>
  <c r="OL1" i="45" s="1"/>
  <c r="OM1" i="45" s="1"/>
  <c r="Y123" i="1"/>
  <c r="Q27" i="9"/>
  <c r="R11" i="30"/>
  <c r="R21" i="30" s="1"/>
  <c r="V136" i="1"/>
  <c r="R9" i="26"/>
  <c r="R10" i="37"/>
  <c r="R27" i="37" s="1"/>
  <c r="X127" i="1"/>
  <c r="X129" i="1"/>
  <c r="Q57" i="9"/>
  <c r="Q61" i="9" s="1"/>
  <c r="Q60" i="9"/>
  <c r="Q58" i="9" s="1"/>
  <c r="W125" i="1"/>
  <c r="S52" i="9"/>
  <c r="Q27" i="26"/>
  <c r="S52" i="26"/>
  <c r="W130" i="1"/>
  <c r="R9" i="9"/>
  <c r="V135" i="1"/>
  <c r="R10" i="34"/>
  <c r="R27" i="34" s="1"/>
  <c r="R11" i="7"/>
  <c r="R21" i="7" s="1"/>
  <c r="Q57" i="26"/>
  <c r="Q61" i="26" s="1"/>
  <c r="Q60" i="26"/>
  <c r="Q58" i="26" s="1"/>
  <c r="R55" i="9"/>
  <c r="R59" i="9" s="1"/>
  <c r="R56" i="9"/>
  <c r="R54" i="9"/>
  <c r="R53" i="9" s="1"/>
  <c r="R55" i="26"/>
  <c r="R59" i="26" s="1"/>
  <c r="R54" i="26"/>
  <c r="R53" i="26" s="1"/>
  <c r="R56" i="26"/>
  <c r="X122" i="1"/>
  <c r="X124" i="1"/>
  <c r="BB9" i="9"/>
  <c r="BB11" i="7"/>
  <c r="BB10" i="34"/>
  <c r="BB27" i="34" s="1"/>
  <c r="BF135" i="1"/>
  <c r="BA27" i="37"/>
  <c r="BA60" i="26"/>
  <c r="BA58" i="26" s="1"/>
  <c r="BA57" i="26"/>
  <c r="BA61" i="26" s="1"/>
  <c r="BH129" i="1"/>
  <c r="BI128" i="1"/>
  <c r="BH127" i="1"/>
  <c r="BB55" i="26"/>
  <c r="BB59" i="26" s="1"/>
  <c r="BB54" i="26"/>
  <c r="BB53" i="26" s="1"/>
  <c r="BB56" i="26"/>
  <c r="BA21" i="7"/>
  <c r="X120" i="46"/>
  <c r="X124" i="46" s="1"/>
  <c r="Z128" i="1" s="1"/>
  <c r="BA57" i="9"/>
  <c r="BA61" i="9" s="1"/>
  <c r="BA60" i="9"/>
  <c r="BA58" i="9" s="1"/>
  <c r="BG125" i="1"/>
  <c r="BC52" i="9"/>
  <c r="BG130" i="1"/>
  <c r="BC52" i="26"/>
  <c r="BB10" i="37"/>
  <c r="BB27" i="37" s="1"/>
  <c r="BB9" i="26"/>
  <c r="BB11" i="30"/>
  <c r="BF136" i="1"/>
  <c r="BA27" i="34"/>
  <c r="BA21" i="30"/>
  <c r="BB54" i="9"/>
  <c r="BB53" i="9" s="1"/>
  <c r="BB55" i="9"/>
  <c r="BB59" i="9" s="1"/>
  <c r="BB56" i="9"/>
  <c r="BA27" i="9"/>
  <c r="BA27" i="26"/>
  <c r="BI123" i="1"/>
  <c r="BH122" i="1"/>
  <c r="BH124" i="1"/>
  <c r="AJ101" i="46" l="1"/>
  <c r="AK100" i="46"/>
  <c r="AK101" i="46" s="1"/>
  <c r="AH100" i="46"/>
  <c r="OM3" i="45"/>
  <c r="ON1" i="45"/>
  <c r="Z123" i="1"/>
  <c r="R60" i="26"/>
  <c r="R58" i="26" s="1"/>
  <c r="R57" i="26"/>
  <c r="R61" i="26" s="1"/>
  <c r="S10" i="37"/>
  <c r="S27" i="37" s="1"/>
  <c r="S9" i="26"/>
  <c r="W136" i="1"/>
  <c r="S11" i="30"/>
  <c r="S21" i="30" s="1"/>
  <c r="S56" i="9"/>
  <c r="S54" i="9"/>
  <c r="S53" i="9" s="1"/>
  <c r="S55" i="9"/>
  <c r="S59" i="9" s="1"/>
  <c r="X130" i="1"/>
  <c r="T52" i="26"/>
  <c r="X125" i="1"/>
  <c r="T52" i="9"/>
  <c r="Y122" i="1"/>
  <c r="Y124" i="1"/>
  <c r="S56" i="26"/>
  <c r="S54" i="26"/>
  <c r="S53" i="26" s="1"/>
  <c r="S55" i="26"/>
  <c r="S59" i="26" s="1"/>
  <c r="W135" i="1"/>
  <c r="S9" i="9"/>
  <c r="S27" i="9" s="1"/>
  <c r="S10" i="34"/>
  <c r="S27" i="34" s="1"/>
  <c r="S11" i="7"/>
  <c r="S21" i="7" s="1"/>
  <c r="Y129" i="1"/>
  <c r="Y127" i="1"/>
  <c r="R57" i="9"/>
  <c r="R61" i="9" s="1"/>
  <c r="R60" i="9"/>
  <c r="R58" i="9" s="1"/>
  <c r="R27" i="9"/>
  <c r="R27" i="26"/>
  <c r="BJ123" i="1"/>
  <c r="BI124" i="1"/>
  <c r="BI122" i="1"/>
  <c r="BC54" i="26"/>
  <c r="BC53" i="26" s="1"/>
  <c r="BC55" i="26"/>
  <c r="BC59" i="26" s="1"/>
  <c r="BC56" i="26"/>
  <c r="BB60" i="9"/>
  <c r="BB58" i="9" s="1"/>
  <c r="BB57" i="9"/>
  <c r="BB61" i="9" s="1"/>
  <c r="BB21" i="30"/>
  <c r="BC10" i="37"/>
  <c r="BC27" i="37" s="1"/>
  <c r="BC9" i="26"/>
  <c r="BC11" i="30"/>
  <c r="BG136" i="1"/>
  <c r="Y120" i="46"/>
  <c r="Y124" i="46" s="1"/>
  <c r="AA128" i="1" s="1"/>
  <c r="BB60" i="26"/>
  <c r="BB58" i="26" s="1"/>
  <c r="BB57" i="26"/>
  <c r="BB61" i="26" s="1"/>
  <c r="BH130" i="1"/>
  <c r="BD52" i="26"/>
  <c r="BB27" i="26"/>
  <c r="BC56" i="9"/>
  <c r="BC54" i="9"/>
  <c r="BC53" i="9" s="1"/>
  <c r="BC55" i="9"/>
  <c r="BC59" i="9" s="1"/>
  <c r="BH125" i="1"/>
  <c r="BD52" i="9"/>
  <c r="BC11" i="7"/>
  <c r="BC9" i="9"/>
  <c r="BC10" i="34"/>
  <c r="BC27" i="34" s="1"/>
  <c r="BG135" i="1"/>
  <c r="BB21" i="7"/>
  <c r="BJ128" i="1"/>
  <c r="BI127" i="1"/>
  <c r="BI129" i="1"/>
  <c r="BB27" i="9"/>
  <c r="AH101" i="46" l="1"/>
  <c r="AI101" i="46"/>
  <c r="ON3" i="45"/>
  <c r="OO1" i="45"/>
  <c r="K59" i="46"/>
  <c r="K60" i="46"/>
  <c r="AA123" i="1"/>
  <c r="T9" i="9"/>
  <c r="T27" i="9" s="1"/>
  <c r="X135" i="1"/>
  <c r="T10" i="34"/>
  <c r="T27" i="34" s="1"/>
  <c r="T11" i="7"/>
  <c r="T21" i="7" s="1"/>
  <c r="S57" i="9"/>
  <c r="S61" i="9" s="1"/>
  <c r="S60" i="9"/>
  <c r="S58" i="9" s="1"/>
  <c r="S27" i="26"/>
  <c r="Y130" i="1"/>
  <c r="U52" i="26"/>
  <c r="Y125" i="1"/>
  <c r="U52" i="9"/>
  <c r="T55" i="26"/>
  <c r="T59" i="26" s="1"/>
  <c r="T56" i="26"/>
  <c r="T54" i="26"/>
  <c r="T53" i="26" s="1"/>
  <c r="Z129" i="1"/>
  <c r="Z127" i="1"/>
  <c r="X136" i="1"/>
  <c r="T10" i="37"/>
  <c r="T27" i="37" s="1"/>
  <c r="T11" i="30"/>
  <c r="T21" i="30" s="1"/>
  <c r="T9" i="26"/>
  <c r="T27" i="26" s="1"/>
  <c r="Z122" i="1"/>
  <c r="Z124" i="1"/>
  <c r="S60" i="26"/>
  <c r="S58" i="26" s="1"/>
  <c r="S57" i="26"/>
  <c r="S61" i="26" s="1"/>
  <c r="T56" i="9"/>
  <c r="T54" i="9"/>
  <c r="T53" i="9" s="1"/>
  <c r="T55" i="9"/>
  <c r="T59" i="9" s="1"/>
  <c r="BD11" i="7"/>
  <c r="BD9" i="9"/>
  <c r="BD10" i="34"/>
  <c r="BH135" i="1"/>
  <c r="BK128" i="1"/>
  <c r="BJ127" i="1"/>
  <c r="BJ129" i="1"/>
  <c r="BD11" i="30"/>
  <c r="BD10" i="37"/>
  <c r="BD9" i="26"/>
  <c r="BH136" i="1"/>
  <c r="Z120" i="46"/>
  <c r="Z124" i="46" s="1"/>
  <c r="AB128" i="1" s="1"/>
  <c r="BC60" i="26"/>
  <c r="BC58" i="26" s="1"/>
  <c r="BC57" i="26"/>
  <c r="BC61" i="26" s="1"/>
  <c r="BC27" i="9"/>
  <c r="BI130" i="1"/>
  <c r="BE52" i="26"/>
  <c r="BC21" i="7"/>
  <c r="BD55" i="9"/>
  <c r="BD59" i="9" s="1"/>
  <c r="BD54" i="9"/>
  <c r="BD53" i="9" s="1"/>
  <c r="BD56" i="9"/>
  <c r="BC57" i="9"/>
  <c r="BC61" i="9" s="1"/>
  <c r="BC60" i="9"/>
  <c r="BC58" i="9" s="1"/>
  <c r="BC21" i="30"/>
  <c r="BI125" i="1"/>
  <c r="BE52" i="9"/>
  <c r="BD55" i="26"/>
  <c r="BD59" i="26" s="1"/>
  <c r="BD54" i="26"/>
  <c r="BD53" i="26" s="1"/>
  <c r="BD56" i="26"/>
  <c r="BC27" i="26"/>
  <c r="BK123" i="1"/>
  <c r="BJ122" i="1"/>
  <c r="BJ124" i="1"/>
  <c r="OO3" i="45" l="1"/>
  <c r="OP1" i="45"/>
  <c r="AB123" i="1"/>
  <c r="U54" i="9"/>
  <c r="U53" i="9" s="1"/>
  <c r="U56" i="9"/>
  <c r="U55" i="9"/>
  <c r="U59" i="9" s="1"/>
  <c r="T57" i="9"/>
  <c r="T61" i="9" s="1"/>
  <c r="T60" i="9"/>
  <c r="T58" i="9" s="1"/>
  <c r="V52" i="9"/>
  <c r="Z125" i="1"/>
  <c r="Z130" i="1"/>
  <c r="V52" i="26"/>
  <c r="T60" i="26"/>
  <c r="T58" i="26" s="1"/>
  <c r="T57" i="26"/>
  <c r="T61" i="26" s="1"/>
  <c r="Y135" i="1"/>
  <c r="U11" i="7"/>
  <c r="U21" i="7" s="1"/>
  <c r="U9" i="9"/>
  <c r="U27" i="9" s="1"/>
  <c r="U10" i="34"/>
  <c r="U27" i="34" s="1"/>
  <c r="AA122" i="1"/>
  <c r="AA124" i="1"/>
  <c r="U55" i="26"/>
  <c r="U59" i="26" s="1"/>
  <c r="U54" i="26"/>
  <c r="U53" i="26" s="1"/>
  <c r="U56" i="26"/>
  <c r="AA129" i="1"/>
  <c r="AA127" i="1"/>
  <c r="U11" i="30"/>
  <c r="U21" i="30" s="1"/>
  <c r="Y136" i="1"/>
  <c r="U10" i="37"/>
  <c r="U27" i="37" s="1"/>
  <c r="U9" i="26"/>
  <c r="U27" i="26" s="1"/>
  <c r="BJ125" i="1"/>
  <c r="BF52" i="9"/>
  <c r="BD60" i="9"/>
  <c r="BD58" i="9" s="1"/>
  <c r="BD57" i="9"/>
  <c r="BD61" i="9" s="1"/>
  <c r="BE56" i="26"/>
  <c r="BE54" i="26"/>
  <c r="BE53" i="26" s="1"/>
  <c r="BE55" i="26"/>
  <c r="BE59" i="26" s="1"/>
  <c r="BD27" i="26"/>
  <c r="BD27" i="37"/>
  <c r="BJ130" i="1"/>
  <c r="BF52" i="26"/>
  <c r="BD27" i="34"/>
  <c r="BE10" i="37"/>
  <c r="BE27" i="37" s="1"/>
  <c r="BE11" i="30"/>
  <c r="BE9" i="26"/>
  <c r="BI136" i="1"/>
  <c r="BL123" i="1"/>
  <c r="BK122" i="1"/>
  <c r="BK124" i="1"/>
  <c r="BD57" i="26"/>
  <c r="BD61" i="26" s="1"/>
  <c r="BD60" i="26"/>
  <c r="BD58" i="26" s="1"/>
  <c r="BE54" i="9"/>
  <c r="BE53" i="9" s="1"/>
  <c r="BE55" i="9"/>
  <c r="BE59" i="9" s="1"/>
  <c r="BE56" i="9"/>
  <c r="AA120" i="46"/>
  <c r="AA124" i="46" s="1"/>
  <c r="AC128" i="1" s="1"/>
  <c r="BD21" i="30"/>
  <c r="BD27" i="9"/>
  <c r="BE10" i="34"/>
  <c r="BE11" i="7"/>
  <c r="BE9" i="9"/>
  <c r="BI135" i="1"/>
  <c r="BL128" i="1"/>
  <c r="BK127" i="1"/>
  <c r="BK129" i="1"/>
  <c r="BD21" i="7"/>
  <c r="OP3" i="45" l="1"/>
  <c r="OQ1" i="45"/>
  <c r="AC123" i="1"/>
  <c r="V10" i="37"/>
  <c r="V27" i="37" s="1"/>
  <c r="V9" i="26"/>
  <c r="V27" i="26" s="1"/>
  <c r="V11" i="30"/>
  <c r="V21" i="30" s="1"/>
  <c r="Z136" i="1"/>
  <c r="U57" i="26"/>
  <c r="U61" i="26" s="1"/>
  <c r="U60" i="26"/>
  <c r="U58" i="26" s="1"/>
  <c r="AB127" i="1"/>
  <c r="AB129" i="1"/>
  <c r="Z135" i="1"/>
  <c r="V11" i="7"/>
  <c r="V21" i="7" s="1"/>
  <c r="V9" i="9"/>
  <c r="V27" i="9" s="1"/>
  <c r="V10" i="34"/>
  <c r="V27" i="34" s="1"/>
  <c r="V56" i="9"/>
  <c r="V55" i="9"/>
  <c r="V59" i="9" s="1"/>
  <c r="V54" i="9"/>
  <c r="V53" i="9" s="1"/>
  <c r="AA130" i="1"/>
  <c r="W52" i="26"/>
  <c r="AA125" i="1"/>
  <c r="W52" i="9"/>
  <c r="AB124" i="1"/>
  <c r="AB122" i="1"/>
  <c r="V56" i="26"/>
  <c r="V54" i="26"/>
  <c r="V53" i="26" s="1"/>
  <c r="V55" i="26"/>
  <c r="V59" i="26" s="1"/>
  <c r="U57" i="9"/>
  <c r="U61" i="9" s="1"/>
  <c r="U60" i="9"/>
  <c r="U58" i="9" s="1"/>
  <c r="BE21" i="7"/>
  <c r="BL122" i="1"/>
  <c r="BL124" i="1"/>
  <c r="BM123" i="1"/>
  <c r="BF9" i="26"/>
  <c r="BF11" i="30"/>
  <c r="BF10" i="37"/>
  <c r="BJ136" i="1"/>
  <c r="BM128" i="1"/>
  <c r="BL129" i="1"/>
  <c r="BL127" i="1"/>
  <c r="BE27" i="34"/>
  <c r="BF55" i="9"/>
  <c r="BF59" i="9" s="1"/>
  <c r="BF54" i="9"/>
  <c r="BF53" i="9" s="1"/>
  <c r="BF56" i="9"/>
  <c r="BK125" i="1"/>
  <c r="BG52" i="9"/>
  <c r="BE27" i="26"/>
  <c r="BF11" i="7"/>
  <c r="BF10" i="34"/>
  <c r="BF27" i="34" s="1"/>
  <c r="BF9" i="9"/>
  <c r="BJ135" i="1"/>
  <c r="BK130" i="1"/>
  <c r="BG52" i="26"/>
  <c r="BE27" i="9"/>
  <c r="AB120" i="46"/>
  <c r="AB124" i="46" s="1"/>
  <c r="AD128" i="1" s="1"/>
  <c r="BE60" i="9"/>
  <c r="BE58" i="9" s="1"/>
  <c r="BE57" i="9"/>
  <c r="BE61" i="9" s="1"/>
  <c r="BE21" i="30"/>
  <c r="BF56" i="26"/>
  <c r="BF55" i="26"/>
  <c r="BF59" i="26" s="1"/>
  <c r="BF54" i="26"/>
  <c r="BF53" i="26" s="1"/>
  <c r="BE60" i="26"/>
  <c r="BE58" i="26" s="1"/>
  <c r="BE57" i="26"/>
  <c r="BE61" i="26" s="1"/>
  <c r="OQ3" i="45" l="1"/>
  <c r="OR1" i="45"/>
  <c r="AD123" i="1"/>
  <c r="W54" i="26"/>
  <c r="W53" i="26" s="1"/>
  <c r="W56" i="26"/>
  <c r="W55" i="26"/>
  <c r="W59" i="26" s="1"/>
  <c r="AB125" i="1"/>
  <c r="X52" i="9"/>
  <c r="W11" i="30"/>
  <c r="W21" i="30" s="1"/>
  <c r="W10" i="37"/>
  <c r="W27" i="37" s="1"/>
  <c r="AA136" i="1"/>
  <c r="W9" i="26"/>
  <c r="W27" i="26" s="1"/>
  <c r="AB130" i="1"/>
  <c r="X52" i="26"/>
  <c r="AC129" i="1"/>
  <c r="AC127" i="1"/>
  <c r="V60" i="26"/>
  <c r="V58" i="26" s="1"/>
  <c r="V57" i="26"/>
  <c r="V61" i="26" s="1"/>
  <c r="W55" i="9"/>
  <c r="W59" i="9" s="1"/>
  <c r="W56" i="9"/>
  <c r="W54" i="9"/>
  <c r="W53" i="9" s="1"/>
  <c r="V57" i="9"/>
  <c r="V61" i="9" s="1"/>
  <c r="V60" i="9"/>
  <c r="V58" i="9" s="1"/>
  <c r="W11" i="7"/>
  <c r="W21" i="7" s="1"/>
  <c r="W9" i="9"/>
  <c r="W27" i="9" s="1"/>
  <c r="AA135" i="1"/>
  <c r="W10" i="34"/>
  <c r="W27" i="34" s="1"/>
  <c r="AC122" i="1"/>
  <c r="AC124" i="1"/>
  <c r="BF60" i="26"/>
  <c r="BF58" i="26" s="1"/>
  <c r="BF57" i="26"/>
  <c r="BF61" i="26" s="1"/>
  <c r="AC120" i="46"/>
  <c r="AC124" i="46" s="1"/>
  <c r="AE128" i="1" s="1"/>
  <c r="BF27" i="9"/>
  <c r="BF57" i="9"/>
  <c r="BF61" i="9" s="1"/>
  <c r="BF60" i="9"/>
  <c r="BF58" i="9" s="1"/>
  <c r="BM127" i="1"/>
  <c r="BM129" i="1"/>
  <c r="BN128" i="1"/>
  <c r="BG56" i="26"/>
  <c r="BG54" i="26"/>
  <c r="BG53" i="26" s="1"/>
  <c r="BG55" i="26"/>
  <c r="BG59" i="26" s="1"/>
  <c r="BG54" i="9"/>
  <c r="BG53" i="9" s="1"/>
  <c r="BG55" i="9"/>
  <c r="BG59" i="9" s="1"/>
  <c r="BG56" i="9"/>
  <c r="BF27" i="37"/>
  <c r="BN123" i="1"/>
  <c r="BM122" i="1"/>
  <c r="BM124" i="1"/>
  <c r="BG10" i="37"/>
  <c r="BG11" i="30"/>
  <c r="BG9" i="26"/>
  <c r="BK136" i="1"/>
  <c r="BF21" i="7"/>
  <c r="BG11" i="7"/>
  <c r="BG9" i="9"/>
  <c r="BG10" i="34"/>
  <c r="BG27" i="34" s="1"/>
  <c r="BK135" i="1"/>
  <c r="BF21" i="30"/>
  <c r="BL125" i="1"/>
  <c r="BH52" i="9"/>
  <c r="BL130" i="1"/>
  <c r="BH52" i="26"/>
  <c r="BF27" i="26"/>
  <c r="OR3" i="45" l="1"/>
  <c r="OS1" i="45"/>
  <c r="AE123" i="1"/>
  <c r="X56" i="9"/>
  <c r="X54" i="9"/>
  <c r="X53" i="9" s="1"/>
  <c r="X55" i="9"/>
  <c r="X59" i="9" s="1"/>
  <c r="AC130" i="1"/>
  <c r="Y52" i="26"/>
  <c r="X9" i="9"/>
  <c r="X27" i="9" s="1"/>
  <c r="X11" i="7"/>
  <c r="X21" i="7" s="1"/>
  <c r="X10" i="34"/>
  <c r="X27" i="34" s="1"/>
  <c r="AB135" i="1"/>
  <c r="X56" i="26"/>
  <c r="X55" i="26"/>
  <c r="X59" i="26" s="1"/>
  <c r="X54" i="26"/>
  <c r="X53" i="26" s="1"/>
  <c r="AD129" i="1"/>
  <c r="AD127" i="1"/>
  <c r="Y52" i="9"/>
  <c r="AC125" i="1"/>
  <c r="W60" i="9"/>
  <c r="W58" i="9" s="1"/>
  <c r="W57" i="9"/>
  <c r="W61" i="9" s="1"/>
  <c r="X11" i="30"/>
  <c r="X21" i="30" s="1"/>
  <c r="X9" i="26"/>
  <c r="X27" i="26" s="1"/>
  <c r="X10" i="37"/>
  <c r="X27" i="37" s="1"/>
  <c r="AB136" i="1"/>
  <c r="AD122" i="1"/>
  <c r="AD124" i="1"/>
  <c r="W57" i="26"/>
  <c r="W61" i="26" s="1"/>
  <c r="W60" i="26"/>
  <c r="W58" i="26" s="1"/>
  <c r="BG21" i="7"/>
  <c r="BG27" i="26"/>
  <c r="BN122" i="1"/>
  <c r="BN124" i="1"/>
  <c r="BO123" i="1"/>
  <c r="BG57" i="26"/>
  <c r="BG61" i="26" s="1"/>
  <c r="BG60" i="26"/>
  <c r="BG58" i="26" s="1"/>
  <c r="BO128" i="1"/>
  <c r="BN129" i="1"/>
  <c r="BN127" i="1"/>
  <c r="AD120" i="46"/>
  <c r="AD124" i="46" s="1"/>
  <c r="AF128" i="1" s="1"/>
  <c r="BG27" i="9"/>
  <c r="BH56" i="26"/>
  <c r="BH55" i="26"/>
  <c r="BH59" i="26" s="1"/>
  <c r="BH54" i="26"/>
  <c r="BH53" i="26" s="1"/>
  <c r="BH54" i="9"/>
  <c r="BH53" i="9" s="1"/>
  <c r="BH55" i="9"/>
  <c r="BH59" i="9" s="1"/>
  <c r="BH56" i="9"/>
  <c r="BG21" i="30"/>
  <c r="BG57" i="9"/>
  <c r="BG61" i="9" s="1"/>
  <c r="BG60" i="9"/>
  <c r="BG58" i="9" s="1"/>
  <c r="BM130" i="1"/>
  <c r="BI52" i="26"/>
  <c r="BH11" i="30"/>
  <c r="BH9" i="26"/>
  <c r="BH10" i="37"/>
  <c r="BL136" i="1"/>
  <c r="BH9" i="9"/>
  <c r="BH11" i="7"/>
  <c r="BH10" i="34"/>
  <c r="BH27" i="34" s="1"/>
  <c r="BL135" i="1"/>
  <c r="BG27" i="37"/>
  <c r="BM125" i="1"/>
  <c r="BI52" i="9"/>
  <c r="OS3" i="45" l="1"/>
  <c r="OT1" i="45"/>
  <c r="AF123" i="1"/>
  <c r="AE129" i="1"/>
  <c r="AE127" i="1"/>
  <c r="X57" i="26"/>
  <c r="X61" i="26" s="1"/>
  <c r="X60" i="26"/>
  <c r="X58" i="26" s="1"/>
  <c r="Y10" i="37"/>
  <c r="Y27" i="37" s="1"/>
  <c r="Y9" i="26"/>
  <c r="Y27" i="26" s="1"/>
  <c r="Y11" i="30"/>
  <c r="Y21" i="30" s="1"/>
  <c r="AC136" i="1"/>
  <c r="AD125" i="1"/>
  <c r="Z52" i="9"/>
  <c r="AC135" i="1"/>
  <c r="Y11" i="7"/>
  <c r="Y21" i="7" s="1"/>
  <c r="Y10" i="34"/>
  <c r="Y27" i="34" s="1"/>
  <c r="Y9" i="9"/>
  <c r="Y27" i="9" s="1"/>
  <c r="AE122" i="1"/>
  <c r="AE124" i="1"/>
  <c r="Y56" i="9"/>
  <c r="Y54" i="9"/>
  <c r="Y53" i="9" s="1"/>
  <c r="Y55" i="9"/>
  <c r="Y59" i="9" s="1"/>
  <c r="X57" i="9"/>
  <c r="X61" i="9" s="1"/>
  <c r="X60" i="9"/>
  <c r="X58" i="9" s="1"/>
  <c r="AD130" i="1"/>
  <c r="Z52" i="26"/>
  <c r="Y55" i="26"/>
  <c r="Y59" i="26" s="1"/>
  <c r="Y54" i="26"/>
  <c r="Y53" i="26" s="1"/>
  <c r="Y56" i="26"/>
  <c r="BH21" i="30"/>
  <c r="BN130" i="1"/>
  <c r="BJ52" i="26"/>
  <c r="BO124" i="1"/>
  <c r="BO122" i="1"/>
  <c r="BP123" i="1"/>
  <c r="BH27" i="9"/>
  <c r="BH60" i="9"/>
  <c r="BH58" i="9" s="1"/>
  <c r="BH57" i="9"/>
  <c r="BH61" i="9" s="1"/>
  <c r="AE120" i="46"/>
  <c r="AE124" i="46" s="1"/>
  <c r="AG128" i="1" s="1"/>
  <c r="BO127" i="1"/>
  <c r="BO129" i="1"/>
  <c r="BP128" i="1"/>
  <c r="BN125" i="1"/>
  <c r="BJ52" i="9"/>
  <c r="BI10" i="34"/>
  <c r="BI27" i="34" s="1"/>
  <c r="BI11" i="7"/>
  <c r="BI9" i="9"/>
  <c r="BM135" i="1"/>
  <c r="BH27" i="37"/>
  <c r="BI9" i="26"/>
  <c r="BI11" i="30"/>
  <c r="BI10" i="37"/>
  <c r="BM136" i="1"/>
  <c r="BH60" i="26"/>
  <c r="BH58" i="26" s="1"/>
  <c r="BH57" i="26"/>
  <c r="BH61" i="26" s="1"/>
  <c r="BI56" i="9"/>
  <c r="BI54" i="9"/>
  <c r="BI53" i="9" s="1"/>
  <c r="BI55" i="9"/>
  <c r="BI59" i="9" s="1"/>
  <c r="BI55" i="26"/>
  <c r="BI59" i="26" s="1"/>
  <c r="BI54" i="26"/>
  <c r="BI53" i="26" s="1"/>
  <c r="BI56" i="26"/>
  <c r="BH21" i="7"/>
  <c r="BH27" i="26"/>
  <c r="OT3" i="45" l="1"/>
  <c r="OU1" i="45"/>
  <c r="AG123" i="1"/>
  <c r="Y60" i="26"/>
  <c r="Y58" i="26" s="1"/>
  <c r="Y57" i="26"/>
  <c r="Y61" i="26" s="1"/>
  <c r="AF127" i="1"/>
  <c r="AF129" i="1"/>
  <c r="AA52" i="9"/>
  <c r="AE125" i="1"/>
  <c r="Z54" i="26"/>
  <c r="Z53" i="26" s="1"/>
  <c r="Z55" i="26"/>
  <c r="Z59" i="26" s="1"/>
  <c r="Z56" i="26"/>
  <c r="AF122" i="1"/>
  <c r="AF124" i="1"/>
  <c r="Y60" i="9"/>
  <c r="Y58" i="9" s="1"/>
  <c r="Y57" i="9"/>
  <c r="Y61" i="9" s="1"/>
  <c r="Z54" i="9"/>
  <c r="Z53" i="9" s="1"/>
  <c r="Z56" i="9"/>
  <c r="Z55" i="9"/>
  <c r="Z59" i="9" s="1"/>
  <c r="Z10" i="37"/>
  <c r="Z27" i="37" s="1"/>
  <c r="AD136" i="1"/>
  <c r="Z11" i="30"/>
  <c r="Z21" i="30" s="1"/>
  <c r="Z9" i="26"/>
  <c r="Z27" i="26" s="1"/>
  <c r="Z11" i="7"/>
  <c r="Z21" i="7" s="1"/>
  <c r="Z9" i="9"/>
  <c r="Z27" i="9" s="1"/>
  <c r="Z10" i="34"/>
  <c r="Z27" i="34" s="1"/>
  <c r="AD135" i="1"/>
  <c r="AE130" i="1"/>
  <c r="AA52" i="26"/>
  <c r="BI57" i="26"/>
  <c r="BI61" i="26" s="1"/>
  <c r="BI60" i="26"/>
  <c r="BI58" i="26" s="1"/>
  <c r="BI27" i="9"/>
  <c r="BJ54" i="9"/>
  <c r="BJ53" i="9" s="1"/>
  <c r="BJ55" i="9"/>
  <c r="BJ59" i="9" s="1"/>
  <c r="BJ56" i="9"/>
  <c r="BJ54" i="26"/>
  <c r="BJ53" i="26" s="1"/>
  <c r="BJ55" i="26"/>
  <c r="BJ59" i="26" s="1"/>
  <c r="BJ56" i="26"/>
  <c r="BI27" i="37"/>
  <c r="BI21" i="7"/>
  <c r="BJ10" i="34"/>
  <c r="BJ27" i="34" s="1"/>
  <c r="BJ11" i="7"/>
  <c r="BJ9" i="9"/>
  <c r="BN135" i="1"/>
  <c r="BP124" i="1"/>
  <c r="BQ123" i="1"/>
  <c r="BP122" i="1"/>
  <c r="BJ10" i="37"/>
  <c r="BJ9" i="26"/>
  <c r="BJ11" i="30"/>
  <c r="BN136" i="1"/>
  <c r="BI21" i="30"/>
  <c r="BQ128" i="1"/>
  <c r="BP127" i="1"/>
  <c r="BP129" i="1"/>
  <c r="AF120" i="46"/>
  <c r="AF124" i="46" s="1"/>
  <c r="AH128" i="1" s="1"/>
  <c r="BI60" i="9"/>
  <c r="BI58" i="9" s="1"/>
  <c r="BI57" i="9"/>
  <c r="BI61" i="9" s="1"/>
  <c r="BI27" i="26"/>
  <c r="BO130" i="1"/>
  <c r="BK52" i="26"/>
  <c r="BO125" i="1"/>
  <c r="BK52" i="9"/>
  <c r="E102" i="46" l="1"/>
  <c r="OU3" i="45"/>
  <c r="OV1" i="45"/>
  <c r="AH123" i="1"/>
  <c r="AA11" i="30"/>
  <c r="AA21" i="30" s="1"/>
  <c r="AE136" i="1"/>
  <c r="AA10" i="37"/>
  <c r="AA27" i="37" s="1"/>
  <c r="AA9" i="26"/>
  <c r="AA27" i="26" s="1"/>
  <c r="AB52" i="26"/>
  <c r="AF130" i="1"/>
  <c r="AG124" i="1"/>
  <c r="AG122" i="1"/>
  <c r="AF125" i="1"/>
  <c r="AB52" i="9"/>
  <c r="Z60" i="26"/>
  <c r="Z58" i="26" s="1"/>
  <c r="Z57" i="26"/>
  <c r="Z61" i="26" s="1"/>
  <c r="AE135" i="1"/>
  <c r="AA10" i="34"/>
  <c r="AA27" i="34" s="1"/>
  <c r="AA11" i="7"/>
  <c r="AA21" i="7" s="1"/>
  <c r="AA9" i="9"/>
  <c r="AA27" i="9" s="1"/>
  <c r="AA56" i="26"/>
  <c r="AA54" i="26"/>
  <c r="AA53" i="26" s="1"/>
  <c r="AA55" i="26"/>
  <c r="AA59" i="26" s="1"/>
  <c r="Z60" i="9"/>
  <c r="Z58" i="9" s="1"/>
  <c r="Z57" i="9"/>
  <c r="Z61" i="9" s="1"/>
  <c r="AG127" i="1"/>
  <c r="AG129" i="1"/>
  <c r="AA55" i="9"/>
  <c r="AA59" i="9" s="1"/>
  <c r="AA54" i="9"/>
  <c r="AA53" i="9" s="1"/>
  <c r="AA56" i="9"/>
  <c r="BR128" i="1"/>
  <c r="BQ127" i="1"/>
  <c r="BQ129" i="1"/>
  <c r="BJ21" i="30"/>
  <c r="BQ124" i="1"/>
  <c r="BQ122" i="1"/>
  <c r="BR123" i="1"/>
  <c r="BJ21" i="7"/>
  <c r="BK9" i="9"/>
  <c r="BK10" i="34"/>
  <c r="BK27" i="34" s="1"/>
  <c r="BK11" i="7"/>
  <c r="BO135" i="1"/>
  <c r="AG120" i="46"/>
  <c r="AG124" i="46" s="1"/>
  <c r="AI128" i="1" s="1"/>
  <c r="BJ27" i="26"/>
  <c r="BP125" i="1"/>
  <c r="BL52" i="9"/>
  <c r="BJ57" i="26"/>
  <c r="BJ61" i="26" s="1"/>
  <c r="BJ60" i="26"/>
  <c r="BJ58" i="26" s="1"/>
  <c r="BJ57" i="9"/>
  <c r="BJ61" i="9" s="1"/>
  <c r="BJ60" i="9"/>
  <c r="BJ58" i="9" s="1"/>
  <c r="BK55" i="26"/>
  <c r="BK59" i="26" s="1"/>
  <c r="BK54" i="26"/>
  <c r="BK53" i="26" s="1"/>
  <c r="BK56" i="26"/>
  <c r="BP130" i="1"/>
  <c r="BL52" i="26"/>
  <c r="BJ27" i="37"/>
  <c r="BK54" i="9"/>
  <c r="BK53" i="9" s="1"/>
  <c r="BK55" i="9"/>
  <c r="BK59" i="9" s="1"/>
  <c r="BK56" i="9"/>
  <c r="BK10" i="37"/>
  <c r="BK11" i="30"/>
  <c r="BK9" i="26"/>
  <c r="BO136" i="1"/>
  <c r="BJ27" i="9"/>
  <c r="F102" i="46" l="1"/>
  <c r="OV3" i="45"/>
  <c r="OW1" i="45"/>
  <c r="AI123" i="1"/>
  <c r="AA57" i="9"/>
  <c r="AA61" i="9" s="1"/>
  <c r="AA60" i="9"/>
  <c r="AA58" i="9" s="1"/>
  <c r="AB11" i="7"/>
  <c r="AB21" i="7" s="1"/>
  <c r="AB9" i="9"/>
  <c r="AB27" i="9" s="1"/>
  <c r="AF135" i="1"/>
  <c r="AB10" i="34"/>
  <c r="AB27" i="34" s="1"/>
  <c r="AH122" i="1"/>
  <c r="AH124" i="1"/>
  <c r="AG130" i="1"/>
  <c r="AC52" i="26"/>
  <c r="AG125" i="1"/>
  <c r="AC52" i="9"/>
  <c r="AB11" i="30"/>
  <c r="AB21" i="30" s="1"/>
  <c r="AB9" i="26"/>
  <c r="AB27" i="26" s="1"/>
  <c r="AB10" i="37"/>
  <c r="AB27" i="37" s="1"/>
  <c r="AF136" i="1"/>
  <c r="AA57" i="26"/>
  <c r="AA61" i="26" s="1"/>
  <c r="AA60" i="26"/>
  <c r="AA58" i="26" s="1"/>
  <c r="AB55" i="9"/>
  <c r="AB59" i="9" s="1"/>
  <c r="AB56" i="9"/>
  <c r="AB54" i="9"/>
  <c r="AB53" i="9" s="1"/>
  <c r="AH127" i="1"/>
  <c r="AH129" i="1"/>
  <c r="AB56" i="26"/>
  <c r="AB54" i="26"/>
  <c r="AB53" i="26" s="1"/>
  <c r="AB55" i="26"/>
  <c r="AB59" i="26" s="1"/>
  <c r="BK21" i="7"/>
  <c r="BQ130" i="1"/>
  <c r="BM52" i="26"/>
  <c r="BK27" i="26"/>
  <c r="BK57" i="26"/>
  <c r="BK61" i="26" s="1"/>
  <c r="BK60" i="26"/>
  <c r="BK58" i="26" s="1"/>
  <c r="BL9" i="9"/>
  <c r="BL11" i="7"/>
  <c r="BL10" i="34"/>
  <c r="BP135" i="1"/>
  <c r="AH120" i="46"/>
  <c r="AH124" i="46" s="1"/>
  <c r="AJ128" i="1" s="1"/>
  <c r="BR122" i="1"/>
  <c r="BS123" i="1"/>
  <c r="BR124" i="1"/>
  <c r="BL54" i="9"/>
  <c r="BL53" i="9" s="1"/>
  <c r="BL55" i="9"/>
  <c r="BL59" i="9" s="1"/>
  <c r="BL56" i="9"/>
  <c r="BK21" i="30"/>
  <c r="BK60" i="9"/>
  <c r="BK58" i="9" s="1"/>
  <c r="BK57" i="9"/>
  <c r="BK61" i="9" s="1"/>
  <c r="BL54" i="26"/>
  <c r="BL53" i="26" s="1"/>
  <c r="BL55" i="26"/>
  <c r="BL59" i="26" s="1"/>
  <c r="BL56" i="26"/>
  <c r="BK27" i="9"/>
  <c r="BS128" i="1"/>
  <c r="BR127" i="1"/>
  <c r="BR129" i="1"/>
  <c r="BK27" i="37"/>
  <c r="BL10" i="37"/>
  <c r="BL9" i="26"/>
  <c r="BL11" i="30"/>
  <c r="BP136" i="1"/>
  <c r="BQ125" i="1"/>
  <c r="BM52" i="9"/>
  <c r="G102" i="46" l="1"/>
  <c r="G122" i="46"/>
  <c r="F103" i="46"/>
  <c r="D60" i="46" s="1"/>
  <c r="D59" i="46"/>
  <c r="OW3" i="45"/>
  <c r="OX1" i="45"/>
  <c r="AJ123" i="1"/>
  <c r="AB57" i="26"/>
  <c r="AB61" i="26" s="1"/>
  <c r="AB60" i="26"/>
  <c r="AB58" i="26" s="1"/>
  <c r="AB60" i="9"/>
  <c r="AB58" i="9" s="1"/>
  <c r="AB57" i="9"/>
  <c r="AB61" i="9" s="1"/>
  <c r="AC11" i="30"/>
  <c r="AC21" i="30" s="1"/>
  <c r="AC9" i="26"/>
  <c r="AC27" i="26" s="1"/>
  <c r="AG136" i="1"/>
  <c r="AC10" i="37"/>
  <c r="AC27" i="37" s="1"/>
  <c r="AI124" i="1"/>
  <c r="AI122" i="1"/>
  <c r="AC55" i="9"/>
  <c r="AC59" i="9" s="1"/>
  <c r="AC54" i="9"/>
  <c r="AC53" i="9" s="1"/>
  <c r="AC56" i="9"/>
  <c r="AH125" i="1"/>
  <c r="AD52" i="9"/>
  <c r="AH130" i="1"/>
  <c r="AD52" i="26"/>
  <c r="AC9" i="9"/>
  <c r="AC27" i="9" s="1"/>
  <c r="AG135" i="1"/>
  <c r="AC11" i="7"/>
  <c r="AC21" i="7" s="1"/>
  <c r="AC10" i="34"/>
  <c r="AC27" i="34" s="1"/>
  <c r="AC54" i="26"/>
  <c r="AC53" i="26" s="1"/>
  <c r="AC55" i="26"/>
  <c r="AC59" i="26" s="1"/>
  <c r="AC56" i="26"/>
  <c r="AI129" i="1"/>
  <c r="AI127" i="1"/>
  <c r="BR125" i="1"/>
  <c r="BN52" i="9"/>
  <c r="BM56" i="9"/>
  <c r="BM54" i="9"/>
  <c r="BM53" i="9" s="1"/>
  <c r="BM55" i="9"/>
  <c r="BM59" i="9" s="1"/>
  <c r="BL21" i="30"/>
  <c r="BS127" i="1"/>
  <c r="BS129" i="1"/>
  <c r="BT128" i="1"/>
  <c r="BL57" i="9"/>
  <c r="BL61" i="9" s="1"/>
  <c r="BL60" i="9"/>
  <c r="BL58" i="9" s="1"/>
  <c r="BT123" i="1"/>
  <c r="BS122" i="1"/>
  <c r="BS124" i="1"/>
  <c r="AI120" i="46"/>
  <c r="AI124" i="46" s="1"/>
  <c r="AK128" i="1" s="1"/>
  <c r="BL27" i="9"/>
  <c r="BM10" i="34"/>
  <c r="BM27" i="34" s="1"/>
  <c r="BM11" i="7"/>
  <c r="BM9" i="9"/>
  <c r="BQ135" i="1"/>
  <c r="BL27" i="26"/>
  <c r="BL60" i="26"/>
  <c r="BL58" i="26" s="1"/>
  <c r="BL57" i="26"/>
  <c r="BL61" i="26" s="1"/>
  <c r="BL27" i="37"/>
  <c r="BR130" i="1"/>
  <c r="BN52" i="26"/>
  <c r="BL27" i="34"/>
  <c r="BM56" i="26"/>
  <c r="BM54" i="26"/>
  <c r="BM53" i="26" s="1"/>
  <c r="BM55" i="26"/>
  <c r="BM59" i="26" s="1"/>
  <c r="BL21" i="7"/>
  <c r="BM10" i="37"/>
  <c r="BM11" i="30"/>
  <c r="BM9" i="26"/>
  <c r="BQ136" i="1"/>
  <c r="H102" i="46" l="1"/>
  <c r="G103" i="46"/>
  <c r="H122" i="46"/>
  <c r="OX3" i="45"/>
  <c r="OY1" i="45"/>
  <c r="AK123" i="1"/>
  <c r="AE52" i="26"/>
  <c r="AI130" i="1"/>
  <c r="AD56" i="26"/>
  <c r="AD54" i="26"/>
  <c r="AD53" i="26" s="1"/>
  <c r="AD55" i="26"/>
  <c r="AD59" i="26" s="1"/>
  <c r="AI125" i="1"/>
  <c r="AE52" i="9"/>
  <c r="AD11" i="30"/>
  <c r="AD21" i="30" s="1"/>
  <c r="AD9" i="26"/>
  <c r="AD27" i="26" s="1"/>
  <c r="AH136" i="1"/>
  <c r="AD10" i="37"/>
  <c r="AD27" i="37" s="1"/>
  <c r="AC60" i="9"/>
  <c r="AC58" i="9" s="1"/>
  <c r="AC57" i="9"/>
  <c r="AC61" i="9" s="1"/>
  <c r="AJ124" i="1"/>
  <c r="AJ122" i="1"/>
  <c r="AD55" i="9"/>
  <c r="AD59" i="9" s="1"/>
  <c r="AD54" i="9"/>
  <c r="AD53" i="9" s="1"/>
  <c r="AD56" i="9"/>
  <c r="AJ127" i="1"/>
  <c r="AJ129" i="1"/>
  <c r="AC57" i="26"/>
  <c r="AC61" i="26" s="1"/>
  <c r="AC60" i="26"/>
  <c r="AC58" i="26" s="1"/>
  <c r="AD11" i="7"/>
  <c r="AD21" i="7" s="1"/>
  <c r="AD9" i="9"/>
  <c r="AD27" i="9" s="1"/>
  <c r="AH135" i="1"/>
  <c r="AD10" i="34"/>
  <c r="AD27" i="34" s="1"/>
  <c r="BM60" i="26"/>
  <c r="BM58" i="26" s="1"/>
  <c r="BM57" i="26"/>
  <c r="BM61" i="26" s="1"/>
  <c r="BN10" i="37"/>
  <c r="BN27" i="37" s="1"/>
  <c r="BN9" i="26"/>
  <c r="BN11" i="30"/>
  <c r="BR136" i="1"/>
  <c r="BM21" i="7"/>
  <c r="BS125" i="1"/>
  <c r="BO52" i="9"/>
  <c r="BM57" i="9"/>
  <c r="BM61" i="9" s="1"/>
  <c r="BM60" i="9"/>
  <c r="BM58" i="9" s="1"/>
  <c r="BM21" i="30"/>
  <c r="BM27" i="26"/>
  <c r="BU128" i="1"/>
  <c r="BT127" i="1"/>
  <c r="BT129" i="1"/>
  <c r="BU123" i="1"/>
  <c r="BT124" i="1"/>
  <c r="BT122" i="1"/>
  <c r="BS130" i="1"/>
  <c r="BO52" i="26"/>
  <c r="BN56" i="9"/>
  <c r="BN55" i="9"/>
  <c r="BN59" i="9" s="1"/>
  <c r="BN54" i="9"/>
  <c r="BN53" i="9" s="1"/>
  <c r="BM27" i="37"/>
  <c r="BN56" i="26"/>
  <c r="BN55" i="26"/>
  <c r="BN59" i="26" s="1"/>
  <c r="BN54" i="26"/>
  <c r="BN53" i="26" s="1"/>
  <c r="BM27" i="9"/>
  <c r="AJ120" i="46"/>
  <c r="AJ124" i="46" s="1"/>
  <c r="AL128" i="1" s="1"/>
  <c r="BN10" i="34"/>
  <c r="BN27" i="34" s="1"/>
  <c r="BN11" i="7"/>
  <c r="BN9" i="9"/>
  <c r="BN27" i="9" s="1"/>
  <c r="BR135" i="1"/>
  <c r="H103" i="46" l="1"/>
  <c r="I122" i="46"/>
  <c r="I102" i="46"/>
  <c r="OY3" i="45"/>
  <c r="OZ1" i="45"/>
  <c r="AL123" i="1"/>
  <c r="AF52" i="26"/>
  <c r="AJ130" i="1"/>
  <c r="AD60" i="26"/>
  <c r="AD58" i="26" s="1"/>
  <c r="AD57" i="26"/>
  <c r="AD61" i="26" s="1"/>
  <c r="AE56" i="9"/>
  <c r="AE55" i="9"/>
  <c r="AE59" i="9" s="1"/>
  <c r="AE54" i="9"/>
  <c r="AE53" i="9" s="1"/>
  <c r="AK122" i="1"/>
  <c r="AK124" i="1"/>
  <c r="AF52" i="9"/>
  <c r="AJ125" i="1"/>
  <c r="AE11" i="7"/>
  <c r="AE21" i="7" s="1"/>
  <c r="AE10" i="34"/>
  <c r="AE27" i="34" s="1"/>
  <c r="AI135" i="1"/>
  <c r="AE9" i="9"/>
  <c r="AE27" i="9" s="1"/>
  <c r="AI136" i="1"/>
  <c r="AE9" i="26"/>
  <c r="AE27" i="26" s="1"/>
  <c r="AE10" i="37"/>
  <c r="AE27" i="37" s="1"/>
  <c r="AE11" i="30"/>
  <c r="AE21" i="30" s="1"/>
  <c r="AK127" i="1"/>
  <c r="AK129" i="1"/>
  <c r="AD57" i="9"/>
  <c r="AD61" i="9" s="1"/>
  <c r="AD60" i="9"/>
  <c r="AD58" i="9" s="1"/>
  <c r="AE54" i="26"/>
  <c r="AE53" i="26" s="1"/>
  <c r="AE55" i="26"/>
  <c r="AE59" i="26" s="1"/>
  <c r="AE56" i="26"/>
  <c r="BN27" i="26"/>
  <c r="BN60" i="26"/>
  <c r="BN58" i="26" s="1"/>
  <c r="BN57" i="26"/>
  <c r="BN61" i="26" s="1"/>
  <c r="AK120" i="46"/>
  <c r="AK124" i="46" s="1"/>
  <c r="AM128" i="1" s="1"/>
  <c r="BN60" i="9"/>
  <c r="BN58" i="9" s="1"/>
  <c r="BN57" i="9"/>
  <c r="BN61" i="9" s="1"/>
  <c r="BO11" i="30"/>
  <c r="BO9" i="26"/>
  <c r="BO10" i="37"/>
  <c r="BO27" i="37" s="1"/>
  <c r="BS136" i="1"/>
  <c r="BT130" i="1"/>
  <c r="BP52" i="26"/>
  <c r="BO56" i="9"/>
  <c r="BO55" i="9"/>
  <c r="BO59" i="9" s="1"/>
  <c r="BO54" i="9"/>
  <c r="BO53" i="9" s="1"/>
  <c r="BN21" i="7"/>
  <c r="BO11" i="7"/>
  <c r="BO9" i="9"/>
  <c r="BO27" i="9" s="1"/>
  <c r="BO10" i="34"/>
  <c r="BO27" i="34" s="1"/>
  <c r="BS135" i="1"/>
  <c r="BO55" i="26"/>
  <c r="BO59" i="26" s="1"/>
  <c r="BO54" i="26"/>
  <c r="BO53" i="26" s="1"/>
  <c r="BO56" i="26"/>
  <c r="BV123" i="1"/>
  <c r="BU122" i="1"/>
  <c r="BU124" i="1"/>
  <c r="BT125" i="1"/>
  <c r="BP52" i="9"/>
  <c r="BU129" i="1"/>
  <c r="BU127" i="1"/>
  <c r="BV128" i="1"/>
  <c r="BN21" i="30"/>
  <c r="J122" i="46" l="1"/>
  <c r="I103" i="46"/>
  <c r="J102" i="46"/>
  <c r="PA1" i="45"/>
  <c r="OZ3" i="45"/>
  <c r="C122" i="46"/>
  <c r="B124" i="46" s="1"/>
  <c r="AM123" i="1"/>
  <c r="AK130" i="1"/>
  <c r="AG52" i="26"/>
  <c r="AG52" i="9"/>
  <c r="AK125" i="1"/>
  <c r="AL122" i="1"/>
  <c r="AL124" i="1"/>
  <c r="AE57" i="26"/>
  <c r="AE61" i="26" s="1"/>
  <c r="AE60" i="26"/>
  <c r="AE58" i="26" s="1"/>
  <c r="AE57" i="9"/>
  <c r="AE61" i="9" s="1"/>
  <c r="AE60" i="9"/>
  <c r="AE58" i="9" s="1"/>
  <c r="AF11" i="7"/>
  <c r="AF21" i="7" s="1"/>
  <c r="AF9" i="9"/>
  <c r="AF27" i="9" s="1"/>
  <c r="AJ135" i="1"/>
  <c r="AF10" i="34"/>
  <c r="AF27" i="34" s="1"/>
  <c r="AF10" i="37"/>
  <c r="AF27" i="37" s="1"/>
  <c r="AF11" i="30"/>
  <c r="AF21" i="30" s="1"/>
  <c r="AJ136" i="1"/>
  <c r="AF9" i="26"/>
  <c r="AF27" i="26" s="1"/>
  <c r="AF56" i="9"/>
  <c r="AF54" i="9"/>
  <c r="AF53" i="9" s="1"/>
  <c r="AF55" i="9"/>
  <c r="AF59" i="9" s="1"/>
  <c r="AL129" i="1"/>
  <c r="AL127" i="1"/>
  <c r="AF55" i="26"/>
  <c r="AF59" i="26" s="1"/>
  <c r="AF54" i="26"/>
  <c r="AF53" i="26" s="1"/>
  <c r="AF56" i="26"/>
  <c r="BO57" i="26"/>
  <c r="BO61" i="26" s="1"/>
  <c r="BO60" i="26"/>
  <c r="BO58" i="26" s="1"/>
  <c r="BP10" i="34"/>
  <c r="BP27" i="34" s="1"/>
  <c r="BP9" i="9"/>
  <c r="BP27" i="9" s="1"/>
  <c r="BP11" i="7"/>
  <c r="BT135" i="1"/>
  <c r="BO60" i="9"/>
  <c r="BO58" i="9" s="1"/>
  <c r="BO57" i="9"/>
  <c r="BO61" i="9" s="1"/>
  <c r="BP10" i="37"/>
  <c r="BP27" i="37" s="1"/>
  <c r="BP9" i="26"/>
  <c r="BP11" i="30"/>
  <c r="BT136" i="1"/>
  <c r="BO21" i="30"/>
  <c r="BO21" i="7"/>
  <c r="AL120" i="46"/>
  <c r="AL124" i="46" s="1"/>
  <c r="AN128" i="1" s="1"/>
  <c r="BU125" i="1"/>
  <c r="BQ52" i="9"/>
  <c r="BU130" i="1"/>
  <c r="BQ52" i="26"/>
  <c r="BW123" i="1"/>
  <c r="BV122" i="1"/>
  <c r="BV124" i="1"/>
  <c r="BV129" i="1"/>
  <c r="BV127" i="1"/>
  <c r="BW128" i="1"/>
  <c r="BP55" i="9"/>
  <c r="BP59" i="9" s="1"/>
  <c r="BP54" i="9"/>
  <c r="BP53" i="9" s="1"/>
  <c r="BP56" i="9"/>
  <c r="BP56" i="26"/>
  <c r="BP55" i="26"/>
  <c r="BP59" i="26" s="1"/>
  <c r="BP54" i="26"/>
  <c r="BP53" i="26" s="1"/>
  <c r="BO27" i="26"/>
  <c r="J103" i="46" l="1"/>
  <c r="K122" i="46"/>
  <c r="K102" i="46"/>
  <c r="PB1" i="45"/>
  <c r="PA3" i="45"/>
  <c r="I130" i="1"/>
  <c r="I125" i="1"/>
  <c r="AN123" i="1"/>
  <c r="AF57" i="26"/>
  <c r="AF61" i="26" s="1"/>
  <c r="AF60" i="26"/>
  <c r="AF58" i="26" s="1"/>
  <c r="AM122" i="1"/>
  <c r="AM124" i="1"/>
  <c r="AG11" i="7"/>
  <c r="AG21" i="7" s="1"/>
  <c r="AG9" i="9"/>
  <c r="AG27" i="9" s="1"/>
  <c r="AK135" i="1"/>
  <c r="AG10" i="34"/>
  <c r="AG27" i="34" s="1"/>
  <c r="AF60" i="9"/>
  <c r="AF58" i="9" s="1"/>
  <c r="AF57" i="9"/>
  <c r="AF61" i="9" s="1"/>
  <c r="AM127" i="1"/>
  <c r="AM129" i="1"/>
  <c r="AG54" i="9"/>
  <c r="AG53" i="9" s="1"/>
  <c r="AG55" i="9"/>
  <c r="AG59" i="9" s="1"/>
  <c r="AG56" i="9"/>
  <c r="AH52" i="9"/>
  <c r="AL125" i="1"/>
  <c r="AG56" i="26"/>
  <c r="AG54" i="26"/>
  <c r="AG53" i="26" s="1"/>
  <c r="AG55" i="26"/>
  <c r="AG59" i="26" s="1"/>
  <c r="AL130" i="1"/>
  <c r="AH52" i="26"/>
  <c r="AG9" i="26"/>
  <c r="AG27" i="26" s="1"/>
  <c r="AK136" i="1"/>
  <c r="AG10" i="37"/>
  <c r="AG27" i="37" s="1"/>
  <c r="AG11" i="30"/>
  <c r="AG21" i="30" s="1"/>
  <c r="BW122" i="1"/>
  <c r="BW124" i="1"/>
  <c r="BQ9" i="9"/>
  <c r="BQ27" i="9" s="1"/>
  <c r="BQ10" i="34"/>
  <c r="BQ27" i="34" s="1"/>
  <c r="BQ11" i="7"/>
  <c r="BU135" i="1"/>
  <c r="BW127" i="1"/>
  <c r="BW129" i="1"/>
  <c r="BQ54" i="26"/>
  <c r="BQ53" i="26" s="1"/>
  <c r="BQ55" i="26"/>
  <c r="BQ59" i="26" s="1"/>
  <c r="BQ56" i="26"/>
  <c r="BP21" i="30"/>
  <c r="BP27" i="26"/>
  <c r="BV125" i="1"/>
  <c r="BR52" i="9"/>
  <c r="BQ11" i="30"/>
  <c r="BQ10" i="37"/>
  <c r="BQ27" i="37" s="1"/>
  <c r="BQ9" i="26"/>
  <c r="BU136" i="1"/>
  <c r="BP57" i="26"/>
  <c r="BP61" i="26" s="1"/>
  <c r="BP60" i="26"/>
  <c r="BP58" i="26" s="1"/>
  <c r="BP60" i="9"/>
  <c r="BP58" i="9" s="1"/>
  <c r="BP57" i="9"/>
  <c r="BP61" i="9" s="1"/>
  <c r="BV130" i="1"/>
  <c r="BR52" i="26"/>
  <c r="BQ56" i="9"/>
  <c r="BQ55" i="9"/>
  <c r="BQ59" i="9" s="1"/>
  <c r="BQ54" i="9"/>
  <c r="BQ53" i="9" s="1"/>
  <c r="BP21" i="7"/>
  <c r="L102" i="46" l="1"/>
  <c r="K103" i="46"/>
  <c r="L122" i="46"/>
  <c r="PC1" i="45"/>
  <c r="PB3" i="45"/>
  <c r="E10" i="34"/>
  <c r="E9" i="9"/>
  <c r="E11" i="7"/>
  <c r="I135" i="1"/>
  <c r="I136" i="1"/>
  <c r="E10" i="37"/>
  <c r="E9" i="26"/>
  <c r="E11" i="30"/>
  <c r="AO123" i="1"/>
  <c r="AO128" i="1"/>
  <c r="AH10" i="37"/>
  <c r="AH27" i="37" s="1"/>
  <c r="AH9" i="26"/>
  <c r="AH27" i="26" s="1"/>
  <c r="AH11" i="30"/>
  <c r="AH21" i="30" s="1"/>
  <c r="AL136" i="1"/>
  <c r="AL135" i="1"/>
  <c r="AH9" i="9"/>
  <c r="AH27" i="9" s="1"/>
  <c r="AH11" i="7"/>
  <c r="AH21" i="7" s="1"/>
  <c r="AH10" i="34"/>
  <c r="AH27" i="34" s="1"/>
  <c r="AN122" i="1"/>
  <c r="AN124" i="1"/>
  <c r="AJ52" i="9" s="1"/>
  <c r="AI52" i="26"/>
  <c r="AM130" i="1"/>
  <c r="AI52" i="9"/>
  <c r="AM125" i="1"/>
  <c r="AH55" i="9"/>
  <c r="AH59" i="9" s="1"/>
  <c r="AH54" i="9"/>
  <c r="AH53" i="9" s="1"/>
  <c r="AH56" i="9"/>
  <c r="AG57" i="26"/>
  <c r="AG61" i="26" s="1"/>
  <c r="AG60" i="26"/>
  <c r="AG58" i="26" s="1"/>
  <c r="AH55" i="26"/>
  <c r="AH59" i="26" s="1"/>
  <c r="AH54" i="26"/>
  <c r="AH53" i="26" s="1"/>
  <c r="AH56" i="26"/>
  <c r="AN127" i="1"/>
  <c r="AN129" i="1"/>
  <c r="AG57" i="9"/>
  <c r="AG61" i="9" s="1"/>
  <c r="AG60" i="9"/>
  <c r="AG58" i="9" s="1"/>
  <c r="BR54" i="9"/>
  <c r="BR53" i="9" s="1"/>
  <c r="BR55" i="9"/>
  <c r="BR59" i="9" s="1"/>
  <c r="BR56" i="9"/>
  <c r="BW125" i="1"/>
  <c r="BS52" i="9"/>
  <c r="BQ27" i="26"/>
  <c r="BR10" i="34"/>
  <c r="BR27" i="34" s="1"/>
  <c r="BR11" i="7"/>
  <c r="BR9" i="9"/>
  <c r="BR27" i="9" s="1"/>
  <c r="BV135" i="1"/>
  <c r="BQ21" i="7"/>
  <c r="BQ57" i="9"/>
  <c r="BQ61" i="9" s="1"/>
  <c r="BQ60" i="9"/>
  <c r="BQ58" i="9" s="1"/>
  <c r="BR56" i="26"/>
  <c r="BR54" i="26"/>
  <c r="BR53" i="26" s="1"/>
  <c r="BR55" i="26"/>
  <c r="BR59" i="26" s="1"/>
  <c r="BQ60" i="26"/>
  <c r="BQ58" i="26" s="1"/>
  <c r="BQ57" i="26"/>
  <c r="BQ61" i="26" s="1"/>
  <c r="BR10" i="37"/>
  <c r="BR27" i="37" s="1"/>
  <c r="BR11" i="30"/>
  <c r="BR9" i="26"/>
  <c r="BR27" i="26" s="1"/>
  <c r="BV136" i="1"/>
  <c r="BQ21" i="30"/>
  <c r="BW130" i="1"/>
  <c r="BS52" i="26"/>
  <c r="M102" i="46" l="1"/>
  <c r="L103" i="46"/>
  <c r="M122" i="46"/>
  <c r="PC3" i="45"/>
  <c r="PD1" i="45"/>
  <c r="AM135" i="1"/>
  <c r="AI10" i="34"/>
  <c r="AI27" i="34" s="1"/>
  <c r="AI9" i="9"/>
  <c r="AI27" i="9" s="1"/>
  <c r="AI11" i="7"/>
  <c r="AI21" i="7" s="1"/>
  <c r="AI55" i="26"/>
  <c r="AI59" i="26" s="1"/>
  <c r="AI54" i="26"/>
  <c r="AI53" i="26" s="1"/>
  <c r="AI56" i="26"/>
  <c r="AO127" i="1"/>
  <c r="AO129" i="1"/>
  <c r="AH57" i="26"/>
  <c r="AH61" i="26" s="1"/>
  <c r="AH60" i="26"/>
  <c r="AH58" i="26" s="1"/>
  <c r="AI56" i="9"/>
  <c r="AI55" i="9"/>
  <c r="AI59" i="9" s="1"/>
  <c r="AI54" i="9"/>
  <c r="AI53" i="9" s="1"/>
  <c r="AJ56" i="9"/>
  <c r="AJ55" i="9"/>
  <c r="AJ54" i="9"/>
  <c r="AJ53" i="9" s="1"/>
  <c r="AN130" i="1"/>
  <c r="AJ52" i="26"/>
  <c r="AH60" i="9"/>
  <c r="AH58" i="9" s="1"/>
  <c r="AH57" i="9"/>
  <c r="AH61" i="9" s="1"/>
  <c r="AN125" i="1"/>
  <c r="AO124" i="1"/>
  <c r="AO122" i="1"/>
  <c r="AI11" i="30"/>
  <c r="AI21" i="30" s="1"/>
  <c r="AM136" i="1"/>
  <c r="AI9" i="26"/>
  <c r="AI27" i="26" s="1"/>
  <c r="AI10" i="37"/>
  <c r="AI27" i="37" s="1"/>
  <c r="BS10" i="37"/>
  <c r="BS27" i="37" s="1"/>
  <c r="BS9" i="26"/>
  <c r="BS11" i="30"/>
  <c r="BW136" i="1"/>
  <c r="BS10" i="34"/>
  <c r="BS27" i="34" s="1"/>
  <c r="BS11" i="7"/>
  <c r="BS9" i="9"/>
  <c r="BS27" i="9" s="1"/>
  <c r="BW135" i="1"/>
  <c r="BR21" i="7"/>
  <c r="BR57" i="26"/>
  <c r="BR61" i="26" s="1"/>
  <c r="BR60" i="26"/>
  <c r="BR58" i="26" s="1"/>
  <c r="BR21" i="30"/>
  <c r="BS54" i="26"/>
  <c r="BS53" i="26" s="1"/>
  <c r="BS55" i="26"/>
  <c r="BS59" i="26" s="1"/>
  <c r="BS56" i="26"/>
  <c r="BS55" i="9"/>
  <c r="BS59" i="9" s="1"/>
  <c r="BS54" i="9"/>
  <c r="BS53" i="9" s="1"/>
  <c r="BS56" i="9"/>
  <c r="BR57" i="9"/>
  <c r="BR61" i="9" s="1"/>
  <c r="BR60" i="9"/>
  <c r="BR58" i="9" s="1"/>
  <c r="N102" i="46" l="1"/>
  <c r="N122" i="46"/>
  <c r="M103" i="46"/>
  <c r="PD3" i="45"/>
  <c r="PE1" i="45"/>
  <c r="AJ59" i="9"/>
  <c r="AO125" i="1"/>
  <c r="AK52" i="9"/>
  <c r="AP125" i="1"/>
  <c r="AJ55" i="26"/>
  <c r="AJ59" i="26" s="1"/>
  <c r="AJ54" i="26"/>
  <c r="AJ53" i="26" s="1"/>
  <c r="AJ56" i="26"/>
  <c r="AJ11" i="7"/>
  <c r="AJ21" i="7" s="1"/>
  <c r="AJ10" i="34"/>
  <c r="AJ27" i="34" s="1"/>
  <c r="AJ9" i="9"/>
  <c r="AJ27" i="9" s="1"/>
  <c r="AN135" i="1"/>
  <c r="AJ10" i="37"/>
  <c r="AJ27" i="37" s="1"/>
  <c r="AJ9" i="26"/>
  <c r="AJ27" i="26" s="1"/>
  <c r="AJ11" i="30"/>
  <c r="AJ21" i="30" s="1"/>
  <c r="AN136" i="1"/>
  <c r="AI57" i="9"/>
  <c r="AI61" i="9" s="1"/>
  <c r="AI60" i="9"/>
  <c r="AI58" i="9" s="1"/>
  <c r="AI60" i="26"/>
  <c r="AI58" i="26" s="1"/>
  <c r="AI57" i="26"/>
  <c r="AI61" i="26" s="1"/>
  <c r="AJ57" i="9"/>
  <c r="AJ60" i="9"/>
  <c r="AO130" i="1"/>
  <c r="AK52" i="26"/>
  <c r="AP130" i="1"/>
  <c r="BS21" i="7"/>
  <c r="BS21" i="30"/>
  <c r="BS57" i="9"/>
  <c r="BS61" i="9" s="1"/>
  <c r="BS60" i="9"/>
  <c r="BS58" i="9" s="1"/>
  <c r="BS60" i="26"/>
  <c r="BS58" i="26" s="1"/>
  <c r="BS57" i="26"/>
  <c r="BS61" i="26" s="1"/>
  <c r="BS27" i="26"/>
  <c r="N103" i="46" l="1"/>
  <c r="O122" i="46"/>
  <c r="O102" i="46"/>
  <c r="PE3" i="45"/>
  <c r="PF1" i="45"/>
  <c r="AJ58" i="9"/>
  <c r="AJ61" i="9"/>
  <c r="AP136" i="1"/>
  <c r="AL10" i="37"/>
  <c r="AL27" i="37" s="1"/>
  <c r="AL11" i="30"/>
  <c r="AL21" i="30" s="1"/>
  <c r="AL9" i="26"/>
  <c r="AL27" i="26" s="1"/>
  <c r="AP135" i="1"/>
  <c r="AL11" i="7"/>
  <c r="AL21" i="7" s="1"/>
  <c r="AL10" i="34"/>
  <c r="AL27" i="34" s="1"/>
  <c r="AL9" i="9"/>
  <c r="AL27" i="9" s="1"/>
  <c r="AK55" i="26"/>
  <c r="AK54" i="26"/>
  <c r="AK53" i="26" s="1"/>
  <c r="AK56" i="26"/>
  <c r="AK56" i="9"/>
  <c r="AK55" i="9"/>
  <c r="AK54" i="9"/>
  <c r="AK53" i="9" s="1"/>
  <c r="AK9" i="26"/>
  <c r="AK27" i="26" s="1"/>
  <c r="AK11" i="30"/>
  <c r="AK21" i="30" s="1"/>
  <c r="AK10" i="37"/>
  <c r="AK27" i="37" s="1"/>
  <c r="AO136" i="1"/>
  <c r="AJ60" i="26"/>
  <c r="AJ58" i="26" s="1"/>
  <c r="AJ57" i="26"/>
  <c r="AJ61" i="26" s="1"/>
  <c r="AK10" i="34"/>
  <c r="AK27" i="34" s="1"/>
  <c r="AK9" i="9"/>
  <c r="AK27" i="9" s="1"/>
  <c r="AK11" i="7"/>
  <c r="AK21" i="7" s="1"/>
  <c r="AO135" i="1"/>
  <c r="P122" i="46" l="1"/>
  <c r="O103" i="46"/>
  <c r="P102" i="46"/>
  <c r="PG1" i="45"/>
  <c r="PF3" i="45"/>
  <c r="AK57" i="9"/>
  <c r="AK60" i="9"/>
  <c r="AK60" i="26"/>
  <c r="AK57" i="26"/>
  <c r="AK59" i="9"/>
  <c r="AL59" i="9"/>
  <c r="AK59" i="26"/>
  <c r="AL59" i="26"/>
  <c r="P103" i="46" l="1"/>
  <c r="Q122" i="46"/>
  <c r="Q102" i="46"/>
  <c r="PH1" i="45"/>
  <c r="PG3" i="45"/>
  <c r="AK61" i="26"/>
  <c r="AL61" i="26"/>
  <c r="AK58" i="26"/>
  <c r="AL58" i="26"/>
  <c r="AK58" i="9"/>
  <c r="AL58" i="9"/>
  <c r="AK61" i="9"/>
  <c r="AL61" i="9"/>
  <c r="R122" i="46" l="1"/>
  <c r="Q103" i="46"/>
  <c r="R102" i="46"/>
  <c r="PI1" i="45"/>
  <c r="PH3" i="45"/>
  <c r="S102" i="46" l="1"/>
  <c r="R103" i="46"/>
  <c r="S122" i="46"/>
  <c r="PJ1" i="45"/>
  <c r="PI3" i="45"/>
  <c r="I134" i="1"/>
  <c r="I133" i="1"/>
  <c r="T102" i="46" l="1"/>
  <c r="T122" i="46"/>
  <c r="S103" i="46"/>
  <c r="PK1" i="45"/>
  <c r="PJ3" i="45"/>
  <c r="D291" i="46"/>
  <c r="E15" i="9"/>
  <c r="E27" i="9" s="1"/>
  <c r="E11" i="34"/>
  <c r="E27" i="34" s="1"/>
  <c r="E12" i="7"/>
  <c r="E21" i="7" s="1"/>
  <c r="E15" i="26"/>
  <c r="E12" i="30"/>
  <c r="E21" i="30" s="1"/>
  <c r="E11" i="37"/>
  <c r="E27" i="37" s="1"/>
  <c r="U102" i="46" l="1"/>
  <c r="T103" i="46"/>
  <c r="U122" i="46"/>
  <c r="PL1" i="45"/>
  <c r="PK3" i="45"/>
  <c r="V102" i="46" l="1"/>
  <c r="U103" i="46"/>
  <c r="V122" i="46"/>
  <c r="PM1" i="45"/>
  <c r="PL3" i="45"/>
  <c r="D293" i="46"/>
  <c r="W122" i="46" l="1"/>
  <c r="V103" i="46"/>
  <c r="W102" i="46"/>
  <c r="PM3" i="45"/>
  <c r="PN1" i="45"/>
  <c r="F281" i="46"/>
  <c r="W103" i="46" l="1"/>
  <c r="X122" i="46"/>
  <c r="X102" i="46"/>
  <c r="PO1" i="45"/>
  <c r="PN3" i="45"/>
  <c r="X103" i="46" l="1"/>
  <c r="Y122" i="46"/>
  <c r="Y102" i="46"/>
  <c r="PP1" i="45"/>
  <c r="PO3" i="45"/>
  <c r="Y103" i="46" l="1"/>
  <c r="Z122" i="46"/>
  <c r="Z102" i="46"/>
  <c r="PP3" i="45"/>
  <c r="PQ1" i="45"/>
  <c r="F282" i="46"/>
  <c r="Z103" i="46" l="1"/>
  <c r="AA122" i="46"/>
  <c r="AA102" i="46"/>
  <c r="PR1" i="45"/>
  <c r="PQ3" i="45"/>
  <c r="AB122" i="46" l="1"/>
  <c r="AA103" i="46"/>
  <c r="AB102" i="46"/>
  <c r="PS1" i="45"/>
  <c r="PR3" i="45"/>
  <c r="AC102" i="46" l="1"/>
  <c r="AB103" i="46"/>
  <c r="AC122" i="46"/>
  <c r="PS3" i="45"/>
  <c r="PT1" i="45"/>
  <c r="F284" i="46"/>
  <c r="AD102" i="46" l="1"/>
  <c r="AD122" i="46"/>
  <c r="AC103" i="46"/>
  <c r="PT3" i="45"/>
  <c r="PU1" i="45"/>
  <c r="F286" i="46"/>
  <c r="AE122" i="46" l="1"/>
  <c r="AD103" i="46"/>
  <c r="AE102" i="46"/>
  <c r="PU3" i="45"/>
  <c r="PV1" i="45"/>
  <c r="AE103" i="46" l="1"/>
  <c r="AF122" i="46"/>
  <c r="AF102" i="46"/>
  <c r="PV3" i="45"/>
  <c r="PW1" i="45"/>
  <c r="AF103" i="46" l="1"/>
  <c r="AG122" i="46"/>
  <c r="AJ102" i="46"/>
  <c r="AG102" i="46"/>
  <c r="PW3" i="45"/>
  <c r="AI102" i="46" s="1"/>
  <c r="AJ122" i="46" s="1"/>
  <c r="PX1" i="45"/>
  <c r="AJ103" i="46" l="1"/>
  <c r="AK122" i="46"/>
  <c r="AH122" i="46"/>
  <c r="AG103" i="46"/>
  <c r="AK102" i="46"/>
  <c r="AK103" i="46" s="1"/>
  <c r="AH102" i="46"/>
  <c r="PY1" i="45"/>
  <c r="PX3" i="45"/>
  <c r="AH103" i="46" l="1"/>
  <c r="AI122" i="46"/>
  <c r="AI103" i="46"/>
  <c r="AL122" i="46"/>
  <c r="PZ1" i="45"/>
  <c r="PY3" i="45"/>
  <c r="QA1" i="45" l="1"/>
  <c r="PZ3" i="45"/>
  <c r="QB1" i="45" l="1"/>
  <c r="QA3" i="45"/>
  <c r="QC1" i="45" l="1"/>
  <c r="QB3" i="45"/>
  <c r="QD1" i="45" l="1"/>
  <c r="QC3" i="45"/>
  <c r="QD3" i="45" l="1"/>
  <c r="QE1" i="45"/>
  <c r="QF1" i="45" l="1"/>
  <c r="QE3" i="45"/>
  <c r="QF3" i="45" l="1"/>
  <c r="QG1" i="45"/>
  <c r="QG3" i="45" l="1"/>
  <c r="QH1" i="45"/>
  <c r="QH3" i="45" l="1"/>
  <c r="QI1" i="45"/>
  <c r="QI3" i="45" l="1"/>
  <c r="QJ1" i="45"/>
  <c r="QK1" i="45" l="1"/>
  <c r="QJ3" i="45"/>
  <c r="QL1" i="45" l="1"/>
  <c r="QK3" i="45"/>
  <c r="QL3" i="45" l="1"/>
  <c r="QM1" i="45"/>
  <c r="QM3" i="45" l="1"/>
  <c r="QN1" i="45"/>
  <c r="QN3" i="45" l="1"/>
  <c r="QO1" i="45"/>
  <c r="QO3" i="45" l="1"/>
  <c r="QP1" i="45"/>
  <c r="QQ1" i="45" l="1"/>
  <c r="QP3" i="45"/>
  <c r="QQ3" i="45" l="1"/>
  <c r="QR1" i="45"/>
  <c r="QR3" i="45" l="1"/>
  <c r="QS1" i="45"/>
  <c r="QS3" i="45" l="1"/>
  <c r="QT1" i="45"/>
  <c r="QU1" i="45" s="1"/>
  <c r="QV1" i="45" s="1"/>
  <c r="QW1" i="45" s="1"/>
  <c r="QW3" i="45" l="1"/>
  <c r="QX1" i="45"/>
  <c r="QY1" i="45" s="1"/>
  <c r="QZ1" i="45" s="1"/>
  <c r="RA1" i="45" s="1"/>
  <c r="RA3" i="45" l="1"/>
  <c r="RB1" i="45"/>
  <c r="I156" i="46"/>
  <c r="RB3" i="45" l="1"/>
  <c r="RC1" i="45"/>
  <c r="J156" i="46"/>
  <c r="RC3" i="45" l="1"/>
  <c r="RD1" i="45"/>
  <c r="K156" i="46"/>
  <c r="RD3" i="45" l="1"/>
  <c r="RE1" i="45"/>
  <c r="RF1" i="45" s="1"/>
  <c r="L156" i="46"/>
  <c r="RF3" i="45" l="1"/>
  <c r="D68" i="46" s="1"/>
  <c r="C291" i="46" s="1"/>
  <c r="B293" i="46" s="1"/>
  <c r="D163" i="1" s="1"/>
  <c r="RG1" i="45"/>
  <c r="RG3" i="45" l="1"/>
  <c r="RH1" i="45"/>
  <c r="D164" i="1"/>
  <c r="E164" i="1"/>
  <c r="I173" i="1" l="1"/>
  <c r="E168" i="1"/>
  <c r="I169" i="1"/>
  <c r="D168" i="1"/>
  <c r="RI1" i="45"/>
  <c r="RJ1" i="45" s="1"/>
  <c r="RH3" i="45"/>
  <c r="K68" i="46" s="1"/>
  <c r="E291" i="46" s="1"/>
  <c r="E293" i="46" s="1"/>
  <c r="AO169" i="1" l="1"/>
  <c r="AN169" i="1"/>
  <c r="BJ169" i="1"/>
  <c r="BE169" i="1"/>
  <c r="BH169" i="1"/>
  <c r="BU169" i="1"/>
  <c r="BK169" i="1"/>
  <c r="AZ169" i="1"/>
  <c r="BW169" i="1"/>
  <c r="AE169" i="1"/>
  <c r="AG169" i="1"/>
  <c r="AY169" i="1"/>
  <c r="BQ169" i="1"/>
  <c r="BS169" i="1"/>
  <c r="BP169" i="1"/>
  <c r="AK169" i="1"/>
  <c r="AW169" i="1"/>
  <c r="AU169" i="1"/>
  <c r="BF169" i="1"/>
  <c r="AM169" i="1"/>
  <c r="BA169" i="1"/>
  <c r="AP169" i="1"/>
  <c r="AX169" i="1"/>
  <c r="AF169" i="1"/>
  <c r="BV169" i="1"/>
  <c r="BD169" i="1"/>
  <c r="AS169" i="1"/>
  <c r="AQ169" i="1"/>
  <c r="AL169" i="1"/>
  <c r="BG169" i="1"/>
  <c r="AR169" i="1"/>
  <c r="AV169" i="1"/>
  <c r="BR169" i="1"/>
  <c r="BI169" i="1"/>
  <c r="AI169" i="1"/>
  <c r="BB169" i="1"/>
  <c r="BM169" i="1"/>
  <c r="AT169" i="1"/>
  <c r="BT169" i="1"/>
  <c r="BL169" i="1"/>
  <c r="AJ169" i="1"/>
  <c r="AH169" i="1"/>
  <c r="BC169" i="1"/>
  <c r="BN169" i="1"/>
  <c r="BO169" i="1"/>
  <c r="I168" i="1"/>
  <c r="J169" i="1"/>
  <c r="I170" i="1"/>
  <c r="AI173" i="1"/>
  <c r="BD173" i="1"/>
  <c r="AV173" i="1"/>
  <c r="BA173" i="1"/>
  <c r="BB173" i="1"/>
  <c r="AE173" i="1"/>
  <c r="BR173" i="1"/>
  <c r="BM173" i="1"/>
  <c r="BC173" i="1"/>
  <c r="AO173" i="1"/>
  <c r="BQ173" i="1"/>
  <c r="AG173" i="1"/>
  <c r="AW173" i="1"/>
  <c r="AM173" i="1"/>
  <c r="BU173" i="1"/>
  <c r="AK173" i="1"/>
  <c r="AS173" i="1"/>
  <c r="BN173" i="1"/>
  <c r="BI173" i="1"/>
  <c r="BO173" i="1"/>
  <c r="BE173" i="1"/>
  <c r="AN173" i="1"/>
  <c r="BG173" i="1"/>
  <c r="BT173" i="1"/>
  <c r="AQ173" i="1"/>
  <c r="AF173" i="1"/>
  <c r="BH173" i="1"/>
  <c r="BL173" i="1"/>
  <c r="AR173" i="1"/>
  <c r="AL173" i="1"/>
  <c r="AT173" i="1"/>
  <c r="BF173" i="1"/>
  <c r="AP173" i="1"/>
  <c r="AU173" i="1"/>
  <c r="BV173" i="1"/>
  <c r="BS173" i="1"/>
  <c r="AX173" i="1"/>
  <c r="BW173" i="1"/>
  <c r="BJ173" i="1"/>
  <c r="BP173" i="1"/>
  <c r="AH173" i="1"/>
  <c r="BK173" i="1"/>
  <c r="AJ173" i="1"/>
  <c r="AY173" i="1"/>
  <c r="AZ173" i="1"/>
  <c r="RK1" i="45"/>
  <c r="RJ3" i="45"/>
  <c r="D63" i="46" s="1"/>
  <c r="D281" i="46" s="1"/>
  <c r="I172" i="1"/>
  <c r="J173" i="1"/>
  <c r="I174" i="1"/>
  <c r="AY174" i="1" l="1"/>
  <c r="AY172" i="1"/>
  <c r="BP174" i="1"/>
  <c r="BP172" i="1"/>
  <c r="BS174" i="1"/>
  <c r="BS172" i="1"/>
  <c r="BF174" i="1"/>
  <c r="BF172" i="1"/>
  <c r="BL172" i="1"/>
  <c r="BL174" i="1"/>
  <c r="BT172" i="1"/>
  <c r="BT174" i="1"/>
  <c r="BO172" i="1"/>
  <c r="BO174" i="1"/>
  <c r="AK174" i="1"/>
  <c r="AK172" i="1"/>
  <c r="AG172" i="1"/>
  <c r="AG174" i="1"/>
  <c r="BM174" i="1"/>
  <c r="BM172" i="1"/>
  <c r="BA172" i="1"/>
  <c r="BA174" i="1"/>
  <c r="E50" i="34"/>
  <c r="E51" i="34" s="1"/>
  <c r="E60" i="34" s="1"/>
  <c r="E71" i="9"/>
  <c r="E72" i="9" s="1"/>
  <c r="E81" i="9" s="1"/>
  <c r="E52" i="7"/>
  <c r="E53" i="7" s="1"/>
  <c r="E68" i="7" s="1"/>
  <c r="I161" i="1"/>
  <c r="I164" i="1" s="1"/>
  <c r="BN170" i="1"/>
  <c r="BN168" i="1"/>
  <c r="BL168" i="1"/>
  <c r="BL170" i="1"/>
  <c r="BB168" i="1"/>
  <c r="BB170" i="1"/>
  <c r="AV170" i="1"/>
  <c r="AV168" i="1"/>
  <c r="AQ168" i="1"/>
  <c r="AQ170" i="1"/>
  <c r="AF170" i="1"/>
  <c r="AF168" i="1"/>
  <c r="AM168" i="1"/>
  <c r="AM170" i="1"/>
  <c r="AK168" i="1"/>
  <c r="AK170" i="1"/>
  <c r="AY168" i="1"/>
  <c r="AY170" i="1"/>
  <c r="AZ170" i="1"/>
  <c r="AZ168" i="1"/>
  <c r="BE168" i="1"/>
  <c r="BE170" i="1"/>
  <c r="AJ172" i="1"/>
  <c r="AJ174" i="1"/>
  <c r="BJ172" i="1"/>
  <c r="BJ174" i="1"/>
  <c r="BV172" i="1"/>
  <c r="BV174" i="1"/>
  <c r="AT174" i="1"/>
  <c r="AT172" i="1"/>
  <c r="BH172" i="1"/>
  <c r="BH174" i="1"/>
  <c r="BG172" i="1"/>
  <c r="BG174" i="1"/>
  <c r="BI172" i="1"/>
  <c r="BI174" i="1"/>
  <c r="BU172" i="1"/>
  <c r="BU174" i="1"/>
  <c r="BQ174" i="1"/>
  <c r="BQ172" i="1"/>
  <c r="BR174" i="1"/>
  <c r="BR172" i="1"/>
  <c r="AV174" i="1"/>
  <c r="AV172" i="1"/>
  <c r="J170" i="1"/>
  <c r="K169" i="1"/>
  <c r="J168" i="1"/>
  <c r="BC170" i="1"/>
  <c r="BC168" i="1"/>
  <c r="BT168" i="1"/>
  <c r="BT170" i="1"/>
  <c r="AI170" i="1"/>
  <c r="AI168" i="1"/>
  <c r="AR168" i="1"/>
  <c r="AR170" i="1"/>
  <c r="AS168" i="1"/>
  <c r="AS170" i="1"/>
  <c r="AX170" i="1"/>
  <c r="AX168" i="1"/>
  <c r="BF170" i="1"/>
  <c r="BF168" i="1"/>
  <c r="BP168" i="1"/>
  <c r="BP170" i="1"/>
  <c r="AG168" i="1"/>
  <c r="AG170" i="1"/>
  <c r="BK170" i="1"/>
  <c r="BK168" i="1"/>
  <c r="BJ168" i="1"/>
  <c r="BJ170" i="1"/>
  <c r="I162" i="1"/>
  <c r="I165" i="1" s="1"/>
  <c r="E50" i="37"/>
  <c r="E51" i="37" s="1"/>
  <c r="E60" i="37" s="1"/>
  <c r="E52" i="30"/>
  <c r="E53" i="30" s="1"/>
  <c r="E68" i="30" s="1"/>
  <c r="E71" i="26"/>
  <c r="E72" i="26" s="1"/>
  <c r="E81" i="26" s="1"/>
  <c r="RL1" i="45"/>
  <c r="RK3" i="45"/>
  <c r="BK172" i="1"/>
  <c r="BK174" i="1"/>
  <c r="BW172" i="1"/>
  <c r="BW174" i="1"/>
  <c r="AU172" i="1"/>
  <c r="AU174" i="1"/>
  <c r="AL172" i="1"/>
  <c r="AL174" i="1"/>
  <c r="AF174" i="1"/>
  <c r="AF172" i="1"/>
  <c r="AN174" i="1"/>
  <c r="AN172" i="1"/>
  <c r="BN172" i="1"/>
  <c r="BN174" i="1"/>
  <c r="AM174" i="1"/>
  <c r="AM172" i="1"/>
  <c r="AO172" i="1"/>
  <c r="AO174" i="1"/>
  <c r="AE172" i="1"/>
  <c r="AE174" i="1"/>
  <c r="BD174" i="1"/>
  <c r="BD172" i="1"/>
  <c r="AH168" i="1"/>
  <c r="AH170" i="1"/>
  <c r="AT168" i="1"/>
  <c r="AT170" i="1"/>
  <c r="BI170" i="1"/>
  <c r="BI168" i="1"/>
  <c r="BG170" i="1"/>
  <c r="BG168" i="1"/>
  <c r="BD168" i="1"/>
  <c r="BD170" i="1"/>
  <c r="AP168" i="1"/>
  <c r="AP170" i="1"/>
  <c r="AU170" i="1"/>
  <c r="AU168" i="1"/>
  <c r="BS170" i="1"/>
  <c r="BS168" i="1"/>
  <c r="AE170" i="1"/>
  <c r="AE168" i="1"/>
  <c r="BU170" i="1"/>
  <c r="BU168" i="1"/>
  <c r="AN170" i="1"/>
  <c r="AN168" i="1"/>
  <c r="J172" i="1"/>
  <c r="K173" i="1"/>
  <c r="J174" i="1"/>
  <c r="AZ172" i="1"/>
  <c r="AZ174" i="1"/>
  <c r="AH172" i="1"/>
  <c r="AH174" i="1"/>
  <c r="AX172" i="1"/>
  <c r="AX174" i="1"/>
  <c r="AP172" i="1"/>
  <c r="AP174" i="1"/>
  <c r="AR172" i="1"/>
  <c r="AR174" i="1"/>
  <c r="AQ174" i="1"/>
  <c r="AQ172" i="1"/>
  <c r="BE174" i="1"/>
  <c r="BE172" i="1"/>
  <c r="AS174" i="1"/>
  <c r="AS172" i="1"/>
  <c r="AW174" i="1"/>
  <c r="AW172" i="1"/>
  <c r="BC172" i="1"/>
  <c r="BC174" i="1"/>
  <c r="BB172" i="1"/>
  <c r="BB174" i="1"/>
  <c r="AI172" i="1"/>
  <c r="AI174" i="1"/>
  <c r="BO170" i="1"/>
  <c r="BO168" i="1"/>
  <c r="AJ170" i="1"/>
  <c r="AJ168" i="1"/>
  <c r="BM168" i="1"/>
  <c r="BM170" i="1"/>
  <c r="BR170" i="1"/>
  <c r="BR168" i="1"/>
  <c r="AL170" i="1"/>
  <c r="AL168" i="1"/>
  <c r="BV168" i="1"/>
  <c r="BV170" i="1"/>
  <c r="BA168" i="1"/>
  <c r="BA170" i="1"/>
  <c r="AW168" i="1"/>
  <c r="AW170" i="1"/>
  <c r="BQ168" i="1"/>
  <c r="BQ170" i="1"/>
  <c r="BW170" i="1"/>
  <c r="BW168" i="1"/>
  <c r="BH168" i="1"/>
  <c r="BH170" i="1"/>
  <c r="AO170" i="1"/>
  <c r="AO168" i="1"/>
  <c r="BK71" i="9" l="1"/>
  <c r="BK72" i="9" s="1"/>
  <c r="BK81" i="9" s="1"/>
  <c r="BO161" i="1"/>
  <c r="BK50" i="34"/>
  <c r="BK51" i="34" s="1"/>
  <c r="BK60" i="34" s="1"/>
  <c r="BK52" i="7"/>
  <c r="BK53" i="7" s="1"/>
  <c r="BK68" i="7" s="1"/>
  <c r="BR52" i="7"/>
  <c r="BR53" i="7" s="1"/>
  <c r="BR68" i="7" s="1"/>
  <c r="BV161" i="1"/>
  <c r="BR71" i="9"/>
  <c r="BR72" i="9" s="1"/>
  <c r="BR81" i="9" s="1"/>
  <c r="BR50" i="34"/>
  <c r="BR51" i="34" s="1"/>
  <c r="BR60" i="34" s="1"/>
  <c r="AY52" i="30"/>
  <c r="AY53" i="30" s="1"/>
  <c r="AY68" i="30" s="1"/>
  <c r="BC162" i="1"/>
  <c r="AY71" i="26"/>
  <c r="AY72" i="26" s="1"/>
  <c r="AY81" i="26" s="1"/>
  <c r="AY50" i="37"/>
  <c r="AY51" i="37" s="1"/>
  <c r="AY60" i="37" s="1"/>
  <c r="AL50" i="37"/>
  <c r="AL51" i="37" s="1"/>
  <c r="AL60" i="37" s="1"/>
  <c r="AL52" i="30"/>
  <c r="AL53" i="30" s="1"/>
  <c r="AL68" i="30" s="1"/>
  <c r="AL71" i="26"/>
  <c r="AL72" i="26" s="1"/>
  <c r="AL81" i="26" s="1"/>
  <c r="AP162" i="1"/>
  <c r="AD50" i="37"/>
  <c r="AD51" i="37" s="1"/>
  <c r="AD60" i="37" s="1"/>
  <c r="AH162" i="1"/>
  <c r="AD52" i="30"/>
  <c r="AD53" i="30" s="1"/>
  <c r="AD68" i="30" s="1"/>
  <c r="AD71" i="26"/>
  <c r="AD72" i="26" s="1"/>
  <c r="AD81" i="26" s="1"/>
  <c r="F71" i="26"/>
  <c r="F72" i="26" s="1"/>
  <c r="F81" i="26" s="1"/>
  <c r="F52" i="30"/>
  <c r="F53" i="30" s="1"/>
  <c r="F68" i="30" s="1"/>
  <c r="J162" i="1"/>
  <c r="F50" i="37"/>
  <c r="F51" i="37" s="1"/>
  <c r="F60" i="37" s="1"/>
  <c r="AJ50" i="34"/>
  <c r="AJ51" i="34" s="1"/>
  <c r="AJ60" i="34" s="1"/>
  <c r="AJ71" i="9"/>
  <c r="AJ72" i="9" s="1"/>
  <c r="AJ81" i="9" s="1"/>
  <c r="AN161" i="1"/>
  <c r="AJ52" i="7"/>
  <c r="AJ53" i="7" s="1"/>
  <c r="AJ68" i="7" s="1"/>
  <c r="AA71" i="9"/>
  <c r="AA72" i="9" s="1"/>
  <c r="AA81" i="9" s="1"/>
  <c r="AA50" i="34"/>
  <c r="AA51" i="34" s="1"/>
  <c r="AA60" i="34" s="1"/>
  <c r="AA52" i="7"/>
  <c r="AA53" i="7" s="1"/>
  <c r="AA68" i="7" s="1"/>
  <c r="AE161" i="1"/>
  <c r="AE164" i="1" s="1"/>
  <c r="AQ52" i="7"/>
  <c r="AQ53" i="7" s="1"/>
  <c r="AQ68" i="7" s="1"/>
  <c r="AQ50" i="34"/>
  <c r="AQ51" i="34" s="1"/>
  <c r="AQ60" i="34" s="1"/>
  <c r="AQ71" i="9"/>
  <c r="AQ72" i="9" s="1"/>
  <c r="AQ81" i="9" s="1"/>
  <c r="AU161" i="1"/>
  <c r="BE71" i="9"/>
  <c r="BE72" i="9" s="1"/>
  <c r="BE81" i="9" s="1"/>
  <c r="BE50" i="34"/>
  <c r="BE51" i="34" s="1"/>
  <c r="BE60" i="34" s="1"/>
  <c r="BE52" i="7"/>
  <c r="BE53" i="7" s="1"/>
  <c r="BE68" i="7" s="1"/>
  <c r="BI161" i="1"/>
  <c r="AM162" i="1"/>
  <c r="AI50" i="37"/>
  <c r="AI51" i="37" s="1"/>
  <c r="AI60" i="37" s="1"/>
  <c r="AI52" i="30"/>
  <c r="AI53" i="30" s="1"/>
  <c r="AI68" i="30" s="1"/>
  <c r="AI71" i="26"/>
  <c r="AI72" i="26" s="1"/>
  <c r="AI81" i="26" s="1"/>
  <c r="AN162" i="1"/>
  <c r="AJ50" i="37"/>
  <c r="AJ51" i="37" s="1"/>
  <c r="AJ60" i="37" s="1"/>
  <c r="AJ52" i="30"/>
  <c r="AJ53" i="30" s="1"/>
  <c r="AJ68" i="30" s="1"/>
  <c r="AJ71" i="26"/>
  <c r="AJ72" i="26" s="1"/>
  <c r="AJ81" i="26" s="1"/>
  <c r="RL3" i="45"/>
  <c r="K63" i="46" s="1"/>
  <c r="E281" i="46" s="1"/>
  <c r="RM1" i="45"/>
  <c r="RN1" i="45" s="1"/>
  <c r="BG50" i="34"/>
  <c r="BG51" i="34" s="1"/>
  <c r="BG60" i="34" s="1"/>
  <c r="BK161" i="1"/>
  <c r="BG71" i="9"/>
  <c r="BG72" i="9" s="1"/>
  <c r="BG81" i="9" s="1"/>
  <c r="BG52" i="7"/>
  <c r="BG53" i="7" s="1"/>
  <c r="BG68" i="7" s="1"/>
  <c r="AT71" i="9"/>
  <c r="AT72" i="9" s="1"/>
  <c r="AT81" i="9" s="1"/>
  <c r="AT52" i="7"/>
  <c r="AT53" i="7" s="1"/>
  <c r="AT68" i="7" s="1"/>
  <c r="AX161" i="1"/>
  <c r="AT50" i="34"/>
  <c r="AT51" i="34" s="1"/>
  <c r="AT60" i="34" s="1"/>
  <c r="L169" i="1"/>
  <c r="K170" i="1"/>
  <c r="K168" i="1"/>
  <c r="BQ50" i="37"/>
  <c r="BQ51" i="37" s="1"/>
  <c r="BQ60" i="37" s="1"/>
  <c r="BU162" i="1"/>
  <c r="BQ71" i="26"/>
  <c r="BQ72" i="26" s="1"/>
  <c r="BQ81" i="26" s="1"/>
  <c r="BQ52" i="30"/>
  <c r="BQ53" i="30" s="1"/>
  <c r="BQ68" i="30" s="1"/>
  <c r="BG162" i="1"/>
  <c r="BC71" i="26"/>
  <c r="BC72" i="26" s="1"/>
  <c r="BC81" i="26" s="1"/>
  <c r="BC52" i="30"/>
  <c r="BC53" i="30" s="1"/>
  <c r="BC68" i="30" s="1"/>
  <c r="BC50" i="37"/>
  <c r="BC51" i="37" s="1"/>
  <c r="BC60" i="37" s="1"/>
  <c r="BF71" i="26"/>
  <c r="BF72" i="26" s="1"/>
  <c r="BF81" i="26" s="1"/>
  <c r="BJ162" i="1"/>
  <c r="BF50" i="37"/>
  <c r="BF51" i="37" s="1"/>
  <c r="BF60" i="37" s="1"/>
  <c r="BF52" i="30"/>
  <c r="BF53" i="30" s="1"/>
  <c r="BF68" i="30" s="1"/>
  <c r="BA71" i="9"/>
  <c r="BA72" i="9" s="1"/>
  <c r="BA81" i="9" s="1"/>
  <c r="BE161" i="1"/>
  <c r="BA50" i="34"/>
  <c r="BA51" i="34" s="1"/>
  <c r="BA60" i="34" s="1"/>
  <c r="BA52" i="7"/>
  <c r="BA53" i="7" s="1"/>
  <c r="BA68" i="7" s="1"/>
  <c r="AU50" i="34"/>
  <c r="AU51" i="34" s="1"/>
  <c r="AU60" i="34" s="1"/>
  <c r="AY161" i="1"/>
  <c r="AU71" i="9"/>
  <c r="AU72" i="9" s="1"/>
  <c r="AU81" i="9" s="1"/>
  <c r="AU52" i="7"/>
  <c r="AU53" i="7" s="1"/>
  <c r="AU68" i="7" s="1"/>
  <c r="AI71" i="9"/>
  <c r="AI72" i="9" s="1"/>
  <c r="AI81" i="9" s="1"/>
  <c r="AI52" i="7"/>
  <c r="AI53" i="7" s="1"/>
  <c r="AI68" i="7" s="1"/>
  <c r="AI50" i="34"/>
  <c r="AI51" i="34" s="1"/>
  <c r="AI60" i="34" s="1"/>
  <c r="AM161" i="1"/>
  <c r="AM52" i="7"/>
  <c r="AM53" i="7" s="1"/>
  <c r="AM68" i="7" s="1"/>
  <c r="AM50" i="34"/>
  <c r="AM51" i="34" s="1"/>
  <c r="AM60" i="34" s="1"/>
  <c r="AM71" i="9"/>
  <c r="AM72" i="9" s="1"/>
  <c r="AM81" i="9" s="1"/>
  <c r="AQ161" i="1"/>
  <c r="AX50" i="34"/>
  <c r="AX51" i="34" s="1"/>
  <c r="AX60" i="34" s="1"/>
  <c r="BB161" i="1"/>
  <c r="AX52" i="7"/>
  <c r="AX53" i="7" s="1"/>
  <c r="AX68" i="7" s="1"/>
  <c r="AX71" i="9"/>
  <c r="AX72" i="9" s="1"/>
  <c r="AX81" i="9" s="1"/>
  <c r="BP52" i="30"/>
  <c r="BP53" i="30" s="1"/>
  <c r="BP68" i="30" s="1"/>
  <c r="BP71" i="26"/>
  <c r="BP72" i="26" s="1"/>
  <c r="BP81" i="26" s="1"/>
  <c r="BT162" i="1"/>
  <c r="BP50" i="37"/>
  <c r="BP51" i="37" s="1"/>
  <c r="BP60" i="37" s="1"/>
  <c r="AK50" i="34"/>
  <c r="AK51" i="34" s="1"/>
  <c r="AK60" i="34" s="1"/>
  <c r="AK71" i="9"/>
  <c r="AK72" i="9" s="1"/>
  <c r="AK81" i="9" s="1"/>
  <c r="AK52" i="7"/>
  <c r="AK53" i="7" s="1"/>
  <c r="AK68" i="7" s="1"/>
  <c r="AO161" i="1"/>
  <c r="BW161" i="1"/>
  <c r="BS71" i="9"/>
  <c r="BS72" i="9" s="1"/>
  <c r="BS81" i="9" s="1"/>
  <c r="BS52" i="7"/>
  <c r="BS53" i="7" s="1"/>
  <c r="BS68" i="7" s="1"/>
  <c r="BS50" i="34"/>
  <c r="BS51" i="34" s="1"/>
  <c r="BS60" i="34" s="1"/>
  <c r="BN50" i="34"/>
  <c r="BN51" i="34" s="1"/>
  <c r="BN60" i="34" s="1"/>
  <c r="BN71" i="9"/>
  <c r="BN72" i="9" s="1"/>
  <c r="BN81" i="9" s="1"/>
  <c r="BN52" i="7"/>
  <c r="BN53" i="7" s="1"/>
  <c r="BN68" i="7" s="1"/>
  <c r="BR161" i="1"/>
  <c r="AF71" i="9"/>
  <c r="AF72" i="9" s="1"/>
  <c r="AF81" i="9" s="1"/>
  <c r="AF52" i="7"/>
  <c r="AF53" i="7" s="1"/>
  <c r="AF68" i="7" s="1"/>
  <c r="AJ161" i="1"/>
  <c r="AF50" i="34"/>
  <c r="AF51" i="34" s="1"/>
  <c r="AF60" i="34" s="1"/>
  <c r="AO71" i="26"/>
  <c r="AO72" i="26" s="1"/>
  <c r="AO81" i="26" s="1"/>
  <c r="AO52" i="30"/>
  <c r="AO53" i="30" s="1"/>
  <c r="AO68" i="30" s="1"/>
  <c r="AO50" i="37"/>
  <c r="AO51" i="37" s="1"/>
  <c r="AO60" i="37" s="1"/>
  <c r="AS162" i="1"/>
  <c r="AQ162" i="1"/>
  <c r="AM50" i="37"/>
  <c r="AM51" i="37" s="1"/>
  <c r="AM60" i="37" s="1"/>
  <c r="AM71" i="26"/>
  <c r="AM72" i="26" s="1"/>
  <c r="AM81" i="26" s="1"/>
  <c r="AM52" i="30"/>
  <c r="AM53" i="30" s="1"/>
  <c r="AM68" i="30" s="1"/>
  <c r="K174" i="1"/>
  <c r="L173" i="1"/>
  <c r="K172" i="1"/>
  <c r="AL52" i="7"/>
  <c r="AL53" i="7" s="1"/>
  <c r="AL68" i="7" s="1"/>
  <c r="AL50" i="34"/>
  <c r="AL51" i="34" s="1"/>
  <c r="AL60" i="34" s="1"/>
  <c r="AL71" i="9"/>
  <c r="AL72" i="9" s="1"/>
  <c r="AL81" i="9" s="1"/>
  <c r="AP161" i="1"/>
  <c r="AP71" i="9"/>
  <c r="AP72" i="9" s="1"/>
  <c r="AP81" i="9" s="1"/>
  <c r="AP50" i="34"/>
  <c r="AP51" i="34" s="1"/>
  <c r="AP60" i="34" s="1"/>
  <c r="AP52" i="7"/>
  <c r="AP53" i="7" s="1"/>
  <c r="AP68" i="7" s="1"/>
  <c r="AT161" i="1"/>
  <c r="AK50" i="37"/>
  <c r="AK51" i="37" s="1"/>
  <c r="AK60" i="37" s="1"/>
  <c r="AO162" i="1"/>
  <c r="AK52" i="30"/>
  <c r="AK53" i="30" s="1"/>
  <c r="AK68" i="30" s="1"/>
  <c r="AK71" i="26"/>
  <c r="AK72" i="26" s="1"/>
  <c r="AK81" i="26" s="1"/>
  <c r="BJ50" i="37"/>
  <c r="BJ51" i="37" s="1"/>
  <c r="BJ60" i="37" s="1"/>
  <c r="BJ52" i="30"/>
  <c r="BJ53" i="30" s="1"/>
  <c r="BJ68" i="30" s="1"/>
  <c r="BN162" i="1"/>
  <c r="BJ71" i="26"/>
  <c r="BJ72" i="26" s="1"/>
  <c r="BJ81" i="26" s="1"/>
  <c r="AQ52" i="30"/>
  <c r="AQ53" i="30" s="1"/>
  <c r="AQ68" i="30" s="1"/>
  <c r="AU162" i="1"/>
  <c r="AQ50" i="37"/>
  <c r="AQ51" i="37" s="1"/>
  <c r="AQ60" i="37" s="1"/>
  <c r="AQ71" i="26"/>
  <c r="AQ72" i="26" s="1"/>
  <c r="AQ81" i="26" s="1"/>
  <c r="BK162" i="1"/>
  <c r="BG50" i="37"/>
  <c r="BG51" i="37" s="1"/>
  <c r="BG60" i="37" s="1"/>
  <c r="BG71" i="26"/>
  <c r="BG72" i="26" s="1"/>
  <c r="BG81" i="26" s="1"/>
  <c r="BG52" i="30"/>
  <c r="BG53" i="30" s="1"/>
  <c r="BG68" i="30" s="1"/>
  <c r="BJ161" i="1"/>
  <c r="BF52" i="7"/>
  <c r="BF53" i="7" s="1"/>
  <c r="BF68" i="7" s="1"/>
  <c r="BF50" i="34"/>
  <c r="BF51" i="34" s="1"/>
  <c r="BF60" i="34" s="1"/>
  <c r="BF71" i="9"/>
  <c r="BF72" i="9" s="1"/>
  <c r="BF81" i="9" s="1"/>
  <c r="AC52" i="7"/>
  <c r="AC53" i="7" s="1"/>
  <c r="AC68" i="7" s="1"/>
  <c r="AG161" i="1"/>
  <c r="AC50" i="34"/>
  <c r="AC51" i="34" s="1"/>
  <c r="AC60" i="34" s="1"/>
  <c r="AC71" i="9"/>
  <c r="AC72" i="9" s="1"/>
  <c r="AC81" i="9" s="1"/>
  <c r="AO50" i="34"/>
  <c r="AO51" i="34" s="1"/>
  <c r="AO60" i="34" s="1"/>
  <c r="AS161" i="1"/>
  <c r="AO52" i="7"/>
  <c r="AO53" i="7" s="1"/>
  <c r="AO68" i="7" s="1"/>
  <c r="AO71" i="9"/>
  <c r="AO72" i="9" s="1"/>
  <c r="AO81" i="9" s="1"/>
  <c r="F71" i="9"/>
  <c r="F72" i="9" s="1"/>
  <c r="F81" i="9" s="1"/>
  <c r="J161" i="1"/>
  <c r="F52" i="7"/>
  <c r="F53" i="7" s="1"/>
  <c r="F68" i="7" s="1"/>
  <c r="F50" i="34"/>
  <c r="F51" i="34" s="1"/>
  <c r="F60" i="34" s="1"/>
  <c r="BN52" i="30"/>
  <c r="BN53" i="30" s="1"/>
  <c r="BN68" i="30" s="1"/>
  <c r="BN71" i="26"/>
  <c r="BN72" i="26" s="1"/>
  <c r="BN81" i="26" s="1"/>
  <c r="BR162" i="1"/>
  <c r="BN50" i="37"/>
  <c r="BN51" i="37" s="1"/>
  <c r="BN60" i="37" s="1"/>
  <c r="AP52" i="30"/>
  <c r="AP53" i="30" s="1"/>
  <c r="AP68" i="30" s="1"/>
  <c r="AP71" i="26"/>
  <c r="AP72" i="26" s="1"/>
  <c r="AP81" i="26" s="1"/>
  <c r="AT162" i="1"/>
  <c r="AP50" i="37"/>
  <c r="AP51" i="37" s="1"/>
  <c r="AP60" i="37" s="1"/>
  <c r="BJ50" i="34"/>
  <c r="BJ51" i="34" s="1"/>
  <c r="BJ60" i="34" s="1"/>
  <c r="BJ71" i="9"/>
  <c r="BJ72" i="9" s="1"/>
  <c r="BJ81" i="9" s="1"/>
  <c r="BJ52" i="7"/>
  <c r="BJ53" i="7" s="1"/>
  <c r="BJ68" i="7" s="1"/>
  <c r="BN161" i="1"/>
  <c r="BI50" i="37"/>
  <c r="BI51" i="37" s="1"/>
  <c r="BI60" i="37" s="1"/>
  <c r="BI52" i="30"/>
  <c r="BI53" i="30" s="1"/>
  <c r="BI68" i="30" s="1"/>
  <c r="BI71" i="26"/>
  <c r="BI72" i="26" s="1"/>
  <c r="BI81" i="26" s="1"/>
  <c r="BM162" i="1"/>
  <c r="AG71" i="26"/>
  <c r="AG72" i="26" s="1"/>
  <c r="AG81" i="26" s="1"/>
  <c r="AG50" i="37"/>
  <c r="AG51" i="37" s="1"/>
  <c r="AG60" i="37" s="1"/>
  <c r="AK162" i="1"/>
  <c r="AG52" i="30"/>
  <c r="AG53" i="30" s="1"/>
  <c r="AG68" i="30" s="1"/>
  <c r="BB50" i="37"/>
  <c r="BB51" i="37" s="1"/>
  <c r="BB60" i="37" s="1"/>
  <c r="BB52" i="30"/>
  <c r="BB53" i="30" s="1"/>
  <c r="BB68" i="30" s="1"/>
  <c r="BB71" i="26"/>
  <c r="BB72" i="26" s="1"/>
  <c r="BB81" i="26" s="1"/>
  <c r="BF162" i="1"/>
  <c r="BL71" i="26"/>
  <c r="BL72" i="26" s="1"/>
  <c r="BL81" i="26" s="1"/>
  <c r="BL52" i="30"/>
  <c r="BL53" i="30" s="1"/>
  <c r="BL68" i="30" s="1"/>
  <c r="BL50" i="37"/>
  <c r="BL51" i="37" s="1"/>
  <c r="BL60" i="37" s="1"/>
  <c r="BP162" i="1"/>
  <c r="AS71" i="9"/>
  <c r="AS72" i="9" s="1"/>
  <c r="AS81" i="9" s="1"/>
  <c r="AW161" i="1"/>
  <c r="AS52" i="7"/>
  <c r="AS53" i="7" s="1"/>
  <c r="AS68" i="7" s="1"/>
  <c r="AS50" i="34"/>
  <c r="AS51" i="34" s="1"/>
  <c r="AS60" i="34" s="1"/>
  <c r="AE50" i="37"/>
  <c r="AE51" i="37" s="1"/>
  <c r="AE60" i="37" s="1"/>
  <c r="AE71" i="26"/>
  <c r="AE72" i="26" s="1"/>
  <c r="AE81" i="26" s="1"/>
  <c r="AI162" i="1"/>
  <c r="AE52" i="30"/>
  <c r="AE53" i="30" s="1"/>
  <c r="AE68" i="30" s="1"/>
  <c r="BD71" i="9"/>
  <c r="BD72" i="9" s="1"/>
  <c r="BD81" i="9" s="1"/>
  <c r="BH161" i="1"/>
  <c r="BD50" i="34"/>
  <c r="BD51" i="34" s="1"/>
  <c r="BD60" i="34" s="1"/>
  <c r="BD52" i="7"/>
  <c r="BD53" i="7" s="1"/>
  <c r="BD68" i="7" s="1"/>
  <c r="BQ161" i="1"/>
  <c r="BM50" i="34"/>
  <c r="BM51" i="34" s="1"/>
  <c r="BM60" i="34" s="1"/>
  <c r="BM52" i="7"/>
  <c r="BM53" i="7" s="1"/>
  <c r="BM68" i="7" s="1"/>
  <c r="BM71" i="9"/>
  <c r="BM72" i="9" s="1"/>
  <c r="BM81" i="9" s="1"/>
  <c r="AW50" i="34"/>
  <c r="AW51" i="34" s="1"/>
  <c r="AW60" i="34" s="1"/>
  <c r="AW71" i="9"/>
  <c r="AW72" i="9" s="1"/>
  <c r="AW81" i="9" s="1"/>
  <c r="AW52" i="7"/>
  <c r="AW53" i="7" s="1"/>
  <c r="AW68" i="7" s="1"/>
  <c r="BA161" i="1"/>
  <c r="BI50" i="34"/>
  <c r="BI51" i="34" s="1"/>
  <c r="BI60" i="34" s="1"/>
  <c r="BM161" i="1"/>
  <c r="BI52" i="7"/>
  <c r="BI53" i="7" s="1"/>
  <c r="BI68" i="7" s="1"/>
  <c r="BI71" i="9"/>
  <c r="BI72" i="9" s="1"/>
  <c r="BI81" i="9" s="1"/>
  <c r="AX52" i="30"/>
  <c r="AX53" i="30" s="1"/>
  <c r="AX68" i="30" s="1"/>
  <c r="BB162" i="1"/>
  <c r="AX50" i="37"/>
  <c r="AX51" i="37" s="1"/>
  <c r="AX60" i="37" s="1"/>
  <c r="AX71" i="26"/>
  <c r="AX72" i="26" s="1"/>
  <c r="AX81" i="26" s="1"/>
  <c r="AR162" i="1"/>
  <c r="AN50" i="37"/>
  <c r="AN51" i="37" s="1"/>
  <c r="AN60" i="37" s="1"/>
  <c r="AN71" i="26"/>
  <c r="AN72" i="26" s="1"/>
  <c r="AN81" i="26" s="1"/>
  <c r="AN52" i="30"/>
  <c r="AN53" i="30" s="1"/>
  <c r="AN68" i="30" s="1"/>
  <c r="AT71" i="26"/>
  <c r="AT72" i="26" s="1"/>
  <c r="AT81" i="26" s="1"/>
  <c r="AX162" i="1"/>
  <c r="AT50" i="37"/>
  <c r="AT51" i="37" s="1"/>
  <c r="AT60" i="37" s="1"/>
  <c r="AT52" i="30"/>
  <c r="AT53" i="30" s="1"/>
  <c r="AT68" i="30" s="1"/>
  <c r="AV50" i="37"/>
  <c r="AV51" i="37" s="1"/>
  <c r="AV60" i="37" s="1"/>
  <c r="AV52" i="30"/>
  <c r="AV53" i="30" s="1"/>
  <c r="AV68" i="30" s="1"/>
  <c r="AZ162" i="1"/>
  <c r="AV71" i="26"/>
  <c r="AV72" i="26" s="1"/>
  <c r="AV81" i="26" s="1"/>
  <c r="BQ50" i="34"/>
  <c r="BQ51" i="34" s="1"/>
  <c r="BQ60" i="34" s="1"/>
  <c r="BQ71" i="9"/>
  <c r="BQ72" i="9" s="1"/>
  <c r="BQ81" i="9" s="1"/>
  <c r="BU161" i="1"/>
  <c r="BQ52" i="7"/>
  <c r="BQ53" i="7" s="1"/>
  <c r="BQ68" i="7" s="1"/>
  <c r="BO50" i="34"/>
  <c r="BO51" i="34" s="1"/>
  <c r="BO60" i="34" s="1"/>
  <c r="BO52" i="7"/>
  <c r="BO53" i="7" s="1"/>
  <c r="BO68" i="7" s="1"/>
  <c r="BS161" i="1"/>
  <c r="BO71" i="9"/>
  <c r="BO72" i="9" s="1"/>
  <c r="BO81" i="9" s="1"/>
  <c r="BC50" i="34"/>
  <c r="BC51" i="34" s="1"/>
  <c r="BC60" i="34" s="1"/>
  <c r="BG161" i="1"/>
  <c r="BC52" i="7"/>
  <c r="BC53" i="7" s="1"/>
  <c r="BC68" i="7" s="1"/>
  <c r="BC71" i="9"/>
  <c r="BC72" i="9" s="1"/>
  <c r="BC81" i="9" s="1"/>
  <c r="BD162" i="1"/>
  <c r="AZ71" i="26"/>
  <c r="AZ72" i="26" s="1"/>
  <c r="AZ81" i="26" s="1"/>
  <c r="AZ52" i="30"/>
  <c r="AZ53" i="30" s="1"/>
  <c r="AZ68" i="30" s="1"/>
  <c r="AZ50" i="37"/>
  <c r="AZ51" i="37" s="1"/>
  <c r="AZ60" i="37" s="1"/>
  <c r="AB50" i="37"/>
  <c r="AB51" i="37" s="1"/>
  <c r="AB60" i="37" s="1"/>
  <c r="AB52" i="30"/>
  <c r="AB53" i="30" s="1"/>
  <c r="AB68" i="30" s="1"/>
  <c r="AF162" i="1"/>
  <c r="AB71" i="26"/>
  <c r="AB72" i="26" s="1"/>
  <c r="AB81" i="26" s="1"/>
  <c r="BF161" i="1"/>
  <c r="BB50" i="34"/>
  <c r="BB51" i="34" s="1"/>
  <c r="BB60" i="34" s="1"/>
  <c r="BB71" i="9"/>
  <c r="BB72" i="9" s="1"/>
  <c r="BB81" i="9" s="1"/>
  <c r="BB52" i="7"/>
  <c r="BB53" i="7" s="1"/>
  <c r="BB68" i="7" s="1"/>
  <c r="AI161" i="1"/>
  <c r="AE50" i="34"/>
  <c r="AE51" i="34" s="1"/>
  <c r="AE60" i="34" s="1"/>
  <c r="AE71" i="9"/>
  <c r="AE72" i="9" s="1"/>
  <c r="AE81" i="9" s="1"/>
  <c r="AE52" i="7"/>
  <c r="AE53" i="7" s="1"/>
  <c r="AE68" i="7" s="1"/>
  <c r="AY52" i="7"/>
  <c r="AY53" i="7" s="1"/>
  <c r="AY68" i="7" s="1"/>
  <c r="AY71" i="9"/>
  <c r="AY72" i="9" s="1"/>
  <c r="AY81" i="9" s="1"/>
  <c r="AY50" i="34"/>
  <c r="AY51" i="34" s="1"/>
  <c r="AY60" i="34" s="1"/>
  <c r="BC161" i="1"/>
  <c r="BI162" i="1"/>
  <c r="BE71" i="26"/>
  <c r="BE72" i="26" s="1"/>
  <c r="BE81" i="26" s="1"/>
  <c r="BE50" i="37"/>
  <c r="BE51" i="37" s="1"/>
  <c r="BE60" i="37" s="1"/>
  <c r="BE52" i="30"/>
  <c r="BE53" i="30" s="1"/>
  <c r="BE68" i="30" s="1"/>
  <c r="BD50" i="37"/>
  <c r="BD51" i="37" s="1"/>
  <c r="BD60" i="37" s="1"/>
  <c r="BD52" i="30"/>
  <c r="BD53" i="30" s="1"/>
  <c r="BD68" i="30" s="1"/>
  <c r="BD71" i="26"/>
  <c r="BD72" i="26" s="1"/>
  <c r="BD81" i="26" s="1"/>
  <c r="BH162" i="1"/>
  <c r="BV162" i="1"/>
  <c r="BR52" i="30"/>
  <c r="BR53" i="30" s="1"/>
  <c r="BR68" i="30" s="1"/>
  <c r="BR71" i="26"/>
  <c r="BR72" i="26" s="1"/>
  <c r="BR81" i="26" s="1"/>
  <c r="BR50" i="37"/>
  <c r="BR51" i="37" s="1"/>
  <c r="BR60" i="37" s="1"/>
  <c r="AJ162" i="1"/>
  <c r="AF50" i="37"/>
  <c r="AF51" i="37" s="1"/>
  <c r="AF60" i="37" s="1"/>
  <c r="AF71" i="26"/>
  <c r="AF72" i="26" s="1"/>
  <c r="AF81" i="26" s="1"/>
  <c r="AF52" i="30"/>
  <c r="AF53" i="30" s="1"/>
  <c r="AF68" i="30" s="1"/>
  <c r="AG71" i="9"/>
  <c r="AG72" i="9" s="1"/>
  <c r="AG81" i="9" s="1"/>
  <c r="AG52" i="7"/>
  <c r="AG53" i="7" s="1"/>
  <c r="AG68" i="7" s="1"/>
  <c r="AK161" i="1"/>
  <c r="AG50" i="34"/>
  <c r="AG51" i="34" s="1"/>
  <c r="AG60" i="34" s="1"/>
  <c r="BH52" i="7"/>
  <c r="BH53" i="7" s="1"/>
  <c r="BH68" i="7" s="1"/>
  <c r="BH71" i="9"/>
  <c r="BH72" i="9" s="1"/>
  <c r="BH81" i="9" s="1"/>
  <c r="BL161" i="1"/>
  <c r="BH50" i="34"/>
  <c r="BH51" i="34" s="1"/>
  <c r="BH60" i="34" s="1"/>
  <c r="AW50" i="37"/>
  <c r="AW51" i="37" s="1"/>
  <c r="AW60" i="37" s="1"/>
  <c r="AW71" i="26"/>
  <c r="AW72" i="26" s="1"/>
  <c r="AW81" i="26" s="1"/>
  <c r="BA162" i="1"/>
  <c r="AW52" i="30"/>
  <c r="AW53" i="30" s="1"/>
  <c r="AW68" i="30" s="1"/>
  <c r="AC71" i="26"/>
  <c r="AC72" i="26" s="1"/>
  <c r="AC81" i="26" s="1"/>
  <c r="AC50" i="37"/>
  <c r="AC51" i="37" s="1"/>
  <c r="AC60" i="37" s="1"/>
  <c r="AC52" i="30"/>
  <c r="AC53" i="30" s="1"/>
  <c r="AC68" i="30" s="1"/>
  <c r="AG162" i="1"/>
  <c r="BK50" i="37"/>
  <c r="BK51" i="37" s="1"/>
  <c r="BK60" i="37" s="1"/>
  <c r="BO162" i="1"/>
  <c r="BK71" i="26"/>
  <c r="BK72" i="26" s="1"/>
  <c r="BK81" i="26" s="1"/>
  <c r="BK52" i="30"/>
  <c r="BK53" i="30" s="1"/>
  <c r="BK68" i="30" s="1"/>
  <c r="BH71" i="26"/>
  <c r="BH72" i="26" s="1"/>
  <c r="BH81" i="26" s="1"/>
  <c r="BH50" i="37"/>
  <c r="BH51" i="37" s="1"/>
  <c r="BH60" i="37" s="1"/>
  <c r="BL162" i="1"/>
  <c r="BH52" i="30"/>
  <c r="BH53" i="30" s="1"/>
  <c r="BH68" i="30" s="1"/>
  <c r="AH71" i="9"/>
  <c r="AH72" i="9" s="1"/>
  <c r="AH81" i="9" s="1"/>
  <c r="AL161" i="1"/>
  <c r="AH52" i="7"/>
  <c r="AH53" i="7" s="1"/>
  <c r="AH68" i="7" s="1"/>
  <c r="AH50" i="34"/>
  <c r="AH51" i="34" s="1"/>
  <c r="AH60" i="34" s="1"/>
  <c r="AS50" i="37"/>
  <c r="AS51" i="37" s="1"/>
  <c r="AS60" i="37" s="1"/>
  <c r="AS52" i="30"/>
  <c r="AS53" i="30" s="1"/>
  <c r="AS68" i="30" s="1"/>
  <c r="AW162" i="1"/>
  <c r="AS71" i="26"/>
  <c r="AS72" i="26" s="1"/>
  <c r="AS81" i="26" s="1"/>
  <c r="BA52" i="30"/>
  <c r="BA53" i="30" s="1"/>
  <c r="BA68" i="30" s="1"/>
  <c r="BA50" i="37"/>
  <c r="BA51" i="37" s="1"/>
  <c r="BA60" i="37" s="1"/>
  <c r="BA71" i="26"/>
  <c r="BA72" i="26" s="1"/>
  <c r="BA81" i="26" s="1"/>
  <c r="BE162" i="1"/>
  <c r="AZ50" i="34"/>
  <c r="AZ51" i="34" s="1"/>
  <c r="AZ60" i="34" s="1"/>
  <c r="AZ71" i="9"/>
  <c r="AZ72" i="9" s="1"/>
  <c r="AZ81" i="9" s="1"/>
  <c r="BD161" i="1"/>
  <c r="AZ52" i="7"/>
  <c r="AZ53" i="7" s="1"/>
  <c r="AZ68" i="7" s="1"/>
  <c r="AD71" i="9"/>
  <c r="AD72" i="9" s="1"/>
  <c r="AD81" i="9" s="1"/>
  <c r="AH161" i="1"/>
  <c r="AD52" i="7"/>
  <c r="AD53" i="7" s="1"/>
  <c r="AD68" i="7" s="1"/>
  <c r="AD50" i="34"/>
  <c r="AD51" i="34" s="1"/>
  <c r="AD60" i="34" s="1"/>
  <c r="AA71" i="26"/>
  <c r="AA72" i="26" s="1"/>
  <c r="AA81" i="26" s="1"/>
  <c r="AA52" i="30"/>
  <c r="AA53" i="30" s="1"/>
  <c r="AA68" i="30" s="1"/>
  <c r="AA50" i="37"/>
  <c r="AA51" i="37" s="1"/>
  <c r="AA60" i="37" s="1"/>
  <c r="AE162" i="1"/>
  <c r="AE165" i="1" s="1"/>
  <c r="AL162" i="1"/>
  <c r="AH52" i="30"/>
  <c r="AH53" i="30" s="1"/>
  <c r="AH68" i="30" s="1"/>
  <c r="AH71" i="26"/>
  <c r="AH72" i="26" s="1"/>
  <c r="AH81" i="26" s="1"/>
  <c r="AH50" i="37"/>
  <c r="AH51" i="37" s="1"/>
  <c r="AH60" i="37" s="1"/>
  <c r="BS50" i="37"/>
  <c r="BS51" i="37" s="1"/>
  <c r="BS60" i="37" s="1"/>
  <c r="BS52" i="30"/>
  <c r="BS53" i="30" s="1"/>
  <c r="BS68" i="30" s="1"/>
  <c r="BW162" i="1"/>
  <c r="BS71" i="26"/>
  <c r="BS72" i="26" s="1"/>
  <c r="BS81" i="26" s="1"/>
  <c r="BL50" i="34"/>
  <c r="BL51" i="34" s="1"/>
  <c r="BL60" i="34" s="1"/>
  <c r="BL71" i="9"/>
  <c r="BL72" i="9" s="1"/>
  <c r="BL81" i="9" s="1"/>
  <c r="BL52" i="7"/>
  <c r="BL53" i="7" s="1"/>
  <c r="BL68" i="7" s="1"/>
  <c r="BP161" i="1"/>
  <c r="AN52" i="7"/>
  <c r="AN53" i="7" s="1"/>
  <c r="AN68" i="7" s="1"/>
  <c r="AR161" i="1"/>
  <c r="AN71" i="9"/>
  <c r="AN72" i="9" s="1"/>
  <c r="AN81" i="9" s="1"/>
  <c r="AN50" i="34"/>
  <c r="AN51" i="34" s="1"/>
  <c r="AN60" i="34" s="1"/>
  <c r="BP52" i="7"/>
  <c r="BP53" i="7" s="1"/>
  <c r="BP68" i="7" s="1"/>
  <c r="BT161" i="1"/>
  <c r="BP50" i="34"/>
  <c r="BP51" i="34" s="1"/>
  <c r="BP60" i="34" s="1"/>
  <c r="BP71" i="9"/>
  <c r="BP72" i="9" s="1"/>
  <c r="BP81" i="9" s="1"/>
  <c r="AR50" i="37"/>
  <c r="AR51" i="37" s="1"/>
  <c r="AR60" i="37" s="1"/>
  <c r="AV162" i="1"/>
  <c r="AR71" i="26"/>
  <c r="AR72" i="26" s="1"/>
  <c r="AR81" i="26" s="1"/>
  <c r="AR52" i="30"/>
  <c r="AR53" i="30" s="1"/>
  <c r="AR68" i="30" s="1"/>
  <c r="BM50" i="37"/>
  <c r="BM51" i="37" s="1"/>
  <c r="BM60" i="37" s="1"/>
  <c r="BM52" i="30"/>
  <c r="BM53" i="30" s="1"/>
  <c r="BM68" i="30" s="1"/>
  <c r="BQ162" i="1"/>
  <c r="BM71" i="26"/>
  <c r="BM72" i="26" s="1"/>
  <c r="BM81" i="26" s="1"/>
  <c r="AV71" i="9"/>
  <c r="AV72" i="9" s="1"/>
  <c r="AV81" i="9" s="1"/>
  <c r="AV50" i="34"/>
  <c r="AV51" i="34" s="1"/>
  <c r="AV60" i="34" s="1"/>
  <c r="AV52" i="7"/>
  <c r="AV53" i="7" s="1"/>
  <c r="AV68" i="7" s="1"/>
  <c r="AZ161" i="1"/>
  <c r="AB71" i="9"/>
  <c r="AB72" i="9" s="1"/>
  <c r="AB81" i="9" s="1"/>
  <c r="AB52" i="7"/>
  <c r="AB53" i="7" s="1"/>
  <c r="AB68" i="7" s="1"/>
  <c r="AF161" i="1"/>
  <c r="AB50" i="34"/>
  <c r="AB51" i="34" s="1"/>
  <c r="AB60" i="34" s="1"/>
  <c r="AR52" i="7"/>
  <c r="AR53" i="7" s="1"/>
  <c r="AR68" i="7" s="1"/>
  <c r="AR71" i="9"/>
  <c r="AR72" i="9" s="1"/>
  <c r="AR81" i="9" s="1"/>
  <c r="AR50" i="34"/>
  <c r="AR51" i="34" s="1"/>
  <c r="AR60" i="34" s="1"/>
  <c r="AV161" i="1"/>
  <c r="BO52" i="30"/>
  <c r="BO53" i="30" s="1"/>
  <c r="BO68" i="30" s="1"/>
  <c r="BO71" i="26"/>
  <c r="BO72" i="26" s="1"/>
  <c r="BO81" i="26" s="1"/>
  <c r="BO50" i="37"/>
  <c r="BO51" i="37" s="1"/>
  <c r="BO60" i="37" s="1"/>
  <c r="BS162" i="1"/>
  <c r="AU71" i="26"/>
  <c r="AU72" i="26" s="1"/>
  <c r="AU81" i="26" s="1"/>
  <c r="AU52" i="30"/>
  <c r="AU53" i="30" s="1"/>
  <c r="AU68" i="30" s="1"/>
  <c r="AU50" i="37"/>
  <c r="AU51" i="37" s="1"/>
  <c r="AU60" i="37" s="1"/>
  <c r="AY162" i="1"/>
  <c r="AY183" i="1" l="1"/>
  <c r="AY165" i="1"/>
  <c r="BS183" i="1"/>
  <c r="BS165" i="1"/>
  <c r="AV179" i="1"/>
  <c r="AV164" i="1"/>
  <c r="AZ164" i="1"/>
  <c r="AZ179" i="1"/>
  <c r="BP164" i="1"/>
  <c r="BP179" i="1"/>
  <c r="BE165" i="1"/>
  <c r="BE183" i="1"/>
  <c r="AG183" i="1"/>
  <c r="AG165" i="1"/>
  <c r="BH165" i="1"/>
  <c r="BH183" i="1"/>
  <c r="BC164" i="1"/>
  <c r="BC179" i="1"/>
  <c r="BA164" i="1"/>
  <c r="BA179" i="1"/>
  <c r="BP183" i="1"/>
  <c r="BP165" i="1"/>
  <c r="BF183" i="1"/>
  <c r="BF165" i="1"/>
  <c r="BM165" i="1"/>
  <c r="BM183" i="1"/>
  <c r="BN164" i="1"/>
  <c r="BN179" i="1"/>
  <c r="AT164" i="1"/>
  <c r="AT179" i="1"/>
  <c r="AP164" i="1"/>
  <c r="AP179" i="1"/>
  <c r="AJ164" i="1"/>
  <c r="AJ179" i="1"/>
  <c r="BT165" i="1"/>
  <c r="BT183" i="1"/>
  <c r="G71" i="9"/>
  <c r="G72" i="9" s="1"/>
  <c r="G81" i="9" s="1"/>
  <c r="G52" i="7"/>
  <c r="G53" i="7" s="1"/>
  <c r="G68" i="7" s="1"/>
  <c r="G50" i="34"/>
  <c r="G51" i="34" s="1"/>
  <c r="G60" i="34" s="1"/>
  <c r="K161" i="1"/>
  <c r="BK179" i="1"/>
  <c r="BK164" i="1"/>
  <c r="BI164" i="1"/>
  <c r="BI179" i="1"/>
  <c r="AU164" i="1"/>
  <c r="AU179" i="1"/>
  <c r="AP183" i="1"/>
  <c r="AP165" i="1"/>
  <c r="AF179" i="1"/>
  <c r="AF164" i="1"/>
  <c r="BQ183" i="1"/>
  <c r="BQ165" i="1"/>
  <c r="BW183" i="1"/>
  <c r="BW165" i="1"/>
  <c r="BD164" i="1"/>
  <c r="BD179" i="1"/>
  <c r="AW165" i="1"/>
  <c r="AW183" i="1"/>
  <c r="BL183" i="1"/>
  <c r="BL165" i="1"/>
  <c r="BA165" i="1"/>
  <c r="BA183" i="1"/>
  <c r="BL164" i="1"/>
  <c r="BL179" i="1"/>
  <c r="AK179" i="1"/>
  <c r="AK164" i="1"/>
  <c r="AF165" i="1"/>
  <c r="AF183" i="1"/>
  <c r="BS164" i="1"/>
  <c r="BS179" i="1"/>
  <c r="BU164" i="1"/>
  <c r="BU179" i="1"/>
  <c r="AZ183" i="1"/>
  <c r="AZ165" i="1"/>
  <c r="AI165" i="1"/>
  <c r="AI183" i="1"/>
  <c r="AK165" i="1"/>
  <c r="AK183" i="1"/>
  <c r="AT165" i="1"/>
  <c r="AT183" i="1"/>
  <c r="BR165" i="1"/>
  <c r="BR183" i="1"/>
  <c r="BN165" i="1"/>
  <c r="BN183" i="1"/>
  <c r="M173" i="1"/>
  <c r="L172" i="1"/>
  <c r="L174" i="1"/>
  <c r="BB179" i="1"/>
  <c r="BB164" i="1"/>
  <c r="AY179" i="1"/>
  <c r="AY164" i="1"/>
  <c r="BE164" i="1"/>
  <c r="BE179" i="1"/>
  <c r="BJ165" i="1"/>
  <c r="BJ183" i="1"/>
  <c r="BU183" i="1"/>
  <c r="BU165" i="1"/>
  <c r="L170" i="1"/>
  <c r="M169" i="1"/>
  <c r="L168" i="1"/>
  <c r="AN164" i="1"/>
  <c r="AN179" i="1"/>
  <c r="J165" i="1"/>
  <c r="J183" i="1"/>
  <c r="AV183" i="1"/>
  <c r="AV165" i="1"/>
  <c r="BT164" i="1"/>
  <c r="BT179" i="1"/>
  <c r="AR179" i="1"/>
  <c r="AR164" i="1"/>
  <c r="AH179" i="1"/>
  <c r="AH164" i="1"/>
  <c r="AL179" i="1"/>
  <c r="AL164" i="1"/>
  <c r="BO165" i="1"/>
  <c r="BO183" i="1"/>
  <c r="BG179" i="1"/>
  <c r="BG164" i="1"/>
  <c r="AX183" i="1"/>
  <c r="AX165" i="1"/>
  <c r="BB165" i="1"/>
  <c r="BB183" i="1"/>
  <c r="BM179" i="1"/>
  <c r="BM164" i="1"/>
  <c r="BH179" i="1"/>
  <c r="BH164" i="1"/>
  <c r="AW164" i="1"/>
  <c r="AW179" i="1"/>
  <c r="J164" i="1"/>
  <c r="J179" i="1"/>
  <c r="AS164" i="1"/>
  <c r="AS179" i="1"/>
  <c r="AG164" i="1"/>
  <c r="AG179" i="1"/>
  <c r="AU165" i="1"/>
  <c r="AU183" i="1"/>
  <c r="AO183" i="1"/>
  <c r="AO165" i="1"/>
  <c r="G50" i="37"/>
  <c r="G51" i="37" s="1"/>
  <c r="G60" i="37" s="1"/>
  <c r="K162" i="1"/>
  <c r="G71" i="26"/>
  <c r="G72" i="26" s="1"/>
  <c r="G81" i="26" s="1"/>
  <c r="G52" i="30"/>
  <c r="G53" i="30" s="1"/>
  <c r="G68" i="30" s="1"/>
  <c r="AQ165" i="1"/>
  <c r="AQ183" i="1"/>
  <c r="BW164" i="1"/>
  <c r="BW179" i="1"/>
  <c r="BG165" i="1"/>
  <c r="BG183" i="1"/>
  <c r="RN3" i="45"/>
  <c r="D64" i="46" s="1"/>
  <c r="D282" i="46" s="1"/>
  <c r="RO1" i="45"/>
  <c r="AH183" i="1"/>
  <c r="AH165" i="1"/>
  <c r="BC165" i="1"/>
  <c r="BC183" i="1"/>
  <c r="BV164" i="1"/>
  <c r="BV179" i="1"/>
  <c r="BO164" i="1"/>
  <c r="BO179" i="1"/>
  <c r="AL165" i="1"/>
  <c r="AL183" i="1"/>
  <c r="AJ165" i="1"/>
  <c r="AJ183" i="1"/>
  <c r="BV165" i="1"/>
  <c r="BV183" i="1"/>
  <c r="BI165" i="1"/>
  <c r="BI183" i="1"/>
  <c r="AI164" i="1"/>
  <c r="AI179" i="1"/>
  <c r="BF164" i="1"/>
  <c r="BF179" i="1"/>
  <c r="BD165" i="1"/>
  <c r="BD183" i="1"/>
  <c r="AR183" i="1"/>
  <c r="AR165" i="1"/>
  <c r="BQ164" i="1"/>
  <c r="BQ179" i="1"/>
  <c r="BJ164" i="1"/>
  <c r="BJ179" i="1"/>
  <c r="BK165" i="1"/>
  <c r="BK183" i="1"/>
  <c r="AS183" i="1"/>
  <c r="AS165" i="1"/>
  <c r="BR164" i="1"/>
  <c r="BR179" i="1"/>
  <c r="AO179" i="1"/>
  <c r="AO164" i="1"/>
  <c r="AQ164" i="1"/>
  <c r="AQ179" i="1"/>
  <c r="AM179" i="1"/>
  <c r="AM164" i="1"/>
  <c r="AX164" i="1"/>
  <c r="AX179" i="1"/>
  <c r="AN165" i="1"/>
  <c r="AN183" i="1"/>
  <c r="AM165" i="1"/>
  <c r="AM183" i="1"/>
  <c r="AK66" i="7" l="1"/>
  <c r="AK58" i="34"/>
  <c r="AK79" i="9"/>
  <c r="AN79" i="26"/>
  <c r="AN58" i="37"/>
  <c r="AT66" i="7"/>
  <c r="AT79" i="9"/>
  <c r="AT58" i="34"/>
  <c r="BN58" i="34"/>
  <c r="BN66" i="7"/>
  <c r="BN79" i="9"/>
  <c r="BM66" i="7"/>
  <c r="BM58" i="34"/>
  <c r="BM79" i="9"/>
  <c r="AE79" i="9"/>
  <c r="AE58" i="34"/>
  <c r="AE66" i="7"/>
  <c r="BR79" i="26"/>
  <c r="BR58" i="37"/>
  <c r="BQ66" i="30"/>
  <c r="AH79" i="26"/>
  <c r="AH58" i="37"/>
  <c r="AH66" i="30"/>
  <c r="BR79" i="9"/>
  <c r="BR58" i="34"/>
  <c r="BR66" i="7"/>
  <c r="BC58" i="37"/>
  <c r="BB66" i="30"/>
  <c r="BC79" i="26"/>
  <c r="AM58" i="37"/>
  <c r="AM66" i="30"/>
  <c r="AM79" i="26"/>
  <c r="K165" i="1"/>
  <c r="K183" i="1"/>
  <c r="AP66" i="30"/>
  <c r="AQ79" i="26"/>
  <c r="AQ58" i="37"/>
  <c r="AO58" i="34"/>
  <c r="AO66" i="7"/>
  <c r="AO79" i="9"/>
  <c r="AS79" i="9"/>
  <c r="AS66" i="7"/>
  <c r="AS58" i="34"/>
  <c r="BK79" i="26"/>
  <c r="BJ66" i="30"/>
  <c r="BK58" i="37"/>
  <c r="BP79" i="9"/>
  <c r="BP58" i="34"/>
  <c r="BP66" i="7"/>
  <c r="F58" i="37"/>
  <c r="F79" i="26"/>
  <c r="F66" i="30"/>
  <c r="BQ58" i="37"/>
  <c r="BP66" i="30"/>
  <c r="BQ79" i="26"/>
  <c r="AX79" i="9"/>
  <c r="AX66" i="7"/>
  <c r="AX58" i="34"/>
  <c r="BJ79" i="26"/>
  <c r="BJ58" i="37"/>
  <c r="BI66" i="30"/>
  <c r="AP58" i="37"/>
  <c r="AO66" i="30"/>
  <c r="AP79" i="26"/>
  <c r="AE58" i="37"/>
  <c r="AE66" i="30"/>
  <c r="AE79" i="26"/>
  <c r="BQ66" i="7"/>
  <c r="BQ58" i="34"/>
  <c r="BQ79" i="9"/>
  <c r="AB66" i="30"/>
  <c r="AB79" i="26"/>
  <c r="AB58" i="37"/>
  <c r="BH58" i="34"/>
  <c r="BH66" i="7"/>
  <c r="BH79" i="9"/>
  <c r="AZ58" i="34"/>
  <c r="AZ79" i="9"/>
  <c r="AZ66" i="7"/>
  <c r="BE66" i="7"/>
  <c r="BE58" i="34"/>
  <c r="BE79" i="9"/>
  <c r="K179" i="1"/>
  <c r="K164" i="1"/>
  <c r="BP79" i="26"/>
  <c r="BO66" i="30"/>
  <c r="BP58" i="37"/>
  <c r="AL79" i="9"/>
  <c r="AL66" i="7"/>
  <c r="AL58" i="34"/>
  <c r="BJ58" i="34"/>
  <c r="BJ79" i="9"/>
  <c r="BJ66" i="7"/>
  <c r="AW66" i="7"/>
  <c r="AW79" i="9"/>
  <c r="AW58" i="34"/>
  <c r="BC66" i="30"/>
  <c r="BD58" i="37"/>
  <c r="BD79" i="26"/>
  <c r="AZ66" i="30"/>
  <c r="BA79" i="26"/>
  <c r="BA58" i="37"/>
  <c r="AV58" i="34"/>
  <c r="AV66" i="7"/>
  <c r="AV79" i="9"/>
  <c r="AI66" i="7"/>
  <c r="AI58" i="34"/>
  <c r="AI79" i="9"/>
  <c r="AO58" i="37"/>
  <c r="AN66" i="30"/>
  <c r="AO79" i="26"/>
  <c r="AI79" i="26"/>
  <c r="AI66" i="30"/>
  <c r="AI58" i="37"/>
  <c r="AM79" i="9"/>
  <c r="AM58" i="34"/>
  <c r="AM66" i="7"/>
  <c r="BF66" i="30"/>
  <c r="BG58" i="37"/>
  <c r="BG79" i="26"/>
  <c r="AY66" i="30"/>
  <c r="AZ79" i="26"/>
  <c r="AZ58" i="37"/>
  <c r="AD58" i="37"/>
  <c r="AD66" i="30"/>
  <c r="AD79" i="26"/>
  <c r="BI79" i="9"/>
  <c r="BI58" i="34"/>
  <c r="BI66" i="7"/>
  <c r="AT79" i="26"/>
  <c r="AS66" i="30"/>
  <c r="AT58" i="37"/>
  <c r="AD79" i="9"/>
  <c r="AD58" i="34"/>
  <c r="AD66" i="7"/>
  <c r="M170" i="1"/>
  <c r="M168" i="1"/>
  <c r="N169" i="1"/>
  <c r="BF58" i="37"/>
  <c r="BF79" i="26"/>
  <c r="BE66" i="30"/>
  <c r="H71" i="26"/>
  <c r="H72" i="26" s="1"/>
  <c r="H81" i="26" s="1"/>
  <c r="H50" i="37"/>
  <c r="H51" i="37" s="1"/>
  <c r="H60" i="37" s="1"/>
  <c r="H52" i="30"/>
  <c r="H53" i="30" s="1"/>
  <c r="H68" i="30" s="1"/>
  <c r="L162" i="1"/>
  <c r="BG66" i="30"/>
  <c r="BH79" i="26"/>
  <c r="BH58" i="37"/>
  <c r="BM58" i="37"/>
  <c r="BM79" i="26"/>
  <c r="BL66" i="30"/>
  <c r="AL66" i="30"/>
  <c r="AL58" i="37"/>
  <c r="AL79" i="26"/>
  <c r="BA66" i="30"/>
  <c r="BB79" i="26"/>
  <c r="BB58" i="37"/>
  <c r="BN66" i="30"/>
  <c r="BO79" i="26"/>
  <c r="BO58" i="37"/>
  <c r="AJ58" i="37"/>
  <c r="AJ66" i="30"/>
  <c r="AJ79" i="26"/>
  <c r="BF66" i="7"/>
  <c r="BF58" i="34"/>
  <c r="BF79" i="9"/>
  <c r="BB66" i="7"/>
  <c r="BB79" i="9"/>
  <c r="BB58" i="34"/>
  <c r="BE79" i="26"/>
  <c r="BD66" i="30"/>
  <c r="BE58" i="37"/>
  <c r="AF79" i="26"/>
  <c r="AF66" i="30"/>
  <c r="AF58" i="37"/>
  <c r="BK66" i="7"/>
  <c r="BK79" i="9"/>
  <c r="BK58" i="34"/>
  <c r="AX66" i="30"/>
  <c r="AY79" i="26"/>
  <c r="AY58" i="37"/>
  <c r="RP1" i="45"/>
  <c r="RO3" i="45"/>
  <c r="BS79" i="9"/>
  <c r="BS58" i="34"/>
  <c r="BS66" i="7"/>
  <c r="AC58" i="34"/>
  <c r="AC79" i="9"/>
  <c r="AC66" i="7"/>
  <c r="F79" i="9"/>
  <c r="F66" i="7"/>
  <c r="F58" i="34"/>
  <c r="AW66" i="30"/>
  <c r="AX79" i="26"/>
  <c r="AX58" i="37"/>
  <c r="AJ79" i="9"/>
  <c r="AJ66" i="7"/>
  <c r="AJ58" i="34"/>
  <c r="L161" i="1"/>
  <c r="H52" i="7"/>
  <c r="H53" i="7" s="1"/>
  <c r="H68" i="7" s="1"/>
  <c r="H71" i="9"/>
  <c r="H72" i="9" s="1"/>
  <c r="H81" i="9" s="1"/>
  <c r="H50" i="34"/>
  <c r="H51" i="34" s="1"/>
  <c r="H60" i="34" s="1"/>
  <c r="AU79" i="9"/>
  <c r="AU58" i="34"/>
  <c r="AU66" i="7"/>
  <c r="BM66" i="30"/>
  <c r="BN79" i="26"/>
  <c r="BN58" i="37"/>
  <c r="AG66" i="30"/>
  <c r="AG79" i="26"/>
  <c r="AG58" i="37"/>
  <c r="BO66" i="7"/>
  <c r="BO58" i="34"/>
  <c r="BO79" i="9"/>
  <c r="AW79" i="26"/>
  <c r="AV66" i="30"/>
  <c r="AW58" i="37"/>
  <c r="AS79" i="26"/>
  <c r="AR66" i="30"/>
  <c r="AS58" i="37"/>
  <c r="AQ66" i="7"/>
  <c r="AQ58" i="34"/>
  <c r="AQ79" i="9"/>
  <c r="AF66" i="7"/>
  <c r="AF58" i="34"/>
  <c r="AF79" i="9"/>
  <c r="AP79" i="9"/>
  <c r="AP58" i="34"/>
  <c r="AP66" i="7"/>
  <c r="BI79" i="26"/>
  <c r="BH66" i="30"/>
  <c r="BI58" i="37"/>
  <c r="AY58" i="34"/>
  <c r="AY79" i="9"/>
  <c r="AY66" i="7"/>
  <c r="BL66" i="7"/>
  <c r="BL58" i="34"/>
  <c r="BL79" i="9"/>
  <c r="AK66" i="30"/>
  <c r="AK58" i="37"/>
  <c r="AK79" i="26"/>
  <c r="BD58" i="34"/>
  <c r="BD79" i="9"/>
  <c r="BD66" i="7"/>
  <c r="BC66" i="7"/>
  <c r="BC58" i="34"/>
  <c r="BC79" i="9"/>
  <c r="AH58" i="34"/>
  <c r="AH66" i="7"/>
  <c r="AH79" i="9"/>
  <c r="AN79" i="9"/>
  <c r="AN66" i="7"/>
  <c r="AN58" i="34"/>
  <c r="AR79" i="26"/>
  <c r="AR58" i="37"/>
  <c r="AQ66" i="30"/>
  <c r="BA79" i="9"/>
  <c r="BA66" i="7"/>
  <c r="BA58" i="34"/>
  <c r="M172" i="1"/>
  <c r="N173" i="1"/>
  <c r="M174" i="1"/>
  <c r="AV79" i="26"/>
  <c r="AV58" i="37"/>
  <c r="AU66" i="30"/>
  <c r="AG66" i="7"/>
  <c r="AG79" i="9"/>
  <c r="AG58" i="34"/>
  <c r="BR66" i="30"/>
  <c r="BS79" i="26"/>
  <c r="BS58" i="37"/>
  <c r="AB66" i="7"/>
  <c r="AB79" i="9"/>
  <c r="AB58" i="34"/>
  <c r="BG66" i="7"/>
  <c r="BG58" i="34"/>
  <c r="BG79" i="9"/>
  <c r="BL58" i="37"/>
  <c r="BL79" i="26"/>
  <c r="BK66" i="30"/>
  <c r="AC79" i="26"/>
  <c r="AC58" i="37"/>
  <c r="AC66" i="30"/>
  <c r="AR79" i="9"/>
  <c r="AR66" i="7"/>
  <c r="AR58" i="34"/>
  <c r="AT66" i="30"/>
  <c r="AU79" i="26"/>
  <c r="AU58" i="37"/>
  <c r="I50" i="34" l="1"/>
  <c r="I51" i="34" s="1"/>
  <c r="I60" i="34" s="1"/>
  <c r="I71" i="9"/>
  <c r="I72" i="9" s="1"/>
  <c r="I81" i="9" s="1"/>
  <c r="M161" i="1"/>
  <c r="I52" i="7"/>
  <c r="I53" i="7" s="1"/>
  <c r="I68" i="7" s="1"/>
  <c r="L164" i="1"/>
  <c r="L179" i="1"/>
  <c r="G58" i="34"/>
  <c r="G66" i="7"/>
  <c r="G79" i="9"/>
  <c r="RP3" i="45"/>
  <c r="K64" i="46" s="1"/>
  <c r="E282" i="46" s="1"/>
  <c r="RQ1" i="45"/>
  <c r="RR1" i="45" s="1"/>
  <c r="N170" i="1"/>
  <c r="O169" i="1"/>
  <c r="N168" i="1"/>
  <c r="G66" i="30"/>
  <c r="G58" i="37"/>
  <c r="G79" i="26"/>
  <c r="I50" i="37"/>
  <c r="I51" i="37" s="1"/>
  <c r="I60" i="37" s="1"/>
  <c r="I52" i="30"/>
  <c r="I53" i="30" s="1"/>
  <c r="I68" i="30" s="1"/>
  <c r="M162" i="1"/>
  <c r="I71" i="26"/>
  <c r="I72" i="26" s="1"/>
  <c r="I81" i="26" s="1"/>
  <c r="O173" i="1"/>
  <c r="N174" i="1"/>
  <c r="N172" i="1"/>
  <c r="L183" i="1"/>
  <c r="L165" i="1"/>
  <c r="M183" i="1" l="1"/>
  <c r="M165" i="1"/>
  <c r="N161" i="1"/>
  <c r="J50" i="34"/>
  <c r="J51" i="34" s="1"/>
  <c r="J60" i="34" s="1"/>
  <c r="J71" i="9"/>
  <c r="J72" i="9" s="1"/>
  <c r="J81" i="9" s="1"/>
  <c r="J52" i="7"/>
  <c r="J53" i="7" s="1"/>
  <c r="J68" i="7" s="1"/>
  <c r="J52" i="30"/>
  <c r="J53" i="30" s="1"/>
  <c r="J68" i="30" s="1"/>
  <c r="J71" i="26"/>
  <c r="J72" i="26" s="1"/>
  <c r="J81" i="26" s="1"/>
  <c r="J50" i="37"/>
  <c r="J51" i="37" s="1"/>
  <c r="J60" i="37" s="1"/>
  <c r="N162" i="1"/>
  <c r="RR3" i="45"/>
  <c r="D65" i="46" s="1"/>
  <c r="D283" i="46" s="1"/>
  <c r="RS1" i="45"/>
  <c r="M164" i="1"/>
  <c r="M179" i="1"/>
  <c r="H66" i="7"/>
  <c r="H79" i="9"/>
  <c r="H58" i="34"/>
  <c r="P173" i="1"/>
  <c r="O174" i="1"/>
  <c r="O172" i="1"/>
  <c r="H58" i="37"/>
  <c r="H66" i="30"/>
  <c r="H79" i="26"/>
  <c r="O170" i="1"/>
  <c r="O168" i="1"/>
  <c r="P169" i="1"/>
  <c r="P170" i="1" l="1"/>
  <c r="Q169" i="1"/>
  <c r="P168" i="1"/>
  <c r="K71" i="9"/>
  <c r="K72" i="9" s="1"/>
  <c r="K81" i="9" s="1"/>
  <c r="O161" i="1"/>
  <c r="K52" i="7"/>
  <c r="K53" i="7" s="1"/>
  <c r="K68" i="7" s="1"/>
  <c r="K50" i="34"/>
  <c r="K51" i="34" s="1"/>
  <c r="K60" i="34" s="1"/>
  <c r="RS3" i="45"/>
  <c r="RT1" i="45"/>
  <c r="O162" i="1"/>
  <c r="K52" i="30"/>
  <c r="K53" i="30" s="1"/>
  <c r="K68" i="30" s="1"/>
  <c r="K50" i="37"/>
  <c r="K51" i="37" s="1"/>
  <c r="K60" i="37" s="1"/>
  <c r="K71" i="26"/>
  <c r="K72" i="26" s="1"/>
  <c r="K81" i="26" s="1"/>
  <c r="N164" i="1"/>
  <c r="N179" i="1"/>
  <c r="P174" i="1"/>
  <c r="P172" i="1"/>
  <c r="Q173" i="1"/>
  <c r="I66" i="7"/>
  <c r="I79" i="9"/>
  <c r="I58" i="34"/>
  <c r="N183" i="1"/>
  <c r="N165" i="1"/>
  <c r="I58" i="37"/>
  <c r="I79" i="26"/>
  <c r="I66" i="30"/>
  <c r="J79" i="9" l="1"/>
  <c r="J58" i="34"/>
  <c r="J66" i="7"/>
  <c r="J58" i="37"/>
  <c r="J66" i="30"/>
  <c r="J79" i="26"/>
  <c r="Q172" i="1"/>
  <c r="Q174" i="1"/>
  <c r="R173" i="1"/>
  <c r="O183" i="1"/>
  <c r="O165" i="1"/>
  <c r="Q170" i="1"/>
  <c r="Q168" i="1"/>
  <c r="R169" i="1"/>
  <c r="L71" i="26"/>
  <c r="L72" i="26" s="1"/>
  <c r="L81" i="26" s="1"/>
  <c r="L52" i="30"/>
  <c r="L53" i="30" s="1"/>
  <c r="L68" i="30" s="1"/>
  <c r="P162" i="1"/>
  <c r="L50" i="37"/>
  <c r="L51" i="37" s="1"/>
  <c r="L60" i="37" s="1"/>
  <c r="RU1" i="45"/>
  <c r="RV1" i="45" s="1"/>
  <c r="RT3" i="45"/>
  <c r="K65" i="46" s="1"/>
  <c r="E283" i="46" s="1"/>
  <c r="O179" i="1"/>
  <c r="O164" i="1"/>
  <c r="P161" i="1"/>
  <c r="L52" i="7"/>
  <c r="L53" i="7" s="1"/>
  <c r="L68" i="7" s="1"/>
  <c r="L50" i="34"/>
  <c r="L51" i="34" s="1"/>
  <c r="L60" i="34" s="1"/>
  <c r="L71" i="9"/>
  <c r="L72" i="9" s="1"/>
  <c r="L81" i="9" s="1"/>
  <c r="P164" i="1" l="1"/>
  <c r="P179" i="1"/>
  <c r="RV3" i="45"/>
  <c r="D66" i="46" s="1"/>
  <c r="D284" i="46" s="1"/>
  <c r="D286" i="46" s="1"/>
  <c r="D150" i="1" s="1"/>
  <c r="RW1" i="45"/>
  <c r="M71" i="9"/>
  <c r="M72" i="9" s="1"/>
  <c r="M81" i="9" s="1"/>
  <c r="Q161" i="1"/>
  <c r="M50" i="34"/>
  <c r="M51" i="34" s="1"/>
  <c r="M60" i="34" s="1"/>
  <c r="M52" i="7"/>
  <c r="M53" i="7" s="1"/>
  <c r="M68" i="7" s="1"/>
  <c r="S169" i="1"/>
  <c r="R168" i="1"/>
  <c r="R170" i="1"/>
  <c r="K79" i="26"/>
  <c r="K66" i="30"/>
  <c r="K58" i="37"/>
  <c r="M52" i="30"/>
  <c r="M53" i="30" s="1"/>
  <c r="M68" i="30" s="1"/>
  <c r="M50" i="37"/>
  <c r="M51" i="37" s="1"/>
  <c r="M60" i="37" s="1"/>
  <c r="M71" i="26"/>
  <c r="M72" i="26" s="1"/>
  <c r="M81" i="26" s="1"/>
  <c r="Q162" i="1"/>
  <c r="K79" i="9"/>
  <c r="K66" i="7"/>
  <c r="K58" i="34"/>
  <c r="P183" i="1"/>
  <c r="P165" i="1"/>
  <c r="R174" i="1"/>
  <c r="S173" i="1"/>
  <c r="R172" i="1"/>
  <c r="E24" i="1"/>
  <c r="J28" i="1"/>
  <c r="I28" i="1"/>
  <c r="J24" i="1"/>
  <c r="I24" i="1"/>
  <c r="R162" i="1" l="1"/>
  <c r="N50" i="37"/>
  <c r="N51" i="37" s="1"/>
  <c r="N60" i="37" s="1"/>
  <c r="N52" i="30"/>
  <c r="N53" i="30" s="1"/>
  <c r="N68" i="30" s="1"/>
  <c r="N71" i="26"/>
  <c r="N72" i="26" s="1"/>
  <c r="N81" i="26" s="1"/>
  <c r="RW3" i="45"/>
  <c r="RX1" i="45"/>
  <c r="E151" i="1"/>
  <c r="D151" i="1"/>
  <c r="L79" i="26"/>
  <c r="L66" i="30"/>
  <c r="L58" i="37"/>
  <c r="Q165" i="1"/>
  <c r="Q183" i="1"/>
  <c r="Q164" i="1"/>
  <c r="Q179" i="1"/>
  <c r="L79" i="9"/>
  <c r="L58" i="34"/>
  <c r="L66" i="7"/>
  <c r="N50" i="34"/>
  <c r="N51" i="34" s="1"/>
  <c r="N60" i="34" s="1"/>
  <c r="N52" i="7"/>
  <c r="N53" i="7" s="1"/>
  <c r="N68" i="7" s="1"/>
  <c r="N71" i="9"/>
  <c r="N72" i="9" s="1"/>
  <c r="N81" i="9" s="1"/>
  <c r="R161" i="1"/>
  <c r="S174" i="1"/>
  <c r="T173" i="1"/>
  <c r="S172" i="1"/>
  <c r="S168" i="1"/>
  <c r="S170" i="1"/>
  <c r="T169" i="1"/>
  <c r="D3" i="26"/>
  <c r="D3" i="37"/>
  <c r="D3" i="30"/>
  <c r="E27" i="30"/>
  <c r="E31" i="26"/>
  <c r="E31" i="37"/>
  <c r="E27" i="7"/>
  <c r="E31" i="9"/>
  <c r="E31" i="34"/>
  <c r="E28" i="7"/>
  <c r="E37" i="7" s="1"/>
  <c r="E39" i="7" s="1"/>
  <c r="E24" i="34"/>
  <c r="E24" i="9"/>
  <c r="D3" i="34"/>
  <c r="D3" i="7"/>
  <c r="D3" i="9"/>
  <c r="E28" i="30"/>
  <c r="E37" i="30" s="1"/>
  <c r="E39" i="30" s="1"/>
  <c r="E24" i="26"/>
  <c r="E24" i="37"/>
  <c r="U169" i="1" l="1"/>
  <c r="T168" i="1"/>
  <c r="T170" i="1"/>
  <c r="T174" i="1"/>
  <c r="U173" i="1"/>
  <c r="T172" i="1"/>
  <c r="E54" i="34"/>
  <c r="E52" i="34" s="1"/>
  <c r="E53" i="34" s="1"/>
  <c r="E57" i="34" s="1"/>
  <c r="E75" i="9"/>
  <c r="E73" i="9" s="1"/>
  <c r="E74" i="9" s="1"/>
  <c r="E78" i="9" s="1"/>
  <c r="E50" i="7"/>
  <c r="O50" i="34"/>
  <c r="O51" i="34" s="1"/>
  <c r="O60" i="34" s="1"/>
  <c r="S161" i="1"/>
  <c r="O52" i="7"/>
  <c r="O53" i="7" s="1"/>
  <c r="O68" i="7" s="1"/>
  <c r="O71" i="9"/>
  <c r="O72" i="9" s="1"/>
  <c r="O81" i="9" s="1"/>
  <c r="O71" i="26"/>
  <c r="O72" i="26" s="1"/>
  <c r="O81" i="26" s="1"/>
  <c r="O52" i="30"/>
  <c r="O53" i="30" s="1"/>
  <c r="O68" i="30" s="1"/>
  <c r="O50" i="37"/>
  <c r="O51" i="37" s="1"/>
  <c r="O60" i="37" s="1"/>
  <c r="S162" i="1"/>
  <c r="M79" i="9"/>
  <c r="M66" i="7"/>
  <c r="M58" i="34"/>
  <c r="E50" i="30"/>
  <c r="E54" i="37"/>
  <c r="E52" i="37" s="1"/>
  <c r="E53" i="37" s="1"/>
  <c r="E57" i="37" s="1"/>
  <c r="E75" i="26"/>
  <c r="E73" i="26" s="1"/>
  <c r="E74" i="26" s="1"/>
  <c r="E78" i="26" s="1"/>
  <c r="R164" i="1"/>
  <c r="R179" i="1"/>
  <c r="RX3" i="45"/>
  <c r="K66" i="46" s="1"/>
  <c r="E284" i="46" s="1"/>
  <c r="E286" i="46" s="1"/>
  <c r="F151" i="1" s="1"/>
  <c r="RY1" i="45"/>
  <c r="RZ1" i="45" s="1"/>
  <c r="M58" i="37"/>
  <c r="M66" i="30"/>
  <c r="M79" i="26"/>
  <c r="R165" i="1"/>
  <c r="R183" i="1"/>
  <c r="E47" i="26"/>
  <c r="E49" i="26" s="1"/>
  <c r="E39" i="34"/>
  <c r="E41" i="34" s="1"/>
  <c r="E38" i="37"/>
  <c r="E40" i="37" s="1"/>
  <c r="E46" i="9"/>
  <c r="E48" i="9" s="1"/>
  <c r="E47" i="9"/>
  <c r="E49" i="9" s="1"/>
  <c r="E38" i="30"/>
  <c r="E40" i="30" s="1"/>
  <c r="E46" i="26"/>
  <c r="E48" i="26" s="1"/>
  <c r="E38" i="34"/>
  <c r="E40" i="34" s="1"/>
  <c r="E38" i="7"/>
  <c r="E40" i="7" s="1"/>
  <c r="E39" i="37"/>
  <c r="E41" i="37" s="1"/>
  <c r="N79" i="26" l="1"/>
  <c r="N58" i="37"/>
  <c r="N66" i="30"/>
  <c r="P52" i="30"/>
  <c r="P53" i="30" s="1"/>
  <c r="P68" i="30" s="1"/>
  <c r="P50" i="37"/>
  <c r="P51" i="37" s="1"/>
  <c r="P60" i="37" s="1"/>
  <c r="T162" i="1"/>
  <c r="P71" i="26"/>
  <c r="P72" i="26" s="1"/>
  <c r="P81" i="26" s="1"/>
  <c r="RZ3" i="45"/>
  <c r="K70" i="46" s="1"/>
  <c r="SA1" i="45"/>
  <c r="S179" i="1"/>
  <c r="S164" i="1"/>
  <c r="P71" i="9"/>
  <c r="P72" i="9" s="1"/>
  <c r="P81" i="9" s="1"/>
  <c r="T161" i="1"/>
  <c r="P50" i="34"/>
  <c r="P51" i="34" s="1"/>
  <c r="P60" i="34" s="1"/>
  <c r="P52" i="7"/>
  <c r="P53" i="7" s="1"/>
  <c r="P68" i="7" s="1"/>
  <c r="N58" i="34"/>
  <c r="N66" i="7"/>
  <c r="N79" i="9"/>
  <c r="E62" i="30"/>
  <c r="E54" i="30" s="1"/>
  <c r="E60" i="30"/>
  <c r="S183" i="1"/>
  <c r="S165" i="1"/>
  <c r="E60" i="7"/>
  <c r="E61" i="7" s="1"/>
  <c r="E65" i="7" s="1"/>
  <c r="E62" i="7"/>
  <c r="E54" i="7" s="1"/>
  <c r="V173" i="1"/>
  <c r="U174" i="1"/>
  <c r="U172" i="1"/>
  <c r="V169" i="1"/>
  <c r="U168" i="1"/>
  <c r="U170" i="1"/>
  <c r="W169" i="1" l="1"/>
  <c r="V168" i="1"/>
  <c r="V170" i="1"/>
  <c r="D305" i="46"/>
  <c r="D306" i="46"/>
  <c r="D304" i="46"/>
  <c r="D308" i="46"/>
  <c r="D307" i="46"/>
  <c r="E65" i="30"/>
  <c r="E61" i="30"/>
  <c r="Q52" i="7"/>
  <c r="Q53" i="7" s="1"/>
  <c r="Q68" i="7" s="1"/>
  <c r="Q71" i="9"/>
  <c r="Q72" i="9" s="1"/>
  <c r="Q81" i="9" s="1"/>
  <c r="Q50" i="34"/>
  <c r="Q51" i="34" s="1"/>
  <c r="Q60" i="34" s="1"/>
  <c r="U161" i="1"/>
  <c r="U162" i="1"/>
  <c r="Q50" i="37"/>
  <c r="Q51" i="37" s="1"/>
  <c r="Q60" i="37" s="1"/>
  <c r="Q52" i="30"/>
  <c r="Q53" i="30" s="1"/>
  <c r="Q68" i="30" s="1"/>
  <c r="Q71" i="26"/>
  <c r="Q72" i="26" s="1"/>
  <c r="Q81" i="26" s="1"/>
  <c r="O58" i="34"/>
  <c r="O66" i="7"/>
  <c r="O79" i="9"/>
  <c r="T183" i="1"/>
  <c r="T165" i="1"/>
  <c r="V174" i="1"/>
  <c r="V172" i="1"/>
  <c r="W173" i="1"/>
  <c r="O58" i="37"/>
  <c r="O79" i="26"/>
  <c r="O66" i="30"/>
  <c r="T179" i="1"/>
  <c r="T164" i="1"/>
  <c r="SA3" i="45"/>
  <c r="E70" i="46" s="1"/>
  <c r="SB1" i="45"/>
  <c r="V162" i="1" l="1"/>
  <c r="R50" i="37"/>
  <c r="R51" i="37" s="1"/>
  <c r="R60" i="37" s="1"/>
  <c r="R71" i="26"/>
  <c r="R72" i="26" s="1"/>
  <c r="R81" i="26" s="1"/>
  <c r="R52" i="30"/>
  <c r="R53" i="30" s="1"/>
  <c r="R68" i="30" s="1"/>
  <c r="U183" i="1"/>
  <c r="U165" i="1"/>
  <c r="V161" i="1"/>
  <c r="R71" i="9"/>
  <c r="R72" i="9" s="1"/>
  <c r="R81" i="9" s="1"/>
  <c r="R52" i="7"/>
  <c r="R53" i="7" s="1"/>
  <c r="R68" i="7" s="1"/>
  <c r="R50" i="34"/>
  <c r="R51" i="34" s="1"/>
  <c r="R60" i="34" s="1"/>
  <c r="X173" i="1"/>
  <c r="W172" i="1"/>
  <c r="W174" i="1"/>
  <c r="P79" i="26"/>
  <c r="P58" i="37"/>
  <c r="P66" i="30"/>
  <c r="U179" i="1"/>
  <c r="U164" i="1"/>
  <c r="P66" i="7"/>
  <c r="P79" i="9"/>
  <c r="P58" i="34"/>
  <c r="SC1" i="45"/>
  <c r="SB3" i="45"/>
  <c r="F70" i="46" s="1"/>
  <c r="W168" i="1"/>
  <c r="X169" i="1"/>
  <c r="W170" i="1"/>
  <c r="X174" i="1" l="1"/>
  <c r="X172" i="1"/>
  <c r="Y173" i="1"/>
  <c r="V179" i="1"/>
  <c r="V164" i="1"/>
  <c r="W161" i="1"/>
  <c r="S50" i="34"/>
  <c r="S51" i="34" s="1"/>
  <c r="S60" i="34" s="1"/>
  <c r="S52" i="7"/>
  <c r="S53" i="7" s="1"/>
  <c r="S68" i="7" s="1"/>
  <c r="S71" i="9"/>
  <c r="S72" i="9" s="1"/>
  <c r="S81" i="9" s="1"/>
  <c r="SC3" i="45"/>
  <c r="G70" i="46" s="1"/>
  <c r="SD1" i="45"/>
  <c r="X170" i="1"/>
  <c r="Y169" i="1"/>
  <c r="X168" i="1"/>
  <c r="Q79" i="9"/>
  <c r="Q58" i="34"/>
  <c r="Q66" i="7"/>
  <c r="S50" i="37"/>
  <c r="S51" i="37" s="1"/>
  <c r="S60" i="37" s="1"/>
  <c r="W162" i="1"/>
  <c r="S52" i="30"/>
  <c r="S53" i="30" s="1"/>
  <c r="S68" i="30" s="1"/>
  <c r="S71" i="26"/>
  <c r="S72" i="26" s="1"/>
  <c r="S81" i="26" s="1"/>
  <c r="Q66" i="30"/>
  <c r="Q79" i="26"/>
  <c r="Q58" i="37"/>
  <c r="V165" i="1"/>
  <c r="V183" i="1"/>
  <c r="T71" i="9" l="1"/>
  <c r="T72" i="9" s="1"/>
  <c r="T81" i="9" s="1"/>
  <c r="X161" i="1"/>
  <c r="T52" i="7"/>
  <c r="T53" i="7" s="1"/>
  <c r="T68" i="7" s="1"/>
  <c r="T50" i="34"/>
  <c r="T51" i="34" s="1"/>
  <c r="T60" i="34" s="1"/>
  <c r="R58" i="34"/>
  <c r="R66" i="7"/>
  <c r="R79" i="9"/>
  <c r="W183" i="1"/>
  <c r="W165" i="1"/>
  <c r="SD3" i="45"/>
  <c r="H70" i="46" s="1"/>
  <c r="C305" i="46" s="1"/>
  <c r="SE1" i="45"/>
  <c r="Y174" i="1"/>
  <c r="Z173" i="1"/>
  <c r="Y172" i="1"/>
  <c r="R66" i="30"/>
  <c r="R58" i="37"/>
  <c r="R79" i="26"/>
  <c r="W179" i="1"/>
  <c r="W164" i="1"/>
  <c r="Y168" i="1"/>
  <c r="Z169" i="1"/>
  <c r="Y170" i="1"/>
  <c r="T52" i="30"/>
  <c r="T53" i="30" s="1"/>
  <c r="T68" i="30" s="1"/>
  <c r="T71" i="26"/>
  <c r="T72" i="26" s="1"/>
  <c r="T81" i="26" s="1"/>
  <c r="T50" i="37"/>
  <c r="T51" i="37" s="1"/>
  <c r="T60" i="37" s="1"/>
  <c r="X162" i="1"/>
  <c r="X165" i="1" l="1"/>
  <c r="X183" i="1"/>
  <c r="U50" i="37"/>
  <c r="U51" i="37" s="1"/>
  <c r="U60" i="37" s="1"/>
  <c r="Y162" i="1"/>
  <c r="U52" i="30"/>
  <c r="U53" i="30" s="1"/>
  <c r="U68" i="30" s="1"/>
  <c r="U71" i="26"/>
  <c r="U72" i="26" s="1"/>
  <c r="U81" i="26" s="1"/>
  <c r="S79" i="26"/>
  <c r="S66" i="30"/>
  <c r="S58" i="37"/>
  <c r="U50" i="34"/>
  <c r="U51" i="34" s="1"/>
  <c r="U60" i="34" s="1"/>
  <c r="U52" i="7"/>
  <c r="U53" i="7" s="1"/>
  <c r="U68" i="7" s="1"/>
  <c r="U71" i="9"/>
  <c r="U72" i="9" s="1"/>
  <c r="U81" i="9" s="1"/>
  <c r="Y161" i="1"/>
  <c r="SF1" i="45"/>
  <c r="SG1" i="45" s="1"/>
  <c r="SH1" i="45" s="1"/>
  <c r="SE3" i="45"/>
  <c r="D70" i="46" s="1"/>
  <c r="C304" i="46" s="1"/>
  <c r="X179" i="1"/>
  <c r="X164" i="1"/>
  <c r="S66" i="7"/>
  <c r="S79" i="9"/>
  <c r="S58" i="34"/>
  <c r="Z170" i="1"/>
  <c r="Z168" i="1"/>
  <c r="AA169" i="1"/>
  <c r="Z172" i="1"/>
  <c r="Z174" i="1"/>
  <c r="AA173" i="1"/>
  <c r="T66" i="7" l="1"/>
  <c r="T58" i="34"/>
  <c r="T79" i="9"/>
  <c r="Y183" i="1"/>
  <c r="Y165" i="1"/>
  <c r="AA172" i="1"/>
  <c r="AB173" i="1"/>
  <c r="AA174" i="1"/>
  <c r="SI1" i="45"/>
  <c r="SH3" i="45"/>
  <c r="E71" i="46" s="1"/>
  <c r="T66" i="30"/>
  <c r="T79" i="26"/>
  <c r="T58" i="37"/>
  <c r="AA168" i="1"/>
  <c r="AB169" i="1"/>
  <c r="AA170" i="1"/>
  <c r="V50" i="37"/>
  <c r="V51" i="37" s="1"/>
  <c r="V60" i="37" s="1"/>
  <c r="V52" i="30"/>
  <c r="V53" i="30" s="1"/>
  <c r="V68" i="30" s="1"/>
  <c r="V71" i="26"/>
  <c r="V72" i="26" s="1"/>
  <c r="V81" i="26" s="1"/>
  <c r="Z162" i="1"/>
  <c r="V71" i="9"/>
  <c r="V72" i="9" s="1"/>
  <c r="V81" i="9" s="1"/>
  <c r="Z161" i="1"/>
  <c r="V52" i="7"/>
  <c r="V53" i="7" s="1"/>
  <c r="V68" i="7" s="1"/>
  <c r="V50" i="34"/>
  <c r="V51" i="34" s="1"/>
  <c r="V60" i="34" s="1"/>
  <c r="Y164" i="1"/>
  <c r="Y179" i="1"/>
  <c r="Z183" i="1" l="1"/>
  <c r="Z165" i="1"/>
  <c r="AA161" i="1"/>
  <c r="W52" i="7"/>
  <c r="W53" i="7" s="1"/>
  <c r="W68" i="7" s="1"/>
  <c r="W50" i="34"/>
  <c r="W51" i="34" s="1"/>
  <c r="W60" i="34" s="1"/>
  <c r="W71" i="9"/>
  <c r="W72" i="9" s="1"/>
  <c r="W81" i="9" s="1"/>
  <c r="W71" i="26"/>
  <c r="W72" i="26" s="1"/>
  <c r="W81" i="26" s="1"/>
  <c r="W50" i="37"/>
  <c r="W51" i="37" s="1"/>
  <c r="W60" i="37" s="1"/>
  <c r="AA162" i="1"/>
  <c r="W52" i="30"/>
  <c r="W53" i="30" s="1"/>
  <c r="W68" i="30" s="1"/>
  <c r="U58" i="37"/>
  <c r="U66" i="30"/>
  <c r="U79" i="26"/>
  <c r="AB170" i="1"/>
  <c r="AC169" i="1"/>
  <c r="AB168" i="1"/>
  <c r="AC173" i="1"/>
  <c r="AB172" i="1"/>
  <c r="AB174" i="1"/>
  <c r="C313" i="46"/>
  <c r="C308" i="46"/>
  <c r="U66" i="7"/>
  <c r="U79" i="9"/>
  <c r="U58" i="34"/>
  <c r="Z179" i="1"/>
  <c r="Z164" i="1"/>
  <c r="SI3" i="45"/>
  <c r="F71" i="46" s="1"/>
  <c r="SJ1" i="45"/>
  <c r="SK1" i="45" l="1"/>
  <c r="SJ3" i="45"/>
  <c r="G71" i="46" s="1"/>
  <c r="C307" i="46"/>
  <c r="C312" i="46"/>
  <c r="X52" i="30"/>
  <c r="X53" i="30" s="1"/>
  <c r="X68" i="30" s="1"/>
  <c r="X50" i="37"/>
  <c r="X51" i="37" s="1"/>
  <c r="X60" i="37" s="1"/>
  <c r="X71" i="26"/>
  <c r="X72" i="26" s="1"/>
  <c r="X81" i="26" s="1"/>
  <c r="AB162" i="1"/>
  <c r="AD169" i="1"/>
  <c r="AC168" i="1"/>
  <c r="AC170" i="1"/>
  <c r="AA164" i="1"/>
  <c r="AA179" i="1"/>
  <c r="AB161" i="1"/>
  <c r="X52" i="7"/>
  <c r="X53" i="7" s="1"/>
  <c r="X68" i="7" s="1"/>
  <c r="X71" i="9"/>
  <c r="X72" i="9" s="1"/>
  <c r="X81" i="9" s="1"/>
  <c r="X50" i="34"/>
  <c r="X51" i="34" s="1"/>
  <c r="X60" i="34" s="1"/>
  <c r="V66" i="7"/>
  <c r="V79" i="9"/>
  <c r="V58" i="34"/>
  <c r="AC174" i="1"/>
  <c r="AD173" i="1"/>
  <c r="AC172" i="1"/>
  <c r="AA165" i="1"/>
  <c r="AA183" i="1"/>
  <c r="V66" i="30"/>
  <c r="V58" i="37"/>
  <c r="V79" i="26"/>
  <c r="AB183" i="1" l="1"/>
  <c r="AB165" i="1"/>
  <c r="Y71" i="9"/>
  <c r="Y72" i="9" s="1"/>
  <c r="Y81" i="9" s="1"/>
  <c r="AC161" i="1"/>
  <c r="Y50" i="34"/>
  <c r="Y51" i="34" s="1"/>
  <c r="Y60" i="34" s="1"/>
  <c r="Y52" i="7"/>
  <c r="Y53" i="7" s="1"/>
  <c r="Y68" i="7" s="1"/>
  <c r="AD172" i="1"/>
  <c r="AD174" i="1"/>
  <c r="AB164" i="1"/>
  <c r="AB179" i="1"/>
  <c r="C311" i="46"/>
  <c r="C306" i="46"/>
  <c r="W79" i="26"/>
  <c r="W66" i="30"/>
  <c r="W58" i="37"/>
  <c r="AC162" i="1"/>
  <c r="Y71" i="26"/>
  <c r="Y72" i="26" s="1"/>
  <c r="Y81" i="26" s="1"/>
  <c r="Y50" i="37"/>
  <c r="Y51" i="37" s="1"/>
  <c r="Y60" i="37" s="1"/>
  <c r="Y52" i="30"/>
  <c r="Y53" i="30" s="1"/>
  <c r="Y68" i="30" s="1"/>
  <c r="W58" i="34"/>
  <c r="W66" i="7"/>
  <c r="W79" i="9"/>
  <c r="AD170" i="1"/>
  <c r="AD168" i="1"/>
  <c r="SL1" i="45"/>
  <c r="SK3" i="45"/>
  <c r="H71" i="46" s="1"/>
  <c r="C310" i="46" s="1"/>
  <c r="AC165" i="1" l="1"/>
  <c r="AC183" i="1"/>
  <c r="Z50" i="37"/>
  <c r="Z51" i="37" s="1"/>
  <c r="Z60" i="37" s="1"/>
  <c r="Z71" i="26"/>
  <c r="Z72" i="26" s="1"/>
  <c r="Z81" i="26" s="1"/>
  <c r="Z52" i="30"/>
  <c r="Z53" i="30" s="1"/>
  <c r="Z68" i="30" s="1"/>
  <c r="AD162" i="1"/>
  <c r="AC179" i="1"/>
  <c r="AC164" i="1"/>
  <c r="Z50" i="34"/>
  <c r="Z51" i="34" s="1"/>
  <c r="Z60" i="34" s="1"/>
  <c r="Z52" i="7"/>
  <c r="Z53" i="7" s="1"/>
  <c r="Z68" i="7" s="1"/>
  <c r="Z71" i="9"/>
  <c r="Z72" i="9" s="1"/>
  <c r="Z81" i="9" s="1"/>
  <c r="AD161" i="1"/>
  <c r="X58" i="34"/>
  <c r="X66" i="7"/>
  <c r="X79" i="9"/>
  <c r="SM1" i="45"/>
  <c r="SL3" i="45"/>
  <c r="D71" i="46" s="1"/>
  <c r="C309" i="46" s="1"/>
  <c r="B315" i="46" s="1"/>
  <c r="X66" i="30"/>
  <c r="X79" i="26"/>
  <c r="X58" i="37"/>
  <c r="D3" i="42" l="1"/>
  <c r="F3" i="42" s="1"/>
  <c r="SN1" i="45"/>
  <c r="SO1" i="45" s="1"/>
  <c r="SP1" i="45" s="1"/>
  <c r="SM3" i="45"/>
  <c r="K71" i="46" s="1"/>
  <c r="AD164" i="1"/>
  <c r="AE179" i="1"/>
  <c r="AD179" i="1"/>
  <c r="Y79" i="9"/>
  <c r="Y58" i="34"/>
  <c r="Y66" i="7"/>
  <c r="AD165" i="1"/>
  <c r="AE183" i="1"/>
  <c r="AD183" i="1"/>
  <c r="Y58" i="37"/>
  <c r="Y66" i="30"/>
  <c r="Y79" i="26"/>
  <c r="D9" i="42" l="1"/>
  <c r="D10" i="42" s="1"/>
  <c r="D13" i="42" s="1"/>
  <c r="D19" i="42"/>
  <c r="E20" i="42" s="1"/>
  <c r="AA66" i="7"/>
  <c r="AA79" i="9"/>
  <c r="AA58" i="34"/>
  <c r="Z66" i="30"/>
  <c r="Z58" i="37"/>
  <c r="Z79" i="26"/>
  <c r="D312" i="46"/>
  <c r="D313" i="46"/>
  <c r="D309" i="46"/>
  <c r="D311" i="46"/>
  <c r="D315" i="46" s="1"/>
  <c r="C2" i="42" s="1"/>
  <c r="D310" i="46"/>
  <c r="AA79" i="26"/>
  <c r="AA58" i="37"/>
  <c r="AA66" i="30"/>
  <c r="Z58" i="34"/>
  <c r="Z79" i="9"/>
  <c r="Z66" i="7"/>
  <c r="SP3" i="45"/>
  <c r="E72" i="46" s="1"/>
  <c r="SQ1" i="45"/>
  <c r="E10" i="42" l="1"/>
  <c r="E13" i="42" s="1"/>
  <c r="D20" i="42"/>
  <c r="SR1" i="45"/>
  <c r="SQ3" i="45"/>
  <c r="F72" i="46" s="1"/>
  <c r="I9" i="42"/>
  <c r="E21" i="37"/>
  <c r="F28" i="37" s="1"/>
  <c r="I23" i="42"/>
  <c r="I19" i="42" l="1"/>
  <c r="D23" i="42"/>
  <c r="E23" i="42" s="1"/>
  <c r="I13" i="42"/>
  <c r="J13" i="42" s="1"/>
  <c r="E21" i="34"/>
  <c r="F28" i="34" s="1"/>
  <c r="AM9" i="42"/>
  <c r="AU9" i="42"/>
  <c r="BF9" i="42"/>
  <c r="AF9" i="42"/>
  <c r="BK9" i="42"/>
  <c r="AP9" i="42"/>
  <c r="BQ9" i="42"/>
  <c r="BA9" i="42"/>
  <c r="AJ9" i="42"/>
  <c r="BC9" i="42"/>
  <c r="BM9" i="42"/>
  <c r="AQ9" i="42"/>
  <c r="AK9" i="42"/>
  <c r="BS9" i="42"/>
  <c r="AG9" i="42"/>
  <c r="AO9" i="42"/>
  <c r="AX9" i="42"/>
  <c r="BN9" i="42"/>
  <c r="AL9" i="42"/>
  <c r="BW9" i="42"/>
  <c r="AE9" i="42"/>
  <c r="AV9" i="42"/>
  <c r="BH9" i="42"/>
  <c r="BB9" i="42"/>
  <c r="AW9" i="42"/>
  <c r="AN9" i="42"/>
  <c r="AH9" i="42"/>
  <c r="AT9" i="42"/>
  <c r="AR9" i="42"/>
  <c r="BR9" i="42"/>
  <c r="BO9" i="42"/>
  <c r="BD9" i="42"/>
  <c r="BJ9" i="42"/>
  <c r="BI9" i="42"/>
  <c r="AI9" i="42"/>
  <c r="BV9" i="42"/>
  <c r="BG9" i="42"/>
  <c r="BL9" i="42"/>
  <c r="AS9" i="42"/>
  <c r="AY9" i="42"/>
  <c r="AZ9" i="42"/>
  <c r="BP9" i="42"/>
  <c r="BU9" i="42"/>
  <c r="BT9" i="42"/>
  <c r="BE9" i="42"/>
  <c r="I22" i="42"/>
  <c r="I24" i="42"/>
  <c r="AF19" i="42"/>
  <c r="AS19" i="42"/>
  <c r="BO19" i="42"/>
  <c r="BN19" i="42"/>
  <c r="AI19" i="42"/>
  <c r="AN19" i="42"/>
  <c r="AX19" i="42"/>
  <c r="BW19" i="42"/>
  <c r="AJ19" i="42"/>
  <c r="BA19" i="42"/>
  <c r="AT19" i="42"/>
  <c r="I8" i="42"/>
  <c r="I10" i="42"/>
  <c r="J9" i="42"/>
  <c r="I12" i="42"/>
  <c r="I14" i="42"/>
  <c r="I20" i="42"/>
  <c r="I18" i="42"/>
  <c r="BV13" i="42"/>
  <c r="AY13" i="42"/>
  <c r="BS13" i="42"/>
  <c r="AI13" i="42"/>
  <c r="AF13" i="42"/>
  <c r="BU13" i="42"/>
  <c r="BC13" i="42"/>
  <c r="AG13" i="42"/>
  <c r="AH13" i="42"/>
  <c r="BQ13" i="42"/>
  <c r="AM13" i="42"/>
  <c r="AQ13" i="42"/>
  <c r="AO13" i="42"/>
  <c r="AV13" i="42"/>
  <c r="BR13" i="42"/>
  <c r="BB13" i="42"/>
  <c r="AZ13" i="42"/>
  <c r="AU13" i="42"/>
  <c r="AN13" i="42"/>
  <c r="BO13" i="42"/>
  <c r="AL13" i="42"/>
  <c r="BW13" i="42"/>
  <c r="BG13" i="42"/>
  <c r="BA13" i="42"/>
  <c r="BH13" i="42"/>
  <c r="BP13" i="42"/>
  <c r="BM13" i="42"/>
  <c r="BT13" i="42"/>
  <c r="AT13" i="42"/>
  <c r="BK13" i="42"/>
  <c r="BD13" i="42"/>
  <c r="AK13" i="42"/>
  <c r="BE13" i="42"/>
  <c r="AE13" i="42"/>
  <c r="BF13" i="42"/>
  <c r="AW13" i="42"/>
  <c r="AJ13" i="42"/>
  <c r="AS13" i="42"/>
  <c r="AR13" i="42"/>
  <c r="AP13" i="42"/>
  <c r="BL13" i="42"/>
  <c r="BI13" i="42"/>
  <c r="BN13" i="42"/>
  <c r="AX13" i="42"/>
  <c r="BJ13" i="42"/>
  <c r="SR3" i="45"/>
  <c r="G72" i="46" s="1"/>
  <c r="SS1" i="45"/>
  <c r="BD19" i="42" l="1"/>
  <c r="BR19" i="42"/>
  <c r="BR18" i="42" s="1"/>
  <c r="BI19" i="42"/>
  <c r="BP19" i="42"/>
  <c r="BP18" i="42" s="1"/>
  <c r="AU19" i="42"/>
  <c r="BG19" i="42"/>
  <c r="BG18" i="42" s="1"/>
  <c r="AM19" i="42"/>
  <c r="BJ19" i="42"/>
  <c r="BJ20" i="42" s="1"/>
  <c r="BH19" i="42"/>
  <c r="BF19" i="42"/>
  <c r="BF18" i="42" s="1"/>
  <c r="AL19" i="42"/>
  <c r="BM19" i="42"/>
  <c r="BM20" i="42" s="1"/>
  <c r="BV19" i="42"/>
  <c r="AW19" i="42"/>
  <c r="AW18" i="42" s="1"/>
  <c r="AP19" i="42"/>
  <c r="AK19" i="42"/>
  <c r="AK18" i="42" s="1"/>
  <c r="AY19" i="42"/>
  <c r="AV19" i="42"/>
  <c r="AV20" i="42" s="1"/>
  <c r="AG19" i="42"/>
  <c r="BQ19" i="42"/>
  <c r="BQ20" i="42" s="1"/>
  <c r="AE19" i="42"/>
  <c r="AQ19" i="42"/>
  <c r="AQ20" i="42" s="1"/>
  <c r="AH19" i="42"/>
  <c r="J19" i="42"/>
  <c r="K19" i="42" s="1"/>
  <c r="BE19" i="42"/>
  <c r="BK19" i="42"/>
  <c r="BK20" i="42" s="1"/>
  <c r="BT19" i="42"/>
  <c r="BC19" i="42"/>
  <c r="BC18" i="42" s="1"/>
  <c r="AO19" i="42"/>
  <c r="AR19" i="42"/>
  <c r="AR20" i="42" s="1"/>
  <c r="BB19" i="42"/>
  <c r="AZ19" i="42"/>
  <c r="AZ20" i="42" s="1"/>
  <c r="BU19" i="42"/>
  <c r="BL19" i="42"/>
  <c r="BL18" i="42" s="1"/>
  <c r="BS19" i="42"/>
  <c r="BI23" i="42"/>
  <c r="BI22" i="42" s="1"/>
  <c r="AU23" i="42"/>
  <c r="BH23" i="42"/>
  <c r="BH22" i="42" s="1"/>
  <c r="BJ23" i="42"/>
  <c r="BU23" i="42"/>
  <c r="BU24" i="42" s="1"/>
  <c r="BT23" i="42"/>
  <c r="AG23" i="42"/>
  <c r="AG24" i="42" s="1"/>
  <c r="AV23" i="42"/>
  <c r="AV22" i="42" s="1"/>
  <c r="AO23" i="42"/>
  <c r="AO24" i="42" s="1"/>
  <c r="AN23" i="42"/>
  <c r="AE23" i="42"/>
  <c r="AE24" i="42" s="1"/>
  <c r="AW23" i="42"/>
  <c r="BK23" i="42"/>
  <c r="BK24" i="42" s="1"/>
  <c r="BW23" i="42"/>
  <c r="BP23" i="42"/>
  <c r="BP24" i="42" s="1"/>
  <c r="BA23" i="42"/>
  <c r="BA22" i="42" s="1"/>
  <c r="BG23" i="42"/>
  <c r="BG22" i="42" s="1"/>
  <c r="BV23" i="42"/>
  <c r="BC23" i="42"/>
  <c r="BC22" i="42" s="1"/>
  <c r="BL23" i="42"/>
  <c r="BR23" i="42"/>
  <c r="BR24" i="42" s="1"/>
  <c r="BQ23" i="42"/>
  <c r="AK23" i="42"/>
  <c r="AK24" i="42" s="1"/>
  <c r="BB23" i="42"/>
  <c r="BB22" i="42" s="1"/>
  <c r="AH23" i="42"/>
  <c r="AH24" i="42" s="1"/>
  <c r="AJ23" i="42"/>
  <c r="AS23" i="42"/>
  <c r="AS24" i="42" s="1"/>
  <c r="AZ23" i="42"/>
  <c r="BF23" i="42"/>
  <c r="BF24" i="42" s="1"/>
  <c r="BE23" i="42"/>
  <c r="AF23" i="42"/>
  <c r="AF22" i="42" s="1"/>
  <c r="AR23" i="42"/>
  <c r="AR22" i="42" s="1"/>
  <c r="AX23" i="42"/>
  <c r="AX22" i="42" s="1"/>
  <c r="AY23" i="42"/>
  <c r="BS23" i="42"/>
  <c r="BS22" i="42" s="1"/>
  <c r="AP23" i="42"/>
  <c r="AP22" i="42" s="1"/>
  <c r="BN23" i="42"/>
  <c r="BN22" i="42" s="1"/>
  <c r="BD23" i="42"/>
  <c r="AT23" i="42"/>
  <c r="AT24" i="42" s="1"/>
  <c r="BM23" i="42"/>
  <c r="BM22" i="42" s="1"/>
  <c r="AI23" i="42"/>
  <c r="AI22" i="42" s="1"/>
  <c r="BO23" i="42"/>
  <c r="AL23" i="42"/>
  <c r="AL22" i="42" s="1"/>
  <c r="AM23" i="42"/>
  <c r="AM24" i="42" s="1"/>
  <c r="AQ23" i="42"/>
  <c r="AQ24" i="42" s="1"/>
  <c r="J23" i="42"/>
  <c r="AX12" i="42"/>
  <c r="AX14" i="42"/>
  <c r="AP14" i="42"/>
  <c r="AP12" i="42"/>
  <c r="AW14" i="42"/>
  <c r="AW12" i="42"/>
  <c r="AK12" i="42"/>
  <c r="AK14" i="42"/>
  <c r="BT12" i="42"/>
  <c r="BT14" i="42"/>
  <c r="BA12" i="42"/>
  <c r="BA14" i="42"/>
  <c r="BO14" i="42"/>
  <c r="BO12" i="42"/>
  <c r="BB12" i="42"/>
  <c r="BB14" i="42"/>
  <c r="AQ14" i="42"/>
  <c r="AQ12" i="42"/>
  <c r="AG12" i="42"/>
  <c r="AG14" i="42"/>
  <c r="AI12" i="42"/>
  <c r="AI14" i="42"/>
  <c r="J20" i="42"/>
  <c r="E16" i="34"/>
  <c r="E20" i="9"/>
  <c r="AT18" i="42"/>
  <c r="AT20" i="42"/>
  <c r="BA20" i="42"/>
  <c r="BA18" i="42"/>
  <c r="AJ18" i="42"/>
  <c r="AJ20" i="42"/>
  <c r="BW20" i="42"/>
  <c r="BW18" i="42"/>
  <c r="AX18" i="42"/>
  <c r="AX20" i="42"/>
  <c r="AN20" i="42"/>
  <c r="AN18" i="42"/>
  <c r="AI18" i="42"/>
  <c r="AI20" i="42"/>
  <c r="BN18" i="42"/>
  <c r="BN20" i="42"/>
  <c r="BO18" i="42"/>
  <c r="BO20" i="42"/>
  <c r="AS20" i="42"/>
  <c r="AS18" i="42"/>
  <c r="AF18" i="42"/>
  <c r="AF20" i="42"/>
  <c r="BU8" i="42"/>
  <c r="BU10" i="42"/>
  <c r="AS8" i="42"/>
  <c r="AS10" i="42"/>
  <c r="AI8" i="42"/>
  <c r="AI10" i="42"/>
  <c r="BO10" i="42"/>
  <c r="BO8" i="42"/>
  <c r="AH10" i="42"/>
  <c r="AH8" i="42"/>
  <c r="BH8" i="42"/>
  <c r="BH10" i="42"/>
  <c r="AL8" i="42"/>
  <c r="AL10" i="42"/>
  <c r="AG8" i="42"/>
  <c r="AG10" i="42"/>
  <c r="BM8" i="42"/>
  <c r="BM10" i="42"/>
  <c r="BQ10" i="42"/>
  <c r="BQ8" i="42"/>
  <c r="BF10" i="42"/>
  <c r="BF8" i="42"/>
  <c r="AN22" i="42"/>
  <c r="AN24" i="42"/>
  <c r="AO22" i="42"/>
  <c r="BT22" i="42"/>
  <c r="BT24" i="42"/>
  <c r="BJ22" i="42"/>
  <c r="BJ24" i="42"/>
  <c r="AU22" i="42"/>
  <c r="AU24" i="42"/>
  <c r="ST1" i="45"/>
  <c r="SS3" i="45"/>
  <c r="H72" i="46" s="1"/>
  <c r="BN14" i="42"/>
  <c r="BN12" i="42"/>
  <c r="AR14" i="42"/>
  <c r="AR12" i="42"/>
  <c r="BF14" i="42"/>
  <c r="BF12" i="42"/>
  <c r="BD12" i="42"/>
  <c r="BD14" i="42"/>
  <c r="BM12" i="42"/>
  <c r="BM14" i="42"/>
  <c r="BG14" i="42"/>
  <c r="BG12" i="42"/>
  <c r="AN14" i="42"/>
  <c r="AN12" i="42"/>
  <c r="BR14" i="42"/>
  <c r="BR12" i="42"/>
  <c r="AM14" i="42"/>
  <c r="AM12" i="42"/>
  <c r="BC12" i="42"/>
  <c r="BC14" i="42"/>
  <c r="BS12" i="42"/>
  <c r="BS14" i="42"/>
  <c r="J12" i="42"/>
  <c r="K13" i="42"/>
  <c r="J14" i="42"/>
  <c r="BE18" i="42"/>
  <c r="BE20" i="42"/>
  <c r="BK18" i="42"/>
  <c r="BT20" i="42"/>
  <c r="BT18" i="42"/>
  <c r="BC20" i="42"/>
  <c r="AO20" i="42"/>
  <c r="AO18" i="42"/>
  <c r="AR18" i="42"/>
  <c r="BB20" i="42"/>
  <c r="BB18" i="42"/>
  <c r="BU18" i="42"/>
  <c r="BU20" i="42"/>
  <c r="BL20" i="42"/>
  <c r="BS18" i="42"/>
  <c r="BS20" i="42"/>
  <c r="K23" i="42"/>
  <c r="J22" i="42"/>
  <c r="J24" i="42"/>
  <c r="BP8" i="42"/>
  <c r="BP10" i="42"/>
  <c r="BL10" i="42"/>
  <c r="BL8" i="42"/>
  <c r="BI8" i="42"/>
  <c r="BI10" i="42"/>
  <c r="BR8" i="42"/>
  <c r="BR10" i="42"/>
  <c r="AN10" i="42"/>
  <c r="AN8" i="42"/>
  <c r="AV10" i="42"/>
  <c r="AV8" i="42"/>
  <c r="BN8" i="42"/>
  <c r="BN10" i="42"/>
  <c r="BS10" i="42"/>
  <c r="BS8" i="42"/>
  <c r="BC8" i="42"/>
  <c r="BC10" i="42"/>
  <c r="AP10" i="42"/>
  <c r="AP8" i="42"/>
  <c r="AU8" i="42"/>
  <c r="AU10" i="42"/>
  <c r="AM22" i="42"/>
  <c r="AL24" i="42"/>
  <c r="BO24" i="42"/>
  <c r="BO22" i="42"/>
  <c r="AI24" i="42"/>
  <c r="BD24" i="42"/>
  <c r="BD22" i="42"/>
  <c r="BI14" i="42"/>
  <c r="BI12" i="42"/>
  <c r="AS14" i="42"/>
  <c r="AS12" i="42"/>
  <c r="AE12" i="42"/>
  <c r="AE14" i="42"/>
  <c r="BK14" i="42"/>
  <c r="BK12" i="42"/>
  <c r="BP12" i="42"/>
  <c r="BP14" i="42"/>
  <c r="BW14" i="42"/>
  <c r="BW12" i="42"/>
  <c r="AU14" i="42"/>
  <c r="AU12" i="42"/>
  <c r="AV12" i="42"/>
  <c r="AV14" i="42"/>
  <c r="BQ12" i="42"/>
  <c r="BQ14" i="42"/>
  <c r="BU14" i="42"/>
  <c r="BU12" i="42"/>
  <c r="AY14" i="42"/>
  <c r="AY12" i="42"/>
  <c r="E16" i="7"/>
  <c r="F22" i="7" s="1"/>
  <c r="E10" i="9"/>
  <c r="BD18" i="42"/>
  <c r="BD20" i="42"/>
  <c r="BR20" i="42"/>
  <c r="BI20" i="42"/>
  <c r="BI18" i="42"/>
  <c r="BP20" i="42"/>
  <c r="AU20" i="42"/>
  <c r="AU18" i="42"/>
  <c r="BG20" i="42"/>
  <c r="AM18" i="42"/>
  <c r="AM20" i="42"/>
  <c r="BH20" i="42"/>
  <c r="BH18" i="42"/>
  <c r="BF20" i="42"/>
  <c r="AL20" i="42"/>
  <c r="AL18" i="42"/>
  <c r="BE10" i="42"/>
  <c r="BE8" i="42"/>
  <c r="AZ8" i="42"/>
  <c r="AZ10" i="42"/>
  <c r="BG10" i="42"/>
  <c r="BG8" i="42"/>
  <c r="BJ8" i="42"/>
  <c r="BJ10" i="42"/>
  <c r="AR8" i="42"/>
  <c r="AR10" i="42"/>
  <c r="AW8" i="42"/>
  <c r="AW10" i="42"/>
  <c r="AE10" i="42"/>
  <c r="AE8" i="42"/>
  <c r="AX8" i="42"/>
  <c r="AX10" i="42"/>
  <c r="AK8" i="42"/>
  <c r="AK10" i="42"/>
  <c r="AJ8" i="42"/>
  <c r="AJ10" i="42"/>
  <c r="BK10" i="42"/>
  <c r="BK8" i="42"/>
  <c r="AM8" i="42"/>
  <c r="AM10" i="42"/>
  <c r="AY24" i="42"/>
  <c r="AY22" i="42"/>
  <c r="BE22" i="42"/>
  <c r="BE24" i="42"/>
  <c r="AZ22" i="42"/>
  <c r="AZ24" i="42"/>
  <c r="AS22" i="42"/>
  <c r="AJ24" i="42"/>
  <c r="AJ22" i="42"/>
  <c r="AH22" i="42"/>
  <c r="BB24" i="42"/>
  <c r="BJ14" i="42"/>
  <c r="BJ12" i="42"/>
  <c r="BL12" i="42"/>
  <c r="BL14" i="42"/>
  <c r="AJ14" i="42"/>
  <c r="AJ12" i="42"/>
  <c r="BE14" i="42"/>
  <c r="BE12" i="42"/>
  <c r="AT12" i="42"/>
  <c r="AT14" i="42"/>
  <c r="BH14" i="42"/>
  <c r="BH12" i="42"/>
  <c r="AL14" i="42"/>
  <c r="AL12" i="42"/>
  <c r="AZ12" i="42"/>
  <c r="AZ14" i="42"/>
  <c r="AO14" i="42"/>
  <c r="AO12" i="42"/>
  <c r="AH12" i="42"/>
  <c r="AH14" i="42"/>
  <c r="AF14" i="42"/>
  <c r="AF12" i="42"/>
  <c r="BV14" i="42"/>
  <c r="BV12" i="42"/>
  <c r="E16" i="37"/>
  <c r="E20" i="26"/>
  <c r="K9" i="42"/>
  <c r="J8" i="42"/>
  <c r="J10" i="42"/>
  <c r="BV18" i="42"/>
  <c r="BV20" i="42"/>
  <c r="AP20" i="42"/>
  <c r="AP18" i="42"/>
  <c r="AY18" i="42"/>
  <c r="AY20" i="42"/>
  <c r="AG18" i="42"/>
  <c r="AG20" i="42"/>
  <c r="AE18" i="42"/>
  <c r="AE20" i="42"/>
  <c r="AH20" i="42"/>
  <c r="AH18" i="42"/>
  <c r="E16" i="30"/>
  <c r="F22" i="30" s="1"/>
  <c r="E10" i="26"/>
  <c r="BT10" i="42"/>
  <c r="BT8" i="42"/>
  <c r="AY8" i="42"/>
  <c r="AY10" i="42"/>
  <c r="BV8" i="42"/>
  <c r="BV10" i="42"/>
  <c r="BD10" i="42"/>
  <c r="BD8" i="42"/>
  <c r="AT8" i="42"/>
  <c r="AT10" i="42"/>
  <c r="BB10" i="42"/>
  <c r="BB8" i="42"/>
  <c r="BW10" i="42"/>
  <c r="BW8" i="42"/>
  <c r="AO10" i="42"/>
  <c r="AO8" i="42"/>
  <c r="AQ10" i="42"/>
  <c r="AQ8" i="42"/>
  <c r="BA8" i="42"/>
  <c r="BA10" i="42"/>
  <c r="AF10" i="42"/>
  <c r="AF8" i="42"/>
  <c r="BQ22" i="42"/>
  <c r="BQ24" i="42"/>
  <c r="BL24" i="42"/>
  <c r="BL22" i="42"/>
  <c r="BV22" i="42"/>
  <c r="BV24" i="42"/>
  <c r="BG24" i="42"/>
  <c r="BA24" i="42"/>
  <c r="BW22" i="42"/>
  <c r="BW24" i="42"/>
  <c r="AW24" i="42"/>
  <c r="AW22" i="42"/>
  <c r="BN24" i="42" l="1"/>
  <c r="BU22" i="42"/>
  <c r="AK20" i="42"/>
  <c r="BQ18" i="42"/>
  <c r="BJ18" i="42"/>
  <c r="AQ22" i="42"/>
  <c r="AZ18" i="42"/>
  <c r="BK22" i="42"/>
  <c r="BR22" i="42"/>
  <c r="BF22" i="42"/>
  <c r="BI24" i="42"/>
  <c r="J18" i="42"/>
  <c r="AX24" i="42"/>
  <c r="BM18" i="42"/>
  <c r="AQ18" i="42"/>
  <c r="AV18" i="42"/>
  <c r="AW20" i="42"/>
  <c r="AS10" i="9" s="1"/>
  <c r="BH24" i="42"/>
  <c r="BS24" i="42"/>
  <c r="AE22" i="42"/>
  <c r="AP24" i="42"/>
  <c r="AL10" i="26" s="1"/>
  <c r="AT22" i="42"/>
  <c r="BM24" i="42"/>
  <c r="AG22" i="42"/>
  <c r="AF24" i="42"/>
  <c r="AB16" i="30" s="1"/>
  <c r="AV24" i="42"/>
  <c r="AR24" i="42"/>
  <c r="BP22" i="42"/>
  <c r="BC24" i="42"/>
  <c r="AY16" i="30" s="1"/>
  <c r="AK22" i="42"/>
  <c r="BL10" i="26"/>
  <c r="BL16" i="30"/>
  <c r="BN16" i="30"/>
  <c r="BN10" i="26"/>
  <c r="AW16" i="34"/>
  <c r="AW20" i="9"/>
  <c r="AU20" i="9"/>
  <c r="AU16" i="34"/>
  <c r="E34" i="26"/>
  <c r="F28" i="26"/>
  <c r="E43" i="26"/>
  <c r="F37" i="26"/>
  <c r="F20" i="9"/>
  <c r="F16" i="34"/>
  <c r="F46" i="37"/>
  <c r="E42" i="37"/>
  <c r="F25" i="37"/>
  <c r="F26" i="37" s="1"/>
  <c r="AB20" i="26"/>
  <c r="AB16" i="37"/>
  <c r="AK16" i="37"/>
  <c r="AK20" i="26"/>
  <c r="AH20" i="26"/>
  <c r="AH16" i="37"/>
  <c r="AF16" i="37"/>
  <c r="AF20" i="26"/>
  <c r="BF16" i="37"/>
  <c r="BF20" i="26"/>
  <c r="AO10" i="26"/>
  <c r="AO16" i="30"/>
  <c r="BB16" i="30"/>
  <c r="BB10" i="26"/>
  <c r="BI10" i="9"/>
  <c r="BI16" i="7"/>
  <c r="BB10" i="9"/>
  <c r="BB16" i="7"/>
  <c r="BF16" i="7"/>
  <c r="BF10" i="9"/>
  <c r="BC10" i="9"/>
  <c r="BC16" i="7"/>
  <c r="BN16" i="7"/>
  <c r="BN10" i="9"/>
  <c r="BQ20" i="26"/>
  <c r="BQ16" i="37"/>
  <c r="BS16" i="37"/>
  <c r="BS20" i="26"/>
  <c r="BG16" i="37"/>
  <c r="BG20" i="26"/>
  <c r="AO16" i="37"/>
  <c r="AO20" i="26"/>
  <c r="BJ16" i="30"/>
  <c r="BJ10" i="26"/>
  <c r="AP16" i="30"/>
  <c r="AP10" i="26"/>
  <c r="AE10" i="26"/>
  <c r="AE16" i="30"/>
  <c r="AM16" i="30"/>
  <c r="AM10" i="26"/>
  <c r="AL20" i="9"/>
  <c r="AL16" i="34"/>
  <c r="BO16" i="34"/>
  <c r="BO20" i="9"/>
  <c r="AR16" i="34"/>
  <c r="AR20" i="9"/>
  <c r="BH16" i="34"/>
  <c r="BH20" i="9"/>
  <c r="AN10" i="9"/>
  <c r="AN16" i="7"/>
  <c r="AY16" i="7"/>
  <c r="AY10" i="9"/>
  <c r="BG16" i="7"/>
  <c r="BG10" i="9"/>
  <c r="F20" i="26"/>
  <c r="F16" i="37"/>
  <c r="AI16" i="37"/>
  <c r="AI20" i="26"/>
  <c r="AJ16" i="37"/>
  <c r="AJ20" i="26"/>
  <c r="BB20" i="26"/>
  <c r="BB16" i="37"/>
  <c r="BJ20" i="26"/>
  <c r="BJ16" i="37"/>
  <c r="BQ10" i="26"/>
  <c r="BQ16" i="30"/>
  <c r="AC16" i="30"/>
  <c r="AC10" i="26"/>
  <c r="AK10" i="26"/>
  <c r="AK16" i="30"/>
  <c r="AA10" i="26"/>
  <c r="AA16" i="30"/>
  <c r="BM20" i="9"/>
  <c r="BM16" i="34"/>
  <c r="BK20" i="9"/>
  <c r="BK16" i="34"/>
  <c r="K18" i="42"/>
  <c r="L19" i="42"/>
  <c r="K20" i="42"/>
  <c r="AC20" i="26"/>
  <c r="AC16" i="37"/>
  <c r="AX20" i="26"/>
  <c r="AX16" i="37"/>
  <c r="AW20" i="26"/>
  <c r="AW16" i="37"/>
  <c r="AG16" i="37"/>
  <c r="AG20" i="26"/>
  <c r="AG16" i="30"/>
  <c r="AG10" i="26"/>
  <c r="AR10" i="9"/>
  <c r="AR16" i="7"/>
  <c r="AV16" i="37"/>
  <c r="AV20" i="26"/>
  <c r="BH16" i="37"/>
  <c r="BH20" i="26"/>
  <c r="AV16" i="30"/>
  <c r="AV10" i="26"/>
  <c r="BA16" i="30"/>
  <c r="BA10" i="26"/>
  <c r="AN10" i="26"/>
  <c r="AN16" i="30"/>
  <c r="AG20" i="9"/>
  <c r="AG16" i="34"/>
  <c r="AN20" i="9"/>
  <c r="AN16" i="34"/>
  <c r="AI10" i="9"/>
  <c r="AI16" i="7"/>
  <c r="AZ10" i="9"/>
  <c r="AZ16" i="7"/>
  <c r="BM16" i="37"/>
  <c r="BM20" i="26"/>
  <c r="BL16" i="37"/>
  <c r="BL20" i="26"/>
  <c r="AA16" i="37"/>
  <c r="AA20" i="26"/>
  <c r="AL16" i="30"/>
  <c r="BI10" i="26"/>
  <c r="BI16" i="30"/>
  <c r="AQ16" i="34"/>
  <c r="AQ20" i="9"/>
  <c r="AY20" i="9"/>
  <c r="AY16" i="34"/>
  <c r="BJ16" i="34"/>
  <c r="BJ20" i="9"/>
  <c r="BE20" i="9"/>
  <c r="BE16" i="34"/>
  <c r="BL20" i="9"/>
  <c r="BL16" i="34"/>
  <c r="K22" i="42"/>
  <c r="L23" i="42"/>
  <c r="K24" i="42"/>
  <c r="BH10" i="9"/>
  <c r="BH16" i="7"/>
  <c r="AV10" i="9"/>
  <c r="AV16" i="7"/>
  <c r="K12" i="42"/>
  <c r="K14" i="42"/>
  <c r="L13" i="42"/>
  <c r="AY20" i="26"/>
  <c r="AY16" i="37"/>
  <c r="AZ16" i="37"/>
  <c r="AZ20" i="26"/>
  <c r="AQ10" i="26"/>
  <c r="AQ16" i="30"/>
  <c r="BF10" i="26"/>
  <c r="BF16" i="30"/>
  <c r="BP10" i="26"/>
  <c r="BP16" i="30"/>
  <c r="AR16" i="30"/>
  <c r="AR10" i="26"/>
  <c r="AJ16" i="30"/>
  <c r="AJ10" i="26"/>
  <c r="BI20" i="9"/>
  <c r="BI16" i="34"/>
  <c r="AH20" i="9"/>
  <c r="AH16" i="34"/>
  <c r="AE20" i="9"/>
  <c r="AE16" i="34"/>
  <c r="BQ16" i="34"/>
  <c r="BQ20" i="9"/>
  <c r="BJ10" i="9"/>
  <c r="BJ16" i="7"/>
  <c r="F25" i="9"/>
  <c r="F26" i="9" s="1"/>
  <c r="E50" i="9"/>
  <c r="F10" i="9"/>
  <c r="F16" i="7"/>
  <c r="AL20" i="26"/>
  <c r="AL16" i="37"/>
  <c r="BC10" i="26"/>
  <c r="BC16" i="30"/>
  <c r="AK16" i="34"/>
  <c r="AK20" i="9"/>
  <c r="AZ20" i="9"/>
  <c r="AZ16" i="34"/>
  <c r="BM10" i="9"/>
  <c r="BM16" i="7"/>
  <c r="AD20" i="26"/>
  <c r="AD16" i="37"/>
  <c r="BS10" i="26"/>
  <c r="BS16" i="30"/>
  <c r="AW10" i="26"/>
  <c r="AW16" i="30"/>
  <c r="BR16" i="30"/>
  <c r="BR10" i="26"/>
  <c r="BM10" i="26"/>
  <c r="BM16" i="30"/>
  <c r="AP20" i="9"/>
  <c r="AP16" i="34"/>
  <c r="BR16" i="34"/>
  <c r="BR20" i="9"/>
  <c r="AA16" i="7"/>
  <c r="AA10" i="9"/>
  <c r="AC16" i="7"/>
  <c r="AC10" i="9"/>
  <c r="AU10" i="9"/>
  <c r="AU16" i="7"/>
  <c r="BR10" i="9"/>
  <c r="BR16" i="7"/>
  <c r="K8" i="42"/>
  <c r="L9" i="42"/>
  <c r="K10" i="42"/>
  <c r="BR20" i="26"/>
  <c r="BR16" i="37"/>
  <c r="BD16" i="37"/>
  <c r="BD20" i="26"/>
  <c r="BA16" i="37"/>
  <c r="BA20" i="26"/>
  <c r="AX10" i="26"/>
  <c r="AX16" i="30"/>
  <c r="AF10" i="26"/>
  <c r="AF16" i="30"/>
  <c r="AU16" i="30"/>
  <c r="AU10" i="26"/>
  <c r="BG16" i="34"/>
  <c r="BG20" i="9"/>
  <c r="AA20" i="9"/>
  <c r="AA16" i="34"/>
  <c r="BC20" i="9"/>
  <c r="BC16" i="34"/>
  <c r="BA20" i="9"/>
  <c r="BA16" i="34"/>
  <c r="AH10" i="9"/>
  <c r="AH16" i="7"/>
  <c r="BD16" i="7"/>
  <c r="BD10" i="9"/>
  <c r="AQ10" i="9"/>
  <c r="AQ16" i="7"/>
  <c r="BE16" i="7"/>
  <c r="BE10" i="9"/>
  <c r="AU20" i="26"/>
  <c r="AU16" i="37"/>
  <c r="AQ20" i="26"/>
  <c r="AQ16" i="37"/>
  <c r="BE20" i="26"/>
  <c r="BE16" i="37"/>
  <c r="AZ16" i="30"/>
  <c r="AZ10" i="26"/>
  <c r="BK16" i="30"/>
  <c r="BK10" i="26"/>
  <c r="AI16" i="30"/>
  <c r="AI10" i="26"/>
  <c r="AJ20" i="9"/>
  <c r="AJ16" i="34"/>
  <c r="BO16" i="7"/>
  <c r="BO10" i="9"/>
  <c r="BQ16" i="7"/>
  <c r="BQ10" i="9"/>
  <c r="BA10" i="9"/>
  <c r="BA16" i="7"/>
  <c r="BN16" i="37"/>
  <c r="BN20" i="26"/>
  <c r="BC20" i="26"/>
  <c r="BC16" i="37"/>
  <c r="AN16" i="37"/>
  <c r="AN20" i="26"/>
  <c r="ST3" i="45"/>
  <c r="D72" i="46" s="1"/>
  <c r="SU1" i="45"/>
  <c r="BB16" i="34"/>
  <c r="BB20" i="9"/>
  <c r="AD16" i="34"/>
  <c r="AD20" i="9"/>
  <c r="AO10" i="9"/>
  <c r="AO16" i="7"/>
  <c r="AJ16" i="7"/>
  <c r="AJ10" i="9"/>
  <c r="BS16" i="7"/>
  <c r="BS10" i="9"/>
  <c r="AW10" i="9"/>
  <c r="AW16" i="7"/>
  <c r="F25" i="34"/>
  <c r="F26" i="34" s="1"/>
  <c r="F46" i="34"/>
  <c r="E42" i="34"/>
  <c r="AE20" i="26"/>
  <c r="AE16" i="37"/>
  <c r="BP16" i="37"/>
  <c r="BP20" i="26"/>
  <c r="AT16" i="37"/>
  <c r="AT20" i="26"/>
  <c r="BG10" i="26"/>
  <c r="BG16" i="30"/>
  <c r="AX20" i="9"/>
  <c r="AX16" i="34"/>
  <c r="AM16" i="7"/>
  <c r="AM10" i="9"/>
  <c r="AG10" i="9"/>
  <c r="AG16" i="7"/>
  <c r="AS10" i="26"/>
  <c r="AS16" i="30"/>
  <c r="BH10" i="26"/>
  <c r="BH16" i="30"/>
  <c r="AB20" i="9"/>
  <c r="AB16" i="34"/>
  <c r="AM16" i="34"/>
  <c r="AM20" i="9"/>
  <c r="BS16" i="34"/>
  <c r="BS20" i="9"/>
  <c r="BP20" i="9"/>
  <c r="BP16" i="34"/>
  <c r="AD10" i="9"/>
  <c r="AD16" i="7"/>
  <c r="AL10" i="9"/>
  <c r="AL16" i="7"/>
  <c r="F25" i="26"/>
  <c r="F26" i="26" s="1"/>
  <c r="E50" i="26"/>
  <c r="AP16" i="37"/>
  <c r="AP20" i="26"/>
  <c r="AD10" i="26"/>
  <c r="AD16" i="30"/>
  <c r="AB10" i="26"/>
  <c r="AT16" i="30"/>
  <c r="AT10" i="26"/>
  <c r="AI16" i="34"/>
  <c r="AI20" i="9"/>
  <c r="AF16" i="34"/>
  <c r="AF20" i="9"/>
  <c r="AT16" i="34"/>
  <c r="AT20" i="9"/>
  <c r="AS16" i="34"/>
  <c r="AS20" i="9"/>
  <c r="BF16" i="34"/>
  <c r="BF20" i="9"/>
  <c r="AV16" i="34"/>
  <c r="AV20" i="9"/>
  <c r="BL10" i="9"/>
  <c r="BL16" i="7"/>
  <c r="E43" i="9"/>
  <c r="E34" i="9"/>
  <c r="F37" i="9"/>
  <c r="F28" i="9"/>
  <c r="AR16" i="37"/>
  <c r="AR20" i="26"/>
  <c r="BO16" i="30"/>
  <c r="BO10" i="26"/>
  <c r="AH16" i="30"/>
  <c r="AH10" i="26"/>
  <c r="BN20" i="9"/>
  <c r="BN16" i="34"/>
  <c r="F10" i="26"/>
  <c r="F16" i="30"/>
  <c r="AX16" i="7"/>
  <c r="AX10" i="9"/>
  <c r="AK16" i="7"/>
  <c r="AK10" i="9"/>
  <c r="BP10" i="9"/>
  <c r="BP16" i="7"/>
  <c r="BO20" i="26"/>
  <c r="BO16" i="37"/>
  <c r="BI20" i="26"/>
  <c r="BI16" i="37"/>
  <c r="BE16" i="30"/>
  <c r="BE10" i="26"/>
  <c r="BD16" i="30"/>
  <c r="BD10" i="26"/>
  <c r="AC16" i="34"/>
  <c r="AC20" i="9"/>
  <c r="BD20" i="9"/>
  <c r="BD16" i="34"/>
  <c r="AO16" i="34"/>
  <c r="AO20" i="9"/>
  <c r="AB16" i="7"/>
  <c r="AB10" i="9"/>
  <c r="BK16" i="7"/>
  <c r="BK10" i="9"/>
  <c r="AE16" i="7"/>
  <c r="AE10" i="9"/>
  <c r="AT16" i="7"/>
  <c r="AT10" i="9"/>
  <c r="AF16" i="7"/>
  <c r="AF10" i="9"/>
  <c r="AP16" i="7"/>
  <c r="AP10" i="9"/>
  <c r="AM20" i="26"/>
  <c r="AM16" i="37"/>
  <c r="BK20" i="26"/>
  <c r="BK16" i="37"/>
  <c r="AS20" i="26"/>
  <c r="AS16" i="37"/>
  <c r="AS16" i="7" l="1"/>
  <c r="AY10" i="26"/>
  <c r="F23" i="37"/>
  <c r="F29" i="37" s="1"/>
  <c r="F24" i="37" s="1"/>
  <c r="F38" i="37" s="1"/>
  <c r="F40" i="37" s="1"/>
  <c r="F23" i="34"/>
  <c r="F29" i="34" s="1"/>
  <c r="F24" i="34" s="1"/>
  <c r="F23" i="26"/>
  <c r="F29" i="26" s="1"/>
  <c r="F24" i="26" s="1"/>
  <c r="F23" i="9"/>
  <c r="F29" i="9" s="1"/>
  <c r="F67" i="9"/>
  <c r="G16" i="30"/>
  <c r="G10" i="26"/>
  <c r="SV1" i="45"/>
  <c r="SW1" i="45" s="1"/>
  <c r="SX1" i="45" s="1"/>
  <c r="SU3" i="45"/>
  <c r="K72" i="46" s="1"/>
  <c r="G20" i="9"/>
  <c r="G16" i="34"/>
  <c r="L12" i="42"/>
  <c r="M13" i="42"/>
  <c r="L14" i="42"/>
  <c r="M23" i="42"/>
  <c r="L24" i="42"/>
  <c r="L22" i="42"/>
  <c r="G10" i="9"/>
  <c r="G16" i="7"/>
  <c r="L10" i="42"/>
  <c r="M9" i="42"/>
  <c r="L8" i="42"/>
  <c r="G16" i="37"/>
  <c r="G20" i="26"/>
  <c r="L20" i="42"/>
  <c r="L18" i="42"/>
  <c r="M19" i="42"/>
  <c r="F67" i="26"/>
  <c r="F52" i="34"/>
  <c r="F59" i="34"/>
  <c r="F52" i="37"/>
  <c r="F53" i="37" s="1"/>
  <c r="F54" i="37" s="1"/>
  <c r="F57" i="37" s="1"/>
  <c r="F59" i="37"/>
  <c r="F22" i="26" l="1"/>
  <c r="F50" i="26" s="1"/>
  <c r="F22" i="34"/>
  <c r="F42" i="34" s="1"/>
  <c r="F22" i="37"/>
  <c r="F42" i="37" s="1"/>
  <c r="F22" i="9"/>
  <c r="F38" i="34"/>
  <c r="F40" i="34" s="1"/>
  <c r="G25" i="34"/>
  <c r="G26" i="34" s="1"/>
  <c r="F46" i="26"/>
  <c r="F48" i="26" s="1"/>
  <c r="G25" i="26"/>
  <c r="G26" i="26" s="1"/>
  <c r="F30" i="9"/>
  <c r="F39" i="9"/>
  <c r="H20" i="9"/>
  <c r="H16" i="34"/>
  <c r="N13" i="42"/>
  <c r="M14" i="42"/>
  <c r="M12" i="42"/>
  <c r="SY1" i="45"/>
  <c r="SX3" i="45"/>
  <c r="E73" i="46" s="1"/>
  <c r="F31" i="26"/>
  <c r="H10" i="9"/>
  <c r="H16" i="7"/>
  <c r="H10" i="26"/>
  <c r="H16" i="30"/>
  <c r="F30" i="34"/>
  <c r="F31" i="34"/>
  <c r="F39" i="34" s="1"/>
  <c r="F41" i="34" s="1"/>
  <c r="N23" i="42"/>
  <c r="M24" i="42"/>
  <c r="M22" i="42"/>
  <c r="F30" i="37"/>
  <c r="F45" i="37" s="1"/>
  <c r="F31" i="37"/>
  <c r="F39" i="37" s="1"/>
  <c r="F41" i="37" s="1"/>
  <c r="F31" i="9"/>
  <c r="F53" i="34"/>
  <c r="F54" i="34" s="1"/>
  <c r="F57" i="34"/>
  <c r="F39" i="26"/>
  <c r="F30" i="26"/>
  <c r="M20" i="42"/>
  <c r="M18" i="42"/>
  <c r="N19" i="42"/>
  <c r="M10" i="42"/>
  <c r="M8" i="42"/>
  <c r="N9" i="42"/>
  <c r="H16" i="37"/>
  <c r="H20" i="26"/>
  <c r="G25" i="37"/>
  <c r="G26" i="37" s="1"/>
  <c r="F24" i="9"/>
  <c r="G23" i="37" l="1"/>
  <c r="G22" i="37" s="1"/>
  <c r="F46" i="9"/>
  <c r="F48" i="9" s="1"/>
  <c r="G25" i="9"/>
  <c r="G26" i="9" s="1"/>
  <c r="N24" i="42"/>
  <c r="N22" i="42"/>
  <c r="O23" i="42"/>
  <c r="F45" i="34"/>
  <c r="F35" i="34"/>
  <c r="C323" i="46"/>
  <c r="I147" i="46"/>
  <c r="O13" i="42"/>
  <c r="N12" i="42"/>
  <c r="N14" i="42"/>
  <c r="F80" i="9"/>
  <c r="F73" i="9"/>
  <c r="F33" i="9"/>
  <c r="F32" i="9"/>
  <c r="F38" i="9"/>
  <c r="F44" i="9" s="1"/>
  <c r="F45" i="9" s="1"/>
  <c r="N8" i="42"/>
  <c r="N10" i="42"/>
  <c r="O9" i="42"/>
  <c r="I16" i="7"/>
  <c r="I10" i="9"/>
  <c r="G23" i="34"/>
  <c r="G22" i="34" s="1"/>
  <c r="F50" i="9"/>
  <c r="SZ1" i="45"/>
  <c r="SY3" i="45"/>
  <c r="F73" i="46" s="1"/>
  <c r="G23" i="26"/>
  <c r="I20" i="9"/>
  <c r="I16" i="34"/>
  <c r="F80" i="26"/>
  <c r="F33" i="26"/>
  <c r="F73" i="26"/>
  <c r="F32" i="26"/>
  <c r="F38" i="26"/>
  <c r="F44" i="26" s="1"/>
  <c r="F45" i="26" s="1"/>
  <c r="F47" i="9"/>
  <c r="F49" i="9" s="1"/>
  <c r="G28" i="9"/>
  <c r="G67" i="9" s="1"/>
  <c r="G37" i="9"/>
  <c r="N18" i="42"/>
  <c r="O19" i="42"/>
  <c r="N20" i="42"/>
  <c r="I10" i="26"/>
  <c r="I16" i="30"/>
  <c r="F47" i="26"/>
  <c r="F49" i="26" s="1"/>
  <c r="G37" i="26"/>
  <c r="G28" i="26"/>
  <c r="G67" i="26" s="1"/>
  <c r="I16" i="37"/>
  <c r="I20" i="26"/>
  <c r="G23" i="9" l="1"/>
  <c r="G29" i="9" s="1"/>
  <c r="G31" i="9" s="1"/>
  <c r="J147" i="46"/>
  <c r="C322" i="46"/>
  <c r="F75" i="9"/>
  <c r="F78" i="9" s="1"/>
  <c r="F74" i="9"/>
  <c r="P13" i="42"/>
  <c r="O14" i="42"/>
  <c r="O12" i="42"/>
  <c r="J16" i="30"/>
  <c r="J10" i="26"/>
  <c r="J16" i="7"/>
  <c r="J10" i="9"/>
  <c r="F66" i="26"/>
  <c r="SZ3" i="45"/>
  <c r="G73" i="46" s="1"/>
  <c r="TA1" i="45"/>
  <c r="P19" i="42"/>
  <c r="O18" i="42"/>
  <c r="O20" i="42"/>
  <c r="F74" i="26"/>
  <c r="F75" i="26" s="1"/>
  <c r="F78" i="26" s="1"/>
  <c r="P9" i="42"/>
  <c r="O8" i="42"/>
  <c r="O10" i="42"/>
  <c r="F66" i="9"/>
  <c r="J20" i="26"/>
  <c r="J16" i="37"/>
  <c r="O24" i="42"/>
  <c r="O22" i="42"/>
  <c r="P23" i="42"/>
  <c r="F34" i="26"/>
  <c r="F65" i="26"/>
  <c r="F43" i="26"/>
  <c r="G29" i="26"/>
  <c r="G31" i="26" s="1"/>
  <c r="G22" i="26"/>
  <c r="J20" i="9"/>
  <c r="J16" i="34"/>
  <c r="F65" i="9"/>
  <c r="F34" i="9"/>
  <c r="F43" i="9"/>
  <c r="G22" i="9" l="1"/>
  <c r="G47" i="26"/>
  <c r="G49" i="26" s="1"/>
  <c r="H28" i="26"/>
  <c r="H67" i="26" s="1"/>
  <c r="G47" i="9"/>
  <c r="G49" i="9" s="1"/>
  <c r="H28" i="9"/>
  <c r="H67" i="9" s="1"/>
  <c r="K10" i="9"/>
  <c r="K16" i="7"/>
  <c r="K16" i="30"/>
  <c r="K10" i="26"/>
  <c r="Q19" i="42"/>
  <c r="P20" i="42"/>
  <c r="P18" i="42"/>
  <c r="P24" i="42"/>
  <c r="P22" i="42"/>
  <c r="Q23" i="42"/>
  <c r="K20" i="9"/>
  <c r="K16" i="34"/>
  <c r="TA3" i="45"/>
  <c r="H73" i="46" s="1"/>
  <c r="TB1" i="45"/>
  <c r="K147" i="46"/>
  <c r="C321" i="46"/>
  <c r="K16" i="37"/>
  <c r="K20" i="26"/>
  <c r="G30" i="26"/>
  <c r="G39" i="26"/>
  <c r="G24" i="26"/>
  <c r="G39" i="9"/>
  <c r="G30" i="9"/>
  <c r="P10" i="42"/>
  <c r="Q9" i="42"/>
  <c r="P8" i="42"/>
  <c r="P12" i="42"/>
  <c r="Q13" i="42"/>
  <c r="P14" i="42"/>
  <c r="G24" i="9"/>
  <c r="G33" i="9" l="1"/>
  <c r="G80" i="9"/>
  <c r="G38" i="9"/>
  <c r="G44" i="9" s="1"/>
  <c r="G45" i="9" s="1"/>
  <c r="G32" i="9"/>
  <c r="G66" i="9" s="1"/>
  <c r="G73" i="9"/>
  <c r="G74" i="9" s="1"/>
  <c r="G75" i="9" s="1"/>
  <c r="G78" i="9" s="1"/>
  <c r="G38" i="26"/>
  <c r="G44" i="26" s="1"/>
  <c r="G45" i="26" s="1"/>
  <c r="G80" i="26"/>
  <c r="G33" i="26"/>
  <c r="G32" i="26"/>
  <c r="G73" i="26"/>
  <c r="L10" i="26"/>
  <c r="L16" i="30"/>
  <c r="G50" i="9"/>
  <c r="G46" i="9"/>
  <c r="G48" i="9" s="1"/>
  <c r="H25" i="9"/>
  <c r="H26" i="9" s="1"/>
  <c r="TB3" i="45"/>
  <c r="D73" i="46" s="1"/>
  <c r="TC1" i="45"/>
  <c r="C320" i="46"/>
  <c r="L147" i="46"/>
  <c r="Q22" i="42"/>
  <c r="Q24" i="42"/>
  <c r="R23" i="42"/>
  <c r="L10" i="9"/>
  <c r="L16" i="7"/>
  <c r="L16" i="37"/>
  <c r="L20" i="26"/>
  <c r="R9" i="42"/>
  <c r="Q10" i="42"/>
  <c r="Q8" i="42"/>
  <c r="G50" i="26"/>
  <c r="H25" i="26"/>
  <c r="H26" i="26" s="1"/>
  <c r="G46" i="26"/>
  <c r="G48" i="26" s="1"/>
  <c r="R13" i="42"/>
  <c r="Q12" i="42"/>
  <c r="Q14" i="42"/>
  <c r="L16" i="34"/>
  <c r="L20" i="9"/>
  <c r="Q18" i="42"/>
  <c r="Q20" i="42"/>
  <c r="R19" i="42"/>
  <c r="H37" i="9"/>
  <c r="H37" i="26"/>
  <c r="C319" i="46" l="1"/>
  <c r="M147" i="46"/>
  <c r="C148" i="46"/>
  <c r="G66" i="26"/>
  <c r="G43" i="9"/>
  <c r="G65" i="9"/>
  <c r="G34" i="9"/>
  <c r="M16" i="37"/>
  <c r="M20" i="26"/>
  <c r="R8" i="42"/>
  <c r="S9" i="42"/>
  <c r="R10" i="42"/>
  <c r="G34" i="26"/>
  <c r="G65" i="26"/>
  <c r="G43" i="26"/>
  <c r="M16" i="34"/>
  <c r="M20" i="9"/>
  <c r="S13" i="42"/>
  <c r="R12" i="42"/>
  <c r="R14" i="42"/>
  <c r="R22" i="42"/>
  <c r="S23" i="42"/>
  <c r="R24" i="42"/>
  <c r="H23" i="26"/>
  <c r="M16" i="7"/>
  <c r="M10" i="9"/>
  <c r="R18" i="42"/>
  <c r="S19" i="42"/>
  <c r="R20" i="42"/>
  <c r="M10" i="26"/>
  <c r="M16" i="30"/>
  <c r="TC3" i="45"/>
  <c r="K73" i="46" s="1"/>
  <c r="TD1" i="45"/>
  <c r="TE1" i="45" s="1"/>
  <c r="TF1" i="45" s="1"/>
  <c r="TG1" i="45" s="1"/>
  <c r="G78" i="26"/>
  <c r="G74" i="26"/>
  <c r="G75" i="26" s="1"/>
  <c r="H23" i="9"/>
  <c r="H22" i="9" l="1"/>
  <c r="H29" i="9"/>
  <c r="TG3" i="45"/>
  <c r="E74" i="46" s="1"/>
  <c r="I155" i="46" s="1"/>
  <c r="TH1" i="45"/>
  <c r="N16" i="7"/>
  <c r="N10" i="9"/>
  <c r="T19" i="42"/>
  <c r="S20" i="42"/>
  <c r="S18" i="42"/>
  <c r="H29" i="26"/>
  <c r="H22" i="26"/>
  <c r="N20" i="26"/>
  <c r="N16" i="37"/>
  <c r="N16" i="34"/>
  <c r="N20" i="9"/>
  <c r="N16" i="30"/>
  <c r="N10" i="26"/>
  <c r="T9" i="42"/>
  <c r="S10" i="42"/>
  <c r="S8" i="42"/>
  <c r="S24" i="42"/>
  <c r="T23" i="42"/>
  <c r="S22" i="42"/>
  <c r="S14" i="42"/>
  <c r="S12" i="42"/>
  <c r="T13" i="42"/>
  <c r="O20" i="26" l="1"/>
  <c r="O16" i="37"/>
  <c r="O10" i="9"/>
  <c r="O16" i="7"/>
  <c r="TH3" i="45"/>
  <c r="F74" i="46" s="1"/>
  <c r="J155" i="46" s="1"/>
  <c r="TI1" i="45"/>
  <c r="O20" i="9"/>
  <c r="O16" i="34"/>
  <c r="U19" i="42"/>
  <c r="T20" i="42"/>
  <c r="T18" i="42"/>
  <c r="T8" i="42"/>
  <c r="T10" i="42"/>
  <c r="U9" i="42"/>
  <c r="H31" i="9"/>
  <c r="H39" i="9"/>
  <c r="H30" i="9"/>
  <c r="H24" i="9"/>
  <c r="H50" i="9" s="1"/>
  <c r="T14" i="42"/>
  <c r="T12" i="42"/>
  <c r="U13" i="42"/>
  <c r="U23" i="42"/>
  <c r="T24" i="42"/>
  <c r="T22" i="42"/>
  <c r="H30" i="26"/>
  <c r="H39" i="26"/>
  <c r="H31" i="26"/>
  <c r="H24" i="26"/>
  <c r="H50" i="26" s="1"/>
  <c r="O10" i="26"/>
  <c r="O16" i="30"/>
  <c r="I28" i="26" l="1"/>
  <c r="I67" i="26" s="1"/>
  <c r="H47" i="26"/>
  <c r="H49" i="26" s="1"/>
  <c r="I37" i="26"/>
  <c r="U24" i="42"/>
  <c r="V23" i="42"/>
  <c r="U22" i="42"/>
  <c r="I25" i="9"/>
  <c r="I26" i="9" s="1"/>
  <c r="H46" i="9"/>
  <c r="H48" i="9" s="1"/>
  <c r="V9" i="42"/>
  <c r="U10" i="42"/>
  <c r="U8" i="42"/>
  <c r="P10" i="9"/>
  <c r="P16" i="7"/>
  <c r="H33" i="26"/>
  <c r="H38" i="26"/>
  <c r="H44" i="26" s="1"/>
  <c r="H45" i="26" s="1"/>
  <c r="H80" i="26"/>
  <c r="H73" i="26"/>
  <c r="H32" i="26"/>
  <c r="U14" i="42"/>
  <c r="V13" i="42"/>
  <c r="U12" i="42"/>
  <c r="H38" i="9"/>
  <c r="H44" i="9" s="1"/>
  <c r="H45" i="9" s="1"/>
  <c r="H80" i="9"/>
  <c r="H73" i="9"/>
  <c r="H32" i="9"/>
  <c r="H66" i="9" s="1"/>
  <c r="H33" i="9"/>
  <c r="P20" i="9"/>
  <c r="P16" i="34"/>
  <c r="U20" i="42"/>
  <c r="V19" i="42"/>
  <c r="U18" i="42"/>
  <c r="P10" i="26"/>
  <c r="P16" i="30"/>
  <c r="H46" i="26"/>
  <c r="H48" i="26" s="1"/>
  <c r="I25" i="26"/>
  <c r="I26" i="26" s="1"/>
  <c r="TJ1" i="45"/>
  <c r="TI3" i="45"/>
  <c r="G74" i="46" s="1"/>
  <c r="K155" i="46" s="1"/>
  <c r="P16" i="37"/>
  <c r="P20" i="26"/>
  <c r="I37" i="9"/>
  <c r="I28" i="9"/>
  <c r="I67" i="9" s="1"/>
  <c r="H47" i="9"/>
  <c r="H49" i="9" s="1"/>
  <c r="I23" i="9" l="1"/>
  <c r="I22" i="9" s="1"/>
  <c r="I23" i="26"/>
  <c r="I29" i="26" s="1"/>
  <c r="TK1" i="45"/>
  <c r="TJ3" i="45"/>
  <c r="H74" i="46" s="1"/>
  <c r="L155" i="46" s="1"/>
  <c r="V18" i="42"/>
  <c r="V20" i="42"/>
  <c r="W19" i="42"/>
  <c r="H34" i="9"/>
  <c r="H43" i="9"/>
  <c r="H65" i="9"/>
  <c r="H66" i="26"/>
  <c r="H65" i="26"/>
  <c r="H43" i="26"/>
  <c r="H34" i="26"/>
  <c r="Q16" i="34"/>
  <c r="Q20" i="9"/>
  <c r="Q16" i="7"/>
  <c r="Q10" i="9"/>
  <c r="H74" i="26"/>
  <c r="H75" i="26" s="1"/>
  <c r="H78" i="26" s="1"/>
  <c r="V8" i="42"/>
  <c r="W9" i="42"/>
  <c r="V10" i="42"/>
  <c r="W23" i="42"/>
  <c r="V24" i="42"/>
  <c r="V22" i="42"/>
  <c r="H75" i="9"/>
  <c r="H78" i="9"/>
  <c r="H74" i="9"/>
  <c r="V12" i="42"/>
  <c r="V14" i="42"/>
  <c r="W13" i="42"/>
  <c r="Q10" i="26"/>
  <c r="Q16" i="30"/>
  <c r="Q20" i="26"/>
  <c r="Q16" i="37"/>
  <c r="I29" i="9" l="1"/>
  <c r="I31" i="9" s="1"/>
  <c r="J28" i="9" s="1"/>
  <c r="J67" i="9" s="1"/>
  <c r="I22" i="26"/>
  <c r="R10" i="26"/>
  <c r="R16" i="30"/>
  <c r="R16" i="7"/>
  <c r="R10" i="9"/>
  <c r="R20" i="26"/>
  <c r="R16" i="37"/>
  <c r="R20" i="9"/>
  <c r="R16" i="34"/>
  <c r="X13" i="42"/>
  <c r="W14" i="42"/>
  <c r="W12" i="42"/>
  <c r="X23" i="42"/>
  <c r="W22" i="42"/>
  <c r="W24" i="42"/>
  <c r="I24" i="26"/>
  <c r="I30" i="26"/>
  <c r="I39" i="26"/>
  <c r="I31" i="26"/>
  <c r="X9" i="42"/>
  <c r="W10" i="42"/>
  <c r="W8" i="42"/>
  <c r="W20" i="42"/>
  <c r="W18" i="42"/>
  <c r="X19" i="42"/>
  <c r="TL1" i="45"/>
  <c r="TK3" i="45"/>
  <c r="D74" i="46" s="1"/>
  <c r="M155" i="46" s="1"/>
  <c r="I30" i="9" l="1"/>
  <c r="I80" i="9" s="1"/>
  <c r="I47" i="9"/>
  <c r="I49" i="9" s="1"/>
  <c r="I24" i="9"/>
  <c r="J37" i="9" s="1"/>
  <c r="I39" i="9"/>
  <c r="S16" i="7"/>
  <c r="S10" i="9"/>
  <c r="S16" i="34"/>
  <c r="S20" i="9"/>
  <c r="I33" i="26"/>
  <c r="I38" i="26"/>
  <c r="I44" i="26" s="1"/>
  <c r="I45" i="26" s="1"/>
  <c r="I80" i="26"/>
  <c r="I32" i="26"/>
  <c r="I73" i="26"/>
  <c r="S10" i="26"/>
  <c r="S16" i="30"/>
  <c r="S20" i="26"/>
  <c r="S16" i="37"/>
  <c r="TL3" i="45"/>
  <c r="K74" i="46" s="1"/>
  <c r="TM1" i="45"/>
  <c r="TN1" i="45" s="1"/>
  <c r="TO1" i="45" s="1"/>
  <c r="TP1" i="45" s="1"/>
  <c r="X8" i="42"/>
  <c r="X10" i="42"/>
  <c r="Y9" i="42"/>
  <c r="I46" i="26"/>
  <c r="I48" i="26" s="1"/>
  <c r="J25" i="26"/>
  <c r="J26" i="26" s="1"/>
  <c r="Y13" i="42"/>
  <c r="X12" i="42"/>
  <c r="X14" i="42"/>
  <c r="X20" i="42"/>
  <c r="Y19" i="42"/>
  <c r="X18" i="42"/>
  <c r="I47" i="26"/>
  <c r="I49" i="26" s="1"/>
  <c r="J37" i="26"/>
  <c r="J28" i="26"/>
  <c r="J67" i="26" s="1"/>
  <c r="X24" i="42"/>
  <c r="Y23" i="42"/>
  <c r="X22" i="42"/>
  <c r="I50" i="26"/>
  <c r="I32" i="9" l="1"/>
  <c r="I66" i="9" s="1"/>
  <c r="J25" i="9"/>
  <c r="J23" i="9" s="1"/>
  <c r="I33" i="9"/>
  <c r="I34" i="9" s="1"/>
  <c r="I46" i="9"/>
  <c r="I48" i="9" s="1"/>
  <c r="I50" i="9"/>
  <c r="I38" i="9"/>
  <c r="I44" i="9" s="1"/>
  <c r="I45" i="9" s="1"/>
  <c r="I73" i="9"/>
  <c r="I74" i="9" s="1"/>
  <c r="I75" i="9" s="1"/>
  <c r="I78" i="9" s="1"/>
  <c r="J23" i="26"/>
  <c r="J29" i="26" s="1"/>
  <c r="T16" i="37"/>
  <c r="T20" i="26"/>
  <c r="I66" i="26"/>
  <c r="Y24" i="42"/>
  <c r="Z23" i="42"/>
  <c r="Y22" i="42"/>
  <c r="Y18" i="42"/>
  <c r="Y20" i="42"/>
  <c r="Z19" i="42"/>
  <c r="TP3" i="45"/>
  <c r="E75" i="46" s="1"/>
  <c r="TQ1" i="45"/>
  <c r="T16" i="30"/>
  <c r="T10" i="26"/>
  <c r="T10" i="9"/>
  <c r="T16" i="7"/>
  <c r="Z13" i="42"/>
  <c r="Y14" i="42"/>
  <c r="Y12" i="42"/>
  <c r="Z9" i="42"/>
  <c r="Y8" i="42"/>
  <c r="Y10" i="42"/>
  <c r="T16" i="34"/>
  <c r="T20" i="9"/>
  <c r="I74" i="26"/>
  <c r="I75" i="26" s="1"/>
  <c r="I78" i="26" s="1"/>
  <c r="I43" i="26"/>
  <c r="I65" i="26"/>
  <c r="I34" i="26"/>
  <c r="J26" i="9" l="1"/>
  <c r="J29" i="9" s="1"/>
  <c r="I148" i="46"/>
  <c r="C333" i="46"/>
  <c r="I43" i="9"/>
  <c r="I65" i="9"/>
  <c r="J22" i="26"/>
  <c r="J30" i="26"/>
  <c r="J39" i="26"/>
  <c r="J24" i="26"/>
  <c r="U16" i="34"/>
  <c r="U20" i="9"/>
  <c r="U16" i="37"/>
  <c r="U20" i="26"/>
  <c r="Z20" i="42"/>
  <c r="AA19" i="42"/>
  <c r="Z18" i="42"/>
  <c r="Z24" i="42"/>
  <c r="AA23" i="42"/>
  <c r="Z22" i="42"/>
  <c r="AA13" i="42"/>
  <c r="Z12" i="42"/>
  <c r="Z14" i="42"/>
  <c r="U10" i="9"/>
  <c r="U16" i="7"/>
  <c r="U10" i="26"/>
  <c r="U16" i="30"/>
  <c r="J22" i="9"/>
  <c r="Z10" i="42"/>
  <c r="Z8" i="42"/>
  <c r="AA9" i="42"/>
  <c r="TR1" i="45"/>
  <c r="TQ3" i="45"/>
  <c r="F75" i="46" s="1"/>
  <c r="J31" i="26"/>
  <c r="J50" i="26" l="1"/>
  <c r="AB9" i="42"/>
  <c r="AA10" i="42"/>
  <c r="AA8" i="42"/>
  <c r="V16" i="30"/>
  <c r="V10" i="26"/>
  <c r="K25" i="26"/>
  <c r="J46" i="26"/>
  <c r="J48" i="26" s="1"/>
  <c r="J47" i="26"/>
  <c r="J49" i="26" s="1"/>
  <c r="K37" i="26"/>
  <c r="K28" i="26"/>
  <c r="K67" i="26" s="1"/>
  <c r="V20" i="26"/>
  <c r="V16" i="37"/>
  <c r="J148" i="46"/>
  <c r="C332" i="46"/>
  <c r="V16" i="34"/>
  <c r="V20" i="9"/>
  <c r="AA20" i="42"/>
  <c r="AB19" i="42"/>
  <c r="AA18" i="42"/>
  <c r="J33" i="26"/>
  <c r="J38" i="26"/>
  <c r="J44" i="26" s="1"/>
  <c r="J45" i="26" s="1"/>
  <c r="J80" i="26"/>
  <c r="J32" i="26"/>
  <c r="J73" i="26"/>
  <c r="TR3" i="45"/>
  <c r="G75" i="46" s="1"/>
  <c r="TS1" i="45"/>
  <c r="J39" i="9"/>
  <c r="J31" i="9"/>
  <c r="J30" i="9"/>
  <c r="AB13" i="42"/>
  <c r="AA14" i="42"/>
  <c r="AA12" i="42"/>
  <c r="AB23" i="42"/>
  <c r="AA22" i="42"/>
  <c r="AA24" i="42"/>
  <c r="V16" i="7"/>
  <c r="V10" i="9"/>
  <c r="J24" i="9"/>
  <c r="AB24" i="42" l="1"/>
  <c r="AC23" i="42"/>
  <c r="AB22" i="42"/>
  <c r="J80" i="9"/>
  <c r="J38" i="9"/>
  <c r="J44" i="9" s="1"/>
  <c r="J45" i="9" s="1"/>
  <c r="J32" i="9"/>
  <c r="J66" i="9" s="1"/>
  <c r="J33" i="9"/>
  <c r="J73" i="9"/>
  <c r="C331" i="46"/>
  <c r="K148" i="46"/>
  <c r="E154" i="46" s="1"/>
  <c r="D28" i="42" s="1"/>
  <c r="W16" i="7"/>
  <c r="W10" i="9"/>
  <c r="K37" i="9"/>
  <c r="J47" i="9"/>
  <c r="J49" i="9" s="1"/>
  <c r="K28" i="9"/>
  <c r="K67" i="9" s="1"/>
  <c r="J74" i="26"/>
  <c r="J75" i="26"/>
  <c r="J78" i="26" s="1"/>
  <c r="J65" i="26"/>
  <c r="J43" i="26"/>
  <c r="J34" i="26"/>
  <c r="K26" i="26"/>
  <c r="K23" i="26"/>
  <c r="W16" i="37"/>
  <c r="W20" i="26"/>
  <c r="W20" i="9"/>
  <c r="W16" i="34"/>
  <c r="W10" i="26"/>
  <c r="W16" i="30"/>
  <c r="J66" i="26"/>
  <c r="J50" i="9"/>
  <c r="J46" i="9"/>
  <c r="J48" i="9" s="1"/>
  <c r="K25" i="9"/>
  <c r="K26" i="9" s="1"/>
  <c r="AB12" i="42"/>
  <c r="AC13" i="42"/>
  <c r="AB14" i="42"/>
  <c r="TT1" i="45"/>
  <c r="TS3" i="45"/>
  <c r="H75" i="46" s="1"/>
  <c r="AB18" i="42"/>
  <c r="AB20" i="42"/>
  <c r="AC19" i="42"/>
  <c r="AB8" i="42"/>
  <c r="AC9" i="42"/>
  <c r="AB10" i="42"/>
  <c r="E29" i="42" l="1"/>
  <c r="I34" i="42" s="1"/>
  <c r="D29" i="42"/>
  <c r="I31" i="42" s="1"/>
  <c r="C330" i="46"/>
  <c r="L148" i="46"/>
  <c r="J34" i="9"/>
  <c r="J65" i="9"/>
  <c r="J43" i="9"/>
  <c r="X20" i="9"/>
  <c r="X16" i="34"/>
  <c r="AC18" i="42"/>
  <c r="AD19" i="42"/>
  <c r="AC20" i="42"/>
  <c r="TT3" i="45"/>
  <c r="D75" i="46" s="1"/>
  <c r="TU1" i="45"/>
  <c r="AC24" i="42"/>
  <c r="AD23" i="42"/>
  <c r="AC22" i="42"/>
  <c r="AC8" i="42"/>
  <c r="AC10" i="42"/>
  <c r="AD9" i="42"/>
  <c r="X16" i="37"/>
  <c r="X20" i="26"/>
  <c r="K22" i="26"/>
  <c r="K29" i="26"/>
  <c r="X10" i="26"/>
  <c r="X16" i="30"/>
  <c r="X10" i="9"/>
  <c r="X16" i="7"/>
  <c r="AC14" i="42"/>
  <c r="AD13" i="42"/>
  <c r="AC12" i="42"/>
  <c r="J74" i="9"/>
  <c r="J75" i="9"/>
  <c r="J78" i="9" s="1"/>
  <c r="K23" i="9"/>
  <c r="D36" i="42" l="1"/>
  <c r="I28" i="42"/>
  <c r="I29" i="42" s="1"/>
  <c r="E6" i="7" s="1"/>
  <c r="I32" i="42"/>
  <c r="E36" i="42"/>
  <c r="AN32" i="42" s="1"/>
  <c r="AN34" i="42" s="1"/>
  <c r="AN33" i="42" s="1"/>
  <c r="AN35" i="42" s="1"/>
  <c r="AJ6" i="30" s="1"/>
  <c r="C329" i="46"/>
  <c r="C149" i="46"/>
  <c r="B154" i="46" s="1"/>
  <c r="E7" i="7"/>
  <c r="M148" i="46"/>
  <c r="E7" i="30"/>
  <c r="AD12" i="42"/>
  <c r="AD14" i="42"/>
  <c r="AJ32" i="42"/>
  <c r="AJ34" i="42" s="1"/>
  <c r="AJ33" i="42" s="1"/>
  <c r="AJ35" i="42" s="1"/>
  <c r="AF6" i="30" s="1"/>
  <c r="Y16" i="7"/>
  <c r="Y10" i="9"/>
  <c r="Y20" i="26"/>
  <c r="Y16" i="37"/>
  <c r="K39" i="26"/>
  <c r="K30" i="26"/>
  <c r="K31" i="26"/>
  <c r="AD10" i="42"/>
  <c r="AD8" i="42"/>
  <c r="AD22" i="42"/>
  <c r="AD24" i="42"/>
  <c r="AD20" i="42"/>
  <c r="AD18" i="42"/>
  <c r="K29" i="9"/>
  <c r="K22" i="9"/>
  <c r="K24" i="26"/>
  <c r="I35" i="42"/>
  <c r="E6" i="30" s="1"/>
  <c r="I33" i="42"/>
  <c r="Y20" i="9"/>
  <c r="Y16" i="34"/>
  <c r="Y10" i="26"/>
  <c r="Y16" i="30"/>
  <c r="TU3" i="45"/>
  <c r="K75" i="46" s="1"/>
  <c r="TV1" i="45"/>
  <c r="TW1" i="45" s="1"/>
  <c r="BP31" i="42" l="1"/>
  <c r="BP28" i="42" s="1"/>
  <c r="BP29" i="42" s="1"/>
  <c r="BL6" i="7" s="1"/>
  <c r="I27" i="42"/>
  <c r="BE31" i="42"/>
  <c r="BE28" i="42" s="1"/>
  <c r="BE29" i="42" s="1"/>
  <c r="BA6" i="7" s="1"/>
  <c r="BW32" i="42"/>
  <c r="AO31" i="42"/>
  <c r="AO28" i="42" s="1"/>
  <c r="AO27" i="42" s="1"/>
  <c r="AO29" i="42" s="1"/>
  <c r="AK6" i="7" s="1"/>
  <c r="BS31" i="42"/>
  <c r="BS28" i="42" s="1"/>
  <c r="BS29" i="42" s="1"/>
  <c r="BO6" i="7" s="1"/>
  <c r="BS32" i="42"/>
  <c r="BS34" i="42" s="1"/>
  <c r="BS33" i="42" s="1"/>
  <c r="BS35" i="42" s="1"/>
  <c r="BO6" i="30" s="1"/>
  <c r="AE32" i="42"/>
  <c r="AE34" i="42" s="1"/>
  <c r="AE33" i="42" s="1"/>
  <c r="AE35" i="42" s="1"/>
  <c r="AA6" i="30" s="1"/>
  <c r="AB32" i="42"/>
  <c r="AB34" i="42" s="1"/>
  <c r="AB33" i="42" s="1"/>
  <c r="AB35" i="42" s="1"/>
  <c r="X6" i="30" s="1"/>
  <c r="AO32" i="42"/>
  <c r="AO34" i="42" s="1"/>
  <c r="AO35" i="42" s="1"/>
  <c r="AK6" i="30" s="1"/>
  <c r="AK7" i="30" s="1"/>
  <c r="AP32" i="42"/>
  <c r="AP34" i="42" s="1"/>
  <c r="AP33" i="42" s="1"/>
  <c r="AP35" i="42" s="1"/>
  <c r="AL6" i="30" s="1"/>
  <c r="AH32" i="42"/>
  <c r="AH34" i="42" s="1"/>
  <c r="AH33" i="42" s="1"/>
  <c r="AH35" i="42" s="1"/>
  <c r="AD6" i="30" s="1"/>
  <c r="BK32" i="42"/>
  <c r="BK34" i="42" s="1"/>
  <c r="BK35" i="42" s="1"/>
  <c r="BG6" i="30" s="1"/>
  <c r="BD32" i="42"/>
  <c r="BD34" i="42" s="1"/>
  <c r="BD33" i="42" s="1"/>
  <c r="AT32" i="42"/>
  <c r="AT34" i="42" s="1"/>
  <c r="AT35" i="42" s="1"/>
  <c r="AP6" i="30" s="1"/>
  <c r="AW32" i="42"/>
  <c r="AW34" i="42" s="1"/>
  <c r="AW33" i="42" s="1"/>
  <c r="BB32" i="42"/>
  <c r="BB34" i="42" s="1"/>
  <c r="BB33" i="42" s="1"/>
  <c r="BB35" i="42" s="1"/>
  <c r="AX6" i="30" s="1"/>
  <c r="AQ32" i="42"/>
  <c r="AQ34" i="42" s="1"/>
  <c r="AQ33" i="42" s="1"/>
  <c r="AQ35" i="42" s="1"/>
  <c r="AM6" i="30" s="1"/>
  <c r="AM7" i="30" s="1"/>
  <c r="AM44" i="30" s="1"/>
  <c r="BW34" i="42"/>
  <c r="BW33" i="42" s="1"/>
  <c r="E30" i="42"/>
  <c r="BN32" i="42"/>
  <c r="BN34" i="42" s="1"/>
  <c r="BN33" i="42" s="1"/>
  <c r="BN35" i="42" s="1"/>
  <c r="BJ6" i="30" s="1"/>
  <c r="AL32" i="42"/>
  <c r="AL34" i="42" s="1"/>
  <c r="AL33" i="42" s="1"/>
  <c r="AL35" i="42" s="1"/>
  <c r="AH6" i="30" s="1"/>
  <c r="J32" i="42"/>
  <c r="J34" i="42" s="1"/>
  <c r="J33" i="42" s="1"/>
  <c r="J35" i="42" s="1"/>
  <c r="F6" i="30" s="1"/>
  <c r="F7" i="30" s="1"/>
  <c r="F32" i="30" s="1"/>
  <c r="BF32" i="42"/>
  <c r="BF34" i="42" s="1"/>
  <c r="BF33" i="42" s="1"/>
  <c r="BC32" i="42"/>
  <c r="BC34" i="42" s="1"/>
  <c r="BC33" i="42" s="1"/>
  <c r="BA32" i="42"/>
  <c r="BA34" i="42" s="1"/>
  <c r="BA33" i="42" s="1"/>
  <c r="BA35" i="42" s="1"/>
  <c r="AW6" i="30" s="1"/>
  <c r="AS32" i="42"/>
  <c r="AS34" i="42" s="1"/>
  <c r="AS33" i="42" s="1"/>
  <c r="AS35" i="42" s="1"/>
  <c r="AO6" i="30" s="1"/>
  <c r="AC32" i="42"/>
  <c r="AC34" i="42" s="1"/>
  <c r="AC33" i="42" s="1"/>
  <c r="AC35" i="42" s="1"/>
  <c r="Y6" i="30" s="1"/>
  <c r="Y7" i="30" s="1"/>
  <c r="Y67" i="30" s="1"/>
  <c r="BH32" i="42"/>
  <c r="BH34" i="42" s="1"/>
  <c r="BH33" i="42" s="1"/>
  <c r="BH35" i="42" s="1"/>
  <c r="BD6" i="30" s="1"/>
  <c r="AY32" i="42"/>
  <c r="AX32" i="42"/>
  <c r="AX34" i="42" s="1"/>
  <c r="AX33" i="42" s="1"/>
  <c r="AX35" i="42" s="1"/>
  <c r="AT6" i="30" s="1"/>
  <c r="BG32" i="42"/>
  <c r="BG34" i="42" s="1"/>
  <c r="BG33" i="42" s="1"/>
  <c r="AD32" i="42"/>
  <c r="AD34" i="42" s="1"/>
  <c r="AD33" i="42" s="1"/>
  <c r="AD35" i="42" s="1"/>
  <c r="Z6" i="30" s="1"/>
  <c r="AF32" i="42"/>
  <c r="AF34" i="42" s="1"/>
  <c r="AF33" i="42" s="1"/>
  <c r="BU32" i="42"/>
  <c r="BU34" i="42" s="1"/>
  <c r="BU35" i="42" s="1"/>
  <c r="BQ6" i="30" s="1"/>
  <c r="BQ7" i="30" s="1"/>
  <c r="BP32" i="42"/>
  <c r="BP34" i="42" s="1"/>
  <c r="BP33" i="42" s="1"/>
  <c r="BQ32" i="42"/>
  <c r="BQ34" i="42" s="1"/>
  <c r="BQ35" i="42" s="1"/>
  <c r="BM6" i="30" s="1"/>
  <c r="BM7" i="30" s="1"/>
  <c r="AR32" i="42"/>
  <c r="AR34" i="42" s="1"/>
  <c r="AR35" i="42" s="1"/>
  <c r="AN6" i="30" s="1"/>
  <c r="AN7" i="30" s="1"/>
  <c r="BE32" i="42"/>
  <c r="BE34" i="42" s="1"/>
  <c r="BE33" i="42" s="1"/>
  <c r="BE35" i="42" s="1"/>
  <c r="BA6" i="30" s="1"/>
  <c r="AY34" i="42"/>
  <c r="AY35" i="42" s="1"/>
  <c r="AU6" i="30" s="1"/>
  <c r="BJ32" i="42"/>
  <c r="BJ34" i="42" s="1"/>
  <c r="BJ35" i="42" s="1"/>
  <c r="BF6" i="30" s="1"/>
  <c r="BF7" i="30" s="1"/>
  <c r="AI32" i="42"/>
  <c r="AI34" i="42" s="1"/>
  <c r="AI33" i="42" s="1"/>
  <c r="AI35" i="42" s="1"/>
  <c r="AE6" i="30" s="1"/>
  <c r="AE7" i="30" s="1"/>
  <c r="AE44" i="30" s="1"/>
  <c r="BR32" i="42"/>
  <c r="BR34" i="42" s="1"/>
  <c r="BR33" i="42" s="1"/>
  <c r="BR35" i="42" s="1"/>
  <c r="BN6" i="30" s="1"/>
  <c r="BM32" i="42"/>
  <c r="BM34" i="42" s="1"/>
  <c r="BM33" i="42" s="1"/>
  <c r="BM35" i="42" s="1"/>
  <c r="BI6" i="30" s="1"/>
  <c r="AK32" i="42"/>
  <c r="AK34" i="42" s="1"/>
  <c r="AK33" i="42" s="1"/>
  <c r="AK35" i="42" s="1"/>
  <c r="AG6" i="30" s="1"/>
  <c r="AG7" i="30" s="1"/>
  <c r="AG20" i="30" s="1"/>
  <c r="AZ32" i="42"/>
  <c r="AZ34" i="42" s="1"/>
  <c r="AZ33" i="42" s="1"/>
  <c r="AG32" i="42"/>
  <c r="AG34" i="42" s="1"/>
  <c r="AU32" i="42"/>
  <c r="AU34" i="42" s="1"/>
  <c r="AU33" i="42" s="1"/>
  <c r="AU35" i="42" s="1"/>
  <c r="AQ6" i="30" s="1"/>
  <c r="AQ7" i="30" s="1"/>
  <c r="BI32" i="42"/>
  <c r="BI34" i="42" s="1"/>
  <c r="BI33" i="42" s="1"/>
  <c r="BI35" i="42" s="1"/>
  <c r="BE6" i="30" s="1"/>
  <c r="BE7" i="30" s="1"/>
  <c r="BE20" i="30" s="1"/>
  <c r="BL32" i="42"/>
  <c r="BL34" i="42" s="1"/>
  <c r="BL33" i="42" s="1"/>
  <c r="BL35" i="42" s="1"/>
  <c r="BH6" i="30" s="1"/>
  <c r="BH7" i="30" s="1"/>
  <c r="BH67" i="30" s="1"/>
  <c r="BV32" i="42"/>
  <c r="BV34" i="42" s="1"/>
  <c r="BV35" i="42" s="1"/>
  <c r="BR6" i="30" s="1"/>
  <c r="BR7" i="30" s="1"/>
  <c r="BT32" i="42"/>
  <c r="BT34" i="42" s="1"/>
  <c r="BT33" i="42" s="1"/>
  <c r="BT35" i="42" s="1"/>
  <c r="BP6" i="30" s="1"/>
  <c r="BP7" i="30" s="1"/>
  <c r="BP44" i="30" s="1"/>
  <c r="AV32" i="42"/>
  <c r="AV34" i="42" s="1"/>
  <c r="AV33" i="42" s="1"/>
  <c r="AS31" i="42"/>
  <c r="AS28" i="42" s="1"/>
  <c r="AS29" i="42" s="1"/>
  <c r="AO6" i="7" s="1"/>
  <c r="BA31" i="42"/>
  <c r="BA28" i="42" s="1"/>
  <c r="BA29" i="42" s="1"/>
  <c r="AW6" i="7" s="1"/>
  <c r="AR31" i="42"/>
  <c r="AM31" i="42"/>
  <c r="AM28" i="42" s="1"/>
  <c r="AM27" i="42" s="1"/>
  <c r="AM29" i="42" s="1"/>
  <c r="AI6" i="7" s="1"/>
  <c r="AU31" i="42"/>
  <c r="AU28" i="42" s="1"/>
  <c r="AU29" i="42" s="1"/>
  <c r="AQ6" i="7" s="1"/>
  <c r="AK31" i="42"/>
  <c r="AK28" i="42" s="1"/>
  <c r="AK27" i="42" s="1"/>
  <c r="AL31" i="42"/>
  <c r="AL28" i="42" s="1"/>
  <c r="AL27" i="42" s="1"/>
  <c r="AL29" i="42" s="1"/>
  <c r="AH6" i="7" s="1"/>
  <c r="AV31" i="42"/>
  <c r="AV28" i="42" s="1"/>
  <c r="AV29" i="42" s="1"/>
  <c r="AR6" i="7" s="1"/>
  <c r="AR7" i="7" s="1"/>
  <c r="AR44" i="7" s="1"/>
  <c r="BN31" i="42"/>
  <c r="BN28" i="42" s="1"/>
  <c r="BN29" i="42" s="1"/>
  <c r="BJ6" i="7" s="1"/>
  <c r="AH31" i="42"/>
  <c r="AH28" i="42" s="1"/>
  <c r="AH27" i="42" s="1"/>
  <c r="AH29" i="42" s="1"/>
  <c r="AD6" i="7" s="1"/>
  <c r="BW31" i="42"/>
  <c r="BW28" i="42" s="1"/>
  <c r="BD31" i="42"/>
  <c r="BD28" i="42" s="1"/>
  <c r="BD29" i="42" s="1"/>
  <c r="AZ6" i="7" s="1"/>
  <c r="AD31" i="42"/>
  <c r="AD28" i="42" s="1"/>
  <c r="AD27" i="42" s="1"/>
  <c r="AT31" i="42"/>
  <c r="AT28" i="42" s="1"/>
  <c r="AT29" i="42" s="1"/>
  <c r="AP6" i="7" s="1"/>
  <c r="AP7" i="7" s="1"/>
  <c r="AP44" i="7" s="1"/>
  <c r="BJ31" i="42"/>
  <c r="BJ28" i="42" s="1"/>
  <c r="BJ29" i="42" s="1"/>
  <c r="BF6" i="7" s="1"/>
  <c r="BG31" i="42"/>
  <c r="BG28" i="42" s="1"/>
  <c r="BG29" i="42" s="1"/>
  <c r="BC6" i="7" s="1"/>
  <c r="D30" i="42"/>
  <c r="J31" i="42" s="1"/>
  <c r="J28" i="42" s="1"/>
  <c r="J27" i="42" s="1"/>
  <c r="J29" i="42" s="1"/>
  <c r="F6" i="7" s="1"/>
  <c r="F7" i="7" s="1"/>
  <c r="F60" i="7" s="1"/>
  <c r="AG31" i="42"/>
  <c r="AG28" i="42" s="1"/>
  <c r="AG27" i="42" s="1"/>
  <c r="AG29" i="42" s="1"/>
  <c r="AC6" i="7" s="1"/>
  <c r="AJ31" i="42"/>
  <c r="AJ28" i="42" s="1"/>
  <c r="AJ27" i="42" s="1"/>
  <c r="AM32" i="42"/>
  <c r="AM34" i="42" s="1"/>
  <c r="AM33" i="42" s="1"/>
  <c r="BO32" i="42"/>
  <c r="BO34" i="42" s="1"/>
  <c r="AP31" i="42"/>
  <c r="AP28" i="42" s="1"/>
  <c r="AP27" i="42" s="1"/>
  <c r="AQ27" i="42" s="1"/>
  <c r="AR27" i="42" s="1"/>
  <c r="AS27" i="42" s="1"/>
  <c r="AT27" i="42" s="1"/>
  <c r="AU27" i="42" s="1"/>
  <c r="AV27" i="42" s="1"/>
  <c r="AW27" i="42" s="1"/>
  <c r="AX27" i="42" s="1"/>
  <c r="AY27" i="42" s="1"/>
  <c r="AZ27" i="42" s="1"/>
  <c r="BA27" i="42" s="1"/>
  <c r="BB27" i="42" s="1"/>
  <c r="BC27" i="42" s="1"/>
  <c r="BD27" i="42" s="1"/>
  <c r="BE27" i="42" s="1"/>
  <c r="BF27" i="42" s="1"/>
  <c r="BG27" i="42" s="1"/>
  <c r="BH27" i="42" s="1"/>
  <c r="BI27" i="42" s="1"/>
  <c r="BJ27" i="42" s="1"/>
  <c r="BK27" i="42" s="1"/>
  <c r="BL27" i="42" s="1"/>
  <c r="BM27" i="42" s="1"/>
  <c r="BN27" i="42" s="1"/>
  <c r="BO27" i="42" s="1"/>
  <c r="BP27" i="42" s="1"/>
  <c r="BQ27" i="42" s="1"/>
  <c r="BR27" i="42" s="1"/>
  <c r="BS27" i="42" s="1"/>
  <c r="BT27" i="42" s="1"/>
  <c r="BU27" i="42" s="1"/>
  <c r="BV27" i="42" s="1"/>
  <c r="BW27" i="42" s="1"/>
  <c r="AB31" i="42"/>
  <c r="AB28" i="42" s="1"/>
  <c r="AB27" i="42" s="1"/>
  <c r="AB29" i="42" s="1"/>
  <c r="X6" i="7" s="1"/>
  <c r="X7" i="7" s="1"/>
  <c r="X20" i="7" s="1"/>
  <c r="BU31" i="42"/>
  <c r="BU28" i="42" s="1"/>
  <c r="BU29" i="42" s="1"/>
  <c r="BQ6" i="7" s="1"/>
  <c r="AX31" i="42"/>
  <c r="AX28" i="42" s="1"/>
  <c r="AX29" i="42" s="1"/>
  <c r="AT6" i="7" s="1"/>
  <c r="AE31" i="42"/>
  <c r="AE28" i="42" s="1"/>
  <c r="AE27" i="42" s="1"/>
  <c r="AE29" i="42" s="1"/>
  <c r="AA6" i="7" s="1"/>
  <c r="BL31" i="42"/>
  <c r="BL28" i="42" s="1"/>
  <c r="BL29" i="42" s="1"/>
  <c r="BH6" i="7" s="1"/>
  <c r="BT31" i="42"/>
  <c r="BT28" i="42" s="1"/>
  <c r="BT29" i="42" s="1"/>
  <c r="BP6" i="7" s="1"/>
  <c r="BP7" i="7" s="1"/>
  <c r="BP44" i="7" s="1"/>
  <c r="AQ31" i="42"/>
  <c r="AQ28" i="42" s="1"/>
  <c r="AQ29" i="42" s="1"/>
  <c r="AM6" i="7" s="1"/>
  <c r="AW31" i="42"/>
  <c r="AW28" i="42" s="1"/>
  <c r="AW29" i="42" s="1"/>
  <c r="AS6" i="7" s="1"/>
  <c r="AS7" i="7" s="1"/>
  <c r="AS20" i="7" s="1"/>
  <c r="AY31" i="42"/>
  <c r="AY28" i="42" s="1"/>
  <c r="AY29" i="42" s="1"/>
  <c r="AU6" i="7" s="1"/>
  <c r="AU7" i="7" s="1"/>
  <c r="AU20" i="7" s="1"/>
  <c r="BQ31" i="42"/>
  <c r="BQ28" i="42" s="1"/>
  <c r="BQ29" i="42" s="1"/>
  <c r="BM6" i="7" s="1"/>
  <c r="BM7" i="7" s="1"/>
  <c r="BM67" i="7" s="1"/>
  <c r="BR31" i="42"/>
  <c r="BR28" i="42" s="1"/>
  <c r="BR29" i="42" s="1"/>
  <c r="BN6" i="7" s="1"/>
  <c r="BH31" i="42"/>
  <c r="BH28" i="42" s="1"/>
  <c r="BH29" i="42" s="1"/>
  <c r="BD6" i="7" s="1"/>
  <c r="BD7" i="7" s="1"/>
  <c r="BD31" i="7" s="1"/>
  <c r="BD46" i="7" s="1"/>
  <c r="BI31" i="42"/>
  <c r="BI28" i="42" s="1"/>
  <c r="BI29" i="42" s="1"/>
  <c r="BE6" i="7" s="1"/>
  <c r="BF31" i="42"/>
  <c r="BF28" i="42" s="1"/>
  <c r="BF29" i="42" s="1"/>
  <c r="BB6" i="7" s="1"/>
  <c r="BB7" i="7" s="1"/>
  <c r="BB44" i="7" s="1"/>
  <c r="AC31" i="42"/>
  <c r="AC28" i="42" s="1"/>
  <c r="AC27" i="42" s="1"/>
  <c r="AF31" i="42"/>
  <c r="AF28" i="42" s="1"/>
  <c r="AF27" i="42" s="1"/>
  <c r="AF29" i="42" s="1"/>
  <c r="AB6" i="7" s="1"/>
  <c r="AB7" i="7" s="1"/>
  <c r="AB31" i="7" s="1"/>
  <c r="AB46" i="7" s="1"/>
  <c r="AR28" i="42"/>
  <c r="AR29" i="42" s="1"/>
  <c r="AN6" i="7" s="1"/>
  <c r="AN7" i="7" s="1"/>
  <c r="AN20" i="7" s="1"/>
  <c r="BB31" i="42"/>
  <c r="BB28" i="42" s="1"/>
  <c r="BB29" i="42" s="1"/>
  <c r="AX6" i="7" s="1"/>
  <c r="BM31" i="42"/>
  <c r="BM28" i="42" s="1"/>
  <c r="BM29" i="42" s="1"/>
  <c r="BI6" i="7" s="1"/>
  <c r="BI7" i="7" s="1"/>
  <c r="BI44" i="7" s="1"/>
  <c r="BK31" i="42"/>
  <c r="BK28" i="42" s="1"/>
  <c r="BK29" i="42" s="1"/>
  <c r="BG6" i="7" s="1"/>
  <c r="BG7" i="7" s="1"/>
  <c r="BG67" i="7" s="1"/>
  <c r="AN31" i="42"/>
  <c r="AN28" i="42" s="1"/>
  <c r="AN27" i="42" s="1"/>
  <c r="AN29" i="42" s="1"/>
  <c r="AJ6" i="7" s="1"/>
  <c r="AJ7" i="7" s="1"/>
  <c r="AJ44" i="7" s="1"/>
  <c r="BV31" i="42"/>
  <c r="BV28" i="42" s="1"/>
  <c r="BV29" i="42" s="1"/>
  <c r="BR6" i="7" s="1"/>
  <c r="BR7" i="7" s="1"/>
  <c r="BR67" i="7" s="1"/>
  <c r="BO31" i="42"/>
  <c r="BO28" i="42" s="1"/>
  <c r="BO29" i="42" s="1"/>
  <c r="BK6" i="7" s="1"/>
  <c r="BK7" i="7" s="1"/>
  <c r="BK20" i="7" s="1"/>
  <c r="AZ31" i="42"/>
  <c r="AZ28" i="42" s="1"/>
  <c r="AZ29" i="42" s="1"/>
  <c r="AV6" i="7" s="1"/>
  <c r="AV7" i="7" s="1"/>
  <c r="AV20" i="7" s="1"/>
  <c r="AI31" i="42"/>
  <c r="AI28" i="42" s="1"/>
  <c r="AI27" i="42" s="1"/>
  <c r="AI29" i="42" s="1"/>
  <c r="AE6" i="7" s="1"/>
  <c r="BC31" i="42"/>
  <c r="BC28" i="42" s="1"/>
  <c r="BC29" i="42" s="1"/>
  <c r="AY6" i="7" s="1"/>
  <c r="AY7" i="7" s="1"/>
  <c r="AY67" i="7" s="1"/>
  <c r="TX1" i="45"/>
  <c r="TW3" i="45"/>
  <c r="D78" i="46" s="1"/>
  <c r="K39" i="9"/>
  <c r="K30" i="9"/>
  <c r="K31" i="9"/>
  <c r="K24" i="9"/>
  <c r="Z16" i="34"/>
  <c r="Z20" i="9"/>
  <c r="P31" i="7"/>
  <c r="P46" i="7" s="1"/>
  <c r="Y31" i="30"/>
  <c r="BG35" i="42"/>
  <c r="BC6" i="30" s="1"/>
  <c r="BP35" i="42"/>
  <c r="BL6" i="30" s="1"/>
  <c r="AO33" i="42"/>
  <c r="Z16" i="30"/>
  <c r="Z10" i="26"/>
  <c r="BD20" i="7"/>
  <c r="AR31" i="7"/>
  <c r="AR46" i="7" s="1"/>
  <c r="AE31" i="30"/>
  <c r="AG31" i="30"/>
  <c r="BP31" i="30"/>
  <c r="Q31" i="30"/>
  <c r="V31" i="30"/>
  <c r="BE44" i="30"/>
  <c r="Z20" i="26"/>
  <c r="Z16" i="37"/>
  <c r="Z16" i="7"/>
  <c r="Z10" i="9"/>
  <c r="AN31" i="7"/>
  <c r="AN46" i="7" s="1"/>
  <c r="BG31" i="7"/>
  <c r="BG46" i="7" s="1"/>
  <c r="BK31" i="7"/>
  <c r="BK46" i="7" s="1"/>
  <c r="BD35" i="42"/>
  <c r="AZ6" i="30" s="1"/>
  <c r="AW35" i="42"/>
  <c r="AS6" i="30" s="1"/>
  <c r="AS7" i="30" s="1"/>
  <c r="AQ31" i="30"/>
  <c r="K47" i="26"/>
  <c r="K49" i="26" s="1"/>
  <c r="L28" i="26"/>
  <c r="L67" i="26" s="1"/>
  <c r="L37" i="26"/>
  <c r="L25" i="26"/>
  <c r="K46" i="26"/>
  <c r="K48" i="26" s="1"/>
  <c r="K33" i="26"/>
  <c r="K80" i="26"/>
  <c r="K38" i="26"/>
  <c r="K44" i="26" s="1"/>
  <c r="K45" i="26" s="1"/>
  <c r="K73" i="26"/>
  <c r="K32" i="26"/>
  <c r="K50" i="26"/>
  <c r="F31" i="7"/>
  <c r="F46" i="7" s="1"/>
  <c r="AJ29" i="42"/>
  <c r="AF6" i="7" s="1"/>
  <c r="AF7" i="7" s="1"/>
  <c r="F20" i="30"/>
  <c r="F31" i="30"/>
  <c r="BF35" i="42"/>
  <c r="BB6" i="30" s="1"/>
  <c r="BB7" i="30" s="1"/>
  <c r="BH31" i="30"/>
  <c r="K32" i="42" l="1"/>
  <c r="K34" i="42" s="1"/>
  <c r="AV35" i="42"/>
  <c r="AR6" i="30" s="1"/>
  <c r="K31" i="42"/>
  <c r="K28" i="42" s="1"/>
  <c r="K27" i="42" s="1"/>
  <c r="K29" i="42" s="1"/>
  <c r="BC35" i="42"/>
  <c r="AY6" i="30" s="1"/>
  <c r="AY7" i="30" s="1"/>
  <c r="AM31" i="30"/>
  <c r="AP67" i="7"/>
  <c r="BM31" i="7"/>
  <c r="BM46" i="7" s="1"/>
  <c r="AM20" i="30"/>
  <c r="AP31" i="7"/>
  <c r="AP46" i="7" s="1"/>
  <c r="U31" i="30"/>
  <c r="BP20" i="30"/>
  <c r="AG67" i="30"/>
  <c r="AE67" i="30"/>
  <c r="BU33" i="42"/>
  <c r="BP67" i="30"/>
  <c r="AE20" i="30"/>
  <c r="AR33" i="42"/>
  <c r="AC29" i="42"/>
  <c r="Y6" i="7" s="1"/>
  <c r="Y7" i="7" s="1"/>
  <c r="Y44" i="7" s="1"/>
  <c r="AG44" i="30"/>
  <c r="BQ33" i="42"/>
  <c r="AP20" i="7"/>
  <c r="BV33" i="42"/>
  <c r="BJ33" i="42"/>
  <c r="AF35" i="42"/>
  <c r="AB6" i="30" s="1"/>
  <c r="AB7" i="30" s="1"/>
  <c r="AB67" i="30" s="1"/>
  <c r="BW29" i="42"/>
  <c r="BS6" i="7" s="1"/>
  <c r="BS7" i="7" s="1"/>
  <c r="AB67" i="7"/>
  <c r="F44" i="30"/>
  <c r="AK29" i="42"/>
  <c r="AG6" i="7" s="1"/>
  <c r="BR31" i="7"/>
  <c r="BR46" i="7" s="1"/>
  <c r="BE31" i="30"/>
  <c r="BD44" i="7"/>
  <c r="BI31" i="7"/>
  <c r="BI46" i="7" s="1"/>
  <c r="J31" i="30"/>
  <c r="AU44" i="7"/>
  <c r="F67" i="30"/>
  <c r="L31" i="30"/>
  <c r="BD67" i="7"/>
  <c r="F60" i="30"/>
  <c r="U31" i="7"/>
  <c r="U46" i="7" s="1"/>
  <c r="BP31" i="7"/>
  <c r="BP46" i="7" s="1"/>
  <c r="BH20" i="30"/>
  <c r="AZ35" i="42"/>
  <c r="AV6" i="30" s="1"/>
  <c r="AV7" i="30" s="1"/>
  <c r="AV67" i="30" s="1"/>
  <c r="AY33" i="42"/>
  <c r="AP29" i="42"/>
  <c r="AL6" i="7" s="1"/>
  <c r="AL7" i="7" s="1"/>
  <c r="AL44" i="7" s="1"/>
  <c r="BH44" i="30"/>
  <c r="BK33" i="42"/>
  <c r="AV44" i="7"/>
  <c r="BB20" i="7"/>
  <c r="AS67" i="7"/>
  <c r="Z7" i="30"/>
  <c r="Z31" i="30" s="1"/>
  <c r="AT7" i="7"/>
  <c r="AT44" i="7" s="1"/>
  <c r="AW7" i="7"/>
  <c r="AE7" i="7"/>
  <c r="AE44" i="7" s="1"/>
  <c r="BN7" i="7"/>
  <c r="BN31" i="7" s="1"/>
  <c r="BN46" i="7" s="1"/>
  <c r="AU7" i="30"/>
  <c r="AU67" i="30" s="1"/>
  <c r="AQ67" i="30"/>
  <c r="AQ20" i="30"/>
  <c r="BO33" i="42"/>
  <c r="BO35" i="42"/>
  <c r="BK6" i="30" s="1"/>
  <c r="BK7" i="30" s="1"/>
  <c r="BK20" i="30" s="1"/>
  <c r="AG35" i="42"/>
  <c r="AC6" i="30" s="1"/>
  <c r="AC7" i="30" s="1"/>
  <c r="AC44" i="30" s="1"/>
  <c r="AG33" i="42"/>
  <c r="AR7" i="30"/>
  <c r="AR67" i="30" s="1"/>
  <c r="AZ7" i="7"/>
  <c r="AZ67" i="7" s="1"/>
  <c r="BN7" i="30"/>
  <c r="BN31" i="30" s="1"/>
  <c r="AT7" i="30"/>
  <c r="AT31" i="30" s="1"/>
  <c r="AH7" i="30"/>
  <c r="AH31" i="30" s="1"/>
  <c r="AP7" i="30"/>
  <c r="AP20" i="30" s="1"/>
  <c r="AL7" i="30"/>
  <c r="X7" i="30"/>
  <c r="AK7" i="7"/>
  <c r="AK31" i="7" s="1"/>
  <c r="AK46" i="7" s="1"/>
  <c r="AM7" i="7"/>
  <c r="AM67" i="7" s="1"/>
  <c r="BC7" i="7"/>
  <c r="AH7" i="7"/>
  <c r="AH31" i="7" s="1"/>
  <c r="AH46" i="7" s="1"/>
  <c r="AI7" i="7"/>
  <c r="AI31" i="7" s="1"/>
  <c r="AI46" i="7" s="1"/>
  <c r="BA7" i="30"/>
  <c r="BA31" i="30" s="1"/>
  <c r="AW7" i="30"/>
  <c r="AW31" i="30" s="1"/>
  <c r="AF7" i="30"/>
  <c r="AF31" i="30" s="1"/>
  <c r="BA7" i="7"/>
  <c r="BA31" i="7" s="1"/>
  <c r="BA46" i="7" s="1"/>
  <c r="AG7" i="7"/>
  <c r="AG20" i="7" s="1"/>
  <c r="BC7" i="30"/>
  <c r="BC67" i="30" s="1"/>
  <c r="AC7" i="7"/>
  <c r="AC67" i="7" s="1"/>
  <c r="BF7" i="7"/>
  <c r="BF20" i="7" s="1"/>
  <c r="AO7" i="30"/>
  <c r="AO31" i="30" s="1"/>
  <c r="BJ7" i="30"/>
  <c r="BJ31" i="30" s="1"/>
  <c r="AX7" i="30"/>
  <c r="AX31" i="30" s="1"/>
  <c r="BG7" i="30"/>
  <c r="BG20" i="30" s="1"/>
  <c r="AA7" i="30"/>
  <c r="AA31" i="30" s="1"/>
  <c r="AZ7" i="30"/>
  <c r="AZ44" i="30" s="1"/>
  <c r="BL7" i="30"/>
  <c r="BL20" i="30" s="1"/>
  <c r="AX7" i="7"/>
  <c r="AX67" i="7" s="1"/>
  <c r="BE7" i="7"/>
  <c r="BE20" i="7" s="1"/>
  <c r="BH7" i="7"/>
  <c r="BH67" i="7" s="1"/>
  <c r="BQ7" i="7"/>
  <c r="AD7" i="7"/>
  <c r="AD67" i="7" s="1"/>
  <c r="BJ7" i="7"/>
  <c r="BJ44" i="7" s="1"/>
  <c r="AQ7" i="7"/>
  <c r="AO7" i="7"/>
  <c r="AO31" i="7" s="1"/>
  <c r="AO46" i="7" s="1"/>
  <c r="BI7" i="30"/>
  <c r="BI31" i="30" s="1"/>
  <c r="BD7" i="30"/>
  <c r="BD31" i="30" s="1"/>
  <c r="AD7" i="30"/>
  <c r="AD31" i="30" s="1"/>
  <c r="BO7" i="30"/>
  <c r="BO31" i="30" s="1"/>
  <c r="BO7" i="7"/>
  <c r="BO31" i="7" s="1"/>
  <c r="BO46" i="7" s="1"/>
  <c r="BL7" i="7"/>
  <c r="BL31" i="7" s="1"/>
  <c r="BL46" i="7" s="1"/>
  <c r="BW35" i="42"/>
  <c r="BS6" i="30" s="1"/>
  <c r="BS7" i="30" s="1"/>
  <c r="BS44" i="30" s="1"/>
  <c r="AM35" i="42"/>
  <c r="AI6" i="30" s="1"/>
  <c r="AM67" i="30"/>
  <c r="F32" i="7"/>
  <c r="F47" i="7" s="1"/>
  <c r="AQ44" i="30"/>
  <c r="AT33" i="42"/>
  <c r="BE67" i="30"/>
  <c r="Y44" i="30"/>
  <c r="Y20" i="30"/>
  <c r="BR44" i="7"/>
  <c r="BR20" i="7"/>
  <c r="BG20" i="7"/>
  <c r="AN67" i="7"/>
  <c r="BI67" i="7"/>
  <c r="BG44" i="7"/>
  <c r="AN44" i="7"/>
  <c r="BI20" i="7"/>
  <c r="AD29" i="42"/>
  <c r="Z6" i="7" s="1"/>
  <c r="Z7" i="7" s="1"/>
  <c r="Z20" i="7" s="1"/>
  <c r="AY44" i="7"/>
  <c r="AV67" i="7"/>
  <c r="AB20" i="7"/>
  <c r="BB31" i="7"/>
  <c r="BB46" i="7" s="1"/>
  <c r="BM44" i="7"/>
  <c r="AU67" i="7"/>
  <c r="BP20" i="7"/>
  <c r="H31" i="7"/>
  <c r="H46" i="7" s="1"/>
  <c r="AV31" i="7"/>
  <c r="AV46" i="7" s="1"/>
  <c r="AB44" i="7"/>
  <c r="R31" i="7"/>
  <c r="R46" i="7" s="1"/>
  <c r="BB67" i="7"/>
  <c r="BM20" i="7"/>
  <c r="AU31" i="7"/>
  <c r="AU46" i="7" s="1"/>
  <c r="BP67" i="7"/>
  <c r="AD31" i="7"/>
  <c r="AD46" i="7" s="1"/>
  <c r="BK44" i="7"/>
  <c r="AX31" i="7"/>
  <c r="AX46" i="7" s="1"/>
  <c r="AY31" i="7"/>
  <c r="AY46" i="7" s="1"/>
  <c r="AS44" i="7"/>
  <c r="N31" i="30"/>
  <c r="BK67" i="7"/>
  <c r="AY20" i="7"/>
  <c r="AS31" i="7"/>
  <c r="AS46" i="7" s="1"/>
  <c r="BH31" i="7"/>
  <c r="BH46" i="7" s="1"/>
  <c r="F44" i="7"/>
  <c r="F20" i="7"/>
  <c r="F23" i="7" s="1"/>
  <c r="E25" i="7" s="1"/>
  <c r="AR20" i="7"/>
  <c r="F67" i="7"/>
  <c r="L31" i="7"/>
  <c r="L46" i="7" s="1"/>
  <c r="AR67" i="7"/>
  <c r="AZ31" i="7"/>
  <c r="AZ46" i="7" s="1"/>
  <c r="N31" i="7"/>
  <c r="N46" i="7" s="1"/>
  <c r="AJ67" i="7"/>
  <c r="AJ20" i="7"/>
  <c r="X67" i="7"/>
  <c r="Q31" i="7"/>
  <c r="Q46" i="7" s="1"/>
  <c r="AJ31" i="7"/>
  <c r="AJ46" i="7" s="1"/>
  <c r="X31" i="7"/>
  <c r="X46" i="7" s="1"/>
  <c r="X44" i="7"/>
  <c r="G31" i="30"/>
  <c r="AF20" i="7"/>
  <c r="AF44" i="7"/>
  <c r="AF67" i="7"/>
  <c r="AF31" i="7"/>
  <c r="AF46" i="7" s="1"/>
  <c r="K66" i="26"/>
  <c r="K43" i="26"/>
  <c r="K65" i="26"/>
  <c r="K34" i="26"/>
  <c r="AS67" i="30"/>
  <c r="AS20" i="30"/>
  <c r="AS31" i="30"/>
  <c r="AS44" i="30"/>
  <c r="BF20" i="30"/>
  <c r="BF31" i="30"/>
  <c r="BF44" i="30"/>
  <c r="BF67" i="30"/>
  <c r="BL31" i="30"/>
  <c r="AB44" i="30"/>
  <c r="AB31" i="30"/>
  <c r="K73" i="9"/>
  <c r="K33" i="9"/>
  <c r="K32" i="9"/>
  <c r="K80" i="9"/>
  <c r="K38" i="9"/>
  <c r="K44" i="9" s="1"/>
  <c r="K45" i="9" s="1"/>
  <c r="BR67" i="30"/>
  <c r="BR31" i="30"/>
  <c r="BR44" i="30"/>
  <c r="BR20" i="30"/>
  <c r="Z31" i="7"/>
  <c r="Z46" i="7" s="1"/>
  <c r="I150" i="46"/>
  <c r="M157" i="46"/>
  <c r="I158" i="46"/>
  <c r="K157" i="46"/>
  <c r="I157" i="46"/>
  <c r="J157" i="46"/>
  <c r="C346" i="46"/>
  <c r="L157" i="46"/>
  <c r="BB44" i="30"/>
  <c r="BB31" i="30"/>
  <c r="BB20" i="30"/>
  <c r="BB67" i="30"/>
  <c r="AY44" i="30"/>
  <c r="AY31" i="30"/>
  <c r="AY67" i="30"/>
  <c r="AY20" i="30"/>
  <c r="F62" i="30"/>
  <c r="F54" i="30" s="1"/>
  <c r="F61" i="30"/>
  <c r="F65" i="30" s="1"/>
  <c r="AG31" i="7"/>
  <c r="AG46" i="7" s="1"/>
  <c r="K74" i="26"/>
  <c r="K75" i="26" s="1"/>
  <c r="K78" i="26" s="1"/>
  <c r="AC31" i="30"/>
  <c r="AN67" i="30"/>
  <c r="AN31" i="30"/>
  <c r="AN44" i="30"/>
  <c r="AN20" i="30"/>
  <c r="BS67" i="7"/>
  <c r="BS31" i="7"/>
  <c r="BS46" i="7" s="1"/>
  <c r="BS20" i="7"/>
  <c r="BS44" i="7"/>
  <c r="BM67" i="30"/>
  <c r="BM20" i="30"/>
  <c r="BM44" i="30"/>
  <c r="BM31" i="30"/>
  <c r="F27" i="30"/>
  <c r="F23" i="30"/>
  <c r="E25" i="30" s="1"/>
  <c r="F35" i="30" s="1"/>
  <c r="F36" i="30" s="1"/>
  <c r="Y31" i="7"/>
  <c r="Y46" i="7" s="1"/>
  <c r="K46" i="9"/>
  <c r="K48" i="9" s="1"/>
  <c r="L25" i="9"/>
  <c r="L26" i="9" s="1"/>
  <c r="O31" i="30"/>
  <c r="BK67" i="30"/>
  <c r="BK31" i="30"/>
  <c r="BS31" i="30"/>
  <c r="F61" i="7"/>
  <c r="F62" i="7" s="1"/>
  <c r="F54" i="7" s="1"/>
  <c r="F65" i="7"/>
  <c r="K50" i="9"/>
  <c r="L26" i="26"/>
  <c r="L23" i="26"/>
  <c r="BG31" i="30"/>
  <c r="AP31" i="30"/>
  <c r="AV31" i="30"/>
  <c r="AV44" i="30"/>
  <c r="AV20" i="30"/>
  <c r="AK20" i="30"/>
  <c r="AK31" i="30"/>
  <c r="AK44" i="30"/>
  <c r="AK67" i="30"/>
  <c r="BQ44" i="30"/>
  <c r="BQ31" i="30"/>
  <c r="BQ20" i="30"/>
  <c r="BQ67" i="30"/>
  <c r="BC31" i="30"/>
  <c r="L37" i="9"/>
  <c r="L28" i="9"/>
  <c r="L67" i="9" s="1"/>
  <c r="K47" i="9"/>
  <c r="K49" i="9" s="1"/>
  <c r="TX3" i="45"/>
  <c r="K77" i="46" s="1"/>
  <c r="TY1" i="45"/>
  <c r="TZ1" i="45" s="1"/>
  <c r="K33" i="42" l="1"/>
  <c r="K35" i="42"/>
  <c r="G6" i="7"/>
  <c r="G7" i="7" s="1"/>
  <c r="G31" i="7" s="1"/>
  <c r="G46" i="7" s="1"/>
  <c r="L31" i="42"/>
  <c r="L28" i="42" s="1"/>
  <c r="L27" i="42" s="1"/>
  <c r="L29" i="42" s="1"/>
  <c r="BG44" i="30"/>
  <c r="AP44" i="30"/>
  <c r="BF44" i="7"/>
  <c r="AP67" i="30"/>
  <c r="Y67" i="7"/>
  <c r="BL67" i="30"/>
  <c r="BE44" i="7"/>
  <c r="G20" i="7"/>
  <c r="AZ31" i="30"/>
  <c r="W31" i="30"/>
  <c r="I31" i="7"/>
  <c r="I46" i="7" s="1"/>
  <c r="BC44" i="30"/>
  <c r="AC67" i="30"/>
  <c r="AZ67" i="30"/>
  <c r="AH67" i="30"/>
  <c r="G60" i="7"/>
  <c r="AC20" i="30"/>
  <c r="AZ20" i="30"/>
  <c r="AE67" i="7"/>
  <c r="AH20" i="7"/>
  <c r="Y20" i="7"/>
  <c r="AZ20" i="7"/>
  <c r="AC44" i="7"/>
  <c r="G67" i="7"/>
  <c r="AZ44" i="7"/>
  <c r="BG67" i="30"/>
  <c r="BL44" i="30"/>
  <c r="BH44" i="7"/>
  <c r="BJ20" i="7"/>
  <c r="BH20" i="7"/>
  <c r="BN20" i="7"/>
  <c r="BN20" i="30"/>
  <c r="AB20" i="30"/>
  <c r="AR20" i="30"/>
  <c r="AL67" i="7"/>
  <c r="AU20" i="30"/>
  <c r="AT67" i="7"/>
  <c r="J31" i="7"/>
  <c r="J46" i="7" s="1"/>
  <c r="AD20" i="7"/>
  <c r="AU31" i="30"/>
  <c r="AL31" i="7"/>
  <c r="AL46" i="7" s="1"/>
  <c r="AT44" i="30"/>
  <c r="AG44" i="7"/>
  <c r="AU44" i="30"/>
  <c r="AR31" i="30"/>
  <c r="AL20" i="7"/>
  <c r="AQ67" i="7"/>
  <c r="AQ31" i="7"/>
  <c r="AQ46" i="7" s="1"/>
  <c r="BQ44" i="7"/>
  <c r="BQ31" i="7"/>
  <c r="BQ46" i="7" s="1"/>
  <c r="R31" i="30"/>
  <c r="AM20" i="7"/>
  <c r="AM31" i="7"/>
  <c r="AM46" i="7" s="1"/>
  <c r="AL67" i="30"/>
  <c r="AL31" i="30"/>
  <c r="AT20" i="7"/>
  <c r="AT31" i="7"/>
  <c r="AT46" i="7" s="1"/>
  <c r="BJ67" i="7"/>
  <c r="BJ31" i="7"/>
  <c r="BJ46" i="7" s="1"/>
  <c r="BF67" i="7"/>
  <c r="BF31" i="7"/>
  <c r="BF46" i="7" s="1"/>
  <c r="AC20" i="7"/>
  <c r="AC31" i="7"/>
  <c r="AC46" i="7" s="1"/>
  <c r="AE20" i="7"/>
  <c r="AE31" i="7"/>
  <c r="AE46" i="7" s="1"/>
  <c r="T31" i="7"/>
  <c r="T46" i="7" s="1"/>
  <c r="V31" i="7"/>
  <c r="V46" i="7" s="1"/>
  <c r="BC20" i="7"/>
  <c r="BC31" i="7"/>
  <c r="BC46" i="7" s="1"/>
  <c r="X20" i="30"/>
  <c r="X31" i="30"/>
  <c r="S31" i="30"/>
  <c r="AW67" i="7"/>
  <c r="AW31" i="7"/>
  <c r="AW46" i="7" s="1"/>
  <c r="BS20" i="30"/>
  <c r="BC20" i="30"/>
  <c r="BS67" i="30"/>
  <c r="AQ20" i="7"/>
  <c r="BK44" i="30"/>
  <c r="AR44" i="30"/>
  <c r="BQ67" i="7"/>
  <c r="AQ44" i="7"/>
  <c r="AG67" i="7"/>
  <c r="AM44" i="7"/>
  <c r="BQ20" i="7"/>
  <c r="AL20" i="30"/>
  <c r="AL44" i="30"/>
  <c r="AW44" i="7"/>
  <c r="AD44" i="7"/>
  <c r="AW20" i="7"/>
  <c r="BN44" i="7"/>
  <c r="BN67" i="7"/>
  <c r="Z67" i="30"/>
  <c r="Z44" i="30"/>
  <c r="Z20" i="30"/>
  <c r="G32" i="7"/>
  <c r="F35" i="7"/>
  <c r="F36" i="7" s="1"/>
  <c r="BL44" i="7"/>
  <c r="BL20" i="7"/>
  <c r="BL67" i="7"/>
  <c r="AD67" i="30"/>
  <c r="AD44" i="30"/>
  <c r="AD20" i="30"/>
  <c r="AX20" i="7"/>
  <c r="AX44" i="7"/>
  <c r="BJ20" i="30"/>
  <c r="BJ67" i="30"/>
  <c r="BJ44" i="30"/>
  <c r="BC67" i="7"/>
  <c r="BC44" i="7"/>
  <c r="X67" i="30"/>
  <c r="X44" i="30"/>
  <c r="BO20" i="7"/>
  <c r="BO67" i="7"/>
  <c r="BO44" i="7"/>
  <c r="BD67" i="30"/>
  <c r="BD44" i="30"/>
  <c r="BD20" i="30"/>
  <c r="AA44" i="30"/>
  <c r="AA20" i="30"/>
  <c r="AA67" i="30"/>
  <c r="AO44" i="30"/>
  <c r="AO67" i="30"/>
  <c r="AO20" i="30"/>
  <c r="BA67" i="30"/>
  <c r="BA44" i="30"/>
  <c r="BA20" i="30"/>
  <c r="AT20" i="30"/>
  <c r="AT67" i="30"/>
  <c r="AA7" i="7"/>
  <c r="AA31" i="7" s="1"/>
  <c r="AA46" i="7" s="1"/>
  <c r="AI7" i="30"/>
  <c r="AI31" i="30" s="1"/>
  <c r="AJ7" i="30"/>
  <c r="AJ31" i="30" s="1"/>
  <c r="BO20" i="30"/>
  <c r="BO67" i="30"/>
  <c r="BO44" i="30"/>
  <c r="BI44" i="30"/>
  <c r="BI67" i="30"/>
  <c r="BI20" i="30"/>
  <c r="BE31" i="7"/>
  <c r="BE46" i="7" s="1"/>
  <c r="BE67" i="7"/>
  <c r="BA20" i="7"/>
  <c r="BA44" i="7"/>
  <c r="BA67" i="7"/>
  <c r="AI67" i="7"/>
  <c r="AI20" i="7"/>
  <c r="AI44" i="7"/>
  <c r="AK20" i="7"/>
  <c r="AK44" i="7"/>
  <c r="AK67" i="7"/>
  <c r="BN67" i="30"/>
  <c r="BN44" i="30"/>
  <c r="AO20" i="7"/>
  <c r="AO67" i="7"/>
  <c r="AO44" i="7"/>
  <c r="AX20" i="30"/>
  <c r="AX67" i="30"/>
  <c r="AX44" i="30"/>
  <c r="AF20" i="30"/>
  <c r="AF67" i="30"/>
  <c r="AF44" i="30"/>
  <c r="AW20" i="30"/>
  <c r="AW67" i="30"/>
  <c r="AW44" i="30"/>
  <c r="AH44" i="7"/>
  <c r="AH67" i="7"/>
  <c r="AH20" i="30"/>
  <c r="AH44" i="30"/>
  <c r="Z44" i="7"/>
  <c r="Z67" i="7"/>
  <c r="F27" i="7"/>
  <c r="F38" i="7" s="1"/>
  <c r="F40" i="7" s="1"/>
  <c r="G65" i="7"/>
  <c r="G61" i="7"/>
  <c r="G62" i="7" s="1"/>
  <c r="G54" i="7" s="1"/>
  <c r="L22" i="26"/>
  <c r="L29" i="26"/>
  <c r="L24" i="26" s="1"/>
  <c r="E41" i="30"/>
  <c r="E48" i="30"/>
  <c r="E47" i="30"/>
  <c r="F42" i="30"/>
  <c r="F43" i="30" s="1"/>
  <c r="F29" i="30"/>
  <c r="F30" i="30" s="1"/>
  <c r="F28" i="30" s="1"/>
  <c r="F37" i="30" s="1"/>
  <c r="F39" i="30" s="1"/>
  <c r="K74" i="9"/>
  <c r="K75" i="9" s="1"/>
  <c r="K78" i="9" s="1"/>
  <c r="F38" i="30"/>
  <c r="F40" i="30" s="1"/>
  <c r="G22" i="30"/>
  <c r="E48" i="7"/>
  <c r="F42" i="7"/>
  <c r="F43" i="7" s="1"/>
  <c r="E41" i="7"/>
  <c r="F29" i="7"/>
  <c r="F30" i="7" s="1"/>
  <c r="F28" i="7" s="1"/>
  <c r="F37" i="7" s="1"/>
  <c r="F39" i="7" s="1"/>
  <c r="TZ3" i="45"/>
  <c r="D76" i="46" s="1"/>
  <c r="UA1" i="45"/>
  <c r="K66" i="9"/>
  <c r="K65" i="9"/>
  <c r="K43" i="9"/>
  <c r="K34" i="9"/>
  <c r="L23" i="9"/>
  <c r="G6" i="30" l="1"/>
  <c r="G7" i="30" s="1"/>
  <c r="L32" i="42"/>
  <c r="L34" i="42" s="1"/>
  <c r="L33" i="42" s="1"/>
  <c r="L35" i="42" s="1"/>
  <c r="G44" i="7"/>
  <c r="H6" i="7"/>
  <c r="H7" i="7" s="1"/>
  <c r="H60" i="7" s="1"/>
  <c r="M31" i="42"/>
  <c r="M28" i="42" s="1"/>
  <c r="M27" i="42" s="1"/>
  <c r="M29" i="42" s="1"/>
  <c r="G47" i="7"/>
  <c r="AJ67" i="30"/>
  <c r="AJ20" i="30"/>
  <c r="AJ44" i="30"/>
  <c r="AI20" i="30"/>
  <c r="AI67" i="30"/>
  <c r="AI44" i="30"/>
  <c r="AA67" i="7"/>
  <c r="AA20" i="7"/>
  <c r="AA44" i="7"/>
  <c r="G22" i="7"/>
  <c r="G23" i="7" s="1"/>
  <c r="C344" i="46"/>
  <c r="M156" i="46"/>
  <c r="F26" i="7"/>
  <c r="F24" i="7" s="1"/>
  <c r="F26" i="30"/>
  <c r="F24" i="30" s="1"/>
  <c r="L22" i="9"/>
  <c r="L29" i="9"/>
  <c r="L50" i="26"/>
  <c r="L46" i="26"/>
  <c r="L48" i="26" s="1"/>
  <c r="M25" i="26"/>
  <c r="M26" i="26" s="1"/>
  <c r="UB1" i="45"/>
  <c r="UC1" i="45" s="1"/>
  <c r="UA3" i="45"/>
  <c r="K76" i="46" s="1"/>
  <c r="L39" i="26"/>
  <c r="L30" i="26"/>
  <c r="L31" i="26"/>
  <c r="H6" i="30" l="1"/>
  <c r="H7" i="30" s="1"/>
  <c r="M32" i="42"/>
  <c r="M34" i="42" s="1"/>
  <c r="M33" i="42" s="1"/>
  <c r="M35" i="42" s="1"/>
  <c r="G44" i="30"/>
  <c r="G20" i="30"/>
  <c r="G60" i="30"/>
  <c r="G67" i="30"/>
  <c r="G32" i="30"/>
  <c r="H32" i="30" s="1"/>
  <c r="I31" i="30"/>
  <c r="H61" i="7"/>
  <c r="H62" i="7" s="1"/>
  <c r="H54" i="7" s="1"/>
  <c r="H65" i="7"/>
  <c r="I6" i="7"/>
  <c r="I7" i="7" s="1"/>
  <c r="N31" i="42"/>
  <c r="N28" i="42" s="1"/>
  <c r="H20" i="7"/>
  <c r="H67" i="7"/>
  <c r="H44" i="7"/>
  <c r="H32" i="7"/>
  <c r="G27" i="7"/>
  <c r="G38" i="7" s="1"/>
  <c r="G40" i="7" s="1"/>
  <c r="F25" i="7"/>
  <c r="G35" i="7" s="1"/>
  <c r="G36" i="7" s="1"/>
  <c r="M23" i="26"/>
  <c r="M22" i="26" s="1"/>
  <c r="L47" i="26"/>
  <c r="L49" i="26" s="1"/>
  <c r="M28" i="26"/>
  <c r="M67" i="26" s="1"/>
  <c r="M37" i="26"/>
  <c r="F46" i="30"/>
  <c r="L39" i="9"/>
  <c r="L30" i="9"/>
  <c r="L24" i="9"/>
  <c r="L50" i="9" s="1"/>
  <c r="L31" i="9"/>
  <c r="L80" i="26"/>
  <c r="L38" i="26"/>
  <c r="L44" i="26" s="1"/>
  <c r="L45" i="26" s="1"/>
  <c r="L33" i="26"/>
  <c r="L73" i="26"/>
  <c r="L32" i="26"/>
  <c r="UC3" i="45"/>
  <c r="D77" i="46" s="1"/>
  <c r="UD1" i="45"/>
  <c r="G62" i="30" l="1"/>
  <c r="G54" i="30" s="1"/>
  <c r="G65" i="30"/>
  <c r="G61" i="30"/>
  <c r="H60" i="30"/>
  <c r="G23" i="30"/>
  <c r="F25" i="30" s="1"/>
  <c r="G27" i="30"/>
  <c r="I6" i="30"/>
  <c r="I7" i="30" s="1"/>
  <c r="N32" i="42"/>
  <c r="N34" i="42" s="1"/>
  <c r="N33" i="42" s="1"/>
  <c r="N35" i="42" s="1"/>
  <c r="H31" i="30"/>
  <c r="H44" i="30"/>
  <c r="H20" i="30"/>
  <c r="H67" i="30"/>
  <c r="H47" i="7"/>
  <c r="I32" i="7"/>
  <c r="I67" i="7"/>
  <c r="I20" i="7"/>
  <c r="I44" i="7"/>
  <c r="I60" i="7"/>
  <c r="N27" i="42"/>
  <c r="N29" i="42"/>
  <c r="H22" i="7"/>
  <c r="H23" i="7" s="1"/>
  <c r="G42" i="7"/>
  <c r="G43" i="7" s="1"/>
  <c r="F48" i="7"/>
  <c r="G29" i="7"/>
  <c r="G30" i="7" s="1"/>
  <c r="G28" i="7" s="1"/>
  <c r="G37" i="7" s="1"/>
  <c r="G39" i="7" s="1"/>
  <c r="F41" i="7"/>
  <c r="M29" i="26"/>
  <c r="M30" i="26" s="1"/>
  <c r="M73" i="26" s="1"/>
  <c r="J149" i="46"/>
  <c r="I149" i="46"/>
  <c r="L149" i="46"/>
  <c r="C345" i="46"/>
  <c r="B348" i="46" s="1"/>
  <c r="I17" i="1" s="1"/>
  <c r="K149" i="46"/>
  <c r="C150" i="46"/>
  <c r="M149" i="46"/>
  <c r="L66" i="26"/>
  <c r="M28" i="9"/>
  <c r="M67" i="9" s="1"/>
  <c r="L47" i="9"/>
  <c r="L49" i="9" s="1"/>
  <c r="M37" i="9"/>
  <c r="L74" i="26"/>
  <c r="L75" i="26" s="1"/>
  <c r="L78" i="26" s="1"/>
  <c r="L46" i="9"/>
  <c r="L48" i="9" s="1"/>
  <c r="M25" i="9"/>
  <c r="L65" i="26"/>
  <c r="L43" i="26"/>
  <c r="L34" i="26"/>
  <c r="L33" i="9"/>
  <c r="L38" i="9"/>
  <c r="L44" i="9" s="1"/>
  <c r="L45" i="9" s="1"/>
  <c r="L80" i="9"/>
  <c r="L73" i="9"/>
  <c r="L32" i="9"/>
  <c r="UE1" i="45"/>
  <c r="UF1" i="45" s="1"/>
  <c r="UG1" i="45" s="1"/>
  <c r="UD3" i="45"/>
  <c r="K78" i="46" s="1"/>
  <c r="H27" i="7" l="1"/>
  <c r="H38" i="7" s="1"/>
  <c r="H40" i="7" s="1"/>
  <c r="I67" i="30"/>
  <c r="I44" i="30"/>
  <c r="I20" i="30"/>
  <c r="H22" i="30"/>
  <c r="H23" i="30" s="1"/>
  <c r="G38" i="30"/>
  <c r="G40" i="30" s="1"/>
  <c r="G29" i="30"/>
  <c r="F47" i="30"/>
  <c r="F48" i="30"/>
  <c r="G42" i="30"/>
  <c r="G43" i="30" s="1"/>
  <c r="G35" i="30"/>
  <c r="G36" i="30" s="1"/>
  <c r="F41" i="30"/>
  <c r="H61" i="30"/>
  <c r="H62" i="30" s="1"/>
  <c r="H54" i="30" s="1"/>
  <c r="I60" i="30"/>
  <c r="H65" i="30"/>
  <c r="J6" i="30"/>
  <c r="J7" i="30" s="1"/>
  <c r="O32" i="42"/>
  <c r="O34" i="42" s="1"/>
  <c r="O33" i="42" s="1"/>
  <c r="O35" i="42" s="1"/>
  <c r="I32" i="30"/>
  <c r="K31" i="30"/>
  <c r="J6" i="7"/>
  <c r="J7" i="7" s="1"/>
  <c r="J60" i="7" s="1"/>
  <c r="O31" i="42"/>
  <c r="O28" i="42" s="1"/>
  <c r="O27" i="42" s="1"/>
  <c r="O29" i="42" s="1"/>
  <c r="I61" i="7"/>
  <c r="I65" i="7" s="1"/>
  <c r="I62" i="7"/>
  <c r="I54" i="7" s="1"/>
  <c r="J32" i="7"/>
  <c r="I47" i="7"/>
  <c r="G26" i="7"/>
  <c r="G24" i="7" s="1"/>
  <c r="G25" i="7" s="1"/>
  <c r="G48" i="7" s="1"/>
  <c r="M31" i="26"/>
  <c r="M47" i="26" s="1"/>
  <c r="M49" i="26" s="1"/>
  <c r="M39" i="26"/>
  <c r="M24" i="26"/>
  <c r="M46" i="26" s="1"/>
  <c r="M48" i="26" s="1"/>
  <c r="M74" i="26"/>
  <c r="M75" i="26" s="1"/>
  <c r="M78" i="26"/>
  <c r="J18" i="1"/>
  <c r="I18" i="1"/>
  <c r="UG3" i="45"/>
  <c r="E79" i="46" s="1"/>
  <c r="UH1" i="45"/>
  <c r="L66" i="9"/>
  <c r="L65" i="9"/>
  <c r="L34" i="9"/>
  <c r="L43" i="9"/>
  <c r="M38" i="26"/>
  <c r="M44" i="26" s="1"/>
  <c r="M45" i="26" s="1"/>
  <c r="M80" i="26"/>
  <c r="M33" i="26"/>
  <c r="L74" i="9"/>
  <c r="L75" i="9" s="1"/>
  <c r="L78" i="9" s="1"/>
  <c r="M26" i="9"/>
  <c r="M23" i="9"/>
  <c r="M32" i="26"/>
  <c r="M66" i="26" s="1"/>
  <c r="I22" i="7" l="1"/>
  <c r="I23" i="7" s="1"/>
  <c r="H27" i="30"/>
  <c r="I22" i="30" s="1"/>
  <c r="J67" i="30"/>
  <c r="J44" i="30"/>
  <c r="J20" i="30"/>
  <c r="G30" i="30"/>
  <c r="G28" i="30" s="1"/>
  <c r="G37" i="30" s="1"/>
  <c r="G39" i="30" s="1"/>
  <c r="G26" i="30"/>
  <c r="G24" i="30" s="1"/>
  <c r="I62" i="30"/>
  <c r="I54" i="30" s="1"/>
  <c r="I61" i="30"/>
  <c r="J60" i="30"/>
  <c r="I65" i="30"/>
  <c r="J32" i="30"/>
  <c r="P32" i="42"/>
  <c r="P34" i="42" s="1"/>
  <c r="P33" i="42" s="1"/>
  <c r="P35" i="42" s="1"/>
  <c r="K6" i="30"/>
  <c r="K7" i="30" s="1"/>
  <c r="J65" i="7"/>
  <c r="J61" i="7"/>
  <c r="J62" i="7" s="1"/>
  <c r="J54" i="7" s="1"/>
  <c r="J47" i="7"/>
  <c r="K6" i="7"/>
  <c r="K7" i="7" s="1"/>
  <c r="K32" i="7" s="1"/>
  <c r="P31" i="42"/>
  <c r="P28" i="42" s="1"/>
  <c r="P27" i="42" s="1"/>
  <c r="P29" i="42" s="1"/>
  <c r="J44" i="7"/>
  <c r="J67" i="7"/>
  <c r="J20" i="7"/>
  <c r="G41" i="7"/>
  <c r="H42" i="7"/>
  <c r="H43" i="7" s="1"/>
  <c r="H29" i="7"/>
  <c r="H30" i="7" s="1"/>
  <c r="H28" i="7" s="1"/>
  <c r="H37" i="7" s="1"/>
  <c r="H39" i="7" s="1"/>
  <c r="H35" i="7"/>
  <c r="H36" i="7" s="1"/>
  <c r="N25" i="26"/>
  <c r="N26" i="26" s="1"/>
  <c r="M50" i="26"/>
  <c r="N37" i="26"/>
  <c r="N28" i="26"/>
  <c r="N67" i="26" s="1"/>
  <c r="M22" i="9"/>
  <c r="M29" i="9"/>
  <c r="M24" i="9" s="1"/>
  <c r="E40" i="9"/>
  <c r="E47" i="34"/>
  <c r="F47" i="34" s="1"/>
  <c r="E45" i="7"/>
  <c r="F45" i="7" s="1"/>
  <c r="G45" i="7" s="1"/>
  <c r="H45" i="7" s="1"/>
  <c r="I45" i="7" s="1"/>
  <c r="J45" i="7" s="1"/>
  <c r="K45" i="7" s="1"/>
  <c r="I27" i="7"/>
  <c r="E45" i="30"/>
  <c r="F45" i="30" s="1"/>
  <c r="G45" i="30" s="1"/>
  <c r="H45" i="30" s="1"/>
  <c r="I45" i="30" s="1"/>
  <c r="J45" i="30" s="1"/>
  <c r="E40" i="26"/>
  <c r="E47" i="37"/>
  <c r="M43" i="26"/>
  <c r="M34" i="26"/>
  <c r="M65" i="26"/>
  <c r="UH3" i="45"/>
  <c r="F79" i="46" s="1"/>
  <c r="UI1" i="45"/>
  <c r="I27" i="30" l="1"/>
  <c r="I38" i="30" s="1"/>
  <c r="I40" i="30" s="1"/>
  <c r="I23" i="30"/>
  <c r="H38" i="30"/>
  <c r="H40" i="30" s="1"/>
  <c r="K45" i="30"/>
  <c r="K44" i="30"/>
  <c r="K67" i="30"/>
  <c r="K20" i="30"/>
  <c r="J62" i="30"/>
  <c r="J54" i="30" s="1"/>
  <c r="J61" i="30"/>
  <c r="J65" i="30"/>
  <c r="K60" i="30"/>
  <c r="L6" i="30"/>
  <c r="L7" i="30" s="1"/>
  <c r="L45" i="30" s="1"/>
  <c r="Q32" i="42"/>
  <c r="Q34" i="42" s="1"/>
  <c r="Q33" i="42" s="1"/>
  <c r="Q35" i="42" s="1"/>
  <c r="K32" i="30"/>
  <c r="G25" i="30"/>
  <c r="G46" i="30"/>
  <c r="J22" i="30"/>
  <c r="M31" i="30"/>
  <c r="K47" i="7"/>
  <c r="L6" i="7"/>
  <c r="L7" i="7" s="1"/>
  <c r="L45" i="7" s="1"/>
  <c r="Q31" i="42"/>
  <c r="Q28" i="42" s="1"/>
  <c r="Q27" i="42" s="1"/>
  <c r="Q29" i="42" s="1"/>
  <c r="K31" i="7"/>
  <c r="K46" i="7" s="1"/>
  <c r="K44" i="7"/>
  <c r="K67" i="7"/>
  <c r="K20" i="7"/>
  <c r="K60" i="7"/>
  <c r="H26" i="7"/>
  <c r="H24" i="7" s="1"/>
  <c r="H25" i="7" s="1"/>
  <c r="H48" i="7" s="1"/>
  <c r="N23" i="26"/>
  <c r="N22" i="26" s="1"/>
  <c r="E62" i="26"/>
  <c r="E63" i="26" s="1"/>
  <c r="E41" i="26"/>
  <c r="F40" i="26"/>
  <c r="E62" i="9"/>
  <c r="E63" i="9" s="1"/>
  <c r="F40" i="9"/>
  <c r="UI3" i="45"/>
  <c r="G79" i="46" s="1"/>
  <c r="C354" i="46" s="1"/>
  <c r="UJ1" i="45"/>
  <c r="M50" i="9"/>
  <c r="M46" i="9"/>
  <c r="M48" i="9" s="1"/>
  <c r="N25" i="9"/>
  <c r="N26" i="9" s="1"/>
  <c r="E48" i="37"/>
  <c r="F47" i="37"/>
  <c r="F48" i="37" s="1"/>
  <c r="J22" i="7"/>
  <c r="J23" i="7" s="1"/>
  <c r="I38" i="7"/>
  <c r="I40" i="7" s="1"/>
  <c r="M39" i="9"/>
  <c r="M30" i="9"/>
  <c r="M31" i="9"/>
  <c r="L32" i="7" l="1"/>
  <c r="L47" i="7" s="1"/>
  <c r="K65" i="30"/>
  <c r="L60" i="30"/>
  <c r="K61" i="30"/>
  <c r="K62" i="30" s="1"/>
  <c r="K54" i="30" s="1"/>
  <c r="J23" i="30"/>
  <c r="J27" i="30"/>
  <c r="L32" i="30"/>
  <c r="G47" i="30"/>
  <c r="G48" i="30"/>
  <c r="H42" i="30"/>
  <c r="H43" i="30" s="1"/>
  <c r="G41" i="30"/>
  <c r="H35" i="30"/>
  <c r="H36" i="30" s="1"/>
  <c r="H29" i="30"/>
  <c r="M6" i="30"/>
  <c r="M7" i="30" s="1"/>
  <c r="R32" i="42"/>
  <c r="R34" i="42" s="1"/>
  <c r="R33" i="42" s="1"/>
  <c r="R35" i="42" s="1"/>
  <c r="L67" i="30"/>
  <c r="L44" i="30"/>
  <c r="L20" i="30"/>
  <c r="M6" i="7"/>
  <c r="M7" i="7" s="1"/>
  <c r="R31" i="42"/>
  <c r="R28" i="42" s="1"/>
  <c r="R27" i="42" s="1"/>
  <c r="R29" i="42" s="1"/>
  <c r="L20" i="7"/>
  <c r="L44" i="7"/>
  <c r="L67" i="7"/>
  <c r="K61" i="7"/>
  <c r="K65" i="7"/>
  <c r="K62" i="7"/>
  <c r="K54" i="7" s="1"/>
  <c r="L60" i="7"/>
  <c r="I42" i="7"/>
  <c r="I43" i="7" s="1"/>
  <c r="I35" i="7"/>
  <c r="I36" i="7" s="1"/>
  <c r="I29" i="7"/>
  <c r="I30" i="7" s="1"/>
  <c r="I28" i="7" s="1"/>
  <c r="I37" i="7" s="1"/>
  <c r="I39" i="7" s="1"/>
  <c r="H41" i="7"/>
  <c r="N29" i="26"/>
  <c r="N30" i="26" s="1"/>
  <c r="J27" i="7"/>
  <c r="J38" i="7" s="1"/>
  <c r="J40" i="7" s="1"/>
  <c r="N23" i="9"/>
  <c r="N22" i="9" s="1"/>
  <c r="UJ3" i="45"/>
  <c r="H79" i="46" s="1"/>
  <c r="C353" i="46" s="1"/>
  <c r="UK1" i="45"/>
  <c r="F62" i="26"/>
  <c r="F63" i="26" s="1"/>
  <c r="G40" i="26"/>
  <c r="F41" i="26"/>
  <c r="N37" i="9"/>
  <c r="M47" i="9"/>
  <c r="M49" i="9" s="1"/>
  <c r="N28" i="9"/>
  <c r="N67" i="9" s="1"/>
  <c r="M38" i="9"/>
  <c r="M44" i="9" s="1"/>
  <c r="M45" i="9" s="1"/>
  <c r="M80" i="9"/>
  <c r="M33" i="9"/>
  <c r="M73" i="9"/>
  <c r="M32" i="9"/>
  <c r="F62" i="9"/>
  <c r="F63" i="9" s="1"/>
  <c r="G40" i="9"/>
  <c r="M32" i="7" l="1"/>
  <c r="M45" i="7"/>
  <c r="N6" i="30"/>
  <c r="N7" i="30" s="1"/>
  <c r="S32" i="42"/>
  <c r="S34" i="42" s="1"/>
  <c r="M32" i="30"/>
  <c r="M67" i="30"/>
  <c r="M20" i="30"/>
  <c r="M44" i="30"/>
  <c r="J38" i="30"/>
  <c r="J40" i="30" s="1"/>
  <c r="K22" i="30"/>
  <c r="H30" i="30"/>
  <c r="H28" i="30" s="1"/>
  <c r="H26" i="30"/>
  <c r="H24" i="30" s="1"/>
  <c r="H46" i="30" s="1"/>
  <c r="L65" i="30"/>
  <c r="M60" i="30"/>
  <c r="L61" i="30"/>
  <c r="L62" i="30" s="1"/>
  <c r="L54" i="30" s="1"/>
  <c r="M45" i="30"/>
  <c r="M47" i="7"/>
  <c r="L61" i="7"/>
  <c r="L65" i="7" s="1"/>
  <c r="L62" i="7"/>
  <c r="L54" i="7" s="1"/>
  <c r="M60" i="7"/>
  <c r="N6" i="7"/>
  <c r="N7" i="7" s="1"/>
  <c r="S31" i="42"/>
  <c r="S28" i="42" s="1"/>
  <c r="S27" i="42" s="1"/>
  <c r="S29" i="42" s="1"/>
  <c r="M31" i="7"/>
  <c r="M46" i="7" s="1"/>
  <c r="M20" i="7"/>
  <c r="M44" i="7"/>
  <c r="M67" i="7"/>
  <c r="I26" i="7"/>
  <c r="I24" i="7" s="1"/>
  <c r="N39" i="26"/>
  <c r="N31" i="26"/>
  <c r="N47" i="26" s="1"/>
  <c r="N49" i="26" s="1"/>
  <c r="N24" i="26"/>
  <c r="N50" i="26" s="1"/>
  <c r="K22" i="7"/>
  <c r="K23" i="7" s="1"/>
  <c r="N29" i="9"/>
  <c r="N30" i="9" s="1"/>
  <c r="N32" i="9" s="1"/>
  <c r="N66" i="9" s="1"/>
  <c r="M43" i="9"/>
  <c r="M65" i="9"/>
  <c r="M34" i="9"/>
  <c r="UK3" i="45"/>
  <c r="D79" i="46" s="1"/>
  <c r="C352" i="46" s="1"/>
  <c r="UL1" i="45"/>
  <c r="N73" i="26"/>
  <c r="N38" i="26"/>
  <c r="N44" i="26" s="1"/>
  <c r="N45" i="26" s="1"/>
  <c r="N33" i="26"/>
  <c r="N32" i="26"/>
  <c r="N80" i="26"/>
  <c r="H40" i="9"/>
  <c r="G62" i="9"/>
  <c r="G63" i="9" s="1"/>
  <c r="M66" i="9"/>
  <c r="H40" i="26"/>
  <c r="G41" i="26"/>
  <c r="G62" i="26"/>
  <c r="G63" i="26" s="1"/>
  <c r="I25" i="7"/>
  <c r="M78" i="9"/>
  <c r="M74" i="9"/>
  <c r="M75" i="9" s="1"/>
  <c r="K23" i="30" l="1"/>
  <c r="K27" i="30"/>
  <c r="N60" i="30"/>
  <c r="M65" i="30"/>
  <c r="M61" i="30"/>
  <c r="M62" i="30" s="1"/>
  <c r="M54" i="30" s="1"/>
  <c r="N32" i="30"/>
  <c r="S35" i="42"/>
  <c r="S33" i="42"/>
  <c r="H37" i="30"/>
  <c r="H39" i="30" s="1"/>
  <c r="H25" i="30"/>
  <c r="N45" i="30"/>
  <c r="N44" i="30"/>
  <c r="N67" i="30"/>
  <c r="N20" i="30"/>
  <c r="O6" i="7"/>
  <c r="O7" i="7" s="1"/>
  <c r="T31" i="42"/>
  <c r="T28" i="42" s="1"/>
  <c r="T27" i="42" s="1"/>
  <c r="T29" i="42" s="1"/>
  <c r="N20" i="7"/>
  <c r="N67" i="7"/>
  <c r="N44" i="7"/>
  <c r="N45" i="7"/>
  <c r="N32" i="7"/>
  <c r="N60" i="7"/>
  <c r="M65" i="7"/>
  <c r="M61" i="7"/>
  <c r="M62" i="7" s="1"/>
  <c r="M54" i="7" s="1"/>
  <c r="O25" i="26"/>
  <c r="O23" i="26" s="1"/>
  <c r="N46" i="26"/>
  <c r="N48" i="26" s="1"/>
  <c r="K27" i="7"/>
  <c r="L22" i="7" s="1"/>
  <c r="L23" i="7" s="1"/>
  <c r="O28" i="26"/>
  <c r="O67" i="26" s="1"/>
  <c r="N31" i="9"/>
  <c r="O28" i="9" s="1"/>
  <c r="O37" i="26"/>
  <c r="N24" i="9"/>
  <c r="N50" i="9" s="1"/>
  <c r="N39" i="9"/>
  <c r="N73" i="9"/>
  <c r="N74" i="9" s="1"/>
  <c r="N75" i="9" s="1"/>
  <c r="N78" i="9" s="1"/>
  <c r="N33" i="9"/>
  <c r="N38" i="9"/>
  <c r="N44" i="9" s="1"/>
  <c r="N45" i="9" s="1"/>
  <c r="N80" i="9"/>
  <c r="N74" i="26"/>
  <c r="N75" i="26" s="1"/>
  <c r="N78" i="26" s="1"/>
  <c r="UL3" i="45"/>
  <c r="K79" i="46" s="1"/>
  <c r="UM1" i="45"/>
  <c r="UN1" i="45" s="1"/>
  <c r="UO1" i="45" s="1"/>
  <c r="UP1" i="45" s="1"/>
  <c r="I40" i="26"/>
  <c r="H62" i="26"/>
  <c r="H63" i="26" s="1"/>
  <c r="H41" i="26"/>
  <c r="I40" i="9"/>
  <c r="H62" i="9"/>
  <c r="H63" i="9" s="1"/>
  <c r="N66" i="26"/>
  <c r="J29" i="7"/>
  <c r="J30" i="7" s="1"/>
  <c r="J28" i="7" s="1"/>
  <c r="J37" i="7" s="1"/>
  <c r="J39" i="7" s="1"/>
  <c r="I41" i="7"/>
  <c r="I48" i="7"/>
  <c r="J35" i="7"/>
  <c r="J36" i="7" s="1"/>
  <c r="J42" i="7"/>
  <c r="J43" i="7" s="1"/>
  <c r="N43" i="26"/>
  <c r="N65" i="26"/>
  <c r="N34" i="26"/>
  <c r="O6" i="30" l="1"/>
  <c r="O7" i="30" s="1"/>
  <c r="T32" i="42"/>
  <c r="T34" i="42" s="1"/>
  <c r="T33" i="42" s="1"/>
  <c r="T35" i="42" s="1"/>
  <c r="O45" i="7"/>
  <c r="N65" i="30"/>
  <c r="N61" i="30"/>
  <c r="N62" i="30"/>
  <c r="N54" i="30" s="1"/>
  <c r="H48" i="30"/>
  <c r="I35" i="30"/>
  <c r="I36" i="30" s="1"/>
  <c r="I29" i="30"/>
  <c r="H47" i="30"/>
  <c r="H41" i="30"/>
  <c r="I42" i="30"/>
  <c r="I43" i="30" s="1"/>
  <c r="K38" i="30"/>
  <c r="K40" i="30" s="1"/>
  <c r="L22" i="30"/>
  <c r="P31" i="30"/>
  <c r="N65" i="7"/>
  <c r="N62" i="7"/>
  <c r="N54" i="7" s="1"/>
  <c r="N61" i="7"/>
  <c r="O60" i="7"/>
  <c r="O32" i="7"/>
  <c r="N47" i="7"/>
  <c r="P6" i="7"/>
  <c r="P7" i="7" s="1"/>
  <c r="U31" i="42"/>
  <c r="U28" i="42" s="1"/>
  <c r="U27" i="42" s="1"/>
  <c r="U29" i="42" s="1"/>
  <c r="O31" i="7"/>
  <c r="O46" i="7" s="1"/>
  <c r="O44" i="7"/>
  <c r="O20" i="7"/>
  <c r="O67" i="7"/>
  <c r="O26" i="26"/>
  <c r="O29" i="26" s="1"/>
  <c r="O24" i="26" s="1"/>
  <c r="K38" i="7"/>
  <c r="K40" i="7" s="1"/>
  <c r="O25" i="9"/>
  <c r="O26" i="9" s="1"/>
  <c r="N47" i="9"/>
  <c r="N49" i="9" s="1"/>
  <c r="O37" i="9"/>
  <c r="N46" i="9"/>
  <c r="N48" i="9" s="1"/>
  <c r="I62" i="9"/>
  <c r="I63" i="9" s="1"/>
  <c r="J40" i="9"/>
  <c r="UQ1" i="45"/>
  <c r="UP3" i="45"/>
  <c r="E80" i="46" s="1"/>
  <c r="C361" i="46" s="1"/>
  <c r="D356" i="46"/>
  <c r="D354" i="46"/>
  <c r="D352" i="46"/>
  <c r="D355" i="46"/>
  <c r="D353" i="46"/>
  <c r="O67" i="9"/>
  <c r="N34" i="9"/>
  <c r="N65" i="9"/>
  <c r="N43" i="9"/>
  <c r="J26" i="7"/>
  <c r="J24" i="7" s="1"/>
  <c r="O22" i="26"/>
  <c r="L27" i="7"/>
  <c r="I41" i="26"/>
  <c r="J40" i="26"/>
  <c r="I62" i="26"/>
  <c r="I63" i="26" s="1"/>
  <c r="L23" i="30" l="1"/>
  <c r="L27" i="30"/>
  <c r="P6" i="30"/>
  <c r="P7" i="30" s="1"/>
  <c r="U32" i="42"/>
  <c r="U34" i="42" s="1"/>
  <c r="U33" i="42" s="1"/>
  <c r="U35" i="42" s="1"/>
  <c r="I26" i="30"/>
  <c r="I24" i="30" s="1"/>
  <c r="I30" i="30"/>
  <c r="I28" i="30" s="1"/>
  <c r="O32" i="30"/>
  <c r="P32" i="30" s="1"/>
  <c r="O20" i="30"/>
  <c r="O67" i="30"/>
  <c r="O44" i="30"/>
  <c r="O45" i="30"/>
  <c r="P45" i="30" s="1"/>
  <c r="O60" i="30"/>
  <c r="P44" i="7"/>
  <c r="P67" i="7"/>
  <c r="P20" i="7"/>
  <c r="O47" i="7"/>
  <c r="P32" i="7"/>
  <c r="Q6" i="7"/>
  <c r="Q7" i="7" s="1"/>
  <c r="V31" i="42"/>
  <c r="V28" i="42" s="1"/>
  <c r="V27" i="42" s="1"/>
  <c r="V29" i="42" s="1"/>
  <c r="O62" i="7"/>
  <c r="O54" i="7" s="1"/>
  <c r="O61" i="7"/>
  <c r="O65" i="7" s="1"/>
  <c r="P60" i="7"/>
  <c r="P45" i="7"/>
  <c r="Q45" i="7" s="1"/>
  <c r="O23" i="9"/>
  <c r="O29" i="9" s="1"/>
  <c r="O30" i="26"/>
  <c r="O39" i="26"/>
  <c r="O31" i="26"/>
  <c r="UQ3" i="45"/>
  <c r="F80" i="46" s="1"/>
  <c r="C360" i="46" s="1"/>
  <c r="UR1" i="45"/>
  <c r="J62" i="9"/>
  <c r="J63" i="9" s="1"/>
  <c r="K40" i="9"/>
  <c r="J25" i="7"/>
  <c r="O50" i="26"/>
  <c r="O46" i="26"/>
  <c r="O48" i="26" s="1"/>
  <c r="P25" i="26"/>
  <c r="P26" i="26" s="1"/>
  <c r="K40" i="26"/>
  <c r="J41" i="26"/>
  <c r="J62" i="26"/>
  <c r="J63" i="26" s="1"/>
  <c r="L38" i="7"/>
  <c r="L40" i="7" s="1"/>
  <c r="M22" i="7"/>
  <c r="M23" i="7" s="1"/>
  <c r="I25" i="30" l="1"/>
  <c r="I37" i="30"/>
  <c r="I39" i="30" s="1"/>
  <c r="I46" i="30"/>
  <c r="Q6" i="30"/>
  <c r="Q7" i="30" s="1"/>
  <c r="V32" i="42"/>
  <c r="V34" i="42" s="1"/>
  <c r="V33" i="42" s="1"/>
  <c r="V35" i="42" s="1"/>
  <c r="O61" i="30"/>
  <c r="O65" i="30" s="1"/>
  <c r="P60" i="30"/>
  <c r="O62" i="30"/>
  <c r="O54" i="30" s="1"/>
  <c r="P44" i="30"/>
  <c r="P20" i="30"/>
  <c r="P67" i="30"/>
  <c r="L38" i="30"/>
  <c r="L40" i="30" s="1"/>
  <c r="M22" i="30"/>
  <c r="R6" i="7"/>
  <c r="R7" i="7" s="1"/>
  <c r="W31" i="42"/>
  <c r="W28" i="42" s="1"/>
  <c r="W27" i="42" s="1"/>
  <c r="W29" i="42" s="1"/>
  <c r="P61" i="7"/>
  <c r="P62" i="7"/>
  <c r="P54" i="7" s="1"/>
  <c r="Q60" i="7"/>
  <c r="P65" i="7"/>
  <c r="Q67" i="7"/>
  <c r="Q20" i="7"/>
  <c r="Q44" i="7"/>
  <c r="Q32" i="7"/>
  <c r="P47" i="7"/>
  <c r="O22" i="9"/>
  <c r="M27" i="7"/>
  <c r="K62" i="26"/>
  <c r="K63" i="26" s="1"/>
  <c r="L40" i="26"/>
  <c r="K41" i="26"/>
  <c r="P23" i="26"/>
  <c r="O24" i="9"/>
  <c r="O39" i="9"/>
  <c r="O30" i="9"/>
  <c r="O31" i="9"/>
  <c r="O47" i="26"/>
  <c r="O49" i="26" s="1"/>
  <c r="P37" i="26"/>
  <c r="P28" i="26"/>
  <c r="P67" i="26" s="1"/>
  <c r="K35" i="7"/>
  <c r="K36" i="7" s="1"/>
  <c r="K29" i="7"/>
  <c r="K30" i="7" s="1"/>
  <c r="K28" i="7" s="1"/>
  <c r="J48" i="7"/>
  <c r="J41" i="7"/>
  <c r="K42" i="7"/>
  <c r="K43" i="7" s="1"/>
  <c r="US1" i="45"/>
  <c r="UR3" i="45"/>
  <c r="G80" i="46" s="1"/>
  <c r="C359" i="46" s="1"/>
  <c r="K62" i="9"/>
  <c r="K63" i="9" s="1"/>
  <c r="L40" i="9"/>
  <c r="O80" i="26"/>
  <c r="O38" i="26"/>
  <c r="O44" i="26" s="1"/>
  <c r="O45" i="26" s="1"/>
  <c r="O33" i="26"/>
  <c r="O73" i="26"/>
  <c r="O32" i="26"/>
  <c r="M23" i="30" l="1"/>
  <c r="M27" i="30"/>
  <c r="R6" i="30"/>
  <c r="R7" i="30" s="1"/>
  <c r="W32" i="42"/>
  <c r="W34" i="42" s="1"/>
  <c r="W33" i="42" s="1"/>
  <c r="W35" i="42" s="1"/>
  <c r="Q20" i="30"/>
  <c r="Q44" i="30"/>
  <c r="Q67" i="30"/>
  <c r="Q45" i="30"/>
  <c r="R45" i="30" s="1"/>
  <c r="I47" i="30"/>
  <c r="I41" i="30"/>
  <c r="J29" i="30"/>
  <c r="J42" i="30"/>
  <c r="J43" i="30" s="1"/>
  <c r="J35" i="30"/>
  <c r="J36" i="30" s="1"/>
  <c r="I48" i="30"/>
  <c r="P61" i="30"/>
  <c r="P62" i="30" s="1"/>
  <c r="P54" i="30" s="1"/>
  <c r="P65" i="30"/>
  <c r="Q60" i="30"/>
  <c r="Q32" i="30"/>
  <c r="Q47" i="7"/>
  <c r="R32" i="7"/>
  <c r="S6" i="7"/>
  <c r="S7" i="7" s="1"/>
  <c r="X31" i="42"/>
  <c r="X28" i="42" s="1"/>
  <c r="X27" i="42" s="1"/>
  <c r="X29" i="42" s="1"/>
  <c r="Q61" i="7"/>
  <c r="Q65" i="7" s="1"/>
  <c r="Q62" i="7"/>
  <c r="Q54" i="7" s="1"/>
  <c r="R60" i="7"/>
  <c r="R67" i="7"/>
  <c r="R44" i="7"/>
  <c r="R20" i="7"/>
  <c r="R45" i="7"/>
  <c r="S45" i="7" s="1"/>
  <c r="O50" i="9"/>
  <c r="O43" i="26"/>
  <c r="O34" i="26"/>
  <c r="O65" i="26"/>
  <c r="P28" i="9"/>
  <c r="P67" i="9" s="1"/>
  <c r="P37" i="9"/>
  <c r="O47" i="9"/>
  <c r="O49" i="9" s="1"/>
  <c r="P22" i="26"/>
  <c r="P29" i="26"/>
  <c r="P31" i="26" s="1"/>
  <c r="K37" i="7"/>
  <c r="K39" i="7" s="1"/>
  <c r="O33" i="9"/>
  <c r="O73" i="9"/>
  <c r="O80" i="9"/>
  <c r="O38" i="9"/>
  <c r="O44" i="9" s="1"/>
  <c r="O45" i="9" s="1"/>
  <c r="O32" i="9"/>
  <c r="O66" i="26"/>
  <c r="M40" i="26"/>
  <c r="L41" i="26"/>
  <c r="L62" i="26"/>
  <c r="L63" i="26" s="1"/>
  <c r="M38" i="7"/>
  <c r="M40" i="7" s="1"/>
  <c r="N22" i="7"/>
  <c r="N23" i="7" s="1"/>
  <c r="O74" i="26"/>
  <c r="O75" i="26"/>
  <c r="O78" i="26" s="1"/>
  <c r="M40" i="9"/>
  <c r="L62" i="9"/>
  <c r="L63" i="9" s="1"/>
  <c r="US3" i="45"/>
  <c r="H80" i="46" s="1"/>
  <c r="C358" i="46" s="1"/>
  <c r="UT1" i="45"/>
  <c r="P25" i="9"/>
  <c r="P26" i="9" s="1"/>
  <c r="O46" i="9"/>
  <c r="O48" i="9" s="1"/>
  <c r="K26" i="7"/>
  <c r="K24" i="7" s="1"/>
  <c r="S6" i="30" l="1"/>
  <c r="S7" i="30" s="1"/>
  <c r="X32" i="42"/>
  <c r="X34" i="42" s="1"/>
  <c r="X33" i="42" s="1"/>
  <c r="X35" i="42" s="1"/>
  <c r="J30" i="30"/>
  <c r="J28" i="30" s="1"/>
  <c r="J37" i="30" s="1"/>
  <c r="J39" i="30" s="1"/>
  <c r="J26" i="30"/>
  <c r="J24" i="30" s="1"/>
  <c r="R44" i="30"/>
  <c r="R20" i="30"/>
  <c r="R67" i="30"/>
  <c r="R32" i="30"/>
  <c r="M38" i="30"/>
  <c r="M40" i="30" s="1"/>
  <c r="N22" i="30"/>
  <c r="R60" i="30"/>
  <c r="Q62" i="30"/>
  <c r="Q54" i="30" s="1"/>
  <c r="Q61" i="30"/>
  <c r="Q65" i="30" s="1"/>
  <c r="T31" i="30"/>
  <c r="T6" i="7"/>
  <c r="T7" i="7" s="1"/>
  <c r="T45" i="7" s="1"/>
  <c r="Y31" i="42"/>
  <c r="Y28" i="42" s="1"/>
  <c r="Y27" i="42" s="1"/>
  <c r="Y29" i="42" s="1"/>
  <c r="R65" i="7"/>
  <c r="R62" i="7"/>
  <c r="R54" i="7" s="1"/>
  <c r="S60" i="7"/>
  <c r="R61" i="7"/>
  <c r="S31" i="7"/>
  <c r="S46" i="7" s="1"/>
  <c r="S44" i="7"/>
  <c r="S20" i="7"/>
  <c r="S67" i="7"/>
  <c r="R47" i="7"/>
  <c r="S32" i="7"/>
  <c r="Q28" i="26"/>
  <c r="Q67" i="26" s="1"/>
  <c r="P47" i="26"/>
  <c r="P49" i="26" s="1"/>
  <c r="M62" i="9"/>
  <c r="M63" i="9" s="1"/>
  <c r="N40" i="9"/>
  <c r="N27" i="7"/>
  <c r="O74" i="9"/>
  <c r="O75" i="9"/>
  <c r="O78" i="9" s="1"/>
  <c r="M62" i="26"/>
  <c r="M63" i="26" s="1"/>
  <c r="N40" i="26"/>
  <c r="M41" i="26"/>
  <c r="O66" i="9"/>
  <c r="O65" i="9"/>
  <c r="O43" i="9"/>
  <c r="O34" i="9"/>
  <c r="P23" i="9"/>
  <c r="UT3" i="45"/>
  <c r="D80" i="46" s="1"/>
  <c r="C357" i="46" s="1"/>
  <c r="B363" i="46" s="1"/>
  <c r="D41" i="42" s="1"/>
  <c r="UW1" i="45"/>
  <c r="UX1" i="45" s="1"/>
  <c r="UY1" i="45" s="1"/>
  <c r="UZ1" i="45" s="1"/>
  <c r="VA1" i="45" s="1"/>
  <c r="VB1" i="45" s="1"/>
  <c r="VC1" i="45" s="1"/>
  <c r="VD1" i="45" s="1"/>
  <c r="VE1" i="45" s="1"/>
  <c r="VF1" i="45" s="1"/>
  <c r="VG1" i="45" s="1"/>
  <c r="VH1" i="45" s="1"/>
  <c r="VI1" i="45" s="1"/>
  <c r="VJ1" i="45" s="1"/>
  <c r="VK1" i="45" s="1"/>
  <c r="VL1" i="45" s="1"/>
  <c r="VM1" i="45" s="1"/>
  <c r="VN1" i="45" s="1"/>
  <c r="VO1" i="45" s="1"/>
  <c r="VP1" i="45" s="1"/>
  <c r="VQ1" i="45" s="1"/>
  <c r="VR1" i="45" s="1"/>
  <c r="VS1" i="45" s="1"/>
  <c r="VT1" i="45" s="1"/>
  <c r="VU1" i="45" s="1"/>
  <c r="VV1" i="45" s="1"/>
  <c r="VW1" i="45" s="1"/>
  <c r="VX1" i="45" s="1"/>
  <c r="VY1" i="45" s="1"/>
  <c r="VZ1" i="45" s="1"/>
  <c r="WA1" i="45" s="1"/>
  <c r="WB1" i="45" s="1"/>
  <c r="WC1" i="45" s="1"/>
  <c r="WD1" i="45" s="1"/>
  <c r="WE1" i="45" s="1"/>
  <c r="WF1" i="45" s="1"/>
  <c r="WG1" i="45" s="1"/>
  <c r="WH1" i="45" s="1"/>
  <c r="WI1" i="45" s="1"/>
  <c r="WJ1" i="45" s="1"/>
  <c r="WK1" i="45" s="1"/>
  <c r="WL1" i="45" s="1"/>
  <c r="WM1" i="45" s="1"/>
  <c r="WN1" i="45" s="1"/>
  <c r="WO1" i="45" s="1"/>
  <c r="WP1" i="45" s="1"/>
  <c r="WQ1" i="45" s="1"/>
  <c r="WR1" i="45" s="1"/>
  <c r="WS1" i="45" s="1"/>
  <c r="WT1" i="45" s="1"/>
  <c r="WU1" i="45" s="1"/>
  <c r="WV1" i="45" s="1"/>
  <c r="WW1" i="45" s="1"/>
  <c r="WX1" i="45" s="1"/>
  <c r="WY1" i="45" s="1"/>
  <c r="WZ1" i="45" s="1"/>
  <c r="XA1" i="45" s="1"/>
  <c r="XB1" i="45" s="1"/>
  <c r="XC1" i="45" s="1"/>
  <c r="XD1" i="45" s="1"/>
  <c r="XE1" i="45" s="1"/>
  <c r="XF1" i="45" s="1"/>
  <c r="XG1" i="45" s="1"/>
  <c r="XH1" i="45" s="1"/>
  <c r="XI1" i="45" s="1"/>
  <c r="XJ1" i="45" s="1"/>
  <c r="XK1" i="45" s="1"/>
  <c r="XL1" i="45" s="1"/>
  <c r="XM1" i="45" s="1"/>
  <c r="XN1" i="45" s="1"/>
  <c r="XO1" i="45" s="1"/>
  <c r="XP1" i="45" s="1"/>
  <c r="XQ1" i="45" s="1"/>
  <c r="XR1" i="45" s="1"/>
  <c r="XS1" i="45" s="1"/>
  <c r="XT1" i="45" s="1"/>
  <c r="XU1" i="45" s="1"/>
  <c r="XV1" i="45" s="1"/>
  <c r="XW1" i="45" s="1"/>
  <c r="XX1" i="45" s="1"/>
  <c r="XY1" i="45" s="1"/>
  <c r="XZ1" i="45" s="1"/>
  <c r="YA1" i="45" s="1"/>
  <c r="YB1" i="45" s="1"/>
  <c r="YC1" i="45" s="1"/>
  <c r="YD1" i="45" s="1"/>
  <c r="YE1" i="45" s="1"/>
  <c r="YF1" i="45" s="1"/>
  <c r="YG1" i="45" s="1"/>
  <c r="YH1" i="45" s="1"/>
  <c r="YI1" i="45" s="1"/>
  <c r="YJ1" i="45" s="1"/>
  <c r="YK1" i="45" s="1"/>
  <c r="YL1" i="45" s="1"/>
  <c r="YM1" i="45" s="1"/>
  <c r="YN1" i="45" s="1"/>
  <c r="YO1" i="45" s="1"/>
  <c r="YP1" i="45" s="1"/>
  <c r="YQ1" i="45" s="1"/>
  <c r="YR1" i="45" s="1"/>
  <c r="YS1" i="45" s="1"/>
  <c r="YT1" i="45" s="1"/>
  <c r="YU1" i="45" s="1"/>
  <c r="YV1" i="45" s="1"/>
  <c r="YW1" i="45" s="1"/>
  <c r="YX1" i="45" s="1"/>
  <c r="YY1" i="45" s="1"/>
  <c r="YZ1" i="45" s="1"/>
  <c r="ZA1" i="45" s="1"/>
  <c r="ZB1" i="45" s="1"/>
  <c r="ZC1" i="45" s="1"/>
  <c r="ZD1" i="45" s="1"/>
  <c r="ZE1" i="45" s="1"/>
  <c r="ZF1" i="45" s="1"/>
  <c r="ZG1" i="45" s="1"/>
  <c r="ZH1" i="45" s="1"/>
  <c r="ZI1" i="45" s="1"/>
  <c r="ZJ1" i="45" s="1"/>
  <c r="UU1" i="45"/>
  <c r="UU3" i="45" s="1"/>
  <c r="K80" i="46" s="1"/>
  <c r="K25" i="7"/>
  <c r="P30" i="26"/>
  <c r="P39" i="26"/>
  <c r="P24" i="26"/>
  <c r="J25" i="30" l="1"/>
  <c r="J46" i="30"/>
  <c r="S60" i="30"/>
  <c r="R61" i="30"/>
  <c r="R62" i="30"/>
  <c r="R54" i="30" s="1"/>
  <c r="R65" i="30"/>
  <c r="N23" i="30"/>
  <c r="N27" i="30"/>
  <c r="T6" i="30"/>
  <c r="T7" i="30" s="1"/>
  <c r="Y32" i="42"/>
  <c r="Y34" i="42" s="1"/>
  <c r="Y33" i="42" s="1"/>
  <c r="Y35" i="42" s="1"/>
  <c r="S20" i="30"/>
  <c r="S67" i="30"/>
  <c r="S44" i="30"/>
  <c r="S32" i="30"/>
  <c r="S45" i="30"/>
  <c r="T45" i="30" s="1"/>
  <c r="S47" i="7"/>
  <c r="T32" i="7"/>
  <c r="S65" i="7"/>
  <c r="T60" i="7"/>
  <c r="S62" i="7"/>
  <c r="S54" i="7" s="1"/>
  <c r="S61" i="7"/>
  <c r="U6" i="7"/>
  <c r="U7" i="7" s="1"/>
  <c r="Z31" i="42"/>
  <c r="Z28" i="42" s="1"/>
  <c r="Z27" i="42" s="1"/>
  <c r="Z29" i="42" s="1"/>
  <c r="T67" i="7"/>
  <c r="T20" i="7"/>
  <c r="T44" i="7"/>
  <c r="P50" i="26"/>
  <c r="P46" i="26"/>
  <c r="P48" i="26" s="1"/>
  <c r="Q25" i="26"/>
  <c r="D358" i="46"/>
  <c r="D357" i="46"/>
  <c r="D361" i="46"/>
  <c r="D359" i="46"/>
  <c r="D360" i="46"/>
  <c r="P29" i="9"/>
  <c r="P22" i="9"/>
  <c r="O22" i="7"/>
  <c r="O23" i="7" s="1"/>
  <c r="N38" i="7"/>
  <c r="N40" i="7" s="1"/>
  <c r="E42" i="42"/>
  <c r="D42" i="42"/>
  <c r="O40" i="9"/>
  <c r="N62" i="9"/>
  <c r="N63" i="9" s="1"/>
  <c r="Q37" i="26"/>
  <c r="P33" i="26"/>
  <c r="P80" i="26"/>
  <c r="P38" i="26"/>
  <c r="P44" i="26" s="1"/>
  <c r="P45" i="26" s="1"/>
  <c r="P32" i="26"/>
  <c r="P66" i="26" s="1"/>
  <c r="P73" i="26"/>
  <c r="L35" i="7"/>
  <c r="L36" i="7" s="1"/>
  <c r="L29" i="7"/>
  <c r="L30" i="7" s="1"/>
  <c r="L28" i="7" s="1"/>
  <c r="K41" i="7"/>
  <c r="K48" i="7"/>
  <c r="L42" i="7"/>
  <c r="L43" i="7" s="1"/>
  <c r="N62" i="26"/>
  <c r="N63" i="26" s="1"/>
  <c r="N41" i="26"/>
  <c r="O40" i="26"/>
  <c r="T60" i="30" l="1"/>
  <c r="S65" i="30"/>
  <c r="S61" i="30"/>
  <c r="S62" i="30" s="1"/>
  <c r="S54" i="30" s="1"/>
  <c r="U6" i="30"/>
  <c r="U7" i="30" s="1"/>
  <c r="Z32" i="42"/>
  <c r="Z34" i="42" s="1"/>
  <c r="Z33" i="42" s="1"/>
  <c r="Z35" i="42" s="1"/>
  <c r="T32" i="30"/>
  <c r="T67" i="30"/>
  <c r="T20" i="30"/>
  <c r="T44" i="30"/>
  <c r="N38" i="30"/>
  <c r="N40" i="30" s="1"/>
  <c r="O22" i="30"/>
  <c r="J47" i="30"/>
  <c r="J41" i="30"/>
  <c r="K35" i="30"/>
  <c r="K36" i="30" s="1"/>
  <c r="J48" i="30"/>
  <c r="K29" i="30"/>
  <c r="K42" i="30"/>
  <c r="K43" i="30" s="1"/>
  <c r="U44" i="7"/>
  <c r="U20" i="7"/>
  <c r="U67" i="7"/>
  <c r="U32" i="7"/>
  <c r="T47" i="7"/>
  <c r="V6" i="7"/>
  <c r="V7" i="7" s="1"/>
  <c r="AA31" i="42"/>
  <c r="AA28" i="42" s="1"/>
  <c r="AA27" i="42" s="1"/>
  <c r="AA29" i="42" s="1"/>
  <c r="W6" i="7" s="1"/>
  <c r="W7" i="7" s="1"/>
  <c r="T65" i="7"/>
  <c r="U60" i="7"/>
  <c r="T61" i="7"/>
  <c r="T62" i="7" s="1"/>
  <c r="T54" i="7" s="1"/>
  <c r="U45" i="7"/>
  <c r="D363" i="46"/>
  <c r="L26" i="7"/>
  <c r="L24" i="7" s="1"/>
  <c r="L25" i="7" s="1"/>
  <c r="O27" i="7"/>
  <c r="P74" i="26"/>
  <c r="P75" i="26" s="1"/>
  <c r="P78" i="26"/>
  <c r="P34" i="26"/>
  <c r="P65" i="26"/>
  <c r="P43" i="26"/>
  <c r="P30" i="9"/>
  <c r="P40" i="9" s="1"/>
  <c r="P39" i="9"/>
  <c r="P31" i="9"/>
  <c r="P24" i="9"/>
  <c r="L37" i="7"/>
  <c r="L39" i="7" s="1"/>
  <c r="O62" i="9"/>
  <c r="O63" i="9" s="1"/>
  <c r="I41" i="42"/>
  <c r="D45" i="42"/>
  <c r="O41" i="26"/>
  <c r="P40" i="26"/>
  <c r="O62" i="26"/>
  <c r="O63" i="26" s="1"/>
  <c r="E45" i="42"/>
  <c r="I45" i="42"/>
  <c r="Q26" i="26"/>
  <c r="Q23" i="26"/>
  <c r="U32" i="30" l="1"/>
  <c r="V6" i="30"/>
  <c r="V7" i="30" s="1"/>
  <c r="AA32" i="42"/>
  <c r="AA34" i="42" s="1"/>
  <c r="V45" i="7"/>
  <c r="W45" i="7" s="1"/>
  <c r="X45" i="7" s="1"/>
  <c r="Y45" i="7" s="1"/>
  <c r="Z45" i="7" s="1"/>
  <c r="AA45" i="7" s="1"/>
  <c r="AB45" i="7" s="1"/>
  <c r="AC45" i="7" s="1"/>
  <c r="AD45" i="7" s="1"/>
  <c r="AE45" i="7" s="1"/>
  <c r="AF45" i="7" s="1"/>
  <c r="AG45" i="7" s="1"/>
  <c r="AH45" i="7" s="1"/>
  <c r="AI45" i="7" s="1"/>
  <c r="AJ45" i="7" s="1"/>
  <c r="AK45" i="7" s="1"/>
  <c r="AL45" i="7" s="1"/>
  <c r="AM45" i="7" s="1"/>
  <c r="AN45" i="7" s="1"/>
  <c r="AO45" i="7" s="1"/>
  <c r="AP45" i="7" s="1"/>
  <c r="AQ45" i="7" s="1"/>
  <c r="AR45" i="7" s="1"/>
  <c r="AS45" i="7" s="1"/>
  <c r="AT45" i="7" s="1"/>
  <c r="AU45" i="7" s="1"/>
  <c r="AV45" i="7" s="1"/>
  <c r="AW45" i="7" s="1"/>
  <c r="AX45" i="7" s="1"/>
  <c r="AY45" i="7" s="1"/>
  <c r="AZ45" i="7" s="1"/>
  <c r="BA45" i="7" s="1"/>
  <c r="BB45" i="7" s="1"/>
  <c r="BC45" i="7" s="1"/>
  <c r="BD45" i="7" s="1"/>
  <c r="BE45" i="7" s="1"/>
  <c r="BF45" i="7" s="1"/>
  <c r="BG45" i="7" s="1"/>
  <c r="BH45" i="7" s="1"/>
  <c r="BI45" i="7" s="1"/>
  <c r="BJ45" i="7" s="1"/>
  <c r="BK45" i="7" s="1"/>
  <c r="BL45" i="7" s="1"/>
  <c r="BM45" i="7" s="1"/>
  <c r="BN45" i="7" s="1"/>
  <c r="BO45" i="7" s="1"/>
  <c r="BP45" i="7" s="1"/>
  <c r="BQ45" i="7" s="1"/>
  <c r="BR45" i="7" s="1"/>
  <c r="BS45" i="7" s="1"/>
  <c r="U20" i="30"/>
  <c r="U67" i="30"/>
  <c r="U44" i="30"/>
  <c r="O23" i="30"/>
  <c r="O27" i="30"/>
  <c r="U60" i="30"/>
  <c r="T61" i="30"/>
  <c r="T62" i="30" s="1"/>
  <c r="T54" i="30" s="1"/>
  <c r="T65" i="30"/>
  <c r="K30" i="30"/>
  <c r="K28" i="30" s="1"/>
  <c r="K26" i="30"/>
  <c r="K24" i="30" s="1"/>
  <c r="U45" i="30"/>
  <c r="V45" i="30" s="1"/>
  <c r="U47" i="7"/>
  <c r="V32" i="7"/>
  <c r="W31" i="7"/>
  <c r="W46" i="7" s="1"/>
  <c r="W44" i="7"/>
  <c r="W20" i="7"/>
  <c r="W67" i="7"/>
  <c r="V67" i="7"/>
  <c r="V44" i="7"/>
  <c r="V20" i="7"/>
  <c r="U61" i="7"/>
  <c r="U62" i="7"/>
  <c r="U54" i="7" s="1"/>
  <c r="V60" i="7"/>
  <c r="U65" i="7"/>
  <c r="P46" i="9"/>
  <c r="P48" i="9" s="1"/>
  <c r="Q25" i="9"/>
  <c r="Q26" i="9" s="1"/>
  <c r="P50" i="9"/>
  <c r="I44" i="42"/>
  <c r="I46" i="42"/>
  <c r="E6" i="37" s="1"/>
  <c r="J45" i="42"/>
  <c r="P62" i="26"/>
  <c r="P63" i="26" s="1"/>
  <c r="P41" i="26"/>
  <c r="BA41" i="42"/>
  <c r="BV41" i="42"/>
  <c r="BT41" i="42"/>
  <c r="AP41" i="42"/>
  <c r="AR41" i="42"/>
  <c r="BK41" i="42"/>
  <c r="AQ41" i="42"/>
  <c r="AJ41" i="42"/>
  <c r="BN41" i="42"/>
  <c r="BP41" i="42"/>
  <c r="AM41" i="42"/>
  <c r="AE41" i="42"/>
  <c r="BI41" i="42"/>
  <c r="AU41" i="42"/>
  <c r="AI41" i="42"/>
  <c r="AY41" i="42"/>
  <c r="AG41" i="42"/>
  <c r="BQ41" i="42"/>
  <c r="BU41" i="42"/>
  <c r="BD41" i="42"/>
  <c r="BL41" i="42"/>
  <c r="AH41" i="42"/>
  <c r="BB41" i="42"/>
  <c r="BM41" i="42"/>
  <c r="AS41" i="42"/>
  <c r="BW41" i="42"/>
  <c r="BJ41" i="42"/>
  <c r="AZ41" i="42"/>
  <c r="BE41" i="42"/>
  <c r="AT41" i="42"/>
  <c r="BS41" i="42"/>
  <c r="AF41" i="42"/>
  <c r="AX41" i="42"/>
  <c r="AK41" i="42"/>
  <c r="AV41" i="42"/>
  <c r="BF41" i="42"/>
  <c r="BG41" i="42"/>
  <c r="BO41" i="42"/>
  <c r="BH41" i="42"/>
  <c r="BC41" i="42"/>
  <c r="AW41" i="42"/>
  <c r="AO41" i="42"/>
  <c r="AN41" i="42"/>
  <c r="BR41" i="42"/>
  <c r="AL41" i="42"/>
  <c r="M29" i="7"/>
  <c r="M30" i="7" s="1"/>
  <c r="M28" i="7" s="1"/>
  <c r="L41" i="7"/>
  <c r="L48" i="7"/>
  <c r="M35" i="7"/>
  <c r="M36" i="7" s="1"/>
  <c r="M42" i="7"/>
  <c r="M43" i="7" s="1"/>
  <c r="Q28" i="9"/>
  <c r="Q67" i="9" s="1"/>
  <c r="P47" i="9"/>
  <c r="P49" i="9" s="1"/>
  <c r="Q37" i="9"/>
  <c r="AM45" i="42"/>
  <c r="AH45" i="42"/>
  <c r="BB45" i="42"/>
  <c r="AY45" i="42"/>
  <c r="BS45" i="42"/>
  <c r="BV45" i="42"/>
  <c r="AO45" i="42"/>
  <c r="BW45" i="42"/>
  <c r="BR45" i="42"/>
  <c r="BP45" i="42"/>
  <c r="BO45" i="42"/>
  <c r="AX45" i="42"/>
  <c r="AS45" i="42"/>
  <c r="AL45" i="42"/>
  <c r="AP45" i="42"/>
  <c r="AF45" i="42"/>
  <c r="BC45" i="42"/>
  <c r="BT45" i="42"/>
  <c r="BU45" i="42"/>
  <c r="AW45" i="42"/>
  <c r="AV45" i="42"/>
  <c r="BA45" i="42"/>
  <c r="AJ45" i="42"/>
  <c r="AU45" i="42"/>
  <c r="BD45" i="42"/>
  <c r="BK45" i="42"/>
  <c r="BJ45" i="42"/>
  <c r="AN45" i="42"/>
  <c r="BE45" i="42"/>
  <c r="AI45" i="42"/>
  <c r="BF45" i="42"/>
  <c r="BG45" i="42"/>
  <c r="BN45" i="42"/>
  <c r="BM45" i="42"/>
  <c r="AZ45" i="42"/>
  <c r="AE45" i="42"/>
  <c r="BH45" i="42"/>
  <c r="BI45" i="42"/>
  <c r="BL45" i="42"/>
  <c r="AK45" i="42"/>
  <c r="AG45" i="42"/>
  <c r="AT45" i="42"/>
  <c r="AQ45" i="42"/>
  <c r="AR45" i="42"/>
  <c r="BQ45" i="42"/>
  <c r="J41" i="42"/>
  <c r="I40" i="42"/>
  <c r="I42" i="42"/>
  <c r="E6" i="34" s="1"/>
  <c r="E32" i="34" s="1"/>
  <c r="E43" i="34" s="1"/>
  <c r="Q29" i="26"/>
  <c r="Q22" i="26"/>
  <c r="P62" i="9"/>
  <c r="P63" i="9" s="1"/>
  <c r="P80" i="9"/>
  <c r="P33" i="9"/>
  <c r="P38" i="9"/>
  <c r="P44" i="9" s="1"/>
  <c r="P45" i="9" s="1"/>
  <c r="P73" i="9"/>
  <c r="P32" i="9"/>
  <c r="O38" i="7"/>
  <c r="O40" i="7" s="1"/>
  <c r="P22" i="7"/>
  <c r="P23" i="7" s="1"/>
  <c r="K46" i="30" l="1"/>
  <c r="K37" i="30"/>
  <c r="K39" i="30" s="1"/>
  <c r="K25" i="30"/>
  <c r="AA33" i="42"/>
  <c r="AA35" i="42"/>
  <c r="W6" i="30" s="1"/>
  <c r="W7" i="30" s="1"/>
  <c r="U62" i="30"/>
  <c r="U54" i="30" s="1"/>
  <c r="V60" i="30"/>
  <c r="U61" i="30"/>
  <c r="U65" i="30" s="1"/>
  <c r="V20" i="30"/>
  <c r="V44" i="30"/>
  <c r="V67" i="30"/>
  <c r="P22" i="30"/>
  <c r="P23" i="30" s="1"/>
  <c r="O38" i="30"/>
  <c r="O40" i="30" s="1"/>
  <c r="V32" i="30"/>
  <c r="W32" i="30" s="1"/>
  <c r="X32" i="30" s="1"/>
  <c r="Y32" i="30" s="1"/>
  <c r="Z32" i="30" s="1"/>
  <c r="AA32" i="30" s="1"/>
  <c r="AB32" i="30" s="1"/>
  <c r="AC32" i="30" s="1"/>
  <c r="AD32" i="30" s="1"/>
  <c r="AE32" i="30" s="1"/>
  <c r="AF32" i="30" s="1"/>
  <c r="AG32" i="30" s="1"/>
  <c r="AH32" i="30" s="1"/>
  <c r="AI32" i="30" s="1"/>
  <c r="AJ32" i="30" s="1"/>
  <c r="AK32" i="30" s="1"/>
  <c r="AL32" i="30" s="1"/>
  <c r="AM32" i="30" s="1"/>
  <c r="AN32" i="30" s="1"/>
  <c r="AO32" i="30" s="1"/>
  <c r="AP32" i="30" s="1"/>
  <c r="AQ32" i="30" s="1"/>
  <c r="AR32" i="30" s="1"/>
  <c r="AS32" i="30" s="1"/>
  <c r="AT32" i="30" s="1"/>
  <c r="AU32" i="30" s="1"/>
  <c r="AV32" i="30" s="1"/>
  <c r="AW32" i="30" s="1"/>
  <c r="AX32" i="30" s="1"/>
  <c r="AY32" i="30" s="1"/>
  <c r="AZ32" i="30" s="1"/>
  <c r="BA32" i="30" s="1"/>
  <c r="BB32" i="30" s="1"/>
  <c r="BC32" i="30" s="1"/>
  <c r="BD32" i="30" s="1"/>
  <c r="BE32" i="30" s="1"/>
  <c r="BF32" i="30" s="1"/>
  <c r="BG32" i="30" s="1"/>
  <c r="BH32" i="30" s="1"/>
  <c r="BI32" i="30" s="1"/>
  <c r="BJ32" i="30" s="1"/>
  <c r="BK32" i="30" s="1"/>
  <c r="BL32" i="30" s="1"/>
  <c r="BM32" i="30" s="1"/>
  <c r="BN32" i="30" s="1"/>
  <c r="BO32" i="30" s="1"/>
  <c r="BP32" i="30" s="1"/>
  <c r="BQ32" i="30" s="1"/>
  <c r="BR32" i="30" s="1"/>
  <c r="BS32" i="30" s="1"/>
  <c r="V65" i="7"/>
  <c r="V61" i="7"/>
  <c r="V62" i="7" s="1"/>
  <c r="V54" i="7" s="1"/>
  <c r="W60" i="7"/>
  <c r="W32" i="7"/>
  <c r="V47" i="7"/>
  <c r="M26" i="7"/>
  <c r="M24" i="7" s="1"/>
  <c r="M25" i="7" s="1"/>
  <c r="Q23" i="9"/>
  <c r="Q29" i="9" s="1"/>
  <c r="P74" i="9"/>
  <c r="P75" i="9" s="1"/>
  <c r="P78" i="9" s="1"/>
  <c r="K41" i="42"/>
  <c r="J40" i="42"/>
  <c r="J42" i="42"/>
  <c r="F6" i="34" s="1"/>
  <c r="F21" i="34" s="1"/>
  <c r="AR44" i="42"/>
  <c r="AR46" i="42"/>
  <c r="AN6" i="37" s="1"/>
  <c r="AK46" i="42"/>
  <c r="AG6" i="37" s="1"/>
  <c r="AK44" i="42"/>
  <c r="AE46" i="42"/>
  <c r="AA6" i="37" s="1"/>
  <c r="AE44" i="42"/>
  <c r="BG46" i="42"/>
  <c r="BC6" i="37" s="1"/>
  <c r="BG44" i="42"/>
  <c r="AN44" i="42"/>
  <c r="AN46" i="42"/>
  <c r="AJ6" i="37" s="1"/>
  <c r="AU44" i="42"/>
  <c r="AU46" i="42"/>
  <c r="AQ6" i="37" s="1"/>
  <c r="AW44" i="42"/>
  <c r="AW46" i="42"/>
  <c r="AS6" i="37" s="1"/>
  <c r="AF44" i="42"/>
  <c r="AF46" i="42"/>
  <c r="AB6" i="37" s="1"/>
  <c r="AX46" i="42"/>
  <c r="AT6" i="37" s="1"/>
  <c r="AX44" i="42"/>
  <c r="BW46" i="42"/>
  <c r="BS6" i="37" s="1"/>
  <c r="BW44" i="42"/>
  <c r="AY46" i="42"/>
  <c r="AU6" i="37" s="1"/>
  <c r="AY44" i="42"/>
  <c r="AL42" i="42"/>
  <c r="AH6" i="34" s="1"/>
  <c r="AL40" i="42"/>
  <c r="AW40" i="42"/>
  <c r="AW42" i="42"/>
  <c r="AS6" i="34" s="1"/>
  <c r="BG40" i="42"/>
  <c r="BG42" i="42"/>
  <c r="BC6" i="34" s="1"/>
  <c r="AX42" i="42"/>
  <c r="AT6" i="34" s="1"/>
  <c r="AX40" i="42"/>
  <c r="BE42" i="42"/>
  <c r="BA6" i="34" s="1"/>
  <c r="BE40" i="42"/>
  <c r="AS40" i="42"/>
  <c r="AS42" i="42"/>
  <c r="AO6" i="34" s="1"/>
  <c r="BL40" i="42"/>
  <c r="BL42" i="42"/>
  <c r="BH6" i="34" s="1"/>
  <c r="AG42" i="42"/>
  <c r="AC6" i="34" s="1"/>
  <c r="AG40" i="42"/>
  <c r="BI42" i="42"/>
  <c r="BE6" i="34" s="1"/>
  <c r="BI40" i="42"/>
  <c r="BN42" i="42"/>
  <c r="BJ6" i="34" s="1"/>
  <c r="BN40" i="42"/>
  <c r="AR42" i="42"/>
  <c r="AN6" i="34" s="1"/>
  <c r="AR40" i="42"/>
  <c r="BA40" i="42"/>
  <c r="BA42" i="42"/>
  <c r="AW6" i="34" s="1"/>
  <c r="J44" i="42"/>
  <c r="K45" i="42"/>
  <c r="J46" i="42"/>
  <c r="F6" i="37" s="1"/>
  <c r="AQ44" i="42"/>
  <c r="AQ46" i="42"/>
  <c r="AM6" i="37" s="1"/>
  <c r="BL46" i="42"/>
  <c r="BH6" i="37" s="1"/>
  <c r="BL44" i="42"/>
  <c r="AZ44" i="42"/>
  <c r="AZ46" i="42"/>
  <c r="AV6" i="37" s="1"/>
  <c r="BF44" i="42"/>
  <c r="BF46" i="42"/>
  <c r="BB6" i="37" s="1"/>
  <c r="BJ46" i="42"/>
  <c r="BF6" i="37" s="1"/>
  <c r="BJ44" i="42"/>
  <c r="AJ46" i="42"/>
  <c r="AF6" i="37" s="1"/>
  <c r="AJ44" i="42"/>
  <c r="BU44" i="42"/>
  <c r="BU46" i="42"/>
  <c r="BQ6" i="37" s="1"/>
  <c r="AP44" i="42"/>
  <c r="AP46" i="42"/>
  <c r="AL6" i="37" s="1"/>
  <c r="BO46" i="42"/>
  <c r="BK6" i="37" s="1"/>
  <c r="BO44" i="42"/>
  <c r="AO44" i="42"/>
  <c r="AO46" i="42"/>
  <c r="AK6" i="37" s="1"/>
  <c r="BB44" i="42"/>
  <c r="BB46" i="42"/>
  <c r="AX6" i="37" s="1"/>
  <c r="BR42" i="42"/>
  <c r="BN6" i="34" s="1"/>
  <c r="BR40" i="42"/>
  <c r="BC40" i="42"/>
  <c r="BC42" i="42"/>
  <c r="AY6" i="34" s="1"/>
  <c r="BF42" i="42"/>
  <c r="BB6" i="34" s="1"/>
  <c r="BF40" i="42"/>
  <c r="AF42" i="42"/>
  <c r="AB6" i="34" s="1"/>
  <c r="AF40" i="42"/>
  <c r="AZ40" i="42"/>
  <c r="AZ42" i="42"/>
  <c r="AV6" i="34" s="1"/>
  <c r="BM42" i="42"/>
  <c r="BI6" i="34" s="1"/>
  <c r="BM40" i="42"/>
  <c r="BD42" i="42"/>
  <c r="AZ6" i="34" s="1"/>
  <c r="BD40" i="42"/>
  <c r="AY42" i="42"/>
  <c r="AU6" i="34" s="1"/>
  <c r="AY40" i="42"/>
  <c r="AE40" i="42"/>
  <c r="AE42" i="42"/>
  <c r="AA6" i="34" s="1"/>
  <c r="AJ42" i="42"/>
  <c r="AF6" i="34" s="1"/>
  <c r="AJ40" i="42"/>
  <c r="AP40" i="42"/>
  <c r="AP42" i="42"/>
  <c r="AL6" i="34" s="1"/>
  <c r="P43" i="9"/>
  <c r="P34" i="9"/>
  <c r="P65" i="9"/>
  <c r="AT46" i="42"/>
  <c r="AP6" i="37" s="1"/>
  <c r="AT44" i="42"/>
  <c r="BI44" i="42"/>
  <c r="BI46" i="42"/>
  <c r="BE6" i="37" s="1"/>
  <c r="BM46" i="42"/>
  <c r="BI6" i="37" s="1"/>
  <c r="BM44" i="42"/>
  <c r="AI46" i="42"/>
  <c r="AE6" i="37" s="1"/>
  <c r="AI44" i="42"/>
  <c r="BK46" i="42"/>
  <c r="BG6" i="37" s="1"/>
  <c r="BK44" i="42"/>
  <c r="BA44" i="42"/>
  <c r="BA46" i="42"/>
  <c r="AW6" i="37" s="1"/>
  <c r="BT46" i="42"/>
  <c r="BP6" i="37" s="1"/>
  <c r="BT44" i="42"/>
  <c r="AL44" i="42"/>
  <c r="AL46" i="42"/>
  <c r="AH6" i="37" s="1"/>
  <c r="BP46" i="42"/>
  <c r="BL6" i="37" s="1"/>
  <c r="BP44" i="42"/>
  <c r="BV44" i="42"/>
  <c r="BV46" i="42"/>
  <c r="BR6" i="37" s="1"/>
  <c r="AH46" i="42"/>
  <c r="AD6" i="37" s="1"/>
  <c r="AH44" i="42"/>
  <c r="AN40" i="42"/>
  <c r="AN42" i="42"/>
  <c r="AJ6" i="34" s="1"/>
  <c r="BH40" i="42"/>
  <c r="BH42" i="42"/>
  <c r="BD6" i="34" s="1"/>
  <c r="AV40" i="42"/>
  <c r="AV42" i="42"/>
  <c r="AR6" i="34" s="1"/>
  <c r="BS40" i="42"/>
  <c r="BS42" i="42"/>
  <c r="BO6" i="34" s="1"/>
  <c r="BJ42" i="42"/>
  <c r="BF6" i="34" s="1"/>
  <c r="BJ40" i="42"/>
  <c r="BB40" i="42"/>
  <c r="BB42" i="42"/>
  <c r="AX6" i="34" s="1"/>
  <c r="BU40" i="42"/>
  <c r="BU42" i="42"/>
  <c r="BQ6" i="34" s="1"/>
  <c r="AI40" i="42"/>
  <c r="AI42" i="42"/>
  <c r="AE6" i="34" s="1"/>
  <c r="AM42" i="42"/>
  <c r="AI6" i="34" s="1"/>
  <c r="AM40" i="42"/>
  <c r="AQ40" i="42"/>
  <c r="AQ42" i="42"/>
  <c r="AM6" i="34" s="1"/>
  <c r="BT40" i="42"/>
  <c r="BT42" i="42"/>
  <c r="BP6" i="34" s="1"/>
  <c r="P27" i="7"/>
  <c r="P66" i="9"/>
  <c r="Q30" i="26"/>
  <c r="Q39" i="26"/>
  <c r="Q31" i="26"/>
  <c r="BQ46" i="42"/>
  <c r="BM6" i="37" s="1"/>
  <c r="BQ44" i="42"/>
  <c r="AG44" i="42"/>
  <c r="AG46" i="42"/>
  <c r="AC6" i="37" s="1"/>
  <c r="BH44" i="42"/>
  <c r="BH46" i="42"/>
  <c r="BD6" i="37" s="1"/>
  <c r="BN46" i="42"/>
  <c r="BJ6" i="37" s="1"/>
  <c r="BN44" i="42"/>
  <c r="BE44" i="42"/>
  <c r="BE46" i="42"/>
  <c r="BA6" i="37" s="1"/>
  <c r="BD46" i="42"/>
  <c r="AZ6" i="37" s="1"/>
  <c r="BD44" i="42"/>
  <c r="AV44" i="42"/>
  <c r="AV46" i="42"/>
  <c r="AR6" i="37" s="1"/>
  <c r="BC46" i="42"/>
  <c r="AY6" i="37" s="1"/>
  <c r="BC44" i="42"/>
  <c r="AS46" i="42"/>
  <c r="AO6" i="37" s="1"/>
  <c r="AS44" i="42"/>
  <c r="BR44" i="42"/>
  <c r="BR46" i="42"/>
  <c r="BN6" i="37" s="1"/>
  <c r="BS46" i="42"/>
  <c r="BO6" i="37" s="1"/>
  <c r="BS44" i="42"/>
  <c r="AM44" i="42"/>
  <c r="AM46" i="42"/>
  <c r="AI6" i="37" s="1"/>
  <c r="M37" i="7"/>
  <c r="M39" i="7" s="1"/>
  <c r="AO40" i="42"/>
  <c r="AO42" i="42"/>
  <c r="AK6" i="34" s="1"/>
  <c r="BO40" i="42"/>
  <c r="BO42" i="42"/>
  <c r="BK6" i="34" s="1"/>
  <c r="AK42" i="42"/>
  <c r="AG6" i="34" s="1"/>
  <c r="AK40" i="42"/>
  <c r="AT40" i="42"/>
  <c r="AT42" i="42"/>
  <c r="AP6" i="34" s="1"/>
  <c r="BW40" i="42"/>
  <c r="BW42" i="42"/>
  <c r="BS6" i="34" s="1"/>
  <c r="AH40" i="42"/>
  <c r="AH42" i="42"/>
  <c r="AD6" i="34" s="1"/>
  <c r="BQ42" i="42"/>
  <c r="BM6" i="34" s="1"/>
  <c r="BQ40" i="42"/>
  <c r="AU40" i="42"/>
  <c r="AU42" i="42"/>
  <c r="AQ6" i="34" s="1"/>
  <c r="BP40" i="42"/>
  <c r="BP42" i="42"/>
  <c r="BL6" i="34" s="1"/>
  <c r="BK42" i="42"/>
  <c r="BG6" i="34" s="1"/>
  <c r="BK40" i="42"/>
  <c r="BV42" i="42"/>
  <c r="BR6" i="34" s="1"/>
  <c r="BV40" i="42"/>
  <c r="Q24" i="26"/>
  <c r="P27" i="30" l="1"/>
  <c r="V61" i="30"/>
  <c r="V65" i="30"/>
  <c r="V62" i="30"/>
  <c r="V54" i="30" s="1"/>
  <c r="W60" i="30"/>
  <c r="P38" i="30"/>
  <c r="P40" i="30" s="1"/>
  <c r="Q22" i="30"/>
  <c r="Q23" i="30" s="1"/>
  <c r="W20" i="30"/>
  <c r="W67" i="30"/>
  <c r="W45" i="30"/>
  <c r="X45" i="30" s="1"/>
  <c r="Y45" i="30" s="1"/>
  <c r="Z45" i="30" s="1"/>
  <c r="AA45" i="30" s="1"/>
  <c r="AB45" i="30" s="1"/>
  <c r="AC45" i="30" s="1"/>
  <c r="AD45" i="30" s="1"/>
  <c r="AE45" i="30" s="1"/>
  <c r="AF45" i="30" s="1"/>
  <c r="AG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AZ45" i="30" s="1"/>
  <c r="BA45" i="30" s="1"/>
  <c r="BB45" i="30" s="1"/>
  <c r="BC45" i="30" s="1"/>
  <c r="BD45" i="30" s="1"/>
  <c r="BE45" i="30" s="1"/>
  <c r="BF45" i="30" s="1"/>
  <c r="BG45" i="30" s="1"/>
  <c r="BH45" i="30" s="1"/>
  <c r="BI45" i="30" s="1"/>
  <c r="BJ45" i="30" s="1"/>
  <c r="BK45" i="30" s="1"/>
  <c r="BL45" i="30" s="1"/>
  <c r="BM45" i="30" s="1"/>
  <c r="BN45" i="30" s="1"/>
  <c r="BO45" i="30" s="1"/>
  <c r="BP45" i="30" s="1"/>
  <c r="BQ45" i="30" s="1"/>
  <c r="BR45" i="30" s="1"/>
  <c r="BS45" i="30" s="1"/>
  <c r="W44" i="30"/>
  <c r="K47" i="30"/>
  <c r="L42" i="30"/>
  <c r="L43" i="30" s="1"/>
  <c r="K48" i="30"/>
  <c r="L29" i="30"/>
  <c r="L30" i="30" s="1"/>
  <c r="L28" i="30" s="1"/>
  <c r="L35" i="30"/>
  <c r="L36" i="30" s="1"/>
  <c r="K41" i="30"/>
  <c r="W47" i="7"/>
  <c r="X32" i="7"/>
  <c r="W61" i="7"/>
  <c r="W62" i="7" s="1"/>
  <c r="W54" i="7" s="1"/>
  <c r="X60" i="7"/>
  <c r="W65" i="7"/>
  <c r="Q22" i="9"/>
  <c r="R25" i="26"/>
  <c r="R26" i="26" s="1"/>
  <c r="Q46" i="26"/>
  <c r="Q48" i="26" s="1"/>
  <c r="L41" i="42"/>
  <c r="K42" i="42"/>
  <c r="G6" i="34" s="1"/>
  <c r="K40" i="42"/>
  <c r="Q47" i="26"/>
  <c r="Q49" i="26" s="1"/>
  <c r="R37" i="26"/>
  <c r="R28" i="26"/>
  <c r="F21" i="37"/>
  <c r="F32" i="37" s="1"/>
  <c r="Q22" i="7"/>
  <c r="Q23" i="7" s="1"/>
  <c r="P38" i="7"/>
  <c r="P40" i="7" s="1"/>
  <c r="Q50" i="26"/>
  <c r="Q39" i="9"/>
  <c r="Q30" i="9"/>
  <c r="Q31" i="9"/>
  <c r="Q24" i="9"/>
  <c r="L45" i="42"/>
  <c r="K44" i="42"/>
  <c r="K46" i="42"/>
  <c r="G6" i="37" s="1"/>
  <c r="F32" i="34"/>
  <c r="F36" i="34"/>
  <c r="F37" i="34" s="1"/>
  <c r="G28" i="34"/>
  <c r="G46" i="34"/>
  <c r="N29" i="7"/>
  <c r="N30" i="7" s="1"/>
  <c r="N28" i="7" s="1"/>
  <c r="M48" i="7"/>
  <c r="N42" i="7"/>
  <c r="N43" i="7" s="1"/>
  <c r="N35" i="7"/>
  <c r="N36" i="7" s="1"/>
  <c r="M41" i="7"/>
  <c r="Q80" i="26"/>
  <c r="Q32" i="26"/>
  <c r="Q66" i="26" s="1"/>
  <c r="Q38" i="26"/>
  <c r="Q44" i="26" s="1"/>
  <c r="Q45" i="26" s="1"/>
  <c r="Q33" i="26"/>
  <c r="Q73" i="26"/>
  <c r="Q74" i="26" s="1"/>
  <c r="Q75" i="26" s="1"/>
  <c r="Q78" i="26" s="1"/>
  <c r="Q40" i="26"/>
  <c r="Q27" i="30" l="1"/>
  <c r="Q38" i="30" s="1"/>
  <c r="Q40" i="30" s="1"/>
  <c r="L37" i="30"/>
  <c r="L39" i="30" s="1"/>
  <c r="R22" i="30"/>
  <c r="R23" i="30" s="1"/>
  <c r="W61" i="30"/>
  <c r="W65" i="30" s="1"/>
  <c r="X60" i="30"/>
  <c r="W62" i="30"/>
  <c r="W54" i="30" s="1"/>
  <c r="L26" i="30"/>
  <c r="L24" i="30" s="1"/>
  <c r="X65" i="7"/>
  <c r="X61" i="7"/>
  <c r="X62" i="7" s="1"/>
  <c r="X54" i="7" s="1"/>
  <c r="Y60" i="7"/>
  <c r="Y32" i="7"/>
  <c r="X47" i="7"/>
  <c r="R23" i="26"/>
  <c r="R22" i="26" s="1"/>
  <c r="L46" i="42"/>
  <c r="H6" i="37" s="1"/>
  <c r="M45" i="42"/>
  <c r="L44" i="42"/>
  <c r="Q80" i="9"/>
  <c r="Q38" i="9"/>
  <c r="Q44" i="9" s="1"/>
  <c r="Q45" i="9" s="1"/>
  <c r="Q33" i="9"/>
  <c r="Q40" i="9"/>
  <c r="Q41" i="26" s="1"/>
  <c r="Q73" i="9"/>
  <c r="Q32" i="9"/>
  <c r="Q43" i="26"/>
  <c r="Q34" i="26"/>
  <c r="Q65" i="26"/>
  <c r="N37" i="7"/>
  <c r="N39" i="7" s="1"/>
  <c r="F43" i="34"/>
  <c r="F33" i="34"/>
  <c r="F44" i="34" s="1"/>
  <c r="R67" i="26"/>
  <c r="G52" i="34"/>
  <c r="G59" i="34"/>
  <c r="Q50" i="9"/>
  <c r="R25" i="9"/>
  <c r="Q46" i="9"/>
  <c r="Q48" i="9" s="1"/>
  <c r="F43" i="37"/>
  <c r="F33" i="37"/>
  <c r="F44" i="37" s="1"/>
  <c r="L40" i="42"/>
  <c r="M41" i="42"/>
  <c r="L42" i="42"/>
  <c r="H6" i="34" s="1"/>
  <c r="Q62" i="26"/>
  <c r="Q63" i="26" s="1"/>
  <c r="G29" i="34"/>
  <c r="R37" i="9"/>
  <c r="Q47" i="9"/>
  <c r="Q49" i="9" s="1"/>
  <c r="R28" i="9"/>
  <c r="R67" i="9" s="1"/>
  <c r="Q27" i="7"/>
  <c r="G46" i="37"/>
  <c r="G28" i="37"/>
  <c r="F36" i="37"/>
  <c r="F37" i="37" s="1"/>
  <c r="N26" i="7"/>
  <c r="N24" i="7" s="1"/>
  <c r="R27" i="30" l="1"/>
  <c r="R38" i="30" s="1"/>
  <c r="R40" i="30" s="1"/>
  <c r="L46" i="30"/>
  <c r="X61" i="30"/>
  <c r="X62" i="30"/>
  <c r="X54" i="30" s="1"/>
  <c r="Y60" i="30"/>
  <c r="X65" i="30"/>
  <c r="L25" i="30"/>
  <c r="Z32" i="7"/>
  <c r="Y47" i="7"/>
  <c r="Y62" i="7"/>
  <c r="Y54" i="7" s="1"/>
  <c r="Y61" i="7"/>
  <c r="Y65" i="7"/>
  <c r="Z60" i="7"/>
  <c r="R29" i="26"/>
  <c r="R39" i="26" s="1"/>
  <c r="G29" i="37"/>
  <c r="G31" i="37" s="1"/>
  <c r="G30" i="34"/>
  <c r="G21" i="34" s="1"/>
  <c r="G32" i="34" s="1"/>
  <c r="G43" i="34" s="1"/>
  <c r="G24" i="34"/>
  <c r="G53" i="34"/>
  <c r="G54" i="34" s="1"/>
  <c r="G57" i="34" s="1"/>
  <c r="Q78" i="9"/>
  <c r="Q74" i="9"/>
  <c r="Q75" i="9" s="1"/>
  <c r="G52" i="37"/>
  <c r="G59" i="37"/>
  <c r="M40" i="42"/>
  <c r="M42" i="42"/>
  <c r="I6" i="34" s="1"/>
  <c r="N41" i="42"/>
  <c r="Q62" i="9"/>
  <c r="Q63" i="9" s="1"/>
  <c r="R22" i="7"/>
  <c r="R23" i="7" s="1"/>
  <c r="Q38" i="7"/>
  <c r="Q40" i="7" s="1"/>
  <c r="N25" i="7"/>
  <c r="Q34" i="9"/>
  <c r="Q65" i="9"/>
  <c r="Q43" i="9"/>
  <c r="N45" i="42"/>
  <c r="M44" i="42"/>
  <c r="M46" i="42"/>
  <c r="I6" i="37" s="1"/>
  <c r="G31" i="34"/>
  <c r="R26" i="9"/>
  <c r="R23" i="9"/>
  <c r="Q66" i="9"/>
  <c r="S22" i="30" l="1"/>
  <c r="S23" i="30" s="1"/>
  <c r="M35" i="30"/>
  <c r="M36" i="30" s="1"/>
  <c r="L48" i="30"/>
  <c r="L41" i="30"/>
  <c r="M42" i="30"/>
  <c r="M43" i="30" s="1"/>
  <c r="L47" i="30"/>
  <c r="M29" i="30"/>
  <c r="M30" i="30" s="1"/>
  <c r="M28" i="30" s="1"/>
  <c r="M37" i="30" s="1"/>
  <c r="M39" i="30" s="1"/>
  <c r="Y65" i="30"/>
  <c r="Z60" i="30"/>
  <c r="Y62" i="30"/>
  <c r="Y54" i="30" s="1"/>
  <c r="Y61" i="30"/>
  <c r="Z61" i="7"/>
  <c r="Z65" i="7" s="1"/>
  <c r="AA60" i="7"/>
  <c r="Z62" i="7"/>
  <c r="Z54" i="7" s="1"/>
  <c r="Z47" i="7"/>
  <c r="AA32" i="7"/>
  <c r="S27" i="30"/>
  <c r="S38" i="30" s="1"/>
  <c r="S40" i="30" s="1"/>
  <c r="R24" i="26"/>
  <c r="R31" i="26"/>
  <c r="R30" i="26"/>
  <c r="R80" i="26" s="1"/>
  <c r="G39" i="37"/>
  <c r="G41" i="37" s="1"/>
  <c r="R29" i="9"/>
  <c r="R24" i="9" s="1"/>
  <c r="R22" i="9"/>
  <c r="H28" i="34"/>
  <c r="G39" i="34"/>
  <c r="G41" i="34" s="1"/>
  <c r="N44" i="42"/>
  <c r="N46" i="42"/>
  <c r="J6" i="37" s="1"/>
  <c r="O45" i="42"/>
  <c r="G33" i="34"/>
  <c r="G44" i="34" s="1"/>
  <c r="G35" i="34"/>
  <c r="G45" i="34"/>
  <c r="G36" i="34" s="1"/>
  <c r="G37" i="34" s="1"/>
  <c r="G47" i="34"/>
  <c r="O35" i="7"/>
  <c r="O36" i="7" s="1"/>
  <c r="O42" i="7"/>
  <c r="O43" i="7" s="1"/>
  <c r="O29" i="7"/>
  <c r="O30" i="7" s="1"/>
  <c r="O28" i="7" s="1"/>
  <c r="N48" i="7"/>
  <c r="N41" i="7"/>
  <c r="N40" i="42"/>
  <c r="N42" i="42"/>
  <c r="J6" i="34" s="1"/>
  <c r="O41" i="42"/>
  <c r="G57" i="37"/>
  <c r="G53" i="37"/>
  <c r="G54" i="37" s="1"/>
  <c r="G24" i="37"/>
  <c r="G30" i="37"/>
  <c r="G21" i="37" s="1"/>
  <c r="G32" i="37" s="1"/>
  <c r="G43" i="37" s="1"/>
  <c r="R27" i="7"/>
  <c r="G38" i="34"/>
  <c r="G40" i="34" s="1"/>
  <c r="H25" i="34"/>
  <c r="H26" i="34" s="1"/>
  <c r="H46" i="34"/>
  <c r="G42" i="34"/>
  <c r="Z61" i="30" l="1"/>
  <c r="Z62" i="30" s="1"/>
  <c r="Z54" i="30" s="1"/>
  <c r="Z65" i="30"/>
  <c r="AA60" i="30"/>
  <c r="M26" i="30"/>
  <c r="M24" i="30" s="1"/>
  <c r="AA47" i="7"/>
  <c r="AB32" i="7"/>
  <c r="AA65" i="7"/>
  <c r="AA62" i="7"/>
  <c r="AA54" i="7" s="1"/>
  <c r="AB60" i="7"/>
  <c r="AA61" i="7"/>
  <c r="R33" i="26"/>
  <c r="R65" i="26" s="1"/>
  <c r="H28" i="37"/>
  <c r="O26" i="7"/>
  <c r="O24" i="7" s="1"/>
  <c r="O25" i="7" s="1"/>
  <c r="R32" i="26"/>
  <c r="R66" i="26" s="1"/>
  <c r="T22" i="30"/>
  <c r="T23" i="30" s="1"/>
  <c r="R38" i="26"/>
  <c r="R44" i="26" s="1"/>
  <c r="R45" i="26" s="1"/>
  <c r="R73" i="26"/>
  <c r="R78" i="26" s="1"/>
  <c r="R40" i="26"/>
  <c r="R62" i="26" s="1"/>
  <c r="R63" i="26" s="1"/>
  <c r="R50" i="26"/>
  <c r="S25" i="26"/>
  <c r="S26" i="26" s="1"/>
  <c r="R46" i="26"/>
  <c r="R48" i="26" s="1"/>
  <c r="S37" i="26"/>
  <c r="S28" i="26"/>
  <c r="S67" i="26" s="1"/>
  <c r="R47" i="26"/>
  <c r="R49" i="26" s="1"/>
  <c r="H23" i="34"/>
  <c r="H25" i="37"/>
  <c r="H26" i="37" s="1"/>
  <c r="G42" i="37"/>
  <c r="G38" i="37"/>
  <c r="G40" i="37" s="1"/>
  <c r="H46" i="37"/>
  <c r="O42" i="42"/>
  <c r="K6" i="34" s="1"/>
  <c r="O40" i="42"/>
  <c r="P41" i="42"/>
  <c r="O44" i="42"/>
  <c r="O46" i="42"/>
  <c r="K6" i="37" s="1"/>
  <c r="P45" i="42"/>
  <c r="R38" i="7"/>
  <c r="R40" i="7" s="1"/>
  <c r="S22" i="7"/>
  <c r="S23" i="7" s="1"/>
  <c r="S25" i="9"/>
  <c r="S26" i="9" s="1"/>
  <c r="R46" i="9"/>
  <c r="R48" i="9" s="1"/>
  <c r="H59" i="34"/>
  <c r="H52" i="34"/>
  <c r="O37" i="7"/>
  <c r="O39" i="7" s="1"/>
  <c r="R50" i="9"/>
  <c r="G33" i="37"/>
  <c r="G44" i="37" s="1"/>
  <c r="G45" i="37"/>
  <c r="G36" i="37" s="1"/>
  <c r="G37" i="37" s="1"/>
  <c r="G47" i="37"/>
  <c r="R43" i="26"/>
  <c r="R30" i="9"/>
  <c r="R39" i="9"/>
  <c r="R31" i="9"/>
  <c r="M25" i="30" l="1"/>
  <c r="M46" i="30"/>
  <c r="AA62" i="30"/>
  <c r="AA54" i="30" s="1"/>
  <c r="AA61" i="30"/>
  <c r="AA65" i="30"/>
  <c r="AB60" i="30"/>
  <c r="AC32" i="7"/>
  <c r="AB47" i="7"/>
  <c r="AB61" i="7"/>
  <c r="AB62" i="7"/>
  <c r="AB54" i="7" s="1"/>
  <c r="AC60" i="7"/>
  <c r="AB65" i="7"/>
  <c r="R34" i="26"/>
  <c r="H23" i="37"/>
  <c r="H29" i="37" s="1"/>
  <c r="R74" i="26"/>
  <c r="R75" i="26" s="1"/>
  <c r="S23" i="9"/>
  <c r="S22" i="9" s="1"/>
  <c r="T27" i="30"/>
  <c r="T38" i="30" s="1"/>
  <c r="T40" i="30" s="1"/>
  <c r="S27" i="7"/>
  <c r="S38" i="7" s="1"/>
  <c r="S40" i="7" s="1"/>
  <c r="S23" i="26"/>
  <c r="S28" i="9"/>
  <c r="S67" i="9" s="1"/>
  <c r="R47" i="9"/>
  <c r="R49" i="9" s="1"/>
  <c r="S37" i="9"/>
  <c r="P40" i="42"/>
  <c r="P42" i="42"/>
  <c r="L6" i="34" s="1"/>
  <c r="Q41" i="42"/>
  <c r="P35" i="7"/>
  <c r="P36" i="7" s="1"/>
  <c r="O48" i="7"/>
  <c r="O41" i="7"/>
  <c r="P29" i="7"/>
  <c r="P30" i="7" s="1"/>
  <c r="P28" i="7" s="1"/>
  <c r="P42" i="7"/>
  <c r="P43" i="7" s="1"/>
  <c r="H57" i="34"/>
  <c r="H53" i="34"/>
  <c r="H54" i="34" s="1"/>
  <c r="P46" i="42"/>
  <c r="L6" i="37" s="1"/>
  <c r="Q45" i="42"/>
  <c r="P44" i="42"/>
  <c r="H59" i="37"/>
  <c r="H52" i="37"/>
  <c r="H29" i="34"/>
  <c r="H22" i="34"/>
  <c r="R38" i="9"/>
  <c r="R44" i="9" s="1"/>
  <c r="R45" i="9" s="1"/>
  <c r="R33" i="9"/>
  <c r="R80" i="9"/>
  <c r="R73" i="9"/>
  <c r="R40" i="9"/>
  <c r="R32" i="9"/>
  <c r="G48" i="37"/>
  <c r="AB62" i="30" l="1"/>
  <c r="AB54" i="30" s="1"/>
  <c r="AB61" i="30"/>
  <c r="AB65" i="30"/>
  <c r="AC60" i="30"/>
  <c r="N29" i="30"/>
  <c r="N42" i="30"/>
  <c r="N43" i="30" s="1"/>
  <c r="M41" i="30"/>
  <c r="M47" i="30"/>
  <c r="N35" i="30"/>
  <c r="N36" i="30" s="1"/>
  <c r="M48" i="30"/>
  <c r="AC61" i="7"/>
  <c r="AC62" i="7" s="1"/>
  <c r="AC54" i="7" s="1"/>
  <c r="AD60" i="7"/>
  <c r="AC65" i="7"/>
  <c r="AD32" i="7"/>
  <c r="AC47" i="7"/>
  <c r="H22" i="37"/>
  <c r="T22" i="7"/>
  <c r="T23" i="7" s="1"/>
  <c r="P26" i="7"/>
  <c r="P24" i="7" s="1"/>
  <c r="P25" i="7" s="1"/>
  <c r="U22" i="30"/>
  <c r="U23" i="30" s="1"/>
  <c r="S29" i="26"/>
  <c r="S22" i="26"/>
  <c r="S29" i="9"/>
  <c r="S31" i="9" s="1"/>
  <c r="S47" i="9" s="1"/>
  <c r="S49" i="9" s="1"/>
  <c r="H30" i="34"/>
  <c r="H21" i="34" s="1"/>
  <c r="H32" i="34" s="1"/>
  <c r="H43" i="34" s="1"/>
  <c r="H31" i="34"/>
  <c r="H24" i="34"/>
  <c r="H42" i="34" s="1"/>
  <c r="H30" i="37"/>
  <c r="H21" i="37" s="1"/>
  <c r="H32" i="37" s="1"/>
  <c r="H43" i="37" s="1"/>
  <c r="H31" i="37"/>
  <c r="R66" i="9"/>
  <c r="R34" i="9"/>
  <c r="R65" i="9"/>
  <c r="R43" i="9"/>
  <c r="H53" i="37"/>
  <c r="H54" i="37" s="1"/>
  <c r="H57" i="37" s="1"/>
  <c r="R62" i="9"/>
  <c r="R63" i="9" s="1"/>
  <c r="R41" i="26"/>
  <c r="R74" i="9"/>
  <c r="R75" i="9" s="1"/>
  <c r="R78" i="9" s="1"/>
  <c r="Q44" i="42"/>
  <c r="R45" i="42"/>
  <c r="Q46" i="42"/>
  <c r="M6" i="37" s="1"/>
  <c r="P37" i="7"/>
  <c r="P39" i="7" s="1"/>
  <c r="R41" i="42"/>
  <c r="Q42" i="42"/>
  <c r="M6" i="34" s="1"/>
  <c r="Q40" i="42"/>
  <c r="H24" i="37"/>
  <c r="N30" i="30" l="1"/>
  <c r="N28" i="30" s="1"/>
  <c r="N26" i="30"/>
  <c r="N24" i="30" s="1"/>
  <c r="AC62" i="30"/>
  <c r="AC54" i="30" s="1"/>
  <c r="AC61" i="30"/>
  <c r="AC65" i="30" s="1"/>
  <c r="AD60" i="30"/>
  <c r="AD47" i="7"/>
  <c r="AE32" i="7"/>
  <c r="AE60" i="7"/>
  <c r="AD61" i="7"/>
  <c r="AD65" i="7" s="1"/>
  <c r="AD62" i="7"/>
  <c r="AD54" i="7" s="1"/>
  <c r="T27" i="7"/>
  <c r="U22" i="7" s="1"/>
  <c r="U23" i="7" s="1"/>
  <c r="S30" i="9"/>
  <c r="S32" i="9" s="1"/>
  <c r="S66" i="9" s="1"/>
  <c r="U27" i="30"/>
  <c r="V22" i="30" s="1"/>
  <c r="V23" i="30" s="1"/>
  <c r="S39" i="9"/>
  <c r="S24" i="9"/>
  <c r="T37" i="9" s="1"/>
  <c r="T28" i="9"/>
  <c r="T67" i="9" s="1"/>
  <c r="S39" i="26"/>
  <c r="S31" i="26"/>
  <c r="S24" i="26"/>
  <c r="S30" i="26"/>
  <c r="S33" i="26" s="1"/>
  <c r="S34" i="26" s="1"/>
  <c r="H42" i="37"/>
  <c r="I25" i="37"/>
  <c r="I26" i="37" s="1"/>
  <c r="H38" i="37"/>
  <c r="H40" i="37" s="1"/>
  <c r="I46" i="37"/>
  <c r="H45" i="37"/>
  <c r="H36" i="37" s="1"/>
  <c r="H37" i="37" s="1"/>
  <c r="H33" i="37"/>
  <c r="H44" i="37" s="1"/>
  <c r="H47" i="37"/>
  <c r="R40" i="42"/>
  <c r="S41" i="42"/>
  <c r="R42" i="42"/>
  <c r="N6" i="34" s="1"/>
  <c r="R46" i="42"/>
  <c r="N6" i="37" s="1"/>
  <c r="R44" i="42"/>
  <c r="S45" i="42"/>
  <c r="S33" i="9"/>
  <c r="I25" i="34"/>
  <c r="I46" i="34"/>
  <c r="H38" i="34"/>
  <c r="H40" i="34" s="1"/>
  <c r="P48" i="7"/>
  <c r="Q42" i="7"/>
  <c r="Q43" i="7" s="1"/>
  <c r="Q29" i="7"/>
  <c r="Q30" i="7" s="1"/>
  <c r="Q28" i="7" s="1"/>
  <c r="P41" i="7"/>
  <c r="Q35" i="7"/>
  <c r="Q36" i="7" s="1"/>
  <c r="H39" i="34"/>
  <c r="H41" i="34" s="1"/>
  <c r="I28" i="34"/>
  <c r="H39" i="37"/>
  <c r="H41" i="37" s="1"/>
  <c r="I28" i="37"/>
  <c r="H33" i="34"/>
  <c r="H44" i="34" s="1"/>
  <c r="H35" i="34"/>
  <c r="H45" i="34"/>
  <c r="H36" i="34" s="1"/>
  <c r="H37" i="34" s="1"/>
  <c r="H47" i="34"/>
  <c r="AD61" i="30" l="1"/>
  <c r="AD62" i="30" s="1"/>
  <c r="AD54" i="30" s="1"/>
  <c r="AD65" i="30"/>
  <c r="AE60" i="30"/>
  <c r="N46" i="30"/>
  <c r="N37" i="30"/>
  <c r="N39" i="30" s="1"/>
  <c r="N25" i="30"/>
  <c r="AE61" i="7"/>
  <c r="AE62" i="7" s="1"/>
  <c r="AE54" i="7" s="1"/>
  <c r="AF60" i="7"/>
  <c r="AE65" i="7"/>
  <c r="AE47" i="7"/>
  <c r="AF32" i="7"/>
  <c r="T38" i="7"/>
  <c r="T40" i="7" s="1"/>
  <c r="S43" i="26"/>
  <c r="S73" i="9"/>
  <c r="S75" i="9" s="1"/>
  <c r="S78" i="9" s="1"/>
  <c r="S38" i="9"/>
  <c r="S44" i="9" s="1"/>
  <c r="S45" i="9" s="1"/>
  <c r="S80" i="9"/>
  <c r="S40" i="9"/>
  <c r="S62" i="9" s="1"/>
  <c r="S63" i="9" s="1"/>
  <c r="U38" i="30"/>
  <c r="U40" i="30" s="1"/>
  <c r="S46" i="9"/>
  <c r="S48" i="9" s="1"/>
  <c r="T25" i="9"/>
  <c r="T26" i="9" s="1"/>
  <c r="S50" i="9"/>
  <c r="V27" i="30"/>
  <c r="I23" i="37"/>
  <c r="I29" i="37" s="1"/>
  <c r="S65" i="26"/>
  <c r="S50" i="26"/>
  <c r="S46" i="26"/>
  <c r="S48" i="26" s="1"/>
  <c r="T25" i="26"/>
  <c r="T37" i="26"/>
  <c r="S47" i="26"/>
  <c r="S49" i="26" s="1"/>
  <c r="T28" i="26"/>
  <c r="T67" i="26" s="1"/>
  <c r="S38" i="26"/>
  <c r="S44" i="26" s="1"/>
  <c r="S45" i="26" s="1"/>
  <c r="S80" i="26"/>
  <c r="S73" i="26"/>
  <c r="S74" i="26" s="1"/>
  <c r="S75" i="26" s="1"/>
  <c r="S78" i="26" s="1"/>
  <c r="S40" i="26"/>
  <c r="S62" i="26" s="1"/>
  <c r="S63" i="26" s="1"/>
  <c r="S32" i="26"/>
  <c r="S66" i="26" s="1"/>
  <c r="U27" i="7"/>
  <c r="I26" i="34"/>
  <c r="I23" i="34"/>
  <c r="Q37" i="7"/>
  <c r="Q39" i="7" s="1"/>
  <c r="Q26" i="7"/>
  <c r="Q24" i="7" s="1"/>
  <c r="H48" i="37"/>
  <c r="S43" i="9"/>
  <c r="S65" i="9"/>
  <c r="S34" i="9"/>
  <c r="I59" i="34"/>
  <c r="I52" i="34"/>
  <c r="S46" i="42"/>
  <c r="O6" i="37" s="1"/>
  <c r="T45" i="42"/>
  <c r="S44" i="42"/>
  <c r="T41" i="42"/>
  <c r="S40" i="42"/>
  <c r="S42" i="42"/>
  <c r="O6" i="34" s="1"/>
  <c r="I59" i="37"/>
  <c r="I52" i="37"/>
  <c r="N41" i="30" l="1"/>
  <c r="N47" i="30"/>
  <c r="N48" i="30"/>
  <c r="O35" i="30"/>
  <c r="O36" i="30" s="1"/>
  <c r="O42" i="30"/>
  <c r="O43" i="30" s="1"/>
  <c r="O29" i="30"/>
  <c r="O30" i="30" s="1"/>
  <c r="O28" i="30" s="1"/>
  <c r="AE61" i="30"/>
  <c r="AE65" i="30"/>
  <c r="AE62" i="30"/>
  <c r="AE54" i="30" s="1"/>
  <c r="AF60" i="30"/>
  <c r="AG60" i="7"/>
  <c r="AF65" i="7"/>
  <c r="AF62" i="7"/>
  <c r="AF54" i="7" s="1"/>
  <c r="AF61" i="7"/>
  <c r="AG32" i="7"/>
  <c r="AF47" i="7"/>
  <c r="S74" i="9"/>
  <c r="I22" i="37"/>
  <c r="T23" i="9"/>
  <c r="T22" i="9" s="1"/>
  <c r="V38" i="30"/>
  <c r="V40" i="30" s="1"/>
  <c r="W22" i="30"/>
  <c r="W23" i="30" s="1"/>
  <c r="S41" i="26"/>
  <c r="T26" i="26"/>
  <c r="T23" i="26"/>
  <c r="U38" i="7"/>
  <c r="U40" i="7" s="1"/>
  <c r="V22" i="7"/>
  <c r="V23" i="7" s="1"/>
  <c r="I57" i="37"/>
  <c r="I53" i="37"/>
  <c r="I54" i="37" s="1"/>
  <c r="T40" i="42"/>
  <c r="U41" i="42"/>
  <c r="T42" i="42"/>
  <c r="P6" i="34" s="1"/>
  <c r="I53" i="34"/>
  <c r="I54" i="34" s="1"/>
  <c r="I57" i="34"/>
  <c r="I24" i="37"/>
  <c r="I30" i="37"/>
  <c r="I21" i="37" s="1"/>
  <c r="I32" i="37" s="1"/>
  <c r="I43" i="37" s="1"/>
  <c r="T44" i="42"/>
  <c r="U45" i="42"/>
  <c r="T46" i="42"/>
  <c r="P6" i="37" s="1"/>
  <c r="Q25" i="7"/>
  <c r="I29" i="34"/>
  <c r="I24" i="34" s="1"/>
  <c r="I22" i="34"/>
  <c r="I31" i="37"/>
  <c r="O26" i="30" l="1"/>
  <c r="O24" i="30" s="1"/>
  <c r="O46" i="30" s="1"/>
  <c r="O37" i="30"/>
  <c r="O39" i="30" s="1"/>
  <c r="O25" i="30"/>
  <c r="AG60" i="30"/>
  <c r="AF62" i="30"/>
  <c r="AF54" i="30" s="1"/>
  <c r="AF65" i="30"/>
  <c r="AF61" i="30"/>
  <c r="AH32" i="7"/>
  <c r="AG47" i="7"/>
  <c r="AG61" i="7"/>
  <c r="AH60" i="7"/>
  <c r="AG65" i="7"/>
  <c r="AG62" i="7"/>
  <c r="AG54" i="7" s="1"/>
  <c r="T29" i="9"/>
  <c r="T30" i="9" s="1"/>
  <c r="W27" i="30"/>
  <c r="X22" i="30" s="1"/>
  <c r="X23" i="30" s="1"/>
  <c r="T29" i="26"/>
  <c r="T24" i="26" s="1"/>
  <c r="T22" i="26"/>
  <c r="J25" i="34"/>
  <c r="J26" i="34" s="1"/>
  <c r="I38" i="34"/>
  <c r="I40" i="34" s="1"/>
  <c r="I42" i="34"/>
  <c r="R29" i="7"/>
  <c r="Q41" i="7"/>
  <c r="R35" i="7"/>
  <c r="R36" i="7" s="1"/>
  <c r="Q48" i="7"/>
  <c r="R42" i="7"/>
  <c r="R43" i="7" s="1"/>
  <c r="J25" i="37"/>
  <c r="J26" i="37" s="1"/>
  <c r="I38" i="37"/>
  <c r="I40" i="37" s="1"/>
  <c r="U40" i="42"/>
  <c r="V41" i="42"/>
  <c r="U42" i="42"/>
  <c r="Q6" i="34" s="1"/>
  <c r="J46" i="37"/>
  <c r="I39" i="37"/>
  <c r="I41" i="37" s="1"/>
  <c r="J28" i="37"/>
  <c r="V27" i="7"/>
  <c r="I30" i="34"/>
  <c r="I21" i="34" s="1"/>
  <c r="I32" i="34" s="1"/>
  <c r="I43" i="34" s="1"/>
  <c r="I31" i="34"/>
  <c r="U46" i="42"/>
  <c r="Q6" i="37" s="1"/>
  <c r="V45" i="42"/>
  <c r="U44" i="42"/>
  <c r="I33" i="37"/>
  <c r="I44" i="37" s="1"/>
  <c r="I45" i="37"/>
  <c r="I36" i="37" s="1"/>
  <c r="I37" i="37" s="1"/>
  <c r="I47" i="37"/>
  <c r="I42" i="37"/>
  <c r="AG65" i="30" l="1"/>
  <c r="AH60" i="30"/>
  <c r="AG61" i="30"/>
  <c r="AG62" i="30"/>
  <c r="AG54" i="30" s="1"/>
  <c r="O41" i="30"/>
  <c r="P29" i="30"/>
  <c r="P30" i="30" s="1"/>
  <c r="P28" i="30" s="1"/>
  <c r="P37" i="30" s="1"/>
  <c r="P39" i="30" s="1"/>
  <c r="O47" i="30"/>
  <c r="P35" i="30"/>
  <c r="P36" i="30" s="1"/>
  <c r="P42" i="30"/>
  <c r="P43" i="30" s="1"/>
  <c r="O48" i="30"/>
  <c r="AH65" i="7"/>
  <c r="AH61" i="7"/>
  <c r="AH62" i="7" s="1"/>
  <c r="AH54" i="7" s="1"/>
  <c r="AI60" i="7"/>
  <c r="AI32" i="7"/>
  <c r="AH47" i="7"/>
  <c r="T39" i="9"/>
  <c r="T31" i="9"/>
  <c r="T47" i="9" s="1"/>
  <c r="T49" i="9" s="1"/>
  <c r="T24" i="9"/>
  <c r="T50" i="9" s="1"/>
  <c r="W38" i="30"/>
  <c r="W40" i="30" s="1"/>
  <c r="X27" i="30"/>
  <c r="X38" i="30" s="1"/>
  <c r="X40" i="30" s="1"/>
  <c r="T50" i="26"/>
  <c r="U25" i="26"/>
  <c r="T46" i="26"/>
  <c r="T48" i="26" s="1"/>
  <c r="T30" i="26"/>
  <c r="T33" i="26" s="1"/>
  <c r="T34" i="26" s="1"/>
  <c r="T39" i="26"/>
  <c r="T31" i="26"/>
  <c r="J23" i="34"/>
  <c r="J22" i="34" s="1"/>
  <c r="I39" i="34"/>
  <c r="I41" i="34" s="1"/>
  <c r="J28" i="34"/>
  <c r="I35" i="34"/>
  <c r="I33" i="34"/>
  <c r="I44" i="34" s="1"/>
  <c r="I45" i="34"/>
  <c r="I36" i="34" s="1"/>
  <c r="I37" i="34" s="1"/>
  <c r="I47" i="34"/>
  <c r="I48" i="37" s="1"/>
  <c r="V38" i="7"/>
  <c r="V40" i="7" s="1"/>
  <c r="W22" i="7"/>
  <c r="W23" i="7" s="1"/>
  <c r="W41" i="42"/>
  <c r="V40" i="42"/>
  <c r="V42" i="42"/>
  <c r="R6" i="34" s="1"/>
  <c r="R30" i="7"/>
  <c r="R28" i="7" s="1"/>
  <c r="R26" i="7"/>
  <c r="R24" i="7" s="1"/>
  <c r="V46" i="42"/>
  <c r="R6" i="37" s="1"/>
  <c r="W45" i="42"/>
  <c r="V44" i="42"/>
  <c r="J46" i="34"/>
  <c r="T33" i="9"/>
  <c r="T38" i="9"/>
  <c r="T44" i="9" s="1"/>
  <c r="T45" i="9" s="1"/>
  <c r="T80" i="9"/>
  <c r="T32" i="9"/>
  <c r="T40" i="9"/>
  <c r="T73" i="9"/>
  <c r="J59" i="37"/>
  <c r="J52" i="37"/>
  <c r="J23" i="37"/>
  <c r="P26" i="30" l="1"/>
  <c r="P24" i="30" s="1"/>
  <c r="P46" i="30" s="1"/>
  <c r="P25" i="30"/>
  <c r="AH62" i="30"/>
  <c r="AH54" i="30" s="1"/>
  <c r="AI60" i="30"/>
  <c r="AH65" i="30"/>
  <c r="AH61" i="30"/>
  <c r="AI47" i="7"/>
  <c r="AJ32" i="7"/>
  <c r="AI62" i="7"/>
  <c r="AI54" i="7" s="1"/>
  <c r="AJ60" i="7"/>
  <c r="AI65" i="7"/>
  <c r="AI61" i="7"/>
  <c r="U28" i="9"/>
  <c r="U67" i="9" s="1"/>
  <c r="T43" i="26"/>
  <c r="U37" i="9"/>
  <c r="U25" i="9"/>
  <c r="U26" i="9" s="1"/>
  <c r="T46" i="9"/>
  <c r="T48" i="9" s="1"/>
  <c r="Y22" i="30"/>
  <c r="Y23" i="30" s="1"/>
  <c r="T65" i="26"/>
  <c r="J29" i="34"/>
  <c r="J31" i="34" s="1"/>
  <c r="J39" i="34" s="1"/>
  <c r="J41" i="34" s="1"/>
  <c r="T73" i="26"/>
  <c r="T74" i="26" s="1"/>
  <c r="T75" i="26" s="1"/>
  <c r="T78" i="26" s="1"/>
  <c r="T80" i="26"/>
  <c r="T40" i="26"/>
  <c r="T62" i="26" s="1"/>
  <c r="T63" i="26" s="1"/>
  <c r="T38" i="26"/>
  <c r="T44" i="26" s="1"/>
  <c r="T45" i="26" s="1"/>
  <c r="T32" i="26"/>
  <c r="T66" i="26" s="1"/>
  <c r="U37" i="26"/>
  <c r="T47" i="26"/>
  <c r="T49" i="26" s="1"/>
  <c r="U28" i="26"/>
  <c r="U67" i="26" s="1"/>
  <c r="U23" i="26"/>
  <c r="U26" i="26"/>
  <c r="J22" i="37"/>
  <c r="J29" i="37"/>
  <c r="X41" i="42"/>
  <c r="W40" i="42"/>
  <c r="W42" i="42"/>
  <c r="S6" i="34" s="1"/>
  <c r="J53" i="37"/>
  <c r="J54" i="37" s="1"/>
  <c r="J57" i="37"/>
  <c r="T74" i="9"/>
  <c r="T75" i="9" s="1"/>
  <c r="T78" i="9"/>
  <c r="J59" i="34"/>
  <c r="J52" i="34"/>
  <c r="T62" i="9"/>
  <c r="T63" i="9" s="1"/>
  <c r="T43" i="9"/>
  <c r="T65" i="9"/>
  <c r="T34" i="9"/>
  <c r="W27" i="7"/>
  <c r="T66" i="9"/>
  <c r="X45" i="42"/>
  <c r="W46" i="42"/>
  <c r="S6" i="37" s="1"/>
  <c r="W44" i="42"/>
  <c r="R37" i="7"/>
  <c r="R39" i="7" s="1"/>
  <c r="R25" i="7"/>
  <c r="AJ60" i="30" l="1"/>
  <c r="AI65" i="30"/>
  <c r="AI61" i="30"/>
  <c r="AI62" i="30"/>
  <c r="AI54" i="30" s="1"/>
  <c r="P47" i="30"/>
  <c r="P48" i="30"/>
  <c r="P41" i="30"/>
  <c r="Q42" i="30"/>
  <c r="Q43" i="30" s="1"/>
  <c r="Q29" i="30"/>
  <c r="Q35" i="30"/>
  <c r="Q36" i="30" s="1"/>
  <c r="AK60" i="7"/>
  <c r="AJ61" i="7"/>
  <c r="AJ62" i="7"/>
  <c r="AJ54" i="7" s="1"/>
  <c r="AJ65" i="7"/>
  <c r="AJ47" i="7"/>
  <c r="AK32" i="7"/>
  <c r="U23" i="9"/>
  <c r="U22" i="9" s="1"/>
  <c r="J24" i="34"/>
  <c r="J42" i="34" s="1"/>
  <c r="Y27" i="30"/>
  <c r="Z22" i="30" s="1"/>
  <c r="Z23" i="30" s="1"/>
  <c r="J30" i="34"/>
  <c r="T41" i="26"/>
  <c r="U29" i="26"/>
  <c r="U22" i="26"/>
  <c r="R41" i="7"/>
  <c r="S35" i="7"/>
  <c r="S36" i="7" s="1"/>
  <c r="S42" i="7"/>
  <c r="S43" i="7" s="1"/>
  <c r="R48" i="7"/>
  <c r="S29" i="7"/>
  <c r="S30" i="7" s="1"/>
  <c r="S28" i="7" s="1"/>
  <c r="Y45" i="42"/>
  <c r="X44" i="42"/>
  <c r="X46" i="42"/>
  <c r="T6" i="37" s="1"/>
  <c r="J53" i="34"/>
  <c r="J54" i="34" s="1"/>
  <c r="J57" i="34"/>
  <c r="J30" i="37"/>
  <c r="J21" i="37" s="1"/>
  <c r="J32" i="37" s="1"/>
  <c r="J43" i="37" s="1"/>
  <c r="J24" i="37"/>
  <c r="J42" i="37" s="1"/>
  <c r="J31" i="37"/>
  <c r="W38" i="7"/>
  <c r="W40" i="7" s="1"/>
  <c r="X22" i="7"/>
  <c r="X23" i="7" s="1"/>
  <c r="X42" i="42"/>
  <c r="T6" i="34" s="1"/>
  <c r="X40" i="42"/>
  <c r="Y41" i="42"/>
  <c r="Q30" i="30" l="1"/>
  <c r="Q28" i="30" s="1"/>
  <c r="Q26" i="30"/>
  <c r="Q24" i="30" s="1"/>
  <c r="AJ61" i="30"/>
  <c r="AJ65" i="30" s="1"/>
  <c r="AJ62" i="30"/>
  <c r="AJ54" i="30" s="1"/>
  <c r="AK60" i="30"/>
  <c r="AK47" i="7"/>
  <c r="AL32" i="7"/>
  <c r="AL60" i="7"/>
  <c r="AK62" i="7"/>
  <c r="AK54" i="7" s="1"/>
  <c r="AK65" i="7"/>
  <c r="AK61" i="7"/>
  <c r="U29" i="9"/>
  <c r="U39" i="9" s="1"/>
  <c r="J47" i="34"/>
  <c r="J21" i="34"/>
  <c r="K46" i="34" s="1"/>
  <c r="K59" i="34" s="1"/>
  <c r="K25" i="34"/>
  <c r="K26" i="34" s="1"/>
  <c r="J38" i="34"/>
  <c r="J40" i="34" s="1"/>
  <c r="J35" i="34"/>
  <c r="Y38" i="30"/>
  <c r="Y40" i="30" s="1"/>
  <c r="J45" i="34"/>
  <c r="Z27" i="30"/>
  <c r="S26" i="7"/>
  <c r="S24" i="7" s="1"/>
  <c r="S25" i="7" s="1"/>
  <c r="X27" i="7"/>
  <c r="X38" i="7" s="1"/>
  <c r="X40" i="7" s="1"/>
  <c r="U30" i="26"/>
  <c r="U33" i="26" s="1"/>
  <c r="U34" i="26" s="1"/>
  <c r="U39" i="26"/>
  <c r="U24" i="26"/>
  <c r="U31" i="26"/>
  <c r="K25" i="37"/>
  <c r="K46" i="37"/>
  <c r="J38" i="37"/>
  <c r="J40" i="37" s="1"/>
  <c r="S37" i="7"/>
  <c r="S39" i="7" s="1"/>
  <c r="Y40" i="42"/>
  <c r="Y42" i="42"/>
  <c r="U6" i="34" s="1"/>
  <c r="Z41" i="42"/>
  <c r="J45" i="37"/>
  <c r="J36" i="37" s="1"/>
  <c r="J37" i="37" s="1"/>
  <c r="J33" i="37"/>
  <c r="J44" i="37" s="1"/>
  <c r="J47" i="37"/>
  <c r="J39" i="37"/>
  <c r="J41" i="37" s="1"/>
  <c r="K28" i="37"/>
  <c r="Z45" i="42"/>
  <c r="Y46" i="42"/>
  <c r="U6" i="37" s="1"/>
  <c r="Y44" i="42"/>
  <c r="AK65" i="30" l="1"/>
  <c r="AK61" i="30"/>
  <c r="AK62" i="30" s="1"/>
  <c r="AK54" i="30" s="1"/>
  <c r="AL60" i="30"/>
  <c r="Q46" i="30"/>
  <c r="Q37" i="30"/>
  <c r="Q39" i="30" s="1"/>
  <c r="Q25" i="30"/>
  <c r="AL61" i="7"/>
  <c r="AL62" i="7" s="1"/>
  <c r="AL54" i="7" s="1"/>
  <c r="AM60" i="7"/>
  <c r="AL65" i="7"/>
  <c r="AL47" i="7"/>
  <c r="AM32" i="7"/>
  <c r="U31" i="9"/>
  <c r="V28" i="9" s="1"/>
  <c r="V67" i="9" s="1"/>
  <c r="U24" i="9"/>
  <c r="U50" i="9" s="1"/>
  <c r="U30" i="9"/>
  <c r="U33" i="9" s="1"/>
  <c r="U43" i="26"/>
  <c r="J36" i="34"/>
  <c r="J37" i="34" s="1"/>
  <c r="J32" i="34"/>
  <c r="K28" i="34"/>
  <c r="K23" i="34"/>
  <c r="K22" i="34" s="1"/>
  <c r="K52" i="34"/>
  <c r="K53" i="34" s="1"/>
  <c r="K54" i="34" s="1"/>
  <c r="K57" i="34" s="1"/>
  <c r="Y22" i="7"/>
  <c r="Y23" i="7" s="1"/>
  <c r="Z38" i="30"/>
  <c r="Z40" i="30" s="1"/>
  <c r="AA22" i="30"/>
  <c r="AA23" i="30" s="1"/>
  <c r="U65" i="26"/>
  <c r="U50" i="26"/>
  <c r="U46" i="26"/>
  <c r="U48" i="26" s="1"/>
  <c r="V25" i="26"/>
  <c r="U40" i="26"/>
  <c r="U62" i="26" s="1"/>
  <c r="U63" i="26" s="1"/>
  <c r="U80" i="26"/>
  <c r="U73" i="26"/>
  <c r="U74" i="26" s="1"/>
  <c r="U75" i="26" s="1"/>
  <c r="U78" i="26" s="1"/>
  <c r="U32" i="26"/>
  <c r="U66" i="26" s="1"/>
  <c r="U38" i="26"/>
  <c r="U44" i="26" s="1"/>
  <c r="U45" i="26" s="1"/>
  <c r="U47" i="26"/>
  <c r="U49" i="26" s="1"/>
  <c r="V28" i="26"/>
  <c r="V67" i="26" s="1"/>
  <c r="V37" i="26"/>
  <c r="T29" i="7"/>
  <c r="T30" i="7" s="1"/>
  <c r="T28" i="7" s="1"/>
  <c r="T37" i="7" s="1"/>
  <c r="T39" i="7" s="1"/>
  <c r="S41" i="7"/>
  <c r="S48" i="7"/>
  <c r="T35" i="7"/>
  <c r="T36" i="7" s="1"/>
  <c r="T42" i="7"/>
  <c r="T43" i="7" s="1"/>
  <c r="K59" i="37"/>
  <c r="K52" i="37"/>
  <c r="J48" i="37"/>
  <c r="Z40" i="42"/>
  <c r="AA41" i="42"/>
  <c r="Z42" i="42"/>
  <c r="V6" i="34" s="1"/>
  <c r="K26" i="37"/>
  <c r="K23" i="37"/>
  <c r="AA45" i="42"/>
  <c r="Z44" i="42"/>
  <c r="Z46" i="42"/>
  <c r="V6" i="37" s="1"/>
  <c r="Q47" i="30" l="1"/>
  <c r="R29" i="30"/>
  <c r="R30" i="30" s="1"/>
  <c r="R28" i="30" s="1"/>
  <c r="R42" i="30"/>
  <c r="R43" i="30" s="1"/>
  <c r="R35" i="30"/>
  <c r="R36" i="30" s="1"/>
  <c r="Q48" i="30"/>
  <c r="Q41" i="30"/>
  <c r="R26" i="30"/>
  <c r="R24" i="30" s="1"/>
  <c r="AL65" i="30"/>
  <c r="AL61" i="30"/>
  <c r="AL62" i="30" s="1"/>
  <c r="AL54" i="30" s="1"/>
  <c r="AM60" i="30"/>
  <c r="AN60" i="7"/>
  <c r="AM61" i="7"/>
  <c r="AM62" i="7" s="1"/>
  <c r="AM54" i="7" s="1"/>
  <c r="AM65" i="7"/>
  <c r="AM47" i="7"/>
  <c r="AN32" i="7"/>
  <c r="U46" i="9"/>
  <c r="U48" i="9" s="1"/>
  <c r="U47" i="9"/>
  <c r="U49" i="9" s="1"/>
  <c r="U80" i="9"/>
  <c r="U38" i="9"/>
  <c r="U44" i="9" s="1"/>
  <c r="U45" i="9" s="1"/>
  <c r="U40" i="9"/>
  <c r="U41" i="26" s="1"/>
  <c r="U32" i="9"/>
  <c r="U66" i="9" s="1"/>
  <c r="J43" i="34"/>
  <c r="J33" i="34"/>
  <c r="J44" i="34" s="1"/>
  <c r="U73" i="9"/>
  <c r="U74" i="9" s="1"/>
  <c r="U75" i="9" s="1"/>
  <c r="U78" i="9" s="1"/>
  <c r="V37" i="9"/>
  <c r="V25" i="9"/>
  <c r="V26" i="9" s="1"/>
  <c r="K29" i="34"/>
  <c r="K24" i="34" s="1"/>
  <c r="L25" i="34" s="1"/>
  <c r="L26" i="34" s="1"/>
  <c r="Y27" i="7"/>
  <c r="Z22" i="7" s="1"/>
  <c r="Z23" i="7" s="1"/>
  <c r="AA27" i="30"/>
  <c r="T26" i="7"/>
  <c r="T24" i="7" s="1"/>
  <c r="T25" i="7" s="1"/>
  <c r="V26" i="26"/>
  <c r="V23" i="26"/>
  <c r="K22" i="37"/>
  <c r="K29" i="37"/>
  <c r="K24" i="37" s="1"/>
  <c r="U65" i="9"/>
  <c r="U43" i="9"/>
  <c r="U34" i="9"/>
  <c r="AB45" i="42"/>
  <c r="AA44" i="42"/>
  <c r="AA46" i="42"/>
  <c r="W6" i="37" s="1"/>
  <c r="AB41" i="42"/>
  <c r="AA40" i="42"/>
  <c r="AA42" i="42"/>
  <c r="W6" i="34" s="1"/>
  <c r="K57" i="37"/>
  <c r="K53" i="37"/>
  <c r="K54" i="37" s="1"/>
  <c r="R46" i="30" l="1"/>
  <c r="AM65" i="30"/>
  <c r="AN60" i="30"/>
  <c r="AM61" i="30"/>
  <c r="AM62" i="30" s="1"/>
  <c r="AM54" i="30" s="1"/>
  <c r="R37" i="30"/>
  <c r="R39" i="30" s="1"/>
  <c r="R25" i="30"/>
  <c r="AN47" i="7"/>
  <c r="AO32" i="7"/>
  <c r="AN62" i="7"/>
  <c r="AN54" i="7" s="1"/>
  <c r="AN65" i="7"/>
  <c r="AN61" i="7"/>
  <c r="AO60" i="7"/>
  <c r="U62" i="9"/>
  <c r="U63" i="9" s="1"/>
  <c r="V23" i="9"/>
  <c r="V22" i="9" s="1"/>
  <c r="K30" i="34"/>
  <c r="K21" i="34" s="1"/>
  <c r="K32" i="34" s="1"/>
  <c r="K43" i="34" s="1"/>
  <c r="K31" i="34"/>
  <c r="K39" i="34" s="1"/>
  <c r="K41" i="34" s="1"/>
  <c r="K38" i="34"/>
  <c r="K40" i="34" s="1"/>
  <c r="K42" i="34"/>
  <c r="Z27" i="7"/>
  <c r="AA22" i="7" s="1"/>
  <c r="AA23" i="7" s="1"/>
  <c r="Y38" i="7"/>
  <c r="Y40" i="7" s="1"/>
  <c r="AA38" i="30"/>
  <c r="AA40" i="30" s="1"/>
  <c r="AB22" i="30"/>
  <c r="AB23" i="30" s="1"/>
  <c r="L23" i="34"/>
  <c r="L22" i="34" s="1"/>
  <c r="V29" i="26"/>
  <c r="V22" i="26"/>
  <c r="AC45" i="42"/>
  <c r="AB46" i="42"/>
  <c r="X6" i="37" s="1"/>
  <c r="AB44" i="42"/>
  <c r="K30" i="37"/>
  <c r="K21" i="37" s="1"/>
  <c r="K32" i="37" s="1"/>
  <c r="K43" i="37" s="1"/>
  <c r="K31" i="37"/>
  <c r="AB42" i="42"/>
  <c r="X6" i="34" s="1"/>
  <c r="AC41" i="42"/>
  <c r="AB40" i="42"/>
  <c r="K42" i="37"/>
  <c r="U42" i="7"/>
  <c r="U43" i="7" s="1"/>
  <c r="U35" i="7"/>
  <c r="U36" i="7" s="1"/>
  <c r="T48" i="7"/>
  <c r="T41" i="7"/>
  <c r="U29" i="7"/>
  <c r="K38" i="37"/>
  <c r="K40" i="37" s="1"/>
  <c r="L25" i="37"/>
  <c r="L26" i="37" s="1"/>
  <c r="R48" i="30" l="1"/>
  <c r="S35" i="30"/>
  <c r="S36" i="30" s="1"/>
  <c r="R47" i="30"/>
  <c r="S29" i="30"/>
  <c r="S30" i="30" s="1"/>
  <c r="S28" i="30" s="1"/>
  <c r="S37" i="30" s="1"/>
  <c r="S39" i="30" s="1"/>
  <c r="R41" i="30"/>
  <c r="S42" i="30"/>
  <c r="S43" i="30" s="1"/>
  <c r="AO60" i="30"/>
  <c r="AN61" i="30"/>
  <c r="AN65" i="30"/>
  <c r="AN62" i="30"/>
  <c r="AN54" i="30" s="1"/>
  <c r="AP60" i="7"/>
  <c r="AO62" i="7"/>
  <c r="AO54" i="7" s="1"/>
  <c r="AO65" i="7"/>
  <c r="AO61" i="7"/>
  <c r="AO47" i="7"/>
  <c r="AP32" i="7"/>
  <c r="K33" i="34"/>
  <c r="K44" i="34" s="1"/>
  <c r="K35" i="34"/>
  <c r="V29" i="9"/>
  <c r="V24" i="9" s="1"/>
  <c r="V50" i="9" s="1"/>
  <c r="K45" i="34"/>
  <c r="K36" i="34" s="1"/>
  <c r="K37" i="34" s="1"/>
  <c r="K47" i="34"/>
  <c r="L46" i="34"/>
  <c r="L52" i="34" s="1"/>
  <c r="L28" i="34"/>
  <c r="L29" i="34" s="1"/>
  <c r="L30" i="34" s="1"/>
  <c r="Z38" i="7"/>
  <c r="Z40" i="7" s="1"/>
  <c r="AA27" i="7"/>
  <c r="AA38" i="7" s="1"/>
  <c r="AA40" i="7" s="1"/>
  <c r="L46" i="37"/>
  <c r="L59" i="37" s="1"/>
  <c r="AB27" i="30"/>
  <c r="AC22" i="30" s="1"/>
  <c r="AC23" i="30" s="1"/>
  <c r="V30" i="26"/>
  <c r="V33" i="26" s="1"/>
  <c r="V65" i="26" s="1"/>
  <c r="V31" i="26"/>
  <c r="V24" i="26"/>
  <c r="V39" i="26"/>
  <c r="U30" i="7"/>
  <c r="U28" i="7" s="1"/>
  <c r="U26" i="7"/>
  <c r="U24" i="7" s="1"/>
  <c r="L23" i="37"/>
  <c r="AC42" i="42"/>
  <c r="Y6" i="34" s="1"/>
  <c r="AC40" i="42"/>
  <c r="AD41" i="42"/>
  <c r="K39" i="37"/>
  <c r="K41" i="37" s="1"/>
  <c r="L28" i="37"/>
  <c r="K45" i="37"/>
  <c r="K36" i="37" s="1"/>
  <c r="K37" i="37" s="1"/>
  <c r="K33" i="37"/>
  <c r="K44" i="37" s="1"/>
  <c r="K47" i="37"/>
  <c r="AC46" i="42"/>
  <c r="Y6" i="37" s="1"/>
  <c r="AC44" i="42"/>
  <c r="AD45" i="42"/>
  <c r="S26" i="30" l="1"/>
  <c r="S24" i="30" s="1"/>
  <c r="S25" i="30" s="1"/>
  <c r="AO62" i="30"/>
  <c r="AO54" i="30" s="1"/>
  <c r="AO61" i="30"/>
  <c r="AO65" i="30"/>
  <c r="AP60" i="30"/>
  <c r="AQ32" i="7"/>
  <c r="AP47" i="7"/>
  <c r="AP62" i="7"/>
  <c r="AP54" i="7" s="1"/>
  <c r="AP65" i="7"/>
  <c r="AQ60" i="7"/>
  <c r="AP61" i="7"/>
  <c r="L59" i="34"/>
  <c r="V31" i="9"/>
  <c r="W37" i="9" s="1"/>
  <c r="V46" i="9"/>
  <c r="V48" i="9" s="1"/>
  <c r="V39" i="9"/>
  <c r="W25" i="9"/>
  <c r="W26" i="9" s="1"/>
  <c r="V30" i="9"/>
  <c r="V80" i="9" s="1"/>
  <c r="V43" i="26"/>
  <c r="AB22" i="7"/>
  <c r="AB23" i="7" s="1"/>
  <c r="L52" i="37"/>
  <c r="L57" i="37" s="1"/>
  <c r="L21" i="34"/>
  <c r="L32" i="34" s="1"/>
  <c r="L43" i="34" s="1"/>
  <c r="L35" i="34"/>
  <c r="AB38" i="30"/>
  <c r="AB40" i="30" s="1"/>
  <c r="AC27" i="30"/>
  <c r="V34" i="26"/>
  <c r="L24" i="34"/>
  <c r="L42" i="34" s="1"/>
  <c r="L45" i="34"/>
  <c r="L47" i="34"/>
  <c r="L31" i="34"/>
  <c r="W25" i="26"/>
  <c r="W26" i="26" s="1"/>
  <c r="V46" i="26"/>
  <c r="V48" i="26" s="1"/>
  <c r="V50" i="26"/>
  <c r="W28" i="26"/>
  <c r="W37" i="26"/>
  <c r="V47" i="26"/>
  <c r="V49" i="26" s="1"/>
  <c r="V38" i="26"/>
  <c r="V44" i="26" s="1"/>
  <c r="V45" i="26" s="1"/>
  <c r="V73" i="26"/>
  <c r="V80" i="26"/>
  <c r="V40" i="26"/>
  <c r="V62" i="26" s="1"/>
  <c r="V63" i="26" s="1"/>
  <c r="V32" i="26"/>
  <c r="V66" i="26" s="1"/>
  <c r="K48" i="37"/>
  <c r="L29" i="37"/>
  <c r="L22" i="37"/>
  <c r="AD46" i="42"/>
  <c r="Z6" i="37" s="1"/>
  <c r="AD44" i="42"/>
  <c r="AD42" i="42"/>
  <c r="Z6" i="34" s="1"/>
  <c r="AD40" i="42"/>
  <c r="L53" i="34"/>
  <c r="L54" i="34" s="1"/>
  <c r="L57" i="34"/>
  <c r="V33" i="9"/>
  <c r="U37" i="7"/>
  <c r="U39" i="7" s="1"/>
  <c r="U25" i="7"/>
  <c r="S46" i="30" l="1"/>
  <c r="S41" i="30"/>
  <c r="S48" i="30"/>
  <c r="T35" i="30"/>
  <c r="T36" i="30" s="1"/>
  <c r="T29" i="30"/>
  <c r="S47" i="30"/>
  <c r="T42" i="30"/>
  <c r="T43" i="30" s="1"/>
  <c r="AP65" i="30"/>
  <c r="AP62" i="30"/>
  <c r="AP54" i="30" s="1"/>
  <c r="AP61" i="30"/>
  <c r="AQ60" i="30"/>
  <c r="AQ62" i="7"/>
  <c r="AQ54" i="7" s="1"/>
  <c r="AQ61" i="7"/>
  <c r="AQ65" i="7" s="1"/>
  <c r="AR60" i="7"/>
  <c r="AR32" i="7"/>
  <c r="AQ47" i="7"/>
  <c r="L33" i="34"/>
  <c r="L44" i="34" s="1"/>
  <c r="V32" i="9"/>
  <c r="V66" i="9" s="1"/>
  <c r="V40" i="9"/>
  <c r="V62" i="9" s="1"/>
  <c r="V63" i="9" s="1"/>
  <c r="V38" i="9"/>
  <c r="V44" i="9" s="1"/>
  <c r="V45" i="9" s="1"/>
  <c r="V47" i="9"/>
  <c r="V49" i="9" s="1"/>
  <c r="V73" i="9"/>
  <c r="V78" i="9" s="1"/>
  <c r="W28" i="9"/>
  <c r="W67" i="9" s="1"/>
  <c r="W23" i="9"/>
  <c r="AB27" i="7"/>
  <c r="AB38" i="7" s="1"/>
  <c r="AB40" i="7" s="1"/>
  <c r="L53" i="37"/>
  <c r="L54" i="37" s="1"/>
  <c r="M28" i="34"/>
  <c r="L36" i="34"/>
  <c r="L37" i="34" s="1"/>
  <c r="AD22" i="30"/>
  <c r="AD23" i="30" s="1"/>
  <c r="AC38" i="30"/>
  <c r="AC40" i="30" s="1"/>
  <c r="L39" i="34"/>
  <c r="L41" i="34" s="1"/>
  <c r="L38" i="34"/>
  <c r="L40" i="34" s="1"/>
  <c r="M46" i="34"/>
  <c r="M59" i="34" s="1"/>
  <c r="M25" i="34"/>
  <c r="M26" i="34" s="1"/>
  <c r="W23" i="26"/>
  <c r="W29" i="26" s="1"/>
  <c r="V74" i="26"/>
  <c r="V75" i="26" s="1"/>
  <c r="V78" i="26"/>
  <c r="W67" i="26"/>
  <c r="U48" i="7"/>
  <c r="V42" i="7"/>
  <c r="V43" i="7" s="1"/>
  <c r="V35" i="7"/>
  <c r="V36" i="7" s="1"/>
  <c r="U41" i="7"/>
  <c r="V29" i="7"/>
  <c r="V30" i="7" s="1"/>
  <c r="V28" i="7" s="1"/>
  <c r="V37" i="7" s="1"/>
  <c r="V39" i="7" s="1"/>
  <c r="L30" i="37"/>
  <c r="L21" i="37" s="1"/>
  <c r="L32" i="37" s="1"/>
  <c r="L43" i="37" s="1"/>
  <c r="L24" i="37"/>
  <c r="L31" i="37"/>
  <c r="V34" i="9"/>
  <c r="V43" i="9"/>
  <c r="V65" i="9"/>
  <c r="T30" i="30" l="1"/>
  <c r="T28" i="30" s="1"/>
  <c r="T37" i="30" s="1"/>
  <c r="T39" i="30" s="1"/>
  <c r="T26" i="30"/>
  <c r="T24" i="30" s="1"/>
  <c r="AQ61" i="30"/>
  <c r="AQ62" i="30" s="1"/>
  <c r="AQ54" i="30" s="1"/>
  <c r="AR60" i="30"/>
  <c r="AQ65" i="30"/>
  <c r="AR47" i="7"/>
  <c r="AS32" i="7"/>
  <c r="AR65" i="7"/>
  <c r="AS60" i="7"/>
  <c r="AR61" i="7"/>
  <c r="AR62" i="7" s="1"/>
  <c r="AR54" i="7" s="1"/>
  <c r="V74" i="9"/>
  <c r="V75" i="9" s="1"/>
  <c r="V41" i="26"/>
  <c r="W29" i="9"/>
  <c r="W30" i="9" s="1"/>
  <c r="W22" i="9"/>
  <c r="AC22" i="7"/>
  <c r="AC23" i="7" s="1"/>
  <c r="M52" i="34"/>
  <c r="M57" i="34" s="1"/>
  <c r="AD27" i="30"/>
  <c r="AE22" i="30" s="1"/>
  <c r="M23" i="34"/>
  <c r="M29" i="34" s="1"/>
  <c r="V26" i="7"/>
  <c r="V24" i="7" s="1"/>
  <c r="V25" i="7" s="1"/>
  <c r="W31" i="26"/>
  <c r="X28" i="26" s="1"/>
  <c r="W24" i="26"/>
  <c r="W46" i="26" s="1"/>
  <c r="W48" i="26" s="1"/>
  <c r="W22" i="26"/>
  <c r="W30" i="26"/>
  <c r="W33" i="26" s="1"/>
  <c r="W43" i="26" s="1"/>
  <c r="W39" i="26"/>
  <c r="L42" i="37"/>
  <c r="M25" i="37"/>
  <c r="L38" i="37"/>
  <c r="L40" i="37" s="1"/>
  <c r="M46" i="37"/>
  <c r="L33" i="37"/>
  <c r="L44" i="37" s="1"/>
  <c r="L45" i="37"/>
  <c r="L36" i="37" s="1"/>
  <c r="L37" i="37" s="1"/>
  <c r="L47" i="37"/>
  <c r="M28" i="37"/>
  <c r="L39" i="37"/>
  <c r="L41" i="37" s="1"/>
  <c r="AS60" i="30" l="1"/>
  <c r="AR61" i="30"/>
  <c r="AR65" i="30"/>
  <c r="AR62" i="30"/>
  <c r="AR54" i="30" s="1"/>
  <c r="T25" i="30"/>
  <c r="T46" i="30"/>
  <c r="AS65" i="7"/>
  <c r="AS61" i="7"/>
  <c r="AS62" i="7" s="1"/>
  <c r="AS54" i="7" s="1"/>
  <c r="AT60" i="7"/>
  <c r="AT32" i="7"/>
  <c r="AS47" i="7"/>
  <c r="W39" i="9"/>
  <c r="W31" i="9"/>
  <c r="X28" i="9" s="1"/>
  <c r="X67" i="9" s="1"/>
  <c r="W24" i="9"/>
  <c r="W50" i="9" s="1"/>
  <c r="AC27" i="7"/>
  <c r="AD22" i="7" s="1"/>
  <c r="AD23" i="7" s="1"/>
  <c r="M53" i="34"/>
  <c r="M54" i="34" s="1"/>
  <c r="M22" i="34"/>
  <c r="AD38" i="30"/>
  <c r="AD40" i="30" s="1"/>
  <c r="AE23" i="30"/>
  <c r="AE27" i="30"/>
  <c r="W65" i="26"/>
  <c r="W47" i="26"/>
  <c r="W49" i="26" s="1"/>
  <c r="X37" i="26"/>
  <c r="W50" i="26"/>
  <c r="W34" i="26"/>
  <c r="X25" i="26"/>
  <c r="X26" i="26" s="1"/>
  <c r="W80" i="26"/>
  <c r="W73" i="26"/>
  <c r="W38" i="26"/>
  <c r="W44" i="26" s="1"/>
  <c r="W45" i="26" s="1"/>
  <c r="W40" i="26"/>
  <c r="W32" i="26"/>
  <c r="X67" i="26"/>
  <c r="W38" i="9"/>
  <c r="W44" i="9" s="1"/>
  <c r="W45" i="9" s="1"/>
  <c r="W33" i="9"/>
  <c r="W80" i="9"/>
  <c r="W32" i="9"/>
  <c r="W73" i="9"/>
  <c r="W40" i="9"/>
  <c r="M30" i="34"/>
  <c r="M21" i="34" s="1"/>
  <c r="M32" i="34" s="1"/>
  <c r="M43" i="34" s="1"/>
  <c r="M31" i="34"/>
  <c r="M24" i="34"/>
  <c r="M59" i="37"/>
  <c r="M52" i="37"/>
  <c r="W35" i="7"/>
  <c r="W36" i="7" s="1"/>
  <c r="V41" i="7"/>
  <c r="V48" i="7"/>
  <c r="W29" i="7"/>
  <c r="W30" i="7" s="1"/>
  <c r="W28" i="7" s="1"/>
  <c r="W42" i="7"/>
  <c r="W43" i="7" s="1"/>
  <c r="L48" i="37"/>
  <c r="M26" i="37"/>
  <c r="M23" i="37"/>
  <c r="U29" i="30" l="1"/>
  <c r="U35" i="30"/>
  <c r="U36" i="30" s="1"/>
  <c r="T47" i="30"/>
  <c r="T48" i="30"/>
  <c r="T41" i="30"/>
  <c r="U42" i="30"/>
  <c r="U43" i="30" s="1"/>
  <c r="AT60" i="30"/>
  <c r="AS61" i="30"/>
  <c r="AS65" i="30" s="1"/>
  <c r="AS62" i="30"/>
  <c r="AS54" i="30" s="1"/>
  <c r="AU32" i="7"/>
  <c r="AT47" i="7"/>
  <c r="AT65" i="7"/>
  <c r="AT61" i="7"/>
  <c r="AT62" i="7" s="1"/>
  <c r="AT54" i="7" s="1"/>
  <c r="AU60" i="7"/>
  <c r="W46" i="9"/>
  <c r="W48" i="9" s="1"/>
  <c r="X37" i="9"/>
  <c r="W47" i="9"/>
  <c r="W49" i="9" s="1"/>
  <c r="X25" i="9"/>
  <c r="X26" i="9" s="1"/>
  <c r="AD27" i="7"/>
  <c r="AD38" i="7" s="1"/>
  <c r="AD40" i="7" s="1"/>
  <c r="AC38" i="7"/>
  <c r="AC40" i="7" s="1"/>
  <c r="M42" i="34"/>
  <c r="AF22" i="30"/>
  <c r="AE38" i="30"/>
  <c r="AE40" i="30" s="1"/>
  <c r="X23" i="26"/>
  <c r="W62" i="26"/>
  <c r="W63" i="26" s="1"/>
  <c r="W74" i="26"/>
  <c r="W75" i="26" s="1"/>
  <c r="W78" i="26" s="1"/>
  <c r="W66" i="26"/>
  <c r="M45" i="34"/>
  <c r="M36" i="34" s="1"/>
  <c r="M37" i="34" s="1"/>
  <c r="M35" i="34"/>
  <c r="M33" i="34"/>
  <c r="M44" i="34" s="1"/>
  <c r="M47" i="34"/>
  <c r="M22" i="37"/>
  <c r="M29" i="37"/>
  <c r="W62" i="9"/>
  <c r="W63" i="9" s="1"/>
  <c r="W41" i="26"/>
  <c r="W43" i="9"/>
  <c r="W65" i="9"/>
  <c r="W34" i="9"/>
  <c r="N25" i="34"/>
  <c r="M38" i="34"/>
  <c r="M40" i="34" s="1"/>
  <c r="N46" i="34"/>
  <c r="W74" i="9"/>
  <c r="W75" i="9" s="1"/>
  <c r="W78" i="9"/>
  <c r="W37" i="7"/>
  <c r="W39" i="7" s="1"/>
  <c r="M53" i="37"/>
  <c r="M54" i="37" s="1"/>
  <c r="M57" i="37"/>
  <c r="M39" i="34"/>
  <c r="M41" i="34" s="1"/>
  <c r="N28" i="34"/>
  <c r="W66" i="9"/>
  <c r="W26" i="7"/>
  <c r="W24" i="7" s="1"/>
  <c r="AT62" i="30" l="1"/>
  <c r="AT54" i="30" s="1"/>
  <c r="AT61" i="30"/>
  <c r="AT65" i="30"/>
  <c r="AU60" i="30"/>
  <c r="U30" i="30"/>
  <c r="U28" i="30" s="1"/>
  <c r="U26" i="30"/>
  <c r="U24" i="30" s="1"/>
  <c r="AU61" i="7"/>
  <c r="AU62" i="7"/>
  <c r="AU54" i="7" s="1"/>
  <c r="AV60" i="7"/>
  <c r="AU65" i="7"/>
  <c r="AV32" i="7"/>
  <c r="AU47" i="7"/>
  <c r="X23" i="9"/>
  <c r="X22" i="9" s="1"/>
  <c r="AE22" i="7"/>
  <c r="AE23" i="7" s="1"/>
  <c r="AF23" i="30"/>
  <c r="AF27" i="30"/>
  <c r="X22" i="26"/>
  <c r="X29" i="26"/>
  <c r="N59" i="34"/>
  <c r="N52" i="34"/>
  <c r="M24" i="37"/>
  <c r="M42" i="37" s="1"/>
  <c r="M30" i="37"/>
  <c r="M21" i="37" s="1"/>
  <c r="M32" i="37" s="1"/>
  <c r="M43" i="37" s="1"/>
  <c r="M31" i="37"/>
  <c r="W25" i="7"/>
  <c r="N26" i="34"/>
  <c r="N23" i="34"/>
  <c r="U46" i="30" l="1"/>
  <c r="U37" i="30"/>
  <c r="U39" i="30" s="1"/>
  <c r="U25" i="30"/>
  <c r="AV60" i="30"/>
  <c r="AU61" i="30"/>
  <c r="AU62" i="30"/>
  <c r="AU54" i="30" s="1"/>
  <c r="AU65" i="30"/>
  <c r="AV65" i="7"/>
  <c r="AV61" i="7"/>
  <c r="AW60" i="7"/>
  <c r="AV62" i="7"/>
  <c r="AV54" i="7" s="1"/>
  <c r="AV47" i="7"/>
  <c r="AW32" i="7"/>
  <c r="X29" i="9"/>
  <c r="X31" i="9" s="1"/>
  <c r="AE27" i="7"/>
  <c r="AF22" i="7" s="1"/>
  <c r="AF23" i="7" s="1"/>
  <c r="AG22" i="30"/>
  <c r="AG23" i="30" s="1"/>
  <c r="AF38" i="30"/>
  <c r="AF40" i="30" s="1"/>
  <c r="X31" i="26"/>
  <c r="X24" i="26"/>
  <c r="X39" i="26"/>
  <c r="X30" i="26"/>
  <c r="M38" i="37"/>
  <c r="M40" i="37" s="1"/>
  <c r="N25" i="37"/>
  <c r="N53" i="34"/>
  <c r="N54" i="34" s="1"/>
  <c r="N57" i="34" s="1"/>
  <c r="N22" i="34"/>
  <c r="N29" i="34"/>
  <c r="N24" i="34" s="1"/>
  <c r="W41" i="7"/>
  <c r="X29" i="7"/>
  <c r="X30" i="7" s="1"/>
  <c r="X28" i="7" s="1"/>
  <c r="W48" i="7"/>
  <c r="X42" i="7"/>
  <c r="X43" i="7" s="1"/>
  <c r="X35" i="7"/>
  <c r="X36" i="7" s="1"/>
  <c r="N46" i="37"/>
  <c r="N28" i="37"/>
  <c r="M39" i="37"/>
  <c r="M41" i="37" s="1"/>
  <c r="M33" i="37"/>
  <c r="M44" i="37" s="1"/>
  <c r="M45" i="37"/>
  <c r="M36" i="37" s="1"/>
  <c r="M37" i="37" s="1"/>
  <c r="M47" i="37"/>
  <c r="AV61" i="30" l="1"/>
  <c r="AV62" i="30" s="1"/>
  <c r="AV54" i="30" s="1"/>
  <c r="AW60" i="30"/>
  <c r="AV65" i="30"/>
  <c r="U48" i="30"/>
  <c r="V29" i="30"/>
  <c r="V30" i="30" s="1"/>
  <c r="V28" i="30" s="1"/>
  <c r="V37" i="30" s="1"/>
  <c r="V39" i="30" s="1"/>
  <c r="V42" i="30"/>
  <c r="V43" i="30" s="1"/>
  <c r="V35" i="30"/>
  <c r="V36" i="30" s="1"/>
  <c r="U41" i="30"/>
  <c r="U47" i="30"/>
  <c r="AW65" i="7"/>
  <c r="AX60" i="7"/>
  <c r="AW61" i="7"/>
  <c r="AW62" i="7"/>
  <c r="AW54" i="7" s="1"/>
  <c r="AW47" i="7"/>
  <c r="AX32" i="7"/>
  <c r="X24" i="9"/>
  <c r="X50" i="9" s="1"/>
  <c r="X39" i="9"/>
  <c r="X30" i="9"/>
  <c r="X80" i="9" s="1"/>
  <c r="X26" i="7"/>
  <c r="X24" i="7" s="1"/>
  <c r="X25" i="7" s="1"/>
  <c r="AE38" i="7"/>
  <c r="AE40" i="7" s="1"/>
  <c r="AF27" i="7"/>
  <c r="AG22" i="7" s="1"/>
  <c r="AG23" i="7" s="1"/>
  <c r="AG27" i="30"/>
  <c r="X33" i="26"/>
  <c r="X40" i="26"/>
  <c r="X62" i="26" s="1"/>
  <c r="X63" i="26" s="1"/>
  <c r="X73" i="26"/>
  <c r="X74" i="26" s="1"/>
  <c r="X75" i="26" s="1"/>
  <c r="X78" i="26" s="1"/>
  <c r="X80" i="26"/>
  <c r="X32" i="26"/>
  <c r="X66" i="26" s="1"/>
  <c r="X38" i="26"/>
  <c r="X44" i="26" s="1"/>
  <c r="X45" i="26" s="1"/>
  <c r="Y37" i="26"/>
  <c r="X50" i="26"/>
  <c r="Y25" i="26"/>
  <c r="X46" i="26"/>
  <c r="X48" i="26" s="1"/>
  <c r="Y28" i="26"/>
  <c r="Y67" i="26" s="1"/>
  <c r="X47" i="26"/>
  <c r="X49" i="26" s="1"/>
  <c r="X33" i="9"/>
  <c r="N42" i="34"/>
  <c r="N26" i="37"/>
  <c r="N23" i="37"/>
  <c r="N59" i="37"/>
  <c r="N52" i="37"/>
  <c r="X37" i="7"/>
  <c r="X39" i="7" s="1"/>
  <c r="M48" i="37"/>
  <c r="O25" i="34"/>
  <c r="O26" i="34" s="1"/>
  <c r="N38" i="34"/>
  <c r="N40" i="34" s="1"/>
  <c r="Y28" i="9"/>
  <c r="Y67" i="9" s="1"/>
  <c r="X47" i="9"/>
  <c r="X49" i="9" s="1"/>
  <c r="N30" i="34"/>
  <c r="N21" i="34" s="1"/>
  <c r="N32" i="34" s="1"/>
  <c r="N43" i="34" s="1"/>
  <c r="N31" i="34"/>
  <c r="V26" i="30" l="1"/>
  <c r="V24" i="30" s="1"/>
  <c r="AW61" i="30"/>
  <c r="AW62" i="30" s="1"/>
  <c r="AW54" i="30" s="1"/>
  <c r="AW65" i="30"/>
  <c r="AX60" i="30"/>
  <c r="AX47" i="7"/>
  <c r="AY32" i="7"/>
  <c r="AX65" i="7"/>
  <c r="AX61" i="7"/>
  <c r="AX62" i="7" s="1"/>
  <c r="AX54" i="7" s="1"/>
  <c r="AY60" i="7"/>
  <c r="X73" i="9"/>
  <c r="X74" i="9" s="1"/>
  <c r="X75" i="9" s="1"/>
  <c r="X78" i="9" s="1"/>
  <c r="X32" i="9"/>
  <c r="X66" i="9" s="1"/>
  <c r="X40" i="9"/>
  <c r="X62" i="9" s="1"/>
  <c r="X63" i="9" s="1"/>
  <c r="X38" i="9"/>
  <c r="X44" i="9" s="1"/>
  <c r="X45" i="9" s="1"/>
  <c r="Y37" i="9"/>
  <c r="Y25" i="9"/>
  <c r="Y26" i="9" s="1"/>
  <c r="X46" i="9"/>
  <c r="X48" i="9" s="1"/>
  <c r="AG27" i="7"/>
  <c r="AH22" i="7" s="1"/>
  <c r="AH23" i="7" s="1"/>
  <c r="AF38" i="7"/>
  <c r="AF40" i="7" s="1"/>
  <c r="AH22" i="30"/>
  <c r="AG38" i="30"/>
  <c r="AG40" i="30" s="1"/>
  <c r="Y26" i="26"/>
  <c r="Y23" i="26"/>
  <c r="X65" i="26"/>
  <c r="X34" i="26"/>
  <c r="X43" i="26"/>
  <c r="N35" i="34"/>
  <c r="N45" i="34"/>
  <c r="N36" i="34" s="1"/>
  <c r="N37" i="34" s="1"/>
  <c r="N33" i="34"/>
  <c r="N44" i="34" s="1"/>
  <c r="N47" i="34"/>
  <c r="X41" i="7"/>
  <c r="X48" i="7"/>
  <c r="Y29" i="7"/>
  <c r="Y30" i="7" s="1"/>
  <c r="Y28" i="7" s="1"/>
  <c r="Y35" i="7"/>
  <c r="Y36" i="7" s="1"/>
  <c r="Y42" i="7"/>
  <c r="Y43" i="7" s="1"/>
  <c r="X43" i="9"/>
  <c r="X34" i="9"/>
  <c r="X65" i="9"/>
  <c r="N53" i="37"/>
  <c r="N54" i="37" s="1"/>
  <c r="N57" i="37"/>
  <c r="N29" i="37"/>
  <c r="N24" i="37" s="1"/>
  <c r="N22" i="37"/>
  <c r="O28" i="34"/>
  <c r="N39" i="34"/>
  <c r="N41" i="34" s="1"/>
  <c r="O46" i="34"/>
  <c r="O23" i="34"/>
  <c r="AY60" i="30" l="1"/>
  <c r="AX65" i="30"/>
  <c r="AX61" i="30"/>
  <c r="AX62" i="30" s="1"/>
  <c r="AX54" i="30" s="1"/>
  <c r="V25" i="30"/>
  <c r="V46" i="30"/>
  <c r="AY47" i="7"/>
  <c r="AZ32" i="7"/>
  <c r="AY65" i="7"/>
  <c r="AZ60" i="7"/>
  <c r="AY61" i="7"/>
  <c r="AY62" i="7"/>
  <c r="AY54" i="7" s="1"/>
  <c r="X41" i="26"/>
  <c r="Y23" i="9"/>
  <c r="Y29" i="9" s="1"/>
  <c r="AG38" i="7"/>
  <c r="AG40" i="7" s="1"/>
  <c r="AH23" i="30"/>
  <c r="AH27" i="30"/>
  <c r="Y22" i="26"/>
  <c r="Y29" i="26"/>
  <c r="Y26" i="7"/>
  <c r="Y24" i="7" s="1"/>
  <c r="Y25" i="7" s="1"/>
  <c r="O22" i="34"/>
  <c r="O29" i="34"/>
  <c r="O59" i="34"/>
  <c r="O52" i="34"/>
  <c r="N42" i="37"/>
  <c r="O25" i="37"/>
  <c r="O26" i="37" s="1"/>
  <c r="N38" i="37"/>
  <c r="N40" i="37" s="1"/>
  <c r="N30" i="37"/>
  <c r="N21" i="37" s="1"/>
  <c r="N32" i="37" s="1"/>
  <c r="N43" i="37" s="1"/>
  <c r="N31" i="37"/>
  <c r="Y37" i="7"/>
  <c r="Y39" i="7" s="1"/>
  <c r="AH27" i="7"/>
  <c r="W35" i="30" l="1"/>
  <c r="W36" i="30" s="1"/>
  <c r="V48" i="30"/>
  <c r="W42" i="30"/>
  <c r="W43" i="30" s="1"/>
  <c r="V41" i="30"/>
  <c r="V47" i="30"/>
  <c r="W29" i="30"/>
  <c r="AZ60" i="30"/>
  <c r="AY65" i="30"/>
  <c r="AY61" i="30"/>
  <c r="AY62" i="30" s="1"/>
  <c r="AY54" i="30" s="1"/>
  <c r="BA60" i="7"/>
  <c r="AZ65" i="7"/>
  <c r="AZ61" i="7"/>
  <c r="AZ62" i="7" s="1"/>
  <c r="AZ54" i="7" s="1"/>
  <c r="AZ47" i="7"/>
  <c r="BA32" i="7"/>
  <c r="Y22" i="9"/>
  <c r="O46" i="37"/>
  <c r="O59" i="37" s="1"/>
  <c r="AI22" i="30"/>
  <c r="AH38" i="30"/>
  <c r="AH40" i="30" s="1"/>
  <c r="Y39" i="26"/>
  <c r="Y24" i="26"/>
  <c r="Y31" i="26"/>
  <c r="Y30" i="26"/>
  <c r="O30" i="34"/>
  <c r="O21" i="34" s="1"/>
  <c r="O32" i="34" s="1"/>
  <c r="O43" i="34" s="1"/>
  <c r="O24" i="34"/>
  <c r="O42" i="34" s="1"/>
  <c r="AH38" i="7"/>
  <c r="AH40" i="7" s="1"/>
  <c r="AI22" i="7"/>
  <c r="AI23" i="7" s="1"/>
  <c r="Y48" i="7"/>
  <c r="Z42" i="7"/>
  <c r="Z43" i="7" s="1"/>
  <c r="Y41" i="7"/>
  <c r="Z35" i="7"/>
  <c r="Z36" i="7" s="1"/>
  <c r="Z29" i="7"/>
  <c r="N39" i="37"/>
  <c r="N41" i="37" s="1"/>
  <c r="O28" i="37"/>
  <c r="O23" i="37"/>
  <c r="N45" i="37"/>
  <c r="N36" i="37" s="1"/>
  <c r="N37" i="37" s="1"/>
  <c r="N33" i="37"/>
  <c r="N44" i="37" s="1"/>
  <c r="N47" i="37"/>
  <c r="O53" i="34"/>
  <c r="O54" i="34" s="1"/>
  <c r="O57" i="34" s="1"/>
  <c r="O31" i="34"/>
  <c r="Y30" i="9"/>
  <c r="Y39" i="9"/>
  <c r="Y24" i="9"/>
  <c r="Y31" i="9"/>
  <c r="AZ62" i="30" l="1"/>
  <c r="AZ54" i="30" s="1"/>
  <c r="AZ65" i="30"/>
  <c r="AZ61" i="30"/>
  <c r="BA60" i="30"/>
  <c r="W30" i="30"/>
  <c r="W28" i="30" s="1"/>
  <c r="W26" i="30"/>
  <c r="W24" i="30" s="1"/>
  <c r="BA47" i="7"/>
  <c r="BB32" i="7"/>
  <c r="BB60" i="7"/>
  <c r="BA62" i="7"/>
  <c r="BA54" i="7" s="1"/>
  <c r="BA65" i="7"/>
  <c r="BA61" i="7"/>
  <c r="O52" i="37"/>
  <c r="O57" i="37" s="1"/>
  <c r="AI23" i="30"/>
  <c r="AI27" i="30"/>
  <c r="Y33" i="26"/>
  <c r="Y80" i="26"/>
  <c r="Y38" i="26"/>
  <c r="Y44" i="26" s="1"/>
  <c r="Y45" i="26" s="1"/>
  <c r="Y73" i="26"/>
  <c r="Y40" i="26"/>
  <c r="Y62" i="26" s="1"/>
  <c r="Y63" i="26" s="1"/>
  <c r="Y32" i="26"/>
  <c r="Y66" i="26" s="1"/>
  <c r="Z37" i="26"/>
  <c r="Y47" i="26"/>
  <c r="Y49" i="26" s="1"/>
  <c r="Z28" i="26"/>
  <c r="Z67" i="26" s="1"/>
  <c r="Z25" i="26"/>
  <c r="Z26" i="26" s="1"/>
  <c r="Y46" i="26"/>
  <c r="Y48" i="26" s="1"/>
  <c r="Y50" i="26"/>
  <c r="Z37" i="9"/>
  <c r="Z28" i="9"/>
  <c r="Z67" i="9" s="1"/>
  <c r="Y47" i="9"/>
  <c r="Y49" i="9" s="1"/>
  <c r="P28" i="34"/>
  <c r="O39" i="34"/>
  <c r="O41" i="34" s="1"/>
  <c r="N48" i="37"/>
  <c r="O22" i="37"/>
  <c r="O29" i="37"/>
  <c r="Z30" i="7"/>
  <c r="Z28" i="7" s="1"/>
  <c r="Z26" i="7"/>
  <c r="Z24" i="7" s="1"/>
  <c r="O33" i="34"/>
  <c r="O44" i="34" s="1"/>
  <c r="O45" i="34"/>
  <c r="O36" i="34" s="1"/>
  <c r="O37" i="34" s="1"/>
  <c r="O35" i="34"/>
  <c r="O47" i="34"/>
  <c r="Y50" i="9"/>
  <c r="Z25" i="9"/>
  <c r="Z26" i="9" s="1"/>
  <c r="Y46" i="9"/>
  <c r="Y48" i="9" s="1"/>
  <c r="AI27" i="7"/>
  <c r="Y80" i="9"/>
  <c r="Y38" i="9"/>
  <c r="Y44" i="9" s="1"/>
  <c r="Y45" i="9" s="1"/>
  <c r="Y33" i="9"/>
  <c r="Y32" i="9"/>
  <c r="Y73" i="9"/>
  <c r="Y40" i="9"/>
  <c r="P25" i="34"/>
  <c r="P46" i="34"/>
  <c r="O38" i="34"/>
  <c r="O40" i="34" s="1"/>
  <c r="W46" i="30" l="1"/>
  <c r="W37" i="30"/>
  <c r="W39" i="30" s="1"/>
  <c r="W25" i="30"/>
  <c r="BB60" i="30"/>
  <c r="BA65" i="30"/>
  <c r="BA61" i="30"/>
  <c r="BA62" i="30" s="1"/>
  <c r="BA54" i="30" s="1"/>
  <c r="BB62" i="7"/>
  <c r="BB54" i="7" s="1"/>
  <c r="BB65" i="7"/>
  <c r="BB61" i="7"/>
  <c r="BC60" i="7"/>
  <c r="BC32" i="7"/>
  <c r="BB47" i="7"/>
  <c r="O53" i="37"/>
  <c r="O54" i="37" s="1"/>
  <c r="AI38" i="30"/>
  <c r="AI40" i="30" s="1"/>
  <c r="AJ22" i="30"/>
  <c r="AJ23" i="30" s="1"/>
  <c r="Y43" i="26"/>
  <c r="Y34" i="26"/>
  <c r="Y65" i="26"/>
  <c r="Y74" i="26"/>
  <c r="Y75" i="26"/>
  <c r="Y78" i="26" s="1"/>
  <c r="Z23" i="26"/>
  <c r="Z23" i="9"/>
  <c r="Z22" i="9" s="1"/>
  <c r="P26" i="34"/>
  <c r="P23" i="34"/>
  <c r="Y43" i="9"/>
  <c r="Y34" i="9"/>
  <c r="Y65" i="9"/>
  <c r="Z25" i="7"/>
  <c r="Z37" i="7"/>
  <c r="Z39" i="7" s="1"/>
  <c r="Y41" i="26"/>
  <c r="Y62" i="9"/>
  <c r="Y63" i="9" s="1"/>
  <c r="AJ22" i="7"/>
  <c r="AJ23" i="7" s="1"/>
  <c r="AI38" i="7"/>
  <c r="AI40" i="7" s="1"/>
  <c r="O30" i="37"/>
  <c r="O21" i="37" s="1"/>
  <c r="O32" i="37" s="1"/>
  <c r="O43" i="37" s="1"/>
  <c r="O24" i="37"/>
  <c r="O42" i="37" s="1"/>
  <c r="Y74" i="9"/>
  <c r="Y75" i="9" s="1"/>
  <c r="Y78" i="9" s="1"/>
  <c r="P59" i="34"/>
  <c r="P52" i="34"/>
  <c r="Y66" i="9"/>
  <c r="O31" i="37"/>
  <c r="BC60" i="30" l="1"/>
  <c r="BB65" i="30"/>
  <c r="BB61" i="30"/>
  <c r="BB62" i="30" s="1"/>
  <c r="BB54" i="30" s="1"/>
  <c r="X42" i="30"/>
  <c r="X43" i="30" s="1"/>
  <c r="W48" i="30"/>
  <c r="X29" i="30"/>
  <c r="X30" i="30" s="1"/>
  <c r="X28" i="30" s="1"/>
  <c r="W47" i="30"/>
  <c r="X35" i="30"/>
  <c r="X36" i="30" s="1"/>
  <c r="W41" i="30"/>
  <c r="BC62" i="7"/>
  <c r="BC54" i="7" s="1"/>
  <c r="BD60" i="7"/>
  <c r="BC61" i="7"/>
  <c r="BC65" i="7" s="1"/>
  <c r="BD32" i="7"/>
  <c r="BC47" i="7"/>
  <c r="AJ27" i="30"/>
  <c r="Z29" i="9"/>
  <c r="Z39" i="9" s="1"/>
  <c r="Z29" i="26"/>
  <c r="Z22" i="26"/>
  <c r="P53" i="34"/>
  <c r="P54" i="34" s="1"/>
  <c r="P57" i="34"/>
  <c r="P28" i="37"/>
  <c r="O39" i="37"/>
  <c r="O41" i="37" s="1"/>
  <c r="Z48" i="7"/>
  <c r="AA35" i="7"/>
  <c r="AA36" i="7" s="1"/>
  <c r="AA29" i="7"/>
  <c r="Z41" i="7"/>
  <c r="AA42" i="7"/>
  <c r="AA43" i="7" s="1"/>
  <c r="P22" i="34"/>
  <c r="P29" i="34"/>
  <c r="O38" i="37"/>
  <c r="O40" i="37" s="1"/>
  <c r="P25" i="37"/>
  <c r="P46" i="37"/>
  <c r="AJ27" i="7"/>
  <c r="O45" i="37"/>
  <c r="O36" i="37" s="1"/>
  <c r="O37" i="37" s="1"/>
  <c r="O33" i="37"/>
  <c r="O44" i="37" s="1"/>
  <c r="O47" i="37"/>
  <c r="X37" i="30" l="1"/>
  <c r="X39" i="30" s="1"/>
  <c r="X26" i="30"/>
  <c r="X24" i="30" s="1"/>
  <c r="BC62" i="30"/>
  <c r="BC54" i="30" s="1"/>
  <c r="BC65" i="30"/>
  <c r="BC61" i="30"/>
  <c r="BD60" i="30"/>
  <c r="BE32" i="7"/>
  <c r="BD47" i="7"/>
  <c r="BE60" i="7"/>
  <c r="BD62" i="7"/>
  <c r="BD54" i="7" s="1"/>
  <c r="BD65" i="7"/>
  <c r="BD61" i="7"/>
  <c r="Z24" i="9"/>
  <c r="Z50" i="9" s="1"/>
  <c r="Z31" i="9"/>
  <c r="AJ38" i="30"/>
  <c r="AJ40" i="30" s="1"/>
  <c r="AK22" i="30"/>
  <c r="Z30" i="9"/>
  <c r="Z38" i="9" s="1"/>
  <c r="Z44" i="9" s="1"/>
  <c r="Z45" i="9" s="1"/>
  <c r="Z30" i="26"/>
  <c r="Z31" i="26"/>
  <c r="Z24" i="26"/>
  <c r="Z39" i="26"/>
  <c r="AJ38" i="7"/>
  <c r="AJ40" i="7" s="1"/>
  <c r="AK22" i="7"/>
  <c r="AK23" i="7" s="1"/>
  <c r="P30" i="34"/>
  <c r="P21" i="34" s="1"/>
  <c r="P32" i="34" s="1"/>
  <c r="P43" i="34" s="1"/>
  <c r="P31" i="34"/>
  <c r="AA30" i="7"/>
  <c r="AA28" i="7" s="1"/>
  <c r="AA26" i="7"/>
  <c r="AA24" i="7" s="1"/>
  <c r="O48" i="37"/>
  <c r="P59" i="37"/>
  <c r="P52" i="37"/>
  <c r="P24" i="34"/>
  <c r="P26" i="37"/>
  <c r="P23" i="37"/>
  <c r="BD61" i="30" l="1"/>
  <c r="BD62" i="30" s="1"/>
  <c r="BD54" i="30" s="1"/>
  <c r="BD65" i="30"/>
  <c r="BE60" i="30"/>
  <c r="X46" i="30"/>
  <c r="X25" i="30"/>
  <c r="BF60" i="7"/>
  <c r="BE62" i="7"/>
  <c r="BE54" i="7" s="1"/>
  <c r="BE65" i="7"/>
  <c r="BE61" i="7"/>
  <c r="BE47" i="7"/>
  <c r="BF32" i="7"/>
  <c r="Z33" i="9"/>
  <c r="Z34" i="9" s="1"/>
  <c r="AA25" i="9"/>
  <c r="AA26" i="9" s="1"/>
  <c r="Z46" i="9"/>
  <c r="Z48" i="9" s="1"/>
  <c r="AA37" i="9"/>
  <c r="AA28" i="9"/>
  <c r="AA67" i="9" s="1"/>
  <c r="Z47" i="9"/>
  <c r="Z49" i="9" s="1"/>
  <c r="Z32" i="9"/>
  <c r="Z66" i="9" s="1"/>
  <c r="Z80" i="9"/>
  <c r="AK23" i="30"/>
  <c r="AK27" i="30"/>
  <c r="Z73" i="9"/>
  <c r="Z74" i="9" s="1"/>
  <c r="Z75" i="9" s="1"/>
  <c r="Z78" i="9" s="1"/>
  <c r="Z40" i="9"/>
  <c r="Z62" i="9" s="1"/>
  <c r="Z63" i="9" s="1"/>
  <c r="Z50" i="26"/>
  <c r="Z46" i="26"/>
  <c r="Z48" i="26" s="1"/>
  <c r="AA25" i="26"/>
  <c r="Z47" i="26"/>
  <c r="Z49" i="26" s="1"/>
  <c r="AA37" i="26"/>
  <c r="AA28" i="26"/>
  <c r="AA67" i="26" s="1"/>
  <c r="Z33" i="26"/>
  <c r="Z38" i="26"/>
  <c r="Z44" i="26" s="1"/>
  <c r="Z45" i="26" s="1"/>
  <c r="Z40" i="26"/>
  <c r="Z62" i="26" s="1"/>
  <c r="Z63" i="26" s="1"/>
  <c r="Z73" i="26"/>
  <c r="Z74" i="26" s="1"/>
  <c r="Z75" i="26" s="1"/>
  <c r="Z78" i="26" s="1"/>
  <c r="Z80" i="26"/>
  <c r="Z32" i="26"/>
  <c r="Z66" i="26" s="1"/>
  <c r="AK27" i="7"/>
  <c r="AL22" i="7" s="1"/>
  <c r="AL23" i="7" s="1"/>
  <c r="P45" i="34"/>
  <c r="P36" i="34" s="1"/>
  <c r="P37" i="34" s="1"/>
  <c r="P33" i="34"/>
  <c r="P44" i="34" s="1"/>
  <c r="P47" i="34"/>
  <c r="P35" i="34"/>
  <c r="P42" i="34"/>
  <c r="P38" i="34"/>
  <c r="P40" i="34" s="1"/>
  <c r="Q46" i="34"/>
  <c r="Q25" i="34"/>
  <c r="Q26" i="34" s="1"/>
  <c r="AA37" i="7"/>
  <c r="AA39" i="7" s="1"/>
  <c r="AA25" i="7"/>
  <c r="P29" i="37"/>
  <c r="P22" i="37"/>
  <c r="P53" i="37"/>
  <c r="P54" i="37" s="1"/>
  <c r="P57" i="37"/>
  <c r="P39" i="34"/>
  <c r="P41" i="34" s="1"/>
  <c r="Q28" i="34"/>
  <c r="X47" i="30" l="1"/>
  <c r="Y42" i="30"/>
  <c r="Y43" i="30" s="1"/>
  <c r="X41" i="30"/>
  <c r="Y29" i="30"/>
  <c r="Y30" i="30" s="1"/>
  <c r="Y28" i="30" s="1"/>
  <c r="X48" i="30"/>
  <c r="Y35" i="30"/>
  <c r="Y36" i="30" s="1"/>
  <c r="Y26" i="30"/>
  <c r="Y24" i="30" s="1"/>
  <c r="BE61" i="30"/>
  <c r="BE62" i="30" s="1"/>
  <c r="BE54" i="30" s="1"/>
  <c r="BE65" i="30"/>
  <c r="BF60" i="30"/>
  <c r="BG32" i="7"/>
  <c r="BF47" i="7"/>
  <c r="BG60" i="7"/>
  <c r="BF65" i="7"/>
  <c r="BF61" i="7"/>
  <c r="BF62" i="7" s="1"/>
  <c r="BF54" i="7" s="1"/>
  <c r="Z43" i="9"/>
  <c r="Z65" i="9"/>
  <c r="AA23" i="9"/>
  <c r="AA22" i="9" s="1"/>
  <c r="Z41" i="26"/>
  <c r="AL22" i="30"/>
  <c r="AK38" i="30"/>
  <c r="AK40" i="30" s="1"/>
  <c r="Q23" i="34"/>
  <c r="Q29" i="34" s="1"/>
  <c r="Q30" i="34" s="1"/>
  <c r="Q21" i="34" s="1"/>
  <c r="Q32" i="34" s="1"/>
  <c r="Q43" i="34" s="1"/>
  <c r="AK38" i="7"/>
  <c r="AK40" i="7" s="1"/>
  <c r="Z43" i="26"/>
  <c r="Z34" i="26"/>
  <c r="Z65" i="26"/>
  <c r="AA26" i="26"/>
  <c r="AA23" i="26"/>
  <c r="P30" i="37"/>
  <c r="P21" i="37" s="1"/>
  <c r="P32" i="37" s="1"/>
  <c r="P43" i="37" s="1"/>
  <c r="P31" i="37"/>
  <c r="Q59" i="34"/>
  <c r="Q52" i="34"/>
  <c r="Q53" i="34" s="1"/>
  <c r="Q54" i="34" s="1"/>
  <c r="Q57" i="34" s="1"/>
  <c r="AL27" i="7"/>
  <c r="P24" i="37"/>
  <c r="P42" i="37" s="1"/>
  <c r="AB35" i="7"/>
  <c r="AB36" i="7" s="1"/>
  <c r="AB42" i="7"/>
  <c r="AB43" i="7" s="1"/>
  <c r="AB29" i="7"/>
  <c r="AB30" i="7" s="1"/>
  <c r="AB28" i="7" s="1"/>
  <c r="AA41" i="7"/>
  <c r="AA48" i="7"/>
  <c r="Y46" i="30" l="1"/>
  <c r="Y37" i="30"/>
  <c r="Y39" i="30" s="1"/>
  <c r="Y25" i="30"/>
  <c r="BF61" i="30"/>
  <c r="BF62" i="30" s="1"/>
  <c r="BF54" i="30" s="1"/>
  <c r="BF65" i="30"/>
  <c r="BG60" i="30"/>
  <c r="BG62" i="7"/>
  <c r="BG54" i="7" s="1"/>
  <c r="BG65" i="7"/>
  <c r="BG61" i="7"/>
  <c r="BH60" i="7"/>
  <c r="BG47" i="7"/>
  <c r="BH32" i="7"/>
  <c r="AA29" i="9"/>
  <c r="AA24" i="9" s="1"/>
  <c r="AA50" i="9" s="1"/>
  <c r="Q22" i="34"/>
  <c r="AL23" i="30"/>
  <c r="AL27" i="30"/>
  <c r="Q31" i="34"/>
  <c r="R28" i="34" s="1"/>
  <c r="AA22" i="26"/>
  <c r="AA29" i="26"/>
  <c r="Q24" i="34"/>
  <c r="Q25" i="37"/>
  <c r="Q26" i="37" s="1"/>
  <c r="P38" i="37"/>
  <c r="P40" i="37" s="1"/>
  <c r="Q46" i="37"/>
  <c r="AM22" i="7"/>
  <c r="AM23" i="7" s="1"/>
  <c r="AL38" i="7"/>
  <c r="AL40" i="7" s="1"/>
  <c r="Q28" i="37"/>
  <c r="P39" i="37"/>
  <c r="P41" i="37" s="1"/>
  <c r="P45" i="37"/>
  <c r="P36" i="37" s="1"/>
  <c r="P37" i="37" s="1"/>
  <c r="P33" i="37"/>
  <c r="P44" i="37" s="1"/>
  <c r="P47" i="37"/>
  <c r="AB37" i="7"/>
  <c r="AB39" i="7" s="1"/>
  <c r="Q47" i="34"/>
  <c r="Q33" i="34"/>
  <c r="Q44" i="34" s="1"/>
  <c r="Q45" i="34"/>
  <c r="Q36" i="34" s="1"/>
  <c r="Q37" i="34" s="1"/>
  <c r="Q35" i="34"/>
  <c r="AB26" i="7"/>
  <c r="AB24" i="7" s="1"/>
  <c r="AB25" i="7" s="1"/>
  <c r="BG65" i="30" l="1"/>
  <c r="BG62" i="30"/>
  <c r="BG54" i="30" s="1"/>
  <c r="BH60" i="30"/>
  <c r="BG61" i="30"/>
  <c r="Y47" i="30"/>
  <c r="Y48" i="30"/>
  <c r="Z29" i="30"/>
  <c r="Z30" i="30" s="1"/>
  <c r="Z28" i="30" s="1"/>
  <c r="Z37" i="30" s="1"/>
  <c r="Z39" i="30" s="1"/>
  <c r="Z35" i="30"/>
  <c r="Z36" i="30" s="1"/>
  <c r="Z42" i="30"/>
  <c r="Z43" i="30" s="1"/>
  <c r="Y41" i="30"/>
  <c r="BH61" i="7"/>
  <c r="BH65" i="7" s="1"/>
  <c r="BI60" i="7"/>
  <c r="BH62" i="7"/>
  <c r="BH54" i="7" s="1"/>
  <c r="BH47" i="7"/>
  <c r="BI32" i="7"/>
  <c r="AA31" i="9"/>
  <c r="AA47" i="9" s="1"/>
  <c r="AA49" i="9" s="1"/>
  <c r="AA30" i="9"/>
  <c r="AA80" i="9" s="1"/>
  <c r="AA39" i="9"/>
  <c r="Q42" i="34"/>
  <c r="R25" i="34"/>
  <c r="R26" i="34" s="1"/>
  <c r="AM22" i="30"/>
  <c r="AL38" i="30"/>
  <c r="AL40" i="30" s="1"/>
  <c r="Q39" i="34"/>
  <c r="Q41" i="34" s="1"/>
  <c r="R46" i="34"/>
  <c r="R52" i="34" s="1"/>
  <c r="Q38" i="34"/>
  <c r="Q40" i="34" s="1"/>
  <c r="Q23" i="37"/>
  <c r="Q29" i="37" s="1"/>
  <c r="Q31" i="37" s="1"/>
  <c r="AA24" i="26"/>
  <c r="AA50" i="26" s="1"/>
  <c r="AA39" i="26"/>
  <c r="AA30" i="26"/>
  <c r="AA31" i="26"/>
  <c r="AM27" i="7"/>
  <c r="AM38" i="7" s="1"/>
  <c r="AM40" i="7" s="1"/>
  <c r="Q59" i="37"/>
  <c r="Q52" i="37"/>
  <c r="AC35" i="7"/>
  <c r="AC36" i="7" s="1"/>
  <c r="AB41" i="7"/>
  <c r="AC29" i="7"/>
  <c r="AC30" i="7" s="1"/>
  <c r="AC28" i="7" s="1"/>
  <c r="AB48" i="7"/>
  <c r="AC42" i="7"/>
  <c r="AC43" i="7" s="1"/>
  <c r="P48" i="37"/>
  <c r="AA46" i="9"/>
  <c r="AA48" i="9" s="1"/>
  <c r="AB25" i="9"/>
  <c r="AB26" i="9" s="1"/>
  <c r="Z26" i="30" l="1"/>
  <c r="Z24" i="30" s="1"/>
  <c r="BH62" i="30"/>
  <c r="BH54" i="30" s="1"/>
  <c r="BI60" i="30"/>
  <c r="BH61" i="30"/>
  <c r="BH65" i="30" s="1"/>
  <c r="BI61" i="7"/>
  <c r="BI65" i="7" s="1"/>
  <c r="BI62" i="7"/>
  <c r="BI54" i="7" s="1"/>
  <c r="BJ60" i="7"/>
  <c r="BI47" i="7"/>
  <c r="BJ32" i="7"/>
  <c r="AA32" i="9"/>
  <c r="AA66" i="9" s="1"/>
  <c r="AB28" i="9"/>
  <c r="AB67" i="9" s="1"/>
  <c r="AA73" i="9"/>
  <c r="AA74" i="9" s="1"/>
  <c r="AA75" i="9" s="1"/>
  <c r="AA78" i="9" s="1"/>
  <c r="AA38" i="9"/>
  <c r="AA44" i="9" s="1"/>
  <c r="AA45" i="9" s="1"/>
  <c r="AB37" i="9"/>
  <c r="AA40" i="9"/>
  <c r="AA62" i="9" s="1"/>
  <c r="AA63" i="9" s="1"/>
  <c r="AA33" i="9"/>
  <c r="AA65" i="9" s="1"/>
  <c r="R23" i="34"/>
  <c r="R29" i="34" s="1"/>
  <c r="AM23" i="30"/>
  <c r="AM27" i="30"/>
  <c r="Q22" i="37"/>
  <c r="R59" i="34"/>
  <c r="AN22" i="7"/>
  <c r="AN23" i="7" s="1"/>
  <c r="AB28" i="26"/>
  <c r="AB67" i="26" s="1"/>
  <c r="AA47" i="26"/>
  <c r="AA49" i="26" s="1"/>
  <c r="AB37" i="26"/>
  <c r="AA33" i="26"/>
  <c r="AA32" i="26"/>
  <c r="AA66" i="26" s="1"/>
  <c r="AA73" i="26"/>
  <c r="AA74" i="26" s="1"/>
  <c r="AA75" i="26" s="1"/>
  <c r="AA78" i="26" s="1"/>
  <c r="AA38" i="26"/>
  <c r="AA44" i="26" s="1"/>
  <c r="AA45" i="26" s="1"/>
  <c r="AA40" i="26"/>
  <c r="AA62" i="26" s="1"/>
  <c r="AA63" i="26" s="1"/>
  <c r="AA80" i="26"/>
  <c r="AB25" i="26"/>
  <c r="AB26" i="26" s="1"/>
  <c r="AA46" i="26"/>
  <c r="AA48" i="26" s="1"/>
  <c r="AB23" i="9"/>
  <c r="AB22" i="9" s="1"/>
  <c r="AC26" i="7"/>
  <c r="AC24" i="7" s="1"/>
  <c r="AC25" i="7" s="1"/>
  <c r="Q39" i="37"/>
  <c r="Q41" i="37" s="1"/>
  <c r="R57" i="34"/>
  <c r="R53" i="34"/>
  <c r="R54" i="34" s="1"/>
  <c r="Q24" i="37"/>
  <c r="Q30" i="37"/>
  <c r="Q21" i="37" s="1"/>
  <c r="Q32" i="37" s="1"/>
  <c r="Q43" i="37" s="1"/>
  <c r="AC37" i="7"/>
  <c r="AC39" i="7" s="1"/>
  <c r="Q53" i="37"/>
  <c r="Q54" i="37" s="1"/>
  <c r="Q57" i="37"/>
  <c r="BJ60" i="30" l="1"/>
  <c r="BI65" i="30"/>
  <c r="BI61" i="30"/>
  <c r="BI62" i="30" s="1"/>
  <c r="BI54" i="30" s="1"/>
  <c r="Z25" i="30"/>
  <c r="Z46" i="30"/>
  <c r="BJ61" i="7"/>
  <c r="BJ62" i="7" s="1"/>
  <c r="BJ54" i="7" s="1"/>
  <c r="BK60" i="7"/>
  <c r="BJ65" i="7"/>
  <c r="BK32" i="7"/>
  <c r="BJ47" i="7"/>
  <c r="AA43" i="9"/>
  <c r="AA34" i="9"/>
  <c r="R22" i="34"/>
  <c r="R28" i="37"/>
  <c r="AN22" i="30"/>
  <c r="AM38" i="30"/>
  <c r="AM40" i="30" s="1"/>
  <c r="AB29" i="9"/>
  <c r="AB39" i="9" s="1"/>
  <c r="AA41" i="26"/>
  <c r="AN27" i="7"/>
  <c r="AN38" i="7" s="1"/>
  <c r="AN40" i="7" s="1"/>
  <c r="AB23" i="26"/>
  <c r="AA43" i="26"/>
  <c r="AA34" i="26"/>
  <c r="AA65" i="26"/>
  <c r="R30" i="34"/>
  <c r="R21" i="34" s="1"/>
  <c r="R32" i="34" s="1"/>
  <c r="R43" i="34" s="1"/>
  <c r="R31" i="34"/>
  <c r="R24" i="34"/>
  <c r="AD29" i="7"/>
  <c r="AD30" i="7" s="1"/>
  <c r="AD28" i="7" s="1"/>
  <c r="AC48" i="7"/>
  <c r="AC41" i="7"/>
  <c r="AD35" i="7"/>
  <c r="AD36" i="7" s="1"/>
  <c r="AD42" i="7"/>
  <c r="AD43" i="7" s="1"/>
  <c r="Q45" i="37"/>
  <c r="Q36" i="37" s="1"/>
  <c r="Q37" i="37" s="1"/>
  <c r="Q33" i="37"/>
  <c r="Q44" i="37" s="1"/>
  <c r="Q47" i="37"/>
  <c r="R25" i="37"/>
  <c r="R26" i="37" s="1"/>
  <c r="Q38" i="37"/>
  <c r="Q40" i="37" s="1"/>
  <c r="R46" i="37"/>
  <c r="Q42" i="37"/>
  <c r="AA35" i="30" l="1"/>
  <c r="AA36" i="30" s="1"/>
  <c r="Z41" i="30"/>
  <c r="AA42" i="30"/>
  <c r="AA43" i="30" s="1"/>
  <c r="Z47" i="30"/>
  <c r="AA29" i="30"/>
  <c r="Z48" i="30"/>
  <c r="BJ65" i="30"/>
  <c r="BJ62" i="30"/>
  <c r="BJ54" i="30" s="1"/>
  <c r="BK60" i="30"/>
  <c r="BJ61" i="30"/>
  <c r="BL32" i="7"/>
  <c r="BK47" i="7"/>
  <c r="BK62" i="7"/>
  <c r="BK54" i="7" s="1"/>
  <c r="BL60" i="7"/>
  <c r="BK61" i="7"/>
  <c r="BK65" i="7"/>
  <c r="AB31" i="9"/>
  <c r="AB47" i="9" s="1"/>
  <c r="AB49" i="9" s="1"/>
  <c r="AN23" i="30"/>
  <c r="AN27" i="30"/>
  <c r="AD26" i="7"/>
  <c r="AD24" i="7" s="1"/>
  <c r="AD25" i="7" s="1"/>
  <c r="AB30" i="9"/>
  <c r="AB80" i="9" s="1"/>
  <c r="AB24" i="9"/>
  <c r="AB50" i="9" s="1"/>
  <c r="AO22" i="7"/>
  <c r="AO23" i="7" s="1"/>
  <c r="AB22" i="26"/>
  <c r="AB29" i="26"/>
  <c r="R42" i="34"/>
  <c r="S25" i="34"/>
  <c r="S46" i="34"/>
  <c r="R38" i="34"/>
  <c r="R40" i="34" s="1"/>
  <c r="S28" i="34"/>
  <c r="R39" i="34"/>
  <c r="R41" i="34" s="1"/>
  <c r="R35" i="34"/>
  <c r="R45" i="34"/>
  <c r="R36" i="34" s="1"/>
  <c r="R37" i="34" s="1"/>
  <c r="R33" i="34"/>
  <c r="R44" i="34" s="1"/>
  <c r="R47" i="34"/>
  <c r="R59" i="37"/>
  <c r="R52" i="37"/>
  <c r="AD37" i="7"/>
  <c r="AD39" i="7" s="1"/>
  <c r="Q48" i="37"/>
  <c r="R23" i="37"/>
  <c r="AA30" i="30" l="1"/>
  <c r="AA28" i="30" s="1"/>
  <c r="AA37" i="30" s="1"/>
  <c r="AA39" i="30" s="1"/>
  <c r="AA26" i="30"/>
  <c r="AA24" i="30" s="1"/>
  <c r="BK61" i="30"/>
  <c r="BK62" i="30" s="1"/>
  <c r="BK54" i="30" s="1"/>
  <c r="BK65" i="30"/>
  <c r="BL60" i="30"/>
  <c r="BL61" i="7"/>
  <c r="BL65" i="7" s="1"/>
  <c r="BM60" i="7"/>
  <c r="BL62" i="7"/>
  <c r="BL54" i="7" s="1"/>
  <c r="BM32" i="7"/>
  <c r="BL47" i="7"/>
  <c r="AB32" i="9"/>
  <c r="AB66" i="9" s="1"/>
  <c r="AB33" i="9"/>
  <c r="AB43" i="9" s="1"/>
  <c r="AB38" i="9"/>
  <c r="AB44" i="9" s="1"/>
  <c r="AB45" i="9" s="1"/>
  <c r="AC28" i="9"/>
  <c r="AC67" i="9" s="1"/>
  <c r="AB73" i="9"/>
  <c r="AB74" i="9" s="1"/>
  <c r="AB75" i="9" s="1"/>
  <c r="AB78" i="9" s="1"/>
  <c r="AN38" i="30"/>
  <c r="AN40" i="30" s="1"/>
  <c r="AO22" i="30"/>
  <c r="AC25" i="9"/>
  <c r="AC26" i="9" s="1"/>
  <c r="AB40" i="9"/>
  <c r="AB62" i="9" s="1"/>
  <c r="AB63" i="9" s="1"/>
  <c r="AC37" i="9"/>
  <c r="AB46" i="9"/>
  <c r="AB48" i="9" s="1"/>
  <c r="AO27" i="7"/>
  <c r="AP22" i="7" s="1"/>
  <c r="AP23" i="7" s="1"/>
  <c r="AB30" i="26"/>
  <c r="AB39" i="26"/>
  <c r="AB24" i="26"/>
  <c r="AB50" i="26" s="1"/>
  <c r="AB31" i="26"/>
  <c r="S59" i="34"/>
  <c r="S52" i="34"/>
  <c r="S53" i="34" s="1"/>
  <c r="S54" i="34" s="1"/>
  <c r="S57" i="34" s="1"/>
  <c r="S26" i="34"/>
  <c r="S23" i="34"/>
  <c r="R53" i="37"/>
  <c r="R54" i="37" s="1"/>
  <c r="R57" i="37"/>
  <c r="AE29" i="7"/>
  <c r="AE35" i="7"/>
  <c r="AE36" i="7" s="1"/>
  <c r="AD48" i="7"/>
  <c r="AE42" i="7"/>
  <c r="AE43" i="7" s="1"/>
  <c r="AD41" i="7"/>
  <c r="R22" i="37"/>
  <c r="R29" i="37"/>
  <c r="BL62" i="30" l="1"/>
  <c r="BL54" i="30" s="1"/>
  <c r="BL65" i="30"/>
  <c r="BM60" i="30"/>
  <c r="BL61" i="30"/>
  <c r="AA25" i="30"/>
  <c r="AA46" i="30"/>
  <c r="BN32" i="7"/>
  <c r="BM47" i="7"/>
  <c r="BM61" i="7"/>
  <c r="BM65" i="7" s="1"/>
  <c r="BN60" i="7"/>
  <c r="BM62" i="7"/>
  <c r="BM54" i="7" s="1"/>
  <c r="AC23" i="9"/>
  <c r="AC29" i="9" s="1"/>
  <c r="AB65" i="9"/>
  <c r="AB34" i="9"/>
  <c r="AO23" i="30"/>
  <c r="AO27" i="30"/>
  <c r="AP27" i="7"/>
  <c r="AQ22" i="7" s="1"/>
  <c r="AO38" i="7"/>
  <c r="AO40" i="7" s="1"/>
  <c r="AC28" i="26"/>
  <c r="AC67" i="26" s="1"/>
  <c r="AC37" i="26"/>
  <c r="AB47" i="26"/>
  <c r="AB49" i="26" s="1"/>
  <c r="AC25" i="26"/>
  <c r="AC26" i="26" s="1"/>
  <c r="AB46" i="26"/>
  <c r="AB48" i="26" s="1"/>
  <c r="AB33" i="26"/>
  <c r="AB38" i="26"/>
  <c r="AB44" i="26" s="1"/>
  <c r="AB45" i="26" s="1"/>
  <c r="AB40" i="26"/>
  <c r="AB32" i="26"/>
  <c r="AB66" i="26" s="1"/>
  <c r="AB80" i="26"/>
  <c r="AB73" i="26"/>
  <c r="AB74" i="26" s="1"/>
  <c r="AB75" i="26" s="1"/>
  <c r="AB78" i="26" s="1"/>
  <c r="S29" i="34"/>
  <c r="S22" i="34"/>
  <c r="R30" i="37"/>
  <c r="R21" i="37" s="1"/>
  <c r="R32" i="37" s="1"/>
  <c r="R43" i="37" s="1"/>
  <c r="R31" i="37"/>
  <c r="R24" i="37"/>
  <c r="R42" i="37" s="1"/>
  <c r="AE30" i="7"/>
  <c r="AE28" i="7" s="1"/>
  <c r="AE26" i="7"/>
  <c r="AE24" i="7" s="1"/>
  <c r="AB42" i="30" l="1"/>
  <c r="AB43" i="30" s="1"/>
  <c r="AB29" i="30"/>
  <c r="AB30" i="30" s="1"/>
  <c r="AB28" i="30" s="1"/>
  <c r="AB37" i="30" s="1"/>
  <c r="AB39" i="30" s="1"/>
  <c r="AA41" i="30"/>
  <c r="AA47" i="30"/>
  <c r="AA48" i="30"/>
  <c r="AB35" i="30"/>
  <c r="AB36" i="30" s="1"/>
  <c r="BM62" i="30"/>
  <c r="BM54" i="30" s="1"/>
  <c r="BM65" i="30"/>
  <c r="BM61" i="30"/>
  <c r="BN60" i="30"/>
  <c r="BO60" i="7"/>
  <c r="BN62" i="7"/>
  <c r="BN54" i="7" s="1"/>
  <c r="BN61" i="7"/>
  <c r="BN65" i="7" s="1"/>
  <c r="BN47" i="7"/>
  <c r="BO32" i="7"/>
  <c r="AC22" i="9"/>
  <c r="AO38" i="30"/>
  <c r="AO40" i="30" s="1"/>
  <c r="AP22" i="30"/>
  <c r="AP38" i="7"/>
  <c r="AP40" i="7" s="1"/>
  <c r="AQ23" i="7"/>
  <c r="AQ27" i="7"/>
  <c r="AB43" i="26"/>
  <c r="AB34" i="26"/>
  <c r="AB65" i="26"/>
  <c r="AC23" i="26"/>
  <c r="AB62" i="26"/>
  <c r="AB63" i="26" s="1"/>
  <c r="AB41" i="26"/>
  <c r="S24" i="34"/>
  <c r="S30" i="34"/>
  <c r="S21" i="34" s="1"/>
  <c r="S32" i="34" s="1"/>
  <c r="S43" i="34" s="1"/>
  <c r="S31" i="34"/>
  <c r="AC39" i="9"/>
  <c r="AC30" i="9"/>
  <c r="AC31" i="9"/>
  <c r="S25" i="37"/>
  <c r="S46" i="37"/>
  <c r="R38" i="37"/>
  <c r="R40" i="37" s="1"/>
  <c r="R39" i="37"/>
  <c r="R41" i="37" s="1"/>
  <c r="S28" i="37"/>
  <c r="AC24" i="9"/>
  <c r="AE37" i="7"/>
  <c r="AE39" i="7" s="1"/>
  <c r="AE25" i="7"/>
  <c r="R33" i="37"/>
  <c r="R44" i="37" s="1"/>
  <c r="R45" i="37"/>
  <c r="R36" i="37" s="1"/>
  <c r="R37" i="37" s="1"/>
  <c r="R47" i="37"/>
  <c r="BN62" i="30" l="1"/>
  <c r="BN54" i="30" s="1"/>
  <c r="BN61" i="30"/>
  <c r="BN65" i="30" s="1"/>
  <c r="BO60" i="30"/>
  <c r="AB26" i="30"/>
  <c r="AB24" i="30" s="1"/>
  <c r="BO47" i="7"/>
  <c r="BP32" i="7"/>
  <c r="BO61" i="7"/>
  <c r="BO62" i="7" s="1"/>
  <c r="BO54" i="7" s="1"/>
  <c r="BO65" i="7"/>
  <c r="BP60" i="7"/>
  <c r="AP23" i="30"/>
  <c r="AP27" i="30"/>
  <c r="AR22" i="7"/>
  <c r="AQ38" i="7"/>
  <c r="AQ40" i="7" s="1"/>
  <c r="AC29" i="26"/>
  <c r="AC22" i="26"/>
  <c r="T28" i="34"/>
  <c r="S39" i="34"/>
  <c r="S41" i="34" s="1"/>
  <c r="S35" i="34"/>
  <c r="S33" i="34"/>
  <c r="S44" i="34" s="1"/>
  <c r="S47" i="34"/>
  <c r="S45" i="34"/>
  <c r="S36" i="34" s="1"/>
  <c r="S37" i="34" s="1"/>
  <c r="S38" i="34"/>
  <c r="S40" i="34" s="1"/>
  <c r="T25" i="34"/>
  <c r="T26" i="34" s="1"/>
  <c r="T46" i="34"/>
  <c r="S42" i="34"/>
  <c r="AC50" i="9"/>
  <c r="AC46" i="9"/>
  <c r="AC48" i="9" s="1"/>
  <c r="AD25" i="9"/>
  <c r="AD26" i="9" s="1"/>
  <c r="AD28" i="9"/>
  <c r="AD67" i="9" s="1"/>
  <c r="AD37" i="9"/>
  <c r="AC47" i="9"/>
  <c r="AC49" i="9" s="1"/>
  <c r="AC33" i="9"/>
  <c r="AC38" i="9"/>
  <c r="AC44" i="9" s="1"/>
  <c r="AC45" i="9" s="1"/>
  <c r="AC80" i="9"/>
  <c r="AC32" i="9"/>
  <c r="AC40" i="9"/>
  <c r="AC73" i="9"/>
  <c r="AF35" i="7"/>
  <c r="AF36" i="7" s="1"/>
  <c r="AE41" i="7"/>
  <c r="AF29" i="7"/>
  <c r="AF30" i="7" s="1"/>
  <c r="AF28" i="7" s="1"/>
  <c r="AF37" i="7" s="1"/>
  <c r="AF39" i="7" s="1"/>
  <c r="AF42" i="7"/>
  <c r="AF43" i="7" s="1"/>
  <c r="AE48" i="7"/>
  <c r="S59" i="37"/>
  <c r="S52" i="37"/>
  <c r="AD23" i="9"/>
  <c r="R48" i="37"/>
  <c r="S26" i="37"/>
  <c r="S23" i="37"/>
  <c r="AB25" i="30" l="1"/>
  <c r="AB46" i="30"/>
  <c r="BO61" i="30"/>
  <c r="BO62" i="30"/>
  <c r="BO54" i="30" s="1"/>
  <c r="BO65" i="30"/>
  <c r="BP60" i="30"/>
  <c r="BQ32" i="7"/>
  <c r="BP47" i="7"/>
  <c r="BQ60" i="7"/>
  <c r="BP61" i="7"/>
  <c r="BP62" i="7" s="1"/>
  <c r="BP54" i="7" s="1"/>
  <c r="BP65" i="7"/>
  <c r="AQ22" i="30"/>
  <c r="AQ23" i="30" s="1"/>
  <c r="AP38" i="30"/>
  <c r="AP40" i="30" s="1"/>
  <c r="AF26" i="7"/>
  <c r="AF24" i="7" s="1"/>
  <c r="AF25" i="7" s="1"/>
  <c r="AR23" i="7"/>
  <c r="AR27" i="7"/>
  <c r="AC39" i="26"/>
  <c r="AC30" i="26"/>
  <c r="AC31" i="26"/>
  <c r="AC24" i="26"/>
  <c r="T59" i="34"/>
  <c r="T52" i="34"/>
  <c r="T23" i="34"/>
  <c r="S22" i="37"/>
  <c r="S29" i="37"/>
  <c r="S24" i="37" s="1"/>
  <c r="AD22" i="9"/>
  <c r="AD29" i="9"/>
  <c r="S53" i="37"/>
  <c r="S54" i="37" s="1"/>
  <c r="S57" i="37" s="1"/>
  <c r="AC74" i="9"/>
  <c r="AC75" i="9"/>
  <c r="AC78" i="9" s="1"/>
  <c r="AC62" i="9"/>
  <c r="AC63" i="9" s="1"/>
  <c r="AC43" i="9"/>
  <c r="AC34" i="9"/>
  <c r="AC65" i="9"/>
  <c r="AC66" i="9"/>
  <c r="BP65" i="30" l="1"/>
  <c r="BQ60" i="30"/>
  <c r="BP61" i="30"/>
  <c r="BP62" i="30" s="1"/>
  <c r="BP54" i="30" s="1"/>
  <c r="AB48" i="30"/>
  <c r="AC42" i="30"/>
  <c r="AC43" i="30" s="1"/>
  <c r="AC35" i="30"/>
  <c r="AC36" i="30" s="1"/>
  <c r="AC29" i="30"/>
  <c r="AB47" i="30"/>
  <c r="AB41" i="30"/>
  <c r="BQ61" i="7"/>
  <c r="BQ65" i="7" s="1"/>
  <c r="BR60" i="7"/>
  <c r="BQ62" i="7"/>
  <c r="BQ54" i="7" s="1"/>
  <c r="BR32" i="7"/>
  <c r="BQ47" i="7"/>
  <c r="AQ27" i="30"/>
  <c r="AR22" i="30" s="1"/>
  <c r="AR23" i="30" s="1"/>
  <c r="AR38" i="7"/>
  <c r="AR40" i="7" s="1"/>
  <c r="AS22" i="7"/>
  <c r="AC33" i="26"/>
  <c r="AC80" i="26"/>
  <c r="AC40" i="26"/>
  <c r="AC73" i="26"/>
  <c r="AC74" i="26" s="1"/>
  <c r="AC75" i="26" s="1"/>
  <c r="AC78" i="26" s="1"/>
  <c r="AC38" i="26"/>
  <c r="AC44" i="26" s="1"/>
  <c r="AC45" i="26" s="1"/>
  <c r="AC32" i="26"/>
  <c r="AC66" i="26" s="1"/>
  <c r="AC46" i="26"/>
  <c r="AC48" i="26" s="1"/>
  <c r="AD25" i="26"/>
  <c r="AD26" i="26" s="1"/>
  <c r="AD37" i="26"/>
  <c r="AC47" i="26"/>
  <c r="AC49" i="26" s="1"/>
  <c r="AD28" i="26"/>
  <c r="AD67" i="26" s="1"/>
  <c r="AC50" i="26"/>
  <c r="T53" i="34"/>
  <c r="T54" i="34" s="1"/>
  <c r="T57" i="34"/>
  <c r="T29" i="34"/>
  <c r="T22" i="34"/>
  <c r="AD39" i="9"/>
  <c r="AD30" i="9"/>
  <c r="AD24" i="9"/>
  <c r="AD50" i="9" s="1"/>
  <c r="AD31" i="9"/>
  <c r="AF48" i="7"/>
  <c r="AF41" i="7"/>
  <c r="AG42" i="7"/>
  <c r="AG43" i="7" s="1"/>
  <c r="AG35" i="7"/>
  <c r="AG36" i="7" s="1"/>
  <c r="AG29" i="7"/>
  <c r="S30" i="37"/>
  <c r="S21" i="37" s="1"/>
  <c r="S32" i="37" s="1"/>
  <c r="S43" i="37" s="1"/>
  <c r="S31" i="37"/>
  <c r="T25" i="37"/>
  <c r="T26" i="37" s="1"/>
  <c r="S38" i="37"/>
  <c r="S40" i="37" s="1"/>
  <c r="S42" i="37"/>
  <c r="AC30" i="30" l="1"/>
  <c r="AC28" i="30" s="1"/>
  <c r="AC37" i="30" s="1"/>
  <c r="AC39" i="30" s="1"/>
  <c r="AC26" i="30"/>
  <c r="AC24" i="30" s="1"/>
  <c r="BQ62" i="30"/>
  <c r="BQ54" i="30" s="1"/>
  <c r="BQ65" i="30"/>
  <c r="BR60" i="30"/>
  <c r="BQ61" i="30"/>
  <c r="BR47" i="7"/>
  <c r="BS32" i="7"/>
  <c r="BS47" i="7" s="1"/>
  <c r="BS60" i="7"/>
  <c r="BR62" i="7"/>
  <c r="BR54" i="7" s="1"/>
  <c r="BR61" i="7"/>
  <c r="BR65" i="7" s="1"/>
  <c r="T46" i="37"/>
  <c r="T52" i="37" s="1"/>
  <c r="AQ38" i="30"/>
  <c r="AQ40" i="30" s="1"/>
  <c r="AR27" i="30"/>
  <c r="AS23" i="7"/>
  <c r="AS27" i="7"/>
  <c r="AD23" i="26"/>
  <c r="AC43" i="26"/>
  <c r="AC65" i="26"/>
  <c r="AC34" i="26"/>
  <c r="AC62" i="26"/>
  <c r="AC63" i="26" s="1"/>
  <c r="AC41" i="26"/>
  <c r="T31" i="34"/>
  <c r="T30" i="34"/>
  <c r="T21" i="34" s="1"/>
  <c r="T32" i="34" s="1"/>
  <c r="T43" i="34" s="1"/>
  <c r="T24" i="34"/>
  <c r="AG30" i="7"/>
  <c r="AG28" i="7" s="1"/>
  <c r="AG26" i="7"/>
  <c r="AG24" i="7" s="1"/>
  <c r="AE28" i="9"/>
  <c r="AE67" i="9" s="1"/>
  <c r="AD47" i="9"/>
  <c r="AD49" i="9" s="1"/>
  <c r="T23" i="37"/>
  <c r="AE37" i="9"/>
  <c r="AD46" i="9"/>
  <c r="AD48" i="9" s="1"/>
  <c r="AE25" i="9"/>
  <c r="T28" i="37"/>
  <c r="S39" i="37"/>
  <c r="S41" i="37" s="1"/>
  <c r="AD38" i="9"/>
  <c r="AD44" i="9" s="1"/>
  <c r="AD45" i="9" s="1"/>
  <c r="AD33" i="9"/>
  <c r="AD80" i="9"/>
  <c r="AD73" i="9"/>
  <c r="AD40" i="9"/>
  <c r="AD32" i="9"/>
  <c r="S45" i="37"/>
  <c r="S36" i="37" s="1"/>
  <c r="S37" i="37" s="1"/>
  <c r="S33" i="37"/>
  <c r="S44" i="37" s="1"/>
  <c r="S47" i="37"/>
  <c r="BR62" i="30" l="1"/>
  <c r="BR54" i="30" s="1"/>
  <c r="BR61" i="30"/>
  <c r="BS60" i="30"/>
  <c r="BR65" i="30"/>
  <c r="AC25" i="30"/>
  <c r="AC46" i="30"/>
  <c r="BS62" i="7"/>
  <c r="BS54" i="7" s="1"/>
  <c r="BS61" i="7"/>
  <c r="BS65" i="7"/>
  <c r="T59" i="37"/>
  <c r="AR38" i="30"/>
  <c r="AR40" i="30" s="1"/>
  <c r="AS22" i="30"/>
  <c r="AT22" i="7"/>
  <c r="AT23" i="7" s="1"/>
  <c r="AS38" i="7"/>
  <c r="AS40" i="7" s="1"/>
  <c r="AD29" i="26"/>
  <c r="AD22" i="26"/>
  <c r="T42" i="34"/>
  <c r="T38" i="34"/>
  <c r="T40" i="34" s="1"/>
  <c r="U46" i="34"/>
  <c r="U25" i="34"/>
  <c r="U26" i="34" s="1"/>
  <c r="T45" i="34"/>
  <c r="T36" i="34" s="1"/>
  <c r="T37" i="34" s="1"/>
  <c r="T33" i="34"/>
  <c r="T44" i="34" s="1"/>
  <c r="T47" i="34"/>
  <c r="T39" i="34"/>
  <c r="T41" i="34" s="1"/>
  <c r="U28" i="34"/>
  <c r="AD62" i="9"/>
  <c r="AD63" i="9" s="1"/>
  <c r="S48" i="37"/>
  <c r="AD74" i="9"/>
  <c r="AD75" i="9" s="1"/>
  <c r="AD78" i="9" s="1"/>
  <c r="AE26" i="9"/>
  <c r="AE23" i="9"/>
  <c r="T29" i="37"/>
  <c r="T22" i="37"/>
  <c r="T53" i="37"/>
  <c r="T54" i="37" s="1"/>
  <c r="T57" i="37"/>
  <c r="AG25" i="7"/>
  <c r="AG37" i="7"/>
  <c r="AG39" i="7" s="1"/>
  <c r="AD66" i="9"/>
  <c r="AD34" i="9"/>
  <c r="AD65" i="9"/>
  <c r="AD43" i="9"/>
  <c r="AC41" i="30" l="1"/>
  <c r="AC47" i="30"/>
  <c r="AD42" i="30"/>
  <c r="AD43" i="30" s="1"/>
  <c r="AC48" i="30"/>
  <c r="AD29" i="30"/>
  <c r="AD35" i="30"/>
  <c r="AD36" i="30" s="1"/>
  <c r="BS62" i="30"/>
  <c r="BS54" i="30" s="1"/>
  <c r="BS65" i="30"/>
  <c r="BS61" i="30"/>
  <c r="AS23" i="30"/>
  <c r="AS27" i="30"/>
  <c r="AT27" i="7"/>
  <c r="AD30" i="26"/>
  <c r="AD39" i="26"/>
  <c r="AD24" i="26"/>
  <c r="AD31" i="26"/>
  <c r="U52" i="34"/>
  <c r="U53" i="34" s="1"/>
  <c r="U54" i="34" s="1"/>
  <c r="U57" i="34" s="1"/>
  <c r="U59" i="34"/>
  <c r="U23" i="34"/>
  <c r="T30" i="37"/>
  <c r="T21" i="37" s="1"/>
  <c r="T32" i="37" s="1"/>
  <c r="T43" i="37" s="1"/>
  <c r="T24" i="37"/>
  <c r="T31" i="37"/>
  <c r="AE29" i="9"/>
  <c r="AE24" i="9" s="1"/>
  <c r="AE22" i="9"/>
  <c r="AH29" i="7"/>
  <c r="AH30" i="7" s="1"/>
  <c r="AH28" i="7" s="1"/>
  <c r="AH35" i="7"/>
  <c r="AH36" i="7" s="1"/>
  <c r="AG41" i="7"/>
  <c r="AH42" i="7"/>
  <c r="AH43" i="7" s="1"/>
  <c r="AG48" i="7"/>
  <c r="AD30" i="30" l="1"/>
  <c r="AD28" i="30" s="1"/>
  <c r="AD26" i="30"/>
  <c r="AD24" i="30" s="1"/>
  <c r="AS38" i="30"/>
  <c r="AS40" i="30" s="1"/>
  <c r="AT22" i="30"/>
  <c r="AT23" i="30" s="1"/>
  <c r="AU22" i="7"/>
  <c r="AU23" i="7" s="1"/>
  <c r="AT38" i="7"/>
  <c r="AT40" i="7" s="1"/>
  <c r="AD33" i="26"/>
  <c r="AD40" i="26"/>
  <c r="AD73" i="26"/>
  <c r="AD80" i="26"/>
  <c r="AD32" i="26"/>
  <c r="AD66" i="26" s="1"/>
  <c r="AD38" i="26"/>
  <c r="AD44" i="26" s="1"/>
  <c r="AD45" i="26" s="1"/>
  <c r="AE37" i="26"/>
  <c r="AD47" i="26"/>
  <c r="AD49" i="26" s="1"/>
  <c r="AE28" i="26"/>
  <c r="AE25" i="26"/>
  <c r="AD46" i="26"/>
  <c r="AD48" i="26" s="1"/>
  <c r="AD50" i="26"/>
  <c r="AH26" i="7"/>
  <c r="AH24" i="7" s="1"/>
  <c r="AH25" i="7" s="1"/>
  <c r="U29" i="34"/>
  <c r="U22" i="34"/>
  <c r="AE50" i="9"/>
  <c r="AF25" i="9"/>
  <c r="AF26" i="9" s="1"/>
  <c r="AE46" i="9"/>
  <c r="AE48" i="9" s="1"/>
  <c r="AE30" i="9"/>
  <c r="AE39" i="9"/>
  <c r="AE31" i="9"/>
  <c r="U28" i="37"/>
  <c r="T39" i="37"/>
  <c r="T41" i="37" s="1"/>
  <c r="T42" i="37"/>
  <c r="U46" i="37"/>
  <c r="U25" i="37"/>
  <c r="T38" i="37"/>
  <c r="T40" i="37" s="1"/>
  <c r="AH37" i="7"/>
  <c r="AH39" i="7" s="1"/>
  <c r="T33" i="37"/>
  <c r="T44" i="37" s="1"/>
  <c r="T45" i="37"/>
  <c r="T36" i="37" s="1"/>
  <c r="T37" i="37" s="1"/>
  <c r="T47" i="37"/>
  <c r="AD46" i="30" l="1"/>
  <c r="AD25" i="30"/>
  <c r="AD37" i="30"/>
  <c r="AD39" i="30" s="1"/>
  <c r="AT27" i="30"/>
  <c r="AU27" i="7"/>
  <c r="AD78" i="26"/>
  <c r="AD74" i="26"/>
  <c r="AD75" i="26" s="1"/>
  <c r="AE26" i="26"/>
  <c r="AE23" i="26"/>
  <c r="AD62" i="26"/>
  <c r="AD63" i="26" s="1"/>
  <c r="AD41" i="26"/>
  <c r="AE67" i="26"/>
  <c r="AD34" i="26"/>
  <c r="AD65" i="26"/>
  <c r="AD43" i="26"/>
  <c r="U31" i="34"/>
  <c r="U24" i="34"/>
  <c r="U30" i="34"/>
  <c r="U21" i="34" s="1"/>
  <c r="U32" i="34" s="1"/>
  <c r="U43" i="34" s="1"/>
  <c r="T48" i="37"/>
  <c r="U59" i="37"/>
  <c r="U52" i="37"/>
  <c r="AF28" i="9"/>
  <c r="AF67" i="9" s="1"/>
  <c r="AF37" i="9"/>
  <c r="AE47" i="9"/>
  <c r="AE49" i="9" s="1"/>
  <c r="AF23" i="9"/>
  <c r="AH41" i="7"/>
  <c r="AI35" i="7"/>
  <c r="AI36" i="7" s="1"/>
  <c r="AH48" i="7"/>
  <c r="AI29" i="7"/>
  <c r="AI42" i="7"/>
  <c r="AI43" i="7" s="1"/>
  <c r="U26" i="37"/>
  <c r="U23" i="37"/>
  <c r="U22" i="37" s="1"/>
  <c r="AE80" i="9"/>
  <c r="AE38" i="9"/>
  <c r="AE44" i="9" s="1"/>
  <c r="AE45" i="9" s="1"/>
  <c r="AE33" i="9"/>
  <c r="AE73" i="9"/>
  <c r="AE32" i="9"/>
  <c r="AE40" i="9"/>
  <c r="AD48" i="30" l="1"/>
  <c r="AD47" i="30"/>
  <c r="AE29" i="30"/>
  <c r="AE30" i="30" s="1"/>
  <c r="AE28" i="30" s="1"/>
  <c r="AE35" i="30"/>
  <c r="AE36" i="30" s="1"/>
  <c r="AE42" i="30"/>
  <c r="AE43" i="30" s="1"/>
  <c r="AD41" i="30"/>
  <c r="AU22" i="30"/>
  <c r="AT38" i="30"/>
  <c r="AT40" i="30" s="1"/>
  <c r="AU38" i="7"/>
  <c r="AU40" i="7" s="1"/>
  <c r="AV22" i="7"/>
  <c r="AV23" i="7" s="1"/>
  <c r="AE22" i="26"/>
  <c r="AE29" i="26"/>
  <c r="AE24" i="26" s="1"/>
  <c r="U33" i="34"/>
  <c r="U44" i="34" s="1"/>
  <c r="U45" i="34"/>
  <c r="U36" i="34" s="1"/>
  <c r="U37" i="34" s="1"/>
  <c r="U47" i="34"/>
  <c r="U42" i="34"/>
  <c r="V25" i="34"/>
  <c r="V26" i="34" s="1"/>
  <c r="U38" i="34"/>
  <c r="U40" i="34" s="1"/>
  <c r="V46" i="34"/>
  <c r="V28" i="34"/>
  <c r="U39" i="34"/>
  <c r="U41" i="34" s="1"/>
  <c r="AE62" i="9"/>
  <c r="AE63" i="9" s="1"/>
  <c r="U29" i="37"/>
  <c r="U24" i="37" s="1"/>
  <c r="AE66" i="9"/>
  <c r="AE75" i="9"/>
  <c r="AE78" i="9" s="1"/>
  <c r="AE74" i="9"/>
  <c r="AI30" i="7"/>
  <c r="AI28" i="7" s="1"/>
  <c r="AI26" i="7"/>
  <c r="AI24" i="7" s="1"/>
  <c r="AF22" i="9"/>
  <c r="AF29" i="9"/>
  <c r="AF31" i="9" s="1"/>
  <c r="AE34" i="9"/>
  <c r="AE43" i="9"/>
  <c r="AE65" i="9"/>
  <c r="U57" i="37"/>
  <c r="U53" i="37"/>
  <c r="U54" i="37" s="1"/>
  <c r="AE26" i="30" l="1"/>
  <c r="AE24" i="30" s="1"/>
  <c r="AE46" i="30" s="1"/>
  <c r="AE37" i="30"/>
  <c r="AE39" i="30" s="1"/>
  <c r="AE25" i="30"/>
  <c r="AU23" i="30"/>
  <c r="AU27" i="30"/>
  <c r="AV27" i="7"/>
  <c r="AW22" i="7" s="1"/>
  <c r="AW23" i="7" s="1"/>
  <c r="AE50" i="26"/>
  <c r="AF25" i="26"/>
  <c r="AF26" i="26" s="1"/>
  <c r="AE46" i="26"/>
  <c r="AE48" i="26" s="1"/>
  <c r="AE30" i="26"/>
  <c r="AE39" i="26"/>
  <c r="AE31" i="26"/>
  <c r="V52" i="34"/>
  <c r="V53" i="34" s="1"/>
  <c r="V54" i="34" s="1"/>
  <c r="V57" i="34" s="1"/>
  <c r="V59" i="34"/>
  <c r="V23" i="34"/>
  <c r="U42" i="37"/>
  <c r="U38" i="37"/>
  <c r="U40" i="37" s="1"/>
  <c r="V25" i="37"/>
  <c r="V26" i="37" s="1"/>
  <c r="AI25" i="7"/>
  <c r="AI37" i="7"/>
  <c r="AI39" i="7" s="1"/>
  <c r="AF30" i="9"/>
  <c r="AF39" i="9"/>
  <c r="AF24" i="9"/>
  <c r="AF50" i="9" s="1"/>
  <c r="U30" i="37"/>
  <c r="U21" i="37" s="1"/>
  <c r="U32" i="37" s="1"/>
  <c r="U43" i="37" s="1"/>
  <c r="U31" i="37"/>
  <c r="AG28" i="9"/>
  <c r="AG67" i="9" s="1"/>
  <c r="AF47" i="9"/>
  <c r="AF49" i="9" s="1"/>
  <c r="AE41" i="30" l="1"/>
  <c r="AE47" i="30"/>
  <c r="AF35" i="30"/>
  <c r="AF36" i="30" s="1"/>
  <c r="AE48" i="30"/>
  <c r="AF29" i="30"/>
  <c r="AF30" i="30" s="1"/>
  <c r="AF28" i="30" s="1"/>
  <c r="AF42" i="30"/>
  <c r="AF43" i="30" s="1"/>
  <c r="V46" i="37"/>
  <c r="V59" i="37" s="1"/>
  <c r="AU38" i="30"/>
  <c r="AU40" i="30" s="1"/>
  <c r="AV22" i="30"/>
  <c r="AV38" i="7"/>
  <c r="AV40" i="7" s="1"/>
  <c r="AG37" i="9"/>
  <c r="AF23" i="26"/>
  <c r="AF22" i="26" s="1"/>
  <c r="AW27" i="7"/>
  <c r="AE47" i="26"/>
  <c r="AE49" i="26" s="1"/>
  <c r="AF28" i="26"/>
  <c r="AF67" i="26" s="1"/>
  <c r="AF37" i="26"/>
  <c r="AE33" i="26"/>
  <c r="AE32" i="26"/>
  <c r="AE73" i="26"/>
  <c r="AE38" i="26"/>
  <c r="AE44" i="26" s="1"/>
  <c r="AE45" i="26" s="1"/>
  <c r="AE40" i="26"/>
  <c r="AE80" i="26"/>
  <c r="V23" i="37"/>
  <c r="V22" i="37" s="1"/>
  <c r="V22" i="34"/>
  <c r="V29" i="34"/>
  <c r="AG25" i="9"/>
  <c r="AF46" i="9"/>
  <c r="AF48" i="9" s="1"/>
  <c r="AJ42" i="7"/>
  <c r="AJ43" i="7" s="1"/>
  <c r="AI41" i="7"/>
  <c r="AJ35" i="7"/>
  <c r="AJ36" i="7" s="1"/>
  <c r="AJ29" i="7"/>
  <c r="AJ30" i="7" s="1"/>
  <c r="AJ28" i="7" s="1"/>
  <c r="AJ37" i="7" s="1"/>
  <c r="AJ39" i="7" s="1"/>
  <c r="AI48" i="7"/>
  <c r="V28" i="37"/>
  <c r="U39" i="37"/>
  <c r="U41" i="37" s="1"/>
  <c r="U45" i="37"/>
  <c r="U36" i="37" s="1"/>
  <c r="U37" i="37" s="1"/>
  <c r="U33" i="37"/>
  <c r="U44" i="37" s="1"/>
  <c r="U47" i="37"/>
  <c r="AF80" i="9"/>
  <c r="AF33" i="9"/>
  <c r="AF38" i="9"/>
  <c r="AF44" i="9" s="1"/>
  <c r="AF45" i="9" s="1"/>
  <c r="AF40" i="9"/>
  <c r="AF73" i="9"/>
  <c r="AF32" i="9"/>
  <c r="AF26" i="30" l="1"/>
  <c r="AF24" i="30" s="1"/>
  <c r="AF46" i="30" s="1"/>
  <c r="AF37" i="30"/>
  <c r="AF39" i="30" s="1"/>
  <c r="V52" i="37"/>
  <c r="V57" i="37" s="1"/>
  <c r="AV23" i="30"/>
  <c r="AV27" i="30"/>
  <c r="V29" i="37"/>
  <c r="V30" i="37" s="1"/>
  <c r="AW38" i="7"/>
  <c r="AW40" i="7" s="1"/>
  <c r="AX22" i="7"/>
  <c r="AX23" i="7" s="1"/>
  <c r="AE62" i="26"/>
  <c r="AE63" i="26" s="1"/>
  <c r="AE41" i="26"/>
  <c r="AE43" i="26"/>
  <c r="AE34" i="26"/>
  <c r="AE65" i="26"/>
  <c r="AE74" i="26"/>
  <c r="AE75" i="26" s="1"/>
  <c r="AE78" i="26" s="1"/>
  <c r="AF29" i="26"/>
  <c r="AE66" i="26"/>
  <c r="AJ26" i="7"/>
  <c r="AJ24" i="7" s="1"/>
  <c r="AJ25" i="7" s="1"/>
  <c r="V24" i="34"/>
  <c r="V30" i="34"/>
  <c r="V21" i="34" s="1"/>
  <c r="V32" i="34" s="1"/>
  <c r="V43" i="34" s="1"/>
  <c r="V31" i="34"/>
  <c r="AF62" i="9"/>
  <c r="AF63" i="9" s="1"/>
  <c r="U48" i="37"/>
  <c r="AG26" i="9"/>
  <c r="AG23" i="9"/>
  <c r="AF66" i="9"/>
  <c r="AF65" i="9"/>
  <c r="AF43" i="9"/>
  <c r="AF34" i="9"/>
  <c r="AF74" i="9"/>
  <c r="AF75" i="9" s="1"/>
  <c r="AF78" i="9" s="1"/>
  <c r="AF25" i="30" l="1"/>
  <c r="AF47" i="30" s="1"/>
  <c r="V53" i="37"/>
  <c r="V54" i="37" s="1"/>
  <c r="V47" i="37"/>
  <c r="V21" i="37"/>
  <c r="V32" i="37" s="1"/>
  <c r="V43" i="37" s="1"/>
  <c r="AV38" i="30"/>
  <c r="AV40" i="30" s="1"/>
  <c r="AW22" i="30"/>
  <c r="V45" i="37"/>
  <c r="V31" i="37"/>
  <c r="V39" i="37" s="1"/>
  <c r="V41" i="37" s="1"/>
  <c r="V24" i="37"/>
  <c r="V38" i="37" s="1"/>
  <c r="V40" i="37" s="1"/>
  <c r="AX27" i="7"/>
  <c r="AF39" i="26"/>
  <c r="AF30" i="26"/>
  <c r="AF24" i="26"/>
  <c r="AF31" i="26"/>
  <c r="V47" i="34"/>
  <c r="V45" i="34"/>
  <c r="V36" i="34" s="1"/>
  <c r="V37" i="34" s="1"/>
  <c r="V33" i="34"/>
  <c r="V44" i="34" s="1"/>
  <c r="V42" i="34"/>
  <c r="W25" i="34"/>
  <c r="W26" i="34" s="1"/>
  <c r="W46" i="34"/>
  <c r="V38" i="34"/>
  <c r="V40" i="34" s="1"/>
  <c r="W28" i="34"/>
  <c r="V39" i="34"/>
  <c r="V41" i="34" s="1"/>
  <c r="AJ41" i="7"/>
  <c r="AK29" i="7"/>
  <c r="AK30" i="7" s="1"/>
  <c r="AK28" i="7" s="1"/>
  <c r="AK42" i="7"/>
  <c r="AK43" i="7" s="1"/>
  <c r="AJ48" i="7"/>
  <c r="AK35" i="7"/>
  <c r="AK36" i="7" s="1"/>
  <c r="AG29" i="9"/>
  <c r="AG22" i="9"/>
  <c r="AF48" i="30" l="1"/>
  <c r="AG29" i="30"/>
  <c r="AG35" i="30"/>
  <c r="AG36" i="30" s="1"/>
  <c r="AG42" i="30"/>
  <c r="AG43" i="30" s="1"/>
  <c r="AF41" i="30"/>
  <c r="V33" i="37"/>
  <c r="V44" i="37" s="1"/>
  <c r="V36" i="37"/>
  <c r="V37" i="37" s="1"/>
  <c r="V48" i="37"/>
  <c r="W28" i="37"/>
  <c r="AW23" i="30"/>
  <c r="AW27" i="30"/>
  <c r="W25" i="37"/>
  <c r="W26" i="37" s="1"/>
  <c r="V42" i="37"/>
  <c r="W46" i="37"/>
  <c r="W59" i="37" s="1"/>
  <c r="AX38" i="7"/>
  <c r="AX40" i="7" s="1"/>
  <c r="AY22" i="7"/>
  <c r="AY23" i="7" s="1"/>
  <c r="AG37" i="26"/>
  <c r="AF47" i="26"/>
  <c r="AF49" i="26" s="1"/>
  <c r="AG28" i="26"/>
  <c r="AG67" i="26" s="1"/>
  <c r="AF46" i="26"/>
  <c r="AF48" i="26" s="1"/>
  <c r="AG25" i="26"/>
  <c r="AG26" i="26" s="1"/>
  <c r="AF50" i="26"/>
  <c r="AF33" i="26"/>
  <c r="AF80" i="26"/>
  <c r="AF38" i="26"/>
  <c r="AF44" i="26" s="1"/>
  <c r="AF45" i="26" s="1"/>
  <c r="AF32" i="26"/>
  <c r="AF40" i="26"/>
  <c r="AF73" i="26"/>
  <c r="W23" i="34"/>
  <c r="W29" i="34" s="1"/>
  <c r="W52" i="34"/>
  <c r="W59" i="34"/>
  <c r="AG30" i="9"/>
  <c r="AG39" i="9"/>
  <c r="AG31" i="9"/>
  <c r="AK37" i="7"/>
  <c r="AK39" i="7" s="1"/>
  <c r="AG24" i="9"/>
  <c r="AG50" i="9" s="1"/>
  <c r="AK26" i="7"/>
  <c r="AK24" i="7" s="1"/>
  <c r="AG30" i="30" l="1"/>
  <c r="AG28" i="30" s="1"/>
  <c r="AG26" i="30"/>
  <c r="AG24" i="30" s="1"/>
  <c r="AG46" i="30" s="1"/>
  <c r="W23" i="37"/>
  <c r="W29" i="37" s="1"/>
  <c r="AW38" i="30"/>
  <c r="AW40" i="30" s="1"/>
  <c r="AX22" i="30"/>
  <c r="W52" i="37"/>
  <c r="W57" i="37" s="1"/>
  <c r="W22" i="34"/>
  <c r="AY27" i="7"/>
  <c r="AF74" i="26"/>
  <c r="AF75" i="26" s="1"/>
  <c r="AF78" i="26" s="1"/>
  <c r="AG23" i="26"/>
  <c r="AF62" i="26"/>
  <c r="AF63" i="26" s="1"/>
  <c r="AF41" i="26"/>
  <c r="AF43" i="26"/>
  <c r="AF34" i="26"/>
  <c r="AF65" i="26"/>
  <c r="AF66" i="26"/>
  <c r="W57" i="34"/>
  <c r="W53" i="34"/>
  <c r="W54" i="34" s="1"/>
  <c r="W24" i="34"/>
  <c r="W30" i="34"/>
  <c r="W21" i="34" s="1"/>
  <c r="W32" i="34" s="1"/>
  <c r="W43" i="34" s="1"/>
  <c r="W31" i="34"/>
  <c r="AG46" i="9"/>
  <c r="AG48" i="9" s="1"/>
  <c r="AH25" i="9"/>
  <c r="AK25" i="7"/>
  <c r="AG80" i="9"/>
  <c r="AG38" i="9"/>
  <c r="AG44" i="9" s="1"/>
  <c r="AG45" i="9" s="1"/>
  <c r="AG33" i="9"/>
  <c r="AG73" i="9"/>
  <c r="AG40" i="9"/>
  <c r="AG32" i="9"/>
  <c r="AH37" i="9"/>
  <c r="AG47" i="9"/>
  <c r="AG49" i="9" s="1"/>
  <c r="AH28" i="9"/>
  <c r="AH67" i="9" s="1"/>
  <c r="AG25" i="30" l="1"/>
  <c r="AG37" i="30"/>
  <c r="AG39" i="30" s="1"/>
  <c r="W22" i="37"/>
  <c r="W53" i="37"/>
  <c r="W54" i="37" s="1"/>
  <c r="AX23" i="30"/>
  <c r="AX27" i="30"/>
  <c r="AY38" i="7"/>
  <c r="AY40" i="7" s="1"/>
  <c r="AZ22" i="7"/>
  <c r="AZ23" i="7" s="1"/>
  <c r="AG29" i="26"/>
  <c r="AG22" i="26"/>
  <c r="W42" i="34"/>
  <c r="X46" i="34"/>
  <c r="X25" i="34"/>
  <c r="W38" i="34"/>
  <c r="W40" i="34" s="1"/>
  <c r="W39" i="34"/>
  <c r="W41" i="34" s="1"/>
  <c r="X28" i="34"/>
  <c r="W45" i="34"/>
  <c r="W36" i="34" s="1"/>
  <c r="W37" i="34" s="1"/>
  <c r="W47" i="34"/>
  <c r="W33" i="34"/>
  <c r="W44" i="34" s="1"/>
  <c r="AG65" i="9"/>
  <c r="AG43" i="9"/>
  <c r="AG34" i="9"/>
  <c r="AG66" i="9"/>
  <c r="AH26" i="9"/>
  <c r="AH23" i="9"/>
  <c r="AG62" i="9"/>
  <c r="AG63" i="9" s="1"/>
  <c r="AG74" i="9"/>
  <c r="AG75" i="9"/>
  <c r="AG78" i="9" s="1"/>
  <c r="W30" i="37"/>
  <c r="W21" i="37" s="1"/>
  <c r="W32" i="37" s="1"/>
  <c r="W43" i="37" s="1"/>
  <c r="W24" i="37"/>
  <c r="W31" i="37"/>
  <c r="AL29" i="7"/>
  <c r="AL30" i="7" s="1"/>
  <c r="AL28" i="7" s="1"/>
  <c r="AL42" i="7"/>
  <c r="AL43" i="7" s="1"/>
  <c r="AK41" i="7"/>
  <c r="AK48" i="7"/>
  <c r="AL35" i="7"/>
  <c r="AL36" i="7" s="1"/>
  <c r="AH35" i="30" l="1"/>
  <c r="AH36" i="30" s="1"/>
  <c r="AG48" i="30"/>
  <c r="AG47" i="30"/>
  <c r="AG41" i="30"/>
  <c r="AH42" i="30"/>
  <c r="AH43" i="30" s="1"/>
  <c r="AH29" i="30"/>
  <c r="AH30" i="30" s="1"/>
  <c r="AH28" i="30" s="1"/>
  <c r="AH37" i="30" s="1"/>
  <c r="AH39" i="30" s="1"/>
  <c r="AL26" i="7"/>
  <c r="AL24" i="7" s="1"/>
  <c r="AL25" i="7" s="1"/>
  <c r="AX38" i="30"/>
  <c r="AX40" i="30" s="1"/>
  <c r="AY22" i="30"/>
  <c r="AZ27" i="7"/>
  <c r="AG30" i="26"/>
  <c r="AG39" i="26"/>
  <c r="AG24" i="26"/>
  <c r="AG31" i="26"/>
  <c r="X26" i="34"/>
  <c r="X23" i="34"/>
  <c r="X59" i="34"/>
  <c r="X52" i="34"/>
  <c r="W33" i="37"/>
  <c r="W44" i="37" s="1"/>
  <c r="W45" i="37"/>
  <c r="W36" i="37" s="1"/>
  <c r="W37" i="37" s="1"/>
  <c r="W47" i="37"/>
  <c r="AH29" i="9"/>
  <c r="AH24" i="9" s="1"/>
  <c r="AH22" i="9"/>
  <c r="AL37" i="7"/>
  <c r="AL39" i="7" s="1"/>
  <c r="X28" i="37"/>
  <c r="W39" i="37"/>
  <c r="W41" i="37" s="1"/>
  <c r="W38" i="37"/>
  <c r="W40" i="37" s="1"/>
  <c r="X46" i="37"/>
  <c r="X25" i="37"/>
  <c r="X26" i="37" s="1"/>
  <c r="W42" i="37"/>
  <c r="AH26" i="30" l="1"/>
  <c r="AH24" i="30" s="1"/>
  <c r="AY23" i="30"/>
  <c r="AY27" i="30"/>
  <c r="AZ38" i="7"/>
  <c r="AZ40" i="7" s="1"/>
  <c r="BA22" i="7"/>
  <c r="BA23" i="7" s="1"/>
  <c r="AG33" i="26"/>
  <c r="AG80" i="26"/>
  <c r="AG38" i="26"/>
  <c r="AG44" i="26" s="1"/>
  <c r="AG45" i="26" s="1"/>
  <c r="AG32" i="26"/>
  <c r="AG73" i="26"/>
  <c r="AG40" i="26"/>
  <c r="AH28" i="26"/>
  <c r="AH67" i="26" s="1"/>
  <c r="AH37" i="26"/>
  <c r="AG47" i="26"/>
  <c r="AG49" i="26" s="1"/>
  <c r="AH25" i="26"/>
  <c r="AH26" i="26" s="1"/>
  <c r="AG46" i="26"/>
  <c r="AG48" i="26" s="1"/>
  <c r="AG50" i="26"/>
  <c r="X57" i="34"/>
  <c r="X53" i="34"/>
  <c r="X54" i="34" s="1"/>
  <c r="X22" i="34"/>
  <c r="X29" i="34"/>
  <c r="X59" i="37"/>
  <c r="X52" i="37"/>
  <c r="AI25" i="9"/>
  <c r="AI26" i="9" s="1"/>
  <c r="AH46" i="9"/>
  <c r="AH48" i="9" s="1"/>
  <c r="AH50" i="9"/>
  <c r="AH39" i="9"/>
  <c r="AH30" i="9"/>
  <c r="AH31" i="9"/>
  <c r="AM29" i="7"/>
  <c r="AM30" i="7" s="1"/>
  <c r="AM28" i="7" s="1"/>
  <c r="AL41" i="7"/>
  <c r="AM42" i="7"/>
  <c r="AM43" i="7" s="1"/>
  <c r="AM35" i="7"/>
  <c r="AM36" i="7" s="1"/>
  <c r="AL48" i="7"/>
  <c r="W48" i="37"/>
  <c r="X23" i="37"/>
  <c r="AH46" i="30" l="1"/>
  <c r="AH25" i="30"/>
  <c r="AY38" i="30"/>
  <c r="AY40" i="30" s="1"/>
  <c r="AZ22" i="30"/>
  <c r="AZ23" i="30" s="1"/>
  <c r="BA27" i="7"/>
  <c r="BA38" i="7" s="1"/>
  <c r="BA40" i="7" s="1"/>
  <c r="AG62" i="26"/>
  <c r="AG63" i="26" s="1"/>
  <c r="AG41" i="26"/>
  <c r="AG74" i="26"/>
  <c r="AG75" i="26" s="1"/>
  <c r="AG78" i="26"/>
  <c r="AG34" i="26"/>
  <c r="AG43" i="26"/>
  <c r="AG65" i="26"/>
  <c r="AG66" i="26"/>
  <c r="AH23" i="26"/>
  <c r="AI23" i="9"/>
  <c r="AI22" i="9" s="1"/>
  <c r="X24" i="34"/>
  <c r="X30" i="34"/>
  <c r="X21" i="34" s="1"/>
  <c r="X32" i="34" s="1"/>
  <c r="X43" i="34" s="1"/>
  <c r="X31" i="34"/>
  <c r="X29" i="37"/>
  <c r="X22" i="37"/>
  <c r="AI37" i="9"/>
  <c r="AI28" i="9"/>
  <c r="AI67" i="9" s="1"/>
  <c r="AH47" i="9"/>
  <c r="AH49" i="9" s="1"/>
  <c r="AH80" i="9"/>
  <c r="AH38" i="9"/>
  <c r="AH44" i="9" s="1"/>
  <c r="AH45" i="9" s="1"/>
  <c r="AH33" i="9"/>
  <c r="AH32" i="9"/>
  <c r="AH40" i="9"/>
  <c r="AH73" i="9"/>
  <c r="X53" i="37"/>
  <c r="X54" i="37" s="1"/>
  <c r="X57" i="37"/>
  <c r="AM37" i="7"/>
  <c r="AM39" i="7" s="1"/>
  <c r="AM26" i="7"/>
  <c r="AM24" i="7" s="1"/>
  <c r="AH41" i="30" l="1"/>
  <c r="AI42" i="30"/>
  <c r="AI43" i="30" s="1"/>
  <c r="AI29" i="30"/>
  <c r="AI30" i="30" s="1"/>
  <c r="AI28" i="30" s="1"/>
  <c r="AH48" i="30"/>
  <c r="AI35" i="30"/>
  <c r="AI36" i="30" s="1"/>
  <c r="AH47" i="30"/>
  <c r="AI26" i="30"/>
  <c r="AI24" i="30" s="1"/>
  <c r="AI46" i="30" s="1"/>
  <c r="AZ27" i="30"/>
  <c r="BA22" i="30" s="1"/>
  <c r="BB22" i="7"/>
  <c r="BB23" i="7" s="1"/>
  <c r="AH22" i="26"/>
  <c r="AH29" i="26"/>
  <c r="AI29" i="9"/>
  <c r="AI31" i="9" s="1"/>
  <c r="Y28" i="34"/>
  <c r="X39" i="34"/>
  <c r="X41" i="34" s="1"/>
  <c r="X45" i="34"/>
  <c r="X36" i="34" s="1"/>
  <c r="X37" i="34" s="1"/>
  <c r="X33" i="34"/>
  <c r="X44" i="34" s="1"/>
  <c r="X47" i="34"/>
  <c r="X38" i="34"/>
  <c r="X40" i="34" s="1"/>
  <c r="Y25" i="34"/>
  <c r="X42" i="34"/>
  <c r="Y46" i="34"/>
  <c r="AH43" i="9"/>
  <c r="AH65" i="9"/>
  <c r="AH34" i="9"/>
  <c r="AM25" i="7"/>
  <c r="AH74" i="9"/>
  <c r="AH75" i="9" s="1"/>
  <c r="AH78" i="9" s="1"/>
  <c r="AH62" i="9"/>
  <c r="AH63" i="9" s="1"/>
  <c r="X30" i="37"/>
  <c r="X21" i="37" s="1"/>
  <c r="X32" i="37" s="1"/>
  <c r="X43" i="37" s="1"/>
  <c r="X31" i="37"/>
  <c r="X24" i="37"/>
  <c r="AH66" i="9"/>
  <c r="AI25" i="30" l="1"/>
  <c r="AI37" i="30"/>
  <c r="AI39" i="30" s="1"/>
  <c r="AZ38" i="30"/>
  <c r="AZ40" i="30" s="1"/>
  <c r="AI24" i="9"/>
  <c r="AI46" i="9" s="1"/>
  <c r="AI48" i="9" s="1"/>
  <c r="AI39" i="9"/>
  <c r="AI30" i="9"/>
  <c r="AI73" i="9" s="1"/>
  <c r="AI74" i="9" s="1"/>
  <c r="BA23" i="30"/>
  <c r="BA27" i="30"/>
  <c r="BB27" i="7"/>
  <c r="BB38" i="7" s="1"/>
  <c r="BB40" i="7" s="1"/>
  <c r="AH30" i="26"/>
  <c r="AH39" i="26"/>
  <c r="AH24" i="26"/>
  <c r="AH31" i="26"/>
  <c r="Y26" i="34"/>
  <c r="Y23" i="34"/>
  <c r="Y52" i="34"/>
  <c r="Y59" i="34"/>
  <c r="AI47" i="9"/>
  <c r="AI49" i="9" s="1"/>
  <c r="AJ28" i="9"/>
  <c r="AJ67" i="9" s="1"/>
  <c r="X38" i="37"/>
  <c r="X40" i="37" s="1"/>
  <c r="Y46" i="37"/>
  <c r="Y25" i="37"/>
  <c r="Y26" i="37" s="1"/>
  <c r="Y28" i="37"/>
  <c r="X39" i="37"/>
  <c r="X41" i="37" s="1"/>
  <c r="X33" i="37"/>
  <c r="X44" i="37" s="1"/>
  <c r="X45" i="37"/>
  <c r="X36" i="37" s="1"/>
  <c r="X37" i="37" s="1"/>
  <c r="X47" i="37"/>
  <c r="X42" i="37"/>
  <c r="AN42" i="7"/>
  <c r="AN43" i="7" s="1"/>
  <c r="AM48" i="7"/>
  <c r="AN35" i="7"/>
  <c r="AN36" i="7" s="1"/>
  <c r="AM41" i="7"/>
  <c r="AN29" i="7"/>
  <c r="AN30" i="7" s="1"/>
  <c r="AN28" i="7" s="1"/>
  <c r="AI41" i="30" l="1"/>
  <c r="AI48" i="30"/>
  <c r="AI47" i="30"/>
  <c r="AJ35" i="30"/>
  <c r="AJ36" i="30" s="1"/>
  <c r="AJ29" i="30"/>
  <c r="AJ30" i="30" s="1"/>
  <c r="AJ28" i="30" s="1"/>
  <c r="AJ37" i="30" s="1"/>
  <c r="AJ39" i="30" s="1"/>
  <c r="AJ42" i="30"/>
  <c r="AJ43" i="30" s="1"/>
  <c r="AI75" i="9"/>
  <c r="AI78" i="9" s="1"/>
  <c r="AI33" i="9"/>
  <c r="AI43" i="9" s="1"/>
  <c r="AJ37" i="9"/>
  <c r="AI50" i="9"/>
  <c r="AI38" i="9"/>
  <c r="AI44" i="9" s="1"/>
  <c r="AI45" i="9" s="1"/>
  <c r="AI80" i="9"/>
  <c r="AI40" i="9"/>
  <c r="AI62" i="9" s="1"/>
  <c r="AI63" i="9" s="1"/>
  <c r="AI32" i="9"/>
  <c r="AI66" i="9" s="1"/>
  <c r="AJ25" i="9"/>
  <c r="AJ26" i="9" s="1"/>
  <c r="BB22" i="30"/>
  <c r="BB23" i="30" s="1"/>
  <c r="BA38" i="30"/>
  <c r="BA40" i="30" s="1"/>
  <c r="BC22" i="7"/>
  <c r="BC23" i="7" s="1"/>
  <c r="Y23" i="37"/>
  <c r="Y29" i="37" s="1"/>
  <c r="AI37" i="26"/>
  <c r="AH47" i="26"/>
  <c r="AH49" i="26" s="1"/>
  <c r="AI28" i="26"/>
  <c r="AI67" i="26" s="1"/>
  <c r="AH50" i="26"/>
  <c r="AH46" i="26"/>
  <c r="AH48" i="26" s="1"/>
  <c r="AI25" i="26"/>
  <c r="AI26" i="26" s="1"/>
  <c r="AH33" i="26"/>
  <c r="AH38" i="26"/>
  <c r="AH44" i="26" s="1"/>
  <c r="AH45" i="26" s="1"/>
  <c r="AH80" i="26"/>
  <c r="AH40" i="26"/>
  <c r="AH32" i="26"/>
  <c r="AH73" i="26"/>
  <c r="Y53" i="34"/>
  <c r="Y54" i="34" s="1"/>
  <c r="Y57" i="34"/>
  <c r="Y22" i="34"/>
  <c r="Y29" i="34"/>
  <c r="AN26" i="7"/>
  <c r="AN24" i="7" s="1"/>
  <c r="AN37" i="7"/>
  <c r="AN39" i="7" s="1"/>
  <c r="X48" i="37"/>
  <c r="Y59" i="37"/>
  <c r="Y52" i="37"/>
  <c r="AJ26" i="30" l="1"/>
  <c r="AJ24" i="30" s="1"/>
  <c r="AJ46" i="30" s="1"/>
  <c r="AI65" i="9"/>
  <c r="AI34" i="9"/>
  <c r="AJ23" i="9"/>
  <c r="AJ22" i="9" s="1"/>
  <c r="BB27" i="30"/>
  <c r="BC27" i="7"/>
  <c r="BD22" i="7" s="1"/>
  <c r="Y22" i="37"/>
  <c r="AH75" i="26"/>
  <c r="AH78" i="26" s="1"/>
  <c r="AH74" i="26"/>
  <c r="AH66" i="26"/>
  <c r="AH43" i="26"/>
  <c r="AH34" i="26"/>
  <c r="AH65" i="26"/>
  <c r="AH62" i="26"/>
  <c r="AH63" i="26" s="1"/>
  <c r="AH41" i="26"/>
  <c r="AI23" i="26"/>
  <c r="Y24" i="34"/>
  <c r="Y42" i="34" s="1"/>
  <c r="Y31" i="34"/>
  <c r="Y30" i="34"/>
  <c r="Y21" i="34" s="1"/>
  <c r="Y32" i="34" s="1"/>
  <c r="Y43" i="34" s="1"/>
  <c r="Y24" i="37"/>
  <c r="Y30" i="37"/>
  <c r="Y21" i="37" s="1"/>
  <c r="Y32" i="37" s="1"/>
  <c r="Y43" i="37" s="1"/>
  <c r="Y31" i="37"/>
  <c r="Y53" i="37"/>
  <c r="Y54" i="37" s="1"/>
  <c r="Y57" i="37" s="1"/>
  <c r="AN25" i="7"/>
  <c r="AJ25" i="30" l="1"/>
  <c r="AK35" i="30" s="1"/>
  <c r="AK36" i="30" s="1"/>
  <c r="AK42" i="30"/>
  <c r="AK43" i="30" s="1"/>
  <c r="AJ29" i="9"/>
  <c r="AJ24" i="9" s="1"/>
  <c r="BB38" i="30"/>
  <c r="BB40" i="30" s="1"/>
  <c r="BC22" i="30"/>
  <c r="BC23" i="30" s="1"/>
  <c r="BC38" i="7"/>
  <c r="BC40" i="7" s="1"/>
  <c r="BD23" i="7"/>
  <c r="BD27" i="7"/>
  <c r="AI22" i="26"/>
  <c r="AI29" i="26"/>
  <c r="Y47" i="34"/>
  <c r="Y45" i="34"/>
  <c r="Y36" i="34" s="1"/>
  <c r="Y37" i="34" s="1"/>
  <c r="Y33" i="34"/>
  <c r="Y44" i="34" s="1"/>
  <c r="Y39" i="34"/>
  <c r="Y41" i="34" s="1"/>
  <c r="Z28" i="34"/>
  <c r="Z25" i="34"/>
  <c r="Z26" i="34" s="1"/>
  <c r="Y38" i="34"/>
  <c r="Y40" i="34" s="1"/>
  <c r="Z46" i="34"/>
  <c r="Y33" i="37"/>
  <c r="Y44" i="37" s="1"/>
  <c r="Y45" i="37"/>
  <c r="Y36" i="37" s="1"/>
  <c r="Y37" i="37" s="1"/>
  <c r="Y47" i="37"/>
  <c r="Z46" i="37"/>
  <c r="Z28" i="37"/>
  <c r="Y39" i="37"/>
  <c r="Y41" i="37" s="1"/>
  <c r="Y38" i="37"/>
  <c r="Y40" i="37" s="1"/>
  <c r="Z25" i="37"/>
  <c r="Z26" i="37" s="1"/>
  <c r="Y42" i="37"/>
  <c r="AO35" i="7"/>
  <c r="AO36" i="7" s="1"/>
  <c r="AO29" i="7"/>
  <c r="AO30" i="7" s="1"/>
  <c r="AO28" i="7" s="1"/>
  <c r="AN48" i="7"/>
  <c r="AN41" i="7"/>
  <c r="AO42" i="7"/>
  <c r="AO43" i="7" s="1"/>
  <c r="AK29" i="30" l="1"/>
  <c r="AK30" i="30" s="1"/>
  <c r="AK28" i="30" s="1"/>
  <c r="AK37" i="30" s="1"/>
  <c r="AK39" i="30" s="1"/>
  <c r="AJ41" i="30"/>
  <c r="AJ48" i="30"/>
  <c r="AJ47" i="30"/>
  <c r="AK26" i="30"/>
  <c r="AK24" i="30" s="1"/>
  <c r="AK46" i="30" s="1"/>
  <c r="AJ39" i="9"/>
  <c r="AJ30" i="9"/>
  <c r="AJ38" i="9" s="1"/>
  <c r="AJ44" i="9" s="1"/>
  <c r="AJ45" i="9" s="1"/>
  <c r="AJ31" i="9"/>
  <c r="AK37" i="9" s="1"/>
  <c r="BC27" i="30"/>
  <c r="BD38" i="7"/>
  <c r="BD40" i="7" s="1"/>
  <c r="BE22" i="7"/>
  <c r="BE23" i="7" s="1"/>
  <c r="AI30" i="26"/>
  <c r="AI39" i="26"/>
  <c r="AI31" i="26"/>
  <c r="AI24" i="26"/>
  <c r="AI50" i="26" s="1"/>
  <c r="AO26" i="7"/>
  <c r="AO24" i="7" s="1"/>
  <c r="AO25" i="7" s="1"/>
  <c r="Z23" i="34"/>
  <c r="Z59" i="34"/>
  <c r="Z52" i="34"/>
  <c r="Z59" i="37"/>
  <c r="Z52" i="37"/>
  <c r="AJ46" i="9"/>
  <c r="AJ48" i="9" s="1"/>
  <c r="AK25" i="9"/>
  <c r="AK26" i="9" s="1"/>
  <c r="AJ50" i="9"/>
  <c r="AO37" i="7"/>
  <c r="AO39" i="7" s="1"/>
  <c r="Y48" i="37"/>
  <c r="Z23" i="37"/>
  <c r="AK25" i="30" l="1"/>
  <c r="AL29" i="30" s="1"/>
  <c r="AJ33" i="9"/>
  <c r="AJ65" i="9" s="1"/>
  <c r="AK28" i="9"/>
  <c r="AK67" i="9" s="1"/>
  <c r="AJ40" i="9"/>
  <c r="AJ62" i="9" s="1"/>
  <c r="AJ63" i="9" s="1"/>
  <c r="AJ73" i="9"/>
  <c r="AJ74" i="9" s="1"/>
  <c r="AJ75" i="9" s="1"/>
  <c r="AJ78" i="9" s="1"/>
  <c r="AJ80" i="9"/>
  <c r="AJ32" i="9"/>
  <c r="AJ66" i="9" s="1"/>
  <c r="AJ47" i="9"/>
  <c r="AJ49" i="9" s="1"/>
  <c r="BD22" i="30"/>
  <c r="BD23" i="30" s="1"/>
  <c r="BC38" i="30"/>
  <c r="BC40" i="30" s="1"/>
  <c r="BE27" i="7"/>
  <c r="AJ25" i="26"/>
  <c r="AJ26" i="26" s="1"/>
  <c r="AI46" i="26"/>
  <c r="AI48" i="26" s="1"/>
  <c r="AJ37" i="26"/>
  <c r="AI47" i="26"/>
  <c r="AI49" i="26" s="1"/>
  <c r="AJ28" i="26"/>
  <c r="AJ67" i="26" s="1"/>
  <c r="AI33" i="26"/>
  <c r="AI38" i="26"/>
  <c r="AI44" i="26" s="1"/>
  <c r="AI45" i="26" s="1"/>
  <c r="AI80" i="26"/>
  <c r="AI32" i="26"/>
  <c r="AI73" i="26"/>
  <c r="AI40" i="26"/>
  <c r="Z57" i="34"/>
  <c r="Z53" i="34"/>
  <c r="Z54" i="34" s="1"/>
  <c r="Z29" i="34"/>
  <c r="Z22" i="34"/>
  <c r="AO48" i="7"/>
  <c r="AP29" i="7"/>
  <c r="AP30" i="7" s="1"/>
  <c r="AP28" i="7" s="1"/>
  <c r="AP42" i="7"/>
  <c r="AP43" i="7" s="1"/>
  <c r="AP35" i="7"/>
  <c r="AP36" i="7" s="1"/>
  <c r="AO41" i="7"/>
  <c r="AK23" i="9"/>
  <c r="Z53" i="37"/>
  <c r="Z54" i="37" s="1"/>
  <c r="Z57" i="37" s="1"/>
  <c r="Z22" i="37"/>
  <c r="Z29" i="37"/>
  <c r="AK41" i="30" l="1"/>
  <c r="AK48" i="30"/>
  <c r="AK47" i="30"/>
  <c r="AL30" i="30"/>
  <c r="AL28" i="30" s="1"/>
  <c r="AL37" i="30" s="1"/>
  <c r="AL39" i="30" s="1"/>
  <c r="AL26" i="30"/>
  <c r="AL24" i="30" s="1"/>
  <c r="AL46" i="30" s="1"/>
  <c r="AL35" i="30"/>
  <c r="AL36" i="30" s="1"/>
  <c r="AL42" i="30"/>
  <c r="AL43" i="30" s="1"/>
  <c r="AJ34" i="9"/>
  <c r="AJ43" i="9"/>
  <c r="BD27" i="30"/>
  <c r="BE22" i="30" s="1"/>
  <c r="BE23" i="30" s="1"/>
  <c r="AP26" i="7"/>
  <c r="AP24" i="7" s="1"/>
  <c r="AP25" i="7" s="1"/>
  <c r="AJ23" i="26"/>
  <c r="AJ22" i="26" s="1"/>
  <c r="BF22" i="7"/>
  <c r="BF23" i="7" s="1"/>
  <c r="BE38" i="7"/>
  <c r="BE40" i="7" s="1"/>
  <c r="AI74" i="26"/>
  <c r="AI75" i="26" s="1"/>
  <c r="AI78" i="26" s="1"/>
  <c r="AI43" i="26"/>
  <c r="AI34" i="26"/>
  <c r="AI65" i="26"/>
  <c r="AI66" i="26"/>
  <c r="AI62" i="26"/>
  <c r="AI63" i="26" s="1"/>
  <c r="AI41" i="26"/>
  <c r="Z31" i="34"/>
  <c r="Z30" i="34"/>
  <c r="Z21" i="34" s="1"/>
  <c r="Z32" i="34" s="1"/>
  <c r="Z43" i="34" s="1"/>
  <c r="Z24" i="34"/>
  <c r="Z30" i="37"/>
  <c r="Z21" i="37" s="1"/>
  <c r="Z32" i="37" s="1"/>
  <c r="Z43" i="37" s="1"/>
  <c r="Z24" i="37"/>
  <c r="Z42" i="37" s="1"/>
  <c r="Z31" i="37"/>
  <c r="AK29" i="9"/>
  <c r="AK22" i="9"/>
  <c r="AP37" i="7"/>
  <c r="AP39" i="7" s="1"/>
  <c r="AL25" i="30" l="1"/>
  <c r="AL48" i="30" s="1"/>
  <c r="AM42" i="30"/>
  <c r="AM43" i="30" s="1"/>
  <c r="AM35" i="30"/>
  <c r="AM36" i="30" s="1"/>
  <c r="AM29" i="30"/>
  <c r="AL47" i="30"/>
  <c r="AL41" i="30"/>
  <c r="AJ29" i="26"/>
  <c r="AJ31" i="26" s="1"/>
  <c r="BD38" i="30"/>
  <c r="BD40" i="30" s="1"/>
  <c r="BE27" i="30"/>
  <c r="BE38" i="30" s="1"/>
  <c r="BE40" i="30" s="1"/>
  <c r="BF27" i="7"/>
  <c r="AA46" i="34"/>
  <c r="AA25" i="34"/>
  <c r="AA26" i="34" s="1"/>
  <c r="Z38" i="34"/>
  <c r="Z40" i="34" s="1"/>
  <c r="Z33" i="34"/>
  <c r="Z44" i="34" s="1"/>
  <c r="Z47" i="34"/>
  <c r="Z45" i="34"/>
  <c r="Z36" i="34" s="1"/>
  <c r="Z37" i="34" s="1"/>
  <c r="Z39" i="34"/>
  <c r="Z41" i="34" s="1"/>
  <c r="AA28" i="34"/>
  <c r="Z42" i="34"/>
  <c r="AK30" i="9"/>
  <c r="AK39" i="9"/>
  <c r="AK24" i="9"/>
  <c r="AK50" i="9" s="1"/>
  <c r="AK31" i="9"/>
  <c r="AQ35" i="7"/>
  <c r="AQ36" i="7" s="1"/>
  <c r="AQ29" i="7"/>
  <c r="AQ30" i="7" s="1"/>
  <c r="AQ28" i="7" s="1"/>
  <c r="AP41" i="7"/>
  <c r="AP48" i="7"/>
  <c r="AQ42" i="7"/>
  <c r="AQ43" i="7" s="1"/>
  <c r="AA28" i="37"/>
  <c r="Z39" i="37"/>
  <c r="Z41" i="37" s="1"/>
  <c r="AA25" i="37"/>
  <c r="AA46" i="37"/>
  <c r="Z38" i="37"/>
  <c r="Z40" i="37" s="1"/>
  <c r="Z33" i="37"/>
  <c r="Z44" i="37" s="1"/>
  <c r="Z45" i="37"/>
  <c r="Z36" i="37" s="1"/>
  <c r="Z37" i="37" s="1"/>
  <c r="Z47" i="37"/>
  <c r="AM30" i="30" l="1"/>
  <c r="AM28" i="30" s="1"/>
  <c r="AM26" i="30"/>
  <c r="AM24" i="30" s="1"/>
  <c r="AQ26" i="7"/>
  <c r="AQ24" i="7" s="1"/>
  <c r="AQ25" i="7" s="1"/>
  <c r="AJ39" i="26"/>
  <c r="AJ30" i="26"/>
  <c r="AJ73" i="26" s="1"/>
  <c r="BF22" i="30"/>
  <c r="BF23" i="30" s="1"/>
  <c r="AJ24" i="26"/>
  <c r="AJ50" i="26" s="1"/>
  <c r="BG22" i="7"/>
  <c r="BG23" i="7" s="1"/>
  <c r="BF38" i="7"/>
  <c r="BF40" i="7" s="1"/>
  <c r="AJ47" i="26"/>
  <c r="AJ49" i="26" s="1"/>
  <c r="AK28" i="26"/>
  <c r="AK67" i="26" s="1"/>
  <c r="AA23" i="34"/>
  <c r="AA59" i="34"/>
  <c r="AA52" i="34"/>
  <c r="AA53" i="34" s="1"/>
  <c r="AA54" i="34" s="1"/>
  <c r="AA57" i="34" s="1"/>
  <c r="AQ37" i="7"/>
  <c r="AQ39" i="7" s="1"/>
  <c r="AL37" i="9"/>
  <c r="AK47" i="9"/>
  <c r="AK49" i="9" s="1"/>
  <c r="AL28" i="9"/>
  <c r="AL67" i="9" s="1"/>
  <c r="AL25" i="9"/>
  <c r="AK46" i="9"/>
  <c r="AK48" i="9" s="1"/>
  <c r="AA59" i="37"/>
  <c r="AA52" i="37"/>
  <c r="Z48" i="37"/>
  <c r="AA26" i="37"/>
  <c r="AA23" i="37"/>
  <c r="AK80" i="9"/>
  <c r="AK33" i="9"/>
  <c r="AK38" i="9"/>
  <c r="AK44" i="9" s="1"/>
  <c r="AK45" i="9" s="1"/>
  <c r="AK32" i="9"/>
  <c r="AK40" i="9"/>
  <c r="AK73" i="9"/>
  <c r="AM46" i="30" l="1"/>
  <c r="AM37" i="30"/>
  <c r="AM39" i="30" s="1"/>
  <c r="AM25" i="30"/>
  <c r="AK37" i="26"/>
  <c r="AJ33" i="26"/>
  <c r="AJ65" i="26" s="1"/>
  <c r="AK25" i="26"/>
  <c r="AK26" i="26" s="1"/>
  <c r="AJ32" i="26"/>
  <c r="AJ66" i="26" s="1"/>
  <c r="AJ46" i="26"/>
  <c r="AJ48" i="26" s="1"/>
  <c r="AJ80" i="26"/>
  <c r="AJ40" i="26"/>
  <c r="AJ41" i="26" s="1"/>
  <c r="AJ38" i="26"/>
  <c r="AJ44" i="26" s="1"/>
  <c r="AJ45" i="26" s="1"/>
  <c r="BF27" i="30"/>
  <c r="BF38" i="30" s="1"/>
  <c r="BF40" i="30" s="1"/>
  <c r="BG27" i="7"/>
  <c r="AJ74" i="26"/>
  <c r="AJ75" i="26" s="1"/>
  <c r="AJ78" i="26" s="1"/>
  <c r="AA29" i="34"/>
  <c r="AA22" i="34"/>
  <c r="AK66" i="9"/>
  <c r="AA29" i="37"/>
  <c r="AA24" i="37" s="1"/>
  <c r="AA22" i="37"/>
  <c r="AA53" i="37"/>
  <c r="AA54" i="37" s="1"/>
  <c r="AA57" i="37"/>
  <c r="AQ48" i="7"/>
  <c r="AQ41" i="7"/>
  <c r="AR42" i="7"/>
  <c r="AR43" i="7" s="1"/>
  <c r="AR35" i="7"/>
  <c r="AR36" i="7" s="1"/>
  <c r="AR29" i="7"/>
  <c r="AR30" i="7" s="1"/>
  <c r="AR28" i="7" s="1"/>
  <c r="AK74" i="9"/>
  <c r="AK75" i="9" s="1"/>
  <c r="AK78" i="9" s="1"/>
  <c r="AK43" i="9"/>
  <c r="AK65" i="9"/>
  <c r="AK34" i="9"/>
  <c r="AK62" i="9"/>
  <c r="AK63" i="9" s="1"/>
  <c r="AL26" i="9"/>
  <c r="AL23" i="9"/>
  <c r="AN35" i="30" l="1"/>
  <c r="AN36" i="30" s="1"/>
  <c r="AM41" i="30"/>
  <c r="AM48" i="30"/>
  <c r="AN29" i="30"/>
  <c r="AN30" i="30" s="1"/>
  <c r="AN28" i="30" s="1"/>
  <c r="AN42" i="30"/>
  <c r="AN43" i="30" s="1"/>
  <c r="AM47" i="30"/>
  <c r="AN26" i="30"/>
  <c r="AN24" i="30" s="1"/>
  <c r="AN46" i="30" s="1"/>
  <c r="AJ43" i="26"/>
  <c r="AJ34" i="26"/>
  <c r="AJ62" i="26"/>
  <c r="AJ63" i="26" s="1"/>
  <c r="AK23" i="26"/>
  <c r="AK22" i="26" s="1"/>
  <c r="BG22" i="30"/>
  <c r="BG23" i="30" s="1"/>
  <c r="AR26" i="7"/>
  <c r="AR24" i="7" s="1"/>
  <c r="AR25" i="7" s="1"/>
  <c r="BH22" i="7"/>
  <c r="BH23" i="7" s="1"/>
  <c r="BG38" i="7"/>
  <c r="BG40" i="7" s="1"/>
  <c r="AA24" i="34"/>
  <c r="AA42" i="34" s="1"/>
  <c r="AA31" i="34"/>
  <c r="AA30" i="34"/>
  <c r="AA21" i="34" s="1"/>
  <c r="AA32" i="34" s="1"/>
  <c r="AA43" i="34" s="1"/>
  <c r="AA38" i="37"/>
  <c r="AA40" i="37" s="1"/>
  <c r="AB25" i="37"/>
  <c r="AB26" i="37" s="1"/>
  <c r="AL29" i="9"/>
  <c r="AL22" i="9"/>
  <c r="AA42" i="37"/>
  <c r="AR37" i="7"/>
  <c r="AR39" i="7" s="1"/>
  <c r="AA30" i="37"/>
  <c r="AA21" i="37" s="1"/>
  <c r="AA32" i="37" s="1"/>
  <c r="AA43" i="37" s="1"/>
  <c r="AA31" i="37"/>
  <c r="AN37" i="30" l="1"/>
  <c r="AN39" i="30" s="1"/>
  <c r="AN25" i="30"/>
  <c r="AK29" i="26"/>
  <c r="AK39" i="26" s="1"/>
  <c r="BG27" i="30"/>
  <c r="BG38" i="30" s="1"/>
  <c r="BG40" i="30" s="1"/>
  <c r="AB23" i="37"/>
  <c r="AB22" i="37" s="1"/>
  <c r="BH27" i="7"/>
  <c r="AA39" i="34"/>
  <c r="AA41" i="34" s="1"/>
  <c r="AB28" i="34"/>
  <c r="AB25" i="34"/>
  <c r="AB26" i="34" s="1"/>
  <c r="AA38" i="34"/>
  <c r="AA40" i="34" s="1"/>
  <c r="AB46" i="34"/>
  <c r="AA45" i="34"/>
  <c r="AA36" i="34" s="1"/>
  <c r="AA37" i="34" s="1"/>
  <c r="AA33" i="34"/>
  <c r="AA47" i="34"/>
  <c r="AA39" i="37"/>
  <c r="AA41" i="37" s="1"/>
  <c r="AB28" i="37"/>
  <c r="AA33" i="37"/>
  <c r="AA44" i="37" s="1"/>
  <c r="AA45" i="37"/>
  <c r="AA36" i="37" s="1"/>
  <c r="AA37" i="37" s="1"/>
  <c r="AA47" i="37"/>
  <c r="AB46" i="37"/>
  <c r="AR48" i="7"/>
  <c r="AS42" i="7"/>
  <c r="AS43" i="7" s="1"/>
  <c r="AS35" i="7"/>
  <c r="AS36" i="7" s="1"/>
  <c r="AS29" i="7"/>
  <c r="AS30" i="7" s="1"/>
  <c r="AS28" i="7" s="1"/>
  <c r="AR41" i="7"/>
  <c r="AL24" i="9"/>
  <c r="AL50" i="9" s="1"/>
  <c r="AL30" i="9"/>
  <c r="AL39" i="9"/>
  <c r="AL31" i="9"/>
  <c r="AO35" i="30" l="1"/>
  <c r="AO36" i="30" s="1"/>
  <c r="AN47" i="30"/>
  <c r="AN48" i="30"/>
  <c r="AN41" i="30"/>
  <c r="AO42" i="30"/>
  <c r="AO43" i="30" s="1"/>
  <c r="AO29" i="30"/>
  <c r="AO30" i="30" s="1"/>
  <c r="AO28" i="30" s="1"/>
  <c r="AB29" i="37"/>
  <c r="AB30" i="37" s="1"/>
  <c r="AB21" i="37" s="1"/>
  <c r="AB32" i="37" s="1"/>
  <c r="AB43" i="37" s="1"/>
  <c r="AK24" i="26"/>
  <c r="AK50" i="26" s="1"/>
  <c r="AK31" i="26"/>
  <c r="AK47" i="26" s="1"/>
  <c r="AK49" i="26" s="1"/>
  <c r="AK30" i="26"/>
  <c r="AK73" i="26" s="1"/>
  <c r="BH22" i="30"/>
  <c r="BH23" i="30" s="1"/>
  <c r="BI22" i="7"/>
  <c r="BI23" i="7" s="1"/>
  <c r="BH38" i="7"/>
  <c r="BH40" i="7" s="1"/>
  <c r="AA44" i="34"/>
  <c r="AB23" i="34"/>
  <c r="AB59" i="34"/>
  <c r="AB52" i="34"/>
  <c r="AL47" i="9"/>
  <c r="AL49" i="9" s="1"/>
  <c r="AM28" i="9"/>
  <c r="AM67" i="9" s="1"/>
  <c r="AM37" i="9"/>
  <c r="AS26" i="7"/>
  <c r="AS24" i="7" s="1"/>
  <c r="AS25" i="7" s="1"/>
  <c r="AA48" i="37"/>
  <c r="AB33" i="37"/>
  <c r="AB44" i="37" s="1"/>
  <c r="AL33" i="9"/>
  <c r="AL80" i="9"/>
  <c r="AL38" i="9"/>
  <c r="AL44" i="9" s="1"/>
  <c r="AL45" i="9" s="1"/>
  <c r="AL32" i="9"/>
  <c r="AL40" i="9"/>
  <c r="AL73" i="9"/>
  <c r="AS37" i="7"/>
  <c r="AS39" i="7" s="1"/>
  <c r="AB59" i="37"/>
  <c r="AB52" i="37"/>
  <c r="AM25" i="9"/>
  <c r="AM26" i="9" s="1"/>
  <c r="AL46" i="9"/>
  <c r="AL48" i="9" s="1"/>
  <c r="AO26" i="30" l="1"/>
  <c r="AO24" i="30" s="1"/>
  <c r="AO46" i="30" s="1"/>
  <c r="AO37" i="30"/>
  <c r="AO39" i="30" s="1"/>
  <c r="AO25" i="30"/>
  <c r="AB31" i="37"/>
  <c r="AB24" i="37"/>
  <c r="AB42" i="37" s="1"/>
  <c r="AB45" i="37"/>
  <c r="AB36" i="37" s="1"/>
  <c r="AB37" i="37" s="1"/>
  <c r="AB47" i="37"/>
  <c r="AK32" i="26"/>
  <c r="AK66" i="26" s="1"/>
  <c r="AK33" i="26"/>
  <c r="AK65" i="26" s="1"/>
  <c r="AL28" i="26"/>
  <c r="AL67" i="26" s="1"/>
  <c r="AL25" i="26"/>
  <c r="AL26" i="26" s="1"/>
  <c r="AK80" i="26"/>
  <c r="AK40" i="26"/>
  <c r="AK41" i="26" s="1"/>
  <c r="AK38" i="26"/>
  <c r="AK44" i="26" s="1"/>
  <c r="AK45" i="26" s="1"/>
  <c r="AK46" i="26"/>
  <c r="AK48" i="26" s="1"/>
  <c r="AL37" i="26"/>
  <c r="BH27" i="30"/>
  <c r="BH38" i="30" s="1"/>
  <c r="BH40" i="30" s="1"/>
  <c r="BI27" i="7"/>
  <c r="AK74" i="26"/>
  <c r="AK75" i="26"/>
  <c r="AK78" i="26" s="1"/>
  <c r="AB53" i="34"/>
  <c r="AB54" i="34" s="1"/>
  <c r="AB57" i="34"/>
  <c r="AB22" i="34"/>
  <c r="AB29" i="34"/>
  <c r="AB53" i="37"/>
  <c r="AB54" i="37" s="1"/>
  <c r="AB57" i="37" s="1"/>
  <c r="AL74" i="9"/>
  <c r="AL75" i="9"/>
  <c r="AL78" i="9" s="1"/>
  <c r="AL62" i="9"/>
  <c r="AL63" i="9" s="1"/>
  <c r="AL34" i="9"/>
  <c r="AL43" i="9"/>
  <c r="AL65" i="9"/>
  <c r="AC46" i="37"/>
  <c r="AC59" i="37" s="1"/>
  <c r="AB38" i="37"/>
  <c r="AB40" i="37" s="1"/>
  <c r="AL66" i="9"/>
  <c r="AM23" i="9"/>
  <c r="AC28" i="37"/>
  <c r="AB39" i="37"/>
  <c r="AB41" i="37" s="1"/>
  <c r="AT35" i="7"/>
  <c r="AT36" i="7" s="1"/>
  <c r="AT42" i="7"/>
  <c r="AT43" i="7" s="1"/>
  <c r="AS41" i="7"/>
  <c r="AS48" i="7"/>
  <c r="AT29" i="7"/>
  <c r="AT30" i="7" s="1"/>
  <c r="AT28" i="7" s="1"/>
  <c r="AP42" i="30" l="1"/>
  <c r="AP43" i="30" s="1"/>
  <c r="AO41" i="30"/>
  <c r="AP29" i="30"/>
  <c r="AO47" i="30"/>
  <c r="AP35" i="30"/>
  <c r="AP36" i="30" s="1"/>
  <c r="AO48" i="30"/>
  <c r="AC25" i="37"/>
  <c r="AC26" i="37" s="1"/>
  <c r="AK43" i="26"/>
  <c r="AK62" i="26"/>
  <c r="AK63" i="26" s="1"/>
  <c r="AL23" i="26"/>
  <c r="AL29" i="26" s="1"/>
  <c r="AL24" i="26" s="1"/>
  <c r="AK34" i="26"/>
  <c r="BI22" i="30"/>
  <c r="BI23" i="30" s="1"/>
  <c r="BI38" i="7"/>
  <c r="BI40" i="7" s="1"/>
  <c r="BJ22" i="7"/>
  <c r="BJ23" i="7" s="1"/>
  <c r="AB30" i="34"/>
  <c r="AB21" i="34" s="1"/>
  <c r="AB32" i="34" s="1"/>
  <c r="AB43" i="34" s="1"/>
  <c r="AB31" i="34"/>
  <c r="AB24" i="34"/>
  <c r="AT37" i="7"/>
  <c r="AT39" i="7" s="1"/>
  <c r="AM22" i="9"/>
  <c r="AM29" i="9"/>
  <c r="AC52" i="37"/>
  <c r="AT26" i="7"/>
  <c r="AT24" i="7" s="1"/>
  <c r="AC23" i="37" l="1"/>
  <c r="AC22" i="37" s="1"/>
  <c r="AP30" i="30"/>
  <c r="AP28" i="30" s="1"/>
  <c r="AP26" i="30"/>
  <c r="AP24" i="30" s="1"/>
  <c r="AP46" i="30" s="1"/>
  <c r="AL22" i="26"/>
  <c r="AL50" i="26" s="1"/>
  <c r="BI27" i="30"/>
  <c r="BJ27" i="7"/>
  <c r="AL46" i="26"/>
  <c r="AL48" i="26" s="1"/>
  <c r="AM25" i="26"/>
  <c r="AM26" i="26" s="1"/>
  <c r="AL30" i="26"/>
  <c r="AL39" i="26"/>
  <c r="AL31" i="26"/>
  <c r="AC28" i="34"/>
  <c r="AB39" i="34"/>
  <c r="AB41" i="34" s="1"/>
  <c r="AB45" i="34"/>
  <c r="AB36" i="34" s="1"/>
  <c r="AB37" i="34" s="1"/>
  <c r="AB47" i="34"/>
  <c r="AB33" i="34"/>
  <c r="AB38" i="34"/>
  <c r="AB40" i="34" s="1"/>
  <c r="AC46" i="34"/>
  <c r="AC25" i="34"/>
  <c r="AB42" i="34"/>
  <c r="AM31" i="9"/>
  <c r="AM30" i="9"/>
  <c r="AM39" i="9"/>
  <c r="AM24" i="9"/>
  <c r="AC57" i="37"/>
  <c r="AC53" i="37"/>
  <c r="AC54" i="37" s="1"/>
  <c r="AT25" i="7"/>
  <c r="AC29" i="37" l="1"/>
  <c r="AC24" i="37" s="1"/>
  <c r="AC42" i="37" s="1"/>
  <c r="AP37" i="30"/>
  <c r="AP39" i="30" s="1"/>
  <c r="AP25" i="30"/>
  <c r="BI38" i="30"/>
  <c r="BI40" i="30" s="1"/>
  <c r="BJ22" i="30"/>
  <c r="BJ23" i="30" s="1"/>
  <c r="BJ38" i="7"/>
  <c r="BJ40" i="7" s="1"/>
  <c r="BK22" i="7"/>
  <c r="BK23" i="7" s="1"/>
  <c r="AM23" i="26"/>
  <c r="AL33" i="26"/>
  <c r="AL38" i="26"/>
  <c r="AL44" i="26" s="1"/>
  <c r="AL45" i="26" s="1"/>
  <c r="AL80" i="26"/>
  <c r="AL40" i="26"/>
  <c r="AL73" i="26"/>
  <c r="AL32" i="26"/>
  <c r="AM28" i="26"/>
  <c r="AM67" i="26" s="1"/>
  <c r="AL47" i="26"/>
  <c r="AL49" i="26" s="1"/>
  <c r="AM37" i="26"/>
  <c r="AC59" i="34"/>
  <c r="AC52" i="34"/>
  <c r="AB44" i="34"/>
  <c r="AC26" i="34"/>
  <c r="AC23" i="34"/>
  <c r="AB48" i="37"/>
  <c r="AM33" i="9"/>
  <c r="AM80" i="9"/>
  <c r="AM38" i="9"/>
  <c r="AM44" i="9" s="1"/>
  <c r="AM45" i="9" s="1"/>
  <c r="AM40" i="9"/>
  <c r="AM73" i="9"/>
  <c r="AM32" i="9"/>
  <c r="AU29" i="7"/>
  <c r="AU30" i="7" s="1"/>
  <c r="AU28" i="7" s="1"/>
  <c r="AU35" i="7"/>
  <c r="AU36" i="7" s="1"/>
  <c r="AT48" i="7"/>
  <c r="AU42" i="7"/>
  <c r="AU43" i="7" s="1"/>
  <c r="AT41" i="7"/>
  <c r="AM47" i="9"/>
  <c r="AM49" i="9" s="1"/>
  <c r="AN28" i="9"/>
  <c r="AN67" i="9" s="1"/>
  <c r="AN37" i="9"/>
  <c r="AN25" i="9"/>
  <c r="AM46" i="9"/>
  <c r="AM48" i="9" s="1"/>
  <c r="AC31" i="37" l="1"/>
  <c r="AC39" i="37" s="1"/>
  <c r="AC41" i="37" s="1"/>
  <c r="AC30" i="37"/>
  <c r="AC21" i="37" s="1"/>
  <c r="AC32" i="37" s="1"/>
  <c r="AC43" i="37" s="1"/>
  <c r="AC38" i="37"/>
  <c r="AC40" i="37" s="1"/>
  <c r="AD25" i="37"/>
  <c r="AP47" i="30"/>
  <c r="AQ35" i="30"/>
  <c r="AQ36" i="30" s="1"/>
  <c r="AQ29" i="30"/>
  <c r="AQ30" i="30" s="1"/>
  <c r="AQ28" i="30" s="1"/>
  <c r="AP41" i="30"/>
  <c r="AP48" i="30"/>
  <c r="AQ42" i="30"/>
  <c r="AQ43" i="30" s="1"/>
  <c r="AC33" i="37"/>
  <c r="AC44" i="37" s="1"/>
  <c r="AC47" i="37"/>
  <c r="AC45" i="37"/>
  <c r="BJ27" i="30"/>
  <c r="BK27" i="7"/>
  <c r="AL66" i="26"/>
  <c r="AL74" i="26"/>
  <c r="AL75" i="26" s="1"/>
  <c r="AL78" i="26" s="1"/>
  <c r="AL43" i="26"/>
  <c r="AL65" i="26"/>
  <c r="AL34" i="26"/>
  <c r="AL62" i="26"/>
  <c r="AL63" i="26" s="1"/>
  <c r="AL41" i="26"/>
  <c r="AM29" i="26"/>
  <c r="AM22" i="26"/>
  <c r="AC22" i="34"/>
  <c r="AC29" i="34"/>
  <c r="AC24" i="34" s="1"/>
  <c r="AC57" i="34"/>
  <c r="AC53" i="34"/>
  <c r="AC54" i="34" s="1"/>
  <c r="AN26" i="9"/>
  <c r="AN23" i="9"/>
  <c r="AU37" i="7"/>
  <c r="AU39" i="7" s="1"/>
  <c r="AM66" i="9"/>
  <c r="AM74" i="9"/>
  <c r="AM75" i="9" s="1"/>
  <c r="AM78" i="9"/>
  <c r="AM65" i="9"/>
  <c r="AM43" i="9"/>
  <c r="AM34" i="9"/>
  <c r="AD26" i="37"/>
  <c r="AD23" i="37"/>
  <c r="AM62" i="9"/>
  <c r="AM63" i="9" s="1"/>
  <c r="AU26" i="7"/>
  <c r="AU24" i="7" s="1"/>
  <c r="AU25" i="7" s="1"/>
  <c r="AC36" i="37" l="1"/>
  <c r="AC37" i="37" s="1"/>
  <c r="AD28" i="37"/>
  <c r="AD46" i="37"/>
  <c r="AD52" i="37" s="1"/>
  <c r="AD53" i="37" s="1"/>
  <c r="AD54" i="37" s="1"/>
  <c r="AQ37" i="30"/>
  <c r="AQ39" i="30" s="1"/>
  <c r="AQ26" i="30"/>
  <c r="AQ24" i="30" s="1"/>
  <c r="AQ46" i="30" s="1"/>
  <c r="AD59" i="37"/>
  <c r="BK22" i="30"/>
  <c r="BJ38" i="30"/>
  <c r="BJ40" i="30" s="1"/>
  <c r="BK38" i="7"/>
  <c r="BK40" i="7" s="1"/>
  <c r="BL22" i="7"/>
  <c r="BL23" i="7" s="1"/>
  <c r="AM24" i="26"/>
  <c r="AM39" i="26"/>
  <c r="AM30" i="26"/>
  <c r="AM31" i="26"/>
  <c r="AC42" i="34"/>
  <c r="AD25" i="34"/>
  <c r="AD26" i="34" s="1"/>
  <c r="AC38" i="34"/>
  <c r="AC40" i="34" s="1"/>
  <c r="AC30" i="34"/>
  <c r="AC21" i="34" s="1"/>
  <c r="AC32" i="34" s="1"/>
  <c r="AC43" i="34" s="1"/>
  <c r="AC31" i="34"/>
  <c r="AU48" i="7"/>
  <c r="AU41" i="7"/>
  <c r="AV35" i="7"/>
  <c r="AV36" i="7" s="1"/>
  <c r="AV29" i="7"/>
  <c r="AV30" i="7" s="1"/>
  <c r="AV28" i="7" s="1"/>
  <c r="AV42" i="7"/>
  <c r="AV43" i="7" s="1"/>
  <c r="AD29" i="37"/>
  <c r="AD24" i="37" s="1"/>
  <c r="AD22" i="37"/>
  <c r="AN22" i="9"/>
  <c r="AN29" i="9"/>
  <c r="AD57" i="37" l="1"/>
  <c r="AQ25" i="30"/>
  <c r="AD46" i="34"/>
  <c r="AD59" i="34" s="1"/>
  <c r="BK23" i="30"/>
  <c r="BK27" i="30"/>
  <c r="BL27" i="7"/>
  <c r="AM33" i="26"/>
  <c r="AM38" i="26"/>
  <c r="AM44" i="26" s="1"/>
  <c r="AM45" i="26" s="1"/>
  <c r="AM80" i="26"/>
  <c r="AM32" i="26"/>
  <c r="AM40" i="26"/>
  <c r="AM73" i="26"/>
  <c r="AM46" i="26"/>
  <c r="AM48" i="26" s="1"/>
  <c r="AN25" i="26"/>
  <c r="AM47" i="26"/>
  <c r="AM49" i="26" s="1"/>
  <c r="AN37" i="26"/>
  <c r="AN28" i="26"/>
  <c r="AN67" i="26" s="1"/>
  <c r="AV26" i="7"/>
  <c r="AV24" i="7" s="1"/>
  <c r="AV25" i="7" s="1"/>
  <c r="AD23" i="34"/>
  <c r="AD28" i="34"/>
  <c r="AC39" i="34"/>
  <c r="AC41" i="34" s="1"/>
  <c r="AC45" i="34"/>
  <c r="AC36" i="34" s="1"/>
  <c r="AC37" i="34" s="1"/>
  <c r="AC33" i="34"/>
  <c r="AC47" i="34"/>
  <c r="AD38" i="37"/>
  <c r="AD40" i="37" s="1"/>
  <c r="AE25" i="37"/>
  <c r="AE26" i="37" s="1"/>
  <c r="AV37" i="7"/>
  <c r="AV39" i="7" s="1"/>
  <c r="AN39" i="9"/>
  <c r="AN30" i="9"/>
  <c r="AN31" i="9"/>
  <c r="AD42" i="37"/>
  <c r="AN24" i="9"/>
  <c r="AD30" i="37"/>
  <c r="AD21" i="37" s="1"/>
  <c r="AD32" i="37" s="1"/>
  <c r="AD43" i="37" s="1"/>
  <c r="AD31" i="37"/>
  <c r="AR29" i="30" l="1"/>
  <c r="AR30" i="30" s="1"/>
  <c r="AR28" i="30" s="1"/>
  <c r="AQ48" i="30"/>
  <c r="AR42" i="30"/>
  <c r="AR43" i="30" s="1"/>
  <c r="AR35" i="30"/>
  <c r="AR36" i="30" s="1"/>
  <c r="AQ41" i="30"/>
  <c r="AQ47" i="30"/>
  <c r="AD52" i="34"/>
  <c r="AD53" i="34" s="1"/>
  <c r="AD54" i="34" s="1"/>
  <c r="BL22" i="30"/>
  <c r="BK38" i="30"/>
  <c r="BK40" i="30" s="1"/>
  <c r="BM22" i="7"/>
  <c r="BM23" i="7" s="1"/>
  <c r="BL38" i="7"/>
  <c r="BL40" i="7" s="1"/>
  <c r="AN26" i="26"/>
  <c r="AN23" i="26"/>
  <c r="AM66" i="26"/>
  <c r="AM74" i="26"/>
  <c r="AM75" i="26" s="1"/>
  <c r="AM78" i="26"/>
  <c r="AM62" i="26"/>
  <c r="AM63" i="26" s="1"/>
  <c r="AM43" i="26"/>
  <c r="AM65" i="26"/>
  <c r="AM34" i="26"/>
  <c r="AD29" i="34"/>
  <c r="AD22" i="34"/>
  <c r="AC48" i="37"/>
  <c r="AE23" i="37"/>
  <c r="AE22" i="37" s="1"/>
  <c r="AC44" i="34"/>
  <c r="AE28" i="37"/>
  <c r="AD39" i="37"/>
  <c r="AD41" i="37" s="1"/>
  <c r="AD45" i="37"/>
  <c r="AD36" i="37" s="1"/>
  <c r="AD37" i="37" s="1"/>
  <c r="AD33" i="37"/>
  <c r="AD44" i="37" s="1"/>
  <c r="AD47" i="37"/>
  <c r="AV41" i="7"/>
  <c r="AW35" i="7"/>
  <c r="AW36" i="7" s="1"/>
  <c r="AV48" i="7"/>
  <c r="AW29" i="7"/>
  <c r="AW30" i="7" s="1"/>
  <c r="AW28" i="7" s="1"/>
  <c r="AW42" i="7"/>
  <c r="AW43" i="7" s="1"/>
  <c r="AN46" i="9"/>
  <c r="AN48" i="9" s="1"/>
  <c r="AO25" i="9"/>
  <c r="AO26" i="9" s="1"/>
  <c r="AN47" i="9"/>
  <c r="AN49" i="9" s="1"/>
  <c r="AO28" i="9"/>
  <c r="AO67" i="9" s="1"/>
  <c r="AO37" i="9"/>
  <c r="AE46" i="37"/>
  <c r="AN38" i="9"/>
  <c r="AN44" i="9" s="1"/>
  <c r="AN45" i="9" s="1"/>
  <c r="AN33" i="9"/>
  <c r="AN80" i="9"/>
  <c r="AN73" i="9"/>
  <c r="AN40" i="9"/>
  <c r="AN32" i="9"/>
  <c r="AR26" i="30" l="1"/>
  <c r="AR24" i="30" s="1"/>
  <c r="AR46" i="30" s="1"/>
  <c r="AR37" i="30"/>
  <c r="AR39" i="30" s="1"/>
  <c r="AD57" i="34"/>
  <c r="BL23" i="30"/>
  <c r="BL27" i="30"/>
  <c r="AO23" i="9"/>
  <c r="AO22" i="9" s="1"/>
  <c r="AW26" i="7"/>
  <c r="AW24" i="7" s="1"/>
  <c r="AW25" i="7" s="1"/>
  <c r="BM27" i="7"/>
  <c r="BN22" i="7" s="1"/>
  <c r="BN23" i="7" s="1"/>
  <c r="AN22" i="26"/>
  <c r="AN29" i="26"/>
  <c r="AN24" i="26" s="1"/>
  <c r="AE29" i="37"/>
  <c r="AE30" i="37" s="1"/>
  <c r="AD30" i="34"/>
  <c r="AD21" i="34" s="1"/>
  <c r="AD32" i="34" s="1"/>
  <c r="AD43" i="34" s="1"/>
  <c r="AD31" i="34"/>
  <c r="AD24" i="34"/>
  <c r="AN74" i="9"/>
  <c r="AN75" i="9" s="1"/>
  <c r="AN78" i="9"/>
  <c r="AE59" i="37"/>
  <c r="AE52" i="37"/>
  <c r="AW37" i="7"/>
  <c r="AW39" i="7" s="1"/>
  <c r="AN66" i="9"/>
  <c r="AN65" i="9"/>
  <c r="AN43" i="9"/>
  <c r="AN34" i="9"/>
  <c r="AN62" i="9"/>
  <c r="AN63" i="9" s="1"/>
  <c r="AR25" i="30" l="1"/>
  <c r="AS35" i="30" s="1"/>
  <c r="AS36" i="30" s="1"/>
  <c r="AS42" i="30"/>
  <c r="AS43" i="30" s="1"/>
  <c r="AE45" i="37"/>
  <c r="AE21" i="37"/>
  <c r="AE32" i="37" s="1"/>
  <c r="AE43" i="37" s="1"/>
  <c r="BL38" i="30"/>
  <c r="BL40" i="30" s="1"/>
  <c r="BM22" i="30"/>
  <c r="BM23" i="30" s="1"/>
  <c r="AO29" i="9"/>
  <c r="AO31" i="9" s="1"/>
  <c r="AO47" i="9" s="1"/>
  <c r="AO49" i="9" s="1"/>
  <c r="AE24" i="37"/>
  <c r="AE42" i="37" s="1"/>
  <c r="BM38" i="7"/>
  <c r="BM40" i="7" s="1"/>
  <c r="AE31" i="37"/>
  <c r="BN27" i="7"/>
  <c r="AE47" i="37"/>
  <c r="AN46" i="26"/>
  <c r="AN48" i="26" s="1"/>
  <c r="AO25" i="26"/>
  <c r="AO26" i="26" s="1"/>
  <c r="AN30" i="26"/>
  <c r="AN39" i="26"/>
  <c r="AN31" i="26"/>
  <c r="AE28" i="34"/>
  <c r="AD39" i="34"/>
  <c r="AD41" i="34" s="1"/>
  <c r="AD45" i="34"/>
  <c r="AD36" i="34" s="1"/>
  <c r="AD37" i="34" s="1"/>
  <c r="AD33" i="34"/>
  <c r="AD44" i="34" s="1"/>
  <c r="AD47" i="34"/>
  <c r="AD48" i="37" s="1"/>
  <c r="AE25" i="34"/>
  <c r="AE46" i="34"/>
  <c r="AD38" i="34"/>
  <c r="AD40" i="34" s="1"/>
  <c r="AD42" i="34"/>
  <c r="AE57" i="37"/>
  <c r="AE53" i="37"/>
  <c r="AE54" i="37" s="1"/>
  <c r="AW48" i="7"/>
  <c r="AX42" i="7"/>
  <c r="AX43" i="7" s="1"/>
  <c r="AW41" i="7"/>
  <c r="AX29" i="7"/>
  <c r="AX30" i="7" s="1"/>
  <c r="AX28" i="7" s="1"/>
  <c r="AX35" i="7"/>
  <c r="AX36" i="7" s="1"/>
  <c r="AS29" i="30" l="1"/>
  <c r="AR47" i="30"/>
  <c r="AR48" i="30"/>
  <c r="AR41" i="30"/>
  <c r="AE33" i="37"/>
  <c r="AE44" i="37" s="1"/>
  <c r="AP28" i="9"/>
  <c r="AP67" i="9" s="1"/>
  <c r="AF28" i="37"/>
  <c r="AE36" i="37"/>
  <c r="AE37" i="37" s="1"/>
  <c r="AO39" i="9"/>
  <c r="AO30" i="9"/>
  <c r="AO73" i="9" s="1"/>
  <c r="AO24" i="9"/>
  <c r="AP37" i="9" s="1"/>
  <c r="BM27" i="30"/>
  <c r="AE38" i="37"/>
  <c r="AE40" i="37" s="1"/>
  <c r="AF25" i="37"/>
  <c r="AF26" i="37" s="1"/>
  <c r="AE39" i="37"/>
  <c r="AE41" i="37" s="1"/>
  <c r="AF46" i="37"/>
  <c r="AF59" i="37" s="1"/>
  <c r="BN38" i="7"/>
  <c r="BN40" i="7" s="1"/>
  <c r="BO22" i="7"/>
  <c r="BO23" i="7" s="1"/>
  <c r="AN33" i="26"/>
  <c r="AN38" i="26"/>
  <c r="AN44" i="26" s="1"/>
  <c r="AN45" i="26" s="1"/>
  <c r="AN80" i="26"/>
  <c r="AN40" i="26"/>
  <c r="AN73" i="26"/>
  <c r="AN32" i="26"/>
  <c r="AO23" i="26"/>
  <c r="AO28" i="26"/>
  <c r="AO67" i="26" s="1"/>
  <c r="AN47" i="26"/>
  <c r="AN49" i="26" s="1"/>
  <c r="AO37" i="26"/>
  <c r="AX26" i="7"/>
  <c r="AX24" i="7" s="1"/>
  <c r="AX25" i="7" s="1"/>
  <c r="AE52" i="34"/>
  <c r="AE59" i="34"/>
  <c r="AE26" i="34"/>
  <c r="AE23" i="34"/>
  <c r="AX37" i="7"/>
  <c r="AX39" i="7" s="1"/>
  <c r="AS30" i="30" l="1"/>
  <c r="AS28" i="30" s="1"/>
  <c r="AS26" i="30"/>
  <c r="AS24" i="30" s="1"/>
  <c r="AS46" i="30" s="1"/>
  <c r="AO32" i="9"/>
  <c r="AO66" i="9" s="1"/>
  <c r="AO38" i="9"/>
  <c r="AO44" i="9" s="1"/>
  <c r="AO45" i="9" s="1"/>
  <c r="AO40" i="9"/>
  <c r="AO62" i="9" s="1"/>
  <c r="AO63" i="9" s="1"/>
  <c r="AO33" i="9"/>
  <c r="AO43" i="9" s="1"/>
  <c r="AO80" i="9"/>
  <c r="AP25" i="9"/>
  <c r="AP26" i="9" s="1"/>
  <c r="AO46" i="9"/>
  <c r="AO48" i="9" s="1"/>
  <c r="AF52" i="37"/>
  <c r="AF57" i="37" s="1"/>
  <c r="BN22" i="30"/>
  <c r="BM38" i="30"/>
  <c r="BM40" i="30" s="1"/>
  <c r="AF23" i="37"/>
  <c r="BO27" i="7"/>
  <c r="AO22" i="26"/>
  <c r="AO29" i="26"/>
  <c r="AN66" i="26"/>
  <c r="AN74" i="26"/>
  <c r="AN75" i="26" s="1"/>
  <c r="AN78" i="26" s="1"/>
  <c r="AN43" i="26"/>
  <c r="AN65" i="26"/>
  <c r="AN34" i="26"/>
  <c r="AN62" i="26"/>
  <c r="AN63" i="26" s="1"/>
  <c r="AE22" i="34"/>
  <c r="AE29" i="34"/>
  <c r="AE24" i="34" s="1"/>
  <c r="AE53" i="34"/>
  <c r="AE54" i="34" s="1"/>
  <c r="AE57" i="34" s="1"/>
  <c r="AX41" i="7"/>
  <c r="AY35" i="7"/>
  <c r="AY36" i="7" s="1"/>
  <c r="AX48" i="7"/>
  <c r="AY29" i="7"/>
  <c r="AY30" i="7" s="1"/>
  <c r="AY28" i="7" s="1"/>
  <c r="AY42" i="7"/>
  <c r="AY43" i="7" s="1"/>
  <c r="AO74" i="9"/>
  <c r="AO75" i="9" s="1"/>
  <c r="AO78" i="9" s="1"/>
  <c r="AS37" i="30" l="1"/>
  <c r="AS39" i="30" s="1"/>
  <c r="AS25" i="30"/>
  <c r="AP23" i="9"/>
  <c r="AP29" i="9" s="1"/>
  <c r="AP39" i="9" s="1"/>
  <c r="AO34" i="9"/>
  <c r="AO65" i="9"/>
  <c r="AF53" i="37"/>
  <c r="AF54" i="37" s="1"/>
  <c r="BN23" i="30"/>
  <c r="BN27" i="30"/>
  <c r="AF29" i="37"/>
  <c r="AF22" i="37"/>
  <c r="AY26" i="7"/>
  <c r="AY24" i="7" s="1"/>
  <c r="AY25" i="7" s="1"/>
  <c r="BP22" i="7"/>
  <c r="BP23" i="7" s="1"/>
  <c r="BO38" i="7"/>
  <c r="BO40" i="7" s="1"/>
  <c r="AO30" i="26"/>
  <c r="AO39" i="26"/>
  <c r="AO24" i="26"/>
  <c r="AO31" i="26"/>
  <c r="AF25" i="34"/>
  <c r="AF26" i="34" s="1"/>
  <c r="AE38" i="34"/>
  <c r="AE40" i="34" s="1"/>
  <c r="AE30" i="34"/>
  <c r="AE21" i="34" s="1"/>
  <c r="AE32" i="34" s="1"/>
  <c r="AE43" i="34" s="1"/>
  <c r="AE31" i="34"/>
  <c r="AE42" i="34"/>
  <c r="AY37" i="7"/>
  <c r="AY39" i="7" s="1"/>
  <c r="AT35" i="30" l="1"/>
  <c r="AT36" i="30" s="1"/>
  <c r="AS47" i="30"/>
  <c r="AT42" i="30"/>
  <c r="AT43" i="30" s="1"/>
  <c r="AS41" i="30"/>
  <c r="AT29" i="30"/>
  <c r="AS48" i="30"/>
  <c r="AP30" i="9"/>
  <c r="AP80" i="9" s="1"/>
  <c r="AP31" i="9"/>
  <c r="AQ37" i="9" s="1"/>
  <c r="AP22" i="9"/>
  <c r="AP24" i="9"/>
  <c r="AQ25" i="9" s="1"/>
  <c r="AQ26" i="9" s="1"/>
  <c r="BO22" i="30"/>
  <c r="BN38" i="30"/>
  <c r="BN40" i="30" s="1"/>
  <c r="AF30" i="37"/>
  <c r="AF21" i="37" s="1"/>
  <c r="AF32" i="37" s="1"/>
  <c r="AF43" i="37" s="1"/>
  <c r="AF31" i="37"/>
  <c r="AF24" i="37"/>
  <c r="BP27" i="7"/>
  <c r="AP25" i="26"/>
  <c r="AP26" i="26" s="1"/>
  <c r="AO46" i="26"/>
  <c r="AO48" i="26" s="1"/>
  <c r="AO47" i="26"/>
  <c r="AO49" i="26" s="1"/>
  <c r="AP37" i="26"/>
  <c r="AP28" i="26"/>
  <c r="AP67" i="26" s="1"/>
  <c r="AO33" i="26"/>
  <c r="AO80" i="26"/>
  <c r="AO38" i="26"/>
  <c r="AO44" i="26" s="1"/>
  <c r="AO45" i="26" s="1"/>
  <c r="AO32" i="26"/>
  <c r="AO73" i="26"/>
  <c r="AO40" i="26"/>
  <c r="AF23" i="34"/>
  <c r="AF22" i="34" s="1"/>
  <c r="AE45" i="34"/>
  <c r="AE36" i="34" s="1"/>
  <c r="AE37" i="34" s="1"/>
  <c r="AE33" i="34"/>
  <c r="AE47" i="34"/>
  <c r="AF46" i="34"/>
  <c r="AE39" i="34"/>
  <c r="AE41" i="34" s="1"/>
  <c r="AF28" i="34"/>
  <c r="AP33" i="9"/>
  <c r="AP32" i="9"/>
  <c r="AZ35" i="7"/>
  <c r="AZ36" i="7" s="1"/>
  <c r="AY48" i="7"/>
  <c r="AZ42" i="7"/>
  <c r="AZ43" i="7" s="1"/>
  <c r="AY41" i="7"/>
  <c r="AZ29" i="7"/>
  <c r="AZ30" i="7" s="1"/>
  <c r="AZ28" i="7" s="1"/>
  <c r="AZ37" i="7" s="1"/>
  <c r="AZ39" i="7" s="1"/>
  <c r="AQ28" i="9" l="1"/>
  <c r="AQ67" i="9" s="1"/>
  <c r="AP47" i="9"/>
  <c r="AP49" i="9" s="1"/>
  <c r="AP40" i="9"/>
  <c r="AP73" i="9"/>
  <c r="AT30" i="30"/>
  <c r="AT28" i="30" s="1"/>
  <c r="AT26" i="30"/>
  <c r="AT24" i="30" s="1"/>
  <c r="AT46" i="30" s="1"/>
  <c r="AP38" i="9"/>
  <c r="AP44" i="9" s="1"/>
  <c r="AP45" i="9" s="1"/>
  <c r="AP46" i="9"/>
  <c r="AP48" i="9" s="1"/>
  <c r="BO23" i="30"/>
  <c r="BO27" i="30"/>
  <c r="AG25" i="37"/>
  <c r="AG46" i="37"/>
  <c r="AF38" i="37"/>
  <c r="AF40" i="37" s="1"/>
  <c r="AF42" i="37"/>
  <c r="AG28" i="37"/>
  <c r="AF39" i="37"/>
  <c r="AF41" i="37" s="1"/>
  <c r="AF45" i="37"/>
  <c r="AF36" i="37" s="1"/>
  <c r="AF37" i="37" s="1"/>
  <c r="AF33" i="37"/>
  <c r="AF44" i="37" s="1"/>
  <c r="AF47" i="37"/>
  <c r="BP38" i="7"/>
  <c r="BP40" i="7" s="1"/>
  <c r="BQ22" i="7"/>
  <c r="BQ23" i="7" s="1"/>
  <c r="AP23" i="26"/>
  <c r="AP22" i="26" s="1"/>
  <c r="AO66" i="26"/>
  <c r="AO62" i="26"/>
  <c r="AO63" i="26" s="1"/>
  <c r="AO74" i="26"/>
  <c r="AO75" i="26" s="1"/>
  <c r="AO78" i="26"/>
  <c r="AO43" i="26"/>
  <c r="AO65" i="26"/>
  <c r="AO34" i="26"/>
  <c r="AF29" i="34"/>
  <c r="AE48" i="37"/>
  <c r="AF59" i="34"/>
  <c r="AF52" i="34"/>
  <c r="AE44" i="34"/>
  <c r="AP62" i="9"/>
  <c r="AP63" i="9" s="1"/>
  <c r="AZ26" i="7"/>
  <c r="AZ24" i="7" s="1"/>
  <c r="AP75" i="9"/>
  <c r="AP78" i="9" s="1"/>
  <c r="AP74" i="9"/>
  <c r="AP65" i="9"/>
  <c r="AP43" i="9"/>
  <c r="AP34" i="9"/>
  <c r="AP66" i="9"/>
  <c r="AQ23" i="9"/>
  <c r="AT37" i="30" l="1"/>
  <c r="AT39" i="30" s="1"/>
  <c r="AT25" i="30"/>
  <c r="AP29" i="26"/>
  <c r="AP31" i="26" s="1"/>
  <c r="AQ28" i="26" s="1"/>
  <c r="AQ67" i="26" s="1"/>
  <c r="BO38" i="30"/>
  <c r="BO40" i="30" s="1"/>
  <c r="BP22" i="30"/>
  <c r="AG59" i="37"/>
  <c r="AG52" i="37"/>
  <c r="AG26" i="37"/>
  <c r="AG23" i="37"/>
  <c r="BQ27" i="7"/>
  <c r="AF53" i="34"/>
  <c r="AF54" i="34" s="1"/>
  <c r="AF57" i="34"/>
  <c r="AF30" i="34"/>
  <c r="AF21" i="34" s="1"/>
  <c r="AF32" i="34" s="1"/>
  <c r="AF43" i="34" s="1"/>
  <c r="AF24" i="34"/>
  <c r="AF31" i="34"/>
  <c r="AQ29" i="9"/>
  <c r="AQ22" i="9"/>
  <c r="AZ25" i="7"/>
  <c r="AU35" i="30" l="1"/>
  <c r="AU36" i="30" s="1"/>
  <c r="AU42" i="30"/>
  <c r="AU43" i="30" s="1"/>
  <c r="AT47" i="30"/>
  <c r="AT48" i="30"/>
  <c r="AT41" i="30"/>
  <c r="AU29" i="30"/>
  <c r="AP24" i="26"/>
  <c r="AQ25" i="26" s="1"/>
  <c r="AP30" i="26"/>
  <c r="AP80" i="26" s="1"/>
  <c r="AP47" i="26"/>
  <c r="AP49" i="26" s="1"/>
  <c r="AP39" i="26"/>
  <c r="BP23" i="30"/>
  <c r="BP27" i="30"/>
  <c r="AG22" i="37"/>
  <c r="AG29" i="37"/>
  <c r="AG53" i="37"/>
  <c r="AG54" i="37" s="1"/>
  <c r="AG57" i="37"/>
  <c r="BQ38" i="7"/>
  <c r="BQ40" i="7" s="1"/>
  <c r="BR22" i="7"/>
  <c r="BR23" i="7" s="1"/>
  <c r="AP33" i="26"/>
  <c r="AF45" i="34"/>
  <c r="AF36" i="34" s="1"/>
  <c r="AF37" i="34" s="1"/>
  <c r="AF47" i="34"/>
  <c r="AF48" i="37" s="1"/>
  <c r="AF33" i="34"/>
  <c r="AF44" i="34" s="1"/>
  <c r="AF39" i="34"/>
  <c r="AF41" i="34" s="1"/>
  <c r="AG28" i="34"/>
  <c r="AF42" i="34"/>
  <c r="AF38" i="34"/>
  <c r="AF40" i="34" s="1"/>
  <c r="AG46" i="34"/>
  <c r="AG25" i="34"/>
  <c r="AG26" i="34" s="1"/>
  <c r="AQ30" i="9"/>
  <c r="AQ39" i="9"/>
  <c r="AQ24" i="9"/>
  <c r="AQ31" i="9"/>
  <c r="AZ41" i="7"/>
  <c r="BA42" i="7"/>
  <c r="BA43" i="7" s="1"/>
  <c r="BA35" i="7"/>
  <c r="BA36" i="7" s="1"/>
  <c r="BA29" i="7"/>
  <c r="BA30" i="7" s="1"/>
  <c r="BA28" i="7" s="1"/>
  <c r="AZ48" i="7"/>
  <c r="AU30" i="30" l="1"/>
  <c r="AU28" i="30" s="1"/>
  <c r="AU26" i="30"/>
  <c r="AU24" i="30" s="1"/>
  <c r="AU46" i="30" s="1"/>
  <c r="AP32" i="26"/>
  <c r="AP66" i="26" s="1"/>
  <c r="AQ37" i="26"/>
  <c r="AP40" i="26"/>
  <c r="AP62" i="26" s="1"/>
  <c r="AP63" i="26" s="1"/>
  <c r="AP73" i="26"/>
  <c r="AP74" i="26" s="1"/>
  <c r="AP75" i="26" s="1"/>
  <c r="AP78" i="26" s="1"/>
  <c r="AP38" i="26"/>
  <c r="AP44" i="26" s="1"/>
  <c r="AP45" i="26" s="1"/>
  <c r="AP46" i="26"/>
  <c r="AP48" i="26" s="1"/>
  <c r="BQ22" i="30"/>
  <c r="BP38" i="30"/>
  <c r="BP40" i="30" s="1"/>
  <c r="AG24" i="37"/>
  <c r="AG30" i="37"/>
  <c r="AG21" i="37" s="1"/>
  <c r="AG32" i="37" s="1"/>
  <c r="AG43" i="37" s="1"/>
  <c r="AG31" i="37"/>
  <c r="BR27" i="7"/>
  <c r="AP65" i="26"/>
  <c r="AP34" i="26"/>
  <c r="AP43" i="26"/>
  <c r="AQ26" i="26"/>
  <c r="AQ23" i="26"/>
  <c r="AG23" i="34"/>
  <c r="AG59" i="34"/>
  <c r="AG52" i="34"/>
  <c r="AQ33" i="9"/>
  <c r="AQ80" i="9"/>
  <c r="AQ38" i="9"/>
  <c r="AQ44" i="9" s="1"/>
  <c r="AQ45" i="9" s="1"/>
  <c r="AQ73" i="9"/>
  <c r="AQ40" i="9"/>
  <c r="AQ32" i="9"/>
  <c r="AR37" i="9"/>
  <c r="AR28" i="9"/>
  <c r="AR67" i="9" s="1"/>
  <c r="AQ47" i="9"/>
  <c r="AQ49" i="9" s="1"/>
  <c r="BA37" i="7"/>
  <c r="BA39" i="7" s="1"/>
  <c r="AR25" i="9"/>
  <c r="AQ46" i="9"/>
  <c r="AQ48" i="9" s="1"/>
  <c r="BA26" i="7"/>
  <c r="BA24" i="7" s="1"/>
  <c r="AU25" i="30" l="1"/>
  <c r="AU37" i="30"/>
  <c r="AU39" i="30" s="1"/>
  <c r="BQ23" i="30"/>
  <c r="BQ27" i="30"/>
  <c r="AH28" i="37"/>
  <c r="AG39" i="37"/>
  <c r="AG41" i="37" s="1"/>
  <c r="AG33" i="37"/>
  <c r="AG44" i="37" s="1"/>
  <c r="AG45" i="37"/>
  <c r="AG36" i="37" s="1"/>
  <c r="AG37" i="37" s="1"/>
  <c r="AG47" i="37"/>
  <c r="AG38" i="37"/>
  <c r="AG40" i="37" s="1"/>
  <c r="AG42" i="37"/>
  <c r="AH25" i="37"/>
  <c r="AH26" i="37" s="1"/>
  <c r="AH46" i="37"/>
  <c r="BS22" i="7"/>
  <c r="BS23" i="7" s="1"/>
  <c r="BR38" i="7"/>
  <c r="BR40" i="7" s="1"/>
  <c r="AQ29" i="26"/>
  <c r="AQ24" i="26" s="1"/>
  <c r="AQ22" i="26"/>
  <c r="AG53" i="34"/>
  <c r="AG54" i="34" s="1"/>
  <c r="AG57" i="34"/>
  <c r="AG22" i="34"/>
  <c r="AG29" i="34"/>
  <c r="BA25" i="7"/>
  <c r="AQ66" i="9"/>
  <c r="AQ62" i="9"/>
  <c r="AQ63" i="9" s="1"/>
  <c r="AQ65" i="9"/>
  <c r="AQ43" i="9"/>
  <c r="AQ34" i="9"/>
  <c r="AR26" i="9"/>
  <c r="AR23" i="9"/>
  <c r="AQ74" i="9"/>
  <c r="AQ75" i="9" s="1"/>
  <c r="AQ78" i="9"/>
  <c r="AU48" i="30" l="1"/>
  <c r="AU47" i="30"/>
  <c r="AV35" i="30"/>
  <c r="AV36" i="30" s="1"/>
  <c r="AV42" i="30"/>
  <c r="AV43" i="30" s="1"/>
  <c r="AU41" i="30"/>
  <c r="AV29" i="30"/>
  <c r="BR22" i="30"/>
  <c r="BQ38" i="30"/>
  <c r="BQ40" i="30" s="1"/>
  <c r="AH23" i="37"/>
  <c r="AH29" i="37" s="1"/>
  <c r="AH59" i="37"/>
  <c r="AH52" i="37"/>
  <c r="BS27" i="7"/>
  <c r="BS38" i="7" s="1"/>
  <c r="BS40" i="7" s="1"/>
  <c r="AR25" i="26"/>
  <c r="AR26" i="26" s="1"/>
  <c r="AQ46" i="26"/>
  <c r="AQ48" i="26" s="1"/>
  <c r="AQ30" i="26"/>
  <c r="AQ39" i="26"/>
  <c r="AQ31" i="26"/>
  <c r="AG24" i="34"/>
  <c r="AG30" i="34"/>
  <c r="AG21" i="34" s="1"/>
  <c r="AG32" i="34" s="1"/>
  <c r="AG43" i="34" s="1"/>
  <c r="AG31" i="34"/>
  <c r="AR22" i="9"/>
  <c r="AR29" i="9"/>
  <c r="BA48" i="7"/>
  <c r="BB42" i="7"/>
  <c r="BB43" i="7" s="1"/>
  <c r="BB35" i="7"/>
  <c r="BB36" i="7" s="1"/>
  <c r="BA41" i="7"/>
  <c r="BB29" i="7"/>
  <c r="BB30" i="7" s="1"/>
  <c r="BB28" i="7" s="1"/>
  <c r="AV30" i="30" l="1"/>
  <c r="AV28" i="30" s="1"/>
  <c r="AV37" i="30" s="1"/>
  <c r="AV39" i="30" s="1"/>
  <c r="AV26" i="30"/>
  <c r="AV24" i="30" s="1"/>
  <c r="AH22" i="37"/>
  <c r="BR23" i="30"/>
  <c r="BR27" i="30"/>
  <c r="AH53" i="37"/>
  <c r="AH54" i="37" s="1"/>
  <c r="AH57" i="37"/>
  <c r="AH30" i="37"/>
  <c r="AH21" i="37" s="1"/>
  <c r="AH32" i="37" s="1"/>
  <c r="AH43" i="37" s="1"/>
  <c r="AH31" i="37"/>
  <c r="AH24" i="37"/>
  <c r="AR23" i="26"/>
  <c r="AR37" i="26"/>
  <c r="AQ47" i="26"/>
  <c r="AQ49" i="26" s="1"/>
  <c r="AR28" i="26"/>
  <c r="AR67" i="26" s="1"/>
  <c r="AQ33" i="26"/>
  <c r="AQ80" i="26"/>
  <c r="AQ38" i="26"/>
  <c r="AQ44" i="26" s="1"/>
  <c r="AQ45" i="26" s="1"/>
  <c r="AQ73" i="26"/>
  <c r="AQ40" i="26"/>
  <c r="AQ32" i="26"/>
  <c r="BB26" i="7"/>
  <c r="BB24" i="7" s="1"/>
  <c r="BB25" i="7" s="1"/>
  <c r="AG47" i="34"/>
  <c r="AG45" i="34"/>
  <c r="AG36" i="34" s="1"/>
  <c r="AG37" i="34" s="1"/>
  <c r="AG33" i="34"/>
  <c r="AG38" i="34"/>
  <c r="AG40" i="34" s="1"/>
  <c r="AH25" i="34"/>
  <c r="AH46" i="34"/>
  <c r="AG39" i="34"/>
  <c r="AG41" i="34" s="1"/>
  <c r="AH28" i="34"/>
  <c r="AG42" i="34"/>
  <c r="BB37" i="7"/>
  <c r="BB39" i="7" s="1"/>
  <c r="AR24" i="9"/>
  <c r="AR39" i="9"/>
  <c r="AR30" i="9"/>
  <c r="AR31" i="9"/>
  <c r="AV25" i="30" l="1"/>
  <c r="AV46" i="30"/>
  <c r="BS22" i="30"/>
  <c r="BR38" i="30"/>
  <c r="BR40" i="30" s="1"/>
  <c r="AH39" i="37"/>
  <c r="AH41" i="37" s="1"/>
  <c r="AI28" i="37"/>
  <c r="AH33" i="37"/>
  <c r="AH44" i="37" s="1"/>
  <c r="AH45" i="37"/>
  <c r="AH36" i="37" s="1"/>
  <c r="AH37" i="37" s="1"/>
  <c r="AH47" i="37"/>
  <c r="AH42" i="37"/>
  <c r="AI25" i="37"/>
  <c r="AH38" i="37"/>
  <c r="AH40" i="37" s="1"/>
  <c r="AI46" i="37"/>
  <c r="AQ66" i="26"/>
  <c r="AQ62" i="26"/>
  <c r="AQ63" i="26" s="1"/>
  <c r="AQ34" i="26"/>
  <c r="AQ65" i="26"/>
  <c r="AQ43" i="26"/>
  <c r="AQ78" i="26"/>
  <c r="AQ74" i="26"/>
  <c r="AQ75" i="26" s="1"/>
  <c r="AR29" i="26"/>
  <c r="AR22" i="26"/>
  <c r="AH59" i="34"/>
  <c r="AH52" i="34"/>
  <c r="AG44" i="34"/>
  <c r="AH26" i="34"/>
  <c r="AH23" i="34"/>
  <c r="AG48" i="37"/>
  <c r="AS25" i="9"/>
  <c r="AR46" i="9"/>
  <c r="AR48" i="9" s="1"/>
  <c r="AS37" i="9"/>
  <c r="AS28" i="9"/>
  <c r="AR47" i="9"/>
  <c r="AR49" i="9" s="1"/>
  <c r="AR38" i="9"/>
  <c r="AR44" i="9" s="1"/>
  <c r="AR45" i="9" s="1"/>
  <c r="AR33" i="9"/>
  <c r="AR80" i="9"/>
  <c r="AR40" i="9"/>
  <c r="AR32" i="9"/>
  <c r="AR73" i="9"/>
  <c r="BB48" i="7"/>
  <c r="BC29" i="7"/>
  <c r="BC30" i="7" s="1"/>
  <c r="BC28" i="7" s="1"/>
  <c r="BC37" i="7" s="1"/>
  <c r="BC39" i="7" s="1"/>
  <c r="BC35" i="7"/>
  <c r="BC36" i="7" s="1"/>
  <c r="BB41" i="7"/>
  <c r="BC42" i="7"/>
  <c r="BC43" i="7" s="1"/>
  <c r="AW35" i="30" l="1"/>
  <c r="AW36" i="30" s="1"/>
  <c r="AV41" i="30"/>
  <c r="AV47" i="30"/>
  <c r="AW42" i="30"/>
  <c r="AW43" i="30" s="1"/>
  <c r="AW29" i="30"/>
  <c r="AW30" i="30" s="1"/>
  <c r="AW28" i="30" s="1"/>
  <c r="AW37" i="30" s="1"/>
  <c r="AW39" i="30" s="1"/>
  <c r="AV48" i="30"/>
  <c r="AW26" i="30"/>
  <c r="AW24" i="30" s="1"/>
  <c r="BS23" i="30"/>
  <c r="BS27" i="30"/>
  <c r="BS38" i="30" s="1"/>
  <c r="BS40" i="30" s="1"/>
  <c r="BC26" i="7"/>
  <c r="BC24" i="7" s="1"/>
  <c r="BC25" i="7" s="1"/>
  <c r="AI26" i="37"/>
  <c r="AI23" i="37"/>
  <c r="AI52" i="37"/>
  <c r="AI53" i="37" s="1"/>
  <c r="AI54" i="37" s="1"/>
  <c r="AI57" i="37" s="1"/>
  <c r="AI59" i="37"/>
  <c r="AR30" i="26"/>
  <c r="AR39" i="26"/>
  <c r="AR24" i="26"/>
  <c r="AR31" i="26"/>
  <c r="AH22" i="34"/>
  <c r="AH29" i="34"/>
  <c r="AH24" i="34" s="1"/>
  <c r="AH53" i="34"/>
  <c r="AH54" i="34" s="1"/>
  <c r="AH57" i="34"/>
  <c r="AR75" i="9"/>
  <c r="AR78" i="9" s="1"/>
  <c r="AR74" i="9"/>
  <c r="AR65" i="9"/>
  <c r="AR43" i="9"/>
  <c r="AR34" i="9"/>
  <c r="AS67" i="9"/>
  <c r="AR66" i="9"/>
  <c r="AS26" i="9"/>
  <c r="AS23" i="9"/>
  <c r="AS22" i="9" s="1"/>
  <c r="AR62" i="9"/>
  <c r="AR63" i="9" s="1"/>
  <c r="AW25" i="30" l="1"/>
  <c r="AW46" i="30"/>
  <c r="AI22" i="37"/>
  <c r="AI29" i="37"/>
  <c r="AS37" i="26"/>
  <c r="AR47" i="26"/>
  <c r="AR49" i="26" s="1"/>
  <c r="AS28" i="26"/>
  <c r="AS67" i="26" s="1"/>
  <c r="AS25" i="26"/>
  <c r="AR46" i="26"/>
  <c r="AR48" i="26" s="1"/>
  <c r="AR33" i="26"/>
  <c r="AR38" i="26"/>
  <c r="AR44" i="26" s="1"/>
  <c r="AR45" i="26" s="1"/>
  <c r="AR80" i="26"/>
  <c r="AR32" i="26"/>
  <c r="AR73" i="26"/>
  <c r="AR40" i="26"/>
  <c r="AI25" i="34"/>
  <c r="AI26" i="34" s="1"/>
  <c r="AH38" i="34"/>
  <c r="AH40" i="34" s="1"/>
  <c r="AH30" i="34"/>
  <c r="AH21" i="34" s="1"/>
  <c r="AH32" i="34" s="1"/>
  <c r="AH43" i="34" s="1"/>
  <c r="AH31" i="34"/>
  <c r="AH42" i="34"/>
  <c r="BD29" i="7"/>
  <c r="BD30" i="7" s="1"/>
  <c r="BD28" i="7" s="1"/>
  <c r="BD35" i="7"/>
  <c r="BD36" i="7" s="1"/>
  <c r="BC48" i="7"/>
  <c r="BC41" i="7"/>
  <c r="BD42" i="7"/>
  <c r="BD43" i="7" s="1"/>
  <c r="AS29" i="9"/>
  <c r="AS24" i="9" s="1"/>
  <c r="AX42" i="30" l="1"/>
  <c r="AX43" i="30" s="1"/>
  <c r="AW47" i="30"/>
  <c r="AX29" i="30"/>
  <c r="AW41" i="30"/>
  <c r="AW48" i="30"/>
  <c r="AX35" i="30"/>
  <c r="AX36" i="30" s="1"/>
  <c r="AI30" i="37"/>
  <c r="AI21" i="37" s="1"/>
  <c r="AI32" i="37" s="1"/>
  <c r="AI43" i="37" s="1"/>
  <c r="AI24" i="37"/>
  <c r="AI31" i="37"/>
  <c r="AR74" i="26"/>
  <c r="AR75" i="26" s="1"/>
  <c r="AR78" i="26"/>
  <c r="AR43" i="26"/>
  <c r="AR34" i="26"/>
  <c r="AR65" i="26"/>
  <c r="AR66" i="26"/>
  <c r="AR62" i="26"/>
  <c r="AR63" i="26" s="1"/>
  <c r="AS26" i="26"/>
  <c r="AS23" i="26"/>
  <c r="AI23" i="34"/>
  <c r="AI22" i="34" s="1"/>
  <c r="AH45" i="34"/>
  <c r="AH36" i="34" s="1"/>
  <c r="AH37" i="34" s="1"/>
  <c r="AH33" i="34"/>
  <c r="AH47" i="34"/>
  <c r="AI46" i="34"/>
  <c r="AI28" i="34"/>
  <c r="AH39" i="34"/>
  <c r="AH41" i="34" s="1"/>
  <c r="AT25" i="9"/>
  <c r="AT26" i="9" s="1"/>
  <c r="AS46" i="9"/>
  <c r="AS48" i="9" s="1"/>
  <c r="AS30" i="9"/>
  <c r="AS39" i="9"/>
  <c r="AS31" i="9"/>
  <c r="BD37" i="7"/>
  <c r="BD39" i="7" s="1"/>
  <c r="BD26" i="7"/>
  <c r="BD24" i="7" s="1"/>
  <c r="BD25" i="7" s="1"/>
  <c r="AX30" i="30" l="1"/>
  <c r="AX28" i="30" s="1"/>
  <c r="AX26" i="30"/>
  <c r="AX24" i="30" s="1"/>
  <c r="AI39" i="37"/>
  <c r="AI41" i="37" s="1"/>
  <c r="AJ28" i="37"/>
  <c r="AI42" i="37"/>
  <c r="AJ25" i="37"/>
  <c r="AI38" i="37"/>
  <c r="AI40" i="37" s="1"/>
  <c r="AJ46" i="37"/>
  <c r="AI45" i="37"/>
  <c r="AI36" i="37" s="1"/>
  <c r="AI37" i="37" s="1"/>
  <c r="AI33" i="37"/>
  <c r="AI44" i="37" s="1"/>
  <c r="AI47" i="37"/>
  <c r="AI29" i="34"/>
  <c r="AI31" i="34" s="1"/>
  <c r="AS29" i="26"/>
  <c r="AS22" i="26"/>
  <c r="AH48" i="37"/>
  <c r="AI59" i="34"/>
  <c r="AI52" i="34"/>
  <c r="AH44" i="34"/>
  <c r="AT23" i="9"/>
  <c r="BD41" i="7"/>
  <c r="BE35" i="7"/>
  <c r="BE36" i="7" s="1"/>
  <c r="BD48" i="7"/>
  <c r="BE29" i="7"/>
  <c r="BE30" i="7" s="1"/>
  <c r="BE28" i="7" s="1"/>
  <c r="BE42" i="7"/>
  <c r="BE43" i="7" s="1"/>
  <c r="AS33" i="9"/>
  <c r="AS38" i="9"/>
  <c r="AS44" i="9" s="1"/>
  <c r="AS45" i="9" s="1"/>
  <c r="AS80" i="9"/>
  <c r="AS40" i="9"/>
  <c r="AS73" i="9"/>
  <c r="AS32" i="9"/>
  <c r="AT28" i="9"/>
  <c r="AT67" i="9" s="1"/>
  <c r="AS47" i="9"/>
  <c r="AS49" i="9" s="1"/>
  <c r="AT37" i="9"/>
  <c r="AX46" i="30" l="1"/>
  <c r="AX25" i="30"/>
  <c r="AX37" i="30"/>
  <c r="AX39" i="30" s="1"/>
  <c r="AJ23" i="37"/>
  <c r="AJ26" i="37"/>
  <c r="AJ52" i="37"/>
  <c r="AJ59" i="37"/>
  <c r="AI30" i="34"/>
  <c r="BE26" i="7"/>
  <c r="BE24" i="7" s="1"/>
  <c r="BE25" i="7" s="1"/>
  <c r="AI24" i="34"/>
  <c r="AI42" i="34" s="1"/>
  <c r="AS39" i="26"/>
  <c r="AS30" i="26"/>
  <c r="AS31" i="26"/>
  <c r="AS24" i="26"/>
  <c r="AI53" i="34"/>
  <c r="AI54" i="34" s="1"/>
  <c r="AI57" i="34"/>
  <c r="AI39" i="34"/>
  <c r="AI41" i="34" s="1"/>
  <c r="AS75" i="9"/>
  <c r="AS78" i="9" s="1"/>
  <c r="AS74" i="9"/>
  <c r="AS34" i="9"/>
  <c r="AS65" i="9"/>
  <c r="AS43" i="9"/>
  <c r="AS62" i="9"/>
  <c r="AS63" i="9" s="1"/>
  <c r="BE37" i="7"/>
  <c r="BE39" i="7" s="1"/>
  <c r="AT22" i="9"/>
  <c r="AT29" i="9"/>
  <c r="AT31" i="9" s="1"/>
  <c r="AS66" i="9"/>
  <c r="AY42" i="30" l="1"/>
  <c r="AY43" i="30" s="1"/>
  <c r="AX41" i="30"/>
  <c r="AY29" i="30"/>
  <c r="AY30" i="30" s="1"/>
  <c r="AY28" i="30" s="1"/>
  <c r="AY35" i="30"/>
  <c r="AY36" i="30" s="1"/>
  <c r="AX48" i="30"/>
  <c r="AX47" i="30"/>
  <c r="AY26" i="30"/>
  <c r="AY24" i="30" s="1"/>
  <c r="AY46" i="30" s="1"/>
  <c r="AI45" i="34"/>
  <c r="AI21" i="34"/>
  <c r="AJ46" i="34" s="1"/>
  <c r="AJ59" i="34" s="1"/>
  <c r="AJ53" i="37"/>
  <c r="AJ54" i="37" s="1"/>
  <c r="AJ57" i="37"/>
  <c r="AJ22" i="37"/>
  <c r="AJ29" i="37"/>
  <c r="AI47" i="34"/>
  <c r="AI48" i="37" s="1"/>
  <c r="AI38" i="34"/>
  <c r="AI40" i="34" s="1"/>
  <c r="AJ25" i="34"/>
  <c r="AJ26" i="34" s="1"/>
  <c r="AT28" i="26"/>
  <c r="AT67" i="26" s="1"/>
  <c r="AS47" i="26"/>
  <c r="AS49" i="26" s="1"/>
  <c r="AT37" i="26"/>
  <c r="AS33" i="26"/>
  <c r="AS38" i="26"/>
  <c r="AS44" i="26" s="1"/>
  <c r="AS45" i="26" s="1"/>
  <c r="AS80" i="26"/>
  <c r="AS32" i="26"/>
  <c r="AS73" i="26"/>
  <c r="AS40" i="26"/>
  <c r="AS46" i="26"/>
  <c r="AS48" i="26" s="1"/>
  <c r="AT25" i="26"/>
  <c r="AT26" i="26" s="1"/>
  <c r="AT47" i="9"/>
  <c r="AT49" i="9" s="1"/>
  <c r="AU28" i="9"/>
  <c r="AU67" i="9" s="1"/>
  <c r="BE48" i="7"/>
  <c r="BE41" i="7"/>
  <c r="BF42" i="7"/>
  <c r="BF43" i="7" s="1"/>
  <c r="BF29" i="7"/>
  <c r="BF30" i="7" s="1"/>
  <c r="BF28" i="7" s="1"/>
  <c r="BF35" i="7"/>
  <c r="BF36" i="7" s="1"/>
  <c r="AT30" i="9"/>
  <c r="AT39" i="9"/>
  <c r="AT24" i="9"/>
  <c r="AU37" i="9" s="1"/>
  <c r="AY25" i="30" l="1"/>
  <c r="AY37" i="30"/>
  <c r="AY39" i="30" s="1"/>
  <c r="AJ23" i="34"/>
  <c r="AJ22" i="34" s="1"/>
  <c r="AI32" i="34"/>
  <c r="AJ28" i="34"/>
  <c r="AJ29" i="34" s="1"/>
  <c r="AJ30" i="34" s="1"/>
  <c r="AI36" i="34"/>
  <c r="AI37" i="34" s="1"/>
  <c r="AJ52" i="34"/>
  <c r="AJ53" i="34" s="1"/>
  <c r="AJ54" i="34" s="1"/>
  <c r="AJ57" i="34" s="1"/>
  <c r="AJ31" i="37"/>
  <c r="AJ24" i="37"/>
  <c r="AJ30" i="37"/>
  <c r="AJ21" i="37" s="1"/>
  <c r="AJ32" i="37" s="1"/>
  <c r="AJ43" i="37" s="1"/>
  <c r="AT23" i="26"/>
  <c r="AT29" i="26" s="1"/>
  <c r="AS66" i="26"/>
  <c r="AS62" i="26"/>
  <c r="AS63" i="26" s="1"/>
  <c r="AS74" i="26"/>
  <c r="AS75" i="26" s="1"/>
  <c r="AS78" i="26" s="1"/>
  <c r="AS65" i="26"/>
  <c r="AS34" i="26"/>
  <c r="AS43" i="26"/>
  <c r="BF26" i="7"/>
  <c r="BF24" i="7" s="1"/>
  <c r="BF25" i="7" s="1"/>
  <c r="AT38" i="9"/>
  <c r="AT44" i="9" s="1"/>
  <c r="AT45" i="9" s="1"/>
  <c r="AT33" i="9"/>
  <c r="AT80" i="9"/>
  <c r="AT40" i="9"/>
  <c r="AT32" i="9"/>
  <c r="AT73" i="9"/>
  <c r="BF37" i="7"/>
  <c r="BF39" i="7" s="1"/>
  <c r="AT46" i="9"/>
  <c r="AT48" i="9" s="1"/>
  <c r="AU25" i="9"/>
  <c r="AY41" i="30" l="1"/>
  <c r="AZ42" i="30"/>
  <c r="AZ43" i="30" s="1"/>
  <c r="AZ29" i="30"/>
  <c r="AZ35" i="30"/>
  <c r="AZ36" i="30" s="1"/>
  <c r="AY48" i="30"/>
  <c r="AY47" i="30"/>
  <c r="AI43" i="34"/>
  <c r="AI33" i="34"/>
  <c r="AI44" i="34" s="1"/>
  <c r="AJ47" i="34"/>
  <c r="AJ21" i="34"/>
  <c r="AJ32" i="34" s="1"/>
  <c r="AJ43" i="34" s="1"/>
  <c r="AJ45" i="37"/>
  <c r="AJ36" i="37" s="1"/>
  <c r="AJ37" i="37" s="1"/>
  <c r="AJ33" i="37"/>
  <c r="AJ44" i="37" s="1"/>
  <c r="AJ47" i="37"/>
  <c r="AJ42" i="37"/>
  <c r="AK25" i="37"/>
  <c r="AJ38" i="37"/>
  <c r="AJ40" i="37" s="1"/>
  <c r="AK46" i="37"/>
  <c r="AK28" i="37"/>
  <c r="AJ39" i="37"/>
  <c r="AJ41" i="37" s="1"/>
  <c r="AJ45" i="34"/>
  <c r="AJ31" i="34"/>
  <c r="AJ39" i="34" s="1"/>
  <c r="AJ41" i="34" s="1"/>
  <c r="AJ24" i="34"/>
  <c r="AK25" i="34" s="1"/>
  <c r="AK26" i="34" s="1"/>
  <c r="AT22" i="26"/>
  <c r="AT30" i="26"/>
  <c r="AT39" i="26"/>
  <c r="AT24" i="26"/>
  <c r="AT31" i="26"/>
  <c r="AU26" i="9"/>
  <c r="AU23" i="9"/>
  <c r="BF41" i="7"/>
  <c r="BG35" i="7"/>
  <c r="BG36" i="7" s="1"/>
  <c r="BG29" i="7"/>
  <c r="BG30" i="7" s="1"/>
  <c r="BG28" i="7" s="1"/>
  <c r="BG42" i="7"/>
  <c r="BG43" i="7" s="1"/>
  <c r="BF48" i="7"/>
  <c r="AT74" i="9"/>
  <c r="AT75" i="9"/>
  <c r="AT78" i="9" s="1"/>
  <c r="AT65" i="9"/>
  <c r="AT34" i="9"/>
  <c r="AT43" i="9"/>
  <c r="AT66" i="9"/>
  <c r="AT62" i="9"/>
  <c r="AT63" i="9" s="1"/>
  <c r="AZ30" i="30" l="1"/>
  <c r="AZ28" i="30" s="1"/>
  <c r="AZ26" i="30"/>
  <c r="AZ24" i="30" s="1"/>
  <c r="AZ46" i="30" s="1"/>
  <c r="AJ33" i="34"/>
  <c r="AJ44" i="34" s="1"/>
  <c r="AJ48" i="37"/>
  <c r="AK28" i="34"/>
  <c r="AJ36" i="34"/>
  <c r="AJ37" i="34" s="1"/>
  <c r="AJ42" i="34"/>
  <c r="AK59" i="37"/>
  <c r="AK52" i="37"/>
  <c r="AK26" i="37"/>
  <c r="AK23" i="37"/>
  <c r="AK46" i="34"/>
  <c r="AK52" i="34" s="1"/>
  <c r="AJ38" i="34"/>
  <c r="AJ40" i="34" s="1"/>
  <c r="BG26" i="7"/>
  <c r="BG24" i="7" s="1"/>
  <c r="BG25" i="7" s="1"/>
  <c r="AU37" i="26"/>
  <c r="AU28" i="26"/>
  <c r="AU67" i="26" s="1"/>
  <c r="AT47" i="26"/>
  <c r="AT49" i="26" s="1"/>
  <c r="AU25" i="26"/>
  <c r="AT46" i="26"/>
  <c r="AT48" i="26" s="1"/>
  <c r="AT33" i="26"/>
  <c r="AT38" i="26"/>
  <c r="AT44" i="26" s="1"/>
  <c r="AT45" i="26" s="1"/>
  <c r="AT80" i="26"/>
  <c r="AT73" i="26"/>
  <c r="AT32" i="26"/>
  <c r="AT40" i="26"/>
  <c r="AK23" i="34"/>
  <c r="AU22" i="9"/>
  <c r="AU29" i="9"/>
  <c r="BG37" i="7"/>
  <c r="BG39" i="7" s="1"/>
  <c r="AZ37" i="30" l="1"/>
  <c r="AZ39" i="30" s="1"/>
  <c r="AZ25" i="30"/>
  <c r="AK22" i="37"/>
  <c r="AK29" i="37"/>
  <c r="AK57" i="37"/>
  <c r="AK53" i="37"/>
  <c r="AK54" i="37" s="1"/>
  <c r="AK59" i="34"/>
  <c r="AT66" i="26"/>
  <c r="AT43" i="26"/>
  <c r="AT34" i="26"/>
  <c r="AT65" i="26"/>
  <c r="AT74" i="26"/>
  <c r="AT75" i="26" s="1"/>
  <c r="AT78" i="26" s="1"/>
  <c r="AT62" i="26"/>
  <c r="AT63" i="26" s="1"/>
  <c r="AU26" i="26"/>
  <c r="AU23" i="26"/>
  <c r="AK22" i="34"/>
  <c r="AK29" i="34"/>
  <c r="AK57" i="34"/>
  <c r="AK53" i="34"/>
  <c r="AK54" i="34" s="1"/>
  <c r="AU30" i="9"/>
  <c r="AU39" i="9"/>
  <c r="AU31" i="9"/>
  <c r="AU24" i="9"/>
  <c r="BH42" i="7"/>
  <c r="BH43" i="7" s="1"/>
  <c r="BG41" i="7"/>
  <c r="BG48" i="7"/>
  <c r="BH35" i="7"/>
  <c r="BH36" i="7" s="1"/>
  <c r="BH29" i="7"/>
  <c r="BH30" i="7" s="1"/>
  <c r="BH28" i="7" s="1"/>
  <c r="AZ48" i="30" l="1"/>
  <c r="AZ47" i="30"/>
  <c r="BA35" i="30"/>
  <c r="BA36" i="30" s="1"/>
  <c r="BA42" i="30"/>
  <c r="BA43" i="30" s="1"/>
  <c r="BA29" i="30"/>
  <c r="BA30" i="30" s="1"/>
  <c r="BA28" i="30" s="1"/>
  <c r="AZ41" i="30"/>
  <c r="BA26" i="30"/>
  <c r="BA24" i="30" s="1"/>
  <c r="BA46" i="30" s="1"/>
  <c r="AK31" i="37"/>
  <c r="AK24" i="37"/>
  <c r="AK30" i="37"/>
  <c r="AK21" i="37" s="1"/>
  <c r="AK32" i="37" s="1"/>
  <c r="AK43" i="37" s="1"/>
  <c r="AU22" i="26"/>
  <c r="AU29" i="26"/>
  <c r="AU24" i="26" s="1"/>
  <c r="AK31" i="34"/>
  <c r="AK24" i="34"/>
  <c r="AK42" i="34" s="1"/>
  <c r="AK30" i="34"/>
  <c r="AK21" i="34" s="1"/>
  <c r="AK32" i="34" s="1"/>
  <c r="AK43" i="34" s="1"/>
  <c r="BH37" i="7"/>
  <c r="BH39" i="7" s="1"/>
  <c r="AU47" i="9"/>
  <c r="AU49" i="9" s="1"/>
  <c r="AV28" i="9"/>
  <c r="AV67" i="9" s="1"/>
  <c r="AV37" i="9"/>
  <c r="AV25" i="9"/>
  <c r="AV26" i="9" s="1"/>
  <c r="AU46" i="9"/>
  <c r="AU48" i="9" s="1"/>
  <c r="BH26" i="7"/>
  <c r="BH24" i="7" s="1"/>
  <c r="BH25" i="7" s="1"/>
  <c r="AU38" i="9"/>
  <c r="AU44" i="9" s="1"/>
  <c r="AU45" i="9" s="1"/>
  <c r="AU33" i="9"/>
  <c r="AU80" i="9"/>
  <c r="AU32" i="9"/>
  <c r="AU40" i="9"/>
  <c r="AU73" i="9"/>
  <c r="BA37" i="30" l="1"/>
  <c r="BA39" i="30" s="1"/>
  <c r="BA25" i="30"/>
  <c r="AK45" i="37"/>
  <c r="AK36" i="37" s="1"/>
  <c r="AK37" i="37" s="1"/>
  <c r="AK47" i="37"/>
  <c r="AK33" i="37"/>
  <c r="AK44" i="37" s="1"/>
  <c r="AL25" i="37"/>
  <c r="AL26" i="37" s="1"/>
  <c r="AL46" i="37"/>
  <c r="AK42" i="37"/>
  <c r="AK38" i="37"/>
  <c r="AK40" i="37" s="1"/>
  <c r="AL28" i="37"/>
  <c r="AK39" i="37"/>
  <c r="AK41" i="37" s="1"/>
  <c r="AU46" i="26"/>
  <c r="AU48" i="26" s="1"/>
  <c r="AV25" i="26"/>
  <c r="AV26" i="26" s="1"/>
  <c r="AU39" i="26"/>
  <c r="AU30" i="26"/>
  <c r="AU31" i="26"/>
  <c r="AK33" i="34"/>
  <c r="AK44" i="34" s="1"/>
  <c r="AK47" i="34"/>
  <c r="AK45" i="34"/>
  <c r="AK36" i="34" s="1"/>
  <c r="AK37" i="34" s="1"/>
  <c r="AL46" i="34"/>
  <c r="AK38" i="34"/>
  <c r="AK40" i="34" s="1"/>
  <c r="AL25" i="34"/>
  <c r="AL26" i="34" s="1"/>
  <c r="AL28" i="34"/>
  <c r="AK39" i="34"/>
  <c r="AK41" i="34" s="1"/>
  <c r="BH41" i="7"/>
  <c r="BI42" i="7"/>
  <c r="BI43" i="7" s="1"/>
  <c r="BI29" i="7"/>
  <c r="BI30" i="7" s="1"/>
  <c r="BI28" i="7" s="1"/>
  <c r="BI37" i="7" s="1"/>
  <c r="BI39" i="7" s="1"/>
  <c r="BI35" i="7"/>
  <c r="BI36" i="7" s="1"/>
  <c r="BH48" i="7"/>
  <c r="AU74" i="9"/>
  <c r="AU75" i="9" s="1"/>
  <c r="AU78" i="9" s="1"/>
  <c r="AU34" i="9"/>
  <c r="AU65" i="9"/>
  <c r="AU43" i="9"/>
  <c r="AU62" i="9"/>
  <c r="AU63" i="9" s="1"/>
  <c r="AU66" i="9"/>
  <c r="AV23" i="9"/>
  <c r="BB42" i="30" l="1"/>
  <c r="BB43" i="30" s="1"/>
  <c r="BB35" i="30"/>
  <c r="BB36" i="30" s="1"/>
  <c r="BB29" i="30"/>
  <c r="BA41" i="30"/>
  <c r="BA48" i="30"/>
  <c r="BA47" i="30"/>
  <c r="AK48" i="37"/>
  <c r="AL52" i="37"/>
  <c r="AL59" i="37"/>
  <c r="AL23" i="37"/>
  <c r="BI26" i="7"/>
  <c r="BI24" i="7" s="1"/>
  <c r="BI25" i="7" s="1"/>
  <c r="BJ35" i="7" s="1"/>
  <c r="BJ36" i="7" s="1"/>
  <c r="AV23" i="26"/>
  <c r="AV37" i="26"/>
  <c r="AU47" i="26"/>
  <c r="AU49" i="26" s="1"/>
  <c r="AV28" i="26"/>
  <c r="AV67" i="26" s="1"/>
  <c r="AU33" i="26"/>
  <c r="AU38" i="26"/>
  <c r="AU44" i="26" s="1"/>
  <c r="AU45" i="26" s="1"/>
  <c r="AU80" i="26"/>
  <c r="AU32" i="26"/>
  <c r="AU40" i="26"/>
  <c r="AU73" i="26"/>
  <c r="AL52" i="34"/>
  <c r="AL53" i="34" s="1"/>
  <c r="AL54" i="34" s="1"/>
  <c r="AL57" i="34" s="1"/>
  <c r="AL59" i="34"/>
  <c r="AL23" i="34"/>
  <c r="AV22" i="9"/>
  <c r="AV29" i="9"/>
  <c r="BB30" i="30" l="1"/>
  <c r="BB28" i="30" s="1"/>
  <c r="BB26" i="30"/>
  <c r="BB24" i="30" s="1"/>
  <c r="BB46" i="30" s="1"/>
  <c r="BJ42" i="7"/>
  <c r="BJ43" i="7" s="1"/>
  <c r="AL22" i="37"/>
  <c r="AL29" i="37"/>
  <c r="AL57" i="37"/>
  <c r="AL53" i="37"/>
  <c r="AL54" i="37" s="1"/>
  <c r="BI41" i="7"/>
  <c r="BI48" i="7"/>
  <c r="BJ29" i="7"/>
  <c r="BJ30" i="7" s="1"/>
  <c r="BJ28" i="7" s="1"/>
  <c r="AU74" i="26"/>
  <c r="AU75" i="26" s="1"/>
  <c r="AU78" i="26" s="1"/>
  <c r="AU62" i="26"/>
  <c r="AU63" i="26" s="1"/>
  <c r="AU34" i="26"/>
  <c r="AU43" i="26"/>
  <c r="AU65" i="26"/>
  <c r="AU66" i="26"/>
  <c r="AV29" i="26"/>
  <c r="AV22" i="26"/>
  <c r="AL22" i="34"/>
  <c r="AL29" i="34"/>
  <c r="AV39" i="9"/>
  <c r="AV30" i="9"/>
  <c r="AV31" i="9"/>
  <c r="AV24" i="9"/>
  <c r="BB25" i="30" l="1"/>
  <c r="BB37" i="30"/>
  <c r="BB39" i="30" s="1"/>
  <c r="AL24" i="37"/>
  <c r="AL31" i="37"/>
  <c r="AL30" i="37"/>
  <c r="AL21" i="37" s="1"/>
  <c r="AL32" i="37" s="1"/>
  <c r="AL43" i="37" s="1"/>
  <c r="BJ26" i="7"/>
  <c r="BJ24" i="7" s="1"/>
  <c r="BJ25" i="7" s="1"/>
  <c r="AV39" i="26"/>
  <c r="AV30" i="26"/>
  <c r="AV24" i="26"/>
  <c r="AV31" i="26"/>
  <c r="AL30" i="34"/>
  <c r="AL21" i="34" s="1"/>
  <c r="AL32" i="34" s="1"/>
  <c r="AL43" i="34" s="1"/>
  <c r="AL24" i="34"/>
  <c r="AL31" i="34"/>
  <c r="AV80" i="9"/>
  <c r="AV38" i="9"/>
  <c r="AV44" i="9" s="1"/>
  <c r="AV45" i="9" s="1"/>
  <c r="AV33" i="9"/>
  <c r="AV73" i="9"/>
  <c r="AV40" i="9"/>
  <c r="AV32" i="9"/>
  <c r="AW37" i="9"/>
  <c r="AV47" i="9"/>
  <c r="AV49" i="9" s="1"/>
  <c r="AW28" i="9"/>
  <c r="AW67" i="9" s="1"/>
  <c r="AW25" i="9"/>
  <c r="AV46" i="9"/>
  <c r="AV48" i="9" s="1"/>
  <c r="BJ37" i="7"/>
  <c r="BJ39" i="7" s="1"/>
  <c r="BB47" i="30" l="1"/>
  <c r="BB41" i="30"/>
  <c r="BB48" i="30"/>
  <c r="BC42" i="30"/>
  <c r="BC43" i="30" s="1"/>
  <c r="BC29" i="30"/>
  <c r="BC35" i="30"/>
  <c r="BC36" i="30" s="1"/>
  <c r="AL45" i="37"/>
  <c r="AL36" i="37" s="1"/>
  <c r="AL37" i="37" s="1"/>
  <c r="AL47" i="37"/>
  <c r="AL33" i="37"/>
  <c r="AL44" i="37" s="1"/>
  <c r="AL39" i="37"/>
  <c r="AL41" i="37" s="1"/>
  <c r="AM28" i="37"/>
  <c r="AL42" i="37"/>
  <c r="AL38" i="37"/>
  <c r="AL40" i="37" s="1"/>
  <c r="AM46" i="37"/>
  <c r="AM25" i="37"/>
  <c r="AM26" i="37" s="1"/>
  <c r="AW25" i="26"/>
  <c r="AW26" i="26" s="1"/>
  <c r="AV46" i="26"/>
  <c r="AV48" i="26" s="1"/>
  <c r="AV33" i="26"/>
  <c r="AV80" i="26"/>
  <c r="AV38" i="26"/>
  <c r="AV44" i="26" s="1"/>
  <c r="AV45" i="26" s="1"/>
  <c r="AV32" i="26"/>
  <c r="AV73" i="26"/>
  <c r="AV40" i="26"/>
  <c r="AV47" i="26"/>
  <c r="AV49" i="26" s="1"/>
  <c r="AW37" i="26"/>
  <c r="AW28" i="26"/>
  <c r="AW67" i="26" s="1"/>
  <c r="AM28" i="34"/>
  <c r="AL39" i="34"/>
  <c r="AL41" i="34" s="1"/>
  <c r="AL42" i="34"/>
  <c r="AL38" i="34"/>
  <c r="AL40" i="34" s="1"/>
  <c r="AM25" i="34"/>
  <c r="AM26" i="34" s="1"/>
  <c r="AM46" i="34"/>
  <c r="AL45" i="34"/>
  <c r="AL36" i="34" s="1"/>
  <c r="AL37" i="34" s="1"/>
  <c r="AL33" i="34"/>
  <c r="AL44" i="34" s="1"/>
  <c r="AL47" i="34"/>
  <c r="AV62" i="9"/>
  <c r="AV63" i="9" s="1"/>
  <c r="AW26" i="9"/>
  <c r="AW23" i="9"/>
  <c r="AV78" i="9"/>
  <c r="AV74" i="9"/>
  <c r="AV75" i="9" s="1"/>
  <c r="AV43" i="9"/>
  <c r="AV65" i="9"/>
  <c r="AV34" i="9"/>
  <c r="AV66" i="9"/>
  <c r="BJ48" i="7"/>
  <c r="BJ41" i="7"/>
  <c r="BK29" i="7"/>
  <c r="BK30" i="7" s="1"/>
  <c r="BK28" i="7" s="1"/>
  <c r="BK42" i="7"/>
  <c r="BK43" i="7" s="1"/>
  <c r="BK35" i="7"/>
  <c r="BK36" i="7" s="1"/>
  <c r="BC30" i="30" l="1"/>
  <c r="BC28" i="30" s="1"/>
  <c r="BC26" i="30"/>
  <c r="BC24" i="30" s="1"/>
  <c r="BC46" i="30" s="1"/>
  <c r="AL48" i="37"/>
  <c r="AM59" i="37"/>
  <c r="AM52" i="37"/>
  <c r="AM53" i="37" s="1"/>
  <c r="AM54" i="37" s="1"/>
  <c r="AM57" i="37" s="1"/>
  <c r="AM23" i="37"/>
  <c r="AV74" i="26"/>
  <c r="AV75" i="26"/>
  <c r="AV78" i="26" s="1"/>
  <c r="AV43" i="26"/>
  <c r="AV34" i="26"/>
  <c r="AV65" i="26"/>
  <c r="AV66" i="26"/>
  <c r="AW23" i="26"/>
  <c r="AV62" i="26"/>
  <c r="AV63" i="26" s="1"/>
  <c r="AM23" i="34"/>
  <c r="AM29" i="34" s="1"/>
  <c r="AM52" i="34"/>
  <c r="AM59" i="34"/>
  <c r="AW29" i="9"/>
  <c r="AW24" i="9" s="1"/>
  <c r="AW22" i="9"/>
  <c r="BK26" i="7"/>
  <c r="BK24" i="7" s="1"/>
  <c r="BK25" i="7" s="1"/>
  <c r="BK37" i="7"/>
  <c r="BK39" i="7" s="1"/>
  <c r="BC25" i="30" l="1"/>
  <c r="BC37" i="30"/>
  <c r="BC39" i="30" s="1"/>
  <c r="AM22" i="37"/>
  <c r="AM29" i="37"/>
  <c r="AW22" i="26"/>
  <c r="AW29" i="26"/>
  <c r="AM22" i="34"/>
  <c r="AM57" i="34"/>
  <c r="AM53" i="34"/>
  <c r="AM54" i="34" s="1"/>
  <c r="AM30" i="34"/>
  <c r="AM21" i="34" s="1"/>
  <c r="AM32" i="34" s="1"/>
  <c r="AM43" i="34" s="1"/>
  <c r="AM31" i="34"/>
  <c r="AM24" i="34"/>
  <c r="AW46" i="9"/>
  <c r="AW48" i="9" s="1"/>
  <c r="AX25" i="9"/>
  <c r="AX26" i="9" s="1"/>
  <c r="AW30" i="9"/>
  <c r="AW39" i="9"/>
  <c r="AW31" i="9"/>
  <c r="BK48" i="7"/>
  <c r="BL42" i="7"/>
  <c r="BL43" i="7" s="1"/>
  <c r="BK41" i="7"/>
  <c r="BL35" i="7"/>
  <c r="BL36" i="7" s="1"/>
  <c r="BL29" i="7"/>
  <c r="BL30" i="7" s="1"/>
  <c r="BL28" i="7" s="1"/>
  <c r="BC48" i="30" l="1"/>
  <c r="BD42" i="30"/>
  <c r="BD43" i="30" s="1"/>
  <c r="BD29" i="30"/>
  <c r="BD35" i="30"/>
  <c r="BD36" i="30" s="1"/>
  <c r="BC41" i="30"/>
  <c r="BC47" i="30"/>
  <c r="AM24" i="37"/>
  <c r="AM42" i="37" s="1"/>
  <c r="AM30" i="37"/>
  <c r="AM21" i="37" s="1"/>
  <c r="AM32" i="37" s="1"/>
  <c r="AM43" i="37" s="1"/>
  <c r="AM31" i="37"/>
  <c r="AW30" i="26"/>
  <c r="AW39" i="26"/>
  <c r="AW24" i="26"/>
  <c r="AW31" i="26"/>
  <c r="AM39" i="34"/>
  <c r="AM41" i="34" s="1"/>
  <c r="AN28" i="34"/>
  <c r="AM45" i="34"/>
  <c r="AM36" i="34" s="1"/>
  <c r="AM37" i="34" s="1"/>
  <c r="AM33" i="34"/>
  <c r="AM44" i="34" s="1"/>
  <c r="AM47" i="34"/>
  <c r="AM38" i="34"/>
  <c r="AM40" i="34" s="1"/>
  <c r="AN25" i="34"/>
  <c r="AM42" i="34"/>
  <c r="AN46" i="34"/>
  <c r="AX28" i="9"/>
  <c r="AX67" i="9" s="1"/>
  <c r="AW47" i="9"/>
  <c r="AW49" i="9" s="1"/>
  <c r="AX37" i="9"/>
  <c r="AW80" i="9"/>
  <c r="AW38" i="9"/>
  <c r="AW44" i="9" s="1"/>
  <c r="AW45" i="9" s="1"/>
  <c r="AW33" i="9"/>
  <c r="AW32" i="9"/>
  <c r="AW40" i="9"/>
  <c r="AW73" i="9"/>
  <c r="AX23" i="9"/>
  <c r="BL26" i="7"/>
  <c r="BL24" i="7" s="1"/>
  <c r="BL25" i="7" s="1"/>
  <c r="BL37" i="7"/>
  <c r="BL39" i="7" s="1"/>
  <c r="BD30" i="30" l="1"/>
  <c r="BD28" i="30" s="1"/>
  <c r="BD26" i="30"/>
  <c r="BD24" i="30" s="1"/>
  <c r="BD46" i="30" s="1"/>
  <c r="AN46" i="37"/>
  <c r="AM39" i="37"/>
  <c r="AM41" i="37" s="1"/>
  <c r="AN28" i="37"/>
  <c r="AM33" i="37"/>
  <c r="AM44" i="37" s="1"/>
  <c r="AM45" i="37"/>
  <c r="AM36" i="37" s="1"/>
  <c r="AM37" i="37" s="1"/>
  <c r="AM47" i="37"/>
  <c r="AM48" i="37" s="1"/>
  <c r="AM38" i="37"/>
  <c r="AM40" i="37" s="1"/>
  <c r="AN25" i="37"/>
  <c r="AN26" i="37" s="1"/>
  <c r="AX28" i="26"/>
  <c r="AX67" i="26" s="1"/>
  <c r="AX37" i="26"/>
  <c r="AW47" i="26"/>
  <c r="AW49" i="26" s="1"/>
  <c r="AX25" i="26"/>
  <c r="AW46" i="26"/>
  <c r="AW48" i="26" s="1"/>
  <c r="AW33" i="26"/>
  <c r="AW38" i="26"/>
  <c r="AW44" i="26" s="1"/>
  <c r="AW45" i="26" s="1"/>
  <c r="AW80" i="26"/>
  <c r="AW32" i="26"/>
  <c r="AW40" i="26"/>
  <c r="AW73" i="26"/>
  <c r="AN26" i="34"/>
  <c r="AN23" i="34"/>
  <c r="AN59" i="34"/>
  <c r="AN52" i="34"/>
  <c r="AN53" i="34" s="1"/>
  <c r="AN54" i="34" s="1"/>
  <c r="AN57" i="34" s="1"/>
  <c r="AW74" i="9"/>
  <c r="AW75" i="9" s="1"/>
  <c r="AW78" i="9"/>
  <c r="AX29" i="9"/>
  <c r="AX22" i="9"/>
  <c r="AW62" i="9"/>
  <c r="AW63" i="9" s="1"/>
  <c r="AW66" i="9"/>
  <c r="AW34" i="9"/>
  <c r="AW43" i="9"/>
  <c r="AW65" i="9"/>
  <c r="BL48" i="7"/>
  <c r="BM35" i="7"/>
  <c r="BM36" i="7" s="1"/>
  <c r="BM42" i="7"/>
  <c r="BM43" i="7" s="1"/>
  <c r="BL41" i="7"/>
  <c r="BM29" i="7"/>
  <c r="BM30" i="7" s="1"/>
  <c r="BM28" i="7" s="1"/>
  <c r="BD37" i="30" l="1"/>
  <c r="BD39" i="30" s="1"/>
  <c r="BD25" i="30"/>
  <c r="AN23" i="37"/>
  <c r="AN22" i="37" s="1"/>
  <c r="AN59" i="37"/>
  <c r="AN52" i="37"/>
  <c r="AW62" i="26"/>
  <c r="AW63" i="26" s="1"/>
  <c r="AW65" i="26"/>
  <c r="AW34" i="26"/>
  <c r="AW43" i="26"/>
  <c r="AW66" i="26"/>
  <c r="AW74" i="26"/>
  <c r="AW75" i="26" s="1"/>
  <c r="AW78" i="26" s="1"/>
  <c r="AX26" i="26"/>
  <c r="AX23" i="26"/>
  <c r="AN22" i="34"/>
  <c r="AN29" i="34"/>
  <c r="AN24" i="34" s="1"/>
  <c r="AX30" i="9"/>
  <c r="AX39" i="9"/>
  <c r="AX24" i="9"/>
  <c r="AX31" i="9"/>
  <c r="BM26" i="7"/>
  <c r="BM24" i="7" s="1"/>
  <c r="BM25" i="7" s="1"/>
  <c r="BM37" i="7"/>
  <c r="BM39" i="7" s="1"/>
  <c r="BD41" i="30" l="1"/>
  <c r="BE42" i="30"/>
  <c r="BE43" i="30" s="1"/>
  <c r="BE29" i="30"/>
  <c r="BE30" i="30" s="1"/>
  <c r="BE28" i="30" s="1"/>
  <c r="BE37" i="30" s="1"/>
  <c r="BE39" i="30" s="1"/>
  <c r="BD48" i="30"/>
  <c r="BE35" i="30"/>
  <c r="BE36" i="30" s="1"/>
  <c r="BD47" i="30"/>
  <c r="AN29" i="37"/>
  <c r="AN31" i="37" s="1"/>
  <c r="AN57" i="37"/>
  <c r="AN53" i="37"/>
  <c r="AN54" i="37" s="1"/>
  <c r="AX22" i="26"/>
  <c r="AX29" i="26"/>
  <c r="AX24" i="26" s="1"/>
  <c r="AN38" i="34"/>
  <c r="AN40" i="34" s="1"/>
  <c r="AO25" i="34"/>
  <c r="AO26" i="34" s="1"/>
  <c r="AN30" i="34"/>
  <c r="AN21" i="34" s="1"/>
  <c r="AN32" i="34" s="1"/>
  <c r="AN43" i="34" s="1"/>
  <c r="AN31" i="34"/>
  <c r="AN42" i="34"/>
  <c r="AY28" i="9"/>
  <c r="AY67" i="9" s="1"/>
  <c r="AX47" i="9"/>
  <c r="AX49" i="9" s="1"/>
  <c r="AY37" i="9"/>
  <c r="AY25" i="9"/>
  <c r="AY26" i="9" s="1"/>
  <c r="AX46" i="9"/>
  <c r="AX48" i="9" s="1"/>
  <c r="AX80" i="9"/>
  <c r="AX38" i="9"/>
  <c r="AX44" i="9" s="1"/>
  <c r="AX45" i="9" s="1"/>
  <c r="AX33" i="9"/>
  <c r="AX32" i="9"/>
  <c r="AX73" i="9"/>
  <c r="AX40" i="9"/>
  <c r="BM48" i="7"/>
  <c r="BM41" i="7"/>
  <c r="BN42" i="7"/>
  <c r="BN43" i="7" s="1"/>
  <c r="BN35" i="7"/>
  <c r="BN36" i="7" s="1"/>
  <c r="BN29" i="7"/>
  <c r="BE26" i="30" l="1"/>
  <c r="BE24" i="30" s="1"/>
  <c r="BE46" i="30" s="1"/>
  <c r="AN24" i="37"/>
  <c r="AN42" i="37" s="1"/>
  <c r="AN30" i="37"/>
  <c r="AN39" i="37"/>
  <c r="AN41" i="37" s="1"/>
  <c r="AX46" i="26"/>
  <c r="AX48" i="26" s="1"/>
  <c r="AY25" i="26"/>
  <c r="AY26" i="26" s="1"/>
  <c r="AX30" i="26"/>
  <c r="AX39" i="26"/>
  <c r="AX31" i="26"/>
  <c r="AO23" i="34"/>
  <c r="AO22" i="34" s="1"/>
  <c r="AN39" i="34"/>
  <c r="AN41" i="34" s="1"/>
  <c r="AO28" i="34"/>
  <c r="AO46" i="34"/>
  <c r="AN47" i="34"/>
  <c r="AN33" i="34"/>
  <c r="AN44" i="34" s="1"/>
  <c r="AN45" i="34"/>
  <c r="AN36" i="34" s="1"/>
  <c r="AN37" i="34" s="1"/>
  <c r="AX62" i="9"/>
  <c r="AX63" i="9" s="1"/>
  <c r="AX74" i="9"/>
  <c r="AX75" i="9" s="1"/>
  <c r="AX78" i="9" s="1"/>
  <c r="AX66" i="9"/>
  <c r="AY23" i="9"/>
  <c r="AX43" i="9"/>
  <c r="AX34" i="9"/>
  <c r="AX65" i="9"/>
  <c r="BN30" i="7"/>
  <c r="BN28" i="7" s="1"/>
  <c r="BN26" i="7"/>
  <c r="BN24" i="7" s="1"/>
  <c r="BE25" i="30" l="1"/>
  <c r="AN47" i="37"/>
  <c r="AN48" i="37" s="1"/>
  <c r="AN21" i="37"/>
  <c r="AO46" i="37" s="1"/>
  <c r="AO59" i="37" s="1"/>
  <c r="AO25" i="37"/>
  <c r="AO26" i="37" s="1"/>
  <c r="AN38" i="37"/>
  <c r="AN40" i="37" s="1"/>
  <c r="AN45" i="37"/>
  <c r="AX33" i="26"/>
  <c r="AX80" i="26"/>
  <c r="AX38" i="26"/>
  <c r="AX44" i="26" s="1"/>
  <c r="AX45" i="26" s="1"/>
  <c r="AX40" i="26"/>
  <c r="AX73" i="26"/>
  <c r="AX32" i="26"/>
  <c r="AY23" i="26"/>
  <c r="AY37" i="26"/>
  <c r="AX47" i="26"/>
  <c r="AX49" i="26" s="1"/>
  <c r="AY28" i="26"/>
  <c r="AY67" i="26" s="1"/>
  <c r="AO29" i="34"/>
  <c r="AO24" i="34" s="1"/>
  <c r="AO59" i="34"/>
  <c r="AO52" i="34"/>
  <c r="AY22" i="9"/>
  <c r="AY29" i="9"/>
  <c r="BN37" i="7"/>
  <c r="BN39" i="7" s="1"/>
  <c r="BN25" i="7"/>
  <c r="BF35" i="30" l="1"/>
  <c r="BF36" i="30" s="1"/>
  <c r="BE48" i="30"/>
  <c r="BE47" i="30"/>
  <c r="BF29" i="30"/>
  <c r="BE41" i="30"/>
  <c r="BF42" i="30"/>
  <c r="BF43" i="30" s="1"/>
  <c r="AN36" i="37"/>
  <c r="AN37" i="37" s="1"/>
  <c r="AN32" i="37"/>
  <c r="AO28" i="37"/>
  <c r="AO23" i="37"/>
  <c r="AO22" i="37" s="1"/>
  <c r="AO52" i="37"/>
  <c r="AO53" i="37" s="1"/>
  <c r="AO54" i="37" s="1"/>
  <c r="AO57" i="37" s="1"/>
  <c r="AO31" i="34"/>
  <c r="AO39" i="34" s="1"/>
  <c r="AO41" i="34" s="1"/>
  <c r="AO30" i="34"/>
  <c r="AY29" i="26"/>
  <c r="AY22" i="26"/>
  <c r="AX66" i="26"/>
  <c r="AX75" i="26"/>
  <c r="AX78" i="26" s="1"/>
  <c r="AX74" i="26"/>
  <c r="AX43" i="26"/>
  <c r="AX34" i="26"/>
  <c r="AX65" i="26"/>
  <c r="AX62" i="26"/>
  <c r="AX63" i="26" s="1"/>
  <c r="AO57" i="34"/>
  <c r="AO53" i="34"/>
  <c r="AO54" i="34" s="1"/>
  <c r="AP25" i="34"/>
  <c r="AO42" i="34"/>
  <c r="AO38" i="34"/>
  <c r="AO40" i="34" s="1"/>
  <c r="AY30" i="9"/>
  <c r="AY39" i="9"/>
  <c r="AY31" i="9"/>
  <c r="AY24" i="9"/>
  <c r="BN48" i="7"/>
  <c r="BN41" i="7"/>
  <c r="BO29" i="7"/>
  <c r="BO35" i="7"/>
  <c r="BO36" i="7" s="1"/>
  <c r="BO42" i="7"/>
  <c r="BO43" i="7" s="1"/>
  <c r="BF30" i="30" l="1"/>
  <c r="BF28" i="30" s="1"/>
  <c r="BF26" i="30"/>
  <c r="BF24" i="30" s="1"/>
  <c r="BF46" i="30" s="1"/>
  <c r="AN43" i="37"/>
  <c r="AN33" i="37"/>
  <c r="AN44" i="37" s="1"/>
  <c r="AO45" i="34"/>
  <c r="AO21" i="34"/>
  <c r="AP28" i="34" s="1"/>
  <c r="AO29" i="37"/>
  <c r="AO30" i="37" s="1"/>
  <c r="AO47" i="34"/>
  <c r="AY39" i="26"/>
  <c r="AY30" i="26"/>
  <c r="AY24" i="26"/>
  <c r="AY31" i="26"/>
  <c r="AP26" i="34"/>
  <c r="AP23" i="34"/>
  <c r="AZ37" i="9"/>
  <c r="AZ28" i="9"/>
  <c r="AZ67" i="9" s="1"/>
  <c r="AY47" i="9"/>
  <c r="AY49" i="9" s="1"/>
  <c r="AY38" i="9"/>
  <c r="AY44" i="9" s="1"/>
  <c r="AY45" i="9" s="1"/>
  <c r="AY33" i="9"/>
  <c r="AY80" i="9"/>
  <c r="AY32" i="9"/>
  <c r="AY40" i="9"/>
  <c r="AY73" i="9"/>
  <c r="AY46" i="9"/>
  <c r="AY48" i="9" s="1"/>
  <c r="AZ25" i="9"/>
  <c r="AZ26" i="9" s="1"/>
  <c r="BO30" i="7"/>
  <c r="BO28" i="7" s="1"/>
  <c r="BO26" i="7"/>
  <c r="BO24" i="7" s="1"/>
  <c r="BF37" i="30" l="1"/>
  <c r="BF39" i="30" s="1"/>
  <c r="BF25" i="30"/>
  <c r="AO24" i="37"/>
  <c r="AP25" i="37" s="1"/>
  <c r="AP26" i="37" s="1"/>
  <c r="AO36" i="34"/>
  <c r="AO37" i="34" s="1"/>
  <c r="AO45" i="37"/>
  <c r="AO21" i="37"/>
  <c r="AO32" i="37" s="1"/>
  <c r="AO43" i="37" s="1"/>
  <c r="AO32" i="34"/>
  <c r="AP46" i="34"/>
  <c r="AO47" i="37"/>
  <c r="AO48" i="37" s="1"/>
  <c r="AO31" i="37"/>
  <c r="AO39" i="37" s="1"/>
  <c r="AO41" i="37" s="1"/>
  <c r="AY46" i="26"/>
  <c r="AY48" i="26" s="1"/>
  <c r="AZ25" i="26"/>
  <c r="AZ26" i="26" s="1"/>
  <c r="AY33" i="26"/>
  <c r="AY38" i="26"/>
  <c r="AY44" i="26" s="1"/>
  <c r="AY45" i="26" s="1"/>
  <c r="AY80" i="26"/>
  <c r="AY32" i="26"/>
  <c r="AY40" i="26"/>
  <c r="AY73" i="26"/>
  <c r="AZ28" i="26"/>
  <c r="AZ67" i="26" s="1"/>
  <c r="AZ37" i="26"/>
  <c r="AY47" i="26"/>
  <c r="AY49" i="26" s="1"/>
  <c r="AP29" i="34"/>
  <c r="AP22" i="34"/>
  <c r="AY62" i="9"/>
  <c r="AY63" i="9" s="1"/>
  <c r="AY66" i="9"/>
  <c r="AY74" i="9"/>
  <c r="AY75" i="9" s="1"/>
  <c r="AY78" i="9"/>
  <c r="AY43" i="9"/>
  <c r="AY65" i="9"/>
  <c r="AY34" i="9"/>
  <c r="AZ23" i="9"/>
  <c r="BO37" i="7"/>
  <c r="BO39" i="7" s="1"/>
  <c r="BO25" i="7"/>
  <c r="BF41" i="30" l="1"/>
  <c r="BG42" i="30"/>
  <c r="BG43" i="30" s="1"/>
  <c r="BF48" i="30"/>
  <c r="BG35" i="30"/>
  <c r="BG36" i="30" s="1"/>
  <c r="BG29" i="30"/>
  <c r="BG30" i="30" s="1"/>
  <c r="BG28" i="30" s="1"/>
  <c r="BF47" i="30"/>
  <c r="AO33" i="37"/>
  <c r="AO44" i="37" s="1"/>
  <c r="AO43" i="34"/>
  <c r="AO33" i="34"/>
  <c r="AO44" i="34" s="1"/>
  <c r="AO38" i="37"/>
  <c r="AO40" i="37" s="1"/>
  <c r="AP23" i="37"/>
  <c r="AP22" i="37" s="1"/>
  <c r="AO42" i="37"/>
  <c r="AP52" i="34"/>
  <c r="AP59" i="34"/>
  <c r="AP46" i="37"/>
  <c r="AP59" i="37" s="1"/>
  <c r="AP28" i="37"/>
  <c r="AO36" i="37"/>
  <c r="AO37" i="37" s="1"/>
  <c r="AZ23" i="26"/>
  <c r="AZ29" i="26" s="1"/>
  <c r="AY62" i="26"/>
  <c r="AY63" i="26" s="1"/>
  <c r="AY43" i="26"/>
  <c r="AY34" i="26"/>
  <c r="AY65" i="26"/>
  <c r="AY66" i="26"/>
  <c r="AY74" i="26"/>
  <c r="AY75" i="26" s="1"/>
  <c r="AY78" i="26" s="1"/>
  <c r="AP24" i="34"/>
  <c r="AP42" i="34" s="1"/>
  <c r="AP30" i="34"/>
  <c r="AP21" i="34" s="1"/>
  <c r="AP32" i="34" s="1"/>
  <c r="AP43" i="34" s="1"/>
  <c r="AP31" i="34"/>
  <c r="AZ22" i="9"/>
  <c r="AZ29" i="9"/>
  <c r="BO48" i="7"/>
  <c r="BP35" i="7"/>
  <c r="BP36" i="7" s="1"/>
  <c r="BP29" i="7"/>
  <c r="BP30" i="7" s="1"/>
  <c r="BP28" i="7" s="1"/>
  <c r="BO41" i="7"/>
  <c r="BP42" i="7"/>
  <c r="BP43" i="7" s="1"/>
  <c r="BG37" i="30" l="1"/>
  <c r="BG39" i="30" s="1"/>
  <c r="BG26" i="30"/>
  <c r="BG24" i="30" s="1"/>
  <c r="BG46" i="30" s="1"/>
  <c r="AP29" i="37"/>
  <c r="AP30" i="37" s="1"/>
  <c r="AP21" i="37" s="1"/>
  <c r="AP32" i="37" s="1"/>
  <c r="AP43" i="37" s="1"/>
  <c r="AP52" i="37"/>
  <c r="AP53" i="37" s="1"/>
  <c r="AP54" i="37" s="1"/>
  <c r="AP53" i="34"/>
  <c r="AP54" i="34" s="1"/>
  <c r="AP57" i="34"/>
  <c r="AZ22" i="26"/>
  <c r="AZ39" i="26"/>
  <c r="AZ30" i="26"/>
  <c r="AZ31" i="26"/>
  <c r="AZ24" i="26"/>
  <c r="AP45" i="34"/>
  <c r="AP36" i="34" s="1"/>
  <c r="AP37" i="34" s="1"/>
  <c r="AP33" i="34"/>
  <c r="AP47" i="34"/>
  <c r="AQ25" i="34"/>
  <c r="AQ26" i="34" s="1"/>
  <c r="AP38" i="34"/>
  <c r="AP40" i="34" s="1"/>
  <c r="AQ46" i="34"/>
  <c r="AQ28" i="34"/>
  <c r="AP39" i="34"/>
  <c r="AP41" i="34" s="1"/>
  <c r="AZ30" i="9"/>
  <c r="AZ39" i="9"/>
  <c r="AZ24" i="9"/>
  <c r="AZ31" i="9"/>
  <c r="BP26" i="7"/>
  <c r="BP24" i="7" s="1"/>
  <c r="BP25" i="7" s="1"/>
  <c r="BP37" i="7"/>
  <c r="BP39" i="7" s="1"/>
  <c r="BG25" i="30" l="1"/>
  <c r="AP24" i="37"/>
  <c r="AP42" i="37" s="1"/>
  <c r="AP31" i="37"/>
  <c r="AQ28" i="37" s="1"/>
  <c r="AP57" i="37"/>
  <c r="AP33" i="37"/>
  <c r="AP44" i="37" s="1"/>
  <c r="AP47" i="37"/>
  <c r="AP48" i="37" s="1"/>
  <c r="AP45" i="37"/>
  <c r="AP36" i="37" s="1"/>
  <c r="AP37" i="37" s="1"/>
  <c r="BA28" i="26"/>
  <c r="BA67" i="26" s="1"/>
  <c r="AZ47" i="26"/>
  <c r="AZ49" i="26" s="1"/>
  <c r="BA37" i="26"/>
  <c r="AZ33" i="26"/>
  <c r="AZ80" i="26"/>
  <c r="AZ38" i="26"/>
  <c r="AZ44" i="26" s="1"/>
  <c r="AZ45" i="26" s="1"/>
  <c r="AZ73" i="26"/>
  <c r="AZ40" i="26"/>
  <c r="AZ32" i="26"/>
  <c r="BA25" i="26"/>
  <c r="BA26" i="26" s="1"/>
  <c r="AZ46" i="26"/>
  <c r="AZ48" i="26" s="1"/>
  <c r="AQ52" i="34"/>
  <c r="AQ53" i="34" s="1"/>
  <c r="AQ54" i="34" s="1"/>
  <c r="AQ57" i="34" s="1"/>
  <c r="AQ59" i="34"/>
  <c r="AP44" i="34"/>
  <c r="AQ23" i="34"/>
  <c r="AQ22" i="34" s="1"/>
  <c r="AZ38" i="9"/>
  <c r="AZ44" i="9" s="1"/>
  <c r="AZ45" i="9" s="1"/>
  <c r="AZ33" i="9"/>
  <c r="AZ80" i="9"/>
  <c r="AZ32" i="9"/>
  <c r="AZ73" i="9"/>
  <c r="AZ40" i="9"/>
  <c r="BA28" i="9"/>
  <c r="BA67" i="9" s="1"/>
  <c r="BA37" i="9"/>
  <c r="AZ47" i="9"/>
  <c r="AZ49" i="9" s="1"/>
  <c r="BA25" i="9"/>
  <c r="AZ46" i="9"/>
  <c r="AZ48" i="9" s="1"/>
  <c r="BP48" i="7"/>
  <c r="BQ42" i="7"/>
  <c r="BQ43" i="7" s="1"/>
  <c r="BQ29" i="7"/>
  <c r="BQ30" i="7" s="1"/>
  <c r="BQ28" i="7" s="1"/>
  <c r="BQ35" i="7"/>
  <c r="BQ36" i="7" s="1"/>
  <c r="BP41" i="7"/>
  <c r="BH35" i="30" l="1"/>
  <c r="BH36" i="30" s="1"/>
  <c r="BG47" i="30"/>
  <c r="BH29" i="30"/>
  <c r="BH30" i="30" s="1"/>
  <c r="BH28" i="30" s="1"/>
  <c r="BG48" i="30"/>
  <c r="BH42" i="30"/>
  <c r="BH43" i="30" s="1"/>
  <c r="BG41" i="30"/>
  <c r="BH26" i="30"/>
  <c r="BH24" i="30" s="1"/>
  <c r="BH46" i="30" s="1"/>
  <c r="AQ25" i="37"/>
  <c r="AQ26" i="37" s="1"/>
  <c r="AQ46" i="37"/>
  <c r="AQ59" i="37" s="1"/>
  <c r="AP39" i="37"/>
  <c r="AP41" i="37" s="1"/>
  <c r="AP38" i="37"/>
  <c r="AP40" i="37" s="1"/>
  <c r="AZ74" i="26"/>
  <c r="AZ75" i="26" s="1"/>
  <c r="AZ78" i="26"/>
  <c r="BA23" i="26"/>
  <c r="AZ66" i="26"/>
  <c r="AZ62" i="26"/>
  <c r="AZ63" i="26" s="1"/>
  <c r="AZ43" i="26"/>
  <c r="AZ65" i="26"/>
  <c r="AZ34" i="26"/>
  <c r="AQ29" i="34"/>
  <c r="AZ66" i="9"/>
  <c r="AZ62" i="9"/>
  <c r="AZ63" i="9" s="1"/>
  <c r="AZ34" i="9"/>
  <c r="AZ65" i="9"/>
  <c r="AZ43" i="9"/>
  <c r="BA26" i="9"/>
  <c r="BA23" i="9"/>
  <c r="AZ74" i="9"/>
  <c r="AZ75" i="9" s="1"/>
  <c r="AZ78" i="9" s="1"/>
  <c r="BQ37" i="7"/>
  <c r="BQ39" i="7" s="1"/>
  <c r="BQ26" i="7"/>
  <c r="BQ24" i="7" s="1"/>
  <c r="BH37" i="30" l="1"/>
  <c r="BH39" i="30" s="1"/>
  <c r="BH25" i="30"/>
  <c r="AQ23" i="37"/>
  <c r="AQ22" i="37" s="1"/>
  <c r="AQ52" i="37"/>
  <c r="AQ53" i="37" s="1"/>
  <c r="AQ54" i="37" s="1"/>
  <c r="BA22" i="26"/>
  <c r="BA29" i="26"/>
  <c r="AQ30" i="34"/>
  <c r="AQ21" i="34" s="1"/>
  <c r="AQ32" i="34" s="1"/>
  <c r="AQ43" i="34" s="1"/>
  <c r="AQ24" i="34"/>
  <c r="AQ31" i="34"/>
  <c r="BA29" i="9"/>
  <c r="BA24" i="9" s="1"/>
  <c r="BA22" i="9"/>
  <c r="BQ25" i="7"/>
  <c r="BI42" i="30" l="1"/>
  <c r="BI43" i="30" s="1"/>
  <c r="BH41" i="30"/>
  <c r="BH47" i="30"/>
  <c r="BH48" i="30"/>
  <c r="BI35" i="30"/>
  <c r="BI36" i="30" s="1"/>
  <c r="BI29" i="30"/>
  <c r="BI30" i="30" s="1"/>
  <c r="BI28" i="30" s="1"/>
  <c r="AQ29" i="37"/>
  <c r="AQ31" i="37" s="1"/>
  <c r="AQ39" i="37" s="1"/>
  <c r="AQ41" i="37" s="1"/>
  <c r="AQ57" i="37"/>
  <c r="BA39" i="26"/>
  <c r="BA30" i="26"/>
  <c r="BA24" i="26"/>
  <c r="BA31" i="26"/>
  <c r="AQ39" i="34"/>
  <c r="AQ41" i="34" s="1"/>
  <c r="AR28" i="34"/>
  <c r="AR25" i="34"/>
  <c r="AR26" i="34" s="1"/>
  <c r="AQ38" i="34"/>
  <c r="AQ40" i="34" s="1"/>
  <c r="AR46" i="34"/>
  <c r="AQ42" i="34"/>
  <c r="AQ45" i="34"/>
  <c r="AQ36" i="34" s="1"/>
  <c r="AQ37" i="34" s="1"/>
  <c r="AQ47" i="34"/>
  <c r="AQ33" i="34"/>
  <c r="AQ44" i="34" s="1"/>
  <c r="BB25" i="9"/>
  <c r="BB26" i="9" s="1"/>
  <c r="BA46" i="9"/>
  <c r="BA48" i="9" s="1"/>
  <c r="BA39" i="9"/>
  <c r="BA30" i="9"/>
  <c r="BA31" i="9"/>
  <c r="BQ48" i="7"/>
  <c r="BR42" i="7"/>
  <c r="BR43" i="7" s="1"/>
  <c r="BR35" i="7"/>
  <c r="BR36" i="7" s="1"/>
  <c r="BQ41" i="7"/>
  <c r="BR29" i="7"/>
  <c r="BR30" i="7" s="1"/>
  <c r="BR28" i="7" s="1"/>
  <c r="BI26" i="30" l="1"/>
  <c r="BI24" i="30" s="1"/>
  <c r="BI46" i="30" s="1"/>
  <c r="BI37" i="30"/>
  <c r="BI39" i="30" s="1"/>
  <c r="BI25" i="30"/>
  <c r="AQ24" i="37"/>
  <c r="AQ38" i="37" s="1"/>
  <c r="AQ40" i="37" s="1"/>
  <c r="AQ30" i="37"/>
  <c r="AQ47" i="37" s="1"/>
  <c r="AQ48" i="37" s="1"/>
  <c r="AQ21" i="37"/>
  <c r="BR26" i="7"/>
  <c r="BR24" i="7" s="1"/>
  <c r="BR25" i="7" s="1"/>
  <c r="BA47" i="26"/>
  <c r="BA49" i="26" s="1"/>
  <c r="BB28" i="26"/>
  <c r="BB67" i="26" s="1"/>
  <c r="BB37" i="26"/>
  <c r="BA46" i="26"/>
  <c r="BA48" i="26" s="1"/>
  <c r="BB25" i="26"/>
  <c r="BB26" i="26" s="1"/>
  <c r="BA33" i="26"/>
  <c r="BA80" i="26"/>
  <c r="BA38" i="26"/>
  <c r="BA44" i="26" s="1"/>
  <c r="BA45" i="26" s="1"/>
  <c r="BA40" i="26"/>
  <c r="BA73" i="26"/>
  <c r="BA32" i="26"/>
  <c r="AR23" i="34"/>
  <c r="AR29" i="34" s="1"/>
  <c r="AR31" i="34" s="1"/>
  <c r="AR52" i="34"/>
  <c r="AR59" i="34"/>
  <c r="BB28" i="9"/>
  <c r="BB67" i="9" s="1"/>
  <c r="BB37" i="9"/>
  <c r="BA47" i="9"/>
  <c r="BA49" i="9" s="1"/>
  <c r="BA38" i="9"/>
  <c r="BA44" i="9" s="1"/>
  <c r="BA45" i="9" s="1"/>
  <c r="BA33" i="9"/>
  <c r="BA80" i="9"/>
  <c r="BA32" i="9"/>
  <c r="BA40" i="9"/>
  <c r="BA73" i="9"/>
  <c r="BB23" i="9"/>
  <c r="BR37" i="7"/>
  <c r="BR39" i="7" s="1"/>
  <c r="BI41" i="30" l="1"/>
  <c r="BI48" i="30"/>
  <c r="BJ29" i="30"/>
  <c r="BI47" i="30"/>
  <c r="BJ35" i="30"/>
  <c r="BJ36" i="30" s="1"/>
  <c r="BJ42" i="30"/>
  <c r="BJ43" i="30" s="1"/>
  <c r="AR25" i="37"/>
  <c r="AR26" i="37" s="1"/>
  <c r="AQ42" i="37"/>
  <c r="AQ45" i="37"/>
  <c r="AQ36" i="37" s="1"/>
  <c r="AQ37" i="37" s="1"/>
  <c r="AQ32" i="37"/>
  <c r="AR28" i="37"/>
  <c r="AR46" i="37"/>
  <c r="BB23" i="26"/>
  <c r="BB29" i="26" s="1"/>
  <c r="BB31" i="26" s="1"/>
  <c r="AR22" i="34"/>
  <c r="BA74" i="26"/>
  <c r="BA75" i="26" s="1"/>
  <c r="BA78" i="26" s="1"/>
  <c r="BA65" i="26"/>
  <c r="BA43" i="26"/>
  <c r="BA34" i="26"/>
  <c r="BA62" i="26"/>
  <c r="BA63" i="26" s="1"/>
  <c r="BA66" i="26"/>
  <c r="AR39" i="34"/>
  <c r="AR41" i="34" s="1"/>
  <c r="AR53" i="34"/>
  <c r="AR54" i="34" s="1"/>
  <c r="AR57" i="34"/>
  <c r="AR24" i="34"/>
  <c r="AR30" i="34"/>
  <c r="AR21" i="34" s="1"/>
  <c r="AR32" i="34" s="1"/>
  <c r="AR43" i="34" s="1"/>
  <c r="BA62" i="9"/>
  <c r="BA63" i="9" s="1"/>
  <c r="BA66" i="9"/>
  <c r="BB22" i="9"/>
  <c r="BB29" i="9"/>
  <c r="BB31" i="9" s="1"/>
  <c r="BA78" i="9"/>
  <c r="BA74" i="9"/>
  <c r="BA75" i="9" s="1"/>
  <c r="BA65" i="9"/>
  <c r="BA43" i="9"/>
  <c r="BA34" i="9"/>
  <c r="BR48" i="7"/>
  <c r="BS29" i="7"/>
  <c r="BS30" i="7" s="1"/>
  <c r="BS28" i="7" s="1"/>
  <c r="BS37" i="7" s="1"/>
  <c r="BS39" i="7" s="1"/>
  <c r="BS35" i="7"/>
  <c r="BS36" i="7" s="1"/>
  <c r="BR41" i="7"/>
  <c r="BS42" i="7"/>
  <c r="BS43" i="7" s="1"/>
  <c r="BJ30" i="30" l="1"/>
  <c r="BJ28" i="30" s="1"/>
  <c r="BJ26" i="30"/>
  <c r="BJ24" i="30" s="1"/>
  <c r="BJ46" i="30" s="1"/>
  <c r="AR23" i="37"/>
  <c r="AR29" i="37" s="1"/>
  <c r="AQ43" i="37"/>
  <c r="AQ33" i="37"/>
  <c r="AQ44" i="37" s="1"/>
  <c r="AS28" i="34"/>
  <c r="AR59" i="37"/>
  <c r="AR52" i="37"/>
  <c r="AR53" i="37" s="1"/>
  <c r="AR54" i="37" s="1"/>
  <c r="AR57" i="37" s="1"/>
  <c r="BS26" i="7"/>
  <c r="BS24" i="7" s="1"/>
  <c r="BS25" i="7" s="1"/>
  <c r="AR42" i="34"/>
  <c r="BB22" i="26"/>
  <c r="BC28" i="26"/>
  <c r="BC67" i="26" s="1"/>
  <c r="BB47" i="26"/>
  <c r="BB49" i="26" s="1"/>
  <c r="BB39" i="26"/>
  <c r="BB30" i="26"/>
  <c r="BB24" i="26"/>
  <c r="AR33" i="34"/>
  <c r="AR47" i="34"/>
  <c r="AR45" i="34"/>
  <c r="AR36" i="34" s="1"/>
  <c r="AR37" i="34" s="1"/>
  <c r="AR38" i="34"/>
  <c r="AR40" i="34" s="1"/>
  <c r="AS25" i="34"/>
  <c r="AS26" i="34" s="1"/>
  <c r="AS46" i="34"/>
  <c r="BB47" i="9"/>
  <c r="BB49" i="9" s="1"/>
  <c r="BC28" i="9"/>
  <c r="BC67" i="9" s="1"/>
  <c r="BB30" i="9"/>
  <c r="BB39" i="9"/>
  <c r="BB24" i="9"/>
  <c r="BJ37" i="30" l="1"/>
  <c r="BJ39" i="30" s="1"/>
  <c r="BJ25" i="30"/>
  <c r="AR22" i="37"/>
  <c r="AR30" i="37"/>
  <c r="AR21" i="37" s="1"/>
  <c r="AR32" i="37" s="1"/>
  <c r="AR43" i="37" s="1"/>
  <c r="AR31" i="37"/>
  <c r="AR24" i="37"/>
  <c r="BS48" i="7"/>
  <c r="BS41" i="7"/>
  <c r="BB46" i="26"/>
  <c r="BB48" i="26" s="1"/>
  <c r="BC25" i="26"/>
  <c r="BC26" i="26" s="1"/>
  <c r="BC37" i="26"/>
  <c r="BB33" i="26"/>
  <c r="BB80" i="26"/>
  <c r="BB38" i="26"/>
  <c r="BB44" i="26" s="1"/>
  <c r="BB45" i="26" s="1"/>
  <c r="BB40" i="26"/>
  <c r="BB32" i="26"/>
  <c r="BB73" i="26"/>
  <c r="AR44" i="34"/>
  <c r="AS59" i="34"/>
  <c r="AS52" i="34"/>
  <c r="AS23" i="34"/>
  <c r="BB80" i="9"/>
  <c r="BB33" i="9"/>
  <c r="BB38" i="9"/>
  <c r="BB44" i="9" s="1"/>
  <c r="BB45" i="9" s="1"/>
  <c r="BB32" i="9"/>
  <c r="BB73" i="9"/>
  <c r="BB40" i="9"/>
  <c r="BC37" i="9"/>
  <c r="BC25" i="9"/>
  <c r="BC26" i="9" s="1"/>
  <c r="BB46" i="9"/>
  <c r="BB48" i="9" s="1"/>
  <c r="BK35" i="30" l="1"/>
  <c r="BK36" i="30" s="1"/>
  <c r="BK29" i="30"/>
  <c r="BK30" i="30" s="1"/>
  <c r="BK28" i="30" s="1"/>
  <c r="BJ41" i="30"/>
  <c r="BJ47" i="30"/>
  <c r="BJ48" i="30"/>
  <c r="BK42" i="30"/>
  <c r="BK43" i="30" s="1"/>
  <c r="AR39" i="37"/>
  <c r="AR41" i="37" s="1"/>
  <c r="AS28" i="37"/>
  <c r="AR45" i="37"/>
  <c r="AR36" i="37" s="1"/>
  <c r="AR37" i="37" s="1"/>
  <c r="AR47" i="37"/>
  <c r="AR48" i="37" s="1"/>
  <c r="AR33" i="37"/>
  <c r="AR44" i="37" s="1"/>
  <c r="AR38" i="37"/>
  <c r="AR40" i="37" s="1"/>
  <c r="AS46" i="37"/>
  <c r="AS25" i="37"/>
  <c r="AR42" i="37"/>
  <c r="BB62" i="26"/>
  <c r="BB63" i="26" s="1"/>
  <c r="BC23" i="26"/>
  <c r="BB74" i="26"/>
  <c r="BB75" i="26" s="1"/>
  <c r="BB78" i="26" s="1"/>
  <c r="BB66" i="26"/>
  <c r="BB43" i="26"/>
  <c r="BB65" i="26"/>
  <c r="BB34" i="26"/>
  <c r="AS22" i="34"/>
  <c r="AS29" i="34"/>
  <c r="AS53" i="34"/>
  <c r="AS54" i="34" s="1"/>
  <c r="AS57" i="34"/>
  <c r="BB74" i="9"/>
  <c r="BB75" i="9" s="1"/>
  <c r="BB78" i="9" s="1"/>
  <c r="BB66" i="9"/>
  <c r="BC23" i="9"/>
  <c r="BB62" i="9"/>
  <c r="BB63" i="9" s="1"/>
  <c r="BB34" i="9"/>
  <c r="BB43" i="9"/>
  <c r="BB65" i="9"/>
  <c r="BK37" i="30" l="1"/>
  <c r="BK39" i="30" s="1"/>
  <c r="BK26" i="30"/>
  <c r="BK24" i="30" s="1"/>
  <c r="BK46" i="30" s="1"/>
  <c r="AS23" i="37"/>
  <c r="AS26" i="37"/>
  <c r="AS52" i="37"/>
  <c r="AS53" i="37" s="1"/>
  <c r="AS54" i="37" s="1"/>
  <c r="AS57" i="37" s="1"/>
  <c r="AS59" i="37"/>
  <c r="BC29" i="26"/>
  <c r="BC22" i="26"/>
  <c r="AS30" i="34"/>
  <c r="AS21" i="34" s="1"/>
  <c r="AS32" i="34" s="1"/>
  <c r="AS43" i="34" s="1"/>
  <c r="AS31" i="34"/>
  <c r="AS24" i="34"/>
  <c r="AS42" i="34" s="1"/>
  <c r="BC22" i="9"/>
  <c r="BC29" i="9"/>
  <c r="BK25" i="30" l="1"/>
  <c r="AS22" i="37"/>
  <c r="AS29" i="37"/>
  <c r="BC31" i="26"/>
  <c r="BC39" i="26"/>
  <c r="BC30" i="26"/>
  <c r="BC24" i="26"/>
  <c r="AT46" i="34"/>
  <c r="AT25" i="34"/>
  <c r="AS38" i="34"/>
  <c r="AS40" i="34" s="1"/>
  <c r="AS39" i="34"/>
  <c r="AS41" i="34" s="1"/>
  <c r="AT28" i="34"/>
  <c r="AS47" i="34"/>
  <c r="AS45" i="34"/>
  <c r="AS36" i="34" s="1"/>
  <c r="AS37" i="34" s="1"/>
  <c r="AS33" i="34"/>
  <c r="BC24" i="9"/>
  <c r="BC39" i="9"/>
  <c r="BC30" i="9"/>
  <c r="BC31" i="9"/>
  <c r="BL42" i="30" l="1"/>
  <c r="BL43" i="30" s="1"/>
  <c r="BK47" i="30"/>
  <c r="BL35" i="30"/>
  <c r="BL36" i="30" s="1"/>
  <c r="BL29" i="30"/>
  <c r="BL30" i="30" s="1"/>
  <c r="BL28" i="30" s="1"/>
  <c r="BK48" i="30"/>
  <c r="BK41" i="30"/>
  <c r="BL26" i="30"/>
  <c r="BL24" i="30" s="1"/>
  <c r="BL46" i="30" s="1"/>
  <c r="AS30" i="37"/>
  <c r="AS21" i="37" s="1"/>
  <c r="AS32" i="37" s="1"/>
  <c r="AS43" i="37" s="1"/>
  <c r="AS31" i="37"/>
  <c r="AS24" i="37"/>
  <c r="BC33" i="26"/>
  <c r="BC80" i="26"/>
  <c r="BC38" i="26"/>
  <c r="BC44" i="26" s="1"/>
  <c r="BC45" i="26" s="1"/>
  <c r="BC73" i="26"/>
  <c r="BC40" i="26"/>
  <c r="BC32" i="26"/>
  <c r="BC47" i="26"/>
  <c r="BC49" i="26" s="1"/>
  <c r="BD28" i="26"/>
  <c r="BD67" i="26" s="1"/>
  <c r="BD37" i="26"/>
  <c r="BD25" i="26"/>
  <c r="BD26" i="26" s="1"/>
  <c r="BC46" i="26"/>
  <c r="BC48" i="26" s="1"/>
  <c r="AS44" i="34"/>
  <c r="AT26" i="34"/>
  <c r="AT23" i="34"/>
  <c r="AT59" i="34"/>
  <c r="AT52" i="34"/>
  <c r="BC33" i="9"/>
  <c r="BC38" i="9"/>
  <c r="BC44" i="9" s="1"/>
  <c r="BC45" i="9" s="1"/>
  <c r="BC80" i="9"/>
  <c r="BC73" i="9"/>
  <c r="BC32" i="9"/>
  <c r="BC40" i="9"/>
  <c r="BC46" i="9"/>
  <c r="BC48" i="9" s="1"/>
  <c r="BD25" i="9"/>
  <c r="BD26" i="9" s="1"/>
  <c r="BD37" i="9"/>
  <c r="BC47" i="9"/>
  <c r="BC49" i="9" s="1"/>
  <c r="BD28" i="9"/>
  <c r="BD67" i="9" s="1"/>
  <c r="BL25" i="30" l="1"/>
  <c r="BL37" i="30"/>
  <c r="BL39" i="30" s="1"/>
  <c r="AS42" i="37"/>
  <c r="AT25" i="37"/>
  <c r="AT26" i="37" s="1"/>
  <c r="AS38" i="37"/>
  <c r="AS40" i="37" s="1"/>
  <c r="AT46" i="37"/>
  <c r="AS39" i="37"/>
  <c r="AS41" i="37" s="1"/>
  <c r="AT28" i="37"/>
  <c r="AS47" i="37"/>
  <c r="AS48" i="37" s="1"/>
  <c r="AS45" i="37"/>
  <c r="AS36" i="37" s="1"/>
  <c r="AS37" i="37" s="1"/>
  <c r="AS33" i="37"/>
  <c r="AS44" i="37" s="1"/>
  <c r="BD23" i="26"/>
  <c r="BD29" i="26" s="1"/>
  <c r="BC74" i="26"/>
  <c r="BC75" i="26" s="1"/>
  <c r="BC78" i="26"/>
  <c r="BC66" i="26"/>
  <c r="BC62" i="26"/>
  <c r="BC63" i="26" s="1"/>
  <c r="BC43" i="26"/>
  <c r="BC34" i="26"/>
  <c r="BC65" i="26"/>
  <c r="BD23" i="9"/>
  <c r="BD22" i="9" s="1"/>
  <c r="AT22" i="34"/>
  <c r="AT29" i="34"/>
  <c r="AT24" i="34" s="1"/>
  <c r="AT53" i="34"/>
  <c r="AT54" i="34" s="1"/>
  <c r="AT57" i="34" s="1"/>
  <c r="BC62" i="9"/>
  <c r="BC63" i="9" s="1"/>
  <c r="BC66" i="9"/>
  <c r="BC34" i="9"/>
  <c r="BC43" i="9"/>
  <c r="BC65" i="9"/>
  <c r="BC74" i="9"/>
  <c r="BC75" i="9" s="1"/>
  <c r="BC78" i="9" s="1"/>
  <c r="BL41" i="30" l="1"/>
  <c r="BM42" i="30"/>
  <c r="BM43" i="30" s="1"/>
  <c r="BL47" i="30"/>
  <c r="BM29" i="30"/>
  <c r="BL48" i="30"/>
  <c r="BM35" i="30"/>
  <c r="BM36" i="30" s="1"/>
  <c r="AT23" i="37"/>
  <c r="AT22" i="37" s="1"/>
  <c r="AT59" i="37"/>
  <c r="AT52" i="37"/>
  <c r="BD29" i="9"/>
  <c r="BD31" i="9" s="1"/>
  <c r="BD22" i="26"/>
  <c r="BD39" i="26"/>
  <c r="BD30" i="26"/>
  <c r="BD24" i="26"/>
  <c r="BD31" i="26"/>
  <c r="AU25" i="34"/>
  <c r="AU26" i="34" s="1"/>
  <c r="AT38" i="34"/>
  <c r="AT40" i="34" s="1"/>
  <c r="AT30" i="34"/>
  <c r="AT21" i="34" s="1"/>
  <c r="AT32" i="34" s="1"/>
  <c r="AT43" i="34" s="1"/>
  <c r="AT31" i="34"/>
  <c r="AT42" i="34"/>
  <c r="BM30" i="30" l="1"/>
  <c r="BM28" i="30" s="1"/>
  <c r="BM26" i="30"/>
  <c r="BM24" i="30" s="1"/>
  <c r="BM46" i="30" s="1"/>
  <c r="AU46" i="34"/>
  <c r="AU59" i="34" s="1"/>
  <c r="AT29" i="37"/>
  <c r="AT31" i="37" s="1"/>
  <c r="AT57" i="37"/>
  <c r="AT53" i="37"/>
  <c r="AT54" i="37" s="1"/>
  <c r="BD30" i="9"/>
  <c r="BD80" i="9" s="1"/>
  <c r="BD39" i="9"/>
  <c r="BD24" i="9"/>
  <c r="BD46" i="9" s="1"/>
  <c r="BD48" i="9" s="1"/>
  <c r="BD47" i="26"/>
  <c r="BD49" i="26" s="1"/>
  <c r="BE28" i="26"/>
  <c r="BE67" i="26" s="1"/>
  <c r="BE37" i="26"/>
  <c r="BD46" i="26"/>
  <c r="BD48" i="26" s="1"/>
  <c r="BE25" i="26"/>
  <c r="BD33" i="26"/>
  <c r="BD38" i="26"/>
  <c r="BD44" i="26" s="1"/>
  <c r="BD45" i="26" s="1"/>
  <c r="BD80" i="26"/>
  <c r="BD40" i="26"/>
  <c r="BD73" i="26"/>
  <c r="BD32" i="26"/>
  <c r="AU23" i="34"/>
  <c r="AU22" i="34" s="1"/>
  <c r="AT39" i="34"/>
  <c r="AT41" i="34" s="1"/>
  <c r="AU28" i="34"/>
  <c r="AT45" i="34"/>
  <c r="AT36" i="34" s="1"/>
  <c r="AT37" i="34" s="1"/>
  <c r="AT33" i="34"/>
  <c r="AT47" i="34"/>
  <c r="BD47" i="9"/>
  <c r="BD49" i="9" s="1"/>
  <c r="BE28" i="9"/>
  <c r="BE67" i="9" s="1"/>
  <c r="BM37" i="30" l="1"/>
  <c r="BM39" i="30" s="1"/>
  <c r="BM25" i="30"/>
  <c r="AU29" i="34"/>
  <c r="AU31" i="34" s="1"/>
  <c r="AU52" i="34"/>
  <c r="AU53" i="34" s="1"/>
  <c r="AU54" i="34" s="1"/>
  <c r="AU57" i="34" s="1"/>
  <c r="BD33" i="9"/>
  <c r="BD43" i="9" s="1"/>
  <c r="BE37" i="9"/>
  <c r="BD32" i="9"/>
  <c r="BD66" i="9" s="1"/>
  <c r="AT30" i="37"/>
  <c r="AT24" i="37"/>
  <c r="AT42" i="37" s="1"/>
  <c r="BD38" i="9"/>
  <c r="BD44" i="9" s="1"/>
  <c r="BD45" i="9" s="1"/>
  <c r="AT39" i="37"/>
  <c r="AT41" i="37" s="1"/>
  <c r="BE25" i="9"/>
  <c r="BE26" i="9" s="1"/>
  <c r="BD73" i="9"/>
  <c r="BD74" i="9" s="1"/>
  <c r="BD75" i="9" s="1"/>
  <c r="BD40" i="9"/>
  <c r="BD62" i="9" s="1"/>
  <c r="BD63" i="9" s="1"/>
  <c r="BD74" i="26"/>
  <c r="BD75" i="26"/>
  <c r="BD78" i="26" s="1"/>
  <c r="BD43" i="26"/>
  <c r="BD65" i="26"/>
  <c r="BD34" i="26"/>
  <c r="BD62" i="26"/>
  <c r="BD63" i="26" s="1"/>
  <c r="BE26" i="26"/>
  <c r="BE23" i="26"/>
  <c r="BD66" i="26"/>
  <c r="AT44" i="34"/>
  <c r="BN42" i="30" l="1"/>
  <c r="BN43" i="30" s="1"/>
  <c r="BM48" i="30"/>
  <c r="BM47" i="30"/>
  <c r="BN29" i="30"/>
  <c r="BN30" i="30" s="1"/>
  <c r="BN28" i="30" s="1"/>
  <c r="BN35" i="30"/>
  <c r="BN36" i="30" s="1"/>
  <c r="BM41" i="30"/>
  <c r="BD65" i="9"/>
  <c r="AU30" i="34"/>
  <c r="AU47" i="34" s="1"/>
  <c r="AU24" i="34"/>
  <c r="AU42" i="34" s="1"/>
  <c r="BD34" i="9"/>
  <c r="AT45" i="37"/>
  <c r="AT21" i="37"/>
  <c r="BE23" i="9"/>
  <c r="BE22" i="9" s="1"/>
  <c r="AT38" i="37"/>
  <c r="AT40" i="37" s="1"/>
  <c r="AU25" i="37"/>
  <c r="AU26" i="37" s="1"/>
  <c r="AT47" i="37"/>
  <c r="AT48" i="37" s="1"/>
  <c r="BD78" i="9"/>
  <c r="BE22" i="26"/>
  <c r="BE29" i="26"/>
  <c r="BE24" i="26" s="1"/>
  <c r="AU39" i="34"/>
  <c r="AU41" i="34" s="1"/>
  <c r="BN37" i="30" l="1"/>
  <c r="BN39" i="30" s="1"/>
  <c r="BN26" i="30"/>
  <c r="BN24" i="30" s="1"/>
  <c r="BN46" i="30" s="1"/>
  <c r="AU38" i="34"/>
  <c r="AU40" i="34" s="1"/>
  <c r="AV25" i="34"/>
  <c r="AV26" i="34" s="1"/>
  <c r="AU21" i="34"/>
  <c r="AU32" i="34" s="1"/>
  <c r="AU45" i="34"/>
  <c r="BE29" i="9"/>
  <c r="BE24" i="9" s="1"/>
  <c r="AT32" i="37"/>
  <c r="AU28" i="37"/>
  <c r="AT36" i="37"/>
  <c r="AT37" i="37" s="1"/>
  <c r="AU46" i="37"/>
  <c r="AU59" i="37" s="1"/>
  <c r="AU23" i="37"/>
  <c r="AU22" i="37" s="1"/>
  <c r="BF25" i="26"/>
  <c r="BF26" i="26" s="1"/>
  <c r="BE46" i="26"/>
  <c r="BE48" i="26" s="1"/>
  <c r="BE39" i="26"/>
  <c r="BE30" i="26"/>
  <c r="BE31" i="26"/>
  <c r="BN25" i="30" l="1"/>
  <c r="AV23" i="34"/>
  <c r="AV22" i="34" s="1"/>
  <c r="AT43" i="37"/>
  <c r="AT33" i="37"/>
  <c r="AT44" i="37" s="1"/>
  <c r="AU43" i="34"/>
  <c r="AU33" i="34"/>
  <c r="AU44" i="34" s="1"/>
  <c r="BE30" i="9"/>
  <c r="BE33" i="9" s="1"/>
  <c r="BE39" i="9"/>
  <c r="AV46" i="34"/>
  <c r="AV59" i="34" s="1"/>
  <c r="AV28" i="34"/>
  <c r="AU36" i="34"/>
  <c r="AU37" i="34" s="1"/>
  <c r="BE31" i="9"/>
  <c r="BE47" i="9" s="1"/>
  <c r="BE49" i="9" s="1"/>
  <c r="AU29" i="37"/>
  <c r="AU24" i="37" s="1"/>
  <c r="AU52" i="37"/>
  <c r="AU53" i="37" s="1"/>
  <c r="AU54" i="37" s="1"/>
  <c r="BF23" i="26"/>
  <c r="BF37" i="26"/>
  <c r="BE47" i="26"/>
  <c r="BE49" i="26" s="1"/>
  <c r="BF28" i="26"/>
  <c r="BF67" i="26" s="1"/>
  <c r="BE33" i="26"/>
  <c r="BE38" i="26"/>
  <c r="BE44" i="26" s="1"/>
  <c r="BE45" i="26" s="1"/>
  <c r="BE80" i="26"/>
  <c r="BE40" i="26"/>
  <c r="BE32" i="26"/>
  <c r="BE73" i="26"/>
  <c r="BF25" i="9"/>
  <c r="BF26" i="9" s="1"/>
  <c r="BE46" i="9"/>
  <c r="BE48" i="9" s="1"/>
  <c r="BO42" i="30" l="1"/>
  <c r="BO43" i="30" s="1"/>
  <c r="BN41" i="30"/>
  <c r="BN47" i="30"/>
  <c r="BO35" i="30"/>
  <c r="BO36" i="30" s="1"/>
  <c r="BO29" i="30"/>
  <c r="BO30" i="30" s="1"/>
  <c r="BO28" i="30" s="1"/>
  <c r="BN48" i="30"/>
  <c r="BO26" i="30"/>
  <c r="BO24" i="30" s="1"/>
  <c r="BO46" i="30" s="1"/>
  <c r="BF37" i="9"/>
  <c r="AV29" i="34"/>
  <c r="AV30" i="34" s="1"/>
  <c r="AV21" i="34" s="1"/>
  <c r="AV32" i="34" s="1"/>
  <c r="AV43" i="34" s="1"/>
  <c r="BE73" i="9"/>
  <c r="BE74" i="9" s="1"/>
  <c r="BE75" i="9" s="1"/>
  <c r="BE78" i="9" s="1"/>
  <c r="BE38" i="9"/>
  <c r="BE44" i="9" s="1"/>
  <c r="BE45" i="9" s="1"/>
  <c r="BE32" i="9"/>
  <c r="BE66" i="9" s="1"/>
  <c r="BE80" i="9"/>
  <c r="BE40" i="9"/>
  <c r="BE62" i="9" s="1"/>
  <c r="BE63" i="9" s="1"/>
  <c r="AV52" i="34"/>
  <c r="BF28" i="9"/>
  <c r="BF67" i="9" s="1"/>
  <c r="AU31" i="37"/>
  <c r="AU39" i="37" s="1"/>
  <c r="AU41" i="37" s="1"/>
  <c r="AU30" i="37"/>
  <c r="AU21" i="37" s="1"/>
  <c r="AU32" i="37" s="1"/>
  <c r="AU43" i="37" s="1"/>
  <c r="AU57" i="37"/>
  <c r="AU38" i="37"/>
  <c r="AU40" i="37" s="1"/>
  <c r="AU42" i="37"/>
  <c r="AV25" i="37"/>
  <c r="AV26" i="37" s="1"/>
  <c r="BE65" i="26"/>
  <c r="BE34" i="26"/>
  <c r="BE43" i="26"/>
  <c r="BE66" i="26"/>
  <c r="BE62" i="26"/>
  <c r="BE63" i="26" s="1"/>
  <c r="BF29" i="26"/>
  <c r="BF31" i="26" s="1"/>
  <c r="BF22" i="26"/>
  <c r="BE74" i="26"/>
  <c r="BE75" i="26" s="1"/>
  <c r="BE78" i="26" s="1"/>
  <c r="BE34" i="9"/>
  <c r="BE65" i="9"/>
  <c r="BE43" i="9"/>
  <c r="BF23" i="9"/>
  <c r="BO37" i="30" l="1"/>
  <c r="BO39" i="30" s="1"/>
  <c r="BO25" i="30"/>
  <c r="AV31" i="34"/>
  <c r="AV39" i="34" s="1"/>
  <c r="AV41" i="34" s="1"/>
  <c r="AV24" i="34"/>
  <c r="AV38" i="34" s="1"/>
  <c r="AV40" i="34" s="1"/>
  <c r="AU33" i="37"/>
  <c r="AU44" i="37" s="1"/>
  <c r="AV33" i="34"/>
  <c r="AV44" i="34" s="1"/>
  <c r="AV45" i="34"/>
  <c r="AV36" i="34" s="1"/>
  <c r="AV37" i="34" s="1"/>
  <c r="AV53" i="34"/>
  <c r="AV54" i="34" s="1"/>
  <c r="AV57" i="34"/>
  <c r="AV47" i="34"/>
  <c r="AV28" i="37"/>
  <c r="AU47" i="37"/>
  <c r="AU48" i="37" s="1"/>
  <c r="AU45" i="37"/>
  <c r="AU36" i="37" s="1"/>
  <c r="AU37" i="37" s="1"/>
  <c r="AV46" i="37"/>
  <c r="AV52" i="37" s="1"/>
  <c r="AV53" i="37" s="1"/>
  <c r="AV54" i="37" s="1"/>
  <c r="AV57" i="37" s="1"/>
  <c r="AV23" i="37"/>
  <c r="BG28" i="26"/>
  <c r="BG67" i="26" s="1"/>
  <c r="BF47" i="26"/>
  <c r="BF49" i="26" s="1"/>
  <c r="BF30" i="26"/>
  <c r="BF39" i="26"/>
  <c r="BF24" i="26"/>
  <c r="BG37" i="26" s="1"/>
  <c r="BF29" i="9"/>
  <c r="BF22" i="9"/>
  <c r="BP35" i="30" l="1"/>
  <c r="BP36" i="30" s="1"/>
  <c r="BP29" i="30"/>
  <c r="BP30" i="30" s="1"/>
  <c r="BP28" i="30" s="1"/>
  <c r="BP37" i="30" s="1"/>
  <c r="BP39" i="30" s="1"/>
  <c r="BP42" i="30"/>
  <c r="BP43" i="30" s="1"/>
  <c r="BO47" i="30"/>
  <c r="BO48" i="30"/>
  <c r="BO41" i="30"/>
  <c r="AW28" i="34"/>
  <c r="AW25" i="34"/>
  <c r="AW26" i="34" s="1"/>
  <c r="AW46" i="34"/>
  <c r="AW59" i="34" s="1"/>
  <c r="AV42" i="34"/>
  <c r="AV59" i="37"/>
  <c r="AV22" i="37"/>
  <c r="AV29" i="37"/>
  <c r="BG25" i="26"/>
  <c r="BF46" i="26"/>
  <c r="BF48" i="26" s="1"/>
  <c r="BF33" i="26"/>
  <c r="BF38" i="26"/>
  <c r="BF44" i="26" s="1"/>
  <c r="BF45" i="26" s="1"/>
  <c r="BF80" i="26"/>
  <c r="BF32" i="26"/>
  <c r="BF40" i="26"/>
  <c r="BF73" i="26"/>
  <c r="BF30" i="9"/>
  <c r="BF39" i="9"/>
  <c r="BF24" i="9"/>
  <c r="BF31" i="9"/>
  <c r="AW23" i="34" l="1"/>
  <c r="AW22" i="34" s="1"/>
  <c r="BP26" i="30"/>
  <c r="BP24" i="30" s="1"/>
  <c r="BP46" i="30" s="1"/>
  <c r="AW52" i="34"/>
  <c r="AW53" i="34" s="1"/>
  <c r="AW54" i="34" s="1"/>
  <c r="AW57" i="34" s="1"/>
  <c r="AW29" i="34"/>
  <c r="AW30" i="34" s="1"/>
  <c r="AW21" i="34" s="1"/>
  <c r="AW32" i="34" s="1"/>
  <c r="AW43" i="34" s="1"/>
  <c r="AV24" i="37"/>
  <c r="AV31" i="37"/>
  <c r="AV30" i="37"/>
  <c r="AV21" i="37" s="1"/>
  <c r="AV32" i="37" s="1"/>
  <c r="AV43" i="37" s="1"/>
  <c r="BF74" i="26"/>
  <c r="BF75" i="26" s="1"/>
  <c r="BF78" i="26" s="1"/>
  <c r="BF62" i="26"/>
  <c r="BF63" i="26" s="1"/>
  <c r="BF43" i="26"/>
  <c r="BF65" i="26"/>
  <c r="BF34" i="26"/>
  <c r="BF66" i="26"/>
  <c r="BG26" i="26"/>
  <c r="BG23" i="26"/>
  <c r="BF33" i="9"/>
  <c r="BF80" i="9"/>
  <c r="BF38" i="9"/>
  <c r="BF44" i="9" s="1"/>
  <c r="BF45" i="9" s="1"/>
  <c r="BF73" i="9"/>
  <c r="BF32" i="9"/>
  <c r="BF40" i="9"/>
  <c r="BG37" i="9"/>
  <c r="BG28" i="9"/>
  <c r="BG67" i="9" s="1"/>
  <c r="BF47" i="9"/>
  <c r="BF49" i="9" s="1"/>
  <c r="BF46" i="9"/>
  <c r="BF48" i="9" s="1"/>
  <c r="BG25" i="9"/>
  <c r="BG26" i="9" s="1"/>
  <c r="BP25" i="30" l="1"/>
  <c r="AW24" i="34"/>
  <c r="AW42" i="34" s="1"/>
  <c r="AW31" i="34"/>
  <c r="AW39" i="34" s="1"/>
  <c r="AW41" i="34" s="1"/>
  <c r="AV45" i="37"/>
  <c r="AV36" i="37" s="1"/>
  <c r="AV37" i="37" s="1"/>
  <c r="AV33" i="37"/>
  <c r="AV44" i="37" s="1"/>
  <c r="AV47" i="37"/>
  <c r="AV48" i="37" s="1"/>
  <c r="AV39" i="37"/>
  <c r="AV41" i="37" s="1"/>
  <c r="AW28" i="37"/>
  <c r="AV42" i="37"/>
  <c r="AW25" i="37"/>
  <c r="AW26" i="37" s="1"/>
  <c r="AV38" i="37"/>
  <c r="AV40" i="37" s="1"/>
  <c r="AW46" i="37"/>
  <c r="BG22" i="26"/>
  <c r="BG29" i="26"/>
  <c r="BG23" i="9"/>
  <c r="BG29" i="9" s="1"/>
  <c r="BG24" i="9" s="1"/>
  <c r="AW47" i="34"/>
  <c r="AW33" i="34"/>
  <c r="AW45" i="34"/>
  <c r="AW36" i="34" s="1"/>
  <c r="AW37" i="34" s="1"/>
  <c r="BF62" i="9"/>
  <c r="BF63" i="9" s="1"/>
  <c r="BF66" i="9"/>
  <c r="BF65" i="9"/>
  <c r="BF43" i="9"/>
  <c r="BF34" i="9"/>
  <c r="BF75" i="9"/>
  <c r="BF78" i="9" s="1"/>
  <c r="BF74" i="9"/>
  <c r="BP41" i="30" l="1"/>
  <c r="BP47" i="30"/>
  <c r="BQ29" i="30"/>
  <c r="BQ30" i="30" s="1"/>
  <c r="BQ28" i="30" s="1"/>
  <c r="BQ42" i="30"/>
  <c r="BQ43" i="30" s="1"/>
  <c r="BQ35" i="30"/>
  <c r="BQ36" i="30" s="1"/>
  <c r="BP48" i="30"/>
  <c r="BQ26" i="30"/>
  <c r="BQ24" i="30" s="1"/>
  <c r="BQ46" i="30" s="1"/>
  <c r="AX28" i="34"/>
  <c r="AW38" i="34"/>
  <c r="AW40" i="34" s="1"/>
  <c r="AX25" i="34"/>
  <c r="AX26" i="34" s="1"/>
  <c r="AX46" i="34"/>
  <c r="AX52" i="34" s="1"/>
  <c r="AW59" i="37"/>
  <c r="AW52" i="37"/>
  <c r="AW23" i="37"/>
  <c r="BG22" i="9"/>
  <c r="BG24" i="26"/>
  <c r="BG39" i="26"/>
  <c r="BG30" i="26"/>
  <c r="BG31" i="26"/>
  <c r="AW44" i="34"/>
  <c r="BG46" i="9"/>
  <c r="BG48" i="9" s="1"/>
  <c r="BH25" i="9"/>
  <c r="BH26" i="9" s="1"/>
  <c r="BG31" i="9"/>
  <c r="BG30" i="9"/>
  <c r="BG39" i="9"/>
  <c r="BQ25" i="30" l="1"/>
  <c r="BQ37" i="30"/>
  <c r="BQ39" i="30" s="1"/>
  <c r="AX23" i="34"/>
  <c r="AX22" i="34" s="1"/>
  <c r="AX59" i="34"/>
  <c r="AW29" i="37"/>
  <c r="AW22" i="37"/>
  <c r="AW57" i="37"/>
  <c r="AW53" i="37"/>
  <c r="AW54" i="37" s="1"/>
  <c r="BH37" i="26"/>
  <c r="BH28" i="26"/>
  <c r="BH67" i="26" s="1"/>
  <c r="BG47" i="26"/>
  <c r="BG49" i="26" s="1"/>
  <c r="BG33" i="26"/>
  <c r="BG38" i="26"/>
  <c r="BG44" i="26" s="1"/>
  <c r="BG45" i="26" s="1"/>
  <c r="BG80" i="26"/>
  <c r="BG32" i="26"/>
  <c r="BG73" i="26"/>
  <c r="BG40" i="26"/>
  <c r="BG46" i="26"/>
  <c r="BG48" i="26" s="1"/>
  <c r="BH25" i="26"/>
  <c r="BH23" i="9"/>
  <c r="BH22" i="9" s="1"/>
  <c r="AX53" i="34"/>
  <c r="AX54" i="34" s="1"/>
  <c r="AX57" i="34" s="1"/>
  <c r="BG33" i="9"/>
  <c r="BG38" i="9"/>
  <c r="BG44" i="9" s="1"/>
  <c r="BG45" i="9" s="1"/>
  <c r="BG80" i="9"/>
  <c r="BG40" i="9"/>
  <c r="BG32" i="9"/>
  <c r="BG73" i="9"/>
  <c r="BG47" i="9"/>
  <c r="BG49" i="9" s="1"/>
  <c r="BH28" i="9"/>
  <c r="BH67" i="9" s="1"/>
  <c r="BH37" i="9"/>
  <c r="BQ47" i="30" l="1"/>
  <c r="BR29" i="30"/>
  <c r="BQ48" i="30"/>
  <c r="BR35" i="30"/>
  <c r="BR36" i="30" s="1"/>
  <c r="BR42" i="30"/>
  <c r="BR43" i="30" s="1"/>
  <c r="BQ41" i="30"/>
  <c r="AX29" i="34"/>
  <c r="AX24" i="34" s="1"/>
  <c r="AY25" i="34" s="1"/>
  <c r="AY26" i="34" s="1"/>
  <c r="AW31" i="37"/>
  <c r="AW30" i="37"/>
  <c r="AW21" i="37" s="1"/>
  <c r="AW32" i="37" s="1"/>
  <c r="AW43" i="37" s="1"/>
  <c r="AW24" i="37"/>
  <c r="BH26" i="26"/>
  <c r="BH23" i="26"/>
  <c r="BG66" i="26"/>
  <c r="BG62" i="26"/>
  <c r="BG63" i="26" s="1"/>
  <c r="BG74" i="26"/>
  <c r="BG75" i="26" s="1"/>
  <c r="BG78" i="26" s="1"/>
  <c r="BG65" i="26"/>
  <c r="BG34" i="26"/>
  <c r="BG43" i="26"/>
  <c r="BG74" i="9"/>
  <c r="BG75" i="9"/>
  <c r="BG78" i="9" s="1"/>
  <c r="BG66" i="9"/>
  <c r="BG65" i="9"/>
  <c r="BG34" i="9"/>
  <c r="BG43" i="9"/>
  <c r="BG62" i="9"/>
  <c r="BG63" i="9" s="1"/>
  <c r="BH29" i="9"/>
  <c r="BR30" i="30" l="1"/>
  <c r="BR28" i="30" s="1"/>
  <c r="BR26" i="30"/>
  <c r="BR24" i="30" s="1"/>
  <c r="BR46" i="30" s="1"/>
  <c r="AX30" i="34"/>
  <c r="AX21" i="34" s="1"/>
  <c r="AX32" i="34" s="1"/>
  <c r="AX43" i="34" s="1"/>
  <c r="AX42" i="34"/>
  <c r="AX31" i="34"/>
  <c r="AX38" i="34"/>
  <c r="AX40" i="34" s="1"/>
  <c r="AX46" i="37"/>
  <c r="AW38" i="37"/>
  <c r="AW40" i="37" s="1"/>
  <c r="AX25" i="37"/>
  <c r="AX26" i="37" s="1"/>
  <c r="AW33" i="37"/>
  <c r="AW44" i="37" s="1"/>
  <c r="AW45" i="37"/>
  <c r="AW36" i="37" s="1"/>
  <c r="AW37" i="37" s="1"/>
  <c r="AW47" i="37"/>
  <c r="AW48" i="37" s="1"/>
  <c r="AX28" i="37"/>
  <c r="AW39" i="37"/>
  <c r="AW41" i="37" s="1"/>
  <c r="AW42" i="37"/>
  <c r="BH29" i="26"/>
  <c r="BH22" i="26"/>
  <c r="AY23" i="34"/>
  <c r="AY22" i="34" s="1"/>
  <c r="BH39" i="9"/>
  <c r="BH30" i="9"/>
  <c r="BH24" i="9"/>
  <c r="BH31" i="9"/>
  <c r="BR25" i="30" l="1"/>
  <c r="BR37" i="30"/>
  <c r="BR39" i="30" s="1"/>
  <c r="AY46" i="34"/>
  <c r="AY52" i="34" s="1"/>
  <c r="AY28" i="34"/>
  <c r="AX39" i="34"/>
  <c r="AX41" i="34" s="1"/>
  <c r="AX33" i="34"/>
  <c r="AX44" i="34" s="1"/>
  <c r="AX47" i="34"/>
  <c r="AX45" i="34"/>
  <c r="AX36" i="34" s="1"/>
  <c r="AX37" i="34" s="1"/>
  <c r="AX23" i="37"/>
  <c r="AX52" i="37"/>
  <c r="AX53" i="37" s="1"/>
  <c r="AX54" i="37" s="1"/>
  <c r="AX57" i="37" s="1"/>
  <c r="AX59" i="37"/>
  <c r="AY29" i="34"/>
  <c r="AY31" i="34" s="1"/>
  <c r="BH30" i="26"/>
  <c r="BH39" i="26"/>
  <c r="BH31" i="26"/>
  <c r="BH24" i="26"/>
  <c r="BI37" i="9"/>
  <c r="BH47" i="9"/>
  <c r="BH49" i="9" s="1"/>
  <c r="BI28" i="9"/>
  <c r="BI67" i="9" s="1"/>
  <c r="BI25" i="9"/>
  <c r="BI26" i="9" s="1"/>
  <c r="BH46" i="9"/>
  <c r="BH48" i="9" s="1"/>
  <c r="BH80" i="9"/>
  <c r="BH33" i="9"/>
  <c r="BH38" i="9"/>
  <c r="BH44" i="9" s="1"/>
  <c r="BH45" i="9" s="1"/>
  <c r="BH32" i="9"/>
  <c r="BH40" i="9"/>
  <c r="BH73" i="9"/>
  <c r="BS29" i="30" l="1"/>
  <c r="BS35" i="30"/>
  <c r="BS36" i="30" s="1"/>
  <c r="BS42" i="30"/>
  <c r="BS43" i="30" s="1"/>
  <c r="BR48" i="30"/>
  <c r="BR47" i="30"/>
  <c r="BR41" i="30"/>
  <c r="AY59" i="34"/>
  <c r="AX22" i="37"/>
  <c r="AX29" i="37"/>
  <c r="AY24" i="34"/>
  <c r="AY38" i="34" s="1"/>
  <c r="AY40" i="34" s="1"/>
  <c r="AY30" i="34"/>
  <c r="AY39" i="34"/>
  <c r="AY41" i="34" s="1"/>
  <c r="BH47" i="26"/>
  <c r="BH49" i="26" s="1"/>
  <c r="BI28" i="26"/>
  <c r="BI67" i="26" s="1"/>
  <c r="BI37" i="26"/>
  <c r="BH33" i="26"/>
  <c r="BH38" i="26"/>
  <c r="BH44" i="26" s="1"/>
  <c r="BH45" i="26" s="1"/>
  <c r="BH80" i="26"/>
  <c r="BH73" i="26"/>
  <c r="BH40" i="26"/>
  <c r="BH32" i="26"/>
  <c r="BH46" i="26"/>
  <c r="BH48" i="26" s="1"/>
  <c r="BI25" i="26"/>
  <c r="BI26" i="26" s="1"/>
  <c r="AY57" i="34"/>
  <c r="AY53" i="34"/>
  <c r="AY54" i="34" s="1"/>
  <c r="BH66" i="9"/>
  <c r="BH74" i="9"/>
  <c r="BH75" i="9" s="1"/>
  <c r="BH78" i="9" s="1"/>
  <c r="BI23" i="9"/>
  <c r="BH34" i="9"/>
  <c r="BH65" i="9"/>
  <c r="BH43" i="9"/>
  <c r="BH62" i="9"/>
  <c r="BH63" i="9" s="1"/>
  <c r="BS30" i="30" l="1"/>
  <c r="BS28" i="30" s="1"/>
  <c r="BS26" i="30"/>
  <c r="BS24" i="30" s="1"/>
  <c r="BS46" i="30" s="1"/>
  <c r="AY45" i="34"/>
  <c r="AY21" i="34"/>
  <c r="AZ46" i="34" s="1"/>
  <c r="AZ59" i="34" s="1"/>
  <c r="AX24" i="37"/>
  <c r="AX31" i="37"/>
  <c r="AX30" i="37"/>
  <c r="AX21" i="37" s="1"/>
  <c r="AX32" i="37" s="1"/>
  <c r="AX43" i="37" s="1"/>
  <c r="AY42" i="34"/>
  <c r="AY47" i="34"/>
  <c r="AZ25" i="34"/>
  <c r="AZ26" i="34" s="1"/>
  <c r="BH74" i="26"/>
  <c r="BH75" i="26" s="1"/>
  <c r="BH78" i="26" s="1"/>
  <c r="BI23" i="26"/>
  <c r="BH66" i="26"/>
  <c r="BH62" i="26"/>
  <c r="BH63" i="26" s="1"/>
  <c r="BH34" i="26"/>
  <c r="BH65" i="26"/>
  <c r="BH43" i="26"/>
  <c r="BI22" i="9"/>
  <c r="BI29" i="9"/>
  <c r="BS37" i="30" l="1"/>
  <c r="BS39" i="30" s="1"/>
  <c r="BS25" i="30"/>
  <c r="AY32" i="34"/>
  <c r="AZ28" i="34"/>
  <c r="AY36" i="34"/>
  <c r="AY37" i="34" s="1"/>
  <c r="AX33" i="37"/>
  <c r="AX44" i="37" s="1"/>
  <c r="AX47" i="37"/>
  <c r="AX48" i="37" s="1"/>
  <c r="AX45" i="37"/>
  <c r="AX36" i="37" s="1"/>
  <c r="AX37" i="37" s="1"/>
  <c r="AY28" i="37"/>
  <c r="AX39" i="37"/>
  <c r="AX41" i="37" s="1"/>
  <c r="AX42" i="37"/>
  <c r="AX38" i="37"/>
  <c r="AX40" i="37" s="1"/>
  <c r="AY46" i="37"/>
  <c r="AY25" i="37"/>
  <c r="AZ52" i="34"/>
  <c r="AZ57" i="34" s="1"/>
  <c r="AZ23" i="34"/>
  <c r="AZ22" i="34" s="1"/>
  <c r="BI22" i="26"/>
  <c r="BI29" i="26"/>
  <c r="BI39" i="9"/>
  <c r="BI30" i="9"/>
  <c r="BI31" i="9"/>
  <c r="BI24" i="9"/>
  <c r="BS41" i="30" l="1"/>
  <c r="BS47" i="30"/>
  <c r="BS48" i="30"/>
  <c r="AY43" i="34"/>
  <c r="AY33" i="34"/>
  <c r="AY44" i="34" s="1"/>
  <c r="AZ53" i="34"/>
  <c r="AZ54" i="34" s="1"/>
  <c r="AY52" i="37"/>
  <c r="AY53" i="37" s="1"/>
  <c r="AY54" i="37" s="1"/>
  <c r="AY57" i="37" s="1"/>
  <c r="AY59" i="37"/>
  <c r="AY26" i="37"/>
  <c r="AY23" i="37"/>
  <c r="AZ29" i="34"/>
  <c r="AZ24" i="34" s="1"/>
  <c r="BA25" i="34" s="1"/>
  <c r="BA26" i="34" s="1"/>
  <c r="BI30" i="26"/>
  <c r="BI39" i="26"/>
  <c r="BI24" i="26"/>
  <c r="BI31" i="26"/>
  <c r="BI46" i="9"/>
  <c r="BI48" i="9" s="1"/>
  <c r="BJ25" i="9"/>
  <c r="BJ26" i="9" s="1"/>
  <c r="BI47" i="9"/>
  <c r="BI49" i="9" s="1"/>
  <c r="BJ28" i="9"/>
  <c r="BJ67" i="9" s="1"/>
  <c r="BJ37" i="9"/>
  <c r="BI80" i="9"/>
  <c r="BI33" i="9"/>
  <c r="BI38" i="9"/>
  <c r="BI44" i="9" s="1"/>
  <c r="BI45" i="9" s="1"/>
  <c r="BI32" i="9"/>
  <c r="BI73" i="9"/>
  <c r="BI40" i="9"/>
  <c r="AY22" i="37" l="1"/>
  <c r="AY29" i="37"/>
  <c r="AZ42" i="34"/>
  <c r="AZ31" i="34"/>
  <c r="AZ30" i="34"/>
  <c r="AZ38" i="34"/>
  <c r="AZ40" i="34" s="1"/>
  <c r="BJ28" i="26"/>
  <c r="BJ67" i="26" s="1"/>
  <c r="BI47" i="26"/>
  <c r="BI49" i="26" s="1"/>
  <c r="BJ37" i="26"/>
  <c r="BJ25" i="26"/>
  <c r="BI46" i="26"/>
  <c r="BI48" i="26" s="1"/>
  <c r="BI33" i="26"/>
  <c r="BI38" i="26"/>
  <c r="BI44" i="26" s="1"/>
  <c r="BI45" i="26" s="1"/>
  <c r="BI80" i="26"/>
  <c r="BI32" i="26"/>
  <c r="BI73" i="26"/>
  <c r="BI40" i="26"/>
  <c r="BA23" i="34"/>
  <c r="BI74" i="9"/>
  <c r="BI75" i="9"/>
  <c r="BI78" i="9" s="1"/>
  <c r="BI66" i="9"/>
  <c r="BI62" i="9"/>
  <c r="BI63" i="9" s="1"/>
  <c r="BI43" i="9"/>
  <c r="BI34" i="9"/>
  <c r="BI65" i="9"/>
  <c r="BJ23" i="9"/>
  <c r="AZ47" i="34" l="1"/>
  <c r="AZ21" i="34"/>
  <c r="AZ32" i="34" s="1"/>
  <c r="AZ43" i="34" s="1"/>
  <c r="AY30" i="37"/>
  <c r="AY21" i="37" s="1"/>
  <c r="AY32" i="37" s="1"/>
  <c r="AY43" i="37" s="1"/>
  <c r="AY31" i="37"/>
  <c r="AY24" i="37"/>
  <c r="AY42" i="37" s="1"/>
  <c r="AZ39" i="34"/>
  <c r="AZ41" i="34" s="1"/>
  <c r="AZ45" i="34"/>
  <c r="BI74" i="26"/>
  <c r="BI75" i="26" s="1"/>
  <c r="BI78" i="26" s="1"/>
  <c r="BI34" i="26"/>
  <c r="BI65" i="26"/>
  <c r="BI43" i="26"/>
  <c r="BI66" i="26"/>
  <c r="BI62" i="26"/>
  <c r="BI63" i="26" s="1"/>
  <c r="BJ26" i="26"/>
  <c r="BJ23" i="26"/>
  <c r="BA22" i="34"/>
  <c r="BJ29" i="9"/>
  <c r="BJ22" i="9"/>
  <c r="AZ33" i="34" l="1"/>
  <c r="AZ44" i="34" s="1"/>
  <c r="AZ36" i="34"/>
  <c r="AZ37" i="34" s="1"/>
  <c r="BA46" i="34"/>
  <c r="BA59" i="34" s="1"/>
  <c r="BA28" i="34"/>
  <c r="BA29" i="34" s="1"/>
  <c r="BA31" i="34" s="1"/>
  <c r="AZ28" i="37"/>
  <c r="AY39" i="37"/>
  <c r="AY41" i="37" s="1"/>
  <c r="AY38" i="37"/>
  <c r="AY40" i="37" s="1"/>
  <c r="AZ46" i="37"/>
  <c r="AZ25" i="37"/>
  <c r="AY45" i="37"/>
  <c r="AY36" i="37" s="1"/>
  <c r="AY37" i="37" s="1"/>
  <c r="AY47" i="37"/>
  <c r="AY48" i="37" s="1"/>
  <c r="AY33" i="37"/>
  <c r="AY44" i="37" s="1"/>
  <c r="BJ29" i="26"/>
  <c r="BJ24" i="26" s="1"/>
  <c r="BJ22" i="26"/>
  <c r="BJ24" i="9"/>
  <c r="BJ39" i="9"/>
  <c r="BJ30" i="9"/>
  <c r="BJ31" i="9"/>
  <c r="BA24" i="34" l="1"/>
  <c r="BB25" i="34" s="1"/>
  <c r="BA30" i="34"/>
  <c r="BA21" i="34" s="1"/>
  <c r="BA32" i="34" s="1"/>
  <c r="BA43" i="34" s="1"/>
  <c r="BA52" i="34"/>
  <c r="BA57" i="34" s="1"/>
  <c r="AZ26" i="37"/>
  <c r="AZ23" i="37"/>
  <c r="AZ59" i="37"/>
  <c r="AZ52" i="37"/>
  <c r="BJ46" i="26"/>
  <c r="BJ48" i="26" s="1"/>
  <c r="BK25" i="26"/>
  <c r="BK26" i="26" s="1"/>
  <c r="BJ30" i="26"/>
  <c r="BJ39" i="26"/>
  <c r="BJ31" i="26"/>
  <c r="BA39" i="34"/>
  <c r="BA41" i="34" s="1"/>
  <c r="BK37" i="9"/>
  <c r="BK28" i="9"/>
  <c r="BK67" i="9" s="1"/>
  <c r="BJ47" i="9"/>
  <c r="BJ49" i="9" s="1"/>
  <c r="BJ33" i="9"/>
  <c r="BJ80" i="9"/>
  <c r="BJ38" i="9"/>
  <c r="BJ44" i="9" s="1"/>
  <c r="BJ45" i="9" s="1"/>
  <c r="BJ32" i="9"/>
  <c r="BJ73" i="9"/>
  <c r="BJ40" i="9"/>
  <c r="BJ46" i="9"/>
  <c r="BJ48" i="9" s="1"/>
  <c r="BK25" i="9"/>
  <c r="BK26" i="9" s="1"/>
  <c r="BA33" i="34" l="1"/>
  <c r="BA44" i="34" s="1"/>
  <c r="BA42" i="34"/>
  <c r="BA38" i="34"/>
  <c r="BA40" i="34" s="1"/>
  <c r="BA45" i="34"/>
  <c r="BA36" i="34" s="1"/>
  <c r="BA37" i="34" s="1"/>
  <c r="BB28" i="34"/>
  <c r="BA47" i="34"/>
  <c r="BB46" i="34"/>
  <c r="BB52" i="34" s="1"/>
  <c r="BA53" i="34"/>
  <c r="BA54" i="34" s="1"/>
  <c r="AZ29" i="37"/>
  <c r="AZ24" i="37" s="1"/>
  <c r="AZ22" i="37"/>
  <c r="AZ57" i="37"/>
  <c r="AZ53" i="37"/>
  <c r="AZ54" i="37" s="1"/>
  <c r="BK23" i="26"/>
  <c r="BK37" i="26"/>
  <c r="BJ47" i="26"/>
  <c r="BJ49" i="26" s="1"/>
  <c r="BK28" i="26"/>
  <c r="BK67" i="26" s="1"/>
  <c r="BJ33" i="26"/>
  <c r="BJ80" i="26"/>
  <c r="BJ38" i="26"/>
  <c r="BJ44" i="26" s="1"/>
  <c r="BJ45" i="26" s="1"/>
  <c r="BJ73" i="26"/>
  <c r="BJ40" i="26"/>
  <c r="BJ32" i="26"/>
  <c r="BB26" i="34"/>
  <c r="BB23" i="34"/>
  <c r="BJ62" i="9"/>
  <c r="BJ63" i="9" s="1"/>
  <c r="BJ75" i="9"/>
  <c r="BJ78" i="9" s="1"/>
  <c r="BJ74" i="9"/>
  <c r="BJ43" i="9"/>
  <c r="BJ34" i="9"/>
  <c r="BJ65" i="9"/>
  <c r="BJ66" i="9"/>
  <c r="BK23" i="9"/>
  <c r="BB59" i="34" l="1"/>
  <c r="AZ42" i="37"/>
  <c r="BA25" i="37"/>
  <c r="BA26" i="37" s="1"/>
  <c r="AZ38" i="37"/>
  <c r="AZ40" i="37" s="1"/>
  <c r="AZ30" i="37"/>
  <c r="AZ21" i="37" s="1"/>
  <c r="AZ32" i="37" s="1"/>
  <c r="AZ43" i="37" s="1"/>
  <c r="AZ31" i="37"/>
  <c r="BJ66" i="26"/>
  <c r="BJ62" i="26"/>
  <c r="BJ63" i="26" s="1"/>
  <c r="BJ34" i="26"/>
  <c r="BJ43" i="26"/>
  <c r="BJ65" i="26"/>
  <c r="BJ74" i="26"/>
  <c r="BJ75" i="26" s="1"/>
  <c r="BJ78" i="26" s="1"/>
  <c r="BK29" i="26"/>
  <c r="BK22" i="26"/>
  <c r="BB22" i="34"/>
  <c r="BB29" i="34"/>
  <c r="BB24" i="34" s="1"/>
  <c r="BB53" i="34"/>
  <c r="BB54" i="34" s="1"/>
  <c r="BB57" i="34"/>
  <c r="BK22" i="9"/>
  <c r="BK29" i="9"/>
  <c r="BA23" i="37" l="1"/>
  <c r="BA22" i="37" s="1"/>
  <c r="AZ39" i="37"/>
  <c r="AZ41" i="37" s="1"/>
  <c r="BA28" i="37"/>
  <c r="BA46" i="37"/>
  <c r="AZ45" i="37"/>
  <c r="AZ36" i="37" s="1"/>
  <c r="AZ37" i="37" s="1"/>
  <c r="AZ33" i="37"/>
  <c r="AZ44" i="37" s="1"/>
  <c r="AZ47" i="37"/>
  <c r="AZ48" i="37" s="1"/>
  <c r="BK39" i="26"/>
  <c r="BK30" i="26"/>
  <c r="BK24" i="26"/>
  <c r="BK31" i="26"/>
  <c r="BB42" i="34"/>
  <c r="BC25" i="34"/>
  <c r="BC26" i="34" s="1"/>
  <c r="BB38" i="34"/>
  <c r="BB40" i="34" s="1"/>
  <c r="BB30" i="34"/>
  <c r="BB21" i="34" s="1"/>
  <c r="BB32" i="34" s="1"/>
  <c r="BB43" i="34" s="1"/>
  <c r="BB31" i="34"/>
  <c r="BK31" i="9"/>
  <c r="BK30" i="9"/>
  <c r="BK39" i="9"/>
  <c r="BK24" i="9"/>
  <c r="BC46" i="34" l="1"/>
  <c r="BC52" i="34" s="1"/>
  <c r="BA29" i="37"/>
  <c r="BA24" i="37" s="1"/>
  <c r="BA59" i="37"/>
  <c r="BA52" i="37"/>
  <c r="BL25" i="26"/>
  <c r="BL26" i="26" s="1"/>
  <c r="BK46" i="26"/>
  <c r="BK48" i="26" s="1"/>
  <c r="BK33" i="26"/>
  <c r="BK38" i="26"/>
  <c r="BK44" i="26" s="1"/>
  <c r="BK45" i="26" s="1"/>
  <c r="BK80" i="26"/>
  <c r="BK73" i="26"/>
  <c r="BK32" i="26"/>
  <c r="BK40" i="26"/>
  <c r="BK47" i="26"/>
  <c r="BK49" i="26" s="1"/>
  <c r="BL28" i="26"/>
  <c r="BL67" i="26" s="1"/>
  <c r="BL37" i="26"/>
  <c r="BC23" i="34"/>
  <c r="BC22" i="34" s="1"/>
  <c r="BB39" i="34"/>
  <c r="BB41" i="34" s="1"/>
  <c r="BC28" i="34"/>
  <c r="BB47" i="34"/>
  <c r="BB45" i="34"/>
  <c r="BB36" i="34" s="1"/>
  <c r="BB37" i="34" s="1"/>
  <c r="BB33" i="34"/>
  <c r="BK46" i="9"/>
  <c r="BK48" i="9" s="1"/>
  <c r="BL25" i="9"/>
  <c r="BL26" i="9" s="1"/>
  <c r="BK80" i="9"/>
  <c r="BK33" i="9"/>
  <c r="BK38" i="9"/>
  <c r="BK44" i="9" s="1"/>
  <c r="BK45" i="9" s="1"/>
  <c r="BK40" i="9"/>
  <c r="BK73" i="9"/>
  <c r="BK32" i="9"/>
  <c r="BL28" i="9"/>
  <c r="BL67" i="9" s="1"/>
  <c r="BK47" i="9"/>
  <c r="BK49" i="9" s="1"/>
  <c r="BL37" i="9"/>
  <c r="BC59" i="34" l="1"/>
  <c r="BA30" i="37"/>
  <c r="BA31" i="37"/>
  <c r="BA53" i="37"/>
  <c r="BA54" i="37" s="1"/>
  <c r="BA57" i="37"/>
  <c r="BA42" i="37"/>
  <c r="BA38" i="37"/>
  <c r="BA40" i="37" s="1"/>
  <c r="BB25" i="37"/>
  <c r="BB26" i="37" s="1"/>
  <c r="BK66" i="26"/>
  <c r="BK43" i="26"/>
  <c r="BK34" i="26"/>
  <c r="BK65" i="26"/>
  <c r="BK74" i="26"/>
  <c r="BK75" i="26" s="1"/>
  <c r="BK78" i="26" s="1"/>
  <c r="BL23" i="26"/>
  <c r="BK62" i="26"/>
  <c r="BK63" i="26" s="1"/>
  <c r="BC29" i="34"/>
  <c r="BC30" i="34" s="1"/>
  <c r="BB44" i="34"/>
  <c r="BC57" i="34"/>
  <c r="BC53" i="34"/>
  <c r="BC54" i="34" s="1"/>
  <c r="BK66" i="9"/>
  <c r="BK34" i="9"/>
  <c r="BK65" i="9"/>
  <c r="BK43" i="9"/>
  <c r="BK74" i="9"/>
  <c r="BK75" i="9" s="1"/>
  <c r="BK78" i="9"/>
  <c r="BL23" i="9"/>
  <c r="BK62" i="9"/>
  <c r="BK63" i="9" s="1"/>
  <c r="BC45" i="34" l="1"/>
  <c r="BC21" i="34"/>
  <c r="BC32" i="34" s="1"/>
  <c r="BC43" i="34" s="1"/>
  <c r="BA21" i="37"/>
  <c r="BA32" i="37" s="1"/>
  <c r="BA43" i="37" s="1"/>
  <c r="BA39" i="37"/>
  <c r="BA41" i="37" s="1"/>
  <c r="BA47" i="37"/>
  <c r="BA48" i="37" s="1"/>
  <c r="BA45" i="37"/>
  <c r="BB23" i="37"/>
  <c r="BC47" i="34"/>
  <c r="BL22" i="26"/>
  <c r="BL29" i="26"/>
  <c r="BC31" i="34"/>
  <c r="BC24" i="34"/>
  <c r="BL29" i="9"/>
  <c r="BL22" i="9"/>
  <c r="BC33" i="34" l="1"/>
  <c r="BC44" i="34" s="1"/>
  <c r="BA33" i="37"/>
  <c r="BA44" i="37" s="1"/>
  <c r="BD46" i="34"/>
  <c r="BD59" i="34" s="1"/>
  <c r="BA36" i="37"/>
  <c r="BA37" i="37" s="1"/>
  <c r="BB46" i="37"/>
  <c r="BB59" i="37" s="1"/>
  <c r="BC36" i="34"/>
  <c r="BC37" i="34" s="1"/>
  <c r="BB28" i="37"/>
  <c r="BB29" i="37" s="1"/>
  <c r="BB22" i="37"/>
  <c r="BD25" i="34"/>
  <c r="BD26" i="34" s="1"/>
  <c r="BL39" i="26"/>
  <c r="BL30" i="26"/>
  <c r="BL31" i="26"/>
  <c r="BL24" i="26"/>
  <c r="BC42" i="34"/>
  <c r="BC38" i="34"/>
  <c r="BC40" i="34" s="1"/>
  <c r="BC39" i="34"/>
  <c r="BC41" i="34" s="1"/>
  <c r="BD28" i="34"/>
  <c r="BL39" i="9"/>
  <c r="BL30" i="9"/>
  <c r="BL24" i="9"/>
  <c r="BL31" i="9"/>
  <c r="BD52" i="34" l="1"/>
  <c r="BD53" i="34" s="1"/>
  <c r="BD54" i="34" s="1"/>
  <c r="BB52" i="37"/>
  <c r="BB30" i="37"/>
  <c r="BB21" i="37" s="1"/>
  <c r="BB32" i="37" s="1"/>
  <c r="BB43" i="37" s="1"/>
  <c r="BB31" i="37"/>
  <c r="BB24" i="37"/>
  <c r="BD23" i="34"/>
  <c r="BD29" i="34" s="1"/>
  <c r="BD24" i="34" s="1"/>
  <c r="BM25" i="26"/>
  <c r="BM26" i="26" s="1"/>
  <c r="BL46" i="26"/>
  <c r="BL48" i="26" s="1"/>
  <c r="BM37" i="26"/>
  <c r="BL47" i="26"/>
  <c r="BL49" i="26" s="1"/>
  <c r="BM28" i="26"/>
  <c r="BM67" i="26" s="1"/>
  <c r="BL33" i="26"/>
  <c r="BL80" i="26"/>
  <c r="BL38" i="26"/>
  <c r="BL44" i="26" s="1"/>
  <c r="BL45" i="26" s="1"/>
  <c r="BL32" i="26"/>
  <c r="BL40" i="26"/>
  <c r="BL73" i="26"/>
  <c r="BL47" i="9"/>
  <c r="BL49" i="9" s="1"/>
  <c r="BM37" i="9"/>
  <c r="BM28" i="9"/>
  <c r="BM67" i="9" s="1"/>
  <c r="BM25" i="9"/>
  <c r="BM26" i="9" s="1"/>
  <c r="BL46" i="9"/>
  <c r="BL48" i="9" s="1"/>
  <c r="BL38" i="9"/>
  <c r="BL44" i="9" s="1"/>
  <c r="BL45" i="9" s="1"/>
  <c r="BL80" i="9"/>
  <c r="BL33" i="9"/>
  <c r="BL32" i="9"/>
  <c r="BL73" i="9"/>
  <c r="BL40" i="9"/>
  <c r="BD57" i="34" l="1"/>
  <c r="BB53" i="37"/>
  <c r="BB54" i="37" s="1"/>
  <c r="BB57" i="37"/>
  <c r="BB38" i="37"/>
  <c r="BB40" i="37" s="1"/>
  <c r="BC25" i="37"/>
  <c r="BC26" i="37" s="1"/>
  <c r="BC46" i="37"/>
  <c r="BB39" i="37"/>
  <c r="BB41" i="37" s="1"/>
  <c r="BC28" i="37"/>
  <c r="BB33" i="37"/>
  <c r="BB44" i="37" s="1"/>
  <c r="BB45" i="37"/>
  <c r="BB36" i="37" s="1"/>
  <c r="BB37" i="37" s="1"/>
  <c r="BB47" i="37"/>
  <c r="BB48" i="37" s="1"/>
  <c r="BB42" i="37"/>
  <c r="BD22" i="34"/>
  <c r="BD42" i="34" s="1"/>
  <c r="BM23" i="26"/>
  <c r="BM22" i="26" s="1"/>
  <c r="BL74" i="26"/>
  <c r="BL75" i="26" s="1"/>
  <c r="BL78" i="26" s="1"/>
  <c r="BL62" i="26"/>
  <c r="BL63" i="26" s="1"/>
  <c r="BL65" i="26"/>
  <c r="BL43" i="26"/>
  <c r="BL34" i="26"/>
  <c r="BL66" i="26"/>
  <c r="BM23" i="9"/>
  <c r="BM22" i="9" s="1"/>
  <c r="BE25" i="34"/>
  <c r="BE26" i="34" s="1"/>
  <c r="BD38" i="34"/>
  <c r="BD40" i="34" s="1"/>
  <c r="BD30" i="34"/>
  <c r="BD21" i="34" s="1"/>
  <c r="BD32" i="34" s="1"/>
  <c r="BD43" i="34" s="1"/>
  <c r="BD31" i="34"/>
  <c r="BL66" i="9"/>
  <c r="BL34" i="9"/>
  <c r="BL65" i="9"/>
  <c r="BL43" i="9"/>
  <c r="BL62" i="9"/>
  <c r="BL63" i="9" s="1"/>
  <c r="BL74" i="9"/>
  <c r="BL75" i="9" s="1"/>
  <c r="BL78" i="9" s="1"/>
  <c r="BE46" i="34" l="1"/>
  <c r="BE59" i="34" s="1"/>
  <c r="BC23" i="37"/>
  <c r="BC52" i="37"/>
  <c r="BC59" i="37"/>
  <c r="BM29" i="26"/>
  <c r="BM31" i="26" s="1"/>
  <c r="BM29" i="9"/>
  <c r="BM39" i="9" s="1"/>
  <c r="BE23" i="34"/>
  <c r="BE22" i="34" s="1"/>
  <c r="BD33" i="34"/>
  <c r="BD45" i="34"/>
  <c r="BD36" i="34" s="1"/>
  <c r="BD37" i="34" s="1"/>
  <c r="BD47" i="34"/>
  <c r="BE28" i="34"/>
  <c r="BD39" i="34"/>
  <c r="BD41" i="34" s="1"/>
  <c r="BE52" i="34" l="1"/>
  <c r="BE53" i="34" s="1"/>
  <c r="BE54" i="34" s="1"/>
  <c r="BE57" i="34" s="1"/>
  <c r="BC53" i="37"/>
  <c r="BC54" i="37" s="1"/>
  <c r="BC57" i="37"/>
  <c r="BC22" i="37"/>
  <c r="BC29" i="37"/>
  <c r="BM30" i="26"/>
  <c r="BM80" i="26" s="1"/>
  <c r="BM39" i="26"/>
  <c r="BM24" i="26"/>
  <c r="BN37" i="26" s="1"/>
  <c r="BM30" i="9"/>
  <c r="BM38" i="9" s="1"/>
  <c r="BM44" i="9" s="1"/>
  <c r="BM45" i="9" s="1"/>
  <c r="BM31" i="9"/>
  <c r="BN28" i="9" s="1"/>
  <c r="BN67" i="9" s="1"/>
  <c r="BM24" i="9"/>
  <c r="BM46" i="9" s="1"/>
  <c r="BM48" i="9" s="1"/>
  <c r="BE29" i="34"/>
  <c r="BE30" i="34" s="1"/>
  <c r="BN28" i="26"/>
  <c r="BN67" i="26" s="1"/>
  <c r="BM47" i="26"/>
  <c r="BM49" i="26" s="1"/>
  <c r="BD44" i="34"/>
  <c r="BN25" i="9" l="1"/>
  <c r="BN26" i="9" s="1"/>
  <c r="BM33" i="9"/>
  <c r="BM34" i="9" s="1"/>
  <c r="BN25" i="26"/>
  <c r="BN23" i="26" s="1"/>
  <c r="BM33" i="26"/>
  <c r="BM43" i="26" s="1"/>
  <c r="BE45" i="34"/>
  <c r="BE21" i="34"/>
  <c r="BE32" i="34" s="1"/>
  <c r="BE43" i="34" s="1"/>
  <c r="BM38" i="26"/>
  <c r="BM44" i="26" s="1"/>
  <c r="BM45" i="26" s="1"/>
  <c r="BM73" i="26"/>
  <c r="BM74" i="26" s="1"/>
  <c r="BC30" i="37"/>
  <c r="BC21" i="37" s="1"/>
  <c r="BC32" i="37" s="1"/>
  <c r="BC43" i="37" s="1"/>
  <c r="BC24" i="37"/>
  <c r="BC42" i="37" s="1"/>
  <c r="BC31" i="37"/>
  <c r="BM73" i="9"/>
  <c r="BM74" i="9" s="1"/>
  <c r="BM75" i="9" s="1"/>
  <c r="BM78" i="9" s="1"/>
  <c r="BM32" i="9"/>
  <c r="BM66" i="9" s="1"/>
  <c r="BM80" i="9"/>
  <c r="BM40" i="26"/>
  <c r="BM62" i="26" s="1"/>
  <c r="BM63" i="26" s="1"/>
  <c r="BM32" i="26"/>
  <c r="BM66" i="26" s="1"/>
  <c r="BM40" i="9"/>
  <c r="BM62" i="9" s="1"/>
  <c r="BM63" i="9" s="1"/>
  <c r="BN37" i="9"/>
  <c r="BM46" i="26"/>
  <c r="BM48" i="26" s="1"/>
  <c r="BM47" i="9"/>
  <c r="BM49" i="9" s="1"/>
  <c r="BE31" i="34"/>
  <c r="BE24" i="34"/>
  <c r="BE42" i="34" s="1"/>
  <c r="BN26" i="26"/>
  <c r="BE47" i="34"/>
  <c r="BN23" i="9" l="1"/>
  <c r="BN22" i="9" s="1"/>
  <c r="BE33" i="34"/>
  <c r="BE44" i="34" s="1"/>
  <c r="BM65" i="9"/>
  <c r="BM43" i="9"/>
  <c r="BF28" i="34"/>
  <c r="BM34" i="26"/>
  <c r="BM65" i="26"/>
  <c r="BE36" i="34"/>
  <c r="BE37" i="34" s="1"/>
  <c r="BM75" i="26"/>
  <c r="BM78" i="26" s="1"/>
  <c r="BE38" i="34"/>
  <c r="BE40" i="34" s="1"/>
  <c r="BD28" i="37"/>
  <c r="BC39" i="37"/>
  <c r="BC41" i="37" s="1"/>
  <c r="BD25" i="37"/>
  <c r="BD46" i="37"/>
  <c r="BC38" i="37"/>
  <c r="BC40" i="37" s="1"/>
  <c r="BC33" i="37"/>
  <c r="BC44" i="37" s="1"/>
  <c r="BC47" i="37"/>
  <c r="BC48" i="37" s="1"/>
  <c r="BC45" i="37"/>
  <c r="BC36" i="37" s="1"/>
  <c r="BC37" i="37" s="1"/>
  <c r="BF25" i="34"/>
  <c r="BF26" i="34" s="1"/>
  <c r="BF46" i="34"/>
  <c r="BF52" i="34" s="1"/>
  <c r="BE39" i="34"/>
  <c r="BE41" i="34" s="1"/>
  <c r="BN22" i="26"/>
  <c r="BN29" i="26"/>
  <c r="BN24" i="26" s="1"/>
  <c r="BN29" i="9"/>
  <c r="BN24" i="9" s="1"/>
  <c r="BD52" i="37" l="1"/>
  <c r="BD53" i="37" s="1"/>
  <c r="BD54" i="37" s="1"/>
  <c r="BD57" i="37" s="1"/>
  <c r="BD59" i="37"/>
  <c r="BD26" i="37"/>
  <c r="BD23" i="37"/>
  <c r="BF23" i="34"/>
  <c r="BF22" i="34" s="1"/>
  <c r="BF59" i="34"/>
  <c r="BO25" i="26"/>
  <c r="BO26" i="26" s="1"/>
  <c r="BN46" i="26"/>
  <c r="BN48" i="26" s="1"/>
  <c r="BN31" i="26"/>
  <c r="BN39" i="26"/>
  <c r="BN30" i="26"/>
  <c r="BF53" i="34"/>
  <c r="BF54" i="34" s="1"/>
  <c r="BF57" i="34" s="1"/>
  <c r="BO25" i="9"/>
  <c r="BO26" i="9" s="1"/>
  <c r="BN46" i="9"/>
  <c r="BN48" i="9" s="1"/>
  <c r="BN30" i="9"/>
  <c r="BN39" i="9"/>
  <c r="BN31" i="9"/>
  <c r="BD22" i="37" l="1"/>
  <c r="BD29" i="37"/>
  <c r="BD24" i="37" s="1"/>
  <c r="BF29" i="34"/>
  <c r="BF30" i="34" s="1"/>
  <c r="BO23" i="9"/>
  <c r="BO22" i="9" s="1"/>
  <c r="BO23" i="26"/>
  <c r="BN33" i="26"/>
  <c r="BN38" i="26"/>
  <c r="BN44" i="26" s="1"/>
  <c r="BN45" i="26" s="1"/>
  <c r="BN80" i="26"/>
  <c r="BN73" i="26"/>
  <c r="BN32" i="26"/>
  <c r="BN40" i="26"/>
  <c r="BN47" i="26"/>
  <c r="BN49" i="26" s="1"/>
  <c r="BO28" i="26"/>
  <c r="BO67" i="26" s="1"/>
  <c r="BO37" i="26"/>
  <c r="BN33" i="9"/>
  <c r="BN80" i="9"/>
  <c r="BN38" i="9"/>
  <c r="BN44" i="9" s="1"/>
  <c r="BN45" i="9" s="1"/>
  <c r="BN32" i="9"/>
  <c r="BN40" i="9"/>
  <c r="BN73" i="9"/>
  <c r="BO28" i="9"/>
  <c r="BO67" i="9" s="1"/>
  <c r="BN47" i="9"/>
  <c r="BN49" i="9" s="1"/>
  <c r="BO37" i="9"/>
  <c r="BF47" i="34" l="1"/>
  <c r="BF21" i="34"/>
  <c r="BF32" i="34" s="1"/>
  <c r="BF43" i="34" s="1"/>
  <c r="BD42" i="37"/>
  <c r="BE25" i="37"/>
  <c r="BE26" i="37" s="1"/>
  <c r="BD38" i="37"/>
  <c r="BD40" i="37" s="1"/>
  <c r="BD30" i="37"/>
  <c r="BD21" i="37" s="1"/>
  <c r="BD32" i="37" s="1"/>
  <c r="BD43" i="37" s="1"/>
  <c r="BD31" i="37"/>
  <c r="BF24" i="34"/>
  <c r="BG25" i="34" s="1"/>
  <c r="BG26" i="34" s="1"/>
  <c r="BF45" i="34"/>
  <c r="BF31" i="34"/>
  <c r="BF39" i="34" s="1"/>
  <c r="BF41" i="34" s="1"/>
  <c r="BN62" i="26"/>
  <c r="BN63" i="26" s="1"/>
  <c r="BN66" i="26"/>
  <c r="BN34" i="26"/>
  <c r="BN65" i="26"/>
  <c r="BN43" i="26"/>
  <c r="BN74" i="26"/>
  <c r="BN75" i="26" s="1"/>
  <c r="BN78" i="26" s="1"/>
  <c r="BO22" i="26"/>
  <c r="BO29" i="26"/>
  <c r="BN78" i="9"/>
  <c r="BN74" i="9"/>
  <c r="BN75" i="9" s="1"/>
  <c r="BO29" i="9"/>
  <c r="BN62" i="9"/>
  <c r="BN63" i="9" s="1"/>
  <c r="BN43" i="9"/>
  <c r="BN65" i="9"/>
  <c r="BN34" i="9"/>
  <c r="BN66" i="9"/>
  <c r="BF33" i="34" l="1"/>
  <c r="BF44" i="34" s="1"/>
  <c r="BF36" i="34"/>
  <c r="BF37" i="34" s="1"/>
  <c r="BG28" i="34"/>
  <c r="BE28" i="37"/>
  <c r="BD39" i="37"/>
  <c r="BD41" i="37" s="1"/>
  <c r="BD45" i="37"/>
  <c r="BD36" i="37" s="1"/>
  <c r="BD37" i="37" s="1"/>
  <c r="BD47" i="37"/>
  <c r="BD48" i="37" s="1"/>
  <c r="BD33" i="37"/>
  <c r="BD44" i="37" s="1"/>
  <c r="BE46" i="37"/>
  <c r="BE23" i="37"/>
  <c r="BF42" i="34"/>
  <c r="BF38" i="34"/>
  <c r="BF40" i="34" s="1"/>
  <c r="BG23" i="34"/>
  <c r="BG22" i="34" s="1"/>
  <c r="BG46" i="34"/>
  <c r="BG52" i="34" s="1"/>
  <c r="BG57" i="34" s="1"/>
  <c r="BO30" i="26"/>
  <c r="BO39" i="26"/>
  <c r="BO24" i="26"/>
  <c r="BO31" i="26"/>
  <c r="BO39" i="9"/>
  <c r="BO30" i="9"/>
  <c r="BO24" i="9"/>
  <c r="BO31" i="9"/>
  <c r="BE22" i="37" l="1"/>
  <c r="BE29" i="37"/>
  <c r="BE59" i="37"/>
  <c r="BE52" i="37"/>
  <c r="BG29" i="34"/>
  <c r="BG30" i="34" s="1"/>
  <c r="BG21" i="34" s="1"/>
  <c r="BG32" i="34" s="1"/>
  <c r="BG43" i="34" s="1"/>
  <c r="BG53" i="34"/>
  <c r="BG54" i="34" s="1"/>
  <c r="BG59" i="34"/>
  <c r="BP37" i="26"/>
  <c r="BP28" i="26"/>
  <c r="BP67" i="26" s="1"/>
  <c r="BO47" i="26"/>
  <c r="BO49" i="26" s="1"/>
  <c r="BO46" i="26"/>
  <c r="BO48" i="26" s="1"/>
  <c r="BP25" i="26"/>
  <c r="BP26" i="26" s="1"/>
  <c r="BO33" i="26"/>
  <c r="BO38" i="26"/>
  <c r="BO44" i="26" s="1"/>
  <c r="BO45" i="26" s="1"/>
  <c r="BO80" i="26"/>
  <c r="BO32" i="26"/>
  <c r="BO40" i="26"/>
  <c r="BO73" i="26"/>
  <c r="BP28" i="9"/>
  <c r="BP67" i="9" s="1"/>
  <c r="BP37" i="9"/>
  <c r="BO47" i="9"/>
  <c r="BO49" i="9" s="1"/>
  <c r="BP25" i="9"/>
  <c r="BP26" i="9" s="1"/>
  <c r="BO46" i="9"/>
  <c r="BO48" i="9" s="1"/>
  <c r="BO33" i="9"/>
  <c r="BO38" i="9"/>
  <c r="BO44" i="9" s="1"/>
  <c r="BO45" i="9" s="1"/>
  <c r="BO80" i="9"/>
  <c r="BO73" i="9"/>
  <c r="BO32" i="9"/>
  <c r="BO40" i="9"/>
  <c r="C121" i="46"/>
  <c r="AK121" i="46"/>
  <c r="AC121" i="46"/>
  <c r="U121" i="46"/>
  <c r="M121" i="46"/>
  <c r="AJ121" i="46"/>
  <c r="AB121" i="46"/>
  <c r="T121" i="46"/>
  <c r="L121" i="46"/>
  <c r="AI121" i="46"/>
  <c r="AA121" i="46"/>
  <c r="S121" i="46"/>
  <c r="K121" i="46"/>
  <c r="Z121" i="46"/>
  <c r="R121" i="46"/>
  <c r="J121" i="46"/>
  <c r="AG121" i="46"/>
  <c r="Y121" i="46"/>
  <c r="Q121" i="46"/>
  <c r="I121" i="46"/>
  <c r="AH121" i="46"/>
  <c r="X121" i="46"/>
  <c r="P121" i="46"/>
  <c r="AF121" i="46"/>
  <c r="AE121" i="46"/>
  <c r="W121" i="46"/>
  <c r="O121" i="46"/>
  <c r="H121" i="46"/>
  <c r="AL121" i="46"/>
  <c r="AD121" i="46"/>
  <c r="V121" i="46"/>
  <c r="N121" i="46"/>
  <c r="G121" i="46"/>
  <c r="BG31" i="34" l="1"/>
  <c r="BG39" i="34" s="1"/>
  <c r="BG41" i="34" s="1"/>
  <c r="BG24" i="34"/>
  <c r="BG42" i="34" s="1"/>
  <c r="BE57" i="37"/>
  <c r="BE53" i="37"/>
  <c r="BE54" i="37" s="1"/>
  <c r="BE30" i="37"/>
  <c r="BE21" i="37" s="1"/>
  <c r="BE32" i="37" s="1"/>
  <c r="BE43" i="37" s="1"/>
  <c r="BE31" i="37"/>
  <c r="BE24" i="37"/>
  <c r="BP23" i="9"/>
  <c r="BP29" i="9" s="1"/>
  <c r="BO66" i="26"/>
  <c r="BP23" i="26"/>
  <c r="BO78" i="26"/>
  <c r="BO74" i="26"/>
  <c r="BO75" i="26" s="1"/>
  <c r="BO62" i="26"/>
  <c r="BO63" i="26" s="1"/>
  <c r="BO43" i="26"/>
  <c r="BO65" i="26"/>
  <c r="BO34" i="26"/>
  <c r="BG47" i="34"/>
  <c r="BG45" i="34"/>
  <c r="BG36" i="34" s="1"/>
  <c r="BG37" i="34" s="1"/>
  <c r="BG33" i="34"/>
  <c r="BG44" i="34" s="1"/>
  <c r="BO74" i="9"/>
  <c r="BO75" i="9" s="1"/>
  <c r="BO78" i="9" s="1"/>
  <c r="BO62" i="9"/>
  <c r="BO63" i="9" s="1"/>
  <c r="BO66" i="9"/>
  <c r="BO65" i="9"/>
  <c r="BO34" i="9"/>
  <c r="BO43" i="9"/>
  <c r="BG38" i="34" l="1"/>
  <c r="BG40" i="34" s="1"/>
  <c r="BP22" i="9"/>
  <c r="BH25" i="34"/>
  <c r="BH26" i="34" s="1"/>
  <c r="BH46" i="34"/>
  <c r="BH59" i="34" s="1"/>
  <c r="BH28" i="34"/>
  <c r="BF28" i="37"/>
  <c r="BE39" i="37"/>
  <c r="BE41" i="37" s="1"/>
  <c r="BE45" i="37"/>
  <c r="BE36" i="37" s="1"/>
  <c r="BE37" i="37" s="1"/>
  <c r="BE33" i="37"/>
  <c r="BE44" i="37" s="1"/>
  <c r="BE47" i="37"/>
  <c r="BE48" i="37" s="1"/>
  <c r="BF25" i="37"/>
  <c r="BE38" i="37"/>
  <c r="BE40" i="37" s="1"/>
  <c r="BE42" i="37"/>
  <c r="BF46" i="37"/>
  <c r="BP22" i="26"/>
  <c r="BP29" i="26"/>
  <c r="BP30" i="9"/>
  <c r="BP39" i="9"/>
  <c r="BP31" i="9"/>
  <c r="BP24" i="9"/>
  <c r="BH23" i="34" l="1"/>
  <c r="BH22" i="34" s="1"/>
  <c r="BH52" i="34"/>
  <c r="BH53" i="34" s="1"/>
  <c r="BH54" i="34" s="1"/>
  <c r="BH57" i="34" s="1"/>
  <c r="BF26" i="37"/>
  <c r="BF23" i="37"/>
  <c r="BF59" i="37"/>
  <c r="BF52" i="37"/>
  <c r="BP39" i="26"/>
  <c r="BP30" i="26"/>
  <c r="BP24" i="26"/>
  <c r="BP31" i="26"/>
  <c r="BP47" i="9"/>
  <c r="BP49" i="9" s="1"/>
  <c r="BQ37" i="9"/>
  <c r="BQ28" i="9"/>
  <c r="BQ67" i="9" s="1"/>
  <c r="BP46" i="9"/>
  <c r="BP48" i="9" s="1"/>
  <c r="BQ25" i="9"/>
  <c r="BP38" i="9"/>
  <c r="BP44" i="9" s="1"/>
  <c r="BP45" i="9" s="1"/>
  <c r="BP80" i="9"/>
  <c r="BP33" i="9"/>
  <c r="BP73" i="9"/>
  <c r="BP40" i="9"/>
  <c r="BP32" i="9"/>
  <c r="BH29" i="34" l="1"/>
  <c r="BH30" i="34" s="1"/>
  <c r="BF53" i="37"/>
  <c r="BF54" i="37" s="1"/>
  <c r="BF57" i="37"/>
  <c r="BF29" i="37"/>
  <c r="BF22" i="37"/>
  <c r="BP47" i="26"/>
  <c r="BP49" i="26" s="1"/>
  <c r="BQ28" i="26"/>
  <c r="BQ67" i="26" s="1"/>
  <c r="BQ37" i="26"/>
  <c r="BP46" i="26"/>
  <c r="BP48" i="26" s="1"/>
  <c r="BQ25" i="26"/>
  <c r="BP33" i="26"/>
  <c r="BP80" i="26"/>
  <c r="BP38" i="26"/>
  <c r="BP44" i="26" s="1"/>
  <c r="BP45" i="26" s="1"/>
  <c r="BP40" i="26"/>
  <c r="BP32" i="26"/>
  <c r="BP73" i="26"/>
  <c r="BP74" i="9"/>
  <c r="BP75" i="9" s="1"/>
  <c r="BP78" i="9" s="1"/>
  <c r="BP65" i="9"/>
  <c r="BP34" i="9"/>
  <c r="BP43" i="9"/>
  <c r="BP66" i="9"/>
  <c r="BP62" i="9"/>
  <c r="BP63" i="9" s="1"/>
  <c r="BQ26" i="9"/>
  <c r="BQ23" i="9"/>
  <c r="BH45" i="34" l="1"/>
  <c r="BH21" i="34"/>
  <c r="BH32" i="34" s="1"/>
  <c r="BH43" i="34" s="1"/>
  <c r="BH24" i="34"/>
  <c r="BH42" i="34" s="1"/>
  <c r="BH47" i="34"/>
  <c r="BH31" i="34"/>
  <c r="BH39" i="34" s="1"/>
  <c r="BH41" i="34" s="1"/>
  <c r="BF24" i="37"/>
  <c r="BF31" i="37"/>
  <c r="BF30" i="37"/>
  <c r="BF21" i="37" s="1"/>
  <c r="BF32" i="37" s="1"/>
  <c r="BF43" i="37" s="1"/>
  <c r="BP66" i="26"/>
  <c r="BP43" i="26"/>
  <c r="BP65" i="26"/>
  <c r="BP34" i="26"/>
  <c r="BP62" i="26"/>
  <c r="BP63" i="26" s="1"/>
  <c r="BQ26" i="26"/>
  <c r="BQ23" i="26"/>
  <c r="BP74" i="26"/>
  <c r="BP75" i="26" s="1"/>
  <c r="BP78" i="26" s="1"/>
  <c r="BQ29" i="9"/>
  <c r="BQ22" i="9"/>
  <c r="BI25" i="34" l="1"/>
  <c r="BI23" i="34" s="1"/>
  <c r="BI22" i="34" s="1"/>
  <c r="BH33" i="34"/>
  <c r="BH44" i="34" s="1"/>
  <c r="BH36" i="34"/>
  <c r="BH37" i="34" s="1"/>
  <c r="BI28" i="34"/>
  <c r="BH38" i="34"/>
  <c r="BH40" i="34" s="1"/>
  <c r="BI46" i="34"/>
  <c r="BI52" i="34" s="1"/>
  <c r="BI53" i="34" s="1"/>
  <c r="BI54" i="34" s="1"/>
  <c r="BG46" i="37"/>
  <c r="BF39" i="37"/>
  <c r="BF41" i="37" s="1"/>
  <c r="BG28" i="37"/>
  <c r="BG25" i="37"/>
  <c r="BF38" i="37"/>
  <c r="BF40" i="37" s="1"/>
  <c r="BF45" i="37"/>
  <c r="BF36" i="37" s="1"/>
  <c r="BF37" i="37" s="1"/>
  <c r="BF47" i="37"/>
  <c r="BF48" i="37" s="1"/>
  <c r="BF33" i="37"/>
  <c r="BF42" i="37"/>
  <c r="BQ29" i="26"/>
  <c r="BQ24" i="26" s="1"/>
  <c r="BQ22" i="26"/>
  <c r="BQ30" i="9"/>
  <c r="BQ39" i="9"/>
  <c r="BQ31" i="9"/>
  <c r="BQ24" i="9"/>
  <c r="BI26" i="34" l="1"/>
  <c r="BI29" i="34" s="1"/>
  <c r="BI24" i="34" s="1"/>
  <c r="BI38" i="34" s="1"/>
  <c r="BI40" i="34" s="1"/>
  <c r="BI57" i="34"/>
  <c r="BI59" i="34"/>
  <c r="BF44" i="37"/>
  <c r="BG26" i="37"/>
  <c r="BG23" i="37"/>
  <c r="BG22" i="37" s="1"/>
  <c r="BG59" i="37"/>
  <c r="BG52" i="37"/>
  <c r="BR25" i="26"/>
  <c r="BR26" i="26" s="1"/>
  <c r="BQ46" i="26"/>
  <c r="BQ48" i="26" s="1"/>
  <c r="BQ39" i="26"/>
  <c r="BQ30" i="26"/>
  <c r="BQ31" i="26"/>
  <c r="BR25" i="9"/>
  <c r="BR26" i="9" s="1"/>
  <c r="BQ46" i="9"/>
  <c r="BQ48" i="9" s="1"/>
  <c r="BQ47" i="9"/>
  <c r="BQ49" i="9" s="1"/>
  <c r="BR28" i="9"/>
  <c r="BR67" i="9" s="1"/>
  <c r="BR37" i="9"/>
  <c r="BQ33" i="9"/>
  <c r="BQ80" i="9"/>
  <c r="BQ38" i="9"/>
  <c r="BQ44" i="9" s="1"/>
  <c r="BQ45" i="9" s="1"/>
  <c r="BQ73" i="9"/>
  <c r="BQ40" i="9"/>
  <c r="BQ32" i="9"/>
  <c r="BI31" i="34" l="1"/>
  <c r="BI39" i="34" s="1"/>
  <c r="BI41" i="34" s="1"/>
  <c r="BI42" i="34"/>
  <c r="BJ25" i="34"/>
  <c r="BJ26" i="34" s="1"/>
  <c r="BI30" i="34"/>
  <c r="BI45" i="34" s="1"/>
  <c r="BG53" i="37"/>
  <c r="BG54" i="37" s="1"/>
  <c r="BG57" i="37"/>
  <c r="BG29" i="37"/>
  <c r="BR23" i="26"/>
  <c r="BR22" i="26" s="1"/>
  <c r="BQ47" i="26"/>
  <c r="BQ49" i="26" s="1"/>
  <c r="BR28" i="26"/>
  <c r="BR67" i="26" s="1"/>
  <c r="BR37" i="26"/>
  <c r="BQ33" i="26"/>
  <c r="BQ80" i="26"/>
  <c r="BQ38" i="26"/>
  <c r="BQ44" i="26" s="1"/>
  <c r="BQ45" i="26" s="1"/>
  <c r="BQ40" i="26"/>
  <c r="BQ73" i="26"/>
  <c r="BQ32" i="26"/>
  <c r="BR23" i="9"/>
  <c r="BR22" i="9" s="1"/>
  <c r="BQ66" i="9"/>
  <c r="BQ62" i="9"/>
  <c r="BQ63" i="9" s="1"/>
  <c r="BQ65" i="9"/>
  <c r="BQ43" i="9"/>
  <c r="BQ34" i="9"/>
  <c r="BQ74" i="9"/>
  <c r="BQ75" i="9" s="1"/>
  <c r="BQ78" i="9" s="1"/>
  <c r="BI47" i="34" l="1"/>
  <c r="BI21" i="34"/>
  <c r="BI32" i="34" s="1"/>
  <c r="BJ23" i="34"/>
  <c r="BJ22" i="34" s="1"/>
  <c r="BG30" i="37"/>
  <c r="BG21" i="37" s="1"/>
  <c r="BG32" i="37" s="1"/>
  <c r="BG43" i="37" s="1"/>
  <c r="BG31" i="37"/>
  <c r="BG24" i="37"/>
  <c r="BR29" i="9"/>
  <c r="BR24" i="9" s="1"/>
  <c r="BQ74" i="26"/>
  <c r="BQ75" i="26" s="1"/>
  <c r="BQ78" i="26" s="1"/>
  <c r="BQ43" i="26"/>
  <c r="BQ34" i="26"/>
  <c r="BQ65" i="26"/>
  <c r="BQ62" i="26"/>
  <c r="BQ63" i="26" s="1"/>
  <c r="BR29" i="26"/>
  <c r="BQ66" i="26"/>
  <c r="BI43" i="34" l="1"/>
  <c r="BI33" i="34"/>
  <c r="BI44" i="34" s="1"/>
  <c r="BJ28" i="34"/>
  <c r="BJ29" i="34" s="1"/>
  <c r="BJ30" i="34" s="1"/>
  <c r="BJ21" i="34" s="1"/>
  <c r="BJ32" i="34" s="1"/>
  <c r="BJ43" i="34" s="1"/>
  <c r="BI36" i="34"/>
  <c r="BI37" i="34" s="1"/>
  <c r="BJ46" i="34"/>
  <c r="BJ59" i="34" s="1"/>
  <c r="BR39" i="9"/>
  <c r="BR31" i="9"/>
  <c r="BR47" i="9" s="1"/>
  <c r="BR49" i="9" s="1"/>
  <c r="BH46" i="37"/>
  <c r="BH25" i="37"/>
  <c r="BH26" i="37" s="1"/>
  <c r="BG38" i="37"/>
  <c r="BG40" i="37" s="1"/>
  <c r="BG42" i="37"/>
  <c r="BG39" i="37"/>
  <c r="BG41" i="37" s="1"/>
  <c r="BH28" i="37"/>
  <c r="BR30" i="9"/>
  <c r="BR38" i="9" s="1"/>
  <c r="BR44" i="9" s="1"/>
  <c r="BR45" i="9" s="1"/>
  <c r="BG45" i="37"/>
  <c r="BG36" i="37" s="1"/>
  <c r="BG37" i="37" s="1"/>
  <c r="BG33" i="37"/>
  <c r="BG44" i="37" s="1"/>
  <c r="BG47" i="37"/>
  <c r="BG48" i="37" s="1"/>
  <c r="BR30" i="26"/>
  <c r="BR39" i="26"/>
  <c r="BR24" i="26"/>
  <c r="BR31" i="26"/>
  <c r="BR46" i="9"/>
  <c r="BR48" i="9" s="1"/>
  <c r="BS25" i="9"/>
  <c r="BS26" i="9" s="1"/>
  <c r="BJ52" i="34" l="1"/>
  <c r="BJ53" i="34" s="1"/>
  <c r="BJ54" i="34" s="1"/>
  <c r="BJ24" i="34"/>
  <c r="BJ42" i="34" s="1"/>
  <c r="BJ31" i="34"/>
  <c r="BJ39" i="34" s="1"/>
  <c r="BJ41" i="34" s="1"/>
  <c r="BS37" i="9"/>
  <c r="BR33" i="9"/>
  <c r="BR65" i="9" s="1"/>
  <c r="BS28" i="9"/>
  <c r="BS67" i="9" s="1"/>
  <c r="BR73" i="9"/>
  <c r="BR74" i="9" s="1"/>
  <c r="BR75" i="9" s="1"/>
  <c r="BR40" i="9"/>
  <c r="BR62" i="9" s="1"/>
  <c r="BR63" i="9" s="1"/>
  <c r="BR32" i="9"/>
  <c r="BR66" i="9" s="1"/>
  <c r="BR80" i="9"/>
  <c r="BH23" i="37"/>
  <c r="BH59" i="37"/>
  <c r="BH52" i="37"/>
  <c r="BS37" i="26"/>
  <c r="BS28" i="26"/>
  <c r="BS67" i="26" s="1"/>
  <c r="BR47" i="26"/>
  <c r="BR49" i="26" s="1"/>
  <c r="BR46" i="26"/>
  <c r="BR48" i="26" s="1"/>
  <c r="BS25" i="26"/>
  <c r="BS26" i="26" s="1"/>
  <c r="BR33" i="26"/>
  <c r="BR80" i="26"/>
  <c r="BR38" i="26"/>
  <c r="BR44" i="26" s="1"/>
  <c r="BR45" i="26" s="1"/>
  <c r="BR73" i="26"/>
  <c r="BR40" i="26"/>
  <c r="BR32" i="26"/>
  <c r="BS23" i="9"/>
  <c r="BS22" i="9" s="1"/>
  <c r="BJ47" i="34"/>
  <c r="BJ33" i="34"/>
  <c r="BJ44" i="34" s="1"/>
  <c r="BJ45" i="34"/>
  <c r="BJ36" i="34" s="1"/>
  <c r="BJ37" i="34" s="1"/>
  <c r="BK28" i="34" l="1"/>
  <c r="BR43" i="9"/>
  <c r="BK46" i="34"/>
  <c r="BK52" i="34" s="1"/>
  <c r="BK25" i="34"/>
  <c r="BK26" i="34" s="1"/>
  <c r="BJ57" i="34"/>
  <c r="BJ38" i="34"/>
  <c r="BJ40" i="34" s="1"/>
  <c r="BR34" i="9"/>
  <c r="BR78" i="9"/>
  <c r="BH29" i="37"/>
  <c r="BH22" i="37"/>
  <c r="BH53" i="37"/>
  <c r="BH54" i="37" s="1"/>
  <c r="BH57" i="37"/>
  <c r="BS29" i="9"/>
  <c r="BS31" i="9" s="1"/>
  <c r="BS47" i="9" s="1"/>
  <c r="BS49" i="9" s="1"/>
  <c r="BR74" i="26"/>
  <c r="BR75" i="26" s="1"/>
  <c r="BR78" i="26" s="1"/>
  <c r="BS23" i="26"/>
  <c r="BR66" i="26"/>
  <c r="BR62" i="26"/>
  <c r="BR63" i="26" s="1"/>
  <c r="BR34" i="26"/>
  <c r="BR43" i="26"/>
  <c r="BR65" i="26"/>
  <c r="BK23" i="34" l="1"/>
  <c r="BK22" i="34" s="1"/>
  <c r="BK59" i="34"/>
  <c r="BH30" i="37"/>
  <c r="BH21" i="37" s="1"/>
  <c r="BH32" i="37" s="1"/>
  <c r="BH43" i="37" s="1"/>
  <c r="BH31" i="37"/>
  <c r="BH24" i="37"/>
  <c r="BS30" i="9"/>
  <c r="BS40" i="9" s="1"/>
  <c r="BS62" i="9" s="1"/>
  <c r="BS63" i="9" s="1"/>
  <c r="BS24" i="9"/>
  <c r="BS46" i="9" s="1"/>
  <c r="BS48" i="9" s="1"/>
  <c r="BS39" i="9"/>
  <c r="BS29" i="26"/>
  <c r="BS22" i="26"/>
  <c r="BK53" i="34"/>
  <c r="BK54" i="34" s="1"/>
  <c r="BK57" i="34"/>
  <c r="BK29" i="34" l="1"/>
  <c r="BK30" i="34" s="1"/>
  <c r="BK21" i="34" s="1"/>
  <c r="BK32" i="34" s="1"/>
  <c r="BK43" i="34" s="1"/>
  <c r="BS33" i="9"/>
  <c r="BS43" i="9" s="1"/>
  <c r="BH39" i="37"/>
  <c r="BH41" i="37" s="1"/>
  <c r="BI28" i="37"/>
  <c r="BH45" i="37"/>
  <c r="BH36" i="37" s="1"/>
  <c r="BH37" i="37" s="1"/>
  <c r="BH33" i="37"/>
  <c r="BH47" i="37"/>
  <c r="BH38" i="37"/>
  <c r="BH40" i="37" s="1"/>
  <c r="BI25" i="37"/>
  <c r="BI46" i="37"/>
  <c r="BH42" i="37"/>
  <c r="BS38" i="9"/>
  <c r="BS44" i="9" s="1"/>
  <c r="BS45" i="9" s="1"/>
  <c r="BS73" i="9"/>
  <c r="BS74" i="9" s="1"/>
  <c r="BS75" i="9" s="1"/>
  <c r="BS78" i="9" s="1"/>
  <c r="BS32" i="9"/>
  <c r="BS66" i="9" s="1"/>
  <c r="BS80" i="9"/>
  <c r="BS39" i="26"/>
  <c r="BS30" i="26"/>
  <c r="BS24" i="26"/>
  <c r="BS46" i="26" s="1"/>
  <c r="BS48" i="26" s="1"/>
  <c r="BS31" i="26"/>
  <c r="BS47" i="26" s="1"/>
  <c r="BS49" i="26" s="1"/>
  <c r="BK33" i="34" l="1"/>
  <c r="BK44" i="34" s="1"/>
  <c r="BK24" i="34"/>
  <c r="BK42" i="34" s="1"/>
  <c r="BK45" i="34"/>
  <c r="BK36" i="34" s="1"/>
  <c r="BK37" i="34" s="1"/>
  <c r="BK31" i="34"/>
  <c r="BL28" i="34" s="1"/>
  <c r="BK47" i="34"/>
  <c r="BS34" i="9"/>
  <c r="BS65" i="9"/>
  <c r="BI26" i="37"/>
  <c r="BI23" i="37"/>
  <c r="BH48" i="37"/>
  <c r="BI59" i="37"/>
  <c r="BI52" i="37"/>
  <c r="BH44" i="37"/>
  <c r="BS33" i="26"/>
  <c r="BS80" i="26"/>
  <c r="BS38" i="26"/>
  <c r="BS44" i="26" s="1"/>
  <c r="BS45" i="26" s="1"/>
  <c r="BS40" i="26"/>
  <c r="BS62" i="26" s="1"/>
  <c r="BS63" i="26" s="1"/>
  <c r="BS73" i="26"/>
  <c r="BS32" i="26"/>
  <c r="BS66" i="26" s="1"/>
  <c r="BL25" i="34" l="1"/>
  <c r="BL23" i="34" s="1"/>
  <c r="BL22" i="34" s="1"/>
  <c r="BK38" i="34"/>
  <c r="BK40" i="34" s="1"/>
  <c r="BK39" i="34"/>
  <c r="BK41" i="34" s="1"/>
  <c r="BL46" i="34"/>
  <c r="BL52" i="34" s="1"/>
  <c r="BL57" i="34" s="1"/>
  <c r="BI57" i="37"/>
  <c r="BI53" i="37"/>
  <c r="BI54" i="37" s="1"/>
  <c r="BI22" i="37"/>
  <c r="BI29" i="37"/>
  <c r="BI24" i="37" s="1"/>
  <c r="BS75" i="26"/>
  <c r="BS78" i="26" s="1"/>
  <c r="BS74" i="26"/>
  <c r="BS43" i="26"/>
  <c r="BS65" i="26"/>
  <c r="BS34" i="26"/>
  <c r="BL26" i="34" l="1"/>
  <c r="BL29" i="34" s="1"/>
  <c r="BL31" i="34" s="1"/>
  <c r="BL53" i="34"/>
  <c r="BL54" i="34" s="1"/>
  <c r="BL59" i="34"/>
  <c r="BI38" i="37"/>
  <c r="BI40" i="37" s="1"/>
  <c r="BJ25" i="37"/>
  <c r="BJ26" i="37" s="1"/>
  <c r="BI42" i="37"/>
  <c r="BI30" i="37"/>
  <c r="BI21" i="37" s="1"/>
  <c r="BI32" i="37" s="1"/>
  <c r="BI43" i="37" s="1"/>
  <c r="BI31" i="37"/>
  <c r="BL30" i="34" l="1"/>
  <c r="BL21" i="34" s="1"/>
  <c r="BL32" i="34" s="1"/>
  <c r="BL43" i="34" s="1"/>
  <c r="BL24" i="34"/>
  <c r="BL42" i="34" s="1"/>
  <c r="BJ46" i="37"/>
  <c r="BJ59" i="37" s="1"/>
  <c r="BJ28" i="37"/>
  <c r="BI39" i="37"/>
  <c r="BI41" i="37" s="1"/>
  <c r="BI45" i="37"/>
  <c r="BI36" i="37" s="1"/>
  <c r="BI37" i="37" s="1"/>
  <c r="BI47" i="37"/>
  <c r="BI33" i="37"/>
  <c r="BJ23" i="37"/>
  <c r="BL39" i="34"/>
  <c r="BL41" i="34" s="1"/>
  <c r="BM25" i="34" l="1"/>
  <c r="BM23" i="34" s="1"/>
  <c r="BL38" i="34"/>
  <c r="BL40" i="34" s="1"/>
  <c r="BL33" i="34"/>
  <c r="BL44" i="34" s="1"/>
  <c r="BM46" i="34"/>
  <c r="BM59" i="34" s="1"/>
  <c r="BL45" i="34"/>
  <c r="BL36" i="34" s="1"/>
  <c r="BL37" i="34" s="1"/>
  <c r="BL47" i="34"/>
  <c r="BM28" i="34"/>
  <c r="BJ52" i="37"/>
  <c r="BJ57" i="37" s="1"/>
  <c r="BI44" i="37"/>
  <c r="BJ22" i="37"/>
  <c r="BJ29" i="37"/>
  <c r="BI48" i="37"/>
  <c r="BM26" i="34" l="1"/>
  <c r="BM29" i="34" s="1"/>
  <c r="BM52" i="34"/>
  <c r="BM53" i="34" s="1"/>
  <c r="BM54" i="34" s="1"/>
  <c r="BM57" i="34" s="1"/>
  <c r="BJ53" i="37"/>
  <c r="BJ54" i="37" s="1"/>
  <c r="BJ30" i="37"/>
  <c r="BJ21" i="37" s="1"/>
  <c r="BJ32" i="37" s="1"/>
  <c r="BJ43" i="37" s="1"/>
  <c r="BJ24" i="37"/>
  <c r="BJ31" i="37"/>
  <c r="BM22" i="34"/>
  <c r="BK46" i="37" l="1"/>
  <c r="BJ38" i="37"/>
  <c r="BJ40" i="37" s="1"/>
  <c r="BK25" i="37"/>
  <c r="BK26" i="37" s="1"/>
  <c r="BJ42" i="37"/>
  <c r="BJ39" i="37"/>
  <c r="BJ41" i="37" s="1"/>
  <c r="BK28" i="37"/>
  <c r="BJ45" i="37"/>
  <c r="BJ36" i="37" s="1"/>
  <c r="BJ37" i="37" s="1"/>
  <c r="BJ33" i="37"/>
  <c r="BJ44" i="37" s="1"/>
  <c r="BJ47" i="37"/>
  <c r="BJ48" i="37" s="1"/>
  <c r="BM24" i="34"/>
  <c r="BM31" i="34"/>
  <c r="BM30" i="34"/>
  <c r="BM21" i="34" s="1"/>
  <c r="BM32" i="34" s="1"/>
  <c r="BM43" i="34" s="1"/>
  <c r="BK23" i="37" l="1"/>
  <c r="BK52" i="37"/>
  <c r="BK59" i="37"/>
  <c r="BM45" i="34"/>
  <c r="BM36" i="34" s="1"/>
  <c r="BM37" i="34" s="1"/>
  <c r="BM47" i="34"/>
  <c r="BM33" i="34"/>
  <c r="BM44" i="34" s="1"/>
  <c r="BN46" i="34"/>
  <c r="BM39" i="34"/>
  <c r="BM41" i="34" s="1"/>
  <c r="BN28" i="34"/>
  <c r="BM38" i="34"/>
  <c r="BM40" i="34" s="1"/>
  <c r="BN25" i="34"/>
  <c r="BN26" i="34" s="1"/>
  <c r="BM42" i="34"/>
  <c r="BK22" i="37" l="1"/>
  <c r="BK29" i="37"/>
  <c r="BK53" i="37"/>
  <c r="BK54" i="37" s="1"/>
  <c r="BK57" i="37"/>
  <c r="BN52" i="34"/>
  <c r="BN59" i="34"/>
  <c r="BN23" i="34"/>
  <c r="BK30" i="37" l="1"/>
  <c r="BK21" i="37" s="1"/>
  <c r="BK32" i="37" s="1"/>
  <c r="BK43" i="37" s="1"/>
  <c r="BK24" i="37"/>
  <c r="BK42" i="37" s="1"/>
  <c r="BK31" i="37"/>
  <c r="BN22" i="34"/>
  <c r="BN29" i="34"/>
  <c r="BN57" i="34"/>
  <c r="BN53" i="34"/>
  <c r="BN54" i="34" s="1"/>
  <c r="BK39" i="37" l="1"/>
  <c r="BK41" i="37" s="1"/>
  <c r="BL28" i="37"/>
  <c r="BL46" i="37"/>
  <c r="BK38" i="37"/>
  <c r="BK40" i="37" s="1"/>
  <c r="BL25" i="37"/>
  <c r="BL26" i="37" s="1"/>
  <c r="BK45" i="37"/>
  <c r="BK36" i="37" s="1"/>
  <c r="BK37" i="37" s="1"/>
  <c r="BK33" i="37"/>
  <c r="BK47" i="37"/>
  <c r="BN31" i="34"/>
  <c r="BN24" i="34"/>
  <c r="BN30" i="34"/>
  <c r="BN21" i="34" s="1"/>
  <c r="BN32" i="34" s="1"/>
  <c r="BN43" i="34" s="1"/>
  <c r="BL23" i="37" l="1"/>
  <c r="BL22" i="37" s="1"/>
  <c r="BL59" i="37"/>
  <c r="BL52" i="37"/>
  <c r="BK48" i="37"/>
  <c r="BK44" i="37"/>
  <c r="BN33" i="34"/>
  <c r="BN44" i="34" s="1"/>
  <c r="BN47" i="34"/>
  <c r="BN45" i="34"/>
  <c r="BN36" i="34" s="1"/>
  <c r="BN37" i="34" s="1"/>
  <c r="BN42" i="34"/>
  <c r="BN38" i="34"/>
  <c r="BN40" i="34" s="1"/>
  <c r="BO25" i="34"/>
  <c r="BO26" i="34" s="1"/>
  <c r="BO46" i="34"/>
  <c r="BN39" i="34"/>
  <c r="BN41" i="34" s="1"/>
  <c r="BO28" i="34"/>
  <c r="BL29" i="37" l="1"/>
  <c r="BL30" i="37" s="1"/>
  <c r="BL57" i="37"/>
  <c r="BL53" i="37"/>
  <c r="BL54" i="37" s="1"/>
  <c r="BO23" i="34"/>
  <c r="BO52" i="34"/>
  <c r="BO59" i="34"/>
  <c r="BL45" i="37" l="1"/>
  <c r="BL21" i="37"/>
  <c r="BL32" i="37" s="1"/>
  <c r="BL43" i="37" s="1"/>
  <c r="BL24" i="37"/>
  <c r="BL42" i="37" s="1"/>
  <c r="BL31" i="37"/>
  <c r="BL47" i="37"/>
  <c r="BL48" i="37" s="1"/>
  <c r="BO53" i="34"/>
  <c r="BO54" i="34" s="1"/>
  <c r="BO57" i="34"/>
  <c r="BO22" i="34"/>
  <c r="BO29" i="34"/>
  <c r="BL33" i="37" l="1"/>
  <c r="BL44" i="37" s="1"/>
  <c r="BM28" i="37"/>
  <c r="BL36" i="37"/>
  <c r="BL37" i="37" s="1"/>
  <c r="BM25" i="37"/>
  <c r="BM23" i="37" s="1"/>
  <c r="BM46" i="37"/>
  <c r="BM59" i="37" s="1"/>
  <c r="BL38" i="37"/>
  <c r="BL40" i="37" s="1"/>
  <c r="BL39" i="37"/>
  <c r="BL41" i="37" s="1"/>
  <c r="BO30" i="34"/>
  <c r="BO21" i="34" s="1"/>
  <c r="BO32" i="34" s="1"/>
  <c r="BO43" i="34" s="1"/>
  <c r="BO24" i="34"/>
  <c r="BO31" i="34"/>
  <c r="BM26" i="37" l="1"/>
  <c r="BM29" i="37" s="1"/>
  <c r="BM24" i="37" s="1"/>
  <c r="BM52" i="37"/>
  <c r="BM53" i="37" s="1"/>
  <c r="BM54" i="37" s="1"/>
  <c r="BM57" i="37" s="1"/>
  <c r="BM22" i="37"/>
  <c r="BO39" i="34"/>
  <c r="BO41" i="34" s="1"/>
  <c r="BP28" i="34"/>
  <c r="BO42" i="34"/>
  <c r="BP25" i="34"/>
  <c r="BP26" i="34" s="1"/>
  <c r="BO38" i="34"/>
  <c r="BO40" i="34" s="1"/>
  <c r="BP46" i="34"/>
  <c r="BO33" i="34"/>
  <c r="BO44" i="34" s="1"/>
  <c r="BO47" i="34"/>
  <c r="BO45" i="34"/>
  <c r="BO36" i="34" s="1"/>
  <c r="BO37" i="34" s="1"/>
  <c r="BN25" i="37" l="1"/>
  <c r="BN26" i="37" s="1"/>
  <c r="BM38" i="37"/>
  <c r="BM40" i="37" s="1"/>
  <c r="BM42" i="37"/>
  <c r="BM30" i="37"/>
  <c r="BM21" i="37" s="1"/>
  <c r="BM32" i="37" s="1"/>
  <c r="BM43" i="37" s="1"/>
  <c r="BM31" i="37"/>
  <c r="BP23" i="34"/>
  <c r="BP52" i="34"/>
  <c r="BP59" i="34"/>
  <c r="BN46" i="37" l="1"/>
  <c r="BN59" i="37" s="1"/>
  <c r="BM45" i="37"/>
  <c r="BM36" i="37" s="1"/>
  <c r="BM37" i="37" s="1"/>
  <c r="BM33" i="37"/>
  <c r="BM47" i="37"/>
  <c r="BN23" i="37"/>
  <c r="BN28" i="37"/>
  <c r="BM39" i="37"/>
  <c r="BM41" i="37" s="1"/>
  <c r="BP57" i="34"/>
  <c r="BP53" i="34"/>
  <c r="BP54" i="34" s="1"/>
  <c r="BP22" i="34"/>
  <c r="BP29" i="34"/>
  <c r="BN52" i="37" l="1"/>
  <c r="BN53" i="37" s="1"/>
  <c r="BN54" i="37" s="1"/>
  <c r="BN57" i="37" s="1"/>
  <c r="BM48" i="37"/>
  <c r="BM44" i="37"/>
  <c r="BN22" i="37"/>
  <c r="BN29" i="37"/>
  <c r="BP24" i="34"/>
  <c r="BP30" i="34"/>
  <c r="BP21" i="34" s="1"/>
  <c r="BP32" i="34" s="1"/>
  <c r="BP43" i="34" s="1"/>
  <c r="BP31" i="34"/>
  <c r="BN30" i="37" l="1"/>
  <c r="BN21" i="37" s="1"/>
  <c r="BN32" i="37" s="1"/>
  <c r="BN43" i="37" s="1"/>
  <c r="BN24" i="37"/>
  <c r="BN31" i="37"/>
  <c r="BP33" i="34"/>
  <c r="BP44" i="34" s="1"/>
  <c r="BP45" i="34"/>
  <c r="BP36" i="34" s="1"/>
  <c r="BP37" i="34" s="1"/>
  <c r="BP47" i="34"/>
  <c r="BQ25" i="34"/>
  <c r="BP38" i="34"/>
  <c r="BP40" i="34" s="1"/>
  <c r="BQ46" i="34"/>
  <c r="BQ28" i="34"/>
  <c r="BP39" i="34"/>
  <c r="BP41" i="34" s="1"/>
  <c r="BP42" i="34"/>
  <c r="BN39" i="37" l="1"/>
  <c r="BN41" i="37" s="1"/>
  <c r="BO28" i="37"/>
  <c r="BN42" i="37"/>
  <c r="BO46" i="37"/>
  <c r="BO25" i="37"/>
  <c r="BN38" i="37"/>
  <c r="BN40" i="37" s="1"/>
  <c r="BN45" i="37"/>
  <c r="BN36" i="37" s="1"/>
  <c r="BN37" i="37" s="1"/>
  <c r="BN47" i="37"/>
  <c r="BN48" i="37" s="1"/>
  <c r="BN33" i="37"/>
  <c r="BN44" i="37" s="1"/>
  <c r="BQ26" i="34"/>
  <c r="BQ23" i="34"/>
  <c r="BQ59" i="34"/>
  <c r="BQ52" i="34"/>
  <c r="BO59" i="37" l="1"/>
  <c r="BO52" i="37"/>
  <c r="BO26" i="37"/>
  <c r="BO23" i="37"/>
  <c r="BQ53" i="34"/>
  <c r="BQ54" i="34" s="1"/>
  <c r="BQ57" i="34"/>
  <c r="BQ22" i="34"/>
  <c r="BQ29" i="34"/>
  <c r="BO53" i="37" l="1"/>
  <c r="BO54" i="37" s="1"/>
  <c r="BO57" i="37"/>
  <c r="BO22" i="37"/>
  <c r="BO29" i="37"/>
  <c r="BQ31" i="34"/>
  <c r="BQ30" i="34"/>
  <c r="BQ21" i="34" s="1"/>
  <c r="BQ32" i="34" s="1"/>
  <c r="BQ43" i="34" s="1"/>
  <c r="BQ24" i="34"/>
  <c r="BQ42" i="34" s="1"/>
  <c r="BO24" i="37" l="1"/>
  <c r="BO30" i="37"/>
  <c r="BO21" i="37" s="1"/>
  <c r="BO32" i="37" s="1"/>
  <c r="BO43" i="37" s="1"/>
  <c r="BO31" i="37"/>
  <c r="BQ33" i="34"/>
  <c r="BQ47" i="34"/>
  <c r="BQ45" i="34"/>
  <c r="BQ36" i="34" s="1"/>
  <c r="BQ37" i="34" s="1"/>
  <c r="BQ38" i="34"/>
  <c r="BQ40" i="34" s="1"/>
  <c r="BR25" i="34"/>
  <c r="BR46" i="34"/>
  <c r="BR28" i="34"/>
  <c r="BQ39" i="34"/>
  <c r="BQ41" i="34" s="1"/>
  <c r="BO47" i="37" l="1"/>
  <c r="BO45" i="37"/>
  <c r="BO36" i="37" s="1"/>
  <c r="BO37" i="37" s="1"/>
  <c r="BO33" i="37"/>
  <c r="BO38" i="37"/>
  <c r="BO40" i="37" s="1"/>
  <c r="BP25" i="37"/>
  <c r="BP46" i="37"/>
  <c r="BO39" i="37"/>
  <c r="BO41" i="37" s="1"/>
  <c r="BP28" i="37"/>
  <c r="BO42" i="37"/>
  <c r="BR59" i="34"/>
  <c r="BR52" i="34"/>
  <c r="BR26" i="34"/>
  <c r="BR23" i="34"/>
  <c r="BQ44" i="34"/>
  <c r="BP59" i="37" l="1"/>
  <c r="BP52" i="37"/>
  <c r="BO44" i="37"/>
  <c r="BP26" i="37"/>
  <c r="BP23" i="37"/>
  <c r="BO48" i="37"/>
  <c r="BR57" i="34"/>
  <c r="BR53" i="34"/>
  <c r="BR54" i="34" s="1"/>
  <c r="BR29" i="34"/>
  <c r="BR22" i="34"/>
  <c r="BP22" i="37" l="1"/>
  <c r="BP29" i="37"/>
  <c r="BP57" i="37"/>
  <c r="BP53" i="37"/>
  <c r="BP54" i="37" s="1"/>
  <c r="BR30" i="34"/>
  <c r="BR21" i="34" s="1"/>
  <c r="BR32" i="34" s="1"/>
  <c r="BR43" i="34" s="1"/>
  <c r="BR31" i="34"/>
  <c r="BR24" i="34"/>
  <c r="BR42" i="34" s="1"/>
  <c r="BP30" i="37" l="1"/>
  <c r="BP21" i="37" s="1"/>
  <c r="BP32" i="37" s="1"/>
  <c r="BP43" i="37" s="1"/>
  <c r="BP31" i="37"/>
  <c r="BP24" i="37"/>
  <c r="BP42" i="37" s="1"/>
  <c r="BR39" i="34"/>
  <c r="BR41" i="34" s="1"/>
  <c r="BS28" i="34"/>
  <c r="BR38" i="34"/>
  <c r="BR40" i="34" s="1"/>
  <c r="BS46" i="34"/>
  <c r="BS25" i="34"/>
  <c r="BR47" i="34"/>
  <c r="BR45" i="34"/>
  <c r="BR36" i="34" s="1"/>
  <c r="BR37" i="34" s="1"/>
  <c r="BR33" i="34"/>
  <c r="BR44" i="34" s="1"/>
  <c r="BQ46" i="37" l="1"/>
  <c r="BQ25" i="37"/>
  <c r="BP38" i="37"/>
  <c r="BP40" i="37" s="1"/>
  <c r="BQ28" i="37"/>
  <c r="BP39" i="37"/>
  <c r="BP41" i="37" s="1"/>
  <c r="BP45" i="37"/>
  <c r="BP36" i="37" s="1"/>
  <c r="BP37" i="37" s="1"/>
  <c r="BP47" i="37"/>
  <c r="BP33" i="37"/>
  <c r="BS26" i="34"/>
  <c r="BS23" i="34"/>
  <c r="BS59" i="34"/>
  <c r="BS52" i="34"/>
  <c r="BP44" i="37" l="1"/>
  <c r="BQ26" i="37"/>
  <c r="BQ23" i="37"/>
  <c r="BP48" i="37"/>
  <c r="BQ59" i="37"/>
  <c r="BQ52" i="37"/>
  <c r="BS57" i="34"/>
  <c r="BS53" i="34"/>
  <c r="BS54" i="34" s="1"/>
  <c r="BS22" i="34"/>
  <c r="BS29" i="34"/>
  <c r="BS24" i="34" s="1"/>
  <c r="BS38" i="34" s="1"/>
  <c r="BS40" i="34" s="1"/>
  <c r="BQ57" i="37" l="1"/>
  <c r="BQ53" i="37"/>
  <c r="BQ54" i="37" s="1"/>
  <c r="BQ22" i="37"/>
  <c r="BQ29" i="37"/>
  <c r="BQ24" i="37" s="1"/>
  <c r="BS42" i="34"/>
  <c r="BS30" i="34"/>
  <c r="BS21" i="34" s="1"/>
  <c r="BS32" i="34" s="1"/>
  <c r="BS43" i="34" s="1"/>
  <c r="BS31" i="34"/>
  <c r="BS39" i="34" s="1"/>
  <c r="BS41" i="34" s="1"/>
  <c r="BQ42" i="37" l="1"/>
  <c r="BQ38" i="37"/>
  <c r="BQ40" i="37" s="1"/>
  <c r="BR25" i="37"/>
  <c r="BR26" i="37" s="1"/>
  <c r="BQ30" i="37"/>
  <c r="BQ21" i="37" s="1"/>
  <c r="BQ32" i="37" s="1"/>
  <c r="BQ43" i="37" s="1"/>
  <c r="BQ31" i="37"/>
  <c r="BS33" i="34"/>
  <c r="BS44" i="34" s="1"/>
  <c r="BS45" i="34"/>
  <c r="BS36" i="34" s="1"/>
  <c r="BS37" i="34" s="1"/>
  <c r="BS47" i="34"/>
  <c r="BR46" i="37" l="1"/>
  <c r="BR59" i="37" s="1"/>
  <c r="BQ39" i="37"/>
  <c r="BQ41" i="37" s="1"/>
  <c r="BR28" i="37"/>
  <c r="BQ45" i="37"/>
  <c r="BQ36" i="37" s="1"/>
  <c r="BQ37" i="37" s="1"/>
  <c r="BQ47" i="37"/>
  <c r="BQ33" i="37"/>
  <c r="BR23" i="37"/>
  <c r="BR52" i="37" l="1"/>
  <c r="BR57" i="37" s="1"/>
  <c r="BQ44" i="37"/>
  <c r="BR22" i="37"/>
  <c r="BR29" i="37"/>
  <c r="BQ48" i="37"/>
  <c r="BR53" i="37" l="1"/>
  <c r="BR54" i="37" s="1"/>
  <c r="BR30" i="37"/>
  <c r="BR21" i="37" s="1"/>
  <c r="BR32" i="37" s="1"/>
  <c r="BR43" i="37" s="1"/>
  <c r="BR24" i="37"/>
  <c r="BR31" i="37"/>
  <c r="BR38" i="37" l="1"/>
  <c r="BR40" i="37" s="1"/>
  <c r="BS25" i="37"/>
  <c r="BS46" i="37"/>
  <c r="BR45" i="37"/>
  <c r="BR36" i="37" s="1"/>
  <c r="BR37" i="37" s="1"/>
  <c r="BR47" i="37"/>
  <c r="BR33" i="37"/>
  <c r="BS28" i="37"/>
  <c r="BR39" i="37"/>
  <c r="BR41" i="37" s="1"/>
  <c r="BR42" i="37"/>
  <c r="BS59" i="37" l="1"/>
  <c r="BS52" i="37"/>
  <c r="BS26" i="37"/>
  <c r="BS23" i="37"/>
  <c r="BR44" i="37"/>
  <c r="BR48" i="37"/>
  <c r="BS57" i="37" l="1"/>
  <c r="BS53" i="37"/>
  <c r="BS54" i="37" s="1"/>
  <c r="BS29" i="37"/>
  <c r="BS22" i="37"/>
  <c r="BS30" i="37" l="1"/>
  <c r="BS21" i="37" s="1"/>
  <c r="BS32" i="37" s="1"/>
  <c r="BS43" i="37" s="1"/>
  <c r="BS31" i="37"/>
  <c r="BS39" i="37" s="1"/>
  <c r="BS41" i="37" s="1"/>
  <c r="BS24" i="37"/>
  <c r="BS38" i="37" s="1"/>
  <c r="BS40" i="37" s="1"/>
  <c r="BS42" i="37" l="1"/>
  <c r="BS45" i="37"/>
  <c r="BS36" i="37" s="1"/>
  <c r="BS37" i="37" s="1"/>
  <c r="BS47" i="37"/>
  <c r="BS48" i="37" s="1"/>
  <c r="BS33" i="37"/>
  <c r="BS44"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Jorge Luis Guzman Correa</author>
    <author>Leonardo Garrido</author>
    <author>Steven</author>
  </authors>
  <commentList>
    <comment ref="H3" authorId="0" shapeId="0" xr:uid="{F76B2B07-0484-4F1D-B860-6AB36E310449}">
      <text>
        <r>
          <rPr>
            <b/>
            <sz val="9"/>
            <color indexed="81"/>
            <rFont val="Tahoma"/>
            <family val="2"/>
          </rPr>
          <t>Jorge Luis Guzman Correa:</t>
        </r>
        <r>
          <rPr>
            <sz val="9"/>
            <color indexed="81"/>
            <rFont val="Tahoma"/>
            <family val="2"/>
          </rPr>
          <t xml:space="preserve">
Interpolations are done using income group medians </t>
        </r>
      </text>
    </comment>
    <comment ref="B17" authorId="1" shapeId="0" xr:uid="{00000000-0006-0000-0100-000002000000}">
      <text>
        <r>
          <rPr>
            <b/>
            <sz val="9"/>
            <color indexed="81"/>
            <rFont val="Calibri"/>
            <family val="2"/>
          </rPr>
          <t>Leonardo Garrido:</t>
        </r>
        <r>
          <rPr>
            <sz val="9"/>
            <color indexed="81"/>
            <rFont val="Calibri"/>
            <family val="2"/>
          </rPr>
          <t xml:space="preserve">
Based on labor shares data from PWT 8.1, 9.0, or 9.1 estimated for a single period on or around 2011, 2014 or 2017, which is assumed constant throughout thhe simulation.
</t>
        </r>
      </text>
    </comment>
    <comment ref="B55" authorId="1" shapeId="0" xr:uid="{00000000-0006-0000-0100-000007000000}">
      <text>
        <r>
          <rPr>
            <b/>
            <sz val="9"/>
            <color indexed="81"/>
            <rFont val="Calibri"/>
            <family val="2"/>
          </rPr>
          <t>Leonardo Garrido:</t>
        </r>
        <r>
          <rPr>
            <sz val="9"/>
            <color indexed="81"/>
            <rFont val="Calibri"/>
            <family val="2"/>
          </rPr>
          <t xml:space="preserve">
Data available through 2018 from World Bank, WDI. </t>
        </r>
      </text>
    </comment>
    <comment ref="B64" authorId="1" shapeId="0" xr:uid="{00000000-0006-0000-0100-000008000000}">
      <text>
        <r>
          <rPr>
            <b/>
            <sz val="9"/>
            <color indexed="81"/>
            <rFont val="Calibri"/>
            <family val="2"/>
          </rPr>
          <t>Leonardo Garrido:</t>
        </r>
        <r>
          <rPr>
            <sz val="9"/>
            <color indexed="81"/>
            <rFont val="Calibri"/>
            <family val="2"/>
          </rPr>
          <t xml:space="preserve">
Data available through 2018 from World Bank, WDI.</t>
        </r>
      </text>
    </comment>
    <comment ref="B77" authorId="1" shapeId="0" xr:uid="{00000000-0006-0000-0100-000009000000}">
      <text>
        <r>
          <rPr>
            <b/>
            <sz val="9"/>
            <color indexed="81"/>
            <rFont val="Calibri"/>
            <family val="2"/>
          </rPr>
          <t>Leonardo Garrido:</t>
        </r>
        <r>
          <rPr>
            <sz val="9"/>
            <color indexed="81"/>
            <rFont val="Calibri"/>
            <family val="2"/>
          </rPr>
          <t xml:space="preserve">
Data available through 2018 from World Bank, WDI.</t>
        </r>
      </text>
    </comment>
    <comment ref="B105" authorId="1" shapeId="0" xr:uid="{00000000-0006-0000-0100-00000C000000}">
      <text>
        <r>
          <rPr>
            <b/>
            <sz val="9"/>
            <color indexed="81"/>
            <rFont val="Calibri"/>
            <family val="2"/>
          </rPr>
          <t>Leonardo Garrido:</t>
        </r>
        <r>
          <rPr>
            <sz val="9"/>
            <color indexed="81"/>
            <rFont val="Calibri"/>
            <family val="2"/>
          </rPr>
          <t xml:space="preserve">
Population Estimates avaiable through 2050 from World Bank Human Development Network Estimates available at: http://datatopics.worldbank.org/hnp/popestimates
</t>
        </r>
      </text>
    </comment>
    <comment ref="G125" authorId="2" shapeId="0" xr:uid="{00000000-0006-0000-0100-00000D000000}">
      <text>
        <r>
          <rPr>
            <b/>
            <sz val="9"/>
            <color indexed="81"/>
            <rFont val="Tahoma"/>
            <family val="2"/>
          </rPr>
          <t>Steven:</t>
        </r>
        <r>
          <rPr>
            <sz val="9"/>
            <color indexed="81"/>
            <rFont val="Tahoma"/>
            <family val="2"/>
          </rPr>
          <t xml:space="preserve">
Implied by WB HDN Forecast</t>
        </r>
      </text>
    </comment>
    <comment ref="G130" authorId="2" shapeId="0" xr:uid="{00000000-0006-0000-0100-00000E000000}">
      <text>
        <r>
          <rPr>
            <b/>
            <sz val="9"/>
            <color indexed="81"/>
            <rFont val="Tahoma"/>
            <family val="2"/>
          </rPr>
          <t>Steven:</t>
        </r>
        <r>
          <rPr>
            <sz val="9"/>
            <color indexed="81"/>
            <rFont val="Tahoma"/>
            <family val="2"/>
          </rPr>
          <t xml:space="preserve">
Implied by WB HDN Forecast</t>
        </r>
      </text>
    </comment>
    <comment ref="I161" authorId="2" shapeId="0" xr:uid="{00000000-0006-0000-0100-00000F000000}">
      <text>
        <r>
          <rPr>
            <b/>
            <sz val="9"/>
            <color indexed="81"/>
            <rFont val="Tahoma"/>
            <family val="2"/>
          </rPr>
          <t>Steven:</t>
        </r>
        <r>
          <rPr>
            <sz val="9"/>
            <color indexed="81"/>
            <rFont val="Tahoma"/>
            <family val="2"/>
          </rPr>
          <t xml:space="preserve">
Initial SD of underlying normal distribution always depends on the initial Gini coefficient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Luis Guzman Correa</author>
    <author>Leonardo Garrido</author>
  </authors>
  <commentList>
    <comment ref="B4" authorId="0" shapeId="0" xr:uid="{1608DB10-8A0B-4B78-AE1C-7ECFDB08A8C9}">
      <text>
        <r>
          <rPr>
            <b/>
            <sz val="9"/>
            <color indexed="81"/>
            <rFont val="Tahoma"/>
            <family val="2"/>
          </rPr>
          <t>Jorge Luis Guzman Correa:</t>
        </r>
        <r>
          <rPr>
            <sz val="9"/>
            <color indexed="81"/>
            <rFont val="Tahoma"/>
            <family val="2"/>
          </rPr>
          <t xml:space="preserve">
AKP=An, Kangur and Papageorgiou (2019 EER)</t>
        </r>
      </text>
    </comment>
    <comment ref="B28" authorId="1" shapeId="0" xr:uid="{00000000-0006-0000-0300-000001000000}">
      <text>
        <r>
          <rPr>
            <b/>
            <sz val="9"/>
            <color indexed="81"/>
            <rFont val="Calibri"/>
            <family val="2"/>
          </rPr>
          <t>Leonardo Garrido:</t>
        </r>
        <r>
          <rPr>
            <sz val="9"/>
            <color indexed="81"/>
            <rFont val="Calibri"/>
            <family val="2"/>
          </rPr>
          <t xml:space="preserve">
Based on output data from MFMod &amp; WDI available up to 2018. </t>
        </r>
      </text>
    </comment>
    <comment ref="B41" authorId="1" shapeId="0" xr:uid="{00000000-0006-0000-0300-000002000000}">
      <text>
        <r>
          <rPr>
            <b/>
            <sz val="9"/>
            <color rgb="FF000000"/>
            <rFont val="Calibri"/>
            <family val="2"/>
          </rPr>
          <t>Leonardo Garrido:</t>
        </r>
        <r>
          <rPr>
            <sz val="9"/>
            <color rgb="FF000000"/>
            <rFont val="Calibri"/>
            <family val="2"/>
          </rPr>
          <t xml:space="preserve">
</t>
        </r>
        <r>
          <rPr>
            <sz val="9"/>
            <color rgb="FF000000"/>
            <rFont val="Calibri"/>
            <family val="2"/>
          </rPr>
          <t>GNS is computed based on the Savings- Investment Identity, as the sum of the ratio of Current Account Balance to GDP plus the Investment Ratio to GDP.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Steven</author>
    <author>Sharmila Devadas</author>
  </authors>
  <commentList>
    <comment ref="C9" authorId="0" shapeId="0" xr:uid="{00000000-0006-0000-0800-000001000000}">
      <text>
        <r>
          <rPr>
            <b/>
            <sz val="9"/>
            <color indexed="81"/>
            <rFont val="Tahoma"/>
            <family val="2"/>
          </rPr>
          <t>Steven:</t>
        </r>
        <r>
          <rPr>
            <sz val="9"/>
            <color indexed="81"/>
            <rFont val="Tahoma"/>
            <family val="2"/>
          </rPr>
          <t xml:space="preserve">
Implied by WB HDN Forecast</t>
        </r>
      </text>
    </comment>
    <comment ref="C14" authorId="0" shapeId="0" xr:uid="{00000000-0006-0000-0800-000002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D46" authorId="1" shapeId="0" xr:uid="{1B46FCF8-336E-4783-8398-0AB5F2946BA2}">
      <text>
        <r>
          <rPr>
            <b/>
            <sz val="9"/>
            <color indexed="81"/>
            <rFont val="Tahoma"/>
            <family val="2"/>
          </rPr>
          <t xml:space="preserve">Sharmila Devadas:
</t>
        </r>
        <r>
          <rPr>
            <sz val="9"/>
            <color indexed="81"/>
            <rFont val="Tahoma"/>
            <family val="2"/>
          </rPr>
          <t xml:space="preserve">Under the prudent assumption that efficiency of new investment is the same as past investment. 
</t>
        </r>
      </text>
    </comment>
    <comment ref="C67" authorId="0" shapeId="0" xr:uid="{00000000-0006-0000-0800-000003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73" authorId="0" shapeId="0" xr:uid="{00000000-0006-0000-0800-000004000000}">
      <text>
        <r>
          <rPr>
            <b/>
            <sz val="9"/>
            <color indexed="81"/>
            <rFont val="Tahoma"/>
            <family val="2"/>
          </rPr>
          <t>Steven:</t>
        </r>
        <r>
          <rPr>
            <sz val="9"/>
            <color indexed="81"/>
            <rFont val="Tahoma"/>
            <family val="2"/>
          </rPr>
          <t xml:space="preserve">
For 2nd year onwards
For starting year use Eq 21
</t>
        </r>
      </text>
    </comment>
    <comment ref="D74" authorId="0" shapeId="0" xr:uid="{00000000-0006-0000-0800-000005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75" authorId="0" shapeId="0" xr:uid="{00000000-0006-0000-0800-000006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75" authorId="0" shapeId="0" xr:uid="{00000000-0006-0000-0800-000007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78" authorId="0" shapeId="0" xr:uid="{00000000-0006-0000-0800-000008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78" authorId="0" shapeId="0" xr:uid="{00000000-0006-0000-0800-000009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80" authorId="0" shapeId="0" xr:uid="{00000000-0006-0000-0800-00000A000000}">
      <text>
        <r>
          <rPr>
            <b/>
            <sz val="9"/>
            <color indexed="81"/>
            <rFont val="Tahoma"/>
            <family val="2"/>
          </rPr>
          <t>Steven:</t>
        </r>
        <r>
          <rPr>
            <sz val="9"/>
            <color indexed="81"/>
            <rFont val="Tahoma"/>
            <family val="2"/>
          </rPr>
          <t xml:space="preserve">
These are log growth rates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Steven</author>
    <author>Sharmila Devadas</author>
  </authors>
  <commentList>
    <comment ref="C9" authorId="0" shapeId="0" xr:uid="{00000000-0006-0000-0900-000001000000}">
      <text>
        <r>
          <rPr>
            <b/>
            <sz val="9"/>
            <color indexed="81"/>
            <rFont val="Tahoma"/>
            <family val="2"/>
          </rPr>
          <t>Steven:</t>
        </r>
        <r>
          <rPr>
            <sz val="9"/>
            <color indexed="81"/>
            <rFont val="Tahoma"/>
            <family val="2"/>
          </rPr>
          <t xml:space="preserve">
Implied by WB HDN Forecast</t>
        </r>
      </text>
    </comment>
    <comment ref="C11" authorId="0" shapeId="0" xr:uid="{00000000-0006-0000-0900-000002000000}">
      <text>
        <r>
          <rPr>
            <b/>
            <sz val="9"/>
            <color indexed="81"/>
            <rFont val="Tahoma"/>
            <family val="2"/>
          </rPr>
          <t>Steven:</t>
        </r>
        <r>
          <rPr>
            <sz val="9"/>
            <color indexed="81"/>
            <rFont val="Tahoma"/>
            <family val="2"/>
          </rPr>
          <t xml:space="preserve">
Implied by WB HDN Forecast</t>
        </r>
      </text>
    </comment>
    <comment ref="C14" authorId="0" shapeId="0" xr:uid="{00000000-0006-0000-0900-000003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D46" authorId="1" shapeId="0" xr:uid="{F21B3EA9-BE28-4B04-97C0-877012A94533}">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C67" authorId="0" shapeId="0" xr:uid="{00000000-0006-0000-0900-000004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73" authorId="0" shapeId="0" xr:uid="{00000000-0006-0000-0900-000005000000}">
      <text>
        <r>
          <rPr>
            <b/>
            <sz val="9"/>
            <color indexed="81"/>
            <rFont val="Tahoma"/>
            <family val="2"/>
          </rPr>
          <t>Steven:</t>
        </r>
        <r>
          <rPr>
            <sz val="9"/>
            <color indexed="81"/>
            <rFont val="Tahoma"/>
            <family val="2"/>
          </rPr>
          <t xml:space="preserve">
For 2nd year onwards
For starting year use Eq 21
</t>
        </r>
      </text>
    </comment>
    <comment ref="D74" authorId="0" shapeId="0" xr:uid="{00000000-0006-0000-0900-000006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75" authorId="0" shapeId="0" xr:uid="{00000000-0006-0000-0900-000007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75" authorId="0" shapeId="0" xr:uid="{00000000-0006-0000-0900-000008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78" authorId="0" shapeId="0" xr:uid="{00000000-0006-0000-0900-000009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78" authorId="0" shapeId="0" xr:uid="{00000000-0006-0000-0900-00000A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80" authorId="0" shapeId="0" xr:uid="{00000000-0006-0000-0900-00000B000000}">
      <text>
        <r>
          <rPr>
            <b/>
            <sz val="9"/>
            <color indexed="81"/>
            <rFont val="Tahoma"/>
            <family val="2"/>
          </rPr>
          <t>Steven:</t>
        </r>
        <r>
          <rPr>
            <sz val="9"/>
            <color indexed="81"/>
            <rFont val="Tahoma"/>
            <family val="2"/>
          </rPr>
          <t xml:space="preserve">
These are log growth rates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Steven</author>
    <author>Sharmila Devadas</author>
    <author>Steven Michael Pennings</author>
  </authors>
  <commentList>
    <comment ref="B1" authorId="0" shapeId="0" xr:uid="{00000000-0006-0000-0A00-000001000000}">
      <text>
        <r>
          <rPr>
            <b/>
            <sz val="9"/>
            <color indexed="81"/>
            <rFont val="Tahoma"/>
            <family val="2"/>
          </rPr>
          <t>Steven:</t>
        </r>
        <r>
          <rPr>
            <sz val="9"/>
            <color indexed="81"/>
            <rFont val="Tahoma"/>
            <family val="2"/>
          </rPr>
          <t xml:space="preserve">
Don't change this. It records the target for model 2</t>
        </r>
      </text>
    </comment>
    <comment ref="D37" authorId="1" shapeId="0" xr:uid="{1F87D60F-9A18-4E1D-A8DB-519E2BEE4BB5}">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C43" authorId="0" shapeId="0" xr:uid="{00000000-0006-0000-0A00-000002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57" authorId="0" shapeId="0" xr:uid="{00000000-0006-0000-0A00-000003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58" authorId="0" shapeId="0" xr:uid="{00000000-0006-0000-0A00-000004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58" authorId="0" shapeId="0" xr:uid="{00000000-0006-0000-0A00-000005000000}">
      <text>
        <r>
          <rPr>
            <b/>
            <sz val="9"/>
            <color indexed="81"/>
            <rFont val="Tahoma"/>
            <family val="2"/>
          </rPr>
          <t>Steven:</t>
        </r>
        <r>
          <rPr>
            <sz val="9"/>
            <color indexed="81"/>
            <rFont val="Tahoma"/>
            <family val="2"/>
          </rPr>
          <t xml:space="preserve">
From data
</t>
        </r>
      </text>
    </comment>
    <comment ref="D60" authorId="0" shapeId="0" xr:uid="{00000000-0006-0000-0A00-000006000000}">
      <text>
        <r>
          <rPr>
            <b/>
            <sz val="9"/>
            <color indexed="81"/>
            <rFont val="Tahoma"/>
            <family val="2"/>
          </rPr>
          <t>Steven:</t>
        </r>
        <r>
          <rPr>
            <sz val="9"/>
            <color indexed="81"/>
            <rFont val="Tahoma"/>
            <family val="2"/>
          </rPr>
          <t xml:space="preserve">
For 2nd year onwards
For starting year use Eq 21
</t>
        </r>
      </text>
    </comment>
    <comment ref="D61" authorId="0" shapeId="0" xr:uid="{00000000-0006-0000-0A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2" authorId="0" shapeId="0" xr:uid="{00000000-0006-0000-0A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2" authorId="0" shapeId="0" xr:uid="{00000000-0006-0000-0A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63" authorId="2" shapeId="0" xr:uid="{00000000-0006-0000-0A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5" authorId="0" shapeId="0" xr:uid="{00000000-0006-0000-0A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5" authorId="0" shapeId="0" xr:uid="{00000000-0006-0000-0A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67" authorId="0" shapeId="0" xr:uid="{00000000-0006-0000-0A00-00000D000000}">
      <text>
        <r>
          <rPr>
            <b/>
            <sz val="9"/>
            <color indexed="81"/>
            <rFont val="Tahoma"/>
            <family val="2"/>
          </rPr>
          <t>Steven:</t>
        </r>
        <r>
          <rPr>
            <sz val="9"/>
            <color indexed="81"/>
            <rFont val="Tahoma"/>
            <family val="2"/>
          </rPr>
          <t xml:space="preserve">
These are log growth rates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Steven</author>
    <author>Sharmila Devadas</author>
    <author>Steven Michael Pennings</author>
  </authors>
  <commentList>
    <comment ref="B1" authorId="0" shapeId="0" xr:uid="{00000000-0006-0000-0B00-000001000000}">
      <text>
        <r>
          <rPr>
            <b/>
            <sz val="9"/>
            <color indexed="81"/>
            <rFont val="Tahoma"/>
            <family val="2"/>
          </rPr>
          <t>Steven:</t>
        </r>
        <r>
          <rPr>
            <sz val="9"/>
            <color indexed="81"/>
            <rFont val="Tahoma"/>
            <family val="2"/>
          </rPr>
          <t xml:space="preserve">
Don't change this. It records the target for model 2</t>
        </r>
      </text>
    </comment>
    <comment ref="C25" authorId="1" shapeId="0" xr:uid="{00000000-0006-0000-0B00-000002000000}">
      <text>
        <r>
          <rPr>
            <b/>
            <sz val="9"/>
            <color indexed="81"/>
            <rFont val="Tahoma"/>
            <family val="2"/>
          </rPr>
          <t>Sharmila Devadas:</t>
        </r>
        <r>
          <rPr>
            <sz val="9"/>
            <color indexed="81"/>
            <rFont val="Tahoma"/>
            <family val="2"/>
          </rPr>
          <t xml:space="preserve">
Includes adjustment for congestion. </t>
        </r>
      </text>
    </comment>
    <comment ref="D37" authorId="1" shapeId="0" xr:uid="{D09F654C-163D-454F-BE5F-2D3E81E5F34C}">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C43" authorId="0" shapeId="0" xr:uid="{00000000-0006-0000-0B00-000003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57" authorId="0" shapeId="0" xr:uid="{00000000-0006-0000-0B00-000004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58" authorId="0" shapeId="0" xr:uid="{00000000-0006-0000-0B00-000005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58" authorId="0" shapeId="0" xr:uid="{00000000-0006-0000-0B00-000006000000}">
      <text>
        <r>
          <rPr>
            <b/>
            <sz val="9"/>
            <color indexed="81"/>
            <rFont val="Tahoma"/>
            <family val="2"/>
          </rPr>
          <t>Steven:</t>
        </r>
        <r>
          <rPr>
            <sz val="9"/>
            <color indexed="81"/>
            <rFont val="Tahoma"/>
            <family val="2"/>
          </rPr>
          <t xml:space="preserve">
From data
</t>
        </r>
      </text>
    </comment>
    <comment ref="D60" authorId="0" shapeId="0" xr:uid="{00000000-0006-0000-0B00-000007000000}">
      <text>
        <r>
          <rPr>
            <b/>
            <sz val="9"/>
            <color indexed="81"/>
            <rFont val="Tahoma"/>
            <family val="2"/>
          </rPr>
          <t>Steven:</t>
        </r>
        <r>
          <rPr>
            <sz val="9"/>
            <color indexed="81"/>
            <rFont val="Tahoma"/>
            <family val="2"/>
          </rPr>
          <t xml:space="preserve">
For 2nd year onwards
For starting year use Eq 21
</t>
        </r>
      </text>
    </comment>
    <comment ref="D61" authorId="0" shapeId="0" xr:uid="{00000000-0006-0000-0B00-000008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2" authorId="0" shapeId="0" xr:uid="{00000000-0006-0000-0B00-000009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2" authorId="0" shapeId="0" xr:uid="{00000000-0006-0000-0B00-00000A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63" authorId="2" shapeId="0" xr:uid="{00000000-0006-0000-0B00-00000B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5" authorId="0" shapeId="0" xr:uid="{00000000-0006-0000-0B00-00000C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5" authorId="0" shapeId="0" xr:uid="{00000000-0006-0000-0B00-00000D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67" authorId="0" shapeId="0" xr:uid="{00000000-0006-0000-0B00-00000E000000}">
      <text>
        <r>
          <rPr>
            <b/>
            <sz val="9"/>
            <color indexed="81"/>
            <rFont val="Tahoma"/>
            <family val="2"/>
          </rPr>
          <t>Steven:</t>
        </r>
        <r>
          <rPr>
            <sz val="9"/>
            <color indexed="81"/>
            <rFont val="Tahoma"/>
            <family val="2"/>
          </rPr>
          <t xml:space="preserve">
These are log growth rates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Sharmila Devadas</author>
    <author>Steven</author>
    <author>Steven Michael Pennings</author>
  </authors>
  <commentList>
    <comment ref="D38" authorId="0" shapeId="0" xr:uid="{EA92E12E-1023-4DF1-973D-06DDBBCC2A9B}">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D52" authorId="1" shapeId="0" xr:uid="{00000000-0006-0000-0C00-000001000000}">
      <text>
        <r>
          <rPr>
            <b/>
            <sz val="9"/>
            <color indexed="81"/>
            <rFont val="Tahoma"/>
            <family val="2"/>
          </rPr>
          <t>Steven:</t>
        </r>
        <r>
          <rPr>
            <sz val="9"/>
            <color indexed="81"/>
            <rFont val="Tahoma"/>
            <family val="2"/>
          </rPr>
          <t xml:space="preserve">
For 2nd year onwards
For starting year use Eq 21
</t>
        </r>
      </text>
    </comment>
    <comment ref="D53" authorId="1" shapeId="0" xr:uid="{00000000-0006-0000-0C00-000002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54" authorId="1" shapeId="0" xr:uid="{00000000-0006-0000-0C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4" authorId="1" shapeId="0" xr:uid="{00000000-0006-0000-0C00-000004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55" authorId="2" shapeId="0" xr:uid="{00000000-0006-0000-0C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7" authorId="1" shapeId="0" xr:uid="{00000000-0006-0000-0C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7" authorId="1" shapeId="0" xr:uid="{00000000-0006-0000-0C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9" authorId="1" shapeId="0" xr:uid="{00000000-0006-0000-0C00-000008000000}">
      <text>
        <r>
          <rPr>
            <b/>
            <sz val="9"/>
            <color indexed="81"/>
            <rFont val="Tahoma"/>
            <family val="2"/>
          </rPr>
          <t>Steven:</t>
        </r>
        <r>
          <rPr>
            <sz val="9"/>
            <color indexed="81"/>
            <rFont val="Tahoma"/>
            <family val="2"/>
          </rPr>
          <t xml:space="preserve">
These are log growth rates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Sharmila Devadas</author>
    <author>Steven</author>
    <author>Steven Michael Pennings</author>
  </authors>
  <commentList>
    <comment ref="D38" authorId="0" shapeId="0" xr:uid="{B0EC186E-A8CF-47B6-8C53-ED6D84D83BE3}">
      <text>
        <r>
          <rPr>
            <b/>
            <sz val="9"/>
            <color indexed="81"/>
            <rFont val="Tahoma"/>
            <family val="2"/>
          </rPr>
          <t>Sharmila Devadas:</t>
        </r>
        <r>
          <rPr>
            <sz val="9"/>
            <color indexed="81"/>
            <rFont val="Tahoma"/>
            <family val="2"/>
          </rPr>
          <t xml:space="preserve">
Under the prudent assumption that efficiency of new investment is the same as past</t>
        </r>
      </text>
    </comment>
    <comment ref="D52" authorId="1" shapeId="0" xr:uid="{00000000-0006-0000-0D00-000001000000}">
      <text>
        <r>
          <rPr>
            <b/>
            <sz val="9"/>
            <color indexed="81"/>
            <rFont val="Tahoma"/>
            <family val="2"/>
          </rPr>
          <t>Steven:</t>
        </r>
        <r>
          <rPr>
            <sz val="9"/>
            <color indexed="81"/>
            <rFont val="Tahoma"/>
            <family val="2"/>
          </rPr>
          <t xml:space="preserve">
For 2nd year onwards
For starting year use Eq 21
</t>
        </r>
      </text>
    </comment>
    <comment ref="D53" authorId="1" shapeId="0" xr:uid="{00000000-0006-0000-0D00-000002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54" authorId="1" shapeId="0" xr:uid="{00000000-0006-0000-0D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4" authorId="1" shapeId="0" xr:uid="{00000000-0006-0000-0D00-000004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55" authorId="2" shapeId="0" xr:uid="{00000000-0006-0000-0D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7" authorId="1" shapeId="0" xr:uid="{00000000-0006-0000-0D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7" authorId="1" shapeId="0" xr:uid="{00000000-0006-0000-0D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9" authorId="1" shapeId="0" xr:uid="{00000000-0006-0000-0D00-000008000000}">
      <text>
        <r>
          <rPr>
            <b/>
            <sz val="9"/>
            <color indexed="81"/>
            <rFont val="Tahoma"/>
            <family val="2"/>
          </rPr>
          <t>Steven:</t>
        </r>
        <r>
          <rPr>
            <sz val="9"/>
            <color indexed="81"/>
            <rFont val="Tahoma"/>
            <family val="2"/>
          </rPr>
          <t xml:space="preserve">
These are log growth rates
</t>
        </r>
      </text>
    </comment>
  </commentList>
</comments>
</file>

<file path=xl/sharedStrings.xml><?xml version="1.0" encoding="utf-8"?>
<sst xmlns="http://schemas.openxmlformats.org/spreadsheetml/2006/main" count="45305" uniqueCount="1846">
  <si>
    <t>Labor share in output</t>
  </si>
  <si>
    <t>(YYYY)</t>
  </si>
  <si>
    <t>(e.g. 0.40)</t>
  </si>
  <si>
    <t>(e.g. 0.01)</t>
  </si>
  <si>
    <t>units</t>
  </si>
  <si>
    <t>(e.g. 0.07)</t>
  </si>
  <si>
    <t>Afghanistan</t>
  </si>
  <si>
    <t>Angola</t>
  </si>
  <si>
    <t>Albania</t>
  </si>
  <si>
    <t>United Arab Emirates</t>
  </si>
  <si>
    <t>Argentina</t>
  </si>
  <si>
    <t>Armenia</t>
  </si>
  <si>
    <t>Antigua and Barbuda</t>
  </si>
  <si>
    <t>Australia</t>
  </si>
  <si>
    <t>Austria</t>
  </si>
  <si>
    <t>Azerbaijan</t>
  </si>
  <si>
    <t>Burundi</t>
  </si>
  <si>
    <t>Belgium</t>
  </si>
  <si>
    <t>Benin</t>
  </si>
  <si>
    <t>Burkina Faso</t>
  </si>
  <si>
    <t>Bangladesh</t>
  </si>
  <si>
    <t>Bulgaria</t>
  </si>
  <si>
    <t>Bahrain</t>
  </si>
  <si>
    <t>Bahamas, The</t>
  </si>
  <si>
    <t>Bosnia and Herzegovina</t>
  </si>
  <si>
    <t>Belarus</t>
  </si>
  <si>
    <t>Belize</t>
  </si>
  <si>
    <t>Bolivia</t>
  </si>
  <si>
    <t>Brazil</t>
  </si>
  <si>
    <t>Barbados</t>
  </si>
  <si>
    <t>Botswana</t>
  </si>
  <si>
    <t>Central African Republic</t>
  </si>
  <si>
    <t>Canada</t>
  </si>
  <si>
    <t>Switzerland</t>
  </si>
  <si>
    <t>Chile</t>
  </si>
  <si>
    <t>China</t>
  </si>
  <si>
    <t>Côte d'Ivoire</t>
  </si>
  <si>
    <t>Cameroon</t>
  </si>
  <si>
    <t>Congo, Rep.</t>
  </si>
  <si>
    <t>Colombia</t>
  </si>
  <si>
    <t>Comoros</t>
  </si>
  <si>
    <t>Cabo Verde</t>
  </si>
  <si>
    <t>Costa Rica</t>
  </si>
  <si>
    <t>Cyprus</t>
  </si>
  <si>
    <t>Czech Republic</t>
  </si>
  <si>
    <t>Germany</t>
  </si>
  <si>
    <t>Dominica</t>
  </si>
  <si>
    <t>Denmark</t>
  </si>
  <si>
    <t>Dominican Republic</t>
  </si>
  <si>
    <t>Algeria</t>
  </si>
  <si>
    <t>Ecuador</t>
  </si>
  <si>
    <t>Egypt, Arab Rep.</t>
  </si>
  <si>
    <t>Eritrea</t>
  </si>
  <si>
    <t>Spain</t>
  </si>
  <si>
    <t>Estonia</t>
  </si>
  <si>
    <t>Ethiopia</t>
  </si>
  <si>
    <t>Finland</t>
  </si>
  <si>
    <t>France</t>
  </si>
  <si>
    <t>Gabon</t>
  </si>
  <si>
    <t>United Kingdom</t>
  </si>
  <si>
    <t>Georgia</t>
  </si>
  <si>
    <t>Ghana</t>
  </si>
  <si>
    <t>Guinea</t>
  </si>
  <si>
    <t>Gambia, The</t>
  </si>
  <si>
    <t>Guinea-Bissau</t>
  </si>
  <si>
    <t>Equatorial Guinea</t>
  </si>
  <si>
    <t>Greece</t>
  </si>
  <si>
    <t>Guatemala</t>
  </si>
  <si>
    <t>Guyana</t>
  </si>
  <si>
    <t>Hong Kong SAR, China</t>
  </si>
  <si>
    <t>Honduras</t>
  </si>
  <si>
    <t>Croatia</t>
  </si>
  <si>
    <t>Haiti</t>
  </si>
  <si>
    <t>Hungary</t>
  </si>
  <si>
    <t>Indonesia</t>
  </si>
  <si>
    <t>India</t>
  </si>
  <si>
    <t>Ireland</t>
  </si>
  <si>
    <t>Iran, Islamic Rep.</t>
  </si>
  <si>
    <t>Iraq</t>
  </si>
  <si>
    <t>Iceland</t>
  </si>
  <si>
    <t>Israel</t>
  </si>
  <si>
    <t>Italy</t>
  </si>
  <si>
    <t>Jamaica</t>
  </si>
  <si>
    <t>Jordan</t>
  </si>
  <si>
    <t>Japan</t>
  </si>
  <si>
    <t>Kazakhstan</t>
  </si>
  <si>
    <t>Kenya</t>
  </si>
  <si>
    <t>Kyrgyz Republic</t>
  </si>
  <si>
    <t>Cambodia</t>
  </si>
  <si>
    <t>Korea, Rep.</t>
  </si>
  <si>
    <t>Kosovo</t>
  </si>
  <si>
    <t>Kuwait</t>
  </si>
  <si>
    <t>Lao PDR</t>
  </si>
  <si>
    <t>Lebanon</t>
  </si>
  <si>
    <t>Liberia</t>
  </si>
  <si>
    <t>Libya</t>
  </si>
  <si>
    <t>St. Lucia</t>
  </si>
  <si>
    <t>Sri Lanka</t>
  </si>
  <si>
    <t>Lesotho</t>
  </si>
  <si>
    <t>Lithuania</t>
  </si>
  <si>
    <t>Luxembourg</t>
  </si>
  <si>
    <t>Latvia</t>
  </si>
  <si>
    <t>Macao SAR, China</t>
  </si>
  <si>
    <t>Morocco</t>
  </si>
  <si>
    <t>Moldova</t>
  </si>
  <si>
    <t>Madagascar</t>
  </si>
  <si>
    <t>Mexico</t>
  </si>
  <si>
    <t>Mali</t>
  </si>
  <si>
    <t>Malta</t>
  </si>
  <si>
    <t>Montenegro</t>
  </si>
  <si>
    <t>Mongolia</t>
  </si>
  <si>
    <t>Mozambique</t>
  </si>
  <si>
    <t>Mauritania</t>
  </si>
  <si>
    <t>Mauritius</t>
  </si>
  <si>
    <t>Malawi</t>
  </si>
  <si>
    <t>Malaysia</t>
  </si>
  <si>
    <t>Namibia</t>
  </si>
  <si>
    <t>Niger</t>
  </si>
  <si>
    <t>Nigeria</t>
  </si>
  <si>
    <t>Nicaragua</t>
  </si>
  <si>
    <t>Netherlands</t>
  </si>
  <si>
    <t>Norway</t>
  </si>
  <si>
    <t>Nepal</t>
  </si>
  <si>
    <t>New Zealand</t>
  </si>
  <si>
    <t>Oman</t>
  </si>
  <si>
    <t>Pakistan</t>
  </si>
  <si>
    <t>Panama</t>
  </si>
  <si>
    <t>Peru</t>
  </si>
  <si>
    <t>Philippines</t>
  </si>
  <si>
    <t>Papua New Guinea</t>
  </si>
  <si>
    <t>Poland</t>
  </si>
  <si>
    <t>Portugal</t>
  </si>
  <si>
    <t>Paraguay</t>
  </si>
  <si>
    <t>Romania</t>
  </si>
  <si>
    <t>Russian Federation</t>
  </si>
  <si>
    <t>Rwanda</t>
  </si>
  <si>
    <t>Saudi Arabia</t>
  </si>
  <si>
    <t>Sudan</t>
  </si>
  <si>
    <t>Senegal</t>
  </si>
  <si>
    <t>Singapore</t>
  </si>
  <si>
    <t>Solomon Islands</t>
  </si>
  <si>
    <t>Sierra Leone</t>
  </si>
  <si>
    <t>El Salvador</t>
  </si>
  <si>
    <t>Serbia</t>
  </si>
  <si>
    <t>Suriname</t>
  </si>
  <si>
    <t>Slovak Republic</t>
  </si>
  <si>
    <t>Slovenia</t>
  </si>
  <si>
    <t>Sweden</t>
  </si>
  <si>
    <t>Seychelles</t>
  </si>
  <si>
    <t>Syrian Arab Republic</t>
  </si>
  <si>
    <t>Chad</t>
  </si>
  <si>
    <t>Togo</t>
  </si>
  <si>
    <t>Thailand</t>
  </si>
  <si>
    <t>Tajikistan</t>
  </si>
  <si>
    <t>Trinidad and Tobago</t>
  </si>
  <si>
    <t>Tunisia</t>
  </si>
  <si>
    <t>Turkey</t>
  </si>
  <si>
    <t>Tanzania</t>
  </si>
  <si>
    <t>Uganda</t>
  </si>
  <si>
    <t>Ukraine</t>
  </si>
  <si>
    <t>Uruguay</t>
  </si>
  <si>
    <t>United States</t>
  </si>
  <si>
    <t>Uzbekistan</t>
  </si>
  <si>
    <t>St. Vincent and the Grenadines</t>
  </si>
  <si>
    <t>Venezuela, RB</t>
  </si>
  <si>
    <t>Vietnam</t>
  </si>
  <si>
    <t>Vanuatu</t>
  </si>
  <si>
    <t>West Bank and Gaza</t>
  </si>
  <si>
    <t>Yemen, Rep.</t>
  </si>
  <si>
    <t>South Africa</t>
  </si>
  <si>
    <t>Congo, Dem. Rep.</t>
  </si>
  <si>
    <t>Zambia</t>
  </si>
  <si>
    <t>Zimbabwe</t>
  </si>
  <si>
    <t>GDP Target</t>
  </si>
  <si>
    <t>Country Name</t>
  </si>
  <si>
    <t>American Samoa</t>
  </si>
  <si>
    <t>Andorra</t>
  </si>
  <si>
    <t>Aruba</t>
  </si>
  <si>
    <t>Bermuda</t>
  </si>
  <si>
    <t>Bhutan</t>
  </si>
  <si>
    <t>Brunei Darussalam</t>
  </si>
  <si>
    <t>Cayman Islands</t>
  </si>
  <si>
    <t>Channel Islands</t>
  </si>
  <si>
    <t>Cuba</t>
  </si>
  <si>
    <t>Djibouti</t>
  </si>
  <si>
    <t>Fiji</t>
  </si>
  <si>
    <t>French Polynesia</t>
  </si>
  <si>
    <t>Greenland</t>
  </si>
  <si>
    <t>Grenada</t>
  </si>
  <si>
    <t>Guam</t>
  </si>
  <si>
    <t>Isle of Man</t>
  </si>
  <si>
    <t>Kiribati</t>
  </si>
  <si>
    <t>Liechtenstein</t>
  </si>
  <si>
    <t>Maldives</t>
  </si>
  <si>
    <t>Marshall Islands</t>
  </si>
  <si>
    <t>Micronesia, Fed. Sts.</t>
  </si>
  <si>
    <t>Monaco</t>
  </si>
  <si>
    <t>Myanmar</t>
  </si>
  <si>
    <t>New Caledonia</t>
  </si>
  <si>
    <t>Northern Mariana Islands</t>
  </si>
  <si>
    <t>Palau</t>
  </si>
  <si>
    <t>Puerto Rico</t>
  </si>
  <si>
    <t>Qatar</t>
  </si>
  <si>
    <t>Samoa</t>
  </si>
  <si>
    <t>San Marino</t>
  </si>
  <si>
    <t>Sint Maarten (Dutch part)</t>
  </si>
  <si>
    <t>Somalia</t>
  </si>
  <si>
    <t>South Sudan</t>
  </si>
  <si>
    <t>St. Kitts and Nevis</t>
  </si>
  <si>
    <t>St. Martin (French part)</t>
  </si>
  <si>
    <t>Timor-Leste</t>
  </si>
  <si>
    <t>Tonga</t>
  </si>
  <si>
    <t>Turkmenistan</t>
  </si>
  <si>
    <t>Turks and Caicos Islands</t>
  </si>
  <si>
    <t>Tuvalu</t>
  </si>
  <si>
    <t>Virgin Islands (U.S.)</t>
  </si>
  <si>
    <t>AFG</t>
  </si>
  <si>
    <t>ALB</t>
  </si>
  <si>
    <t>DZA</t>
  </si>
  <si>
    <t>ASM</t>
  </si>
  <si>
    <t>AGO</t>
  </si>
  <si>
    <t>ATG</t>
  </si>
  <si>
    <t>ARG</t>
  </si>
  <si>
    <t>ARM</t>
  </si>
  <si>
    <t>ABW</t>
  </si>
  <si>
    <t>AUS</t>
  </si>
  <si>
    <t>AUT</t>
  </si>
  <si>
    <t>AZE</t>
  </si>
  <si>
    <t>BHS</t>
  </si>
  <si>
    <t>BHR</t>
  </si>
  <si>
    <t>BGD</t>
  </si>
  <si>
    <t>BRB</t>
  </si>
  <si>
    <t>BLR</t>
  </si>
  <si>
    <t>BEL</t>
  </si>
  <si>
    <t>BLZ</t>
  </si>
  <si>
    <t>BEN</t>
  </si>
  <si>
    <t>BMU</t>
  </si>
  <si>
    <t>BTN</t>
  </si>
  <si>
    <t>BOL</t>
  </si>
  <si>
    <t>BIH</t>
  </si>
  <si>
    <t>BWA</t>
  </si>
  <si>
    <t>BRA</t>
  </si>
  <si>
    <t>BRN</t>
  </si>
  <si>
    <t>BGR</t>
  </si>
  <si>
    <t>BFA</t>
  </si>
  <si>
    <t>BDI</t>
  </si>
  <si>
    <t>CPV</t>
  </si>
  <si>
    <t>KHM</t>
  </si>
  <si>
    <t>CMR</t>
  </si>
  <si>
    <t>CAN</t>
  </si>
  <si>
    <t>CYM</t>
  </si>
  <si>
    <t>CAF</t>
  </si>
  <si>
    <t>TCD</t>
  </si>
  <si>
    <t>CHI</t>
  </si>
  <si>
    <t>CHL</t>
  </si>
  <si>
    <t>CHN</t>
  </si>
  <si>
    <t>COL</t>
  </si>
  <si>
    <t>COM</t>
  </si>
  <si>
    <t>COG</t>
  </si>
  <si>
    <t>CRI</t>
  </si>
  <si>
    <t>CIV</t>
  </si>
  <si>
    <t>HRV</t>
  </si>
  <si>
    <t>CUB</t>
  </si>
  <si>
    <t>CUW</t>
  </si>
  <si>
    <t>CYP</t>
  </si>
  <si>
    <t>CZE</t>
  </si>
  <si>
    <t>DNK</t>
  </si>
  <si>
    <t>DJI</t>
  </si>
  <si>
    <t>DMA</t>
  </si>
  <si>
    <t>DOM</t>
  </si>
  <si>
    <t>ECU</t>
  </si>
  <si>
    <t>EGY</t>
  </si>
  <si>
    <t>SLV</t>
  </si>
  <si>
    <t>GNQ</t>
  </si>
  <si>
    <t>ERI</t>
  </si>
  <si>
    <t>EST</t>
  </si>
  <si>
    <t>ETH</t>
  </si>
  <si>
    <t>FRO</t>
  </si>
  <si>
    <t>FJI</t>
  </si>
  <si>
    <t>FIN</t>
  </si>
  <si>
    <t>FRA</t>
  </si>
  <si>
    <t>PYF</t>
  </si>
  <si>
    <t>GAB</t>
  </si>
  <si>
    <t>GMB</t>
  </si>
  <si>
    <t>GEO</t>
  </si>
  <si>
    <t>DEU</t>
  </si>
  <si>
    <t>GHA</t>
  </si>
  <si>
    <t>GRC</t>
  </si>
  <si>
    <t>GRL</t>
  </si>
  <si>
    <t>GRD</t>
  </si>
  <si>
    <t>GUM</t>
  </si>
  <si>
    <t>GTM</t>
  </si>
  <si>
    <t>GIN</t>
  </si>
  <si>
    <t>GNB</t>
  </si>
  <si>
    <t>GUY</t>
  </si>
  <si>
    <t>HTI</t>
  </si>
  <si>
    <t>HND</t>
  </si>
  <si>
    <t>HKG</t>
  </si>
  <si>
    <t>HUN</t>
  </si>
  <si>
    <t>ISL</t>
  </si>
  <si>
    <t>IND</t>
  </si>
  <si>
    <t>IDN</t>
  </si>
  <si>
    <t>IRN</t>
  </si>
  <si>
    <t>IRQ</t>
  </si>
  <si>
    <t>IRL</t>
  </si>
  <si>
    <t>ISR</t>
  </si>
  <si>
    <t>ITA</t>
  </si>
  <si>
    <t>JAM</t>
  </si>
  <si>
    <t>JPN</t>
  </si>
  <si>
    <t>JOR</t>
  </si>
  <si>
    <t>KAZ</t>
  </si>
  <si>
    <t>KEN</t>
  </si>
  <si>
    <t>KIR</t>
  </si>
  <si>
    <t>PRK</t>
  </si>
  <si>
    <t>KOR</t>
  </si>
  <si>
    <t>KWT</t>
  </si>
  <si>
    <t>KGZ</t>
  </si>
  <si>
    <t>LAO</t>
  </si>
  <si>
    <t>LVA</t>
  </si>
  <si>
    <t>LBN</t>
  </si>
  <si>
    <t>LSO</t>
  </si>
  <si>
    <t>LBR</t>
  </si>
  <si>
    <t>LBY</t>
  </si>
  <si>
    <t>LIE</t>
  </si>
  <si>
    <t>LTU</t>
  </si>
  <si>
    <t>LUX</t>
  </si>
  <si>
    <t>MAC</t>
  </si>
  <si>
    <t>MKD</t>
  </si>
  <si>
    <t>MDG</t>
  </si>
  <si>
    <t>MWI</t>
  </si>
  <si>
    <t>MYS</t>
  </si>
  <si>
    <t>MDV</t>
  </si>
  <si>
    <t>MLI</t>
  </si>
  <si>
    <t>MLT</t>
  </si>
  <si>
    <t>MHL</t>
  </si>
  <si>
    <t>MRT</t>
  </si>
  <si>
    <t>MUS</t>
  </si>
  <si>
    <t>MEX</t>
  </si>
  <si>
    <t>FSM</t>
  </si>
  <si>
    <t>MDA</t>
  </si>
  <si>
    <t>MCO</t>
  </si>
  <si>
    <t>MNG</t>
  </si>
  <si>
    <t>MNE</t>
  </si>
  <si>
    <t>MAR</t>
  </si>
  <si>
    <t>MOZ</t>
  </si>
  <si>
    <t>MMR</t>
  </si>
  <si>
    <t>NAM</t>
  </si>
  <si>
    <t>NPL</t>
  </si>
  <si>
    <t>NLD</t>
  </si>
  <si>
    <t>NCL</t>
  </si>
  <si>
    <t>NZL</t>
  </si>
  <si>
    <t>NIC</t>
  </si>
  <si>
    <t>NER</t>
  </si>
  <si>
    <t>NGA</t>
  </si>
  <si>
    <t>MNP</t>
  </si>
  <si>
    <t>NOR</t>
  </si>
  <si>
    <t>OMN</t>
  </si>
  <si>
    <t>PAK</t>
  </si>
  <si>
    <t>PLW</t>
  </si>
  <si>
    <t>PAN</t>
  </si>
  <si>
    <t>PNG</t>
  </si>
  <si>
    <t>PRY</t>
  </si>
  <si>
    <t>PER</t>
  </si>
  <si>
    <t>PHL</t>
  </si>
  <si>
    <t>POL</t>
  </si>
  <si>
    <t>PRT</t>
  </si>
  <si>
    <t>PRI</t>
  </si>
  <si>
    <t>QAT</t>
  </si>
  <si>
    <t>RUS</t>
  </si>
  <si>
    <t>RWA</t>
  </si>
  <si>
    <t>WSM</t>
  </si>
  <si>
    <t>SMR</t>
  </si>
  <si>
    <t>STP</t>
  </si>
  <si>
    <t>SAU</t>
  </si>
  <si>
    <t>SEN</t>
  </si>
  <si>
    <t>SRB</t>
  </si>
  <si>
    <t>SYC</t>
  </si>
  <si>
    <t>SLE</t>
  </si>
  <si>
    <t>SGP</t>
  </si>
  <si>
    <t>SXM</t>
  </si>
  <si>
    <t>SVK</t>
  </si>
  <si>
    <t>SVN</t>
  </si>
  <si>
    <t>SLB</t>
  </si>
  <si>
    <t>SOM</t>
  </si>
  <si>
    <t>ZAF</t>
  </si>
  <si>
    <t>SSD</t>
  </si>
  <si>
    <t>ESP</t>
  </si>
  <si>
    <t>LKA</t>
  </si>
  <si>
    <t>KNA</t>
  </si>
  <si>
    <t>LCA</t>
  </si>
  <si>
    <t>MAF</t>
  </si>
  <si>
    <t>VCT</t>
  </si>
  <si>
    <t>SDN</t>
  </si>
  <si>
    <t>SUR</t>
  </si>
  <si>
    <t>SWZ</t>
  </si>
  <si>
    <t>SWE</t>
  </si>
  <si>
    <t>CHE</t>
  </si>
  <si>
    <t>SYR</t>
  </si>
  <si>
    <t>TJK</t>
  </si>
  <si>
    <t>TZA</t>
  </si>
  <si>
    <t>THA</t>
  </si>
  <si>
    <t>TGO</t>
  </si>
  <si>
    <t>TON</t>
  </si>
  <si>
    <t>TTO</t>
  </si>
  <si>
    <t>TUN</t>
  </si>
  <si>
    <t>TUR</t>
  </si>
  <si>
    <t>TKM</t>
  </si>
  <si>
    <t>TCA</t>
  </si>
  <si>
    <t>TUV</t>
  </si>
  <si>
    <t>UGA</t>
  </si>
  <si>
    <t>UKR</t>
  </si>
  <si>
    <t>ARE</t>
  </si>
  <si>
    <t>GBR</t>
  </si>
  <si>
    <t>USA</t>
  </si>
  <si>
    <t>URY</t>
  </si>
  <si>
    <t>UZB</t>
  </si>
  <si>
    <t>VUT</t>
  </si>
  <si>
    <t>VEN</t>
  </si>
  <si>
    <t>VNM</t>
  </si>
  <si>
    <t>VIR</t>
  </si>
  <si>
    <t>YEM</t>
  </si>
  <si>
    <t>ZMB</t>
  </si>
  <si>
    <t>ZWE</t>
  </si>
  <si>
    <t>(US$ of 2010)</t>
  </si>
  <si>
    <t>Low income</t>
  </si>
  <si>
    <t>Upper middle income</t>
  </si>
  <si>
    <t>Lower middle income</t>
  </si>
  <si>
    <t>Curaçao</t>
  </si>
  <si>
    <t>São Tomé and Principe</t>
  </si>
  <si>
    <t>Taiwan, China</t>
  </si>
  <si>
    <t>TWN</t>
  </si>
  <si>
    <t>Real Total GDP</t>
  </si>
  <si>
    <t>TFP</t>
  </si>
  <si>
    <t>Human Capital</t>
  </si>
  <si>
    <t>Labor force participation rate, total (% of total population ages 15-64) (modeled ILO estimate)</t>
  </si>
  <si>
    <t>Labor Force, Total</t>
  </si>
  <si>
    <t>PWT 8.1</t>
  </si>
  <si>
    <t>Real Total GDP growth rate</t>
  </si>
  <si>
    <t>Real GDP per capita</t>
  </si>
  <si>
    <t>Real GDP per capita growth</t>
  </si>
  <si>
    <t>Real Total GDP growth</t>
  </si>
  <si>
    <t>(e.g. 0.02)</t>
  </si>
  <si>
    <t>Human Capital Index Annual Growth Rate</t>
  </si>
  <si>
    <t>Total Factor Productivity Annual Growth Rate</t>
  </si>
  <si>
    <t>Total Population Annual Growth Rate</t>
  </si>
  <si>
    <t>Human Capital, TFP, I/Y, Demographics</t>
  </si>
  <si>
    <t>Initial real GDP per capita growth</t>
  </si>
  <si>
    <t>Initial total real GDP growth</t>
  </si>
  <si>
    <t>Lookup number</t>
  </si>
  <si>
    <t>Memorandum items</t>
  </si>
  <si>
    <t>Labor Force growth rate</t>
  </si>
  <si>
    <t>Real GDP per unit of Labor Force (US$ of 2010)</t>
  </si>
  <si>
    <t>Country (World Bank Name):</t>
  </si>
  <si>
    <t xml:space="preserve"> &lt;-- Select from list</t>
  </si>
  <si>
    <t>Real GDP annual growth rate</t>
  </si>
  <si>
    <t>Population 15-64</t>
  </si>
  <si>
    <t>Male Population 15-64</t>
  </si>
  <si>
    <t>Female Population 15-64</t>
  </si>
  <si>
    <t>Participation rate, male</t>
  </si>
  <si>
    <t>Labor force participation rate, male</t>
  </si>
  <si>
    <t>Labor force participation rate, female</t>
  </si>
  <si>
    <t>Labor participation rate, total</t>
  </si>
  <si>
    <t>(MM people)</t>
  </si>
  <si>
    <t>Growth in Labor participation rate, total</t>
  </si>
  <si>
    <t>Working age population ratio to total population</t>
  </si>
  <si>
    <t>(e.g. 45.00)</t>
  </si>
  <si>
    <t>wb_code</t>
  </si>
  <si>
    <t>country</t>
  </si>
  <si>
    <t>Source</t>
  </si>
  <si>
    <t>income_group</t>
  </si>
  <si>
    <t>Interpolated</t>
  </si>
  <si>
    <t>GTAP</t>
  </si>
  <si>
    <t>Age Dependency Ratio</t>
  </si>
  <si>
    <t>Current Account Balance</t>
  </si>
  <si>
    <t>Current Account Balance Ratio to GDP</t>
  </si>
  <si>
    <t>Gross National Savings Ratio to GDP</t>
  </si>
  <si>
    <t>Baseline</t>
  </si>
  <si>
    <t>Scenario</t>
  </si>
  <si>
    <t>NEW</t>
  </si>
  <si>
    <t>Growth Working age to total population ratio</t>
  </si>
  <si>
    <t>Growth rate of Participation Rate</t>
  </si>
  <si>
    <t>Labor force participation rate, Total</t>
  </si>
  <si>
    <t>(e.g. 0.5)</t>
  </si>
  <si>
    <t>(e.g. 0.7)</t>
  </si>
  <si>
    <t>GDP per Worker Growth</t>
  </si>
  <si>
    <t>GDP per Capita Growth rate</t>
  </si>
  <si>
    <t>Moved</t>
  </si>
  <si>
    <t>Modified</t>
  </si>
  <si>
    <t>Summary of Inputs based on User's choice (and intermediate calculations)</t>
  </si>
  <si>
    <t>New</t>
  </si>
  <si>
    <t>(Equation 10)</t>
  </si>
  <si>
    <t>GDP per Capita Growth (linear approximation)</t>
  </si>
  <si>
    <t>(Changes)</t>
  </si>
  <si>
    <t>Summary of Inputs based on User's choice of growth target</t>
  </si>
  <si>
    <t>Updated formula</t>
  </si>
  <si>
    <t>Real GDP per worker growth</t>
  </si>
  <si>
    <t>Memoradum items</t>
  </si>
  <si>
    <t>Modifed</t>
  </si>
  <si>
    <t>- difference</t>
  </si>
  <si>
    <t>Growth in working age pop. ratio to total pop.</t>
  </si>
  <si>
    <t>Population, Total</t>
  </si>
  <si>
    <t>(MM US$ of 2010)</t>
  </si>
  <si>
    <t>Endogenously Generated Variables (*)</t>
  </si>
  <si>
    <t>Endogenously Generated Variables(*)</t>
  </si>
  <si>
    <t>Key</t>
  </si>
  <si>
    <t>Comments and suggestions welcome, please email Steven Pennings (spennings@worldbank.org)</t>
  </si>
  <si>
    <t>Initial data/generated output, user is NOT able to edit</t>
  </si>
  <si>
    <t>There are two versions of each Model: a "baseline" version (the main one) and a "scenario" version (labelled "s")</t>
  </si>
  <si>
    <t>Based on the model by Hevia and Loayza (2012) "Savings and Growth in Egypt" Middle East Development Journal 4 (1)</t>
  </si>
  <si>
    <t xml:space="preserve">Thanks to Vinaya Swaroop for project overview and Diego Barrot for assistance with data </t>
  </si>
  <si>
    <t>Closeness</t>
  </si>
  <si>
    <t>Contribution of human capital accumulation</t>
  </si>
  <si>
    <t>Contribution of capital per worker accumulation</t>
  </si>
  <si>
    <t>Memorandum items II</t>
  </si>
  <si>
    <t>Inverse average ICOR</t>
  </si>
  <si>
    <t>Inverse Average ICOR</t>
  </si>
  <si>
    <t>Initial value</t>
  </si>
  <si>
    <t>High income</t>
  </si>
  <si>
    <t>External debt stocks, total (DOD, current US$) / GDP</t>
  </si>
  <si>
    <t>Current Account Balance / GDP</t>
  </si>
  <si>
    <t>Human Capital (HK) (applies to all models)</t>
  </si>
  <si>
    <t>Select from list --&gt;</t>
  </si>
  <si>
    <t>Choice for future growth rate of HK:</t>
  </si>
  <si>
    <t>Target Human Capital Index annual growth rate --&gt;</t>
  </si>
  <si>
    <t>Reach Target HK annual growth rate by year --&gt;</t>
  </si>
  <si>
    <t>Total Factor Productivity (TFP) (applies to all models)</t>
  </si>
  <si>
    <t>Choice for future growth rate of TFP:</t>
  </si>
  <si>
    <t>Target TFP annual growth rate --&gt;</t>
  </si>
  <si>
    <t>Reach target TFP annual growth rate by year --&gt;</t>
  </si>
  <si>
    <t>Initial TFP annual growth rate (user defined) --&gt;</t>
  </si>
  <si>
    <t>Initial participation rate, male (user defined) --&gt;</t>
  </si>
  <si>
    <t>Target participation rate, male --&gt;</t>
  </si>
  <si>
    <t>Reach target Participation Rate Male by year --&gt;</t>
  </si>
  <si>
    <t>Initial participation rate, female (user defined) --&gt;</t>
  </si>
  <si>
    <t>Initial CAB Ratio (CAB/Y) (user defined) --&gt;</t>
  </si>
  <si>
    <t>Target participation rate, female --&gt;</t>
  </si>
  <si>
    <t>Reach target Participation Rate Female by year --&gt;</t>
  </si>
  <si>
    <t>Initial participation rate --&gt;</t>
  </si>
  <si>
    <t>Choice for Future Labor Participation:</t>
  </si>
  <si>
    <t>Choice for future Current Account Balance:</t>
  </si>
  <si>
    <t>Target CAB Ratio (CAB/Y) --&gt;</t>
  </si>
  <si>
    <t>Reach target CAB/Y rate by year --&gt;</t>
  </si>
  <si>
    <t>Initial Value of user defined Output Target --&gt;</t>
  </si>
  <si>
    <t>Pre-loaded initial value of user-defined Output Target--&gt;</t>
  </si>
  <si>
    <t>Choice of future value of user defined Output Target:</t>
  </si>
  <si>
    <t>Target Value for user defined Output Variable --&gt;</t>
  </si>
  <si>
    <t>Reach Target by year --&gt;</t>
  </si>
  <si>
    <t>Initial External Debt to GDP ratio (user defined) --&gt;</t>
  </si>
  <si>
    <t>Average ICOR</t>
  </si>
  <si>
    <t>Assumptions</t>
  </si>
  <si>
    <t>Choice for future Ratio of External Debt to GDP:</t>
  </si>
  <si>
    <t>Speed of convergence Debt/GDP</t>
  </si>
  <si>
    <t>(e.g. 0.03)</t>
  </si>
  <si>
    <t>Gross National Savings</t>
  </si>
  <si>
    <t>Initial Gross National Savings Ratio (user defined) --&gt;</t>
  </si>
  <si>
    <t>Initial Gross National Savings Ratio, pre-loaded --&gt;</t>
  </si>
  <si>
    <t>Choice for future Gross National Savings Ratio to GDP:</t>
  </si>
  <si>
    <t>Target GNS / GDP --&gt;</t>
  </si>
  <si>
    <t>Reach target GNS/GDP by year --&gt;</t>
  </si>
  <si>
    <t>Choice for future FDI Ratio to GDP:</t>
  </si>
  <si>
    <t>Target FDI / GDP --&gt;</t>
  </si>
  <si>
    <t>Reach target FDI/GDP by year --&gt;</t>
  </si>
  <si>
    <t>Foreign Direct Investment Ratio to GDP</t>
  </si>
  <si>
    <t>Net Foreign Direct Investment Ratio to GDP</t>
  </si>
  <si>
    <t>External Balance (applies to all models)</t>
  </si>
  <si>
    <t>External Sector Constraint</t>
  </si>
  <si>
    <t>User Defines External Sector Constraint</t>
  </si>
  <si>
    <t>IF path for CAB / Y is chosen:</t>
  </si>
  <si>
    <t>IF external debt constraint is chosen:</t>
  </si>
  <si>
    <t>Initial Net FDI/GDP (Net Inflow) (user defined) --&gt;</t>
  </si>
  <si>
    <t>Initial year for estimation--&gt;</t>
  </si>
  <si>
    <t>Final year for estimation --&gt;</t>
  </si>
  <si>
    <t>Automated: Initial population annual growth rate --&gt;</t>
  </si>
  <si>
    <t>Working age population to total population ratio</t>
  </si>
  <si>
    <t>Share of male population in total population</t>
  </si>
  <si>
    <t>Demographics</t>
  </si>
  <si>
    <t>Debt to GDP ratio (end of period)</t>
  </si>
  <si>
    <t>Debt to GDP Ratio (end of period)</t>
  </si>
  <si>
    <t>Debt Ratio to GDP (end of period)</t>
  </si>
  <si>
    <t>(User should choose path for CAB/Y plus CAB/Y=0 for countries with closed capital accounts)</t>
  </si>
  <si>
    <t xml:space="preserve">Summary of Inputs based on User's choice </t>
  </si>
  <si>
    <t>Initial Human Capital Index annual growth rate (user defined) --&gt;</t>
  </si>
  <si>
    <t xml:space="preserve"> - to choose a different starting value, enter it it in the yellow cell next to "Initial value (user defined)"</t>
  </si>
  <si>
    <t>However, the user doesn't have to choose these starting values as the initial values for automatic paths</t>
  </si>
  <si>
    <t xml:space="preserve"> - a summary of the actual initial value used (user defined or historical average) indicated in red</t>
  </si>
  <si>
    <t>The user can choose two types of constraints on the external sector (via a dropdown menu): Current Account Balance /Y or External Debt/Y</t>
  </si>
  <si>
    <t>For the CAB/Y constraint, choose either manual or automatic via the drop down menu.</t>
  </si>
  <si>
    <t>For the external debt/Y constraint, choose either manual or automatic via the drop down menu.</t>
  </si>
  <si>
    <t xml:space="preserve"> - for the external debt/Y option, the user also needs to choose an FDI/Y path (manual or automatic) -- this is not required for a current account balance/Y constraint</t>
  </si>
  <si>
    <t>Real GDP per capita growth (Linear Aprox.)</t>
  </si>
  <si>
    <t>Parameters for logistic growth in debt ratio</t>
  </si>
  <si>
    <t>Speed</t>
  </si>
  <si>
    <t>Logistic Baseline</t>
  </si>
  <si>
    <t>Logistic Secenario</t>
  </si>
  <si>
    <t>From below</t>
  </si>
  <si>
    <t>From above</t>
  </si>
  <si>
    <t>v</t>
  </si>
  <si>
    <t>Debt</t>
  </si>
  <si>
    <t>CAB</t>
  </si>
  <si>
    <t>GDP Growth</t>
  </si>
  <si>
    <t>GDP PC Growth</t>
  </si>
  <si>
    <t>GDP PC Level</t>
  </si>
  <si>
    <t>Path for Current Account Balance</t>
  </si>
  <si>
    <t>Limit on External Debt Ratio to GDP</t>
  </si>
  <si>
    <t>Automatic</t>
  </si>
  <si>
    <t>Manual</t>
  </si>
  <si>
    <t>1) General Instructions</t>
  </si>
  <si>
    <t>5) External Balance Constraints</t>
  </si>
  <si>
    <t>6) Baseline vs Scenarios</t>
  </si>
  <si>
    <t>7) Instruction specfic for pre-Excel 2010 versions</t>
  </si>
  <si>
    <t xml:space="preserve">System Requirements: </t>
  </si>
  <si>
    <t>Automatic vs Manual (Inputdata: Various Cells)</t>
  </si>
  <si>
    <t>- if automatic, select a target value and the year it is achieved and the spreadsheet automatically generates a smooth path to get there</t>
  </si>
  <si>
    <t xml:space="preserve">External balance </t>
  </si>
  <si>
    <t>- Type "Automatic" or "Manual" (without quotes) to run that series in Automatic or Manual mode</t>
  </si>
  <si>
    <t>(with guidance from Norman Loayza and input from Rishabh Sinha)</t>
  </si>
  <si>
    <t>DECMG, World Bank</t>
  </si>
  <si>
    <t>Init. External Debt to GDP ratio, pre-loaded --&gt;</t>
  </si>
  <si>
    <t>Initial GDP per capita (user defined) --&gt;</t>
  </si>
  <si>
    <t>(Unit defined by user)</t>
  </si>
  <si>
    <t>4) Changing initial assumptions, simulation years and other parameters</t>
  </si>
  <si>
    <t>if using earlier versions of Excel, dropdown menus are not supported; but there is an easy fix - see instruction (7) below</t>
  </si>
  <si>
    <t xml:space="preserve"> - to use the historical average (from data) or most recent historical  data just keep the "Initial value (user defined)" BLANK</t>
  </si>
  <si>
    <t>There are no macros in this spreadsheet</t>
  </si>
  <si>
    <t>"Manual" [user defined year by year]</t>
  </si>
  <si>
    <t>"Automatic" [reach target by year]</t>
  </si>
  <si>
    <t>Participation rate, female</t>
  </si>
  <si>
    <t>Note: If choosing "manual" from the drop down menu for universal parameters (grey), please enter values for that series by hand in the yellow field "User defined, year by year" on right</t>
  </si>
  <si>
    <t>Initial and Final years</t>
  </si>
  <si>
    <t>Parameter</t>
  </si>
  <si>
    <t>Used in "baseline" simulation</t>
  </si>
  <si>
    <t>Used in "scenario" simulation</t>
  </si>
  <si>
    <t>Labor Market Participation</t>
  </si>
  <si>
    <t>General Assumptions and Parameters for all Sub-models</t>
  </si>
  <si>
    <t>Real GDP per capita level</t>
  </si>
  <si>
    <t>Current Account Balance to GDP</t>
  </si>
  <si>
    <t>Chart</t>
  </si>
  <si>
    <t>Back</t>
  </si>
  <si>
    <t>Fields in yellow are for the user to edit</t>
  </si>
  <si>
    <t>Field in grey are inactive (do not edit)</t>
  </si>
  <si>
    <t>A</t>
  </si>
  <si>
    <t>Share of male population in total population (usually 0.5)</t>
  </si>
  <si>
    <t>Main growth drivers (Human Capital and TFP)</t>
  </si>
  <si>
    <t>Labor force Participation Rate (by Gender)</t>
  </si>
  <si>
    <t>External balance variables (either CAB or debt&amp;FDI are active)</t>
  </si>
  <si>
    <t>Demographic variables</t>
  </si>
  <si>
    <t>headcountpoverty</t>
  </si>
  <si>
    <t>Input</t>
  </si>
  <si>
    <t>Output</t>
  </si>
  <si>
    <t>Diagnostic: Effectiveness of investment</t>
  </si>
  <si>
    <t>Poverty Rate (Headcount)</t>
  </si>
  <si>
    <t>Initial is: (if above cell -yellow- is blank uses pre-loaded)  --&gt;</t>
  </si>
  <si>
    <t>Initial Headcount Poverty Rate (Preloaded, from Povcalnet)</t>
  </si>
  <si>
    <t>Initial Headcount Poverty Rate  (user defined) --&gt;</t>
  </si>
  <si>
    <t>Initial Gini coefficient  (user defined) --&gt;</t>
  </si>
  <si>
    <t>Growth Elasticity of Poverty</t>
  </si>
  <si>
    <t>Growth Elasticity of Poverty (GEP)</t>
  </si>
  <si>
    <r>
      <rPr>
        <b/>
        <sz val="12"/>
        <color theme="1"/>
        <rFont val="Calibri"/>
        <family val="2"/>
      </rPr>
      <t>If "automatic":</t>
    </r>
    <r>
      <rPr>
        <sz val="12"/>
        <color theme="1"/>
        <rFont val="Calibri"/>
        <family val="2"/>
        <scheme val="minor"/>
      </rPr>
      <t xml:space="preserve"> calculate the GEP from log-normal income distn, as below</t>
    </r>
  </si>
  <si>
    <t>If manual: fill in Growth Elasticity of Poverty on right</t>
  </si>
  <si>
    <t>Growth elasticity of poverty (only if on Manual)</t>
  </si>
  <si>
    <t>Target for Gini Coefficient --&gt;</t>
  </si>
  <si>
    <t>Reach target Gini rate by year --&gt;</t>
  </si>
  <si>
    <t>Gini Coefficient  (If Growth Elasticity of Poverty on Automatic)</t>
  </si>
  <si>
    <t>Poverty-Related Calculations</t>
  </si>
  <si>
    <t>Gini Coeff. (automatic log-normal income distibution only)</t>
  </si>
  <si>
    <t>Sigma (log normal distribution only)</t>
  </si>
  <si>
    <t>Mu (log normal distribution only)</t>
  </si>
  <si>
    <t>Poverty Headcount Rate</t>
  </si>
  <si>
    <t>Poverty Line (income/period)   (user defined) --&gt;</t>
  </si>
  <si>
    <t>Poverty line is: (if above cell -yellow- is blank uses pre-loaded)  --&gt;</t>
  </si>
  <si>
    <t>Poverty line</t>
  </si>
  <si>
    <t>Poverty Headcount Rate (check)</t>
  </si>
  <si>
    <t>Implied required per capita growth rate</t>
  </si>
  <si>
    <t>(implied by above)</t>
  </si>
  <si>
    <t>Poverty and Income Distribution</t>
  </si>
  <si>
    <t>Initial Poverty Rate</t>
  </si>
  <si>
    <t>If poverty is a target</t>
  </si>
  <si>
    <t>Sigma (automatic log normal distribution only)</t>
  </si>
  <si>
    <t>If poverty is a not a target</t>
  </si>
  <si>
    <t>Poverty-Related Calculations (universal)</t>
  </si>
  <si>
    <t>Scenarios allows you to easily compare two outputs given different assumptions in the "GraphsA" and "GraphsB" worksheet</t>
  </si>
  <si>
    <t xml:space="preserve">In pre-2010 versions of Excel the dropdown menus don't work. But this is easy to fix by manually typing the values instead (making sure spelling is exact). Worksheet: InputDataA_ GeneralAssumptions </t>
  </si>
  <si>
    <t>Country Name InputDataA_ GeneralAssumptions B3)</t>
  </si>
  <si>
    <t>- edit InputDataA_ GeneralAssumptions&gt;B3, and paste the name of county text into the edit bar at the top of the screen</t>
  </si>
  <si>
    <t>- alternatively, just Type the Country name into InputDataA_ GeneralAssumptions&gt;B3, making sure that the Country name is spelt correctly</t>
  </si>
  <si>
    <t>if using Excel 2010 or later all features work as planned*</t>
  </si>
  <si>
    <t xml:space="preserve">Color coding: </t>
  </si>
  <si>
    <t>Yellow= can edit</t>
  </si>
  <si>
    <t>Grey=not active (don’t edit)</t>
  </si>
  <si>
    <t>Red = formulas/populated data (don't edit)</t>
  </si>
  <si>
    <t>2) Entering General Parameter Assumptions (use InputDataA_GeneralAssumptions)</t>
  </si>
  <si>
    <t>- if manual, you must type the values manually into the ""Manual" [user defined year by year]" yellow cells to the right in InputDataA and InputDataB (they become yellow when you select manual from the drop down menu)</t>
  </si>
  <si>
    <t>By default, initial values are calibrated as historical averages from various data sources (or taken from most recent year).</t>
  </si>
  <si>
    <t>The initial value of real GDP per capita does not affect the operation of the model (which is all in growth rates) but does affect memorandum items. It can be set at the top LHS of the "InputDataA_GeneralAssumptions".</t>
  </si>
  <si>
    <t xml:space="preserve"> - for countries with a closed capital account, simply choose a current account balance constraint, and then set it equal to zero. Then S=I for all periods.</t>
  </si>
  <si>
    <t xml:space="preserve"> - if manual, enter the paths for each year in the yellow cells on the RHS of InputDataA</t>
  </si>
  <si>
    <t xml:space="preserve">   - this means if you set a series to manual, you need to manually type in those values into "User defined, year by year" yellow cells in worksheet "InputDataA_ GeneralAssumptions" or "InputDataB_ModelSpecAssumptions" for both baseline and scenario</t>
  </si>
  <si>
    <t>These switch to yellow (user able to edit) when you chose manual from the dropdown menu.</t>
  </si>
  <si>
    <t>- lookup your country name in data&gt;Cells B3:B235 edit the cell and copy the text of the country name in the edit bar at the top of the screen (DO NOT copy the cell, just the text - you will need unhide the "data" worksheet)</t>
  </si>
  <si>
    <t>Initial is: (if cell I14:J14 is blank uses pre-loaded)  --&gt;</t>
  </si>
  <si>
    <t>Limit (External Debt)/GDP --&gt;</t>
  </si>
  <si>
    <t>Reach target External Debt/Y rate by year --&gt;</t>
  </si>
  <si>
    <t>Headline GDP Growth</t>
  </si>
  <si>
    <t>(Equation 22)</t>
  </si>
  <si>
    <t>(Equation 24)</t>
  </si>
  <si>
    <t>(Equation 23)</t>
  </si>
  <si>
    <t>(Equation 19)</t>
  </si>
  <si>
    <t>(summary only)</t>
  </si>
  <si>
    <t>(Equation 21)</t>
  </si>
  <si>
    <t>(Equation 25)</t>
  </si>
  <si>
    <t>Implied Growth Semi-elasticity of poverty</t>
  </si>
  <si>
    <t>(Equation 26)</t>
  </si>
  <si>
    <t>Poverty Memorandum item</t>
  </si>
  <si>
    <t>Poverty Extension</t>
  </si>
  <si>
    <t xml:space="preserve">           hence the user does not need to be concerned about the units of the poverty line (such as currency or time period)</t>
  </si>
  <si>
    <t>Public Investment</t>
  </si>
  <si>
    <t>Initial Public Investment Ratio, pre-loaded --&gt;</t>
  </si>
  <si>
    <t>Choice for future Public Capital Formation:</t>
  </si>
  <si>
    <t>Private Investment</t>
  </si>
  <si>
    <t>Initial Public Investment Ratio (Ig/Y) (User defined) --&gt;</t>
  </si>
  <si>
    <t>Initial Private Investment Ratio (Ip/Y) (User defined) --&gt;</t>
  </si>
  <si>
    <t>Initial Private Investment Ratio, pre-loaded --&gt;</t>
  </si>
  <si>
    <t>Public Investment to GDP Ratio</t>
  </si>
  <si>
    <t>Private Investment to GDP Ratio</t>
  </si>
  <si>
    <t>Initial Total K/Y ratio (user defined) --&gt;</t>
  </si>
  <si>
    <t>Initial Total K/Y ratio, (pre-loaded)  --&gt;</t>
  </si>
  <si>
    <t>Initial is --&gt;</t>
  </si>
  <si>
    <t>Initial Public  K/Y ratio (user defined) --&gt;</t>
  </si>
  <si>
    <t>Initial Public K/Y ratio, (pre-loaded)  --&gt;</t>
  </si>
  <si>
    <t>Initial Private K/Y ratio (user defined) --&gt;</t>
  </si>
  <si>
    <t>Initial Private K/Y ratio, (pre-loaded)  --&gt;</t>
  </si>
  <si>
    <t>Public K/Y</t>
  </si>
  <si>
    <t>Private Capital per Worker Growth</t>
  </si>
  <si>
    <t>Private Capital / Output Ratio</t>
  </si>
  <si>
    <t>Pure TFP Growth rate</t>
  </si>
  <si>
    <t>Public Capital / Output Ratio</t>
  </si>
  <si>
    <t>Private K/Y</t>
  </si>
  <si>
    <t>Private Capital Depreciation Rate</t>
  </si>
  <si>
    <t>Private  Depreciation rate</t>
  </si>
  <si>
    <t>Public δ</t>
  </si>
  <si>
    <t>ф=</t>
  </si>
  <si>
    <t>Public Capital Depreciation Rate                         (2% for Structures Default)</t>
  </si>
  <si>
    <t>Elasticity (ф) (user defined) --&gt;</t>
  </si>
  <si>
    <t>Preloaded ф pick from drop-down menu --&gt;</t>
  </si>
  <si>
    <t>Total K/Y</t>
  </si>
  <si>
    <t>Congestion</t>
  </si>
  <si>
    <t>Initial is: (if cells -yellow- is blank uses data)  --&gt;</t>
  </si>
  <si>
    <t>Efficiency of NEW Public Capital  (applies to all models)</t>
  </si>
  <si>
    <t>Initial efficiency of NEW public capital (user defined) --&gt;</t>
  </si>
  <si>
    <t>Choice for future effeciency:</t>
  </si>
  <si>
    <t>Target Efficiency of New Public Capital --&gt;</t>
  </si>
  <si>
    <t>Reach Target efficiency by year --&gt;</t>
  </si>
  <si>
    <t>Note: it is only *changes* in efficiency that affect the model, not the level. Changes only apply to new public investment, not to the existing stock of public capital.</t>
  </si>
  <si>
    <t>Efficiency of NEW Public Capital</t>
  </si>
  <si>
    <t>Average Efficiency of Public Capital</t>
  </si>
  <si>
    <t>Growth rate of Ave Efficiency Public Capital</t>
  </si>
  <si>
    <t>(Eq 7)</t>
  </si>
  <si>
    <t>(Eq 18)</t>
  </si>
  <si>
    <t>(Eq 19)</t>
  </si>
  <si>
    <t>Input 1</t>
  </si>
  <si>
    <t>Input 2</t>
  </si>
  <si>
    <t>Growth Target</t>
  </si>
  <si>
    <t>National Savings</t>
  </si>
  <si>
    <t>Private Investment as a Share of GDP</t>
  </si>
  <si>
    <t>Public Investment Ratio to reach target growth rate</t>
  </si>
  <si>
    <t>Pure TFP Annual Growth Rate</t>
  </si>
  <si>
    <t>Public Investment GDP share</t>
  </si>
  <si>
    <t>(Eq 14)</t>
  </si>
  <si>
    <t>(Eq 15)</t>
  </si>
  <si>
    <t>(Eq 16)</t>
  </si>
  <si>
    <t>Public Capital Per Worker Growth</t>
  </si>
  <si>
    <t>(Eq 11)</t>
  </si>
  <si>
    <t>State Variable: Kp/Y ratio</t>
  </si>
  <si>
    <t>On (default)</t>
  </si>
  <si>
    <t>Definition</t>
  </si>
  <si>
    <t>(Eq 12)</t>
  </si>
  <si>
    <t>Growth rate of number workers (Gamma)</t>
  </si>
  <si>
    <t>(Eq 6)</t>
  </si>
  <si>
    <t>(Eq 8)</t>
  </si>
  <si>
    <t>(Eq 9)</t>
  </si>
  <si>
    <t xml:space="preserve">Private Capital /Output Ratio </t>
  </si>
  <si>
    <t>(Eq 20)</t>
  </si>
  <si>
    <t>(Eq 21)</t>
  </si>
  <si>
    <t>(Eq 22)</t>
  </si>
  <si>
    <t>Required growth rate efficent public capital per worker</t>
  </si>
  <si>
    <t>Inverse Public marginal  ICOR (Public MPK)</t>
  </si>
  <si>
    <t>Inverse Private marginal ICOR (Private MPK)</t>
  </si>
  <si>
    <t>Public marginal ICOR</t>
  </si>
  <si>
    <t>Private  marginal ICOR</t>
  </si>
  <si>
    <t>(Eq 16A)</t>
  </si>
  <si>
    <t>(Eq 16B)</t>
  </si>
  <si>
    <t>Implied Private Investment Ratio to GDP</t>
  </si>
  <si>
    <t>Private marginal ICOR</t>
  </si>
  <si>
    <t>Choose your country from the drop down menu at the top left of "InputDataA_GeneralAssumptions" (select the cell first)</t>
  </si>
  <si>
    <t>Data from that country will automatically be populated, but you can specify most of the parameters yourself if you choose (see Worksheet "GraphsA" figures of general assumptions)</t>
  </si>
  <si>
    <t>(This last case also requires some assumptions on external balance, described below)</t>
  </si>
  <si>
    <t>See  Worksheet "GraphsB" for graphs of model-specific inputs and outputs</t>
  </si>
  <si>
    <t>The user is also able to specify alternative depreciation rates, initial K/Y or labor share in a similar way in the top LHS of the input sheet.</t>
  </si>
  <si>
    <t xml:space="preserve"> - if automatic paths the user can also choose choose the final target, date reached, and also an initial value</t>
  </si>
  <si>
    <t>Elasticity of output with respect to public capital (ф)</t>
  </si>
  <si>
    <t>Depreciation rate total , user defined --&gt;</t>
  </si>
  <si>
    <t>Labor shares, user defined --&gt;</t>
  </si>
  <si>
    <t>(Eq 23 or 24)</t>
  </si>
  <si>
    <t>à</t>
  </si>
  <si>
    <t>Corresponding numbered equations are highlighted in blue in the "Model" sheets in this file (1, 1s, 2, 2s, 3, 3s)</t>
  </si>
  <si>
    <r>
      <t>(*) See relevant PDF files (</t>
    </r>
    <r>
      <rPr>
        <b/>
        <sz val="12"/>
        <color rgb="FF00B050"/>
        <rFont val="Calibri"/>
        <family val="2"/>
        <scheme val="minor"/>
      </rPr>
      <t>working paper for LTGM-PC</t>
    </r>
    <r>
      <rPr>
        <b/>
        <sz val="12"/>
        <rFont val="Calibri"/>
        <family val="2"/>
        <scheme val="minor"/>
      </rPr>
      <t xml:space="preserve"> or </t>
    </r>
    <r>
      <rPr>
        <sz val="12"/>
        <color theme="3" tint="0.39997558519241921"/>
        <rFont val="Calibri"/>
        <family val="2"/>
        <scheme val="minor"/>
      </rPr>
      <t>model description for Standard LTGM</t>
    </r>
    <r>
      <rPr>
        <b/>
        <sz val="12"/>
        <rFont val="Calibri"/>
        <family val="2"/>
        <scheme val="minor"/>
      </rPr>
      <t>) when references are made to Equations</t>
    </r>
  </si>
  <si>
    <t>Variable Name</t>
  </si>
  <si>
    <t>Depreciation Rate</t>
  </si>
  <si>
    <t>Source of Labsh</t>
  </si>
  <si>
    <t>Labor Share</t>
  </si>
  <si>
    <t>HC Growth</t>
  </si>
  <si>
    <t>Years of Schooling</t>
  </si>
  <si>
    <t>TFP Growth</t>
  </si>
  <si>
    <t>CAB/Y</t>
  </si>
  <si>
    <t>Debt/Y</t>
  </si>
  <si>
    <t>FDI/Y</t>
  </si>
  <si>
    <t>Total Population</t>
  </si>
  <si>
    <t>Population Growth</t>
  </si>
  <si>
    <t>Share of Male Pop</t>
  </si>
  <si>
    <t>Growth Rate of Participation</t>
  </si>
  <si>
    <t>Data from</t>
  </si>
  <si>
    <t>Gini</t>
  </si>
  <si>
    <t>PH_190</t>
  </si>
  <si>
    <t>PH_320</t>
  </si>
  <si>
    <t>PH_550</t>
  </si>
  <si>
    <t>PH_NPL</t>
  </si>
  <si>
    <t>I/Y</t>
  </si>
  <si>
    <t>PWT 9</t>
  </si>
  <si>
    <t xml:space="preserve">PWT 8.1 </t>
  </si>
  <si>
    <t>Year / Years used to calculate number</t>
  </si>
  <si>
    <t>Last Year in dataset</t>
  </si>
  <si>
    <t>Comment</t>
  </si>
  <si>
    <t>LaborShare</t>
  </si>
  <si>
    <t>LaborShare1</t>
  </si>
  <si>
    <t>LaborShare2</t>
  </si>
  <si>
    <t>LaborShare3</t>
  </si>
  <si>
    <t>LaborShare4</t>
  </si>
  <si>
    <t>the values corresponding to future years are estimated by demographers</t>
  </si>
  <si>
    <t>MFMOD</t>
  </si>
  <si>
    <t>Povcalnet</t>
  </si>
  <si>
    <t>WDI</t>
  </si>
  <si>
    <t>1991-2010</t>
  </si>
  <si>
    <t>1996-2010</t>
  </si>
  <si>
    <t>2001-2010</t>
  </si>
  <si>
    <t>2006-2010</t>
  </si>
  <si>
    <t>1995-2014</t>
  </si>
  <si>
    <t>2000-2014</t>
  </si>
  <si>
    <t>2005-2014</t>
  </si>
  <si>
    <t>2010-2014</t>
  </si>
  <si>
    <t>S/Y</t>
  </si>
  <si>
    <t>K/Y</t>
  </si>
  <si>
    <t/>
  </si>
  <si>
    <t>AND</t>
  </si>
  <si>
    <t>COD</t>
  </si>
  <si>
    <t>Faroe Islands</t>
  </si>
  <si>
    <t>Gibraltar</t>
  </si>
  <si>
    <t>GIB</t>
  </si>
  <si>
    <t>IMN</t>
  </si>
  <si>
    <t>Nauru</t>
  </si>
  <si>
    <t>NRU</t>
  </si>
  <si>
    <t>Korea, Dem. People's Rep.</t>
  </si>
  <si>
    <t>PSE</t>
  </si>
  <si>
    <t>ROU</t>
  </si>
  <si>
    <t>TLS</t>
  </si>
  <si>
    <t>British Virgin Islands</t>
  </si>
  <si>
    <t>VGB</t>
  </si>
  <si>
    <t>XKX</t>
  </si>
  <si>
    <t>Flows</t>
  </si>
  <si>
    <t>Stocks or Parameters</t>
  </si>
  <si>
    <t>Links to:</t>
  </si>
  <si>
    <t>Variables</t>
  </si>
  <si>
    <t>20 yr ave</t>
  </si>
  <si>
    <t>15yr ave</t>
  </si>
  <si>
    <t>10 yr ave</t>
  </si>
  <si>
    <t>5yr ave</t>
  </si>
  <si>
    <t>Most recent year</t>
  </si>
  <si>
    <t>InputDataA</t>
  </si>
  <si>
    <t>Depreciation Rate PWT 8.1</t>
  </si>
  <si>
    <t>Depreciation Rate PWT 9</t>
  </si>
  <si>
    <t>Labor Share (default)</t>
  </si>
  <si>
    <t>WDI (ILO Estimate)</t>
  </si>
  <si>
    <t>Participation Rate, Male</t>
  </si>
  <si>
    <t>Participation Rate, Female</t>
  </si>
  <si>
    <t>External Debt / Y</t>
  </si>
  <si>
    <t>Initial Population annual growth rate</t>
  </si>
  <si>
    <t>Participation Rate Growth Rate</t>
  </si>
  <si>
    <t>Headcount Poverty Rate at $1.90/day 2011PPP</t>
  </si>
  <si>
    <t>Headcount Poverty Rate at $3.20/day 2011PPP</t>
  </si>
  <si>
    <t>Headcount Poverty Rate at $5.50/day 2011PPP</t>
  </si>
  <si>
    <t>Headcount Poverty Rate at the National Poverty Line</t>
  </si>
  <si>
    <t>Initial Gini</t>
  </si>
  <si>
    <t>InputDataB</t>
  </si>
  <si>
    <t>Investment/GDP Ratio</t>
  </si>
  <si>
    <t>InputDataB and InputDataA</t>
  </si>
  <si>
    <t>GDP PC Levels</t>
  </si>
  <si>
    <t>Simulations</t>
  </si>
  <si>
    <t>Labels</t>
  </si>
  <si>
    <t>Pop</t>
  </si>
  <si>
    <t>Pop Growth</t>
  </si>
  <si>
    <t>Share of Male</t>
  </si>
  <si>
    <t>N</t>
  </si>
  <si>
    <t>Values</t>
  </si>
  <si>
    <t>Lookup Number</t>
  </si>
  <si>
    <t xml:space="preserve">GDP Growth </t>
  </si>
  <si>
    <t>Real GDP per capital annual growth rate</t>
  </si>
  <si>
    <t>20yr avg</t>
  </si>
  <si>
    <t>15yr avg</t>
  </si>
  <si>
    <t>10yr avg</t>
  </si>
  <si>
    <t>5yr avg</t>
  </si>
  <si>
    <t>Growth average</t>
  </si>
  <si>
    <t>Value</t>
  </si>
  <si>
    <t>Depreciation Rates</t>
  </si>
  <si>
    <t>Source and Type of Labor Share</t>
  </si>
  <si>
    <t>Default (PWT 8.1 / GTAP / Interpolated)</t>
  </si>
  <si>
    <t>Human Capital Growth Rate</t>
  </si>
  <si>
    <t>K/Y ratio</t>
  </si>
  <si>
    <t>TFP Growth Rate</t>
  </si>
  <si>
    <t>Foreign Direct Investment</t>
  </si>
  <si>
    <t>Poverty Line</t>
  </si>
  <si>
    <t>Poverty Headcount Ratio</t>
  </si>
  <si>
    <t>Most Recent Year</t>
  </si>
  <si>
    <t>WDI $1.90/day</t>
  </si>
  <si>
    <t>WDI $3.20/day</t>
  </si>
  <si>
    <t>WDI $5.50/day</t>
  </si>
  <si>
    <t>WDI Ntl Pvrty Line</t>
  </si>
  <si>
    <t>National Poverty Line</t>
  </si>
  <si>
    <t>Poverty</t>
  </si>
  <si>
    <t>WDI Gini Cf.</t>
  </si>
  <si>
    <t>Gini Coefficient</t>
  </si>
  <si>
    <t>Bottom 40% Growth Premium</t>
  </si>
  <si>
    <t>Investment-to-GDP Ratio</t>
  </si>
  <si>
    <t>GDP (HL) Growth Rate</t>
  </si>
  <si>
    <t>GDP (PC) Growth Rate</t>
  </si>
  <si>
    <t>GDP (PC) level</t>
  </si>
  <si>
    <t>Year</t>
  </si>
  <si>
    <t>Savings-to-GDP ratio</t>
  </si>
  <si>
    <t>Preloaded</t>
  </si>
  <si>
    <t>Actual</t>
  </si>
  <si>
    <t>User Defined</t>
  </si>
  <si>
    <t>Calculating preloaded public &amp; private investment</t>
  </si>
  <si>
    <t>Growth rate of Labor Force</t>
  </si>
  <si>
    <t>FAD</t>
  </si>
  <si>
    <t>countrycode</t>
  </si>
  <si>
    <t>blank4</t>
  </si>
  <si>
    <t>blank5</t>
  </si>
  <si>
    <t>year_fad</t>
  </si>
  <si>
    <t>kg_kp_fad</t>
  </si>
  <si>
    <t>kg_k_fad</t>
  </si>
  <si>
    <t>blank14</t>
  </si>
  <si>
    <t>blank20</t>
  </si>
  <si>
    <t>blank22</t>
  </si>
  <si>
    <t>year_wdi</t>
  </si>
  <si>
    <t>ip_wdi</t>
  </si>
  <si>
    <t>iy_wdi</t>
  </si>
  <si>
    <t>ig_wdi</t>
  </si>
  <si>
    <t>Public Inv. Share of Total Inv</t>
  </si>
  <si>
    <t>iei_data</t>
  </si>
  <si>
    <t>efficiency_iei</t>
  </si>
  <si>
    <t>pimi_data</t>
  </si>
  <si>
    <t>efficiency_pimi</t>
  </si>
  <si>
    <t>Efficiency Index</t>
  </si>
  <si>
    <t>Full Efficiency</t>
  </si>
  <si>
    <t>April ‎13, 2015</t>
  </si>
  <si>
    <t>June ‎24, 2016</t>
  </si>
  <si>
    <t>April ‎13, ‎2015</t>
  </si>
  <si>
    <t>LS. 1 Mixed Inc.</t>
  </si>
  <si>
    <t>LS. 2 Part Mixed Inc.</t>
  </si>
  <si>
    <t>LS. 3 Avg Wage</t>
  </si>
  <si>
    <t>LS. 4 Agriculture</t>
  </si>
  <si>
    <t>GDP PC level</t>
  </si>
  <si>
    <t>Preloaded International Poverty line</t>
  </si>
  <si>
    <t>Most Recent Yr</t>
  </si>
  <si>
    <t>Initial Gini coefficient (Preloaded, from</t>
  </si>
  <si>
    <t>Choice for future Private Capital Formation:</t>
  </si>
  <si>
    <t>Off</t>
  </si>
  <si>
    <t>Elasticity</t>
  </si>
  <si>
    <t>*Only applies to growth rates, not GDP PC levels</t>
  </si>
  <si>
    <t>Poverty Line Index</t>
  </si>
  <si>
    <t>If growth premium of bottom 40% is chosen:</t>
  </si>
  <si>
    <t>Initial Pro-poor growth premium</t>
  </si>
  <si>
    <t>Path for pro-poor growth premium</t>
  </si>
  <si>
    <t>Target for pro-poor growth premium --&gt;</t>
  </si>
  <si>
    <t>Reach target pro-poor growth premium by year --&gt;</t>
  </si>
  <si>
    <t xml:space="preserve">Note: the pro-poor growth premium is the difference between the growth rate of per capita incomes of the bottom 40% and the per capita incomes of economy as a whole. A positive number indicates that the incomes of bottom 40% grow faster and hence inequality (and the Gini) falls. </t>
  </si>
  <si>
    <t>Growth Premium of bottom 40% (if GEP is on Automatic)</t>
  </si>
  <si>
    <t>Used in "baseline" (from Gini or Growth premium)</t>
  </si>
  <si>
    <t>Used in "scenario" (from Gini or Growth premium)</t>
  </si>
  <si>
    <t>Implied SD underlying normal distribution</t>
  </si>
  <si>
    <t>Implied income share of bottom 40% of the population (SB40)</t>
  </si>
  <si>
    <t xml:space="preserve"> </t>
  </si>
  <si>
    <t>Shared Properity Premium</t>
  </si>
  <si>
    <t>Growth rate of bottom 40% (per capita)</t>
  </si>
  <si>
    <t>Income Share of Bottom 40% of population</t>
  </si>
  <si>
    <t>Poverty line index</t>
  </si>
  <si>
    <t>Depreciation rate total, pre-loaded based on:</t>
  </si>
  <si>
    <t>Initial CAB/GDP,  pre-loaded based on</t>
  </si>
  <si>
    <t>Initial FDI ratio to GDP, pre-loaded based on:</t>
  </si>
  <si>
    <t>Initial is: (if cell D32:E32 -yellow- is blank uses pre-loaded)  --&gt;</t>
  </si>
  <si>
    <t>Initial is: (if cell D41:E41 -yellow- is blank uses pre-loaded)  --&gt;</t>
  </si>
  <si>
    <t>Initial is: (if cell D54:E54 -yellow- is blank uses pre-loaded)  --&gt;</t>
  </si>
  <si>
    <t>Depreciation rate is / are (if cells D13:E13 are blank, uses preloaded): --&gt;</t>
  </si>
  <si>
    <t>Labor share is / are (if cells D16:E16 are blank, uses preloaded): --&gt;</t>
  </si>
  <si>
    <t>Private Depreciation rate</t>
  </si>
  <si>
    <t xml:space="preserve">Note: it is only the initial poverty rate that affects simulations -- the corresponding poverty line is only included for completeness. </t>
  </si>
  <si>
    <t>Initial is: (if cell D63:E63 -yellow- is blank uses pre-loaded)  --&gt;</t>
  </si>
  <si>
    <t>Initial is: (if cell D76:E76 -yellow- is blank uses pre-loaded)  --&gt;</t>
  </si>
  <si>
    <t>Initial is (if cell D85:E85 is blank uses pre-loaded) --&gt;</t>
  </si>
  <si>
    <t>Initial FDI/Y is (if cell D95:E95 is blank uses pre-loaded) --&gt;</t>
  </si>
  <si>
    <t>Initial is (if cell D8:E8-yellow-is blank uses pre-loaded): --&gt;</t>
  </si>
  <si>
    <t>Initial is: (if cell D18:E18 -yellow- is blank uses pre-loaded)  --&gt;</t>
  </si>
  <si>
    <t>Initial is (if cell D27:E27 -yellow- is blank uses pre-loaded)--&gt;</t>
  </si>
  <si>
    <t>Initial GNS/Y is (if cell D40:E40 is blank uses pre-loaded) --&gt;</t>
  </si>
  <si>
    <t>PWT 8.1 &amp; GTAP</t>
  </si>
  <si>
    <t>Submodel 2: Assumed growth target  (generates public investment)</t>
  </si>
  <si>
    <t xml:space="preserve">Submodel 3: Defining path for Gross National Savings (Ratio to GDP) </t>
  </si>
  <si>
    <t>Submodel 1</t>
  </si>
  <si>
    <t>Submodel 2</t>
  </si>
  <si>
    <t>Submodel 3</t>
  </si>
  <si>
    <t>Assumptions Specific to Submodel 1, Submodel 2 or Submodel 3</t>
  </si>
  <si>
    <t>Submodel 1: Growth given Investment</t>
  </si>
  <si>
    <t>Submodel 2: Investment given growth</t>
  </si>
  <si>
    <t>Submodel 3: Growth Given Savings</t>
  </si>
  <si>
    <t>Corresponding numbered equations are highlighted in green in the "Submodel" sheets in this file (1, 1s, 2, 2s, 3, 3s)</t>
  </si>
  <si>
    <t>Worksheet "InputDataA_GeneralAssumptions" controls most simulation parameters and assumptions that affect all three submodels</t>
  </si>
  <si>
    <t>Worksheet "InputDataB_ModelSpecAssumptions" controls submodel-specific parameters</t>
  </si>
  <si>
    <t>If you want to calculate growth for a given investment-to-GDP profile, use Submodel 1</t>
  </si>
  <si>
    <t>Submodel 1, 2 and 3 uses the same general parameters as each other; Submodel 1s, 2s and 3s uses the same general parameters as each other("s" is for scenarios -  see below)</t>
  </si>
  <si>
    <t>For example, to calculate growth rates given the same investment profile but different TFP growth assumptions, use Submodel 1 for one (baseline) TFP assumption, and Submodel 1s (scenario) for the alternative TFP assumption.</t>
  </si>
  <si>
    <t>Submodel 1, 2, 3 apply to the "baseline". Submodel 1s, 2s, 3s apply to the "scenarios". Automatic and Manual (from the drop-down menu) apply to both Baseline and Scenario</t>
  </si>
  <si>
    <t>If you want to calculate required investment to achieve a target growth path, use Submodel 2</t>
  </si>
  <si>
    <t>Submodel 2 also allows the addition of given poverty target to calculate growth</t>
  </si>
  <si>
    <t>For Submodel 2, choose between the types of growth target: a GDP per capita growth target, a headline GDP growth target,  a GDP per capita levels target or a poverty target (does not affect Submodel 1 or 3)</t>
  </si>
  <si>
    <t xml:space="preserve">     - The model automatically interprets the "type" of these numbers, and converts them to an implied GDP per capita growth target in the Submodel 2 and Submodel 2s sheets</t>
  </si>
  <si>
    <t>Output Target (Submodel 2 and 2s Only)</t>
  </si>
  <si>
    <t xml:space="preserve">If you want to calculate growth for a given savings-to-GDP profile, use Submodel 3 </t>
  </si>
  <si>
    <t>The parameters which actually go into the calculations are listed in "Summary of Inputs based on User's choice"  in the  Submodel 1(s),  Submodel 2(s) and  Submodel 3(s) spreadsheets</t>
  </si>
  <si>
    <t>3) Entering Submodel 1-, Submodel 2- or Submodel 3-specific parameters - Use InputDataB sheet</t>
  </si>
  <si>
    <t>-- These govern the relationship beteen S/Y and I/Y, which are particularly important for Submodel 3</t>
  </si>
  <si>
    <t>Final Year</t>
  </si>
  <si>
    <t>Kg/Kp</t>
  </si>
  <si>
    <t>Kg/K</t>
  </si>
  <si>
    <t>IEI Data</t>
  </si>
  <si>
    <t>Efficiency</t>
  </si>
  <si>
    <t>PIMI</t>
  </si>
  <si>
    <t>Ip/Y</t>
  </si>
  <si>
    <t>Last Year</t>
  </si>
  <si>
    <t>Ig/Y</t>
  </si>
  <si>
    <t>Interpolated data</t>
  </si>
  <si>
    <t>IEI</t>
  </si>
  <si>
    <t>data_kg_k</t>
  </si>
  <si>
    <t>KgK Data</t>
  </si>
  <si>
    <t>Graphs of assumptions which affect all submodels</t>
  </si>
  <si>
    <t>In most cases you can choose  an "automatic"  or "manual" version of each series from a drop-down menu</t>
  </si>
  <si>
    <t>For Submodel 1, choose either "automatic" or "manual" values for a path of I/Y (as above), these will not affect Submodel 2 or 3</t>
  </si>
  <si>
    <t xml:space="preserve">  - Then choose between  "automatic" or "manual" values for a path of the growth target. If automatic, you also need to choose an end date as above and the model generates a smooth path</t>
  </si>
  <si>
    <t>For Submodel 3, choose either "automatic" or "manual" values for a path of S/Y (as above), these will not affect Submodel 1 or 2</t>
  </si>
  <si>
    <t xml:space="preserve">  - If choose "manual" then you need to enter the values corresponding to the type of growth target in InputDataB on the RHS row 27 and 33. Eg  5000  (for a GDP per capita levels target) or 0.06 (for a growth target)</t>
  </si>
  <si>
    <t>* in testing, occasionally conditonal formatting would only update when one changes to a different tab.</t>
  </si>
  <si>
    <t xml:space="preserve">See the working paper "Assessing the effect of public capital on growth: An Extension of the World Bank Long-Term Growth Model (Devadas and Pennings 2018)" for model equations and explanation of the drivers of growth specific to the LTGM with public capital extension. </t>
  </si>
  <si>
    <t>Congestion (in terms of private capital)   (drop down menu)</t>
  </si>
  <si>
    <t>IMF FAD</t>
  </si>
  <si>
    <t>- Type "Debt" or "CAB" (without quotes) InputDataA_ GeneralAssumptions&gt;D72 to choose the type of external debt constraint</t>
  </si>
  <si>
    <t>- Type "GDP Growth" or "GDP PC Growth" or "GDP PC Level" (without quotes) InputDataB_ ModelSpecAssumptions&gt;D34 to choose the type of output target when using Submodel 2 or 2s</t>
  </si>
  <si>
    <t>Submodel 1 and 3: Assumed path for public investment share of GDP</t>
  </si>
  <si>
    <t>Submodel 1 and 2: Assumed path for private investment share of GDP</t>
  </si>
  <si>
    <t>Default (0.17)</t>
  </si>
  <si>
    <t>Elasticity (ф) preloaded</t>
  </si>
  <si>
    <t>Low (0.10)</t>
  </si>
  <si>
    <t>Note: Use default (ф=0.17) for essential insfractructure</t>
  </si>
  <si>
    <t>Memorandum Item</t>
  </si>
  <si>
    <t>Target Public Investment Ratio (Ig/Y) --&gt;</t>
  </si>
  <si>
    <t>Reach target Public  Ig/Y rate by year --&gt;</t>
  </si>
  <si>
    <t>Target Investment Ratio (Ip/Y) --&gt;</t>
  </si>
  <si>
    <t>Reach target Ip/Y rate by year --&gt;</t>
  </si>
  <si>
    <t>Ig/I</t>
  </si>
  <si>
    <t>(Diff vs. baseline)</t>
  </si>
  <si>
    <t>Public Investment / Total Investment Ratio</t>
  </si>
  <si>
    <t>Marginal product of public investment efficiency (MPe)</t>
  </si>
  <si>
    <t>(Eq 27)</t>
  </si>
  <si>
    <t>Inverse Public marginal ICOR (Public MPK)</t>
  </si>
  <si>
    <t>Long Term Growth Model (LTGM) - Public Capital Extension Spreadsheet</t>
  </si>
  <si>
    <t>PIMI. Note: Normalized scores (4=1)</t>
  </si>
  <si>
    <t>Note: no demographics data after 2050, so we assume (i) population growth the same as 2050, (ii) male share same as 2050, (iii) Working age population to total population ratio is constant</t>
  </si>
  <si>
    <t>The spreadsheet is updated regularly, please check www.worldbank.org/LTGM for the last version.</t>
  </si>
  <si>
    <t>http://www.worldbank.org/LTGM</t>
  </si>
  <si>
    <t>Path for Gini Coefficient (if selected)</t>
  </si>
  <si>
    <t>Path for Future inequality</t>
  </si>
  <si>
    <t>Measured Public Capital Growth</t>
  </si>
  <si>
    <t>delta81</t>
  </si>
  <si>
    <t>delta9</t>
  </si>
  <si>
    <t>delta91</t>
  </si>
  <si>
    <t>lab_sh1_81</t>
  </si>
  <si>
    <t>lab_sh2_81</t>
  </si>
  <si>
    <t>lab_sh3_81</t>
  </si>
  <si>
    <t>lab_sh4_81</t>
  </si>
  <si>
    <t>blank11</t>
  </si>
  <si>
    <t>labsh_9</t>
  </si>
  <si>
    <t>lab_sh1_9</t>
  </si>
  <si>
    <t>lab_sh2_9</t>
  </si>
  <si>
    <t>lab_sh3_9</t>
  </si>
  <si>
    <t>lab_sh4_9</t>
  </si>
  <si>
    <t>blank17</t>
  </si>
  <si>
    <t>labsh_91</t>
  </si>
  <si>
    <t>lab_sh1_91</t>
  </si>
  <si>
    <t>lab_sh2_91</t>
  </si>
  <si>
    <t>lab_sh3_91</t>
  </si>
  <si>
    <t>lab_sh4_91</t>
  </si>
  <si>
    <t>blank18</t>
  </si>
  <si>
    <t>data_typeky8</t>
  </si>
  <si>
    <t>ky8</t>
  </si>
  <si>
    <t>data_typeky9</t>
  </si>
  <si>
    <t>ky9</t>
  </si>
  <si>
    <t>data_typeky91</t>
  </si>
  <si>
    <t>ky91</t>
  </si>
  <si>
    <t>data_typehc81</t>
  </si>
  <si>
    <t>avg_hc81_growth20</t>
  </si>
  <si>
    <t>avg_hc81_growth15</t>
  </si>
  <si>
    <t>avg_hc81_growth10</t>
  </si>
  <si>
    <t>avg_hc81_growth05</t>
  </si>
  <si>
    <t>avg_hc81_growth00</t>
  </si>
  <si>
    <t>blank27</t>
  </si>
  <si>
    <t>data_typehc9</t>
  </si>
  <si>
    <t>avg_hc9_growth20</t>
  </si>
  <si>
    <t>avg_hc9_growth15</t>
  </si>
  <si>
    <t>avg_hc9_growth10</t>
  </si>
  <si>
    <t>avg_hc9_growth05</t>
  </si>
  <si>
    <t>avg_hc9_growth00</t>
  </si>
  <si>
    <t>blank34</t>
  </si>
  <si>
    <t>data_typehc91</t>
  </si>
  <si>
    <t>avg_hc91_growth20</t>
  </si>
  <si>
    <t>avg_hc91_growth15</t>
  </si>
  <si>
    <t>avg_hc91_growth10</t>
  </si>
  <si>
    <t>avg_hc91_growth05</t>
  </si>
  <si>
    <t>avg_hc91_growth00</t>
  </si>
  <si>
    <t>blank35</t>
  </si>
  <si>
    <t>yr_sch1994</t>
  </si>
  <si>
    <t>yr_sch1999</t>
  </si>
  <si>
    <t>yr_sch2004</t>
  </si>
  <si>
    <t>yr_sch2009</t>
  </si>
  <si>
    <t>yr_sch2014</t>
  </si>
  <si>
    <t>blank36</t>
  </si>
  <si>
    <t>yr_sch1997</t>
  </si>
  <si>
    <t>yr_sch2002</t>
  </si>
  <si>
    <t>yr_sch2007</t>
  </si>
  <si>
    <t>yr_sch2012</t>
  </si>
  <si>
    <t>yr_sch2017</t>
  </si>
  <si>
    <t>blank40</t>
  </si>
  <si>
    <t>blank41</t>
  </si>
  <si>
    <t>blank43</t>
  </si>
  <si>
    <t>blank44</t>
  </si>
  <si>
    <t>data_typetfp81</t>
  </si>
  <si>
    <t>avg_tfp81_growth20</t>
  </si>
  <si>
    <t>avg_tfp81_growth15</t>
  </si>
  <si>
    <t>avg_tfp81_growth10</t>
  </si>
  <si>
    <t>avg_tfp81_growth05</t>
  </si>
  <si>
    <t>avg_tfp81_growth00</t>
  </si>
  <si>
    <t>blank48</t>
  </si>
  <si>
    <t>data_typetfp9</t>
  </si>
  <si>
    <t>avg_tfp9_growth20</t>
  </si>
  <si>
    <t>avg_tfp9_growth15</t>
  </si>
  <si>
    <t>avg_tfp9_growth10</t>
  </si>
  <si>
    <t>avg_tfp9_growth05</t>
  </si>
  <si>
    <t>avg_tfp9_growth00</t>
  </si>
  <si>
    <t>blank49</t>
  </si>
  <si>
    <t>data_typetfp91</t>
  </si>
  <si>
    <t>avg_tfp91_growth20</t>
  </si>
  <si>
    <t>avg_tfp91_growth15</t>
  </si>
  <si>
    <t>avg_tfp91_growth10</t>
  </si>
  <si>
    <t>avg_tfp91_growth05</t>
  </si>
  <si>
    <t>avg_tfp91_growth00</t>
  </si>
  <si>
    <t>blank55</t>
  </si>
  <si>
    <t>blank56</t>
  </si>
  <si>
    <t>blank57</t>
  </si>
  <si>
    <t>lab_market_part</t>
  </si>
  <si>
    <t>blank60</t>
  </si>
  <si>
    <t>blank61</t>
  </si>
  <si>
    <t>lab_market_part_male</t>
  </si>
  <si>
    <t>blank63</t>
  </si>
  <si>
    <t>blank64</t>
  </si>
  <si>
    <t>lab_market_part_female</t>
  </si>
  <si>
    <t>blank66</t>
  </si>
  <si>
    <t>avg_cab_growth20</t>
  </si>
  <si>
    <t>avg_cab_growth15</t>
  </si>
  <si>
    <t>avg_cab_growth10</t>
  </si>
  <si>
    <t>avg_cab_growth05</t>
  </si>
  <si>
    <t>avg_cab_growth00</t>
  </si>
  <si>
    <t>blank72</t>
  </si>
  <si>
    <t>avg_cabwdi_growth20</t>
  </si>
  <si>
    <t>avg_cabwdi_growth15</t>
  </si>
  <si>
    <t>avg_cabwdi_growth10</t>
  </si>
  <si>
    <t>avg_cabwdi_growth05</t>
  </si>
  <si>
    <t>avg_cabwdi_growth00</t>
  </si>
  <si>
    <t>blank78</t>
  </si>
  <si>
    <t>debt_y</t>
  </si>
  <si>
    <t>blank80</t>
  </si>
  <si>
    <t>avg_fdiwdi_growth20</t>
  </si>
  <si>
    <t>avg_fdiwdi_growth15</t>
  </si>
  <si>
    <t>avg_fdiwdi_growth10</t>
  </si>
  <si>
    <t>avg_fdiwdi_growth05</t>
  </si>
  <si>
    <t>avg_fdiwdi_growth00</t>
  </si>
  <si>
    <t>blank86</t>
  </si>
  <si>
    <t>blank87</t>
  </si>
  <si>
    <t>blank88</t>
  </si>
  <si>
    <t>blank89</t>
  </si>
  <si>
    <t>blank90</t>
  </si>
  <si>
    <t>blank91</t>
  </si>
  <si>
    <t>blank92</t>
  </si>
  <si>
    <t>blank93</t>
  </si>
  <si>
    <t>blank94</t>
  </si>
  <si>
    <t>blank95</t>
  </si>
  <si>
    <t>pop2000</t>
  </si>
  <si>
    <t>pop2001</t>
  </si>
  <si>
    <t>pop2002</t>
  </si>
  <si>
    <t>pop2003</t>
  </si>
  <si>
    <t>pop2004</t>
  </si>
  <si>
    <t>pop2005</t>
  </si>
  <si>
    <t>pop2006</t>
  </si>
  <si>
    <t>pop2007</t>
  </si>
  <si>
    <t>pop2008</t>
  </si>
  <si>
    <t>pop2009</t>
  </si>
  <si>
    <t>pop2010</t>
  </si>
  <si>
    <t>pop2011</t>
  </si>
  <si>
    <t>pop2012</t>
  </si>
  <si>
    <t>pop2013</t>
  </si>
  <si>
    <t>pop2014</t>
  </si>
  <si>
    <t>pop2015</t>
  </si>
  <si>
    <t>pop2016</t>
  </si>
  <si>
    <t>pop2017</t>
  </si>
  <si>
    <t>pop2018</t>
  </si>
  <si>
    <t>pop2019</t>
  </si>
  <si>
    <t>pop2020</t>
  </si>
  <si>
    <t>pop2021</t>
  </si>
  <si>
    <t>pop2022</t>
  </si>
  <si>
    <t>pop2023</t>
  </si>
  <si>
    <t>pop2024</t>
  </si>
  <si>
    <t>pop2025</t>
  </si>
  <si>
    <t>pop2026</t>
  </si>
  <si>
    <t>pop2027</t>
  </si>
  <si>
    <t>pop2028</t>
  </si>
  <si>
    <t>pop2029</t>
  </si>
  <si>
    <t>pop2030</t>
  </si>
  <si>
    <t>pop2031</t>
  </si>
  <si>
    <t>pop2032</t>
  </si>
  <si>
    <t>pop2033</t>
  </si>
  <si>
    <t>pop2034</t>
  </si>
  <si>
    <t>pop2035</t>
  </si>
  <si>
    <t>pop2036</t>
  </si>
  <si>
    <t>pop2037</t>
  </si>
  <si>
    <t>pop2038</t>
  </si>
  <si>
    <t>pop2039</t>
  </si>
  <si>
    <t>pop2040</t>
  </si>
  <si>
    <t>pop2041</t>
  </si>
  <si>
    <t>pop2042</t>
  </si>
  <si>
    <t>pop2043</t>
  </si>
  <si>
    <t>pop2044</t>
  </si>
  <si>
    <t>pop2045</t>
  </si>
  <si>
    <t>pop2046</t>
  </si>
  <si>
    <t>pop2047</t>
  </si>
  <si>
    <t>pop2048</t>
  </si>
  <si>
    <t>pop2049</t>
  </si>
  <si>
    <t>pop2050</t>
  </si>
  <si>
    <t>blank147</t>
  </si>
  <si>
    <t>blank148</t>
  </si>
  <si>
    <t>pop_g2016</t>
  </si>
  <si>
    <t>pop_g2017</t>
  </si>
  <si>
    <t>pop_g2018</t>
  </si>
  <si>
    <t>pop_g2019</t>
  </si>
  <si>
    <t>pop_g2020</t>
  </si>
  <si>
    <t>pop_g2021</t>
  </si>
  <si>
    <t>pop_g2022</t>
  </si>
  <si>
    <t>pop_g2023</t>
  </si>
  <si>
    <t>pop_g2024</t>
  </si>
  <si>
    <t>pop_g2025</t>
  </si>
  <si>
    <t>pop_g2026</t>
  </si>
  <si>
    <t>pop_g2027</t>
  </si>
  <si>
    <t>pop_g2028</t>
  </si>
  <si>
    <t>pop_g2029</t>
  </si>
  <si>
    <t>pop_g2030</t>
  </si>
  <si>
    <t>pop_g2031</t>
  </si>
  <si>
    <t>pop_g2032</t>
  </si>
  <si>
    <t>pop_g2033</t>
  </si>
  <si>
    <t>pop_g2034</t>
  </si>
  <si>
    <t>pop_g2035</t>
  </si>
  <si>
    <t>pop_g2036</t>
  </si>
  <si>
    <t>pop_g2037</t>
  </si>
  <si>
    <t>pop_g2038</t>
  </si>
  <si>
    <t>pop_g2039</t>
  </si>
  <si>
    <t>pop_g2040</t>
  </si>
  <si>
    <t>pop_g2041</t>
  </si>
  <si>
    <t>pop_g2042</t>
  </si>
  <si>
    <t>pop_g2043</t>
  </si>
  <si>
    <t>pop_g2044</t>
  </si>
  <si>
    <t>pop_g2045</t>
  </si>
  <si>
    <t>pop_g2046</t>
  </si>
  <si>
    <t>pop_g2047</t>
  </si>
  <si>
    <t>pop_g2048</t>
  </si>
  <si>
    <t>pop_g2049</t>
  </si>
  <si>
    <t>pop_g2050</t>
  </si>
  <si>
    <t>blank184</t>
  </si>
  <si>
    <t>blank185</t>
  </si>
  <si>
    <t>blank186</t>
  </si>
  <si>
    <t>data_type</t>
  </si>
  <si>
    <t>pop_m2015</t>
  </si>
  <si>
    <t>pop_m2016</t>
  </si>
  <si>
    <t>pop_m2017</t>
  </si>
  <si>
    <t>pop_m2018</t>
  </si>
  <si>
    <t>pop_m2019</t>
  </si>
  <si>
    <t>pop_m2020</t>
  </si>
  <si>
    <t>pop_m2021</t>
  </si>
  <si>
    <t>pop_m2022</t>
  </si>
  <si>
    <t>pop_m2023</t>
  </si>
  <si>
    <t>pop_m2024</t>
  </si>
  <si>
    <t>pop_m2025</t>
  </si>
  <si>
    <t>pop_m2026</t>
  </si>
  <si>
    <t>pop_m2027</t>
  </si>
  <si>
    <t>pop_m2028</t>
  </si>
  <si>
    <t>pop_m2029</t>
  </si>
  <si>
    <t>pop_m2030</t>
  </si>
  <si>
    <t>pop_m2031</t>
  </si>
  <si>
    <t>pop_m2032</t>
  </si>
  <si>
    <t>pop_m2033</t>
  </si>
  <si>
    <t>pop_m2034</t>
  </si>
  <si>
    <t>pop_m2035</t>
  </si>
  <si>
    <t>pop_m2036</t>
  </si>
  <si>
    <t>pop_m2037</t>
  </si>
  <si>
    <t>pop_m2038</t>
  </si>
  <si>
    <t>pop_m2039</t>
  </si>
  <si>
    <t>pop_m2040</t>
  </si>
  <si>
    <t>pop_m2041</t>
  </si>
  <si>
    <t>pop_m2042</t>
  </si>
  <si>
    <t>pop_m2043</t>
  </si>
  <si>
    <t>pop_m2044</t>
  </si>
  <si>
    <t>pop_m2045</t>
  </si>
  <si>
    <t>pop_m2046</t>
  </si>
  <si>
    <t>pop_m2047</t>
  </si>
  <si>
    <t>pop_m2048</t>
  </si>
  <si>
    <t>pop_m2049</t>
  </si>
  <si>
    <t>pop_m2050</t>
  </si>
  <si>
    <t>blank224</t>
  </si>
  <si>
    <t>blank225</t>
  </si>
  <si>
    <t>blank263</t>
  </si>
  <si>
    <t>blank299</t>
  </si>
  <si>
    <t>blank300</t>
  </si>
  <si>
    <t>lab_market_part2001</t>
  </si>
  <si>
    <t>lab_market_part2002</t>
  </si>
  <si>
    <t>lab_market_part2003</t>
  </si>
  <si>
    <t>lab_market_part2004</t>
  </si>
  <si>
    <t>lab_market_part2005</t>
  </si>
  <si>
    <t>lab_market_part2006</t>
  </si>
  <si>
    <t>lab_market_part2007</t>
  </si>
  <si>
    <t>lab_market_part2008</t>
  </si>
  <si>
    <t>lab_market_part2009</t>
  </si>
  <si>
    <t>lab_market_part2010</t>
  </si>
  <si>
    <t>lab_market_part2011</t>
  </si>
  <si>
    <t>lab_market_part2012</t>
  </si>
  <si>
    <t>lab_market_part2013</t>
  </si>
  <si>
    <t>lab_market_part2014</t>
  </si>
  <si>
    <t>lab_market_part2015</t>
  </si>
  <si>
    <t>lab_market_part2016</t>
  </si>
  <si>
    <t>lab_market_part2017</t>
  </si>
  <si>
    <t>lab_market_part2018</t>
  </si>
  <si>
    <t>blank320</t>
  </si>
  <si>
    <t>blank321</t>
  </si>
  <si>
    <t>blank322</t>
  </si>
  <si>
    <t>lab_growth</t>
  </si>
  <si>
    <t>blank327</t>
  </si>
  <si>
    <t>blank328</t>
  </si>
  <si>
    <t>blank329</t>
  </si>
  <si>
    <t>blank330</t>
  </si>
  <si>
    <t>blank331</t>
  </si>
  <si>
    <t>blank332</t>
  </si>
  <si>
    <t>blank333</t>
  </si>
  <si>
    <t>blank334</t>
  </si>
  <si>
    <t>gini</t>
  </si>
  <si>
    <t>yeargini</t>
  </si>
  <si>
    <t>blank337</t>
  </si>
  <si>
    <t>poverty190</t>
  </si>
  <si>
    <t>yearp190</t>
  </si>
  <si>
    <t>blank340</t>
  </si>
  <si>
    <t>poverty320</t>
  </si>
  <si>
    <t>yearp320</t>
  </si>
  <si>
    <t>blank343</t>
  </si>
  <si>
    <t>poverty550</t>
  </si>
  <si>
    <t>yearp550</t>
  </si>
  <si>
    <t>blank346</t>
  </si>
  <si>
    <t>povertynl</t>
  </si>
  <si>
    <t>yearpnl</t>
  </si>
  <si>
    <t>blank349</t>
  </si>
  <si>
    <t>data_type_iy</t>
  </si>
  <si>
    <t>avg_iy_growth20</t>
  </si>
  <si>
    <t>avg_iy_growth15</t>
  </si>
  <si>
    <t>avg_iy_growth10</t>
  </si>
  <si>
    <t>avg_iy_growth05</t>
  </si>
  <si>
    <t>avg_iy_growth00</t>
  </si>
  <si>
    <t>blank356</t>
  </si>
  <si>
    <t>blank357</t>
  </si>
  <si>
    <t>avg_iywdi_growth20</t>
  </si>
  <si>
    <t>avg_iywdi_growth15</t>
  </si>
  <si>
    <t>avg_iywdi_growth10</t>
  </si>
  <si>
    <t>avg_iywdi_growth05</t>
  </si>
  <si>
    <t>avg_iywdi_growth00</t>
  </si>
  <si>
    <t>blank363</t>
  </si>
  <si>
    <t>blank364</t>
  </si>
  <si>
    <t>avg_gdp_growth20</t>
  </si>
  <si>
    <t>avg_gdp_growth15</t>
  </si>
  <si>
    <t>avg_gdp_growth10</t>
  </si>
  <si>
    <t>avg_gdp_growth05</t>
  </si>
  <si>
    <t>avg_gdp_growth00</t>
  </si>
  <si>
    <t>blank370</t>
  </si>
  <si>
    <t>blank371</t>
  </si>
  <si>
    <t>avg_gdpwdi_growth20</t>
  </si>
  <si>
    <t>avg_gdpwdi_growth15</t>
  </si>
  <si>
    <t>avg_gdpwdi_growth10</t>
  </si>
  <si>
    <t>avg_gdpwdi_growth05</t>
  </si>
  <si>
    <t>avg_gdpwdi_growth00</t>
  </si>
  <si>
    <t>blank377</t>
  </si>
  <si>
    <t>blank378</t>
  </si>
  <si>
    <t>avg_gdppc_growth20</t>
  </si>
  <si>
    <t>avg_gdppc_growth15</t>
  </si>
  <si>
    <t>avg_gdppc_growth10</t>
  </si>
  <si>
    <t>avg_gdppc_growth05</t>
  </si>
  <si>
    <t>avg_gdppc_growth00</t>
  </si>
  <si>
    <t>blank384</t>
  </si>
  <si>
    <t>blank385</t>
  </si>
  <si>
    <t>avg_gdppcwdi_growth20</t>
  </si>
  <si>
    <t>avg_gdppcwdi_growth15</t>
  </si>
  <si>
    <t>avg_gdppcwdi_growth10</t>
  </si>
  <si>
    <t>avg_gdppcwdi_growth05</t>
  </si>
  <si>
    <t>avg_gdppcwdi_growth00</t>
  </si>
  <si>
    <t>blank391</t>
  </si>
  <si>
    <t>blank393</t>
  </si>
  <si>
    <t>blank395</t>
  </si>
  <si>
    <t>gdp_pc_wdi18</t>
  </si>
  <si>
    <t>blank397</t>
  </si>
  <si>
    <t>blank398</t>
  </si>
  <si>
    <t>avg_sy_growth20</t>
  </si>
  <si>
    <t>avg_sy_growth15</t>
  </si>
  <si>
    <t>avg_sy_growth10</t>
  </si>
  <si>
    <t>avg_sy_growth05</t>
  </si>
  <si>
    <t>avg_sy_growth00</t>
  </si>
  <si>
    <t>blank404</t>
  </si>
  <si>
    <t>blank405</t>
  </si>
  <si>
    <t>avg_sywdi_growth20</t>
  </si>
  <si>
    <t>avg_sywdi_growth15</t>
  </si>
  <si>
    <t>avg_sywdi_growth10</t>
  </si>
  <si>
    <t>avg_sywdi_growth05</t>
  </si>
  <si>
    <t>avg_sywdi_growth00</t>
  </si>
  <si>
    <t>PWT 9.1</t>
  </si>
  <si>
    <t>Eswatini</t>
  </si>
  <si>
    <t>North Macedonia</t>
  </si>
  <si>
    <t>UN Avg years</t>
  </si>
  <si>
    <t>Depreciation Rate PWT 9.1</t>
  </si>
  <si>
    <t>Avg Years of Schooling</t>
  </si>
  <si>
    <t>UN</t>
  </si>
  <si>
    <t xml:space="preserve">TFP </t>
  </si>
  <si>
    <t>initial year</t>
  </si>
  <si>
    <t>GNI Atlas PC Levels</t>
  </si>
  <si>
    <t>gni_cpc_wdi18</t>
  </si>
  <si>
    <t>April 19, 2019</t>
  </si>
  <si>
    <t>Public Capital Share of Total Capital</t>
  </si>
  <si>
    <t>Public Capital / Private Capital Ratio</t>
  </si>
  <si>
    <t>GNI PC Level</t>
  </si>
  <si>
    <t>Current GNI per capita level</t>
  </si>
  <si>
    <t>GNI PC Levels</t>
  </si>
  <si>
    <t>PWT 9.1 2017</t>
  </si>
  <si>
    <t>PWT 8.1 2010</t>
  </si>
  <si>
    <t>PWT 9 2014</t>
  </si>
  <si>
    <t>lab_market_part2019</t>
  </si>
  <si>
    <t>Devadas and Pennings (2018)</t>
  </si>
  <si>
    <t>Initial real GDP per capita</t>
  </si>
  <si>
    <t>Graphs A</t>
  </si>
  <si>
    <t xml:space="preserve">: </t>
  </si>
  <si>
    <t>Human Capital Growth</t>
  </si>
  <si>
    <t>Total Factor Productivity Growth</t>
  </si>
  <si>
    <t xml:space="preserve">Labor force participation rate, Total </t>
  </si>
  <si>
    <t xml:space="preserve">Net Foreign Direct Invest. Ratio to GDP </t>
  </si>
  <si>
    <t xml:space="preserve">Total Population Annual Growth Rate </t>
  </si>
  <si>
    <t xml:space="preserve">Working age population to total pop. ratio </t>
  </si>
  <si>
    <t xml:space="preserve">Growth Working age to total pop. ratio </t>
  </si>
  <si>
    <t xml:space="preserve">Share of male population in total population </t>
  </si>
  <si>
    <t>Labor Force Growth</t>
  </si>
  <si>
    <t>Gini Coefficent of Income</t>
  </si>
  <si>
    <t>Shared Prosperity Premium</t>
  </si>
  <si>
    <t>Income share of Bottom 40% of Population</t>
  </si>
  <si>
    <t>Efficiency of New Public Capital</t>
  </si>
  <si>
    <t>Graphs B</t>
  </si>
  <si>
    <t>Model 1</t>
  </si>
  <si>
    <t>GDP Per Capita Growth Rate</t>
  </si>
  <si>
    <t>Real GDP Growth Rate</t>
  </si>
  <si>
    <t>Real GDP PC Level (in US$ 2010)</t>
  </si>
  <si>
    <t>Growth Rate of Bottom 40%</t>
  </si>
  <si>
    <t xml:space="preserve">Public Investment to GDP Ratio </t>
  </si>
  <si>
    <t xml:space="preserve">Private Investment to GDP Ratio </t>
  </si>
  <si>
    <t>[Marginal] Private ICOR</t>
  </si>
  <si>
    <t>[Marginal] Public ICOR</t>
  </si>
  <si>
    <t>Marginal Product of Public Investment Efficiency (MPe)</t>
  </si>
  <si>
    <t>Private Capital-to-Output Ratio (Kp/Y)</t>
  </si>
  <si>
    <t>Public Capital-to-Output Ratio (Kg/Y)</t>
  </si>
  <si>
    <t>Real GDP PC Level:  Scenario-Baseline</t>
  </si>
  <si>
    <t>Efficency of Existing Public Capital</t>
  </si>
  <si>
    <t>IMF Paper</t>
  </si>
  <si>
    <t>year_imf</t>
  </si>
  <si>
    <t>blank8</t>
  </si>
  <si>
    <t>blank9</t>
  </si>
  <si>
    <t>kg_k_imf</t>
  </si>
  <si>
    <t>data_kg_k_imf</t>
  </si>
  <si>
    <t>blank15</t>
  </si>
  <si>
    <t>avg_igfad_20</t>
  </si>
  <si>
    <t>avg_igfad_15</t>
  </si>
  <si>
    <t>avg_igfad_10</t>
  </si>
  <si>
    <t>avg_igfad_05</t>
  </si>
  <si>
    <t>avg_igfad_00</t>
  </si>
  <si>
    <t>blank26</t>
  </si>
  <si>
    <t>blank28</t>
  </si>
  <si>
    <t>blank29</t>
  </si>
  <si>
    <t>avg_igwdi_20_wdi</t>
  </si>
  <si>
    <t>avg_igwdi_15_wdi</t>
  </si>
  <si>
    <t>avg_igwdi_10_wdi</t>
  </si>
  <si>
    <t>avg_igwdi_05_wdi</t>
  </si>
  <si>
    <t>avg_igwdi_00_wdi</t>
  </si>
  <si>
    <t>Public Capital / Total Capital</t>
  </si>
  <si>
    <t>Model 2</t>
  </si>
  <si>
    <t>Model 3</t>
  </si>
  <si>
    <t>Real GDP Growth rate</t>
  </si>
  <si>
    <t>August 14, 2019</t>
  </si>
  <si>
    <t>April 9, 2020</t>
  </si>
  <si>
    <t>July 1, 2019</t>
  </si>
  <si>
    <t>September 17, 2018</t>
  </si>
  <si>
    <t>August 1, 2019</t>
  </si>
  <si>
    <t>Dabla-Norris et al. (2011)</t>
  </si>
  <si>
    <t>IMF FAD 2017</t>
  </si>
  <si>
    <t>WATP 15-64</t>
  </si>
  <si>
    <t>WATP 15-59</t>
  </si>
  <si>
    <t>watp_1564</t>
  </si>
  <si>
    <t>watp_1564_2015</t>
  </si>
  <si>
    <t>watp_1564_2016</t>
  </si>
  <si>
    <t>watp_1564_2017</t>
  </si>
  <si>
    <t>watp_1564_2018</t>
  </si>
  <si>
    <t>watp_1564_2019</t>
  </si>
  <si>
    <t>watp_1564_2020</t>
  </si>
  <si>
    <t>watp_1564_2021</t>
  </si>
  <si>
    <t>watp_1564_2022</t>
  </si>
  <si>
    <t>watp_1564_2023</t>
  </si>
  <si>
    <t>watp_1564_2024</t>
  </si>
  <si>
    <t>watp_1564_2025</t>
  </si>
  <si>
    <t>watp_1564_2026</t>
  </si>
  <si>
    <t>watp_1564_2027</t>
  </si>
  <si>
    <t>watp_1564_2028</t>
  </si>
  <si>
    <t>watp_1564_2029</t>
  </si>
  <si>
    <t>watp_1564_2030</t>
  </si>
  <si>
    <t>watp_1564_2031</t>
  </si>
  <si>
    <t>watp_1564_2032</t>
  </si>
  <si>
    <t>watp_1564_2033</t>
  </si>
  <si>
    <t>watp_1564_2034</t>
  </si>
  <si>
    <t>watp_1564_2035</t>
  </si>
  <si>
    <t>watp_1564_2036</t>
  </si>
  <si>
    <t>watp_1564_2037</t>
  </si>
  <si>
    <t>watp_1564_2038</t>
  </si>
  <si>
    <t>watp_1564_2039</t>
  </si>
  <si>
    <t>watp_1564_2040</t>
  </si>
  <si>
    <t>watp_1564_2041</t>
  </si>
  <si>
    <t>watp_1564_2042</t>
  </si>
  <si>
    <t>watp_1564_2043</t>
  </si>
  <si>
    <t>watp_1564_2044</t>
  </si>
  <si>
    <t>watp_1564_2045</t>
  </si>
  <si>
    <t>watp_1564_2046</t>
  </si>
  <si>
    <t>watp_1564_2047</t>
  </si>
  <si>
    <t>watp_1564_2048</t>
  </si>
  <si>
    <t>watp_1564_2049</t>
  </si>
  <si>
    <t>watp_1564_2050</t>
  </si>
  <si>
    <t>watp_1559</t>
  </si>
  <si>
    <t>watp_1559_2015</t>
  </si>
  <si>
    <t>watp_1559_2016</t>
  </si>
  <si>
    <t>watp_1559_2017</t>
  </si>
  <si>
    <t>watp_1559_2018</t>
  </si>
  <si>
    <t>watp_1559_2019</t>
  </si>
  <si>
    <t>watp_1559_2020</t>
  </si>
  <si>
    <t>watp_1559_2021</t>
  </si>
  <si>
    <t>watp_1559_2022</t>
  </si>
  <si>
    <t>watp_1559_2023</t>
  </si>
  <si>
    <t>watp_1559_2024</t>
  </si>
  <si>
    <t>watp_1559_2025</t>
  </si>
  <si>
    <t>watp_1559_2026</t>
  </si>
  <si>
    <t>watp_1559_2027</t>
  </si>
  <si>
    <t>watp_1559_2028</t>
  </si>
  <si>
    <t>watp_1559_2029</t>
  </si>
  <si>
    <t>watp_1559_2030</t>
  </si>
  <si>
    <t>watp_1559_2031</t>
  </si>
  <si>
    <t>watp_1559_2032</t>
  </si>
  <si>
    <t>watp_1559_2033</t>
  </si>
  <si>
    <t>watp_1559_2034</t>
  </si>
  <si>
    <t>watp_1559_2035</t>
  </si>
  <si>
    <t>watp_1559_2036</t>
  </si>
  <si>
    <t>watp_1559_2037</t>
  </si>
  <si>
    <t>watp_1559_2038</t>
  </si>
  <si>
    <t>watp_1559_2039</t>
  </si>
  <si>
    <t>watp_1559_2040</t>
  </si>
  <si>
    <t>watp_1559_2041</t>
  </si>
  <si>
    <t>watp_1559_2042</t>
  </si>
  <si>
    <t>watp_1559_2043</t>
  </si>
  <si>
    <t>watp_1559_2044</t>
  </si>
  <si>
    <t>watp_1559_2045</t>
  </si>
  <si>
    <t>watp_1559_2046</t>
  </si>
  <si>
    <t>watp_1559_2047</t>
  </si>
  <si>
    <t>watp_1559_2048</t>
  </si>
  <si>
    <t>watp_1559_2049</t>
  </si>
  <si>
    <t>watp_1559_2050</t>
  </si>
  <si>
    <t>blank999</t>
  </si>
  <si>
    <t>blank900</t>
  </si>
  <si>
    <t>watp_2064</t>
  </si>
  <si>
    <t>watp_2064_2015</t>
  </si>
  <si>
    <t>watp_2064_2016</t>
  </si>
  <si>
    <t>watp_2064_2017</t>
  </si>
  <si>
    <t>watp_2064_2018</t>
  </si>
  <si>
    <t>watp_2064_2019</t>
  </si>
  <si>
    <t>watp_2064_2020</t>
  </si>
  <si>
    <t>watp_2064_2021</t>
  </si>
  <si>
    <t>watp_2064_2022</t>
  </si>
  <si>
    <t>watp_2064_2023</t>
  </si>
  <si>
    <t>watp_2064_2024</t>
  </si>
  <si>
    <t>watp_2064_2025</t>
  </si>
  <si>
    <t>watp_2064_2026</t>
  </si>
  <si>
    <t>watp_2064_2027</t>
  </si>
  <si>
    <t>watp_2064_2028</t>
  </si>
  <si>
    <t>watp_2064_2029</t>
  </si>
  <si>
    <t>watp_2064_2030</t>
  </si>
  <si>
    <t>watp_2064_2031</t>
  </si>
  <si>
    <t>watp_2064_2032</t>
  </si>
  <si>
    <t>watp_2064_2033</t>
  </si>
  <si>
    <t>watp_2064_2034</t>
  </si>
  <si>
    <t>watp_2064_2035</t>
  </si>
  <si>
    <t>watp_2064_2036</t>
  </si>
  <si>
    <t>watp_2064_2037</t>
  </si>
  <si>
    <t>watp_2064_2038</t>
  </si>
  <si>
    <t>watp_2064_2039</t>
  </si>
  <si>
    <t>watp_2064_2040</t>
  </si>
  <si>
    <t>watp_2064_2041</t>
  </si>
  <si>
    <t>watp_2064_2042</t>
  </si>
  <si>
    <t>watp_2064_2043</t>
  </si>
  <si>
    <t>watp_2064_2044</t>
  </si>
  <si>
    <t>watp_2064_2045</t>
  </si>
  <si>
    <t>watp_2064_2046</t>
  </si>
  <si>
    <t>watp_2064_2047</t>
  </si>
  <si>
    <t>watp_2064_2048</t>
  </si>
  <si>
    <t>watp_2064_2049</t>
  </si>
  <si>
    <t>watp_2064_2050</t>
  </si>
  <si>
    <t>Working Age to Total Population Ratio --&gt;</t>
  </si>
  <si>
    <t>(e.g. 15-64, 15-60, 20-64)</t>
  </si>
  <si>
    <t>WATP 15-64 growth</t>
  </si>
  <si>
    <t>WATP 15-59 growth</t>
  </si>
  <si>
    <t>WATP 20-64 growth</t>
  </si>
  <si>
    <t>Working Age to Total Population Ratio</t>
  </si>
  <si>
    <t>Working Age Population to Total Population Ratio 15-64</t>
  </si>
  <si>
    <t>Working Age Population to Total Population Ratio 15-59</t>
  </si>
  <si>
    <t>Working Age Population to Total Population Ratio 20-64</t>
  </si>
  <si>
    <t>New in v4.0 -  poverty extension. Now users can see the implications of growth fundamentals for poverty rates. See LTGM V4.3 model description - Section 5 for a description</t>
  </si>
  <si>
    <t>See the model description file "Long Term Growth Model V4.3" for a general list of model equations, and an explanation of the drivers of growth in the Standard LTGM.</t>
  </si>
  <si>
    <t xml:space="preserve">The user can change the first year of the simulation in the "Initial year for estimation" cell (top LHS of "input dataA"). </t>
  </si>
  <si>
    <t>WATP ratio 15-64</t>
  </si>
  <si>
    <t>WATP ratio 15-59</t>
  </si>
  <si>
    <t>WATP ratio 20-64</t>
  </si>
  <si>
    <t>WATP ratio 20-64 growth</t>
  </si>
  <si>
    <t>An, Kangur and Papageorgiou (2019 EER)</t>
  </si>
  <si>
    <t>*Growth rates are calculated in logs</t>
  </si>
  <si>
    <t>blank30</t>
  </si>
  <si>
    <t>blank31</t>
  </si>
  <si>
    <t>blank32</t>
  </si>
  <si>
    <t>blank33</t>
  </si>
  <si>
    <t>AKP Paper 2016</t>
  </si>
  <si>
    <t>2013-2017</t>
  </si>
  <si>
    <t>2008-2017</t>
  </si>
  <si>
    <t>2003-2017</t>
  </si>
  <si>
    <t>1998-2017</t>
  </si>
  <si>
    <t>1999-2018</t>
  </si>
  <si>
    <t>2004-2018</t>
  </si>
  <si>
    <t>2009-2018</t>
  </si>
  <si>
    <t>2014-2018</t>
  </si>
  <si>
    <t>2012-2016</t>
  </si>
  <si>
    <t>2007-2016</t>
  </si>
  <si>
    <t>2002-2016</t>
  </si>
  <si>
    <t>1997-2016</t>
  </si>
  <si>
    <t>data_delta81</t>
  </si>
  <si>
    <t>data_delta90</t>
  </si>
  <si>
    <t>data_delta91</t>
  </si>
  <si>
    <t>data_labsh81</t>
  </si>
  <si>
    <t>labsh81</t>
  </si>
  <si>
    <t>data_lab_sh1_81</t>
  </si>
  <si>
    <t>data_lab_sh2_81</t>
  </si>
  <si>
    <t>data_lab_sh3_81</t>
  </si>
  <si>
    <t>data_lab_sh4_81</t>
  </si>
  <si>
    <t>data_labsh90</t>
  </si>
  <si>
    <t>data_lab_sh1_9</t>
  </si>
  <si>
    <t>data_lab_sh2_9</t>
  </si>
  <si>
    <t>data_lab_sh3_9</t>
  </si>
  <si>
    <t>data_lab_sh4_9</t>
  </si>
  <si>
    <t>data_labsh91</t>
  </si>
  <si>
    <t>data_lab_sh1_91</t>
  </si>
  <si>
    <t>data_lab_sh2_91</t>
  </si>
  <si>
    <t>data_lab_sh3_91</t>
  </si>
  <si>
    <t>data_lab_sh4_91</t>
  </si>
  <si>
    <t>ky_mfmod19</t>
  </si>
  <si>
    <t>data_mfmod_ky</t>
  </si>
  <si>
    <t>data_pwt90_schooling</t>
  </si>
  <si>
    <t>data_pwt91_schooling</t>
  </si>
  <si>
    <t>data_un</t>
  </si>
  <si>
    <t>data_lab_market_participation</t>
  </si>
  <si>
    <t>data_lab_male_market_part</t>
  </si>
  <si>
    <t>data_lab_female_market_part</t>
  </si>
  <si>
    <t>data_cab_mfmod</t>
  </si>
  <si>
    <t>data_cab_wdi</t>
  </si>
  <si>
    <t>data_debt_wdi</t>
  </si>
  <si>
    <t>black81</t>
  </si>
  <si>
    <t>data_wdi_fdi</t>
  </si>
  <si>
    <t>blank149</t>
  </si>
  <si>
    <t>data_pop_growth</t>
  </si>
  <si>
    <t>blank187</t>
  </si>
  <si>
    <t>blank323</t>
  </si>
  <si>
    <t>data_wdi_gini</t>
  </si>
  <si>
    <t>data_wdi_p190</t>
  </si>
  <si>
    <t>data_wdi_p320</t>
  </si>
  <si>
    <t>data_wdi_p550</t>
  </si>
  <si>
    <t>data_wdi_pnl</t>
  </si>
  <si>
    <t>data_wdi_iy</t>
  </si>
  <si>
    <t>data_gdpgrowth_mf</t>
  </si>
  <si>
    <t>data_wdi_gdpgr</t>
  </si>
  <si>
    <t>blank379</t>
  </si>
  <si>
    <t>data_mf_gdppcgr</t>
  </si>
  <si>
    <t>blank386</t>
  </si>
  <si>
    <t>data_wdi_gdppcgr</t>
  </si>
  <si>
    <t>data_wdi_cpc</t>
  </si>
  <si>
    <t>gdppclevel2019</t>
  </si>
  <si>
    <t>data_mf_pclevel</t>
  </si>
  <si>
    <t>data_wdi_pclevel</t>
  </si>
  <si>
    <t>data_mf_sav</t>
  </si>
  <si>
    <t>blank406</t>
  </si>
  <si>
    <t>data_wdi_sav</t>
  </si>
  <si>
    <t>No Data</t>
  </si>
  <si>
    <t>No data</t>
  </si>
  <si>
    <t>United Nations</t>
  </si>
  <si>
    <t>WDI &amp; ILO</t>
  </si>
  <si>
    <t>UN &amp; WDI</t>
  </si>
  <si>
    <t>PWT 9.0</t>
  </si>
  <si>
    <t>WATP 20-64</t>
  </si>
  <si>
    <t>2000-2019</t>
  </si>
  <si>
    <t>2005-2019</t>
  </si>
  <si>
    <t>2010-2019</t>
  </si>
  <si>
    <t>2015-2019</t>
  </si>
  <si>
    <t>S</t>
  </si>
  <si>
    <t>December 2, 2020</t>
  </si>
  <si>
    <t>December 16, 2020</t>
  </si>
  <si>
    <t xml:space="preserve">*Interpolations are done using income group medians </t>
  </si>
  <si>
    <t>WDI 2019</t>
  </si>
  <si>
    <t>data_kg_kp</t>
  </si>
  <si>
    <t>data_igfad_00</t>
  </si>
  <si>
    <t>kg_kp_imf</t>
  </si>
  <si>
    <t>data_kg_kp_imf</t>
  </si>
  <si>
    <t>avg_ig_imfpaper_20</t>
  </si>
  <si>
    <t>avg_ig_imfpaper_15</t>
  </si>
  <si>
    <t>avg_ig_imfpaper_10</t>
  </si>
  <si>
    <t>avg_ig_imfpaper_05</t>
  </si>
  <si>
    <t>avg_ig_imfpaper_00</t>
  </si>
  <si>
    <t>data_avg_ig_imfpaper</t>
  </si>
  <si>
    <t>data_avg_igwdi</t>
  </si>
  <si>
    <t>Data Source</t>
  </si>
  <si>
    <t>WDI GNI PC 2019</t>
  </si>
  <si>
    <t>Data Source or Interpolated</t>
  </si>
  <si>
    <t>Vintage [date accessed]</t>
  </si>
  <si>
    <t>January 5, 2021</t>
  </si>
  <si>
    <t>(Equation 12)</t>
  </si>
  <si>
    <t>PWT 10</t>
  </si>
  <si>
    <t>ky10</t>
  </si>
  <si>
    <t>delta10</t>
  </si>
  <si>
    <t>data_delta10</t>
  </si>
  <si>
    <t>data_labsh10</t>
  </si>
  <si>
    <t>labsh_10</t>
  </si>
  <si>
    <t>lab_sh1_10</t>
  </si>
  <si>
    <t>data_lab_sh1_10</t>
  </si>
  <si>
    <t>lab_sh2_10</t>
  </si>
  <si>
    <t>data_lab_sh2_10</t>
  </si>
  <si>
    <t>lab_sh3_10</t>
  </si>
  <si>
    <t>data_lab_sh3_10</t>
  </si>
  <si>
    <t>lab_sh4_10</t>
  </si>
  <si>
    <t>data_lab_sh4_10</t>
  </si>
  <si>
    <t>blank19</t>
  </si>
  <si>
    <t>data_typeky10</t>
  </si>
  <si>
    <t>data_typehc10</t>
  </si>
  <si>
    <t>avg_hc10_growth20</t>
  </si>
  <si>
    <t>avg_hc10_growth15</t>
  </si>
  <si>
    <t>avg_hc10_growth10</t>
  </si>
  <si>
    <t>avg_hc10_growth05</t>
  </si>
  <si>
    <t>avg_hc10_growth00</t>
  </si>
  <si>
    <t>blank37</t>
  </si>
  <si>
    <t>blank38</t>
  </si>
  <si>
    <t>yr_sch2019</t>
  </si>
  <si>
    <t>data_pwt10_schooling</t>
  </si>
  <si>
    <t>UNDP_edu_2019</t>
  </si>
  <si>
    <t>blank50</t>
  </si>
  <si>
    <t>data_typetfp10</t>
  </si>
  <si>
    <t>avg_tfp10_growth20</t>
  </si>
  <si>
    <t>avg_tfp10_growth15</t>
  </si>
  <si>
    <t>avg_tfp10_growth10</t>
  </si>
  <si>
    <t>avg_tfp10_growth05</t>
  </si>
  <si>
    <t>avg_tfp10_growth00</t>
  </si>
  <si>
    <t>PWT 10.0</t>
  </si>
  <si>
    <t>Depreciation Rate PWT 10</t>
  </si>
  <si>
    <t>September 24, 2021</t>
  </si>
  <si>
    <t>PWT 10 5yr avg (2015-19)</t>
  </si>
  <si>
    <t>PWT 10 10yr avg (2010-19)</t>
  </si>
  <si>
    <t>PWT 10 15yr avg (2005-19)</t>
  </si>
  <si>
    <t>PWT 10 20yr avg (2000-19)</t>
  </si>
  <si>
    <t>PWT 9.1 5yr avg (2013-17)</t>
  </si>
  <si>
    <t>PWT 9.1 10yr avg (2008-17)</t>
  </si>
  <si>
    <t>PWT 9.1 15yr avg (2003-17)</t>
  </si>
  <si>
    <t>PWT 9.1 20yr avg (1998-17)</t>
  </si>
  <si>
    <t>PWT 9 5yr avg (2010-14)</t>
  </si>
  <si>
    <t>PWT 9 10yr avg (2005-14)</t>
  </si>
  <si>
    <t>PWT 9 15yr avg (2000-14)</t>
  </si>
  <si>
    <t>PWT 9 20yr avg (1995-14)</t>
  </si>
  <si>
    <t>PWT 8.1 5yr avg (2006-10)</t>
  </si>
  <si>
    <t>PWT 8.1 10yr avg (2001-10)</t>
  </si>
  <si>
    <t>PWT 8.1 15yr avg (1996-10)</t>
  </si>
  <si>
    <t>PWT 8.1 20yr avg (1991-10)</t>
  </si>
  <si>
    <t>PWT 10 Labor Share</t>
  </si>
  <si>
    <t>IMF FAD 5yr ave (2013-17)</t>
  </si>
  <si>
    <t>IMF FAD 10yr ave (2008-17)</t>
  </si>
  <si>
    <t>IMF FAD 15yr ave (2003-17)</t>
  </si>
  <si>
    <t>IMF FAD 20yr ave (1998-17)</t>
  </si>
  <si>
    <t>AKP Paper 5 yr ave (2012-16)</t>
  </si>
  <si>
    <t>AKP Paper 10 yr ave (2007-16)</t>
  </si>
  <si>
    <t>AKP Paper 15 yr ave (2002-16)</t>
  </si>
  <si>
    <t>AKP Paper 20 yr ave (1997-16)</t>
  </si>
  <si>
    <t>WDI 5yr avg (2015-19)</t>
  </si>
  <si>
    <t>WDI 10yr avg (2010-19)</t>
  </si>
  <si>
    <t>WDI 15yr avg (2005-19)</t>
  </si>
  <si>
    <t>WDI 20yr avg (2000-19)</t>
  </si>
  <si>
    <t>5yr avg (2015-19)</t>
  </si>
  <si>
    <t>10yr avg (2010-19)</t>
  </si>
  <si>
    <t>15yr avg (2005-19)</t>
  </si>
  <si>
    <t>20yr avg (2000-19)</t>
  </si>
  <si>
    <t xml:space="preserve"> V5 with Public Capital Extension</t>
  </si>
  <si>
    <t>Developed by Steven Pennings, Sharmila Devadas, Leonardo Garrido, Jorge Luis Guzman and Federico Fiuratti</t>
  </si>
  <si>
    <t>MFMOD 5yr avg (2016-20)</t>
  </si>
  <si>
    <t>MFMOD 10yr avg (2011-20)</t>
  </si>
  <si>
    <t>MFMOD 15yr avg (2006-20)</t>
  </si>
  <si>
    <t>MFMOD 20yr avg (2001-20)</t>
  </si>
  <si>
    <t>MFMOD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</si>
</sst>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00"/>
    <numFmt numFmtId="165" formatCode="#,##0.0"/>
    <numFmt numFmtId="166" formatCode="#,##0.000"/>
    <numFmt numFmtId="167" formatCode="#,##0.0000"/>
    <numFmt numFmtId="168" formatCode="dd\-mmmm\-yyyy"/>
    <numFmt numFmtId="169" formatCode="0.000000"/>
    <numFmt numFmtId="170" formatCode="0.000%"/>
    <numFmt numFmtId="171" formatCode="0.0%"/>
    <numFmt numFmtId="172" formatCode="_(* #,##0_);_(* \(#,##0\);_(* &quot;-&quot;??_);_(@_)"/>
    <numFmt numFmtId="173" formatCode="_(* #,##0.000_);_(* \(#,##0.000\);_(* &quot;-&quot;??_);_(@_)"/>
    <numFmt numFmtId="174" formatCode="[$-F400]h:mm:ss\ AM/PM"/>
    <numFmt numFmtId="175" formatCode="0.0000"/>
  </numFmts>
  <fonts count="7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0"/>
      <color theme="3" tint="0.39997558519241921"/>
      <name val="Calibri"/>
      <family val="2"/>
      <scheme val="minor"/>
    </font>
    <font>
      <b/>
      <sz val="10"/>
      <color theme="3" tint="0.39997558519241921"/>
      <name val="Calibri"/>
      <family val="2"/>
      <scheme val="minor"/>
    </font>
    <font>
      <b/>
      <sz val="14"/>
      <color theme="1"/>
      <name val="Calibri"/>
      <family val="2"/>
      <scheme val="minor"/>
    </font>
    <font>
      <sz val="12"/>
      <color theme="3" tint="0.39997558519241921"/>
      <name val="Calibri"/>
      <family val="2"/>
      <scheme val="minor"/>
    </font>
    <font>
      <sz val="12"/>
      <color rgb="FF008000"/>
      <name val="Calibri"/>
      <family val="2"/>
      <scheme val="minor"/>
    </font>
    <font>
      <b/>
      <sz val="10"/>
      <name val="Calibri"/>
      <family val="2"/>
      <scheme val="minor"/>
    </font>
    <font>
      <i/>
      <sz val="11"/>
      <color rgb="FFFF0000"/>
      <name val="Calibri"/>
      <family val="2"/>
      <scheme val="minor"/>
    </font>
    <font>
      <b/>
      <i/>
      <sz val="11"/>
      <color theme="3" tint="0.39997558519241921"/>
      <name val="Calibri"/>
      <family val="2"/>
      <scheme val="minor"/>
    </font>
    <font>
      <b/>
      <sz val="10"/>
      <color theme="1"/>
      <name val="Calibri"/>
      <family val="2"/>
      <scheme val="minor"/>
    </font>
    <font>
      <sz val="11"/>
      <color theme="1"/>
      <name val="Calibri"/>
      <family val="2"/>
      <scheme val="minor"/>
    </font>
    <font>
      <sz val="10"/>
      <name val="Arial"/>
      <family val="2"/>
    </font>
    <font>
      <sz val="11"/>
      <color theme="1"/>
      <name val="Times New Roman"/>
      <family val="2"/>
    </font>
    <font>
      <sz val="11"/>
      <name val="Calibri"/>
      <family val="2"/>
    </font>
    <font>
      <sz val="12"/>
      <name val="Arial"/>
      <family val="2"/>
    </font>
    <font>
      <sz val="9"/>
      <color indexed="81"/>
      <name val="Tahoma"/>
      <family val="2"/>
    </font>
    <font>
      <b/>
      <sz val="9"/>
      <color indexed="81"/>
      <name val="Tahoma"/>
      <family val="2"/>
    </font>
    <font>
      <sz val="12"/>
      <color theme="0"/>
      <name val="Calibri"/>
      <family val="2"/>
      <scheme val="minor"/>
    </font>
    <font>
      <sz val="11"/>
      <color theme="3" tint="0.39997558519241921"/>
      <name val="Calibri"/>
      <family val="2"/>
      <scheme val="minor"/>
    </font>
    <font>
      <b/>
      <sz val="12"/>
      <name val="Calibri"/>
      <family val="2"/>
      <scheme val="minor"/>
    </font>
    <font>
      <sz val="12"/>
      <name val="Calibri"/>
      <family val="2"/>
      <scheme val="minor"/>
    </font>
    <font>
      <i/>
      <sz val="12"/>
      <color theme="1"/>
      <name val="Calibri"/>
      <family val="2"/>
      <scheme val="minor"/>
    </font>
    <font>
      <sz val="10"/>
      <color theme="1"/>
      <name val="Calibri"/>
      <family val="2"/>
      <scheme val="minor"/>
    </font>
    <font>
      <sz val="11"/>
      <color rgb="FFFF0000"/>
      <name val="Calibri"/>
      <family val="2"/>
      <scheme val="minor"/>
    </font>
    <font>
      <b/>
      <sz val="12"/>
      <color theme="1"/>
      <name val="Calibri"/>
      <family val="2"/>
    </font>
    <font>
      <sz val="12"/>
      <color theme="1"/>
      <name val="Calibri"/>
      <family val="2"/>
    </font>
    <font>
      <b/>
      <i/>
      <sz val="12"/>
      <color rgb="FFFF0000"/>
      <name val="Calibri"/>
      <family val="2"/>
      <scheme val="minor"/>
    </font>
    <font>
      <u/>
      <sz val="12"/>
      <color theme="1"/>
      <name val="Calibri"/>
      <family val="2"/>
      <scheme val="minor"/>
    </font>
    <font>
      <sz val="9"/>
      <color indexed="81"/>
      <name val="Calibri"/>
      <family val="2"/>
    </font>
    <font>
      <b/>
      <sz val="9"/>
      <color indexed="81"/>
      <name val="Calibri"/>
      <family val="2"/>
    </font>
    <font>
      <sz val="12"/>
      <color rgb="FF000000"/>
      <name val="Calibri"/>
      <family val="2"/>
      <charset val="134"/>
      <scheme val="minor"/>
    </font>
    <font>
      <sz val="11"/>
      <color rgb="FF538DD5"/>
      <name val="Calibri"/>
      <family val="2"/>
      <scheme val="minor"/>
    </font>
    <font>
      <sz val="10"/>
      <color rgb="FF538DD5"/>
      <name val="Calibri"/>
      <family val="2"/>
      <scheme val="minor"/>
    </font>
    <font>
      <b/>
      <sz val="12"/>
      <color rgb="FF000000"/>
      <name val="Calibri"/>
      <family val="2"/>
      <scheme val="minor"/>
    </font>
    <font>
      <sz val="12"/>
      <color rgb="FFFF0000"/>
      <name val="Calibri"/>
      <family val="2"/>
      <charset val="134"/>
      <scheme val="minor"/>
    </font>
    <font>
      <sz val="12"/>
      <color theme="1"/>
      <name val="Calibri"/>
      <family val="2"/>
      <scheme val="minor"/>
    </font>
    <font>
      <i/>
      <sz val="12"/>
      <color rgb="FFFF0000"/>
      <name val="Calibri"/>
      <family val="2"/>
      <scheme val="minor"/>
    </font>
    <font>
      <b/>
      <sz val="11"/>
      <color theme="1"/>
      <name val="Calibri"/>
      <family val="2"/>
      <scheme val="minor"/>
    </font>
    <font>
      <b/>
      <sz val="12"/>
      <color rgb="FF00B050"/>
      <name val="Calibri"/>
      <family val="2"/>
      <scheme val="minor"/>
    </font>
    <font>
      <b/>
      <sz val="11"/>
      <color rgb="FF00B050"/>
      <name val="Calibri"/>
      <family val="2"/>
      <scheme val="minor"/>
    </font>
    <font>
      <sz val="10"/>
      <color theme="1" tint="0.499984740745262"/>
      <name val="Calibri"/>
      <family val="2"/>
      <scheme val="minor"/>
    </font>
    <font>
      <sz val="11"/>
      <color theme="1" tint="0.499984740745262"/>
      <name val="Calibri"/>
      <family val="2"/>
      <scheme val="minor"/>
    </font>
    <font>
      <sz val="12"/>
      <color theme="1" tint="0.499984740745262"/>
      <name val="Calibri"/>
      <family val="2"/>
      <scheme val="minor"/>
    </font>
    <font>
      <sz val="12"/>
      <color rgb="FF00B050"/>
      <name val="Calibri"/>
      <family val="2"/>
      <scheme val="minor"/>
    </font>
    <font>
      <sz val="12"/>
      <color theme="1"/>
      <name val="Wingdings"/>
      <charset val="2"/>
    </font>
    <font>
      <sz val="11"/>
      <color rgb="FF00B050"/>
      <name val="Calibri"/>
      <family val="2"/>
      <scheme val="minor"/>
    </font>
    <font>
      <b/>
      <sz val="11"/>
      <name val="Calibri"/>
      <family val="2"/>
      <scheme val="minor"/>
    </font>
    <font>
      <sz val="10"/>
      <name val="Calibri"/>
      <family val="2"/>
      <scheme val="minor"/>
    </font>
    <font>
      <sz val="10"/>
      <color rgb="FFFF0000"/>
      <name val="Calibri"/>
      <family val="2"/>
      <scheme val="minor"/>
    </font>
    <font>
      <b/>
      <sz val="10"/>
      <color theme="0" tint="-0.14999847407452621"/>
      <name val="Calibri"/>
      <family val="2"/>
      <scheme val="minor"/>
    </font>
    <font>
      <sz val="10"/>
      <color theme="0" tint="-0.14999847407452621"/>
      <name val="Calibri"/>
      <family val="2"/>
      <scheme val="minor"/>
    </font>
    <font>
      <sz val="10"/>
      <color theme="0"/>
      <name val="Calibri"/>
      <family val="2"/>
      <scheme val="minor"/>
    </font>
    <font>
      <b/>
      <sz val="12"/>
      <color theme="0"/>
      <name val="Calibri"/>
      <family val="2"/>
      <scheme val="minor"/>
    </font>
    <font>
      <b/>
      <sz val="12"/>
      <color rgb="FF0070C0"/>
      <name val="Calibri"/>
      <family val="2"/>
      <scheme val="minor"/>
    </font>
    <font>
      <b/>
      <sz val="14"/>
      <color rgb="FF000000"/>
      <name val="Calibri"/>
      <family val="2"/>
      <scheme val="minor"/>
    </font>
    <font>
      <b/>
      <sz val="13"/>
      <color rgb="FF000000"/>
      <name val="Calibri"/>
      <family val="2"/>
      <scheme val="minor"/>
    </font>
    <font>
      <sz val="14"/>
      <color rgb="FF000000"/>
      <name val="Calibri"/>
      <family val="2"/>
      <scheme val="minor"/>
    </font>
    <font>
      <sz val="8"/>
      <name val="Calibri"/>
      <family val="2"/>
      <scheme val="minor"/>
    </font>
    <font>
      <b/>
      <sz val="9"/>
      <color rgb="FF000000"/>
      <name val="Calibri"/>
      <family val="2"/>
    </font>
    <font>
      <sz val="9"/>
      <color rgb="FF000000"/>
      <name val="Calibri"/>
      <family val="2"/>
    </font>
  </fonts>
  <fills count="28">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0"/>
        <bgColor indexed="64"/>
      </patternFill>
    </fill>
    <fill>
      <patternFill patternType="solid">
        <fgColor rgb="FFFCD5B4"/>
        <bgColor rgb="FF000000"/>
      </patternFill>
    </fill>
    <fill>
      <patternFill patternType="solid">
        <fgColor theme="9" tint="0.59999389629810485"/>
        <bgColor rgb="FF000000"/>
      </patternFill>
    </fill>
    <fill>
      <patternFill patternType="solid">
        <fgColor rgb="FF00B0F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rgb="FF000000"/>
      </patternFill>
    </fill>
  </fills>
  <borders count="5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double">
        <color auto="1"/>
      </bottom>
      <diagonal/>
    </border>
    <border>
      <left style="thin">
        <color auto="1"/>
      </left>
      <right style="medium">
        <color auto="1"/>
      </right>
      <top/>
      <bottom/>
      <diagonal/>
    </border>
    <border>
      <left style="thin">
        <color auto="1"/>
      </left>
      <right/>
      <top/>
      <bottom style="mediumDashed">
        <color auto="1"/>
      </bottom>
      <diagonal/>
    </border>
    <border>
      <left/>
      <right/>
      <top/>
      <bottom style="mediumDashed">
        <color auto="1"/>
      </bottom>
      <diagonal/>
    </border>
    <border>
      <left/>
      <right style="thin">
        <color auto="1"/>
      </right>
      <top/>
      <bottom style="mediumDashed">
        <color auto="1"/>
      </bottom>
      <diagonal/>
    </border>
  </borders>
  <cellStyleXfs count="6488">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22" fillId="0" borderId="0"/>
    <xf numFmtId="0" fontId="23" fillId="0" borderId="0" applyNumberFormat="0" applyFill="0" applyBorder="0" applyAlignment="0" applyProtection="0"/>
    <xf numFmtId="0" fontId="23" fillId="0" borderId="0">
      <alignment vertical="center"/>
    </xf>
    <xf numFmtId="43" fontId="23" fillId="0" borderId="0" applyFont="0" applyFill="0" applyBorder="0" applyAlignment="0" applyProtection="0"/>
    <xf numFmtId="0" fontId="24" fillId="0" borderId="0"/>
    <xf numFmtId="0" fontId="25" fillId="0" borderId="0"/>
    <xf numFmtId="0" fontId="23" fillId="0" borderId="0"/>
    <xf numFmtId="0" fontId="26"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3" fontId="47" fillId="0" borderId="0" applyFont="0" applyFill="0" applyBorder="0" applyAlignment="0" applyProtection="0"/>
    <xf numFmtId="0" fontId="8" fillId="0" borderId="0"/>
    <xf numFmtId="0" fontId="7" fillId="0" borderId="0"/>
    <xf numFmtId="0" fontId="6" fillId="0" borderId="0"/>
    <xf numFmtId="0" fontId="25" fillId="0" borderId="0"/>
    <xf numFmtId="9" fontId="47"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23" fillId="0" borderId="0"/>
    <xf numFmtId="43" fontId="23" fillId="0" borderId="0" applyFont="0" applyFill="0" applyBorder="0" applyAlignment="0" applyProtection="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cellStyleXfs>
  <cellXfs count="870">
    <xf numFmtId="0" fontId="0" fillId="0" borderId="0" xfId="0"/>
    <xf numFmtId="0" fontId="9" fillId="0" borderId="0" xfId="0" applyFont="1"/>
    <xf numFmtId="0" fontId="10" fillId="0" borderId="0" xfId="0" applyFont="1"/>
    <xf numFmtId="0" fontId="0" fillId="4" borderId="0" xfId="0" applyFill="1"/>
    <xf numFmtId="0" fontId="10" fillId="5" borderId="0" xfId="0" applyFont="1" applyFill="1"/>
    <xf numFmtId="0" fontId="0" fillId="5" borderId="0" xfId="0" applyFill="1"/>
    <xf numFmtId="2" fontId="0" fillId="0" borderId="0" xfId="0" applyNumberFormat="1"/>
    <xf numFmtId="164" fontId="0" fillId="0" borderId="0" xfId="0" applyNumberFormat="1"/>
    <xf numFmtId="0" fontId="0" fillId="0" borderId="0" xfId="0" applyAlignment="1">
      <alignment vertical="center" wrapText="1"/>
    </xf>
    <xf numFmtId="0" fontId="0" fillId="0" borderId="0" xfId="0" applyFill="1"/>
    <xf numFmtId="0" fontId="0" fillId="6" borderId="0" xfId="0" applyFill="1"/>
    <xf numFmtId="0" fontId="0" fillId="0" borderId="7" xfId="0" applyBorder="1" applyAlignment="1">
      <alignment horizontal="left"/>
    </xf>
    <xf numFmtId="164" fontId="9" fillId="4" borderId="0" xfId="0" applyNumberFormat="1" applyFont="1" applyFill="1" applyBorder="1"/>
    <xf numFmtId="0" fontId="0" fillId="0" borderId="0" xfId="0" applyBorder="1"/>
    <xf numFmtId="164" fontId="9" fillId="4" borderId="8" xfId="0" applyNumberFormat="1" applyFont="1" applyFill="1" applyBorder="1"/>
    <xf numFmtId="0" fontId="0" fillId="0" borderId="0" xfId="0" applyFill="1" applyBorder="1" applyAlignment="1">
      <alignment horizontal="left"/>
    </xf>
    <xf numFmtId="164" fontId="9" fillId="0" borderId="0" xfId="0" applyNumberFormat="1" applyFont="1" applyFill="1" applyBorder="1"/>
    <xf numFmtId="0" fontId="10" fillId="0" borderId="0" xfId="0" applyFont="1" applyBorder="1"/>
    <xf numFmtId="0" fontId="0" fillId="0" borderId="2" xfId="0" applyBorder="1"/>
    <xf numFmtId="164" fontId="0" fillId="7" borderId="3" xfId="0" applyNumberFormat="1" applyFill="1" applyBorder="1"/>
    <xf numFmtId="0" fontId="15" fillId="5" borderId="0" xfId="0" applyFont="1" applyFill="1"/>
    <xf numFmtId="0" fontId="0" fillId="4" borderId="5" xfId="0" applyFill="1" applyBorder="1" applyAlignment="1">
      <alignment horizontal="left"/>
    </xf>
    <xf numFmtId="164" fontId="9" fillId="4" borderId="3" xfId="0" applyNumberFormat="1" applyFont="1" applyFill="1" applyBorder="1"/>
    <xf numFmtId="0" fontId="0" fillId="4" borderId="2" xfId="0" applyFont="1" applyFill="1" applyBorder="1"/>
    <xf numFmtId="0" fontId="0" fillId="4" borderId="5" xfId="0" applyFont="1" applyFill="1" applyBorder="1"/>
    <xf numFmtId="0" fontId="0" fillId="4" borderId="7" xfId="0" applyFont="1" applyFill="1" applyBorder="1"/>
    <xf numFmtId="164" fontId="9" fillId="4" borderId="4" xfId="0" applyNumberFormat="1" applyFont="1" applyFill="1" applyBorder="1"/>
    <xf numFmtId="0" fontId="10" fillId="0" borderId="0" xfId="0" applyFont="1" applyFill="1" applyBorder="1"/>
    <xf numFmtId="1" fontId="10" fillId="2" borderId="12" xfId="0" applyNumberFormat="1" applyFont="1" applyFill="1" applyBorder="1"/>
    <xf numFmtId="0" fontId="13" fillId="4" borderId="3" xfId="0" applyFont="1" applyFill="1" applyBorder="1" applyAlignment="1">
      <alignment horizontal="center"/>
    </xf>
    <xf numFmtId="0" fontId="13" fillId="4" borderId="0" xfId="0" applyFont="1" applyFill="1" applyBorder="1" applyAlignment="1">
      <alignment horizontal="center"/>
    </xf>
    <xf numFmtId="0" fontId="13" fillId="4" borderId="8" xfId="0" applyFont="1" applyFill="1" applyBorder="1" applyAlignment="1">
      <alignment horizontal="center"/>
    </xf>
    <xf numFmtId="1" fontId="10" fillId="4" borderId="12" xfId="0" applyNumberFormat="1" applyFont="1" applyFill="1" applyBorder="1"/>
    <xf numFmtId="1" fontId="10" fillId="4" borderId="11" xfId="0" applyNumberFormat="1" applyFont="1" applyFill="1" applyBorder="1"/>
    <xf numFmtId="2" fontId="0" fillId="0" borderId="0" xfId="0" applyNumberFormat="1" applyFill="1"/>
    <xf numFmtId="0" fontId="10" fillId="0" borderId="0" xfId="0" applyFont="1" applyFill="1"/>
    <xf numFmtId="0" fontId="9" fillId="4" borderId="10" xfId="0" applyFont="1" applyFill="1" applyBorder="1"/>
    <xf numFmtId="164" fontId="9" fillId="4" borderId="12" xfId="0" applyNumberFormat="1" applyFont="1" applyFill="1" applyBorder="1"/>
    <xf numFmtId="0" fontId="10" fillId="0" borderId="0" xfId="0" applyFont="1" applyBorder="1" applyAlignment="1">
      <alignment horizontal="left"/>
    </xf>
    <xf numFmtId="0" fontId="0" fillId="4" borderId="10" xfId="0" applyFill="1" applyBorder="1"/>
    <xf numFmtId="1" fontId="0" fillId="0" borderId="0" xfId="0" applyNumberFormat="1"/>
    <xf numFmtId="0" fontId="0" fillId="5" borderId="0" xfId="0" applyFill="1" applyBorder="1"/>
    <xf numFmtId="0" fontId="9" fillId="0" borderId="5" xfId="0" applyFont="1" applyFill="1" applyBorder="1"/>
    <xf numFmtId="0" fontId="0" fillId="0" borderId="0" xfId="0" applyAlignment="1">
      <alignment vertical="center"/>
    </xf>
    <xf numFmtId="0" fontId="30" fillId="4" borderId="0" xfId="0" applyFont="1" applyFill="1" applyBorder="1" applyAlignment="1">
      <alignment horizontal="center"/>
    </xf>
    <xf numFmtId="0" fontId="30" fillId="4" borderId="3" xfId="0" applyFont="1" applyFill="1" applyBorder="1" applyAlignment="1">
      <alignment horizontal="center"/>
    </xf>
    <xf numFmtId="0" fontId="29" fillId="0" borderId="0" xfId="0" applyFont="1"/>
    <xf numFmtId="0" fontId="29" fillId="0" borderId="0" xfId="0" applyFont="1" applyAlignment="1">
      <alignment vertical="center" wrapText="1"/>
    </xf>
    <xf numFmtId="0" fontId="31" fillId="0" borderId="0" xfId="0" applyFont="1"/>
    <xf numFmtId="0" fontId="15" fillId="5" borderId="0" xfId="0" applyFont="1" applyFill="1" applyAlignment="1">
      <alignment vertical="center"/>
    </xf>
    <xf numFmtId="0" fontId="0" fillId="5" borderId="0" xfId="0" applyFill="1" applyAlignment="1">
      <alignment vertical="center"/>
    </xf>
    <xf numFmtId="164" fontId="9" fillId="0" borderId="0" xfId="0" applyNumberFormat="1" applyFont="1"/>
    <xf numFmtId="0" fontId="32" fillId="4" borderId="2" xfId="0" applyFont="1" applyFill="1" applyBorder="1"/>
    <xf numFmtId="0" fontId="32" fillId="4" borderId="5" xfId="0" applyFont="1" applyFill="1" applyBorder="1"/>
    <xf numFmtId="164" fontId="30" fillId="4" borderId="3" xfId="0" applyNumberFormat="1" applyFont="1" applyFill="1" applyBorder="1" applyAlignment="1">
      <alignment horizontal="center"/>
    </xf>
    <xf numFmtId="2" fontId="30" fillId="4" borderId="0" xfId="0" applyNumberFormat="1" applyFont="1" applyFill="1" applyBorder="1" applyAlignment="1">
      <alignment horizontal="center"/>
    </xf>
    <xf numFmtId="0" fontId="32" fillId="4" borderId="7" xfId="0" applyFont="1" applyFill="1" applyBorder="1"/>
    <xf numFmtId="0" fontId="31" fillId="0" borderId="5" xfId="0" applyFont="1" applyFill="1" applyBorder="1"/>
    <xf numFmtId="0" fontId="32" fillId="4" borderId="5" xfId="0" quotePrefix="1" applyFont="1" applyFill="1" applyBorder="1"/>
    <xf numFmtId="0" fontId="29" fillId="0" borderId="0" xfId="0" applyFont="1" applyAlignment="1">
      <alignment vertical="center"/>
    </xf>
    <xf numFmtId="0" fontId="29" fillId="0" borderId="0" xfId="0" applyFont="1" applyFill="1"/>
    <xf numFmtId="0" fontId="13" fillId="0" borderId="0" xfId="0" applyFont="1" applyAlignment="1">
      <alignment horizontal="center" vertical="center"/>
    </xf>
    <xf numFmtId="0" fontId="20" fillId="0" borderId="0" xfId="0" applyFont="1" applyBorder="1" applyAlignment="1">
      <alignment vertical="center"/>
    </xf>
    <xf numFmtId="0" fontId="19" fillId="0" borderId="0" xfId="0" applyFont="1" applyAlignment="1">
      <alignment vertical="center"/>
    </xf>
    <xf numFmtId="0" fontId="14" fillId="0" borderId="0" xfId="0" applyFont="1" applyAlignment="1">
      <alignment horizontal="center" vertical="center"/>
    </xf>
    <xf numFmtId="164" fontId="16" fillId="0" borderId="0" xfId="0" applyNumberFormat="1" applyFont="1" applyAlignment="1">
      <alignment horizontal="center" vertical="center"/>
    </xf>
    <xf numFmtId="164" fontId="9" fillId="4" borderId="0" xfId="0" applyNumberFormat="1" applyFont="1" applyFill="1"/>
    <xf numFmtId="0" fontId="0" fillId="0" borderId="0" xfId="0" applyBorder="1" applyAlignment="1">
      <alignment vertical="center"/>
    </xf>
    <xf numFmtId="0" fontId="10" fillId="5" borderId="13" xfId="0" applyFont="1" applyFill="1" applyBorder="1" applyAlignment="1">
      <alignment vertical="center"/>
    </xf>
    <xf numFmtId="0" fontId="10" fillId="5" borderId="14" xfId="0" applyFont="1" applyFill="1" applyBorder="1" applyAlignment="1">
      <alignment horizontal="right" vertical="center"/>
    </xf>
    <xf numFmtId="0" fontId="14" fillId="5" borderId="14" xfId="0" applyFont="1" applyFill="1" applyBorder="1" applyAlignment="1">
      <alignment horizontal="center" vertical="center"/>
    </xf>
    <xf numFmtId="0" fontId="13" fillId="5" borderId="14" xfId="0" applyFont="1" applyFill="1" applyBorder="1" applyAlignment="1">
      <alignment horizontal="center" vertical="center"/>
    </xf>
    <xf numFmtId="0" fontId="10" fillId="8" borderId="15" xfId="0" applyFont="1" applyFill="1" applyBorder="1" applyAlignment="1">
      <alignment horizontal="center" vertical="center"/>
    </xf>
    <xf numFmtId="0" fontId="10" fillId="5" borderId="16" xfId="0" applyFont="1" applyFill="1" applyBorder="1" applyAlignment="1">
      <alignment vertical="center"/>
    </xf>
    <xf numFmtId="0" fontId="0" fillId="5" borderId="16" xfId="0" applyFill="1" applyBorder="1" applyAlignment="1">
      <alignment vertical="center"/>
    </xf>
    <xf numFmtId="0" fontId="9" fillId="5" borderId="19" xfId="0" applyFont="1" applyFill="1" applyBorder="1" applyAlignment="1">
      <alignment vertical="center"/>
    </xf>
    <xf numFmtId="0" fontId="9" fillId="5" borderId="16" xfId="0" applyFont="1" applyFill="1" applyBorder="1" applyAlignment="1">
      <alignment vertical="center"/>
    </xf>
    <xf numFmtId="0" fontId="0" fillId="0" borderId="0" xfId="0" quotePrefix="1"/>
    <xf numFmtId="0" fontId="0" fillId="0" borderId="0" xfId="0" applyFont="1"/>
    <xf numFmtId="0" fontId="0" fillId="3" borderId="0" xfId="0" applyFill="1"/>
    <xf numFmtId="0" fontId="0" fillId="7" borderId="0" xfId="0" applyFill="1"/>
    <xf numFmtId="0" fontId="33" fillId="0" borderId="0" xfId="0" applyFont="1" applyBorder="1" applyAlignment="1">
      <alignment vertical="center" wrapText="1"/>
    </xf>
    <xf numFmtId="0" fontId="10" fillId="3" borderId="14" xfId="0" applyFont="1" applyFill="1" applyBorder="1" applyAlignment="1">
      <alignment horizontal="center" vertical="center"/>
    </xf>
    <xf numFmtId="0" fontId="10" fillId="5" borderId="25" xfId="0" applyFont="1" applyFill="1" applyBorder="1" applyAlignment="1">
      <alignment horizontal="center" vertical="center"/>
    </xf>
    <xf numFmtId="0" fontId="17" fillId="0" borderId="0" xfId="0" applyFont="1" applyFill="1" applyBorder="1" applyAlignment="1">
      <alignment horizontal="left"/>
    </xf>
    <xf numFmtId="0" fontId="30" fillId="0" borderId="0" xfId="0" applyFont="1" applyFill="1" applyBorder="1" applyAlignment="1">
      <alignment horizontal="center"/>
    </xf>
    <xf numFmtId="164" fontId="17" fillId="0" borderId="0" xfId="0" applyNumberFormat="1" applyFont="1" applyFill="1" applyBorder="1"/>
    <xf numFmtId="164" fontId="30" fillId="4" borderId="0" xfId="0" applyNumberFormat="1" applyFont="1" applyFill="1" applyBorder="1" applyAlignment="1">
      <alignment horizontal="center"/>
    </xf>
    <xf numFmtId="0" fontId="10" fillId="3" borderId="15" xfId="0" applyFont="1" applyFill="1" applyBorder="1" applyAlignment="1">
      <alignment horizontal="center" vertical="center"/>
    </xf>
    <xf numFmtId="0" fontId="0" fillId="4" borderId="5" xfId="0" applyFill="1" applyBorder="1"/>
    <xf numFmtId="0" fontId="0" fillId="4" borderId="7" xfId="0" applyFill="1" applyBorder="1"/>
    <xf numFmtId="0" fontId="0" fillId="5" borderId="0" xfId="0" applyFill="1" applyBorder="1" applyAlignment="1">
      <alignment vertical="center"/>
    </xf>
    <xf numFmtId="0" fontId="0" fillId="5" borderId="16" xfId="0" applyFill="1" applyBorder="1" applyAlignment="1">
      <alignment horizontal="right" vertical="center"/>
    </xf>
    <xf numFmtId="0" fontId="13" fillId="5" borderId="0" xfId="0" applyFont="1" applyFill="1" applyBorder="1" applyAlignment="1">
      <alignment horizontal="center" vertical="center"/>
    </xf>
    <xf numFmtId="0" fontId="19" fillId="5" borderId="0" xfId="0" applyFont="1" applyFill="1" applyBorder="1" applyAlignment="1">
      <alignment vertical="center"/>
    </xf>
    <xf numFmtId="0" fontId="13" fillId="5" borderId="20" xfId="0" applyFont="1" applyFill="1" applyBorder="1" applyAlignment="1">
      <alignment horizontal="center" vertical="center"/>
    </xf>
    <xf numFmtId="0" fontId="0" fillId="5" borderId="16" xfId="0" applyFont="1" applyFill="1" applyBorder="1" applyAlignment="1">
      <alignment horizontal="right" vertical="center"/>
    </xf>
    <xf numFmtId="0" fontId="0" fillId="5" borderId="19" xfId="0" applyFill="1" applyBorder="1" applyAlignment="1">
      <alignment horizontal="right" vertical="center"/>
    </xf>
    <xf numFmtId="0" fontId="0" fillId="5" borderId="14" xfId="0" applyFill="1" applyBorder="1"/>
    <xf numFmtId="0" fontId="0" fillId="5" borderId="31" xfId="0" applyFill="1" applyBorder="1" applyAlignment="1">
      <alignment horizontal="right" vertical="center"/>
    </xf>
    <xf numFmtId="0" fontId="0" fillId="5" borderId="32" xfId="0" applyFill="1" applyBorder="1" applyAlignment="1">
      <alignment horizontal="right" vertical="center"/>
    </xf>
    <xf numFmtId="0" fontId="9" fillId="5" borderId="16" xfId="0" applyFont="1" applyFill="1" applyBorder="1" applyAlignment="1">
      <alignment horizontal="right" vertical="center"/>
    </xf>
    <xf numFmtId="0" fontId="10" fillId="5" borderId="16" xfId="0" applyFont="1" applyFill="1" applyBorder="1" applyAlignment="1">
      <alignment horizontal="right" vertical="center"/>
    </xf>
    <xf numFmtId="0" fontId="13" fillId="5" borderId="8" xfId="0" applyFont="1" applyFill="1" applyBorder="1" applyAlignment="1">
      <alignment horizontal="center" vertical="center"/>
    </xf>
    <xf numFmtId="0" fontId="13" fillId="5" borderId="3" xfId="0" applyFont="1" applyFill="1" applyBorder="1" applyAlignment="1">
      <alignment horizontal="center" vertical="center"/>
    </xf>
    <xf numFmtId="0" fontId="10" fillId="8" borderId="16" xfId="0" applyFont="1" applyFill="1" applyBorder="1" applyAlignment="1">
      <alignment horizontal="right" vertical="center"/>
    </xf>
    <xf numFmtId="0" fontId="13" fillId="8" borderId="0" xfId="0" applyFont="1" applyFill="1" applyBorder="1" applyAlignment="1">
      <alignment horizontal="center" vertical="center"/>
    </xf>
    <xf numFmtId="0" fontId="19" fillId="8" borderId="18" xfId="0" applyFont="1" applyFill="1" applyBorder="1" applyAlignment="1">
      <alignment vertical="center"/>
    </xf>
    <xf numFmtId="0" fontId="0" fillId="3" borderId="16" xfId="0" applyFill="1" applyBorder="1" applyAlignment="1">
      <alignment horizontal="right" vertical="center"/>
    </xf>
    <xf numFmtId="0" fontId="13" fillId="10" borderId="0" xfId="0" applyFont="1" applyFill="1" applyBorder="1" applyAlignment="1">
      <alignment horizontal="center" vertical="center"/>
    </xf>
    <xf numFmtId="0" fontId="19" fillId="10" borderId="29" xfId="0" applyFont="1" applyFill="1" applyBorder="1" applyAlignment="1">
      <alignment horizontal="left" vertical="center"/>
    </xf>
    <xf numFmtId="0" fontId="19" fillId="10" borderId="30" xfId="0" applyFont="1" applyFill="1" applyBorder="1" applyAlignment="1">
      <alignment horizontal="left" vertical="center"/>
    </xf>
    <xf numFmtId="0" fontId="0" fillId="10" borderId="16" xfId="0" applyFill="1" applyBorder="1" applyAlignment="1">
      <alignment horizontal="right" vertical="center"/>
    </xf>
    <xf numFmtId="0" fontId="0" fillId="3" borderId="31" xfId="0" applyFont="1" applyFill="1" applyBorder="1" applyAlignment="1">
      <alignment horizontal="right" vertical="center"/>
    </xf>
    <xf numFmtId="0" fontId="0" fillId="3" borderId="32" xfId="0" applyFill="1" applyBorder="1" applyAlignment="1">
      <alignment horizontal="right" vertical="center"/>
    </xf>
    <xf numFmtId="0" fontId="15" fillId="7" borderId="1" xfId="0" applyFont="1" applyFill="1" applyBorder="1"/>
    <xf numFmtId="0" fontId="10" fillId="5" borderId="13" xfId="0" applyFont="1" applyFill="1" applyBorder="1" applyAlignment="1">
      <alignment horizontal="left" vertical="center" wrapText="1"/>
    </xf>
    <xf numFmtId="0" fontId="33" fillId="5" borderId="14" xfId="0" applyFont="1" applyFill="1" applyBorder="1" applyAlignment="1">
      <alignment horizontal="center" vertical="center"/>
    </xf>
    <xf numFmtId="0" fontId="33" fillId="5" borderId="15" xfId="0" applyFont="1" applyFill="1" applyBorder="1" applyAlignment="1">
      <alignment horizontal="center" vertical="center"/>
    </xf>
    <xf numFmtId="164" fontId="9" fillId="4" borderId="0" xfId="0" applyNumberFormat="1" applyFont="1" applyFill="1" applyBorder="1" applyAlignment="1">
      <alignment horizontal="right"/>
    </xf>
    <xf numFmtId="164" fontId="9" fillId="4" borderId="8" xfId="0" applyNumberFormat="1" applyFont="1" applyFill="1" applyBorder="1" applyAlignment="1">
      <alignment horizontal="right"/>
    </xf>
    <xf numFmtId="2" fontId="30" fillId="4" borderId="0" xfId="0" applyNumberFormat="1" applyFont="1" applyFill="1" applyBorder="1" applyAlignment="1">
      <alignment horizontal="center" vertical="center" wrapText="1"/>
    </xf>
    <xf numFmtId="166" fontId="9" fillId="4" borderId="0" xfId="0" applyNumberFormat="1" applyFont="1" applyFill="1" applyBorder="1" applyAlignment="1">
      <alignment horizontal="right"/>
    </xf>
    <xf numFmtId="0" fontId="0" fillId="5" borderId="13" xfId="0" applyFill="1" applyBorder="1" applyAlignment="1">
      <alignment horizontal="right" vertical="center"/>
    </xf>
    <xf numFmtId="0" fontId="13" fillId="0" borderId="0" xfId="0" applyFont="1" applyFill="1" applyBorder="1" applyAlignment="1">
      <alignment horizontal="center"/>
    </xf>
    <xf numFmtId="0" fontId="0" fillId="4" borderId="2" xfId="0" applyFill="1" applyBorder="1"/>
    <xf numFmtId="164" fontId="9" fillId="4" borderId="3" xfId="0" applyNumberFormat="1" applyFont="1" applyFill="1" applyBorder="1" applyAlignment="1">
      <alignment horizontal="right"/>
    </xf>
    <xf numFmtId="0" fontId="0" fillId="11" borderId="31" xfId="0" applyFill="1" applyBorder="1" applyAlignment="1">
      <alignment horizontal="right" vertical="center"/>
    </xf>
    <xf numFmtId="0" fontId="13" fillId="11" borderId="3" xfId="0" applyFont="1" applyFill="1" applyBorder="1" applyAlignment="1">
      <alignment horizontal="center" vertical="center"/>
    </xf>
    <xf numFmtId="0" fontId="0" fillId="11" borderId="16" xfId="0" applyFill="1" applyBorder="1" applyAlignment="1">
      <alignment horizontal="right" vertical="center"/>
    </xf>
    <xf numFmtId="0" fontId="13" fillId="11" borderId="0" xfId="0" applyFont="1" applyFill="1" applyBorder="1" applyAlignment="1">
      <alignment horizontal="center" vertical="center"/>
    </xf>
    <xf numFmtId="0" fontId="10" fillId="11" borderId="16" xfId="0" applyFont="1" applyFill="1" applyBorder="1" applyAlignment="1">
      <alignment horizontal="right" vertical="center"/>
    </xf>
    <xf numFmtId="0" fontId="19" fillId="11" borderId="0" xfId="0" applyFont="1" applyFill="1" applyBorder="1" applyAlignment="1">
      <alignment vertical="center"/>
    </xf>
    <xf numFmtId="0" fontId="0" fillId="11" borderId="32" xfId="0" applyFill="1" applyBorder="1" applyAlignment="1">
      <alignment horizontal="right" vertical="center"/>
    </xf>
    <xf numFmtId="0" fontId="13" fillId="11" borderId="8" xfId="0" applyFont="1" applyFill="1" applyBorder="1" applyAlignment="1">
      <alignment horizontal="center" vertical="center"/>
    </xf>
    <xf numFmtId="0" fontId="10" fillId="8" borderId="14" xfId="0" applyFont="1" applyFill="1" applyBorder="1" applyAlignment="1">
      <alignment horizontal="center" vertical="center"/>
    </xf>
    <xf numFmtId="0" fontId="0" fillId="11" borderId="0" xfId="0" applyFill="1"/>
    <xf numFmtId="0" fontId="37" fillId="0" borderId="0" xfId="0" applyFont="1"/>
    <xf numFmtId="0" fontId="37" fillId="0" borderId="0" xfId="0" quotePrefix="1" applyFont="1"/>
    <xf numFmtId="0" fontId="0" fillId="0" borderId="0" xfId="0" quotePrefix="1" applyFont="1"/>
    <xf numFmtId="0" fontId="10" fillId="3" borderId="0" xfId="0" applyFont="1" applyFill="1"/>
    <xf numFmtId="0" fontId="0" fillId="12" borderId="0" xfId="0" applyFill="1" applyAlignment="1">
      <alignment vertical="center"/>
    </xf>
    <xf numFmtId="0" fontId="0" fillId="12" borderId="39" xfId="0" applyFill="1" applyBorder="1" applyAlignment="1">
      <alignment vertical="center"/>
    </xf>
    <xf numFmtId="0" fontId="0" fillId="12" borderId="0" xfId="0" applyFill="1"/>
    <xf numFmtId="0" fontId="0" fillId="12" borderId="40" xfId="0" applyFill="1" applyBorder="1"/>
    <xf numFmtId="0" fontId="0" fillId="12" borderId="5" xfId="0" applyFill="1" applyBorder="1"/>
    <xf numFmtId="0" fontId="0" fillId="12" borderId="0" xfId="0" applyFill="1" applyBorder="1"/>
    <xf numFmtId="0" fontId="0" fillId="12" borderId="6" xfId="0" applyFill="1" applyBorder="1"/>
    <xf numFmtId="0" fontId="0" fillId="12" borderId="41" xfId="0" applyFill="1" applyBorder="1" applyAlignment="1">
      <alignment vertical="center"/>
    </xf>
    <xf numFmtId="0" fontId="0" fillId="12" borderId="7" xfId="0" applyFill="1" applyBorder="1" applyAlignment="1">
      <alignment vertical="center"/>
    </xf>
    <xf numFmtId="0" fontId="0" fillId="12" borderId="8" xfId="0" applyFill="1" applyBorder="1" applyAlignment="1">
      <alignment vertical="center"/>
    </xf>
    <xf numFmtId="0" fontId="0" fillId="12" borderId="9" xfId="0" applyFill="1" applyBorder="1" applyAlignment="1">
      <alignment vertical="center"/>
    </xf>
    <xf numFmtId="0" fontId="38" fillId="0" borderId="0" xfId="0" applyFont="1" applyAlignment="1">
      <alignment horizontal="right"/>
    </xf>
    <xf numFmtId="0" fontId="39" fillId="0" borderId="0" xfId="0" quotePrefix="1" applyFont="1"/>
    <xf numFmtId="1" fontId="0" fillId="0" borderId="0" xfId="0" applyNumberFormat="1" applyAlignment="1">
      <alignment vertical="center"/>
    </xf>
    <xf numFmtId="0" fontId="33" fillId="0" borderId="0" xfId="0" applyFont="1" applyAlignment="1">
      <alignment vertical="center"/>
    </xf>
    <xf numFmtId="0" fontId="0" fillId="13" borderId="0" xfId="0" applyFill="1" applyBorder="1" applyAlignment="1">
      <alignment horizontal="left"/>
    </xf>
    <xf numFmtId="0" fontId="13" fillId="13" borderId="0" xfId="0" applyFont="1" applyFill="1" applyBorder="1" applyAlignment="1">
      <alignment horizontal="center"/>
    </xf>
    <xf numFmtId="164" fontId="9" fillId="13" borderId="0" xfId="0" applyNumberFormat="1" applyFont="1" applyFill="1" applyBorder="1"/>
    <xf numFmtId="0" fontId="0" fillId="7" borderId="0" xfId="0" applyFill="1" applyBorder="1" applyAlignment="1">
      <alignment horizontal="left" vertical="center"/>
    </xf>
    <xf numFmtId="2" fontId="9" fillId="4" borderId="0" xfId="0" applyNumberFormat="1" applyFont="1" applyFill="1" applyBorder="1" applyAlignment="1">
      <alignment vertical="center"/>
    </xf>
    <xf numFmtId="0" fontId="33" fillId="5" borderId="16" xfId="0" applyFont="1" applyFill="1" applyBorder="1" applyAlignment="1">
      <alignment horizontal="center" vertical="center"/>
    </xf>
    <xf numFmtId="0" fontId="33" fillId="5" borderId="0" xfId="0" applyFont="1" applyFill="1" applyBorder="1" applyAlignment="1">
      <alignment horizontal="center" vertical="center"/>
    </xf>
    <xf numFmtId="0" fontId="33" fillId="5" borderId="18" xfId="0" applyFont="1" applyFill="1" applyBorder="1" applyAlignment="1">
      <alignment horizontal="center" vertical="center"/>
    </xf>
    <xf numFmtId="0" fontId="0" fillId="5" borderId="0" xfId="0" applyFill="1" applyBorder="1" applyAlignment="1">
      <alignment horizontal="right" vertical="center"/>
    </xf>
    <xf numFmtId="0" fontId="10" fillId="0" borderId="0" xfId="0" applyFont="1" applyAlignment="1">
      <alignment vertical="center"/>
    </xf>
    <xf numFmtId="0" fontId="10" fillId="5" borderId="16" xfId="0" applyFont="1" applyFill="1" applyBorder="1" applyAlignment="1">
      <alignment horizontal="left" vertical="center"/>
    </xf>
    <xf numFmtId="164" fontId="9" fillId="5" borderId="10" xfId="0" applyNumberFormat="1" applyFont="1" applyFill="1" applyBorder="1" applyAlignment="1">
      <alignment horizontal="center" vertical="center"/>
    </xf>
    <xf numFmtId="164" fontId="9" fillId="5" borderId="26" xfId="0" applyNumberFormat="1" applyFont="1" applyFill="1" applyBorder="1" applyAlignment="1">
      <alignment horizontal="center" vertical="center"/>
    </xf>
    <xf numFmtId="1" fontId="10" fillId="0" borderId="12" xfId="0" applyNumberFormat="1" applyFont="1" applyFill="1" applyBorder="1"/>
    <xf numFmtId="0" fontId="13" fillId="0" borderId="3" xfId="0" applyFont="1" applyFill="1" applyBorder="1" applyAlignment="1">
      <alignment horizontal="center"/>
    </xf>
    <xf numFmtId="0" fontId="10" fillId="5" borderId="13" xfId="0" applyFont="1" applyFill="1" applyBorder="1" applyAlignment="1">
      <alignment horizontal="left" vertical="center"/>
    </xf>
    <xf numFmtId="0" fontId="0" fillId="5" borderId="16" xfId="0" applyFill="1" applyBorder="1"/>
    <xf numFmtId="0" fontId="0" fillId="5" borderId="19" xfId="0" applyFill="1" applyBorder="1" applyAlignment="1">
      <alignment vertical="center"/>
    </xf>
    <xf numFmtId="0" fontId="10" fillId="0" borderId="0" xfId="0" applyFont="1" applyBorder="1" applyAlignment="1">
      <alignment vertical="center"/>
    </xf>
    <xf numFmtId="0" fontId="42" fillId="14" borderId="5" xfId="0" applyFont="1" applyFill="1" applyBorder="1"/>
    <xf numFmtId="0" fontId="42" fillId="14" borderId="7" xfId="0" applyFont="1" applyFill="1" applyBorder="1"/>
    <xf numFmtId="0" fontId="42" fillId="0" borderId="0" xfId="0" applyFont="1"/>
    <xf numFmtId="0" fontId="45" fillId="0" borderId="0" xfId="0" applyFont="1"/>
    <xf numFmtId="0" fontId="43" fillId="14" borderId="0" xfId="0" applyFont="1" applyFill="1" applyAlignment="1">
      <alignment horizontal="center"/>
    </xf>
    <xf numFmtId="0" fontId="17" fillId="0" borderId="0" xfId="0" applyFont="1" applyAlignment="1">
      <alignment horizontal="left"/>
    </xf>
    <xf numFmtId="0" fontId="32" fillId="14" borderId="5" xfId="0" applyFont="1" applyFill="1" applyBorder="1"/>
    <xf numFmtId="164" fontId="43" fillId="14" borderId="0" xfId="0" applyNumberFormat="1" applyFont="1" applyFill="1" applyAlignment="1">
      <alignment horizontal="center"/>
    </xf>
    <xf numFmtId="0" fontId="32" fillId="14" borderId="7" xfId="0" applyFont="1" applyFill="1" applyBorder="1"/>
    <xf numFmtId="0" fontId="9" fillId="0" borderId="5" xfId="0" applyFont="1" applyBorder="1"/>
    <xf numFmtId="0" fontId="31" fillId="0" borderId="5" xfId="0" applyFont="1" applyBorder="1"/>
    <xf numFmtId="0" fontId="42" fillId="15" borderId="2" xfId="0" applyFont="1" applyFill="1" applyBorder="1"/>
    <xf numFmtId="0" fontId="42" fillId="15" borderId="5" xfId="0" applyFont="1" applyFill="1" applyBorder="1"/>
    <xf numFmtId="0" fontId="42" fillId="15" borderId="7" xfId="0" applyFont="1" applyFill="1" applyBorder="1"/>
    <xf numFmtId="0" fontId="0" fillId="13" borderId="0" xfId="0" applyFont="1" applyFill="1" applyBorder="1"/>
    <xf numFmtId="0" fontId="0" fillId="13" borderId="1" xfId="0" applyFont="1" applyFill="1" applyBorder="1"/>
    <xf numFmtId="0" fontId="0" fillId="4" borderId="0" xfId="0" applyFont="1" applyFill="1"/>
    <xf numFmtId="0" fontId="42" fillId="4" borderId="0" xfId="0" applyFont="1" applyFill="1"/>
    <xf numFmtId="0" fontId="0" fillId="0" borderId="1" xfId="0" applyBorder="1"/>
    <xf numFmtId="0" fontId="0" fillId="0" borderId="1" xfId="0" applyBorder="1" applyAlignment="1">
      <alignment horizontal="left"/>
    </xf>
    <xf numFmtId="0" fontId="0" fillId="13" borderId="1" xfId="0" applyFill="1" applyBorder="1" applyAlignment="1">
      <alignment horizontal="left"/>
    </xf>
    <xf numFmtId="0" fontId="10" fillId="13" borderId="1" xfId="0" applyFont="1" applyFill="1" applyBorder="1"/>
    <xf numFmtId="0" fontId="0" fillId="13" borderId="0" xfId="0" applyFill="1" applyAlignment="1">
      <alignment vertical="center"/>
    </xf>
    <xf numFmtId="0" fontId="10" fillId="0" borderId="16" xfId="0" applyFont="1" applyBorder="1" applyAlignment="1">
      <alignment horizontal="right" vertical="center"/>
    </xf>
    <xf numFmtId="0" fontId="14" fillId="4" borderId="8" xfId="0" applyFont="1" applyFill="1" applyBorder="1" applyAlignment="1">
      <alignment horizontal="center"/>
    </xf>
    <xf numFmtId="164" fontId="9" fillId="4" borderId="0" xfId="0" applyNumberFormat="1" applyFont="1" applyFill="1" applyAlignment="1">
      <alignment vertical="center"/>
    </xf>
    <xf numFmtId="0" fontId="32" fillId="4" borderId="2" xfId="0" applyFont="1" applyFill="1" applyBorder="1" applyAlignment="1">
      <alignment horizontal="left"/>
    </xf>
    <xf numFmtId="0" fontId="32" fillId="4" borderId="5" xfId="0" applyFont="1" applyFill="1" applyBorder="1" applyAlignment="1">
      <alignment horizontal="left"/>
    </xf>
    <xf numFmtId="0" fontId="32" fillId="4" borderId="7" xfId="0" applyFont="1" applyFill="1" applyBorder="1" applyAlignment="1">
      <alignment horizontal="left" vertical="center" wrapText="1"/>
    </xf>
    <xf numFmtId="0" fontId="0" fillId="4" borderId="2" xfId="0" applyFont="1" applyFill="1" applyBorder="1" applyAlignment="1">
      <alignment horizontal="left"/>
    </xf>
    <xf numFmtId="0" fontId="0" fillId="4" borderId="5" xfId="0" applyFont="1" applyFill="1" applyBorder="1" applyAlignment="1">
      <alignment horizontal="left"/>
    </xf>
    <xf numFmtId="0" fontId="0" fillId="4" borderId="5" xfId="0" applyFont="1" applyFill="1" applyBorder="1" applyAlignment="1">
      <alignment horizontal="left" vertical="center" wrapText="1"/>
    </xf>
    <xf numFmtId="0" fontId="32" fillId="14" borderId="2" xfId="0" applyFont="1" applyFill="1" applyBorder="1" applyAlignment="1">
      <alignment horizontal="left"/>
    </xf>
    <xf numFmtId="0" fontId="32" fillId="14" borderId="5" xfId="0" applyFont="1" applyFill="1" applyBorder="1" applyAlignment="1">
      <alignment horizontal="left"/>
    </xf>
    <xf numFmtId="0" fontId="32" fillId="14" borderId="7" xfId="0" applyFont="1" applyFill="1" applyBorder="1" applyAlignment="1">
      <alignment horizontal="left" vertical="center" wrapText="1"/>
    </xf>
    <xf numFmtId="0" fontId="32" fillId="14" borderId="5" xfId="0" applyFont="1" applyFill="1" applyBorder="1" applyAlignment="1">
      <alignment horizontal="left" vertical="center" wrapText="1"/>
    </xf>
    <xf numFmtId="1" fontId="10" fillId="0" borderId="0" xfId="0" applyNumberFormat="1" applyFont="1" applyBorder="1"/>
    <xf numFmtId="164" fontId="32" fillId="7" borderId="3" xfId="0" applyNumberFormat="1" applyFont="1" applyFill="1" applyBorder="1"/>
    <xf numFmtId="0" fontId="0" fillId="0" borderId="0" xfId="0" applyFill="1" applyAlignment="1">
      <alignment vertical="center"/>
    </xf>
    <xf numFmtId="164" fontId="9" fillId="5" borderId="11" xfId="0" applyNumberFormat="1" applyFont="1" applyFill="1" applyBorder="1" applyAlignment="1">
      <alignment horizontal="center" vertical="center"/>
    </xf>
    <xf numFmtId="164" fontId="9" fillId="5" borderId="0" xfId="0" applyNumberFormat="1" applyFont="1" applyFill="1" applyBorder="1" applyAlignment="1">
      <alignment horizontal="center" vertical="center"/>
    </xf>
    <xf numFmtId="164" fontId="9" fillId="5" borderId="6" xfId="0" applyNumberFormat="1" applyFont="1" applyFill="1" applyBorder="1" applyAlignment="1">
      <alignment horizontal="center" vertical="center"/>
    </xf>
    <xf numFmtId="164" fontId="9" fillId="5" borderId="3" xfId="0" applyNumberFormat="1" applyFont="1" applyFill="1" applyBorder="1" applyAlignment="1">
      <alignment horizontal="center" vertical="center"/>
    </xf>
    <xf numFmtId="164" fontId="9" fillId="5" borderId="29" xfId="0" applyNumberFormat="1" applyFont="1" applyFill="1" applyBorder="1" applyAlignment="1">
      <alignment horizontal="center" vertical="center"/>
    </xf>
    <xf numFmtId="0" fontId="18" fillId="5" borderId="10" xfId="0" applyFont="1" applyFill="1" applyBorder="1" applyAlignment="1">
      <alignment horizontal="center" vertical="center"/>
    </xf>
    <xf numFmtId="0" fontId="18" fillId="5" borderId="26" xfId="0" applyFont="1" applyFill="1" applyBorder="1" applyAlignment="1">
      <alignment horizontal="center" vertical="center"/>
    </xf>
    <xf numFmtId="167" fontId="9" fillId="5" borderId="10" xfId="0" applyNumberFormat="1" applyFont="1" applyFill="1" applyBorder="1" applyAlignment="1">
      <alignment horizontal="center" vertical="center"/>
    </xf>
    <xf numFmtId="167" fontId="9" fillId="5" borderId="26" xfId="0" applyNumberFormat="1" applyFont="1" applyFill="1" applyBorder="1" applyAlignment="1">
      <alignment horizontal="center" vertical="center"/>
    </xf>
    <xf numFmtId="0" fontId="10" fillId="0" borderId="42" xfId="0" applyFont="1" applyBorder="1" applyAlignment="1">
      <alignment vertical="center"/>
    </xf>
    <xf numFmtId="4" fontId="9" fillId="11" borderId="26" xfId="0" applyNumberFormat="1" applyFont="1" applyFill="1" applyBorder="1" applyAlignment="1">
      <alignment horizontal="center" vertical="center"/>
    </xf>
    <xf numFmtId="2" fontId="9" fillId="8" borderId="0" xfId="0" applyNumberFormat="1" applyFont="1" applyFill="1" applyBorder="1" applyAlignment="1">
      <alignment horizontal="center" vertical="center"/>
    </xf>
    <xf numFmtId="4" fontId="9" fillId="11" borderId="12" xfId="0" applyNumberFormat="1" applyFont="1" applyFill="1" applyBorder="1" applyAlignment="1">
      <alignment horizontal="center" vertical="center"/>
    </xf>
    <xf numFmtId="166" fontId="9" fillId="10" borderId="0" xfId="0" applyNumberFormat="1" applyFont="1" applyFill="1" applyBorder="1" applyAlignment="1">
      <alignment horizontal="center" vertical="center"/>
    </xf>
    <xf numFmtId="2" fontId="9" fillId="8" borderId="18" xfId="0" applyNumberFormat="1" applyFont="1" applyFill="1" applyBorder="1" applyAlignment="1">
      <alignment horizontal="center" vertical="center"/>
    </xf>
    <xf numFmtId="1" fontId="10" fillId="0" borderId="0" xfId="0" applyNumberFormat="1" applyFont="1"/>
    <xf numFmtId="0" fontId="11" fillId="16" borderId="0" xfId="6211" applyFill="1" applyBorder="1" applyAlignment="1">
      <alignment horizontal="left"/>
    </xf>
    <xf numFmtId="0" fontId="11" fillId="16" borderId="0" xfId="6211" applyFill="1" applyBorder="1"/>
    <xf numFmtId="0" fontId="11" fillId="16" borderId="0" xfId="6211" applyFill="1"/>
    <xf numFmtId="0" fontId="11" fillId="0" borderId="0" xfId="6211" applyFill="1"/>
    <xf numFmtId="2" fontId="11" fillId="16" borderId="0" xfId="6211" applyNumberFormat="1" applyFill="1"/>
    <xf numFmtId="0" fontId="9" fillId="0" borderId="0" xfId="0" applyFont="1" applyFill="1"/>
    <xf numFmtId="0" fontId="10" fillId="17" borderId="0" xfId="0" applyFont="1" applyFill="1"/>
    <xf numFmtId="0" fontId="0" fillId="17" borderId="0" xfId="0" applyFill="1"/>
    <xf numFmtId="0" fontId="11" fillId="17" borderId="0" xfId="6211" applyFill="1"/>
    <xf numFmtId="0" fontId="10" fillId="18" borderId="0" xfId="0" applyFont="1" applyFill="1"/>
    <xf numFmtId="0" fontId="0" fillId="18" borderId="0" xfId="0" applyFill="1"/>
    <xf numFmtId="0" fontId="11" fillId="18" borderId="0" xfId="6211" applyFill="1"/>
    <xf numFmtId="0" fontId="10" fillId="5" borderId="0" xfId="0" applyFont="1" applyFill="1" applyAlignment="1">
      <alignment horizontal="center"/>
    </xf>
    <xf numFmtId="0" fontId="15" fillId="19" borderId="0" xfId="0" applyFont="1" applyFill="1"/>
    <xf numFmtId="0" fontId="0" fillId="19" borderId="0" xfId="0" applyFill="1"/>
    <xf numFmtId="0" fontId="10" fillId="19" borderId="0" xfId="0" applyFont="1" applyFill="1" applyAlignment="1">
      <alignment horizontal="center"/>
    </xf>
    <xf numFmtId="0" fontId="11" fillId="19" borderId="0" xfId="6211" applyFill="1"/>
    <xf numFmtId="0" fontId="15" fillId="3" borderId="0" xfId="0" applyFont="1" applyFill="1"/>
    <xf numFmtId="0" fontId="11" fillId="3" borderId="0" xfId="6211" applyFill="1"/>
    <xf numFmtId="0" fontId="10" fillId="3" borderId="0" xfId="0" applyFont="1" applyFill="1" applyAlignment="1">
      <alignment horizontal="center"/>
    </xf>
    <xf numFmtId="0" fontId="15" fillId="17" borderId="0" xfId="0" applyFont="1" applyFill="1"/>
    <xf numFmtId="0" fontId="10" fillId="17" borderId="0" xfId="0" applyFont="1" applyFill="1" applyAlignment="1">
      <alignment horizontal="center"/>
    </xf>
    <xf numFmtId="164" fontId="9" fillId="5" borderId="18" xfId="0" applyNumberFormat="1" applyFont="1" applyFill="1" applyBorder="1" applyAlignment="1">
      <alignment horizontal="center" vertical="center"/>
    </xf>
    <xf numFmtId="0" fontId="0" fillId="5" borderId="14" xfId="0" applyFill="1" applyBorder="1" applyAlignment="1">
      <alignment horizontal="right" vertical="center"/>
    </xf>
    <xf numFmtId="0" fontId="10" fillId="5" borderId="47" xfId="0" applyFont="1" applyFill="1" applyBorder="1" applyAlignment="1">
      <alignment vertical="center"/>
    </xf>
    <xf numFmtId="0" fontId="13" fillId="5" borderId="48" xfId="0" applyFont="1" applyFill="1" applyBorder="1" applyAlignment="1">
      <alignment horizontal="center" vertical="center"/>
    </xf>
    <xf numFmtId="164" fontId="9" fillId="0" borderId="0" xfId="0" applyNumberFormat="1" applyFont="1" applyFill="1"/>
    <xf numFmtId="0" fontId="10" fillId="19" borderId="0" xfId="0" applyFont="1" applyFill="1" applyAlignment="1">
      <alignment horizontal="left"/>
    </xf>
    <xf numFmtId="0" fontId="0" fillId="20" borderId="0" xfId="0" applyFill="1"/>
    <xf numFmtId="0" fontId="0" fillId="5" borderId="16" xfId="0" applyFont="1" applyFill="1" applyBorder="1" applyAlignment="1">
      <alignment vertical="center"/>
    </xf>
    <xf numFmtId="164" fontId="9" fillId="5" borderId="12" xfId="0" applyNumberFormat="1" applyFont="1" applyFill="1" applyBorder="1" applyAlignment="1">
      <alignment horizontal="center" vertical="center"/>
    </xf>
    <xf numFmtId="0" fontId="0" fillId="5" borderId="16" xfId="0" applyFont="1" applyFill="1" applyBorder="1" applyAlignment="1">
      <alignment horizontal="left" vertical="center"/>
    </xf>
    <xf numFmtId="164" fontId="9" fillId="5" borderId="2" xfId="0" applyNumberFormat="1" applyFont="1" applyFill="1" applyBorder="1" applyAlignment="1">
      <alignment horizontal="center" vertical="center"/>
    </xf>
    <xf numFmtId="0" fontId="0" fillId="5" borderId="13" xfId="0" applyFont="1" applyFill="1" applyBorder="1" applyAlignment="1">
      <alignment horizontal="left" vertical="center"/>
    </xf>
    <xf numFmtId="164" fontId="9" fillId="5" borderId="34" xfId="0" applyNumberFormat="1" applyFont="1" applyFill="1" applyBorder="1" applyAlignment="1">
      <alignment horizontal="center" vertical="center"/>
    </xf>
    <xf numFmtId="164" fontId="9" fillId="5" borderId="33" xfId="0" applyNumberFormat="1" applyFont="1" applyFill="1" applyBorder="1" applyAlignment="1">
      <alignment horizontal="center" vertical="center"/>
    </xf>
    <xf numFmtId="164" fontId="9" fillId="5" borderId="7" xfId="0" applyNumberFormat="1" applyFont="1" applyFill="1" applyBorder="1" applyAlignment="1">
      <alignment horizontal="center" vertical="center"/>
    </xf>
    <xf numFmtId="164" fontId="9" fillId="5" borderId="30" xfId="0" applyNumberFormat="1" applyFont="1" applyFill="1" applyBorder="1" applyAlignment="1">
      <alignment horizontal="center" vertical="center"/>
    </xf>
    <xf numFmtId="0" fontId="9" fillId="4" borderId="0" xfId="0" applyFont="1" applyFill="1"/>
    <xf numFmtId="0" fontId="10" fillId="19" borderId="0" xfId="0" applyFont="1" applyFill="1"/>
    <xf numFmtId="0" fontId="32" fillId="4" borderId="0" xfId="0" applyFont="1" applyFill="1" applyBorder="1" applyAlignment="1">
      <alignment horizontal="left"/>
    </xf>
    <xf numFmtId="0" fontId="31" fillId="0" borderId="0" xfId="0" applyFont="1" applyFill="1" applyBorder="1" applyAlignment="1">
      <alignment horizontal="left"/>
    </xf>
    <xf numFmtId="164" fontId="9" fillId="4" borderId="0" xfId="6465" applyNumberFormat="1" applyFont="1" applyFill="1"/>
    <xf numFmtId="0" fontId="0" fillId="0" borderId="16"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8" borderId="0" xfId="0" applyFill="1"/>
    <xf numFmtId="0" fontId="0" fillId="21" borderId="0" xfId="0" applyFill="1"/>
    <xf numFmtId="0" fontId="48" fillId="0" borderId="0" xfId="0" applyFont="1"/>
    <xf numFmtId="0" fontId="0" fillId="0" borderId="0" xfId="0"/>
    <xf numFmtId="0" fontId="9" fillId="0" borderId="0" xfId="0" applyFont="1" applyAlignment="1">
      <alignmen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20" xfId="0" applyFill="1" applyBorder="1" applyAlignment="1">
      <alignment horizontal="right" vertical="center"/>
    </xf>
    <xf numFmtId="0" fontId="0" fillId="5" borderId="20" xfId="0" applyFill="1" applyBorder="1" applyAlignment="1">
      <alignment horizontal="right" vertical="center"/>
    </xf>
    <xf numFmtId="0" fontId="0" fillId="8" borderId="16" xfId="0" applyFill="1" applyBorder="1" applyAlignment="1">
      <alignment horizontal="right" vertical="center"/>
    </xf>
    <xf numFmtId="0" fontId="0" fillId="10" borderId="16" xfId="0" applyFill="1" applyBorder="1" applyAlignment="1">
      <alignment horizontal="right" vertical="center"/>
    </xf>
    <xf numFmtId="0" fontId="0" fillId="11" borderId="16" xfId="0" applyFill="1" applyBorder="1" applyAlignment="1">
      <alignment horizontal="right" vertical="center"/>
    </xf>
    <xf numFmtId="0" fontId="0" fillId="5" borderId="16" xfId="0" applyFill="1" applyBorder="1" applyAlignment="1">
      <alignment horizontal="right" vertical="center"/>
    </xf>
    <xf numFmtId="0" fontId="0" fillId="5" borderId="19" xfId="0" applyFill="1" applyBorder="1" applyAlignment="1">
      <alignment horizontal="right" vertical="center"/>
    </xf>
    <xf numFmtId="0" fontId="10" fillId="0" borderId="16" xfId="0" applyFont="1" applyBorder="1" applyAlignment="1">
      <alignment horizontal="right" vertical="center"/>
    </xf>
    <xf numFmtId="0" fontId="0" fillId="0" borderId="0" xfId="0" applyAlignment="1">
      <alignment horizontal="center"/>
    </xf>
    <xf numFmtId="164" fontId="0" fillId="0" borderId="0" xfId="0" applyNumberFormat="1" applyFill="1"/>
    <xf numFmtId="0" fontId="10" fillId="5" borderId="14" xfId="0" applyFont="1" applyFill="1" applyBorder="1"/>
    <xf numFmtId="0" fontId="9" fillId="5" borderId="0" xfId="0" applyFont="1" applyFill="1"/>
    <xf numFmtId="4" fontId="9" fillId="0" borderId="0" xfId="0" applyNumberFormat="1" applyFont="1"/>
    <xf numFmtId="0" fontId="0" fillId="2" borderId="10" xfId="0" applyFont="1" applyFill="1" applyBorder="1" applyAlignment="1">
      <alignment horizontal="left" vertical="center" wrapText="1"/>
    </xf>
    <xf numFmtId="1" fontId="10" fillId="2" borderId="12" xfId="0" applyNumberFormat="1" applyFont="1" applyFill="1" applyBorder="1" applyAlignment="1">
      <alignment horizontal="center" vertical="center" wrapText="1"/>
    </xf>
    <xf numFmtId="0" fontId="10" fillId="8" borderId="13" xfId="0" applyFont="1" applyFill="1" applyBorder="1"/>
    <xf numFmtId="0" fontId="0" fillId="8" borderId="14" xfId="0" applyFill="1" applyBorder="1"/>
    <xf numFmtId="0" fontId="0" fillId="8" borderId="19" xfId="0" applyFill="1" applyBorder="1" applyAlignment="1">
      <alignment horizontal="right" vertical="center"/>
    </xf>
    <xf numFmtId="0" fontId="13" fillId="8" borderId="20" xfId="0" applyFont="1" applyFill="1" applyBorder="1" applyAlignment="1">
      <alignment horizontal="center" vertical="center"/>
    </xf>
    <xf numFmtId="0" fontId="33" fillId="0" borderId="0" xfId="0" applyFont="1"/>
    <xf numFmtId="0" fontId="49" fillId="10" borderId="0" xfId="0" applyFont="1" applyFill="1" applyAlignment="1">
      <alignment horizontal="center"/>
    </xf>
    <xf numFmtId="0" fontId="10" fillId="5" borderId="13" xfId="0" applyFont="1" applyFill="1" applyBorder="1"/>
    <xf numFmtId="0" fontId="13"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44" fillId="15" borderId="0" xfId="0" applyFont="1" applyFill="1" applyBorder="1" applyAlignment="1">
      <alignment horizontal="center"/>
    </xf>
    <xf numFmtId="0" fontId="0" fillId="23" borderId="16" xfId="0" applyFill="1" applyBorder="1" applyAlignment="1">
      <alignment horizontal="right" vertical="center"/>
    </xf>
    <xf numFmtId="0" fontId="13" fillId="23" borderId="0" xfId="0" applyFont="1" applyFill="1" applyBorder="1" applyAlignment="1">
      <alignment horizontal="center" vertical="center"/>
    </xf>
    <xf numFmtId="0" fontId="10" fillId="23" borderId="16" xfId="0" applyFont="1" applyFill="1" applyBorder="1" applyAlignment="1">
      <alignment horizontal="right" vertical="center"/>
    </xf>
    <xf numFmtId="0" fontId="19" fillId="23" borderId="18" xfId="0" applyFont="1" applyFill="1" applyBorder="1" applyAlignment="1">
      <alignment vertical="center"/>
    </xf>
    <xf numFmtId="0" fontId="10" fillId="23" borderId="14" xfId="0" applyFont="1" applyFill="1" applyBorder="1" applyAlignment="1">
      <alignment horizontal="center" vertical="center"/>
    </xf>
    <xf numFmtId="0" fontId="10" fillId="23" borderId="15" xfId="0" applyFont="1" applyFill="1" applyBorder="1" applyAlignment="1">
      <alignment horizontal="center" vertical="center"/>
    </xf>
    <xf numFmtId="2" fontId="9" fillId="23" borderId="0" xfId="0" applyNumberFormat="1" applyFont="1" applyFill="1" applyBorder="1" applyAlignment="1">
      <alignment horizontal="center" vertical="center"/>
    </xf>
    <xf numFmtId="2" fontId="9" fillId="23" borderId="18" xfId="0" applyNumberFormat="1" applyFont="1" applyFill="1" applyBorder="1" applyAlignment="1">
      <alignment horizontal="center" vertical="center"/>
    </xf>
    <xf numFmtId="0" fontId="10" fillId="0" borderId="0" xfId="0" applyFont="1" applyAlignment="1">
      <alignment horizontal="center"/>
    </xf>
    <xf numFmtId="0" fontId="0" fillId="0" borderId="50" xfId="0" applyBorder="1" applyAlignment="1">
      <alignment horizontal="center"/>
    </xf>
    <xf numFmtId="0" fontId="10" fillId="0" borderId="50" xfId="0" applyFont="1" applyBorder="1" applyAlignment="1">
      <alignment horizontal="center"/>
    </xf>
    <xf numFmtId="0" fontId="0" fillId="11" borderId="47" xfId="0" applyFill="1" applyBorder="1"/>
    <xf numFmtId="164" fontId="9" fillId="11" borderId="49" xfId="0" applyNumberFormat="1" applyFont="1" applyFill="1" applyBorder="1"/>
    <xf numFmtId="0" fontId="33" fillId="5" borderId="0" xfId="0" applyFont="1" applyFill="1"/>
    <xf numFmtId="0" fontId="0" fillId="0" borderId="0" xfId="0"/>
    <xf numFmtId="0" fontId="9" fillId="0" borderId="0" xfId="0" applyFont="1"/>
    <xf numFmtId="0" fontId="0" fillId="0" borderId="0" xfId="0" applyFill="1"/>
    <xf numFmtId="164" fontId="9" fillId="4" borderId="4" xfId="0" applyNumberFormat="1" applyFont="1" applyFill="1" applyBorder="1"/>
    <xf numFmtId="0" fontId="29" fillId="0" borderId="0" xfId="0" applyFont="1"/>
    <xf numFmtId="0" fontId="29" fillId="0" borderId="0" xfId="0" applyFont="1" applyFill="1"/>
    <xf numFmtId="0" fontId="0" fillId="4" borderId="2" xfId="0" applyFill="1" applyBorder="1"/>
    <xf numFmtId="0" fontId="9" fillId="5" borderId="0" xfId="0" applyFont="1" applyFill="1"/>
    <xf numFmtId="4" fontId="9" fillId="0" borderId="0" xfId="0" applyNumberFormat="1" applyFont="1"/>
    <xf numFmtId="0" fontId="0" fillId="0" borderId="0" xfId="0"/>
    <xf numFmtId="2" fontId="0" fillId="0" borderId="0" xfId="0" applyNumberFormat="1"/>
    <xf numFmtId="164" fontId="9" fillId="4" borderId="0" xfId="0" applyNumberFormat="1" applyFont="1" applyFill="1" applyBorder="1"/>
    <xf numFmtId="164" fontId="9" fillId="4" borderId="8" xfId="0" applyNumberFormat="1" applyFont="1" applyFill="1" applyBorder="1"/>
    <xf numFmtId="0" fontId="10" fillId="0" borderId="0" xfId="0" applyFont="1" applyFill="1" applyBorder="1"/>
    <xf numFmtId="0" fontId="29" fillId="0" borderId="0" xfId="0" applyFont="1"/>
    <xf numFmtId="0" fontId="31" fillId="0" borderId="0" xfId="0" applyFont="1"/>
    <xf numFmtId="0" fontId="0" fillId="5" borderId="0" xfId="0" applyFill="1" applyAlignment="1">
      <alignment vertical="center"/>
    </xf>
    <xf numFmtId="164" fontId="9" fillId="4" borderId="0" xfId="0" applyNumberFormat="1" applyFont="1" applyFill="1"/>
    <xf numFmtId="0" fontId="0" fillId="19" borderId="0" xfId="0" applyFill="1"/>
    <xf numFmtId="0" fontId="10" fillId="19" borderId="0" xfId="0" applyFont="1" applyFill="1" applyAlignment="1">
      <alignment horizontal="center"/>
    </xf>
    <xf numFmtId="0" fontId="0" fillId="2" borderId="10" xfId="0" applyFont="1" applyFill="1" applyBorder="1" applyAlignment="1">
      <alignment horizontal="left" vertical="center" wrapText="1"/>
    </xf>
    <xf numFmtId="1" fontId="10" fillId="2" borderId="12" xfId="0" applyNumberFormat="1" applyFont="1" applyFill="1" applyBorder="1" applyAlignment="1">
      <alignment horizontal="center" vertical="center" wrapText="1"/>
    </xf>
    <xf numFmtId="166" fontId="0" fillId="0" borderId="0" xfId="0" applyNumberFormat="1"/>
    <xf numFmtId="0" fontId="0" fillId="5" borderId="0" xfId="0" applyFill="1" applyBorder="1" applyAlignment="1">
      <alignment horizontal="center"/>
    </xf>
    <xf numFmtId="0" fontId="50" fillId="4" borderId="0" xfId="0" applyFont="1" applyFill="1" applyAlignment="1">
      <alignment horizontal="center" vertical="center"/>
    </xf>
    <xf numFmtId="0" fontId="51" fillId="4" borderId="0" xfId="0" applyFont="1" applyFill="1" applyBorder="1" applyAlignment="1">
      <alignment horizontal="center"/>
    </xf>
    <xf numFmtId="2" fontId="0" fillId="4" borderId="5" xfId="0" applyNumberFormat="1" applyFont="1" applyFill="1" applyBorder="1" applyAlignment="1">
      <alignment horizontal="left" vertical="center" wrapText="1"/>
    </xf>
    <xf numFmtId="0" fontId="0" fillId="4" borderId="0" xfId="0" applyFont="1" applyFill="1" applyBorder="1"/>
    <xf numFmtId="0" fontId="0" fillId="4" borderId="2" xfId="0" applyFill="1" applyBorder="1" applyAlignment="1">
      <alignment horizontal="left"/>
    </xf>
    <xf numFmtId="0" fontId="42" fillId="4" borderId="2" xfId="0" applyFont="1" applyFill="1" applyBorder="1"/>
    <xf numFmtId="0" fontId="42" fillId="4" borderId="5" xfId="0" applyFont="1" applyFill="1" applyBorder="1"/>
    <xf numFmtId="0" fontId="42" fillId="4" borderId="7" xfId="0" applyFont="1" applyFill="1" applyBorder="1"/>
    <xf numFmtId="10" fontId="0" fillId="0" borderId="0" xfId="6470" applyNumberFormat="1" applyFont="1"/>
    <xf numFmtId="0" fontId="0" fillId="0" borderId="0" xfId="0" applyFill="1" applyBorder="1" applyAlignment="1">
      <alignment horizontal="right" vertical="center"/>
    </xf>
    <xf numFmtId="0" fontId="10" fillId="5" borderId="24" xfId="0" applyFont="1" applyFill="1" applyBorder="1" applyAlignment="1">
      <alignment horizontal="center" vertical="center"/>
    </xf>
    <xf numFmtId="166" fontId="9" fillId="10" borderId="29" xfId="0" applyNumberFormat="1" applyFont="1" applyFill="1" applyBorder="1" applyAlignment="1">
      <alignment horizontal="center" vertical="center"/>
    </xf>
    <xf numFmtId="0" fontId="52" fillId="4" borderId="3" xfId="0" applyFont="1" applyFill="1" applyBorder="1" applyAlignment="1">
      <alignment horizontal="center"/>
    </xf>
    <xf numFmtId="0" fontId="52" fillId="4" borderId="0" xfId="0" applyFont="1" applyFill="1" applyBorder="1" applyAlignment="1">
      <alignment horizontal="center"/>
    </xf>
    <xf numFmtId="0" fontId="52" fillId="4" borderId="8" xfId="0" applyFont="1" applyFill="1" applyBorder="1" applyAlignment="1">
      <alignment horizontal="center"/>
    </xf>
    <xf numFmtId="164" fontId="9" fillId="4" borderId="0" xfId="6470" applyNumberFormat="1" applyFont="1" applyFill="1"/>
    <xf numFmtId="164" fontId="9" fillId="5" borderId="0" xfId="0" applyNumberFormat="1" applyFont="1" applyFill="1"/>
    <xf numFmtId="0" fontId="53" fillId="4" borderId="8" xfId="0" applyFont="1" applyFill="1" applyBorder="1" applyAlignment="1">
      <alignment horizontal="center"/>
    </xf>
    <xf numFmtId="0" fontId="53" fillId="4" borderId="0" xfId="0" applyFont="1" applyFill="1" applyBorder="1" applyAlignment="1">
      <alignment horizontal="center"/>
    </xf>
    <xf numFmtId="0" fontId="53" fillId="14" borderId="0" xfId="0" applyFont="1" applyFill="1" applyBorder="1" applyAlignment="1">
      <alignment horizontal="center"/>
    </xf>
    <xf numFmtId="0" fontId="53" fillId="4" borderId="3" xfId="0" applyFont="1" applyFill="1" applyBorder="1" applyAlignment="1">
      <alignment horizontal="center"/>
    </xf>
    <xf numFmtId="165" fontId="53" fillId="4" borderId="0" xfId="0" applyNumberFormat="1" applyFont="1" applyFill="1" applyBorder="1" applyAlignment="1">
      <alignment horizontal="center"/>
    </xf>
    <xf numFmtId="2" fontId="53" fillId="4" borderId="0" xfId="0" applyNumberFormat="1" applyFont="1" applyFill="1" applyBorder="1" applyAlignment="1">
      <alignment horizontal="center"/>
    </xf>
    <xf numFmtId="164" fontId="9" fillId="4" borderId="11" xfId="0" applyNumberFormat="1" applyFont="1" applyFill="1" applyBorder="1"/>
    <xf numFmtId="166" fontId="9" fillId="4" borderId="3" xfId="0" applyNumberFormat="1" applyFont="1" applyFill="1" applyBorder="1" applyAlignment="1">
      <alignment horizontal="right"/>
    </xf>
    <xf numFmtId="166" fontId="9" fillId="4" borderId="12" xfId="0" applyNumberFormat="1" applyFont="1" applyFill="1" applyBorder="1" applyAlignment="1">
      <alignment horizontal="right"/>
    </xf>
    <xf numFmtId="166" fontId="9" fillId="4" borderId="8" xfId="0" applyNumberFormat="1" applyFont="1" applyFill="1" applyBorder="1" applyAlignment="1">
      <alignment horizontal="right"/>
    </xf>
    <xf numFmtId="166" fontId="9" fillId="4" borderId="0" xfId="0" applyNumberFormat="1" applyFont="1" applyFill="1" applyAlignment="1">
      <alignment horizontal="right"/>
    </xf>
    <xf numFmtId="166" fontId="0" fillId="0" borderId="0" xfId="0" applyNumberFormat="1" applyAlignment="1">
      <alignment horizontal="right"/>
    </xf>
    <xf numFmtId="166" fontId="9" fillId="4" borderId="0" xfId="6470" applyNumberFormat="1" applyFont="1" applyFill="1" applyAlignment="1">
      <alignment horizontal="right"/>
    </xf>
    <xf numFmtId="166" fontId="9" fillId="0" borderId="0" xfId="0" applyNumberFormat="1" applyFont="1" applyFill="1" applyBorder="1" applyAlignment="1">
      <alignment horizontal="right"/>
    </xf>
    <xf numFmtId="164" fontId="53" fillId="4" borderId="3" xfId="0" applyNumberFormat="1" applyFont="1" applyFill="1" applyBorder="1" applyAlignment="1">
      <alignment horizontal="center"/>
    </xf>
    <xf numFmtId="164" fontId="53" fillId="4" borderId="0" xfId="0" applyNumberFormat="1" applyFont="1" applyFill="1" applyBorder="1" applyAlignment="1">
      <alignment horizontal="center"/>
    </xf>
    <xf numFmtId="165" fontId="53" fillId="4" borderId="8" xfId="0" applyNumberFormat="1" applyFont="1" applyFill="1" applyBorder="1" applyAlignment="1">
      <alignment horizontal="center"/>
    </xf>
    <xf numFmtId="0" fontId="0" fillId="4" borderId="10" xfId="0" applyFont="1" applyFill="1" applyBorder="1"/>
    <xf numFmtId="164" fontId="9" fillId="4" borderId="0" xfId="0" applyNumberFormat="1" applyFont="1" applyFill="1" applyAlignment="1">
      <alignment horizontal="right"/>
    </xf>
    <xf numFmtId="164" fontId="9" fillId="15" borderId="0" xfId="0" applyNumberFormat="1" applyFont="1" applyFill="1" applyAlignment="1">
      <alignment horizontal="right"/>
    </xf>
    <xf numFmtId="164" fontId="31" fillId="0" borderId="0" xfId="0" applyNumberFormat="1" applyFont="1" applyAlignment="1">
      <alignment horizontal="right"/>
    </xf>
    <xf numFmtId="164" fontId="0" fillId="0" borderId="0" xfId="0" applyNumberFormat="1" applyAlignment="1">
      <alignment horizontal="right"/>
    </xf>
    <xf numFmtId="164" fontId="9" fillId="4" borderId="0" xfId="6470" applyNumberFormat="1" applyFont="1" applyFill="1" applyAlignment="1">
      <alignment horizontal="right"/>
    </xf>
    <xf numFmtId="164" fontId="42" fillId="0" borderId="0" xfId="0" applyNumberFormat="1" applyFont="1" applyAlignment="1">
      <alignment horizontal="right"/>
    </xf>
    <xf numFmtId="164" fontId="46" fillId="14" borderId="3" xfId="0" applyNumberFormat="1" applyFont="1" applyFill="1" applyBorder="1" applyAlignment="1">
      <alignment horizontal="right"/>
    </xf>
    <xf numFmtId="164" fontId="46" fillId="4" borderId="0" xfId="6470" applyNumberFormat="1" applyFont="1" applyFill="1" applyBorder="1" applyAlignment="1">
      <alignment horizontal="right"/>
    </xf>
    <xf numFmtId="164" fontId="46" fillId="4" borderId="0" xfId="0" applyNumberFormat="1" applyFont="1" applyFill="1" applyBorder="1" applyAlignment="1">
      <alignment horizontal="right"/>
    </xf>
    <xf numFmtId="164" fontId="46" fillId="14" borderId="8" xfId="0" applyNumberFormat="1" applyFont="1" applyFill="1" applyBorder="1" applyAlignment="1">
      <alignment horizontal="right"/>
    </xf>
    <xf numFmtId="164" fontId="46" fillId="4" borderId="8" xfId="0" applyNumberFormat="1" applyFont="1" applyFill="1" applyBorder="1" applyAlignment="1">
      <alignment horizontal="right"/>
    </xf>
    <xf numFmtId="164" fontId="17" fillId="0" borderId="0" xfId="0" applyNumberFormat="1" applyFont="1" applyAlignment="1">
      <alignment horizontal="right"/>
    </xf>
    <xf numFmtId="164" fontId="17" fillId="0" borderId="0" xfId="0" applyNumberFormat="1" applyFont="1" applyFill="1" applyBorder="1" applyAlignment="1">
      <alignment horizontal="right"/>
    </xf>
    <xf numFmtId="0" fontId="52" fillId="15" borderId="3" xfId="0" applyFont="1" applyFill="1" applyBorder="1" applyAlignment="1">
      <alignment horizontal="center"/>
    </xf>
    <xf numFmtId="0" fontId="54" fillId="4" borderId="0" xfId="0" applyFont="1" applyFill="1"/>
    <xf numFmtId="0" fontId="52" fillId="15" borderId="0" xfId="0" applyFont="1" applyFill="1" applyAlignment="1">
      <alignment horizontal="center"/>
    </xf>
    <xf numFmtId="0" fontId="52" fillId="15" borderId="8" xfId="0" applyFont="1" applyFill="1" applyBorder="1" applyAlignment="1">
      <alignment horizontal="center"/>
    </xf>
    <xf numFmtId="0" fontId="52" fillId="15" borderId="0" xfId="0" applyFont="1" applyFill="1" applyBorder="1" applyAlignment="1">
      <alignment horizontal="center"/>
    </xf>
    <xf numFmtId="0" fontId="53" fillId="14" borderId="8" xfId="0" applyFont="1" applyFill="1" applyBorder="1" applyAlignment="1">
      <alignment horizontal="center"/>
    </xf>
    <xf numFmtId="0" fontId="53" fillId="14" borderId="3" xfId="0" applyFont="1" applyFill="1" applyBorder="1" applyAlignment="1">
      <alignment horizontal="center"/>
    </xf>
    <xf numFmtId="0" fontId="53" fillId="14" borderId="0" xfId="0" applyFont="1" applyFill="1" applyAlignment="1">
      <alignment horizontal="center"/>
    </xf>
    <xf numFmtId="164" fontId="9" fillId="4" borderId="12" xfId="0" applyNumberFormat="1" applyFont="1" applyFill="1" applyBorder="1" applyAlignment="1">
      <alignment horizontal="right"/>
    </xf>
    <xf numFmtId="164" fontId="9" fillId="0" borderId="0" xfId="0" applyNumberFormat="1" applyFont="1" applyFill="1" applyBorder="1" applyAlignment="1">
      <alignment horizontal="right"/>
    </xf>
    <xf numFmtId="164" fontId="9" fillId="4" borderId="0" xfId="6465" applyNumberFormat="1" applyFont="1" applyFill="1" applyAlignment="1">
      <alignment horizontal="right"/>
    </xf>
    <xf numFmtId="165" fontId="53" fillId="14" borderId="0" xfId="0" applyNumberFormat="1" applyFont="1" applyFill="1" applyAlignment="1">
      <alignment horizontal="center"/>
    </xf>
    <xf numFmtId="2" fontId="53" fillId="14" borderId="0" xfId="0" applyNumberFormat="1" applyFont="1" applyFill="1" applyAlignment="1">
      <alignment horizontal="center"/>
    </xf>
    <xf numFmtId="2" fontId="53" fillId="14" borderId="8" xfId="0" applyNumberFormat="1" applyFont="1" applyFill="1" applyBorder="1" applyAlignment="1">
      <alignment horizontal="center"/>
    </xf>
    <xf numFmtId="166" fontId="55" fillId="0" borderId="0" xfId="0" applyNumberFormat="1" applyFont="1" applyFill="1" applyBorder="1" applyAlignment="1">
      <alignment horizontal="right"/>
    </xf>
    <xf numFmtId="164" fontId="0" fillId="4" borderId="12" xfId="0" applyNumberFormat="1" applyFont="1" applyFill="1" applyBorder="1"/>
    <xf numFmtId="164" fontId="0" fillId="4" borderId="0" xfId="0" applyNumberFormat="1" applyFont="1" applyFill="1"/>
    <xf numFmtId="0" fontId="0" fillId="4" borderId="10" xfId="0" applyFont="1" applyFill="1" applyBorder="1" applyAlignment="1">
      <alignment horizontal="left"/>
    </xf>
    <xf numFmtId="164" fontId="0" fillId="4" borderId="12" xfId="0" applyNumberFormat="1" applyFont="1" applyFill="1" applyBorder="1" applyAlignment="1">
      <alignment horizontal="left"/>
    </xf>
    <xf numFmtId="0" fontId="0" fillId="4" borderId="0" xfId="0" applyFont="1" applyFill="1" applyAlignment="1">
      <alignment horizontal="left"/>
    </xf>
    <xf numFmtId="164" fontId="34" fillId="4" borderId="0" xfId="0" applyNumberFormat="1" applyFont="1" applyFill="1" applyAlignment="1">
      <alignment horizontal="left"/>
    </xf>
    <xf numFmtId="0" fontId="10"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16" fillId="0" borderId="0" xfId="0" applyFont="1" applyAlignment="1">
      <alignment vertical="top"/>
    </xf>
    <xf numFmtId="0" fontId="50" fillId="0" borderId="0" xfId="0" applyFont="1" applyAlignment="1">
      <alignment vertical="top"/>
    </xf>
    <xf numFmtId="0" fontId="56" fillId="0" borderId="0" xfId="0" applyFont="1" applyAlignment="1">
      <alignment horizontal="center" vertical="center"/>
    </xf>
    <xf numFmtId="0" fontId="11" fillId="0" borderId="0" xfId="6211" applyAlignment="1">
      <alignment horizontal="left" vertical="center"/>
    </xf>
    <xf numFmtId="0" fontId="57" fillId="0" borderId="0" xfId="0" applyFont="1" applyAlignment="1">
      <alignment horizontal="center"/>
    </xf>
    <xf numFmtId="0" fontId="49" fillId="9" borderId="0" xfId="0" applyFont="1" applyFill="1" applyAlignment="1">
      <alignment horizontal="center"/>
    </xf>
    <xf numFmtId="0" fontId="49" fillId="0" borderId="0" xfId="0" applyFont="1" applyFill="1" applyAlignment="1">
      <alignment horizontal="center"/>
    </xf>
    <xf numFmtId="1" fontId="49" fillId="10" borderId="0" xfId="0" applyNumberFormat="1" applyFont="1" applyFill="1" applyAlignment="1">
      <alignment horizontal="center"/>
    </xf>
    <xf numFmtId="2" fontId="49" fillId="10" borderId="0" xfId="0" applyNumberFormat="1" applyFont="1" applyFill="1" applyAlignment="1">
      <alignment horizontal="center"/>
    </xf>
    <xf numFmtId="0" fontId="49" fillId="0" borderId="0" xfId="0" applyNumberFormat="1" applyFont="1" applyFill="1" applyAlignment="1">
      <alignment horizontal="center"/>
    </xf>
    <xf numFmtId="0" fontId="0" fillId="0" borderId="0" xfId="0" applyFont="1" applyFill="1" applyAlignment="1">
      <alignment horizontal="center"/>
    </xf>
    <xf numFmtId="1" fontId="0" fillId="0" borderId="0" xfId="0" applyNumberFormat="1" applyFont="1" applyFill="1" applyAlignment="1">
      <alignment horizontal="center"/>
    </xf>
    <xf numFmtId="0" fontId="47" fillId="0" borderId="0" xfId="6479" applyFont="1"/>
    <xf numFmtId="0" fontId="10" fillId="3" borderId="1" xfId="6479" applyFont="1" applyFill="1" applyBorder="1"/>
    <xf numFmtId="171" fontId="47" fillId="0" borderId="1" xfId="6470" applyNumberFormat="1" applyFont="1" applyBorder="1" applyAlignment="1"/>
    <xf numFmtId="0" fontId="47" fillId="3" borderId="1" xfId="0" applyFont="1" applyFill="1" applyBorder="1"/>
    <xf numFmtId="10" fontId="47" fillId="0" borderId="1" xfId="6470" applyNumberFormat="1" applyFont="1" applyBorder="1" applyAlignment="1"/>
    <xf numFmtId="170" fontId="47" fillId="0" borderId="1" xfId="6470" applyNumberFormat="1" applyFont="1" applyBorder="1" applyAlignment="1"/>
    <xf numFmtId="0" fontId="10" fillId="0" borderId="1" xfId="6479" applyFont="1" applyBorder="1"/>
    <xf numFmtId="0" fontId="47" fillId="0" borderId="1" xfId="6479" applyFont="1" applyBorder="1"/>
    <xf numFmtId="0" fontId="47" fillId="0" borderId="0" xfId="6479" applyFont="1" applyFill="1"/>
    <xf numFmtId="0" fontId="10" fillId="3" borderId="0" xfId="6479" applyFont="1" applyFill="1"/>
    <xf numFmtId="1" fontId="10" fillId="3" borderId="0" xfId="6479" applyNumberFormat="1" applyFont="1" applyFill="1"/>
    <xf numFmtId="0" fontId="10" fillId="0" borderId="0" xfId="6479" applyFont="1" applyFill="1"/>
    <xf numFmtId="172" fontId="47" fillId="0" borderId="0" xfId="6465" applyNumberFormat="1" applyFont="1"/>
    <xf numFmtId="172" fontId="47" fillId="0" borderId="0" xfId="6465" applyNumberFormat="1" applyFont="1" applyFill="1"/>
    <xf numFmtId="2" fontId="47" fillId="0" borderId="0" xfId="6479" applyNumberFormat="1" applyFont="1"/>
    <xf numFmtId="170" fontId="47" fillId="0" borderId="0" xfId="6470" applyNumberFormat="1" applyFont="1" applyFill="1"/>
    <xf numFmtId="2" fontId="47" fillId="0" borderId="0" xfId="6479" applyNumberFormat="1" applyFont="1" applyFill="1"/>
    <xf numFmtId="169" fontId="47" fillId="0" borderId="0" xfId="6479" applyNumberFormat="1" applyFont="1" applyFill="1"/>
    <xf numFmtId="0" fontId="10" fillId="3" borderId="1" xfId="0" applyFont="1" applyFill="1" applyBorder="1" applyAlignment="1">
      <alignment vertical="center"/>
    </xf>
    <xf numFmtId="0" fontId="47" fillId="3" borderId="1" xfId="0" applyFont="1" applyFill="1" applyBorder="1" applyAlignment="1">
      <alignment vertical="center"/>
    </xf>
    <xf numFmtId="0" fontId="47" fillId="0" borderId="1" xfId="0" applyFont="1" applyBorder="1" applyAlignment="1">
      <alignment vertical="center"/>
    </xf>
    <xf numFmtId="173" fontId="10" fillId="3" borderId="1" xfId="6479" applyNumberFormat="1" applyFont="1" applyFill="1" applyBorder="1"/>
    <xf numFmtId="171" fontId="47" fillId="0" borderId="1" xfId="6470" applyNumberFormat="1" applyFont="1" applyBorder="1"/>
    <xf numFmtId="0" fontId="10" fillId="0" borderId="0" xfId="6479" applyFont="1" applyFill="1" applyBorder="1"/>
    <xf numFmtId="10" fontId="47" fillId="0" borderId="1" xfId="6470" applyNumberFormat="1" applyFont="1" applyBorder="1" applyAlignment="1">
      <alignment horizontal="center"/>
    </xf>
    <xf numFmtId="0" fontId="47" fillId="0" borderId="1" xfId="6479" applyFont="1" applyFill="1" applyBorder="1"/>
    <xf numFmtId="10" fontId="47" fillId="0" borderId="0" xfId="6479" applyNumberFormat="1" applyFont="1" applyFill="1" applyBorder="1"/>
    <xf numFmtId="173" fontId="47" fillId="0" borderId="1" xfId="6479" applyNumberFormat="1" applyFont="1" applyBorder="1"/>
    <xf numFmtId="10" fontId="47" fillId="0" borderId="1" xfId="6470" applyNumberFormat="1" applyFont="1" applyBorder="1"/>
    <xf numFmtId="0" fontId="47" fillId="0" borderId="0" xfId="6479" applyFont="1" applyBorder="1"/>
    <xf numFmtId="2" fontId="47" fillId="0" borderId="1" xfId="6479" applyNumberFormat="1" applyFont="1" applyBorder="1"/>
    <xf numFmtId="0" fontId="47" fillId="0" borderId="1" xfId="6479" applyNumberFormat="1" applyFont="1" applyBorder="1"/>
    <xf numFmtId="10" fontId="47" fillId="0" borderId="1" xfId="6479" applyNumberFormat="1" applyFont="1" applyFill="1" applyBorder="1"/>
    <xf numFmtId="43" fontId="47" fillId="0" borderId="1" xfId="6479" applyNumberFormat="1" applyFont="1" applyBorder="1"/>
    <xf numFmtId="2" fontId="47" fillId="13" borderId="1" xfId="6479" applyNumberFormat="1" applyFont="1" applyFill="1" applyBorder="1"/>
    <xf numFmtId="0" fontId="47" fillId="13" borderId="1" xfId="6479" applyFont="1" applyFill="1" applyBorder="1"/>
    <xf numFmtId="10" fontId="47" fillId="13" borderId="1" xfId="6470" applyNumberFormat="1" applyFont="1" applyFill="1" applyBorder="1"/>
    <xf numFmtId="10" fontId="47" fillId="0" borderId="1" xfId="6479" applyNumberFormat="1" applyFont="1" applyBorder="1"/>
    <xf numFmtId="0" fontId="10" fillId="0" borderId="1" xfId="6479" applyFont="1" applyFill="1" applyBorder="1"/>
    <xf numFmtId="10" fontId="47" fillId="0" borderId="0" xfId="6470" applyNumberFormat="1" applyFont="1" applyBorder="1"/>
    <xf numFmtId="10" fontId="10" fillId="3" borderId="1" xfId="6470" applyNumberFormat="1" applyFont="1" applyFill="1" applyBorder="1"/>
    <xf numFmtId="0" fontId="47" fillId="0" borderId="1" xfId="6470" applyNumberFormat="1" applyFont="1" applyBorder="1"/>
    <xf numFmtId="1" fontId="47" fillId="0" borderId="1" xfId="6479" applyNumberFormat="1" applyFont="1" applyBorder="1"/>
    <xf numFmtId="171" fontId="47" fillId="0" borderId="0" xfId="6470" applyNumberFormat="1" applyFont="1" applyBorder="1"/>
    <xf numFmtId="0" fontId="47" fillId="0" borderId="1" xfId="6465" applyNumberFormat="1" applyFont="1" applyBorder="1"/>
    <xf numFmtId="164" fontId="17" fillId="7" borderId="1" xfId="0" applyNumberFormat="1" applyFont="1" applyFill="1" applyBorder="1" applyAlignment="1">
      <alignment horizontal="center" vertical="center"/>
    </xf>
    <xf numFmtId="164" fontId="17" fillId="7" borderId="17" xfId="0" applyNumberFormat="1" applyFont="1" applyFill="1" applyBorder="1" applyAlignment="1">
      <alignment horizontal="center" vertical="center"/>
    </xf>
    <xf numFmtId="1" fontId="17" fillId="7" borderId="22" xfId="0" applyNumberFormat="1" applyFont="1" applyFill="1" applyBorder="1" applyAlignment="1">
      <alignment horizontal="center" vertical="center"/>
    </xf>
    <xf numFmtId="1" fontId="17" fillId="7" borderId="17" xfId="0" applyNumberFormat="1" applyFont="1" applyFill="1" applyBorder="1" applyAlignment="1">
      <alignment horizontal="center" vertical="center"/>
    </xf>
    <xf numFmtId="166" fontId="17" fillId="7" borderId="1" xfId="0" applyNumberFormat="1" applyFont="1" applyFill="1" applyBorder="1" applyAlignment="1">
      <alignment horizontal="center" vertical="center"/>
    </xf>
    <xf numFmtId="0" fontId="18" fillId="7" borderId="1" xfId="0" applyFont="1" applyFill="1" applyBorder="1" applyAlignment="1">
      <alignment horizontal="center" vertical="center"/>
    </xf>
    <xf numFmtId="1" fontId="18" fillId="7" borderId="1" xfId="0" applyNumberFormat="1" applyFont="1" applyFill="1" applyBorder="1" applyAlignment="1">
      <alignment horizontal="center" vertical="center"/>
    </xf>
    <xf numFmtId="0" fontId="13" fillId="0" borderId="0" xfId="0" applyFont="1" applyFill="1" applyAlignment="1">
      <alignment horizontal="center" vertical="center"/>
    </xf>
    <xf numFmtId="1" fontId="9" fillId="0" borderId="5" xfId="0" applyNumberFormat="1" applyFont="1" applyFill="1" applyBorder="1" applyAlignment="1">
      <alignment horizontal="center" vertical="center"/>
    </xf>
    <xf numFmtId="1" fontId="9" fillId="0" borderId="18" xfId="0" applyNumberFormat="1" applyFont="1" applyFill="1" applyBorder="1" applyAlignment="1">
      <alignment horizontal="center" vertical="center"/>
    </xf>
    <xf numFmtId="0" fontId="0" fillId="5" borderId="19" xfId="0" applyFont="1" applyFill="1" applyBorder="1" applyAlignment="1">
      <alignment horizontal="left" vertical="center"/>
    </xf>
    <xf numFmtId="43" fontId="9" fillId="4" borderId="0" xfId="6465" applyFont="1" applyFill="1" applyAlignment="1">
      <alignment vertical="center"/>
    </xf>
    <xf numFmtId="43" fontId="9" fillId="4" borderId="0" xfId="6465" applyFont="1" applyFill="1" applyBorder="1"/>
    <xf numFmtId="173" fontId="10" fillId="0" borderId="0" xfId="6465" applyNumberFormat="1" applyFont="1" applyFill="1" applyBorder="1" applyAlignment="1">
      <alignment horizontal="center" vertical="center"/>
    </xf>
    <xf numFmtId="173" fontId="10" fillId="0" borderId="1" xfId="6465" applyNumberFormat="1" applyFont="1" applyBorder="1"/>
    <xf numFmtId="173" fontId="44" fillId="14" borderId="0" xfId="6465" applyNumberFormat="1" applyFont="1" applyFill="1" applyAlignment="1">
      <alignment horizontal="center"/>
    </xf>
    <xf numFmtId="173" fontId="10" fillId="0" borderId="1" xfId="6465" applyNumberFormat="1" applyFont="1" applyBorder="1" applyAlignment="1">
      <alignment vertical="center"/>
    </xf>
    <xf numFmtId="0" fontId="49" fillId="0" borderId="0" xfId="6480" applyFont="1" applyFill="1" applyAlignment="1">
      <alignment horizontal="center"/>
    </xf>
    <xf numFmtId="0" fontId="2" fillId="0" borderId="0" xfId="6480"/>
    <xf numFmtId="4" fontId="9" fillId="4" borderId="21" xfId="0" applyNumberFormat="1" applyFont="1" applyFill="1" applyBorder="1" applyAlignment="1">
      <alignment horizontal="center" vertical="center"/>
    </xf>
    <xf numFmtId="164" fontId="9" fillId="4" borderId="10" xfId="0" applyNumberFormat="1" applyFont="1" applyFill="1" applyBorder="1" applyAlignment="1">
      <alignment horizontal="center" vertical="center"/>
    </xf>
    <xf numFmtId="164" fontId="9" fillId="4" borderId="26" xfId="0" applyNumberFormat="1" applyFont="1" applyFill="1" applyBorder="1" applyAlignment="1">
      <alignment horizontal="center" vertical="center"/>
    </xf>
    <xf numFmtId="166" fontId="9" fillId="4" borderId="35" xfId="0" applyNumberFormat="1" applyFont="1" applyFill="1" applyBorder="1" applyAlignment="1">
      <alignment horizontal="center" vertical="center"/>
    </xf>
    <xf numFmtId="164" fontId="17" fillId="7" borderId="26" xfId="0" applyNumberFormat="1" applyFont="1" applyFill="1" applyBorder="1" applyAlignment="1">
      <alignment horizontal="center" vertical="center"/>
    </xf>
    <xf numFmtId="4" fontId="9" fillId="4" borderId="35" xfId="0" applyNumberFormat="1" applyFont="1" applyFill="1" applyBorder="1" applyAlignment="1">
      <alignment horizontal="center" vertical="center"/>
    </xf>
    <xf numFmtId="2" fontId="17" fillId="7" borderId="1" xfId="0" applyNumberFormat="1" applyFont="1" applyFill="1" applyBorder="1" applyAlignment="1">
      <alignment horizontal="center" vertical="center"/>
    </xf>
    <xf numFmtId="164" fontId="9" fillId="4" borderId="1" xfId="0" applyNumberFormat="1" applyFont="1" applyFill="1" applyBorder="1" applyAlignment="1">
      <alignment horizontal="center" vertical="center"/>
    </xf>
    <xf numFmtId="166" fontId="9" fillId="4" borderId="1" xfId="0" applyNumberFormat="1" applyFont="1" applyFill="1" applyBorder="1" applyAlignment="1">
      <alignment horizontal="center" vertical="center"/>
    </xf>
    <xf numFmtId="0" fontId="47" fillId="0" borderId="0" xfId="6469" applyFont="1"/>
    <xf numFmtId="0" fontId="10" fillId="3" borderId="1" xfId="6469" applyFont="1" applyFill="1" applyBorder="1"/>
    <xf numFmtId="0" fontId="31" fillId="3" borderId="1" xfId="6469" applyFont="1" applyFill="1" applyBorder="1"/>
    <xf numFmtId="0" fontId="47" fillId="3" borderId="1" xfId="6469" applyFont="1" applyFill="1" applyBorder="1"/>
    <xf numFmtId="0" fontId="47" fillId="24" borderId="1" xfId="6469" applyFont="1" applyFill="1" applyBorder="1" applyAlignment="1">
      <alignment horizontal="center"/>
    </xf>
    <xf numFmtId="0" fontId="47" fillId="0" borderId="1" xfId="6469" applyFont="1" applyBorder="1" applyAlignment="1"/>
    <xf numFmtId="2" fontId="47" fillId="3" borderId="1" xfId="6469" applyNumberFormat="1" applyFont="1" applyFill="1" applyBorder="1"/>
    <xf numFmtId="2" fontId="47" fillId="0" borderId="1" xfId="6469" applyNumberFormat="1" applyFont="1" applyBorder="1" applyAlignment="1"/>
    <xf numFmtId="10" fontId="47" fillId="0" borderId="1" xfId="6469" applyNumberFormat="1" applyFont="1" applyBorder="1" applyAlignment="1"/>
    <xf numFmtId="0" fontId="47" fillId="22" borderId="1" xfId="6469" applyFont="1" applyFill="1" applyBorder="1" applyAlignment="1">
      <alignment horizontal="center" wrapText="1"/>
    </xf>
    <xf numFmtId="0" fontId="47" fillId="22" borderId="1" xfId="6469" applyFont="1" applyFill="1" applyBorder="1" applyAlignment="1">
      <alignment horizontal="center"/>
    </xf>
    <xf numFmtId="0" fontId="10" fillId="3" borderId="1" xfId="6469" applyFont="1" applyFill="1" applyBorder="1" applyAlignment="1">
      <alignment horizontal="center"/>
    </xf>
    <xf numFmtId="0" fontId="49" fillId="3" borderId="0" xfId="0" applyFont="1" applyFill="1" applyAlignment="1">
      <alignment horizontal="center"/>
    </xf>
    <xf numFmtId="0" fontId="58" fillId="3" borderId="0" xfId="0" applyFont="1" applyFill="1" applyAlignment="1">
      <alignment horizontal="center"/>
    </xf>
    <xf numFmtId="1" fontId="49" fillId="9" borderId="0" xfId="0" applyNumberFormat="1" applyFont="1" applyFill="1" applyAlignment="1">
      <alignment horizontal="center"/>
    </xf>
    <xf numFmtId="0" fontId="10" fillId="9" borderId="0" xfId="0" applyFont="1" applyFill="1"/>
    <xf numFmtId="0" fontId="10" fillId="10" borderId="0" xfId="0" applyFont="1" applyFill="1"/>
    <xf numFmtId="0" fontId="49" fillId="10" borderId="0" xfId="0" applyNumberFormat="1" applyFont="1" applyFill="1" applyAlignment="1">
      <alignment horizontal="center"/>
    </xf>
    <xf numFmtId="0" fontId="49" fillId="3" borderId="0" xfId="0" applyNumberFormat="1" applyFont="1" applyFill="1" applyAlignment="1">
      <alignment horizontal="center"/>
    </xf>
    <xf numFmtId="0" fontId="49" fillId="9" borderId="0" xfId="0" applyNumberFormat="1" applyFont="1" applyFill="1" applyAlignment="1">
      <alignment horizontal="center"/>
    </xf>
    <xf numFmtId="0" fontId="49" fillId="0" borderId="0" xfId="6470" applyNumberFormat="1" applyFont="1" applyFill="1" applyAlignment="1">
      <alignment horizontal="center"/>
    </xf>
    <xf numFmtId="0" fontId="49" fillId="9" borderId="0" xfId="6470" applyNumberFormat="1" applyFont="1" applyFill="1" applyAlignment="1">
      <alignment horizontal="center"/>
    </xf>
    <xf numFmtId="0" fontId="49" fillId="3" borderId="0" xfId="6470" applyNumberFormat="1" applyFont="1" applyFill="1" applyAlignment="1">
      <alignment horizontal="center"/>
    </xf>
    <xf numFmtId="0" fontId="49" fillId="0" borderId="0" xfId="6465" applyNumberFormat="1" applyFont="1" applyFill="1" applyAlignment="1">
      <alignment horizontal="center"/>
    </xf>
    <xf numFmtId="1" fontId="58" fillId="3" borderId="0" xfId="0" applyNumberFormat="1" applyFont="1" applyFill="1" applyAlignment="1">
      <alignment horizontal="center"/>
    </xf>
    <xf numFmtId="1" fontId="49" fillId="3" borderId="0" xfId="0" applyNumberFormat="1" applyFont="1" applyFill="1" applyAlignment="1">
      <alignment horizontal="center"/>
    </xf>
    <xf numFmtId="0" fontId="10" fillId="0" borderId="0" xfId="6469" applyFont="1"/>
    <xf numFmtId="0" fontId="31" fillId="3" borderId="1" xfId="6469" applyFont="1" applyFill="1" applyBorder="1" applyAlignment="1">
      <alignment horizontal="center"/>
    </xf>
    <xf numFmtId="0" fontId="47" fillId="0" borderId="1" xfId="6469" applyFont="1" applyBorder="1"/>
    <xf numFmtId="10" fontId="47" fillId="0" borderId="1" xfId="6469" applyNumberFormat="1" applyFont="1" applyBorder="1" applyAlignment="1">
      <alignment horizontal="center"/>
    </xf>
    <xf numFmtId="171" fontId="47" fillId="0" borderId="1" xfId="6469" applyNumberFormat="1" applyFont="1" applyBorder="1" applyAlignment="1">
      <alignment horizontal="center"/>
    </xf>
    <xf numFmtId="2" fontId="10" fillId="3" borderId="1" xfId="6469" applyNumberFormat="1" applyFont="1" applyFill="1" applyBorder="1"/>
    <xf numFmtId="173" fontId="47" fillId="0" borderId="1" xfId="6469" applyNumberFormat="1" applyFont="1" applyBorder="1" applyAlignment="1">
      <alignment horizontal="center"/>
    </xf>
    <xf numFmtId="0" fontId="32" fillId="0" borderId="1" xfId="6469" applyFont="1" applyFill="1" applyBorder="1"/>
    <xf numFmtId="0" fontId="32" fillId="0" borderId="1" xfId="6469" applyFont="1" applyFill="1" applyBorder="1" applyAlignment="1">
      <alignment horizontal="left"/>
    </xf>
    <xf numFmtId="0" fontId="47" fillId="0" borderId="1" xfId="6469" applyFont="1" applyFill="1" applyBorder="1"/>
    <xf numFmtId="173" fontId="47" fillId="0" borderId="1" xfId="6469" applyNumberFormat="1" applyFont="1" applyBorder="1"/>
    <xf numFmtId="0" fontId="10" fillId="0" borderId="1" xfId="6469" applyFont="1" applyBorder="1"/>
    <xf numFmtId="0" fontId="10" fillId="5" borderId="40" xfId="0" applyFont="1" applyFill="1" applyBorder="1" applyAlignment="1">
      <alignment horizontal="center" vertical="center"/>
    </xf>
    <xf numFmtId="0" fontId="10" fillId="5" borderId="51" xfId="0" applyFont="1" applyFill="1" applyBorder="1" applyAlignment="1">
      <alignment horizontal="center" vertical="center"/>
    </xf>
    <xf numFmtId="166" fontId="10" fillId="5" borderId="40" xfId="0" applyNumberFormat="1" applyFont="1" applyFill="1" applyBorder="1" applyAlignment="1">
      <alignment horizontal="center" vertical="center"/>
    </xf>
    <xf numFmtId="166" fontId="10" fillId="5" borderId="51" xfId="0" applyNumberFormat="1" applyFont="1" applyFill="1" applyBorder="1" applyAlignment="1">
      <alignment horizontal="center" vertical="center"/>
    </xf>
    <xf numFmtId="4" fontId="9" fillId="4" borderId="1" xfId="0" applyNumberFormat="1" applyFont="1" applyFill="1" applyBorder="1" applyAlignment="1">
      <alignment horizontal="center" vertical="center"/>
    </xf>
    <xf numFmtId="0" fontId="10" fillId="5" borderId="1" xfId="0" applyFont="1" applyFill="1" applyBorder="1" applyAlignment="1">
      <alignment horizontal="center" vertical="center"/>
    </xf>
    <xf numFmtId="0" fontId="0" fillId="0" borderId="0" xfId="0" applyFont="1" applyFill="1" applyBorder="1"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5" borderId="14" xfId="0" applyFill="1" applyBorder="1" applyAlignment="1">
      <alignment horizontal="center" vertical="center"/>
    </xf>
    <xf numFmtId="164" fontId="9" fillId="4" borderId="22" xfId="0" applyNumberFormat="1" applyFont="1" applyFill="1" applyBorder="1" applyAlignment="1">
      <alignment horizontal="center" vertical="center"/>
    </xf>
    <xf numFmtId="164" fontId="9" fillId="4" borderId="21" xfId="0" applyNumberFormat="1" applyFont="1" applyFill="1" applyBorder="1" applyAlignment="1">
      <alignment horizontal="center" vertical="center"/>
    </xf>
    <xf numFmtId="164" fontId="17" fillId="7" borderId="37" xfId="0" applyNumberFormat="1" applyFont="1" applyFill="1" applyBorder="1" applyAlignment="1">
      <alignment horizontal="center" vertical="center"/>
    </xf>
    <xf numFmtId="164" fontId="17" fillId="7" borderId="38" xfId="0" applyNumberFormat="1" applyFont="1" applyFill="1" applyBorder="1" applyAlignment="1">
      <alignment horizontal="center" vertical="center"/>
    </xf>
    <xf numFmtId="2" fontId="17" fillId="5" borderId="14" xfId="0" applyNumberFormat="1" applyFont="1" applyFill="1" applyBorder="1" applyAlignment="1">
      <alignment horizontal="center" vertical="center"/>
    </xf>
    <xf numFmtId="0" fontId="0" fillId="5" borderId="15" xfId="0" applyFill="1" applyBorder="1" applyAlignment="1">
      <alignment horizontal="center" vertical="center"/>
    </xf>
    <xf numFmtId="0" fontId="0" fillId="5" borderId="18" xfId="0" applyFill="1" applyBorder="1" applyAlignment="1">
      <alignment horizontal="center"/>
    </xf>
    <xf numFmtId="1" fontId="17" fillId="7" borderId="21" xfId="0" applyNumberFormat="1" applyFont="1" applyFill="1" applyBorder="1" applyAlignment="1">
      <alignment horizontal="center" vertical="center"/>
    </xf>
    <xf numFmtId="1" fontId="17" fillId="7" borderId="1" xfId="0" applyNumberFormat="1" applyFont="1" applyFill="1" applyBorder="1" applyAlignment="1">
      <alignment horizontal="center" vertical="center"/>
    </xf>
    <xf numFmtId="164" fontId="9" fillId="5" borderId="22" xfId="0" applyNumberFormat="1" applyFont="1" applyFill="1" applyBorder="1" applyAlignment="1">
      <alignment horizontal="center" vertical="center"/>
    </xf>
    <xf numFmtId="164" fontId="9" fillId="5" borderId="21" xfId="0" applyNumberFormat="1" applyFont="1" applyFill="1" applyBorder="1" applyAlignment="1">
      <alignment horizontal="center" vertical="center"/>
    </xf>
    <xf numFmtId="164" fontId="9" fillId="5" borderId="48" xfId="0" applyNumberFormat="1" applyFont="1" applyFill="1" applyBorder="1" applyAlignment="1">
      <alignment horizontal="center" vertical="center"/>
    </xf>
    <xf numFmtId="0" fontId="19" fillId="5" borderId="49" xfId="0" applyFont="1" applyFill="1" applyBorder="1" applyAlignment="1">
      <alignment horizontal="center" vertical="center"/>
    </xf>
    <xf numFmtId="1" fontId="17" fillId="5" borderId="0" xfId="0" applyNumberFormat="1" applyFont="1" applyFill="1" applyBorder="1" applyAlignment="1">
      <alignment horizontal="center" vertical="center"/>
    </xf>
    <xf numFmtId="1" fontId="17" fillId="5" borderId="18" xfId="0" applyNumberFormat="1" applyFont="1" applyFill="1" applyBorder="1" applyAlignment="1">
      <alignment horizontal="center" vertical="center"/>
    </xf>
    <xf numFmtId="2" fontId="9" fillId="5" borderId="14" xfId="0" applyNumberFormat="1" applyFont="1" applyFill="1" applyBorder="1" applyAlignment="1">
      <alignment horizontal="center" vertical="center"/>
    </xf>
    <xf numFmtId="2" fontId="9" fillId="5" borderId="15" xfId="0" applyNumberFormat="1" applyFont="1" applyFill="1" applyBorder="1" applyAlignment="1">
      <alignment horizontal="center" vertical="center"/>
    </xf>
    <xf numFmtId="0" fontId="0" fillId="5" borderId="0" xfId="0" applyFill="1" applyBorder="1" applyAlignment="1">
      <alignment horizontal="center" vertical="center"/>
    </xf>
    <xf numFmtId="0" fontId="0" fillId="5" borderId="18" xfId="0" applyFill="1" applyBorder="1" applyAlignment="1">
      <alignment horizontal="center" vertical="center"/>
    </xf>
    <xf numFmtId="0" fontId="0" fillId="5" borderId="6" xfId="0" applyFill="1" applyBorder="1" applyAlignment="1">
      <alignment horizontal="center" vertical="center"/>
    </xf>
    <xf numFmtId="164" fontId="35" fillId="5" borderId="6" xfId="0" applyNumberFormat="1" applyFont="1" applyFill="1" applyBorder="1" applyAlignment="1">
      <alignment horizontal="center" vertical="center"/>
    </xf>
    <xf numFmtId="0" fontId="19" fillId="5" borderId="6" xfId="0" applyFont="1" applyFill="1" applyBorder="1" applyAlignment="1">
      <alignment horizontal="center" vertical="center"/>
    </xf>
    <xf numFmtId="0" fontId="19" fillId="5" borderId="18" xfId="0" applyFont="1" applyFill="1" applyBorder="1" applyAlignment="1">
      <alignment horizontal="center" vertical="center"/>
    </xf>
    <xf numFmtId="0" fontId="0" fillId="5" borderId="20" xfId="0" applyFill="1" applyBorder="1" applyAlignment="1">
      <alignment horizontal="center" vertical="center"/>
    </xf>
    <xf numFmtId="0" fontId="0" fillId="5" borderId="23" xfId="0" applyFill="1" applyBorder="1" applyAlignment="1">
      <alignment horizontal="center" vertical="center"/>
    </xf>
    <xf numFmtId="0" fontId="0" fillId="0" borderId="0" xfId="0" applyFill="1" applyBorder="1" applyAlignment="1">
      <alignment horizontal="center" vertical="center"/>
    </xf>
    <xf numFmtId="4" fontId="9" fillId="0" borderId="0" xfId="0" applyNumberFormat="1" applyFont="1" applyFill="1" applyBorder="1" applyAlignment="1">
      <alignment horizontal="center" vertical="center"/>
    </xf>
    <xf numFmtId="173" fontId="9" fillId="0" borderId="0" xfId="6465" applyNumberFormat="1" applyFont="1" applyFill="1" applyBorder="1" applyAlignment="1">
      <alignment horizontal="center" vertical="center"/>
    </xf>
    <xf numFmtId="173" fontId="0" fillId="0" borderId="0" xfId="6465" applyNumberFormat="1" applyFont="1" applyAlignment="1">
      <alignment horizontal="center"/>
    </xf>
    <xf numFmtId="0" fontId="0" fillId="0" borderId="0" xfId="0" applyFill="1" applyAlignment="1">
      <alignment horizontal="center" vertical="center"/>
    </xf>
    <xf numFmtId="0" fontId="58" fillId="7" borderId="1" xfId="0" applyFont="1" applyFill="1" applyBorder="1" applyAlignment="1">
      <alignment horizontal="center" vertical="center"/>
    </xf>
    <xf numFmtId="0" fontId="33" fillId="0" borderId="0" xfId="0" applyFont="1" applyBorder="1" applyAlignment="1">
      <alignment horizontal="center" vertical="center" wrapText="1"/>
    </xf>
    <xf numFmtId="0" fontId="31" fillId="7" borderId="10" xfId="0" applyFont="1" applyFill="1" applyBorder="1"/>
    <xf numFmtId="0" fontId="10" fillId="7" borderId="10" xfId="0" applyFont="1" applyFill="1" applyBorder="1"/>
    <xf numFmtId="0" fontId="10" fillId="0" borderId="1" xfId="0" applyFont="1" applyBorder="1" applyAlignment="1">
      <alignment horizontal="center"/>
    </xf>
    <xf numFmtId="0" fontId="21" fillId="7" borderId="1" xfId="0" applyFont="1" applyFill="1" applyBorder="1" applyAlignment="1">
      <alignment horizontal="center"/>
    </xf>
    <xf numFmtId="0" fontId="21" fillId="7" borderId="1" xfId="0" applyFont="1" applyFill="1" applyBorder="1" applyAlignment="1">
      <alignment horizontal="center" vertical="center"/>
    </xf>
    <xf numFmtId="9" fontId="47" fillId="0" borderId="1" xfId="6479" applyNumberFormat="1" applyFont="1" applyBorder="1"/>
    <xf numFmtId="0" fontId="10" fillId="0" borderId="1" xfId="0" applyFont="1" applyBorder="1"/>
    <xf numFmtId="0" fontId="10" fillId="0" borderId="0" xfId="0" applyFont="1" applyBorder="1" applyAlignment="1">
      <alignment horizontal="right" vertical="center"/>
    </xf>
    <xf numFmtId="166" fontId="9" fillId="4" borderId="0" xfId="0" applyNumberFormat="1" applyFont="1" applyFill="1" applyBorder="1" applyAlignment="1">
      <alignment horizontal="center" vertical="center"/>
    </xf>
    <xf numFmtId="0" fontId="59" fillId="10" borderId="0" xfId="0" applyFont="1" applyFill="1" applyBorder="1" applyAlignment="1">
      <alignment horizontal="center" vertical="center"/>
    </xf>
    <xf numFmtId="0" fontId="9" fillId="4" borderId="5" xfId="0" applyFont="1" applyFill="1" applyBorder="1" applyAlignment="1">
      <alignment horizontal="left"/>
    </xf>
    <xf numFmtId="164" fontId="9" fillId="4" borderId="12" xfId="0" applyNumberFormat="1" applyFont="1" applyFill="1" applyBorder="1" applyAlignment="1">
      <alignment horizontal="center" vertical="center"/>
    </xf>
    <xf numFmtId="0" fontId="0" fillId="5" borderId="5" xfId="0" applyFill="1" applyBorder="1" applyAlignment="1">
      <alignment vertical="center"/>
    </xf>
    <xf numFmtId="0" fontId="0" fillId="5" borderId="52" xfId="0" applyFill="1" applyBorder="1" applyAlignment="1">
      <alignment vertical="center"/>
    </xf>
    <xf numFmtId="0" fontId="13" fillId="5" borderId="53" xfId="0" applyFont="1" applyFill="1" applyBorder="1" applyAlignment="1">
      <alignment horizontal="center" vertical="center"/>
    </xf>
    <xf numFmtId="0" fontId="0" fillId="5" borderId="53" xfId="0" applyFill="1" applyBorder="1" applyAlignment="1">
      <alignment horizontal="center" vertical="center"/>
    </xf>
    <xf numFmtId="0" fontId="0" fillId="5" borderId="54" xfId="0" applyFill="1" applyBorder="1" applyAlignment="1">
      <alignment horizontal="center" vertical="center"/>
    </xf>
    <xf numFmtId="0" fontId="60" fillId="5" borderId="16" xfId="0" applyFont="1" applyFill="1" applyBorder="1" applyAlignment="1">
      <alignment vertical="center" wrapText="1"/>
    </xf>
    <xf numFmtId="0" fontId="60" fillId="5" borderId="0" xfId="0" applyFont="1" applyFill="1" applyBorder="1" applyAlignment="1">
      <alignment vertical="center" wrapText="1"/>
    </xf>
    <xf numFmtId="0" fontId="60" fillId="5" borderId="0" xfId="0" applyFont="1" applyFill="1" applyBorder="1" applyAlignment="1">
      <alignment horizontal="center" vertical="center" wrapText="1"/>
    </xf>
    <xf numFmtId="0" fontId="0" fillId="5" borderId="1" xfId="0" applyFill="1" applyBorder="1"/>
    <xf numFmtId="0" fontId="0" fillId="5" borderId="1" xfId="0" applyFill="1" applyBorder="1" applyAlignment="1">
      <alignment vertical="center"/>
    </xf>
    <xf numFmtId="0" fontId="10" fillId="0" borderId="0" xfId="0" applyFont="1" applyFill="1" applyAlignment="1">
      <alignment vertical="center"/>
    </xf>
    <xf numFmtId="10" fontId="0" fillId="5" borderId="1" xfId="6470" applyNumberFormat="1" applyFont="1" applyFill="1" applyBorder="1" applyAlignment="1">
      <alignment vertical="center"/>
    </xf>
    <xf numFmtId="0" fontId="0" fillId="0" borderId="0" xfId="0" applyAlignment="1"/>
    <xf numFmtId="0" fontId="0" fillId="5" borderId="14" xfId="0" applyFill="1" applyBorder="1" applyAlignment="1"/>
    <xf numFmtId="0" fontId="0" fillId="5" borderId="0" xfId="0" applyFill="1" applyBorder="1" applyAlignment="1"/>
    <xf numFmtId="0" fontId="0" fillId="5" borderId="20" xfId="0" applyFill="1" applyBorder="1" applyAlignment="1"/>
    <xf numFmtId="0" fontId="0" fillId="5" borderId="44" xfId="0" applyFill="1" applyBorder="1" applyAlignment="1"/>
    <xf numFmtId="0" fontId="0" fillId="5" borderId="18" xfId="0" applyFill="1" applyBorder="1" applyAlignment="1"/>
    <xf numFmtId="0" fontId="0" fillId="5" borderId="46" xfId="0" applyFill="1" applyBorder="1" applyAlignment="1"/>
    <xf numFmtId="0" fontId="0" fillId="5" borderId="45" xfId="0" applyFill="1" applyBorder="1" applyAlignment="1"/>
    <xf numFmtId="0" fontId="10" fillId="5" borderId="0" xfId="0" applyFont="1" applyFill="1" applyAlignment="1"/>
    <xf numFmtId="0" fontId="10" fillId="0" borderId="0" xfId="0" applyFont="1" applyAlignment="1"/>
    <xf numFmtId="0" fontId="10" fillId="0" borderId="16" xfId="0" applyFont="1" applyBorder="1" applyAlignment="1">
      <alignment vertical="center"/>
    </xf>
    <xf numFmtId="173" fontId="10" fillId="0" borderId="0" xfId="6465" applyNumberFormat="1" applyFont="1" applyAlignment="1"/>
    <xf numFmtId="0" fontId="0" fillId="0" borderId="0" xfId="0" quotePrefix="1" applyAlignment="1"/>
    <xf numFmtId="0" fontId="0" fillId="5" borderId="0" xfId="0" applyFill="1" applyAlignment="1"/>
    <xf numFmtId="0" fontId="10" fillId="0" borderId="53" xfId="0" applyFont="1" applyBorder="1" applyAlignment="1"/>
    <xf numFmtId="0" fontId="60" fillId="4" borderId="0" xfId="0" applyFont="1" applyFill="1" applyAlignment="1">
      <alignment horizontal="left"/>
    </xf>
    <xf numFmtId="43" fontId="47" fillId="0" borderId="1" xfId="6465" applyFont="1" applyBorder="1" applyAlignment="1"/>
    <xf numFmtId="166" fontId="9" fillId="4" borderId="1" xfId="0" applyNumberFormat="1" applyFont="1" applyFill="1" applyBorder="1" applyAlignment="1">
      <alignment horizontal="center" vertical="center"/>
    </xf>
    <xf numFmtId="173" fontId="9" fillId="4" borderId="1" xfId="6465" applyNumberFormat="1" applyFont="1" applyFill="1" applyBorder="1" applyAlignment="1">
      <alignment horizontal="center" vertical="center"/>
    </xf>
    <xf numFmtId="173" fontId="0" fillId="7" borderId="1" xfId="6465" applyNumberFormat="1" applyFont="1" applyFill="1" applyBorder="1" applyAlignment="1">
      <alignment horizontal="center"/>
    </xf>
    <xf numFmtId="0" fontId="61" fillId="5" borderId="14" xfId="0" applyFont="1" applyFill="1" applyBorder="1" applyAlignment="1">
      <alignment horizontal="center" vertical="center"/>
    </xf>
    <xf numFmtId="2" fontId="62" fillId="5" borderId="14" xfId="0" applyNumberFormat="1" applyFont="1" applyFill="1" applyBorder="1" applyAlignment="1">
      <alignment horizontal="center" vertical="center"/>
    </xf>
    <xf numFmtId="0" fontId="62" fillId="5" borderId="14" xfId="0" applyFont="1" applyFill="1" applyBorder="1" applyAlignment="1">
      <alignment horizontal="center"/>
    </xf>
    <xf numFmtId="0" fontId="62" fillId="5" borderId="1" xfId="0" applyFont="1" applyFill="1" applyBorder="1" applyAlignment="1">
      <alignment horizontal="center"/>
    </xf>
    <xf numFmtId="0" fontId="63" fillId="0" borderId="0" xfId="0" applyFont="1" applyAlignment="1">
      <alignment horizontal="center"/>
    </xf>
    <xf numFmtId="164" fontId="17" fillId="0" borderId="0" xfId="0" applyNumberFormat="1" applyFont="1" applyFill="1" applyBorder="1" applyAlignment="1">
      <alignment horizontal="left" vertical="center"/>
    </xf>
    <xf numFmtId="2" fontId="49" fillId="0" borderId="0" xfId="6480" applyNumberFormat="1" applyFont="1" applyFill="1" applyAlignment="1">
      <alignment horizontal="center"/>
    </xf>
    <xf numFmtId="0" fontId="2" fillId="0" borderId="0" xfId="6480" applyFont="1" applyFill="1" applyAlignment="1">
      <alignment horizontal="center"/>
    </xf>
    <xf numFmtId="164" fontId="64" fillId="25" borderId="0" xfId="0" applyNumberFormat="1" applyFont="1" applyFill="1" applyBorder="1" applyAlignment="1">
      <alignment horizontal="left" vertical="center"/>
    </xf>
    <xf numFmtId="2" fontId="61" fillId="5" borderId="14" xfId="0" applyNumberFormat="1" applyFont="1" applyFill="1" applyBorder="1" applyAlignment="1">
      <alignment horizontal="center" vertical="center"/>
    </xf>
    <xf numFmtId="0" fontId="2" fillId="26" borderId="0" xfId="6480" applyFill="1"/>
    <xf numFmtId="0" fontId="49" fillId="26" borderId="0" xfId="6480" applyFont="1" applyFill="1" applyAlignment="1">
      <alignment horizontal="center"/>
    </xf>
    <xf numFmtId="2" fontId="49" fillId="26" borderId="0" xfId="6480" applyNumberFormat="1" applyFont="1" applyFill="1" applyAlignment="1">
      <alignment horizontal="center"/>
    </xf>
    <xf numFmtId="0" fontId="58" fillId="26" borderId="0" xfId="6480" applyFont="1" applyFill="1" applyAlignment="1">
      <alignment horizontal="center"/>
    </xf>
    <xf numFmtId="0" fontId="49" fillId="8" borderId="0" xfId="6480" applyFont="1" applyFill="1" applyAlignment="1">
      <alignment horizontal="center"/>
    </xf>
    <xf numFmtId="2" fontId="49" fillId="8" borderId="0" xfId="6480" applyNumberFormat="1" applyFont="1" applyFill="1" applyAlignment="1">
      <alignment horizontal="center"/>
    </xf>
    <xf numFmtId="1" fontId="49" fillId="8" borderId="0" xfId="6480" applyNumberFormat="1" applyFont="1" applyFill="1" applyAlignment="1">
      <alignment horizontal="center"/>
    </xf>
    <xf numFmtId="10" fontId="49" fillId="8" borderId="0" xfId="6470" applyNumberFormat="1" applyFont="1" applyFill="1" applyAlignment="1">
      <alignment horizontal="center"/>
    </xf>
    <xf numFmtId="0" fontId="58" fillId="8" borderId="0" xfId="6480" applyFont="1" applyFill="1" applyAlignment="1">
      <alignment horizontal="center"/>
    </xf>
    <xf numFmtId="0" fontId="62" fillId="5" borderId="0" xfId="0" applyFont="1" applyFill="1" applyBorder="1" applyAlignment="1">
      <alignment horizontal="center"/>
    </xf>
    <xf numFmtId="3" fontId="9" fillId="4" borderId="1" xfId="0" applyNumberFormat="1" applyFont="1" applyFill="1" applyBorder="1" applyAlignment="1">
      <alignment horizontal="center" vertical="center"/>
    </xf>
    <xf numFmtId="164" fontId="9" fillId="4" borderId="1" xfId="0" applyNumberFormat="1" applyFont="1" applyFill="1" applyBorder="1" applyAlignment="1">
      <alignment horizontal="center" vertical="center"/>
    </xf>
    <xf numFmtId="2" fontId="9" fillId="4" borderId="8" xfId="6465" applyNumberFormat="1" applyFont="1" applyFill="1" applyBorder="1" applyAlignment="1">
      <alignment horizontal="right"/>
    </xf>
    <xf numFmtId="164" fontId="9" fillId="4" borderId="1" xfId="0" applyNumberFormat="1" applyFont="1" applyFill="1" applyBorder="1" applyAlignment="1">
      <alignment horizontal="center" vertical="center"/>
    </xf>
    <xf numFmtId="2" fontId="0" fillId="0" borderId="1" xfId="0" applyNumberFormat="1" applyBorder="1"/>
    <xf numFmtId="0" fontId="10" fillId="5" borderId="0" xfId="0" applyFont="1" applyFill="1" applyBorder="1"/>
    <xf numFmtId="0" fontId="10" fillId="5" borderId="10" xfId="0" applyFont="1" applyFill="1" applyBorder="1" applyAlignment="1">
      <alignment horizontal="left" vertical="center"/>
    </xf>
    <xf numFmtId="0" fontId="53" fillId="27" borderId="8" xfId="0" applyFont="1" applyFill="1" applyBorder="1" applyAlignment="1">
      <alignment horizontal="center"/>
    </xf>
    <xf numFmtId="164" fontId="9" fillId="2" borderId="12" xfId="0" applyNumberFormat="1" applyFont="1" applyFill="1" applyBorder="1" applyAlignment="1">
      <alignment horizontal="right"/>
    </xf>
    <xf numFmtId="171" fontId="58" fillId="26" borderId="0" xfId="6482" applyNumberFormat="1" applyFont="1" applyFill="1" applyAlignment="1">
      <alignment horizontal="center"/>
    </xf>
    <xf numFmtId="171" fontId="58" fillId="8" borderId="0" xfId="6482" applyNumberFormat="1" applyFont="1" applyFill="1" applyAlignment="1">
      <alignment horizontal="center"/>
    </xf>
    <xf numFmtId="0" fontId="58" fillId="26" borderId="0" xfId="6480" applyNumberFormat="1" applyFont="1" applyFill="1" applyAlignment="1">
      <alignment horizontal="center"/>
    </xf>
    <xf numFmtId="0" fontId="49" fillId="8" borderId="0" xfId="6480" applyNumberFormat="1" applyFont="1" applyFill="1" applyAlignment="1">
      <alignment horizontal="center"/>
    </xf>
    <xf numFmtId="171" fontId="2" fillId="0" borderId="0" xfId="6480" applyNumberFormat="1"/>
    <xf numFmtId="0" fontId="49" fillId="26" borderId="0" xfId="6480" applyFont="1" applyFill="1" applyAlignment="1">
      <alignment horizontal="left"/>
    </xf>
    <xf numFmtId="0" fontId="10" fillId="26" borderId="1" xfId="6479" applyFont="1" applyFill="1" applyBorder="1"/>
    <xf numFmtId="0" fontId="47" fillId="26" borderId="1" xfId="6479" applyFont="1" applyFill="1" applyBorder="1" applyAlignment="1">
      <alignment horizontal="center"/>
    </xf>
    <xf numFmtId="0" fontId="0" fillId="26" borderId="1" xfId="6479" applyFont="1" applyFill="1" applyBorder="1"/>
    <xf numFmtId="0" fontId="47" fillId="26" borderId="1" xfId="6479" applyFont="1" applyFill="1" applyBorder="1"/>
    <xf numFmtId="10" fontId="47" fillId="26" borderId="1" xfId="6470" applyNumberFormat="1" applyFont="1" applyFill="1" applyBorder="1"/>
    <xf numFmtId="9" fontId="47" fillId="26" borderId="1" xfId="6470" applyFont="1" applyFill="1" applyBorder="1"/>
    <xf numFmtId="0" fontId="0" fillId="26" borderId="1" xfId="6479" applyFont="1" applyFill="1" applyBorder="1" applyAlignment="1">
      <alignment horizontal="center"/>
    </xf>
    <xf numFmtId="10" fontId="47" fillId="26" borderId="1" xfId="6470" applyNumberFormat="1" applyFont="1" applyFill="1" applyBorder="1" applyAlignment="1"/>
    <xf numFmtId="164" fontId="9" fillId="4" borderId="1" xfId="0" applyNumberFormat="1" applyFont="1" applyFill="1" applyBorder="1" applyAlignment="1">
      <alignment horizontal="center" vertical="center"/>
    </xf>
    <xf numFmtId="164" fontId="9" fillId="4" borderId="10" xfId="0" applyNumberFormat="1" applyFont="1" applyFill="1" applyBorder="1" applyAlignment="1">
      <alignment horizontal="center" vertical="center"/>
    </xf>
    <xf numFmtId="0" fontId="18" fillId="5" borderId="6" xfId="0" applyFont="1" applyFill="1" applyBorder="1" applyAlignment="1">
      <alignment horizontal="center" vertical="center"/>
    </xf>
    <xf numFmtId="0" fontId="0" fillId="0" borderId="0" xfId="0" applyFont="1" applyAlignment="1">
      <alignment horizontal="center"/>
    </xf>
    <xf numFmtId="0" fontId="49" fillId="0" borderId="0" xfId="2123" applyFont="1" applyFill="1" applyAlignment="1">
      <alignment horizontal="center"/>
    </xf>
    <xf numFmtId="1" fontId="0" fillId="0" borderId="0" xfId="0" applyNumberFormat="1" applyFont="1" applyAlignment="1">
      <alignment horizontal="center"/>
    </xf>
    <xf numFmtId="172" fontId="47" fillId="0" borderId="1" xfId="6465" applyNumberFormat="1" applyFont="1" applyBorder="1" applyAlignment="1"/>
    <xf numFmtId="10" fontId="47" fillId="0" borderId="1" xfId="6469" applyNumberFormat="1" applyFont="1" applyBorder="1"/>
    <xf numFmtId="0" fontId="47" fillId="0" borderId="1" xfId="6469" applyFont="1" applyFill="1" applyBorder="1" applyAlignment="1">
      <alignment horizontal="center"/>
    </xf>
    <xf numFmtId="10" fontId="47" fillId="0" borderId="1" xfId="6469" applyNumberFormat="1" applyFont="1" applyFill="1" applyBorder="1" applyAlignment="1"/>
    <xf numFmtId="171" fontId="47" fillId="0" borderId="1" xfId="6470" applyNumberFormat="1" applyFont="1" applyFill="1" applyBorder="1" applyAlignment="1"/>
    <xf numFmtId="0" fontId="47" fillId="0" borderId="0" xfId="6479" applyFont="1" applyFill="1" applyBorder="1" applyAlignment="1">
      <alignment horizontal="center"/>
    </xf>
    <xf numFmtId="0" fontId="47" fillId="0" borderId="0" xfId="6479" applyFont="1" applyFill="1" applyBorder="1"/>
    <xf numFmtId="10" fontId="47" fillId="0" borderId="0" xfId="6470" applyNumberFormat="1" applyFont="1" applyFill="1" applyBorder="1"/>
    <xf numFmtId="0" fontId="47" fillId="0" borderId="0" xfId="6479" applyFont="1" applyFill="1" applyBorder="1" applyAlignment="1"/>
    <xf numFmtId="2" fontId="47" fillId="0" borderId="0" xfId="6479" applyNumberFormat="1" applyFont="1" applyFill="1" applyBorder="1"/>
    <xf numFmtId="172" fontId="47" fillId="0" borderId="0" xfId="6479" applyNumberFormat="1" applyFont="1"/>
    <xf numFmtId="43" fontId="47" fillId="0" borderId="1" xfId="6465" applyFont="1" applyBorder="1"/>
    <xf numFmtId="0" fontId="1" fillId="0" borderId="0" xfId="2123" applyFont="1" applyFill="1" applyAlignment="1">
      <alignment horizontal="center"/>
    </xf>
    <xf numFmtId="172" fontId="47" fillId="0" borderId="0" xfId="6469" applyNumberFormat="1" applyFont="1"/>
    <xf numFmtId="171" fontId="47" fillId="0" borderId="0" xfId="6479" applyNumberFormat="1" applyFont="1"/>
    <xf numFmtId="1" fontId="47" fillId="0" borderId="0" xfId="6479" applyNumberFormat="1" applyFont="1"/>
    <xf numFmtId="10" fontId="47" fillId="0" borderId="0" xfId="6479" applyNumberFormat="1" applyFont="1"/>
    <xf numFmtId="2" fontId="18" fillId="7" borderId="1" xfId="0" applyNumberFormat="1" applyFont="1" applyFill="1" applyBorder="1" applyAlignment="1">
      <alignment horizontal="center" vertical="center"/>
    </xf>
    <xf numFmtId="1" fontId="47" fillId="0" borderId="1" xfId="6469" applyNumberFormat="1" applyFont="1" applyFill="1" applyBorder="1" applyAlignment="1"/>
    <xf numFmtId="174" fontId="32" fillId="0" borderId="1" xfId="6469" applyNumberFormat="1" applyFont="1" applyFill="1" applyBorder="1" applyAlignment="1"/>
    <xf numFmtId="0" fontId="47" fillId="0" borderId="1" xfId="6469" applyFont="1" applyFill="1" applyBorder="1" applyAlignment="1"/>
    <xf numFmtId="15" fontId="32" fillId="0" borderId="1" xfId="6469" applyNumberFormat="1" applyFont="1" applyFill="1" applyBorder="1" applyAlignment="1"/>
    <xf numFmtId="49" fontId="32" fillId="0" borderId="1" xfId="6469" applyNumberFormat="1" applyFont="1" applyFill="1" applyBorder="1" applyAlignment="1"/>
    <xf numFmtId="0" fontId="32" fillId="0" borderId="1" xfId="6469" applyFont="1" applyFill="1" applyBorder="1" applyAlignment="1"/>
    <xf numFmtId="1" fontId="47" fillId="0" borderId="1" xfId="6470" applyNumberFormat="1" applyFont="1" applyFill="1" applyBorder="1" applyAlignment="1"/>
    <xf numFmtId="0" fontId="47" fillId="0" borderId="1" xfId="6469" applyNumberFormat="1" applyFont="1" applyFill="1" applyBorder="1" applyAlignment="1"/>
    <xf numFmtId="2" fontId="47" fillId="0" borderId="1" xfId="6469" applyNumberFormat="1" applyFont="1" applyFill="1" applyBorder="1" applyAlignment="1"/>
    <xf numFmtId="1" fontId="47" fillId="26" borderId="1" xfId="6479" applyNumberFormat="1" applyFont="1" applyFill="1" applyBorder="1"/>
    <xf numFmtId="49" fontId="47" fillId="26" borderId="1" xfId="6479" applyNumberFormat="1" applyFont="1" applyFill="1" applyBorder="1" applyAlignment="1"/>
    <xf numFmtId="2" fontId="47" fillId="26" borderId="1" xfId="6479" applyNumberFormat="1" applyFont="1" applyFill="1" applyBorder="1" applyAlignment="1"/>
    <xf numFmtId="2" fontId="47" fillId="26" borderId="1" xfId="6479" applyNumberFormat="1" applyFont="1" applyFill="1" applyBorder="1"/>
    <xf numFmtId="49" fontId="32" fillId="26" borderId="1" xfId="6469" applyNumberFormat="1" applyFont="1" applyFill="1" applyBorder="1" applyAlignment="1"/>
    <xf numFmtId="0" fontId="10" fillId="0" borderId="0" xfId="6479" applyFont="1"/>
    <xf numFmtId="0" fontId="47" fillId="0" borderId="1" xfId="6479" applyFont="1" applyBorder="1" applyAlignment="1">
      <alignment horizontal="left"/>
    </xf>
    <xf numFmtId="0" fontId="47" fillId="0" borderId="1" xfId="6469" applyFont="1" applyBorder="1" applyAlignment="1">
      <alignment horizontal="left"/>
    </xf>
    <xf numFmtId="0" fontId="66" fillId="0" borderId="1" xfId="0" applyFont="1" applyBorder="1" applyAlignment="1">
      <alignment horizontal="left" vertical="center" readingOrder="1"/>
    </xf>
    <xf numFmtId="0" fontId="10" fillId="0" borderId="1" xfId="6479" applyFont="1" applyBorder="1" applyAlignment="1">
      <alignment horizontal="left"/>
    </xf>
    <xf numFmtId="0" fontId="67" fillId="0" borderId="1" xfId="0" applyFont="1" applyBorder="1" applyAlignment="1">
      <alignment horizontal="left" vertical="center" readingOrder="1"/>
    </xf>
    <xf numFmtId="0" fontId="68" fillId="0" borderId="1" xfId="0" applyFont="1" applyBorder="1" applyAlignment="1">
      <alignment horizontal="left" vertical="center" readingOrder="1"/>
    </xf>
    <xf numFmtId="0" fontId="10" fillId="12" borderId="0" xfId="6469" applyFont="1" applyFill="1"/>
    <xf numFmtId="0" fontId="10" fillId="12" borderId="0" xfId="6479" applyFont="1" applyFill="1"/>
    <xf numFmtId="2" fontId="10" fillId="12" borderId="0" xfId="6479" applyNumberFormat="1" applyFont="1" applyFill="1"/>
    <xf numFmtId="172" fontId="47" fillId="12" borderId="0" xfId="6465" applyNumberFormat="1" applyFont="1" applyFill="1"/>
    <xf numFmtId="0" fontId="47" fillId="12" borderId="0" xfId="6479" applyFont="1" applyFill="1"/>
    <xf numFmtId="170" fontId="47" fillId="12" borderId="0" xfId="6470" applyNumberFormat="1" applyFont="1" applyFill="1"/>
    <xf numFmtId="10" fontId="47" fillId="12" borderId="0" xfId="6470" applyNumberFormat="1" applyFont="1" applyFill="1"/>
    <xf numFmtId="2" fontId="47" fillId="12" borderId="0" xfId="6479" applyNumberFormat="1" applyFont="1" applyFill="1"/>
    <xf numFmtId="0" fontId="10" fillId="10" borderId="0" xfId="6469" applyFont="1" applyFill="1"/>
    <xf numFmtId="0" fontId="10" fillId="10" borderId="0" xfId="6479" applyFont="1" applyFill="1"/>
    <xf numFmtId="10" fontId="47" fillId="10" borderId="0" xfId="6470" applyNumberFormat="1" applyFont="1" applyFill="1"/>
    <xf numFmtId="0" fontId="47" fillId="10" borderId="0" xfId="6479" applyFont="1" applyFill="1"/>
    <xf numFmtId="170" fontId="47" fillId="10" borderId="0" xfId="6479" applyNumberFormat="1" applyFont="1" applyFill="1"/>
    <xf numFmtId="10" fontId="47" fillId="3" borderId="0" xfId="6470" applyNumberFormat="1" applyFont="1" applyFill="1"/>
    <xf numFmtId="0" fontId="10" fillId="0" borderId="1" xfId="6469" applyFont="1" applyFill="1" applyBorder="1"/>
    <xf numFmtId="170" fontId="47" fillId="0" borderId="1" xfId="6479" applyNumberFormat="1" applyFont="1" applyBorder="1"/>
    <xf numFmtId="0" fontId="10" fillId="3" borderId="1" xfId="6469" applyFont="1" applyFill="1" applyBorder="1" applyAlignment="1">
      <alignment horizontal="right"/>
    </xf>
    <xf numFmtId="0" fontId="10" fillId="3" borderId="1" xfId="6479" applyFont="1" applyFill="1" applyBorder="1" applyAlignment="1">
      <alignment horizontal="right"/>
    </xf>
    <xf numFmtId="10" fontId="47" fillId="0" borderId="0" xfId="6470" applyNumberFormat="1" applyFont="1" applyFill="1"/>
    <xf numFmtId="0" fontId="10" fillId="9" borderId="1" xfId="6469" applyFont="1" applyFill="1" applyBorder="1"/>
    <xf numFmtId="0" fontId="10" fillId="9" borderId="1" xfId="6479" applyFont="1" applyFill="1" applyBorder="1"/>
    <xf numFmtId="1" fontId="10" fillId="9" borderId="1" xfId="6479" applyNumberFormat="1" applyFont="1" applyFill="1" applyBorder="1"/>
    <xf numFmtId="171" fontId="47" fillId="0" borderId="1" xfId="6479" applyNumberFormat="1" applyFont="1" applyBorder="1"/>
    <xf numFmtId="0" fontId="0" fillId="8" borderId="40" xfId="6479" applyFont="1" applyFill="1" applyBorder="1"/>
    <xf numFmtId="172" fontId="58" fillId="8" borderId="0" xfId="6465" applyNumberFormat="1" applyFont="1" applyFill="1" applyBorder="1" applyAlignment="1">
      <alignment horizontal="center"/>
    </xf>
    <xf numFmtId="0" fontId="49" fillId="0" borderId="0" xfId="6480" applyFont="1" applyFill="1" applyBorder="1" applyAlignment="1">
      <alignment horizontal="center"/>
    </xf>
    <xf numFmtId="10" fontId="47" fillId="0" borderId="0" xfId="6479" applyNumberFormat="1" applyFont="1" applyBorder="1"/>
    <xf numFmtId="164" fontId="49" fillId="9" borderId="0" xfId="6470" applyNumberFormat="1" applyFont="1" applyFill="1" applyAlignment="1">
      <alignment horizontal="center"/>
    </xf>
    <xf numFmtId="175" fontId="49" fillId="10" borderId="0" xfId="6470" applyNumberFormat="1" applyFont="1" applyFill="1" applyAlignment="1">
      <alignment horizontal="center"/>
    </xf>
    <xf numFmtId="164" fontId="49" fillId="10" borderId="0" xfId="6470" applyNumberFormat="1" applyFont="1" applyFill="1" applyAlignment="1">
      <alignment horizontal="center"/>
    </xf>
    <xf numFmtId="2" fontId="49" fillId="10" borderId="0" xfId="6470" applyNumberFormat="1" applyFont="1" applyFill="1" applyAlignment="1">
      <alignment horizontal="center"/>
    </xf>
    <xf numFmtId="2" fontId="49" fillId="9" borderId="0" xfId="6470" applyNumberFormat="1" applyFont="1" applyFill="1" applyAlignment="1">
      <alignment horizontal="center"/>
    </xf>
    <xf numFmtId="175" fontId="49" fillId="10" borderId="0" xfId="0" applyNumberFormat="1" applyFont="1" applyFill="1" applyAlignment="1">
      <alignment horizontal="center"/>
    </xf>
    <xf numFmtId="175" fontId="49" fillId="9" borderId="0" xfId="0" applyNumberFormat="1" applyFont="1" applyFill="1" applyAlignment="1">
      <alignment horizontal="center"/>
    </xf>
    <xf numFmtId="164" fontId="49" fillId="3" borderId="0" xfId="0" applyNumberFormat="1" applyFont="1" applyFill="1" applyAlignment="1">
      <alignment horizontal="center"/>
    </xf>
    <xf numFmtId="164" fontId="49" fillId="3" borderId="0" xfId="6470" applyNumberFormat="1" applyFont="1" applyFill="1" applyAlignment="1">
      <alignment horizontal="center"/>
    </xf>
    <xf numFmtId="2" fontId="49" fillId="3" borderId="0" xfId="6470" applyNumberFormat="1" applyFont="1" applyFill="1" applyAlignment="1">
      <alignment horizontal="center"/>
    </xf>
    <xf numFmtId="2" fontId="49" fillId="9" borderId="0" xfId="0" applyNumberFormat="1" applyFont="1" applyFill="1" applyAlignment="1">
      <alignment horizontal="center"/>
    </xf>
    <xf numFmtId="2" fontId="49" fillId="3" borderId="0" xfId="0" applyNumberFormat="1" applyFont="1" applyFill="1" applyAlignment="1">
      <alignment horizontal="center"/>
    </xf>
    <xf numFmtId="170" fontId="47" fillId="0" borderId="1" xfId="6465" applyNumberFormat="1" applyFont="1" applyBorder="1" applyAlignment="1"/>
    <xf numFmtId="0" fontId="62" fillId="5" borderId="14" xfId="0" applyFont="1" applyFill="1" applyBorder="1" applyAlignment="1">
      <alignment horizontal="center" vertical="center"/>
    </xf>
    <xf numFmtId="2" fontId="61" fillId="5" borderId="0" xfId="0" applyNumberFormat="1" applyFont="1" applyFill="1" applyBorder="1" applyAlignment="1">
      <alignment horizontal="center" vertical="center"/>
    </xf>
    <xf numFmtId="0" fontId="31" fillId="3" borderId="1" xfId="6479" applyFont="1" applyFill="1" applyBorder="1"/>
    <xf numFmtId="0" fontId="31" fillId="0" borderId="1" xfId="6469" applyFont="1" applyBorder="1"/>
    <xf numFmtId="0" fontId="49" fillId="10" borderId="0" xfId="6470" applyNumberFormat="1" applyFont="1" applyFill="1" applyAlignment="1">
      <alignment horizontal="center"/>
    </xf>
    <xf numFmtId="175" fontId="49" fillId="3" borderId="0" xfId="6470" applyNumberFormat="1" applyFont="1" applyFill="1" applyAlignment="1">
      <alignment horizontal="center"/>
    </xf>
    <xf numFmtId="0" fontId="0" fillId="0" borderId="0" xfId="0" applyBorder="1" applyAlignment="1">
      <alignment horizontal="center" vertical="center"/>
    </xf>
    <xf numFmtId="0" fontId="0" fillId="0" borderId="18" xfId="0" applyBorder="1" applyAlignment="1">
      <alignment horizontal="center" vertical="center"/>
    </xf>
    <xf numFmtId="2" fontId="30" fillId="4" borderId="8" xfId="0" applyNumberFormat="1" applyFont="1" applyFill="1" applyBorder="1" applyAlignment="1">
      <alignment horizontal="center" vertical="center" wrapText="1"/>
    </xf>
    <xf numFmtId="49" fontId="32" fillId="0" borderId="1" xfId="6469" applyNumberFormat="1" applyFont="1" applyBorder="1"/>
    <xf numFmtId="0" fontId="47" fillId="13" borderId="1" xfId="6469" applyFont="1" applyFill="1" applyBorder="1"/>
    <xf numFmtId="2" fontId="47" fillId="13" borderId="1" xfId="6469" applyNumberFormat="1" applyFont="1" applyFill="1" applyBorder="1"/>
    <xf numFmtId="1" fontId="47" fillId="0" borderId="1" xfId="6469" applyNumberFormat="1" applyFont="1" applyBorder="1"/>
    <xf numFmtId="2" fontId="47" fillId="0" borderId="1" xfId="6469" applyNumberFormat="1" applyFont="1" applyBorder="1"/>
    <xf numFmtId="0" fontId="38" fillId="0" borderId="0" xfId="0" applyFont="1"/>
    <xf numFmtId="0" fontId="38" fillId="0" borderId="0" xfId="0" applyFont="1" applyFill="1"/>
    <xf numFmtId="0" fontId="38" fillId="0" borderId="0" xfId="0" applyFont="1" applyAlignment="1">
      <alignment vertical="center"/>
    </xf>
    <xf numFmtId="3" fontId="17" fillId="7" borderId="1" xfId="0" applyNumberFormat="1" applyFont="1" applyFill="1" applyBorder="1" applyAlignment="1">
      <alignment horizontal="center" vertical="center"/>
    </xf>
    <xf numFmtId="168" fontId="10" fillId="0" borderId="16" xfId="0" applyNumberFormat="1" applyFont="1" applyBorder="1" applyAlignment="1">
      <alignment horizontal="center" vertical="center"/>
    </xf>
    <xf numFmtId="4" fontId="9" fillId="4" borderId="1" xfId="0" applyNumberFormat="1" applyFont="1" applyFill="1"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31" fillId="0" borderId="16" xfId="0" applyFont="1" applyBorder="1" applyAlignment="1">
      <alignment horizontal="center" vertical="center"/>
    </xf>
    <xf numFmtId="0" fontId="31" fillId="0" borderId="0" xfId="0" applyFont="1" applyBorder="1" applyAlignment="1">
      <alignment horizontal="center" vertical="center"/>
    </xf>
    <xf numFmtId="0" fontId="31" fillId="0" borderId="18" xfId="0" applyFont="1" applyBorder="1" applyAlignment="1">
      <alignment horizontal="center" vertical="center"/>
    </xf>
    <xf numFmtId="168" fontId="10" fillId="0" borderId="16" xfId="0" applyNumberFormat="1" applyFont="1" applyBorder="1" applyAlignment="1">
      <alignment horizontal="center" vertical="center"/>
    </xf>
    <xf numFmtId="168" fontId="10" fillId="0" borderId="0" xfId="0" applyNumberFormat="1" applyFont="1" applyAlignment="1">
      <alignment horizontal="center" vertical="center"/>
    </xf>
    <xf numFmtId="168" fontId="10" fillId="0" borderId="18" xfId="0" applyNumberFormat="1" applyFont="1" applyBorder="1" applyAlignment="1">
      <alignment horizontal="center" vertical="center"/>
    </xf>
    <xf numFmtId="0" fontId="65" fillId="0" borderId="16"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18" xfId="0" applyFont="1" applyFill="1" applyBorder="1" applyAlignment="1">
      <alignment horizontal="center" vertical="center"/>
    </xf>
    <xf numFmtId="0" fontId="0" fillId="0" borderId="0" xfId="0" applyFont="1" applyAlignment="1">
      <alignment horizontal="left" vertical="center" wrapText="1"/>
    </xf>
    <xf numFmtId="0" fontId="11" fillId="0" borderId="16" xfId="6211" applyBorder="1" applyAlignment="1">
      <alignment horizontal="center" vertical="center"/>
    </xf>
    <xf numFmtId="0" fontId="11" fillId="0" borderId="0" xfId="6211" applyBorder="1" applyAlignment="1">
      <alignment horizontal="center" vertical="center"/>
    </xf>
    <xf numFmtId="0" fontId="11" fillId="0" borderId="18" xfId="6211" applyBorder="1" applyAlignment="1">
      <alignment horizontal="center" vertical="center"/>
    </xf>
    <xf numFmtId="0" fontId="34" fillId="0" borderId="0" xfId="0" applyFont="1" applyAlignment="1">
      <alignment horizontal="left"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10"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18" fillId="7" borderId="10" xfId="0" applyFont="1" applyFill="1" applyBorder="1" applyAlignment="1">
      <alignment horizontal="center" vertical="center"/>
    </xf>
    <xf numFmtId="0" fontId="18" fillId="7" borderId="26" xfId="0" applyFont="1" applyFill="1" applyBorder="1" applyAlignment="1">
      <alignment horizontal="center" vertical="center"/>
    </xf>
    <xf numFmtId="0" fontId="60" fillId="5" borderId="16" xfId="0" applyFont="1" applyFill="1" applyBorder="1" applyAlignment="1">
      <alignment horizontal="left" vertical="center" wrapText="1"/>
    </xf>
    <xf numFmtId="0" fontId="60" fillId="5" borderId="0" xfId="0" applyFont="1" applyFill="1" applyBorder="1" applyAlignment="1">
      <alignment horizontal="left" vertical="center" wrapText="1"/>
    </xf>
    <xf numFmtId="164" fontId="18" fillId="7" borderId="41" xfId="0" applyNumberFormat="1" applyFont="1" applyFill="1" applyBorder="1" applyAlignment="1">
      <alignment horizontal="center" vertical="center"/>
    </xf>
    <xf numFmtId="0" fontId="10" fillId="0" borderId="0" xfId="0" applyFont="1" applyBorder="1" applyAlignment="1">
      <alignment vertical="center"/>
    </xf>
    <xf numFmtId="0" fontId="10" fillId="0" borderId="5" xfId="0" applyFont="1" applyBorder="1" applyAlignment="1">
      <alignment vertical="center"/>
    </xf>
    <xf numFmtId="0" fontId="10" fillId="0" borderId="16" xfId="0" applyFont="1" applyBorder="1" applyAlignment="1">
      <alignment vertical="center"/>
    </xf>
    <xf numFmtId="164" fontId="9" fillId="4" borderId="10" xfId="0" applyNumberFormat="1" applyFont="1" applyFill="1" applyBorder="1" applyAlignment="1">
      <alignment horizontal="center" vertical="center"/>
    </xf>
    <xf numFmtId="164" fontId="9" fillId="4" borderId="26" xfId="0" applyNumberFormat="1" applyFont="1" applyFill="1" applyBorder="1" applyAlignment="1">
      <alignment horizontal="center" vertical="center"/>
    </xf>
    <xf numFmtId="0" fontId="18" fillId="7" borderId="7" xfId="0" applyFont="1" applyFill="1" applyBorder="1" applyAlignment="1">
      <alignment horizontal="center" vertical="center"/>
    </xf>
    <xf numFmtId="0" fontId="18" fillId="7" borderId="30" xfId="0" applyFont="1" applyFill="1" applyBorder="1" applyAlignment="1">
      <alignment horizontal="center" vertical="center"/>
    </xf>
    <xf numFmtId="0" fontId="33" fillId="5" borderId="19" xfId="0" applyFont="1" applyFill="1" applyBorder="1" applyAlignment="1">
      <alignment horizontal="center" vertical="center"/>
    </xf>
    <xf numFmtId="0" fontId="33" fillId="5" borderId="20" xfId="0" applyFont="1" applyFill="1" applyBorder="1" applyAlignment="1">
      <alignment horizontal="center" vertical="center"/>
    </xf>
    <xf numFmtId="0" fontId="33" fillId="5" borderId="23" xfId="0" applyFont="1" applyFill="1" applyBorder="1" applyAlignment="1">
      <alignment horizontal="center" vertical="center"/>
    </xf>
    <xf numFmtId="164" fontId="9" fillId="4" borderId="1" xfId="0" applyNumberFormat="1" applyFont="1" applyFill="1" applyBorder="1" applyAlignment="1">
      <alignment horizontal="center" vertical="center"/>
    </xf>
    <xf numFmtId="4" fontId="9" fillId="4" borderId="10" xfId="0" applyNumberFormat="1" applyFont="1" applyFill="1" applyBorder="1" applyAlignment="1">
      <alignment horizontal="center" vertical="center"/>
    </xf>
    <xf numFmtId="4" fontId="9" fillId="4" borderId="26" xfId="0" applyNumberFormat="1" applyFont="1" applyFill="1" applyBorder="1" applyAlignment="1">
      <alignment horizontal="center" vertical="center"/>
    </xf>
    <xf numFmtId="164" fontId="9" fillId="4" borderId="11" xfId="0" applyNumberFormat="1" applyFont="1" applyFill="1" applyBorder="1" applyAlignment="1">
      <alignment horizontal="center" vertical="center"/>
    </xf>
    <xf numFmtId="0" fontId="0" fillId="5" borderId="0" xfId="0" applyFill="1" applyBorder="1" applyAlignment="1">
      <alignment horizontal="left" vertical="center"/>
    </xf>
    <xf numFmtId="0" fontId="33" fillId="13" borderId="0" xfId="0" applyFont="1" applyFill="1" applyBorder="1" applyAlignment="1">
      <alignment horizontal="left" vertical="center" wrapText="1"/>
    </xf>
    <xf numFmtId="3" fontId="9" fillId="4" borderId="10" xfId="0" applyNumberFormat="1" applyFont="1" applyFill="1" applyBorder="1" applyAlignment="1">
      <alignment horizontal="center" vertical="center"/>
    </xf>
    <xf numFmtId="3" fontId="9" fillId="4" borderId="26" xfId="0" applyNumberFormat="1" applyFont="1" applyFill="1" applyBorder="1" applyAlignment="1">
      <alignment horizontal="center" vertical="center"/>
    </xf>
    <xf numFmtId="4" fontId="9" fillId="4" borderId="1" xfId="0" applyNumberFormat="1" applyFont="1" applyFill="1" applyBorder="1" applyAlignment="1">
      <alignment horizontal="center" vertical="center"/>
    </xf>
    <xf numFmtId="164" fontId="17" fillId="7" borderId="10" xfId="0" applyNumberFormat="1" applyFont="1" applyFill="1" applyBorder="1" applyAlignment="1">
      <alignment horizontal="center" vertical="center"/>
    </xf>
    <xf numFmtId="164" fontId="17" fillId="7" borderId="26" xfId="0" applyNumberFormat="1" applyFont="1" applyFill="1" applyBorder="1" applyAlignment="1">
      <alignment horizontal="center" vertical="center"/>
    </xf>
    <xf numFmtId="2" fontId="9" fillId="4" borderId="10" xfId="0" applyNumberFormat="1" applyFont="1" applyFill="1" applyBorder="1" applyAlignment="1">
      <alignment horizontal="center" vertical="center"/>
    </xf>
    <xf numFmtId="2" fontId="9" fillId="4" borderId="11" xfId="0" applyNumberFormat="1" applyFont="1" applyFill="1" applyBorder="1" applyAlignment="1">
      <alignment horizontal="center" vertical="center"/>
    </xf>
    <xf numFmtId="0" fontId="10" fillId="0" borderId="42" xfId="0" applyFont="1" applyBorder="1" applyAlignment="1">
      <alignment vertical="center"/>
    </xf>
    <xf numFmtId="0" fontId="21" fillId="7" borderId="1" xfId="0" applyFont="1" applyFill="1" applyBorder="1" applyAlignment="1">
      <alignment horizontal="center" vertical="center"/>
    </xf>
    <xf numFmtId="10" fontId="9" fillId="4" borderId="10" xfId="6470" applyNumberFormat="1" applyFont="1" applyFill="1" applyBorder="1" applyAlignment="1">
      <alignment horizontal="center" vertical="center"/>
    </xf>
    <xf numFmtId="10" fontId="9" fillId="4" borderId="26" xfId="6470" applyNumberFormat="1" applyFont="1" applyFill="1" applyBorder="1" applyAlignment="1">
      <alignment horizontal="center" vertical="center"/>
    </xf>
    <xf numFmtId="166" fontId="9" fillId="4" borderId="1" xfId="0" applyNumberFormat="1" applyFont="1" applyFill="1" applyBorder="1" applyAlignment="1">
      <alignment horizontal="center" vertical="center"/>
    </xf>
    <xf numFmtId="0" fontId="0" fillId="0" borderId="0" xfId="0" applyAlignment="1">
      <alignment horizontal="left" vertical="center" wrapText="1"/>
    </xf>
    <xf numFmtId="1" fontId="17" fillId="7" borderId="10" xfId="0" applyNumberFormat="1" applyFont="1" applyFill="1" applyBorder="1" applyAlignment="1">
      <alignment horizontal="center" vertical="center"/>
    </xf>
    <xf numFmtId="1" fontId="17" fillId="7" borderId="26" xfId="0" applyNumberFormat="1" applyFont="1" applyFill="1" applyBorder="1" applyAlignment="1">
      <alignment horizontal="center" vertical="center"/>
    </xf>
    <xf numFmtId="1" fontId="9" fillId="4" borderId="35" xfId="0" applyNumberFormat="1" applyFont="1" applyFill="1" applyBorder="1" applyAlignment="1">
      <alignment horizontal="center" vertical="center"/>
    </xf>
    <xf numFmtId="1" fontId="9" fillId="4" borderId="36" xfId="0" applyNumberFormat="1" applyFont="1" applyFill="1" applyBorder="1" applyAlignment="1">
      <alignment horizontal="center" vertical="center"/>
    </xf>
    <xf numFmtId="0" fontId="10" fillId="5" borderId="48" xfId="0" applyFont="1" applyFill="1" applyBorder="1" applyAlignment="1">
      <alignment horizontal="left" vertical="center"/>
    </xf>
    <xf numFmtId="164" fontId="9" fillId="4" borderId="1" xfId="0" applyNumberFormat="1" applyFont="1" applyFill="1" applyBorder="1" applyAlignment="1">
      <alignment horizontal="center"/>
    </xf>
    <xf numFmtId="166" fontId="9" fillId="4" borderId="10" xfId="0" applyNumberFormat="1" applyFont="1" applyFill="1" applyBorder="1" applyAlignment="1">
      <alignment horizontal="center" vertical="center"/>
    </xf>
    <xf numFmtId="166" fontId="9" fillId="4" borderId="12" xfId="0" applyNumberFormat="1" applyFont="1" applyFill="1" applyBorder="1" applyAlignment="1">
      <alignment horizontal="center" vertical="center"/>
    </xf>
    <xf numFmtId="0" fontId="11" fillId="5" borderId="0" xfId="6211" applyFill="1" applyAlignment="1">
      <alignment horizontal="center"/>
    </xf>
    <xf numFmtId="0" fontId="10" fillId="0" borderId="0" xfId="0" applyFont="1" applyBorder="1" applyAlignment="1">
      <alignment horizontal="right" vertical="center"/>
    </xf>
    <xf numFmtId="0" fontId="10" fillId="0" borderId="16" xfId="0" applyFont="1" applyBorder="1" applyAlignment="1">
      <alignment horizontal="right" vertical="center"/>
    </xf>
    <xf numFmtId="0" fontId="10" fillId="23" borderId="13" xfId="0" applyFont="1" applyFill="1" applyBorder="1" applyAlignment="1">
      <alignment horizontal="left" vertical="center"/>
    </xf>
    <xf numFmtId="0" fontId="10" fillId="23" borderId="14" xfId="0" applyFont="1" applyFill="1" applyBorder="1" applyAlignment="1">
      <alignment horizontal="left" vertical="center"/>
    </xf>
    <xf numFmtId="0" fontId="18" fillId="7" borderId="43" xfId="0" applyFont="1" applyFill="1" applyBorder="1" applyAlignment="1">
      <alignment horizontal="center" vertical="center"/>
    </xf>
    <xf numFmtId="0" fontId="10" fillId="8" borderId="13" xfId="0" applyFont="1" applyFill="1" applyBorder="1" applyAlignment="1">
      <alignment horizontal="left" vertical="center"/>
    </xf>
    <xf numFmtId="0" fontId="10" fillId="8" borderId="15" xfId="0" applyFont="1" applyFill="1" applyBorder="1" applyAlignment="1">
      <alignment horizontal="left" vertical="center"/>
    </xf>
    <xf numFmtId="0" fontId="21" fillId="7" borderId="10" xfId="0" applyFont="1" applyFill="1" applyBorder="1" applyAlignment="1">
      <alignment horizontal="center" vertical="center"/>
    </xf>
    <xf numFmtId="0" fontId="21" fillId="7" borderId="26" xfId="0" applyFont="1" applyFill="1" applyBorder="1" applyAlignment="1">
      <alignment horizontal="center" vertical="center"/>
    </xf>
    <xf numFmtId="0" fontId="10" fillId="3" borderId="13" xfId="0" applyFont="1" applyFill="1" applyBorder="1" applyAlignment="1">
      <alignment horizontal="left" vertical="center"/>
    </xf>
    <xf numFmtId="0" fontId="10" fillId="3" borderId="14" xfId="0" applyFont="1" applyFill="1" applyBorder="1" applyAlignment="1">
      <alignment horizontal="left" vertical="center"/>
    </xf>
    <xf numFmtId="0" fontId="10" fillId="11" borderId="27" xfId="0" applyFont="1" applyFill="1" applyBorder="1" applyAlignment="1">
      <alignment horizontal="left" vertical="center"/>
    </xf>
    <xf numFmtId="0" fontId="10" fillId="11" borderId="28" xfId="0" applyFont="1" applyFill="1" applyBorder="1" applyAlignment="1">
      <alignment horizontal="left" vertical="center"/>
    </xf>
    <xf numFmtId="0" fontId="10" fillId="11" borderId="33" xfId="0" applyFont="1" applyFill="1" applyBorder="1" applyAlignment="1">
      <alignment horizontal="left" vertical="center"/>
    </xf>
    <xf numFmtId="0" fontId="34" fillId="3" borderId="10" xfId="0" applyFont="1" applyFill="1" applyBorder="1" applyAlignment="1">
      <alignment horizontal="center" vertical="center"/>
    </xf>
    <xf numFmtId="0" fontId="34" fillId="0" borderId="11" xfId="0" applyFont="1" applyBorder="1" applyAlignment="1">
      <alignment horizontal="center" vertical="center"/>
    </xf>
    <xf numFmtId="0" fontId="10" fillId="3" borderId="1" xfId="6469" applyFont="1" applyFill="1" applyBorder="1" applyAlignment="1">
      <alignment horizontal="center"/>
    </xf>
    <xf numFmtId="0" fontId="10" fillId="12" borderId="0" xfId="0" applyFont="1" applyFill="1" applyAlignment="1">
      <alignment horizontal="center"/>
    </xf>
    <xf numFmtId="0" fontId="0" fillId="12" borderId="2" xfId="0" applyFill="1" applyBorder="1" applyAlignment="1">
      <alignment horizontal="center" vertical="center"/>
    </xf>
    <xf numFmtId="0" fontId="0" fillId="12" borderId="3" xfId="0" applyFill="1" applyBorder="1" applyAlignment="1">
      <alignment horizontal="center" vertical="center"/>
    </xf>
    <xf numFmtId="0" fontId="0" fillId="12" borderId="4" xfId="0" applyFill="1" applyBorder="1" applyAlignment="1">
      <alignment horizontal="center" vertical="center"/>
    </xf>
  </cellXfs>
  <cellStyles count="6488">
    <cellStyle name="ANCLAS,REZONES Y SUS PARTES,DE FUNDICION,DE HIERRO O DE ACERO" xfId="2124" xr:uid="{00000000-0005-0000-0000-000000000000}"/>
    <cellStyle name="bstitutes]_x000d__x000a_; The following mappings take Word for MS-DOS names, PostScript names, and TrueType_x000d__x000a_; names into account" xfId="2125" xr:uid="{00000000-0005-0000-0000-000001000000}"/>
    <cellStyle name="Comma" xfId="6465" builtinId="3"/>
    <cellStyle name="Comma 2" xfId="6481" xr:uid="{00000000-0005-0000-0000-000003000000}"/>
    <cellStyle name="Comma 2 2" xfId="2126" xr:uid="{00000000-0005-0000-0000-00000400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Followed Hyperlink" xfId="4326" builtinId="9" hidden="1"/>
    <cellStyle name="Followed Hyperlink" xfId="4328" builtinId="9" hidden="1"/>
    <cellStyle name="Followed Hyperlink" xfId="4330" builtinId="9" hidden="1"/>
    <cellStyle name="Followed Hyperlink" xfId="4332" builtinId="9" hidden="1"/>
    <cellStyle name="Followed Hyperlink" xfId="4334" builtinId="9" hidden="1"/>
    <cellStyle name="Followed Hyperlink" xfId="4336" builtinId="9" hidden="1"/>
    <cellStyle name="Followed Hyperlink" xfId="4338" builtinId="9" hidden="1"/>
    <cellStyle name="Followed Hyperlink" xfId="4340" builtinId="9" hidden="1"/>
    <cellStyle name="Followed Hyperlink" xfId="4342" builtinId="9" hidden="1"/>
    <cellStyle name="Followed Hyperlink" xfId="4344" builtinId="9" hidden="1"/>
    <cellStyle name="Followed Hyperlink" xfId="4346" builtinId="9" hidden="1"/>
    <cellStyle name="Followed Hyperlink" xfId="4348" builtinId="9" hidden="1"/>
    <cellStyle name="Followed Hyperlink" xfId="4350" builtinId="9" hidden="1"/>
    <cellStyle name="Followed Hyperlink" xfId="4352" builtinId="9" hidden="1"/>
    <cellStyle name="Followed Hyperlink" xfId="4354" builtinId="9" hidden="1"/>
    <cellStyle name="Followed Hyperlink" xfId="4356" builtinId="9" hidden="1"/>
    <cellStyle name="Followed Hyperlink" xfId="4358" builtinId="9" hidden="1"/>
    <cellStyle name="Followed Hyperlink" xfId="4360" builtinId="9" hidden="1"/>
    <cellStyle name="Followed Hyperlink" xfId="4362" builtinId="9" hidden="1"/>
    <cellStyle name="Followed Hyperlink" xfId="4364" builtinId="9" hidden="1"/>
    <cellStyle name="Followed Hyperlink" xfId="4366" builtinId="9" hidden="1"/>
    <cellStyle name="Followed Hyperlink" xfId="4368" builtinId="9" hidden="1"/>
    <cellStyle name="Followed Hyperlink" xfId="4370" builtinId="9" hidden="1"/>
    <cellStyle name="Followed Hyperlink" xfId="4372" builtinId="9" hidden="1"/>
    <cellStyle name="Followed Hyperlink" xfId="4374" builtinId="9" hidden="1"/>
    <cellStyle name="Followed Hyperlink" xfId="4376" builtinId="9" hidden="1"/>
    <cellStyle name="Followed Hyperlink" xfId="4378" builtinId="9" hidden="1"/>
    <cellStyle name="Followed Hyperlink" xfId="4380" builtinId="9" hidden="1"/>
    <cellStyle name="Followed Hyperlink" xfId="4382" builtinId="9" hidden="1"/>
    <cellStyle name="Followed Hyperlink" xfId="4384" builtinId="9" hidden="1"/>
    <cellStyle name="Followed Hyperlink" xfId="4386" builtinId="9" hidden="1"/>
    <cellStyle name="Followed Hyperlink" xfId="4388" builtinId="9" hidden="1"/>
    <cellStyle name="Followed Hyperlink" xfId="4390" builtinId="9" hidden="1"/>
    <cellStyle name="Followed Hyperlink" xfId="4392" builtinId="9" hidden="1"/>
    <cellStyle name="Followed Hyperlink" xfId="4394" builtinId="9" hidden="1"/>
    <cellStyle name="Followed Hyperlink" xfId="4396" builtinId="9" hidden="1"/>
    <cellStyle name="Followed Hyperlink" xfId="4398" builtinId="9" hidden="1"/>
    <cellStyle name="Followed Hyperlink" xfId="4400" builtinId="9" hidden="1"/>
    <cellStyle name="Followed Hyperlink" xfId="4402" builtinId="9" hidden="1"/>
    <cellStyle name="Followed Hyperlink" xfId="4404" builtinId="9" hidden="1"/>
    <cellStyle name="Followed Hyperlink" xfId="4406" builtinId="9" hidden="1"/>
    <cellStyle name="Followed Hyperlink" xfId="4408" builtinId="9" hidden="1"/>
    <cellStyle name="Followed Hyperlink" xfId="4410" builtinId="9" hidden="1"/>
    <cellStyle name="Followed Hyperlink" xfId="4412" builtinId="9" hidden="1"/>
    <cellStyle name="Followed Hyperlink" xfId="4414" builtinId="9" hidden="1"/>
    <cellStyle name="Followed Hyperlink" xfId="4416" builtinId="9" hidden="1"/>
    <cellStyle name="Followed Hyperlink" xfId="4418" builtinId="9" hidden="1"/>
    <cellStyle name="Followed Hyperlink" xfId="4420" builtinId="9" hidden="1"/>
    <cellStyle name="Followed Hyperlink" xfId="4422" builtinId="9" hidden="1"/>
    <cellStyle name="Followed Hyperlink" xfId="4424" builtinId="9" hidden="1"/>
    <cellStyle name="Followed Hyperlink" xfId="4426" builtinId="9" hidden="1"/>
    <cellStyle name="Followed Hyperlink" xfId="4428" builtinId="9" hidden="1"/>
    <cellStyle name="Followed Hyperlink" xfId="4430" builtinId="9" hidden="1"/>
    <cellStyle name="Followed Hyperlink" xfId="4432" builtinId="9" hidden="1"/>
    <cellStyle name="Followed Hyperlink" xfId="4434" builtinId="9" hidden="1"/>
    <cellStyle name="Followed Hyperlink" xfId="4436" builtinId="9" hidden="1"/>
    <cellStyle name="Followed Hyperlink" xfId="4438" builtinId="9" hidden="1"/>
    <cellStyle name="Followed Hyperlink" xfId="4440" builtinId="9" hidden="1"/>
    <cellStyle name="Followed Hyperlink" xfId="4442" builtinId="9" hidden="1"/>
    <cellStyle name="Followed Hyperlink" xfId="4444" builtinId="9" hidden="1"/>
    <cellStyle name="Followed Hyperlink" xfId="4446" builtinId="9" hidden="1"/>
    <cellStyle name="Followed Hyperlink" xfId="4448" builtinId="9" hidden="1"/>
    <cellStyle name="Followed Hyperlink" xfId="4450" builtinId="9" hidden="1"/>
    <cellStyle name="Followed Hyperlink" xfId="4452" builtinId="9" hidden="1"/>
    <cellStyle name="Followed Hyperlink" xfId="4454" builtinId="9" hidden="1"/>
    <cellStyle name="Followed Hyperlink" xfId="4456" builtinId="9" hidden="1"/>
    <cellStyle name="Followed Hyperlink" xfId="4458" builtinId="9" hidden="1"/>
    <cellStyle name="Followed Hyperlink" xfId="4460" builtinId="9" hidden="1"/>
    <cellStyle name="Followed Hyperlink" xfId="4462" builtinId="9" hidden="1"/>
    <cellStyle name="Followed Hyperlink" xfId="4464" builtinId="9" hidden="1"/>
    <cellStyle name="Followed Hyperlink" xfId="4466" builtinId="9" hidden="1"/>
    <cellStyle name="Followed Hyperlink" xfId="4468" builtinId="9" hidden="1"/>
    <cellStyle name="Followed Hyperlink" xfId="4470" builtinId="9" hidden="1"/>
    <cellStyle name="Followed Hyperlink" xfId="4472" builtinId="9" hidden="1"/>
    <cellStyle name="Followed Hyperlink" xfId="4474" builtinId="9" hidden="1"/>
    <cellStyle name="Followed Hyperlink" xfId="4476" builtinId="9" hidden="1"/>
    <cellStyle name="Followed Hyperlink" xfId="4478" builtinId="9" hidden="1"/>
    <cellStyle name="Followed Hyperlink" xfId="4480" builtinId="9" hidden="1"/>
    <cellStyle name="Followed Hyperlink" xfId="4482" builtinId="9" hidden="1"/>
    <cellStyle name="Followed Hyperlink" xfId="4484" builtinId="9" hidden="1"/>
    <cellStyle name="Followed Hyperlink" xfId="4486" builtinId="9" hidden="1"/>
    <cellStyle name="Followed Hyperlink" xfId="4488" builtinId="9" hidden="1"/>
    <cellStyle name="Followed Hyperlink" xfId="4490" builtinId="9" hidden="1"/>
    <cellStyle name="Followed Hyperlink" xfId="4492" builtinId="9" hidden="1"/>
    <cellStyle name="Followed Hyperlink" xfId="4494" builtinId="9" hidden="1"/>
    <cellStyle name="Followed Hyperlink" xfId="4496" builtinId="9" hidden="1"/>
    <cellStyle name="Followed Hyperlink" xfId="4498" builtinId="9" hidden="1"/>
    <cellStyle name="Followed Hyperlink" xfId="4500" builtinId="9" hidden="1"/>
    <cellStyle name="Followed Hyperlink" xfId="4502" builtinId="9" hidden="1"/>
    <cellStyle name="Followed Hyperlink" xfId="4504" builtinId="9" hidden="1"/>
    <cellStyle name="Followed Hyperlink" xfId="4506" builtinId="9" hidden="1"/>
    <cellStyle name="Followed Hyperlink" xfId="4508" builtinId="9" hidden="1"/>
    <cellStyle name="Followed Hyperlink" xfId="4510" builtinId="9" hidden="1"/>
    <cellStyle name="Followed Hyperlink" xfId="4512" builtinId="9" hidden="1"/>
    <cellStyle name="Followed Hyperlink" xfId="4514" builtinId="9" hidden="1"/>
    <cellStyle name="Followed Hyperlink" xfId="4516" builtinId="9" hidden="1"/>
    <cellStyle name="Followed Hyperlink" xfId="4518" builtinId="9" hidden="1"/>
    <cellStyle name="Followed Hyperlink" xfId="4520" builtinId="9" hidden="1"/>
    <cellStyle name="Followed Hyperlink" xfId="4522" builtinId="9" hidden="1"/>
    <cellStyle name="Followed Hyperlink" xfId="4524" builtinId="9" hidden="1"/>
    <cellStyle name="Followed Hyperlink" xfId="4526" builtinId="9" hidden="1"/>
    <cellStyle name="Followed Hyperlink" xfId="4528" builtinId="9" hidden="1"/>
    <cellStyle name="Followed Hyperlink" xfId="4530" builtinId="9" hidden="1"/>
    <cellStyle name="Followed Hyperlink" xfId="4532" builtinId="9" hidden="1"/>
    <cellStyle name="Followed Hyperlink" xfId="4534" builtinId="9" hidden="1"/>
    <cellStyle name="Followed Hyperlink" xfId="4536" builtinId="9" hidden="1"/>
    <cellStyle name="Followed Hyperlink" xfId="4538" builtinId="9" hidden="1"/>
    <cellStyle name="Followed Hyperlink" xfId="4540" builtinId="9" hidden="1"/>
    <cellStyle name="Followed Hyperlink" xfId="4542" builtinId="9" hidden="1"/>
    <cellStyle name="Followed Hyperlink" xfId="4544" builtinId="9" hidden="1"/>
    <cellStyle name="Followed Hyperlink" xfId="4546" builtinId="9" hidden="1"/>
    <cellStyle name="Followed Hyperlink" xfId="4548" builtinId="9" hidden="1"/>
    <cellStyle name="Followed Hyperlink" xfId="4550" builtinId="9" hidden="1"/>
    <cellStyle name="Followed Hyperlink" xfId="4552" builtinId="9" hidden="1"/>
    <cellStyle name="Followed Hyperlink" xfId="4554" builtinId="9" hidden="1"/>
    <cellStyle name="Followed Hyperlink" xfId="4556" builtinId="9" hidden="1"/>
    <cellStyle name="Followed Hyperlink" xfId="4558" builtinId="9" hidden="1"/>
    <cellStyle name="Followed Hyperlink" xfId="4560" builtinId="9" hidden="1"/>
    <cellStyle name="Followed Hyperlink" xfId="4562" builtinId="9" hidden="1"/>
    <cellStyle name="Followed Hyperlink" xfId="4564" builtinId="9" hidden="1"/>
    <cellStyle name="Followed Hyperlink" xfId="4566" builtinId="9" hidden="1"/>
    <cellStyle name="Followed Hyperlink" xfId="4568" builtinId="9" hidden="1"/>
    <cellStyle name="Followed Hyperlink" xfId="4570" builtinId="9" hidden="1"/>
    <cellStyle name="Followed Hyperlink" xfId="4572" builtinId="9" hidden="1"/>
    <cellStyle name="Followed Hyperlink" xfId="4574" builtinId="9" hidden="1"/>
    <cellStyle name="Followed Hyperlink" xfId="4576" builtinId="9" hidden="1"/>
    <cellStyle name="Followed Hyperlink" xfId="4578" builtinId="9" hidden="1"/>
    <cellStyle name="Followed Hyperlink" xfId="4580" builtinId="9" hidden="1"/>
    <cellStyle name="Followed Hyperlink" xfId="4582" builtinId="9" hidden="1"/>
    <cellStyle name="Followed Hyperlink" xfId="4584" builtinId="9" hidden="1"/>
    <cellStyle name="Followed Hyperlink" xfId="4586" builtinId="9" hidden="1"/>
    <cellStyle name="Followed Hyperlink" xfId="4588" builtinId="9" hidden="1"/>
    <cellStyle name="Followed Hyperlink" xfId="4590" builtinId="9" hidden="1"/>
    <cellStyle name="Followed Hyperlink" xfId="4592" builtinId="9" hidden="1"/>
    <cellStyle name="Followed Hyperlink" xfId="4594" builtinId="9" hidden="1"/>
    <cellStyle name="Followed Hyperlink" xfId="4596" builtinId="9" hidden="1"/>
    <cellStyle name="Followed Hyperlink" xfId="4598" builtinId="9" hidden="1"/>
    <cellStyle name="Followed Hyperlink" xfId="4600" builtinId="9" hidden="1"/>
    <cellStyle name="Followed Hyperlink" xfId="4602" builtinId="9" hidden="1"/>
    <cellStyle name="Followed Hyperlink" xfId="4604" builtinId="9" hidden="1"/>
    <cellStyle name="Followed Hyperlink" xfId="4606" builtinId="9" hidden="1"/>
    <cellStyle name="Followed Hyperlink" xfId="4608" builtinId="9" hidden="1"/>
    <cellStyle name="Followed Hyperlink" xfId="4610" builtinId="9" hidden="1"/>
    <cellStyle name="Followed Hyperlink" xfId="4612" builtinId="9" hidden="1"/>
    <cellStyle name="Followed Hyperlink" xfId="4614" builtinId="9" hidden="1"/>
    <cellStyle name="Followed Hyperlink" xfId="4616" builtinId="9" hidden="1"/>
    <cellStyle name="Followed Hyperlink" xfId="4618" builtinId="9" hidden="1"/>
    <cellStyle name="Followed Hyperlink" xfId="4620" builtinId="9" hidden="1"/>
    <cellStyle name="Followed Hyperlink" xfId="4622" builtinId="9" hidden="1"/>
    <cellStyle name="Followed Hyperlink" xfId="4624" builtinId="9" hidden="1"/>
    <cellStyle name="Followed Hyperlink" xfId="4626" builtinId="9" hidden="1"/>
    <cellStyle name="Followed Hyperlink" xfId="4628" builtinId="9" hidden="1"/>
    <cellStyle name="Followed Hyperlink" xfId="4630" builtinId="9" hidden="1"/>
    <cellStyle name="Followed Hyperlink" xfId="4632" builtinId="9" hidden="1"/>
    <cellStyle name="Followed Hyperlink" xfId="4634" builtinId="9" hidden="1"/>
    <cellStyle name="Followed Hyperlink" xfId="4636" builtinId="9" hidden="1"/>
    <cellStyle name="Followed Hyperlink" xfId="4638" builtinId="9" hidden="1"/>
    <cellStyle name="Followed Hyperlink" xfId="4640" builtinId="9" hidden="1"/>
    <cellStyle name="Followed Hyperlink" xfId="4642" builtinId="9" hidden="1"/>
    <cellStyle name="Followed Hyperlink" xfId="4644" builtinId="9" hidden="1"/>
    <cellStyle name="Followed Hyperlink" xfId="4646" builtinId="9" hidden="1"/>
    <cellStyle name="Followed Hyperlink" xfId="4648" builtinId="9" hidden="1"/>
    <cellStyle name="Followed Hyperlink" xfId="4650" builtinId="9" hidden="1"/>
    <cellStyle name="Followed Hyperlink" xfId="4652" builtinId="9" hidden="1"/>
    <cellStyle name="Followed Hyperlink" xfId="4654" builtinId="9" hidden="1"/>
    <cellStyle name="Followed Hyperlink" xfId="4656" builtinId="9" hidden="1"/>
    <cellStyle name="Followed Hyperlink" xfId="4658" builtinId="9" hidden="1"/>
    <cellStyle name="Followed Hyperlink" xfId="4660" builtinId="9" hidden="1"/>
    <cellStyle name="Followed Hyperlink" xfId="4662" builtinId="9" hidden="1"/>
    <cellStyle name="Followed Hyperlink" xfId="4664" builtinId="9" hidden="1"/>
    <cellStyle name="Followed Hyperlink" xfId="4666" builtinId="9" hidden="1"/>
    <cellStyle name="Followed Hyperlink" xfId="4668" builtinId="9" hidden="1"/>
    <cellStyle name="Followed Hyperlink" xfId="4670" builtinId="9" hidden="1"/>
    <cellStyle name="Followed Hyperlink" xfId="4672" builtinId="9" hidden="1"/>
    <cellStyle name="Followed Hyperlink" xfId="4674" builtinId="9" hidden="1"/>
    <cellStyle name="Followed Hyperlink" xfId="4676" builtinId="9" hidden="1"/>
    <cellStyle name="Followed Hyperlink" xfId="4678" builtinId="9" hidden="1"/>
    <cellStyle name="Followed Hyperlink" xfId="4680" builtinId="9" hidden="1"/>
    <cellStyle name="Followed Hyperlink" xfId="4682" builtinId="9" hidden="1"/>
    <cellStyle name="Followed Hyperlink" xfId="4684" builtinId="9" hidden="1"/>
    <cellStyle name="Followed Hyperlink" xfId="4686" builtinId="9" hidden="1"/>
    <cellStyle name="Followed Hyperlink" xfId="4688" builtinId="9" hidden="1"/>
    <cellStyle name="Followed Hyperlink" xfId="4690" builtinId="9" hidden="1"/>
    <cellStyle name="Followed Hyperlink" xfId="4692" builtinId="9" hidden="1"/>
    <cellStyle name="Followed Hyperlink" xfId="4694" builtinId="9" hidden="1"/>
    <cellStyle name="Followed Hyperlink" xfId="4696" builtinId="9" hidden="1"/>
    <cellStyle name="Followed Hyperlink" xfId="4698" builtinId="9" hidden="1"/>
    <cellStyle name="Followed Hyperlink" xfId="4700" builtinId="9" hidden="1"/>
    <cellStyle name="Followed Hyperlink" xfId="4702" builtinId="9" hidden="1"/>
    <cellStyle name="Followed Hyperlink" xfId="4704" builtinId="9" hidden="1"/>
    <cellStyle name="Followed Hyperlink" xfId="4706" builtinId="9" hidden="1"/>
    <cellStyle name="Followed Hyperlink" xfId="4708" builtinId="9" hidden="1"/>
    <cellStyle name="Followed Hyperlink" xfId="4710" builtinId="9" hidden="1"/>
    <cellStyle name="Followed Hyperlink" xfId="4712" builtinId="9" hidden="1"/>
    <cellStyle name="Followed Hyperlink" xfId="4714" builtinId="9" hidden="1"/>
    <cellStyle name="Followed Hyperlink" xfId="4716" builtinId="9" hidden="1"/>
    <cellStyle name="Followed Hyperlink" xfId="4718" builtinId="9" hidden="1"/>
    <cellStyle name="Followed Hyperlink" xfId="4720" builtinId="9" hidden="1"/>
    <cellStyle name="Followed Hyperlink" xfId="4722" builtinId="9" hidden="1"/>
    <cellStyle name="Followed Hyperlink" xfId="4724" builtinId="9" hidden="1"/>
    <cellStyle name="Followed Hyperlink" xfId="4726" builtinId="9" hidden="1"/>
    <cellStyle name="Followed Hyperlink" xfId="4728" builtinId="9" hidden="1"/>
    <cellStyle name="Followed Hyperlink" xfId="4730" builtinId="9" hidden="1"/>
    <cellStyle name="Followed Hyperlink" xfId="4732" builtinId="9" hidden="1"/>
    <cellStyle name="Followed Hyperlink" xfId="4734" builtinId="9" hidden="1"/>
    <cellStyle name="Followed Hyperlink" xfId="4736" builtinId="9" hidden="1"/>
    <cellStyle name="Followed Hyperlink" xfId="4738" builtinId="9" hidden="1"/>
    <cellStyle name="Followed Hyperlink" xfId="4740" builtinId="9" hidden="1"/>
    <cellStyle name="Followed Hyperlink" xfId="4742" builtinId="9" hidden="1"/>
    <cellStyle name="Followed Hyperlink" xfId="4744" builtinId="9" hidden="1"/>
    <cellStyle name="Followed Hyperlink" xfId="4746" builtinId="9" hidden="1"/>
    <cellStyle name="Followed Hyperlink" xfId="4748" builtinId="9" hidden="1"/>
    <cellStyle name="Followed Hyperlink" xfId="4750" builtinId="9" hidden="1"/>
    <cellStyle name="Followed Hyperlink" xfId="4752" builtinId="9" hidden="1"/>
    <cellStyle name="Followed Hyperlink" xfId="4754" builtinId="9" hidden="1"/>
    <cellStyle name="Followed Hyperlink" xfId="4756" builtinId="9" hidden="1"/>
    <cellStyle name="Followed Hyperlink" xfId="4758" builtinId="9" hidden="1"/>
    <cellStyle name="Followed Hyperlink" xfId="4760" builtinId="9" hidden="1"/>
    <cellStyle name="Followed Hyperlink" xfId="4762" builtinId="9" hidden="1"/>
    <cellStyle name="Followed Hyperlink" xfId="4764" builtinId="9" hidden="1"/>
    <cellStyle name="Followed Hyperlink" xfId="4766" builtinId="9" hidden="1"/>
    <cellStyle name="Followed Hyperlink" xfId="4768" builtinId="9" hidden="1"/>
    <cellStyle name="Followed Hyperlink" xfId="4770" builtinId="9" hidden="1"/>
    <cellStyle name="Followed Hyperlink" xfId="4772" builtinId="9" hidden="1"/>
    <cellStyle name="Followed Hyperlink" xfId="4774" builtinId="9" hidden="1"/>
    <cellStyle name="Followed Hyperlink" xfId="4776" builtinId="9" hidden="1"/>
    <cellStyle name="Followed Hyperlink" xfId="4778" builtinId="9" hidden="1"/>
    <cellStyle name="Followed Hyperlink" xfId="4780" builtinId="9" hidden="1"/>
    <cellStyle name="Followed Hyperlink" xfId="4782" builtinId="9" hidden="1"/>
    <cellStyle name="Followed Hyperlink" xfId="4784" builtinId="9" hidden="1"/>
    <cellStyle name="Followed Hyperlink" xfId="4786" builtinId="9" hidden="1"/>
    <cellStyle name="Followed Hyperlink" xfId="4788" builtinId="9" hidden="1"/>
    <cellStyle name="Followed Hyperlink" xfId="4790" builtinId="9" hidden="1"/>
    <cellStyle name="Followed Hyperlink" xfId="4792" builtinId="9" hidden="1"/>
    <cellStyle name="Followed Hyperlink" xfId="4794" builtinId="9" hidden="1"/>
    <cellStyle name="Followed Hyperlink" xfId="4796" builtinId="9" hidden="1"/>
    <cellStyle name="Followed Hyperlink" xfId="4798" builtinId="9" hidden="1"/>
    <cellStyle name="Followed Hyperlink" xfId="4800" builtinId="9" hidden="1"/>
    <cellStyle name="Followed Hyperlink" xfId="4802" builtinId="9" hidden="1"/>
    <cellStyle name="Followed Hyperlink" xfId="4804" builtinId="9" hidden="1"/>
    <cellStyle name="Followed Hyperlink" xfId="4806" builtinId="9" hidden="1"/>
    <cellStyle name="Followed Hyperlink" xfId="4808" builtinId="9" hidden="1"/>
    <cellStyle name="Followed Hyperlink" xfId="4810" builtinId="9" hidden="1"/>
    <cellStyle name="Followed Hyperlink" xfId="4812" builtinId="9" hidden="1"/>
    <cellStyle name="Followed Hyperlink" xfId="4814" builtinId="9" hidden="1"/>
    <cellStyle name="Followed Hyperlink" xfId="4816" builtinId="9" hidden="1"/>
    <cellStyle name="Followed Hyperlink" xfId="4818" builtinId="9" hidden="1"/>
    <cellStyle name="Followed Hyperlink" xfId="4820" builtinId="9" hidden="1"/>
    <cellStyle name="Followed Hyperlink" xfId="4822" builtinId="9" hidden="1"/>
    <cellStyle name="Followed Hyperlink" xfId="4824" builtinId="9" hidden="1"/>
    <cellStyle name="Followed Hyperlink" xfId="4826" builtinId="9" hidden="1"/>
    <cellStyle name="Followed Hyperlink" xfId="4828" builtinId="9" hidden="1"/>
    <cellStyle name="Followed Hyperlink" xfId="4830" builtinId="9" hidden="1"/>
    <cellStyle name="Followed Hyperlink" xfId="4832" builtinId="9" hidden="1"/>
    <cellStyle name="Followed Hyperlink" xfId="4834" builtinId="9" hidden="1"/>
    <cellStyle name="Followed Hyperlink" xfId="4836" builtinId="9" hidden="1"/>
    <cellStyle name="Followed Hyperlink" xfId="4838" builtinId="9" hidden="1"/>
    <cellStyle name="Followed Hyperlink" xfId="4840" builtinId="9" hidden="1"/>
    <cellStyle name="Followed Hyperlink" xfId="4842" builtinId="9" hidden="1"/>
    <cellStyle name="Followed Hyperlink" xfId="4844" builtinId="9" hidden="1"/>
    <cellStyle name="Followed Hyperlink" xfId="4846" builtinId="9" hidden="1"/>
    <cellStyle name="Followed Hyperlink" xfId="4848" builtinId="9" hidden="1"/>
    <cellStyle name="Followed Hyperlink" xfId="4850" builtinId="9" hidden="1"/>
    <cellStyle name="Followed Hyperlink" xfId="4852" builtinId="9" hidden="1"/>
    <cellStyle name="Followed Hyperlink" xfId="4854" builtinId="9" hidden="1"/>
    <cellStyle name="Followed Hyperlink" xfId="4856" builtinId="9" hidden="1"/>
    <cellStyle name="Followed Hyperlink" xfId="4858" builtinId="9" hidden="1"/>
    <cellStyle name="Followed Hyperlink" xfId="4860" builtinId="9" hidden="1"/>
    <cellStyle name="Followed Hyperlink" xfId="4862" builtinId="9" hidden="1"/>
    <cellStyle name="Followed Hyperlink" xfId="4864" builtinId="9" hidden="1"/>
    <cellStyle name="Followed Hyperlink" xfId="4866" builtinId="9" hidden="1"/>
    <cellStyle name="Followed Hyperlink" xfId="4868" builtinId="9" hidden="1"/>
    <cellStyle name="Followed Hyperlink" xfId="4870" builtinId="9" hidden="1"/>
    <cellStyle name="Followed Hyperlink" xfId="4872" builtinId="9" hidden="1"/>
    <cellStyle name="Followed Hyperlink" xfId="4874" builtinId="9" hidden="1"/>
    <cellStyle name="Followed Hyperlink" xfId="4876" builtinId="9" hidden="1"/>
    <cellStyle name="Followed Hyperlink" xfId="4878" builtinId="9" hidden="1"/>
    <cellStyle name="Followed Hyperlink" xfId="4880" builtinId="9" hidden="1"/>
    <cellStyle name="Followed Hyperlink" xfId="4882" builtinId="9" hidden="1"/>
    <cellStyle name="Followed Hyperlink" xfId="4884" builtinId="9" hidden="1"/>
    <cellStyle name="Followed Hyperlink" xfId="4886" builtinId="9" hidden="1"/>
    <cellStyle name="Followed Hyperlink" xfId="4888" builtinId="9" hidden="1"/>
    <cellStyle name="Followed Hyperlink" xfId="4890" builtinId="9" hidden="1"/>
    <cellStyle name="Followed Hyperlink" xfId="4892" builtinId="9" hidden="1"/>
    <cellStyle name="Followed Hyperlink" xfId="4894" builtinId="9" hidden="1"/>
    <cellStyle name="Followed Hyperlink" xfId="4896" builtinId="9" hidden="1"/>
    <cellStyle name="Followed Hyperlink" xfId="4898" builtinId="9" hidden="1"/>
    <cellStyle name="Followed Hyperlink" xfId="4900" builtinId="9" hidden="1"/>
    <cellStyle name="Followed Hyperlink" xfId="4902" builtinId="9" hidden="1"/>
    <cellStyle name="Followed Hyperlink" xfId="4904" builtinId="9" hidden="1"/>
    <cellStyle name="Followed Hyperlink" xfId="4906" builtinId="9" hidden="1"/>
    <cellStyle name="Followed Hyperlink" xfId="4908" builtinId="9" hidden="1"/>
    <cellStyle name="Followed Hyperlink" xfId="4910" builtinId="9" hidden="1"/>
    <cellStyle name="Followed Hyperlink" xfId="4912" builtinId="9" hidden="1"/>
    <cellStyle name="Followed Hyperlink" xfId="4914" builtinId="9" hidden="1"/>
    <cellStyle name="Followed Hyperlink" xfId="4916" builtinId="9" hidden="1"/>
    <cellStyle name="Followed Hyperlink" xfId="4918" builtinId="9" hidden="1"/>
    <cellStyle name="Followed Hyperlink" xfId="4920" builtinId="9" hidden="1"/>
    <cellStyle name="Followed Hyperlink" xfId="4922" builtinId="9" hidden="1"/>
    <cellStyle name="Followed Hyperlink" xfId="4924" builtinId="9" hidden="1"/>
    <cellStyle name="Followed Hyperlink" xfId="4926" builtinId="9" hidden="1"/>
    <cellStyle name="Followed Hyperlink" xfId="4928" builtinId="9" hidden="1"/>
    <cellStyle name="Followed Hyperlink" xfId="4930" builtinId="9" hidden="1"/>
    <cellStyle name="Followed Hyperlink" xfId="4932" builtinId="9" hidden="1"/>
    <cellStyle name="Followed Hyperlink" xfId="4934" builtinId="9" hidden="1"/>
    <cellStyle name="Followed Hyperlink" xfId="4936" builtinId="9" hidden="1"/>
    <cellStyle name="Followed Hyperlink" xfId="4938" builtinId="9" hidden="1"/>
    <cellStyle name="Followed Hyperlink" xfId="4940" builtinId="9" hidden="1"/>
    <cellStyle name="Followed Hyperlink" xfId="4942" builtinId="9" hidden="1"/>
    <cellStyle name="Followed Hyperlink" xfId="4944" builtinId="9" hidden="1"/>
    <cellStyle name="Followed Hyperlink" xfId="4946" builtinId="9" hidden="1"/>
    <cellStyle name="Followed Hyperlink" xfId="4948" builtinId="9" hidden="1"/>
    <cellStyle name="Followed Hyperlink" xfId="4950" builtinId="9" hidden="1"/>
    <cellStyle name="Followed Hyperlink" xfId="4952" builtinId="9" hidden="1"/>
    <cellStyle name="Followed Hyperlink" xfId="4954" builtinId="9" hidden="1"/>
    <cellStyle name="Followed Hyperlink" xfId="4956" builtinId="9" hidden="1"/>
    <cellStyle name="Followed Hyperlink" xfId="4958" builtinId="9" hidden="1"/>
    <cellStyle name="Followed Hyperlink" xfId="4960" builtinId="9" hidden="1"/>
    <cellStyle name="Followed Hyperlink" xfId="4962" builtinId="9" hidden="1"/>
    <cellStyle name="Followed Hyperlink" xfId="4964" builtinId="9" hidden="1"/>
    <cellStyle name="Followed Hyperlink" xfId="4966" builtinId="9" hidden="1"/>
    <cellStyle name="Followed Hyperlink" xfId="4968" builtinId="9" hidden="1"/>
    <cellStyle name="Followed Hyperlink" xfId="4970" builtinId="9" hidden="1"/>
    <cellStyle name="Followed Hyperlink" xfId="4972" builtinId="9" hidden="1"/>
    <cellStyle name="Followed Hyperlink" xfId="4974" builtinId="9" hidden="1"/>
    <cellStyle name="Followed Hyperlink" xfId="4976" builtinId="9" hidden="1"/>
    <cellStyle name="Followed Hyperlink" xfId="4978" builtinId="9" hidden="1"/>
    <cellStyle name="Followed Hyperlink" xfId="4980" builtinId="9" hidden="1"/>
    <cellStyle name="Followed Hyperlink" xfId="4982" builtinId="9" hidden="1"/>
    <cellStyle name="Followed Hyperlink" xfId="4984" builtinId="9" hidden="1"/>
    <cellStyle name="Followed Hyperlink" xfId="4986" builtinId="9" hidden="1"/>
    <cellStyle name="Followed Hyperlink" xfId="4988" builtinId="9" hidden="1"/>
    <cellStyle name="Followed Hyperlink" xfId="4990" builtinId="9" hidden="1"/>
    <cellStyle name="Followed Hyperlink" xfId="4992" builtinId="9" hidden="1"/>
    <cellStyle name="Followed Hyperlink" xfId="4994" builtinId="9" hidden="1"/>
    <cellStyle name="Followed Hyperlink" xfId="4996" builtinId="9" hidden="1"/>
    <cellStyle name="Followed Hyperlink" xfId="4998" builtinId="9" hidden="1"/>
    <cellStyle name="Followed Hyperlink" xfId="5000" builtinId="9" hidden="1"/>
    <cellStyle name="Followed Hyperlink" xfId="5002" builtinId="9" hidden="1"/>
    <cellStyle name="Followed Hyperlink" xfId="5004" builtinId="9" hidden="1"/>
    <cellStyle name="Followed Hyperlink" xfId="5006" builtinId="9" hidden="1"/>
    <cellStyle name="Followed Hyperlink" xfId="5008" builtinId="9" hidden="1"/>
    <cellStyle name="Followed Hyperlink" xfId="5010" builtinId="9" hidden="1"/>
    <cellStyle name="Followed Hyperlink" xfId="5012" builtinId="9" hidden="1"/>
    <cellStyle name="Followed Hyperlink" xfId="5014" builtinId="9" hidden="1"/>
    <cellStyle name="Followed Hyperlink" xfId="5016" builtinId="9" hidden="1"/>
    <cellStyle name="Followed Hyperlink" xfId="5018" builtinId="9" hidden="1"/>
    <cellStyle name="Followed Hyperlink" xfId="5020" builtinId="9" hidden="1"/>
    <cellStyle name="Followed Hyperlink" xfId="5022" builtinId="9" hidden="1"/>
    <cellStyle name="Followed Hyperlink" xfId="5024" builtinId="9" hidden="1"/>
    <cellStyle name="Followed Hyperlink" xfId="5026" builtinId="9" hidden="1"/>
    <cellStyle name="Followed Hyperlink" xfId="5028" builtinId="9" hidden="1"/>
    <cellStyle name="Followed Hyperlink" xfId="5030" builtinId="9" hidden="1"/>
    <cellStyle name="Followed Hyperlink" xfId="5032" builtinId="9" hidden="1"/>
    <cellStyle name="Followed Hyperlink" xfId="5034" builtinId="9" hidden="1"/>
    <cellStyle name="Followed Hyperlink" xfId="5036" builtinId="9" hidden="1"/>
    <cellStyle name="Followed Hyperlink" xfId="5038" builtinId="9" hidden="1"/>
    <cellStyle name="Followed Hyperlink" xfId="5040" builtinId="9" hidden="1"/>
    <cellStyle name="Followed Hyperlink" xfId="5042" builtinId="9" hidden="1"/>
    <cellStyle name="Followed Hyperlink" xfId="5044" builtinId="9" hidden="1"/>
    <cellStyle name="Followed Hyperlink" xfId="5046" builtinId="9" hidden="1"/>
    <cellStyle name="Followed Hyperlink" xfId="5048" builtinId="9" hidden="1"/>
    <cellStyle name="Followed Hyperlink" xfId="5050" builtinId="9" hidden="1"/>
    <cellStyle name="Followed Hyperlink" xfId="5052" builtinId="9" hidden="1"/>
    <cellStyle name="Followed Hyperlink" xfId="5054" builtinId="9" hidden="1"/>
    <cellStyle name="Followed Hyperlink" xfId="5056" builtinId="9" hidden="1"/>
    <cellStyle name="Followed Hyperlink" xfId="5058" builtinId="9" hidden="1"/>
    <cellStyle name="Followed Hyperlink" xfId="5060" builtinId="9" hidden="1"/>
    <cellStyle name="Followed Hyperlink" xfId="5062" builtinId="9" hidden="1"/>
    <cellStyle name="Followed Hyperlink" xfId="5064" builtinId="9" hidden="1"/>
    <cellStyle name="Followed Hyperlink" xfId="5066" builtinId="9" hidden="1"/>
    <cellStyle name="Followed Hyperlink" xfId="5068" builtinId="9" hidden="1"/>
    <cellStyle name="Followed Hyperlink" xfId="5070" builtinId="9" hidden="1"/>
    <cellStyle name="Followed Hyperlink" xfId="5072" builtinId="9" hidden="1"/>
    <cellStyle name="Followed Hyperlink" xfId="5074" builtinId="9" hidden="1"/>
    <cellStyle name="Followed Hyperlink" xfId="5076" builtinId="9" hidden="1"/>
    <cellStyle name="Followed Hyperlink" xfId="5078" builtinId="9" hidden="1"/>
    <cellStyle name="Followed Hyperlink" xfId="5080" builtinId="9" hidden="1"/>
    <cellStyle name="Followed Hyperlink" xfId="5082" builtinId="9" hidden="1"/>
    <cellStyle name="Followed Hyperlink" xfId="5084" builtinId="9" hidden="1"/>
    <cellStyle name="Followed Hyperlink" xfId="5086" builtinId="9" hidden="1"/>
    <cellStyle name="Followed Hyperlink" xfId="5088" builtinId="9" hidden="1"/>
    <cellStyle name="Followed Hyperlink" xfId="5090" builtinId="9" hidden="1"/>
    <cellStyle name="Followed Hyperlink" xfId="5092" builtinId="9" hidden="1"/>
    <cellStyle name="Followed Hyperlink" xfId="5094" builtinId="9" hidden="1"/>
    <cellStyle name="Followed Hyperlink" xfId="5096" builtinId="9" hidden="1"/>
    <cellStyle name="Followed Hyperlink" xfId="5098" builtinId="9" hidden="1"/>
    <cellStyle name="Followed Hyperlink" xfId="5100" builtinId="9" hidden="1"/>
    <cellStyle name="Followed Hyperlink" xfId="5102" builtinId="9" hidden="1"/>
    <cellStyle name="Followed Hyperlink" xfId="5104" builtinId="9" hidden="1"/>
    <cellStyle name="Followed Hyperlink" xfId="5106" builtinId="9" hidden="1"/>
    <cellStyle name="Followed Hyperlink" xfId="5108" builtinId="9" hidden="1"/>
    <cellStyle name="Followed Hyperlink" xfId="5110" builtinId="9" hidden="1"/>
    <cellStyle name="Followed Hyperlink" xfId="5112" builtinId="9" hidden="1"/>
    <cellStyle name="Followed Hyperlink" xfId="5114" builtinId="9" hidden="1"/>
    <cellStyle name="Followed Hyperlink" xfId="5116" builtinId="9" hidden="1"/>
    <cellStyle name="Followed Hyperlink" xfId="5118" builtinId="9" hidden="1"/>
    <cellStyle name="Followed Hyperlink" xfId="5120" builtinId="9" hidden="1"/>
    <cellStyle name="Followed Hyperlink" xfId="5122" builtinId="9" hidden="1"/>
    <cellStyle name="Followed Hyperlink" xfId="5124" builtinId="9" hidden="1"/>
    <cellStyle name="Followed Hyperlink" xfId="5126" builtinId="9" hidden="1"/>
    <cellStyle name="Followed Hyperlink" xfId="5128" builtinId="9" hidden="1"/>
    <cellStyle name="Followed Hyperlink" xfId="5130" builtinId="9" hidden="1"/>
    <cellStyle name="Followed Hyperlink" xfId="5132" builtinId="9" hidden="1"/>
    <cellStyle name="Followed Hyperlink" xfId="5134" builtinId="9" hidden="1"/>
    <cellStyle name="Followed Hyperlink" xfId="5136" builtinId="9" hidden="1"/>
    <cellStyle name="Followed Hyperlink" xfId="5138" builtinId="9" hidden="1"/>
    <cellStyle name="Followed Hyperlink" xfId="5140" builtinId="9" hidden="1"/>
    <cellStyle name="Followed Hyperlink" xfId="5142" builtinId="9" hidden="1"/>
    <cellStyle name="Followed Hyperlink" xfId="5144" builtinId="9" hidden="1"/>
    <cellStyle name="Followed Hyperlink" xfId="5146" builtinId="9" hidden="1"/>
    <cellStyle name="Followed Hyperlink" xfId="5148" builtinId="9" hidden="1"/>
    <cellStyle name="Followed Hyperlink" xfId="5150" builtinId="9" hidden="1"/>
    <cellStyle name="Followed Hyperlink" xfId="5152" builtinId="9" hidden="1"/>
    <cellStyle name="Followed Hyperlink" xfId="5154" builtinId="9" hidden="1"/>
    <cellStyle name="Followed Hyperlink" xfId="5156" builtinId="9" hidden="1"/>
    <cellStyle name="Followed Hyperlink" xfId="5158" builtinId="9" hidden="1"/>
    <cellStyle name="Followed Hyperlink" xfId="5160" builtinId="9" hidden="1"/>
    <cellStyle name="Followed Hyperlink" xfId="5162" builtinId="9" hidden="1"/>
    <cellStyle name="Followed Hyperlink" xfId="5164" builtinId="9" hidden="1"/>
    <cellStyle name="Followed Hyperlink" xfId="5166" builtinId="9" hidden="1"/>
    <cellStyle name="Followed Hyperlink" xfId="5168" builtinId="9" hidden="1"/>
    <cellStyle name="Followed Hyperlink" xfId="5170" builtinId="9" hidden="1"/>
    <cellStyle name="Followed Hyperlink" xfId="5172" builtinId="9" hidden="1"/>
    <cellStyle name="Followed Hyperlink" xfId="5174" builtinId="9" hidden="1"/>
    <cellStyle name="Followed Hyperlink" xfId="5176" builtinId="9" hidden="1"/>
    <cellStyle name="Followed Hyperlink" xfId="5178" builtinId="9" hidden="1"/>
    <cellStyle name="Followed Hyperlink" xfId="5180" builtinId="9" hidden="1"/>
    <cellStyle name="Followed Hyperlink" xfId="5182" builtinId="9" hidden="1"/>
    <cellStyle name="Followed Hyperlink" xfId="5184" builtinId="9" hidden="1"/>
    <cellStyle name="Followed Hyperlink" xfId="5186" builtinId="9" hidden="1"/>
    <cellStyle name="Followed Hyperlink" xfId="5188" builtinId="9" hidden="1"/>
    <cellStyle name="Followed Hyperlink" xfId="5190" builtinId="9" hidden="1"/>
    <cellStyle name="Followed Hyperlink" xfId="5192" builtinId="9" hidden="1"/>
    <cellStyle name="Followed Hyperlink" xfId="5194" builtinId="9" hidden="1"/>
    <cellStyle name="Followed Hyperlink" xfId="5196" builtinId="9" hidden="1"/>
    <cellStyle name="Followed Hyperlink" xfId="5198" builtinId="9" hidden="1"/>
    <cellStyle name="Followed Hyperlink" xfId="5200" builtinId="9" hidden="1"/>
    <cellStyle name="Followed Hyperlink" xfId="5202" builtinId="9" hidden="1"/>
    <cellStyle name="Followed Hyperlink" xfId="5204" builtinId="9" hidden="1"/>
    <cellStyle name="Followed Hyperlink" xfId="5206" builtinId="9" hidden="1"/>
    <cellStyle name="Followed Hyperlink" xfId="5208" builtinId="9" hidden="1"/>
    <cellStyle name="Followed Hyperlink" xfId="5210" builtinId="9" hidden="1"/>
    <cellStyle name="Followed Hyperlink" xfId="5212" builtinId="9" hidden="1"/>
    <cellStyle name="Followed Hyperlink" xfId="5214" builtinId="9" hidden="1"/>
    <cellStyle name="Followed Hyperlink" xfId="5216" builtinId="9" hidden="1"/>
    <cellStyle name="Followed Hyperlink" xfId="5218" builtinId="9" hidden="1"/>
    <cellStyle name="Followed Hyperlink" xfId="5220" builtinId="9" hidden="1"/>
    <cellStyle name="Followed Hyperlink" xfId="5222" builtinId="9" hidden="1"/>
    <cellStyle name="Followed Hyperlink" xfId="5224" builtinId="9" hidden="1"/>
    <cellStyle name="Followed Hyperlink" xfId="5226" builtinId="9" hidden="1"/>
    <cellStyle name="Followed Hyperlink" xfId="5228" builtinId="9" hidden="1"/>
    <cellStyle name="Followed Hyperlink" xfId="5230" builtinId="9" hidden="1"/>
    <cellStyle name="Followed Hyperlink" xfId="5232" builtinId="9" hidden="1"/>
    <cellStyle name="Followed Hyperlink" xfId="5234" builtinId="9" hidden="1"/>
    <cellStyle name="Followed Hyperlink" xfId="5236" builtinId="9" hidden="1"/>
    <cellStyle name="Followed Hyperlink" xfId="5238" builtinId="9" hidden="1"/>
    <cellStyle name="Followed Hyperlink" xfId="5240" builtinId="9" hidden="1"/>
    <cellStyle name="Followed Hyperlink" xfId="5242" builtinId="9" hidden="1"/>
    <cellStyle name="Followed Hyperlink" xfId="5244" builtinId="9" hidden="1"/>
    <cellStyle name="Followed Hyperlink" xfId="5246" builtinId="9" hidden="1"/>
    <cellStyle name="Followed Hyperlink" xfId="5248" builtinId="9" hidden="1"/>
    <cellStyle name="Followed Hyperlink" xfId="5250" builtinId="9" hidden="1"/>
    <cellStyle name="Followed Hyperlink" xfId="5252" builtinId="9" hidden="1"/>
    <cellStyle name="Followed Hyperlink" xfId="5254" builtinId="9" hidden="1"/>
    <cellStyle name="Followed Hyperlink" xfId="5256" builtinId="9" hidden="1"/>
    <cellStyle name="Followed Hyperlink" xfId="5258" builtinId="9" hidden="1"/>
    <cellStyle name="Followed Hyperlink" xfId="5260" builtinId="9" hidden="1"/>
    <cellStyle name="Followed Hyperlink" xfId="5262" builtinId="9" hidden="1"/>
    <cellStyle name="Followed Hyperlink" xfId="5264" builtinId="9" hidden="1"/>
    <cellStyle name="Followed Hyperlink" xfId="5266" builtinId="9" hidden="1"/>
    <cellStyle name="Followed Hyperlink" xfId="5268" builtinId="9" hidden="1"/>
    <cellStyle name="Followed Hyperlink" xfId="5270" builtinId="9" hidden="1"/>
    <cellStyle name="Followed Hyperlink" xfId="5272" builtinId="9" hidden="1"/>
    <cellStyle name="Followed Hyperlink" xfId="5274" builtinId="9" hidden="1"/>
    <cellStyle name="Followed Hyperlink" xfId="5276" builtinId="9" hidden="1"/>
    <cellStyle name="Followed Hyperlink" xfId="5278" builtinId="9" hidden="1"/>
    <cellStyle name="Followed Hyperlink" xfId="5280" builtinId="9" hidden="1"/>
    <cellStyle name="Followed Hyperlink" xfId="5282" builtinId="9" hidden="1"/>
    <cellStyle name="Followed Hyperlink" xfId="5284" builtinId="9" hidden="1"/>
    <cellStyle name="Followed Hyperlink" xfId="5286" builtinId="9" hidden="1"/>
    <cellStyle name="Followed Hyperlink" xfId="5288" builtinId="9" hidden="1"/>
    <cellStyle name="Followed Hyperlink" xfId="5290" builtinId="9" hidden="1"/>
    <cellStyle name="Followed Hyperlink" xfId="5292" builtinId="9" hidden="1"/>
    <cellStyle name="Followed Hyperlink" xfId="5294" builtinId="9" hidden="1"/>
    <cellStyle name="Followed Hyperlink" xfId="5296" builtinId="9" hidden="1"/>
    <cellStyle name="Followed Hyperlink" xfId="5298" builtinId="9" hidden="1"/>
    <cellStyle name="Followed Hyperlink" xfId="5300" builtinId="9" hidden="1"/>
    <cellStyle name="Followed Hyperlink" xfId="5302" builtinId="9" hidden="1"/>
    <cellStyle name="Followed Hyperlink" xfId="5304" builtinId="9" hidden="1"/>
    <cellStyle name="Followed Hyperlink" xfId="5306" builtinId="9" hidden="1"/>
    <cellStyle name="Followed Hyperlink" xfId="5308" builtinId="9" hidden="1"/>
    <cellStyle name="Followed Hyperlink" xfId="5310" builtinId="9" hidden="1"/>
    <cellStyle name="Followed Hyperlink" xfId="5312" builtinId="9" hidden="1"/>
    <cellStyle name="Followed Hyperlink" xfId="5314" builtinId="9" hidden="1"/>
    <cellStyle name="Followed Hyperlink" xfId="5316" builtinId="9" hidden="1"/>
    <cellStyle name="Followed Hyperlink" xfId="5318" builtinId="9" hidden="1"/>
    <cellStyle name="Followed Hyperlink" xfId="5320" builtinId="9" hidden="1"/>
    <cellStyle name="Followed Hyperlink" xfId="5322" builtinId="9" hidden="1"/>
    <cellStyle name="Followed Hyperlink" xfId="5324" builtinId="9" hidden="1"/>
    <cellStyle name="Followed Hyperlink" xfId="5326" builtinId="9" hidden="1"/>
    <cellStyle name="Followed Hyperlink" xfId="5328" builtinId="9" hidden="1"/>
    <cellStyle name="Followed Hyperlink" xfId="5330" builtinId="9" hidden="1"/>
    <cellStyle name="Followed Hyperlink" xfId="5332" builtinId="9" hidden="1"/>
    <cellStyle name="Followed Hyperlink" xfId="5334" builtinId="9" hidden="1"/>
    <cellStyle name="Followed Hyperlink" xfId="5336" builtinId="9" hidden="1"/>
    <cellStyle name="Followed Hyperlink" xfId="5338" builtinId="9" hidden="1"/>
    <cellStyle name="Followed Hyperlink" xfId="5340" builtinId="9" hidden="1"/>
    <cellStyle name="Followed Hyperlink" xfId="5342" builtinId="9" hidden="1"/>
    <cellStyle name="Followed Hyperlink" xfId="5344" builtinId="9" hidden="1"/>
    <cellStyle name="Followed Hyperlink" xfId="5346" builtinId="9" hidden="1"/>
    <cellStyle name="Followed Hyperlink" xfId="5348" builtinId="9" hidden="1"/>
    <cellStyle name="Followed Hyperlink" xfId="5350" builtinId="9" hidden="1"/>
    <cellStyle name="Followed Hyperlink" xfId="5352" builtinId="9" hidden="1"/>
    <cellStyle name="Followed Hyperlink" xfId="5354" builtinId="9" hidden="1"/>
    <cellStyle name="Followed Hyperlink" xfId="5356" builtinId="9" hidden="1"/>
    <cellStyle name="Followed Hyperlink" xfId="5358" builtinId="9" hidden="1"/>
    <cellStyle name="Followed Hyperlink" xfId="5360" builtinId="9" hidden="1"/>
    <cellStyle name="Followed Hyperlink" xfId="5362" builtinId="9" hidden="1"/>
    <cellStyle name="Followed Hyperlink" xfId="5364" builtinId="9" hidden="1"/>
    <cellStyle name="Followed Hyperlink" xfId="5366" builtinId="9" hidden="1"/>
    <cellStyle name="Followed Hyperlink" xfId="5368" builtinId="9" hidden="1"/>
    <cellStyle name="Followed Hyperlink" xfId="5370" builtinId="9" hidden="1"/>
    <cellStyle name="Followed Hyperlink" xfId="5372" builtinId="9" hidden="1"/>
    <cellStyle name="Followed Hyperlink" xfId="5374" builtinId="9" hidden="1"/>
    <cellStyle name="Followed Hyperlink" xfId="5376" builtinId="9" hidden="1"/>
    <cellStyle name="Followed Hyperlink" xfId="5378" builtinId="9" hidden="1"/>
    <cellStyle name="Followed Hyperlink" xfId="5380" builtinId="9" hidden="1"/>
    <cellStyle name="Followed Hyperlink" xfId="5382" builtinId="9" hidden="1"/>
    <cellStyle name="Followed Hyperlink" xfId="5384" builtinId="9" hidden="1"/>
    <cellStyle name="Followed Hyperlink" xfId="5386" builtinId="9" hidden="1"/>
    <cellStyle name="Followed Hyperlink" xfId="5388" builtinId="9" hidden="1"/>
    <cellStyle name="Followed Hyperlink" xfId="5390" builtinId="9" hidden="1"/>
    <cellStyle name="Followed Hyperlink" xfId="5392" builtinId="9" hidden="1"/>
    <cellStyle name="Followed Hyperlink" xfId="5394" builtinId="9" hidden="1"/>
    <cellStyle name="Followed Hyperlink" xfId="5396" builtinId="9" hidden="1"/>
    <cellStyle name="Followed Hyperlink" xfId="5398" builtinId="9" hidden="1"/>
    <cellStyle name="Followed Hyperlink" xfId="5400" builtinId="9" hidden="1"/>
    <cellStyle name="Followed Hyperlink" xfId="5402" builtinId="9" hidden="1"/>
    <cellStyle name="Followed Hyperlink" xfId="5404" builtinId="9" hidden="1"/>
    <cellStyle name="Followed Hyperlink" xfId="5406" builtinId="9" hidden="1"/>
    <cellStyle name="Followed Hyperlink" xfId="5408" builtinId="9" hidden="1"/>
    <cellStyle name="Followed Hyperlink" xfId="5410" builtinId="9" hidden="1"/>
    <cellStyle name="Followed Hyperlink" xfId="5412" builtinId="9" hidden="1"/>
    <cellStyle name="Followed Hyperlink" xfId="5414" builtinId="9" hidden="1"/>
    <cellStyle name="Followed Hyperlink" xfId="5416" builtinId="9" hidden="1"/>
    <cellStyle name="Followed Hyperlink" xfId="5418" builtinId="9" hidden="1"/>
    <cellStyle name="Followed Hyperlink" xfId="5420" builtinId="9" hidden="1"/>
    <cellStyle name="Followed Hyperlink" xfId="5422" builtinId="9" hidden="1"/>
    <cellStyle name="Followed Hyperlink" xfId="5424" builtinId="9" hidden="1"/>
    <cellStyle name="Followed Hyperlink" xfId="5426" builtinId="9" hidden="1"/>
    <cellStyle name="Followed Hyperlink" xfId="5428" builtinId="9" hidden="1"/>
    <cellStyle name="Followed Hyperlink" xfId="5430" builtinId="9" hidden="1"/>
    <cellStyle name="Followed Hyperlink" xfId="5432" builtinId="9" hidden="1"/>
    <cellStyle name="Followed Hyperlink" xfId="5434" builtinId="9" hidden="1"/>
    <cellStyle name="Followed Hyperlink" xfId="5436" builtinId="9" hidden="1"/>
    <cellStyle name="Followed Hyperlink" xfId="5438" builtinId="9" hidden="1"/>
    <cellStyle name="Followed Hyperlink" xfId="5440" builtinId="9" hidden="1"/>
    <cellStyle name="Followed Hyperlink" xfId="5442" builtinId="9" hidden="1"/>
    <cellStyle name="Followed Hyperlink" xfId="5444" builtinId="9" hidden="1"/>
    <cellStyle name="Followed Hyperlink" xfId="5446" builtinId="9" hidden="1"/>
    <cellStyle name="Followed Hyperlink" xfId="5448" builtinId="9" hidden="1"/>
    <cellStyle name="Followed Hyperlink" xfId="5450" builtinId="9" hidden="1"/>
    <cellStyle name="Followed Hyperlink" xfId="5452" builtinId="9" hidden="1"/>
    <cellStyle name="Followed Hyperlink" xfId="5454" builtinId="9" hidden="1"/>
    <cellStyle name="Followed Hyperlink" xfId="5456" builtinId="9" hidden="1"/>
    <cellStyle name="Followed Hyperlink" xfId="5458" builtinId="9" hidden="1"/>
    <cellStyle name="Followed Hyperlink" xfId="5460" builtinId="9" hidden="1"/>
    <cellStyle name="Followed Hyperlink" xfId="5462" builtinId="9" hidden="1"/>
    <cellStyle name="Followed Hyperlink" xfId="5464" builtinId="9" hidden="1"/>
    <cellStyle name="Followed Hyperlink" xfId="5466" builtinId="9" hidden="1"/>
    <cellStyle name="Followed Hyperlink" xfId="5468" builtinId="9" hidden="1"/>
    <cellStyle name="Followed Hyperlink" xfId="5470" builtinId="9" hidden="1"/>
    <cellStyle name="Followed Hyperlink" xfId="5472" builtinId="9" hidden="1"/>
    <cellStyle name="Followed Hyperlink" xfId="5474" builtinId="9" hidden="1"/>
    <cellStyle name="Followed Hyperlink" xfId="5476" builtinId="9" hidden="1"/>
    <cellStyle name="Followed Hyperlink" xfId="5478" builtinId="9" hidden="1"/>
    <cellStyle name="Followed Hyperlink" xfId="5480" builtinId="9" hidden="1"/>
    <cellStyle name="Followed Hyperlink" xfId="5482" builtinId="9" hidden="1"/>
    <cellStyle name="Followed Hyperlink" xfId="5484" builtinId="9" hidden="1"/>
    <cellStyle name="Followed Hyperlink" xfId="5486" builtinId="9" hidden="1"/>
    <cellStyle name="Followed Hyperlink" xfId="5488" builtinId="9" hidden="1"/>
    <cellStyle name="Followed Hyperlink" xfId="5490" builtinId="9" hidden="1"/>
    <cellStyle name="Followed Hyperlink" xfId="5492" builtinId="9" hidden="1"/>
    <cellStyle name="Followed Hyperlink" xfId="5494" builtinId="9" hidden="1"/>
    <cellStyle name="Followed Hyperlink" xfId="5496" builtinId="9" hidden="1"/>
    <cellStyle name="Followed Hyperlink" xfId="5498" builtinId="9" hidden="1"/>
    <cellStyle name="Followed Hyperlink" xfId="5500" builtinId="9" hidden="1"/>
    <cellStyle name="Followed Hyperlink" xfId="5502" builtinId="9" hidden="1"/>
    <cellStyle name="Followed Hyperlink" xfId="5504" builtinId="9" hidden="1"/>
    <cellStyle name="Followed Hyperlink" xfId="5506" builtinId="9" hidden="1"/>
    <cellStyle name="Followed Hyperlink" xfId="5508" builtinId="9" hidden="1"/>
    <cellStyle name="Followed Hyperlink" xfId="5510" builtinId="9" hidden="1"/>
    <cellStyle name="Followed Hyperlink" xfId="5512" builtinId="9" hidden="1"/>
    <cellStyle name="Followed Hyperlink" xfId="5514" builtinId="9" hidden="1"/>
    <cellStyle name="Followed Hyperlink" xfId="5516" builtinId="9" hidden="1"/>
    <cellStyle name="Followed Hyperlink" xfId="5518" builtinId="9" hidden="1"/>
    <cellStyle name="Followed Hyperlink" xfId="5520" builtinId="9" hidden="1"/>
    <cellStyle name="Followed Hyperlink" xfId="5522" builtinId="9" hidden="1"/>
    <cellStyle name="Followed Hyperlink" xfId="5524" builtinId="9" hidden="1"/>
    <cellStyle name="Followed Hyperlink" xfId="5526" builtinId="9" hidden="1"/>
    <cellStyle name="Followed Hyperlink" xfId="5528" builtinId="9" hidden="1"/>
    <cellStyle name="Followed Hyperlink" xfId="5530" builtinId="9" hidden="1"/>
    <cellStyle name="Followed Hyperlink" xfId="5532" builtinId="9" hidden="1"/>
    <cellStyle name="Followed Hyperlink" xfId="5534" builtinId="9" hidden="1"/>
    <cellStyle name="Followed Hyperlink" xfId="5536" builtinId="9" hidden="1"/>
    <cellStyle name="Followed Hyperlink" xfId="5538" builtinId="9" hidden="1"/>
    <cellStyle name="Followed Hyperlink" xfId="5540" builtinId="9" hidden="1"/>
    <cellStyle name="Followed Hyperlink" xfId="5542" builtinId="9" hidden="1"/>
    <cellStyle name="Followed Hyperlink" xfId="5544" builtinId="9" hidden="1"/>
    <cellStyle name="Followed Hyperlink" xfId="5546" builtinId="9" hidden="1"/>
    <cellStyle name="Followed Hyperlink" xfId="5548" builtinId="9" hidden="1"/>
    <cellStyle name="Followed Hyperlink" xfId="5550" builtinId="9" hidden="1"/>
    <cellStyle name="Followed Hyperlink" xfId="5552" builtinId="9" hidden="1"/>
    <cellStyle name="Followed Hyperlink" xfId="5554" builtinId="9" hidden="1"/>
    <cellStyle name="Followed Hyperlink" xfId="5556" builtinId="9" hidden="1"/>
    <cellStyle name="Followed Hyperlink" xfId="5558" builtinId="9" hidden="1"/>
    <cellStyle name="Followed Hyperlink" xfId="5560" builtinId="9" hidden="1"/>
    <cellStyle name="Followed Hyperlink" xfId="5562" builtinId="9" hidden="1"/>
    <cellStyle name="Followed Hyperlink" xfId="5564" builtinId="9" hidden="1"/>
    <cellStyle name="Followed Hyperlink" xfId="5566" builtinId="9" hidden="1"/>
    <cellStyle name="Followed Hyperlink" xfId="5568" builtinId="9" hidden="1"/>
    <cellStyle name="Followed Hyperlink" xfId="5570" builtinId="9" hidden="1"/>
    <cellStyle name="Followed Hyperlink" xfId="5572" builtinId="9" hidden="1"/>
    <cellStyle name="Followed Hyperlink" xfId="5574" builtinId="9" hidden="1"/>
    <cellStyle name="Followed Hyperlink" xfId="5576" builtinId="9" hidden="1"/>
    <cellStyle name="Followed Hyperlink" xfId="5578" builtinId="9" hidden="1"/>
    <cellStyle name="Followed Hyperlink" xfId="5580" builtinId="9" hidden="1"/>
    <cellStyle name="Followed Hyperlink" xfId="5582" builtinId="9" hidden="1"/>
    <cellStyle name="Followed Hyperlink" xfId="5584" builtinId="9" hidden="1"/>
    <cellStyle name="Followed Hyperlink" xfId="5586" builtinId="9" hidden="1"/>
    <cellStyle name="Followed Hyperlink" xfId="5588" builtinId="9" hidden="1"/>
    <cellStyle name="Followed Hyperlink" xfId="5590" builtinId="9" hidden="1"/>
    <cellStyle name="Followed Hyperlink" xfId="5592" builtinId="9" hidden="1"/>
    <cellStyle name="Followed Hyperlink" xfId="5594" builtinId="9" hidden="1"/>
    <cellStyle name="Followed Hyperlink" xfId="5596" builtinId="9" hidden="1"/>
    <cellStyle name="Followed Hyperlink" xfId="5598" builtinId="9" hidden="1"/>
    <cellStyle name="Followed Hyperlink" xfId="5600" builtinId="9" hidden="1"/>
    <cellStyle name="Followed Hyperlink" xfId="5602" builtinId="9" hidden="1"/>
    <cellStyle name="Followed Hyperlink" xfId="5604" builtinId="9" hidden="1"/>
    <cellStyle name="Followed Hyperlink" xfId="5606" builtinId="9" hidden="1"/>
    <cellStyle name="Followed Hyperlink" xfId="5608" builtinId="9" hidden="1"/>
    <cellStyle name="Followed Hyperlink" xfId="5610" builtinId="9" hidden="1"/>
    <cellStyle name="Followed Hyperlink" xfId="5612" builtinId="9" hidden="1"/>
    <cellStyle name="Followed Hyperlink" xfId="5614" builtinId="9" hidden="1"/>
    <cellStyle name="Followed Hyperlink" xfId="5616" builtinId="9" hidden="1"/>
    <cellStyle name="Followed Hyperlink" xfId="5618" builtinId="9" hidden="1"/>
    <cellStyle name="Followed Hyperlink" xfId="5620" builtinId="9" hidden="1"/>
    <cellStyle name="Followed Hyperlink" xfId="5622" builtinId="9" hidden="1"/>
    <cellStyle name="Followed Hyperlink" xfId="5624" builtinId="9" hidden="1"/>
    <cellStyle name="Followed Hyperlink" xfId="5626" builtinId="9" hidden="1"/>
    <cellStyle name="Followed Hyperlink" xfId="5628" builtinId="9" hidden="1"/>
    <cellStyle name="Followed Hyperlink" xfId="5630" builtinId="9" hidden="1"/>
    <cellStyle name="Followed Hyperlink" xfId="5632" builtinId="9" hidden="1"/>
    <cellStyle name="Followed Hyperlink" xfId="5634" builtinId="9" hidden="1"/>
    <cellStyle name="Followed Hyperlink" xfId="5636" builtinId="9" hidden="1"/>
    <cellStyle name="Followed Hyperlink" xfId="5638" builtinId="9" hidden="1"/>
    <cellStyle name="Followed Hyperlink" xfId="5640" builtinId="9" hidden="1"/>
    <cellStyle name="Followed Hyperlink" xfId="5642" builtinId="9" hidden="1"/>
    <cellStyle name="Followed Hyperlink" xfId="5644" builtinId="9" hidden="1"/>
    <cellStyle name="Followed Hyperlink" xfId="5646" builtinId="9" hidden="1"/>
    <cellStyle name="Followed Hyperlink" xfId="5648" builtinId="9" hidden="1"/>
    <cellStyle name="Followed Hyperlink" xfId="5650" builtinId="9" hidden="1"/>
    <cellStyle name="Followed Hyperlink" xfId="5652" builtinId="9" hidden="1"/>
    <cellStyle name="Followed Hyperlink" xfId="5654" builtinId="9" hidden="1"/>
    <cellStyle name="Followed Hyperlink" xfId="5656" builtinId="9" hidden="1"/>
    <cellStyle name="Followed Hyperlink" xfId="5658" builtinId="9" hidden="1"/>
    <cellStyle name="Followed Hyperlink" xfId="5660" builtinId="9" hidden="1"/>
    <cellStyle name="Followed Hyperlink" xfId="5662" builtinId="9" hidden="1"/>
    <cellStyle name="Followed Hyperlink" xfId="5664" builtinId="9" hidden="1"/>
    <cellStyle name="Followed Hyperlink" xfId="5666" builtinId="9" hidden="1"/>
    <cellStyle name="Followed Hyperlink" xfId="5668" builtinId="9" hidden="1"/>
    <cellStyle name="Followed Hyperlink" xfId="5670" builtinId="9" hidden="1"/>
    <cellStyle name="Followed Hyperlink" xfId="5672" builtinId="9" hidden="1"/>
    <cellStyle name="Followed Hyperlink" xfId="5674" builtinId="9" hidden="1"/>
    <cellStyle name="Followed Hyperlink" xfId="5676" builtinId="9" hidden="1"/>
    <cellStyle name="Followed Hyperlink" xfId="5678" builtinId="9" hidden="1"/>
    <cellStyle name="Followed Hyperlink" xfId="5680" builtinId="9" hidden="1"/>
    <cellStyle name="Followed Hyperlink" xfId="5682" builtinId="9" hidden="1"/>
    <cellStyle name="Followed Hyperlink" xfId="5684" builtinId="9" hidden="1"/>
    <cellStyle name="Followed Hyperlink" xfId="5686" builtinId="9" hidden="1"/>
    <cellStyle name="Followed Hyperlink" xfId="5688" builtinId="9" hidden="1"/>
    <cellStyle name="Followed Hyperlink" xfId="5690" builtinId="9" hidden="1"/>
    <cellStyle name="Followed Hyperlink" xfId="5692" builtinId="9" hidden="1"/>
    <cellStyle name="Followed Hyperlink" xfId="5694" builtinId="9" hidden="1"/>
    <cellStyle name="Followed Hyperlink" xfId="5696" builtinId="9" hidden="1"/>
    <cellStyle name="Followed Hyperlink" xfId="5698" builtinId="9" hidden="1"/>
    <cellStyle name="Followed Hyperlink" xfId="5700" builtinId="9" hidden="1"/>
    <cellStyle name="Followed Hyperlink" xfId="5702" builtinId="9" hidden="1"/>
    <cellStyle name="Followed Hyperlink" xfId="5704" builtinId="9" hidden="1"/>
    <cellStyle name="Followed Hyperlink" xfId="5706" builtinId="9" hidden="1"/>
    <cellStyle name="Followed Hyperlink" xfId="5708" builtinId="9" hidden="1"/>
    <cellStyle name="Followed Hyperlink" xfId="5710" builtinId="9" hidden="1"/>
    <cellStyle name="Followed Hyperlink" xfId="5712" builtinId="9" hidden="1"/>
    <cellStyle name="Followed Hyperlink" xfId="5714" builtinId="9" hidden="1"/>
    <cellStyle name="Followed Hyperlink" xfId="5716" builtinId="9" hidden="1"/>
    <cellStyle name="Followed Hyperlink" xfId="5718" builtinId="9" hidden="1"/>
    <cellStyle name="Followed Hyperlink" xfId="5720" builtinId="9" hidden="1"/>
    <cellStyle name="Followed Hyperlink" xfId="5722" builtinId="9" hidden="1"/>
    <cellStyle name="Followed Hyperlink" xfId="5724" builtinId="9" hidden="1"/>
    <cellStyle name="Followed Hyperlink" xfId="5726" builtinId="9" hidden="1"/>
    <cellStyle name="Followed Hyperlink" xfId="5728" builtinId="9" hidden="1"/>
    <cellStyle name="Followed Hyperlink" xfId="5730" builtinId="9" hidden="1"/>
    <cellStyle name="Followed Hyperlink" xfId="5732" builtinId="9" hidden="1"/>
    <cellStyle name="Followed Hyperlink" xfId="5734" builtinId="9" hidden="1"/>
    <cellStyle name="Followed Hyperlink" xfId="5736" builtinId="9" hidden="1"/>
    <cellStyle name="Followed Hyperlink" xfId="5738" builtinId="9" hidden="1"/>
    <cellStyle name="Followed Hyperlink" xfId="5740" builtinId="9" hidden="1"/>
    <cellStyle name="Followed Hyperlink" xfId="5742" builtinId="9" hidden="1"/>
    <cellStyle name="Followed Hyperlink" xfId="5744" builtinId="9" hidden="1"/>
    <cellStyle name="Followed Hyperlink" xfId="5746" builtinId="9" hidden="1"/>
    <cellStyle name="Followed Hyperlink" xfId="5748" builtinId="9" hidden="1"/>
    <cellStyle name="Followed Hyperlink" xfId="5750" builtinId="9" hidden="1"/>
    <cellStyle name="Followed Hyperlink" xfId="5752" builtinId="9" hidden="1"/>
    <cellStyle name="Followed Hyperlink" xfId="5754" builtinId="9" hidden="1"/>
    <cellStyle name="Followed Hyperlink" xfId="5756" builtinId="9" hidden="1"/>
    <cellStyle name="Followed Hyperlink" xfId="5758" builtinId="9" hidden="1"/>
    <cellStyle name="Followed Hyperlink" xfId="5760" builtinId="9" hidden="1"/>
    <cellStyle name="Followed Hyperlink" xfId="5762" builtinId="9" hidden="1"/>
    <cellStyle name="Followed Hyperlink" xfId="5764" builtinId="9" hidden="1"/>
    <cellStyle name="Followed Hyperlink" xfId="5766" builtinId="9" hidden="1"/>
    <cellStyle name="Followed Hyperlink" xfId="5768" builtinId="9" hidden="1"/>
    <cellStyle name="Followed Hyperlink" xfId="5770" builtinId="9" hidden="1"/>
    <cellStyle name="Followed Hyperlink" xfId="5772" builtinId="9" hidden="1"/>
    <cellStyle name="Followed Hyperlink" xfId="5774" builtinId="9" hidden="1"/>
    <cellStyle name="Followed Hyperlink" xfId="5776" builtinId="9" hidden="1"/>
    <cellStyle name="Followed Hyperlink" xfId="5778" builtinId="9" hidden="1"/>
    <cellStyle name="Followed Hyperlink" xfId="5780" builtinId="9" hidden="1"/>
    <cellStyle name="Followed Hyperlink" xfId="5782" builtinId="9" hidden="1"/>
    <cellStyle name="Followed Hyperlink" xfId="5784" builtinId="9" hidden="1"/>
    <cellStyle name="Followed Hyperlink" xfId="5786" builtinId="9" hidden="1"/>
    <cellStyle name="Followed Hyperlink" xfId="5788" builtinId="9" hidden="1"/>
    <cellStyle name="Followed Hyperlink" xfId="5790" builtinId="9" hidden="1"/>
    <cellStyle name="Followed Hyperlink" xfId="5792" builtinId="9" hidden="1"/>
    <cellStyle name="Followed Hyperlink" xfId="5794" builtinId="9" hidden="1"/>
    <cellStyle name="Followed Hyperlink" xfId="5796" builtinId="9" hidden="1"/>
    <cellStyle name="Followed Hyperlink" xfId="5798" builtinId="9" hidden="1"/>
    <cellStyle name="Followed Hyperlink" xfId="5800" builtinId="9" hidden="1"/>
    <cellStyle name="Followed Hyperlink" xfId="5802" builtinId="9" hidden="1"/>
    <cellStyle name="Followed Hyperlink" xfId="5804" builtinId="9" hidden="1"/>
    <cellStyle name="Followed Hyperlink" xfId="5806" builtinId="9" hidden="1"/>
    <cellStyle name="Followed Hyperlink" xfId="5808" builtinId="9" hidden="1"/>
    <cellStyle name="Followed Hyperlink" xfId="5810" builtinId="9" hidden="1"/>
    <cellStyle name="Followed Hyperlink" xfId="5812" builtinId="9" hidden="1"/>
    <cellStyle name="Followed Hyperlink" xfId="5814" builtinId="9" hidden="1"/>
    <cellStyle name="Followed Hyperlink" xfId="5816" builtinId="9" hidden="1"/>
    <cellStyle name="Followed Hyperlink" xfId="5818" builtinId="9" hidden="1"/>
    <cellStyle name="Followed Hyperlink" xfId="5820" builtinId="9" hidden="1"/>
    <cellStyle name="Followed Hyperlink" xfId="5822" builtinId="9" hidden="1"/>
    <cellStyle name="Followed Hyperlink" xfId="5824" builtinId="9" hidden="1"/>
    <cellStyle name="Followed Hyperlink" xfId="5826" builtinId="9" hidden="1"/>
    <cellStyle name="Followed Hyperlink" xfId="5828" builtinId="9" hidden="1"/>
    <cellStyle name="Followed Hyperlink" xfId="5830" builtinId="9" hidden="1"/>
    <cellStyle name="Followed Hyperlink" xfId="5832" builtinId="9" hidden="1"/>
    <cellStyle name="Followed Hyperlink" xfId="5834" builtinId="9" hidden="1"/>
    <cellStyle name="Followed Hyperlink" xfId="5836" builtinId="9" hidden="1"/>
    <cellStyle name="Followed Hyperlink" xfId="5838" builtinId="9" hidden="1"/>
    <cellStyle name="Followed Hyperlink" xfId="5840" builtinId="9" hidden="1"/>
    <cellStyle name="Followed Hyperlink" xfId="5842" builtinId="9" hidden="1"/>
    <cellStyle name="Followed Hyperlink" xfId="5844" builtinId="9" hidden="1"/>
    <cellStyle name="Followed Hyperlink" xfId="5846" builtinId="9" hidden="1"/>
    <cellStyle name="Followed Hyperlink" xfId="5848" builtinId="9" hidden="1"/>
    <cellStyle name="Followed Hyperlink" xfId="5850" builtinId="9" hidden="1"/>
    <cellStyle name="Followed Hyperlink" xfId="5852" builtinId="9" hidden="1"/>
    <cellStyle name="Followed Hyperlink" xfId="5854" builtinId="9" hidden="1"/>
    <cellStyle name="Followed Hyperlink" xfId="5856" builtinId="9" hidden="1"/>
    <cellStyle name="Followed Hyperlink" xfId="5858" builtinId="9" hidden="1"/>
    <cellStyle name="Followed Hyperlink" xfId="5860" builtinId="9" hidden="1"/>
    <cellStyle name="Followed Hyperlink" xfId="5862" builtinId="9" hidden="1"/>
    <cellStyle name="Followed Hyperlink" xfId="5864" builtinId="9" hidden="1"/>
    <cellStyle name="Followed Hyperlink" xfId="5866" builtinId="9" hidden="1"/>
    <cellStyle name="Followed Hyperlink" xfId="5868" builtinId="9" hidden="1"/>
    <cellStyle name="Followed Hyperlink" xfId="5870" builtinId="9" hidden="1"/>
    <cellStyle name="Followed Hyperlink" xfId="5872" builtinId="9" hidden="1"/>
    <cellStyle name="Followed Hyperlink" xfId="5874" builtinId="9" hidden="1"/>
    <cellStyle name="Followed Hyperlink" xfId="5876" builtinId="9" hidden="1"/>
    <cellStyle name="Followed Hyperlink" xfId="5878" builtinId="9" hidden="1"/>
    <cellStyle name="Followed Hyperlink" xfId="5880" builtinId="9" hidden="1"/>
    <cellStyle name="Followed Hyperlink" xfId="5882" builtinId="9" hidden="1"/>
    <cellStyle name="Followed Hyperlink" xfId="5884" builtinId="9" hidden="1"/>
    <cellStyle name="Followed Hyperlink" xfId="5886" builtinId="9" hidden="1"/>
    <cellStyle name="Followed Hyperlink" xfId="5888" builtinId="9" hidden="1"/>
    <cellStyle name="Followed Hyperlink" xfId="5890" builtinId="9" hidden="1"/>
    <cellStyle name="Followed Hyperlink" xfId="5892" builtinId="9" hidden="1"/>
    <cellStyle name="Followed Hyperlink" xfId="5894" builtinId="9" hidden="1"/>
    <cellStyle name="Followed Hyperlink" xfId="5896" builtinId="9" hidden="1"/>
    <cellStyle name="Followed Hyperlink" xfId="5898" builtinId="9" hidden="1"/>
    <cellStyle name="Followed Hyperlink" xfId="5900" builtinId="9" hidden="1"/>
    <cellStyle name="Followed Hyperlink" xfId="5902" builtinId="9" hidden="1"/>
    <cellStyle name="Followed Hyperlink" xfId="5904" builtinId="9" hidden="1"/>
    <cellStyle name="Followed Hyperlink" xfId="5906" builtinId="9" hidden="1"/>
    <cellStyle name="Followed Hyperlink" xfId="5908" builtinId="9" hidden="1"/>
    <cellStyle name="Followed Hyperlink" xfId="5910" builtinId="9" hidden="1"/>
    <cellStyle name="Followed Hyperlink" xfId="5912" builtinId="9" hidden="1"/>
    <cellStyle name="Followed Hyperlink" xfId="5914" builtinId="9" hidden="1"/>
    <cellStyle name="Followed Hyperlink" xfId="5916" builtinId="9" hidden="1"/>
    <cellStyle name="Followed Hyperlink" xfId="5918" builtinId="9" hidden="1"/>
    <cellStyle name="Followed Hyperlink" xfId="5920" builtinId="9" hidden="1"/>
    <cellStyle name="Followed Hyperlink" xfId="5922" builtinId="9" hidden="1"/>
    <cellStyle name="Followed Hyperlink" xfId="5924" builtinId="9" hidden="1"/>
    <cellStyle name="Followed Hyperlink" xfId="5926" builtinId="9" hidden="1"/>
    <cellStyle name="Followed Hyperlink" xfId="5928" builtinId="9" hidden="1"/>
    <cellStyle name="Followed Hyperlink" xfId="5930" builtinId="9" hidden="1"/>
    <cellStyle name="Followed Hyperlink" xfId="5932" builtinId="9" hidden="1"/>
    <cellStyle name="Followed Hyperlink" xfId="5934" builtinId="9" hidden="1"/>
    <cellStyle name="Followed Hyperlink" xfId="5936" builtinId="9" hidden="1"/>
    <cellStyle name="Followed Hyperlink" xfId="5938" builtinId="9" hidden="1"/>
    <cellStyle name="Followed Hyperlink" xfId="5940" builtinId="9" hidden="1"/>
    <cellStyle name="Followed Hyperlink" xfId="5942" builtinId="9" hidden="1"/>
    <cellStyle name="Followed Hyperlink" xfId="5944" builtinId="9" hidden="1"/>
    <cellStyle name="Followed Hyperlink" xfId="5946" builtinId="9" hidden="1"/>
    <cellStyle name="Followed Hyperlink" xfId="5948" builtinId="9" hidden="1"/>
    <cellStyle name="Followed Hyperlink" xfId="5950" builtinId="9" hidden="1"/>
    <cellStyle name="Followed Hyperlink" xfId="5952" builtinId="9" hidden="1"/>
    <cellStyle name="Followed Hyperlink" xfId="5954" builtinId="9" hidden="1"/>
    <cellStyle name="Followed Hyperlink" xfId="5956" builtinId="9" hidden="1"/>
    <cellStyle name="Followed Hyperlink" xfId="5958" builtinId="9" hidden="1"/>
    <cellStyle name="Followed Hyperlink" xfId="5960" builtinId="9" hidden="1"/>
    <cellStyle name="Followed Hyperlink" xfId="5962" builtinId="9" hidden="1"/>
    <cellStyle name="Followed Hyperlink" xfId="5964" builtinId="9" hidden="1"/>
    <cellStyle name="Followed Hyperlink" xfId="5966" builtinId="9" hidden="1"/>
    <cellStyle name="Followed Hyperlink" xfId="5968" builtinId="9" hidden="1"/>
    <cellStyle name="Followed Hyperlink" xfId="5970" builtinId="9" hidden="1"/>
    <cellStyle name="Followed Hyperlink" xfId="5972" builtinId="9" hidden="1"/>
    <cellStyle name="Followed Hyperlink" xfId="5974" builtinId="9" hidden="1"/>
    <cellStyle name="Followed Hyperlink" xfId="5976" builtinId="9" hidden="1"/>
    <cellStyle name="Followed Hyperlink" xfId="5978" builtinId="9" hidden="1"/>
    <cellStyle name="Followed Hyperlink" xfId="5980" builtinId="9" hidden="1"/>
    <cellStyle name="Followed Hyperlink" xfId="5982" builtinId="9" hidden="1"/>
    <cellStyle name="Followed Hyperlink" xfId="5984" builtinId="9" hidden="1"/>
    <cellStyle name="Followed Hyperlink" xfId="5986" builtinId="9" hidden="1"/>
    <cellStyle name="Followed Hyperlink" xfId="5988" builtinId="9" hidden="1"/>
    <cellStyle name="Followed Hyperlink" xfId="5990" builtinId="9" hidden="1"/>
    <cellStyle name="Followed Hyperlink" xfId="5992" builtinId="9" hidden="1"/>
    <cellStyle name="Followed Hyperlink" xfId="5994" builtinId="9" hidden="1"/>
    <cellStyle name="Followed Hyperlink" xfId="5996" builtinId="9" hidden="1"/>
    <cellStyle name="Followed Hyperlink" xfId="5998" builtinId="9" hidden="1"/>
    <cellStyle name="Followed Hyperlink" xfId="6000" builtinId="9" hidden="1"/>
    <cellStyle name="Followed Hyperlink" xfId="6002" builtinId="9" hidden="1"/>
    <cellStyle name="Followed Hyperlink" xfId="6004" builtinId="9" hidden="1"/>
    <cellStyle name="Followed Hyperlink" xfId="6006" builtinId="9" hidden="1"/>
    <cellStyle name="Followed Hyperlink" xfId="6008" builtinId="9" hidden="1"/>
    <cellStyle name="Followed Hyperlink" xfId="6010" builtinId="9" hidden="1"/>
    <cellStyle name="Followed Hyperlink" xfId="6012" builtinId="9" hidden="1"/>
    <cellStyle name="Followed Hyperlink" xfId="6014" builtinId="9" hidden="1"/>
    <cellStyle name="Followed Hyperlink" xfId="6016" builtinId="9" hidden="1"/>
    <cellStyle name="Followed Hyperlink" xfId="6018" builtinId="9" hidden="1"/>
    <cellStyle name="Followed Hyperlink" xfId="6020" builtinId="9" hidden="1"/>
    <cellStyle name="Followed Hyperlink" xfId="6022" builtinId="9" hidden="1"/>
    <cellStyle name="Followed Hyperlink" xfId="6024" builtinId="9" hidden="1"/>
    <cellStyle name="Followed Hyperlink" xfId="6026" builtinId="9" hidden="1"/>
    <cellStyle name="Followed Hyperlink" xfId="6028" builtinId="9" hidden="1"/>
    <cellStyle name="Followed Hyperlink" xfId="6030" builtinId="9" hidden="1"/>
    <cellStyle name="Followed Hyperlink" xfId="6032" builtinId="9" hidden="1"/>
    <cellStyle name="Followed Hyperlink" xfId="6034" builtinId="9" hidden="1"/>
    <cellStyle name="Followed Hyperlink" xfId="6036" builtinId="9" hidden="1"/>
    <cellStyle name="Followed Hyperlink" xfId="6038" builtinId="9" hidden="1"/>
    <cellStyle name="Followed Hyperlink" xfId="6040" builtinId="9" hidden="1"/>
    <cellStyle name="Followed Hyperlink" xfId="6042" builtinId="9" hidden="1"/>
    <cellStyle name="Followed Hyperlink" xfId="6044" builtinId="9" hidden="1"/>
    <cellStyle name="Followed Hyperlink" xfId="6046" builtinId="9" hidden="1"/>
    <cellStyle name="Followed Hyperlink" xfId="6048" builtinId="9" hidden="1"/>
    <cellStyle name="Followed Hyperlink" xfId="6050" builtinId="9" hidden="1"/>
    <cellStyle name="Followed Hyperlink" xfId="6052" builtinId="9" hidden="1"/>
    <cellStyle name="Followed Hyperlink" xfId="6054" builtinId="9" hidden="1"/>
    <cellStyle name="Followed Hyperlink" xfId="6056" builtinId="9" hidden="1"/>
    <cellStyle name="Followed Hyperlink" xfId="6058" builtinId="9" hidden="1"/>
    <cellStyle name="Followed Hyperlink" xfId="6060" builtinId="9" hidden="1"/>
    <cellStyle name="Followed Hyperlink" xfId="6062" builtinId="9" hidden="1"/>
    <cellStyle name="Followed Hyperlink" xfId="6064" builtinId="9" hidden="1"/>
    <cellStyle name="Followed Hyperlink" xfId="6066" builtinId="9" hidden="1"/>
    <cellStyle name="Followed Hyperlink" xfId="6068" builtinId="9" hidden="1"/>
    <cellStyle name="Followed Hyperlink" xfId="6070" builtinId="9" hidden="1"/>
    <cellStyle name="Followed Hyperlink" xfId="6072" builtinId="9" hidden="1"/>
    <cellStyle name="Followed Hyperlink" xfId="6074" builtinId="9" hidden="1"/>
    <cellStyle name="Followed Hyperlink" xfId="6076" builtinId="9" hidden="1"/>
    <cellStyle name="Followed Hyperlink" xfId="6078" builtinId="9" hidden="1"/>
    <cellStyle name="Followed Hyperlink" xfId="6080" builtinId="9" hidden="1"/>
    <cellStyle name="Followed Hyperlink" xfId="6082" builtinId="9" hidden="1"/>
    <cellStyle name="Followed Hyperlink" xfId="6084" builtinId="9" hidden="1"/>
    <cellStyle name="Followed Hyperlink" xfId="6086" builtinId="9" hidden="1"/>
    <cellStyle name="Followed Hyperlink" xfId="6088" builtinId="9" hidden="1"/>
    <cellStyle name="Followed Hyperlink" xfId="6090" builtinId="9" hidden="1"/>
    <cellStyle name="Followed Hyperlink" xfId="6092" builtinId="9" hidden="1"/>
    <cellStyle name="Followed Hyperlink" xfId="6094" builtinId="9" hidden="1"/>
    <cellStyle name="Followed Hyperlink" xfId="6096" builtinId="9" hidden="1"/>
    <cellStyle name="Followed Hyperlink" xfId="6098" builtinId="9" hidden="1"/>
    <cellStyle name="Followed Hyperlink" xfId="6100" builtinId="9" hidden="1"/>
    <cellStyle name="Followed Hyperlink" xfId="6102" builtinId="9" hidden="1"/>
    <cellStyle name="Followed Hyperlink" xfId="6104" builtinId="9" hidden="1"/>
    <cellStyle name="Followed Hyperlink" xfId="6106" builtinId="9" hidden="1"/>
    <cellStyle name="Followed Hyperlink" xfId="6108" builtinId="9" hidden="1"/>
    <cellStyle name="Followed Hyperlink" xfId="6110" builtinId="9" hidden="1"/>
    <cellStyle name="Followed Hyperlink" xfId="6112" builtinId="9" hidden="1"/>
    <cellStyle name="Followed Hyperlink" xfId="6114" builtinId="9" hidden="1"/>
    <cellStyle name="Followed Hyperlink" xfId="6116" builtinId="9" hidden="1"/>
    <cellStyle name="Followed Hyperlink" xfId="6118" builtinId="9" hidden="1"/>
    <cellStyle name="Followed Hyperlink" xfId="6120" builtinId="9" hidden="1"/>
    <cellStyle name="Followed Hyperlink" xfId="6122" builtinId="9" hidden="1"/>
    <cellStyle name="Followed Hyperlink" xfId="6124" builtinId="9" hidden="1"/>
    <cellStyle name="Followed Hyperlink" xfId="6126" builtinId="9" hidden="1"/>
    <cellStyle name="Followed Hyperlink" xfId="6128" builtinId="9" hidden="1"/>
    <cellStyle name="Followed Hyperlink" xfId="6130" builtinId="9" hidden="1"/>
    <cellStyle name="Followed Hyperlink" xfId="6132" builtinId="9" hidden="1"/>
    <cellStyle name="Followed Hyperlink" xfId="6134" builtinId="9" hidden="1"/>
    <cellStyle name="Followed Hyperlink" xfId="6136" builtinId="9" hidden="1"/>
    <cellStyle name="Followed Hyperlink" xfId="6138" builtinId="9" hidden="1"/>
    <cellStyle name="Followed Hyperlink" xfId="6140" builtinId="9" hidden="1"/>
    <cellStyle name="Followed Hyperlink" xfId="6142" builtinId="9" hidden="1"/>
    <cellStyle name="Followed Hyperlink" xfId="6144" builtinId="9" hidden="1"/>
    <cellStyle name="Followed Hyperlink" xfId="6146" builtinId="9" hidden="1"/>
    <cellStyle name="Followed Hyperlink" xfId="6148" builtinId="9" hidden="1"/>
    <cellStyle name="Followed Hyperlink" xfId="6150" builtinId="9" hidden="1"/>
    <cellStyle name="Followed Hyperlink" xfId="6152" builtinId="9" hidden="1"/>
    <cellStyle name="Followed Hyperlink" xfId="6154" builtinId="9" hidden="1"/>
    <cellStyle name="Followed Hyperlink" xfId="6156" builtinId="9" hidden="1"/>
    <cellStyle name="Followed Hyperlink" xfId="6158" builtinId="9" hidden="1"/>
    <cellStyle name="Followed Hyperlink" xfId="6160" builtinId="9" hidden="1"/>
    <cellStyle name="Followed Hyperlink" xfId="6162" builtinId="9" hidden="1"/>
    <cellStyle name="Followed Hyperlink" xfId="6164" builtinId="9" hidden="1"/>
    <cellStyle name="Followed Hyperlink" xfId="6166" builtinId="9" hidden="1"/>
    <cellStyle name="Followed Hyperlink" xfId="6168" builtinId="9" hidden="1"/>
    <cellStyle name="Followed Hyperlink" xfId="6170" builtinId="9" hidden="1"/>
    <cellStyle name="Followed Hyperlink" xfId="6172" builtinId="9" hidden="1"/>
    <cellStyle name="Followed Hyperlink" xfId="6174" builtinId="9" hidden="1"/>
    <cellStyle name="Followed Hyperlink" xfId="6176" builtinId="9" hidden="1"/>
    <cellStyle name="Followed Hyperlink" xfId="6178" builtinId="9" hidden="1"/>
    <cellStyle name="Followed Hyperlink" xfId="6180" builtinId="9" hidden="1"/>
    <cellStyle name="Followed Hyperlink" xfId="6182" builtinId="9" hidden="1"/>
    <cellStyle name="Followed Hyperlink" xfId="6184" builtinId="9" hidden="1"/>
    <cellStyle name="Followed Hyperlink" xfId="6186" builtinId="9" hidden="1"/>
    <cellStyle name="Followed Hyperlink" xfId="6188" builtinId="9" hidden="1"/>
    <cellStyle name="Followed Hyperlink" xfId="6190" builtinId="9" hidden="1"/>
    <cellStyle name="Followed Hyperlink" xfId="6192" builtinId="9" hidden="1"/>
    <cellStyle name="Followed Hyperlink" xfId="6194" builtinId="9" hidden="1"/>
    <cellStyle name="Followed Hyperlink" xfId="6196" builtinId="9" hidden="1"/>
    <cellStyle name="Followed Hyperlink" xfId="6198" builtinId="9" hidden="1"/>
    <cellStyle name="Followed Hyperlink" xfId="6200" builtinId="9" hidden="1"/>
    <cellStyle name="Followed Hyperlink" xfId="6202" builtinId="9" hidden="1"/>
    <cellStyle name="Followed Hyperlink" xfId="6204" builtinId="9" hidden="1"/>
    <cellStyle name="Followed Hyperlink" xfId="6206" builtinId="9" hidden="1"/>
    <cellStyle name="Followed Hyperlink" xfId="6208" builtinId="9" hidden="1"/>
    <cellStyle name="Followed Hyperlink" xfId="6210"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12" builtinId="9" hidden="1"/>
    <cellStyle name="Followed Hyperlink" xfId="6313" builtinId="9" hidden="1"/>
    <cellStyle name="Followed Hyperlink" xfId="6314" builtinId="9" hidden="1"/>
    <cellStyle name="Followed Hyperlink" xfId="6315" builtinId="9" hidden="1"/>
    <cellStyle name="Followed Hyperlink" xfId="6316" builtinId="9" hidden="1"/>
    <cellStyle name="Followed Hyperlink" xfId="6317" builtinId="9" hidden="1"/>
    <cellStyle name="Followed Hyperlink" xfId="6318" builtinId="9" hidden="1"/>
    <cellStyle name="Followed Hyperlink" xfId="6319" builtinId="9" hidden="1"/>
    <cellStyle name="Followed Hyperlink" xfId="6320" builtinId="9" hidden="1"/>
    <cellStyle name="Followed Hyperlink" xfId="6321" builtinId="9" hidden="1"/>
    <cellStyle name="Followed Hyperlink" xfId="6322" builtinId="9" hidden="1"/>
    <cellStyle name="Followed Hyperlink" xfId="6323" builtinId="9" hidden="1"/>
    <cellStyle name="Followed Hyperlink" xfId="6324" builtinId="9" hidden="1"/>
    <cellStyle name="Followed Hyperlink" xfId="6325" builtinId="9" hidden="1"/>
    <cellStyle name="Followed Hyperlink" xfId="6326" builtinId="9" hidden="1"/>
    <cellStyle name="Followed Hyperlink" xfId="6327"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hidden="1"/>
    <cellStyle name="Hyperlink" xfId="4327" builtinId="8" hidden="1"/>
    <cellStyle name="Hyperlink" xfId="4329" builtinId="8" hidden="1"/>
    <cellStyle name="Hyperlink" xfId="4331" builtinId="8" hidden="1"/>
    <cellStyle name="Hyperlink" xfId="4333" builtinId="8" hidden="1"/>
    <cellStyle name="Hyperlink" xfId="4335" builtinId="8" hidden="1"/>
    <cellStyle name="Hyperlink" xfId="4337" builtinId="8" hidden="1"/>
    <cellStyle name="Hyperlink" xfId="4339" builtinId="8" hidden="1"/>
    <cellStyle name="Hyperlink" xfId="4341" builtinId="8" hidden="1"/>
    <cellStyle name="Hyperlink" xfId="4343" builtinId="8" hidden="1"/>
    <cellStyle name="Hyperlink" xfId="4345" builtinId="8" hidden="1"/>
    <cellStyle name="Hyperlink" xfId="4347" builtinId="8" hidden="1"/>
    <cellStyle name="Hyperlink" xfId="4349" builtinId="8" hidden="1"/>
    <cellStyle name="Hyperlink" xfId="4351" builtinId="8" hidden="1"/>
    <cellStyle name="Hyperlink" xfId="4353" builtinId="8" hidden="1"/>
    <cellStyle name="Hyperlink" xfId="4355" builtinId="8" hidden="1"/>
    <cellStyle name="Hyperlink" xfId="4357" builtinId="8" hidden="1"/>
    <cellStyle name="Hyperlink" xfId="4359" builtinId="8" hidden="1"/>
    <cellStyle name="Hyperlink" xfId="4361" builtinId="8" hidden="1"/>
    <cellStyle name="Hyperlink" xfId="4363" builtinId="8" hidden="1"/>
    <cellStyle name="Hyperlink" xfId="4365" builtinId="8" hidden="1"/>
    <cellStyle name="Hyperlink" xfId="4367" builtinId="8" hidden="1"/>
    <cellStyle name="Hyperlink" xfId="4369" builtinId="8" hidden="1"/>
    <cellStyle name="Hyperlink" xfId="4371" builtinId="8" hidden="1"/>
    <cellStyle name="Hyperlink" xfId="4373" builtinId="8" hidden="1"/>
    <cellStyle name="Hyperlink" xfId="4375" builtinId="8" hidden="1"/>
    <cellStyle name="Hyperlink" xfId="4377" builtinId="8" hidden="1"/>
    <cellStyle name="Hyperlink" xfId="4379" builtinId="8" hidden="1"/>
    <cellStyle name="Hyperlink" xfId="4381" builtinId="8" hidden="1"/>
    <cellStyle name="Hyperlink" xfId="4383" builtinId="8" hidden="1"/>
    <cellStyle name="Hyperlink" xfId="4385" builtinId="8" hidden="1"/>
    <cellStyle name="Hyperlink" xfId="4387" builtinId="8" hidden="1"/>
    <cellStyle name="Hyperlink" xfId="4389" builtinId="8" hidden="1"/>
    <cellStyle name="Hyperlink" xfId="4391" builtinId="8" hidden="1"/>
    <cellStyle name="Hyperlink" xfId="4393" builtinId="8" hidden="1"/>
    <cellStyle name="Hyperlink" xfId="4395" builtinId="8" hidden="1"/>
    <cellStyle name="Hyperlink" xfId="4397" builtinId="8" hidden="1"/>
    <cellStyle name="Hyperlink" xfId="4399" builtinId="8" hidden="1"/>
    <cellStyle name="Hyperlink" xfId="4401" builtinId="8" hidden="1"/>
    <cellStyle name="Hyperlink" xfId="4403" builtinId="8" hidden="1"/>
    <cellStyle name="Hyperlink" xfId="4405" builtinId="8" hidden="1"/>
    <cellStyle name="Hyperlink" xfId="4407" builtinId="8" hidden="1"/>
    <cellStyle name="Hyperlink" xfId="4409" builtinId="8" hidden="1"/>
    <cellStyle name="Hyperlink" xfId="4411" builtinId="8" hidden="1"/>
    <cellStyle name="Hyperlink" xfId="4413" builtinId="8" hidden="1"/>
    <cellStyle name="Hyperlink" xfId="4415" builtinId="8" hidden="1"/>
    <cellStyle name="Hyperlink" xfId="4417" builtinId="8" hidden="1"/>
    <cellStyle name="Hyperlink" xfId="4419" builtinId="8" hidden="1"/>
    <cellStyle name="Hyperlink" xfId="4421" builtinId="8" hidden="1"/>
    <cellStyle name="Hyperlink" xfId="4423" builtinId="8" hidden="1"/>
    <cellStyle name="Hyperlink" xfId="4425" builtinId="8" hidden="1"/>
    <cellStyle name="Hyperlink" xfId="4427" builtinId="8" hidden="1"/>
    <cellStyle name="Hyperlink" xfId="4429" builtinId="8" hidden="1"/>
    <cellStyle name="Hyperlink" xfId="4431" builtinId="8" hidden="1"/>
    <cellStyle name="Hyperlink" xfId="4433" builtinId="8" hidden="1"/>
    <cellStyle name="Hyperlink" xfId="4435" builtinId="8" hidden="1"/>
    <cellStyle name="Hyperlink" xfId="4437" builtinId="8" hidden="1"/>
    <cellStyle name="Hyperlink" xfId="4439" builtinId="8" hidden="1"/>
    <cellStyle name="Hyperlink" xfId="4441" builtinId="8" hidden="1"/>
    <cellStyle name="Hyperlink" xfId="4443" builtinId="8" hidden="1"/>
    <cellStyle name="Hyperlink" xfId="4445" builtinId="8" hidden="1"/>
    <cellStyle name="Hyperlink" xfId="4447" builtinId="8" hidden="1"/>
    <cellStyle name="Hyperlink" xfId="4449" builtinId="8" hidden="1"/>
    <cellStyle name="Hyperlink" xfId="4451" builtinId="8" hidden="1"/>
    <cellStyle name="Hyperlink" xfId="4453" builtinId="8" hidden="1"/>
    <cellStyle name="Hyperlink" xfId="4455" builtinId="8" hidden="1"/>
    <cellStyle name="Hyperlink" xfId="4457" builtinId="8" hidden="1"/>
    <cellStyle name="Hyperlink" xfId="4459" builtinId="8" hidden="1"/>
    <cellStyle name="Hyperlink" xfId="4461" builtinId="8" hidden="1"/>
    <cellStyle name="Hyperlink" xfId="4463" builtinId="8" hidden="1"/>
    <cellStyle name="Hyperlink" xfId="4465" builtinId="8" hidden="1"/>
    <cellStyle name="Hyperlink" xfId="4467" builtinId="8" hidden="1"/>
    <cellStyle name="Hyperlink" xfId="4469" builtinId="8" hidden="1"/>
    <cellStyle name="Hyperlink" xfId="4471" builtinId="8" hidden="1"/>
    <cellStyle name="Hyperlink" xfId="4473" builtinId="8" hidden="1"/>
    <cellStyle name="Hyperlink" xfId="4475" builtinId="8" hidden="1"/>
    <cellStyle name="Hyperlink" xfId="4477" builtinId="8" hidden="1"/>
    <cellStyle name="Hyperlink" xfId="4479" builtinId="8" hidden="1"/>
    <cellStyle name="Hyperlink" xfId="4481" builtinId="8" hidden="1"/>
    <cellStyle name="Hyperlink" xfId="4483" builtinId="8" hidden="1"/>
    <cellStyle name="Hyperlink" xfId="4485" builtinId="8" hidden="1"/>
    <cellStyle name="Hyperlink" xfId="4487" builtinId="8" hidden="1"/>
    <cellStyle name="Hyperlink" xfId="4489" builtinId="8" hidden="1"/>
    <cellStyle name="Hyperlink" xfId="4491" builtinId="8" hidden="1"/>
    <cellStyle name="Hyperlink" xfId="4493" builtinId="8" hidden="1"/>
    <cellStyle name="Hyperlink" xfId="4495" builtinId="8" hidden="1"/>
    <cellStyle name="Hyperlink" xfId="4497" builtinId="8" hidden="1"/>
    <cellStyle name="Hyperlink" xfId="4499" builtinId="8" hidden="1"/>
    <cellStyle name="Hyperlink" xfId="4501" builtinId="8" hidden="1"/>
    <cellStyle name="Hyperlink" xfId="4503" builtinId="8" hidden="1"/>
    <cellStyle name="Hyperlink" xfId="4505" builtinId="8" hidden="1"/>
    <cellStyle name="Hyperlink" xfId="4507" builtinId="8" hidden="1"/>
    <cellStyle name="Hyperlink" xfId="4509" builtinId="8" hidden="1"/>
    <cellStyle name="Hyperlink" xfId="4511" builtinId="8" hidden="1"/>
    <cellStyle name="Hyperlink" xfId="4513" builtinId="8" hidden="1"/>
    <cellStyle name="Hyperlink" xfId="4515" builtinId="8" hidden="1"/>
    <cellStyle name="Hyperlink" xfId="4517" builtinId="8" hidden="1"/>
    <cellStyle name="Hyperlink" xfId="4519" builtinId="8" hidden="1"/>
    <cellStyle name="Hyperlink" xfId="4521" builtinId="8" hidden="1"/>
    <cellStyle name="Hyperlink" xfId="4523" builtinId="8" hidden="1"/>
    <cellStyle name="Hyperlink" xfId="4525" builtinId="8" hidden="1"/>
    <cellStyle name="Hyperlink" xfId="4527" builtinId="8" hidden="1"/>
    <cellStyle name="Hyperlink" xfId="4529" builtinId="8" hidden="1"/>
    <cellStyle name="Hyperlink" xfId="4531" builtinId="8" hidden="1"/>
    <cellStyle name="Hyperlink" xfId="4533" builtinId="8" hidden="1"/>
    <cellStyle name="Hyperlink" xfId="4535" builtinId="8" hidden="1"/>
    <cellStyle name="Hyperlink" xfId="4537" builtinId="8" hidden="1"/>
    <cellStyle name="Hyperlink" xfId="4539" builtinId="8" hidden="1"/>
    <cellStyle name="Hyperlink" xfId="4541" builtinId="8" hidden="1"/>
    <cellStyle name="Hyperlink" xfId="4543" builtinId="8" hidden="1"/>
    <cellStyle name="Hyperlink" xfId="4545" builtinId="8" hidden="1"/>
    <cellStyle name="Hyperlink" xfId="4547" builtinId="8" hidden="1"/>
    <cellStyle name="Hyperlink" xfId="4549" builtinId="8" hidden="1"/>
    <cellStyle name="Hyperlink" xfId="4551" builtinId="8" hidden="1"/>
    <cellStyle name="Hyperlink" xfId="4553" builtinId="8" hidden="1"/>
    <cellStyle name="Hyperlink" xfId="4555" builtinId="8" hidden="1"/>
    <cellStyle name="Hyperlink" xfId="4557" builtinId="8" hidden="1"/>
    <cellStyle name="Hyperlink" xfId="4559" builtinId="8" hidden="1"/>
    <cellStyle name="Hyperlink" xfId="4561" builtinId="8" hidden="1"/>
    <cellStyle name="Hyperlink" xfId="4563" builtinId="8" hidden="1"/>
    <cellStyle name="Hyperlink" xfId="4565" builtinId="8" hidden="1"/>
    <cellStyle name="Hyperlink" xfId="4567" builtinId="8" hidden="1"/>
    <cellStyle name="Hyperlink" xfId="4569" builtinId="8" hidden="1"/>
    <cellStyle name="Hyperlink" xfId="4571" builtinId="8" hidden="1"/>
    <cellStyle name="Hyperlink" xfId="4573" builtinId="8" hidden="1"/>
    <cellStyle name="Hyperlink" xfId="4575" builtinId="8" hidden="1"/>
    <cellStyle name="Hyperlink" xfId="4577" builtinId="8" hidden="1"/>
    <cellStyle name="Hyperlink" xfId="4579" builtinId="8" hidden="1"/>
    <cellStyle name="Hyperlink" xfId="4581" builtinId="8" hidden="1"/>
    <cellStyle name="Hyperlink" xfId="4583" builtinId="8" hidden="1"/>
    <cellStyle name="Hyperlink" xfId="4585" builtinId="8" hidden="1"/>
    <cellStyle name="Hyperlink" xfId="4587" builtinId="8" hidden="1"/>
    <cellStyle name="Hyperlink" xfId="4589" builtinId="8" hidden="1"/>
    <cellStyle name="Hyperlink" xfId="4591" builtinId="8" hidden="1"/>
    <cellStyle name="Hyperlink" xfId="4593" builtinId="8" hidden="1"/>
    <cellStyle name="Hyperlink" xfId="4595" builtinId="8" hidden="1"/>
    <cellStyle name="Hyperlink" xfId="4597" builtinId="8" hidden="1"/>
    <cellStyle name="Hyperlink" xfId="4599" builtinId="8" hidden="1"/>
    <cellStyle name="Hyperlink" xfId="4601" builtinId="8" hidden="1"/>
    <cellStyle name="Hyperlink" xfId="4603" builtinId="8" hidden="1"/>
    <cellStyle name="Hyperlink" xfId="4605" builtinId="8" hidden="1"/>
    <cellStyle name="Hyperlink" xfId="4607" builtinId="8" hidden="1"/>
    <cellStyle name="Hyperlink" xfId="4609" builtinId="8" hidden="1"/>
    <cellStyle name="Hyperlink" xfId="4611" builtinId="8" hidden="1"/>
    <cellStyle name="Hyperlink" xfId="4613" builtinId="8" hidden="1"/>
    <cellStyle name="Hyperlink" xfId="4615" builtinId="8" hidden="1"/>
    <cellStyle name="Hyperlink" xfId="4617" builtinId="8" hidden="1"/>
    <cellStyle name="Hyperlink" xfId="4619" builtinId="8" hidden="1"/>
    <cellStyle name="Hyperlink" xfId="4621" builtinId="8" hidden="1"/>
    <cellStyle name="Hyperlink" xfId="4623" builtinId="8" hidden="1"/>
    <cellStyle name="Hyperlink" xfId="4625" builtinId="8" hidden="1"/>
    <cellStyle name="Hyperlink" xfId="4627" builtinId="8" hidden="1"/>
    <cellStyle name="Hyperlink" xfId="4629" builtinId="8" hidden="1"/>
    <cellStyle name="Hyperlink" xfId="4631" builtinId="8" hidden="1"/>
    <cellStyle name="Hyperlink" xfId="4633" builtinId="8" hidden="1"/>
    <cellStyle name="Hyperlink" xfId="4635" builtinId="8" hidden="1"/>
    <cellStyle name="Hyperlink" xfId="4637" builtinId="8" hidden="1"/>
    <cellStyle name="Hyperlink" xfId="4639" builtinId="8" hidden="1"/>
    <cellStyle name="Hyperlink" xfId="4641" builtinId="8" hidden="1"/>
    <cellStyle name="Hyperlink" xfId="4643" builtinId="8" hidden="1"/>
    <cellStyle name="Hyperlink" xfId="4645" builtinId="8" hidden="1"/>
    <cellStyle name="Hyperlink" xfId="4647" builtinId="8" hidden="1"/>
    <cellStyle name="Hyperlink" xfId="4649" builtinId="8" hidden="1"/>
    <cellStyle name="Hyperlink" xfId="4651" builtinId="8" hidden="1"/>
    <cellStyle name="Hyperlink" xfId="4653" builtinId="8" hidden="1"/>
    <cellStyle name="Hyperlink" xfId="4655" builtinId="8" hidden="1"/>
    <cellStyle name="Hyperlink" xfId="4657" builtinId="8" hidden="1"/>
    <cellStyle name="Hyperlink" xfId="4659" builtinId="8" hidden="1"/>
    <cellStyle name="Hyperlink" xfId="4661" builtinId="8" hidden="1"/>
    <cellStyle name="Hyperlink" xfId="4663" builtinId="8" hidden="1"/>
    <cellStyle name="Hyperlink" xfId="4665" builtinId="8" hidden="1"/>
    <cellStyle name="Hyperlink" xfId="4667" builtinId="8" hidden="1"/>
    <cellStyle name="Hyperlink" xfId="4669" builtinId="8" hidden="1"/>
    <cellStyle name="Hyperlink" xfId="4671" builtinId="8" hidden="1"/>
    <cellStyle name="Hyperlink" xfId="4673" builtinId="8" hidden="1"/>
    <cellStyle name="Hyperlink" xfId="4675" builtinId="8" hidden="1"/>
    <cellStyle name="Hyperlink" xfId="4677" builtinId="8" hidden="1"/>
    <cellStyle name="Hyperlink" xfId="4679" builtinId="8" hidden="1"/>
    <cellStyle name="Hyperlink" xfId="4681" builtinId="8" hidden="1"/>
    <cellStyle name="Hyperlink" xfId="4683" builtinId="8" hidden="1"/>
    <cellStyle name="Hyperlink" xfId="4685" builtinId="8" hidden="1"/>
    <cellStyle name="Hyperlink" xfId="4687" builtinId="8" hidden="1"/>
    <cellStyle name="Hyperlink" xfId="4689" builtinId="8" hidden="1"/>
    <cellStyle name="Hyperlink" xfId="4691" builtinId="8" hidden="1"/>
    <cellStyle name="Hyperlink" xfId="4693" builtinId="8" hidden="1"/>
    <cellStyle name="Hyperlink" xfId="4695" builtinId="8" hidden="1"/>
    <cellStyle name="Hyperlink" xfId="4697" builtinId="8" hidden="1"/>
    <cellStyle name="Hyperlink" xfId="4699" builtinId="8" hidden="1"/>
    <cellStyle name="Hyperlink" xfId="4701" builtinId="8" hidden="1"/>
    <cellStyle name="Hyperlink" xfId="4703" builtinId="8" hidden="1"/>
    <cellStyle name="Hyperlink" xfId="4705" builtinId="8" hidden="1"/>
    <cellStyle name="Hyperlink" xfId="4707" builtinId="8" hidden="1"/>
    <cellStyle name="Hyperlink" xfId="4709" builtinId="8" hidden="1"/>
    <cellStyle name="Hyperlink" xfId="4711" builtinId="8" hidden="1"/>
    <cellStyle name="Hyperlink" xfId="4713" builtinId="8" hidden="1"/>
    <cellStyle name="Hyperlink" xfId="4715" builtinId="8" hidden="1"/>
    <cellStyle name="Hyperlink" xfId="4717" builtinId="8" hidden="1"/>
    <cellStyle name="Hyperlink" xfId="4719" builtinId="8" hidden="1"/>
    <cellStyle name="Hyperlink" xfId="4721" builtinId="8" hidden="1"/>
    <cellStyle name="Hyperlink" xfId="4723" builtinId="8" hidden="1"/>
    <cellStyle name="Hyperlink" xfId="4725" builtinId="8" hidden="1"/>
    <cellStyle name="Hyperlink" xfId="4727" builtinId="8" hidden="1"/>
    <cellStyle name="Hyperlink" xfId="4729" builtinId="8" hidden="1"/>
    <cellStyle name="Hyperlink" xfId="4731" builtinId="8" hidden="1"/>
    <cellStyle name="Hyperlink" xfId="4733" builtinId="8" hidden="1"/>
    <cellStyle name="Hyperlink" xfId="4735" builtinId="8" hidden="1"/>
    <cellStyle name="Hyperlink" xfId="4737" builtinId="8" hidden="1"/>
    <cellStyle name="Hyperlink" xfId="4739" builtinId="8" hidden="1"/>
    <cellStyle name="Hyperlink" xfId="4741" builtinId="8" hidden="1"/>
    <cellStyle name="Hyperlink" xfId="4743" builtinId="8" hidden="1"/>
    <cellStyle name="Hyperlink" xfId="4745" builtinId="8" hidden="1"/>
    <cellStyle name="Hyperlink" xfId="4747" builtinId="8" hidden="1"/>
    <cellStyle name="Hyperlink" xfId="4749" builtinId="8" hidden="1"/>
    <cellStyle name="Hyperlink" xfId="4751" builtinId="8" hidden="1"/>
    <cellStyle name="Hyperlink" xfId="4753" builtinId="8" hidden="1"/>
    <cellStyle name="Hyperlink" xfId="4755" builtinId="8" hidden="1"/>
    <cellStyle name="Hyperlink" xfId="4757" builtinId="8" hidden="1"/>
    <cellStyle name="Hyperlink" xfId="4759" builtinId="8" hidden="1"/>
    <cellStyle name="Hyperlink" xfId="4761" builtinId="8" hidden="1"/>
    <cellStyle name="Hyperlink" xfId="4763" builtinId="8" hidden="1"/>
    <cellStyle name="Hyperlink" xfId="4765" builtinId="8" hidden="1"/>
    <cellStyle name="Hyperlink" xfId="4767" builtinId="8" hidden="1"/>
    <cellStyle name="Hyperlink" xfId="4769" builtinId="8" hidden="1"/>
    <cellStyle name="Hyperlink" xfId="4771" builtinId="8" hidden="1"/>
    <cellStyle name="Hyperlink" xfId="4773" builtinId="8" hidden="1"/>
    <cellStyle name="Hyperlink" xfId="4775" builtinId="8" hidden="1"/>
    <cellStyle name="Hyperlink" xfId="4777" builtinId="8" hidden="1"/>
    <cellStyle name="Hyperlink" xfId="4779" builtinId="8" hidden="1"/>
    <cellStyle name="Hyperlink" xfId="4781" builtinId="8" hidden="1"/>
    <cellStyle name="Hyperlink" xfId="4783" builtinId="8" hidden="1"/>
    <cellStyle name="Hyperlink" xfId="4785" builtinId="8" hidden="1"/>
    <cellStyle name="Hyperlink" xfId="4787" builtinId="8" hidden="1"/>
    <cellStyle name="Hyperlink" xfId="4789" builtinId="8" hidden="1"/>
    <cellStyle name="Hyperlink" xfId="4791" builtinId="8" hidden="1"/>
    <cellStyle name="Hyperlink" xfId="4793" builtinId="8" hidden="1"/>
    <cellStyle name="Hyperlink" xfId="4795" builtinId="8" hidden="1"/>
    <cellStyle name="Hyperlink" xfId="4797" builtinId="8" hidden="1"/>
    <cellStyle name="Hyperlink" xfId="4799" builtinId="8" hidden="1"/>
    <cellStyle name="Hyperlink" xfId="4801" builtinId="8" hidden="1"/>
    <cellStyle name="Hyperlink" xfId="4803" builtinId="8" hidden="1"/>
    <cellStyle name="Hyperlink" xfId="4805" builtinId="8" hidden="1"/>
    <cellStyle name="Hyperlink" xfId="4807" builtinId="8" hidden="1"/>
    <cellStyle name="Hyperlink" xfId="4809" builtinId="8" hidden="1"/>
    <cellStyle name="Hyperlink" xfId="4811" builtinId="8" hidden="1"/>
    <cellStyle name="Hyperlink" xfId="4813" builtinId="8" hidden="1"/>
    <cellStyle name="Hyperlink" xfId="4815" builtinId="8" hidden="1"/>
    <cellStyle name="Hyperlink" xfId="4817" builtinId="8" hidden="1"/>
    <cellStyle name="Hyperlink" xfId="4819" builtinId="8" hidden="1"/>
    <cellStyle name="Hyperlink" xfId="4821" builtinId="8" hidden="1"/>
    <cellStyle name="Hyperlink" xfId="4823" builtinId="8" hidden="1"/>
    <cellStyle name="Hyperlink" xfId="4825" builtinId="8" hidden="1"/>
    <cellStyle name="Hyperlink" xfId="4827" builtinId="8" hidden="1"/>
    <cellStyle name="Hyperlink" xfId="4829" builtinId="8" hidden="1"/>
    <cellStyle name="Hyperlink" xfId="4831" builtinId="8" hidden="1"/>
    <cellStyle name="Hyperlink" xfId="4833" builtinId="8" hidden="1"/>
    <cellStyle name="Hyperlink" xfId="4835" builtinId="8" hidden="1"/>
    <cellStyle name="Hyperlink" xfId="4837" builtinId="8" hidden="1"/>
    <cellStyle name="Hyperlink" xfId="4839" builtinId="8" hidden="1"/>
    <cellStyle name="Hyperlink" xfId="4841" builtinId="8" hidden="1"/>
    <cellStyle name="Hyperlink" xfId="4843" builtinId="8" hidden="1"/>
    <cellStyle name="Hyperlink" xfId="4845" builtinId="8" hidden="1"/>
    <cellStyle name="Hyperlink" xfId="4847" builtinId="8" hidden="1"/>
    <cellStyle name="Hyperlink" xfId="4849" builtinId="8" hidden="1"/>
    <cellStyle name="Hyperlink" xfId="4851" builtinId="8" hidden="1"/>
    <cellStyle name="Hyperlink" xfId="4853" builtinId="8" hidden="1"/>
    <cellStyle name="Hyperlink" xfId="4855" builtinId="8" hidden="1"/>
    <cellStyle name="Hyperlink" xfId="4857" builtinId="8" hidden="1"/>
    <cellStyle name="Hyperlink" xfId="4859" builtinId="8" hidden="1"/>
    <cellStyle name="Hyperlink" xfId="4861" builtinId="8" hidden="1"/>
    <cellStyle name="Hyperlink" xfId="4863" builtinId="8" hidden="1"/>
    <cellStyle name="Hyperlink" xfId="4865" builtinId="8" hidden="1"/>
    <cellStyle name="Hyperlink" xfId="4867" builtinId="8" hidden="1"/>
    <cellStyle name="Hyperlink" xfId="4869" builtinId="8" hidden="1"/>
    <cellStyle name="Hyperlink" xfId="4871" builtinId="8" hidden="1"/>
    <cellStyle name="Hyperlink" xfId="4873" builtinId="8" hidden="1"/>
    <cellStyle name="Hyperlink" xfId="4875" builtinId="8" hidden="1"/>
    <cellStyle name="Hyperlink" xfId="4877" builtinId="8" hidden="1"/>
    <cellStyle name="Hyperlink" xfId="4879" builtinId="8" hidden="1"/>
    <cellStyle name="Hyperlink" xfId="4881" builtinId="8" hidden="1"/>
    <cellStyle name="Hyperlink" xfId="4883" builtinId="8" hidden="1"/>
    <cellStyle name="Hyperlink" xfId="4885" builtinId="8" hidden="1"/>
    <cellStyle name="Hyperlink" xfId="4887" builtinId="8" hidden="1"/>
    <cellStyle name="Hyperlink" xfId="4889" builtinId="8" hidden="1"/>
    <cellStyle name="Hyperlink" xfId="4891" builtinId="8" hidden="1"/>
    <cellStyle name="Hyperlink" xfId="4893" builtinId="8" hidden="1"/>
    <cellStyle name="Hyperlink" xfId="4895" builtinId="8" hidden="1"/>
    <cellStyle name="Hyperlink" xfId="4897" builtinId="8" hidden="1"/>
    <cellStyle name="Hyperlink" xfId="4899" builtinId="8" hidden="1"/>
    <cellStyle name="Hyperlink" xfId="4901" builtinId="8" hidden="1"/>
    <cellStyle name="Hyperlink" xfId="4903" builtinId="8" hidden="1"/>
    <cellStyle name="Hyperlink" xfId="4905" builtinId="8" hidden="1"/>
    <cellStyle name="Hyperlink" xfId="4907" builtinId="8" hidden="1"/>
    <cellStyle name="Hyperlink" xfId="4909" builtinId="8" hidden="1"/>
    <cellStyle name="Hyperlink" xfId="4911" builtinId="8" hidden="1"/>
    <cellStyle name="Hyperlink" xfId="4913" builtinId="8" hidden="1"/>
    <cellStyle name="Hyperlink" xfId="4915" builtinId="8" hidden="1"/>
    <cellStyle name="Hyperlink" xfId="4917" builtinId="8" hidden="1"/>
    <cellStyle name="Hyperlink" xfId="4919" builtinId="8" hidden="1"/>
    <cellStyle name="Hyperlink" xfId="4921" builtinId="8" hidden="1"/>
    <cellStyle name="Hyperlink" xfId="4923" builtinId="8" hidden="1"/>
    <cellStyle name="Hyperlink" xfId="4925" builtinId="8" hidden="1"/>
    <cellStyle name="Hyperlink" xfId="4927" builtinId="8" hidden="1"/>
    <cellStyle name="Hyperlink" xfId="4929" builtinId="8" hidden="1"/>
    <cellStyle name="Hyperlink" xfId="4931" builtinId="8" hidden="1"/>
    <cellStyle name="Hyperlink" xfId="4933" builtinId="8" hidden="1"/>
    <cellStyle name="Hyperlink" xfId="4935" builtinId="8" hidden="1"/>
    <cellStyle name="Hyperlink" xfId="4937" builtinId="8" hidden="1"/>
    <cellStyle name="Hyperlink" xfId="4939" builtinId="8" hidden="1"/>
    <cellStyle name="Hyperlink" xfId="4941" builtinId="8" hidden="1"/>
    <cellStyle name="Hyperlink" xfId="4943" builtinId="8" hidden="1"/>
    <cellStyle name="Hyperlink" xfId="4945" builtinId="8" hidden="1"/>
    <cellStyle name="Hyperlink" xfId="4947" builtinId="8" hidden="1"/>
    <cellStyle name="Hyperlink" xfId="4949" builtinId="8" hidden="1"/>
    <cellStyle name="Hyperlink" xfId="4951" builtinId="8" hidden="1"/>
    <cellStyle name="Hyperlink" xfId="4953" builtinId="8" hidden="1"/>
    <cellStyle name="Hyperlink" xfId="4955" builtinId="8" hidden="1"/>
    <cellStyle name="Hyperlink" xfId="4957" builtinId="8" hidden="1"/>
    <cellStyle name="Hyperlink" xfId="4959" builtinId="8" hidden="1"/>
    <cellStyle name="Hyperlink" xfId="4961" builtinId="8" hidden="1"/>
    <cellStyle name="Hyperlink" xfId="4963" builtinId="8" hidden="1"/>
    <cellStyle name="Hyperlink" xfId="4965" builtinId="8" hidden="1"/>
    <cellStyle name="Hyperlink" xfId="4967" builtinId="8" hidden="1"/>
    <cellStyle name="Hyperlink" xfId="4969" builtinId="8" hidden="1"/>
    <cellStyle name="Hyperlink" xfId="4971" builtinId="8" hidden="1"/>
    <cellStyle name="Hyperlink" xfId="4973" builtinId="8" hidden="1"/>
    <cellStyle name="Hyperlink" xfId="4975" builtinId="8" hidden="1"/>
    <cellStyle name="Hyperlink" xfId="4977" builtinId="8" hidden="1"/>
    <cellStyle name="Hyperlink" xfId="4979" builtinId="8" hidden="1"/>
    <cellStyle name="Hyperlink" xfId="4981" builtinId="8" hidden="1"/>
    <cellStyle name="Hyperlink" xfId="4983" builtinId="8" hidden="1"/>
    <cellStyle name="Hyperlink" xfId="4985" builtinId="8" hidden="1"/>
    <cellStyle name="Hyperlink" xfId="4987" builtinId="8" hidden="1"/>
    <cellStyle name="Hyperlink" xfId="4989" builtinId="8" hidden="1"/>
    <cellStyle name="Hyperlink" xfId="4991" builtinId="8" hidden="1"/>
    <cellStyle name="Hyperlink" xfId="4993" builtinId="8" hidden="1"/>
    <cellStyle name="Hyperlink" xfId="4995" builtinId="8" hidden="1"/>
    <cellStyle name="Hyperlink" xfId="4997" builtinId="8" hidden="1"/>
    <cellStyle name="Hyperlink" xfId="4999" builtinId="8" hidden="1"/>
    <cellStyle name="Hyperlink" xfId="5001" builtinId="8" hidden="1"/>
    <cellStyle name="Hyperlink" xfId="5003" builtinId="8" hidden="1"/>
    <cellStyle name="Hyperlink" xfId="5005" builtinId="8" hidden="1"/>
    <cellStyle name="Hyperlink" xfId="5007" builtinId="8" hidden="1"/>
    <cellStyle name="Hyperlink" xfId="5009" builtinId="8" hidden="1"/>
    <cellStyle name="Hyperlink" xfId="5011" builtinId="8" hidden="1"/>
    <cellStyle name="Hyperlink" xfId="5013" builtinId="8" hidden="1"/>
    <cellStyle name="Hyperlink" xfId="5015" builtinId="8" hidden="1"/>
    <cellStyle name="Hyperlink" xfId="5017" builtinId="8" hidden="1"/>
    <cellStyle name="Hyperlink" xfId="5019" builtinId="8" hidden="1"/>
    <cellStyle name="Hyperlink" xfId="5021" builtinId="8" hidden="1"/>
    <cellStyle name="Hyperlink" xfId="5023" builtinId="8" hidden="1"/>
    <cellStyle name="Hyperlink" xfId="5025" builtinId="8" hidden="1"/>
    <cellStyle name="Hyperlink" xfId="5027" builtinId="8" hidden="1"/>
    <cellStyle name="Hyperlink" xfId="5029" builtinId="8" hidden="1"/>
    <cellStyle name="Hyperlink" xfId="5031" builtinId="8" hidden="1"/>
    <cellStyle name="Hyperlink" xfId="5033" builtinId="8" hidden="1"/>
    <cellStyle name="Hyperlink" xfId="5035" builtinId="8" hidden="1"/>
    <cellStyle name="Hyperlink" xfId="5037" builtinId="8" hidden="1"/>
    <cellStyle name="Hyperlink" xfId="5039" builtinId="8" hidden="1"/>
    <cellStyle name="Hyperlink" xfId="5041" builtinId="8" hidden="1"/>
    <cellStyle name="Hyperlink" xfId="5043" builtinId="8" hidden="1"/>
    <cellStyle name="Hyperlink" xfId="5045" builtinId="8" hidden="1"/>
    <cellStyle name="Hyperlink" xfId="5047" builtinId="8" hidden="1"/>
    <cellStyle name="Hyperlink" xfId="5049" builtinId="8" hidden="1"/>
    <cellStyle name="Hyperlink" xfId="5051" builtinId="8" hidden="1"/>
    <cellStyle name="Hyperlink" xfId="5053" builtinId="8" hidden="1"/>
    <cellStyle name="Hyperlink" xfId="5055" builtinId="8" hidden="1"/>
    <cellStyle name="Hyperlink" xfId="5057" builtinId="8" hidden="1"/>
    <cellStyle name="Hyperlink" xfId="5059" builtinId="8" hidden="1"/>
    <cellStyle name="Hyperlink" xfId="5061" builtinId="8" hidden="1"/>
    <cellStyle name="Hyperlink" xfId="5063" builtinId="8" hidden="1"/>
    <cellStyle name="Hyperlink" xfId="5065" builtinId="8" hidden="1"/>
    <cellStyle name="Hyperlink" xfId="5067" builtinId="8" hidden="1"/>
    <cellStyle name="Hyperlink" xfId="5069" builtinId="8" hidden="1"/>
    <cellStyle name="Hyperlink" xfId="5071" builtinId="8" hidden="1"/>
    <cellStyle name="Hyperlink" xfId="5073" builtinId="8" hidden="1"/>
    <cellStyle name="Hyperlink" xfId="5075" builtinId="8" hidden="1"/>
    <cellStyle name="Hyperlink" xfId="5077" builtinId="8" hidden="1"/>
    <cellStyle name="Hyperlink" xfId="5079" builtinId="8" hidden="1"/>
    <cellStyle name="Hyperlink" xfId="5081" builtinId="8" hidden="1"/>
    <cellStyle name="Hyperlink" xfId="5083" builtinId="8" hidden="1"/>
    <cellStyle name="Hyperlink" xfId="5085" builtinId="8" hidden="1"/>
    <cellStyle name="Hyperlink" xfId="5087" builtinId="8" hidden="1"/>
    <cellStyle name="Hyperlink" xfId="5089" builtinId="8" hidden="1"/>
    <cellStyle name="Hyperlink" xfId="5091" builtinId="8" hidden="1"/>
    <cellStyle name="Hyperlink" xfId="5093" builtinId="8" hidden="1"/>
    <cellStyle name="Hyperlink" xfId="5095" builtinId="8" hidden="1"/>
    <cellStyle name="Hyperlink" xfId="5097" builtinId="8" hidden="1"/>
    <cellStyle name="Hyperlink" xfId="5099" builtinId="8" hidden="1"/>
    <cellStyle name="Hyperlink" xfId="5101" builtinId="8" hidden="1"/>
    <cellStyle name="Hyperlink" xfId="5103" builtinId="8" hidden="1"/>
    <cellStyle name="Hyperlink" xfId="5105" builtinId="8" hidden="1"/>
    <cellStyle name="Hyperlink" xfId="5107" builtinId="8" hidden="1"/>
    <cellStyle name="Hyperlink" xfId="5109" builtinId="8" hidden="1"/>
    <cellStyle name="Hyperlink" xfId="5111" builtinId="8" hidden="1"/>
    <cellStyle name="Hyperlink" xfId="5113" builtinId="8" hidden="1"/>
    <cellStyle name="Hyperlink" xfId="5115" builtinId="8" hidden="1"/>
    <cellStyle name="Hyperlink" xfId="5117" builtinId="8" hidden="1"/>
    <cellStyle name="Hyperlink" xfId="5119" builtinId="8" hidden="1"/>
    <cellStyle name="Hyperlink" xfId="5121" builtinId="8" hidden="1"/>
    <cellStyle name="Hyperlink" xfId="5123" builtinId="8" hidden="1"/>
    <cellStyle name="Hyperlink" xfId="5125" builtinId="8" hidden="1"/>
    <cellStyle name="Hyperlink" xfId="5127" builtinId="8" hidden="1"/>
    <cellStyle name="Hyperlink" xfId="5129" builtinId="8" hidden="1"/>
    <cellStyle name="Hyperlink" xfId="5131" builtinId="8" hidden="1"/>
    <cellStyle name="Hyperlink" xfId="5133" builtinId="8" hidden="1"/>
    <cellStyle name="Hyperlink" xfId="5135" builtinId="8" hidden="1"/>
    <cellStyle name="Hyperlink" xfId="5137" builtinId="8" hidden="1"/>
    <cellStyle name="Hyperlink" xfId="5139" builtinId="8" hidden="1"/>
    <cellStyle name="Hyperlink" xfId="5141" builtinId="8" hidden="1"/>
    <cellStyle name="Hyperlink" xfId="5143" builtinId="8" hidden="1"/>
    <cellStyle name="Hyperlink" xfId="5145" builtinId="8" hidden="1"/>
    <cellStyle name="Hyperlink" xfId="5147" builtinId="8" hidden="1"/>
    <cellStyle name="Hyperlink" xfId="5149" builtinId="8" hidden="1"/>
    <cellStyle name="Hyperlink" xfId="5151" builtinId="8" hidden="1"/>
    <cellStyle name="Hyperlink" xfId="5153" builtinId="8" hidden="1"/>
    <cellStyle name="Hyperlink" xfId="5155" builtinId="8" hidden="1"/>
    <cellStyle name="Hyperlink" xfId="5157" builtinId="8" hidden="1"/>
    <cellStyle name="Hyperlink" xfId="5159" builtinId="8" hidden="1"/>
    <cellStyle name="Hyperlink" xfId="5161" builtinId="8" hidden="1"/>
    <cellStyle name="Hyperlink" xfId="5163" builtinId="8" hidden="1"/>
    <cellStyle name="Hyperlink" xfId="5165" builtinId="8" hidden="1"/>
    <cellStyle name="Hyperlink" xfId="5167" builtinId="8" hidden="1"/>
    <cellStyle name="Hyperlink" xfId="5169" builtinId="8" hidden="1"/>
    <cellStyle name="Hyperlink" xfId="5171" builtinId="8" hidden="1"/>
    <cellStyle name="Hyperlink" xfId="5173" builtinId="8" hidden="1"/>
    <cellStyle name="Hyperlink" xfId="5175" builtinId="8" hidden="1"/>
    <cellStyle name="Hyperlink" xfId="5177" builtinId="8" hidden="1"/>
    <cellStyle name="Hyperlink" xfId="5179" builtinId="8" hidden="1"/>
    <cellStyle name="Hyperlink" xfId="5181" builtinId="8" hidden="1"/>
    <cellStyle name="Hyperlink" xfId="5183" builtinId="8" hidden="1"/>
    <cellStyle name="Hyperlink" xfId="5185" builtinId="8" hidden="1"/>
    <cellStyle name="Hyperlink" xfId="5187" builtinId="8" hidden="1"/>
    <cellStyle name="Hyperlink" xfId="5189" builtinId="8" hidden="1"/>
    <cellStyle name="Hyperlink" xfId="5191" builtinId="8" hidden="1"/>
    <cellStyle name="Hyperlink" xfId="5193" builtinId="8" hidden="1"/>
    <cellStyle name="Hyperlink" xfId="5195" builtinId="8" hidden="1"/>
    <cellStyle name="Hyperlink" xfId="5197" builtinId="8" hidden="1"/>
    <cellStyle name="Hyperlink" xfId="5199" builtinId="8" hidden="1"/>
    <cellStyle name="Hyperlink" xfId="5201" builtinId="8" hidden="1"/>
    <cellStyle name="Hyperlink" xfId="5203" builtinId="8" hidden="1"/>
    <cellStyle name="Hyperlink" xfId="5205" builtinId="8" hidden="1"/>
    <cellStyle name="Hyperlink" xfId="5207" builtinId="8" hidden="1"/>
    <cellStyle name="Hyperlink" xfId="5209" builtinId="8" hidden="1"/>
    <cellStyle name="Hyperlink" xfId="5211" builtinId="8" hidden="1"/>
    <cellStyle name="Hyperlink" xfId="5213" builtinId="8" hidden="1"/>
    <cellStyle name="Hyperlink" xfId="5215" builtinId="8" hidden="1"/>
    <cellStyle name="Hyperlink" xfId="5217" builtinId="8" hidden="1"/>
    <cellStyle name="Hyperlink" xfId="5219" builtinId="8" hidden="1"/>
    <cellStyle name="Hyperlink" xfId="5221" builtinId="8" hidden="1"/>
    <cellStyle name="Hyperlink" xfId="5223" builtinId="8" hidden="1"/>
    <cellStyle name="Hyperlink" xfId="5225" builtinId="8" hidden="1"/>
    <cellStyle name="Hyperlink" xfId="5227" builtinId="8" hidden="1"/>
    <cellStyle name="Hyperlink" xfId="5229" builtinId="8" hidden="1"/>
    <cellStyle name="Hyperlink" xfId="5231" builtinId="8" hidden="1"/>
    <cellStyle name="Hyperlink" xfId="5233" builtinId="8" hidden="1"/>
    <cellStyle name="Hyperlink" xfId="5235" builtinId="8" hidden="1"/>
    <cellStyle name="Hyperlink" xfId="5237" builtinId="8" hidden="1"/>
    <cellStyle name="Hyperlink" xfId="5239" builtinId="8" hidden="1"/>
    <cellStyle name="Hyperlink" xfId="5241" builtinId="8" hidden="1"/>
    <cellStyle name="Hyperlink" xfId="5243" builtinId="8" hidden="1"/>
    <cellStyle name="Hyperlink" xfId="5245" builtinId="8" hidden="1"/>
    <cellStyle name="Hyperlink" xfId="5247" builtinId="8" hidden="1"/>
    <cellStyle name="Hyperlink" xfId="5249" builtinId="8" hidden="1"/>
    <cellStyle name="Hyperlink" xfId="5251" builtinId="8" hidden="1"/>
    <cellStyle name="Hyperlink" xfId="5253" builtinId="8" hidden="1"/>
    <cellStyle name="Hyperlink" xfId="5255" builtinId="8" hidden="1"/>
    <cellStyle name="Hyperlink" xfId="5257" builtinId="8" hidden="1"/>
    <cellStyle name="Hyperlink" xfId="5259" builtinId="8" hidden="1"/>
    <cellStyle name="Hyperlink" xfId="5261" builtinId="8" hidden="1"/>
    <cellStyle name="Hyperlink" xfId="5263" builtinId="8" hidden="1"/>
    <cellStyle name="Hyperlink" xfId="5265" builtinId="8" hidden="1"/>
    <cellStyle name="Hyperlink" xfId="5267" builtinId="8" hidden="1"/>
    <cellStyle name="Hyperlink" xfId="5269" builtinId="8" hidden="1"/>
    <cellStyle name="Hyperlink" xfId="5271" builtinId="8" hidden="1"/>
    <cellStyle name="Hyperlink" xfId="5273" builtinId="8" hidden="1"/>
    <cellStyle name="Hyperlink" xfId="5275" builtinId="8" hidden="1"/>
    <cellStyle name="Hyperlink" xfId="5277" builtinId="8" hidden="1"/>
    <cellStyle name="Hyperlink" xfId="5279" builtinId="8" hidden="1"/>
    <cellStyle name="Hyperlink" xfId="5281" builtinId="8" hidden="1"/>
    <cellStyle name="Hyperlink" xfId="5283" builtinId="8" hidden="1"/>
    <cellStyle name="Hyperlink" xfId="5285" builtinId="8" hidden="1"/>
    <cellStyle name="Hyperlink" xfId="5287" builtinId="8" hidden="1"/>
    <cellStyle name="Hyperlink" xfId="5289" builtinId="8" hidden="1"/>
    <cellStyle name="Hyperlink" xfId="5291" builtinId="8" hidden="1"/>
    <cellStyle name="Hyperlink" xfId="5293" builtinId="8" hidden="1"/>
    <cellStyle name="Hyperlink" xfId="5295" builtinId="8" hidden="1"/>
    <cellStyle name="Hyperlink" xfId="5297" builtinId="8" hidden="1"/>
    <cellStyle name="Hyperlink" xfId="5299" builtinId="8" hidden="1"/>
    <cellStyle name="Hyperlink" xfId="5301" builtinId="8" hidden="1"/>
    <cellStyle name="Hyperlink" xfId="5303" builtinId="8" hidden="1"/>
    <cellStyle name="Hyperlink" xfId="5305" builtinId="8" hidden="1"/>
    <cellStyle name="Hyperlink" xfId="5307" builtinId="8" hidden="1"/>
    <cellStyle name="Hyperlink" xfId="5309" builtinId="8" hidden="1"/>
    <cellStyle name="Hyperlink" xfId="5311" builtinId="8" hidden="1"/>
    <cellStyle name="Hyperlink" xfId="5313" builtinId="8" hidden="1"/>
    <cellStyle name="Hyperlink" xfId="5315" builtinId="8" hidden="1"/>
    <cellStyle name="Hyperlink" xfId="5317" builtinId="8" hidden="1"/>
    <cellStyle name="Hyperlink" xfId="5319" builtinId="8" hidden="1"/>
    <cellStyle name="Hyperlink" xfId="5321" builtinId="8" hidden="1"/>
    <cellStyle name="Hyperlink" xfId="5323" builtinId="8" hidden="1"/>
    <cellStyle name="Hyperlink" xfId="5325" builtinId="8" hidden="1"/>
    <cellStyle name="Hyperlink" xfId="5327" builtinId="8" hidden="1"/>
    <cellStyle name="Hyperlink" xfId="5329" builtinId="8" hidden="1"/>
    <cellStyle name="Hyperlink" xfId="5331" builtinId="8" hidden="1"/>
    <cellStyle name="Hyperlink" xfId="5333" builtinId="8" hidden="1"/>
    <cellStyle name="Hyperlink" xfId="5335" builtinId="8" hidden="1"/>
    <cellStyle name="Hyperlink" xfId="5337" builtinId="8" hidden="1"/>
    <cellStyle name="Hyperlink" xfId="5339" builtinId="8" hidden="1"/>
    <cellStyle name="Hyperlink" xfId="5341" builtinId="8" hidden="1"/>
    <cellStyle name="Hyperlink" xfId="5343" builtinId="8" hidden="1"/>
    <cellStyle name="Hyperlink" xfId="5345" builtinId="8" hidden="1"/>
    <cellStyle name="Hyperlink" xfId="5347" builtinId="8" hidden="1"/>
    <cellStyle name="Hyperlink" xfId="5349" builtinId="8" hidden="1"/>
    <cellStyle name="Hyperlink" xfId="5351" builtinId="8" hidden="1"/>
    <cellStyle name="Hyperlink" xfId="5353" builtinId="8" hidden="1"/>
    <cellStyle name="Hyperlink" xfId="5355" builtinId="8" hidden="1"/>
    <cellStyle name="Hyperlink" xfId="5357" builtinId="8" hidden="1"/>
    <cellStyle name="Hyperlink" xfId="5359" builtinId="8" hidden="1"/>
    <cellStyle name="Hyperlink" xfId="5361" builtinId="8" hidden="1"/>
    <cellStyle name="Hyperlink" xfId="5363" builtinId="8" hidden="1"/>
    <cellStyle name="Hyperlink" xfId="5365" builtinId="8" hidden="1"/>
    <cellStyle name="Hyperlink" xfId="5367" builtinId="8" hidden="1"/>
    <cellStyle name="Hyperlink" xfId="5369" builtinId="8" hidden="1"/>
    <cellStyle name="Hyperlink" xfId="5371" builtinId="8" hidden="1"/>
    <cellStyle name="Hyperlink" xfId="5373" builtinId="8" hidden="1"/>
    <cellStyle name="Hyperlink" xfId="5375" builtinId="8" hidden="1"/>
    <cellStyle name="Hyperlink" xfId="5377" builtinId="8" hidden="1"/>
    <cellStyle name="Hyperlink" xfId="5379" builtinId="8" hidden="1"/>
    <cellStyle name="Hyperlink" xfId="5381" builtinId="8" hidden="1"/>
    <cellStyle name="Hyperlink" xfId="5383" builtinId="8" hidden="1"/>
    <cellStyle name="Hyperlink" xfId="5385" builtinId="8" hidden="1"/>
    <cellStyle name="Hyperlink" xfId="5387" builtinId="8" hidden="1"/>
    <cellStyle name="Hyperlink" xfId="5389" builtinId="8" hidden="1"/>
    <cellStyle name="Hyperlink" xfId="5391" builtinId="8" hidden="1"/>
    <cellStyle name="Hyperlink" xfId="5393" builtinId="8" hidden="1"/>
    <cellStyle name="Hyperlink" xfId="5395" builtinId="8" hidden="1"/>
    <cellStyle name="Hyperlink" xfId="5397" builtinId="8" hidden="1"/>
    <cellStyle name="Hyperlink" xfId="5399" builtinId="8" hidden="1"/>
    <cellStyle name="Hyperlink" xfId="5401" builtinId="8" hidden="1"/>
    <cellStyle name="Hyperlink" xfId="5403" builtinId="8" hidden="1"/>
    <cellStyle name="Hyperlink" xfId="5405" builtinId="8" hidden="1"/>
    <cellStyle name="Hyperlink" xfId="5407" builtinId="8" hidden="1"/>
    <cellStyle name="Hyperlink" xfId="5409" builtinId="8" hidden="1"/>
    <cellStyle name="Hyperlink" xfId="5411" builtinId="8" hidden="1"/>
    <cellStyle name="Hyperlink" xfId="5413" builtinId="8" hidden="1"/>
    <cellStyle name="Hyperlink" xfId="5415" builtinId="8" hidden="1"/>
    <cellStyle name="Hyperlink" xfId="5417" builtinId="8" hidden="1"/>
    <cellStyle name="Hyperlink" xfId="5419" builtinId="8" hidden="1"/>
    <cellStyle name="Hyperlink" xfId="5421" builtinId="8" hidden="1"/>
    <cellStyle name="Hyperlink" xfId="5423" builtinId="8" hidden="1"/>
    <cellStyle name="Hyperlink" xfId="5425" builtinId="8" hidden="1"/>
    <cellStyle name="Hyperlink" xfId="5427" builtinId="8" hidden="1"/>
    <cellStyle name="Hyperlink" xfId="5429" builtinId="8" hidden="1"/>
    <cellStyle name="Hyperlink" xfId="5431" builtinId="8" hidden="1"/>
    <cellStyle name="Hyperlink" xfId="5433" builtinId="8" hidden="1"/>
    <cellStyle name="Hyperlink" xfId="5435" builtinId="8" hidden="1"/>
    <cellStyle name="Hyperlink" xfId="5437" builtinId="8" hidden="1"/>
    <cellStyle name="Hyperlink" xfId="5439" builtinId="8" hidden="1"/>
    <cellStyle name="Hyperlink" xfId="5441" builtinId="8" hidden="1"/>
    <cellStyle name="Hyperlink" xfId="5443" builtinId="8" hidden="1"/>
    <cellStyle name="Hyperlink" xfId="5445" builtinId="8" hidden="1"/>
    <cellStyle name="Hyperlink" xfId="5447" builtinId="8" hidden="1"/>
    <cellStyle name="Hyperlink" xfId="5449" builtinId="8" hidden="1"/>
    <cellStyle name="Hyperlink" xfId="5451" builtinId="8" hidden="1"/>
    <cellStyle name="Hyperlink" xfId="5453" builtinId="8" hidden="1"/>
    <cellStyle name="Hyperlink" xfId="5455" builtinId="8" hidden="1"/>
    <cellStyle name="Hyperlink" xfId="5457" builtinId="8" hidden="1"/>
    <cellStyle name="Hyperlink" xfId="5459" builtinId="8" hidden="1"/>
    <cellStyle name="Hyperlink" xfId="5461" builtinId="8" hidden="1"/>
    <cellStyle name="Hyperlink" xfId="5463" builtinId="8" hidden="1"/>
    <cellStyle name="Hyperlink" xfId="5465" builtinId="8" hidden="1"/>
    <cellStyle name="Hyperlink" xfId="5467" builtinId="8" hidden="1"/>
    <cellStyle name="Hyperlink" xfId="5469" builtinId="8" hidden="1"/>
    <cellStyle name="Hyperlink" xfId="5471" builtinId="8" hidden="1"/>
    <cellStyle name="Hyperlink" xfId="5473" builtinId="8" hidden="1"/>
    <cellStyle name="Hyperlink" xfId="5475" builtinId="8" hidden="1"/>
    <cellStyle name="Hyperlink" xfId="5477" builtinId="8" hidden="1"/>
    <cellStyle name="Hyperlink" xfId="5479" builtinId="8" hidden="1"/>
    <cellStyle name="Hyperlink" xfId="5481" builtinId="8" hidden="1"/>
    <cellStyle name="Hyperlink" xfId="5483" builtinId="8" hidden="1"/>
    <cellStyle name="Hyperlink" xfId="5485" builtinId="8" hidden="1"/>
    <cellStyle name="Hyperlink" xfId="5487" builtinId="8" hidden="1"/>
    <cellStyle name="Hyperlink" xfId="5489" builtinId="8" hidden="1"/>
    <cellStyle name="Hyperlink" xfId="5491" builtinId="8" hidden="1"/>
    <cellStyle name="Hyperlink" xfId="5493" builtinId="8" hidden="1"/>
    <cellStyle name="Hyperlink" xfId="5495" builtinId="8" hidden="1"/>
    <cellStyle name="Hyperlink" xfId="5497" builtinId="8" hidden="1"/>
    <cellStyle name="Hyperlink" xfId="5499" builtinId="8" hidden="1"/>
    <cellStyle name="Hyperlink" xfId="5501" builtinId="8" hidden="1"/>
    <cellStyle name="Hyperlink" xfId="5503" builtinId="8" hidden="1"/>
    <cellStyle name="Hyperlink" xfId="5505" builtinId="8" hidden="1"/>
    <cellStyle name="Hyperlink" xfId="5507" builtinId="8" hidden="1"/>
    <cellStyle name="Hyperlink" xfId="5509" builtinId="8" hidden="1"/>
    <cellStyle name="Hyperlink" xfId="5511" builtinId="8" hidden="1"/>
    <cellStyle name="Hyperlink" xfId="5513" builtinId="8" hidden="1"/>
    <cellStyle name="Hyperlink" xfId="5515" builtinId="8" hidden="1"/>
    <cellStyle name="Hyperlink" xfId="5517" builtinId="8" hidden="1"/>
    <cellStyle name="Hyperlink" xfId="5519" builtinId="8" hidden="1"/>
    <cellStyle name="Hyperlink" xfId="5521" builtinId="8" hidden="1"/>
    <cellStyle name="Hyperlink" xfId="5523" builtinId="8" hidden="1"/>
    <cellStyle name="Hyperlink" xfId="5525" builtinId="8" hidden="1"/>
    <cellStyle name="Hyperlink" xfId="5527" builtinId="8" hidden="1"/>
    <cellStyle name="Hyperlink" xfId="5529" builtinId="8" hidden="1"/>
    <cellStyle name="Hyperlink" xfId="5531" builtinId="8" hidden="1"/>
    <cellStyle name="Hyperlink" xfId="5533" builtinId="8" hidden="1"/>
    <cellStyle name="Hyperlink" xfId="5535" builtinId="8" hidden="1"/>
    <cellStyle name="Hyperlink" xfId="5537" builtinId="8" hidden="1"/>
    <cellStyle name="Hyperlink" xfId="5539" builtinId="8" hidden="1"/>
    <cellStyle name="Hyperlink" xfId="5541" builtinId="8" hidden="1"/>
    <cellStyle name="Hyperlink" xfId="5543" builtinId="8" hidden="1"/>
    <cellStyle name="Hyperlink" xfId="5545" builtinId="8" hidden="1"/>
    <cellStyle name="Hyperlink" xfId="5547" builtinId="8" hidden="1"/>
    <cellStyle name="Hyperlink" xfId="5549" builtinId="8" hidden="1"/>
    <cellStyle name="Hyperlink" xfId="5551" builtinId="8" hidden="1"/>
    <cellStyle name="Hyperlink" xfId="5553" builtinId="8" hidden="1"/>
    <cellStyle name="Hyperlink" xfId="5555" builtinId="8" hidden="1"/>
    <cellStyle name="Hyperlink" xfId="5557" builtinId="8" hidden="1"/>
    <cellStyle name="Hyperlink" xfId="5559" builtinId="8" hidden="1"/>
    <cellStyle name="Hyperlink" xfId="5561" builtinId="8" hidden="1"/>
    <cellStyle name="Hyperlink" xfId="5563" builtinId="8" hidden="1"/>
    <cellStyle name="Hyperlink" xfId="5565" builtinId="8" hidden="1"/>
    <cellStyle name="Hyperlink" xfId="5567" builtinId="8" hidden="1"/>
    <cellStyle name="Hyperlink" xfId="5569" builtinId="8" hidden="1"/>
    <cellStyle name="Hyperlink" xfId="5571" builtinId="8" hidden="1"/>
    <cellStyle name="Hyperlink" xfId="5573" builtinId="8" hidden="1"/>
    <cellStyle name="Hyperlink" xfId="5575" builtinId="8" hidden="1"/>
    <cellStyle name="Hyperlink" xfId="5577" builtinId="8" hidden="1"/>
    <cellStyle name="Hyperlink" xfId="5579" builtinId="8" hidden="1"/>
    <cellStyle name="Hyperlink" xfId="5581" builtinId="8" hidden="1"/>
    <cellStyle name="Hyperlink" xfId="5583" builtinId="8" hidden="1"/>
    <cellStyle name="Hyperlink" xfId="5585" builtinId="8" hidden="1"/>
    <cellStyle name="Hyperlink" xfId="5587" builtinId="8" hidden="1"/>
    <cellStyle name="Hyperlink" xfId="5589" builtinId="8" hidden="1"/>
    <cellStyle name="Hyperlink" xfId="5591" builtinId="8" hidden="1"/>
    <cellStyle name="Hyperlink" xfId="5593" builtinId="8" hidden="1"/>
    <cellStyle name="Hyperlink" xfId="5595" builtinId="8" hidden="1"/>
    <cellStyle name="Hyperlink" xfId="5597" builtinId="8" hidden="1"/>
    <cellStyle name="Hyperlink" xfId="5599" builtinId="8" hidden="1"/>
    <cellStyle name="Hyperlink" xfId="5601" builtinId="8" hidden="1"/>
    <cellStyle name="Hyperlink" xfId="5603" builtinId="8" hidden="1"/>
    <cellStyle name="Hyperlink" xfId="5605" builtinId="8" hidden="1"/>
    <cellStyle name="Hyperlink" xfId="5607" builtinId="8" hidden="1"/>
    <cellStyle name="Hyperlink" xfId="5609" builtinId="8" hidden="1"/>
    <cellStyle name="Hyperlink" xfId="5611" builtinId="8" hidden="1"/>
    <cellStyle name="Hyperlink" xfId="5613" builtinId="8" hidden="1"/>
    <cellStyle name="Hyperlink" xfId="5615" builtinId="8" hidden="1"/>
    <cellStyle name="Hyperlink" xfId="5617" builtinId="8" hidden="1"/>
    <cellStyle name="Hyperlink" xfId="5619" builtinId="8" hidden="1"/>
    <cellStyle name="Hyperlink" xfId="5621" builtinId="8" hidden="1"/>
    <cellStyle name="Hyperlink" xfId="5623" builtinId="8" hidden="1"/>
    <cellStyle name="Hyperlink" xfId="5625" builtinId="8" hidden="1"/>
    <cellStyle name="Hyperlink" xfId="5627" builtinId="8" hidden="1"/>
    <cellStyle name="Hyperlink" xfId="5629" builtinId="8" hidden="1"/>
    <cellStyle name="Hyperlink" xfId="5631" builtinId="8" hidden="1"/>
    <cellStyle name="Hyperlink" xfId="5633" builtinId="8" hidden="1"/>
    <cellStyle name="Hyperlink" xfId="5635" builtinId="8" hidden="1"/>
    <cellStyle name="Hyperlink" xfId="5637" builtinId="8" hidden="1"/>
    <cellStyle name="Hyperlink" xfId="5639" builtinId="8" hidden="1"/>
    <cellStyle name="Hyperlink" xfId="5641" builtinId="8" hidden="1"/>
    <cellStyle name="Hyperlink" xfId="5643" builtinId="8" hidden="1"/>
    <cellStyle name="Hyperlink" xfId="5645" builtinId="8" hidden="1"/>
    <cellStyle name="Hyperlink" xfId="5647" builtinId="8" hidden="1"/>
    <cellStyle name="Hyperlink" xfId="5649" builtinId="8" hidden="1"/>
    <cellStyle name="Hyperlink" xfId="5651" builtinId="8" hidden="1"/>
    <cellStyle name="Hyperlink" xfId="5653" builtinId="8" hidden="1"/>
    <cellStyle name="Hyperlink" xfId="5655" builtinId="8" hidden="1"/>
    <cellStyle name="Hyperlink" xfId="5657" builtinId="8" hidden="1"/>
    <cellStyle name="Hyperlink" xfId="5659" builtinId="8" hidden="1"/>
    <cellStyle name="Hyperlink" xfId="5661" builtinId="8" hidden="1"/>
    <cellStyle name="Hyperlink" xfId="5663" builtinId="8" hidden="1"/>
    <cellStyle name="Hyperlink" xfId="5665" builtinId="8" hidden="1"/>
    <cellStyle name="Hyperlink" xfId="5667" builtinId="8" hidden="1"/>
    <cellStyle name="Hyperlink" xfId="5669" builtinId="8" hidden="1"/>
    <cellStyle name="Hyperlink" xfId="5671" builtinId="8" hidden="1"/>
    <cellStyle name="Hyperlink" xfId="5673" builtinId="8" hidden="1"/>
    <cellStyle name="Hyperlink" xfId="5675" builtinId="8" hidden="1"/>
    <cellStyle name="Hyperlink" xfId="5677" builtinId="8" hidden="1"/>
    <cellStyle name="Hyperlink" xfId="5679" builtinId="8" hidden="1"/>
    <cellStyle name="Hyperlink" xfId="5681" builtinId="8" hidden="1"/>
    <cellStyle name="Hyperlink" xfId="5683" builtinId="8" hidden="1"/>
    <cellStyle name="Hyperlink" xfId="5685" builtinId="8" hidden="1"/>
    <cellStyle name="Hyperlink" xfId="5687" builtinId="8" hidden="1"/>
    <cellStyle name="Hyperlink" xfId="5689" builtinId="8" hidden="1"/>
    <cellStyle name="Hyperlink" xfId="5691" builtinId="8" hidden="1"/>
    <cellStyle name="Hyperlink" xfId="5693" builtinId="8" hidden="1"/>
    <cellStyle name="Hyperlink" xfId="5695" builtinId="8" hidden="1"/>
    <cellStyle name="Hyperlink" xfId="5697" builtinId="8" hidden="1"/>
    <cellStyle name="Hyperlink" xfId="5699" builtinId="8" hidden="1"/>
    <cellStyle name="Hyperlink" xfId="5701" builtinId="8" hidden="1"/>
    <cellStyle name="Hyperlink" xfId="5703" builtinId="8" hidden="1"/>
    <cellStyle name="Hyperlink" xfId="5705" builtinId="8" hidden="1"/>
    <cellStyle name="Hyperlink" xfId="5707" builtinId="8" hidden="1"/>
    <cellStyle name="Hyperlink" xfId="5709" builtinId="8" hidden="1"/>
    <cellStyle name="Hyperlink" xfId="5711" builtinId="8" hidden="1"/>
    <cellStyle name="Hyperlink" xfId="5713" builtinId="8" hidden="1"/>
    <cellStyle name="Hyperlink" xfId="5715" builtinId="8" hidden="1"/>
    <cellStyle name="Hyperlink" xfId="5717" builtinId="8" hidden="1"/>
    <cellStyle name="Hyperlink" xfId="5719" builtinId="8" hidden="1"/>
    <cellStyle name="Hyperlink" xfId="5721" builtinId="8" hidden="1"/>
    <cellStyle name="Hyperlink" xfId="5723" builtinId="8" hidden="1"/>
    <cellStyle name="Hyperlink" xfId="5725" builtinId="8" hidden="1"/>
    <cellStyle name="Hyperlink" xfId="5727" builtinId="8" hidden="1"/>
    <cellStyle name="Hyperlink" xfId="5729" builtinId="8" hidden="1"/>
    <cellStyle name="Hyperlink" xfId="5731" builtinId="8" hidden="1"/>
    <cellStyle name="Hyperlink" xfId="5733" builtinId="8" hidden="1"/>
    <cellStyle name="Hyperlink" xfId="5735" builtinId="8" hidden="1"/>
    <cellStyle name="Hyperlink" xfId="5737" builtinId="8" hidden="1"/>
    <cellStyle name="Hyperlink" xfId="5739" builtinId="8" hidden="1"/>
    <cellStyle name="Hyperlink" xfId="5741" builtinId="8" hidden="1"/>
    <cellStyle name="Hyperlink" xfId="5743" builtinId="8" hidden="1"/>
    <cellStyle name="Hyperlink" xfId="5745" builtinId="8" hidden="1"/>
    <cellStyle name="Hyperlink" xfId="5747" builtinId="8" hidden="1"/>
    <cellStyle name="Hyperlink" xfId="5749" builtinId="8" hidden="1"/>
    <cellStyle name="Hyperlink" xfId="5751" builtinId="8" hidden="1"/>
    <cellStyle name="Hyperlink" xfId="5753" builtinId="8" hidden="1"/>
    <cellStyle name="Hyperlink" xfId="5755" builtinId="8" hidden="1"/>
    <cellStyle name="Hyperlink" xfId="5757" builtinId="8" hidden="1"/>
    <cellStyle name="Hyperlink" xfId="5759" builtinId="8" hidden="1"/>
    <cellStyle name="Hyperlink" xfId="5761" builtinId="8" hidden="1"/>
    <cellStyle name="Hyperlink" xfId="5763" builtinId="8" hidden="1"/>
    <cellStyle name="Hyperlink" xfId="5765" builtinId="8" hidden="1"/>
    <cellStyle name="Hyperlink" xfId="5767" builtinId="8" hidden="1"/>
    <cellStyle name="Hyperlink" xfId="5769" builtinId="8" hidden="1"/>
    <cellStyle name="Hyperlink" xfId="5771" builtinId="8" hidden="1"/>
    <cellStyle name="Hyperlink" xfId="5773" builtinId="8" hidden="1"/>
    <cellStyle name="Hyperlink" xfId="5775" builtinId="8" hidden="1"/>
    <cellStyle name="Hyperlink" xfId="5777" builtinId="8" hidden="1"/>
    <cellStyle name="Hyperlink" xfId="5779" builtinId="8" hidden="1"/>
    <cellStyle name="Hyperlink" xfId="5781" builtinId="8" hidden="1"/>
    <cellStyle name="Hyperlink" xfId="5783" builtinId="8" hidden="1"/>
    <cellStyle name="Hyperlink" xfId="5785" builtinId="8" hidden="1"/>
    <cellStyle name="Hyperlink" xfId="5787" builtinId="8" hidden="1"/>
    <cellStyle name="Hyperlink" xfId="5789" builtinId="8" hidden="1"/>
    <cellStyle name="Hyperlink" xfId="5791" builtinId="8" hidden="1"/>
    <cellStyle name="Hyperlink" xfId="5793" builtinId="8" hidden="1"/>
    <cellStyle name="Hyperlink" xfId="5795" builtinId="8" hidden="1"/>
    <cellStyle name="Hyperlink" xfId="5797" builtinId="8" hidden="1"/>
    <cellStyle name="Hyperlink" xfId="5799" builtinId="8" hidden="1"/>
    <cellStyle name="Hyperlink" xfId="5801" builtinId="8" hidden="1"/>
    <cellStyle name="Hyperlink" xfId="5803" builtinId="8" hidden="1"/>
    <cellStyle name="Hyperlink" xfId="5805" builtinId="8" hidden="1"/>
    <cellStyle name="Hyperlink" xfId="5807" builtinId="8" hidden="1"/>
    <cellStyle name="Hyperlink" xfId="5809" builtinId="8" hidden="1"/>
    <cellStyle name="Hyperlink" xfId="5811" builtinId="8" hidden="1"/>
    <cellStyle name="Hyperlink" xfId="5813" builtinId="8" hidden="1"/>
    <cellStyle name="Hyperlink" xfId="5815" builtinId="8" hidden="1"/>
    <cellStyle name="Hyperlink" xfId="5817" builtinId="8" hidden="1"/>
    <cellStyle name="Hyperlink" xfId="5819" builtinId="8" hidden="1"/>
    <cellStyle name="Hyperlink" xfId="5821" builtinId="8" hidden="1"/>
    <cellStyle name="Hyperlink" xfId="5823" builtinId="8" hidden="1"/>
    <cellStyle name="Hyperlink" xfId="5825" builtinId="8" hidden="1"/>
    <cellStyle name="Hyperlink" xfId="5827" builtinId="8" hidden="1"/>
    <cellStyle name="Hyperlink" xfId="5829" builtinId="8" hidden="1"/>
    <cellStyle name="Hyperlink" xfId="5831" builtinId="8" hidden="1"/>
    <cellStyle name="Hyperlink" xfId="5833" builtinId="8" hidden="1"/>
    <cellStyle name="Hyperlink" xfId="5835" builtinId="8" hidden="1"/>
    <cellStyle name="Hyperlink" xfId="5837" builtinId="8" hidden="1"/>
    <cellStyle name="Hyperlink" xfId="5839" builtinId="8" hidden="1"/>
    <cellStyle name="Hyperlink" xfId="5841" builtinId="8" hidden="1"/>
    <cellStyle name="Hyperlink" xfId="5843" builtinId="8" hidden="1"/>
    <cellStyle name="Hyperlink" xfId="5845" builtinId="8" hidden="1"/>
    <cellStyle name="Hyperlink" xfId="5847" builtinId="8" hidden="1"/>
    <cellStyle name="Hyperlink" xfId="5849" builtinId="8" hidden="1"/>
    <cellStyle name="Hyperlink" xfId="5851" builtinId="8" hidden="1"/>
    <cellStyle name="Hyperlink" xfId="5853" builtinId="8" hidden="1"/>
    <cellStyle name="Hyperlink" xfId="5855" builtinId="8" hidden="1"/>
    <cellStyle name="Hyperlink" xfId="5857" builtinId="8" hidden="1"/>
    <cellStyle name="Hyperlink" xfId="5859" builtinId="8" hidden="1"/>
    <cellStyle name="Hyperlink" xfId="5861" builtinId="8" hidden="1"/>
    <cellStyle name="Hyperlink" xfId="5863" builtinId="8" hidden="1"/>
    <cellStyle name="Hyperlink" xfId="5865" builtinId="8" hidden="1"/>
    <cellStyle name="Hyperlink" xfId="5867" builtinId="8" hidden="1"/>
    <cellStyle name="Hyperlink" xfId="5869" builtinId="8" hidden="1"/>
    <cellStyle name="Hyperlink" xfId="5871" builtinId="8" hidden="1"/>
    <cellStyle name="Hyperlink" xfId="5873" builtinId="8" hidden="1"/>
    <cellStyle name="Hyperlink" xfId="5875" builtinId="8" hidden="1"/>
    <cellStyle name="Hyperlink" xfId="5877" builtinId="8" hidden="1"/>
    <cellStyle name="Hyperlink" xfId="5879" builtinId="8" hidden="1"/>
    <cellStyle name="Hyperlink" xfId="5881" builtinId="8" hidden="1"/>
    <cellStyle name="Hyperlink" xfId="5883" builtinId="8" hidden="1"/>
    <cellStyle name="Hyperlink" xfId="5885" builtinId="8" hidden="1"/>
    <cellStyle name="Hyperlink" xfId="5887" builtinId="8" hidden="1"/>
    <cellStyle name="Hyperlink" xfId="5889" builtinId="8" hidden="1"/>
    <cellStyle name="Hyperlink" xfId="5891" builtinId="8" hidden="1"/>
    <cellStyle name="Hyperlink" xfId="5893" builtinId="8" hidden="1"/>
    <cellStyle name="Hyperlink" xfId="5895" builtinId="8" hidden="1"/>
    <cellStyle name="Hyperlink" xfId="5897" builtinId="8" hidden="1"/>
    <cellStyle name="Hyperlink" xfId="5899" builtinId="8" hidden="1"/>
    <cellStyle name="Hyperlink" xfId="5901" builtinId="8" hidden="1"/>
    <cellStyle name="Hyperlink" xfId="5903" builtinId="8" hidden="1"/>
    <cellStyle name="Hyperlink" xfId="5905" builtinId="8" hidden="1"/>
    <cellStyle name="Hyperlink" xfId="5907" builtinId="8" hidden="1"/>
    <cellStyle name="Hyperlink" xfId="5909" builtinId="8" hidden="1"/>
    <cellStyle name="Hyperlink" xfId="5911" builtinId="8" hidden="1"/>
    <cellStyle name="Hyperlink" xfId="5913" builtinId="8" hidden="1"/>
    <cellStyle name="Hyperlink" xfId="5915" builtinId="8" hidden="1"/>
    <cellStyle name="Hyperlink" xfId="5917" builtinId="8" hidden="1"/>
    <cellStyle name="Hyperlink" xfId="5919" builtinId="8" hidden="1"/>
    <cellStyle name="Hyperlink" xfId="5921" builtinId="8" hidden="1"/>
    <cellStyle name="Hyperlink" xfId="5923" builtinId="8" hidden="1"/>
    <cellStyle name="Hyperlink" xfId="5925" builtinId="8" hidden="1"/>
    <cellStyle name="Hyperlink" xfId="5927" builtinId="8" hidden="1"/>
    <cellStyle name="Hyperlink" xfId="5929" builtinId="8" hidden="1"/>
    <cellStyle name="Hyperlink" xfId="5931" builtinId="8" hidden="1"/>
    <cellStyle name="Hyperlink" xfId="5933" builtinId="8" hidden="1"/>
    <cellStyle name="Hyperlink" xfId="5935" builtinId="8" hidden="1"/>
    <cellStyle name="Hyperlink" xfId="5937" builtinId="8" hidden="1"/>
    <cellStyle name="Hyperlink" xfId="5939" builtinId="8" hidden="1"/>
    <cellStyle name="Hyperlink" xfId="5941" builtinId="8" hidden="1"/>
    <cellStyle name="Hyperlink" xfId="5943" builtinId="8" hidden="1"/>
    <cellStyle name="Hyperlink" xfId="5945" builtinId="8" hidden="1"/>
    <cellStyle name="Hyperlink" xfId="5947" builtinId="8" hidden="1"/>
    <cellStyle name="Hyperlink" xfId="5949" builtinId="8" hidden="1"/>
    <cellStyle name="Hyperlink" xfId="5951" builtinId="8" hidden="1"/>
    <cellStyle name="Hyperlink" xfId="5953" builtinId="8" hidden="1"/>
    <cellStyle name="Hyperlink" xfId="5955" builtinId="8" hidden="1"/>
    <cellStyle name="Hyperlink" xfId="5957" builtinId="8" hidden="1"/>
    <cellStyle name="Hyperlink" xfId="5959" builtinId="8" hidden="1"/>
    <cellStyle name="Hyperlink" xfId="5961" builtinId="8" hidden="1"/>
    <cellStyle name="Hyperlink" xfId="5963" builtinId="8" hidden="1"/>
    <cellStyle name="Hyperlink" xfId="5965" builtinId="8" hidden="1"/>
    <cellStyle name="Hyperlink" xfId="5967" builtinId="8" hidden="1"/>
    <cellStyle name="Hyperlink" xfId="5969" builtinId="8" hidden="1"/>
    <cellStyle name="Hyperlink" xfId="5971" builtinId="8" hidden="1"/>
    <cellStyle name="Hyperlink" xfId="5973" builtinId="8" hidden="1"/>
    <cellStyle name="Hyperlink" xfId="5975" builtinId="8" hidden="1"/>
    <cellStyle name="Hyperlink" xfId="5977" builtinId="8" hidden="1"/>
    <cellStyle name="Hyperlink" xfId="5979" builtinId="8" hidden="1"/>
    <cellStyle name="Hyperlink" xfId="5981" builtinId="8" hidden="1"/>
    <cellStyle name="Hyperlink" xfId="5983" builtinId="8" hidden="1"/>
    <cellStyle name="Hyperlink" xfId="5985" builtinId="8" hidden="1"/>
    <cellStyle name="Hyperlink" xfId="5987" builtinId="8" hidden="1"/>
    <cellStyle name="Hyperlink" xfId="5989" builtinId="8" hidden="1"/>
    <cellStyle name="Hyperlink" xfId="5991" builtinId="8" hidden="1"/>
    <cellStyle name="Hyperlink" xfId="5993" builtinId="8" hidden="1"/>
    <cellStyle name="Hyperlink" xfId="5995" builtinId="8" hidden="1"/>
    <cellStyle name="Hyperlink" xfId="5997" builtinId="8" hidden="1"/>
    <cellStyle name="Hyperlink" xfId="5999" builtinId="8" hidden="1"/>
    <cellStyle name="Hyperlink" xfId="6001" builtinId="8" hidden="1"/>
    <cellStyle name="Hyperlink" xfId="6003" builtinId="8" hidden="1"/>
    <cellStyle name="Hyperlink" xfId="6005" builtinId="8" hidden="1"/>
    <cellStyle name="Hyperlink" xfId="6007" builtinId="8" hidden="1"/>
    <cellStyle name="Hyperlink" xfId="6009" builtinId="8" hidden="1"/>
    <cellStyle name="Hyperlink" xfId="6011" builtinId="8" hidden="1"/>
    <cellStyle name="Hyperlink" xfId="6013" builtinId="8" hidden="1"/>
    <cellStyle name="Hyperlink" xfId="6015" builtinId="8" hidden="1"/>
    <cellStyle name="Hyperlink" xfId="6017" builtinId="8" hidden="1"/>
    <cellStyle name="Hyperlink" xfId="6019" builtinId="8" hidden="1"/>
    <cellStyle name="Hyperlink" xfId="6021" builtinId="8" hidden="1"/>
    <cellStyle name="Hyperlink" xfId="6023" builtinId="8" hidden="1"/>
    <cellStyle name="Hyperlink" xfId="6025" builtinId="8" hidden="1"/>
    <cellStyle name="Hyperlink" xfId="6027" builtinId="8" hidden="1"/>
    <cellStyle name="Hyperlink" xfId="6029" builtinId="8" hidden="1"/>
    <cellStyle name="Hyperlink" xfId="6031" builtinId="8" hidden="1"/>
    <cellStyle name="Hyperlink" xfId="6033" builtinId="8" hidden="1"/>
    <cellStyle name="Hyperlink" xfId="6035" builtinId="8" hidden="1"/>
    <cellStyle name="Hyperlink" xfId="6037" builtinId="8" hidden="1"/>
    <cellStyle name="Hyperlink" xfId="6039" builtinId="8" hidden="1"/>
    <cellStyle name="Hyperlink" xfId="6041" builtinId="8" hidden="1"/>
    <cellStyle name="Hyperlink" xfId="6043" builtinId="8" hidden="1"/>
    <cellStyle name="Hyperlink" xfId="6045" builtinId="8" hidden="1"/>
    <cellStyle name="Hyperlink" xfId="6047" builtinId="8" hidden="1"/>
    <cellStyle name="Hyperlink" xfId="6049" builtinId="8" hidden="1"/>
    <cellStyle name="Hyperlink" xfId="6051" builtinId="8" hidden="1"/>
    <cellStyle name="Hyperlink" xfId="6053" builtinId="8" hidden="1"/>
    <cellStyle name="Hyperlink" xfId="6055" builtinId="8" hidden="1"/>
    <cellStyle name="Hyperlink" xfId="6057" builtinId="8" hidden="1"/>
    <cellStyle name="Hyperlink" xfId="6059" builtinId="8" hidden="1"/>
    <cellStyle name="Hyperlink" xfId="6061" builtinId="8" hidden="1"/>
    <cellStyle name="Hyperlink" xfId="6063" builtinId="8" hidden="1"/>
    <cellStyle name="Hyperlink" xfId="6065" builtinId="8" hidden="1"/>
    <cellStyle name="Hyperlink" xfId="6067" builtinId="8" hidden="1"/>
    <cellStyle name="Hyperlink" xfId="6069" builtinId="8" hidden="1"/>
    <cellStyle name="Hyperlink" xfId="6071" builtinId="8" hidden="1"/>
    <cellStyle name="Hyperlink" xfId="6073" builtinId="8" hidden="1"/>
    <cellStyle name="Hyperlink" xfId="6075" builtinId="8" hidden="1"/>
    <cellStyle name="Hyperlink" xfId="6077" builtinId="8" hidden="1"/>
    <cellStyle name="Hyperlink" xfId="6079" builtinId="8" hidden="1"/>
    <cellStyle name="Hyperlink" xfId="6081" builtinId="8" hidden="1"/>
    <cellStyle name="Hyperlink" xfId="6083" builtinId="8" hidden="1"/>
    <cellStyle name="Hyperlink" xfId="6085" builtinId="8" hidden="1"/>
    <cellStyle name="Hyperlink" xfId="6087" builtinId="8" hidden="1"/>
    <cellStyle name="Hyperlink" xfId="6089" builtinId="8" hidden="1"/>
    <cellStyle name="Hyperlink" xfId="6091" builtinId="8" hidden="1"/>
    <cellStyle name="Hyperlink" xfId="6093" builtinId="8" hidden="1"/>
    <cellStyle name="Hyperlink" xfId="6095" builtinId="8" hidden="1"/>
    <cellStyle name="Hyperlink" xfId="6097" builtinId="8" hidden="1"/>
    <cellStyle name="Hyperlink" xfId="6099" builtinId="8" hidden="1"/>
    <cellStyle name="Hyperlink" xfId="6101" builtinId="8" hidden="1"/>
    <cellStyle name="Hyperlink" xfId="6103" builtinId="8" hidden="1"/>
    <cellStyle name="Hyperlink" xfId="6105" builtinId="8" hidden="1"/>
    <cellStyle name="Hyperlink" xfId="6107" builtinId="8" hidden="1"/>
    <cellStyle name="Hyperlink" xfId="6109" builtinId="8" hidden="1"/>
    <cellStyle name="Hyperlink" xfId="6111" builtinId="8" hidden="1"/>
    <cellStyle name="Hyperlink" xfId="6113" builtinId="8" hidden="1"/>
    <cellStyle name="Hyperlink" xfId="6115" builtinId="8" hidden="1"/>
    <cellStyle name="Hyperlink" xfId="6117" builtinId="8" hidden="1"/>
    <cellStyle name="Hyperlink" xfId="6119" builtinId="8" hidden="1"/>
    <cellStyle name="Hyperlink" xfId="6121" builtinId="8" hidden="1"/>
    <cellStyle name="Hyperlink" xfId="6123" builtinId="8" hidden="1"/>
    <cellStyle name="Hyperlink" xfId="6125" builtinId="8" hidden="1"/>
    <cellStyle name="Hyperlink" xfId="6127" builtinId="8" hidden="1"/>
    <cellStyle name="Hyperlink" xfId="6129" builtinId="8" hidden="1"/>
    <cellStyle name="Hyperlink" xfId="6131" builtinId="8" hidden="1"/>
    <cellStyle name="Hyperlink" xfId="6133" builtinId="8" hidden="1"/>
    <cellStyle name="Hyperlink" xfId="6135" builtinId="8" hidden="1"/>
    <cellStyle name="Hyperlink" xfId="6137" builtinId="8" hidden="1"/>
    <cellStyle name="Hyperlink" xfId="6139" builtinId="8" hidden="1"/>
    <cellStyle name="Hyperlink" xfId="6141" builtinId="8" hidden="1"/>
    <cellStyle name="Hyperlink" xfId="6143" builtinId="8" hidden="1"/>
    <cellStyle name="Hyperlink" xfId="6145" builtinId="8" hidden="1"/>
    <cellStyle name="Hyperlink" xfId="6147" builtinId="8" hidden="1"/>
    <cellStyle name="Hyperlink" xfId="6149" builtinId="8" hidden="1"/>
    <cellStyle name="Hyperlink" xfId="6151" builtinId="8" hidden="1"/>
    <cellStyle name="Hyperlink" xfId="6153"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181" builtinId="8" hidden="1"/>
    <cellStyle name="Hyperlink" xfId="6183" builtinId="8" hidden="1"/>
    <cellStyle name="Hyperlink" xfId="6185" builtinId="8" hidden="1"/>
    <cellStyle name="Hyperlink" xfId="6187" builtinId="8" hidden="1"/>
    <cellStyle name="Hyperlink" xfId="6189" builtinId="8" hidden="1"/>
    <cellStyle name="Hyperlink" xfId="6191" builtinId="8" hidden="1"/>
    <cellStyle name="Hyperlink" xfId="6193" builtinId="8" hidden="1"/>
    <cellStyle name="Hyperlink" xfId="6195" builtinId="8" hidden="1"/>
    <cellStyle name="Hyperlink" xfId="6197" builtinId="8" hidden="1"/>
    <cellStyle name="Hyperlink" xfId="6199" builtinId="8" hidden="1"/>
    <cellStyle name="Hyperlink" xfId="6201" builtinId="8" hidden="1"/>
    <cellStyle name="Hyperlink" xfId="6203" builtinId="8" hidden="1"/>
    <cellStyle name="Hyperlink" xfId="6205" builtinId="8" hidden="1"/>
    <cellStyle name="Hyperlink" xfId="6207" builtinId="8" hidden="1"/>
    <cellStyle name="Hyperlink" xfId="6209" builtinId="8" hidden="1"/>
    <cellStyle name="Hyperlink" xfId="6211" builtinId="8"/>
    <cellStyle name="Normal" xfId="0" builtinId="0"/>
    <cellStyle name="Normal 2" xfId="2123" xr:uid="{00000000-0005-0000-0000-000043190000}"/>
    <cellStyle name="Normal 2 2" xfId="6466" xr:uid="{00000000-0005-0000-0000-000044190000}"/>
    <cellStyle name="Normal 2 2 2" xfId="6472" xr:uid="{00000000-0005-0000-0000-000045190000}"/>
    <cellStyle name="Normal 2 3" xfId="6467" xr:uid="{00000000-0005-0000-0000-000046190000}"/>
    <cellStyle name="Normal 2 3 2" xfId="6473" xr:uid="{00000000-0005-0000-0000-000047190000}"/>
    <cellStyle name="Normal 2 4" xfId="6468" xr:uid="{00000000-0005-0000-0000-000048190000}"/>
    <cellStyle name="Normal 2 4 2" xfId="6474" xr:uid="{00000000-0005-0000-0000-000049190000}"/>
    <cellStyle name="Normal 2 5" xfId="6471" xr:uid="{00000000-0005-0000-0000-00004A190000}"/>
    <cellStyle name="Normal 2 6" xfId="6478" xr:uid="{00000000-0005-0000-0000-00004B190000}"/>
    <cellStyle name="Normal 3" xfId="2127" xr:uid="{00000000-0005-0000-0000-00004C190000}"/>
    <cellStyle name="Normal 4" xfId="2128" xr:uid="{00000000-0005-0000-0000-00004D190000}"/>
    <cellStyle name="Normal 4 2" xfId="6476" xr:uid="{00000000-0005-0000-0000-00004E190000}"/>
    <cellStyle name="Normal 5" xfId="6469" xr:uid="{00000000-0005-0000-0000-00004F190000}"/>
    <cellStyle name="Normal 5 2" xfId="6479" xr:uid="{00000000-0005-0000-0000-000050190000}"/>
    <cellStyle name="Normal 6" xfId="6475" xr:uid="{00000000-0005-0000-0000-000051190000}"/>
    <cellStyle name="Normal 7" xfId="6480" xr:uid="{00000000-0005-0000-0000-000052190000}"/>
    <cellStyle name="Percent" xfId="6470" builtinId="5"/>
    <cellStyle name="Percent 2" xfId="6482" xr:uid="{00000000-0005-0000-0000-000054190000}"/>
    <cellStyle name="Standaard_UCM-StatBull mrt 2006 2-6 2" xfId="2129" xr:uid="{00000000-0005-0000-0000-000055190000}"/>
    <cellStyle name="Standard_Tabellenteil in EURO" xfId="2130" xr:uid="{00000000-0005-0000-0000-000056190000}"/>
    <cellStyle name="Vírgula 3" xfId="6477" xr:uid="{00000000-0005-0000-0000-000057190000}"/>
  </cellStyles>
  <dxfs count="143">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3" tint="0.59996337778862885"/>
      </font>
      <fill>
        <patternFill>
          <bgColor theme="3" tint="0.59996337778862885"/>
        </patternFill>
      </fill>
    </dxf>
    <dxf>
      <font>
        <color theme="3" tint="0.79998168889431442"/>
      </font>
      <fill>
        <patternFill>
          <bgColor theme="3"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14996795556505021"/>
      </font>
      <fill>
        <patternFill>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s>
  <tableStyles count="0" defaultTableStyle="TableStyleMedium9" defaultPivotStyle="PivotStyleMedium4"/>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DataSummary!$D$431</c:f>
          <c:strCache>
            <c:ptCount val="1"/>
            <c:pt idx="0">
              <c:v>ARG: Human Capital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InputDataA_GeneralAssumptions!$I$31:$AL$31</c15:sqref>
                  </c15:fullRef>
                </c:ext>
              </c:extLst>
              <c:f>InputDataA_GeneralAssumptions!$I$31:$AL$31</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InputDataA_GeneralAssumptions!$I$34:$AR$34</c15:sqref>
                  </c15:fullRef>
                </c:ext>
              </c:extLst>
              <c:f>InputDataA_GeneralAssumptions!$I$34:$AN$34</c:f>
              <c:numCache>
                <c:formatCode>0.000</c:formatCode>
                <c:ptCount val="30"/>
                <c:pt idx="0">
                  <c:v>7.6292520388960838E-3</c:v>
                </c:pt>
                <c:pt idx="1">
                  <c:v>7.6292520388960838E-3</c:v>
                </c:pt>
                <c:pt idx="2">
                  <c:v>7.6292520388960838E-3</c:v>
                </c:pt>
                <c:pt idx="3">
                  <c:v>7.6292520388960838E-3</c:v>
                </c:pt>
                <c:pt idx="4">
                  <c:v>7.6292520388960838E-3</c:v>
                </c:pt>
                <c:pt idx="5">
                  <c:v>7.6292520388960838E-3</c:v>
                </c:pt>
                <c:pt idx="6">
                  <c:v>7.6292520388960838E-3</c:v>
                </c:pt>
                <c:pt idx="7">
                  <c:v>7.6292520388960838E-3</c:v>
                </c:pt>
                <c:pt idx="8">
                  <c:v>7.6292520388960838E-3</c:v>
                </c:pt>
                <c:pt idx="9">
                  <c:v>7.6292520388960838E-3</c:v>
                </c:pt>
                <c:pt idx="10">
                  <c:v>7.6292520388960838E-3</c:v>
                </c:pt>
                <c:pt idx="11">
                  <c:v>7.6292520388960838E-3</c:v>
                </c:pt>
                <c:pt idx="12">
                  <c:v>7.6292520388960838E-3</c:v>
                </c:pt>
                <c:pt idx="13">
                  <c:v>7.6292520388960838E-3</c:v>
                </c:pt>
                <c:pt idx="14">
                  <c:v>7.6292520388960838E-3</c:v>
                </c:pt>
                <c:pt idx="15">
                  <c:v>7.6292520388960838E-3</c:v>
                </c:pt>
                <c:pt idx="16">
                  <c:v>7.6292520388960838E-3</c:v>
                </c:pt>
                <c:pt idx="17">
                  <c:v>7.6292520388960838E-3</c:v>
                </c:pt>
                <c:pt idx="18">
                  <c:v>7.6292520388960838E-3</c:v>
                </c:pt>
                <c:pt idx="19">
                  <c:v>7.6292520388960838E-3</c:v>
                </c:pt>
                <c:pt idx="20">
                  <c:v>7.6292520388960838E-3</c:v>
                </c:pt>
                <c:pt idx="21">
                  <c:v>7.6292520388960838E-3</c:v>
                </c:pt>
                <c:pt idx="22">
                  <c:v>7.6292520388960838E-3</c:v>
                </c:pt>
                <c:pt idx="23">
                  <c:v>7.6292520388960838E-3</c:v>
                </c:pt>
                <c:pt idx="24">
                  <c:v>7.6292520388960838E-3</c:v>
                </c:pt>
                <c:pt idx="25">
                  <c:v>7.6292520388960838E-3</c:v>
                </c:pt>
                <c:pt idx="26">
                  <c:v>7.6292520388960838E-3</c:v>
                </c:pt>
                <c:pt idx="27">
                  <c:v>7.6292520388960838E-3</c:v>
                </c:pt>
                <c:pt idx="28">
                  <c:v>7.6292520388960838E-3</c:v>
                </c:pt>
                <c:pt idx="29">
                  <c:v>7.6292520388960838E-3</c:v>
                </c:pt>
              </c:numCache>
            </c:numRef>
          </c:val>
          <c:smooth val="0"/>
          <c:extLst>
            <c:ext xmlns:c16="http://schemas.microsoft.com/office/drawing/2014/chart" uri="{C3380CC4-5D6E-409C-BE32-E72D297353CC}">
              <c16:uniqueId val="{00000001-0F6E-480A-AD07-EAB8BA6C87AA}"/>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InputDataA_GeneralAssumptions!$I$31:$AL$31</c15:sqref>
                  </c15:fullRef>
                </c:ext>
              </c:extLst>
              <c:f>InputDataA_GeneralAssumptions!$I$31:$AL$31</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InputDataA_GeneralAssumptions!$I$38:$AL$38</c15:sqref>
                  </c15:fullRef>
                </c:ext>
              </c:extLst>
              <c:f>InputDataA_GeneralAssumptions!$I$38:$AL$38</c:f>
              <c:numCache>
                <c:formatCode>0.000</c:formatCode>
                <c:ptCount val="30"/>
                <c:pt idx="0">
                  <c:v>7.6292520388960838E-3</c:v>
                </c:pt>
                <c:pt idx="1">
                  <c:v>7.6292520388960838E-3</c:v>
                </c:pt>
                <c:pt idx="2">
                  <c:v>7.6292520388960838E-3</c:v>
                </c:pt>
                <c:pt idx="3">
                  <c:v>7.6292520388960838E-3</c:v>
                </c:pt>
                <c:pt idx="4">
                  <c:v>7.6292520388960838E-3</c:v>
                </c:pt>
                <c:pt idx="5">
                  <c:v>7.6292520388960838E-3</c:v>
                </c:pt>
                <c:pt idx="6">
                  <c:v>7.6292520388960838E-3</c:v>
                </c:pt>
                <c:pt idx="7">
                  <c:v>7.6292520388960838E-3</c:v>
                </c:pt>
                <c:pt idx="8">
                  <c:v>7.6292520388960838E-3</c:v>
                </c:pt>
                <c:pt idx="9">
                  <c:v>7.6292520388960838E-3</c:v>
                </c:pt>
                <c:pt idx="10">
                  <c:v>7.6292520388960838E-3</c:v>
                </c:pt>
                <c:pt idx="11">
                  <c:v>7.6292520388960838E-3</c:v>
                </c:pt>
                <c:pt idx="12">
                  <c:v>7.6292520388960838E-3</c:v>
                </c:pt>
                <c:pt idx="13">
                  <c:v>7.6292520388960838E-3</c:v>
                </c:pt>
                <c:pt idx="14">
                  <c:v>7.6292520388960838E-3</c:v>
                </c:pt>
                <c:pt idx="15">
                  <c:v>7.6292520388960838E-3</c:v>
                </c:pt>
                <c:pt idx="16">
                  <c:v>7.6292520388960838E-3</c:v>
                </c:pt>
                <c:pt idx="17">
                  <c:v>7.6292520388960838E-3</c:v>
                </c:pt>
                <c:pt idx="18">
                  <c:v>7.6292520388960838E-3</c:v>
                </c:pt>
                <c:pt idx="19">
                  <c:v>7.6292520388960838E-3</c:v>
                </c:pt>
                <c:pt idx="20">
                  <c:v>7.6292520388960838E-3</c:v>
                </c:pt>
                <c:pt idx="21">
                  <c:v>7.6292520388960838E-3</c:v>
                </c:pt>
                <c:pt idx="22">
                  <c:v>7.6292520388960838E-3</c:v>
                </c:pt>
                <c:pt idx="23">
                  <c:v>7.6292520388960838E-3</c:v>
                </c:pt>
                <c:pt idx="24">
                  <c:v>7.6292520388960838E-3</c:v>
                </c:pt>
                <c:pt idx="25">
                  <c:v>7.6292520388960838E-3</c:v>
                </c:pt>
                <c:pt idx="26">
                  <c:v>7.6292520388960838E-3</c:v>
                </c:pt>
                <c:pt idx="27">
                  <c:v>7.6292520388960838E-3</c:v>
                </c:pt>
                <c:pt idx="28">
                  <c:v>7.6292520388960838E-3</c:v>
                </c:pt>
                <c:pt idx="29">
                  <c:v>7.6292520388960838E-3</c:v>
                </c:pt>
              </c:numCache>
            </c:numRef>
          </c:val>
          <c:smooth val="0"/>
          <c:extLst>
            <c:ext xmlns:c16="http://schemas.microsoft.com/office/drawing/2014/chart" uri="{C3380CC4-5D6E-409C-BE32-E72D297353CC}">
              <c16:uniqueId val="{00000003-0F6E-480A-AD07-EAB8BA6C87AA}"/>
            </c:ext>
          </c:extLst>
        </c:ser>
        <c:dLbls>
          <c:showLegendKey val="0"/>
          <c:showVal val="0"/>
          <c:showCatName val="0"/>
          <c:showSerName val="0"/>
          <c:showPercent val="0"/>
          <c:showBubbleSize val="0"/>
        </c:dLbls>
        <c:smooth val="0"/>
        <c:axId val="-2121726664"/>
        <c:axId val="-2121723624"/>
      </c:lineChart>
      <c:catAx>
        <c:axId val="-2121726664"/>
        <c:scaling>
          <c:orientation val="minMax"/>
        </c:scaling>
        <c:delete val="0"/>
        <c:axPos val="b"/>
        <c:numFmt formatCode="0" sourceLinked="1"/>
        <c:majorTickMark val="none"/>
        <c:minorTickMark val="none"/>
        <c:tickLblPos val="nextTo"/>
        <c:crossAx val="-2121723624"/>
        <c:crosses val="autoZero"/>
        <c:auto val="1"/>
        <c:lblAlgn val="ctr"/>
        <c:lblOffset val="100"/>
        <c:noMultiLvlLbl val="0"/>
      </c:catAx>
      <c:valAx>
        <c:axId val="-2121723624"/>
        <c:scaling>
          <c:orientation val="minMax"/>
          <c:min val="0"/>
        </c:scaling>
        <c:delete val="0"/>
        <c:axPos val="l"/>
        <c:majorGridlines/>
        <c:numFmt formatCode="0.0%" sourceLinked="0"/>
        <c:majorTickMark val="none"/>
        <c:minorTickMark val="none"/>
        <c:tickLblPos val="nextTo"/>
        <c:spPr>
          <a:ln w="9525">
            <a:noFill/>
          </a:ln>
        </c:spPr>
        <c:crossAx val="-21217266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DataSummary!$D$441</c:f>
          <c:strCache>
            <c:ptCount val="1"/>
            <c:pt idx="0">
              <c:v>ARG: Growth Working age to total pop. ratio </c:v>
            </c:pt>
          </c:strCache>
        </c:strRef>
      </c:tx>
      <c:overlay val="0"/>
      <c:txPr>
        <a:bodyPr/>
        <a:lstStyle/>
        <a:p>
          <a:pPr>
            <a:defRPr sz="1300" b="1" i="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InputDataA_GeneralAssumptions!$I$121:$AR$121</c15:sqref>
                  </c15:fullRef>
                </c:ext>
              </c:extLst>
              <c:f>InputDataA_GeneralAssumptions!$I$121:$AN$121</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InputDataA_GeneralAssumptions!$I$125:$AR$125</c15:sqref>
                  </c15:fullRef>
                </c:ext>
              </c:extLst>
              <c:f>InputDataA_GeneralAssumptions!$I$125:$AN$125</c:f>
              <c:numCache>
                <c:formatCode>0.000</c:formatCode>
                <c:ptCount val="30"/>
                <c:pt idx="0">
                  <c:v>3.9143351103509971E-4</c:v>
                </c:pt>
                <c:pt idx="1">
                  <c:v>4.2274240936079899E-4</c:v>
                </c:pt>
                <c:pt idx="2">
                  <c:v>5.4399867599785878E-4</c:v>
                </c:pt>
                <c:pt idx="3">
                  <c:v>6.1963957986521656E-4</c:v>
                </c:pt>
                <c:pt idx="4">
                  <c:v>8.0142809687000494E-4</c:v>
                </c:pt>
                <c:pt idx="5">
                  <c:v>6.2070430309923985E-4</c:v>
                </c:pt>
                <c:pt idx="6">
                  <c:v>7.3524118520218451E-4</c:v>
                </c:pt>
                <c:pt idx="7">
                  <c:v>8.7912624393404748E-4</c:v>
                </c:pt>
                <c:pt idx="8">
                  <c:v>9.8791736598724533E-4</c:v>
                </c:pt>
                <c:pt idx="9">
                  <c:v>1.0832001444143202E-3</c:v>
                </c:pt>
                <c:pt idx="10">
                  <c:v>8.75708003790443E-4</c:v>
                </c:pt>
                <c:pt idx="11">
                  <c:v>1.0339216570158793E-3</c:v>
                </c:pt>
                <c:pt idx="12">
                  <c:v>1.0659786986446651E-3</c:v>
                </c:pt>
                <c:pt idx="13">
                  <c:v>8.8432112704839305E-4</c:v>
                </c:pt>
                <c:pt idx="14">
                  <c:v>5.6625157163270323E-4</c:v>
                </c:pt>
                <c:pt idx="15">
                  <c:v>2.2505077639300985E-4</c:v>
                </c:pt>
                <c:pt idx="16">
                  <c:v>1.0185569140785944E-5</c:v>
                </c:pt>
                <c:pt idx="17">
                  <c:v>-2.7078656201273699E-4</c:v>
                </c:pt>
                <c:pt idx="18">
                  <c:v>-6.8426316788972041E-4</c:v>
                </c:pt>
                <c:pt idx="19">
                  <c:v>-1.1504043728776114E-3</c:v>
                </c:pt>
                <c:pt idx="20">
                  <c:v>-1.7671803762610017E-3</c:v>
                </c:pt>
                <c:pt idx="21">
                  <c:v>-2.0859024443582452E-3</c:v>
                </c:pt>
                <c:pt idx="22">
                  <c:v>-2.3048827532018423E-3</c:v>
                </c:pt>
                <c:pt idx="23">
                  <c:v>-2.3011402538091197E-3</c:v>
                </c:pt>
                <c:pt idx="24">
                  <c:v>-2.1145760428976645E-3</c:v>
                </c:pt>
                <c:pt idx="25">
                  <c:v>-1.9405327678302386E-3</c:v>
                </c:pt>
                <c:pt idx="26">
                  <c:v>-1.7008136082966585E-3</c:v>
                </c:pt>
                <c:pt idx="27">
                  <c:v>-1.6070812308208726E-3</c:v>
                </c:pt>
                <c:pt idx="28">
                  <c:v>-1.7072945150770069E-3</c:v>
                </c:pt>
                <c:pt idx="29">
                  <c:v>-1.978701631464963E-3</c:v>
                </c:pt>
              </c:numCache>
            </c:numRef>
          </c:val>
          <c:smooth val="0"/>
          <c:extLst>
            <c:ext xmlns:c16="http://schemas.microsoft.com/office/drawing/2014/chart" uri="{C3380CC4-5D6E-409C-BE32-E72D297353CC}">
              <c16:uniqueId val="{00000000-2B18-4C23-903B-CAC64F076298}"/>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InputDataA_GeneralAssumptions!$I$121:$AR$121</c15:sqref>
                  </c15:fullRef>
                </c:ext>
              </c:extLst>
              <c:f>InputDataA_GeneralAssumptions!$I$121:$AN$121</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InputDataA_GeneralAssumptions!$I$130:$AR$130</c15:sqref>
                  </c15:fullRef>
                </c:ext>
              </c:extLst>
              <c:f>InputDataA_GeneralAssumptions!$I$130:$AN$130</c:f>
              <c:numCache>
                <c:formatCode>0.000</c:formatCode>
                <c:ptCount val="30"/>
                <c:pt idx="0">
                  <c:v>3.9143351103509971E-4</c:v>
                </c:pt>
                <c:pt idx="1">
                  <c:v>4.2274240936079899E-4</c:v>
                </c:pt>
                <c:pt idx="2">
                  <c:v>5.4399867599785878E-4</c:v>
                </c:pt>
                <c:pt idx="3">
                  <c:v>6.1963957986521656E-4</c:v>
                </c:pt>
                <c:pt idx="4">
                  <c:v>8.0142809687000494E-4</c:v>
                </c:pt>
                <c:pt idx="5">
                  <c:v>6.2070430309923985E-4</c:v>
                </c:pt>
                <c:pt idx="6">
                  <c:v>7.3524118520218451E-4</c:v>
                </c:pt>
                <c:pt idx="7">
                  <c:v>8.7912624393404748E-4</c:v>
                </c:pt>
                <c:pt idx="8">
                  <c:v>9.8791736598724533E-4</c:v>
                </c:pt>
                <c:pt idx="9">
                  <c:v>1.0832001444143202E-3</c:v>
                </c:pt>
                <c:pt idx="10">
                  <c:v>8.75708003790443E-4</c:v>
                </c:pt>
                <c:pt idx="11">
                  <c:v>1.0339216570158793E-3</c:v>
                </c:pt>
                <c:pt idx="12">
                  <c:v>1.0659786986446651E-3</c:v>
                </c:pt>
                <c:pt idx="13">
                  <c:v>8.8432112704839305E-4</c:v>
                </c:pt>
                <c:pt idx="14">
                  <c:v>5.6625157163270323E-4</c:v>
                </c:pt>
                <c:pt idx="15">
                  <c:v>2.2505077639300985E-4</c:v>
                </c:pt>
                <c:pt idx="16">
                  <c:v>1.0185569140785944E-5</c:v>
                </c:pt>
                <c:pt idx="17">
                  <c:v>-2.7078656201273699E-4</c:v>
                </c:pt>
                <c:pt idx="18">
                  <c:v>-6.8426316788972041E-4</c:v>
                </c:pt>
                <c:pt idx="19">
                  <c:v>-1.1504043728776114E-3</c:v>
                </c:pt>
                <c:pt idx="20">
                  <c:v>-1.7671803762610017E-3</c:v>
                </c:pt>
                <c:pt idx="21">
                  <c:v>-2.0859024443582452E-3</c:v>
                </c:pt>
                <c:pt idx="22">
                  <c:v>-2.3048827532018423E-3</c:v>
                </c:pt>
                <c:pt idx="23">
                  <c:v>-2.3011402538091197E-3</c:v>
                </c:pt>
                <c:pt idx="24">
                  <c:v>-2.1145760428976645E-3</c:v>
                </c:pt>
                <c:pt idx="25">
                  <c:v>-1.9405327678302386E-3</c:v>
                </c:pt>
                <c:pt idx="26">
                  <c:v>-1.7008136082966585E-3</c:v>
                </c:pt>
                <c:pt idx="27">
                  <c:v>-1.6070812308208726E-3</c:v>
                </c:pt>
                <c:pt idx="28">
                  <c:v>-1.7072945150770069E-3</c:v>
                </c:pt>
                <c:pt idx="29">
                  <c:v>-1.978701631464963E-3</c:v>
                </c:pt>
              </c:numCache>
            </c:numRef>
          </c:val>
          <c:smooth val="0"/>
          <c:extLst>
            <c:ext xmlns:c16="http://schemas.microsoft.com/office/drawing/2014/chart" uri="{C3380CC4-5D6E-409C-BE32-E72D297353CC}">
              <c16:uniqueId val="{00000001-2B18-4C23-903B-CAC64F076298}"/>
            </c:ext>
          </c:extLst>
        </c:ser>
        <c:dLbls>
          <c:showLegendKey val="0"/>
          <c:showVal val="0"/>
          <c:showCatName val="0"/>
          <c:showSerName val="0"/>
          <c:showPercent val="0"/>
          <c:showBubbleSize val="0"/>
        </c:dLbls>
        <c:smooth val="0"/>
        <c:axId val="-2121399064"/>
        <c:axId val="-2121396024"/>
      </c:lineChart>
      <c:catAx>
        <c:axId val="-2121399064"/>
        <c:scaling>
          <c:orientation val="minMax"/>
        </c:scaling>
        <c:delete val="0"/>
        <c:axPos val="b"/>
        <c:numFmt formatCode="0" sourceLinked="1"/>
        <c:majorTickMark val="none"/>
        <c:minorTickMark val="none"/>
        <c:tickLblPos val="nextTo"/>
        <c:crossAx val="-2121396024"/>
        <c:crosses val="autoZero"/>
        <c:auto val="1"/>
        <c:lblAlgn val="ctr"/>
        <c:lblOffset val="100"/>
        <c:noMultiLvlLbl val="0"/>
      </c:catAx>
      <c:valAx>
        <c:axId val="-2121396024"/>
        <c:scaling>
          <c:orientation val="minMax"/>
        </c:scaling>
        <c:delete val="0"/>
        <c:axPos val="l"/>
        <c:majorGridlines/>
        <c:numFmt formatCode="0.0%" sourceLinked="0"/>
        <c:majorTickMark val="none"/>
        <c:minorTickMark val="none"/>
        <c:tickLblPos val="nextTo"/>
        <c:spPr>
          <a:ln w="9525">
            <a:noFill/>
          </a:ln>
        </c:spPr>
        <c:crossAx val="-21213990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DataSummary!$D$440</c:f>
          <c:strCache>
            <c:ptCount val="1"/>
            <c:pt idx="0">
              <c:v>ARG: Working age population to total pop. ratio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dPt>
            <c:idx val="1"/>
            <c:bubble3D val="0"/>
            <c:spPr>
              <a:ln>
                <a:prstDash val="sysDash"/>
              </a:ln>
            </c:spPr>
            <c:extLst>
              <c:ext xmlns:c16="http://schemas.microsoft.com/office/drawing/2014/chart" uri="{C3380CC4-5D6E-409C-BE32-E72D297353CC}">
                <c16:uniqueId val="{00000001-2B3F-4DBA-A595-AB43898AFFCD}"/>
              </c:ext>
            </c:extLst>
          </c:dPt>
          <c:cat>
            <c:numRef>
              <c:extLst>
                <c:ext xmlns:c15="http://schemas.microsoft.com/office/drawing/2012/chart" uri="{02D57815-91ED-43cb-92C2-25804820EDAC}">
                  <c15:fullRef>
                    <c15:sqref>InputDataA_GeneralAssumptions!$I$121:$AR$121</c15:sqref>
                  </c15:fullRef>
                </c:ext>
              </c:extLst>
              <c:f>InputDataA_GeneralAssumptions!$I$121:$AN$121</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InputDataA_GeneralAssumptions!$I$124:$AR$124</c15:sqref>
                  </c15:fullRef>
                </c:ext>
              </c:extLst>
              <c:f>InputDataA_GeneralAssumptions!$I$124:$AN$124</c:f>
              <c:numCache>
                <c:formatCode>0.000</c:formatCode>
                <c:ptCount val="30"/>
                <c:pt idx="0">
                  <c:v>0.64223307371139526</c:v>
                </c:pt>
                <c:pt idx="1">
                  <c:v>0.64250457286834717</c:v>
                </c:pt>
                <c:pt idx="2">
                  <c:v>0.64285409450531006</c:v>
                </c:pt>
                <c:pt idx="3">
                  <c:v>0.64325243234634399</c:v>
                </c:pt>
                <c:pt idx="4">
                  <c:v>0.64376795291900635</c:v>
                </c:pt>
                <c:pt idx="5">
                  <c:v>0.64416754245758057</c:v>
                </c:pt>
                <c:pt idx="6">
                  <c:v>0.64464116096496582</c:v>
                </c:pt>
                <c:pt idx="7">
                  <c:v>0.64520788192749023</c:v>
                </c:pt>
                <c:pt idx="8">
                  <c:v>0.64584529399871826</c:v>
                </c:pt>
                <c:pt idx="9">
                  <c:v>0.64654487371444702</c:v>
                </c:pt>
                <c:pt idx="10">
                  <c:v>0.64711105823516846</c:v>
                </c:pt>
                <c:pt idx="11">
                  <c:v>0.64778012037277222</c:v>
                </c:pt>
                <c:pt idx="12">
                  <c:v>0.64847064018249512</c:v>
                </c:pt>
                <c:pt idx="13">
                  <c:v>0.64904409646987915</c:v>
                </c:pt>
                <c:pt idx="14">
                  <c:v>0.64941161870956421</c:v>
                </c:pt>
                <c:pt idx="15">
                  <c:v>0.64955776929855347</c:v>
                </c:pt>
                <c:pt idx="16">
                  <c:v>0.64956438541412354</c:v>
                </c:pt>
                <c:pt idx="17">
                  <c:v>0.64938849210739136</c:v>
                </c:pt>
                <c:pt idx="18">
                  <c:v>0.64894413948059082</c:v>
                </c:pt>
                <c:pt idx="19">
                  <c:v>0.64819759130477905</c:v>
                </c:pt>
                <c:pt idx="20">
                  <c:v>0.6470521092414856</c:v>
                </c:pt>
                <c:pt idx="21">
                  <c:v>0.64570242166519165</c:v>
                </c:pt>
                <c:pt idx="22">
                  <c:v>0.64421415328979492</c:v>
                </c:pt>
                <c:pt idx="23">
                  <c:v>0.64273172616958618</c:v>
                </c:pt>
                <c:pt idx="24">
                  <c:v>0.64137262105941772</c:v>
                </c:pt>
                <c:pt idx="25">
                  <c:v>0.64012801647186279</c:v>
                </c:pt>
                <c:pt idx="26">
                  <c:v>0.63903927803039551</c:v>
                </c:pt>
                <c:pt idx="27">
                  <c:v>0.63801229000091553</c:v>
                </c:pt>
                <c:pt idx="28">
                  <c:v>0.63692301511764526</c:v>
                </c:pt>
                <c:pt idx="29">
                  <c:v>0.6356627345085144</c:v>
                </c:pt>
              </c:numCache>
            </c:numRef>
          </c:val>
          <c:smooth val="0"/>
          <c:extLst>
            <c:ext xmlns:c16="http://schemas.microsoft.com/office/drawing/2014/chart" uri="{C3380CC4-5D6E-409C-BE32-E72D297353CC}">
              <c16:uniqueId val="{00000002-2B3F-4DBA-A595-AB43898AFFC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InputDataA_GeneralAssumptions!$I$121:$AR$121</c15:sqref>
                  </c15:fullRef>
                </c:ext>
              </c:extLst>
              <c:f>InputDataA_GeneralAssumptions!$I$121:$AN$121</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InputDataA_GeneralAssumptions!$I$129:$AR$129</c15:sqref>
                  </c15:fullRef>
                </c:ext>
              </c:extLst>
              <c:f>InputDataA_GeneralAssumptions!$I$129:$AN$129</c:f>
              <c:numCache>
                <c:formatCode>0.000</c:formatCode>
                <c:ptCount val="30"/>
                <c:pt idx="0">
                  <c:v>0.64223307371139526</c:v>
                </c:pt>
                <c:pt idx="1">
                  <c:v>0.64250457286834717</c:v>
                </c:pt>
                <c:pt idx="2">
                  <c:v>0.64285409450531006</c:v>
                </c:pt>
                <c:pt idx="3">
                  <c:v>0.64325243234634399</c:v>
                </c:pt>
                <c:pt idx="4">
                  <c:v>0.64376795291900635</c:v>
                </c:pt>
                <c:pt idx="5">
                  <c:v>0.64416754245758057</c:v>
                </c:pt>
                <c:pt idx="6">
                  <c:v>0.64464116096496582</c:v>
                </c:pt>
                <c:pt idx="7">
                  <c:v>0.64520788192749023</c:v>
                </c:pt>
                <c:pt idx="8">
                  <c:v>0.64584529399871826</c:v>
                </c:pt>
                <c:pt idx="9">
                  <c:v>0.64654487371444702</c:v>
                </c:pt>
                <c:pt idx="10">
                  <c:v>0.64711105823516846</c:v>
                </c:pt>
                <c:pt idx="11">
                  <c:v>0.64778012037277222</c:v>
                </c:pt>
                <c:pt idx="12">
                  <c:v>0.64847064018249512</c:v>
                </c:pt>
                <c:pt idx="13">
                  <c:v>0.64904409646987915</c:v>
                </c:pt>
                <c:pt idx="14">
                  <c:v>0.64941161870956421</c:v>
                </c:pt>
                <c:pt idx="15">
                  <c:v>0.64955776929855347</c:v>
                </c:pt>
                <c:pt idx="16">
                  <c:v>0.64956438541412354</c:v>
                </c:pt>
                <c:pt idx="17">
                  <c:v>0.64938849210739136</c:v>
                </c:pt>
                <c:pt idx="18">
                  <c:v>0.64894413948059082</c:v>
                </c:pt>
                <c:pt idx="19">
                  <c:v>0.64819759130477905</c:v>
                </c:pt>
                <c:pt idx="20">
                  <c:v>0.6470521092414856</c:v>
                </c:pt>
                <c:pt idx="21">
                  <c:v>0.64570242166519165</c:v>
                </c:pt>
                <c:pt idx="22">
                  <c:v>0.64421415328979492</c:v>
                </c:pt>
                <c:pt idx="23">
                  <c:v>0.64273172616958618</c:v>
                </c:pt>
                <c:pt idx="24">
                  <c:v>0.64137262105941772</c:v>
                </c:pt>
                <c:pt idx="25">
                  <c:v>0.64012801647186279</c:v>
                </c:pt>
                <c:pt idx="26">
                  <c:v>0.63903927803039551</c:v>
                </c:pt>
                <c:pt idx="27">
                  <c:v>0.63801229000091553</c:v>
                </c:pt>
                <c:pt idx="28">
                  <c:v>0.63692301511764526</c:v>
                </c:pt>
                <c:pt idx="29">
                  <c:v>0.6356627345085144</c:v>
                </c:pt>
              </c:numCache>
            </c:numRef>
          </c:val>
          <c:smooth val="0"/>
          <c:extLst>
            <c:ext xmlns:c16="http://schemas.microsoft.com/office/drawing/2014/chart" uri="{C3380CC4-5D6E-409C-BE32-E72D297353CC}">
              <c16:uniqueId val="{00000003-2B3F-4DBA-A595-AB43898AFFCD}"/>
            </c:ext>
          </c:extLst>
        </c:ser>
        <c:dLbls>
          <c:showLegendKey val="0"/>
          <c:showVal val="0"/>
          <c:showCatName val="0"/>
          <c:showSerName val="0"/>
          <c:showPercent val="0"/>
          <c:showBubbleSize val="0"/>
        </c:dLbls>
        <c:smooth val="0"/>
        <c:axId val="-2121354712"/>
        <c:axId val="-2121351672"/>
      </c:lineChart>
      <c:catAx>
        <c:axId val="-2121354712"/>
        <c:scaling>
          <c:orientation val="minMax"/>
        </c:scaling>
        <c:delete val="0"/>
        <c:axPos val="b"/>
        <c:numFmt formatCode="0" sourceLinked="1"/>
        <c:majorTickMark val="none"/>
        <c:minorTickMark val="none"/>
        <c:tickLblPos val="nextTo"/>
        <c:crossAx val="-2121351672"/>
        <c:crosses val="autoZero"/>
        <c:auto val="1"/>
        <c:lblAlgn val="ctr"/>
        <c:lblOffset val="100"/>
        <c:noMultiLvlLbl val="0"/>
      </c:catAx>
      <c:valAx>
        <c:axId val="-2121351672"/>
        <c:scaling>
          <c:orientation val="minMax"/>
          <c:min val="0"/>
        </c:scaling>
        <c:delete val="0"/>
        <c:axPos val="l"/>
        <c:majorGridlines/>
        <c:numFmt formatCode="0%" sourceLinked="0"/>
        <c:majorTickMark val="none"/>
        <c:minorTickMark val="none"/>
        <c:tickLblPos val="nextTo"/>
        <c:spPr>
          <a:ln w="9525">
            <a:noFill/>
          </a:ln>
        </c:spPr>
        <c:crossAx val="-212135471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DataSummary!$D$442</c:f>
          <c:strCache>
            <c:ptCount val="1"/>
            <c:pt idx="0">
              <c:v>ARG: Share of male population in total population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InputDataA_GeneralAssumptions!$I$112:$AR$112</c15:sqref>
                  </c15:fullRef>
                </c:ext>
              </c:extLst>
              <c:f>InputDataA_GeneralAssumptions!$I$112:$AN$112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InputDataA_GeneralAssumptions!$I$115:$AR$115</c15:sqref>
                  </c15:fullRef>
                </c:ext>
              </c:extLst>
              <c:f>InputDataA_GeneralAssumptions!$I$115:$AN$115</c:f>
              <c:numCache>
                <c:formatCode>0.000</c:formatCode>
                <c:ptCount val="30"/>
                <c:pt idx="0">
                  <c:v>0.48797685330664897</c:v>
                </c:pt>
                <c:pt idx="1">
                  <c:v>0.48809603967673804</c:v>
                </c:pt>
                <c:pt idx="2">
                  <c:v>0.48821572407678998</c:v>
                </c:pt>
                <c:pt idx="3">
                  <c:v>0.48833470279533697</c:v>
                </c:pt>
                <c:pt idx="4">
                  <c:v>0.48845235626856598</c:v>
                </c:pt>
                <c:pt idx="5">
                  <c:v>0.488568628375811</c:v>
                </c:pt>
                <c:pt idx="6">
                  <c:v>0.48868421320425298</c:v>
                </c:pt>
                <c:pt idx="7">
                  <c:v>0.48879929328675997</c:v>
                </c:pt>
                <c:pt idx="8">
                  <c:v>0.48891432306818206</c:v>
                </c:pt>
                <c:pt idx="9">
                  <c:v>0.48902947197540697</c:v>
                </c:pt>
                <c:pt idx="10">
                  <c:v>0.48914489698875102</c:v>
                </c:pt>
                <c:pt idx="11">
                  <c:v>0.489260944037826</c:v>
                </c:pt>
                <c:pt idx="12">
                  <c:v>0.48937825721205896</c:v>
                </c:pt>
                <c:pt idx="13">
                  <c:v>0.48949761610138703</c:v>
                </c:pt>
                <c:pt idx="14">
                  <c:v>0.48961957973100101</c:v>
                </c:pt>
                <c:pt idx="15">
                  <c:v>0.48974435336449601</c:v>
                </c:pt>
                <c:pt idx="16">
                  <c:v>0.48987210462522301</c:v>
                </c:pt>
                <c:pt idx="17">
                  <c:v>0.49000264943967403</c:v>
                </c:pt>
                <c:pt idx="18">
                  <c:v>0.49013583518878595</c:v>
                </c:pt>
                <c:pt idx="19">
                  <c:v>0.49027162162177701</c:v>
                </c:pt>
                <c:pt idx="20">
                  <c:v>0.49040980125323602</c:v>
                </c:pt>
                <c:pt idx="21">
                  <c:v>0.49055059094251097</c:v>
                </c:pt>
                <c:pt idx="22">
                  <c:v>0.49069365411842497</c:v>
                </c:pt>
                <c:pt idx="23">
                  <c:v>0.49083890142053699</c:v>
                </c:pt>
                <c:pt idx="24">
                  <c:v>0.49098598447567704</c:v>
                </c:pt>
                <c:pt idx="25">
                  <c:v>0.49113498241792697</c:v>
                </c:pt>
                <c:pt idx="26">
                  <c:v>0.49128566072854002</c:v>
                </c:pt>
                <c:pt idx="27">
                  <c:v>0.49143774147298996</c:v>
                </c:pt>
                <c:pt idx="28">
                  <c:v>0.49159094615124305</c:v>
                </c:pt>
                <c:pt idx="29">
                  <c:v>0.49174474724885103</c:v>
                </c:pt>
              </c:numCache>
            </c:numRef>
          </c:val>
          <c:smooth val="0"/>
          <c:extLst>
            <c:ext xmlns:c16="http://schemas.microsoft.com/office/drawing/2014/chart" uri="{C3380CC4-5D6E-409C-BE32-E72D297353CC}">
              <c16:uniqueId val="{00000000-FF24-4DB4-883A-97D4F4ADFF6A}"/>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InputDataA_GeneralAssumptions!$I$112:$AR$112</c15:sqref>
                  </c15:fullRef>
                </c:ext>
              </c:extLst>
              <c:f>InputDataA_GeneralAssumptions!$I$112:$AN$112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InputDataA_GeneralAssumptions!$I$119:$AR$119</c15:sqref>
                  </c15:fullRef>
                </c:ext>
              </c:extLst>
              <c:f>InputDataA_GeneralAssumptions!$I$119:$AN$119</c:f>
              <c:numCache>
                <c:formatCode>0.000</c:formatCode>
                <c:ptCount val="30"/>
                <c:pt idx="0">
                  <c:v>0.48797685330664897</c:v>
                </c:pt>
                <c:pt idx="1">
                  <c:v>0.48809603967673804</c:v>
                </c:pt>
                <c:pt idx="2">
                  <c:v>0.48821572407678998</c:v>
                </c:pt>
                <c:pt idx="3">
                  <c:v>0.48833470279533697</c:v>
                </c:pt>
                <c:pt idx="4">
                  <c:v>0.48845235626856598</c:v>
                </c:pt>
                <c:pt idx="5">
                  <c:v>0.488568628375811</c:v>
                </c:pt>
                <c:pt idx="6">
                  <c:v>0.48868421320425298</c:v>
                </c:pt>
                <c:pt idx="7">
                  <c:v>0.48879929328675997</c:v>
                </c:pt>
                <c:pt idx="8">
                  <c:v>0.48891432306818206</c:v>
                </c:pt>
                <c:pt idx="9">
                  <c:v>0.48902947197540697</c:v>
                </c:pt>
                <c:pt idx="10">
                  <c:v>0.48914489698875102</c:v>
                </c:pt>
                <c:pt idx="11">
                  <c:v>0.489260944037826</c:v>
                </c:pt>
                <c:pt idx="12">
                  <c:v>0.48937825721205896</c:v>
                </c:pt>
                <c:pt idx="13">
                  <c:v>0.48949761610138703</c:v>
                </c:pt>
                <c:pt idx="14">
                  <c:v>0.48961957973100101</c:v>
                </c:pt>
                <c:pt idx="15">
                  <c:v>0.48974435336449601</c:v>
                </c:pt>
                <c:pt idx="16">
                  <c:v>0.48987210462522301</c:v>
                </c:pt>
                <c:pt idx="17">
                  <c:v>0.49000264943967403</c:v>
                </c:pt>
                <c:pt idx="18">
                  <c:v>0.49013583518878595</c:v>
                </c:pt>
                <c:pt idx="19">
                  <c:v>0.49027162162177701</c:v>
                </c:pt>
                <c:pt idx="20">
                  <c:v>0.49040980125323602</c:v>
                </c:pt>
                <c:pt idx="21">
                  <c:v>0.49055059094251097</c:v>
                </c:pt>
                <c:pt idx="22">
                  <c:v>0.49069365411842497</c:v>
                </c:pt>
                <c:pt idx="23">
                  <c:v>0.49083890142053699</c:v>
                </c:pt>
                <c:pt idx="24">
                  <c:v>0.49098598447567704</c:v>
                </c:pt>
                <c:pt idx="25">
                  <c:v>0.49113498241792697</c:v>
                </c:pt>
                <c:pt idx="26">
                  <c:v>0.49128566072854002</c:v>
                </c:pt>
                <c:pt idx="27">
                  <c:v>0.49143774147298996</c:v>
                </c:pt>
                <c:pt idx="28">
                  <c:v>0.49159094615124305</c:v>
                </c:pt>
                <c:pt idx="29">
                  <c:v>0.49174474724885103</c:v>
                </c:pt>
              </c:numCache>
            </c:numRef>
          </c:val>
          <c:smooth val="0"/>
          <c:extLst>
            <c:ext xmlns:c16="http://schemas.microsoft.com/office/drawing/2014/chart" uri="{C3380CC4-5D6E-409C-BE32-E72D297353CC}">
              <c16:uniqueId val="{00000001-FF24-4DB4-883A-97D4F4ADFF6A}"/>
            </c:ext>
          </c:extLst>
        </c:ser>
        <c:dLbls>
          <c:showLegendKey val="0"/>
          <c:showVal val="0"/>
          <c:showCatName val="0"/>
          <c:showSerName val="0"/>
          <c:showPercent val="0"/>
          <c:showBubbleSize val="0"/>
        </c:dLbls>
        <c:smooth val="0"/>
        <c:axId val="-2121312664"/>
        <c:axId val="-2121309624"/>
      </c:lineChart>
      <c:catAx>
        <c:axId val="-2121312664"/>
        <c:scaling>
          <c:orientation val="minMax"/>
        </c:scaling>
        <c:delete val="0"/>
        <c:axPos val="b"/>
        <c:numFmt formatCode="0" sourceLinked="1"/>
        <c:majorTickMark val="none"/>
        <c:minorTickMark val="none"/>
        <c:tickLblPos val="nextTo"/>
        <c:crossAx val="-2121309624"/>
        <c:crosses val="autoZero"/>
        <c:auto val="1"/>
        <c:lblAlgn val="ctr"/>
        <c:lblOffset val="100"/>
        <c:noMultiLvlLbl val="0"/>
      </c:catAx>
      <c:valAx>
        <c:axId val="-2121309624"/>
        <c:scaling>
          <c:orientation val="minMax"/>
          <c:min val="0"/>
        </c:scaling>
        <c:delete val="0"/>
        <c:axPos val="l"/>
        <c:majorGridlines/>
        <c:numFmt formatCode="0%" sourceLinked="0"/>
        <c:majorTickMark val="none"/>
        <c:minorTickMark val="none"/>
        <c:tickLblPos val="nextTo"/>
        <c:spPr>
          <a:ln w="9525">
            <a:noFill/>
          </a:ln>
        </c:spPr>
        <c:crossAx val="-21213126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DataSummary!$D$444</c:f>
          <c:strCache>
            <c:ptCount val="1"/>
            <c:pt idx="0">
              <c:v>ARG: Gini Coefficent of Income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InputDataA_GeneralAssumptions!$I$167:$AS$167</c15:sqref>
                  </c15:fullRef>
                </c:ext>
              </c:extLst>
              <c:f>InputDataA_GeneralAssumptions!$I$167:$AN$167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InputDataA_GeneralAssumptions!$I$170:$AS$170</c15:sqref>
                  </c15:fullRef>
                </c:ext>
              </c:extLst>
              <c:f>InputDataA_GeneralAssumptions!$I$170:$AN$170</c:f>
              <c:numCache>
                <c:formatCode>0.000</c:formatCode>
                <c:ptCount val="30"/>
                <c:pt idx="0">
                  <c:v>0.42899999999999999</c:v>
                </c:pt>
                <c:pt idx="1">
                  <c:v>0.42899999999999999</c:v>
                </c:pt>
                <c:pt idx="2">
                  <c:v>0.42899999999999999</c:v>
                </c:pt>
                <c:pt idx="3">
                  <c:v>0.42899999999999999</c:v>
                </c:pt>
                <c:pt idx="4">
                  <c:v>0.42899999999999999</c:v>
                </c:pt>
                <c:pt idx="5">
                  <c:v>0.42899999999999999</c:v>
                </c:pt>
                <c:pt idx="6">
                  <c:v>0.42899999999999999</c:v>
                </c:pt>
                <c:pt idx="7">
                  <c:v>0.42899999999999999</c:v>
                </c:pt>
                <c:pt idx="8">
                  <c:v>0.42899999999999999</c:v>
                </c:pt>
                <c:pt idx="9">
                  <c:v>0.42899999999999999</c:v>
                </c:pt>
                <c:pt idx="10">
                  <c:v>0.42899999999999999</c:v>
                </c:pt>
                <c:pt idx="11">
                  <c:v>0.42899999999999999</c:v>
                </c:pt>
                <c:pt idx="12">
                  <c:v>0.42899999999999999</c:v>
                </c:pt>
                <c:pt idx="13">
                  <c:v>0.42899999999999999</c:v>
                </c:pt>
                <c:pt idx="14">
                  <c:v>0.42899999999999999</c:v>
                </c:pt>
                <c:pt idx="15">
                  <c:v>0.42899999999999999</c:v>
                </c:pt>
                <c:pt idx="16">
                  <c:v>0.42899999999999999</c:v>
                </c:pt>
                <c:pt idx="17">
                  <c:v>0.42899999999999999</c:v>
                </c:pt>
                <c:pt idx="18">
                  <c:v>0.42899999999999999</c:v>
                </c:pt>
                <c:pt idx="19">
                  <c:v>0.42899999999999999</c:v>
                </c:pt>
                <c:pt idx="20">
                  <c:v>0.42899999999999999</c:v>
                </c:pt>
                <c:pt idx="21">
                  <c:v>0.42899999999999999</c:v>
                </c:pt>
                <c:pt idx="22">
                  <c:v>0.42899999999999999</c:v>
                </c:pt>
                <c:pt idx="23">
                  <c:v>0.42899999999999999</c:v>
                </c:pt>
                <c:pt idx="24">
                  <c:v>0.42899999999999999</c:v>
                </c:pt>
                <c:pt idx="25">
                  <c:v>0.42899999999999999</c:v>
                </c:pt>
                <c:pt idx="26">
                  <c:v>0.42899999999999999</c:v>
                </c:pt>
                <c:pt idx="27">
                  <c:v>0.42899999999999999</c:v>
                </c:pt>
                <c:pt idx="28">
                  <c:v>0.42899999999999999</c:v>
                </c:pt>
                <c:pt idx="29">
                  <c:v>0.42899999999999999</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InputDataA_GeneralAssumptions!$I$167:$AS$167</c15:sqref>
                  </c15:fullRef>
                </c:ext>
              </c:extLst>
              <c:f>InputDataA_GeneralAssumptions!$I$167:$AN$167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InputDataA_GeneralAssumptions!$I$174:$AS$174</c15:sqref>
                  </c15:fullRef>
                </c:ext>
              </c:extLst>
              <c:f>InputDataA_GeneralAssumptions!$I$174:$AN$174</c:f>
              <c:numCache>
                <c:formatCode>0.000</c:formatCode>
                <c:ptCount val="30"/>
                <c:pt idx="0">
                  <c:v>0.42899999999999999</c:v>
                </c:pt>
                <c:pt idx="1">
                  <c:v>0.42899999999999999</c:v>
                </c:pt>
                <c:pt idx="2">
                  <c:v>0.42899999999999999</c:v>
                </c:pt>
                <c:pt idx="3">
                  <c:v>0.42899999999999999</c:v>
                </c:pt>
                <c:pt idx="4">
                  <c:v>0.42899999999999999</c:v>
                </c:pt>
                <c:pt idx="5">
                  <c:v>0.42899999999999999</c:v>
                </c:pt>
                <c:pt idx="6">
                  <c:v>0.42899999999999999</c:v>
                </c:pt>
                <c:pt idx="7">
                  <c:v>0.42899999999999999</c:v>
                </c:pt>
                <c:pt idx="8">
                  <c:v>0.42899999999999999</c:v>
                </c:pt>
                <c:pt idx="9">
                  <c:v>0.42899999999999999</c:v>
                </c:pt>
                <c:pt idx="10">
                  <c:v>0.42899999999999999</c:v>
                </c:pt>
                <c:pt idx="11">
                  <c:v>0.42899999999999999</c:v>
                </c:pt>
                <c:pt idx="12">
                  <c:v>0.42899999999999999</c:v>
                </c:pt>
                <c:pt idx="13">
                  <c:v>0.42899999999999999</c:v>
                </c:pt>
                <c:pt idx="14">
                  <c:v>0.42899999999999999</c:v>
                </c:pt>
                <c:pt idx="15">
                  <c:v>0.42899999999999999</c:v>
                </c:pt>
                <c:pt idx="16">
                  <c:v>0.42899999999999999</c:v>
                </c:pt>
                <c:pt idx="17">
                  <c:v>0.42899999999999999</c:v>
                </c:pt>
                <c:pt idx="18">
                  <c:v>0.42899999999999999</c:v>
                </c:pt>
                <c:pt idx="19">
                  <c:v>0.42899999999999999</c:v>
                </c:pt>
                <c:pt idx="20">
                  <c:v>0.42899999999999999</c:v>
                </c:pt>
                <c:pt idx="21">
                  <c:v>0.42899999999999999</c:v>
                </c:pt>
                <c:pt idx="22">
                  <c:v>0.42899999999999999</c:v>
                </c:pt>
                <c:pt idx="23">
                  <c:v>0.42899999999999999</c:v>
                </c:pt>
                <c:pt idx="24">
                  <c:v>0.42899999999999999</c:v>
                </c:pt>
                <c:pt idx="25">
                  <c:v>0.42899999999999999</c:v>
                </c:pt>
                <c:pt idx="26">
                  <c:v>0.42899999999999999</c:v>
                </c:pt>
                <c:pt idx="27">
                  <c:v>0.42899999999999999</c:v>
                </c:pt>
                <c:pt idx="28">
                  <c:v>0.42899999999999999</c:v>
                </c:pt>
                <c:pt idx="29">
                  <c:v>0.42899999999999999</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122173464"/>
        <c:axId val="-2122176520"/>
      </c:lineChart>
      <c:catAx>
        <c:axId val="-2122173464"/>
        <c:scaling>
          <c:orientation val="minMax"/>
        </c:scaling>
        <c:delete val="0"/>
        <c:axPos val="b"/>
        <c:numFmt formatCode="0" sourceLinked="1"/>
        <c:majorTickMark val="none"/>
        <c:minorTickMark val="none"/>
        <c:tickLblPos val="nextTo"/>
        <c:crossAx val="-2122176520"/>
        <c:crosses val="autoZero"/>
        <c:auto val="1"/>
        <c:lblAlgn val="ctr"/>
        <c:lblOffset val="100"/>
        <c:noMultiLvlLbl val="0"/>
      </c:catAx>
      <c:valAx>
        <c:axId val="-2122176520"/>
        <c:scaling>
          <c:orientation val="minMax"/>
        </c:scaling>
        <c:delete val="0"/>
        <c:axPos val="l"/>
        <c:majorGridlines/>
        <c:numFmt formatCode="0.0%" sourceLinked="0"/>
        <c:majorTickMark val="none"/>
        <c:minorTickMark val="none"/>
        <c:tickLblPos val="nextTo"/>
        <c:spPr>
          <a:ln w="9525">
            <a:noFill/>
          </a:ln>
        </c:spPr>
        <c:crossAx val="-21221734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DataSummary!$D$439</c:f>
          <c:strCache>
            <c:ptCount val="1"/>
            <c:pt idx="0">
              <c:v>ARG: Total Population Annual Growth Rate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InputDataA_GeneralAssumptions!$I$103:$AR$103</c15:sqref>
                  </c15:fullRef>
                </c:ext>
              </c:extLst>
              <c:f>InputDataA_GeneralAssumptions!$I$103:$AN$103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InputDataA_GeneralAssumptions!$I$106:$AR$106</c15:sqref>
                  </c15:fullRef>
                </c:ext>
              </c:extLst>
              <c:f>InputDataA_GeneralAssumptions!$I$106:$AN$106</c:f>
              <c:numCache>
                <c:formatCode>0.000</c:formatCode>
                <c:ptCount val="30"/>
                <c:pt idx="0">
                  <c:v>8.9745714122446696E-3</c:v>
                </c:pt>
                <c:pt idx="1">
                  <c:v>8.824043333915732E-3</c:v>
                </c:pt>
                <c:pt idx="2">
                  <c:v>8.6169567853122686E-3</c:v>
                </c:pt>
                <c:pt idx="3">
                  <c:v>8.4574764950844372E-3</c:v>
                </c:pt>
                <c:pt idx="4">
                  <c:v>8.2588335461899476E-3</c:v>
                </c:pt>
                <c:pt idx="5">
                  <c:v>8.0645161290322509E-3</c:v>
                </c:pt>
                <c:pt idx="6">
                  <c:v>7.8743455497383152E-3</c:v>
                </c:pt>
                <c:pt idx="7">
                  <c:v>7.6881519345053384E-3</c:v>
                </c:pt>
                <c:pt idx="8">
                  <c:v>7.5057736720554047E-3</c:v>
                </c:pt>
                <c:pt idx="9">
                  <c:v>7.3065902578797193E-3</c:v>
                </c:pt>
                <c:pt idx="10">
                  <c:v>7.1316821423492716E-3</c:v>
                </c:pt>
                <c:pt idx="11">
                  <c:v>6.9399612653324727E-3</c:v>
                </c:pt>
                <c:pt idx="12">
                  <c:v>6.7518833146338331E-3</c:v>
                </c:pt>
                <c:pt idx="13">
                  <c:v>6.5672948715398416E-3</c:v>
                </c:pt>
                <c:pt idx="14">
                  <c:v>6.4058205974810711E-3</c:v>
                </c:pt>
                <c:pt idx="15">
                  <c:v>6.2471760014144451E-3</c:v>
                </c:pt>
                <c:pt idx="16">
                  <c:v>6.0912516350715151E-3</c:v>
                </c:pt>
                <c:pt idx="17">
                  <c:v>5.9185376360777475E-3</c:v>
                </c:pt>
                <c:pt idx="18">
                  <c:v>5.7679694432655193E-3</c:v>
                </c:pt>
                <c:pt idx="19">
                  <c:v>5.6198093484474132E-3</c:v>
                </c:pt>
                <c:pt idx="20">
                  <c:v>5.4548922372688047E-3</c:v>
                </c:pt>
                <c:pt idx="21">
                  <c:v>5.2925108126564702E-3</c:v>
                </c:pt>
                <c:pt idx="22">
                  <c:v>5.1514293801302458E-3</c:v>
                </c:pt>
                <c:pt idx="23">
                  <c:v>4.9936171810467389E-3</c:v>
                </c:pt>
                <c:pt idx="24">
                  <c:v>4.8567265662942116E-3</c:v>
                </c:pt>
                <c:pt idx="25">
                  <c:v>4.7031267427595225E-3</c:v>
                </c:pt>
                <c:pt idx="26">
                  <c:v>4.5700963975798814E-3</c:v>
                </c:pt>
                <c:pt idx="27">
                  <c:v>4.4387961837404344E-3</c:v>
                </c:pt>
                <c:pt idx="28">
                  <c:v>4.2724855597322531E-3</c:v>
                </c:pt>
                <c:pt idx="29">
                  <c:v>4.1082383873793926E-3</c:v>
                </c:pt>
              </c:numCache>
            </c:numRef>
          </c:val>
          <c:smooth val="0"/>
          <c:extLst>
            <c:ext xmlns:c16="http://schemas.microsoft.com/office/drawing/2014/chart" uri="{C3380CC4-5D6E-409C-BE32-E72D297353CC}">
              <c16:uniqueId val="{00000000-7150-4F72-B2F9-03AD142F5AA1}"/>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InputDataA_GeneralAssumptions!$I$103:$AR$103</c15:sqref>
                  </c15:fullRef>
                </c:ext>
              </c:extLst>
              <c:f>InputDataA_GeneralAssumptions!$I$103:$AN$103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InputDataA_GeneralAssumptions!$I$110:$AR$110</c15:sqref>
                  </c15:fullRef>
                </c:ext>
              </c:extLst>
              <c:f>InputDataA_GeneralAssumptions!$I$110:$AN$110</c:f>
              <c:numCache>
                <c:formatCode>0.000</c:formatCode>
                <c:ptCount val="30"/>
                <c:pt idx="0">
                  <c:v>8.9745714122446696E-3</c:v>
                </c:pt>
                <c:pt idx="1">
                  <c:v>8.824043333915732E-3</c:v>
                </c:pt>
                <c:pt idx="2">
                  <c:v>8.6169567853122686E-3</c:v>
                </c:pt>
                <c:pt idx="3">
                  <c:v>8.4574764950844372E-3</c:v>
                </c:pt>
                <c:pt idx="4">
                  <c:v>8.2588335461899476E-3</c:v>
                </c:pt>
                <c:pt idx="5">
                  <c:v>8.0645161290322509E-3</c:v>
                </c:pt>
                <c:pt idx="6">
                  <c:v>7.8743455497383152E-3</c:v>
                </c:pt>
                <c:pt idx="7">
                  <c:v>7.6881519345053384E-3</c:v>
                </c:pt>
                <c:pt idx="8">
                  <c:v>7.5057736720554047E-3</c:v>
                </c:pt>
                <c:pt idx="9">
                  <c:v>7.3065902578797193E-3</c:v>
                </c:pt>
                <c:pt idx="10">
                  <c:v>7.1316821423492716E-3</c:v>
                </c:pt>
                <c:pt idx="11">
                  <c:v>6.9399612653324727E-3</c:v>
                </c:pt>
                <c:pt idx="12">
                  <c:v>6.7518833146338331E-3</c:v>
                </c:pt>
                <c:pt idx="13">
                  <c:v>6.5672948715398416E-3</c:v>
                </c:pt>
                <c:pt idx="14">
                  <c:v>6.4058205974810711E-3</c:v>
                </c:pt>
                <c:pt idx="15">
                  <c:v>6.2471760014144451E-3</c:v>
                </c:pt>
                <c:pt idx="16">
                  <c:v>6.0912516350715151E-3</c:v>
                </c:pt>
                <c:pt idx="17">
                  <c:v>5.9185376360777475E-3</c:v>
                </c:pt>
                <c:pt idx="18">
                  <c:v>5.7679694432655193E-3</c:v>
                </c:pt>
                <c:pt idx="19">
                  <c:v>5.6198093484474132E-3</c:v>
                </c:pt>
                <c:pt idx="20">
                  <c:v>5.4548922372688047E-3</c:v>
                </c:pt>
                <c:pt idx="21">
                  <c:v>5.2925108126564702E-3</c:v>
                </c:pt>
                <c:pt idx="22">
                  <c:v>5.1514293801302458E-3</c:v>
                </c:pt>
                <c:pt idx="23">
                  <c:v>4.9936171810467389E-3</c:v>
                </c:pt>
                <c:pt idx="24">
                  <c:v>4.8567265662942116E-3</c:v>
                </c:pt>
                <c:pt idx="25">
                  <c:v>4.7031267427595225E-3</c:v>
                </c:pt>
                <c:pt idx="26">
                  <c:v>4.5700963975798814E-3</c:v>
                </c:pt>
                <c:pt idx="27">
                  <c:v>4.4387961837404344E-3</c:v>
                </c:pt>
                <c:pt idx="28">
                  <c:v>4.2724855597322531E-3</c:v>
                </c:pt>
                <c:pt idx="29">
                  <c:v>4.1082383873793926E-3</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2215864"/>
        <c:axId val="-2122218920"/>
      </c:lineChart>
      <c:catAx>
        <c:axId val="-2122215864"/>
        <c:scaling>
          <c:orientation val="minMax"/>
        </c:scaling>
        <c:delete val="0"/>
        <c:axPos val="b"/>
        <c:numFmt formatCode="0" sourceLinked="1"/>
        <c:majorTickMark val="none"/>
        <c:minorTickMark val="none"/>
        <c:tickLblPos val="nextTo"/>
        <c:crossAx val="-2122218920"/>
        <c:crosses val="autoZero"/>
        <c:auto val="1"/>
        <c:lblAlgn val="ctr"/>
        <c:lblOffset val="100"/>
        <c:noMultiLvlLbl val="0"/>
      </c:catAx>
      <c:valAx>
        <c:axId val="-2122218920"/>
        <c:scaling>
          <c:orientation val="minMax"/>
        </c:scaling>
        <c:delete val="0"/>
        <c:axPos val="l"/>
        <c:majorGridlines/>
        <c:numFmt formatCode="0.0%" sourceLinked="0"/>
        <c:majorTickMark val="none"/>
        <c:minorTickMark val="none"/>
        <c:tickLblPos val="nextTo"/>
        <c:spPr>
          <a:ln w="9525">
            <a:noFill/>
          </a:ln>
        </c:spPr>
        <c:crossAx val="-21222158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u="none" strike="noStrike" baseline="0">
                <a:effectLst/>
              </a:rPr>
              <a:t>Total Population Annual Growth Rate</a:t>
            </a:r>
            <a:r>
              <a:rPr lang="en-US" sz="1400" b="1" i="0" u="none" strike="noStrike" baseline="0"/>
              <a:t> </a:t>
            </a:r>
            <a:endParaRPr lang="en-US" sz="1400"/>
          </a:p>
        </c:rich>
      </c:tx>
      <c:overlay val="0"/>
    </c:title>
    <c:autoTitleDeleted val="0"/>
    <c:plotArea>
      <c:layout/>
      <c:lineChart>
        <c:grouping val="standard"/>
        <c:varyColors val="0"/>
        <c:ser>
          <c:idx val="0"/>
          <c:order val="0"/>
          <c:tx>
            <c:v>Baseline</c:v>
          </c:tx>
          <c:marker>
            <c:symbol val="none"/>
          </c:marker>
          <c:cat>
            <c:numRef>
              <c:f>InputDataA_GeneralAssumptions!$I$103:$AR$103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InputDataA_GeneralAssumptions!$I$106:$AR$106</c:f>
              <c:numCache>
                <c:formatCode>0.000</c:formatCode>
                <c:ptCount val="30"/>
                <c:pt idx="0">
                  <c:v>8.9745714122446696E-3</c:v>
                </c:pt>
                <c:pt idx="1">
                  <c:v>8.824043333915732E-3</c:v>
                </c:pt>
                <c:pt idx="2">
                  <c:v>8.6169567853122686E-3</c:v>
                </c:pt>
                <c:pt idx="3">
                  <c:v>8.4574764950844372E-3</c:v>
                </c:pt>
                <c:pt idx="4">
                  <c:v>8.2588335461899476E-3</c:v>
                </c:pt>
                <c:pt idx="5">
                  <c:v>8.0645161290322509E-3</c:v>
                </c:pt>
                <c:pt idx="6">
                  <c:v>7.8743455497383152E-3</c:v>
                </c:pt>
                <c:pt idx="7">
                  <c:v>7.6881519345053384E-3</c:v>
                </c:pt>
                <c:pt idx="8">
                  <c:v>7.5057736720554047E-3</c:v>
                </c:pt>
                <c:pt idx="9">
                  <c:v>7.3065902578797193E-3</c:v>
                </c:pt>
                <c:pt idx="10">
                  <c:v>7.1316821423492716E-3</c:v>
                </c:pt>
                <c:pt idx="11">
                  <c:v>6.9399612653324727E-3</c:v>
                </c:pt>
                <c:pt idx="12">
                  <c:v>6.7518833146338331E-3</c:v>
                </c:pt>
                <c:pt idx="13">
                  <c:v>6.5672948715398416E-3</c:v>
                </c:pt>
                <c:pt idx="14">
                  <c:v>6.4058205974810711E-3</c:v>
                </c:pt>
                <c:pt idx="15">
                  <c:v>6.2471760014144451E-3</c:v>
                </c:pt>
                <c:pt idx="16">
                  <c:v>6.0912516350715151E-3</c:v>
                </c:pt>
                <c:pt idx="17">
                  <c:v>5.9185376360777475E-3</c:v>
                </c:pt>
                <c:pt idx="18">
                  <c:v>5.7679694432655193E-3</c:v>
                </c:pt>
                <c:pt idx="19">
                  <c:v>5.6198093484474132E-3</c:v>
                </c:pt>
                <c:pt idx="20">
                  <c:v>5.4548922372688047E-3</c:v>
                </c:pt>
                <c:pt idx="21">
                  <c:v>5.2925108126564702E-3</c:v>
                </c:pt>
                <c:pt idx="22">
                  <c:v>5.1514293801302458E-3</c:v>
                </c:pt>
                <c:pt idx="23">
                  <c:v>4.9936171810467389E-3</c:v>
                </c:pt>
                <c:pt idx="24">
                  <c:v>4.8567265662942116E-3</c:v>
                </c:pt>
                <c:pt idx="25">
                  <c:v>4.7031267427595225E-3</c:v>
                </c:pt>
                <c:pt idx="26">
                  <c:v>4.5700963975798814E-3</c:v>
                </c:pt>
                <c:pt idx="27">
                  <c:v>4.4387961837404344E-3</c:v>
                </c:pt>
                <c:pt idx="28">
                  <c:v>4.2724855597322531E-3</c:v>
                </c:pt>
                <c:pt idx="29">
                  <c:v>4.1082383873793926E-3</c:v>
                </c:pt>
              </c:numCache>
            </c:numRef>
          </c:val>
          <c:smooth val="0"/>
          <c:extLst>
            <c:ext xmlns:c16="http://schemas.microsoft.com/office/drawing/2014/chart" uri="{C3380CC4-5D6E-409C-BE32-E72D297353CC}">
              <c16:uniqueId val="{00000000-7150-4F72-B2F9-03AD142F5AA1}"/>
            </c:ext>
          </c:extLst>
        </c:ser>
        <c:ser>
          <c:idx val="1"/>
          <c:order val="1"/>
          <c:tx>
            <c:v>Scenario</c:v>
          </c:tx>
          <c:spPr>
            <a:ln>
              <a:prstDash val="sysDash"/>
            </a:ln>
          </c:spPr>
          <c:marker>
            <c:symbol val="none"/>
          </c:marker>
          <c:cat>
            <c:numRef>
              <c:f>InputDataA_GeneralAssumptions!$I$103:$AR$103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InputDataA_GeneralAssumptions!$I$110:$AR$110</c:f>
              <c:numCache>
                <c:formatCode>0.000</c:formatCode>
                <c:ptCount val="30"/>
                <c:pt idx="0">
                  <c:v>8.9745714122446696E-3</c:v>
                </c:pt>
                <c:pt idx="1">
                  <c:v>8.824043333915732E-3</c:v>
                </c:pt>
                <c:pt idx="2">
                  <c:v>8.6169567853122686E-3</c:v>
                </c:pt>
                <c:pt idx="3">
                  <c:v>8.4574764950844372E-3</c:v>
                </c:pt>
                <c:pt idx="4">
                  <c:v>8.2588335461899476E-3</c:v>
                </c:pt>
                <c:pt idx="5">
                  <c:v>8.0645161290322509E-3</c:v>
                </c:pt>
                <c:pt idx="6">
                  <c:v>7.8743455497383152E-3</c:v>
                </c:pt>
                <c:pt idx="7">
                  <c:v>7.6881519345053384E-3</c:v>
                </c:pt>
                <c:pt idx="8">
                  <c:v>7.5057736720554047E-3</c:v>
                </c:pt>
                <c:pt idx="9">
                  <c:v>7.3065902578797193E-3</c:v>
                </c:pt>
                <c:pt idx="10">
                  <c:v>7.1316821423492716E-3</c:v>
                </c:pt>
                <c:pt idx="11">
                  <c:v>6.9399612653324727E-3</c:v>
                </c:pt>
                <c:pt idx="12">
                  <c:v>6.7518833146338331E-3</c:v>
                </c:pt>
                <c:pt idx="13">
                  <c:v>6.5672948715398416E-3</c:v>
                </c:pt>
                <c:pt idx="14">
                  <c:v>6.4058205974810711E-3</c:v>
                </c:pt>
                <c:pt idx="15">
                  <c:v>6.2471760014144451E-3</c:v>
                </c:pt>
                <c:pt idx="16">
                  <c:v>6.0912516350715151E-3</c:v>
                </c:pt>
                <c:pt idx="17">
                  <c:v>5.9185376360777475E-3</c:v>
                </c:pt>
                <c:pt idx="18">
                  <c:v>5.7679694432655193E-3</c:v>
                </c:pt>
                <c:pt idx="19">
                  <c:v>5.6198093484474132E-3</c:v>
                </c:pt>
                <c:pt idx="20">
                  <c:v>5.4548922372688047E-3</c:v>
                </c:pt>
                <c:pt idx="21">
                  <c:v>5.2925108126564702E-3</c:v>
                </c:pt>
                <c:pt idx="22">
                  <c:v>5.1514293801302458E-3</c:v>
                </c:pt>
                <c:pt idx="23">
                  <c:v>4.9936171810467389E-3</c:v>
                </c:pt>
                <c:pt idx="24">
                  <c:v>4.8567265662942116E-3</c:v>
                </c:pt>
                <c:pt idx="25">
                  <c:v>4.7031267427595225E-3</c:v>
                </c:pt>
                <c:pt idx="26">
                  <c:v>4.5700963975798814E-3</c:v>
                </c:pt>
                <c:pt idx="27">
                  <c:v>4.4387961837404344E-3</c:v>
                </c:pt>
                <c:pt idx="28">
                  <c:v>4.2724855597322531E-3</c:v>
                </c:pt>
                <c:pt idx="29">
                  <c:v>4.1082383873793926E-3</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2254552"/>
        <c:axId val="-2122257576"/>
      </c:lineChart>
      <c:catAx>
        <c:axId val="-2122254552"/>
        <c:scaling>
          <c:orientation val="minMax"/>
        </c:scaling>
        <c:delete val="0"/>
        <c:axPos val="b"/>
        <c:numFmt formatCode="0" sourceLinked="1"/>
        <c:majorTickMark val="none"/>
        <c:minorTickMark val="none"/>
        <c:tickLblPos val="nextTo"/>
        <c:crossAx val="-2122257576"/>
        <c:crosses val="autoZero"/>
        <c:auto val="1"/>
        <c:lblAlgn val="ctr"/>
        <c:lblOffset val="100"/>
        <c:noMultiLvlLbl val="0"/>
      </c:catAx>
      <c:valAx>
        <c:axId val="-2122257576"/>
        <c:scaling>
          <c:orientation val="minMax"/>
        </c:scaling>
        <c:delete val="0"/>
        <c:axPos val="l"/>
        <c:majorGridlines/>
        <c:numFmt formatCode="0.0%" sourceLinked="0"/>
        <c:majorTickMark val="none"/>
        <c:minorTickMark val="none"/>
        <c:tickLblPos val="nextTo"/>
        <c:spPr>
          <a:ln w="9525">
            <a:noFill/>
          </a:ln>
        </c:spPr>
        <c:crossAx val="-21222545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DataSummary!$D$447</c:f>
          <c:strCache>
            <c:ptCount val="1"/>
            <c:pt idx="0">
              <c:v>ARG: Efficiency of New Public Capital</c:v>
            </c:pt>
          </c:strCache>
        </c:strRef>
      </c:tx>
      <c:overlay val="0"/>
      <c:txPr>
        <a:bodyPr/>
        <a:lstStyle/>
        <a:p>
          <a:pPr>
            <a:defRPr sz="14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InputDataA_GeneralAssumptions!$I$138:$AR$138</c15:sqref>
                  </c15:fullRef>
                </c:ext>
              </c:extLst>
              <c:f>InputDataA_GeneralAssumptions!$I$138:$AO$138</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InputDataA_GeneralAssumptions!$I$141:$AR$141</c15:sqref>
                  </c15:fullRef>
                </c:ext>
              </c:extLst>
              <c:f>InputDataA_GeneralAssumptions!$I$141:$AO$141</c:f>
              <c:numCache>
                <c:formatCode>0.000</c:formatCode>
                <c:ptCount val="30"/>
                <c:pt idx="0">
                  <c:v>0.7212674617767334</c:v>
                </c:pt>
                <c:pt idx="1">
                  <c:v>0.7212674617767334</c:v>
                </c:pt>
                <c:pt idx="2">
                  <c:v>0.7212674617767334</c:v>
                </c:pt>
                <c:pt idx="3">
                  <c:v>0.7212674617767334</c:v>
                </c:pt>
                <c:pt idx="4">
                  <c:v>0.7212674617767334</c:v>
                </c:pt>
                <c:pt idx="5">
                  <c:v>0.7212674617767334</c:v>
                </c:pt>
                <c:pt idx="6">
                  <c:v>0.7212674617767334</c:v>
                </c:pt>
                <c:pt idx="7">
                  <c:v>0.7212674617767334</c:v>
                </c:pt>
                <c:pt idx="8">
                  <c:v>0.7212674617767334</c:v>
                </c:pt>
                <c:pt idx="9">
                  <c:v>0.7212674617767334</c:v>
                </c:pt>
                <c:pt idx="10">
                  <c:v>0.7212674617767334</c:v>
                </c:pt>
                <c:pt idx="11">
                  <c:v>0.7212674617767334</c:v>
                </c:pt>
                <c:pt idx="12">
                  <c:v>0.7212674617767334</c:v>
                </c:pt>
                <c:pt idx="13">
                  <c:v>0.7212674617767334</c:v>
                </c:pt>
                <c:pt idx="14">
                  <c:v>0.7212674617767334</c:v>
                </c:pt>
                <c:pt idx="15">
                  <c:v>0.7212674617767334</c:v>
                </c:pt>
                <c:pt idx="16">
                  <c:v>0.7212674617767334</c:v>
                </c:pt>
                <c:pt idx="17">
                  <c:v>0.7212674617767334</c:v>
                </c:pt>
                <c:pt idx="18">
                  <c:v>0.7212674617767334</c:v>
                </c:pt>
                <c:pt idx="19">
                  <c:v>0.7212674617767334</c:v>
                </c:pt>
                <c:pt idx="20">
                  <c:v>0.7212674617767334</c:v>
                </c:pt>
                <c:pt idx="21">
                  <c:v>0.7212674617767334</c:v>
                </c:pt>
                <c:pt idx="22">
                  <c:v>0.7212674617767334</c:v>
                </c:pt>
                <c:pt idx="23">
                  <c:v>0.7212674617767334</c:v>
                </c:pt>
                <c:pt idx="24">
                  <c:v>0.7212674617767334</c:v>
                </c:pt>
                <c:pt idx="25">
                  <c:v>0.7212674617767334</c:v>
                </c:pt>
                <c:pt idx="26">
                  <c:v>0.7212674617767334</c:v>
                </c:pt>
                <c:pt idx="27">
                  <c:v>0.7212674617767334</c:v>
                </c:pt>
                <c:pt idx="28">
                  <c:v>0.7212674617767334</c:v>
                </c:pt>
                <c:pt idx="29">
                  <c:v>0.7212674617767334</c:v>
                </c:pt>
              </c:numCache>
            </c:numRef>
          </c:val>
          <c:smooth val="0"/>
          <c:extLst>
            <c:ext xmlns:c16="http://schemas.microsoft.com/office/drawing/2014/chart" uri="{C3380CC4-5D6E-409C-BE32-E72D297353CC}">
              <c16:uniqueId val="{00000000-7150-4F72-B2F9-03AD142F5AA1}"/>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InputDataA_GeneralAssumptions!$I$138:$AR$138</c15:sqref>
                  </c15:fullRef>
                </c:ext>
              </c:extLst>
              <c:f>InputDataA_GeneralAssumptions!$I$138:$AO$138</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InputDataA_GeneralAssumptions!$I$145:$AR$145</c15:sqref>
                  </c15:fullRef>
                </c:ext>
              </c:extLst>
              <c:f>InputDataA_GeneralAssumptions!$I$145:$AO$145</c:f>
              <c:numCache>
                <c:formatCode>0.000</c:formatCode>
                <c:ptCount val="30"/>
                <c:pt idx="0">
                  <c:v>0.7212674617767334</c:v>
                </c:pt>
                <c:pt idx="1">
                  <c:v>0.7212674617767334</c:v>
                </c:pt>
                <c:pt idx="2">
                  <c:v>0.7212674617767334</c:v>
                </c:pt>
                <c:pt idx="3">
                  <c:v>0.7212674617767334</c:v>
                </c:pt>
                <c:pt idx="4">
                  <c:v>0.7212674617767334</c:v>
                </c:pt>
                <c:pt idx="5">
                  <c:v>0.7212674617767334</c:v>
                </c:pt>
                <c:pt idx="6">
                  <c:v>0.7212674617767334</c:v>
                </c:pt>
                <c:pt idx="7">
                  <c:v>0.7212674617767334</c:v>
                </c:pt>
                <c:pt idx="8">
                  <c:v>0.7212674617767334</c:v>
                </c:pt>
                <c:pt idx="9">
                  <c:v>0.7212674617767334</c:v>
                </c:pt>
                <c:pt idx="10">
                  <c:v>0.7212674617767334</c:v>
                </c:pt>
                <c:pt idx="11">
                  <c:v>0.7212674617767334</c:v>
                </c:pt>
                <c:pt idx="12">
                  <c:v>0.7212674617767334</c:v>
                </c:pt>
                <c:pt idx="13">
                  <c:v>0.7212674617767334</c:v>
                </c:pt>
                <c:pt idx="14">
                  <c:v>0.7212674617767334</c:v>
                </c:pt>
                <c:pt idx="15">
                  <c:v>0.7212674617767334</c:v>
                </c:pt>
                <c:pt idx="16">
                  <c:v>0.7212674617767334</c:v>
                </c:pt>
                <c:pt idx="17">
                  <c:v>0.7212674617767334</c:v>
                </c:pt>
                <c:pt idx="18">
                  <c:v>0.7212674617767334</c:v>
                </c:pt>
                <c:pt idx="19">
                  <c:v>0.7212674617767334</c:v>
                </c:pt>
                <c:pt idx="20">
                  <c:v>0.7212674617767334</c:v>
                </c:pt>
                <c:pt idx="21">
                  <c:v>0.7212674617767334</c:v>
                </c:pt>
                <c:pt idx="22">
                  <c:v>0.7212674617767334</c:v>
                </c:pt>
                <c:pt idx="23">
                  <c:v>0.7212674617767334</c:v>
                </c:pt>
                <c:pt idx="24">
                  <c:v>0.7212674617767334</c:v>
                </c:pt>
                <c:pt idx="25">
                  <c:v>0.7212674617767334</c:v>
                </c:pt>
                <c:pt idx="26">
                  <c:v>0.7212674617767334</c:v>
                </c:pt>
                <c:pt idx="27">
                  <c:v>0.7212674617767334</c:v>
                </c:pt>
                <c:pt idx="28">
                  <c:v>0.7212674617767334</c:v>
                </c:pt>
                <c:pt idx="29">
                  <c:v>0.7212674617767334</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2295960"/>
        <c:axId val="-2122299016"/>
      </c:lineChart>
      <c:catAx>
        <c:axId val="-2122295960"/>
        <c:scaling>
          <c:orientation val="minMax"/>
        </c:scaling>
        <c:delete val="0"/>
        <c:axPos val="b"/>
        <c:numFmt formatCode="0" sourceLinked="1"/>
        <c:majorTickMark val="none"/>
        <c:minorTickMark val="none"/>
        <c:tickLblPos val="nextTo"/>
        <c:crossAx val="-2122299016"/>
        <c:crosses val="autoZero"/>
        <c:auto val="1"/>
        <c:lblAlgn val="ctr"/>
        <c:lblOffset val="100"/>
        <c:noMultiLvlLbl val="0"/>
      </c:catAx>
      <c:valAx>
        <c:axId val="-2122299016"/>
        <c:scaling>
          <c:orientation val="minMax"/>
        </c:scaling>
        <c:delete val="0"/>
        <c:axPos val="l"/>
        <c:majorGridlines/>
        <c:numFmt formatCode="0.0%" sourceLinked="0"/>
        <c:majorTickMark val="none"/>
        <c:minorTickMark val="none"/>
        <c:tickLblPos val="nextTo"/>
        <c:spPr>
          <a:ln w="9525">
            <a:noFill/>
          </a:ln>
        </c:spPr>
        <c:crossAx val="-21222959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DataSummary!$D$443</c:f>
          <c:strCache>
            <c:ptCount val="1"/>
            <c:pt idx="0">
              <c:v>ARG: Labor Force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InputDataA_GeneralAssumptions!$I$103:$AP$103</c15:sqref>
                  </c15:fullRef>
                </c:ext>
              </c:extLst>
              <c:f>InputDataA_GeneralAssumptions!$I$103:$AN$103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InputDataA_GeneralAssumptions!$I$135:$AP$135</c15:sqref>
                  </c15:fullRef>
                </c:ext>
              </c:extLst>
              <c:f>InputDataA_GeneralAssumptions!$I$135:$AN$135</c:f>
              <c:numCache>
                <c:formatCode>_(* #,##0.00_);_(* \(#,##0.00\);_(* "-"??_);_(@_)</c:formatCode>
                <c:ptCount val="30"/>
                <c:pt idx="0">
                  <c:v>9.3695178712775995E-3</c:v>
                </c:pt>
                <c:pt idx="1">
                  <c:v>9.2505160406157749E-3</c:v>
                </c:pt>
                <c:pt idx="2">
                  <c:v>9.1656430743924933E-3</c:v>
                </c:pt>
                <c:pt idx="3">
                  <c:v>9.082356662131863E-3</c:v>
                </c:pt>
                <c:pt idx="4">
                  <c:v>9.0668805043112588E-3</c:v>
                </c:pt>
                <c:pt idx="5">
                  <c:v>8.690226111995214E-3</c:v>
                </c:pt>
                <c:pt idx="6">
                  <c:v>8.6153762780951659E-3</c:v>
                </c:pt>
                <c:pt idx="7">
                  <c:v>8.5740370345723793E-3</c:v>
                </c:pt>
                <c:pt idx="8">
                  <c:v>8.5011061221984541E-3</c:v>
                </c:pt>
                <c:pt idx="9">
                  <c:v>8.3977049019166028E-3</c:v>
                </c:pt>
                <c:pt idx="10">
                  <c:v>8.0136354172721802E-3</c:v>
                </c:pt>
                <c:pt idx="11">
                  <c:v>7.9810582985995193E-3</c:v>
                </c:pt>
                <c:pt idx="12">
                  <c:v>7.825059377067678E-3</c:v>
                </c:pt>
                <c:pt idx="13">
                  <c:v>7.4574235961906155E-3</c:v>
                </c:pt>
                <c:pt idx="14">
                  <c:v>6.9756994750946877E-3</c:v>
                </c:pt>
                <c:pt idx="15">
                  <c:v>6.4736327096168722E-3</c:v>
                </c:pt>
                <c:pt idx="16">
                  <c:v>6.1014992470769247E-3</c:v>
                </c:pt>
                <c:pt idx="17">
                  <c:v>5.6461484136063333E-3</c:v>
                </c:pt>
                <c:pt idx="18">
                  <c:v>5.0797594663323231E-3</c:v>
                </c:pt>
                <c:pt idx="19">
                  <c:v>4.4629399223206079E-3</c:v>
                </c:pt>
                <c:pt idx="20">
                  <c:v>3.6780720824913793E-3</c:v>
                </c:pt>
                <c:pt idx="21">
                  <c:v>3.1955687070572836E-3</c:v>
                </c:pt>
                <c:pt idx="22">
                  <c:v>2.8346731861959018E-3</c:v>
                </c:pt>
                <c:pt idx="23">
                  <c:v>2.6809859137302272E-3</c:v>
                </c:pt>
                <c:pt idx="24">
                  <c:v>2.7318806057525791E-3</c:v>
                </c:pt>
                <c:pt idx="25">
                  <c:v>2.7534674033737883E-3</c:v>
                </c:pt>
                <c:pt idx="26">
                  <c:v>2.8615099071389594E-3</c:v>
                </c:pt>
                <c:pt idx="27">
                  <c:v>2.8245814468852437E-3</c:v>
                </c:pt>
                <c:pt idx="28">
                  <c:v>2.5578966534933745E-3</c:v>
                </c:pt>
                <c:pt idx="29">
                  <c:v>2.1214077779148077E-3</c:v>
                </c:pt>
              </c:numCache>
            </c:numRef>
          </c:val>
          <c:smooth val="0"/>
          <c:extLst>
            <c:ext xmlns:c16="http://schemas.microsoft.com/office/drawing/2014/chart" uri="{C3380CC4-5D6E-409C-BE32-E72D297353CC}">
              <c16:uniqueId val="{00000001-9C6C-4B18-BDEB-B9C4BA18080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InputDataA_GeneralAssumptions!$I$103:$AP$103</c15:sqref>
                  </c15:fullRef>
                </c:ext>
              </c:extLst>
              <c:f>InputDataA_GeneralAssumptions!$I$103:$AN$103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InputDataA_GeneralAssumptions!$I$136:$AP$136</c15:sqref>
                  </c15:fullRef>
                </c:ext>
              </c:extLst>
              <c:f>InputDataA_GeneralAssumptions!$I$136:$AN$136</c:f>
              <c:numCache>
                <c:formatCode>_(* #,##0.00_);_(* \(#,##0.00\);_(* "-"??_);_(@_)</c:formatCode>
                <c:ptCount val="30"/>
                <c:pt idx="0">
                  <c:v>9.3695178712775995E-3</c:v>
                </c:pt>
                <c:pt idx="1">
                  <c:v>9.2505160406157749E-3</c:v>
                </c:pt>
                <c:pt idx="2">
                  <c:v>9.1656430743924933E-3</c:v>
                </c:pt>
                <c:pt idx="3">
                  <c:v>9.082356662131863E-3</c:v>
                </c:pt>
                <c:pt idx="4">
                  <c:v>9.0668805043112588E-3</c:v>
                </c:pt>
                <c:pt idx="5">
                  <c:v>8.690226111995214E-3</c:v>
                </c:pt>
                <c:pt idx="6">
                  <c:v>8.6153762780951659E-3</c:v>
                </c:pt>
                <c:pt idx="7">
                  <c:v>8.5740370345723793E-3</c:v>
                </c:pt>
                <c:pt idx="8">
                  <c:v>8.5011061221984541E-3</c:v>
                </c:pt>
                <c:pt idx="9">
                  <c:v>8.3977049019166028E-3</c:v>
                </c:pt>
                <c:pt idx="10">
                  <c:v>8.0136354172721802E-3</c:v>
                </c:pt>
                <c:pt idx="11">
                  <c:v>7.9810582985995193E-3</c:v>
                </c:pt>
                <c:pt idx="12">
                  <c:v>7.825059377067678E-3</c:v>
                </c:pt>
                <c:pt idx="13">
                  <c:v>7.4574235961906155E-3</c:v>
                </c:pt>
                <c:pt idx="14">
                  <c:v>6.9756994750946877E-3</c:v>
                </c:pt>
                <c:pt idx="15">
                  <c:v>6.4736327096168722E-3</c:v>
                </c:pt>
                <c:pt idx="16">
                  <c:v>6.1014992470769247E-3</c:v>
                </c:pt>
                <c:pt idx="17">
                  <c:v>5.6461484136063333E-3</c:v>
                </c:pt>
                <c:pt idx="18">
                  <c:v>5.0797594663323231E-3</c:v>
                </c:pt>
                <c:pt idx="19">
                  <c:v>4.4629399223206079E-3</c:v>
                </c:pt>
                <c:pt idx="20">
                  <c:v>3.6780720824913793E-3</c:v>
                </c:pt>
                <c:pt idx="21">
                  <c:v>3.1955687070572836E-3</c:v>
                </c:pt>
                <c:pt idx="22">
                  <c:v>2.8346731861959018E-3</c:v>
                </c:pt>
                <c:pt idx="23">
                  <c:v>2.6809859137302272E-3</c:v>
                </c:pt>
                <c:pt idx="24">
                  <c:v>2.7318806057525791E-3</c:v>
                </c:pt>
                <c:pt idx="25">
                  <c:v>2.7534674033737883E-3</c:v>
                </c:pt>
                <c:pt idx="26">
                  <c:v>2.8615099071389594E-3</c:v>
                </c:pt>
                <c:pt idx="27">
                  <c:v>2.8245814468852437E-3</c:v>
                </c:pt>
                <c:pt idx="28">
                  <c:v>2.5578966534933745E-3</c:v>
                </c:pt>
                <c:pt idx="29">
                  <c:v>2.1214077779148077E-3</c:v>
                </c:pt>
              </c:numCache>
            </c:numRef>
          </c:val>
          <c:smooth val="0"/>
          <c:extLst>
            <c:ext xmlns:c16="http://schemas.microsoft.com/office/drawing/2014/chart" uri="{C3380CC4-5D6E-409C-BE32-E72D297353CC}">
              <c16:uniqueId val="{00000003-9C6C-4B18-BDEB-B9C4BA18080B}"/>
            </c:ext>
          </c:extLst>
        </c:ser>
        <c:dLbls>
          <c:showLegendKey val="0"/>
          <c:showVal val="0"/>
          <c:showCatName val="0"/>
          <c:showSerName val="0"/>
          <c:showPercent val="0"/>
          <c:showBubbleSize val="0"/>
        </c:dLbls>
        <c:smooth val="0"/>
        <c:axId val="-2121091352"/>
        <c:axId val="-2121088312"/>
      </c:lineChart>
      <c:catAx>
        <c:axId val="-2121091352"/>
        <c:scaling>
          <c:orientation val="minMax"/>
        </c:scaling>
        <c:delete val="0"/>
        <c:axPos val="b"/>
        <c:numFmt formatCode="0" sourceLinked="1"/>
        <c:majorTickMark val="none"/>
        <c:minorTickMark val="none"/>
        <c:tickLblPos val="nextTo"/>
        <c:crossAx val="-2121088312"/>
        <c:crosses val="autoZero"/>
        <c:auto val="1"/>
        <c:lblAlgn val="ctr"/>
        <c:lblOffset val="100"/>
        <c:noMultiLvlLbl val="0"/>
      </c:catAx>
      <c:valAx>
        <c:axId val="-2121088312"/>
        <c:scaling>
          <c:orientation val="minMax"/>
          <c:min val="0"/>
        </c:scaling>
        <c:delete val="0"/>
        <c:axPos val="l"/>
        <c:majorGridlines/>
        <c:numFmt formatCode="0.0%" sourceLinked="0"/>
        <c:majorTickMark val="none"/>
        <c:minorTickMark val="none"/>
        <c:tickLblPos val="nextTo"/>
        <c:spPr>
          <a:ln w="9525">
            <a:noFill/>
          </a:ln>
        </c:spPr>
        <c:crossAx val="-2121091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DataSummary!$D$445</c:f>
          <c:strCache>
            <c:ptCount val="1"/>
            <c:pt idx="0">
              <c:v>ARG: Shared Prosperity Premium</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InputDataA_GeneralAssumptions!$J$176:$AP$176</c15:sqref>
                  </c15:fullRef>
                </c:ext>
              </c:extLst>
              <c:f>InputDataA_GeneralAssumptions!$J$176:$AN$176</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InputDataA_GeneralAssumptions!$J$179:$AP$179</c15:sqref>
                  </c15:fullRef>
                </c:ext>
              </c:extLst>
              <c:f>InputDataA_GeneralAssumptions!$J$179:$AN$179</c:f>
              <c:numCache>
                <c:formatCode>0.000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InputDataA_GeneralAssumptions!$J$176:$AP$176</c15:sqref>
                  </c15:fullRef>
                </c:ext>
              </c:extLst>
              <c:f>InputDataA_GeneralAssumptions!$J$176:$AN$176</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InputDataA_GeneralAssumptions!$J$183:$AP$183</c15:sqref>
                  </c15:fullRef>
                </c:ext>
              </c:extLst>
              <c:f>InputDataA_GeneralAssumptions!$J$183:$AN$183</c:f>
              <c:numCache>
                <c:formatCode>0.000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121052264"/>
        <c:axId val="-2121049224"/>
      </c:lineChart>
      <c:catAx>
        <c:axId val="-2121052264"/>
        <c:scaling>
          <c:orientation val="minMax"/>
        </c:scaling>
        <c:delete val="0"/>
        <c:axPos val="b"/>
        <c:numFmt formatCode="0" sourceLinked="1"/>
        <c:majorTickMark val="none"/>
        <c:minorTickMark val="none"/>
        <c:tickLblPos val="nextTo"/>
        <c:crossAx val="-2121049224"/>
        <c:crosses val="autoZero"/>
        <c:auto val="1"/>
        <c:lblAlgn val="ctr"/>
        <c:lblOffset val="100"/>
        <c:noMultiLvlLbl val="0"/>
      </c:catAx>
      <c:valAx>
        <c:axId val="-2121049224"/>
        <c:scaling>
          <c:orientation val="minMax"/>
        </c:scaling>
        <c:delete val="0"/>
        <c:axPos val="l"/>
        <c:majorGridlines/>
        <c:numFmt formatCode="0.0%" sourceLinked="0"/>
        <c:majorTickMark val="none"/>
        <c:minorTickMark val="none"/>
        <c:tickLblPos val="nextTo"/>
        <c:spPr>
          <a:ln w="9525">
            <a:noFill/>
          </a:ln>
        </c:spPr>
        <c:crossAx val="-21210522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DataSummary!$D$446</c:f>
          <c:strCache>
            <c:ptCount val="1"/>
            <c:pt idx="0">
              <c:v>ARG: Income share of Bottom 40% of Population</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InputDataA_GeneralAssumptions!$I$163:$AP$163</c15:sqref>
                  </c15:fullRef>
                </c:ext>
              </c:extLst>
              <c:f>InputDataA_GeneralAssumptions!$I$163:$AN$163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InputDataA_GeneralAssumptions!$I$164:$AP$164</c15:sqref>
                  </c15:fullRef>
                </c:ext>
              </c:extLst>
              <c:f>InputDataA_GeneralAssumptions!$I$164:$AN$164</c:f>
              <c:numCache>
                <c:formatCode>0.00%</c:formatCode>
                <c:ptCount val="30"/>
                <c:pt idx="0">
                  <c:v>0.1458015620603933</c:v>
                </c:pt>
                <c:pt idx="1">
                  <c:v>0.1458015620603933</c:v>
                </c:pt>
                <c:pt idx="2">
                  <c:v>0.1458015620603933</c:v>
                </c:pt>
                <c:pt idx="3">
                  <c:v>0.1458015620603933</c:v>
                </c:pt>
                <c:pt idx="4">
                  <c:v>0.1458015620603933</c:v>
                </c:pt>
                <c:pt idx="5">
                  <c:v>0.1458015620603933</c:v>
                </c:pt>
                <c:pt idx="6">
                  <c:v>0.1458015620603933</c:v>
                </c:pt>
                <c:pt idx="7">
                  <c:v>0.1458015620603933</c:v>
                </c:pt>
                <c:pt idx="8">
                  <c:v>0.1458015620603933</c:v>
                </c:pt>
                <c:pt idx="9">
                  <c:v>0.1458015620603933</c:v>
                </c:pt>
                <c:pt idx="10">
                  <c:v>0.1458015620603933</c:v>
                </c:pt>
                <c:pt idx="11">
                  <c:v>0.1458015620603933</c:v>
                </c:pt>
                <c:pt idx="12">
                  <c:v>0.1458015620603933</c:v>
                </c:pt>
                <c:pt idx="13">
                  <c:v>0.1458015620603933</c:v>
                </c:pt>
                <c:pt idx="14">
                  <c:v>0.1458015620603933</c:v>
                </c:pt>
                <c:pt idx="15">
                  <c:v>0.1458015620603933</c:v>
                </c:pt>
                <c:pt idx="16">
                  <c:v>0.1458015620603933</c:v>
                </c:pt>
                <c:pt idx="17">
                  <c:v>0.1458015620603933</c:v>
                </c:pt>
                <c:pt idx="18">
                  <c:v>0.1458015620603933</c:v>
                </c:pt>
                <c:pt idx="19">
                  <c:v>0.1458015620603933</c:v>
                </c:pt>
                <c:pt idx="20">
                  <c:v>0.1458015620603933</c:v>
                </c:pt>
                <c:pt idx="21">
                  <c:v>0.1458015620603933</c:v>
                </c:pt>
                <c:pt idx="22">
                  <c:v>0.1458015620603933</c:v>
                </c:pt>
                <c:pt idx="23">
                  <c:v>0.1458015620603933</c:v>
                </c:pt>
                <c:pt idx="24">
                  <c:v>0.1458015620603933</c:v>
                </c:pt>
                <c:pt idx="25">
                  <c:v>0.1458015620603933</c:v>
                </c:pt>
                <c:pt idx="26">
                  <c:v>0.1458015620603933</c:v>
                </c:pt>
                <c:pt idx="27">
                  <c:v>0.1458015620603933</c:v>
                </c:pt>
                <c:pt idx="28">
                  <c:v>0.1458015620603933</c:v>
                </c:pt>
                <c:pt idx="29">
                  <c:v>0.1458015620603933</c:v>
                </c:pt>
              </c:numCache>
            </c:numRef>
          </c:val>
          <c:smooth val="0"/>
          <c:extLst>
            <c:ext xmlns:c16="http://schemas.microsoft.com/office/drawing/2014/chart" uri="{C3380CC4-5D6E-409C-BE32-E72D297353CC}">
              <c16:uniqueId val="{00000000-A205-48C5-A0BE-7920E396F20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InputDataA_GeneralAssumptions!$I$163:$AP$163</c15:sqref>
                  </c15:fullRef>
                </c:ext>
              </c:extLst>
              <c:f>InputDataA_GeneralAssumptions!$I$163:$AN$163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InputDataA_GeneralAssumptions!$I$165:$AP$165</c15:sqref>
                  </c15:fullRef>
                </c:ext>
              </c:extLst>
              <c:f>InputDataA_GeneralAssumptions!$I$165:$AN$165</c:f>
              <c:numCache>
                <c:formatCode>0.00%</c:formatCode>
                <c:ptCount val="30"/>
                <c:pt idx="0">
                  <c:v>0.1458015620603933</c:v>
                </c:pt>
                <c:pt idx="1">
                  <c:v>0.1458015620603933</c:v>
                </c:pt>
                <c:pt idx="2">
                  <c:v>0.1458015620603933</c:v>
                </c:pt>
                <c:pt idx="3">
                  <c:v>0.1458015620603933</c:v>
                </c:pt>
                <c:pt idx="4">
                  <c:v>0.1458015620603933</c:v>
                </c:pt>
                <c:pt idx="5">
                  <c:v>0.1458015620603933</c:v>
                </c:pt>
                <c:pt idx="6">
                  <c:v>0.1458015620603933</c:v>
                </c:pt>
                <c:pt idx="7">
                  <c:v>0.1458015620603933</c:v>
                </c:pt>
                <c:pt idx="8">
                  <c:v>0.1458015620603933</c:v>
                </c:pt>
                <c:pt idx="9">
                  <c:v>0.1458015620603933</c:v>
                </c:pt>
                <c:pt idx="10">
                  <c:v>0.1458015620603933</c:v>
                </c:pt>
                <c:pt idx="11">
                  <c:v>0.1458015620603933</c:v>
                </c:pt>
                <c:pt idx="12">
                  <c:v>0.1458015620603933</c:v>
                </c:pt>
                <c:pt idx="13">
                  <c:v>0.1458015620603933</c:v>
                </c:pt>
                <c:pt idx="14">
                  <c:v>0.1458015620603933</c:v>
                </c:pt>
                <c:pt idx="15">
                  <c:v>0.1458015620603933</c:v>
                </c:pt>
                <c:pt idx="16">
                  <c:v>0.1458015620603933</c:v>
                </c:pt>
                <c:pt idx="17">
                  <c:v>0.1458015620603933</c:v>
                </c:pt>
                <c:pt idx="18">
                  <c:v>0.1458015620603933</c:v>
                </c:pt>
                <c:pt idx="19">
                  <c:v>0.1458015620603933</c:v>
                </c:pt>
                <c:pt idx="20">
                  <c:v>0.1458015620603933</c:v>
                </c:pt>
                <c:pt idx="21">
                  <c:v>0.1458015620603933</c:v>
                </c:pt>
                <c:pt idx="22">
                  <c:v>0.1458015620603933</c:v>
                </c:pt>
                <c:pt idx="23">
                  <c:v>0.1458015620603933</c:v>
                </c:pt>
                <c:pt idx="24">
                  <c:v>0.1458015620603933</c:v>
                </c:pt>
                <c:pt idx="25">
                  <c:v>0.1458015620603933</c:v>
                </c:pt>
                <c:pt idx="26">
                  <c:v>0.1458015620603933</c:v>
                </c:pt>
                <c:pt idx="27">
                  <c:v>0.1458015620603933</c:v>
                </c:pt>
                <c:pt idx="28">
                  <c:v>0.1458015620603933</c:v>
                </c:pt>
                <c:pt idx="29">
                  <c:v>0.1458015620603933</c:v>
                </c:pt>
              </c:numCache>
            </c:numRef>
          </c:val>
          <c:smooth val="0"/>
          <c:extLst>
            <c:ext xmlns:c16="http://schemas.microsoft.com/office/drawing/2014/chart" uri="{C3380CC4-5D6E-409C-BE32-E72D297353CC}">
              <c16:uniqueId val="{00000001-A205-48C5-A0BE-7920E396F20D}"/>
            </c:ext>
          </c:extLst>
        </c:ser>
        <c:dLbls>
          <c:showLegendKey val="0"/>
          <c:showVal val="0"/>
          <c:showCatName val="0"/>
          <c:showSerName val="0"/>
          <c:showPercent val="0"/>
          <c:showBubbleSize val="0"/>
        </c:dLbls>
        <c:smooth val="0"/>
        <c:axId val="-2121014728"/>
        <c:axId val="-2121011688"/>
      </c:lineChart>
      <c:catAx>
        <c:axId val="-2121014728"/>
        <c:scaling>
          <c:orientation val="minMax"/>
        </c:scaling>
        <c:delete val="0"/>
        <c:axPos val="b"/>
        <c:numFmt formatCode="0" sourceLinked="1"/>
        <c:majorTickMark val="none"/>
        <c:minorTickMark val="none"/>
        <c:tickLblPos val="nextTo"/>
        <c:crossAx val="-2121011688"/>
        <c:crosses val="autoZero"/>
        <c:auto val="1"/>
        <c:lblAlgn val="ctr"/>
        <c:lblOffset val="100"/>
        <c:noMultiLvlLbl val="0"/>
      </c:catAx>
      <c:valAx>
        <c:axId val="-2121011688"/>
        <c:scaling>
          <c:orientation val="minMax"/>
        </c:scaling>
        <c:delete val="0"/>
        <c:axPos val="l"/>
        <c:majorGridlines/>
        <c:numFmt formatCode="0.0%" sourceLinked="0"/>
        <c:majorTickMark val="none"/>
        <c:minorTickMark val="none"/>
        <c:tickLblPos val="nextTo"/>
        <c:spPr>
          <a:ln w="9525">
            <a:noFill/>
          </a:ln>
        </c:spPr>
        <c:crossAx val="-21210147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DataSummary!$D$432</c:f>
          <c:strCache>
            <c:ptCount val="1"/>
            <c:pt idx="0">
              <c:v>ARG: Total Factor Productivity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InputDataA_GeneralAssumptions!$I$31:$AR$31</c15:sqref>
                  </c15:fullRef>
                </c:ext>
              </c:extLst>
              <c:f>InputDataA_GeneralAssumptions!$I$31:$AN$31</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InputDataA_GeneralAssumptions!$I$43:$AR$43</c15:sqref>
                  </c15:fullRef>
                </c:ext>
              </c:extLst>
              <c:f>InputDataA_GeneralAssumptions!$I$43:$AN$43</c:f>
              <c:numCache>
                <c:formatCode>0.000</c:formatCode>
                <c:ptCount val="30"/>
                <c:pt idx="0">
                  <c:v>-2.3101656697690487E-3</c:v>
                </c:pt>
                <c:pt idx="1">
                  <c:v>-2.3101656697690487E-3</c:v>
                </c:pt>
                <c:pt idx="2">
                  <c:v>-2.3101656697690487E-3</c:v>
                </c:pt>
                <c:pt idx="3">
                  <c:v>-2.3101656697690487E-3</c:v>
                </c:pt>
                <c:pt idx="4">
                  <c:v>-2.3101656697690487E-3</c:v>
                </c:pt>
                <c:pt idx="5">
                  <c:v>-2.3101656697690487E-3</c:v>
                </c:pt>
                <c:pt idx="6">
                  <c:v>-2.3101656697690487E-3</c:v>
                </c:pt>
                <c:pt idx="7">
                  <c:v>-2.3101656697690487E-3</c:v>
                </c:pt>
                <c:pt idx="8">
                  <c:v>-2.3101656697690487E-3</c:v>
                </c:pt>
                <c:pt idx="9">
                  <c:v>-2.3101656697690487E-3</c:v>
                </c:pt>
                <c:pt idx="10">
                  <c:v>-2.3101656697690487E-3</c:v>
                </c:pt>
                <c:pt idx="11">
                  <c:v>-2.3101656697690487E-3</c:v>
                </c:pt>
                <c:pt idx="12">
                  <c:v>-2.3101656697690487E-3</c:v>
                </c:pt>
                <c:pt idx="13">
                  <c:v>-2.3101656697690487E-3</c:v>
                </c:pt>
                <c:pt idx="14">
                  <c:v>-2.3101656697690487E-3</c:v>
                </c:pt>
                <c:pt idx="15">
                  <c:v>-2.3101656697690487E-3</c:v>
                </c:pt>
                <c:pt idx="16">
                  <c:v>-2.3101656697690487E-3</c:v>
                </c:pt>
                <c:pt idx="17">
                  <c:v>-2.3101656697690487E-3</c:v>
                </c:pt>
                <c:pt idx="18">
                  <c:v>-2.3101656697690487E-3</c:v>
                </c:pt>
                <c:pt idx="19">
                  <c:v>-2.3101656697690487E-3</c:v>
                </c:pt>
                <c:pt idx="20">
                  <c:v>-2.3101656697690487E-3</c:v>
                </c:pt>
                <c:pt idx="21">
                  <c:v>-2.3101656697690487E-3</c:v>
                </c:pt>
                <c:pt idx="22">
                  <c:v>-2.3101656697690487E-3</c:v>
                </c:pt>
                <c:pt idx="23">
                  <c:v>-2.3101656697690487E-3</c:v>
                </c:pt>
                <c:pt idx="24">
                  <c:v>-2.3101656697690487E-3</c:v>
                </c:pt>
                <c:pt idx="25">
                  <c:v>-2.3101656697690487E-3</c:v>
                </c:pt>
                <c:pt idx="26">
                  <c:v>-2.3101656697690487E-3</c:v>
                </c:pt>
                <c:pt idx="27">
                  <c:v>-2.3101656697690487E-3</c:v>
                </c:pt>
                <c:pt idx="28">
                  <c:v>-2.3101656697690487E-3</c:v>
                </c:pt>
                <c:pt idx="29">
                  <c:v>-2.3101656697690487E-3</c:v>
                </c:pt>
              </c:numCache>
            </c:numRef>
          </c:val>
          <c:smooth val="0"/>
          <c:extLst>
            <c:ext xmlns:c16="http://schemas.microsoft.com/office/drawing/2014/chart" uri="{C3380CC4-5D6E-409C-BE32-E72D297353CC}">
              <c16:uniqueId val="{00000000-7179-4D9F-9B8D-6890C02281B4}"/>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InputDataA_GeneralAssumptions!$I$31:$AR$31</c15:sqref>
                  </c15:fullRef>
                </c:ext>
              </c:extLst>
              <c:f>InputDataA_GeneralAssumptions!$I$31:$AN$31</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InputDataA_GeneralAssumptions!$I$47:$AR$47</c15:sqref>
                  </c15:fullRef>
                </c:ext>
              </c:extLst>
              <c:f>InputDataA_GeneralAssumptions!$I$47:$AN$47</c:f>
              <c:numCache>
                <c:formatCode>0.000</c:formatCode>
                <c:ptCount val="30"/>
                <c:pt idx="0">
                  <c:v>-2.3101656697690487E-3</c:v>
                </c:pt>
                <c:pt idx="1">
                  <c:v>-2.3101656697690487E-3</c:v>
                </c:pt>
                <c:pt idx="2">
                  <c:v>-2.3101656697690487E-3</c:v>
                </c:pt>
                <c:pt idx="3">
                  <c:v>-2.3101656697690487E-3</c:v>
                </c:pt>
                <c:pt idx="4">
                  <c:v>-2.3101656697690487E-3</c:v>
                </c:pt>
                <c:pt idx="5">
                  <c:v>-2.3101656697690487E-3</c:v>
                </c:pt>
                <c:pt idx="6">
                  <c:v>-2.3101656697690487E-3</c:v>
                </c:pt>
                <c:pt idx="7">
                  <c:v>-2.3101656697690487E-3</c:v>
                </c:pt>
                <c:pt idx="8">
                  <c:v>-2.3101656697690487E-3</c:v>
                </c:pt>
                <c:pt idx="9">
                  <c:v>-2.3101656697690487E-3</c:v>
                </c:pt>
                <c:pt idx="10">
                  <c:v>-2.3101656697690487E-3</c:v>
                </c:pt>
                <c:pt idx="11">
                  <c:v>-2.3101656697690487E-3</c:v>
                </c:pt>
                <c:pt idx="12">
                  <c:v>-2.3101656697690487E-3</c:v>
                </c:pt>
                <c:pt idx="13">
                  <c:v>-2.3101656697690487E-3</c:v>
                </c:pt>
                <c:pt idx="14">
                  <c:v>-2.3101656697690487E-3</c:v>
                </c:pt>
                <c:pt idx="15">
                  <c:v>-2.3101656697690487E-3</c:v>
                </c:pt>
                <c:pt idx="16">
                  <c:v>-2.3101656697690487E-3</c:v>
                </c:pt>
                <c:pt idx="17">
                  <c:v>-2.3101656697690487E-3</c:v>
                </c:pt>
                <c:pt idx="18">
                  <c:v>-2.3101656697690487E-3</c:v>
                </c:pt>
                <c:pt idx="19">
                  <c:v>-2.3101656697690487E-3</c:v>
                </c:pt>
                <c:pt idx="20">
                  <c:v>-2.3101656697690487E-3</c:v>
                </c:pt>
                <c:pt idx="21">
                  <c:v>-2.3101656697690487E-3</c:v>
                </c:pt>
                <c:pt idx="22">
                  <c:v>-2.3101656697690487E-3</c:v>
                </c:pt>
                <c:pt idx="23">
                  <c:v>-2.3101656697690487E-3</c:v>
                </c:pt>
                <c:pt idx="24">
                  <c:v>-2.3101656697690487E-3</c:v>
                </c:pt>
                <c:pt idx="25">
                  <c:v>-2.3101656697690487E-3</c:v>
                </c:pt>
                <c:pt idx="26">
                  <c:v>-2.3101656697690487E-3</c:v>
                </c:pt>
                <c:pt idx="27">
                  <c:v>-2.3101656697690487E-3</c:v>
                </c:pt>
                <c:pt idx="28">
                  <c:v>-2.3101656697690487E-3</c:v>
                </c:pt>
                <c:pt idx="29">
                  <c:v>-2.3101656697690487E-3</c:v>
                </c:pt>
              </c:numCache>
            </c:numRef>
          </c:val>
          <c:smooth val="0"/>
          <c:extLst>
            <c:ext xmlns:c16="http://schemas.microsoft.com/office/drawing/2014/chart" uri="{C3380CC4-5D6E-409C-BE32-E72D297353CC}">
              <c16:uniqueId val="{00000001-7179-4D9F-9B8D-6890C02281B4}"/>
            </c:ext>
          </c:extLst>
        </c:ser>
        <c:dLbls>
          <c:showLegendKey val="0"/>
          <c:showVal val="0"/>
          <c:showCatName val="0"/>
          <c:showSerName val="0"/>
          <c:showPercent val="0"/>
          <c:showBubbleSize val="0"/>
        </c:dLbls>
        <c:smooth val="0"/>
        <c:axId val="-2121726664"/>
        <c:axId val="-2121723624"/>
      </c:lineChart>
      <c:catAx>
        <c:axId val="-2121726664"/>
        <c:scaling>
          <c:orientation val="minMax"/>
        </c:scaling>
        <c:delete val="0"/>
        <c:axPos val="b"/>
        <c:numFmt formatCode="0" sourceLinked="1"/>
        <c:majorTickMark val="none"/>
        <c:minorTickMark val="none"/>
        <c:tickLblPos val="nextTo"/>
        <c:crossAx val="-2121723624"/>
        <c:crosses val="autoZero"/>
        <c:auto val="1"/>
        <c:lblAlgn val="ctr"/>
        <c:lblOffset val="100"/>
        <c:noMultiLvlLbl val="0"/>
      </c:catAx>
      <c:valAx>
        <c:axId val="-2121723624"/>
        <c:scaling>
          <c:orientation val="minMax"/>
        </c:scaling>
        <c:delete val="0"/>
        <c:axPos val="l"/>
        <c:majorGridlines/>
        <c:numFmt formatCode="0.0%" sourceLinked="0"/>
        <c:majorTickMark val="none"/>
        <c:minorTickMark val="none"/>
        <c:tickLblPos val="nextTo"/>
        <c:spPr>
          <a:ln w="9525">
            <a:noFill/>
          </a:ln>
        </c:spPr>
        <c:crossAx val="-21217266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DataSummary!$K$430</c:f>
          <c:strCache>
            <c:ptCount val="1"/>
            <c:pt idx="0">
              <c:v>ARG: Public Investment to GDP Ratio </c:v>
            </c:pt>
          </c:strCache>
        </c:strRef>
      </c:tx>
      <c:overlay val="0"/>
      <c:txPr>
        <a:bodyPr/>
        <a:lstStyle/>
        <a:p>
          <a:pPr>
            <a:defRPr sz="1300" b="1"/>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InputDataB_ModelSpecAssumptions!$I$7:$AQ$7</c15:sqref>
                  </c15:fullRef>
                </c:ext>
              </c:extLst>
              <c:f>InputDataB_ModelSpecAssumptions!$I$7:$AN$7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InputDataB_ModelSpecAssumptions!$I$10:$AQ$10</c15:sqref>
                  </c15:fullRef>
                </c:ext>
              </c:extLst>
              <c:f>InputDataB_ModelSpecAssumptions!$I$10:$AN$10</c:f>
              <c:numCache>
                <c:formatCode>0.000</c:formatCode>
                <c:ptCount val="30"/>
                <c:pt idx="0">
                  <c:v>3.1757386397539555E-2</c:v>
                </c:pt>
                <c:pt idx="1">
                  <c:v>3.1757386397539555E-2</c:v>
                </c:pt>
                <c:pt idx="2">
                  <c:v>3.1757386397539555E-2</c:v>
                </c:pt>
                <c:pt idx="3">
                  <c:v>3.1757386397539555E-2</c:v>
                </c:pt>
                <c:pt idx="4">
                  <c:v>3.1757386397539555E-2</c:v>
                </c:pt>
                <c:pt idx="5">
                  <c:v>3.1757386397539555E-2</c:v>
                </c:pt>
                <c:pt idx="6">
                  <c:v>3.1757386397539555E-2</c:v>
                </c:pt>
                <c:pt idx="7">
                  <c:v>3.1757386397539555E-2</c:v>
                </c:pt>
                <c:pt idx="8">
                  <c:v>3.1757386397539555E-2</c:v>
                </c:pt>
                <c:pt idx="9">
                  <c:v>3.1757386397539555E-2</c:v>
                </c:pt>
                <c:pt idx="10">
                  <c:v>3.1757386397539555E-2</c:v>
                </c:pt>
                <c:pt idx="11">
                  <c:v>3.1757386397539555E-2</c:v>
                </c:pt>
                <c:pt idx="12">
                  <c:v>3.1757386397539555E-2</c:v>
                </c:pt>
                <c:pt idx="13">
                  <c:v>3.1757386397539555E-2</c:v>
                </c:pt>
                <c:pt idx="14">
                  <c:v>3.1757386397539555E-2</c:v>
                </c:pt>
                <c:pt idx="15">
                  <c:v>3.1757386397539555E-2</c:v>
                </c:pt>
                <c:pt idx="16">
                  <c:v>3.1757386397539555E-2</c:v>
                </c:pt>
                <c:pt idx="17">
                  <c:v>3.1757386397539555E-2</c:v>
                </c:pt>
                <c:pt idx="18">
                  <c:v>3.1757386397539555E-2</c:v>
                </c:pt>
                <c:pt idx="19">
                  <c:v>3.1757386397539555E-2</c:v>
                </c:pt>
                <c:pt idx="20">
                  <c:v>3.1757386397539555E-2</c:v>
                </c:pt>
                <c:pt idx="21">
                  <c:v>3.1757386397539555E-2</c:v>
                </c:pt>
                <c:pt idx="22">
                  <c:v>3.1757386397539555E-2</c:v>
                </c:pt>
                <c:pt idx="23">
                  <c:v>3.1757386397539555E-2</c:v>
                </c:pt>
                <c:pt idx="24">
                  <c:v>3.1757386397539555E-2</c:v>
                </c:pt>
                <c:pt idx="25">
                  <c:v>3.1757386397539555E-2</c:v>
                </c:pt>
                <c:pt idx="26">
                  <c:v>3.1757386397539555E-2</c:v>
                </c:pt>
                <c:pt idx="27">
                  <c:v>3.1757386397539555E-2</c:v>
                </c:pt>
                <c:pt idx="28">
                  <c:v>3.1757386397539555E-2</c:v>
                </c:pt>
                <c:pt idx="29">
                  <c:v>3.1757386397539555E-2</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InputDataB_ModelSpecAssumptions!$I$7:$AQ$7</c15:sqref>
                  </c15:fullRef>
                </c:ext>
              </c:extLst>
              <c:f>InputDataB_ModelSpecAssumptions!$I$7:$AN$7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InputDataB_ModelSpecAssumptions!$I$14:$AQ$14</c15:sqref>
                  </c15:fullRef>
                </c:ext>
              </c:extLst>
              <c:f>InputDataB_ModelSpecAssumptions!$I$14:$AN$14</c:f>
              <c:numCache>
                <c:formatCode>0.000</c:formatCode>
                <c:ptCount val="30"/>
                <c:pt idx="0">
                  <c:v>3.1757386397539555E-2</c:v>
                </c:pt>
                <c:pt idx="1">
                  <c:v>3.1757386397539555E-2</c:v>
                </c:pt>
                <c:pt idx="2">
                  <c:v>3.1757386397539555E-2</c:v>
                </c:pt>
                <c:pt idx="3">
                  <c:v>3.1757386397539555E-2</c:v>
                </c:pt>
                <c:pt idx="4">
                  <c:v>3.1757386397539555E-2</c:v>
                </c:pt>
                <c:pt idx="5">
                  <c:v>3.1757386397539555E-2</c:v>
                </c:pt>
                <c:pt idx="6">
                  <c:v>3.1757386397539555E-2</c:v>
                </c:pt>
                <c:pt idx="7">
                  <c:v>3.1757386397539555E-2</c:v>
                </c:pt>
                <c:pt idx="8">
                  <c:v>3.1757386397539555E-2</c:v>
                </c:pt>
                <c:pt idx="9">
                  <c:v>3.1757386397539555E-2</c:v>
                </c:pt>
                <c:pt idx="10">
                  <c:v>3.1757386397539555E-2</c:v>
                </c:pt>
                <c:pt idx="11">
                  <c:v>3.1757386397539555E-2</c:v>
                </c:pt>
                <c:pt idx="12">
                  <c:v>3.1757386397539555E-2</c:v>
                </c:pt>
                <c:pt idx="13">
                  <c:v>3.1757386397539555E-2</c:v>
                </c:pt>
                <c:pt idx="14">
                  <c:v>3.1757386397539555E-2</c:v>
                </c:pt>
                <c:pt idx="15">
                  <c:v>3.1757386397539555E-2</c:v>
                </c:pt>
                <c:pt idx="16">
                  <c:v>3.1757386397539555E-2</c:v>
                </c:pt>
                <c:pt idx="17">
                  <c:v>3.1757386397539555E-2</c:v>
                </c:pt>
                <c:pt idx="18">
                  <c:v>3.1757386397539555E-2</c:v>
                </c:pt>
                <c:pt idx="19">
                  <c:v>3.1757386397539555E-2</c:v>
                </c:pt>
                <c:pt idx="20">
                  <c:v>3.1757386397539555E-2</c:v>
                </c:pt>
                <c:pt idx="21">
                  <c:v>3.1757386397539555E-2</c:v>
                </c:pt>
                <c:pt idx="22">
                  <c:v>3.1757386397539555E-2</c:v>
                </c:pt>
                <c:pt idx="23">
                  <c:v>3.1757386397539555E-2</c:v>
                </c:pt>
                <c:pt idx="24">
                  <c:v>3.1757386397539555E-2</c:v>
                </c:pt>
                <c:pt idx="25">
                  <c:v>3.1757386397539555E-2</c:v>
                </c:pt>
                <c:pt idx="26">
                  <c:v>3.1757386397539555E-2</c:v>
                </c:pt>
                <c:pt idx="27">
                  <c:v>3.1757386397539555E-2</c:v>
                </c:pt>
                <c:pt idx="28">
                  <c:v>3.1757386397539555E-2</c:v>
                </c:pt>
                <c:pt idx="29">
                  <c:v>3.1757386397539555E-2</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33816472"/>
        <c:axId val="-2133819528"/>
      </c:lineChart>
      <c:catAx>
        <c:axId val="-2133816472"/>
        <c:scaling>
          <c:orientation val="minMax"/>
        </c:scaling>
        <c:delete val="0"/>
        <c:axPos val="b"/>
        <c:numFmt formatCode="0" sourceLinked="1"/>
        <c:majorTickMark val="none"/>
        <c:minorTickMark val="none"/>
        <c:tickLblPos val="nextTo"/>
        <c:crossAx val="-2133819528"/>
        <c:crosses val="autoZero"/>
        <c:auto val="1"/>
        <c:lblAlgn val="ctr"/>
        <c:lblOffset val="100"/>
        <c:noMultiLvlLbl val="0"/>
      </c:catAx>
      <c:valAx>
        <c:axId val="-2133819528"/>
        <c:scaling>
          <c:orientation val="minMax"/>
          <c:min val="0"/>
        </c:scaling>
        <c:delete val="0"/>
        <c:axPos val="l"/>
        <c:majorGridlines/>
        <c:numFmt formatCode="0.0%" sourceLinked="0"/>
        <c:majorTickMark val="none"/>
        <c:minorTickMark val="none"/>
        <c:tickLblPos val="nextTo"/>
        <c:spPr>
          <a:ln w="9525">
            <a:noFill/>
          </a:ln>
        </c:spPr>
        <c:crossAx val="-21338164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DataSummary!$K$432</c:f>
          <c:strCache>
            <c:ptCount val="1"/>
            <c:pt idx="0">
              <c:v>ARG: GDP Per Capita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Submodel1!$F$30:$AM$30</c15:sqref>
                  </c15:fullRef>
                </c:ext>
              </c:extLst>
              <c:f>Submodel1!$F$30:$AJ$30</c:f>
              <c:numCache>
                <c:formatCode>0.000</c:formatCode>
                <c:ptCount val="29"/>
                <c:pt idx="0">
                  <c:v>3.6386725197754544E-3</c:v>
                </c:pt>
                <c:pt idx="1">
                  <c:v>3.796496421476947E-3</c:v>
                </c:pt>
                <c:pt idx="2">
                  <c:v>3.9094811864488488E-3</c:v>
                </c:pt>
                <c:pt idx="3">
                  <c:v>4.0995534100709552E-3</c:v>
                </c:pt>
                <c:pt idx="4">
                  <c:v>4.0916933029602198E-3</c:v>
                </c:pt>
                <c:pt idx="5">
                  <c:v>4.2408206991737529E-3</c:v>
                </c:pt>
                <c:pt idx="6">
                  <c:v>4.4049265991095155E-3</c:v>
                </c:pt>
                <c:pt idx="7">
                  <c:v>4.549087399431162E-3</c:v>
                </c:pt>
                <c:pt idx="8">
                  <c:v>4.69386423238638E-3</c:v>
                </c:pt>
                <c:pt idx="9">
                  <c:v>4.6621381249225546E-3</c:v>
                </c:pt>
                <c:pt idx="10">
                  <c:v>4.8343620032229584E-3</c:v>
                </c:pt>
                <c:pt idx="11">
                  <c:v>4.9365419635283292E-3</c:v>
                </c:pt>
                <c:pt idx="12">
                  <c:v>4.9194639470735435E-3</c:v>
                </c:pt>
                <c:pt idx="13">
                  <c:v>4.8139355369876125E-3</c:v>
                </c:pt>
                <c:pt idx="14">
                  <c:v>4.6897305232844744E-3</c:v>
                </c:pt>
                <c:pt idx="15">
                  <c:v>4.6283802769084836E-3</c:v>
                </c:pt>
                <c:pt idx="16">
                  <c:v>4.5350554674254973E-3</c:v>
                </c:pt>
                <c:pt idx="17">
                  <c:v>4.35483480078247E-3</c:v>
                </c:pt>
                <c:pt idx="18">
                  <c:v>4.1391867418911765E-3</c:v>
                </c:pt>
                <c:pt idx="19">
                  <c:v>3.842765259037817E-3</c:v>
                </c:pt>
                <c:pt idx="20">
                  <c:v>3.7005685610149719E-3</c:v>
                </c:pt>
                <c:pt idx="21">
                  <c:v>3.5990298147097199E-3</c:v>
                </c:pt>
                <c:pt idx="22">
                  <c:v>3.6242318857839795E-3</c:v>
                </c:pt>
                <c:pt idx="23">
                  <c:v>3.7394619006541063E-3</c:v>
                </c:pt>
                <c:pt idx="24">
                  <c:v>3.8572440510593609E-3</c:v>
                </c:pt>
                <c:pt idx="25">
                  <c:v>4.002933692123678E-3</c:v>
                </c:pt>
                <c:pt idx="26">
                  <c:v>4.0701910888221171E-3</c:v>
                </c:pt>
                <c:pt idx="27">
                  <c:v>4.047903809032638E-3</c:v>
                </c:pt>
                <c:pt idx="28">
                  <c:v>3.9290700489271746E-3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Submodel1s!$F$30:$AM$30</c15:sqref>
                  </c15:fullRef>
                </c:ext>
              </c:extLst>
              <c:f>Submodel1s!$F$30:$AJ$30</c:f>
              <c:numCache>
                <c:formatCode>0.000</c:formatCode>
                <c:ptCount val="29"/>
                <c:pt idx="0">
                  <c:v>3.6386725197754544E-3</c:v>
                </c:pt>
                <c:pt idx="1">
                  <c:v>3.796496421476947E-3</c:v>
                </c:pt>
                <c:pt idx="2">
                  <c:v>3.9094811864488488E-3</c:v>
                </c:pt>
                <c:pt idx="3">
                  <c:v>4.0995534100709552E-3</c:v>
                </c:pt>
                <c:pt idx="4">
                  <c:v>4.0916933029602198E-3</c:v>
                </c:pt>
                <c:pt idx="5">
                  <c:v>4.2408206991737529E-3</c:v>
                </c:pt>
                <c:pt idx="6">
                  <c:v>4.4049265991095155E-3</c:v>
                </c:pt>
                <c:pt idx="7">
                  <c:v>4.549087399431162E-3</c:v>
                </c:pt>
                <c:pt idx="8">
                  <c:v>4.69386423238638E-3</c:v>
                </c:pt>
                <c:pt idx="9">
                  <c:v>4.6621381249225546E-3</c:v>
                </c:pt>
                <c:pt idx="10">
                  <c:v>4.8343620032229584E-3</c:v>
                </c:pt>
                <c:pt idx="11">
                  <c:v>4.9365419635283292E-3</c:v>
                </c:pt>
                <c:pt idx="12">
                  <c:v>4.9194639470735435E-3</c:v>
                </c:pt>
                <c:pt idx="13">
                  <c:v>4.8139355369876125E-3</c:v>
                </c:pt>
                <c:pt idx="14">
                  <c:v>4.6897305232844744E-3</c:v>
                </c:pt>
                <c:pt idx="15">
                  <c:v>4.6283802769084836E-3</c:v>
                </c:pt>
                <c:pt idx="16">
                  <c:v>4.5350554674254973E-3</c:v>
                </c:pt>
                <c:pt idx="17">
                  <c:v>4.35483480078247E-3</c:v>
                </c:pt>
                <c:pt idx="18">
                  <c:v>4.1391867418911765E-3</c:v>
                </c:pt>
                <c:pt idx="19">
                  <c:v>3.842765259037817E-3</c:v>
                </c:pt>
                <c:pt idx="20">
                  <c:v>3.7005685610149719E-3</c:v>
                </c:pt>
                <c:pt idx="21">
                  <c:v>3.5990298147097199E-3</c:v>
                </c:pt>
                <c:pt idx="22">
                  <c:v>3.6242318857839795E-3</c:v>
                </c:pt>
                <c:pt idx="23">
                  <c:v>3.7394619006541063E-3</c:v>
                </c:pt>
                <c:pt idx="24">
                  <c:v>3.8572440510593609E-3</c:v>
                </c:pt>
                <c:pt idx="25">
                  <c:v>4.002933692123678E-3</c:v>
                </c:pt>
                <c:pt idx="26">
                  <c:v>4.0701910888221171E-3</c:v>
                </c:pt>
                <c:pt idx="27">
                  <c:v>4.047903809032638E-3</c:v>
                </c:pt>
                <c:pt idx="28">
                  <c:v>3.9290700489271746E-3</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20054264"/>
        <c:axId val="-2120051256"/>
      </c:lineChart>
      <c:catAx>
        <c:axId val="-2120054264"/>
        <c:scaling>
          <c:orientation val="minMax"/>
        </c:scaling>
        <c:delete val="0"/>
        <c:axPos val="b"/>
        <c:numFmt formatCode="0" sourceLinked="1"/>
        <c:majorTickMark val="none"/>
        <c:minorTickMark val="none"/>
        <c:tickLblPos val="nextTo"/>
        <c:crossAx val="-2120051256"/>
        <c:crosses val="autoZero"/>
        <c:auto val="1"/>
        <c:lblAlgn val="ctr"/>
        <c:lblOffset val="100"/>
        <c:noMultiLvlLbl val="0"/>
      </c:catAx>
      <c:valAx>
        <c:axId val="-2120051256"/>
        <c:scaling>
          <c:orientation val="minMax"/>
          <c:min val="0"/>
        </c:scaling>
        <c:delete val="0"/>
        <c:axPos val="l"/>
        <c:majorGridlines/>
        <c:numFmt formatCode="0.0%" sourceLinked="0"/>
        <c:majorTickMark val="none"/>
        <c:minorTickMark val="none"/>
        <c:tickLblPos val="nextTo"/>
        <c:spPr>
          <a:ln w="9525">
            <a:noFill/>
          </a:ln>
        </c:spPr>
        <c:crossAx val="-21200542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DataSummary!$K$449</c:f>
          <c:strCache>
            <c:ptCount val="1"/>
            <c:pt idx="0">
              <c:v>ARG: Real GDP annual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InputDataB_ModelSpecAssumptions!$I$26:$AP$26</c15:sqref>
                  </c15:fullRef>
                </c:ext>
              </c:extLst>
              <c:f>InputDataB_ModelSpecAssumptions!$I$26:$AN$26</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InputDataB_ModelSpecAssumptions!$I$29:$AP$29</c15:sqref>
                  </c15:fullRef>
                </c:ext>
              </c:extLst>
              <c:f>InputDataB_ModelSpecAssumptions!$I$29:$AN$29</c:f>
              <c:numCache>
                <c:formatCode>0.000</c:formatCode>
                <c:ptCount val="30"/>
                <c:pt idx="0">
                  <c:v>-1.7717063426971436E-2</c:v>
                </c:pt>
                <c:pt idx="1">
                  <c:v>-1.7717063426971436E-2</c:v>
                </c:pt>
                <c:pt idx="2">
                  <c:v>-1.7717063426971436E-2</c:v>
                </c:pt>
                <c:pt idx="3">
                  <c:v>-1.7717063426971436E-2</c:v>
                </c:pt>
                <c:pt idx="4">
                  <c:v>-1.7717063426971436E-2</c:v>
                </c:pt>
                <c:pt idx="5">
                  <c:v>-1.7717063426971436E-2</c:v>
                </c:pt>
                <c:pt idx="6">
                  <c:v>-1.7717063426971436E-2</c:v>
                </c:pt>
                <c:pt idx="7">
                  <c:v>-1.7717063426971436E-2</c:v>
                </c:pt>
                <c:pt idx="8">
                  <c:v>-1.7717063426971436E-2</c:v>
                </c:pt>
                <c:pt idx="9">
                  <c:v>-1.7717063426971436E-2</c:v>
                </c:pt>
                <c:pt idx="10">
                  <c:v>-1.7717063426971436E-2</c:v>
                </c:pt>
                <c:pt idx="11">
                  <c:v>-1.7717063426971436E-2</c:v>
                </c:pt>
                <c:pt idx="12">
                  <c:v>-1.7717063426971436E-2</c:v>
                </c:pt>
                <c:pt idx="13">
                  <c:v>-1.7717063426971436E-2</c:v>
                </c:pt>
                <c:pt idx="14">
                  <c:v>-1.7717063426971436E-2</c:v>
                </c:pt>
                <c:pt idx="15">
                  <c:v>-1.7717063426971436E-2</c:v>
                </c:pt>
                <c:pt idx="16">
                  <c:v>-1.7717063426971436E-2</c:v>
                </c:pt>
                <c:pt idx="17">
                  <c:v>-1.7717063426971436E-2</c:v>
                </c:pt>
                <c:pt idx="18">
                  <c:v>-1.7717063426971436E-2</c:v>
                </c:pt>
                <c:pt idx="19">
                  <c:v>-1.7717063426971436E-2</c:v>
                </c:pt>
                <c:pt idx="20">
                  <c:v>-1.7717063426971436E-2</c:v>
                </c:pt>
                <c:pt idx="21">
                  <c:v>-1.7717063426971436E-2</c:v>
                </c:pt>
                <c:pt idx="22">
                  <c:v>-1.7717063426971436E-2</c:v>
                </c:pt>
                <c:pt idx="23">
                  <c:v>-1.7717063426971436E-2</c:v>
                </c:pt>
                <c:pt idx="24">
                  <c:v>-1.7717063426971436E-2</c:v>
                </c:pt>
                <c:pt idx="25">
                  <c:v>-1.7717063426971436E-2</c:v>
                </c:pt>
                <c:pt idx="26">
                  <c:v>-1.7717063426971436E-2</c:v>
                </c:pt>
                <c:pt idx="27">
                  <c:v>-1.7717063426971436E-2</c:v>
                </c:pt>
                <c:pt idx="28">
                  <c:v>-1.7717063426971436E-2</c:v>
                </c:pt>
                <c:pt idx="29">
                  <c:v>-1.7717063426971436E-2</c:v>
                </c:pt>
              </c:numCache>
            </c:numRef>
          </c:val>
          <c:smooth val="0"/>
          <c:extLst>
            <c:ext xmlns:c16="http://schemas.microsoft.com/office/drawing/2014/chart" uri="{C3380CC4-5D6E-409C-BE32-E72D297353CC}">
              <c16:uniqueId val="{00000000-36E4-4C87-82FC-F18EB4E4FA1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InputDataB_ModelSpecAssumptions!$I$26:$AP$26</c15:sqref>
                  </c15:fullRef>
                </c:ext>
              </c:extLst>
              <c:f>InputDataB_ModelSpecAssumptions!$I$26:$AN$26</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InputDataB_ModelSpecAssumptions!$I$35:$AP$35</c15:sqref>
                  </c15:fullRef>
                </c:ext>
              </c:extLst>
              <c:f>InputDataB_ModelSpecAssumptions!$I$35:$AN$35</c:f>
              <c:numCache>
                <c:formatCode>0.000</c:formatCode>
                <c:ptCount val="30"/>
                <c:pt idx="0">
                  <c:v>-1.7717063426971436E-2</c:v>
                </c:pt>
                <c:pt idx="1">
                  <c:v>-1.7717063426971436E-2</c:v>
                </c:pt>
                <c:pt idx="2">
                  <c:v>-1.7717063426971436E-2</c:v>
                </c:pt>
                <c:pt idx="3">
                  <c:v>-1.7717063426971436E-2</c:v>
                </c:pt>
                <c:pt idx="4">
                  <c:v>-1.7717063426971436E-2</c:v>
                </c:pt>
                <c:pt idx="5">
                  <c:v>-1.7717063426971436E-2</c:v>
                </c:pt>
                <c:pt idx="6">
                  <c:v>-1.7717063426971436E-2</c:v>
                </c:pt>
                <c:pt idx="7">
                  <c:v>-1.7717063426971436E-2</c:v>
                </c:pt>
                <c:pt idx="8">
                  <c:v>-1.7717063426971436E-2</c:v>
                </c:pt>
                <c:pt idx="9">
                  <c:v>-1.7717063426971436E-2</c:v>
                </c:pt>
                <c:pt idx="10">
                  <c:v>-1.7717063426971436E-2</c:v>
                </c:pt>
                <c:pt idx="11">
                  <c:v>-1.7717063426971436E-2</c:v>
                </c:pt>
                <c:pt idx="12">
                  <c:v>-1.7717063426971436E-2</c:v>
                </c:pt>
                <c:pt idx="13">
                  <c:v>-1.7717063426971436E-2</c:v>
                </c:pt>
                <c:pt idx="14">
                  <c:v>-1.7717063426971436E-2</c:v>
                </c:pt>
                <c:pt idx="15">
                  <c:v>-1.7717063426971436E-2</c:v>
                </c:pt>
                <c:pt idx="16">
                  <c:v>-1.7717063426971436E-2</c:v>
                </c:pt>
                <c:pt idx="17">
                  <c:v>-1.7717063426971436E-2</c:v>
                </c:pt>
                <c:pt idx="18">
                  <c:v>-1.7717063426971436E-2</c:v>
                </c:pt>
                <c:pt idx="19">
                  <c:v>-1.7717063426971436E-2</c:v>
                </c:pt>
                <c:pt idx="20">
                  <c:v>-1.7717063426971436E-2</c:v>
                </c:pt>
                <c:pt idx="21">
                  <c:v>-1.7717063426971436E-2</c:v>
                </c:pt>
                <c:pt idx="22">
                  <c:v>-1.7717063426971436E-2</c:v>
                </c:pt>
                <c:pt idx="23">
                  <c:v>-1.7717063426971436E-2</c:v>
                </c:pt>
                <c:pt idx="24">
                  <c:v>-1.7717063426971436E-2</c:v>
                </c:pt>
                <c:pt idx="25">
                  <c:v>-1.7717063426971436E-2</c:v>
                </c:pt>
                <c:pt idx="26">
                  <c:v>-1.7717063426971436E-2</c:v>
                </c:pt>
                <c:pt idx="27">
                  <c:v>-1.7717063426971436E-2</c:v>
                </c:pt>
                <c:pt idx="28">
                  <c:v>-1.7717063426971436E-2</c:v>
                </c:pt>
                <c:pt idx="29">
                  <c:v>-1.7717063426971436E-2</c:v>
                </c:pt>
              </c:numCache>
            </c:numRef>
          </c:val>
          <c:smooth val="0"/>
          <c:extLst>
            <c:ext xmlns:c16="http://schemas.microsoft.com/office/drawing/2014/chart" uri="{C3380CC4-5D6E-409C-BE32-E72D297353CC}">
              <c16:uniqueId val="{00000001-36E4-4C87-82FC-F18EB4E4FA1D}"/>
            </c:ext>
          </c:extLst>
        </c:ser>
        <c:dLbls>
          <c:showLegendKey val="0"/>
          <c:showVal val="0"/>
          <c:showCatName val="0"/>
          <c:showSerName val="0"/>
          <c:showPercent val="0"/>
          <c:showBubbleSize val="0"/>
        </c:dLbls>
        <c:smooth val="0"/>
        <c:axId val="-2120002040"/>
        <c:axId val="-2119999000"/>
      </c:lineChart>
      <c:catAx>
        <c:axId val="-2120002040"/>
        <c:scaling>
          <c:orientation val="minMax"/>
        </c:scaling>
        <c:delete val="0"/>
        <c:axPos val="b"/>
        <c:numFmt formatCode="0" sourceLinked="1"/>
        <c:majorTickMark val="none"/>
        <c:minorTickMark val="none"/>
        <c:tickLblPos val="nextTo"/>
        <c:crossAx val="-2119999000"/>
        <c:crosses val="autoZero"/>
        <c:auto val="1"/>
        <c:lblAlgn val="ctr"/>
        <c:lblOffset val="100"/>
        <c:noMultiLvlLbl val="0"/>
      </c:catAx>
      <c:valAx>
        <c:axId val="-2119999000"/>
        <c:scaling>
          <c:orientation val="minMax"/>
          <c:min val="0"/>
        </c:scaling>
        <c:delete val="0"/>
        <c:axPos val="l"/>
        <c:majorGridlines/>
        <c:numFmt formatCode="0.0%" sourceLinked="0"/>
        <c:majorTickMark val="none"/>
        <c:minorTickMark val="none"/>
        <c:tickLblPos val="nextTo"/>
        <c:spPr>
          <a:ln w="9525">
            <a:noFill/>
          </a:ln>
        </c:spPr>
        <c:crossAx val="-21200020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DataSummary!$K$451</c:f>
          <c:strCache>
            <c:ptCount val="1"/>
            <c:pt idx="0">
              <c:v>ARG: Public Investment Ratio to reach target growth rate</c:v>
            </c:pt>
          </c:strCache>
        </c:strRef>
      </c:tx>
      <c:layout>
        <c:manualLayout>
          <c:xMode val="edge"/>
          <c:yMode val="edge"/>
          <c:x val="0.11797251502653507"/>
          <c:y val="2.2489153129450386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6546593373346997E-2"/>
          <c:y val="0.23537218934111401"/>
          <c:w val="0.87964250996403204"/>
          <c:h val="0.49512941090696999"/>
        </c:manualLayout>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Submodel2!$E$4:$AG$4</c:f>
              <c:numCache>
                <c:formatCode>0</c:formatCode>
                <c:ptCount val="29"/>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numCache>
            </c:numRef>
          </c:cat>
          <c:val>
            <c:numRef>
              <c:f>Submodel2!$E$25:$AG$25</c:f>
              <c:numCache>
                <c:formatCode>0.000</c:formatCode>
                <c:ptCount val="29"/>
                <c:pt idx="0">
                  <c:v>-8.052607905998764E-2</c:v>
                </c:pt>
                <c:pt idx="1">
                  <c:v>-6.9574947406058671E-2</c:v>
                </c:pt>
                <c:pt idx="2">
                  <c:v>-6.0252764373128376E-2</c:v>
                </c:pt>
                <c:pt idx="3">
                  <c:v>-5.2376030791251624E-2</c:v>
                </c:pt>
                <c:pt idx="4">
                  <c:v>-4.5220459260306947E-2</c:v>
                </c:pt>
                <c:pt idx="5">
                  <c:v>-3.9436000455337961E-2</c:v>
                </c:pt>
                <c:pt idx="6">
                  <c:v>-3.4482465918384823E-2</c:v>
                </c:pt>
                <c:pt idx="7">
                  <c:v>-3.0176745327566413E-2</c:v>
                </c:pt>
                <c:pt idx="8">
                  <c:v>-2.6431485116440386E-2</c:v>
                </c:pt>
                <c:pt idx="9">
                  <c:v>-2.3022397542285921E-2</c:v>
                </c:pt>
                <c:pt idx="10">
                  <c:v>-2.0283451530366123E-2</c:v>
                </c:pt>
                <c:pt idx="11">
                  <c:v>-1.7835850768552642E-2</c:v>
                </c:pt>
                <c:pt idx="12">
                  <c:v>-1.5619560571957387E-2</c:v>
                </c:pt>
                <c:pt idx="13">
                  <c:v>-1.3663382260310655E-2</c:v>
                </c:pt>
                <c:pt idx="14">
                  <c:v>-1.1971493826475563E-2</c:v>
                </c:pt>
                <c:pt idx="15">
                  <c:v>-1.0551189126655541E-2</c:v>
                </c:pt>
                <c:pt idx="16">
                  <c:v>-9.2940335045750451E-3</c:v>
                </c:pt>
                <c:pt idx="17">
                  <c:v>-8.1755750458263454E-3</c:v>
                </c:pt>
                <c:pt idx="18">
                  <c:v>-7.1957706988900636E-3</c:v>
                </c:pt>
                <c:pt idx="19">
                  <c:v>-6.3130249817197771E-3</c:v>
                </c:pt>
                <c:pt idx="20">
                  <c:v>-5.6068019586128295E-3</c:v>
                </c:pt>
                <c:pt idx="21">
                  <c:v>-5.009073322165384E-3</c:v>
                </c:pt>
                <c:pt idx="22">
                  <c:v>-4.5138107020511898E-3</c:v>
                </c:pt>
                <c:pt idx="23">
                  <c:v>-4.1005253110803436E-3</c:v>
                </c:pt>
                <c:pt idx="24">
                  <c:v>-3.723357443044049E-3</c:v>
                </c:pt>
                <c:pt idx="25">
                  <c:v>-3.3929004774679744E-3</c:v>
                </c:pt>
                <c:pt idx="26">
                  <c:v>-3.0773701382732824E-3</c:v>
                </c:pt>
                <c:pt idx="27">
                  <c:v>-2.7709195678991571E-3</c:v>
                </c:pt>
                <c:pt idx="28">
                  <c:v>-2.4830193871261085E-3</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Submodel2!$E$4:$AG$4</c:f>
              <c:numCache>
                <c:formatCode>0</c:formatCode>
                <c:ptCount val="29"/>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numCache>
            </c:numRef>
          </c:cat>
          <c:val>
            <c:numRef>
              <c:f>Submodel2s!$E$25:$AG$25</c:f>
              <c:numCache>
                <c:formatCode>0.000</c:formatCode>
                <c:ptCount val="29"/>
                <c:pt idx="0">
                  <c:v>-8.052607905998764E-2</c:v>
                </c:pt>
                <c:pt idx="1">
                  <c:v>-6.9574947406058671E-2</c:v>
                </c:pt>
                <c:pt idx="2">
                  <c:v>-6.0252764373128376E-2</c:v>
                </c:pt>
                <c:pt idx="3">
                  <c:v>-5.2376030791251624E-2</c:v>
                </c:pt>
                <c:pt idx="4">
                  <c:v>-4.5220459260306947E-2</c:v>
                </c:pt>
                <c:pt idx="5">
                  <c:v>-3.9436000455337961E-2</c:v>
                </c:pt>
                <c:pt idx="6">
                  <c:v>-3.4482465918384823E-2</c:v>
                </c:pt>
                <c:pt idx="7">
                  <c:v>-3.0176745327566413E-2</c:v>
                </c:pt>
                <c:pt idx="8">
                  <c:v>-2.6431485116440386E-2</c:v>
                </c:pt>
                <c:pt idx="9">
                  <c:v>-2.3022397542285921E-2</c:v>
                </c:pt>
                <c:pt idx="10">
                  <c:v>-2.0283451530366123E-2</c:v>
                </c:pt>
                <c:pt idx="11">
                  <c:v>-1.7835850768552642E-2</c:v>
                </c:pt>
                <c:pt idx="12">
                  <c:v>-1.5619560571957387E-2</c:v>
                </c:pt>
                <c:pt idx="13">
                  <c:v>-1.3663382260310655E-2</c:v>
                </c:pt>
                <c:pt idx="14">
                  <c:v>-1.1971493826475563E-2</c:v>
                </c:pt>
                <c:pt idx="15">
                  <c:v>-1.0551189126655541E-2</c:v>
                </c:pt>
                <c:pt idx="16">
                  <c:v>-9.2940335045750451E-3</c:v>
                </c:pt>
                <c:pt idx="17">
                  <c:v>-8.1755750458263454E-3</c:v>
                </c:pt>
                <c:pt idx="18">
                  <c:v>-7.1957706988900636E-3</c:v>
                </c:pt>
                <c:pt idx="19">
                  <c:v>-6.3130249817197771E-3</c:v>
                </c:pt>
                <c:pt idx="20">
                  <c:v>-5.6068019586128295E-3</c:v>
                </c:pt>
                <c:pt idx="21">
                  <c:v>-5.009073322165384E-3</c:v>
                </c:pt>
                <c:pt idx="22">
                  <c:v>-4.5138107020511898E-3</c:v>
                </c:pt>
                <c:pt idx="23">
                  <c:v>-4.1005253110803436E-3</c:v>
                </c:pt>
                <c:pt idx="24">
                  <c:v>-3.723357443044049E-3</c:v>
                </c:pt>
                <c:pt idx="25">
                  <c:v>-3.3929004774679744E-3</c:v>
                </c:pt>
                <c:pt idx="26">
                  <c:v>-3.0773701382732824E-3</c:v>
                </c:pt>
                <c:pt idx="27">
                  <c:v>-2.7709195678991571E-3</c:v>
                </c:pt>
                <c:pt idx="28">
                  <c:v>-2.4830193871261085E-3</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19956616"/>
        <c:axId val="-2119953048"/>
      </c:lineChart>
      <c:catAx>
        <c:axId val="-21199566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953048"/>
        <c:crosses val="autoZero"/>
        <c:auto val="1"/>
        <c:lblAlgn val="ctr"/>
        <c:lblOffset val="100"/>
        <c:noMultiLvlLbl val="0"/>
      </c:catAx>
      <c:valAx>
        <c:axId val="-21199530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956616"/>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DataSummary!$K$463</c:f>
          <c:strCache>
            <c:ptCount val="1"/>
            <c:pt idx="0">
              <c:v>ARG: Gross National Savings Ratio to GDP</c:v>
            </c:pt>
          </c:strCache>
        </c:strRef>
      </c:tx>
      <c:layout>
        <c:manualLayout>
          <c:xMode val="edge"/>
          <c:yMode val="edge"/>
          <c:x val="0.12929012345679"/>
          <c:y val="2.7777777777777801E-2"/>
        </c:manualLayout>
      </c:layout>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InputDataB_ModelSpecAssumptions!$I$39:$AP$39</c15:sqref>
                  </c15:fullRef>
                </c:ext>
              </c:extLst>
              <c:f>InputDataB_ModelSpecAssumptions!$I$39:$AN$39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InputDataB_ModelSpecAssumptions!$I$42:$AP$42</c15:sqref>
                  </c15:fullRef>
                </c:ext>
              </c:extLst>
              <c:f>InputDataB_ModelSpecAssumptions!$I$42:$AN$42</c:f>
              <c:numCache>
                <c:formatCode>0.000</c:formatCode>
                <c:ptCount val="30"/>
                <c:pt idx="0">
                  <c:v>0.12646780908107758</c:v>
                </c:pt>
                <c:pt idx="1">
                  <c:v>0.12646780908107758</c:v>
                </c:pt>
                <c:pt idx="2">
                  <c:v>0.12646780908107758</c:v>
                </c:pt>
                <c:pt idx="3">
                  <c:v>0.12646780908107758</c:v>
                </c:pt>
                <c:pt idx="4">
                  <c:v>0.12646780908107758</c:v>
                </c:pt>
                <c:pt idx="5">
                  <c:v>0.12646780908107758</c:v>
                </c:pt>
                <c:pt idx="6">
                  <c:v>0.12646780908107758</c:v>
                </c:pt>
                <c:pt idx="7">
                  <c:v>0.12646780908107758</c:v>
                </c:pt>
                <c:pt idx="8">
                  <c:v>0.12646780908107758</c:v>
                </c:pt>
                <c:pt idx="9">
                  <c:v>0.12646780908107758</c:v>
                </c:pt>
                <c:pt idx="10">
                  <c:v>0.12646780908107758</c:v>
                </c:pt>
                <c:pt idx="11">
                  <c:v>0.12646780908107758</c:v>
                </c:pt>
                <c:pt idx="12">
                  <c:v>0.12646780908107758</c:v>
                </c:pt>
                <c:pt idx="13">
                  <c:v>0.12646780908107758</c:v>
                </c:pt>
                <c:pt idx="14">
                  <c:v>0.12646780908107758</c:v>
                </c:pt>
                <c:pt idx="15">
                  <c:v>0.12646780908107758</c:v>
                </c:pt>
                <c:pt idx="16">
                  <c:v>0.12646780908107758</c:v>
                </c:pt>
                <c:pt idx="17">
                  <c:v>0.12646780908107758</c:v>
                </c:pt>
                <c:pt idx="18">
                  <c:v>0.12646780908107758</c:v>
                </c:pt>
                <c:pt idx="19">
                  <c:v>0.12646780908107758</c:v>
                </c:pt>
                <c:pt idx="20">
                  <c:v>0.12646780908107758</c:v>
                </c:pt>
                <c:pt idx="21">
                  <c:v>0.12646780908107758</c:v>
                </c:pt>
                <c:pt idx="22">
                  <c:v>0.12646780908107758</c:v>
                </c:pt>
                <c:pt idx="23">
                  <c:v>0.12646780908107758</c:v>
                </c:pt>
                <c:pt idx="24">
                  <c:v>0.12646780908107758</c:v>
                </c:pt>
                <c:pt idx="25">
                  <c:v>0.12646780908107758</c:v>
                </c:pt>
                <c:pt idx="26">
                  <c:v>0.12646780908107758</c:v>
                </c:pt>
                <c:pt idx="27">
                  <c:v>0.12646780908107758</c:v>
                </c:pt>
                <c:pt idx="28">
                  <c:v>0.12646780908107758</c:v>
                </c:pt>
                <c:pt idx="29">
                  <c:v>0.12646780908107758</c:v>
                </c:pt>
              </c:numCache>
            </c:numRef>
          </c:val>
          <c:smooth val="0"/>
          <c:extLst>
            <c:ext xmlns:c16="http://schemas.microsoft.com/office/drawing/2014/chart" uri="{C3380CC4-5D6E-409C-BE32-E72D297353CC}">
              <c16:uniqueId val="{00000000-C0E0-4E79-9F25-DDF1722BAF4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InputDataB_ModelSpecAssumptions!$I$39:$AP$39</c15:sqref>
                  </c15:fullRef>
                </c:ext>
              </c:extLst>
              <c:f>InputDataB_ModelSpecAssumptions!$I$39:$AN$39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InputDataB_ModelSpecAssumptions!$I$46:$AP$46</c15:sqref>
                  </c15:fullRef>
                </c:ext>
              </c:extLst>
              <c:f>InputDataB_ModelSpecAssumptions!$I$46:$AN$46</c:f>
              <c:numCache>
                <c:formatCode>0.000</c:formatCode>
                <c:ptCount val="30"/>
                <c:pt idx="0">
                  <c:v>0.12646780908107758</c:v>
                </c:pt>
                <c:pt idx="1">
                  <c:v>0.12646780908107758</c:v>
                </c:pt>
                <c:pt idx="2">
                  <c:v>0.12646780908107758</c:v>
                </c:pt>
                <c:pt idx="3">
                  <c:v>0.12646780908107758</c:v>
                </c:pt>
                <c:pt idx="4">
                  <c:v>0.12646780908107758</c:v>
                </c:pt>
                <c:pt idx="5">
                  <c:v>0.12646780908107758</c:v>
                </c:pt>
                <c:pt idx="6">
                  <c:v>0.12646780908107758</c:v>
                </c:pt>
                <c:pt idx="7">
                  <c:v>0.12646780908107758</c:v>
                </c:pt>
                <c:pt idx="8">
                  <c:v>0.12646780908107758</c:v>
                </c:pt>
                <c:pt idx="9">
                  <c:v>0.12646780908107758</c:v>
                </c:pt>
                <c:pt idx="10">
                  <c:v>0.12646780908107758</c:v>
                </c:pt>
                <c:pt idx="11">
                  <c:v>0.12646780908107758</c:v>
                </c:pt>
                <c:pt idx="12">
                  <c:v>0.12646780908107758</c:v>
                </c:pt>
                <c:pt idx="13">
                  <c:v>0.12646780908107758</c:v>
                </c:pt>
                <c:pt idx="14">
                  <c:v>0.12646780908107758</c:v>
                </c:pt>
                <c:pt idx="15">
                  <c:v>0.12646780908107758</c:v>
                </c:pt>
                <c:pt idx="16">
                  <c:v>0.12646780908107758</c:v>
                </c:pt>
                <c:pt idx="17">
                  <c:v>0.12646780908107758</c:v>
                </c:pt>
                <c:pt idx="18">
                  <c:v>0.12646780908107758</c:v>
                </c:pt>
                <c:pt idx="19">
                  <c:v>0.12646780908107758</c:v>
                </c:pt>
                <c:pt idx="20">
                  <c:v>0.12646780908107758</c:v>
                </c:pt>
                <c:pt idx="21">
                  <c:v>0.12646780908107758</c:v>
                </c:pt>
                <c:pt idx="22">
                  <c:v>0.12646780908107758</c:v>
                </c:pt>
                <c:pt idx="23">
                  <c:v>0.12646780908107758</c:v>
                </c:pt>
                <c:pt idx="24">
                  <c:v>0.12646780908107758</c:v>
                </c:pt>
                <c:pt idx="25">
                  <c:v>0.12646780908107758</c:v>
                </c:pt>
                <c:pt idx="26">
                  <c:v>0.12646780908107758</c:v>
                </c:pt>
                <c:pt idx="27">
                  <c:v>0.12646780908107758</c:v>
                </c:pt>
                <c:pt idx="28">
                  <c:v>0.12646780908107758</c:v>
                </c:pt>
                <c:pt idx="29">
                  <c:v>0.12646780908107758</c:v>
                </c:pt>
              </c:numCache>
            </c:numRef>
          </c:val>
          <c:smooth val="0"/>
          <c:extLst>
            <c:ext xmlns:c16="http://schemas.microsoft.com/office/drawing/2014/chart" uri="{C3380CC4-5D6E-409C-BE32-E72D297353CC}">
              <c16:uniqueId val="{00000001-C0E0-4E79-9F25-DDF1722BAF4D}"/>
            </c:ext>
          </c:extLst>
        </c:ser>
        <c:dLbls>
          <c:showLegendKey val="0"/>
          <c:showVal val="0"/>
          <c:showCatName val="0"/>
          <c:showSerName val="0"/>
          <c:showPercent val="0"/>
          <c:showBubbleSize val="0"/>
        </c:dLbls>
        <c:smooth val="0"/>
        <c:axId val="-2119906168"/>
        <c:axId val="-2119903128"/>
      </c:lineChart>
      <c:catAx>
        <c:axId val="-2119906168"/>
        <c:scaling>
          <c:orientation val="minMax"/>
        </c:scaling>
        <c:delete val="0"/>
        <c:axPos val="b"/>
        <c:numFmt formatCode="0" sourceLinked="1"/>
        <c:majorTickMark val="none"/>
        <c:minorTickMark val="none"/>
        <c:tickLblPos val="nextTo"/>
        <c:crossAx val="-2119903128"/>
        <c:crosses val="autoZero"/>
        <c:auto val="1"/>
        <c:lblAlgn val="ctr"/>
        <c:lblOffset val="100"/>
        <c:noMultiLvlLbl val="0"/>
      </c:catAx>
      <c:valAx>
        <c:axId val="-2119903128"/>
        <c:scaling>
          <c:orientation val="minMax"/>
          <c:min val="0"/>
        </c:scaling>
        <c:delete val="0"/>
        <c:axPos val="l"/>
        <c:majorGridlines/>
        <c:numFmt formatCode="0%" sourceLinked="0"/>
        <c:majorTickMark val="none"/>
        <c:minorTickMark val="none"/>
        <c:tickLblPos val="nextTo"/>
        <c:spPr>
          <a:ln w="9525">
            <a:noFill/>
          </a:ln>
        </c:spPr>
        <c:crossAx val="-2119906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DataSummary!$K$465</c:f>
          <c:strCache>
            <c:ptCount val="1"/>
            <c:pt idx="0">
              <c:v>ARG: Real GDP per capita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Submodel3!$F$30:$AN$30</c15:sqref>
                  </c15:fullRef>
                </c:ext>
              </c:extLst>
              <c:f>(Submodel3!$F$30:$AJ$30,Submodel3!$AN$30)</c:f>
              <c:numCache>
                <c:formatCode>#,##0.000</c:formatCode>
                <c:ptCount val="29"/>
                <c:pt idx="0">
                  <c:v>3.6386725197756764E-3</c:v>
                </c:pt>
                <c:pt idx="1">
                  <c:v>3.7964957492497842E-3</c:v>
                </c:pt>
                <c:pt idx="2">
                  <c:v>3.9094805244841435E-3</c:v>
                </c:pt>
                <c:pt idx="3">
                  <c:v>4.0995527587661673E-3</c:v>
                </c:pt>
                <c:pt idx="4">
                  <c:v>4.0916926627974082E-3</c:v>
                </c:pt>
                <c:pt idx="5">
                  <c:v>4.2408200704611154E-3</c:v>
                </c:pt>
                <c:pt idx="6">
                  <c:v>4.4049259820830855E-3</c:v>
                </c:pt>
                <c:pt idx="7">
                  <c:v>4.549086794286783E-3</c:v>
                </c:pt>
                <c:pt idx="8">
                  <c:v>4.6938636392674926E-3</c:v>
                </c:pt>
                <c:pt idx="9">
                  <c:v>4.6621375440443202E-3</c:v>
                </c:pt>
                <c:pt idx="10">
                  <c:v>4.8343614346171293E-3</c:v>
                </c:pt>
                <c:pt idx="11">
                  <c:v>4.9365414072417568E-3</c:v>
                </c:pt>
                <c:pt idx="12">
                  <c:v>4.9194634031808349E-3</c:v>
                </c:pt>
                <c:pt idx="13">
                  <c:v>4.8139350055689256E-3</c:v>
                </c:pt>
                <c:pt idx="14">
                  <c:v>4.6897300043764467E-3</c:v>
                </c:pt>
                <c:pt idx="15">
                  <c:v>4.6283797704758101E-3</c:v>
                </c:pt>
                <c:pt idx="16">
                  <c:v>4.5350549734164414E-3</c:v>
                </c:pt>
                <c:pt idx="17">
                  <c:v>4.3548343191650574E-3</c:v>
                </c:pt>
                <c:pt idx="18">
                  <c:v>4.1391862726081197E-3</c:v>
                </c:pt>
                <c:pt idx="19">
                  <c:v>3.8427648020371574E-3</c:v>
                </c:pt>
                <c:pt idx="20">
                  <c:v>3.7005681161506043E-3</c:v>
                </c:pt>
                <c:pt idx="21">
                  <c:v>3.5990293817964591E-3</c:v>
                </c:pt>
                <c:pt idx="22">
                  <c:v>3.6242314645598128E-3</c:v>
                </c:pt>
                <c:pt idx="23">
                  <c:v>3.7394614908228263E-3</c:v>
                </c:pt>
                <c:pt idx="24">
                  <c:v>3.8572436523176545E-3</c:v>
                </c:pt>
                <c:pt idx="25">
                  <c:v>4.0029333041697868E-3</c:v>
                </c:pt>
                <c:pt idx="26">
                  <c:v>4.0701907113811497E-3</c:v>
                </c:pt>
                <c:pt idx="27">
                  <c:v>4.0479034418663407E-3</c:v>
                </c:pt>
                <c:pt idx="28">
                  <c:v>3.9290696918434787E-3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Submodel3s!$F$30:$AN$30</c15:sqref>
                  </c15:fullRef>
                </c:ext>
              </c:extLst>
              <c:f>(Submodel3s!$F$30:$AJ$30,Submodel3s!$AN$30)</c:f>
              <c:numCache>
                <c:formatCode>#,##0.000</c:formatCode>
                <c:ptCount val="29"/>
                <c:pt idx="0">
                  <c:v>3.6386725197756764E-3</c:v>
                </c:pt>
                <c:pt idx="1">
                  <c:v>3.7964957492497842E-3</c:v>
                </c:pt>
                <c:pt idx="2">
                  <c:v>3.9094805244841435E-3</c:v>
                </c:pt>
                <c:pt idx="3">
                  <c:v>4.0995527587661673E-3</c:v>
                </c:pt>
                <c:pt idx="4">
                  <c:v>4.0916926627974082E-3</c:v>
                </c:pt>
                <c:pt idx="5">
                  <c:v>4.2408200704611154E-3</c:v>
                </c:pt>
                <c:pt idx="6">
                  <c:v>4.4049259820830855E-3</c:v>
                </c:pt>
                <c:pt idx="7">
                  <c:v>4.549086794286783E-3</c:v>
                </c:pt>
                <c:pt idx="8">
                  <c:v>4.6938636392674926E-3</c:v>
                </c:pt>
                <c:pt idx="9">
                  <c:v>4.6621375440443202E-3</c:v>
                </c:pt>
                <c:pt idx="10">
                  <c:v>4.8343614346171293E-3</c:v>
                </c:pt>
                <c:pt idx="11">
                  <c:v>4.9365414072417568E-3</c:v>
                </c:pt>
                <c:pt idx="12">
                  <c:v>4.9194634031808349E-3</c:v>
                </c:pt>
                <c:pt idx="13">
                  <c:v>4.8139350055689256E-3</c:v>
                </c:pt>
                <c:pt idx="14">
                  <c:v>4.6897300043764467E-3</c:v>
                </c:pt>
                <c:pt idx="15">
                  <c:v>4.6283797704758101E-3</c:v>
                </c:pt>
                <c:pt idx="16">
                  <c:v>4.5350549734164414E-3</c:v>
                </c:pt>
                <c:pt idx="17">
                  <c:v>4.3548343191650574E-3</c:v>
                </c:pt>
                <c:pt idx="18">
                  <c:v>4.1391862726081197E-3</c:v>
                </c:pt>
                <c:pt idx="19">
                  <c:v>3.8427648020371574E-3</c:v>
                </c:pt>
                <c:pt idx="20">
                  <c:v>3.7005681161506043E-3</c:v>
                </c:pt>
                <c:pt idx="21">
                  <c:v>3.5990293817964591E-3</c:v>
                </c:pt>
                <c:pt idx="22">
                  <c:v>3.6242314645598128E-3</c:v>
                </c:pt>
                <c:pt idx="23">
                  <c:v>3.7394614908228263E-3</c:v>
                </c:pt>
                <c:pt idx="24">
                  <c:v>3.8572436523176545E-3</c:v>
                </c:pt>
                <c:pt idx="25">
                  <c:v>4.0029333041697868E-3</c:v>
                </c:pt>
                <c:pt idx="26">
                  <c:v>4.0701907113811497E-3</c:v>
                </c:pt>
                <c:pt idx="27">
                  <c:v>4.0479034418663407E-3</c:v>
                </c:pt>
                <c:pt idx="28">
                  <c:v>3.9290696918434787E-3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868520"/>
        <c:axId val="-2119865512"/>
      </c:lineChart>
      <c:catAx>
        <c:axId val="-2119868520"/>
        <c:scaling>
          <c:orientation val="minMax"/>
        </c:scaling>
        <c:delete val="0"/>
        <c:axPos val="b"/>
        <c:numFmt formatCode="0" sourceLinked="1"/>
        <c:majorTickMark val="none"/>
        <c:minorTickMark val="none"/>
        <c:tickLblPos val="nextTo"/>
        <c:crossAx val="-2119865512"/>
        <c:crosses val="autoZero"/>
        <c:auto val="1"/>
        <c:lblAlgn val="ctr"/>
        <c:lblOffset val="100"/>
        <c:noMultiLvlLbl val="0"/>
      </c:catAx>
      <c:valAx>
        <c:axId val="-2119865512"/>
        <c:scaling>
          <c:orientation val="minMax"/>
        </c:scaling>
        <c:delete val="0"/>
        <c:axPos val="l"/>
        <c:majorGridlines/>
        <c:numFmt formatCode="0.0%" sourceLinked="0"/>
        <c:majorTickMark val="none"/>
        <c:minorTickMark val="none"/>
        <c:tickLblPos val="nextTo"/>
        <c:spPr>
          <a:ln w="9525">
            <a:noFill/>
          </a:ln>
        </c:spPr>
        <c:crossAx val="-211986852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DataSummary!$K$433</c:f>
          <c:strCache>
            <c:ptCount val="1"/>
            <c:pt idx="0">
              <c:v>ARG: [Marginal] Private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Submodel1!$F$49:$AM$49</c15:sqref>
                  </c15:fullRef>
                </c:ext>
              </c:extLst>
              <c:f>Submodel1!$F$49:$AJ$49</c:f>
              <c:numCache>
                <c:formatCode>0.000</c:formatCode>
                <c:ptCount val="29"/>
                <c:pt idx="0">
                  <c:v>8.3126722445105496</c:v>
                </c:pt>
                <c:pt idx="1">
                  <c:v>8.241554410738253</c:v>
                </c:pt>
                <c:pt idx="2">
                  <c:v>8.1744801525290693</c:v>
                </c:pt>
                <c:pt idx="3">
                  <c:v>8.110927579739716</c:v>
                </c:pt>
                <c:pt idx="4">
                  <c:v>8.0522671870900293</c:v>
                </c:pt>
                <c:pt idx="5">
                  <c:v>7.9969417718063402</c:v>
                </c:pt>
                <c:pt idx="6">
                  <c:v>7.9446264121915329</c:v>
                </c:pt>
                <c:pt idx="7">
                  <c:v>7.8952917947806203</c:v>
                </c:pt>
                <c:pt idx="8">
                  <c:v>7.8489080012644088</c:v>
                </c:pt>
                <c:pt idx="9">
                  <c:v>7.8065025745425238</c:v>
                </c:pt>
                <c:pt idx="10">
                  <c:v>7.7664087848595127</c:v>
                </c:pt>
                <c:pt idx="11">
                  <c:v>7.729018424908884</c:v>
                </c:pt>
                <c:pt idx="12">
                  <c:v>7.6950743527091809</c:v>
                </c:pt>
                <c:pt idx="13">
                  <c:v>7.664887299710748</c:v>
                </c:pt>
                <c:pt idx="14">
                  <c:v>7.6383727144477787</c:v>
                </c:pt>
                <c:pt idx="15">
                  <c:v>7.6148348477386909</c:v>
                </c:pt>
                <c:pt idx="16">
                  <c:v>7.5944835619065714</c:v>
                </c:pt>
                <c:pt idx="17">
                  <c:v>7.5776387494260895</c:v>
                </c:pt>
                <c:pt idx="18">
                  <c:v>7.5643653332782392</c:v>
                </c:pt>
                <c:pt idx="19">
                  <c:v>7.5552128130187794</c:v>
                </c:pt>
                <c:pt idx="20">
                  <c:v>7.5487941011624269</c:v>
                </c:pt>
                <c:pt idx="21">
                  <c:v>7.5445079140954423</c:v>
                </c:pt>
                <c:pt idx="22">
                  <c:v>7.5414228370746699</c:v>
                </c:pt>
                <c:pt idx="23">
                  <c:v>7.5386473733656691</c:v>
                </c:pt>
                <c:pt idx="24">
                  <c:v>7.5362729540787274</c:v>
                </c:pt>
                <c:pt idx="25">
                  <c:v>7.5339167600906913</c:v>
                </c:pt>
                <c:pt idx="26">
                  <c:v>7.5321536157379994</c:v>
                </c:pt>
                <c:pt idx="27">
                  <c:v>7.531889239181857</c:v>
                </c:pt>
                <c:pt idx="28">
                  <c:v>7.5337611324354272</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Submodel1s!$F$49:$AM$49</c15:sqref>
                  </c15:fullRef>
                </c:ext>
              </c:extLst>
              <c:f>Submodel1s!$F$49:$AJ$49</c:f>
              <c:numCache>
                <c:formatCode>0.000</c:formatCode>
                <c:ptCount val="29"/>
                <c:pt idx="0">
                  <c:v>8.3126722445105496</c:v>
                </c:pt>
                <c:pt idx="1">
                  <c:v>8.241554410738253</c:v>
                </c:pt>
                <c:pt idx="2">
                  <c:v>8.1744801525290693</c:v>
                </c:pt>
                <c:pt idx="3">
                  <c:v>8.110927579739716</c:v>
                </c:pt>
                <c:pt idx="4">
                  <c:v>8.0522671870900293</c:v>
                </c:pt>
                <c:pt idx="5">
                  <c:v>7.9969417718063402</c:v>
                </c:pt>
                <c:pt idx="6">
                  <c:v>7.9446264121915329</c:v>
                </c:pt>
                <c:pt idx="7">
                  <c:v>7.8952917947806203</c:v>
                </c:pt>
                <c:pt idx="8">
                  <c:v>7.8489080012644088</c:v>
                </c:pt>
                <c:pt idx="9">
                  <c:v>7.8065025745425238</c:v>
                </c:pt>
                <c:pt idx="10">
                  <c:v>7.7664087848595127</c:v>
                </c:pt>
                <c:pt idx="11">
                  <c:v>7.729018424908884</c:v>
                </c:pt>
                <c:pt idx="12">
                  <c:v>7.6950743527091809</c:v>
                </c:pt>
                <c:pt idx="13">
                  <c:v>7.664887299710748</c:v>
                </c:pt>
                <c:pt idx="14">
                  <c:v>7.6383727144477787</c:v>
                </c:pt>
                <c:pt idx="15">
                  <c:v>7.6148348477386909</c:v>
                </c:pt>
                <c:pt idx="16">
                  <c:v>7.5944835619065714</c:v>
                </c:pt>
                <c:pt idx="17">
                  <c:v>7.5776387494260895</c:v>
                </c:pt>
                <c:pt idx="18">
                  <c:v>7.5643653332782392</c:v>
                </c:pt>
                <c:pt idx="19">
                  <c:v>7.5552128130187794</c:v>
                </c:pt>
                <c:pt idx="20">
                  <c:v>7.5487941011624269</c:v>
                </c:pt>
                <c:pt idx="21">
                  <c:v>7.5445079140954423</c:v>
                </c:pt>
                <c:pt idx="22">
                  <c:v>7.5414228370746699</c:v>
                </c:pt>
                <c:pt idx="23">
                  <c:v>7.5386473733656691</c:v>
                </c:pt>
                <c:pt idx="24">
                  <c:v>7.5362729540787274</c:v>
                </c:pt>
                <c:pt idx="25">
                  <c:v>7.5339167600906913</c:v>
                </c:pt>
                <c:pt idx="26">
                  <c:v>7.5321536157379994</c:v>
                </c:pt>
                <c:pt idx="27">
                  <c:v>7.531889239181857</c:v>
                </c:pt>
                <c:pt idx="28">
                  <c:v>7.5337611324354272</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19815432"/>
        <c:axId val="-2119812424"/>
      </c:lineChart>
      <c:catAx>
        <c:axId val="-2119815432"/>
        <c:scaling>
          <c:orientation val="minMax"/>
        </c:scaling>
        <c:delete val="0"/>
        <c:axPos val="b"/>
        <c:numFmt formatCode="0" sourceLinked="1"/>
        <c:majorTickMark val="none"/>
        <c:minorTickMark val="none"/>
        <c:tickLblPos val="nextTo"/>
        <c:crossAx val="-2119812424"/>
        <c:crosses val="autoZero"/>
        <c:auto val="1"/>
        <c:lblAlgn val="ctr"/>
        <c:lblOffset val="100"/>
        <c:noMultiLvlLbl val="0"/>
      </c:catAx>
      <c:valAx>
        <c:axId val="-2119812424"/>
        <c:scaling>
          <c:orientation val="minMax"/>
        </c:scaling>
        <c:delete val="0"/>
        <c:axPos val="l"/>
        <c:majorGridlines/>
        <c:numFmt formatCode="#,##0.0" sourceLinked="0"/>
        <c:majorTickMark val="none"/>
        <c:minorTickMark val="none"/>
        <c:tickLblPos val="nextTo"/>
        <c:spPr>
          <a:ln w="9525">
            <a:noFill/>
          </a:ln>
        </c:spPr>
        <c:crossAx val="-21198154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DataSummary!$K$436</c:f>
          <c:strCache>
            <c:ptCount val="1"/>
            <c:pt idx="0">
              <c:v>ARG: Private Capital-to-Output Ratio (Kp/Y)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Submodel1!$E$4:$AM$4</c15:sqref>
                  </c15:fullRef>
                </c:ext>
              </c:extLst>
              <c:f>Submodel1!$E$4:$AJ$4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Submodel1!$E$31:$AM$31</c15:sqref>
                  </c15:fullRef>
                </c:ext>
              </c:extLst>
              <c:f>Submodel1!$E$31:$AJ$31</c:f>
              <c:numCache>
                <c:formatCode>0.000</c:formatCode>
                <c:ptCount val="30"/>
                <c:pt idx="0">
                  <c:v>2.399682193802505</c:v>
                </c:pt>
                <c:pt idx="1">
                  <c:v>2.3781087610719771</c:v>
                </c:pt>
                <c:pt idx="2">
                  <c:v>2.3577632044822723</c:v>
                </c:pt>
                <c:pt idx="3">
                  <c:v>2.3385744434680267</c:v>
                </c:pt>
                <c:pt idx="4">
                  <c:v>2.3203931744737116</c:v>
                </c:pt>
                <c:pt idx="5">
                  <c:v>2.3036114718412919</c:v>
                </c:pt>
                <c:pt idx="6">
                  <c:v>2.2877838473511081</c:v>
                </c:pt>
                <c:pt idx="7">
                  <c:v>2.2728173466424146</c:v>
                </c:pt>
                <c:pt idx="8">
                  <c:v>2.2587035836504357</c:v>
                </c:pt>
                <c:pt idx="9">
                  <c:v>2.2454339992751464</c:v>
                </c:pt>
                <c:pt idx="10">
                  <c:v>2.2333025553978896</c:v>
                </c:pt>
                <c:pt idx="11">
                  <c:v>2.2218324300633188</c:v>
                </c:pt>
                <c:pt idx="12">
                  <c:v>2.2111357082435759</c:v>
                </c:pt>
                <c:pt idx="13">
                  <c:v>2.2014249085019069</c:v>
                </c:pt>
                <c:pt idx="14">
                  <c:v>2.1927889256199973</c:v>
                </c:pt>
                <c:pt idx="15">
                  <c:v>2.185203570916316</c:v>
                </c:pt>
                <c:pt idx="16">
                  <c:v>2.1784698028341221</c:v>
                </c:pt>
                <c:pt idx="17">
                  <c:v>2.172647659278732</c:v>
                </c:pt>
                <c:pt idx="18">
                  <c:v>2.1678286558391462</c:v>
                </c:pt>
                <c:pt idx="19">
                  <c:v>2.1640313658339494</c:v>
                </c:pt>
                <c:pt idx="20">
                  <c:v>2.1614129913841107</c:v>
                </c:pt>
                <c:pt idx="21">
                  <c:v>2.1595767112504305</c:v>
                </c:pt>
                <c:pt idx="22">
                  <c:v>2.1583505088072483</c:v>
                </c:pt>
                <c:pt idx="23">
                  <c:v>2.1574679227415552</c:v>
                </c:pt>
                <c:pt idx="24">
                  <c:v>2.1566739115778444</c:v>
                </c:pt>
                <c:pt idx="25">
                  <c:v>2.1559946321424661</c:v>
                </c:pt>
                <c:pt idx="26">
                  <c:v>2.1553205666433199</c:v>
                </c:pt>
                <c:pt idx="27">
                  <c:v>2.1548161621739941</c:v>
                </c:pt>
                <c:pt idx="28">
                  <c:v>2.1547405287090999</c:v>
                </c:pt>
                <c:pt idx="29">
                  <c:v>2.1552760443189021</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Submodel1!$E$4:$AM$4</c15:sqref>
                  </c15:fullRef>
                </c:ext>
              </c:extLst>
              <c:f>Submodel1!$E$4:$AJ$4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Submodel1s!$E$31:$AM$31</c15:sqref>
                  </c15:fullRef>
                </c:ext>
              </c:extLst>
              <c:f>Submodel1s!$E$31:$AJ$31</c:f>
              <c:numCache>
                <c:formatCode>0.000</c:formatCode>
                <c:ptCount val="30"/>
                <c:pt idx="0">
                  <c:v>2.399682193802505</c:v>
                </c:pt>
                <c:pt idx="1">
                  <c:v>2.3781087610719771</c:v>
                </c:pt>
                <c:pt idx="2">
                  <c:v>2.3577632044822723</c:v>
                </c:pt>
                <c:pt idx="3">
                  <c:v>2.3385744434680267</c:v>
                </c:pt>
                <c:pt idx="4">
                  <c:v>2.3203931744737116</c:v>
                </c:pt>
                <c:pt idx="5">
                  <c:v>2.3036114718412919</c:v>
                </c:pt>
                <c:pt idx="6">
                  <c:v>2.2877838473511081</c:v>
                </c:pt>
                <c:pt idx="7">
                  <c:v>2.2728173466424146</c:v>
                </c:pt>
                <c:pt idx="8">
                  <c:v>2.2587035836504357</c:v>
                </c:pt>
                <c:pt idx="9">
                  <c:v>2.2454339992751464</c:v>
                </c:pt>
                <c:pt idx="10">
                  <c:v>2.2333025553978896</c:v>
                </c:pt>
                <c:pt idx="11">
                  <c:v>2.2218324300633188</c:v>
                </c:pt>
                <c:pt idx="12">
                  <c:v>2.2111357082435759</c:v>
                </c:pt>
                <c:pt idx="13">
                  <c:v>2.2014249085019069</c:v>
                </c:pt>
                <c:pt idx="14">
                  <c:v>2.1927889256199973</c:v>
                </c:pt>
                <c:pt idx="15">
                  <c:v>2.185203570916316</c:v>
                </c:pt>
                <c:pt idx="16">
                  <c:v>2.1784698028341221</c:v>
                </c:pt>
                <c:pt idx="17">
                  <c:v>2.172647659278732</c:v>
                </c:pt>
                <c:pt idx="18">
                  <c:v>2.1678286558391462</c:v>
                </c:pt>
                <c:pt idx="19">
                  <c:v>2.1640313658339494</c:v>
                </c:pt>
                <c:pt idx="20">
                  <c:v>2.1614129913841107</c:v>
                </c:pt>
                <c:pt idx="21">
                  <c:v>2.1595767112504305</c:v>
                </c:pt>
                <c:pt idx="22">
                  <c:v>2.1583505088072483</c:v>
                </c:pt>
                <c:pt idx="23">
                  <c:v>2.1574679227415552</c:v>
                </c:pt>
                <c:pt idx="24">
                  <c:v>2.1566739115778444</c:v>
                </c:pt>
                <c:pt idx="25">
                  <c:v>2.1559946321424661</c:v>
                </c:pt>
                <c:pt idx="26">
                  <c:v>2.1553205666433199</c:v>
                </c:pt>
                <c:pt idx="27">
                  <c:v>2.1548161621739941</c:v>
                </c:pt>
                <c:pt idx="28">
                  <c:v>2.1547405287090999</c:v>
                </c:pt>
                <c:pt idx="29">
                  <c:v>2.1552760443189021</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19772696"/>
        <c:axId val="-2119769688"/>
      </c:lineChart>
      <c:catAx>
        <c:axId val="-2119772696"/>
        <c:scaling>
          <c:orientation val="minMax"/>
        </c:scaling>
        <c:delete val="0"/>
        <c:axPos val="b"/>
        <c:numFmt formatCode="0" sourceLinked="1"/>
        <c:majorTickMark val="none"/>
        <c:minorTickMark val="none"/>
        <c:tickLblPos val="nextTo"/>
        <c:crossAx val="-2119769688"/>
        <c:crosses val="autoZero"/>
        <c:auto val="1"/>
        <c:lblAlgn val="ctr"/>
        <c:lblOffset val="100"/>
        <c:noMultiLvlLbl val="0"/>
      </c:catAx>
      <c:valAx>
        <c:axId val="-2119769688"/>
        <c:scaling>
          <c:orientation val="minMax"/>
          <c:min val="0"/>
        </c:scaling>
        <c:delete val="0"/>
        <c:axPos val="l"/>
        <c:majorGridlines/>
        <c:numFmt formatCode="#,##0.0" sourceLinked="0"/>
        <c:majorTickMark val="none"/>
        <c:minorTickMark val="none"/>
        <c:tickLblPos val="nextTo"/>
        <c:spPr>
          <a:ln w="9525">
            <a:noFill/>
          </a:ln>
        </c:spPr>
        <c:crossAx val="-21197726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DataSummary!$K$452</c:f>
          <c:strCache>
            <c:ptCount val="1"/>
            <c:pt idx="0">
              <c:v>ARG: [Marginal] Private ICOR</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Submodel2!$F$40:$AL$40</c15:sqref>
                  </c15:fullRef>
                </c:ext>
              </c:extLst>
              <c:f>Submodel2!$F$40:$AJ$40</c:f>
              <c:numCache>
                <c:formatCode>0.000</c:formatCode>
                <c:ptCount val="29"/>
                <c:pt idx="0">
                  <c:v>8.5683435036480429</c:v>
                </c:pt>
                <c:pt idx="1">
                  <c:v>8.7445496739992485</c:v>
                </c:pt>
                <c:pt idx="2">
                  <c:v>8.9167918542728763</c:v>
                </c:pt>
                <c:pt idx="3">
                  <c:v>9.0851592196510627</c:v>
                </c:pt>
                <c:pt idx="4">
                  <c:v>9.2497389392026772</c:v>
                </c:pt>
                <c:pt idx="5">
                  <c:v>9.4106162210134734</c:v>
                </c:pt>
                <c:pt idx="6">
                  <c:v>9.5678743563009991</c:v>
                </c:pt>
                <c:pt idx="7">
                  <c:v>9.7215947625370625</c:v>
                </c:pt>
                <c:pt idx="8">
                  <c:v>9.871857025600125</c:v>
                </c:pt>
                <c:pt idx="9">
                  <c:v>10.018738940979395</c:v>
                </c:pt>
                <c:pt idx="10">
                  <c:v>10.162316554052007</c:v>
                </c:pt>
                <c:pt idx="11">
                  <c:v>10.302664199454087</c:v>
                </c:pt>
                <c:pt idx="12">
                  <c:v>10.439854539566147</c:v>
                </c:pt>
                <c:pt idx="13">
                  <c:v>10.573958602132643</c:v>
                </c:pt>
                <c:pt idx="14">
                  <c:v>10.705045817035311</c:v>
                </c:pt>
                <c:pt idx="15">
                  <c:v>10.833184052239165</c:v>
                </c:pt>
                <c:pt idx="16">
                  <c:v>10.958439648929884</c:v>
                </c:pt>
                <c:pt idx="17">
                  <c:v>11.080877455860726</c:v>
                </c:pt>
                <c:pt idx="18">
                  <c:v>11.200560862926753</c:v>
                </c:pt>
                <c:pt idx="19">
                  <c:v>11.317551833983789</c:v>
                </c:pt>
                <c:pt idx="20">
                  <c:v>11.431910938929033</c:v>
                </c:pt>
                <c:pt idx="21">
                  <c:v>11.543697385059996</c:v>
                </c:pt>
                <c:pt idx="22">
                  <c:v>11.652969047728</c:v>
                </c:pt>
                <c:pt idx="23">
                  <c:v>11.759782500302039</c:v>
                </c:pt>
                <c:pt idx="24">
                  <c:v>11.864193043458597</c:v>
                </c:pt>
                <c:pt idx="25">
                  <c:v>11.966254733812541</c:v>
                </c:pt>
                <c:pt idx="26">
                  <c:v>12.066020411903933</c:v>
                </c:pt>
                <c:pt idx="27">
                  <c:v>12.163541729555229</c:v>
                </c:pt>
                <c:pt idx="28">
                  <c:v>12.258869176613054</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Submodel2s!$F$40:$AL$40</c15:sqref>
                  </c15:fullRef>
                </c:ext>
              </c:extLst>
              <c:f>Submodel2s!$F$40:$AJ$40</c:f>
              <c:numCache>
                <c:formatCode>0.000</c:formatCode>
                <c:ptCount val="29"/>
                <c:pt idx="0">
                  <c:v>8.5683435036480429</c:v>
                </c:pt>
                <c:pt idx="1">
                  <c:v>8.7445496739992485</c:v>
                </c:pt>
                <c:pt idx="2">
                  <c:v>8.9167918542728763</c:v>
                </c:pt>
                <c:pt idx="3">
                  <c:v>9.0851592196510627</c:v>
                </c:pt>
                <c:pt idx="4">
                  <c:v>9.2497389392026772</c:v>
                </c:pt>
                <c:pt idx="5">
                  <c:v>9.4106162210134734</c:v>
                </c:pt>
                <c:pt idx="6">
                  <c:v>9.5678743563009991</c:v>
                </c:pt>
                <c:pt idx="7">
                  <c:v>9.7215947625370625</c:v>
                </c:pt>
                <c:pt idx="8">
                  <c:v>9.871857025600125</c:v>
                </c:pt>
                <c:pt idx="9">
                  <c:v>10.018738940979395</c:v>
                </c:pt>
                <c:pt idx="10">
                  <c:v>10.162316554052007</c:v>
                </c:pt>
                <c:pt idx="11">
                  <c:v>10.302664199454087</c:v>
                </c:pt>
                <c:pt idx="12">
                  <c:v>10.439854539566147</c:v>
                </c:pt>
                <c:pt idx="13">
                  <c:v>10.573958602132643</c:v>
                </c:pt>
                <c:pt idx="14">
                  <c:v>10.705045817035311</c:v>
                </c:pt>
                <c:pt idx="15">
                  <c:v>10.833184052239165</c:v>
                </c:pt>
                <c:pt idx="16">
                  <c:v>10.958439648929884</c:v>
                </c:pt>
                <c:pt idx="17">
                  <c:v>11.080877455860726</c:v>
                </c:pt>
                <c:pt idx="18">
                  <c:v>11.200560862926753</c:v>
                </c:pt>
                <c:pt idx="19">
                  <c:v>11.317551833983789</c:v>
                </c:pt>
                <c:pt idx="20">
                  <c:v>11.431910938929033</c:v>
                </c:pt>
                <c:pt idx="21">
                  <c:v>11.543697385059996</c:v>
                </c:pt>
                <c:pt idx="22">
                  <c:v>11.652969047728</c:v>
                </c:pt>
                <c:pt idx="23">
                  <c:v>11.759782500302039</c:v>
                </c:pt>
                <c:pt idx="24">
                  <c:v>11.864193043458597</c:v>
                </c:pt>
                <c:pt idx="25">
                  <c:v>11.966254733812541</c:v>
                </c:pt>
                <c:pt idx="26">
                  <c:v>12.066020411903933</c:v>
                </c:pt>
                <c:pt idx="27">
                  <c:v>12.163541729555229</c:v>
                </c:pt>
                <c:pt idx="28">
                  <c:v>12.258869176613054</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19725560"/>
        <c:axId val="-2119722104"/>
      </c:lineChart>
      <c:catAx>
        <c:axId val="-21197255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722104"/>
        <c:crosses val="autoZero"/>
        <c:auto val="1"/>
        <c:lblAlgn val="ctr"/>
        <c:lblOffset val="100"/>
        <c:noMultiLvlLbl val="0"/>
      </c:catAx>
      <c:valAx>
        <c:axId val="-21197221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72556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DataSummary!$K$455</c:f>
          <c:strCache>
            <c:ptCount val="1"/>
            <c:pt idx="0">
              <c:v>ARG: Private Capital-to-Output Ratio (Kp/Y)</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Submodel2!$F$27:$AL$27</c15:sqref>
                  </c15:fullRef>
                </c:ext>
              </c:extLst>
              <c:f>Submodel2!$F$27:$AJ$27</c:f>
              <c:numCache>
                <c:formatCode>0.000</c:formatCode>
                <c:ptCount val="29"/>
                <c:pt idx="0">
                  <c:v>2.4512517941935696</c:v>
                </c:pt>
                <c:pt idx="1">
                  <c:v>2.5016612684446278</c:v>
                </c:pt>
                <c:pt idx="2">
                  <c:v>2.5509367151224813</c:v>
                </c:pt>
                <c:pt idx="3">
                  <c:v>2.5991036456722671</c:v>
                </c:pt>
                <c:pt idx="4">
                  <c:v>2.6461869976255366</c:v>
                </c:pt>
                <c:pt idx="5">
                  <c:v>2.6922111475111943</c:v>
                </c:pt>
                <c:pt idx="6">
                  <c:v>2.7371999234759956</c:v>
                </c:pt>
                <c:pt idx="7">
                  <c:v>2.7811766176211226</c:v>
                </c:pt>
                <c:pt idx="8">
                  <c:v>2.824163998061239</c:v>
                </c:pt>
                <c:pt idx="9">
                  <c:v>2.8661843207122546</c:v>
                </c:pt>
                <c:pt idx="10">
                  <c:v>2.9072593408139142</c:v>
                </c:pt>
                <c:pt idx="11">
                  <c:v>2.9474103241931662</c:v>
                </c:pt>
                <c:pt idx="12">
                  <c:v>2.9866580582741507</c:v>
                </c:pt>
                <c:pt idx="13">
                  <c:v>3.0250228628404958</c:v>
                </c:pt>
                <c:pt idx="14">
                  <c:v>3.0625246005555158</c:v>
                </c:pt>
                <c:pt idx="15">
                  <c:v>3.0991826872457278</c:v>
                </c:pt>
                <c:pt idx="16">
                  <c:v>3.1350161019530387</c:v>
                </c:pt>
                <c:pt idx="17">
                  <c:v>3.1700433967607884</c:v>
                </c:pt>
                <c:pt idx="18">
                  <c:v>3.2042827063987476</c:v>
                </c:pt>
                <c:pt idx="19">
                  <c:v>3.2377517576320356</c:v>
                </c:pt>
                <c:pt idx="20">
                  <c:v>3.2704678784388226</c:v>
                </c:pt>
                <c:pt idx="21">
                  <c:v>3.3024480069815665</c:v>
                </c:pt>
                <c:pt idx="22">
                  <c:v>3.3337087003764356</c:v>
                </c:pt>
                <c:pt idx="23">
                  <c:v>3.3642661432654428</c:v>
                </c:pt>
                <c:pt idx="24">
                  <c:v>3.3941361561957448</c:v>
                </c:pt>
                <c:pt idx="25">
                  <c:v>3.4233342038104349</c:v>
                </c:pt>
                <c:pt idx="26">
                  <c:v>3.4518754028550744</c:v>
                </c:pt>
                <c:pt idx="27">
                  <c:v>3.4797745300041063</c:v>
                </c:pt>
                <c:pt idx="28">
                  <c:v>3.5070460295112045</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Submodel2s!$F$27:$AL$27</c15:sqref>
                  </c15:fullRef>
                </c:ext>
              </c:extLst>
              <c:f>Submodel2s!$F$27:$AJ$27</c:f>
              <c:numCache>
                <c:formatCode>0.000</c:formatCode>
                <c:ptCount val="29"/>
                <c:pt idx="0">
                  <c:v>2.4512517941935696</c:v>
                </c:pt>
                <c:pt idx="1">
                  <c:v>2.5016612684446278</c:v>
                </c:pt>
                <c:pt idx="2">
                  <c:v>2.5509367151224813</c:v>
                </c:pt>
                <c:pt idx="3">
                  <c:v>2.5991036456722671</c:v>
                </c:pt>
                <c:pt idx="4">
                  <c:v>2.6461869976255366</c:v>
                </c:pt>
                <c:pt idx="5">
                  <c:v>2.6922111475111943</c:v>
                </c:pt>
                <c:pt idx="6">
                  <c:v>2.7371999234759956</c:v>
                </c:pt>
                <c:pt idx="7">
                  <c:v>2.7811766176211226</c:v>
                </c:pt>
                <c:pt idx="8">
                  <c:v>2.824163998061239</c:v>
                </c:pt>
                <c:pt idx="9">
                  <c:v>2.8661843207122546</c:v>
                </c:pt>
                <c:pt idx="10">
                  <c:v>2.9072593408139142</c:v>
                </c:pt>
                <c:pt idx="11">
                  <c:v>2.9474103241931662</c:v>
                </c:pt>
                <c:pt idx="12">
                  <c:v>2.9866580582741507</c:v>
                </c:pt>
                <c:pt idx="13">
                  <c:v>3.0250228628404958</c:v>
                </c:pt>
                <c:pt idx="14">
                  <c:v>3.0625246005555158</c:v>
                </c:pt>
                <c:pt idx="15">
                  <c:v>3.0991826872457278</c:v>
                </c:pt>
                <c:pt idx="16">
                  <c:v>3.1350161019530387</c:v>
                </c:pt>
                <c:pt idx="17">
                  <c:v>3.1700433967607884</c:v>
                </c:pt>
                <c:pt idx="18">
                  <c:v>3.2042827063987476</c:v>
                </c:pt>
                <c:pt idx="19">
                  <c:v>3.2377517576320356</c:v>
                </c:pt>
                <c:pt idx="20">
                  <c:v>3.2704678784388226</c:v>
                </c:pt>
                <c:pt idx="21">
                  <c:v>3.3024480069815665</c:v>
                </c:pt>
                <c:pt idx="22">
                  <c:v>3.3337087003764356</c:v>
                </c:pt>
                <c:pt idx="23">
                  <c:v>3.3642661432654428</c:v>
                </c:pt>
                <c:pt idx="24">
                  <c:v>3.3941361561957448</c:v>
                </c:pt>
                <c:pt idx="25">
                  <c:v>3.4233342038104349</c:v>
                </c:pt>
                <c:pt idx="26">
                  <c:v>3.4518754028550744</c:v>
                </c:pt>
                <c:pt idx="27">
                  <c:v>3.4797745300041063</c:v>
                </c:pt>
                <c:pt idx="28">
                  <c:v>3.5070460295112045</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19680984"/>
        <c:axId val="-2119677448"/>
      </c:lineChart>
      <c:catAx>
        <c:axId val="-21196809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677448"/>
        <c:crosses val="autoZero"/>
        <c:auto val="1"/>
        <c:lblAlgn val="ctr"/>
        <c:lblOffset val="100"/>
        <c:noMultiLvlLbl val="0"/>
      </c:catAx>
      <c:valAx>
        <c:axId val="-2119677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680984"/>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DataSummary!$D$433</c:f>
          <c:strCache>
            <c:ptCount val="1"/>
            <c:pt idx="0">
              <c:v>ARG: Participation rate, male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InputDataA_GeneralAssumptions!$I$50:$AR$50</c15:sqref>
                  </c15:fullRef>
                </c:ext>
              </c:extLst>
              <c:f>InputDataA_GeneralAssumptions!$I$50:$AN$50</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InputDataA_GeneralAssumptions!$I$53:$AR$53</c15:sqref>
                  </c15:fullRef>
                </c:ext>
              </c:extLst>
              <c:f>InputDataA_GeneralAssumptions!$I$53:$AN$53</c:f>
              <c:numCache>
                <c:formatCode>0.000</c:formatCode>
                <c:ptCount val="30"/>
                <c:pt idx="0">
                  <c:v>0.79480000000000006</c:v>
                </c:pt>
                <c:pt idx="1">
                  <c:v>0.79480000000000006</c:v>
                </c:pt>
                <c:pt idx="2">
                  <c:v>0.79480000000000006</c:v>
                </c:pt>
                <c:pt idx="3">
                  <c:v>0.79480000000000006</c:v>
                </c:pt>
                <c:pt idx="4">
                  <c:v>0.79480000000000006</c:v>
                </c:pt>
                <c:pt idx="5">
                  <c:v>0.79480000000000006</c:v>
                </c:pt>
                <c:pt idx="6">
                  <c:v>0.79480000000000006</c:v>
                </c:pt>
                <c:pt idx="7">
                  <c:v>0.79480000000000006</c:v>
                </c:pt>
                <c:pt idx="8">
                  <c:v>0.79480000000000006</c:v>
                </c:pt>
                <c:pt idx="9">
                  <c:v>0.79480000000000006</c:v>
                </c:pt>
                <c:pt idx="10">
                  <c:v>0.79480000000000006</c:v>
                </c:pt>
                <c:pt idx="11">
                  <c:v>0.79480000000000006</c:v>
                </c:pt>
                <c:pt idx="12">
                  <c:v>0.79480000000000006</c:v>
                </c:pt>
                <c:pt idx="13">
                  <c:v>0.79480000000000006</c:v>
                </c:pt>
                <c:pt idx="14">
                  <c:v>0.79480000000000006</c:v>
                </c:pt>
                <c:pt idx="15">
                  <c:v>0.79480000000000006</c:v>
                </c:pt>
                <c:pt idx="16">
                  <c:v>0.79480000000000006</c:v>
                </c:pt>
                <c:pt idx="17">
                  <c:v>0.79480000000000006</c:v>
                </c:pt>
                <c:pt idx="18">
                  <c:v>0.79480000000000006</c:v>
                </c:pt>
                <c:pt idx="19">
                  <c:v>0.79480000000000006</c:v>
                </c:pt>
                <c:pt idx="20">
                  <c:v>0.79480000000000006</c:v>
                </c:pt>
                <c:pt idx="21">
                  <c:v>0.79480000000000006</c:v>
                </c:pt>
                <c:pt idx="22">
                  <c:v>0.79480000000000006</c:v>
                </c:pt>
                <c:pt idx="23">
                  <c:v>0.79480000000000006</c:v>
                </c:pt>
                <c:pt idx="24">
                  <c:v>0.79480000000000006</c:v>
                </c:pt>
                <c:pt idx="25">
                  <c:v>0.79480000000000006</c:v>
                </c:pt>
                <c:pt idx="26">
                  <c:v>0.79480000000000006</c:v>
                </c:pt>
                <c:pt idx="27">
                  <c:v>0.79480000000000006</c:v>
                </c:pt>
                <c:pt idx="28">
                  <c:v>0.79480000000000006</c:v>
                </c:pt>
                <c:pt idx="29">
                  <c:v>0.79480000000000006</c:v>
                </c:pt>
              </c:numCache>
            </c:numRef>
          </c:val>
          <c:smooth val="0"/>
          <c:extLst>
            <c:ext xmlns:c16="http://schemas.microsoft.com/office/drawing/2014/chart" uri="{C3380CC4-5D6E-409C-BE32-E72D297353CC}">
              <c16:uniqueId val="{00000000-285B-44CF-AE22-483D1635D2CE}"/>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InputDataA_GeneralAssumptions!$I$50:$AR$50</c15:sqref>
                  </c15:fullRef>
                </c:ext>
              </c:extLst>
              <c:f>InputDataA_GeneralAssumptions!$I$50:$AN$50</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InputDataA_GeneralAssumptions!$I$57:$AR$57</c15:sqref>
                  </c15:fullRef>
                </c:ext>
              </c:extLst>
              <c:f>InputDataA_GeneralAssumptions!$I$57:$AN$57</c:f>
              <c:numCache>
                <c:formatCode>0.000</c:formatCode>
                <c:ptCount val="30"/>
                <c:pt idx="0">
                  <c:v>0.79480000000000006</c:v>
                </c:pt>
                <c:pt idx="1">
                  <c:v>0.79480000000000006</c:v>
                </c:pt>
                <c:pt idx="2">
                  <c:v>0.79480000000000006</c:v>
                </c:pt>
                <c:pt idx="3">
                  <c:v>0.79480000000000006</c:v>
                </c:pt>
                <c:pt idx="4">
                  <c:v>0.79480000000000006</c:v>
                </c:pt>
                <c:pt idx="5">
                  <c:v>0.79480000000000006</c:v>
                </c:pt>
                <c:pt idx="6">
                  <c:v>0.79480000000000006</c:v>
                </c:pt>
                <c:pt idx="7">
                  <c:v>0.79480000000000006</c:v>
                </c:pt>
                <c:pt idx="8">
                  <c:v>0.79480000000000006</c:v>
                </c:pt>
                <c:pt idx="9">
                  <c:v>0.79480000000000006</c:v>
                </c:pt>
                <c:pt idx="10">
                  <c:v>0.79480000000000006</c:v>
                </c:pt>
                <c:pt idx="11">
                  <c:v>0.79480000000000006</c:v>
                </c:pt>
                <c:pt idx="12">
                  <c:v>0.79480000000000006</c:v>
                </c:pt>
                <c:pt idx="13">
                  <c:v>0.79480000000000006</c:v>
                </c:pt>
                <c:pt idx="14">
                  <c:v>0.79480000000000006</c:v>
                </c:pt>
                <c:pt idx="15">
                  <c:v>0.79480000000000006</c:v>
                </c:pt>
                <c:pt idx="16">
                  <c:v>0.79480000000000006</c:v>
                </c:pt>
                <c:pt idx="17">
                  <c:v>0.79480000000000006</c:v>
                </c:pt>
                <c:pt idx="18">
                  <c:v>0.79480000000000006</c:v>
                </c:pt>
                <c:pt idx="19">
                  <c:v>0.79480000000000006</c:v>
                </c:pt>
                <c:pt idx="20">
                  <c:v>0.79480000000000006</c:v>
                </c:pt>
                <c:pt idx="21">
                  <c:v>0.79480000000000006</c:v>
                </c:pt>
                <c:pt idx="22">
                  <c:v>0.79480000000000006</c:v>
                </c:pt>
                <c:pt idx="23">
                  <c:v>0.79480000000000006</c:v>
                </c:pt>
                <c:pt idx="24">
                  <c:v>0.79480000000000006</c:v>
                </c:pt>
                <c:pt idx="25">
                  <c:v>0.79480000000000006</c:v>
                </c:pt>
                <c:pt idx="26">
                  <c:v>0.79480000000000006</c:v>
                </c:pt>
                <c:pt idx="27">
                  <c:v>0.79480000000000006</c:v>
                </c:pt>
                <c:pt idx="28">
                  <c:v>0.79480000000000006</c:v>
                </c:pt>
                <c:pt idx="29">
                  <c:v>0.79480000000000006</c:v>
                </c:pt>
              </c:numCache>
            </c:numRef>
          </c:val>
          <c:smooth val="0"/>
          <c:extLst>
            <c:ext xmlns:c16="http://schemas.microsoft.com/office/drawing/2014/chart" uri="{C3380CC4-5D6E-409C-BE32-E72D297353CC}">
              <c16:uniqueId val="{00000001-285B-44CF-AE22-483D1635D2CE}"/>
            </c:ext>
          </c:extLst>
        </c:ser>
        <c:dLbls>
          <c:showLegendKey val="0"/>
          <c:showVal val="0"/>
          <c:showCatName val="0"/>
          <c:showSerName val="0"/>
          <c:showPercent val="0"/>
          <c:showBubbleSize val="0"/>
        </c:dLbls>
        <c:smooth val="0"/>
        <c:axId val="-2121685240"/>
        <c:axId val="-2121682232"/>
      </c:lineChart>
      <c:catAx>
        <c:axId val="-2121685240"/>
        <c:scaling>
          <c:orientation val="minMax"/>
        </c:scaling>
        <c:delete val="0"/>
        <c:axPos val="b"/>
        <c:numFmt formatCode="0" sourceLinked="1"/>
        <c:majorTickMark val="none"/>
        <c:minorTickMark val="none"/>
        <c:tickLblPos val="nextTo"/>
        <c:crossAx val="-2121682232"/>
        <c:crosses val="autoZero"/>
        <c:auto val="1"/>
        <c:lblAlgn val="ctr"/>
        <c:lblOffset val="100"/>
        <c:noMultiLvlLbl val="0"/>
      </c:catAx>
      <c:valAx>
        <c:axId val="-2121682232"/>
        <c:scaling>
          <c:orientation val="minMax"/>
        </c:scaling>
        <c:delete val="0"/>
        <c:axPos val="l"/>
        <c:majorGridlines/>
        <c:numFmt formatCode="0%" sourceLinked="0"/>
        <c:majorTickMark val="none"/>
        <c:minorTickMark val="none"/>
        <c:tickLblPos val="nextTo"/>
        <c:spPr>
          <a:ln w="9525">
            <a:noFill/>
          </a:ln>
        </c:spPr>
        <c:crossAx val="-21216852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DataSummary!$K$466</c:f>
          <c:strCache>
            <c:ptCount val="1"/>
            <c:pt idx="0">
              <c:v>ARG: [Marginal] Private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Submodel3!$F$41:$AN$41</c15:sqref>
                  </c15:fullRef>
                </c:ext>
              </c:extLst>
              <c:f>(Submodel3!$F$41:$AJ$41,Submodel3!$AN$41)</c:f>
              <c:numCache>
                <c:formatCode>#,##0.000</c:formatCode>
                <c:ptCount val="29"/>
                <c:pt idx="0">
                  <c:v>8.3126722445105479</c:v>
                </c:pt>
                <c:pt idx="1">
                  <c:v>8.2415543969649985</c:v>
                </c:pt>
                <c:pt idx="2">
                  <c:v>8.1744801255629405</c:v>
                </c:pt>
                <c:pt idx="3">
                  <c:v>8.1109275401317742</c:v>
                </c:pt>
                <c:pt idx="4">
                  <c:v>8.0522671353534179</c:v>
                </c:pt>
                <c:pt idx="5">
                  <c:v>7.9969417084342478</c:v>
                </c:pt>
                <c:pt idx="6">
                  <c:v>7.9446263376536281</c:v>
                </c:pt>
                <c:pt idx="7">
                  <c:v>7.8952917095221586</c:v>
                </c:pt>
                <c:pt idx="8">
                  <c:v>7.8489079057072386</c:v>
                </c:pt>
                <c:pt idx="9">
                  <c:v>7.806502469071714</c:v>
                </c:pt>
                <c:pt idx="10">
                  <c:v>7.7664086698599615</c:v>
                </c:pt>
                <c:pt idx="11">
                  <c:v>7.7290183007394679</c:v>
                </c:pt>
                <c:pt idx="12">
                  <c:v>7.6950742196959032</c:v>
                </c:pt>
                <c:pt idx="13">
                  <c:v>7.6648871581527276</c:v>
                </c:pt>
                <c:pt idx="14">
                  <c:v>7.6383725646246159</c:v>
                </c:pt>
                <c:pt idx="15">
                  <c:v>7.6148346899241544</c:v>
                </c:pt>
                <c:pt idx="16">
                  <c:v>7.5944833963518095</c:v>
                </c:pt>
                <c:pt idx="17">
                  <c:v>7.5776385763571117</c:v>
                </c:pt>
                <c:pt idx="18">
                  <c:v>7.5643651529016243</c:v>
                </c:pt>
                <c:pt idx="19">
                  <c:v>7.555212625510106</c:v>
                </c:pt>
                <c:pt idx="20">
                  <c:v>7.5487939067152174</c:v>
                </c:pt>
                <c:pt idx="21">
                  <c:v>7.544507712904684</c:v>
                </c:pt>
                <c:pt idx="22">
                  <c:v>7.5414226293480793</c:v>
                </c:pt>
                <c:pt idx="23">
                  <c:v>7.5386471593254596</c:v>
                </c:pt>
                <c:pt idx="24">
                  <c:v>7.5362727339355358</c:v>
                </c:pt>
                <c:pt idx="25">
                  <c:v>7.5339165340579397</c:v>
                </c:pt>
                <c:pt idx="26">
                  <c:v>7.5321533840036627</c:v>
                </c:pt>
                <c:pt idx="27">
                  <c:v>7.5318890018970457</c:v>
                </c:pt>
                <c:pt idx="28">
                  <c:v>7.5337608897213757</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Submodel3s!$F$41:$AN$41</c15:sqref>
                  </c15:fullRef>
                </c:ext>
              </c:extLst>
              <c:f>(Submodel3s!$F$41:$AJ$41,Submodel3s!$AN$41)</c:f>
              <c:numCache>
                <c:formatCode>#,##0.000</c:formatCode>
                <c:ptCount val="29"/>
                <c:pt idx="0">
                  <c:v>8.3126722445105479</c:v>
                </c:pt>
                <c:pt idx="1">
                  <c:v>8.2415543969649985</c:v>
                </c:pt>
                <c:pt idx="2">
                  <c:v>8.1744801255629405</c:v>
                </c:pt>
                <c:pt idx="3">
                  <c:v>8.1109275401317742</c:v>
                </c:pt>
                <c:pt idx="4">
                  <c:v>8.0522671353534179</c:v>
                </c:pt>
                <c:pt idx="5">
                  <c:v>7.9969417084342478</c:v>
                </c:pt>
                <c:pt idx="6">
                  <c:v>7.9446263376536281</c:v>
                </c:pt>
                <c:pt idx="7">
                  <c:v>7.8952917095221586</c:v>
                </c:pt>
                <c:pt idx="8">
                  <c:v>7.8489079057072386</c:v>
                </c:pt>
                <c:pt idx="9">
                  <c:v>7.806502469071714</c:v>
                </c:pt>
                <c:pt idx="10">
                  <c:v>7.7664086698599615</c:v>
                </c:pt>
                <c:pt idx="11">
                  <c:v>7.7290183007394679</c:v>
                </c:pt>
                <c:pt idx="12">
                  <c:v>7.6950742196959032</c:v>
                </c:pt>
                <c:pt idx="13">
                  <c:v>7.6648871581527276</c:v>
                </c:pt>
                <c:pt idx="14">
                  <c:v>7.6383725646246159</c:v>
                </c:pt>
                <c:pt idx="15">
                  <c:v>7.6148346899241544</c:v>
                </c:pt>
                <c:pt idx="16">
                  <c:v>7.5944833963518095</c:v>
                </c:pt>
                <c:pt idx="17">
                  <c:v>7.5776385763571117</c:v>
                </c:pt>
                <c:pt idx="18">
                  <c:v>7.5643651529016243</c:v>
                </c:pt>
                <c:pt idx="19">
                  <c:v>7.555212625510106</c:v>
                </c:pt>
                <c:pt idx="20">
                  <c:v>7.5487939067152174</c:v>
                </c:pt>
                <c:pt idx="21">
                  <c:v>7.544507712904684</c:v>
                </c:pt>
                <c:pt idx="22">
                  <c:v>7.5414226293480793</c:v>
                </c:pt>
                <c:pt idx="23">
                  <c:v>7.5386471593254596</c:v>
                </c:pt>
                <c:pt idx="24">
                  <c:v>7.5362727339355358</c:v>
                </c:pt>
                <c:pt idx="25">
                  <c:v>7.5339165340579397</c:v>
                </c:pt>
                <c:pt idx="26">
                  <c:v>7.5321533840036627</c:v>
                </c:pt>
                <c:pt idx="27">
                  <c:v>7.5318890018970457</c:v>
                </c:pt>
                <c:pt idx="28">
                  <c:v>7.5337608897213757</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643832"/>
        <c:axId val="-2119640824"/>
      </c:lineChart>
      <c:catAx>
        <c:axId val="-2119643832"/>
        <c:scaling>
          <c:orientation val="minMax"/>
        </c:scaling>
        <c:delete val="0"/>
        <c:axPos val="b"/>
        <c:numFmt formatCode="0" sourceLinked="1"/>
        <c:majorTickMark val="none"/>
        <c:minorTickMark val="none"/>
        <c:tickLblPos val="nextTo"/>
        <c:crossAx val="-2119640824"/>
        <c:crosses val="autoZero"/>
        <c:auto val="1"/>
        <c:lblAlgn val="ctr"/>
        <c:lblOffset val="100"/>
        <c:noMultiLvlLbl val="0"/>
      </c:catAx>
      <c:valAx>
        <c:axId val="-2119640824"/>
        <c:scaling>
          <c:orientation val="minMax"/>
        </c:scaling>
        <c:delete val="0"/>
        <c:axPos val="l"/>
        <c:majorGridlines/>
        <c:numFmt formatCode="#,##0.0" sourceLinked="0"/>
        <c:majorTickMark val="none"/>
        <c:minorTickMark val="none"/>
        <c:tickLblPos val="nextTo"/>
        <c:spPr>
          <a:ln w="9525">
            <a:noFill/>
          </a:ln>
        </c:spPr>
        <c:crossAx val="-21196438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DataSummary!$K$469</c:f>
          <c:strCache>
            <c:ptCount val="1"/>
            <c:pt idx="0">
              <c:v>ARG: Private Capital-to-Output Ratio (Kp/Y)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Submodel3!$F$31:$AN$31</c15:sqref>
                  </c15:fullRef>
                </c:ext>
              </c:extLst>
              <c:f>(Submodel3!$F$31:$AJ$31,Submodel3!$AN$31)</c:f>
              <c:numCache>
                <c:formatCode>#,##0.000</c:formatCode>
                <c:ptCount val="29"/>
                <c:pt idx="0">
                  <c:v>2.3781087610719767</c:v>
                </c:pt>
                <c:pt idx="1">
                  <c:v>2.3577632005419873</c:v>
                </c:pt>
                <c:pt idx="2">
                  <c:v>2.3385744357534932</c:v>
                </c:pt>
                <c:pt idx="3">
                  <c:v>2.3203931631425783</c:v>
                </c:pt>
                <c:pt idx="4">
                  <c:v>2.3036114570403607</c:v>
                </c:pt>
                <c:pt idx="5">
                  <c:v>2.2877838292214716</c:v>
                </c:pt>
                <c:pt idx="6">
                  <c:v>2.2728173253184361</c:v>
                </c:pt>
                <c:pt idx="7">
                  <c:v>2.2587035592594948</c:v>
                </c:pt>
                <c:pt idx="8">
                  <c:v>2.2454339719379268</c:v>
                </c:pt>
                <c:pt idx="9">
                  <c:v>2.2333025252245529</c:v>
                </c:pt>
                <c:pt idx="10">
                  <c:v>2.2218323971639773</c:v>
                </c:pt>
                <c:pt idx="11">
                  <c:v>2.2111356727208982</c:v>
                </c:pt>
                <c:pt idx="12">
                  <c:v>2.2014248704491566</c:v>
                </c:pt>
                <c:pt idx="13">
                  <c:v>2.1927888851227468</c:v>
                </c:pt>
                <c:pt idx="14">
                  <c:v>2.1852035280545548</c:v>
                </c:pt>
                <c:pt idx="15">
                  <c:v>2.1784697576861691</c:v>
                </c:pt>
                <c:pt idx="16">
                  <c:v>2.172647611916438</c:v>
                </c:pt>
                <c:pt idx="17">
                  <c:v>2.1678286063271672</c:v>
                </c:pt>
                <c:pt idx="18">
                  <c:v>2.1640313142313845</c:v>
                </c:pt>
                <c:pt idx="19">
                  <c:v>2.1614129377411899</c:v>
                </c:pt>
                <c:pt idx="20">
                  <c:v>2.1595766556225171</c:v>
                </c:pt>
                <c:pt idx="21">
                  <c:v>2.1583504512501248</c:v>
                </c:pt>
                <c:pt idx="22">
                  <c:v>2.1574678633146456</c:v>
                </c:pt>
                <c:pt idx="23">
                  <c:v>2.1566738503447191</c:v>
                </c:pt>
                <c:pt idx="24">
                  <c:v>2.1559945691633859</c:v>
                </c:pt>
                <c:pt idx="25">
                  <c:v>2.1553205019793409</c:v>
                </c:pt>
                <c:pt idx="26">
                  <c:v>2.1548160958788922</c:v>
                </c:pt>
                <c:pt idx="27">
                  <c:v>2.1547404608261047</c:v>
                </c:pt>
                <c:pt idx="28">
                  <c:v>2.1552759748826973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Submodel3s!$F$31:$AN$31</c15:sqref>
                  </c15:fullRef>
                </c:ext>
              </c:extLst>
              <c:f>(Submodel3s!$F$31:$AJ$31,Submodel3s!$AN$31)</c:f>
              <c:numCache>
                <c:formatCode>#,##0.000</c:formatCode>
                <c:ptCount val="29"/>
                <c:pt idx="0">
                  <c:v>2.3781087610719767</c:v>
                </c:pt>
                <c:pt idx="1">
                  <c:v>2.3577632005419873</c:v>
                </c:pt>
                <c:pt idx="2">
                  <c:v>2.3385744357534932</c:v>
                </c:pt>
                <c:pt idx="3">
                  <c:v>2.3203931631425783</c:v>
                </c:pt>
                <c:pt idx="4">
                  <c:v>2.3036114570403607</c:v>
                </c:pt>
                <c:pt idx="5">
                  <c:v>2.2877838292214716</c:v>
                </c:pt>
                <c:pt idx="6">
                  <c:v>2.2728173253184361</c:v>
                </c:pt>
                <c:pt idx="7">
                  <c:v>2.2587035592594948</c:v>
                </c:pt>
                <c:pt idx="8">
                  <c:v>2.2454339719379268</c:v>
                </c:pt>
                <c:pt idx="9">
                  <c:v>2.2333025252245529</c:v>
                </c:pt>
                <c:pt idx="10">
                  <c:v>2.2218323971639773</c:v>
                </c:pt>
                <c:pt idx="11">
                  <c:v>2.2111356727208982</c:v>
                </c:pt>
                <c:pt idx="12">
                  <c:v>2.2014248704491566</c:v>
                </c:pt>
                <c:pt idx="13">
                  <c:v>2.1927888851227468</c:v>
                </c:pt>
                <c:pt idx="14">
                  <c:v>2.1852035280545548</c:v>
                </c:pt>
                <c:pt idx="15">
                  <c:v>2.1784697576861691</c:v>
                </c:pt>
                <c:pt idx="16">
                  <c:v>2.172647611916438</c:v>
                </c:pt>
                <c:pt idx="17">
                  <c:v>2.1678286063271672</c:v>
                </c:pt>
                <c:pt idx="18">
                  <c:v>2.1640313142313845</c:v>
                </c:pt>
                <c:pt idx="19">
                  <c:v>2.1614129377411899</c:v>
                </c:pt>
                <c:pt idx="20">
                  <c:v>2.1595766556225171</c:v>
                </c:pt>
                <c:pt idx="21">
                  <c:v>2.1583504512501248</c:v>
                </c:pt>
                <c:pt idx="22">
                  <c:v>2.1574678633146456</c:v>
                </c:pt>
                <c:pt idx="23">
                  <c:v>2.1566738503447191</c:v>
                </c:pt>
                <c:pt idx="24">
                  <c:v>2.1559945691633859</c:v>
                </c:pt>
                <c:pt idx="25">
                  <c:v>2.1553205019793409</c:v>
                </c:pt>
                <c:pt idx="26">
                  <c:v>2.1548160958788922</c:v>
                </c:pt>
                <c:pt idx="27">
                  <c:v>2.1547404608261047</c:v>
                </c:pt>
                <c:pt idx="28">
                  <c:v>2.1552759748826973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606248"/>
        <c:axId val="-2119603240"/>
      </c:lineChart>
      <c:catAx>
        <c:axId val="-2119606248"/>
        <c:scaling>
          <c:orientation val="minMax"/>
        </c:scaling>
        <c:delete val="0"/>
        <c:axPos val="b"/>
        <c:numFmt formatCode="0" sourceLinked="1"/>
        <c:majorTickMark val="none"/>
        <c:minorTickMark val="none"/>
        <c:tickLblPos val="nextTo"/>
        <c:crossAx val="-2119603240"/>
        <c:crosses val="autoZero"/>
        <c:auto val="1"/>
        <c:lblAlgn val="ctr"/>
        <c:lblOffset val="100"/>
        <c:noMultiLvlLbl val="0"/>
      </c:catAx>
      <c:valAx>
        <c:axId val="-2119603240"/>
        <c:scaling>
          <c:orientation val="minMax"/>
          <c:min val="0"/>
        </c:scaling>
        <c:delete val="0"/>
        <c:axPos val="l"/>
        <c:majorGridlines/>
        <c:numFmt formatCode="#,##0.0" sourceLinked="0"/>
        <c:majorTickMark val="none"/>
        <c:minorTickMark val="none"/>
        <c:tickLblPos val="nextTo"/>
        <c:spPr>
          <a:ln w="9525">
            <a:noFill/>
          </a:ln>
        </c:spPr>
        <c:crossAx val="-211960624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DataSummary!$K$438</c:f>
          <c:strCache>
            <c:ptCount val="1"/>
            <c:pt idx="0">
              <c:v>ARG: Poverty Headcount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Submodel1!$E$4:$AM$4</c15:sqref>
                  </c15:fullRef>
                </c:ext>
              </c:extLst>
              <c:f>Submodel1!$E$4:$AJ$4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Submodel1!$E$75:$AM$75</c15:sqref>
                  </c15:fullRef>
                </c:ext>
              </c:extLst>
              <c:f>Submodel1!$E$75:$AJ$75</c:f>
              <c:numCache>
                <c:formatCode>0.000</c:formatCode>
                <c:ptCount val="30"/>
                <c:pt idx="0">
                  <c:v>0.42</c:v>
                </c:pt>
                <c:pt idx="1">
                  <c:v>0.4182289247088718</c:v>
                </c:pt>
                <c:pt idx="2">
                  <c:v>0.41638294220174948</c:v>
                </c:pt>
                <c:pt idx="3">
                  <c:v>0.41448405555634871</c:v>
                </c:pt>
                <c:pt idx="4">
                  <c:v>0.41249518182009459</c:v>
                </c:pt>
                <c:pt idx="5">
                  <c:v>0.41051235143513148</c:v>
                </c:pt>
                <c:pt idx="6">
                  <c:v>0.40845981818759436</c:v>
                </c:pt>
                <c:pt idx="7">
                  <c:v>0.40633068888745399</c:v>
                </c:pt>
                <c:pt idx="8">
                  <c:v>0.40413494082111551</c:v>
                </c:pt>
                <c:pt idx="9">
                  <c:v>0.40187263738440182</c:v>
                </c:pt>
                <c:pt idx="10">
                  <c:v>0.39962883943377381</c:v>
                </c:pt>
                <c:pt idx="11">
                  <c:v>0.39730584905669786</c:v>
                </c:pt>
                <c:pt idx="12">
                  <c:v>0.39493763360283901</c:v>
                </c:pt>
                <c:pt idx="13">
                  <c:v>0.39258144601235434</c:v>
                </c:pt>
                <c:pt idx="14">
                  <c:v>0.3902794849373239</c:v>
                </c:pt>
                <c:pt idx="15">
                  <c:v>0.38804047116125534</c:v>
                </c:pt>
                <c:pt idx="16">
                  <c:v>0.38583432310544474</c:v>
                </c:pt>
                <c:pt idx="17">
                  <c:v>0.38367613395575917</c:v>
                </c:pt>
                <c:pt idx="18">
                  <c:v>0.38160691431232996</c:v>
                </c:pt>
                <c:pt idx="19">
                  <c:v>0.37964308030893373</c:v>
                </c:pt>
                <c:pt idx="20">
                  <c:v>0.37782238817614255</c:v>
                </c:pt>
                <c:pt idx="21">
                  <c:v>0.3760715056078992</c:v>
                </c:pt>
                <c:pt idx="22">
                  <c:v>0.37437102198144245</c:v>
                </c:pt>
                <c:pt idx="23">
                  <c:v>0.37266111831842985</c:v>
                </c:pt>
                <c:pt idx="24">
                  <c:v>0.37089957740980689</c:v>
                </c:pt>
                <c:pt idx="25">
                  <c:v>0.36908549032399429</c:v>
                </c:pt>
                <c:pt idx="26">
                  <c:v>0.36720609955406325</c:v>
                </c:pt>
                <c:pt idx="27">
                  <c:v>0.36529845211455136</c:v>
                </c:pt>
                <c:pt idx="28">
                  <c:v>0.36340452906537341</c:v>
                </c:pt>
                <c:pt idx="29">
                  <c:v>0.36156928441819813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Submodel1!$E$4:$AM$4</c15:sqref>
                  </c15:fullRef>
                </c:ext>
              </c:extLst>
              <c:f>Submodel1!$E$4:$AJ$4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Submodel1s!$E$75:$AM$75</c15:sqref>
                  </c15:fullRef>
                </c:ext>
              </c:extLst>
              <c:f>Submodel1s!$E$75:$AJ$75</c:f>
              <c:numCache>
                <c:formatCode>0.000</c:formatCode>
                <c:ptCount val="30"/>
                <c:pt idx="0">
                  <c:v>0.42</c:v>
                </c:pt>
                <c:pt idx="1">
                  <c:v>0.4182289247088718</c:v>
                </c:pt>
                <c:pt idx="2">
                  <c:v>0.41638294220174948</c:v>
                </c:pt>
                <c:pt idx="3">
                  <c:v>0.41448405555634871</c:v>
                </c:pt>
                <c:pt idx="4">
                  <c:v>0.41249518182009459</c:v>
                </c:pt>
                <c:pt idx="5">
                  <c:v>0.41051235143513148</c:v>
                </c:pt>
                <c:pt idx="6">
                  <c:v>0.40845981818759436</c:v>
                </c:pt>
                <c:pt idx="7">
                  <c:v>0.40633068888745399</c:v>
                </c:pt>
                <c:pt idx="8">
                  <c:v>0.40413494082111551</c:v>
                </c:pt>
                <c:pt idx="9">
                  <c:v>0.40187263738440182</c:v>
                </c:pt>
                <c:pt idx="10">
                  <c:v>0.39962883943377381</c:v>
                </c:pt>
                <c:pt idx="11">
                  <c:v>0.39730584905669786</c:v>
                </c:pt>
                <c:pt idx="12">
                  <c:v>0.39493763360283901</c:v>
                </c:pt>
                <c:pt idx="13">
                  <c:v>0.39258144601235434</c:v>
                </c:pt>
                <c:pt idx="14">
                  <c:v>0.3902794849373239</c:v>
                </c:pt>
                <c:pt idx="15">
                  <c:v>0.38804047116125534</c:v>
                </c:pt>
                <c:pt idx="16">
                  <c:v>0.38583432310544474</c:v>
                </c:pt>
                <c:pt idx="17">
                  <c:v>0.38367613395575917</c:v>
                </c:pt>
                <c:pt idx="18">
                  <c:v>0.38160691431232996</c:v>
                </c:pt>
                <c:pt idx="19">
                  <c:v>0.37964308030893373</c:v>
                </c:pt>
                <c:pt idx="20">
                  <c:v>0.37782238817614255</c:v>
                </c:pt>
                <c:pt idx="21">
                  <c:v>0.3760715056078992</c:v>
                </c:pt>
                <c:pt idx="22">
                  <c:v>0.37437102198144245</c:v>
                </c:pt>
                <c:pt idx="23">
                  <c:v>0.37266111831842985</c:v>
                </c:pt>
                <c:pt idx="24">
                  <c:v>0.37089957740980689</c:v>
                </c:pt>
                <c:pt idx="25">
                  <c:v>0.36908549032399429</c:v>
                </c:pt>
                <c:pt idx="26">
                  <c:v>0.36720609955406325</c:v>
                </c:pt>
                <c:pt idx="27">
                  <c:v>0.36529845211455136</c:v>
                </c:pt>
                <c:pt idx="28">
                  <c:v>0.36340452906537341</c:v>
                </c:pt>
                <c:pt idx="29">
                  <c:v>0.36156928441819813</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19566440"/>
        <c:axId val="-2119563432"/>
      </c:lineChart>
      <c:catAx>
        <c:axId val="-2119566440"/>
        <c:scaling>
          <c:orientation val="minMax"/>
        </c:scaling>
        <c:delete val="0"/>
        <c:axPos val="b"/>
        <c:numFmt formatCode="0" sourceLinked="1"/>
        <c:majorTickMark val="none"/>
        <c:minorTickMark val="none"/>
        <c:tickLblPos val="nextTo"/>
        <c:crossAx val="-2119563432"/>
        <c:crosses val="autoZero"/>
        <c:auto val="1"/>
        <c:lblAlgn val="ctr"/>
        <c:lblOffset val="100"/>
        <c:noMultiLvlLbl val="0"/>
      </c:catAx>
      <c:valAx>
        <c:axId val="-2119563432"/>
        <c:scaling>
          <c:orientation val="minMax"/>
          <c:min val="0"/>
        </c:scaling>
        <c:delete val="0"/>
        <c:axPos val="l"/>
        <c:majorGridlines/>
        <c:numFmt formatCode="0%" sourceLinked="0"/>
        <c:majorTickMark val="none"/>
        <c:minorTickMark val="none"/>
        <c:tickLblPos val="nextTo"/>
        <c:spPr>
          <a:ln w="9525">
            <a:noFill/>
          </a:ln>
        </c:spPr>
        <c:crossAx val="-21195664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DataSummary!$K$471</c:f>
          <c:strCache>
            <c:ptCount val="1"/>
            <c:pt idx="0">
              <c:v>ARG: Poverty Headcount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Submodel3!$F$54:$AN$54</c15:sqref>
                  </c15:fullRef>
                </c:ext>
              </c:extLst>
              <c:f>(Submodel3!$F$54:$AJ$54,Submodel3!$AN$54)</c:f>
              <c:numCache>
                <c:formatCode>#,##0.000</c:formatCode>
                <c:ptCount val="29"/>
                <c:pt idx="0">
                  <c:v>0.4181902065203571</c:v>
                </c:pt>
                <c:pt idx="1">
                  <c:v>0.41630591608143636</c:v>
                </c:pt>
                <c:pt idx="2">
                  <c:v>0.41436926585289952</c:v>
                </c:pt>
                <c:pt idx="3">
                  <c:v>0.41234264822715011</c:v>
                </c:pt>
                <c:pt idx="4">
                  <c:v>0.41032287534649486</c:v>
                </c:pt>
                <c:pt idx="5">
                  <c:v>0.40823343979979604</c:v>
                </c:pt>
                <c:pt idx="6">
                  <c:v>0.40606729508957812</c:v>
                </c:pt>
                <c:pt idx="7">
                  <c:v>0.40383443724122375</c:v>
                </c:pt>
                <c:pt idx="8">
                  <c:v>0.40153483517933719</c:v>
                </c:pt>
                <c:pt idx="9">
                  <c:v>0.39925442563505975</c:v>
                </c:pt>
                <c:pt idx="10">
                  <c:v>0.3968944329664657</c:v>
                </c:pt>
                <c:pt idx="11">
                  <c:v>0.3944891426235263</c:v>
                </c:pt>
                <c:pt idx="12">
                  <c:v>0.39209640570993515</c:v>
                </c:pt>
                <c:pt idx="13">
                  <c:v>0.38975885915163222</c:v>
                </c:pt>
                <c:pt idx="14">
                  <c:v>0.38748525883966772</c:v>
                </c:pt>
                <c:pt idx="15">
                  <c:v>0.3852452028170768</c:v>
                </c:pt>
                <c:pt idx="16">
                  <c:v>0.38305386533906999</c:v>
                </c:pt>
                <c:pt idx="17">
                  <c:v>0.38095257579945657</c:v>
                </c:pt>
                <c:pt idx="18">
                  <c:v>0.37895778555949305</c:v>
                </c:pt>
                <c:pt idx="19">
                  <c:v>0.37710733287942377</c:v>
                </c:pt>
                <c:pt idx="20">
                  <c:v>0.37532739073864901</c:v>
                </c:pt>
                <c:pt idx="21">
                  <c:v>0.37359845829992311</c:v>
                </c:pt>
                <c:pt idx="22">
                  <c:v>0.37186042299701078</c:v>
                </c:pt>
                <c:pt idx="23">
                  <c:v>0.37007090300182344</c:v>
                </c:pt>
                <c:pt idx="24">
                  <c:v>0.3682289241176106</c:v>
                </c:pt>
                <c:pt idx="25">
                  <c:v>0.3663216563162941</c:v>
                </c:pt>
                <c:pt idx="26">
                  <c:v>0.36438631947631539</c:v>
                </c:pt>
                <c:pt idx="27">
                  <c:v>0.36246507730809596</c:v>
                </c:pt>
                <c:pt idx="28">
                  <c:v>0.36060311885002905</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Submodel3s!$F$54:$AN$54</c15:sqref>
                  </c15:fullRef>
                </c:ext>
              </c:extLst>
              <c:f>(Submodel3s!$F$54:$AJ$54,Submodel3s!$AN$54)</c:f>
              <c:numCache>
                <c:formatCode>#,##0.000</c:formatCode>
                <c:ptCount val="29"/>
                <c:pt idx="0">
                  <c:v>0.4181902065203571</c:v>
                </c:pt>
                <c:pt idx="1">
                  <c:v>0.41630591608143636</c:v>
                </c:pt>
                <c:pt idx="2">
                  <c:v>0.41436926585289952</c:v>
                </c:pt>
                <c:pt idx="3">
                  <c:v>0.41234264822715011</c:v>
                </c:pt>
                <c:pt idx="4">
                  <c:v>0.41032287534649486</c:v>
                </c:pt>
                <c:pt idx="5">
                  <c:v>0.40823343979979604</c:v>
                </c:pt>
                <c:pt idx="6">
                  <c:v>0.40606729508957812</c:v>
                </c:pt>
                <c:pt idx="7">
                  <c:v>0.40383443724122375</c:v>
                </c:pt>
                <c:pt idx="8">
                  <c:v>0.40153483517933719</c:v>
                </c:pt>
                <c:pt idx="9">
                  <c:v>0.39925442563505975</c:v>
                </c:pt>
                <c:pt idx="10">
                  <c:v>0.3968944329664657</c:v>
                </c:pt>
                <c:pt idx="11">
                  <c:v>0.3944891426235263</c:v>
                </c:pt>
                <c:pt idx="12">
                  <c:v>0.39209640570993515</c:v>
                </c:pt>
                <c:pt idx="13">
                  <c:v>0.38975885915163222</c:v>
                </c:pt>
                <c:pt idx="14">
                  <c:v>0.38748525883966772</c:v>
                </c:pt>
                <c:pt idx="15">
                  <c:v>0.3852452028170768</c:v>
                </c:pt>
                <c:pt idx="16">
                  <c:v>0.38305386533906999</c:v>
                </c:pt>
                <c:pt idx="17">
                  <c:v>0.38095257579945657</c:v>
                </c:pt>
                <c:pt idx="18">
                  <c:v>0.37895778555949305</c:v>
                </c:pt>
                <c:pt idx="19">
                  <c:v>0.37710733287942377</c:v>
                </c:pt>
                <c:pt idx="20">
                  <c:v>0.37532739073864901</c:v>
                </c:pt>
                <c:pt idx="21">
                  <c:v>0.37359845829992311</c:v>
                </c:pt>
                <c:pt idx="22">
                  <c:v>0.37186042299701078</c:v>
                </c:pt>
                <c:pt idx="23">
                  <c:v>0.37007090300182344</c:v>
                </c:pt>
                <c:pt idx="24">
                  <c:v>0.3682289241176106</c:v>
                </c:pt>
                <c:pt idx="25">
                  <c:v>0.3663216563162941</c:v>
                </c:pt>
                <c:pt idx="26">
                  <c:v>0.36438631947631539</c:v>
                </c:pt>
                <c:pt idx="27">
                  <c:v>0.36246507730809596</c:v>
                </c:pt>
                <c:pt idx="28">
                  <c:v>0.36060311885002905</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526920"/>
        <c:axId val="-2119523912"/>
      </c:lineChart>
      <c:catAx>
        <c:axId val="-2119526920"/>
        <c:scaling>
          <c:orientation val="minMax"/>
        </c:scaling>
        <c:delete val="0"/>
        <c:axPos val="b"/>
        <c:numFmt formatCode="0" sourceLinked="1"/>
        <c:majorTickMark val="none"/>
        <c:minorTickMark val="none"/>
        <c:tickLblPos val="nextTo"/>
        <c:crossAx val="-2119523912"/>
        <c:crosses val="autoZero"/>
        <c:auto val="1"/>
        <c:lblAlgn val="ctr"/>
        <c:lblOffset val="100"/>
        <c:noMultiLvlLbl val="0"/>
      </c:catAx>
      <c:valAx>
        <c:axId val="-2119523912"/>
        <c:scaling>
          <c:orientation val="minMax"/>
          <c:min val="0"/>
        </c:scaling>
        <c:delete val="0"/>
        <c:axPos val="l"/>
        <c:majorGridlines/>
        <c:numFmt formatCode="0%" sourceLinked="0"/>
        <c:majorTickMark val="none"/>
        <c:minorTickMark val="none"/>
        <c:tickLblPos val="nextTo"/>
        <c:spPr>
          <a:ln w="9525">
            <a:noFill/>
          </a:ln>
        </c:spPr>
        <c:crossAx val="-211952692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DataSummary!$K$457</c:f>
          <c:strCache>
            <c:ptCount val="1"/>
            <c:pt idx="0">
              <c:v>ARG: Poverty Headcount Rate target</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Submodel2!$F$54:$AL$54</c15:sqref>
                  </c15:fullRef>
                </c:ext>
              </c:extLst>
              <c:f>Submodel2!$F$54:$AJ$54</c:f>
              <c:numCache>
                <c:formatCode>0.000</c:formatCode>
                <c:ptCount val="29"/>
                <c:pt idx="0">
                  <c:v>0.43304796062554018</c:v>
                </c:pt>
                <c:pt idx="1">
                  <c:v>0.44606804612248796</c:v>
                </c:pt>
                <c:pt idx="2">
                  <c:v>0.45906823367008143</c:v>
                </c:pt>
                <c:pt idx="3">
                  <c:v>0.47201450300889652</c:v>
                </c:pt>
                <c:pt idx="4">
                  <c:v>0.48489451385283616</c:v>
                </c:pt>
                <c:pt idx="5">
                  <c:v>0.49769637148980145</c:v>
                </c:pt>
                <c:pt idx="6">
                  <c:v>0.51040864519010998</c:v>
                </c:pt>
                <c:pt idx="7">
                  <c:v>0.52302038410915119</c:v>
                </c:pt>
                <c:pt idx="8">
                  <c:v>0.53551105471981431</c:v>
                </c:pt>
                <c:pt idx="9">
                  <c:v>0.54788098812497976</c:v>
                </c:pt>
                <c:pt idx="10">
                  <c:v>0.56011090219734694</c:v>
                </c:pt>
                <c:pt idx="11">
                  <c:v>0.5721922438885132</c:v>
                </c:pt>
                <c:pt idx="12">
                  <c:v>0.58411701636726421</c:v>
                </c:pt>
                <c:pt idx="13">
                  <c:v>0.59588727485163329</c:v>
                </c:pt>
                <c:pt idx="14">
                  <c:v>0.6074957335609239</c:v>
                </c:pt>
                <c:pt idx="15">
                  <c:v>0.61893562622864329</c:v>
                </c:pt>
                <c:pt idx="16">
                  <c:v>0.63019161457879225</c:v>
                </c:pt>
                <c:pt idx="17">
                  <c:v>0.64126733782093881</c:v>
                </c:pt>
                <c:pt idx="18">
                  <c:v>0.65215757422752574</c:v>
                </c:pt>
                <c:pt idx="19">
                  <c:v>0.6628489525671829</c:v>
                </c:pt>
                <c:pt idx="20">
                  <c:v>0.67333769557564183</c:v>
                </c:pt>
                <c:pt idx="21">
                  <c:v>0.68362885632021841</c:v>
                </c:pt>
                <c:pt idx="22">
                  <c:v>0.69371097457385478</c:v>
                </c:pt>
                <c:pt idx="23">
                  <c:v>0.70358972309674905</c:v>
                </c:pt>
                <c:pt idx="24">
                  <c:v>0.71325485774451047</c:v>
                </c:pt>
                <c:pt idx="25">
                  <c:v>0.72271260692177808</c:v>
                </c:pt>
                <c:pt idx="26">
                  <c:v>0.73196142811487164</c:v>
                </c:pt>
                <c:pt idx="27">
                  <c:v>0.74098542090647523</c:v>
                </c:pt>
                <c:pt idx="28">
                  <c:v>0.74978479378465646</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Submodel2s!$F$54:$AL$54</c15:sqref>
                  </c15:fullRef>
                </c:ext>
              </c:extLst>
              <c:f>Submodel2s!$F$54:$AJ$54</c:f>
              <c:numCache>
                <c:formatCode>0.000</c:formatCode>
                <c:ptCount val="29"/>
                <c:pt idx="0">
                  <c:v>0.43304796062554018</c:v>
                </c:pt>
                <c:pt idx="1">
                  <c:v>0.44606804612248796</c:v>
                </c:pt>
                <c:pt idx="2">
                  <c:v>0.45906823367008143</c:v>
                </c:pt>
                <c:pt idx="3">
                  <c:v>0.47201450300889652</c:v>
                </c:pt>
                <c:pt idx="4">
                  <c:v>0.48489451385283616</c:v>
                </c:pt>
                <c:pt idx="5">
                  <c:v>0.49769637148980145</c:v>
                </c:pt>
                <c:pt idx="6">
                  <c:v>0.51040864519010998</c:v>
                </c:pt>
                <c:pt idx="7">
                  <c:v>0.52302038410915119</c:v>
                </c:pt>
                <c:pt idx="8">
                  <c:v>0.53551105471981431</c:v>
                </c:pt>
                <c:pt idx="9">
                  <c:v>0.54788098812497976</c:v>
                </c:pt>
                <c:pt idx="10">
                  <c:v>0.56011090219734694</c:v>
                </c:pt>
                <c:pt idx="11">
                  <c:v>0.5721922438885132</c:v>
                </c:pt>
                <c:pt idx="12">
                  <c:v>0.58411701636726421</c:v>
                </c:pt>
                <c:pt idx="13">
                  <c:v>0.59588727485163329</c:v>
                </c:pt>
                <c:pt idx="14">
                  <c:v>0.6074957335609239</c:v>
                </c:pt>
                <c:pt idx="15">
                  <c:v>0.61893562622864329</c:v>
                </c:pt>
                <c:pt idx="16">
                  <c:v>0.63019161457879225</c:v>
                </c:pt>
                <c:pt idx="17">
                  <c:v>0.64126733782093881</c:v>
                </c:pt>
                <c:pt idx="18">
                  <c:v>0.65215757422752574</c:v>
                </c:pt>
                <c:pt idx="19">
                  <c:v>0.6628489525671829</c:v>
                </c:pt>
                <c:pt idx="20">
                  <c:v>0.67333769557564183</c:v>
                </c:pt>
                <c:pt idx="21">
                  <c:v>0.68362885632021841</c:v>
                </c:pt>
                <c:pt idx="22">
                  <c:v>0.69371097457385478</c:v>
                </c:pt>
                <c:pt idx="23">
                  <c:v>0.70358972309674905</c:v>
                </c:pt>
                <c:pt idx="24">
                  <c:v>0.71325485774451047</c:v>
                </c:pt>
                <c:pt idx="25">
                  <c:v>0.72271260692177808</c:v>
                </c:pt>
                <c:pt idx="26">
                  <c:v>0.73196142811487164</c:v>
                </c:pt>
                <c:pt idx="27">
                  <c:v>0.74098542090647523</c:v>
                </c:pt>
                <c:pt idx="28">
                  <c:v>0.74978479378465646</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20933400"/>
        <c:axId val="-2120929832"/>
      </c:lineChart>
      <c:catAx>
        <c:axId val="-21209334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929832"/>
        <c:crosses val="autoZero"/>
        <c:auto val="1"/>
        <c:lblAlgn val="ctr"/>
        <c:lblOffset val="100"/>
        <c:noMultiLvlLbl val="0"/>
      </c:catAx>
      <c:valAx>
        <c:axId val="-2120929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93340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DataSummary!$K$439</c:f>
          <c:strCache>
            <c:ptCount val="1"/>
            <c:pt idx="0">
              <c:v>ARG: Real GDP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Submodel1!$F$38:$AM$38</c15:sqref>
                  </c15:fullRef>
                </c:ext>
              </c:extLst>
              <c:f>Submodel1!$F$38:$AJ$38</c:f>
              <c:numCache>
                <c:formatCode>0.000</c:formatCode>
                <c:ptCount val="29"/>
                <c:pt idx="0">
                  <c:v>1.2494823657683618E-2</c:v>
                </c:pt>
                <c:pt idx="1">
                  <c:v>1.2446167452388579E-2</c:v>
                </c:pt>
                <c:pt idx="2">
                  <c:v>1.2400022026775703E-2</c:v>
                </c:pt>
                <c:pt idx="3">
                  <c:v>1.2392244485488479E-2</c:v>
                </c:pt>
                <c:pt idx="4">
                  <c:v>1.2189206958629351E-2</c:v>
                </c:pt>
                <c:pt idx="5">
                  <c:v>1.2148559936511871E-2</c:v>
                </c:pt>
                <c:pt idx="6">
                  <c:v>1.2126944278569196E-2</c:v>
                </c:pt>
                <c:pt idx="7">
                  <c:v>1.2089005491921156E-2</c:v>
                </c:pt>
                <c:pt idx="8">
                  <c:v>1.2034750632938351E-2</c:v>
                </c:pt>
                <c:pt idx="9">
                  <c:v>1.1827069154482395E-2</c:v>
                </c:pt>
                <c:pt idx="10">
                  <c:v>1.1807873553600468E-2</c:v>
                </c:pt>
                <c:pt idx="11">
                  <c:v>1.1721756233477709E-2</c:v>
                </c:pt>
                <c:pt idx="12">
                  <c:v>1.1519066388963717E-2</c:v>
                </c:pt>
                <c:pt idx="13">
                  <c:v>1.1250593341886495E-2</c:v>
                </c:pt>
                <c:pt idx="14">
                  <c:v>1.0966204096677146E-2</c:v>
                </c:pt>
                <c:pt idx="15">
                  <c:v>1.074782454090939E-2</c:v>
                </c:pt>
                <c:pt idx="16">
                  <c:v>1.0480433999968897E-2</c:v>
                </c:pt>
                <c:pt idx="17">
                  <c:v>1.0147922798109388E-2</c:v>
                </c:pt>
                <c:pt idx="18">
                  <c:v>9.782257530685623E-3</c:v>
                </c:pt>
                <c:pt idx="19">
                  <c:v>9.3186193666878747E-3</c:v>
                </c:pt>
                <c:pt idx="20">
                  <c:v>9.0126646727934911E-3</c:v>
                </c:pt>
                <c:pt idx="21">
                  <c:v>8.7689993427675361E-3</c:v>
                </c:pt>
                <c:pt idx="22">
                  <c:v>8.6359470934436189E-3</c:v>
                </c:pt>
                <c:pt idx="23">
                  <c:v>8.6143500109048254E-3</c:v>
                </c:pt>
                <c:pt idx="24">
                  <c:v>8.5785119014687439E-3</c:v>
                </c:pt>
                <c:pt idx="25">
                  <c:v>8.591323882549684E-3</c:v>
                </c:pt>
                <c:pt idx="26">
                  <c:v>8.5270540212347701E-3</c:v>
                </c:pt>
                <c:pt idx="27">
                  <c:v>8.3376839793360968E-3</c:v>
                </c:pt>
                <c:pt idx="28">
                  <c:v>8.0534499927082948E-3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Submodel1s!$F$38:$AM$38</c15:sqref>
                  </c15:fullRef>
                </c:ext>
              </c:extLst>
              <c:f>Submodel1s!$F$38:$AJ$38</c:f>
              <c:numCache>
                <c:formatCode>0.000</c:formatCode>
                <c:ptCount val="29"/>
                <c:pt idx="0">
                  <c:v>1.2494823657683618E-2</c:v>
                </c:pt>
                <c:pt idx="1">
                  <c:v>1.2446167452388579E-2</c:v>
                </c:pt>
                <c:pt idx="2">
                  <c:v>1.2400022026775703E-2</c:v>
                </c:pt>
                <c:pt idx="3">
                  <c:v>1.2392244485488479E-2</c:v>
                </c:pt>
                <c:pt idx="4">
                  <c:v>1.2189206958629351E-2</c:v>
                </c:pt>
                <c:pt idx="5">
                  <c:v>1.2148559936511871E-2</c:v>
                </c:pt>
                <c:pt idx="6">
                  <c:v>1.2126944278569196E-2</c:v>
                </c:pt>
                <c:pt idx="7">
                  <c:v>1.2089005491921156E-2</c:v>
                </c:pt>
                <c:pt idx="8">
                  <c:v>1.2034750632938351E-2</c:v>
                </c:pt>
                <c:pt idx="9">
                  <c:v>1.1827069154482395E-2</c:v>
                </c:pt>
                <c:pt idx="10">
                  <c:v>1.1807873553600468E-2</c:v>
                </c:pt>
                <c:pt idx="11">
                  <c:v>1.1721756233477709E-2</c:v>
                </c:pt>
                <c:pt idx="12">
                  <c:v>1.1519066388963717E-2</c:v>
                </c:pt>
                <c:pt idx="13">
                  <c:v>1.1250593341886495E-2</c:v>
                </c:pt>
                <c:pt idx="14">
                  <c:v>1.0966204096677146E-2</c:v>
                </c:pt>
                <c:pt idx="15">
                  <c:v>1.074782454090939E-2</c:v>
                </c:pt>
                <c:pt idx="16">
                  <c:v>1.0480433999968897E-2</c:v>
                </c:pt>
                <c:pt idx="17">
                  <c:v>1.0147922798109388E-2</c:v>
                </c:pt>
                <c:pt idx="18">
                  <c:v>9.782257530685623E-3</c:v>
                </c:pt>
                <c:pt idx="19">
                  <c:v>9.3186193666878747E-3</c:v>
                </c:pt>
                <c:pt idx="20">
                  <c:v>9.0126646727934911E-3</c:v>
                </c:pt>
                <c:pt idx="21">
                  <c:v>8.7689993427675361E-3</c:v>
                </c:pt>
                <c:pt idx="22">
                  <c:v>8.6359470934436189E-3</c:v>
                </c:pt>
                <c:pt idx="23">
                  <c:v>8.6143500109048254E-3</c:v>
                </c:pt>
                <c:pt idx="24">
                  <c:v>8.5785119014687439E-3</c:v>
                </c:pt>
                <c:pt idx="25">
                  <c:v>8.591323882549684E-3</c:v>
                </c:pt>
                <c:pt idx="26">
                  <c:v>8.5270540212347701E-3</c:v>
                </c:pt>
                <c:pt idx="27">
                  <c:v>8.3376839793360968E-3</c:v>
                </c:pt>
                <c:pt idx="28">
                  <c:v>8.0534499927082948E-3</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20886200"/>
        <c:axId val="-2120883192"/>
      </c:lineChart>
      <c:catAx>
        <c:axId val="-2120886200"/>
        <c:scaling>
          <c:orientation val="minMax"/>
        </c:scaling>
        <c:delete val="0"/>
        <c:axPos val="b"/>
        <c:numFmt formatCode="0" sourceLinked="1"/>
        <c:majorTickMark val="none"/>
        <c:minorTickMark val="none"/>
        <c:tickLblPos val="nextTo"/>
        <c:crossAx val="-2120883192"/>
        <c:crosses val="autoZero"/>
        <c:auto val="1"/>
        <c:lblAlgn val="ctr"/>
        <c:lblOffset val="100"/>
        <c:noMultiLvlLbl val="0"/>
      </c:catAx>
      <c:valAx>
        <c:axId val="-2120883192"/>
        <c:scaling>
          <c:orientation val="minMax"/>
          <c:min val="0"/>
        </c:scaling>
        <c:delete val="0"/>
        <c:axPos val="l"/>
        <c:majorGridlines/>
        <c:numFmt formatCode="0.0%" sourceLinked="0"/>
        <c:majorTickMark val="none"/>
        <c:minorTickMark val="none"/>
        <c:tickLblPos val="nextTo"/>
        <c:spPr>
          <a:ln w="9525">
            <a:noFill/>
          </a:ln>
        </c:spPr>
        <c:crossAx val="-2120886200"/>
        <c:crosses val="autoZero"/>
        <c:crossBetween val="between"/>
        <c:majorUnit val="0.01"/>
        <c:minorUnit val="0.01"/>
      </c:valAx>
    </c:plotArea>
    <c:legend>
      <c:legendPos val="b"/>
      <c:overlay val="0"/>
    </c:legend>
    <c:plotVisOnly val="1"/>
    <c:dispBlanksAs val="gap"/>
    <c:showDLblsOverMax val="0"/>
  </c:chart>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DataSummary!$K$472</c:f>
          <c:strCache>
            <c:ptCount val="1"/>
            <c:pt idx="0">
              <c:v>ARG: Real GDP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Submodel3!$F$45:$AN$45</c15:sqref>
                  </c15:fullRef>
                </c:ext>
              </c:extLst>
              <c:f>(Submodel3!$F$45:$AJ$45,Submodel3!$AN$45)</c:f>
              <c:numCache>
                <c:formatCode>#,##0.000</c:formatCode>
                <c:ptCount val="29"/>
                <c:pt idx="0">
                  <c:v>1.249482365768384E-2</c:v>
                </c:pt>
                <c:pt idx="1">
                  <c:v>1.2446166774368939E-2</c:v>
                </c:pt>
                <c:pt idx="2">
                  <c:v>1.2400021359212365E-2</c:v>
                </c:pt>
                <c:pt idx="3">
                  <c:v>1.2392243828804661E-2</c:v>
                </c:pt>
                <c:pt idx="4">
                  <c:v>1.218920631330378E-2</c:v>
                </c:pt>
                <c:pt idx="5">
                  <c:v>1.2148559302848527E-2</c:v>
                </c:pt>
                <c:pt idx="6">
                  <c:v>1.2126943656799005E-2</c:v>
                </c:pt>
                <c:pt idx="7">
                  <c:v>1.2089004882234633E-2</c:v>
                </c:pt>
                <c:pt idx="8">
                  <c:v>1.2034750035485597E-2</c:v>
                </c:pt>
                <c:pt idx="9">
                  <c:v>1.1827068569461696E-2</c:v>
                </c:pt>
                <c:pt idx="10">
                  <c:v>1.1807872981048462E-2</c:v>
                </c:pt>
                <c:pt idx="11">
                  <c:v>1.1721755673435252E-2</c:v>
                </c:pt>
                <c:pt idx="12">
                  <c:v>1.1519065841499199E-2</c:v>
                </c:pt>
                <c:pt idx="13">
                  <c:v>1.1250592807063642E-2</c:v>
                </c:pt>
                <c:pt idx="14">
                  <c:v>1.0966203574527267E-2</c:v>
                </c:pt>
                <c:pt idx="15">
                  <c:v>1.0747824031392073E-2</c:v>
                </c:pt>
                <c:pt idx="16">
                  <c:v>1.0480433503035957E-2</c:v>
                </c:pt>
                <c:pt idx="17">
                  <c:v>1.0147922313713975E-2</c:v>
                </c:pt>
                <c:pt idx="18">
                  <c:v>9.7822570587653424E-3</c:v>
                </c:pt>
                <c:pt idx="19">
                  <c:v>9.3186189071943204E-3</c:v>
                </c:pt>
                <c:pt idx="20">
                  <c:v>9.0126642255747846E-3</c:v>
                </c:pt>
                <c:pt idx="21">
                  <c:v>8.7689989076240593E-3</c:v>
                </c:pt>
                <c:pt idx="22">
                  <c:v>8.6359466701160237E-3</c:v>
                </c:pt>
                <c:pt idx="23">
                  <c:v>8.6143495990831376E-3</c:v>
                </c:pt>
                <c:pt idx="24">
                  <c:v>8.5785115008516488E-3</c:v>
                </c:pt>
                <c:pt idx="25">
                  <c:v>8.5913234928227666E-3</c:v>
                </c:pt>
                <c:pt idx="26">
                  <c:v>8.5270536421182541E-3</c:v>
                </c:pt>
                <c:pt idx="27">
                  <c:v>8.3376836106010543E-3</c:v>
                </c:pt>
                <c:pt idx="28">
                  <c:v>8.0534496341575501E-3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Submodel3s!$F$45:$AN$45</c15:sqref>
                  </c15:fullRef>
                </c:ext>
              </c:extLst>
              <c:f>(Submodel3s!$F$45:$AJ$45,Submodel3s!$AN$45)</c:f>
              <c:numCache>
                <c:formatCode>#,##0.000</c:formatCode>
                <c:ptCount val="29"/>
                <c:pt idx="0">
                  <c:v>1.249482365768384E-2</c:v>
                </c:pt>
                <c:pt idx="1">
                  <c:v>1.2446166774368939E-2</c:v>
                </c:pt>
                <c:pt idx="2">
                  <c:v>1.2400021359212365E-2</c:v>
                </c:pt>
                <c:pt idx="3">
                  <c:v>1.2392243828804661E-2</c:v>
                </c:pt>
                <c:pt idx="4">
                  <c:v>1.218920631330378E-2</c:v>
                </c:pt>
                <c:pt idx="5">
                  <c:v>1.2148559302848527E-2</c:v>
                </c:pt>
                <c:pt idx="6">
                  <c:v>1.2126943656799005E-2</c:v>
                </c:pt>
                <c:pt idx="7">
                  <c:v>1.2089004882234633E-2</c:v>
                </c:pt>
                <c:pt idx="8">
                  <c:v>1.2034750035485597E-2</c:v>
                </c:pt>
                <c:pt idx="9">
                  <c:v>1.1827068569461696E-2</c:v>
                </c:pt>
                <c:pt idx="10">
                  <c:v>1.1807872981048462E-2</c:v>
                </c:pt>
                <c:pt idx="11">
                  <c:v>1.1721755673435252E-2</c:v>
                </c:pt>
                <c:pt idx="12">
                  <c:v>1.1519065841499199E-2</c:v>
                </c:pt>
                <c:pt idx="13">
                  <c:v>1.1250592807063642E-2</c:v>
                </c:pt>
                <c:pt idx="14">
                  <c:v>1.0966203574527267E-2</c:v>
                </c:pt>
                <c:pt idx="15">
                  <c:v>1.0747824031392073E-2</c:v>
                </c:pt>
                <c:pt idx="16">
                  <c:v>1.0480433503035957E-2</c:v>
                </c:pt>
                <c:pt idx="17">
                  <c:v>1.0147922313713975E-2</c:v>
                </c:pt>
                <c:pt idx="18">
                  <c:v>9.7822570587653424E-3</c:v>
                </c:pt>
                <c:pt idx="19">
                  <c:v>9.3186189071943204E-3</c:v>
                </c:pt>
                <c:pt idx="20">
                  <c:v>9.0126642255747846E-3</c:v>
                </c:pt>
                <c:pt idx="21">
                  <c:v>8.7689989076240593E-3</c:v>
                </c:pt>
                <c:pt idx="22">
                  <c:v>8.6359466701160237E-3</c:v>
                </c:pt>
                <c:pt idx="23">
                  <c:v>8.6143495990831376E-3</c:v>
                </c:pt>
                <c:pt idx="24">
                  <c:v>8.5785115008516488E-3</c:v>
                </c:pt>
                <c:pt idx="25">
                  <c:v>8.5913234928227666E-3</c:v>
                </c:pt>
                <c:pt idx="26">
                  <c:v>8.5270536421182541E-3</c:v>
                </c:pt>
                <c:pt idx="27">
                  <c:v>8.3376836106010543E-3</c:v>
                </c:pt>
                <c:pt idx="28">
                  <c:v>8.0534496341575501E-3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20846696"/>
        <c:axId val="-2120843688"/>
      </c:lineChart>
      <c:catAx>
        <c:axId val="-2120846696"/>
        <c:scaling>
          <c:orientation val="minMax"/>
        </c:scaling>
        <c:delete val="0"/>
        <c:axPos val="b"/>
        <c:numFmt formatCode="0" sourceLinked="1"/>
        <c:majorTickMark val="none"/>
        <c:minorTickMark val="none"/>
        <c:tickLblPos val="nextTo"/>
        <c:crossAx val="-2120843688"/>
        <c:crosses val="autoZero"/>
        <c:auto val="1"/>
        <c:lblAlgn val="ctr"/>
        <c:lblOffset val="100"/>
        <c:noMultiLvlLbl val="0"/>
      </c:catAx>
      <c:valAx>
        <c:axId val="-2120843688"/>
        <c:scaling>
          <c:orientation val="minMax"/>
          <c:min val="0"/>
        </c:scaling>
        <c:delete val="0"/>
        <c:axPos val="l"/>
        <c:majorGridlines/>
        <c:numFmt formatCode="0.0%" sourceLinked="0"/>
        <c:majorTickMark val="none"/>
        <c:minorTickMark val="none"/>
        <c:tickLblPos val="nextTo"/>
        <c:spPr>
          <a:ln w="9525">
            <a:noFill/>
          </a:ln>
        </c:spPr>
        <c:crossAx val="-21208466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DataSummary!$K$431</c:f>
          <c:strCache>
            <c:ptCount val="1"/>
            <c:pt idx="0">
              <c:v>ARG: Private Investment to GDP Ratio </c:v>
            </c:pt>
          </c:strCache>
        </c:strRef>
      </c:tx>
      <c:overlay val="0"/>
      <c:txPr>
        <a:bodyPr/>
        <a:lstStyle/>
        <a:p>
          <a:pPr>
            <a:defRPr sz="1300" b="1"/>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InputDataB_ModelSpecAssumptions!$I$17:$AQ$17</c15:sqref>
                  </c15:fullRef>
                </c:ext>
              </c:extLst>
              <c:f>InputDataB_ModelSpecAssumptions!$I$17:$AN$17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InputDataB_ModelSpecAssumptions!$I$20:$AQ$20</c15:sqref>
                  </c15:fullRef>
                </c:ext>
              </c:extLst>
              <c:f>InputDataB_ModelSpecAssumptions!$I$20:$AN$20</c:f>
              <c:numCache>
                <c:formatCode>0.000</c:formatCode>
                <c:ptCount val="30"/>
                <c:pt idx="0">
                  <c:v>0.10368351452428204</c:v>
                </c:pt>
                <c:pt idx="1">
                  <c:v>0.10368351452428204</c:v>
                </c:pt>
                <c:pt idx="2">
                  <c:v>0.10368351452428204</c:v>
                </c:pt>
                <c:pt idx="3">
                  <c:v>0.10368351452428204</c:v>
                </c:pt>
                <c:pt idx="4">
                  <c:v>0.10368351452428204</c:v>
                </c:pt>
                <c:pt idx="5">
                  <c:v>0.10368351452428204</c:v>
                </c:pt>
                <c:pt idx="6">
                  <c:v>0.10368351452428204</c:v>
                </c:pt>
                <c:pt idx="7">
                  <c:v>0.10368351452428204</c:v>
                </c:pt>
                <c:pt idx="8">
                  <c:v>0.10368351452428204</c:v>
                </c:pt>
                <c:pt idx="9">
                  <c:v>0.10368351452428204</c:v>
                </c:pt>
                <c:pt idx="10">
                  <c:v>0.10368351452428204</c:v>
                </c:pt>
                <c:pt idx="11">
                  <c:v>0.10368351452428204</c:v>
                </c:pt>
                <c:pt idx="12">
                  <c:v>0.10368351452428204</c:v>
                </c:pt>
                <c:pt idx="13">
                  <c:v>0.10368351452428204</c:v>
                </c:pt>
                <c:pt idx="14">
                  <c:v>0.10368351452428204</c:v>
                </c:pt>
                <c:pt idx="15">
                  <c:v>0.10368351452428204</c:v>
                </c:pt>
                <c:pt idx="16">
                  <c:v>0.10368351452428204</c:v>
                </c:pt>
                <c:pt idx="17">
                  <c:v>0.10368351452428204</c:v>
                </c:pt>
                <c:pt idx="18">
                  <c:v>0.10368351452428204</c:v>
                </c:pt>
                <c:pt idx="19">
                  <c:v>0.10368351452428204</c:v>
                </c:pt>
                <c:pt idx="20">
                  <c:v>0.10368351452428204</c:v>
                </c:pt>
                <c:pt idx="21">
                  <c:v>0.10368351452428204</c:v>
                </c:pt>
                <c:pt idx="22">
                  <c:v>0.10368351452428204</c:v>
                </c:pt>
                <c:pt idx="23">
                  <c:v>0.10368351452428204</c:v>
                </c:pt>
                <c:pt idx="24">
                  <c:v>0.10368351452428204</c:v>
                </c:pt>
                <c:pt idx="25">
                  <c:v>0.10368351452428204</c:v>
                </c:pt>
                <c:pt idx="26">
                  <c:v>0.10368351452428204</c:v>
                </c:pt>
                <c:pt idx="27">
                  <c:v>0.10368351452428204</c:v>
                </c:pt>
                <c:pt idx="28">
                  <c:v>0.10368351452428204</c:v>
                </c:pt>
                <c:pt idx="29">
                  <c:v>0.10368351452428204</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InputDataB_ModelSpecAssumptions!$I$17:$AQ$17</c15:sqref>
                  </c15:fullRef>
                </c:ext>
              </c:extLst>
              <c:f>InputDataB_ModelSpecAssumptions!$I$17:$AN$17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InputDataB_ModelSpecAssumptions!$I$24:$AQ$24</c15:sqref>
                  </c15:fullRef>
                </c:ext>
              </c:extLst>
              <c:f>InputDataB_ModelSpecAssumptions!$I$24:$AN$24</c:f>
              <c:numCache>
                <c:formatCode>0.000</c:formatCode>
                <c:ptCount val="30"/>
                <c:pt idx="0">
                  <c:v>0.10368351452428204</c:v>
                </c:pt>
                <c:pt idx="1">
                  <c:v>0.10368351452428204</c:v>
                </c:pt>
                <c:pt idx="2">
                  <c:v>0.10368351452428204</c:v>
                </c:pt>
                <c:pt idx="3">
                  <c:v>0.10368351452428204</c:v>
                </c:pt>
                <c:pt idx="4">
                  <c:v>0.10368351452428204</c:v>
                </c:pt>
                <c:pt idx="5">
                  <c:v>0.10368351452428204</c:v>
                </c:pt>
                <c:pt idx="6">
                  <c:v>0.10368351452428204</c:v>
                </c:pt>
                <c:pt idx="7">
                  <c:v>0.10368351452428204</c:v>
                </c:pt>
                <c:pt idx="8">
                  <c:v>0.10368351452428204</c:v>
                </c:pt>
                <c:pt idx="9">
                  <c:v>0.10368351452428204</c:v>
                </c:pt>
                <c:pt idx="10">
                  <c:v>0.10368351452428204</c:v>
                </c:pt>
                <c:pt idx="11">
                  <c:v>0.10368351452428204</c:v>
                </c:pt>
                <c:pt idx="12">
                  <c:v>0.10368351452428204</c:v>
                </c:pt>
                <c:pt idx="13">
                  <c:v>0.10368351452428204</c:v>
                </c:pt>
                <c:pt idx="14">
                  <c:v>0.10368351452428204</c:v>
                </c:pt>
                <c:pt idx="15">
                  <c:v>0.10368351452428204</c:v>
                </c:pt>
                <c:pt idx="16">
                  <c:v>0.10368351452428204</c:v>
                </c:pt>
                <c:pt idx="17">
                  <c:v>0.10368351452428204</c:v>
                </c:pt>
                <c:pt idx="18">
                  <c:v>0.10368351452428204</c:v>
                </c:pt>
                <c:pt idx="19">
                  <c:v>0.10368351452428204</c:v>
                </c:pt>
                <c:pt idx="20">
                  <c:v>0.10368351452428204</c:v>
                </c:pt>
                <c:pt idx="21">
                  <c:v>0.10368351452428204</c:v>
                </c:pt>
                <c:pt idx="22">
                  <c:v>0.10368351452428204</c:v>
                </c:pt>
                <c:pt idx="23">
                  <c:v>0.10368351452428204</c:v>
                </c:pt>
                <c:pt idx="24">
                  <c:v>0.10368351452428204</c:v>
                </c:pt>
                <c:pt idx="25">
                  <c:v>0.10368351452428204</c:v>
                </c:pt>
                <c:pt idx="26">
                  <c:v>0.10368351452428204</c:v>
                </c:pt>
                <c:pt idx="27">
                  <c:v>0.10368351452428204</c:v>
                </c:pt>
                <c:pt idx="28">
                  <c:v>0.10368351452428204</c:v>
                </c:pt>
                <c:pt idx="29">
                  <c:v>0.10368351452428204</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19502408"/>
        <c:axId val="-2119499368"/>
      </c:lineChart>
      <c:catAx>
        <c:axId val="-2119502408"/>
        <c:scaling>
          <c:orientation val="minMax"/>
        </c:scaling>
        <c:delete val="0"/>
        <c:axPos val="b"/>
        <c:numFmt formatCode="0" sourceLinked="1"/>
        <c:majorTickMark val="none"/>
        <c:minorTickMark val="none"/>
        <c:tickLblPos val="nextTo"/>
        <c:crossAx val="-2119499368"/>
        <c:crosses val="autoZero"/>
        <c:auto val="1"/>
        <c:lblAlgn val="ctr"/>
        <c:lblOffset val="100"/>
        <c:noMultiLvlLbl val="0"/>
      </c:catAx>
      <c:valAx>
        <c:axId val="-2119499368"/>
        <c:scaling>
          <c:orientation val="minMax"/>
          <c:min val="0"/>
        </c:scaling>
        <c:delete val="0"/>
        <c:axPos val="l"/>
        <c:majorGridlines/>
        <c:numFmt formatCode="0%" sourceLinked="0"/>
        <c:majorTickMark val="none"/>
        <c:minorTickMark val="none"/>
        <c:tickLblPos val="nextTo"/>
        <c:spPr>
          <a:ln w="9525">
            <a:noFill/>
          </a:ln>
        </c:spPr>
        <c:crossAx val="-21195024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DataSummary!$K$450</c:f>
          <c:strCache>
            <c:ptCount val="1"/>
            <c:pt idx="0">
              <c:v>ARG: Private Investment to GDP Ratio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InputDataB_ModelSpecAssumptions!$I$17:$AL$17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InputDataB_ModelSpecAssumptions!$I$20:$AL$20</c:f>
              <c:numCache>
                <c:formatCode>0.000</c:formatCode>
                <c:ptCount val="30"/>
                <c:pt idx="0">
                  <c:v>0.10368351452428204</c:v>
                </c:pt>
                <c:pt idx="1">
                  <c:v>0.10368351452428204</c:v>
                </c:pt>
                <c:pt idx="2">
                  <c:v>0.10368351452428204</c:v>
                </c:pt>
                <c:pt idx="3">
                  <c:v>0.10368351452428204</c:v>
                </c:pt>
                <c:pt idx="4">
                  <c:v>0.10368351452428204</c:v>
                </c:pt>
                <c:pt idx="5">
                  <c:v>0.10368351452428204</c:v>
                </c:pt>
                <c:pt idx="6">
                  <c:v>0.10368351452428204</c:v>
                </c:pt>
                <c:pt idx="7">
                  <c:v>0.10368351452428204</c:v>
                </c:pt>
                <c:pt idx="8">
                  <c:v>0.10368351452428204</c:v>
                </c:pt>
                <c:pt idx="9">
                  <c:v>0.10368351452428204</c:v>
                </c:pt>
                <c:pt idx="10">
                  <c:v>0.10368351452428204</c:v>
                </c:pt>
                <c:pt idx="11">
                  <c:v>0.10368351452428204</c:v>
                </c:pt>
                <c:pt idx="12">
                  <c:v>0.10368351452428204</c:v>
                </c:pt>
                <c:pt idx="13">
                  <c:v>0.10368351452428204</c:v>
                </c:pt>
                <c:pt idx="14">
                  <c:v>0.10368351452428204</c:v>
                </c:pt>
                <c:pt idx="15">
                  <c:v>0.10368351452428204</c:v>
                </c:pt>
                <c:pt idx="16">
                  <c:v>0.10368351452428204</c:v>
                </c:pt>
                <c:pt idx="17">
                  <c:v>0.10368351452428204</c:v>
                </c:pt>
                <c:pt idx="18">
                  <c:v>0.10368351452428204</c:v>
                </c:pt>
                <c:pt idx="19">
                  <c:v>0.10368351452428204</c:v>
                </c:pt>
                <c:pt idx="20">
                  <c:v>0.10368351452428204</c:v>
                </c:pt>
                <c:pt idx="21">
                  <c:v>0.10368351452428204</c:v>
                </c:pt>
                <c:pt idx="22">
                  <c:v>0.10368351452428204</c:v>
                </c:pt>
                <c:pt idx="23">
                  <c:v>0.10368351452428204</c:v>
                </c:pt>
                <c:pt idx="24">
                  <c:v>0.10368351452428204</c:v>
                </c:pt>
                <c:pt idx="25">
                  <c:v>0.10368351452428204</c:v>
                </c:pt>
                <c:pt idx="26">
                  <c:v>0.10368351452428204</c:v>
                </c:pt>
                <c:pt idx="27">
                  <c:v>0.10368351452428204</c:v>
                </c:pt>
                <c:pt idx="28">
                  <c:v>0.10368351452428204</c:v>
                </c:pt>
                <c:pt idx="29">
                  <c:v>0.10368351452428204</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f>InputDataB_ModelSpecAssumptions!$I$17:$AL$17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InputDataB_ModelSpecAssumptions!$I$24:$AL$24</c:f>
              <c:numCache>
                <c:formatCode>0.000</c:formatCode>
                <c:ptCount val="30"/>
                <c:pt idx="0">
                  <c:v>0.10368351452428204</c:v>
                </c:pt>
                <c:pt idx="1">
                  <c:v>0.10368351452428204</c:v>
                </c:pt>
                <c:pt idx="2">
                  <c:v>0.10368351452428204</c:v>
                </c:pt>
                <c:pt idx="3">
                  <c:v>0.10368351452428204</c:v>
                </c:pt>
                <c:pt idx="4">
                  <c:v>0.10368351452428204</c:v>
                </c:pt>
                <c:pt idx="5">
                  <c:v>0.10368351452428204</c:v>
                </c:pt>
                <c:pt idx="6">
                  <c:v>0.10368351452428204</c:v>
                </c:pt>
                <c:pt idx="7">
                  <c:v>0.10368351452428204</c:v>
                </c:pt>
                <c:pt idx="8">
                  <c:v>0.10368351452428204</c:v>
                </c:pt>
                <c:pt idx="9">
                  <c:v>0.10368351452428204</c:v>
                </c:pt>
                <c:pt idx="10">
                  <c:v>0.10368351452428204</c:v>
                </c:pt>
                <c:pt idx="11">
                  <c:v>0.10368351452428204</c:v>
                </c:pt>
                <c:pt idx="12">
                  <c:v>0.10368351452428204</c:v>
                </c:pt>
                <c:pt idx="13">
                  <c:v>0.10368351452428204</c:v>
                </c:pt>
                <c:pt idx="14">
                  <c:v>0.10368351452428204</c:v>
                </c:pt>
                <c:pt idx="15">
                  <c:v>0.10368351452428204</c:v>
                </c:pt>
                <c:pt idx="16">
                  <c:v>0.10368351452428204</c:v>
                </c:pt>
                <c:pt idx="17">
                  <c:v>0.10368351452428204</c:v>
                </c:pt>
                <c:pt idx="18">
                  <c:v>0.10368351452428204</c:v>
                </c:pt>
                <c:pt idx="19">
                  <c:v>0.10368351452428204</c:v>
                </c:pt>
                <c:pt idx="20">
                  <c:v>0.10368351452428204</c:v>
                </c:pt>
                <c:pt idx="21">
                  <c:v>0.10368351452428204</c:v>
                </c:pt>
                <c:pt idx="22">
                  <c:v>0.10368351452428204</c:v>
                </c:pt>
                <c:pt idx="23">
                  <c:v>0.10368351452428204</c:v>
                </c:pt>
                <c:pt idx="24">
                  <c:v>0.10368351452428204</c:v>
                </c:pt>
                <c:pt idx="25">
                  <c:v>0.10368351452428204</c:v>
                </c:pt>
                <c:pt idx="26">
                  <c:v>0.10368351452428204</c:v>
                </c:pt>
                <c:pt idx="27">
                  <c:v>0.10368351452428204</c:v>
                </c:pt>
                <c:pt idx="28">
                  <c:v>0.10368351452428204</c:v>
                </c:pt>
                <c:pt idx="29">
                  <c:v>0.10368351452428204</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19451688"/>
        <c:axId val="-2119448648"/>
      </c:lineChart>
      <c:catAx>
        <c:axId val="-2119451688"/>
        <c:scaling>
          <c:orientation val="minMax"/>
        </c:scaling>
        <c:delete val="0"/>
        <c:axPos val="b"/>
        <c:numFmt formatCode="0" sourceLinked="1"/>
        <c:majorTickMark val="none"/>
        <c:minorTickMark val="none"/>
        <c:tickLblPos val="nextTo"/>
        <c:txPr>
          <a:bodyPr rot="-2700000"/>
          <a:lstStyle/>
          <a:p>
            <a:pPr>
              <a:defRPr/>
            </a:pPr>
            <a:endParaRPr lang="en-US"/>
          </a:p>
        </c:txPr>
        <c:crossAx val="-2119448648"/>
        <c:crosses val="autoZero"/>
        <c:auto val="1"/>
        <c:lblAlgn val="ctr"/>
        <c:lblOffset val="100"/>
        <c:noMultiLvlLbl val="0"/>
      </c:catAx>
      <c:valAx>
        <c:axId val="-2119448648"/>
        <c:scaling>
          <c:orientation val="minMax"/>
          <c:min val="0"/>
        </c:scaling>
        <c:delete val="0"/>
        <c:axPos val="l"/>
        <c:majorGridlines/>
        <c:numFmt formatCode="0%" sourceLinked="0"/>
        <c:majorTickMark val="none"/>
        <c:minorTickMark val="none"/>
        <c:tickLblPos val="nextTo"/>
        <c:spPr>
          <a:ln w="9525">
            <a:noFill/>
          </a:ln>
        </c:spPr>
        <c:crossAx val="-211945168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DataSummary!$K$464</c:f>
          <c:strCache>
            <c:ptCount val="1"/>
            <c:pt idx="0">
              <c:v>ARG: Public Investment to GDP Ratio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InputDataB_ModelSpecAssumptions!$I$7:$AP$7</c15:sqref>
                  </c15:fullRef>
                </c:ext>
              </c:extLst>
              <c:f>InputDataB_ModelSpecAssumptions!$I$7:$AN$7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InputDataB_ModelSpecAssumptions!$I$10:$AP$10</c15:sqref>
                  </c15:fullRef>
                </c:ext>
              </c:extLst>
              <c:f>InputDataB_ModelSpecAssumptions!$I$10:$AN$10</c:f>
              <c:numCache>
                <c:formatCode>0.000</c:formatCode>
                <c:ptCount val="30"/>
                <c:pt idx="0">
                  <c:v>3.1757386397539555E-2</c:v>
                </c:pt>
                <c:pt idx="1">
                  <c:v>3.1757386397539555E-2</c:v>
                </c:pt>
                <c:pt idx="2">
                  <c:v>3.1757386397539555E-2</c:v>
                </c:pt>
                <c:pt idx="3">
                  <c:v>3.1757386397539555E-2</c:v>
                </c:pt>
                <c:pt idx="4">
                  <c:v>3.1757386397539555E-2</c:v>
                </c:pt>
                <c:pt idx="5">
                  <c:v>3.1757386397539555E-2</c:v>
                </c:pt>
                <c:pt idx="6">
                  <c:v>3.1757386397539555E-2</c:v>
                </c:pt>
                <c:pt idx="7">
                  <c:v>3.1757386397539555E-2</c:v>
                </c:pt>
                <c:pt idx="8">
                  <c:v>3.1757386397539555E-2</c:v>
                </c:pt>
                <c:pt idx="9">
                  <c:v>3.1757386397539555E-2</c:v>
                </c:pt>
                <c:pt idx="10">
                  <c:v>3.1757386397539555E-2</c:v>
                </c:pt>
                <c:pt idx="11">
                  <c:v>3.1757386397539555E-2</c:v>
                </c:pt>
                <c:pt idx="12">
                  <c:v>3.1757386397539555E-2</c:v>
                </c:pt>
                <c:pt idx="13">
                  <c:v>3.1757386397539555E-2</c:v>
                </c:pt>
                <c:pt idx="14">
                  <c:v>3.1757386397539555E-2</c:v>
                </c:pt>
                <c:pt idx="15">
                  <c:v>3.1757386397539555E-2</c:v>
                </c:pt>
                <c:pt idx="16">
                  <c:v>3.1757386397539555E-2</c:v>
                </c:pt>
                <c:pt idx="17">
                  <c:v>3.1757386397539555E-2</c:v>
                </c:pt>
                <c:pt idx="18">
                  <c:v>3.1757386397539555E-2</c:v>
                </c:pt>
                <c:pt idx="19">
                  <c:v>3.1757386397539555E-2</c:v>
                </c:pt>
                <c:pt idx="20">
                  <c:v>3.1757386397539555E-2</c:v>
                </c:pt>
                <c:pt idx="21">
                  <c:v>3.1757386397539555E-2</c:v>
                </c:pt>
                <c:pt idx="22">
                  <c:v>3.1757386397539555E-2</c:v>
                </c:pt>
                <c:pt idx="23">
                  <c:v>3.1757386397539555E-2</c:v>
                </c:pt>
                <c:pt idx="24">
                  <c:v>3.1757386397539555E-2</c:v>
                </c:pt>
                <c:pt idx="25">
                  <c:v>3.1757386397539555E-2</c:v>
                </c:pt>
                <c:pt idx="26">
                  <c:v>3.1757386397539555E-2</c:v>
                </c:pt>
                <c:pt idx="27">
                  <c:v>3.1757386397539555E-2</c:v>
                </c:pt>
                <c:pt idx="28">
                  <c:v>3.1757386397539555E-2</c:v>
                </c:pt>
                <c:pt idx="29">
                  <c:v>3.1757386397539555E-2</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InputDataB_ModelSpecAssumptions!$I$7:$AP$7</c15:sqref>
                  </c15:fullRef>
                </c:ext>
              </c:extLst>
              <c:f>InputDataB_ModelSpecAssumptions!$I$7:$AN$7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InputDataB_ModelSpecAssumptions!$I$14:$AP$14</c15:sqref>
                  </c15:fullRef>
                </c:ext>
              </c:extLst>
              <c:f>InputDataB_ModelSpecAssumptions!$I$14:$AN$14</c:f>
              <c:numCache>
                <c:formatCode>0.000</c:formatCode>
                <c:ptCount val="30"/>
                <c:pt idx="0">
                  <c:v>3.1757386397539555E-2</c:v>
                </c:pt>
                <c:pt idx="1">
                  <c:v>3.1757386397539555E-2</c:v>
                </c:pt>
                <c:pt idx="2">
                  <c:v>3.1757386397539555E-2</c:v>
                </c:pt>
                <c:pt idx="3">
                  <c:v>3.1757386397539555E-2</c:v>
                </c:pt>
                <c:pt idx="4">
                  <c:v>3.1757386397539555E-2</c:v>
                </c:pt>
                <c:pt idx="5">
                  <c:v>3.1757386397539555E-2</c:v>
                </c:pt>
                <c:pt idx="6">
                  <c:v>3.1757386397539555E-2</c:v>
                </c:pt>
                <c:pt idx="7">
                  <c:v>3.1757386397539555E-2</c:v>
                </c:pt>
                <c:pt idx="8">
                  <c:v>3.1757386397539555E-2</c:v>
                </c:pt>
                <c:pt idx="9">
                  <c:v>3.1757386397539555E-2</c:v>
                </c:pt>
                <c:pt idx="10">
                  <c:v>3.1757386397539555E-2</c:v>
                </c:pt>
                <c:pt idx="11">
                  <c:v>3.1757386397539555E-2</c:v>
                </c:pt>
                <c:pt idx="12">
                  <c:v>3.1757386397539555E-2</c:v>
                </c:pt>
                <c:pt idx="13">
                  <c:v>3.1757386397539555E-2</c:v>
                </c:pt>
                <c:pt idx="14">
                  <c:v>3.1757386397539555E-2</c:v>
                </c:pt>
                <c:pt idx="15">
                  <c:v>3.1757386397539555E-2</c:v>
                </c:pt>
                <c:pt idx="16">
                  <c:v>3.1757386397539555E-2</c:v>
                </c:pt>
                <c:pt idx="17">
                  <c:v>3.1757386397539555E-2</c:v>
                </c:pt>
                <c:pt idx="18">
                  <c:v>3.1757386397539555E-2</c:v>
                </c:pt>
                <c:pt idx="19">
                  <c:v>3.1757386397539555E-2</c:v>
                </c:pt>
                <c:pt idx="20">
                  <c:v>3.1757386397539555E-2</c:v>
                </c:pt>
                <c:pt idx="21">
                  <c:v>3.1757386397539555E-2</c:v>
                </c:pt>
                <c:pt idx="22">
                  <c:v>3.1757386397539555E-2</c:v>
                </c:pt>
                <c:pt idx="23">
                  <c:v>3.1757386397539555E-2</c:v>
                </c:pt>
                <c:pt idx="24">
                  <c:v>3.1757386397539555E-2</c:v>
                </c:pt>
                <c:pt idx="25">
                  <c:v>3.1757386397539555E-2</c:v>
                </c:pt>
                <c:pt idx="26">
                  <c:v>3.1757386397539555E-2</c:v>
                </c:pt>
                <c:pt idx="27">
                  <c:v>3.1757386397539555E-2</c:v>
                </c:pt>
                <c:pt idx="28">
                  <c:v>3.1757386397539555E-2</c:v>
                </c:pt>
                <c:pt idx="29">
                  <c:v>3.1757386397539555E-2</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19413544"/>
        <c:axId val="-2119410504"/>
      </c:lineChart>
      <c:catAx>
        <c:axId val="-2119413544"/>
        <c:scaling>
          <c:orientation val="minMax"/>
        </c:scaling>
        <c:delete val="0"/>
        <c:axPos val="b"/>
        <c:numFmt formatCode="0" sourceLinked="1"/>
        <c:majorTickMark val="none"/>
        <c:minorTickMark val="none"/>
        <c:tickLblPos val="nextTo"/>
        <c:crossAx val="-2119410504"/>
        <c:crosses val="autoZero"/>
        <c:auto val="1"/>
        <c:lblAlgn val="ctr"/>
        <c:lblOffset val="100"/>
        <c:noMultiLvlLbl val="0"/>
      </c:catAx>
      <c:valAx>
        <c:axId val="-2119410504"/>
        <c:scaling>
          <c:orientation val="minMax"/>
          <c:min val="0"/>
        </c:scaling>
        <c:delete val="0"/>
        <c:axPos val="l"/>
        <c:majorGridlines/>
        <c:numFmt formatCode="0%" sourceLinked="0"/>
        <c:majorTickMark val="none"/>
        <c:minorTickMark val="none"/>
        <c:tickLblPos val="nextTo"/>
        <c:spPr>
          <a:ln w="9525">
            <a:noFill/>
          </a:ln>
        </c:spPr>
        <c:crossAx val="-21194135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DataSummary!$D$434</c:f>
          <c:strCache>
            <c:ptCount val="1"/>
            <c:pt idx="0">
              <c:v>ARG: Participation rate, female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InputDataA_GeneralAssumptions!$I$59:$AR$59</c15:sqref>
                  </c15:fullRef>
                </c:ext>
              </c:extLst>
              <c:f>InputDataA_GeneralAssumptions!$I$59:$AN$59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InputDataA_GeneralAssumptions!$I$62:$AR$62</c15:sqref>
                  </c15:fullRef>
                </c:ext>
              </c:extLst>
              <c:f>InputDataA_GeneralAssumptions!$I$62:$AN$62</c:f>
              <c:numCache>
                <c:formatCode>0.000</c:formatCode>
                <c:ptCount val="30"/>
                <c:pt idx="0">
                  <c:v>0.59530000000000005</c:v>
                </c:pt>
                <c:pt idx="1">
                  <c:v>0.59530000000000005</c:v>
                </c:pt>
                <c:pt idx="2">
                  <c:v>0.59530000000000005</c:v>
                </c:pt>
                <c:pt idx="3">
                  <c:v>0.59530000000000005</c:v>
                </c:pt>
                <c:pt idx="4">
                  <c:v>0.59530000000000005</c:v>
                </c:pt>
                <c:pt idx="5">
                  <c:v>0.59530000000000005</c:v>
                </c:pt>
                <c:pt idx="6">
                  <c:v>0.59530000000000005</c:v>
                </c:pt>
                <c:pt idx="7">
                  <c:v>0.59530000000000005</c:v>
                </c:pt>
                <c:pt idx="8">
                  <c:v>0.59530000000000005</c:v>
                </c:pt>
                <c:pt idx="9">
                  <c:v>0.59530000000000005</c:v>
                </c:pt>
                <c:pt idx="10">
                  <c:v>0.59530000000000005</c:v>
                </c:pt>
                <c:pt idx="11">
                  <c:v>0.59530000000000005</c:v>
                </c:pt>
                <c:pt idx="12">
                  <c:v>0.59530000000000005</c:v>
                </c:pt>
                <c:pt idx="13">
                  <c:v>0.59530000000000005</c:v>
                </c:pt>
                <c:pt idx="14">
                  <c:v>0.59530000000000005</c:v>
                </c:pt>
                <c:pt idx="15">
                  <c:v>0.59530000000000005</c:v>
                </c:pt>
                <c:pt idx="16">
                  <c:v>0.59530000000000005</c:v>
                </c:pt>
                <c:pt idx="17">
                  <c:v>0.59530000000000005</c:v>
                </c:pt>
                <c:pt idx="18">
                  <c:v>0.59530000000000005</c:v>
                </c:pt>
                <c:pt idx="19">
                  <c:v>0.59530000000000005</c:v>
                </c:pt>
                <c:pt idx="20">
                  <c:v>0.59530000000000005</c:v>
                </c:pt>
                <c:pt idx="21">
                  <c:v>0.59530000000000005</c:v>
                </c:pt>
                <c:pt idx="22">
                  <c:v>0.59530000000000005</c:v>
                </c:pt>
                <c:pt idx="23">
                  <c:v>0.59530000000000005</c:v>
                </c:pt>
                <c:pt idx="24">
                  <c:v>0.59530000000000005</c:v>
                </c:pt>
                <c:pt idx="25">
                  <c:v>0.59530000000000005</c:v>
                </c:pt>
                <c:pt idx="26">
                  <c:v>0.59530000000000005</c:v>
                </c:pt>
                <c:pt idx="27">
                  <c:v>0.59530000000000005</c:v>
                </c:pt>
                <c:pt idx="28">
                  <c:v>0.59530000000000005</c:v>
                </c:pt>
                <c:pt idx="29">
                  <c:v>0.59530000000000005</c:v>
                </c:pt>
              </c:numCache>
            </c:numRef>
          </c:val>
          <c:smooth val="0"/>
          <c:extLst>
            <c:ext xmlns:c16="http://schemas.microsoft.com/office/drawing/2014/chart" uri="{C3380CC4-5D6E-409C-BE32-E72D297353CC}">
              <c16:uniqueId val="{00000000-FB19-4849-8705-DD79FE31E71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InputDataA_GeneralAssumptions!$I$59:$AR$59</c15:sqref>
                  </c15:fullRef>
                </c:ext>
              </c:extLst>
              <c:f>InputDataA_GeneralAssumptions!$I$59:$AN$59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InputDataA_GeneralAssumptions!$I$66:$AR$66</c15:sqref>
                  </c15:fullRef>
                </c:ext>
              </c:extLst>
              <c:f>InputDataA_GeneralAssumptions!$I$66:$AN$66</c:f>
              <c:numCache>
                <c:formatCode>0.000</c:formatCode>
                <c:ptCount val="30"/>
                <c:pt idx="0">
                  <c:v>0.59530000000000005</c:v>
                </c:pt>
                <c:pt idx="1">
                  <c:v>0.59530000000000005</c:v>
                </c:pt>
                <c:pt idx="2">
                  <c:v>0.59530000000000005</c:v>
                </c:pt>
                <c:pt idx="3">
                  <c:v>0.59530000000000005</c:v>
                </c:pt>
                <c:pt idx="4">
                  <c:v>0.59530000000000005</c:v>
                </c:pt>
                <c:pt idx="5">
                  <c:v>0.59530000000000005</c:v>
                </c:pt>
                <c:pt idx="6">
                  <c:v>0.59530000000000005</c:v>
                </c:pt>
                <c:pt idx="7">
                  <c:v>0.59530000000000005</c:v>
                </c:pt>
                <c:pt idx="8">
                  <c:v>0.59530000000000005</c:v>
                </c:pt>
                <c:pt idx="9">
                  <c:v>0.59530000000000005</c:v>
                </c:pt>
                <c:pt idx="10">
                  <c:v>0.59530000000000005</c:v>
                </c:pt>
                <c:pt idx="11">
                  <c:v>0.59530000000000005</c:v>
                </c:pt>
                <c:pt idx="12">
                  <c:v>0.59530000000000005</c:v>
                </c:pt>
                <c:pt idx="13">
                  <c:v>0.59530000000000005</c:v>
                </c:pt>
                <c:pt idx="14">
                  <c:v>0.59530000000000005</c:v>
                </c:pt>
                <c:pt idx="15">
                  <c:v>0.59530000000000005</c:v>
                </c:pt>
                <c:pt idx="16">
                  <c:v>0.59530000000000005</c:v>
                </c:pt>
                <c:pt idx="17">
                  <c:v>0.59530000000000005</c:v>
                </c:pt>
                <c:pt idx="18">
                  <c:v>0.59530000000000005</c:v>
                </c:pt>
                <c:pt idx="19">
                  <c:v>0.59530000000000005</c:v>
                </c:pt>
                <c:pt idx="20">
                  <c:v>0.59530000000000005</c:v>
                </c:pt>
                <c:pt idx="21">
                  <c:v>0.59530000000000005</c:v>
                </c:pt>
                <c:pt idx="22">
                  <c:v>0.59530000000000005</c:v>
                </c:pt>
                <c:pt idx="23">
                  <c:v>0.59530000000000005</c:v>
                </c:pt>
                <c:pt idx="24">
                  <c:v>0.59530000000000005</c:v>
                </c:pt>
                <c:pt idx="25">
                  <c:v>0.59530000000000005</c:v>
                </c:pt>
                <c:pt idx="26">
                  <c:v>0.59530000000000005</c:v>
                </c:pt>
                <c:pt idx="27">
                  <c:v>0.59530000000000005</c:v>
                </c:pt>
                <c:pt idx="28">
                  <c:v>0.59530000000000005</c:v>
                </c:pt>
                <c:pt idx="29">
                  <c:v>0.59530000000000005</c:v>
                </c:pt>
              </c:numCache>
            </c:numRef>
          </c:val>
          <c:smooth val="0"/>
          <c:extLst>
            <c:ext xmlns:c16="http://schemas.microsoft.com/office/drawing/2014/chart" uri="{C3380CC4-5D6E-409C-BE32-E72D297353CC}">
              <c16:uniqueId val="{00000001-FB19-4849-8705-DD79FE31E71C}"/>
            </c:ext>
          </c:extLst>
        </c:ser>
        <c:dLbls>
          <c:showLegendKey val="0"/>
          <c:showVal val="0"/>
          <c:showCatName val="0"/>
          <c:showSerName val="0"/>
          <c:showPercent val="0"/>
          <c:showBubbleSize val="0"/>
        </c:dLbls>
        <c:smooth val="0"/>
        <c:axId val="-2121638600"/>
        <c:axId val="-2121635560"/>
      </c:lineChart>
      <c:catAx>
        <c:axId val="-2121638600"/>
        <c:scaling>
          <c:orientation val="minMax"/>
        </c:scaling>
        <c:delete val="0"/>
        <c:axPos val="b"/>
        <c:numFmt formatCode="0" sourceLinked="1"/>
        <c:majorTickMark val="none"/>
        <c:minorTickMark val="none"/>
        <c:tickLblPos val="nextTo"/>
        <c:crossAx val="-2121635560"/>
        <c:crosses val="autoZero"/>
        <c:auto val="1"/>
        <c:lblAlgn val="ctr"/>
        <c:lblOffset val="100"/>
        <c:noMultiLvlLbl val="0"/>
      </c:catAx>
      <c:valAx>
        <c:axId val="-2121635560"/>
        <c:scaling>
          <c:orientation val="minMax"/>
        </c:scaling>
        <c:delete val="0"/>
        <c:axPos val="l"/>
        <c:majorGridlines/>
        <c:numFmt formatCode="0%" sourceLinked="0"/>
        <c:majorTickMark val="none"/>
        <c:minorTickMark val="none"/>
        <c:tickLblPos val="nextTo"/>
        <c:spPr>
          <a:ln w="9525">
            <a:noFill/>
          </a:ln>
        </c:spPr>
        <c:crossAx val="-21216386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DataSummary!$K$440</c:f>
          <c:strCache>
            <c:ptCount val="1"/>
            <c:pt idx="0">
              <c:v>ARG: Real GDP PC Level:  Scenario-Baseline</c:v>
            </c:pt>
          </c:strCache>
        </c:strRef>
      </c:tx>
      <c:layout>
        <c:manualLayout>
          <c:xMode val="edge"/>
          <c:yMode val="edge"/>
          <c:x val="0.154338086675647"/>
          <c:y val="3.2509707777541898E-2"/>
        </c:manualLayout>
      </c:layout>
      <c:overlay val="0"/>
      <c:txPr>
        <a:bodyPr/>
        <a:lstStyle/>
        <a:p>
          <a:pPr>
            <a:defRPr sz="1300"/>
          </a:pPr>
          <a:endParaRPr lang="en-US"/>
        </a:p>
      </c:txPr>
    </c:title>
    <c:autoTitleDeleted val="0"/>
    <c:plotArea>
      <c:layout/>
      <c:lineChart>
        <c:grouping val="standard"/>
        <c:varyColors val="0"/>
        <c:ser>
          <c:idx val="0"/>
          <c:order val="0"/>
          <c:tx>
            <c:v>Deviation from Baseline</c:v>
          </c:tx>
          <c:spPr>
            <a:ln>
              <a:prstDash val="solid"/>
            </a:ln>
          </c:spPr>
          <c:marker>
            <c:symbol val="none"/>
          </c:marker>
          <c:cat>
            <c:numRef>
              <c:extLst>
                <c:ext xmlns:c15="http://schemas.microsoft.com/office/drawing/2012/chart" uri="{02D57815-91ED-43cb-92C2-25804820EDAC}">
                  <c15:fullRef>
                    <c15:sqref>Submodel1s!$F$4:$AM$4</c15:sqref>
                  </c15:fullRef>
                </c:ext>
              </c:extLst>
              <c:f>Submodel1s!$F$4:$AJ$4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Submodel1s!$F$41:$AM$41</c15:sqref>
                  </c15:fullRef>
                </c:ext>
              </c:extLst>
              <c:f>Submodel1s!$F$41:$AJ$41</c:f>
              <c:numCache>
                <c:formatCode>0.000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E02F-4220-856C-6B3FCC895D39}"/>
            </c:ext>
          </c:extLst>
        </c:ser>
        <c:dLbls>
          <c:showLegendKey val="0"/>
          <c:showVal val="0"/>
          <c:showCatName val="0"/>
          <c:showSerName val="0"/>
          <c:showPercent val="0"/>
          <c:showBubbleSize val="0"/>
        </c:dLbls>
        <c:smooth val="0"/>
        <c:axId val="-2119379672"/>
        <c:axId val="-2119376600"/>
      </c:lineChart>
      <c:catAx>
        <c:axId val="-2119379672"/>
        <c:scaling>
          <c:orientation val="minMax"/>
        </c:scaling>
        <c:delete val="0"/>
        <c:axPos val="b"/>
        <c:numFmt formatCode="0" sourceLinked="1"/>
        <c:majorTickMark val="none"/>
        <c:minorTickMark val="none"/>
        <c:tickLblPos val="low"/>
        <c:crossAx val="-2119376600"/>
        <c:crosses val="autoZero"/>
        <c:auto val="1"/>
        <c:lblAlgn val="ctr"/>
        <c:lblOffset val="100"/>
        <c:noMultiLvlLbl val="0"/>
      </c:catAx>
      <c:valAx>
        <c:axId val="-2119376600"/>
        <c:scaling>
          <c:orientation val="minMax"/>
        </c:scaling>
        <c:delete val="0"/>
        <c:axPos val="l"/>
        <c:majorGridlines/>
        <c:numFmt formatCode="0.0%" sourceLinked="0"/>
        <c:majorTickMark val="none"/>
        <c:minorTickMark val="none"/>
        <c:tickLblPos val="nextTo"/>
        <c:spPr>
          <a:ln w="9525">
            <a:noFill/>
          </a:ln>
        </c:spPr>
        <c:crossAx val="-21193796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DataSummary!$K$441</c:f>
          <c:strCache>
            <c:ptCount val="1"/>
            <c:pt idx="0">
              <c:v>ARG: Efficency of Existing Public Capital</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Submodel1!$F$22:$AM$22</c15:sqref>
                  </c15:fullRef>
                </c:ext>
              </c:extLst>
              <c:f>Submodel1!$F$22:$AJ$22</c:f>
              <c:numCache>
                <c:formatCode>0.000</c:formatCode>
                <c:ptCount val="29"/>
                <c:pt idx="0">
                  <c:v>0.7212674617767334</c:v>
                </c:pt>
                <c:pt idx="1">
                  <c:v>0.7212674617767334</c:v>
                </c:pt>
                <c:pt idx="2">
                  <c:v>0.7212674617767334</c:v>
                </c:pt>
                <c:pt idx="3">
                  <c:v>0.7212674617767334</c:v>
                </c:pt>
                <c:pt idx="4">
                  <c:v>0.7212674617767334</c:v>
                </c:pt>
                <c:pt idx="5">
                  <c:v>0.7212674617767334</c:v>
                </c:pt>
                <c:pt idx="6">
                  <c:v>0.7212674617767334</c:v>
                </c:pt>
                <c:pt idx="7">
                  <c:v>0.7212674617767334</c:v>
                </c:pt>
                <c:pt idx="8">
                  <c:v>0.7212674617767334</c:v>
                </c:pt>
                <c:pt idx="9">
                  <c:v>0.7212674617767334</c:v>
                </c:pt>
                <c:pt idx="10">
                  <c:v>0.7212674617767334</c:v>
                </c:pt>
                <c:pt idx="11">
                  <c:v>0.7212674617767334</c:v>
                </c:pt>
                <c:pt idx="12">
                  <c:v>0.7212674617767334</c:v>
                </c:pt>
                <c:pt idx="13">
                  <c:v>0.7212674617767334</c:v>
                </c:pt>
                <c:pt idx="14">
                  <c:v>0.7212674617767334</c:v>
                </c:pt>
                <c:pt idx="15">
                  <c:v>0.7212674617767334</c:v>
                </c:pt>
                <c:pt idx="16">
                  <c:v>0.7212674617767334</c:v>
                </c:pt>
                <c:pt idx="17">
                  <c:v>0.7212674617767334</c:v>
                </c:pt>
                <c:pt idx="18">
                  <c:v>0.7212674617767334</c:v>
                </c:pt>
                <c:pt idx="19">
                  <c:v>0.7212674617767334</c:v>
                </c:pt>
                <c:pt idx="20">
                  <c:v>0.7212674617767334</c:v>
                </c:pt>
                <c:pt idx="21">
                  <c:v>0.7212674617767334</c:v>
                </c:pt>
                <c:pt idx="22">
                  <c:v>0.7212674617767334</c:v>
                </c:pt>
                <c:pt idx="23">
                  <c:v>0.7212674617767334</c:v>
                </c:pt>
                <c:pt idx="24">
                  <c:v>0.7212674617767334</c:v>
                </c:pt>
                <c:pt idx="25">
                  <c:v>0.7212674617767334</c:v>
                </c:pt>
                <c:pt idx="26">
                  <c:v>0.7212674617767334</c:v>
                </c:pt>
                <c:pt idx="27">
                  <c:v>0.7212674617767334</c:v>
                </c:pt>
                <c:pt idx="28">
                  <c:v>0.7212674617767334</c:v>
                </c:pt>
              </c:numCache>
            </c:numRef>
          </c:val>
          <c:smooth val="0"/>
          <c:extLst>
            <c:ext xmlns:c16="http://schemas.microsoft.com/office/drawing/2014/chart" uri="{C3380CC4-5D6E-409C-BE32-E72D297353CC}">
              <c16:uniqueId val="{00000000-91A9-4623-BE97-879E0090D790}"/>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Submodel1s!$F$22:$AM$22</c15:sqref>
                  </c15:fullRef>
                </c:ext>
              </c:extLst>
              <c:f>Submodel1s!$F$22:$AJ$22</c:f>
              <c:numCache>
                <c:formatCode>0.000</c:formatCode>
                <c:ptCount val="29"/>
                <c:pt idx="0">
                  <c:v>0.7212674617767334</c:v>
                </c:pt>
                <c:pt idx="1">
                  <c:v>0.7212674617767334</c:v>
                </c:pt>
                <c:pt idx="2">
                  <c:v>0.7212674617767334</c:v>
                </c:pt>
                <c:pt idx="3">
                  <c:v>0.7212674617767334</c:v>
                </c:pt>
                <c:pt idx="4">
                  <c:v>0.7212674617767334</c:v>
                </c:pt>
                <c:pt idx="5">
                  <c:v>0.7212674617767334</c:v>
                </c:pt>
                <c:pt idx="6">
                  <c:v>0.7212674617767334</c:v>
                </c:pt>
                <c:pt idx="7">
                  <c:v>0.7212674617767334</c:v>
                </c:pt>
                <c:pt idx="8">
                  <c:v>0.7212674617767334</c:v>
                </c:pt>
                <c:pt idx="9">
                  <c:v>0.7212674617767334</c:v>
                </c:pt>
                <c:pt idx="10">
                  <c:v>0.7212674617767334</c:v>
                </c:pt>
                <c:pt idx="11">
                  <c:v>0.7212674617767334</c:v>
                </c:pt>
                <c:pt idx="12">
                  <c:v>0.7212674617767334</c:v>
                </c:pt>
                <c:pt idx="13">
                  <c:v>0.7212674617767334</c:v>
                </c:pt>
                <c:pt idx="14">
                  <c:v>0.7212674617767334</c:v>
                </c:pt>
                <c:pt idx="15">
                  <c:v>0.7212674617767334</c:v>
                </c:pt>
                <c:pt idx="16">
                  <c:v>0.7212674617767334</c:v>
                </c:pt>
                <c:pt idx="17">
                  <c:v>0.7212674617767334</c:v>
                </c:pt>
                <c:pt idx="18">
                  <c:v>0.7212674617767334</c:v>
                </c:pt>
                <c:pt idx="19">
                  <c:v>0.7212674617767334</c:v>
                </c:pt>
                <c:pt idx="20">
                  <c:v>0.7212674617767334</c:v>
                </c:pt>
                <c:pt idx="21">
                  <c:v>0.7212674617767334</c:v>
                </c:pt>
                <c:pt idx="22">
                  <c:v>0.7212674617767334</c:v>
                </c:pt>
                <c:pt idx="23">
                  <c:v>0.7212674617767334</c:v>
                </c:pt>
                <c:pt idx="24">
                  <c:v>0.7212674617767334</c:v>
                </c:pt>
                <c:pt idx="25">
                  <c:v>0.7212674617767334</c:v>
                </c:pt>
                <c:pt idx="26">
                  <c:v>0.7212674617767334</c:v>
                </c:pt>
                <c:pt idx="27">
                  <c:v>0.7212674617767334</c:v>
                </c:pt>
                <c:pt idx="28">
                  <c:v>0.7212674617767334</c:v>
                </c:pt>
              </c:numCache>
            </c:numRef>
          </c:val>
          <c:smooth val="0"/>
          <c:extLst>
            <c:ext xmlns:c16="http://schemas.microsoft.com/office/drawing/2014/chart" uri="{C3380CC4-5D6E-409C-BE32-E72D297353CC}">
              <c16:uniqueId val="{00000001-91A9-4623-BE97-879E0090D790}"/>
            </c:ext>
          </c:extLst>
        </c:ser>
        <c:dLbls>
          <c:showLegendKey val="0"/>
          <c:showVal val="0"/>
          <c:showCatName val="0"/>
          <c:showSerName val="0"/>
          <c:showPercent val="0"/>
          <c:showBubbleSize val="0"/>
        </c:dLbls>
        <c:smooth val="0"/>
        <c:axId val="-2119337000"/>
        <c:axId val="-2119333992"/>
      </c:lineChart>
      <c:catAx>
        <c:axId val="-2119337000"/>
        <c:scaling>
          <c:orientation val="minMax"/>
        </c:scaling>
        <c:delete val="0"/>
        <c:axPos val="b"/>
        <c:numFmt formatCode="0" sourceLinked="1"/>
        <c:majorTickMark val="none"/>
        <c:minorTickMark val="none"/>
        <c:tickLblPos val="nextTo"/>
        <c:crossAx val="-2119333992"/>
        <c:crosses val="autoZero"/>
        <c:auto val="1"/>
        <c:lblAlgn val="ctr"/>
        <c:lblOffset val="100"/>
        <c:noMultiLvlLbl val="0"/>
      </c:catAx>
      <c:valAx>
        <c:axId val="-2119333992"/>
        <c:scaling>
          <c:orientation val="minMax"/>
          <c:min val="0.5"/>
        </c:scaling>
        <c:delete val="0"/>
        <c:axPos val="l"/>
        <c:majorGridlines/>
        <c:numFmt formatCode="0.0%" sourceLinked="0"/>
        <c:majorTickMark val="none"/>
        <c:minorTickMark val="none"/>
        <c:tickLblPos val="nextTo"/>
        <c:spPr>
          <a:ln w="9525">
            <a:noFill/>
          </a:ln>
        </c:spPr>
        <c:crossAx val="-2119337000"/>
        <c:crosses val="autoZero"/>
        <c:crossBetween val="between"/>
        <c:majorUnit val="0.1"/>
        <c:minorUnit val="0.01"/>
      </c:valAx>
    </c:plotArea>
    <c:legend>
      <c:legendPos val="b"/>
      <c:overlay val="0"/>
    </c:legend>
    <c:plotVisOnly val="1"/>
    <c:dispBlanksAs val="gap"/>
    <c:showDLblsOverMax val="0"/>
  </c:chart>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DataSummary!$K$473</c:f>
          <c:strCache>
            <c:ptCount val="1"/>
            <c:pt idx="0">
              <c:v>ARG: Real GDP PC Level:  Scenario-Baseline</c:v>
            </c:pt>
          </c:strCache>
        </c:strRef>
      </c:tx>
      <c:layout>
        <c:manualLayout>
          <c:xMode val="edge"/>
          <c:yMode val="edge"/>
          <c:x val="0.16043368687838372"/>
          <c:y val="3.7212467602115946E-2"/>
        </c:manualLayout>
      </c:layout>
      <c:overlay val="0"/>
      <c:txPr>
        <a:bodyPr/>
        <a:lstStyle/>
        <a:p>
          <a:pPr>
            <a:defRPr sz="1300"/>
          </a:pPr>
          <a:endParaRPr lang="en-US"/>
        </a:p>
      </c:txPr>
    </c:title>
    <c:autoTitleDeleted val="0"/>
    <c:plotArea>
      <c:layout/>
      <c:lineChart>
        <c:grouping val="standard"/>
        <c:varyColors val="0"/>
        <c:ser>
          <c:idx val="0"/>
          <c:order val="0"/>
          <c:tx>
            <c:v>Deviation from Baseline</c:v>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Submodel3s!$F$48:$AN$48</c15:sqref>
                  </c15:fullRef>
                </c:ext>
              </c:extLst>
              <c:f>(Submodel3s!$F$48:$AJ$48,Submodel3s!$AN$48)</c:f>
              <c:numCache>
                <c:formatCode>0.000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913E-4A2C-972D-71AE4F3D3B69}"/>
            </c:ext>
          </c:extLst>
        </c:ser>
        <c:dLbls>
          <c:showLegendKey val="0"/>
          <c:showVal val="0"/>
          <c:showCatName val="0"/>
          <c:showSerName val="0"/>
          <c:showPercent val="0"/>
          <c:showBubbleSize val="0"/>
        </c:dLbls>
        <c:smooth val="0"/>
        <c:axId val="-2119303432"/>
        <c:axId val="-2119300360"/>
      </c:lineChart>
      <c:catAx>
        <c:axId val="-2119303432"/>
        <c:scaling>
          <c:orientation val="minMax"/>
        </c:scaling>
        <c:delete val="0"/>
        <c:axPos val="b"/>
        <c:numFmt formatCode="0" sourceLinked="1"/>
        <c:majorTickMark val="none"/>
        <c:minorTickMark val="none"/>
        <c:tickLblPos val="low"/>
        <c:crossAx val="-2119300360"/>
        <c:crosses val="autoZero"/>
        <c:auto val="1"/>
        <c:lblAlgn val="ctr"/>
        <c:lblOffset val="100"/>
        <c:noMultiLvlLbl val="0"/>
      </c:catAx>
      <c:valAx>
        <c:axId val="-2119300360"/>
        <c:scaling>
          <c:orientation val="minMax"/>
        </c:scaling>
        <c:delete val="0"/>
        <c:axPos val="l"/>
        <c:majorGridlines/>
        <c:numFmt formatCode="0.0%" sourceLinked="0"/>
        <c:majorTickMark val="none"/>
        <c:minorTickMark val="none"/>
        <c:tickLblPos val="nextTo"/>
        <c:spPr>
          <a:ln w="9525">
            <a:noFill/>
          </a:ln>
        </c:spPr>
        <c:crossAx val="-21193034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DataSummary!$K$434</c:f>
          <c:strCache>
            <c:ptCount val="1"/>
            <c:pt idx="0">
              <c:v>ARG: [Marginal] Public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Submodel1!$F$48:$AM$48</c15:sqref>
                  </c15:fullRef>
                </c:ext>
              </c:extLst>
              <c:f>Submodel1!$F$48:$AJ$48</c:f>
              <c:numCache>
                <c:formatCode>0.000</c:formatCode>
                <c:ptCount val="29"/>
                <c:pt idx="0">
                  <c:v>3.9966557658950084</c:v>
                </c:pt>
                <c:pt idx="1">
                  <c:v>4.0530854259465849</c:v>
                </c:pt>
                <c:pt idx="2">
                  <c:v>4.1078938978898085</c:v>
                </c:pt>
                <c:pt idx="3">
                  <c:v>4.1609802901567354</c:v>
                </c:pt>
                <c:pt idx="4">
                  <c:v>4.2132131130376198</c:v>
                </c:pt>
                <c:pt idx="5">
                  <c:v>4.2639560800513534</c:v>
                </c:pt>
                <c:pt idx="6">
                  <c:v>4.3131794271534094</c:v>
                </c:pt>
                <c:pt idx="7">
                  <c:v>4.3610037950612028</c:v>
                </c:pt>
                <c:pt idx="8">
                  <c:v>4.4075481317710858</c:v>
                </c:pt>
                <c:pt idx="9">
                  <c:v>4.4535330806882314</c:v>
                </c:pt>
                <c:pt idx="10">
                  <c:v>4.4981569063793287</c:v>
                </c:pt>
                <c:pt idx="11">
                  <c:v>4.541764467572631</c:v>
                </c:pt>
                <c:pt idx="12">
                  <c:v>4.5849232976469221</c:v>
                </c:pt>
                <c:pt idx="13">
                  <c:v>4.6279656276961898</c:v>
                </c:pt>
                <c:pt idx="14">
                  <c:v>4.6709914251202145</c:v>
                </c:pt>
                <c:pt idx="15">
                  <c:v>4.7137175428119056</c:v>
                </c:pt>
                <c:pt idx="16">
                  <c:v>4.756402188026394</c:v>
                </c:pt>
                <c:pt idx="17">
                  <c:v>4.7993785762745764</c:v>
                </c:pt>
                <c:pt idx="18">
                  <c:v>4.8428253948402578</c:v>
                </c:pt>
                <c:pt idx="19">
                  <c:v>4.8872347617229561</c:v>
                </c:pt>
                <c:pt idx="20">
                  <c:v>4.9318491194378362</c:v>
                </c:pt>
                <c:pt idx="21">
                  <c:v>4.9763823983482487</c:v>
                </c:pt>
                <c:pt idx="22">
                  <c:v>5.0203077931663413</c:v>
                </c:pt>
                <c:pt idx="23">
                  <c:v>5.0630945242127927</c:v>
                </c:pt>
                <c:pt idx="24">
                  <c:v>5.1048487829682907</c:v>
                </c:pt>
                <c:pt idx="25">
                  <c:v>5.1453545551150217</c:v>
                </c:pt>
                <c:pt idx="26">
                  <c:v>5.1850424819464136</c:v>
                </c:pt>
                <c:pt idx="27">
                  <c:v>5.2245888171081081</c:v>
                </c:pt>
                <c:pt idx="28">
                  <c:v>5.2645077461755392</c:v>
                </c:pt>
              </c:numCache>
            </c:numRef>
          </c:val>
          <c:smooth val="0"/>
          <c:extLst>
            <c:ext xmlns:c16="http://schemas.microsoft.com/office/drawing/2014/chart" uri="{C3380CC4-5D6E-409C-BE32-E72D297353CC}">
              <c16:uniqueId val="{00000000-7E02-480C-BBAB-1340B4D5BFCF}"/>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Submodel1s!$F$48:$AM$48</c15:sqref>
                  </c15:fullRef>
                </c:ext>
              </c:extLst>
              <c:f>Submodel1s!$F$48:$AJ$48</c:f>
              <c:numCache>
                <c:formatCode>0.000</c:formatCode>
                <c:ptCount val="29"/>
                <c:pt idx="0">
                  <c:v>3.9966557658950084</c:v>
                </c:pt>
                <c:pt idx="1">
                  <c:v>4.0530854259465849</c:v>
                </c:pt>
                <c:pt idx="2">
                  <c:v>4.1078938978898085</c:v>
                </c:pt>
                <c:pt idx="3">
                  <c:v>4.1609802901567354</c:v>
                </c:pt>
                <c:pt idx="4">
                  <c:v>4.2132131130376198</c:v>
                </c:pt>
                <c:pt idx="5">
                  <c:v>4.2639560800513534</c:v>
                </c:pt>
                <c:pt idx="6">
                  <c:v>4.3131794271534094</c:v>
                </c:pt>
                <c:pt idx="7">
                  <c:v>4.3610037950612028</c:v>
                </c:pt>
                <c:pt idx="8">
                  <c:v>4.4075481317710858</c:v>
                </c:pt>
                <c:pt idx="9">
                  <c:v>4.4535330806882314</c:v>
                </c:pt>
                <c:pt idx="10">
                  <c:v>4.4981569063793287</c:v>
                </c:pt>
                <c:pt idx="11">
                  <c:v>4.541764467572631</c:v>
                </c:pt>
                <c:pt idx="12">
                  <c:v>4.5849232976469221</c:v>
                </c:pt>
                <c:pt idx="13">
                  <c:v>4.6279656276961898</c:v>
                </c:pt>
                <c:pt idx="14">
                  <c:v>4.6709914251202145</c:v>
                </c:pt>
                <c:pt idx="15">
                  <c:v>4.7137175428119056</c:v>
                </c:pt>
                <c:pt idx="16">
                  <c:v>4.756402188026394</c:v>
                </c:pt>
                <c:pt idx="17">
                  <c:v>4.7993785762745764</c:v>
                </c:pt>
                <c:pt idx="18">
                  <c:v>4.8428253948402578</c:v>
                </c:pt>
                <c:pt idx="19">
                  <c:v>4.8872347617229561</c:v>
                </c:pt>
                <c:pt idx="20">
                  <c:v>4.9318491194378362</c:v>
                </c:pt>
                <c:pt idx="21">
                  <c:v>4.9763823983482487</c:v>
                </c:pt>
                <c:pt idx="22">
                  <c:v>5.0203077931663413</c:v>
                </c:pt>
                <c:pt idx="23">
                  <c:v>5.0630945242127927</c:v>
                </c:pt>
                <c:pt idx="24">
                  <c:v>5.1048487829682907</c:v>
                </c:pt>
                <c:pt idx="25">
                  <c:v>5.1453545551150217</c:v>
                </c:pt>
                <c:pt idx="26">
                  <c:v>5.1850424819464136</c:v>
                </c:pt>
                <c:pt idx="27">
                  <c:v>5.2245888171081081</c:v>
                </c:pt>
                <c:pt idx="28">
                  <c:v>5.2645077461755392</c:v>
                </c:pt>
              </c:numCache>
            </c:numRef>
          </c:val>
          <c:smooth val="0"/>
          <c:extLst>
            <c:ext xmlns:c16="http://schemas.microsoft.com/office/drawing/2014/chart" uri="{C3380CC4-5D6E-409C-BE32-E72D297353CC}">
              <c16:uniqueId val="{00000001-7E02-480C-BBAB-1340B4D5BFCF}"/>
            </c:ext>
          </c:extLst>
        </c:ser>
        <c:dLbls>
          <c:showLegendKey val="0"/>
          <c:showVal val="0"/>
          <c:showCatName val="0"/>
          <c:showSerName val="0"/>
          <c:showPercent val="0"/>
          <c:showBubbleSize val="0"/>
        </c:dLbls>
        <c:smooth val="0"/>
        <c:axId val="-2119261944"/>
        <c:axId val="-2119258936"/>
      </c:lineChart>
      <c:catAx>
        <c:axId val="-2119261944"/>
        <c:scaling>
          <c:orientation val="minMax"/>
        </c:scaling>
        <c:delete val="0"/>
        <c:axPos val="b"/>
        <c:numFmt formatCode="0" sourceLinked="1"/>
        <c:majorTickMark val="none"/>
        <c:minorTickMark val="none"/>
        <c:tickLblPos val="nextTo"/>
        <c:crossAx val="-2119258936"/>
        <c:crosses val="autoZero"/>
        <c:auto val="1"/>
        <c:lblAlgn val="ctr"/>
        <c:lblOffset val="100"/>
        <c:noMultiLvlLbl val="0"/>
      </c:catAx>
      <c:valAx>
        <c:axId val="-2119258936"/>
        <c:scaling>
          <c:orientation val="minMax"/>
          <c:min val="0"/>
        </c:scaling>
        <c:delete val="0"/>
        <c:axPos val="l"/>
        <c:majorGridlines/>
        <c:numFmt formatCode="#,##0.0" sourceLinked="0"/>
        <c:majorTickMark val="none"/>
        <c:minorTickMark val="none"/>
        <c:tickLblPos val="nextTo"/>
        <c:spPr>
          <a:ln w="9525">
            <a:noFill/>
          </a:ln>
        </c:spPr>
        <c:crossAx val="-21192619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DataSummary!$K$453</c:f>
          <c:strCache>
            <c:ptCount val="1"/>
            <c:pt idx="0">
              <c:v>ARG: [Marginal] Public ICOR</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Submodel2!$F$4:$AM$4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Submodel2!$F$39:$AM$39</c15:sqref>
                  </c15:fullRef>
                </c:ext>
              </c:extLst>
              <c:f>Submodel2!$F$39:$AJ$39</c:f>
              <c:numCache>
                <c:formatCode>0.000</c:formatCode>
                <c:ptCount val="29"/>
                <c:pt idx="0">
                  <c:v>3.4471761399461296</c:v>
                </c:pt>
                <c:pt idx="1">
                  <c:v>3.0225183703170728</c:v>
                </c:pt>
                <c:pt idx="2">
                  <c:v>2.6546729868727397</c:v>
                </c:pt>
                <c:pt idx="3">
                  <c:v>2.3348519484260684</c:v>
                </c:pt>
                <c:pt idx="4">
                  <c:v>2.0586249975808184</c:v>
                </c:pt>
                <c:pt idx="5">
                  <c:v>1.8176799757833981</c:v>
                </c:pt>
                <c:pt idx="6">
                  <c:v>1.6069589348265627</c:v>
                </c:pt>
                <c:pt idx="7">
                  <c:v>1.4225122288820331</c:v>
                </c:pt>
                <c:pt idx="8">
                  <c:v>1.2609225040711618</c:v>
                </c:pt>
                <c:pt idx="9">
                  <c:v>1.1201234849223483</c:v>
                </c:pt>
                <c:pt idx="10">
                  <c:v>0.99605374177677308</c:v>
                </c:pt>
                <c:pt idx="11">
                  <c:v>0.88692968723852583</c:v>
                </c:pt>
                <c:pt idx="12">
                  <c:v>0.79133139392127483</c:v>
                </c:pt>
                <c:pt idx="13">
                  <c:v>0.7076697592270681</c:v>
                </c:pt>
                <c:pt idx="14">
                  <c:v>0.63433435410771555</c:v>
                </c:pt>
                <c:pt idx="15">
                  <c:v>0.56967481343586124</c:v>
                </c:pt>
                <c:pt idx="16">
                  <c:v>0.51269396331275185</c:v>
                </c:pt>
                <c:pt idx="17">
                  <c:v>0.46254337646848898</c:v>
                </c:pt>
                <c:pt idx="18">
                  <c:v>0.4183768552859497</c:v>
                </c:pt>
                <c:pt idx="19">
                  <c:v>0.37959926130058497</c:v>
                </c:pt>
                <c:pt idx="20">
                  <c:v>0.34514097258527299</c:v>
                </c:pt>
                <c:pt idx="21">
                  <c:v>0.31434223730038641</c:v>
                </c:pt>
                <c:pt idx="22">
                  <c:v>0.28658093754265818</c:v>
                </c:pt>
                <c:pt idx="23">
                  <c:v>0.26135909737317958</c:v>
                </c:pt>
                <c:pt idx="24">
                  <c:v>0.23845452679525456</c:v>
                </c:pt>
                <c:pt idx="25">
                  <c:v>0.21758211427579541</c:v>
                </c:pt>
                <c:pt idx="26">
                  <c:v>0.19864774948354408</c:v>
                </c:pt>
                <c:pt idx="27">
                  <c:v>0.1815925544285546</c:v>
                </c:pt>
                <c:pt idx="28">
                  <c:v>0.16630107361432245</c:v>
                </c:pt>
              </c:numCache>
            </c:numRef>
          </c:val>
          <c:smooth val="0"/>
          <c:extLst>
            <c:ext xmlns:c16="http://schemas.microsoft.com/office/drawing/2014/chart" uri="{C3380CC4-5D6E-409C-BE32-E72D297353CC}">
              <c16:uniqueId val="{00000000-8429-447F-AF31-A8ED5548E3B8}"/>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Submodel2!$F$4:$AM$4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Submodel2s!$F$39:$AN$39</c15:sqref>
                  </c15:fullRef>
                </c:ext>
              </c:extLst>
              <c:f>(Submodel2s!$F$39:$AJ$39,Submodel2s!$AN$39)</c:f>
              <c:numCache>
                <c:formatCode>0.000</c:formatCode>
                <c:ptCount val="29"/>
                <c:pt idx="0">
                  <c:v>3.4471761399461296</c:v>
                </c:pt>
                <c:pt idx="1">
                  <c:v>3.0225183703170728</c:v>
                </c:pt>
                <c:pt idx="2">
                  <c:v>2.6546729868727397</c:v>
                </c:pt>
                <c:pt idx="3">
                  <c:v>2.3348519484260684</c:v>
                </c:pt>
                <c:pt idx="4">
                  <c:v>2.0586249975808184</c:v>
                </c:pt>
                <c:pt idx="5">
                  <c:v>1.8176799757833981</c:v>
                </c:pt>
                <c:pt idx="6">
                  <c:v>1.6069589348265627</c:v>
                </c:pt>
                <c:pt idx="7">
                  <c:v>1.4225122288820331</c:v>
                </c:pt>
                <c:pt idx="8">
                  <c:v>1.2609225040711618</c:v>
                </c:pt>
                <c:pt idx="9">
                  <c:v>1.1201234849223483</c:v>
                </c:pt>
                <c:pt idx="10">
                  <c:v>0.99605374177677308</c:v>
                </c:pt>
                <c:pt idx="11">
                  <c:v>0.88692968723852583</c:v>
                </c:pt>
                <c:pt idx="12">
                  <c:v>0.79133139392127483</c:v>
                </c:pt>
                <c:pt idx="13">
                  <c:v>0.7076697592270681</c:v>
                </c:pt>
                <c:pt idx="14">
                  <c:v>0.63433435410771555</c:v>
                </c:pt>
                <c:pt idx="15">
                  <c:v>0.56967481343586124</c:v>
                </c:pt>
                <c:pt idx="16">
                  <c:v>0.51269396331275185</c:v>
                </c:pt>
                <c:pt idx="17">
                  <c:v>0.46254337646848898</c:v>
                </c:pt>
                <c:pt idx="18">
                  <c:v>0.4183768552859497</c:v>
                </c:pt>
                <c:pt idx="19">
                  <c:v>0.37959926130058497</c:v>
                </c:pt>
                <c:pt idx="20">
                  <c:v>0.34514097258527299</c:v>
                </c:pt>
                <c:pt idx="21">
                  <c:v>0.31434223730038641</c:v>
                </c:pt>
                <c:pt idx="22">
                  <c:v>0.28658093754265818</c:v>
                </c:pt>
                <c:pt idx="23">
                  <c:v>0.26135909737317958</c:v>
                </c:pt>
                <c:pt idx="24">
                  <c:v>0.23845452679525456</c:v>
                </c:pt>
                <c:pt idx="25">
                  <c:v>0.21758211427579541</c:v>
                </c:pt>
                <c:pt idx="26">
                  <c:v>0.19864774948354408</c:v>
                </c:pt>
                <c:pt idx="27">
                  <c:v>0.1815925544285546</c:v>
                </c:pt>
                <c:pt idx="28">
                  <c:v>0.16630107361432245</c:v>
                </c:pt>
              </c:numCache>
            </c:numRef>
          </c:val>
          <c:smooth val="0"/>
          <c:extLst>
            <c:ext xmlns:c16="http://schemas.microsoft.com/office/drawing/2014/chart" uri="{C3380CC4-5D6E-409C-BE32-E72D297353CC}">
              <c16:uniqueId val="{00000001-8429-447F-AF31-A8ED5548E3B8}"/>
            </c:ext>
          </c:extLst>
        </c:ser>
        <c:dLbls>
          <c:showLegendKey val="0"/>
          <c:showVal val="0"/>
          <c:showCatName val="0"/>
          <c:showSerName val="0"/>
          <c:showPercent val="0"/>
          <c:showBubbleSize val="0"/>
        </c:dLbls>
        <c:smooth val="0"/>
        <c:axId val="-2119214648"/>
        <c:axId val="-2119211112"/>
      </c:lineChart>
      <c:catAx>
        <c:axId val="-21192146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1112"/>
        <c:crosses val="autoZero"/>
        <c:auto val="1"/>
        <c:lblAlgn val="ctr"/>
        <c:lblOffset val="100"/>
        <c:noMultiLvlLbl val="0"/>
      </c:catAx>
      <c:valAx>
        <c:axId val="-21192111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464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DataSummary!$K$467</c:f>
          <c:strCache>
            <c:ptCount val="1"/>
            <c:pt idx="0">
              <c:v>ARG: [Marginal] Public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Submodel3!$F$40:$AN$40</c15:sqref>
                  </c15:fullRef>
                </c:ext>
              </c:extLst>
              <c:f>(Submodel3!$F$40:$AJ$40,Submodel3!$AN$40)</c:f>
              <c:numCache>
                <c:formatCode>#,##0.000</c:formatCode>
                <c:ptCount val="29"/>
                <c:pt idx="0">
                  <c:v>3.9966557658950084</c:v>
                </c:pt>
                <c:pt idx="1">
                  <c:v>4.0530854286608742</c:v>
                </c:pt>
                <c:pt idx="2">
                  <c:v>4.1078939032259205</c:v>
                </c:pt>
                <c:pt idx="3">
                  <c:v>4.1609802980211166</c:v>
                </c:pt>
                <c:pt idx="4">
                  <c:v>4.2132131233380523</c:v>
                </c:pt>
                <c:pt idx="5">
                  <c:v>4.2639560926940989</c:v>
                </c:pt>
                <c:pt idx="6">
                  <c:v>4.3131794420445226</c:v>
                </c:pt>
                <c:pt idx="7">
                  <c:v>4.3610038121072678</c:v>
                </c:pt>
                <c:pt idx="8">
                  <c:v>4.4075481508795633</c:v>
                </c:pt>
                <c:pt idx="9">
                  <c:v>4.453533101770609</c:v>
                </c:pt>
                <c:pt idx="10">
                  <c:v>4.4981569293443187</c:v>
                </c:pt>
                <c:pt idx="11">
                  <c:v>4.5417644923316809</c:v>
                </c:pt>
                <c:pt idx="12">
                  <c:v>4.5849233241159748</c:v>
                </c:pt>
                <c:pt idx="13">
                  <c:v>4.6279656557948776</c:v>
                </c:pt>
                <c:pt idx="14">
                  <c:v>4.6709914547707312</c:v>
                </c:pt>
                <c:pt idx="15">
                  <c:v>4.7137175739366111</c:v>
                </c:pt>
                <c:pt idx="16">
                  <c:v>4.7564022205513421</c:v>
                </c:pt>
                <c:pt idx="17">
                  <c:v>4.7993786101302573</c:v>
                </c:pt>
                <c:pt idx="18">
                  <c:v>4.842825429960695</c:v>
                </c:pt>
                <c:pt idx="19">
                  <c:v>4.8872347980481372</c:v>
                </c:pt>
                <c:pt idx="20">
                  <c:v>4.9318491569044554</c:v>
                </c:pt>
                <c:pt idx="21">
                  <c:v>4.9763824368929761</c:v>
                </c:pt>
                <c:pt idx="22">
                  <c:v>5.0203078327237929</c:v>
                </c:pt>
                <c:pt idx="23">
                  <c:v>5.0630945647152856</c:v>
                </c:pt>
                <c:pt idx="24">
                  <c:v>5.1048488243508201</c:v>
                </c:pt>
                <c:pt idx="25">
                  <c:v>5.1453545973126538</c:v>
                </c:pt>
                <c:pt idx="26">
                  <c:v>5.1850425248995604</c:v>
                </c:pt>
                <c:pt idx="27">
                  <c:v>5.2245888607646869</c:v>
                </c:pt>
                <c:pt idx="28">
                  <c:v>5.2645077904896977</c:v>
                </c:pt>
              </c:numCache>
            </c:numRef>
          </c:val>
          <c:smooth val="0"/>
          <c:extLst>
            <c:ext xmlns:c16="http://schemas.microsoft.com/office/drawing/2014/chart" uri="{C3380CC4-5D6E-409C-BE32-E72D297353CC}">
              <c16:uniqueId val="{00000000-B671-4847-8E58-DFF55D0782BF}"/>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Submodel3s!$F$40:$AN$40</c15:sqref>
                  </c15:fullRef>
                </c:ext>
              </c:extLst>
              <c:f>(Submodel3s!$F$40:$AJ$40,Submodel3s!$AN$40)</c:f>
              <c:numCache>
                <c:formatCode>#,##0.000</c:formatCode>
                <c:ptCount val="29"/>
                <c:pt idx="0">
                  <c:v>3.9966557658950084</c:v>
                </c:pt>
                <c:pt idx="1">
                  <c:v>4.0530854286608742</c:v>
                </c:pt>
                <c:pt idx="2">
                  <c:v>4.1078939032259205</c:v>
                </c:pt>
                <c:pt idx="3">
                  <c:v>4.1609802980211166</c:v>
                </c:pt>
                <c:pt idx="4">
                  <c:v>4.2132131233380523</c:v>
                </c:pt>
                <c:pt idx="5">
                  <c:v>4.2639560926940989</c:v>
                </c:pt>
                <c:pt idx="6">
                  <c:v>4.3131794420445226</c:v>
                </c:pt>
                <c:pt idx="7">
                  <c:v>4.3610038121072678</c:v>
                </c:pt>
                <c:pt idx="8">
                  <c:v>4.4075481508795633</c:v>
                </c:pt>
                <c:pt idx="9">
                  <c:v>4.453533101770609</c:v>
                </c:pt>
                <c:pt idx="10">
                  <c:v>4.4981569293443187</c:v>
                </c:pt>
                <c:pt idx="11">
                  <c:v>4.5417644923316809</c:v>
                </c:pt>
                <c:pt idx="12">
                  <c:v>4.5849233241159748</c:v>
                </c:pt>
                <c:pt idx="13">
                  <c:v>4.6279656557948776</c:v>
                </c:pt>
                <c:pt idx="14">
                  <c:v>4.6709914547707312</c:v>
                </c:pt>
                <c:pt idx="15">
                  <c:v>4.7137175739366111</c:v>
                </c:pt>
                <c:pt idx="16">
                  <c:v>4.7564022205513421</c:v>
                </c:pt>
                <c:pt idx="17">
                  <c:v>4.7993786101302573</c:v>
                </c:pt>
                <c:pt idx="18">
                  <c:v>4.842825429960695</c:v>
                </c:pt>
                <c:pt idx="19">
                  <c:v>4.8872347980481372</c:v>
                </c:pt>
                <c:pt idx="20">
                  <c:v>4.9318491569044554</c:v>
                </c:pt>
                <c:pt idx="21">
                  <c:v>4.9763824368929761</c:v>
                </c:pt>
                <c:pt idx="22">
                  <c:v>5.0203078327237929</c:v>
                </c:pt>
                <c:pt idx="23">
                  <c:v>5.0630945647152856</c:v>
                </c:pt>
                <c:pt idx="24">
                  <c:v>5.1048488243508201</c:v>
                </c:pt>
                <c:pt idx="25">
                  <c:v>5.1453545973126538</c:v>
                </c:pt>
                <c:pt idx="26">
                  <c:v>5.1850425248995604</c:v>
                </c:pt>
                <c:pt idx="27">
                  <c:v>5.2245888607646869</c:v>
                </c:pt>
                <c:pt idx="28">
                  <c:v>5.2645077904896977</c:v>
                </c:pt>
              </c:numCache>
            </c:numRef>
          </c:val>
          <c:smooth val="0"/>
          <c:extLst>
            <c:ext xmlns:c16="http://schemas.microsoft.com/office/drawing/2014/chart" uri="{C3380CC4-5D6E-409C-BE32-E72D297353CC}">
              <c16:uniqueId val="{00000001-B671-4847-8E58-DFF55D0782BF}"/>
            </c:ext>
          </c:extLst>
        </c:ser>
        <c:dLbls>
          <c:showLegendKey val="0"/>
          <c:showVal val="0"/>
          <c:showCatName val="0"/>
          <c:showSerName val="0"/>
          <c:showPercent val="0"/>
          <c:showBubbleSize val="0"/>
        </c:dLbls>
        <c:smooth val="0"/>
        <c:axId val="-2120071288"/>
        <c:axId val="-2120074312"/>
      </c:lineChart>
      <c:catAx>
        <c:axId val="-2120071288"/>
        <c:scaling>
          <c:orientation val="minMax"/>
        </c:scaling>
        <c:delete val="0"/>
        <c:axPos val="b"/>
        <c:numFmt formatCode="0" sourceLinked="1"/>
        <c:majorTickMark val="none"/>
        <c:minorTickMark val="none"/>
        <c:tickLblPos val="nextTo"/>
        <c:crossAx val="-2120074312"/>
        <c:crosses val="autoZero"/>
        <c:auto val="1"/>
        <c:lblAlgn val="ctr"/>
        <c:lblOffset val="100"/>
        <c:noMultiLvlLbl val="0"/>
      </c:catAx>
      <c:valAx>
        <c:axId val="-2120074312"/>
        <c:scaling>
          <c:orientation val="minMax"/>
          <c:min val="0"/>
        </c:scaling>
        <c:delete val="0"/>
        <c:axPos val="l"/>
        <c:majorGridlines/>
        <c:numFmt formatCode="#,##0.0" sourceLinked="0"/>
        <c:majorTickMark val="none"/>
        <c:minorTickMark val="none"/>
        <c:tickLblPos val="nextTo"/>
        <c:spPr>
          <a:ln w="9525">
            <a:noFill/>
          </a:ln>
        </c:spPr>
        <c:crossAx val="-212007128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DataSummary!$K$437</c:f>
          <c:strCache>
            <c:ptCount val="1"/>
            <c:pt idx="0">
              <c:v>ARG: Public Capital-to-Output Ratio (Kg/Y)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Submodel1!$E$4:$AN$4</c15:sqref>
                  </c15:fullRef>
                </c:ext>
              </c:extLst>
              <c:f>(Submodel1!$E$4:$AJ$4,Submodel1!$AN$4)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Submodel1!$E$24:$AM$24</c15:sqref>
                  </c15:fullRef>
                </c:ext>
              </c:extLst>
              <c:f>Submodel1!$E$24:$AJ$24</c:f>
              <c:numCache>
                <c:formatCode>0.000</c:formatCode>
                <c:ptCount val="30"/>
                <c:pt idx="0">
                  <c:v>0.66955456156858872</c:v>
                </c:pt>
                <c:pt idx="1">
                  <c:v>0.67943148020215149</c:v>
                </c:pt>
                <c:pt idx="2">
                  <c:v>0.68902452241091949</c:v>
                </c:pt>
                <c:pt idx="3">
                  <c:v>0.69834196264126747</c:v>
                </c:pt>
                <c:pt idx="4">
                  <c:v>0.70736664932664517</c:v>
                </c:pt>
                <c:pt idx="5">
                  <c:v>0.71624622921639536</c:v>
                </c:pt>
                <c:pt idx="6">
                  <c:v>0.72487253360873016</c:v>
                </c:pt>
                <c:pt idx="7">
                  <c:v>0.73324050261607965</c:v>
                </c:pt>
                <c:pt idx="8">
                  <c:v>0.74137064516040452</c:v>
                </c:pt>
                <c:pt idx="9">
                  <c:v>0.7492831824010846</c:v>
                </c:pt>
                <c:pt idx="10">
                  <c:v>0.75710062371699938</c:v>
                </c:pt>
                <c:pt idx="11">
                  <c:v>0.76468667408448598</c:v>
                </c:pt>
                <c:pt idx="12">
                  <c:v>0.77209995948734733</c:v>
                </c:pt>
                <c:pt idx="13">
                  <c:v>0.7794369605999768</c:v>
                </c:pt>
                <c:pt idx="14">
                  <c:v>0.78675415670835236</c:v>
                </c:pt>
                <c:pt idx="15">
                  <c:v>0.79406854227043644</c:v>
                </c:pt>
                <c:pt idx="16">
                  <c:v>0.80133198227802394</c:v>
                </c:pt>
                <c:pt idx="17">
                  <c:v>0.80858837196448696</c:v>
                </c:pt>
                <c:pt idx="18">
                  <c:v>0.81589435796667809</c:v>
                </c:pt>
                <c:pt idx="19">
                  <c:v>0.82328031712284389</c:v>
                </c:pt>
                <c:pt idx="20">
                  <c:v>0.83082990949290259</c:v>
                </c:pt>
                <c:pt idx="21">
                  <c:v>0.83841435030443223</c:v>
                </c:pt>
                <c:pt idx="22">
                  <c:v>0.84598500771920238</c:v>
                </c:pt>
                <c:pt idx="23">
                  <c:v>0.85345232483827804</c:v>
                </c:pt>
                <c:pt idx="24">
                  <c:v>0.86072606911617489</c:v>
                </c:pt>
                <c:pt idx="25">
                  <c:v>0.8678242931046094</c:v>
                </c:pt>
                <c:pt idx="26">
                  <c:v>0.87471027436955384</c:v>
                </c:pt>
                <c:pt idx="27">
                  <c:v>0.88145722193089027</c:v>
                </c:pt>
                <c:pt idx="28">
                  <c:v>0.88818009890837846</c:v>
                </c:pt>
                <c:pt idx="29">
                  <c:v>0.89496631684984174</c:v>
                </c:pt>
              </c:numCache>
            </c:numRef>
          </c:val>
          <c:smooth val="0"/>
          <c:extLst>
            <c:ext xmlns:c16="http://schemas.microsoft.com/office/drawing/2014/chart" uri="{C3380CC4-5D6E-409C-BE32-E72D297353CC}">
              <c16:uniqueId val="{00000000-4DAC-4FBA-9967-C73D9AFEACE4}"/>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Submodel1!$E$4:$AN$4</c15:sqref>
                  </c15:fullRef>
                </c:ext>
              </c:extLst>
              <c:f>(Submodel1!$E$4:$AJ$4,Submodel1!$AN$4)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Submodel1s!$E$24:$AM$24</c15:sqref>
                  </c15:fullRef>
                </c:ext>
              </c:extLst>
              <c:f>Submodel1s!$E$24:$AJ$24</c:f>
              <c:numCache>
                <c:formatCode>0.000</c:formatCode>
                <c:ptCount val="30"/>
                <c:pt idx="0">
                  <c:v>0.66955456156858872</c:v>
                </c:pt>
                <c:pt idx="1">
                  <c:v>0.67943148020215149</c:v>
                </c:pt>
                <c:pt idx="2">
                  <c:v>0.68902452241091949</c:v>
                </c:pt>
                <c:pt idx="3">
                  <c:v>0.69834196264126747</c:v>
                </c:pt>
                <c:pt idx="4">
                  <c:v>0.70736664932664517</c:v>
                </c:pt>
                <c:pt idx="5">
                  <c:v>0.71624622921639536</c:v>
                </c:pt>
                <c:pt idx="6">
                  <c:v>0.72487253360873016</c:v>
                </c:pt>
                <c:pt idx="7">
                  <c:v>0.73324050261607965</c:v>
                </c:pt>
                <c:pt idx="8">
                  <c:v>0.74137064516040452</c:v>
                </c:pt>
                <c:pt idx="9">
                  <c:v>0.7492831824010846</c:v>
                </c:pt>
                <c:pt idx="10">
                  <c:v>0.75710062371699938</c:v>
                </c:pt>
                <c:pt idx="11">
                  <c:v>0.76468667408448598</c:v>
                </c:pt>
                <c:pt idx="12">
                  <c:v>0.77209995948734733</c:v>
                </c:pt>
                <c:pt idx="13">
                  <c:v>0.7794369605999768</c:v>
                </c:pt>
                <c:pt idx="14">
                  <c:v>0.78675415670835236</c:v>
                </c:pt>
                <c:pt idx="15">
                  <c:v>0.79406854227043644</c:v>
                </c:pt>
                <c:pt idx="16">
                  <c:v>0.80133198227802394</c:v>
                </c:pt>
                <c:pt idx="17">
                  <c:v>0.80858837196448696</c:v>
                </c:pt>
                <c:pt idx="18">
                  <c:v>0.81589435796667809</c:v>
                </c:pt>
                <c:pt idx="19">
                  <c:v>0.82328031712284389</c:v>
                </c:pt>
                <c:pt idx="20">
                  <c:v>0.83082990949290259</c:v>
                </c:pt>
                <c:pt idx="21">
                  <c:v>0.83841435030443223</c:v>
                </c:pt>
                <c:pt idx="22">
                  <c:v>0.84598500771920238</c:v>
                </c:pt>
                <c:pt idx="23">
                  <c:v>0.85345232483827804</c:v>
                </c:pt>
                <c:pt idx="24">
                  <c:v>0.86072606911617489</c:v>
                </c:pt>
                <c:pt idx="25">
                  <c:v>0.8678242931046094</c:v>
                </c:pt>
                <c:pt idx="26">
                  <c:v>0.87471027436955384</c:v>
                </c:pt>
                <c:pt idx="27">
                  <c:v>0.88145722193089027</c:v>
                </c:pt>
                <c:pt idx="28">
                  <c:v>0.88818009890837846</c:v>
                </c:pt>
                <c:pt idx="29">
                  <c:v>0.89496631684984174</c:v>
                </c:pt>
              </c:numCache>
            </c:numRef>
          </c:val>
          <c:smooth val="0"/>
          <c:extLst>
            <c:ext xmlns:c16="http://schemas.microsoft.com/office/drawing/2014/chart" uri="{C3380CC4-5D6E-409C-BE32-E72D297353CC}">
              <c16:uniqueId val="{00000001-4DAC-4FBA-9967-C73D9AFEACE4}"/>
            </c:ext>
          </c:extLst>
        </c:ser>
        <c:dLbls>
          <c:showLegendKey val="0"/>
          <c:showVal val="0"/>
          <c:showCatName val="0"/>
          <c:showSerName val="0"/>
          <c:showPercent val="0"/>
          <c:showBubbleSize val="0"/>
        </c:dLbls>
        <c:smooth val="0"/>
        <c:axId val="-2120112424"/>
        <c:axId val="-2120115448"/>
      </c:lineChart>
      <c:catAx>
        <c:axId val="-2120112424"/>
        <c:scaling>
          <c:orientation val="minMax"/>
        </c:scaling>
        <c:delete val="0"/>
        <c:axPos val="b"/>
        <c:numFmt formatCode="0" sourceLinked="1"/>
        <c:majorTickMark val="none"/>
        <c:minorTickMark val="none"/>
        <c:tickLblPos val="nextTo"/>
        <c:crossAx val="-2120115448"/>
        <c:crosses val="autoZero"/>
        <c:auto val="1"/>
        <c:lblAlgn val="ctr"/>
        <c:lblOffset val="100"/>
        <c:noMultiLvlLbl val="0"/>
      </c:catAx>
      <c:valAx>
        <c:axId val="-2120115448"/>
        <c:scaling>
          <c:orientation val="minMax"/>
          <c:min val="0"/>
        </c:scaling>
        <c:delete val="0"/>
        <c:axPos val="l"/>
        <c:majorGridlines/>
        <c:numFmt formatCode="#,##0.0" sourceLinked="0"/>
        <c:majorTickMark val="none"/>
        <c:minorTickMark val="none"/>
        <c:tickLblPos val="nextTo"/>
        <c:spPr>
          <a:ln w="9525">
            <a:noFill/>
          </a:ln>
        </c:spPr>
        <c:crossAx val="-21201124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DataSummary!$K$456</c:f>
          <c:strCache>
            <c:ptCount val="1"/>
            <c:pt idx="0">
              <c:v>ARG: Public Capital-to-Output Ratio (Kg/Y)</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Submodel2!$F$4:$AM$4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Submodel2!$F$28:$AM$28</c15:sqref>
                  </c15:fullRef>
                </c:ext>
              </c:extLst>
              <c:f>Submodel2!$F$28:$AJ$28</c:f>
              <c:numCache>
                <c:formatCode>0.000</c:formatCode>
                <c:ptCount val="29"/>
                <c:pt idx="0">
                  <c:v>0.58601994379084199</c:v>
                </c:pt>
                <c:pt idx="1">
                  <c:v>0.51382812295390246</c:v>
                </c:pt>
                <c:pt idx="2">
                  <c:v>0.45129440776836571</c:v>
                </c:pt>
                <c:pt idx="3">
                  <c:v>0.39692483123243166</c:v>
                </c:pt>
                <c:pt idx="4">
                  <c:v>0.34996624958873912</c:v>
                </c:pt>
                <c:pt idx="5">
                  <c:v>0.30900559588317772</c:v>
                </c:pt>
                <c:pt idx="6">
                  <c:v>0.27318301892051566</c:v>
                </c:pt>
                <c:pt idx="7">
                  <c:v>0.24182707890994565</c:v>
                </c:pt>
                <c:pt idx="8">
                  <c:v>0.21435682569209749</c:v>
                </c:pt>
                <c:pt idx="9">
                  <c:v>0.19042099243679922</c:v>
                </c:pt>
                <c:pt idx="10">
                  <c:v>0.16932913610205141</c:v>
                </c:pt>
                <c:pt idx="11">
                  <c:v>0.15077804683054941</c:v>
                </c:pt>
                <c:pt idx="12">
                  <c:v>0.13452633696661673</c:v>
                </c:pt>
                <c:pt idx="13">
                  <c:v>0.12030385906860158</c:v>
                </c:pt>
                <c:pt idx="14">
                  <c:v>0.10783684019831166</c:v>
                </c:pt>
                <c:pt idx="15">
                  <c:v>9.6844718284096423E-2</c:v>
                </c:pt>
                <c:pt idx="16">
                  <c:v>8.715797376316782E-2</c:v>
                </c:pt>
                <c:pt idx="17">
                  <c:v>7.8632373999643138E-2</c:v>
                </c:pt>
                <c:pt idx="18">
                  <c:v>7.1124065398611463E-2</c:v>
                </c:pt>
                <c:pt idx="19">
                  <c:v>6.453187442109945E-2</c:v>
                </c:pt>
                <c:pt idx="20">
                  <c:v>5.8673965339496419E-2</c:v>
                </c:pt>
                <c:pt idx="21">
                  <c:v>5.3438180341065691E-2</c:v>
                </c:pt>
                <c:pt idx="22">
                  <c:v>4.8718759382251897E-2</c:v>
                </c:pt>
                <c:pt idx="23">
                  <c:v>4.4431046553440538E-2</c:v>
                </c:pt>
                <c:pt idx="24">
                  <c:v>4.0537269555193274E-2</c:v>
                </c:pt>
                <c:pt idx="25">
                  <c:v>3.6988959426885223E-2</c:v>
                </c:pt>
                <c:pt idx="26">
                  <c:v>3.3770117412202497E-2</c:v>
                </c:pt>
                <c:pt idx="27">
                  <c:v>3.0870734252854283E-2</c:v>
                </c:pt>
                <c:pt idx="28">
                  <c:v>2.8271182514434817E-2</c:v>
                </c:pt>
              </c:numCache>
            </c:numRef>
          </c:val>
          <c:smooth val="0"/>
          <c:extLst>
            <c:ext xmlns:c16="http://schemas.microsoft.com/office/drawing/2014/chart" uri="{C3380CC4-5D6E-409C-BE32-E72D297353CC}">
              <c16:uniqueId val="{00000000-7FBE-4005-98B5-B60E7A66F709}"/>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Submodel2!$F$4:$AM$4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Submodel2s!$F$28:$AN$28</c15:sqref>
                  </c15:fullRef>
                </c:ext>
              </c:extLst>
              <c:f>(Submodel2s!$F$28:$AJ$28,Submodel2s!$AN$28)</c:f>
              <c:numCache>
                <c:formatCode>0.000</c:formatCode>
                <c:ptCount val="29"/>
                <c:pt idx="0">
                  <c:v>0.58601994379084199</c:v>
                </c:pt>
                <c:pt idx="1">
                  <c:v>0.51382812295390246</c:v>
                </c:pt>
                <c:pt idx="2">
                  <c:v>0.45129440776836571</c:v>
                </c:pt>
                <c:pt idx="3">
                  <c:v>0.39692483123243166</c:v>
                </c:pt>
                <c:pt idx="4">
                  <c:v>0.34996624958873912</c:v>
                </c:pt>
                <c:pt idx="5">
                  <c:v>0.30900559588317772</c:v>
                </c:pt>
                <c:pt idx="6">
                  <c:v>0.27318301892051566</c:v>
                </c:pt>
                <c:pt idx="7">
                  <c:v>0.24182707890994565</c:v>
                </c:pt>
                <c:pt idx="8">
                  <c:v>0.21435682569209749</c:v>
                </c:pt>
                <c:pt idx="9">
                  <c:v>0.19042099243679922</c:v>
                </c:pt>
                <c:pt idx="10">
                  <c:v>0.16932913610205141</c:v>
                </c:pt>
                <c:pt idx="11">
                  <c:v>0.15077804683054941</c:v>
                </c:pt>
                <c:pt idx="12">
                  <c:v>0.13452633696661673</c:v>
                </c:pt>
                <c:pt idx="13">
                  <c:v>0.12030385906860158</c:v>
                </c:pt>
                <c:pt idx="14">
                  <c:v>0.10783684019831166</c:v>
                </c:pt>
                <c:pt idx="15">
                  <c:v>9.6844718284096423E-2</c:v>
                </c:pt>
                <c:pt idx="16">
                  <c:v>8.715797376316782E-2</c:v>
                </c:pt>
                <c:pt idx="17">
                  <c:v>7.8632373999643138E-2</c:v>
                </c:pt>
                <c:pt idx="18">
                  <c:v>7.1124065398611463E-2</c:v>
                </c:pt>
                <c:pt idx="19">
                  <c:v>6.453187442109945E-2</c:v>
                </c:pt>
                <c:pt idx="20">
                  <c:v>5.8673965339496419E-2</c:v>
                </c:pt>
                <c:pt idx="21">
                  <c:v>5.3438180341065691E-2</c:v>
                </c:pt>
                <c:pt idx="22">
                  <c:v>4.8718759382251897E-2</c:v>
                </c:pt>
                <c:pt idx="23">
                  <c:v>4.4431046553440538E-2</c:v>
                </c:pt>
                <c:pt idx="24">
                  <c:v>4.0537269555193274E-2</c:v>
                </c:pt>
                <c:pt idx="25">
                  <c:v>3.6988959426885223E-2</c:v>
                </c:pt>
                <c:pt idx="26">
                  <c:v>3.3770117412202497E-2</c:v>
                </c:pt>
                <c:pt idx="27">
                  <c:v>3.0870734252854283E-2</c:v>
                </c:pt>
                <c:pt idx="28">
                  <c:v>2.8271182514434817E-2</c:v>
                </c:pt>
              </c:numCache>
            </c:numRef>
          </c:val>
          <c:smooth val="0"/>
          <c:extLst>
            <c:ext xmlns:c16="http://schemas.microsoft.com/office/drawing/2014/chart" uri="{C3380CC4-5D6E-409C-BE32-E72D297353CC}">
              <c16:uniqueId val="{00000001-7FBE-4005-98B5-B60E7A66F709}"/>
            </c:ext>
          </c:extLst>
        </c:ser>
        <c:dLbls>
          <c:showLegendKey val="0"/>
          <c:showVal val="0"/>
          <c:showCatName val="0"/>
          <c:showSerName val="0"/>
          <c:showPercent val="0"/>
          <c:showBubbleSize val="0"/>
        </c:dLbls>
        <c:smooth val="0"/>
        <c:axId val="-2120815080"/>
        <c:axId val="-2120811560"/>
      </c:lineChart>
      <c:catAx>
        <c:axId val="-21208150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811560"/>
        <c:crosses val="autoZero"/>
        <c:auto val="1"/>
        <c:lblAlgn val="ctr"/>
        <c:lblOffset val="100"/>
        <c:noMultiLvlLbl val="0"/>
      </c:catAx>
      <c:valAx>
        <c:axId val="-21208115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81508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DataSummary!$K$470</c:f>
          <c:strCache>
            <c:ptCount val="1"/>
            <c:pt idx="0">
              <c:v>ARG: Public Capital-to-Output Ratio (Kg/Y)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Submodel3s!$F$4:$AL$4</c15:sqref>
                  </c15:fullRef>
                </c:ext>
              </c:extLst>
              <c:f>Submodel3s!$F$4:$AJ$4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Submodel3!$F$24:$AL$24</c15:sqref>
                  </c15:fullRef>
                </c:ext>
              </c:extLst>
              <c:f>Submodel3!$F$24:$AJ$24</c:f>
              <c:numCache>
                <c:formatCode>#,##0.000</c:formatCode>
                <c:ptCount val="29"/>
                <c:pt idx="0">
                  <c:v>0.67943148020215149</c:v>
                </c:pt>
                <c:pt idx="1">
                  <c:v>0.68902452287234872</c:v>
                </c:pt>
                <c:pt idx="2">
                  <c:v>0.6983419635484065</c:v>
                </c:pt>
                <c:pt idx="3">
                  <c:v>0.70736665066358984</c:v>
                </c:pt>
                <c:pt idx="4">
                  <c:v>0.71624623096746898</c:v>
                </c:pt>
                <c:pt idx="5">
                  <c:v>0.72487253575799682</c:v>
                </c:pt>
                <c:pt idx="6">
                  <c:v>0.733240505147569</c:v>
                </c:pt>
                <c:pt idx="7">
                  <c:v>0.7413706480582356</c:v>
                </c:pt>
                <c:pt idx="8">
                  <c:v>0.74928318564952578</c:v>
                </c:pt>
                <c:pt idx="9">
                  <c:v>0.75710062730100358</c:v>
                </c:pt>
                <c:pt idx="10">
                  <c:v>0.76468667798853429</c:v>
                </c:pt>
                <c:pt idx="11">
                  <c:v>0.77209996369638578</c:v>
                </c:pt>
                <c:pt idx="12">
                  <c:v>0.77943696509971583</c:v>
                </c:pt>
                <c:pt idx="13">
                  <c:v>0.78675416148512922</c:v>
                </c:pt>
                <c:pt idx="14">
                  <c:v>0.79406854731102439</c:v>
                </c:pt>
                <c:pt idx="15">
                  <c:v>0.80133198756922386</c:v>
                </c:pt>
                <c:pt idx="16">
                  <c:v>0.80858837749372825</c:v>
                </c:pt>
                <c:pt idx="17">
                  <c:v>0.81589436372214386</c:v>
                </c:pt>
                <c:pt idx="18">
                  <c:v>0.82328032309331811</c:v>
                </c:pt>
                <c:pt idx="19">
                  <c:v>0.83082991566818332</c:v>
                </c:pt>
                <c:pt idx="20">
                  <c:v>0.83841435667375752</c:v>
                </c:pt>
                <c:pt idx="21">
                  <c:v>0.84598501427180595</c:v>
                </c:pt>
                <c:pt idx="22">
                  <c:v>0.85345233156304479</c:v>
                </c:pt>
                <c:pt idx="23">
                  <c:v>0.86072607600159867</c:v>
                </c:pt>
                <c:pt idx="24">
                  <c:v>0.86782430013963952</c:v>
                </c:pt>
                <c:pt idx="25">
                  <c:v>0.87471028154315111</c:v>
                </c:pt>
                <c:pt idx="26">
                  <c:v>0.88145722923292535</c:v>
                </c:pt>
                <c:pt idx="27">
                  <c:v>0.88818010632999678</c:v>
                </c:pt>
                <c:pt idx="28">
                  <c:v>0.89496632438324875</c:v>
                </c:pt>
              </c:numCache>
            </c:numRef>
          </c:val>
          <c:smooth val="0"/>
          <c:extLst>
            <c:ext xmlns:c16="http://schemas.microsoft.com/office/drawing/2014/chart" uri="{C3380CC4-5D6E-409C-BE32-E72D297353CC}">
              <c16:uniqueId val="{00000000-244A-4217-9283-491C77FAE8EE}"/>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Submodel3s!$F$4:$AL$4</c15:sqref>
                  </c15:fullRef>
                </c:ext>
              </c:extLst>
              <c:f>Submodel3s!$F$4:$AJ$4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Submodel3s!$F$24:$AL$24</c15:sqref>
                  </c15:fullRef>
                </c:ext>
              </c:extLst>
              <c:f>Submodel3s!$F$24:$AJ$24</c:f>
              <c:numCache>
                <c:formatCode>#,##0.000</c:formatCode>
                <c:ptCount val="29"/>
                <c:pt idx="0">
                  <c:v>0.67943148020215149</c:v>
                </c:pt>
                <c:pt idx="1">
                  <c:v>0.68902452287234872</c:v>
                </c:pt>
                <c:pt idx="2">
                  <c:v>0.6983419635484065</c:v>
                </c:pt>
                <c:pt idx="3">
                  <c:v>0.70736665066358984</c:v>
                </c:pt>
                <c:pt idx="4">
                  <c:v>0.71624623096746898</c:v>
                </c:pt>
                <c:pt idx="5">
                  <c:v>0.72487253575799682</c:v>
                </c:pt>
                <c:pt idx="6">
                  <c:v>0.733240505147569</c:v>
                </c:pt>
                <c:pt idx="7">
                  <c:v>0.7413706480582356</c:v>
                </c:pt>
                <c:pt idx="8">
                  <c:v>0.74928318564952578</c:v>
                </c:pt>
                <c:pt idx="9">
                  <c:v>0.75710062730100358</c:v>
                </c:pt>
                <c:pt idx="10">
                  <c:v>0.76468667798853429</c:v>
                </c:pt>
                <c:pt idx="11">
                  <c:v>0.77209996369638578</c:v>
                </c:pt>
                <c:pt idx="12">
                  <c:v>0.77943696509971583</c:v>
                </c:pt>
                <c:pt idx="13">
                  <c:v>0.78675416148512922</c:v>
                </c:pt>
                <c:pt idx="14">
                  <c:v>0.79406854731102439</c:v>
                </c:pt>
                <c:pt idx="15">
                  <c:v>0.80133198756922386</c:v>
                </c:pt>
                <c:pt idx="16">
                  <c:v>0.80858837749372825</c:v>
                </c:pt>
                <c:pt idx="17">
                  <c:v>0.81589436372214386</c:v>
                </c:pt>
                <c:pt idx="18">
                  <c:v>0.82328032309331811</c:v>
                </c:pt>
                <c:pt idx="19">
                  <c:v>0.83082991566818332</c:v>
                </c:pt>
                <c:pt idx="20">
                  <c:v>0.83841435667375752</c:v>
                </c:pt>
                <c:pt idx="21">
                  <c:v>0.84598501427180595</c:v>
                </c:pt>
                <c:pt idx="22">
                  <c:v>0.85345233156304479</c:v>
                </c:pt>
                <c:pt idx="23">
                  <c:v>0.86072607600159867</c:v>
                </c:pt>
                <c:pt idx="24">
                  <c:v>0.86782430013963952</c:v>
                </c:pt>
                <c:pt idx="25">
                  <c:v>0.87471028154315111</c:v>
                </c:pt>
                <c:pt idx="26">
                  <c:v>0.88145722923292535</c:v>
                </c:pt>
                <c:pt idx="27">
                  <c:v>0.88818010632999678</c:v>
                </c:pt>
                <c:pt idx="28">
                  <c:v>0.89496632438324875</c:v>
                </c:pt>
              </c:numCache>
            </c:numRef>
          </c:val>
          <c:smooth val="0"/>
          <c:extLst>
            <c:ext xmlns:c16="http://schemas.microsoft.com/office/drawing/2014/chart" uri="{C3380CC4-5D6E-409C-BE32-E72D297353CC}">
              <c16:uniqueId val="{00000001-244A-4217-9283-491C77FAE8EE}"/>
            </c:ext>
          </c:extLst>
        </c:ser>
        <c:dLbls>
          <c:showLegendKey val="0"/>
          <c:showVal val="0"/>
          <c:showCatName val="0"/>
          <c:showSerName val="0"/>
          <c:showPercent val="0"/>
          <c:showBubbleSize val="0"/>
        </c:dLbls>
        <c:smooth val="0"/>
        <c:axId val="-2120764968"/>
        <c:axId val="-2120761960"/>
      </c:lineChart>
      <c:catAx>
        <c:axId val="-2120764968"/>
        <c:scaling>
          <c:orientation val="minMax"/>
        </c:scaling>
        <c:delete val="0"/>
        <c:axPos val="b"/>
        <c:numFmt formatCode="0" sourceLinked="1"/>
        <c:majorTickMark val="none"/>
        <c:minorTickMark val="none"/>
        <c:tickLblPos val="nextTo"/>
        <c:crossAx val="-2120761960"/>
        <c:crosses val="autoZero"/>
        <c:auto val="1"/>
        <c:lblAlgn val="ctr"/>
        <c:lblOffset val="100"/>
        <c:noMultiLvlLbl val="0"/>
      </c:catAx>
      <c:valAx>
        <c:axId val="-2120761960"/>
        <c:scaling>
          <c:orientation val="minMax"/>
          <c:min val="0"/>
        </c:scaling>
        <c:delete val="0"/>
        <c:axPos val="l"/>
        <c:majorGridlines/>
        <c:numFmt formatCode="#,##0.0" sourceLinked="0"/>
        <c:majorTickMark val="none"/>
        <c:minorTickMark val="none"/>
        <c:tickLblPos val="nextTo"/>
        <c:spPr>
          <a:ln w="9525">
            <a:noFill/>
          </a:ln>
        </c:spPr>
        <c:crossAx val="-21207649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DataSummary!$K$442</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Submodel1!$F$4:$AL$4</c15:sqref>
                  </c15:fullRef>
                </c:ext>
              </c:extLst>
              <c:f>Submodel1!$F$4:$AJ$4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Submodel1!$F$80:$AL$80</c15:sqref>
                  </c15:fullRef>
                </c:ext>
              </c:extLst>
              <c:f>Submodel1!$F$80:$AJ$80</c:f>
              <c:numCache>
                <c:formatCode>0.000</c:formatCode>
                <c:ptCount val="29"/>
                <c:pt idx="0">
                  <c:v>3.6386725197754544E-3</c:v>
                </c:pt>
                <c:pt idx="1">
                  <c:v>3.796496421476947E-3</c:v>
                </c:pt>
                <c:pt idx="2">
                  <c:v>3.9094811864488488E-3</c:v>
                </c:pt>
                <c:pt idx="3">
                  <c:v>4.0995534100709552E-3</c:v>
                </c:pt>
                <c:pt idx="4">
                  <c:v>4.0916933029602198E-3</c:v>
                </c:pt>
                <c:pt idx="5">
                  <c:v>4.2408206991737529E-3</c:v>
                </c:pt>
                <c:pt idx="6">
                  <c:v>4.4049265991095155E-3</c:v>
                </c:pt>
                <c:pt idx="7">
                  <c:v>4.549087399431162E-3</c:v>
                </c:pt>
                <c:pt idx="8">
                  <c:v>4.69386423238638E-3</c:v>
                </c:pt>
                <c:pt idx="9">
                  <c:v>4.6621381249225546E-3</c:v>
                </c:pt>
                <c:pt idx="10">
                  <c:v>4.8343620032229584E-3</c:v>
                </c:pt>
                <c:pt idx="11">
                  <c:v>4.9365419635283292E-3</c:v>
                </c:pt>
                <c:pt idx="12">
                  <c:v>4.9194639470735435E-3</c:v>
                </c:pt>
                <c:pt idx="13">
                  <c:v>4.8139355369876125E-3</c:v>
                </c:pt>
                <c:pt idx="14">
                  <c:v>4.6897305232844744E-3</c:v>
                </c:pt>
                <c:pt idx="15">
                  <c:v>4.6283802769084836E-3</c:v>
                </c:pt>
                <c:pt idx="16">
                  <c:v>4.5350554674254973E-3</c:v>
                </c:pt>
                <c:pt idx="17">
                  <c:v>4.35483480078247E-3</c:v>
                </c:pt>
                <c:pt idx="18">
                  <c:v>4.1391867418911765E-3</c:v>
                </c:pt>
                <c:pt idx="19">
                  <c:v>3.842765259037817E-3</c:v>
                </c:pt>
                <c:pt idx="20">
                  <c:v>3.7005685610149719E-3</c:v>
                </c:pt>
                <c:pt idx="21">
                  <c:v>3.5990298147097199E-3</c:v>
                </c:pt>
                <c:pt idx="22">
                  <c:v>3.6242318857839795E-3</c:v>
                </c:pt>
                <c:pt idx="23">
                  <c:v>3.7394619006541063E-3</c:v>
                </c:pt>
                <c:pt idx="24">
                  <c:v>3.8572440510593609E-3</c:v>
                </c:pt>
                <c:pt idx="25">
                  <c:v>4.002933692123678E-3</c:v>
                </c:pt>
                <c:pt idx="26">
                  <c:v>4.0701910888221171E-3</c:v>
                </c:pt>
                <c:pt idx="27">
                  <c:v>4.047903809032638E-3</c:v>
                </c:pt>
                <c:pt idx="28">
                  <c:v>3.9290700489271746E-3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Submodel1!$F$4:$AL$4</c15:sqref>
                  </c15:fullRef>
                </c:ext>
              </c:extLst>
              <c:f>Submodel1!$F$4:$AJ$4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Submodel1s!$F$80:$AL$80</c15:sqref>
                  </c15:fullRef>
                </c:ext>
              </c:extLst>
              <c:f>Submodel1s!$F$80:$AJ$80</c:f>
              <c:numCache>
                <c:formatCode>0.000</c:formatCode>
                <c:ptCount val="29"/>
                <c:pt idx="0">
                  <c:v>3.6386725197754544E-3</c:v>
                </c:pt>
                <c:pt idx="1">
                  <c:v>3.796496421476947E-3</c:v>
                </c:pt>
                <c:pt idx="2">
                  <c:v>3.9094811864488488E-3</c:v>
                </c:pt>
                <c:pt idx="3">
                  <c:v>4.0995534100709552E-3</c:v>
                </c:pt>
                <c:pt idx="4">
                  <c:v>4.0916933029602198E-3</c:v>
                </c:pt>
                <c:pt idx="5">
                  <c:v>4.2408206991737529E-3</c:v>
                </c:pt>
                <c:pt idx="6">
                  <c:v>4.4049265991095155E-3</c:v>
                </c:pt>
                <c:pt idx="7">
                  <c:v>4.549087399431162E-3</c:v>
                </c:pt>
                <c:pt idx="8">
                  <c:v>4.69386423238638E-3</c:v>
                </c:pt>
                <c:pt idx="9">
                  <c:v>4.6621381249225546E-3</c:v>
                </c:pt>
                <c:pt idx="10">
                  <c:v>4.8343620032229584E-3</c:v>
                </c:pt>
                <c:pt idx="11">
                  <c:v>4.9365419635283292E-3</c:v>
                </c:pt>
                <c:pt idx="12">
                  <c:v>4.9194639470735435E-3</c:v>
                </c:pt>
                <c:pt idx="13">
                  <c:v>4.8139355369876125E-3</c:v>
                </c:pt>
                <c:pt idx="14">
                  <c:v>4.6897305232844744E-3</c:v>
                </c:pt>
                <c:pt idx="15">
                  <c:v>4.6283802769084836E-3</c:v>
                </c:pt>
                <c:pt idx="16">
                  <c:v>4.5350554674254973E-3</c:v>
                </c:pt>
                <c:pt idx="17">
                  <c:v>4.35483480078247E-3</c:v>
                </c:pt>
                <c:pt idx="18">
                  <c:v>4.1391867418911765E-3</c:v>
                </c:pt>
                <c:pt idx="19">
                  <c:v>3.842765259037817E-3</c:v>
                </c:pt>
                <c:pt idx="20">
                  <c:v>3.7005685610149719E-3</c:v>
                </c:pt>
                <c:pt idx="21">
                  <c:v>3.5990298147097199E-3</c:v>
                </c:pt>
                <c:pt idx="22">
                  <c:v>3.6242318857839795E-3</c:v>
                </c:pt>
                <c:pt idx="23">
                  <c:v>3.7394619006541063E-3</c:v>
                </c:pt>
                <c:pt idx="24">
                  <c:v>3.8572440510593609E-3</c:v>
                </c:pt>
                <c:pt idx="25">
                  <c:v>4.002933692123678E-3</c:v>
                </c:pt>
                <c:pt idx="26">
                  <c:v>4.0701910888221171E-3</c:v>
                </c:pt>
                <c:pt idx="27">
                  <c:v>4.047903809032638E-3</c:v>
                </c:pt>
                <c:pt idx="28">
                  <c:v>3.9290700489271746E-3</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20726504"/>
        <c:axId val="-2120723496"/>
      </c:lineChart>
      <c:catAx>
        <c:axId val="-2120726504"/>
        <c:scaling>
          <c:orientation val="minMax"/>
        </c:scaling>
        <c:delete val="0"/>
        <c:axPos val="b"/>
        <c:numFmt formatCode="0" sourceLinked="1"/>
        <c:majorTickMark val="none"/>
        <c:minorTickMark val="none"/>
        <c:tickLblPos val="nextTo"/>
        <c:crossAx val="-2120723496"/>
        <c:crosses val="autoZero"/>
        <c:auto val="1"/>
        <c:lblAlgn val="ctr"/>
        <c:lblOffset val="100"/>
        <c:noMultiLvlLbl val="0"/>
      </c:catAx>
      <c:valAx>
        <c:axId val="-2120723496"/>
        <c:scaling>
          <c:orientation val="minMax"/>
          <c:min val="0"/>
        </c:scaling>
        <c:delete val="0"/>
        <c:axPos val="l"/>
        <c:majorGridlines/>
        <c:numFmt formatCode="0.0%" sourceLinked="0"/>
        <c:majorTickMark val="none"/>
        <c:minorTickMark val="none"/>
        <c:tickLblPos val="nextTo"/>
        <c:spPr>
          <a:ln w="9525">
            <a:noFill/>
          </a:ln>
        </c:spPr>
        <c:crossAx val="-212072650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DataSummary!$D$436</c:f>
          <c:strCache>
            <c:ptCount val="1"/>
            <c:pt idx="0">
              <c:v>ARG: Current Account Balance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InputDataA_GeneralAssumptions!$I$74:$AR$74</c15:sqref>
                  </c15:fullRef>
                </c:ext>
              </c:extLst>
              <c:f>InputDataA_GeneralAssumptions!$I$74:$AN$74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InputDataA_GeneralAssumptions!$I$78:$AR$78</c15:sqref>
                  </c15:fullRef>
                </c:ext>
              </c:extLst>
              <c:f>InputDataA_GeneralAssumptions!$I$78:$AN$78</c:f>
              <c:numCache>
                <c:formatCode>0.000</c:formatCode>
                <c:ptCount val="30"/>
                <c:pt idx="0">
                  <c:v>-8.9730862528085709E-3</c:v>
                </c:pt>
                <c:pt idx="1">
                  <c:v>-8.9730862528085709E-3</c:v>
                </c:pt>
                <c:pt idx="2">
                  <c:v>-8.9730862528085709E-3</c:v>
                </c:pt>
                <c:pt idx="3">
                  <c:v>-8.9730862528085709E-3</c:v>
                </c:pt>
                <c:pt idx="4">
                  <c:v>-8.9730862528085709E-3</c:v>
                </c:pt>
                <c:pt idx="5">
                  <c:v>-8.9730862528085709E-3</c:v>
                </c:pt>
                <c:pt idx="6">
                  <c:v>-8.9730862528085709E-3</c:v>
                </c:pt>
                <c:pt idx="7">
                  <c:v>-8.9730862528085709E-3</c:v>
                </c:pt>
                <c:pt idx="8">
                  <c:v>-8.9730862528085709E-3</c:v>
                </c:pt>
                <c:pt idx="9">
                  <c:v>-8.9730862528085709E-3</c:v>
                </c:pt>
                <c:pt idx="10">
                  <c:v>-8.9730862528085709E-3</c:v>
                </c:pt>
                <c:pt idx="11">
                  <c:v>-8.9730862528085709E-3</c:v>
                </c:pt>
                <c:pt idx="12">
                  <c:v>-8.9730862528085709E-3</c:v>
                </c:pt>
                <c:pt idx="13">
                  <c:v>-8.9730862528085709E-3</c:v>
                </c:pt>
                <c:pt idx="14">
                  <c:v>-8.9730862528085709E-3</c:v>
                </c:pt>
                <c:pt idx="15">
                  <c:v>-8.9730862528085709E-3</c:v>
                </c:pt>
                <c:pt idx="16">
                  <c:v>-8.9730862528085709E-3</c:v>
                </c:pt>
                <c:pt idx="17">
                  <c:v>-8.9730862528085709E-3</c:v>
                </c:pt>
                <c:pt idx="18">
                  <c:v>-8.9730862528085709E-3</c:v>
                </c:pt>
                <c:pt idx="19">
                  <c:v>-8.9730862528085709E-3</c:v>
                </c:pt>
                <c:pt idx="20">
                  <c:v>-8.9730862528085709E-3</c:v>
                </c:pt>
                <c:pt idx="21">
                  <c:v>-8.9730862528085709E-3</c:v>
                </c:pt>
                <c:pt idx="22">
                  <c:v>-8.9730862528085709E-3</c:v>
                </c:pt>
                <c:pt idx="23">
                  <c:v>-8.9730862528085709E-3</c:v>
                </c:pt>
                <c:pt idx="24">
                  <c:v>-8.9730862528085709E-3</c:v>
                </c:pt>
                <c:pt idx="25">
                  <c:v>-8.9730862528085709E-3</c:v>
                </c:pt>
                <c:pt idx="26">
                  <c:v>-8.9730862528085709E-3</c:v>
                </c:pt>
                <c:pt idx="27">
                  <c:v>-8.9730862528085709E-3</c:v>
                </c:pt>
                <c:pt idx="28">
                  <c:v>-8.9730862528085709E-3</c:v>
                </c:pt>
                <c:pt idx="29">
                  <c:v>-8.9730862528085709E-3</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InputDataA_GeneralAssumptions!$I$74:$AR$74</c15:sqref>
                  </c15:fullRef>
                </c:ext>
              </c:extLst>
              <c:f>InputDataA_GeneralAssumptions!$I$74:$AN$74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InputDataA_GeneralAssumptions!$I$82:$AR$82</c15:sqref>
                  </c15:fullRef>
                </c:ext>
              </c:extLst>
              <c:f>InputDataA_GeneralAssumptions!$I$82:$AN$82</c:f>
              <c:numCache>
                <c:formatCode>0.000</c:formatCode>
                <c:ptCount val="30"/>
                <c:pt idx="0">
                  <c:v>-8.9730862528085709E-3</c:v>
                </c:pt>
                <c:pt idx="1">
                  <c:v>-8.9730862528085709E-3</c:v>
                </c:pt>
                <c:pt idx="2">
                  <c:v>-8.9730862528085709E-3</c:v>
                </c:pt>
                <c:pt idx="3">
                  <c:v>-8.9730862528085709E-3</c:v>
                </c:pt>
                <c:pt idx="4">
                  <c:v>-8.9730862528085709E-3</c:v>
                </c:pt>
                <c:pt idx="5">
                  <c:v>-8.9730862528085709E-3</c:v>
                </c:pt>
                <c:pt idx="6">
                  <c:v>-8.9730862528085709E-3</c:v>
                </c:pt>
                <c:pt idx="7">
                  <c:v>-8.9730862528085709E-3</c:v>
                </c:pt>
                <c:pt idx="8">
                  <c:v>-8.9730862528085709E-3</c:v>
                </c:pt>
                <c:pt idx="9">
                  <c:v>-8.9730862528085709E-3</c:v>
                </c:pt>
                <c:pt idx="10">
                  <c:v>-8.9730862528085709E-3</c:v>
                </c:pt>
                <c:pt idx="11">
                  <c:v>-8.9730862528085709E-3</c:v>
                </c:pt>
                <c:pt idx="12">
                  <c:v>-8.9730862528085709E-3</c:v>
                </c:pt>
                <c:pt idx="13">
                  <c:v>-8.9730862528085709E-3</c:v>
                </c:pt>
                <c:pt idx="14">
                  <c:v>-8.9730862528085709E-3</c:v>
                </c:pt>
                <c:pt idx="15">
                  <c:v>-8.9730862528085709E-3</c:v>
                </c:pt>
                <c:pt idx="16">
                  <c:v>-8.9730862528085709E-3</c:v>
                </c:pt>
                <c:pt idx="17">
                  <c:v>-8.9730862528085709E-3</c:v>
                </c:pt>
                <c:pt idx="18">
                  <c:v>-8.9730862528085709E-3</c:v>
                </c:pt>
                <c:pt idx="19">
                  <c:v>-8.9730862528085709E-3</c:v>
                </c:pt>
                <c:pt idx="20">
                  <c:v>-8.9730862528085709E-3</c:v>
                </c:pt>
                <c:pt idx="21">
                  <c:v>-8.9730862528085709E-3</c:v>
                </c:pt>
                <c:pt idx="22">
                  <c:v>-8.9730862528085709E-3</c:v>
                </c:pt>
                <c:pt idx="23">
                  <c:v>-8.9730862528085709E-3</c:v>
                </c:pt>
                <c:pt idx="24">
                  <c:v>-8.9730862528085709E-3</c:v>
                </c:pt>
                <c:pt idx="25">
                  <c:v>-8.9730862528085709E-3</c:v>
                </c:pt>
                <c:pt idx="26">
                  <c:v>-8.9730862528085709E-3</c:v>
                </c:pt>
                <c:pt idx="27">
                  <c:v>-8.9730862528085709E-3</c:v>
                </c:pt>
                <c:pt idx="28">
                  <c:v>-8.9730862528085709E-3</c:v>
                </c:pt>
                <c:pt idx="29">
                  <c:v>-8.9730862528085709E-3</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121595768"/>
        <c:axId val="-2121592728"/>
      </c:lineChart>
      <c:catAx>
        <c:axId val="-2121595768"/>
        <c:scaling>
          <c:orientation val="minMax"/>
        </c:scaling>
        <c:delete val="0"/>
        <c:axPos val="b"/>
        <c:numFmt formatCode="0" sourceLinked="1"/>
        <c:majorTickMark val="none"/>
        <c:minorTickMark val="none"/>
        <c:tickLblPos val="nextTo"/>
        <c:crossAx val="-2121592728"/>
        <c:crosses val="autoZero"/>
        <c:auto val="1"/>
        <c:lblAlgn val="ctr"/>
        <c:lblOffset val="100"/>
        <c:noMultiLvlLbl val="0"/>
      </c:catAx>
      <c:valAx>
        <c:axId val="-2121592728"/>
        <c:scaling>
          <c:orientation val="minMax"/>
        </c:scaling>
        <c:delete val="0"/>
        <c:axPos val="l"/>
        <c:majorGridlines/>
        <c:numFmt formatCode="0.0%" sourceLinked="0"/>
        <c:majorTickMark val="none"/>
        <c:minorTickMark val="none"/>
        <c:tickLblPos val="nextTo"/>
        <c:spPr>
          <a:ln w="9525">
            <a:noFill/>
          </a:ln>
        </c:spPr>
        <c:crossAx val="-21215957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DataSummary!$K$458</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Submodel2!$F$67:$AL$67</c15:sqref>
                  </c15:fullRef>
                </c:ext>
              </c:extLst>
              <c:f>Submodel2!$F$67:$AJ$67</c:f>
              <c:numCache>
                <c:formatCode>0.000</c:formatCode>
                <c:ptCount val="29"/>
                <c:pt idx="0">
                  <c:v>-2.6308955398381739E-2</c:v>
                </c:pt>
                <c:pt idx="1">
                  <c:v>-2.6109039745094265E-2</c:v>
                </c:pt>
                <c:pt idx="2">
                  <c:v>-2.5955025900572526E-2</c:v>
                </c:pt>
                <c:pt idx="3">
                  <c:v>-2.5763123623524731E-2</c:v>
                </c:pt>
                <c:pt idx="4">
                  <c:v>-2.5575326919555663E-2</c:v>
                </c:pt>
                <c:pt idx="5">
                  <c:v>-2.5391467785352839E-2</c:v>
                </c:pt>
                <c:pt idx="6">
                  <c:v>-2.5211386392412383E-2</c:v>
                </c:pt>
                <c:pt idx="7">
                  <c:v>-2.5034930576226078E-2</c:v>
                </c:pt>
                <c:pt idx="8">
                  <c:v>-2.484214232971993E-2</c:v>
                </c:pt>
                <c:pt idx="9">
                  <c:v>-2.4672787094199067E-2</c:v>
                </c:pt>
                <c:pt idx="10">
                  <c:v>-2.4487085269035869E-2</c:v>
                </c:pt>
                <c:pt idx="11">
                  <c:v>-2.4304843275826382E-2</c:v>
                </c:pt>
                <c:pt idx="12">
                  <c:v>-2.4125916292174532E-2</c:v>
                </c:pt>
                <c:pt idx="13">
                  <c:v>-2.3969340727909572E-2</c:v>
                </c:pt>
                <c:pt idx="14">
                  <c:v>-2.3815460057849847E-2</c:v>
                </c:pt>
                <c:pt idx="15">
                  <c:v>-2.3664170643915572E-2</c:v>
                </c:pt>
                <c:pt idx="16">
                  <c:v>-2.3496535930825124E-2</c:v>
                </c:pt>
                <c:pt idx="17">
                  <c:v>-2.3350348772030238E-2</c:v>
                </c:pt>
                <c:pt idx="18">
                  <c:v>-2.3206456911920914E-2</c:v>
                </c:pt>
                <c:pt idx="19">
                  <c:v>-2.3046240903636717E-2</c:v>
                </c:pt>
                <c:pt idx="20">
                  <c:v>-2.2888436939640044E-2</c:v>
                </c:pt>
                <c:pt idx="21">
                  <c:v>-2.2751291137500074E-2</c:v>
                </c:pt>
                <c:pt idx="22">
                  <c:v>-2.2597835667574118E-2</c:v>
                </c:pt>
                <c:pt idx="23">
                  <c:v>-2.2464685160045406E-2</c:v>
                </c:pt>
                <c:pt idx="24">
                  <c:v>-2.2315238773484292E-2</c:v>
                </c:pt>
                <c:pt idx="25">
                  <c:v>-2.218576872283351E-2</c:v>
                </c:pt>
                <c:pt idx="26">
                  <c:v>-2.2057948871440192E-2</c:v>
                </c:pt>
                <c:pt idx="27">
                  <c:v>-2.1895998648661319E-2</c:v>
                </c:pt>
                <c:pt idx="28">
                  <c:v>-2.173600512371332E-2</c:v>
                </c:pt>
              </c:numCache>
            </c:numRef>
          </c:val>
          <c:smooth val="0"/>
          <c:extLst>
            <c:ext xmlns:c16="http://schemas.microsoft.com/office/drawing/2014/chart" uri="{C3380CC4-5D6E-409C-BE32-E72D297353CC}">
              <c16:uniqueId val="{00000000-B801-491D-997B-C491A8976B90}"/>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Submodel2!$F$4:$AL$4</c15:sqref>
                  </c15:fullRef>
                </c:ext>
              </c:extLst>
              <c:f>Submodel2!$F$4:$AJ$4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Submodel2s!$F$67:$AL$67</c15:sqref>
                  </c15:fullRef>
                </c:ext>
              </c:extLst>
              <c:f>Submodel2s!$F$67:$AJ$67</c:f>
              <c:numCache>
                <c:formatCode>0.000</c:formatCode>
                <c:ptCount val="29"/>
                <c:pt idx="0">
                  <c:v>-2.6308955398381739E-2</c:v>
                </c:pt>
                <c:pt idx="1">
                  <c:v>-2.6109039745094265E-2</c:v>
                </c:pt>
                <c:pt idx="2">
                  <c:v>-2.5955025900572526E-2</c:v>
                </c:pt>
                <c:pt idx="3">
                  <c:v>-2.5763123623524731E-2</c:v>
                </c:pt>
                <c:pt idx="4">
                  <c:v>-2.5575326919555663E-2</c:v>
                </c:pt>
                <c:pt idx="5">
                  <c:v>-2.5391467785352839E-2</c:v>
                </c:pt>
                <c:pt idx="6">
                  <c:v>-2.5211386392412383E-2</c:v>
                </c:pt>
                <c:pt idx="7">
                  <c:v>-2.5034930576226078E-2</c:v>
                </c:pt>
                <c:pt idx="8">
                  <c:v>-2.484214232971993E-2</c:v>
                </c:pt>
                <c:pt idx="9">
                  <c:v>-2.4672787094199067E-2</c:v>
                </c:pt>
                <c:pt idx="10">
                  <c:v>-2.4487085269035869E-2</c:v>
                </c:pt>
                <c:pt idx="11">
                  <c:v>-2.4304843275826382E-2</c:v>
                </c:pt>
                <c:pt idx="12">
                  <c:v>-2.4125916292174532E-2</c:v>
                </c:pt>
                <c:pt idx="13">
                  <c:v>-2.3969340727909572E-2</c:v>
                </c:pt>
                <c:pt idx="14">
                  <c:v>-2.3815460057849847E-2</c:v>
                </c:pt>
                <c:pt idx="15">
                  <c:v>-2.3664170643915572E-2</c:v>
                </c:pt>
                <c:pt idx="16">
                  <c:v>-2.3496535930825124E-2</c:v>
                </c:pt>
                <c:pt idx="17">
                  <c:v>-2.3350348772030238E-2</c:v>
                </c:pt>
                <c:pt idx="18">
                  <c:v>-2.3206456911920914E-2</c:v>
                </c:pt>
                <c:pt idx="19">
                  <c:v>-2.3046240903636717E-2</c:v>
                </c:pt>
                <c:pt idx="20">
                  <c:v>-2.2888436939640044E-2</c:v>
                </c:pt>
                <c:pt idx="21">
                  <c:v>-2.2751291137500074E-2</c:v>
                </c:pt>
                <c:pt idx="22">
                  <c:v>-2.2597835667574118E-2</c:v>
                </c:pt>
                <c:pt idx="23">
                  <c:v>-2.2464685160045406E-2</c:v>
                </c:pt>
                <c:pt idx="24">
                  <c:v>-2.2315238773484292E-2</c:v>
                </c:pt>
                <c:pt idx="25">
                  <c:v>-2.218576872283351E-2</c:v>
                </c:pt>
                <c:pt idx="26">
                  <c:v>-2.2057948871440192E-2</c:v>
                </c:pt>
                <c:pt idx="27">
                  <c:v>-2.1895998648661319E-2</c:v>
                </c:pt>
                <c:pt idx="28">
                  <c:v>-2.173600512371332E-2</c:v>
                </c:pt>
              </c:numCache>
            </c:numRef>
          </c:val>
          <c:smooth val="0"/>
          <c:extLst>
            <c:ext xmlns:c16="http://schemas.microsoft.com/office/drawing/2014/chart" uri="{C3380CC4-5D6E-409C-BE32-E72D297353CC}">
              <c16:uniqueId val="{00000001-B801-491D-997B-C491A8976B90}"/>
            </c:ext>
          </c:extLst>
        </c:ser>
        <c:dLbls>
          <c:showLegendKey val="0"/>
          <c:showVal val="0"/>
          <c:showCatName val="0"/>
          <c:showSerName val="0"/>
          <c:showPercent val="0"/>
          <c:showBubbleSize val="0"/>
        </c:dLbls>
        <c:smooth val="0"/>
        <c:axId val="-2120687624"/>
        <c:axId val="-2120684616"/>
      </c:lineChart>
      <c:catAx>
        <c:axId val="-2120687624"/>
        <c:scaling>
          <c:orientation val="minMax"/>
        </c:scaling>
        <c:delete val="0"/>
        <c:axPos val="b"/>
        <c:numFmt formatCode="0" sourceLinked="1"/>
        <c:majorTickMark val="none"/>
        <c:minorTickMark val="none"/>
        <c:tickLblPos val="nextTo"/>
        <c:crossAx val="-2120684616"/>
        <c:crosses val="autoZero"/>
        <c:auto val="1"/>
        <c:lblAlgn val="ctr"/>
        <c:lblOffset val="100"/>
        <c:noMultiLvlLbl val="0"/>
      </c:catAx>
      <c:valAx>
        <c:axId val="-2120684616"/>
        <c:scaling>
          <c:orientation val="minMax"/>
          <c:min val="0"/>
        </c:scaling>
        <c:delete val="0"/>
        <c:axPos val="l"/>
        <c:majorGridlines/>
        <c:numFmt formatCode="0.0%" sourceLinked="0"/>
        <c:majorTickMark val="none"/>
        <c:minorTickMark val="none"/>
        <c:tickLblPos val="nextTo"/>
        <c:spPr>
          <a:ln w="9525">
            <a:noFill/>
          </a:ln>
        </c:spPr>
        <c:crossAx val="-21206876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DataSummary!$K$475</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Submodel3!$F$4:$AL$4</c15:sqref>
                  </c15:fullRef>
                </c:ext>
              </c:extLst>
              <c:f>Submodel3!$F$4:$AJ$4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Submodel3!$F$59:$AL$59</c15:sqref>
                  </c15:fullRef>
                </c:ext>
              </c:extLst>
              <c:f>Submodel3!$F$59:$AJ$59</c:f>
              <c:numCache>
                <c:formatCode>0.000</c:formatCode>
                <c:ptCount val="29"/>
                <c:pt idx="0">
                  <c:v>3.6973407777738674E-3</c:v>
                </c:pt>
                <c:pt idx="1">
                  <c:v>3.8527376338398159E-3</c:v>
                </c:pt>
                <c:pt idx="2">
                  <c:v>3.9635071062440351E-3</c:v>
                </c:pt>
                <c:pt idx="3">
                  <c:v>4.1514609279645655E-3</c:v>
                </c:pt>
                <c:pt idx="4">
                  <c:v>4.1423219149735241E-3</c:v>
                </c:pt>
                <c:pt idx="5">
                  <c:v>4.2897514974875942E-3</c:v>
                </c:pt>
                <c:pt idx="6">
                  <c:v>4.4522351524986341E-3</c:v>
                </c:pt>
                <c:pt idx="7">
                  <c:v>4.5949593270476104E-3</c:v>
                </c:pt>
                <c:pt idx="8">
                  <c:v>4.7384526910898934E-3</c:v>
                </c:pt>
                <c:pt idx="9">
                  <c:v>4.7061154862619208E-3</c:v>
                </c:pt>
                <c:pt idx="10">
                  <c:v>4.8770676426566073E-3</c:v>
                </c:pt>
                <c:pt idx="11">
                  <c:v>4.9783057727126418E-3</c:v>
                </c:pt>
                <c:pt idx="12">
                  <c:v>4.960803117964166E-3</c:v>
                </c:pt>
                <c:pt idx="13">
                  <c:v>4.8552070690789893E-3</c:v>
                </c:pt>
                <c:pt idx="14">
                  <c:v>4.7310620864160508E-3</c:v>
                </c:pt>
                <c:pt idx="15">
                  <c:v>4.6695203118165673E-3</c:v>
                </c:pt>
                <c:pt idx="16">
                  <c:v>4.5762349365705756E-3</c:v>
                </c:pt>
                <c:pt idx="17">
                  <c:v>4.3964484742581309E-3</c:v>
                </c:pt>
                <c:pt idx="18">
                  <c:v>4.1814469915117409E-3</c:v>
                </c:pt>
                <c:pt idx="19">
                  <c:v>3.8862075119268234E-3</c:v>
                </c:pt>
                <c:pt idx="20">
                  <c:v>3.7443329233618084E-3</c:v>
                </c:pt>
                <c:pt idx="21">
                  <c:v>3.64281215228079E-3</c:v>
                </c:pt>
                <c:pt idx="22">
                  <c:v>3.6673429727090844E-3</c:v>
                </c:pt>
                <c:pt idx="23">
                  <c:v>3.7813240954223601E-3</c:v>
                </c:pt>
                <c:pt idx="24">
                  <c:v>3.8979466067892939E-3</c:v>
                </c:pt>
                <c:pt idx="25">
                  <c:v>4.0422987300587111E-3</c:v>
                </c:pt>
                <c:pt idx="26">
                  <c:v>4.1087125788951276E-3</c:v>
                </c:pt>
                <c:pt idx="27">
                  <c:v>4.0862097192474059E-3</c:v>
                </c:pt>
                <c:pt idx="28">
                  <c:v>3.9677119700304376E-3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Submodel3!$F$4:$AL$4</c15:sqref>
                  </c15:fullRef>
                </c:ext>
              </c:extLst>
              <c:f>Submodel3!$F$4:$AJ$4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Submodel3s!$F$59:$AL$59</c15:sqref>
                  </c15:fullRef>
                </c:ext>
              </c:extLst>
              <c:f>Submodel3s!$F$59:$AJ$59</c:f>
              <c:numCache>
                <c:formatCode>0.000</c:formatCode>
                <c:ptCount val="29"/>
                <c:pt idx="0">
                  <c:v>3.6973407777738674E-3</c:v>
                </c:pt>
                <c:pt idx="1">
                  <c:v>3.8527376338398159E-3</c:v>
                </c:pt>
                <c:pt idx="2">
                  <c:v>3.9635071062440351E-3</c:v>
                </c:pt>
                <c:pt idx="3">
                  <c:v>4.1514609279645655E-3</c:v>
                </c:pt>
                <c:pt idx="4">
                  <c:v>4.1423219149735241E-3</c:v>
                </c:pt>
                <c:pt idx="5">
                  <c:v>4.2897514974875942E-3</c:v>
                </c:pt>
                <c:pt idx="6">
                  <c:v>4.4522351524986341E-3</c:v>
                </c:pt>
                <c:pt idx="7">
                  <c:v>4.5949593270476104E-3</c:v>
                </c:pt>
                <c:pt idx="8">
                  <c:v>4.7384526910898934E-3</c:v>
                </c:pt>
                <c:pt idx="9">
                  <c:v>4.7061154862619208E-3</c:v>
                </c:pt>
                <c:pt idx="10">
                  <c:v>4.8770676426566073E-3</c:v>
                </c:pt>
                <c:pt idx="11">
                  <c:v>4.9783057727126418E-3</c:v>
                </c:pt>
                <c:pt idx="12">
                  <c:v>4.960803117964166E-3</c:v>
                </c:pt>
                <c:pt idx="13">
                  <c:v>4.8552070690789893E-3</c:v>
                </c:pt>
                <c:pt idx="14">
                  <c:v>4.7310620864160508E-3</c:v>
                </c:pt>
                <c:pt idx="15">
                  <c:v>4.6695203118165673E-3</c:v>
                </c:pt>
                <c:pt idx="16">
                  <c:v>4.5762349365705756E-3</c:v>
                </c:pt>
                <c:pt idx="17">
                  <c:v>4.3964484742581309E-3</c:v>
                </c:pt>
                <c:pt idx="18">
                  <c:v>4.1814469915117409E-3</c:v>
                </c:pt>
                <c:pt idx="19">
                  <c:v>3.8862075119268234E-3</c:v>
                </c:pt>
                <c:pt idx="20">
                  <c:v>3.7443329233618084E-3</c:v>
                </c:pt>
                <c:pt idx="21">
                  <c:v>3.64281215228079E-3</c:v>
                </c:pt>
                <c:pt idx="22">
                  <c:v>3.6673429727090844E-3</c:v>
                </c:pt>
                <c:pt idx="23">
                  <c:v>3.7813240954223601E-3</c:v>
                </c:pt>
                <c:pt idx="24">
                  <c:v>3.8979466067892939E-3</c:v>
                </c:pt>
                <c:pt idx="25">
                  <c:v>4.0422987300587111E-3</c:v>
                </c:pt>
                <c:pt idx="26">
                  <c:v>4.1087125788951276E-3</c:v>
                </c:pt>
                <c:pt idx="27">
                  <c:v>4.0862097192474059E-3</c:v>
                </c:pt>
                <c:pt idx="28">
                  <c:v>3.9677119700304376E-3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1807269560"/>
        <c:axId val="1805891960"/>
      </c:lineChart>
      <c:catAx>
        <c:axId val="1807269560"/>
        <c:scaling>
          <c:orientation val="minMax"/>
        </c:scaling>
        <c:delete val="0"/>
        <c:axPos val="b"/>
        <c:numFmt formatCode="0" sourceLinked="1"/>
        <c:majorTickMark val="none"/>
        <c:minorTickMark val="none"/>
        <c:tickLblPos val="nextTo"/>
        <c:crossAx val="1805891960"/>
        <c:crosses val="autoZero"/>
        <c:auto val="1"/>
        <c:lblAlgn val="ctr"/>
        <c:lblOffset val="100"/>
        <c:noMultiLvlLbl val="0"/>
      </c:catAx>
      <c:valAx>
        <c:axId val="1805891960"/>
        <c:scaling>
          <c:orientation val="minMax"/>
          <c:min val="0"/>
        </c:scaling>
        <c:delete val="0"/>
        <c:axPos val="l"/>
        <c:majorGridlines/>
        <c:numFmt formatCode="0.0%" sourceLinked="0"/>
        <c:majorTickMark val="none"/>
        <c:minorTickMark val="none"/>
        <c:tickLblPos val="nextTo"/>
        <c:spPr>
          <a:ln w="9525">
            <a:noFill/>
          </a:ln>
        </c:spPr>
        <c:crossAx val="18072695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DataSummary!$K$474</c:f>
          <c:strCache>
            <c:ptCount val="1"/>
            <c:pt idx="0">
              <c:v>ARG: Real GDP PC Level (in US$ 2010)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Submodel3!$E$4:$AL$4</c15:sqref>
                  </c15:fullRef>
                </c:ext>
              </c:extLst>
              <c:f>Submodel3!$E$4:$AJ$4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Submodel3!$E$47:$AL$47</c15:sqref>
                  </c15:fullRef>
                </c:ext>
              </c:extLst>
              <c:f>Submodel3!$E$47:$AJ$47</c:f>
              <c:numCache>
                <c:formatCode>#,##0.000</c:formatCode>
                <c:ptCount val="30"/>
                <c:pt idx="0">
                  <c:v>12711.705186853</c:v>
                </c:pt>
                <c:pt idx="1">
                  <c:v>12757.958919195891</c:v>
                </c:pt>
                <c:pt idx="2">
                  <c:v>12806.394456001723</c:v>
                </c:pt>
                <c:pt idx="3">
                  <c:v>12856.460805716322</c:v>
                </c:pt>
                <c:pt idx="4">
                  <c:v>12909.166545080367</c:v>
                </c:pt>
                <c:pt idx="5">
                  <c:v>12961.986887115701</c:v>
                </c:pt>
                <c:pt idx="6">
                  <c:v>13016.956341259636</c:v>
                </c:pt>
                <c:pt idx="7">
                  <c:v>13074.295070454891</c:v>
                </c:pt>
                <c:pt idx="8">
                  <c:v>13133.771173504507</c:v>
                </c:pt>
                <c:pt idx="9">
                  <c:v>13195.419304462279</c:v>
                </c:pt>
                <c:pt idx="10">
                  <c:v>13256.93816421102</c:v>
                </c:pt>
                <c:pt idx="11">
                  <c:v>13321.026994813186</c:v>
                </c:pt>
                <c:pt idx="12">
                  <c:v>13386.786796160066</c:v>
                </c:pt>
                <c:pt idx="13">
                  <c:v>13452.642603889959</c:v>
                </c:pt>
                <c:pt idx="14">
                  <c:v>13517.402751038233</c:v>
                </c:pt>
                <c:pt idx="15">
                  <c:v>13580.795720301017</c:v>
                </c:pt>
                <c:pt idx="16">
                  <c:v>13643.652800479824</c:v>
                </c:pt>
                <c:pt idx="17">
                  <c:v>13705.527515968208</c:v>
                </c:pt>
                <c:pt idx="18">
                  <c:v>13765.212817557007</c:v>
                </c:pt>
                <c:pt idx="19">
                  <c:v>13822.189597490968</c:v>
                </c:pt>
                <c:pt idx="20">
                  <c:v>13875.305021163291</c:v>
                </c:pt>
                <c:pt idx="21">
                  <c:v>13926.651532526472</c:v>
                </c:pt>
                <c:pt idx="22">
                  <c:v>13976.773960582075</c:v>
                </c:pt>
                <c:pt idx="23">
                  <c:v>14027.429024543057</c:v>
                </c:pt>
                <c:pt idx="24">
                  <c:v>14079.884055195585</c:v>
                </c:pt>
                <c:pt idx="25">
                  <c:v>14134.193598592858</c:v>
                </c:pt>
                <c:pt idx="26">
                  <c:v>14190.771832876248</c:v>
                </c:pt>
                <c:pt idx="27">
                  <c:v>14248.530980577751</c:v>
                </c:pt>
                <c:pt idx="28">
                  <c:v>14306.20765817557</c:v>
                </c:pt>
                <c:pt idx="29">
                  <c:v>14362.417745090526</c:v>
                </c:pt>
              </c:numCache>
            </c:numRef>
          </c:val>
          <c:smooth val="0"/>
          <c:extLst>
            <c:ext xmlns:c16="http://schemas.microsoft.com/office/drawing/2014/chart" uri="{C3380CC4-5D6E-409C-BE32-E72D297353CC}">
              <c16:uniqueId val="{00000000-89FA-4D3A-83FE-F7DCA562C5B8}"/>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Submodel3!$E$4:$AL$4</c15:sqref>
                  </c15:fullRef>
                </c:ext>
              </c:extLst>
              <c:f>Submodel3!$E$4:$AJ$4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Submodel3s!$E$47:$AL$47</c15:sqref>
                  </c15:fullRef>
                </c:ext>
              </c:extLst>
              <c:f>Submodel3s!$E$47:$AJ$47</c:f>
              <c:numCache>
                <c:formatCode>#,##0.000</c:formatCode>
                <c:ptCount val="30"/>
                <c:pt idx="0">
                  <c:v>12711.705186853</c:v>
                </c:pt>
                <c:pt idx="1">
                  <c:v>12757.958919195891</c:v>
                </c:pt>
                <c:pt idx="2">
                  <c:v>12806.394456001723</c:v>
                </c:pt>
                <c:pt idx="3">
                  <c:v>12856.460805716322</c:v>
                </c:pt>
                <c:pt idx="4">
                  <c:v>12909.166545080367</c:v>
                </c:pt>
                <c:pt idx="5">
                  <c:v>12961.986887115701</c:v>
                </c:pt>
                <c:pt idx="6">
                  <c:v>13016.956341259636</c:v>
                </c:pt>
                <c:pt idx="7">
                  <c:v>13074.295070454891</c:v>
                </c:pt>
                <c:pt idx="8">
                  <c:v>13133.771173504507</c:v>
                </c:pt>
                <c:pt idx="9">
                  <c:v>13195.419304462279</c:v>
                </c:pt>
                <c:pt idx="10">
                  <c:v>13256.93816421102</c:v>
                </c:pt>
                <c:pt idx="11">
                  <c:v>13321.026994813186</c:v>
                </c:pt>
                <c:pt idx="12">
                  <c:v>13386.786796160066</c:v>
                </c:pt>
                <c:pt idx="13">
                  <c:v>13452.642603889959</c:v>
                </c:pt>
                <c:pt idx="14">
                  <c:v>13517.402751038233</c:v>
                </c:pt>
                <c:pt idx="15">
                  <c:v>13580.795720301017</c:v>
                </c:pt>
                <c:pt idx="16">
                  <c:v>13643.652800479824</c:v>
                </c:pt>
                <c:pt idx="17">
                  <c:v>13705.527515968208</c:v>
                </c:pt>
                <c:pt idx="18">
                  <c:v>13765.212817557007</c:v>
                </c:pt>
                <c:pt idx="19">
                  <c:v>13822.189597490968</c:v>
                </c:pt>
                <c:pt idx="20">
                  <c:v>13875.305021163291</c:v>
                </c:pt>
                <c:pt idx="21">
                  <c:v>13926.651532526472</c:v>
                </c:pt>
                <c:pt idx="22">
                  <c:v>13976.773960582075</c:v>
                </c:pt>
                <c:pt idx="23">
                  <c:v>14027.429024543057</c:v>
                </c:pt>
                <c:pt idx="24">
                  <c:v>14079.884055195585</c:v>
                </c:pt>
                <c:pt idx="25">
                  <c:v>14134.193598592858</c:v>
                </c:pt>
                <c:pt idx="26">
                  <c:v>14190.771832876248</c:v>
                </c:pt>
                <c:pt idx="27">
                  <c:v>14248.530980577751</c:v>
                </c:pt>
                <c:pt idx="28">
                  <c:v>14306.20765817557</c:v>
                </c:pt>
                <c:pt idx="29">
                  <c:v>14362.417745090526</c:v>
                </c:pt>
              </c:numCache>
            </c:numRef>
          </c:val>
          <c:smooth val="0"/>
          <c:extLst>
            <c:ext xmlns:c16="http://schemas.microsoft.com/office/drawing/2014/chart" uri="{C3380CC4-5D6E-409C-BE32-E72D297353CC}">
              <c16:uniqueId val="{00000001-89FA-4D3A-83FE-F7DCA562C5B8}"/>
            </c:ext>
          </c:extLst>
        </c:ser>
        <c:dLbls>
          <c:showLegendKey val="0"/>
          <c:showVal val="0"/>
          <c:showCatName val="0"/>
          <c:showSerName val="0"/>
          <c:showPercent val="0"/>
          <c:showBubbleSize val="0"/>
        </c:dLbls>
        <c:smooth val="0"/>
        <c:axId val="-2114323256"/>
        <c:axId val="-2090830200"/>
      </c:lineChart>
      <c:catAx>
        <c:axId val="-2114323256"/>
        <c:scaling>
          <c:orientation val="minMax"/>
        </c:scaling>
        <c:delete val="0"/>
        <c:axPos val="b"/>
        <c:numFmt formatCode="0" sourceLinked="1"/>
        <c:majorTickMark val="none"/>
        <c:minorTickMark val="none"/>
        <c:tickLblPos val="nextTo"/>
        <c:crossAx val="-2090830200"/>
        <c:crosses val="autoZero"/>
        <c:auto val="1"/>
        <c:lblAlgn val="ctr"/>
        <c:lblOffset val="100"/>
        <c:noMultiLvlLbl val="0"/>
      </c:catAx>
      <c:valAx>
        <c:axId val="-2090830200"/>
        <c:scaling>
          <c:orientation val="minMax"/>
          <c:min val="0"/>
        </c:scaling>
        <c:delete val="0"/>
        <c:axPos val="l"/>
        <c:majorGridlines/>
        <c:numFmt formatCode="General" sourceLinked="0"/>
        <c:majorTickMark val="none"/>
        <c:minorTickMark val="none"/>
        <c:tickLblPos val="nextTo"/>
        <c:spPr>
          <a:ln w="9525">
            <a:noFill/>
          </a:ln>
        </c:spPr>
        <c:crossAx val="-21143232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DataSummary!$K$443</c:f>
          <c:strCache>
            <c:ptCount val="1"/>
            <c:pt idx="0">
              <c:v>ARG: Real GDP PC Level (in US$ 2010)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Submodel1!$E$4:$AL$4</c15:sqref>
                  </c15:fullRef>
                </c:ext>
              </c:extLst>
              <c:f>Submodel1!$E$4:$AJ$4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Submodel1!$E$40:$AL$40</c15:sqref>
                  </c15:fullRef>
                </c:ext>
              </c:extLst>
              <c:f>Submodel1!$E$40:$AJ$40</c:f>
              <c:numCache>
                <c:formatCode>0.000</c:formatCode>
                <c:ptCount val="30"/>
                <c:pt idx="0">
                  <c:v>12711.705186853</c:v>
                </c:pt>
                <c:pt idx="1">
                  <c:v>12757.958919195889</c:v>
                </c:pt>
                <c:pt idx="2">
                  <c:v>12806.394464577967</c:v>
                </c:pt>
                <c:pt idx="3">
                  <c:v>12856.460822803478</c:v>
                </c:pt>
                <c:pt idx="4">
                  <c:v>12909.166570611045</c:v>
                </c:pt>
                <c:pt idx="5">
                  <c:v>12961.986921014812</c:v>
                </c:pt>
                <c:pt idx="6">
                  <c:v>13016.95638345187</c:v>
                </c:pt>
                <c:pt idx="7">
                  <c:v>13074.295120864786</c:v>
                </c:pt>
                <c:pt idx="8">
                  <c:v>13133.771232055557</c:v>
                </c:pt>
                <c:pt idx="9">
                  <c:v>13195.419371078047</c:v>
                </c:pt>
                <c:pt idx="10">
                  <c:v>13256.938238802291</c:v>
                </c:pt>
                <c:pt idx="11">
                  <c:v>13321.027077303032</c:v>
                </c:pt>
                <c:pt idx="12">
                  <c:v>13386.786886467435</c:v>
                </c:pt>
                <c:pt idx="13">
                  <c:v>13452.642701922568</c:v>
                </c:pt>
                <c:pt idx="14">
                  <c:v>13517.402856691751</c:v>
                </c:pt>
                <c:pt idx="15">
                  <c:v>13580.795833464312</c:v>
                </c:pt>
                <c:pt idx="16">
                  <c:v>13643.652921044639</c:v>
                </c:pt>
                <c:pt idx="17">
                  <c:v>13705.527643819878</c:v>
                </c:pt>
                <c:pt idx="18">
                  <c:v>13765.212952566271</c:v>
                </c:pt>
                <c:pt idx="19">
                  <c:v>13822.189739518843</c:v>
                </c:pt>
                <c:pt idx="20">
                  <c:v>13875.305170053694</c:v>
                </c:pt>
                <c:pt idx="21">
                  <c:v>13926.651688140484</c:v>
                </c:pt>
                <c:pt idx="22">
                  <c:v>13976.774122785178</c:v>
                </c:pt>
                <c:pt idx="23">
                  <c:v>14027.429193221376</c:v>
                </c:pt>
                <c:pt idx="24">
                  <c:v>14079.88423025355</c:v>
                </c:pt>
                <c:pt idx="25">
                  <c:v>14134.1937799403</c:v>
                </c:pt>
                <c:pt idx="26">
                  <c:v>14190.772020433029</c:v>
                </c:pt>
                <c:pt idx="27">
                  <c:v>14248.531174254102</c:v>
                </c:pt>
                <c:pt idx="28">
                  <c:v>14306.207857867485</c:v>
                </c:pt>
                <c:pt idx="29">
                  <c:v>14362.417950675559</c:v>
                </c:pt>
              </c:numCache>
            </c:numRef>
          </c:val>
          <c:smooth val="0"/>
          <c:extLst>
            <c:ext xmlns:c16="http://schemas.microsoft.com/office/drawing/2014/chart" uri="{C3380CC4-5D6E-409C-BE32-E72D297353CC}">
              <c16:uniqueId val="{00000000-1663-4F51-9E0D-405E14119AA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Submodel1!$E$4:$AL$4</c15:sqref>
                  </c15:fullRef>
                </c:ext>
              </c:extLst>
              <c:f>Submodel1!$E$4:$AJ$4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Submodel1s!$E$40:$AL$40</c15:sqref>
                  </c15:fullRef>
                </c:ext>
              </c:extLst>
              <c:f>Submodel1s!$E$40:$AJ$40</c:f>
              <c:numCache>
                <c:formatCode>0.000</c:formatCode>
                <c:ptCount val="30"/>
                <c:pt idx="0">
                  <c:v>12711.705186853</c:v>
                </c:pt>
                <c:pt idx="1">
                  <c:v>12757.958919195889</c:v>
                </c:pt>
                <c:pt idx="2">
                  <c:v>12806.394464577967</c:v>
                </c:pt>
                <c:pt idx="3">
                  <c:v>12856.460822803478</c:v>
                </c:pt>
                <c:pt idx="4">
                  <c:v>12909.166570611045</c:v>
                </c:pt>
                <c:pt idx="5">
                  <c:v>12961.986921014812</c:v>
                </c:pt>
                <c:pt idx="6">
                  <c:v>13016.95638345187</c:v>
                </c:pt>
                <c:pt idx="7">
                  <c:v>13074.295120864786</c:v>
                </c:pt>
                <c:pt idx="8">
                  <c:v>13133.771232055557</c:v>
                </c:pt>
                <c:pt idx="9">
                  <c:v>13195.419371078047</c:v>
                </c:pt>
                <c:pt idx="10">
                  <c:v>13256.938238802291</c:v>
                </c:pt>
                <c:pt idx="11">
                  <c:v>13321.027077303032</c:v>
                </c:pt>
                <c:pt idx="12">
                  <c:v>13386.786886467435</c:v>
                </c:pt>
                <c:pt idx="13">
                  <c:v>13452.642701922568</c:v>
                </c:pt>
                <c:pt idx="14">
                  <c:v>13517.402856691751</c:v>
                </c:pt>
                <c:pt idx="15">
                  <c:v>13580.795833464312</c:v>
                </c:pt>
                <c:pt idx="16">
                  <c:v>13643.652921044639</c:v>
                </c:pt>
                <c:pt idx="17">
                  <c:v>13705.527643819878</c:v>
                </c:pt>
                <c:pt idx="18">
                  <c:v>13765.212952566271</c:v>
                </c:pt>
                <c:pt idx="19">
                  <c:v>13822.189739518843</c:v>
                </c:pt>
                <c:pt idx="20">
                  <c:v>13875.305170053694</c:v>
                </c:pt>
                <c:pt idx="21">
                  <c:v>13926.651688140484</c:v>
                </c:pt>
                <c:pt idx="22">
                  <c:v>13976.774122785178</c:v>
                </c:pt>
                <c:pt idx="23">
                  <c:v>14027.429193221376</c:v>
                </c:pt>
                <c:pt idx="24">
                  <c:v>14079.88423025355</c:v>
                </c:pt>
                <c:pt idx="25">
                  <c:v>14134.1937799403</c:v>
                </c:pt>
                <c:pt idx="26">
                  <c:v>14190.772020433029</c:v>
                </c:pt>
                <c:pt idx="27">
                  <c:v>14248.531174254102</c:v>
                </c:pt>
                <c:pt idx="28">
                  <c:v>14306.207857867485</c:v>
                </c:pt>
                <c:pt idx="29">
                  <c:v>14362.417950675559</c:v>
                </c:pt>
              </c:numCache>
            </c:numRef>
          </c:val>
          <c:smooth val="0"/>
          <c:extLst>
            <c:ext xmlns:c16="http://schemas.microsoft.com/office/drawing/2014/chart" uri="{C3380CC4-5D6E-409C-BE32-E72D297353CC}">
              <c16:uniqueId val="{00000001-1663-4F51-9E0D-405E14119AAC}"/>
            </c:ext>
          </c:extLst>
        </c:ser>
        <c:dLbls>
          <c:showLegendKey val="0"/>
          <c:showVal val="0"/>
          <c:showCatName val="0"/>
          <c:showSerName val="0"/>
          <c:showPercent val="0"/>
          <c:showBubbleSize val="0"/>
        </c:dLbls>
        <c:smooth val="0"/>
        <c:axId val="1814003784"/>
        <c:axId val="1814006168"/>
      </c:lineChart>
      <c:catAx>
        <c:axId val="1814003784"/>
        <c:scaling>
          <c:orientation val="minMax"/>
        </c:scaling>
        <c:delete val="0"/>
        <c:axPos val="b"/>
        <c:numFmt formatCode="0" sourceLinked="1"/>
        <c:majorTickMark val="none"/>
        <c:minorTickMark val="none"/>
        <c:tickLblPos val="nextTo"/>
        <c:crossAx val="1814006168"/>
        <c:crosses val="autoZero"/>
        <c:auto val="1"/>
        <c:lblAlgn val="ctr"/>
        <c:lblOffset val="100"/>
        <c:noMultiLvlLbl val="0"/>
      </c:catAx>
      <c:valAx>
        <c:axId val="1814006168"/>
        <c:scaling>
          <c:orientation val="minMax"/>
          <c:min val="0"/>
        </c:scaling>
        <c:delete val="0"/>
        <c:axPos val="l"/>
        <c:majorGridlines/>
        <c:numFmt formatCode="General" sourceLinked="0"/>
        <c:majorTickMark val="none"/>
        <c:minorTickMark val="none"/>
        <c:tickLblPos val="nextTo"/>
        <c:spPr>
          <a:ln w="9525">
            <a:noFill/>
          </a:ln>
        </c:spPr>
        <c:crossAx val="181400378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DataSummary!$K$435</c:f>
          <c:strCache>
            <c:ptCount val="1"/>
            <c:pt idx="0">
              <c:v>ARG: Marginal Product of Public Investment Efficiency (MPe)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Submodel1!$E$4:$AN$4</c15:sqref>
                  </c15:fullRef>
                </c:ext>
              </c:extLst>
              <c:f>(Submodel1!$E$4:$AJ$4,Submodel1!$AN$4)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Submodel1!$E$50:$AM$50</c15:sqref>
                  </c15:fullRef>
                </c:ext>
              </c:extLst>
              <c:f>Submodel1!$E$50:$AJ$50</c:f>
              <c:numCache>
                <c:formatCode>0.000</c:formatCode>
                <c:ptCount val="30"/>
                <c:pt idx="0">
                  <c:v>1.1179216345900024E-2</c:v>
                </c:pt>
                <c:pt idx="1">
                  <c:v>1.1016703696055483E-2</c:v>
                </c:pt>
                <c:pt idx="2">
                  <c:v>1.0863322067215976E-2</c:v>
                </c:pt>
                <c:pt idx="3">
                  <c:v>1.0718381107801944E-2</c:v>
                </c:pt>
                <c:pt idx="4">
                  <c:v>1.0581634441324997E-2</c:v>
                </c:pt>
                <c:pt idx="5">
                  <c:v>1.0450449850672878E-2</c:v>
                </c:pt>
                <c:pt idx="6">
                  <c:v>1.0326084866114926E-2</c:v>
                </c:pt>
                <c:pt idx="7">
                  <c:v>1.0208240369229361E-2</c:v>
                </c:pt>
                <c:pt idx="8">
                  <c:v>1.0096293059377877E-2</c:v>
                </c:pt>
                <c:pt idx="9">
                  <c:v>9.9896747651180926E-3</c:v>
                </c:pt>
                <c:pt idx="10">
                  <c:v>9.8865263938250087E-3</c:v>
                </c:pt>
                <c:pt idx="11">
                  <c:v>9.788447416219136E-3</c:v>
                </c:pt>
                <c:pt idx="12">
                  <c:v>9.6944640485791284E-3</c:v>
                </c:pt>
                <c:pt idx="13">
                  <c:v>9.6032080559764425E-3</c:v>
                </c:pt>
                <c:pt idx="14">
                  <c:v>9.5138935528169006E-3</c:v>
                </c:pt>
                <c:pt idx="15">
                  <c:v>9.426258440811382E-3</c:v>
                </c:pt>
                <c:pt idx="16">
                  <c:v>9.3408168707816777E-3</c:v>
                </c:pt>
                <c:pt idx="17">
                  <c:v>9.2569910212463875E-3</c:v>
                </c:pt>
                <c:pt idx="18">
                  <c:v>9.1740986146949047E-3</c:v>
                </c:pt>
                <c:pt idx="19">
                  <c:v>9.0917943056357791E-3</c:v>
                </c:pt>
                <c:pt idx="20">
                  <c:v>9.0091789109133322E-3</c:v>
                </c:pt>
                <c:pt idx="21">
                  <c:v>8.9276803247005706E-3</c:v>
                </c:pt>
                <c:pt idx="22">
                  <c:v>8.8477871721858326E-3</c:v>
                </c:pt>
                <c:pt idx="23">
                  <c:v>8.7703730850787164E-3</c:v>
                </c:pt>
                <c:pt idx="24">
                  <c:v>8.696257227163412E-3</c:v>
                </c:pt>
                <c:pt idx="25">
                  <c:v>8.6251276423500878E-3</c:v>
                </c:pt>
                <c:pt idx="26">
                  <c:v>8.5572280542312845E-3</c:v>
                </c:pt>
                <c:pt idx="27">
                  <c:v>8.4917283708480992E-3</c:v>
                </c:pt>
                <c:pt idx="28">
                  <c:v>8.4274521669187134E-3</c:v>
                </c:pt>
                <c:pt idx="29">
                  <c:v>8.3635497316882218E-3</c:v>
                </c:pt>
              </c:numCache>
            </c:numRef>
          </c:val>
          <c:smooth val="0"/>
          <c:extLst>
            <c:ext xmlns:c16="http://schemas.microsoft.com/office/drawing/2014/chart" uri="{C3380CC4-5D6E-409C-BE32-E72D297353CC}">
              <c16:uniqueId val="{00000000-3684-4AF3-9728-87FE031ADF53}"/>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Submodel1!$E$4:$AN$4</c15:sqref>
                  </c15:fullRef>
                </c:ext>
              </c:extLst>
              <c:f>(Submodel1!$E$4:$AJ$4,Submodel1!$AN$4)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Submodel1s!$E$50:$AM$50</c15:sqref>
                  </c15:fullRef>
                </c:ext>
              </c:extLst>
              <c:f>Submodel1s!$E$50:$AJ$50</c:f>
              <c:numCache>
                <c:formatCode>0.000</c:formatCode>
                <c:ptCount val="30"/>
                <c:pt idx="0">
                  <c:v>1.1179216345900024E-2</c:v>
                </c:pt>
                <c:pt idx="1">
                  <c:v>1.1016703696055483E-2</c:v>
                </c:pt>
                <c:pt idx="2">
                  <c:v>1.0863322067215976E-2</c:v>
                </c:pt>
                <c:pt idx="3">
                  <c:v>1.0718381107801944E-2</c:v>
                </c:pt>
                <c:pt idx="4">
                  <c:v>1.0581634441324997E-2</c:v>
                </c:pt>
                <c:pt idx="5">
                  <c:v>1.0450449850672878E-2</c:v>
                </c:pt>
                <c:pt idx="6">
                  <c:v>1.0326084866114926E-2</c:v>
                </c:pt>
                <c:pt idx="7">
                  <c:v>1.0208240369229361E-2</c:v>
                </c:pt>
                <c:pt idx="8">
                  <c:v>1.0096293059377877E-2</c:v>
                </c:pt>
                <c:pt idx="9">
                  <c:v>9.9896747651180926E-3</c:v>
                </c:pt>
                <c:pt idx="10">
                  <c:v>9.8865263938250087E-3</c:v>
                </c:pt>
                <c:pt idx="11">
                  <c:v>9.788447416219136E-3</c:v>
                </c:pt>
                <c:pt idx="12">
                  <c:v>9.6944640485791284E-3</c:v>
                </c:pt>
                <c:pt idx="13">
                  <c:v>9.6032080559764425E-3</c:v>
                </c:pt>
                <c:pt idx="14">
                  <c:v>9.5138935528169006E-3</c:v>
                </c:pt>
                <c:pt idx="15">
                  <c:v>9.426258440811382E-3</c:v>
                </c:pt>
                <c:pt idx="16">
                  <c:v>9.3408168707816777E-3</c:v>
                </c:pt>
                <c:pt idx="17">
                  <c:v>9.2569910212463875E-3</c:v>
                </c:pt>
                <c:pt idx="18">
                  <c:v>9.1740986146949047E-3</c:v>
                </c:pt>
                <c:pt idx="19">
                  <c:v>9.0917943056357791E-3</c:v>
                </c:pt>
                <c:pt idx="20">
                  <c:v>9.0091789109133322E-3</c:v>
                </c:pt>
                <c:pt idx="21">
                  <c:v>8.9276803247005706E-3</c:v>
                </c:pt>
                <c:pt idx="22">
                  <c:v>8.8477871721858326E-3</c:v>
                </c:pt>
                <c:pt idx="23">
                  <c:v>8.7703730850787164E-3</c:v>
                </c:pt>
                <c:pt idx="24">
                  <c:v>8.696257227163412E-3</c:v>
                </c:pt>
                <c:pt idx="25">
                  <c:v>8.6251276423500878E-3</c:v>
                </c:pt>
                <c:pt idx="26">
                  <c:v>8.5572280542312845E-3</c:v>
                </c:pt>
                <c:pt idx="27">
                  <c:v>8.4917283708480992E-3</c:v>
                </c:pt>
                <c:pt idx="28">
                  <c:v>8.4274521669187134E-3</c:v>
                </c:pt>
                <c:pt idx="29">
                  <c:v>8.3635497316882218E-3</c:v>
                </c:pt>
              </c:numCache>
            </c:numRef>
          </c:val>
          <c:smooth val="0"/>
          <c:extLst>
            <c:ext xmlns:c16="http://schemas.microsoft.com/office/drawing/2014/chart" uri="{C3380CC4-5D6E-409C-BE32-E72D297353CC}">
              <c16:uniqueId val="{00000001-3684-4AF3-9728-87FE031ADF53}"/>
            </c:ext>
          </c:extLst>
        </c:ser>
        <c:dLbls>
          <c:showLegendKey val="0"/>
          <c:showVal val="0"/>
          <c:showCatName val="0"/>
          <c:showSerName val="0"/>
          <c:showPercent val="0"/>
          <c:showBubbleSize val="0"/>
        </c:dLbls>
        <c:smooth val="0"/>
        <c:axId val="-2120112424"/>
        <c:axId val="-2120115448"/>
      </c:lineChart>
      <c:catAx>
        <c:axId val="-2120112424"/>
        <c:scaling>
          <c:orientation val="minMax"/>
        </c:scaling>
        <c:delete val="0"/>
        <c:axPos val="b"/>
        <c:numFmt formatCode="0" sourceLinked="1"/>
        <c:majorTickMark val="none"/>
        <c:minorTickMark val="none"/>
        <c:tickLblPos val="nextTo"/>
        <c:crossAx val="-2120115448"/>
        <c:crosses val="autoZero"/>
        <c:auto val="1"/>
        <c:lblAlgn val="ctr"/>
        <c:lblOffset val="100"/>
        <c:noMultiLvlLbl val="0"/>
      </c:catAx>
      <c:valAx>
        <c:axId val="-2120115448"/>
        <c:scaling>
          <c:orientation val="minMax"/>
        </c:scaling>
        <c:delete val="0"/>
        <c:axPos val="l"/>
        <c:majorGridlines/>
        <c:numFmt formatCode="#,##0.000" sourceLinked="0"/>
        <c:majorTickMark val="none"/>
        <c:minorTickMark val="none"/>
        <c:tickLblPos val="nextTo"/>
        <c:spPr>
          <a:ln w="9525">
            <a:noFill/>
          </a:ln>
        </c:spPr>
        <c:crossAx val="-21201124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DataSummary!$K$454</c:f>
          <c:strCache>
            <c:ptCount val="1"/>
            <c:pt idx="0">
              <c:v>ARG: Marginal Product of Public Investment Efficiency (MPe)</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Submodel2!$F$4:$AG$4</c:f>
              <c:numCache>
                <c:formatCode>0</c:formatCode>
                <c:ptCount val="28"/>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numCache>
            </c:numRef>
          </c:cat>
          <c:val>
            <c:numRef>
              <c:f>Submodel2!$F$41:$AG$41</c:f>
              <c:numCache>
                <c:formatCode>0.000</c:formatCode>
                <c:ptCount val="28"/>
                <c:pt idx="0">
                  <c:v>-2.7982922594783254E-2</c:v>
                </c:pt>
                <c:pt idx="1">
                  <c:v>-2.763832296082681E-2</c:v>
                </c:pt>
                <c:pt idx="2">
                  <c:v>-2.7354275217178099E-2</c:v>
                </c:pt>
                <c:pt idx="3">
                  <c:v>-2.6852163371976934E-2</c:v>
                </c:pt>
                <c:pt idx="4">
                  <c:v>-2.6559462421238144E-2</c:v>
                </c:pt>
                <c:pt idx="5">
                  <c:v>-2.6301744355072203E-2</c:v>
                </c:pt>
                <c:pt idx="6">
                  <c:v>-2.6035821089255545E-2</c:v>
                </c:pt>
                <c:pt idx="7">
                  <c:v>-2.5761385503858855E-2</c:v>
                </c:pt>
                <c:pt idx="8">
                  <c:v>-2.5314293587333159E-2</c:v>
                </c:pt>
                <c:pt idx="9">
                  <c:v>-2.5106120861667219E-2</c:v>
                </c:pt>
                <c:pt idx="10">
                  <c:v>-2.4826455437948428E-2</c:v>
                </c:pt>
                <c:pt idx="11">
                  <c:v>-2.4416492662584242E-2</c:v>
                </c:pt>
                <c:pt idx="12">
                  <c:v>-2.3938860984028133E-2</c:v>
                </c:pt>
                <c:pt idx="13">
                  <c:v>-2.3454240174200863E-2</c:v>
                </c:pt>
                <c:pt idx="14">
                  <c:v>-2.306146191938014E-2</c:v>
                </c:pt>
                <c:pt idx="15">
                  <c:v>-2.2619389260329279E-2</c:v>
                </c:pt>
                <c:pt idx="16">
                  <c:v>-2.2108728424651534E-2</c:v>
                </c:pt>
                <c:pt idx="17">
                  <c:v>-2.1568925422008056E-2</c:v>
                </c:pt>
                <c:pt idx="18">
                  <c:v>-2.0920570147653375E-2</c:v>
                </c:pt>
                <c:pt idx="19">
                  <c:v>-2.0478281907042123E-2</c:v>
                </c:pt>
                <c:pt idx="20">
                  <c:v>-2.0121693518571557E-2</c:v>
                </c:pt>
                <c:pt idx="21">
                  <c:v>-1.990876230581928E-2</c:v>
                </c:pt>
                <c:pt idx="22">
                  <c:v>-1.9837907338158073E-2</c:v>
                </c:pt>
                <c:pt idx="23">
                  <c:v>-1.975153117093071E-2</c:v>
                </c:pt>
                <c:pt idx="24">
                  <c:v>-1.9727370852743235E-2</c:v>
                </c:pt>
                <c:pt idx="25">
                  <c:v>-1.9609214726374658E-2</c:v>
                </c:pt>
                <c:pt idx="26">
                  <c:v>-1.9339441583162434E-2</c:v>
                </c:pt>
                <c:pt idx="27">
                  <c:v>-1.8957703744219418E-2</c:v>
                </c:pt>
              </c:numCache>
            </c:numRef>
          </c:val>
          <c:smooth val="0"/>
          <c:extLst>
            <c:ext xmlns:c16="http://schemas.microsoft.com/office/drawing/2014/chart" uri="{C3380CC4-5D6E-409C-BE32-E72D297353CC}">
              <c16:uniqueId val="{00000000-2FCA-451D-B556-2CEB75124F68}"/>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Submodel2!$F$4:$AG$4</c:f>
              <c:numCache>
                <c:formatCode>0</c:formatCode>
                <c:ptCount val="28"/>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numCache>
            </c:numRef>
          </c:cat>
          <c:val>
            <c:numRef>
              <c:f>Submodel2s!$F$41:$AG$41</c:f>
              <c:numCache>
                <c:formatCode>0.000</c:formatCode>
                <c:ptCount val="28"/>
                <c:pt idx="0">
                  <c:v>-2.7982922594783254E-2</c:v>
                </c:pt>
                <c:pt idx="1">
                  <c:v>-2.763832296082681E-2</c:v>
                </c:pt>
                <c:pt idx="2">
                  <c:v>-2.7354275217178099E-2</c:v>
                </c:pt>
                <c:pt idx="3">
                  <c:v>-2.6852163371976934E-2</c:v>
                </c:pt>
                <c:pt idx="4">
                  <c:v>-2.6559462421238144E-2</c:v>
                </c:pt>
                <c:pt idx="5">
                  <c:v>-2.6301744355072203E-2</c:v>
                </c:pt>
                <c:pt idx="6">
                  <c:v>-2.6035821089255545E-2</c:v>
                </c:pt>
                <c:pt idx="7">
                  <c:v>-2.5761385503858855E-2</c:v>
                </c:pt>
                <c:pt idx="8">
                  <c:v>-2.5314293587333159E-2</c:v>
                </c:pt>
                <c:pt idx="9">
                  <c:v>-2.5106120861667219E-2</c:v>
                </c:pt>
                <c:pt idx="10">
                  <c:v>-2.4826455437948428E-2</c:v>
                </c:pt>
                <c:pt idx="11">
                  <c:v>-2.4416492662584242E-2</c:v>
                </c:pt>
                <c:pt idx="12">
                  <c:v>-2.3938860984028133E-2</c:v>
                </c:pt>
                <c:pt idx="13">
                  <c:v>-2.3454240174200863E-2</c:v>
                </c:pt>
                <c:pt idx="14">
                  <c:v>-2.306146191938014E-2</c:v>
                </c:pt>
                <c:pt idx="15">
                  <c:v>-2.2619389260329279E-2</c:v>
                </c:pt>
                <c:pt idx="16">
                  <c:v>-2.2108728424651534E-2</c:v>
                </c:pt>
                <c:pt idx="17">
                  <c:v>-2.1568925422008056E-2</c:v>
                </c:pt>
                <c:pt idx="18">
                  <c:v>-2.0920570147653375E-2</c:v>
                </c:pt>
                <c:pt idx="19">
                  <c:v>-2.0478281907042123E-2</c:v>
                </c:pt>
                <c:pt idx="20">
                  <c:v>-2.0121693518571557E-2</c:v>
                </c:pt>
                <c:pt idx="21">
                  <c:v>-1.990876230581928E-2</c:v>
                </c:pt>
                <c:pt idx="22">
                  <c:v>-1.9837907338158073E-2</c:v>
                </c:pt>
                <c:pt idx="23">
                  <c:v>-1.975153117093071E-2</c:v>
                </c:pt>
                <c:pt idx="24">
                  <c:v>-1.9727370852743235E-2</c:v>
                </c:pt>
                <c:pt idx="25">
                  <c:v>-1.9609214726374658E-2</c:v>
                </c:pt>
                <c:pt idx="26">
                  <c:v>-1.9339441583162434E-2</c:v>
                </c:pt>
                <c:pt idx="27">
                  <c:v>-1.8957703744219418E-2</c:v>
                </c:pt>
              </c:numCache>
            </c:numRef>
          </c:val>
          <c:smooth val="0"/>
          <c:extLst>
            <c:ext xmlns:c16="http://schemas.microsoft.com/office/drawing/2014/chart" uri="{C3380CC4-5D6E-409C-BE32-E72D297353CC}">
              <c16:uniqueId val="{00000001-2FCA-451D-B556-2CEB75124F68}"/>
            </c:ext>
          </c:extLst>
        </c:ser>
        <c:dLbls>
          <c:showLegendKey val="0"/>
          <c:showVal val="0"/>
          <c:showCatName val="0"/>
          <c:showSerName val="0"/>
          <c:showPercent val="0"/>
          <c:showBubbleSize val="0"/>
        </c:dLbls>
        <c:smooth val="0"/>
        <c:axId val="-2119214648"/>
        <c:axId val="-2119211112"/>
      </c:lineChart>
      <c:catAx>
        <c:axId val="-21192146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1112"/>
        <c:crosses val="autoZero"/>
        <c:auto val="1"/>
        <c:lblAlgn val="ctr"/>
        <c:lblOffset val="100"/>
        <c:noMultiLvlLbl val="0"/>
      </c:catAx>
      <c:valAx>
        <c:axId val="-211921111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464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DataSummary!$K$468</c:f>
          <c:strCache>
            <c:ptCount val="1"/>
            <c:pt idx="0">
              <c:v>ARG: Marginal Product of Public Investment Efficiency (MPe)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Submodel3!$F$42:$AN$42</c15:sqref>
                  </c15:fullRef>
                </c:ext>
              </c:extLst>
              <c:f>(Submodel3!$F$42:$AJ$42,Submodel3!$AN$42)</c:f>
              <c:numCache>
                <c:formatCode>#,##0.000</c:formatCode>
                <c:ptCount val="29"/>
                <c:pt idx="0">
                  <c:v>1.1016703696055483E-2</c:v>
                </c:pt>
                <c:pt idx="1">
                  <c:v>1.0863322059940976E-2</c:v>
                </c:pt>
                <c:pt idx="2">
                  <c:v>1.0718381093878876E-2</c:v>
                </c:pt>
                <c:pt idx="3">
                  <c:v>1.0581634421325386E-2</c:v>
                </c:pt>
                <c:pt idx="4">
                  <c:v>1.0450449825123694E-2</c:v>
                </c:pt>
                <c:pt idx="5">
                  <c:v>1.0326084835497806E-2</c:v>
                </c:pt>
                <c:pt idx="6">
                  <c:v>1.0208240333985739E-2</c:v>
                </c:pt>
                <c:pt idx="7">
                  <c:v>1.0096293019914011E-2</c:v>
                </c:pt>
                <c:pt idx="8">
                  <c:v>9.9896747218088701E-3</c:v>
                </c:pt>
                <c:pt idx="9">
                  <c:v>9.8865263470236317E-3</c:v>
                </c:pt>
                <c:pt idx="10">
                  <c:v>9.7884473662449793E-3</c:v>
                </c:pt>
                <c:pt idx="11">
                  <c:v>9.6944639957305678E-3</c:v>
                </c:pt>
                <c:pt idx="12">
                  <c:v>9.603208000536512E-3</c:v>
                </c:pt>
                <c:pt idx="13">
                  <c:v>9.5138934950533081E-3</c:v>
                </c:pt>
                <c:pt idx="14">
                  <c:v>9.4262583809753813E-3</c:v>
                </c:pt>
                <c:pt idx="15">
                  <c:v>9.340816809104209E-3</c:v>
                </c:pt>
                <c:pt idx="16">
                  <c:v>9.2569909579457797E-3</c:v>
                </c:pt>
                <c:pt idx="17">
                  <c:v>9.1740985499791615E-3</c:v>
                </c:pt>
                <c:pt idx="18">
                  <c:v>9.091794239701587E-3</c:v>
                </c:pt>
                <c:pt idx="19">
                  <c:v>9.0091788439511204E-3</c:v>
                </c:pt>
                <c:pt idx="20">
                  <c:v>8.9276802568781389E-3</c:v>
                </c:pt>
                <c:pt idx="21">
                  <c:v>8.8477871036550179E-3</c:v>
                </c:pt>
                <c:pt idx="22">
                  <c:v>8.7703730159726725E-3</c:v>
                </c:pt>
                <c:pt idx="23">
                  <c:v>8.6962571575972415E-3</c:v>
                </c:pt>
                <c:pt idx="24">
                  <c:v>8.6251275724303651E-3</c:v>
                </c:pt>
                <c:pt idx="25">
                  <c:v>8.5572279840524963E-3</c:v>
                </c:pt>
                <c:pt idx="26">
                  <c:v>8.4917283005022035E-3</c:v>
                </c:pt>
                <c:pt idx="27">
                  <c:v>8.4274520964990624E-3</c:v>
                </c:pt>
                <c:pt idx="28">
                  <c:v>8.3635496612877811E-3</c:v>
                </c:pt>
              </c:numCache>
            </c:numRef>
          </c:val>
          <c:smooth val="0"/>
          <c:extLst>
            <c:ext xmlns:c16="http://schemas.microsoft.com/office/drawing/2014/chart" uri="{C3380CC4-5D6E-409C-BE32-E72D297353CC}">
              <c16:uniqueId val="{00000000-C535-421C-8963-4247B1C3959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extLst>
                <c:ext xmlns:c15="http://schemas.microsoft.com/office/drawing/2012/chart" uri="{02D57815-91ED-43cb-92C2-25804820EDAC}">
                  <c15:fullRef>
                    <c15:sqref>Submodel3s!$F$42:$AN$42</c15:sqref>
                  </c15:fullRef>
                </c:ext>
              </c:extLst>
              <c:f>(Submodel3s!$F$42:$AJ$42,Submodel3s!$AN$42)</c:f>
              <c:numCache>
                <c:formatCode>#,##0.000</c:formatCode>
                <c:ptCount val="29"/>
                <c:pt idx="0">
                  <c:v>1.1016703696055483E-2</c:v>
                </c:pt>
                <c:pt idx="1">
                  <c:v>1.0863322059940976E-2</c:v>
                </c:pt>
                <c:pt idx="2">
                  <c:v>1.0718381093878876E-2</c:v>
                </c:pt>
                <c:pt idx="3">
                  <c:v>1.0581634421325386E-2</c:v>
                </c:pt>
                <c:pt idx="4">
                  <c:v>1.0450449825123694E-2</c:v>
                </c:pt>
                <c:pt idx="5">
                  <c:v>1.0326084835497806E-2</c:v>
                </c:pt>
                <c:pt idx="6">
                  <c:v>1.0208240333985739E-2</c:v>
                </c:pt>
                <c:pt idx="7">
                  <c:v>1.0096293019914011E-2</c:v>
                </c:pt>
                <c:pt idx="8">
                  <c:v>9.9896747218088701E-3</c:v>
                </c:pt>
                <c:pt idx="9">
                  <c:v>9.8865263470236317E-3</c:v>
                </c:pt>
                <c:pt idx="10">
                  <c:v>9.7884473662449793E-3</c:v>
                </c:pt>
                <c:pt idx="11">
                  <c:v>9.6944639957305678E-3</c:v>
                </c:pt>
                <c:pt idx="12">
                  <c:v>9.603208000536512E-3</c:v>
                </c:pt>
                <c:pt idx="13">
                  <c:v>9.5138934950533081E-3</c:v>
                </c:pt>
                <c:pt idx="14">
                  <c:v>9.4262583809753813E-3</c:v>
                </c:pt>
                <c:pt idx="15">
                  <c:v>9.340816809104209E-3</c:v>
                </c:pt>
                <c:pt idx="16">
                  <c:v>9.2569909579457797E-3</c:v>
                </c:pt>
                <c:pt idx="17">
                  <c:v>9.1740985499791615E-3</c:v>
                </c:pt>
                <c:pt idx="18">
                  <c:v>9.091794239701587E-3</c:v>
                </c:pt>
                <c:pt idx="19">
                  <c:v>9.0091788439511204E-3</c:v>
                </c:pt>
                <c:pt idx="20">
                  <c:v>8.9276802568781389E-3</c:v>
                </c:pt>
                <c:pt idx="21">
                  <c:v>8.8477871036550179E-3</c:v>
                </c:pt>
                <c:pt idx="22">
                  <c:v>8.7703730159726725E-3</c:v>
                </c:pt>
                <c:pt idx="23">
                  <c:v>8.6962571575972415E-3</c:v>
                </c:pt>
                <c:pt idx="24">
                  <c:v>8.6251275724303651E-3</c:v>
                </c:pt>
                <c:pt idx="25">
                  <c:v>8.5572279840524963E-3</c:v>
                </c:pt>
                <c:pt idx="26">
                  <c:v>8.4917283005022035E-3</c:v>
                </c:pt>
                <c:pt idx="27">
                  <c:v>8.4274520964990624E-3</c:v>
                </c:pt>
                <c:pt idx="28">
                  <c:v>8.3635496612877811E-3</c:v>
                </c:pt>
              </c:numCache>
            </c:numRef>
          </c:val>
          <c:smooth val="0"/>
          <c:extLst>
            <c:ext xmlns:c16="http://schemas.microsoft.com/office/drawing/2014/chart" uri="{C3380CC4-5D6E-409C-BE32-E72D297353CC}">
              <c16:uniqueId val="{00000001-C535-421C-8963-4247B1C39599}"/>
            </c:ext>
          </c:extLst>
        </c:ser>
        <c:dLbls>
          <c:showLegendKey val="0"/>
          <c:showVal val="0"/>
          <c:showCatName val="0"/>
          <c:showSerName val="0"/>
          <c:showPercent val="0"/>
          <c:showBubbleSize val="0"/>
        </c:dLbls>
        <c:smooth val="0"/>
        <c:axId val="-2120071288"/>
        <c:axId val="-2120074312"/>
      </c:lineChart>
      <c:catAx>
        <c:axId val="-2120071288"/>
        <c:scaling>
          <c:orientation val="minMax"/>
        </c:scaling>
        <c:delete val="0"/>
        <c:axPos val="b"/>
        <c:numFmt formatCode="0" sourceLinked="1"/>
        <c:majorTickMark val="none"/>
        <c:minorTickMark val="none"/>
        <c:tickLblPos val="nextTo"/>
        <c:crossAx val="-2120074312"/>
        <c:crosses val="autoZero"/>
        <c:auto val="1"/>
        <c:lblAlgn val="ctr"/>
        <c:lblOffset val="100"/>
        <c:noMultiLvlLbl val="0"/>
      </c:catAx>
      <c:valAx>
        <c:axId val="-2120074312"/>
        <c:scaling>
          <c:orientation val="minMax"/>
        </c:scaling>
        <c:delete val="0"/>
        <c:axPos val="l"/>
        <c:majorGridlines/>
        <c:numFmt formatCode="#,##0.000" sourceLinked="0"/>
        <c:majorTickMark val="none"/>
        <c:minorTickMark val="none"/>
        <c:tickLblPos val="nextTo"/>
        <c:spPr>
          <a:ln w="9525">
            <a:noFill/>
          </a:ln>
        </c:spPr>
        <c:crossAx val="-2120071288"/>
        <c:crosses val="autoZero"/>
        <c:crossBetween val="between"/>
        <c:majorUnit val="4.000000000000001E-3"/>
      </c:valAx>
    </c:plotArea>
    <c:legend>
      <c:legendPos val="b"/>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DataSummary!$D$437</c:f>
          <c:strCache>
            <c:ptCount val="1"/>
            <c:pt idx="0">
              <c:v>ARG: Debt Ratio to GDP (end of period)</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InputDataA_GeneralAssumptions!$I$84:$AR$84</c15:sqref>
                  </c15:fullRef>
                </c:ext>
              </c:extLst>
              <c:f>InputDataA_GeneralAssumptions!$I$84:$AN$84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InputDataA_GeneralAssumptions!$I$88:$AR$88</c15:sqref>
                  </c15:fullRef>
                </c:ext>
              </c:extLst>
              <c:f>InputDataA_GeneralAssumptions!$I$88:$AN$88</c:f>
              <c:numCache>
                <c:formatCode>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3B5E-43A0-AC72-78B11D505E61}"/>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InputDataA_GeneralAssumptions!$I$84:$AR$84</c15:sqref>
                  </c15:fullRef>
                </c:ext>
              </c:extLst>
              <c:f>InputDataA_GeneralAssumptions!$I$84:$AN$84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InputDataA_GeneralAssumptions!$I$92:$AR$92</c15:sqref>
                  </c15:fullRef>
                </c:ext>
              </c:extLst>
              <c:f>InputDataA_GeneralAssumptions!$I$92:$AN$92</c:f>
              <c:numCache>
                <c:formatCode>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3B5E-43A0-AC72-78B11D505E61}"/>
            </c:ext>
          </c:extLst>
        </c:ser>
        <c:dLbls>
          <c:showLegendKey val="0"/>
          <c:showVal val="0"/>
          <c:showCatName val="0"/>
          <c:showSerName val="0"/>
          <c:showPercent val="0"/>
          <c:showBubbleSize val="0"/>
        </c:dLbls>
        <c:smooth val="0"/>
        <c:axId val="-2121552872"/>
        <c:axId val="-2121549832"/>
      </c:lineChart>
      <c:catAx>
        <c:axId val="-2121552872"/>
        <c:scaling>
          <c:orientation val="minMax"/>
        </c:scaling>
        <c:delete val="0"/>
        <c:axPos val="b"/>
        <c:numFmt formatCode="0" sourceLinked="1"/>
        <c:majorTickMark val="none"/>
        <c:minorTickMark val="none"/>
        <c:tickLblPos val="nextTo"/>
        <c:crossAx val="-2121549832"/>
        <c:crosses val="autoZero"/>
        <c:auto val="1"/>
        <c:lblAlgn val="ctr"/>
        <c:lblOffset val="100"/>
        <c:noMultiLvlLbl val="0"/>
      </c:catAx>
      <c:valAx>
        <c:axId val="-2121549832"/>
        <c:scaling>
          <c:orientation val="minMax"/>
        </c:scaling>
        <c:delete val="0"/>
        <c:axPos val="l"/>
        <c:majorGridlines/>
        <c:numFmt formatCode="0%" sourceLinked="0"/>
        <c:majorTickMark val="none"/>
        <c:minorTickMark val="none"/>
        <c:tickLblPos val="nextTo"/>
        <c:spPr>
          <a:ln w="9525">
            <a:noFill/>
          </a:ln>
        </c:spPr>
        <c:crossAx val="-21215528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DataSummary!$D$438</c:f>
          <c:strCache>
            <c:ptCount val="1"/>
            <c:pt idx="0">
              <c:v>ARG: Net Foreign Direct Invest. Ratio to GDP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InputDataA_GeneralAssumptions!$I$94:$AR$94</c15:sqref>
                  </c15:fullRef>
                </c:ext>
              </c:extLst>
              <c:f>InputDataA_GeneralAssumptions!$I$94:$AN$94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InputDataA_GeneralAssumptions!$I$97:$AR$97</c15:sqref>
                  </c15:fullRef>
                </c:ext>
              </c:extLst>
              <c:f>InputDataA_GeneralAssumptions!$I$97:$AN$97</c:f>
              <c:numCache>
                <c:formatCode>0.000</c:formatCode>
                <c:ptCount val="30"/>
                <c:pt idx="0">
                  <c:v>1.4958209358155727E-2</c:v>
                </c:pt>
                <c:pt idx="1">
                  <c:v>1.4958209358155727E-2</c:v>
                </c:pt>
                <c:pt idx="2">
                  <c:v>1.4958209358155727E-2</c:v>
                </c:pt>
                <c:pt idx="3">
                  <c:v>1.4958209358155727E-2</c:v>
                </c:pt>
                <c:pt idx="4">
                  <c:v>1.4958209358155727E-2</c:v>
                </c:pt>
                <c:pt idx="5">
                  <c:v>1.4958209358155727E-2</c:v>
                </c:pt>
                <c:pt idx="6">
                  <c:v>1.4958209358155727E-2</c:v>
                </c:pt>
                <c:pt idx="7">
                  <c:v>1.4958209358155727E-2</c:v>
                </c:pt>
                <c:pt idx="8">
                  <c:v>1.4958209358155727E-2</c:v>
                </c:pt>
                <c:pt idx="9">
                  <c:v>1.4958209358155727E-2</c:v>
                </c:pt>
                <c:pt idx="10">
                  <c:v>1.4958209358155727E-2</c:v>
                </c:pt>
                <c:pt idx="11">
                  <c:v>1.4958209358155727E-2</c:v>
                </c:pt>
                <c:pt idx="12">
                  <c:v>1.4958209358155727E-2</c:v>
                </c:pt>
                <c:pt idx="13">
                  <c:v>1.4958209358155727E-2</c:v>
                </c:pt>
                <c:pt idx="14">
                  <c:v>1.4958209358155727E-2</c:v>
                </c:pt>
                <c:pt idx="15">
                  <c:v>1.4958209358155727E-2</c:v>
                </c:pt>
                <c:pt idx="16">
                  <c:v>1.4958209358155727E-2</c:v>
                </c:pt>
                <c:pt idx="17">
                  <c:v>1.4958209358155727E-2</c:v>
                </c:pt>
                <c:pt idx="18">
                  <c:v>1.4958209358155727E-2</c:v>
                </c:pt>
                <c:pt idx="19">
                  <c:v>1.4958209358155727E-2</c:v>
                </c:pt>
                <c:pt idx="20">
                  <c:v>1.4958209358155727E-2</c:v>
                </c:pt>
                <c:pt idx="21">
                  <c:v>1.4958209358155727E-2</c:v>
                </c:pt>
                <c:pt idx="22">
                  <c:v>1.4958209358155727E-2</c:v>
                </c:pt>
                <c:pt idx="23">
                  <c:v>1.4958209358155727E-2</c:v>
                </c:pt>
                <c:pt idx="24">
                  <c:v>1.4958209358155727E-2</c:v>
                </c:pt>
                <c:pt idx="25">
                  <c:v>1.4958209358155727E-2</c:v>
                </c:pt>
                <c:pt idx="26">
                  <c:v>1.4958209358155727E-2</c:v>
                </c:pt>
                <c:pt idx="27">
                  <c:v>1.4958209358155727E-2</c:v>
                </c:pt>
                <c:pt idx="28">
                  <c:v>1.4958209358155727E-2</c:v>
                </c:pt>
                <c:pt idx="29">
                  <c:v>1.4958209358155727E-2</c:v>
                </c:pt>
              </c:numCache>
            </c:numRef>
          </c:val>
          <c:smooth val="0"/>
          <c:extLst>
            <c:ext xmlns:c16="http://schemas.microsoft.com/office/drawing/2014/chart" uri="{C3380CC4-5D6E-409C-BE32-E72D297353CC}">
              <c16:uniqueId val="{00000000-015C-4B01-8FDD-0460FD97ABC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InputDataA_GeneralAssumptions!$I$94:$AR$94</c15:sqref>
                  </c15:fullRef>
                </c:ext>
              </c:extLst>
              <c:f>InputDataA_GeneralAssumptions!$I$94:$AN$94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InputDataA_GeneralAssumptions!$I$101:$AR$101</c15:sqref>
                  </c15:fullRef>
                </c:ext>
              </c:extLst>
              <c:f>InputDataA_GeneralAssumptions!$I$101:$AN$101</c:f>
              <c:numCache>
                <c:formatCode>0.000</c:formatCode>
                <c:ptCount val="30"/>
                <c:pt idx="0">
                  <c:v>1.4958209358155727E-2</c:v>
                </c:pt>
                <c:pt idx="1">
                  <c:v>1.4958209358155727E-2</c:v>
                </c:pt>
                <c:pt idx="2">
                  <c:v>1.4958209358155727E-2</c:v>
                </c:pt>
                <c:pt idx="3">
                  <c:v>1.4958209358155727E-2</c:v>
                </c:pt>
                <c:pt idx="4">
                  <c:v>1.4958209358155727E-2</c:v>
                </c:pt>
                <c:pt idx="5">
                  <c:v>1.4958209358155727E-2</c:v>
                </c:pt>
                <c:pt idx="6">
                  <c:v>1.4958209358155727E-2</c:v>
                </c:pt>
                <c:pt idx="7">
                  <c:v>1.4958209358155727E-2</c:v>
                </c:pt>
                <c:pt idx="8">
                  <c:v>1.4958209358155727E-2</c:v>
                </c:pt>
                <c:pt idx="9">
                  <c:v>1.4958209358155727E-2</c:v>
                </c:pt>
                <c:pt idx="10">
                  <c:v>1.4958209358155727E-2</c:v>
                </c:pt>
                <c:pt idx="11">
                  <c:v>1.4958209358155727E-2</c:v>
                </c:pt>
                <c:pt idx="12">
                  <c:v>1.4958209358155727E-2</c:v>
                </c:pt>
                <c:pt idx="13">
                  <c:v>1.4958209358155727E-2</c:v>
                </c:pt>
                <c:pt idx="14">
                  <c:v>1.4958209358155727E-2</c:v>
                </c:pt>
                <c:pt idx="15">
                  <c:v>1.4958209358155727E-2</c:v>
                </c:pt>
                <c:pt idx="16">
                  <c:v>1.4958209358155727E-2</c:v>
                </c:pt>
                <c:pt idx="17">
                  <c:v>1.4958209358155727E-2</c:v>
                </c:pt>
                <c:pt idx="18">
                  <c:v>1.4958209358155727E-2</c:v>
                </c:pt>
                <c:pt idx="19">
                  <c:v>1.4958209358155727E-2</c:v>
                </c:pt>
                <c:pt idx="20">
                  <c:v>1.4958209358155727E-2</c:v>
                </c:pt>
                <c:pt idx="21">
                  <c:v>1.4958209358155727E-2</c:v>
                </c:pt>
                <c:pt idx="22">
                  <c:v>1.4958209358155727E-2</c:v>
                </c:pt>
                <c:pt idx="23">
                  <c:v>1.4958209358155727E-2</c:v>
                </c:pt>
                <c:pt idx="24">
                  <c:v>1.4958209358155727E-2</c:v>
                </c:pt>
                <c:pt idx="25">
                  <c:v>1.4958209358155727E-2</c:v>
                </c:pt>
                <c:pt idx="26">
                  <c:v>1.4958209358155727E-2</c:v>
                </c:pt>
                <c:pt idx="27">
                  <c:v>1.4958209358155727E-2</c:v>
                </c:pt>
                <c:pt idx="28">
                  <c:v>1.4958209358155727E-2</c:v>
                </c:pt>
                <c:pt idx="29">
                  <c:v>1.4958209358155727E-2</c:v>
                </c:pt>
              </c:numCache>
            </c:numRef>
          </c:val>
          <c:smooth val="0"/>
          <c:extLst>
            <c:ext xmlns:c16="http://schemas.microsoft.com/office/drawing/2014/chart" uri="{C3380CC4-5D6E-409C-BE32-E72D297353CC}">
              <c16:uniqueId val="{00000001-015C-4B01-8FDD-0460FD97ABCC}"/>
            </c:ext>
          </c:extLst>
        </c:ser>
        <c:dLbls>
          <c:showLegendKey val="0"/>
          <c:showVal val="0"/>
          <c:showCatName val="0"/>
          <c:showSerName val="0"/>
          <c:showPercent val="0"/>
          <c:showBubbleSize val="0"/>
        </c:dLbls>
        <c:smooth val="0"/>
        <c:axId val="-2121509944"/>
        <c:axId val="-2121506904"/>
      </c:lineChart>
      <c:catAx>
        <c:axId val="-2121509944"/>
        <c:scaling>
          <c:orientation val="minMax"/>
        </c:scaling>
        <c:delete val="0"/>
        <c:axPos val="b"/>
        <c:numFmt formatCode="0" sourceLinked="1"/>
        <c:majorTickMark val="none"/>
        <c:minorTickMark val="none"/>
        <c:tickLblPos val="nextTo"/>
        <c:crossAx val="-2121506904"/>
        <c:crosses val="autoZero"/>
        <c:auto val="1"/>
        <c:lblAlgn val="ctr"/>
        <c:lblOffset val="100"/>
        <c:noMultiLvlLbl val="0"/>
      </c:catAx>
      <c:valAx>
        <c:axId val="-2121506904"/>
        <c:scaling>
          <c:orientation val="minMax"/>
        </c:scaling>
        <c:delete val="0"/>
        <c:axPos val="l"/>
        <c:majorGridlines/>
        <c:numFmt formatCode="0.0%" sourceLinked="0"/>
        <c:majorTickMark val="none"/>
        <c:minorTickMark val="none"/>
        <c:tickLblPos val="nextTo"/>
        <c:spPr>
          <a:ln w="9525">
            <a:noFill/>
          </a:ln>
        </c:spPr>
        <c:crossAx val="-21215099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u="none" strike="noStrike" baseline="0">
                <a:effectLst/>
              </a:rPr>
              <a:t>Total Population Annual Growth Rate</a:t>
            </a:r>
            <a:r>
              <a:rPr lang="en-US" sz="1400" b="1" i="0" u="none" strike="noStrike" baseline="0"/>
              <a:t> </a:t>
            </a:r>
            <a:endParaRPr lang="en-US" sz="1400"/>
          </a:p>
        </c:rich>
      </c:tx>
      <c:overlay val="0"/>
    </c:title>
    <c:autoTitleDeleted val="0"/>
    <c:plotArea>
      <c:layout/>
      <c:lineChart>
        <c:grouping val="standard"/>
        <c:varyColors val="0"/>
        <c:ser>
          <c:idx val="0"/>
          <c:order val="0"/>
          <c:tx>
            <c:v>Baseline</c:v>
          </c:tx>
          <c:marker>
            <c:symbol val="none"/>
          </c:marker>
          <c:cat>
            <c:numRef>
              <c:f>InputDataA_GeneralAssumptions!$I$103:$AR$103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InputDataA_GeneralAssumptions!$I$106:$AR$106</c:f>
              <c:numCache>
                <c:formatCode>0.000</c:formatCode>
                <c:ptCount val="30"/>
                <c:pt idx="0">
                  <c:v>8.9745714122446696E-3</c:v>
                </c:pt>
                <c:pt idx="1">
                  <c:v>8.824043333915732E-3</c:v>
                </c:pt>
                <c:pt idx="2">
                  <c:v>8.6169567853122686E-3</c:v>
                </c:pt>
                <c:pt idx="3">
                  <c:v>8.4574764950844372E-3</c:v>
                </c:pt>
                <c:pt idx="4">
                  <c:v>8.2588335461899476E-3</c:v>
                </c:pt>
                <c:pt idx="5">
                  <c:v>8.0645161290322509E-3</c:v>
                </c:pt>
                <c:pt idx="6">
                  <c:v>7.8743455497383152E-3</c:v>
                </c:pt>
                <c:pt idx="7">
                  <c:v>7.6881519345053384E-3</c:v>
                </c:pt>
                <c:pt idx="8">
                  <c:v>7.5057736720554047E-3</c:v>
                </c:pt>
                <c:pt idx="9">
                  <c:v>7.3065902578797193E-3</c:v>
                </c:pt>
                <c:pt idx="10">
                  <c:v>7.1316821423492716E-3</c:v>
                </c:pt>
                <c:pt idx="11">
                  <c:v>6.9399612653324727E-3</c:v>
                </c:pt>
                <c:pt idx="12">
                  <c:v>6.7518833146338331E-3</c:v>
                </c:pt>
                <c:pt idx="13">
                  <c:v>6.5672948715398416E-3</c:v>
                </c:pt>
                <c:pt idx="14">
                  <c:v>6.4058205974810711E-3</c:v>
                </c:pt>
                <c:pt idx="15">
                  <c:v>6.2471760014144451E-3</c:v>
                </c:pt>
                <c:pt idx="16">
                  <c:v>6.0912516350715151E-3</c:v>
                </c:pt>
                <c:pt idx="17">
                  <c:v>5.9185376360777475E-3</c:v>
                </c:pt>
                <c:pt idx="18">
                  <c:v>5.7679694432655193E-3</c:v>
                </c:pt>
                <c:pt idx="19">
                  <c:v>5.6198093484474132E-3</c:v>
                </c:pt>
                <c:pt idx="20">
                  <c:v>5.4548922372688047E-3</c:v>
                </c:pt>
                <c:pt idx="21">
                  <c:v>5.2925108126564702E-3</c:v>
                </c:pt>
                <c:pt idx="22">
                  <c:v>5.1514293801302458E-3</c:v>
                </c:pt>
                <c:pt idx="23">
                  <c:v>4.9936171810467389E-3</c:v>
                </c:pt>
                <c:pt idx="24">
                  <c:v>4.8567265662942116E-3</c:v>
                </c:pt>
                <c:pt idx="25">
                  <c:v>4.7031267427595225E-3</c:v>
                </c:pt>
                <c:pt idx="26">
                  <c:v>4.5700963975798814E-3</c:v>
                </c:pt>
                <c:pt idx="27">
                  <c:v>4.4387961837404344E-3</c:v>
                </c:pt>
                <c:pt idx="28">
                  <c:v>4.2724855597322531E-3</c:v>
                </c:pt>
                <c:pt idx="29">
                  <c:v>4.1082383873793926E-3</c:v>
                </c:pt>
              </c:numCache>
            </c:numRef>
          </c:val>
          <c:smooth val="0"/>
          <c:extLst>
            <c:ext xmlns:c16="http://schemas.microsoft.com/office/drawing/2014/chart" uri="{C3380CC4-5D6E-409C-BE32-E72D297353CC}">
              <c16:uniqueId val="{00000000-7150-4F72-B2F9-03AD142F5AA1}"/>
            </c:ext>
          </c:extLst>
        </c:ser>
        <c:ser>
          <c:idx val="1"/>
          <c:order val="1"/>
          <c:tx>
            <c:v>Scenario</c:v>
          </c:tx>
          <c:spPr>
            <a:ln>
              <a:prstDash val="sysDash"/>
            </a:ln>
          </c:spPr>
          <c:marker>
            <c:symbol val="none"/>
          </c:marker>
          <c:cat>
            <c:numRef>
              <c:f>InputDataA_GeneralAssumptions!$I$103:$AR$103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InputDataA_GeneralAssumptions!$I$110:$AR$110</c:f>
              <c:numCache>
                <c:formatCode>0.000</c:formatCode>
                <c:ptCount val="30"/>
                <c:pt idx="0">
                  <c:v>8.9745714122446696E-3</c:v>
                </c:pt>
                <c:pt idx="1">
                  <c:v>8.824043333915732E-3</c:v>
                </c:pt>
                <c:pt idx="2">
                  <c:v>8.6169567853122686E-3</c:v>
                </c:pt>
                <c:pt idx="3">
                  <c:v>8.4574764950844372E-3</c:v>
                </c:pt>
                <c:pt idx="4">
                  <c:v>8.2588335461899476E-3</c:v>
                </c:pt>
                <c:pt idx="5">
                  <c:v>8.0645161290322509E-3</c:v>
                </c:pt>
                <c:pt idx="6">
                  <c:v>7.8743455497383152E-3</c:v>
                </c:pt>
                <c:pt idx="7">
                  <c:v>7.6881519345053384E-3</c:v>
                </c:pt>
                <c:pt idx="8">
                  <c:v>7.5057736720554047E-3</c:v>
                </c:pt>
                <c:pt idx="9">
                  <c:v>7.3065902578797193E-3</c:v>
                </c:pt>
                <c:pt idx="10">
                  <c:v>7.1316821423492716E-3</c:v>
                </c:pt>
                <c:pt idx="11">
                  <c:v>6.9399612653324727E-3</c:v>
                </c:pt>
                <c:pt idx="12">
                  <c:v>6.7518833146338331E-3</c:v>
                </c:pt>
                <c:pt idx="13">
                  <c:v>6.5672948715398416E-3</c:v>
                </c:pt>
                <c:pt idx="14">
                  <c:v>6.4058205974810711E-3</c:v>
                </c:pt>
                <c:pt idx="15">
                  <c:v>6.2471760014144451E-3</c:v>
                </c:pt>
                <c:pt idx="16">
                  <c:v>6.0912516350715151E-3</c:v>
                </c:pt>
                <c:pt idx="17">
                  <c:v>5.9185376360777475E-3</c:v>
                </c:pt>
                <c:pt idx="18">
                  <c:v>5.7679694432655193E-3</c:v>
                </c:pt>
                <c:pt idx="19">
                  <c:v>5.6198093484474132E-3</c:v>
                </c:pt>
                <c:pt idx="20">
                  <c:v>5.4548922372688047E-3</c:v>
                </c:pt>
                <c:pt idx="21">
                  <c:v>5.2925108126564702E-3</c:v>
                </c:pt>
                <c:pt idx="22">
                  <c:v>5.1514293801302458E-3</c:v>
                </c:pt>
                <c:pt idx="23">
                  <c:v>4.9936171810467389E-3</c:v>
                </c:pt>
                <c:pt idx="24">
                  <c:v>4.8567265662942116E-3</c:v>
                </c:pt>
                <c:pt idx="25">
                  <c:v>4.7031267427595225E-3</c:v>
                </c:pt>
                <c:pt idx="26">
                  <c:v>4.5700963975798814E-3</c:v>
                </c:pt>
                <c:pt idx="27">
                  <c:v>4.4387961837404344E-3</c:v>
                </c:pt>
                <c:pt idx="28">
                  <c:v>4.2724855597322531E-3</c:v>
                </c:pt>
                <c:pt idx="29">
                  <c:v>4.1082383873793926E-3</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1470696"/>
        <c:axId val="-2121467688"/>
      </c:lineChart>
      <c:catAx>
        <c:axId val="-2121470696"/>
        <c:scaling>
          <c:orientation val="minMax"/>
        </c:scaling>
        <c:delete val="0"/>
        <c:axPos val="b"/>
        <c:numFmt formatCode="0" sourceLinked="1"/>
        <c:majorTickMark val="none"/>
        <c:minorTickMark val="none"/>
        <c:tickLblPos val="nextTo"/>
        <c:crossAx val="-2121467688"/>
        <c:crosses val="autoZero"/>
        <c:auto val="1"/>
        <c:lblAlgn val="ctr"/>
        <c:lblOffset val="100"/>
        <c:noMultiLvlLbl val="0"/>
      </c:catAx>
      <c:valAx>
        <c:axId val="-2121467688"/>
        <c:scaling>
          <c:orientation val="minMax"/>
        </c:scaling>
        <c:delete val="0"/>
        <c:axPos val="l"/>
        <c:majorGridlines/>
        <c:numFmt formatCode="0.0%" sourceLinked="0"/>
        <c:majorTickMark val="none"/>
        <c:minorTickMark val="none"/>
        <c:tickLblPos val="nextTo"/>
        <c:spPr>
          <a:ln w="9525">
            <a:noFill/>
          </a:ln>
        </c:spPr>
        <c:crossAx val="-21214706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DataSummary!$D$435</c:f>
          <c:strCache>
            <c:ptCount val="1"/>
            <c:pt idx="0">
              <c:v>ARG: Labor force participation rate, Total </c:v>
            </c:pt>
          </c:strCache>
        </c:strRef>
      </c:tx>
      <c:layout>
        <c:manualLayout>
          <c:xMode val="edge"/>
          <c:yMode val="edge"/>
          <c:x val="0.12605630241000715"/>
          <c:y val="1.9122359006480523E-2"/>
        </c:manualLayout>
      </c:layout>
      <c:overlay val="0"/>
      <c:txPr>
        <a:bodyPr/>
        <a:lstStyle/>
        <a:p>
          <a:pPr>
            <a:defRPr sz="1300"/>
          </a:pPr>
          <a:endParaRPr lang="en-US"/>
        </a:p>
      </c:txPr>
    </c:title>
    <c:autoTitleDeleted val="0"/>
    <c:plotArea>
      <c:layout>
        <c:manualLayout>
          <c:layoutTarget val="inner"/>
          <c:xMode val="edge"/>
          <c:yMode val="edge"/>
          <c:x val="0.123838696204571"/>
          <c:y val="0.16481530267053501"/>
          <c:w val="0.82743450383620798"/>
          <c:h val="0.58166582632711095"/>
        </c:manualLayout>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InputDataA_GeneralAssumptions!$I$132:$AR$132</c15:sqref>
                  </c15:fullRef>
                </c:ext>
              </c:extLst>
              <c:f>InputDataA_GeneralAssumptions!$I$132:$AN$132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InputDataA_GeneralAssumptions!$I$68:$AR$68</c15:sqref>
                  </c15:fullRef>
                </c:ext>
              </c:extLst>
              <c:f>InputDataA_GeneralAssumptions!$I$68:$AN$68</c:f>
              <c:numCache>
                <c:formatCode>0.000</c:formatCode>
                <c:ptCount val="30"/>
                <c:pt idx="0">
                  <c:v>0.69265138223467648</c:v>
                </c:pt>
                <c:pt idx="1">
                  <c:v>0.69267515991550932</c:v>
                </c:pt>
                <c:pt idx="2">
                  <c:v>0.69269903695331969</c:v>
                </c:pt>
                <c:pt idx="3">
                  <c:v>0.69272277320766973</c:v>
                </c:pt>
                <c:pt idx="4">
                  <c:v>0.69274624507557903</c:v>
                </c:pt>
                <c:pt idx="5">
                  <c:v>0.69276944136097429</c:v>
                </c:pt>
                <c:pt idx="6">
                  <c:v>0.69279250053424846</c:v>
                </c:pt>
                <c:pt idx="7">
                  <c:v>0.69281545901070873</c:v>
                </c:pt>
                <c:pt idx="8">
                  <c:v>0.69283840745210235</c:v>
                </c:pt>
                <c:pt idx="9">
                  <c:v>0.69286137965909378</c:v>
                </c:pt>
                <c:pt idx="10">
                  <c:v>0.6928844069492559</c:v>
                </c:pt>
                <c:pt idx="11">
                  <c:v>0.6929075583355464</c:v>
                </c:pt>
                <c:pt idx="12">
                  <c:v>0.6929309623138058</c:v>
                </c:pt>
                <c:pt idx="13">
                  <c:v>0.69295477441222675</c:v>
                </c:pt>
                <c:pt idx="14">
                  <c:v>0.69297910615633473</c:v>
                </c:pt>
                <c:pt idx="15">
                  <c:v>0.69300399849621697</c:v>
                </c:pt>
                <c:pt idx="16">
                  <c:v>0.69302948487273208</c:v>
                </c:pt>
                <c:pt idx="17">
                  <c:v>0.69305552856321495</c:v>
                </c:pt>
                <c:pt idx="18">
                  <c:v>0.69308209912016294</c:v>
                </c:pt>
                <c:pt idx="19">
                  <c:v>0.69310918851354453</c:v>
                </c:pt>
                <c:pt idx="20">
                  <c:v>0.69313675535002062</c:v>
                </c:pt>
                <c:pt idx="21">
                  <c:v>0.69316484289303104</c:v>
                </c:pt>
                <c:pt idx="22">
                  <c:v>0.69319338399662578</c:v>
                </c:pt>
                <c:pt idx="23">
                  <c:v>0.69322236083339717</c:v>
                </c:pt>
                <c:pt idx="24">
                  <c:v>0.69325170390289759</c:v>
                </c:pt>
                <c:pt idx="25">
                  <c:v>0.69328142899237655</c:v>
                </c:pt>
                <c:pt idx="26">
                  <c:v>0.69331148931534381</c:v>
                </c:pt>
                <c:pt idx="27">
                  <c:v>0.69334182942386158</c:v>
                </c:pt>
                <c:pt idx="28">
                  <c:v>0.69337239375717297</c:v>
                </c:pt>
                <c:pt idx="29">
                  <c:v>0.6934030770761459</c:v>
                </c:pt>
              </c:numCache>
            </c:numRef>
          </c:val>
          <c:smooth val="0"/>
          <c:extLst>
            <c:ext xmlns:c16="http://schemas.microsoft.com/office/drawing/2014/chart" uri="{C3380CC4-5D6E-409C-BE32-E72D297353CC}">
              <c16:uniqueId val="{00000000-3D4B-4D63-9384-FFAE9969C4B8}"/>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InputDataA_GeneralAssumptions!$I$132:$AR$132</c15:sqref>
                  </c15:fullRef>
                </c:ext>
              </c:extLst>
              <c:f>InputDataA_GeneralAssumptions!$I$132:$AN$132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InputDataA_GeneralAssumptions!$I$69:$AR$69</c15:sqref>
                  </c15:fullRef>
                </c:ext>
              </c:extLst>
              <c:f>InputDataA_GeneralAssumptions!$I$69:$AN$69</c:f>
              <c:numCache>
                <c:formatCode>0.000</c:formatCode>
                <c:ptCount val="30"/>
                <c:pt idx="0">
                  <c:v>0.69265138223467648</c:v>
                </c:pt>
                <c:pt idx="1">
                  <c:v>0.69267515991550932</c:v>
                </c:pt>
                <c:pt idx="2">
                  <c:v>0.69269903695331969</c:v>
                </c:pt>
                <c:pt idx="3">
                  <c:v>0.69272277320766973</c:v>
                </c:pt>
                <c:pt idx="4">
                  <c:v>0.69274624507557903</c:v>
                </c:pt>
                <c:pt idx="5">
                  <c:v>0.69276944136097429</c:v>
                </c:pt>
                <c:pt idx="6">
                  <c:v>0.69279250053424846</c:v>
                </c:pt>
                <c:pt idx="7">
                  <c:v>0.69281545901070873</c:v>
                </c:pt>
                <c:pt idx="8">
                  <c:v>0.69283840745210235</c:v>
                </c:pt>
                <c:pt idx="9">
                  <c:v>0.69286137965909378</c:v>
                </c:pt>
                <c:pt idx="10">
                  <c:v>0.6928844069492559</c:v>
                </c:pt>
                <c:pt idx="11">
                  <c:v>0.6929075583355464</c:v>
                </c:pt>
                <c:pt idx="12">
                  <c:v>0.6929309623138058</c:v>
                </c:pt>
                <c:pt idx="13">
                  <c:v>0.69295477441222675</c:v>
                </c:pt>
                <c:pt idx="14">
                  <c:v>0.69297910615633473</c:v>
                </c:pt>
                <c:pt idx="15">
                  <c:v>0.69300399849621697</c:v>
                </c:pt>
                <c:pt idx="16">
                  <c:v>0.69302948487273208</c:v>
                </c:pt>
                <c:pt idx="17">
                  <c:v>0.69305552856321495</c:v>
                </c:pt>
                <c:pt idx="18">
                  <c:v>0.69308209912016294</c:v>
                </c:pt>
                <c:pt idx="19">
                  <c:v>0.69310918851354453</c:v>
                </c:pt>
                <c:pt idx="20">
                  <c:v>0.69313675535002062</c:v>
                </c:pt>
                <c:pt idx="21">
                  <c:v>0.69316484289303104</c:v>
                </c:pt>
                <c:pt idx="22">
                  <c:v>0.69319338399662578</c:v>
                </c:pt>
                <c:pt idx="23">
                  <c:v>0.69322236083339717</c:v>
                </c:pt>
                <c:pt idx="24">
                  <c:v>0.69325170390289759</c:v>
                </c:pt>
                <c:pt idx="25">
                  <c:v>0.69328142899237655</c:v>
                </c:pt>
                <c:pt idx="26">
                  <c:v>0.69331148931534381</c:v>
                </c:pt>
                <c:pt idx="27">
                  <c:v>0.69334182942386158</c:v>
                </c:pt>
                <c:pt idx="28">
                  <c:v>0.69337239375717297</c:v>
                </c:pt>
                <c:pt idx="29">
                  <c:v>0.6934030770761459</c:v>
                </c:pt>
              </c:numCache>
            </c:numRef>
          </c:val>
          <c:smooth val="0"/>
          <c:extLst>
            <c:ext xmlns:c16="http://schemas.microsoft.com/office/drawing/2014/chart" uri="{C3380CC4-5D6E-409C-BE32-E72D297353CC}">
              <c16:uniqueId val="{00000001-3D4B-4D63-9384-FFAE9969C4B8}"/>
            </c:ext>
          </c:extLst>
        </c:ser>
        <c:dLbls>
          <c:showLegendKey val="0"/>
          <c:showVal val="0"/>
          <c:showCatName val="0"/>
          <c:showSerName val="0"/>
          <c:showPercent val="0"/>
          <c:showBubbleSize val="0"/>
        </c:dLbls>
        <c:smooth val="0"/>
        <c:axId val="-2121428440"/>
        <c:axId val="-2121425400"/>
      </c:lineChart>
      <c:catAx>
        <c:axId val="-2121428440"/>
        <c:scaling>
          <c:orientation val="minMax"/>
        </c:scaling>
        <c:delete val="0"/>
        <c:axPos val="b"/>
        <c:numFmt formatCode="0" sourceLinked="1"/>
        <c:majorTickMark val="none"/>
        <c:minorTickMark val="none"/>
        <c:tickLblPos val="nextTo"/>
        <c:crossAx val="-2121425400"/>
        <c:crosses val="autoZero"/>
        <c:auto val="1"/>
        <c:lblAlgn val="ctr"/>
        <c:lblOffset val="100"/>
        <c:noMultiLvlLbl val="0"/>
      </c:catAx>
      <c:valAx>
        <c:axId val="-2121425400"/>
        <c:scaling>
          <c:orientation val="minMax"/>
          <c:min val="0"/>
        </c:scaling>
        <c:delete val="0"/>
        <c:axPos val="l"/>
        <c:majorGridlines/>
        <c:numFmt formatCode="0%" sourceLinked="0"/>
        <c:majorTickMark val="none"/>
        <c:minorTickMark val="none"/>
        <c:tickLblPos val="nextTo"/>
        <c:spPr>
          <a:ln w="9525">
            <a:noFill/>
          </a:ln>
        </c:spPr>
        <c:crossAx val="-21214284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21" Type="http://schemas.openxmlformats.org/officeDocument/2006/relationships/chart" Target="../charts/chart40.xml"/><Relationship Id="rId34" Type="http://schemas.openxmlformats.org/officeDocument/2006/relationships/chart" Target="../charts/chart53.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33" Type="http://schemas.openxmlformats.org/officeDocument/2006/relationships/chart" Target="../charts/chart52.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29" Type="http://schemas.openxmlformats.org/officeDocument/2006/relationships/chart" Target="../charts/chart48.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32" Type="http://schemas.openxmlformats.org/officeDocument/2006/relationships/chart" Target="../charts/chart51.xml"/><Relationship Id="rId37" Type="http://schemas.openxmlformats.org/officeDocument/2006/relationships/chart" Target="../charts/chart56.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28" Type="http://schemas.openxmlformats.org/officeDocument/2006/relationships/chart" Target="../charts/chart47.xml"/><Relationship Id="rId36" Type="http://schemas.openxmlformats.org/officeDocument/2006/relationships/chart" Target="../charts/chart55.xml"/><Relationship Id="rId10" Type="http://schemas.openxmlformats.org/officeDocument/2006/relationships/chart" Target="../charts/chart29.xml"/><Relationship Id="rId19" Type="http://schemas.openxmlformats.org/officeDocument/2006/relationships/chart" Target="../charts/chart38.xml"/><Relationship Id="rId31" Type="http://schemas.openxmlformats.org/officeDocument/2006/relationships/chart" Target="../charts/chart50.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 Id="rId27" Type="http://schemas.openxmlformats.org/officeDocument/2006/relationships/chart" Target="../charts/chart46.xml"/><Relationship Id="rId30" Type="http://schemas.openxmlformats.org/officeDocument/2006/relationships/chart" Target="../charts/chart49.xml"/><Relationship Id="rId35" Type="http://schemas.openxmlformats.org/officeDocument/2006/relationships/chart" Target="../charts/chart54.xml"/><Relationship Id="rId8" Type="http://schemas.openxmlformats.org/officeDocument/2006/relationships/chart" Target="../charts/chart27.xml"/><Relationship Id="rId3"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76200</xdr:rowOff>
    </xdr:from>
    <xdr:to>
      <xdr:col>7</xdr:col>
      <xdr:colOff>85725</xdr:colOff>
      <xdr:row>17</xdr:row>
      <xdr:rowOff>19050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1681</xdr:colOff>
      <xdr:row>3</xdr:row>
      <xdr:rowOff>68915</xdr:rowOff>
    </xdr:from>
    <xdr:to>
      <xdr:col>15</xdr:col>
      <xdr:colOff>87406</xdr:colOff>
      <xdr:row>17</xdr:row>
      <xdr:rowOff>11765</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xdr:row>
      <xdr:rowOff>101600</xdr:rowOff>
    </xdr:from>
    <xdr:to>
      <xdr:col>7</xdr:col>
      <xdr:colOff>85725</xdr:colOff>
      <xdr:row>33</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74611</xdr:colOff>
      <xdr:row>19</xdr:row>
      <xdr:rowOff>92075</xdr:rowOff>
    </xdr:from>
    <xdr:to>
      <xdr:col>15</xdr:col>
      <xdr:colOff>84136</xdr:colOff>
      <xdr:row>33</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xdr:row>
      <xdr:rowOff>101600</xdr:rowOff>
    </xdr:from>
    <xdr:to>
      <xdr:col>7</xdr:col>
      <xdr:colOff>127000</xdr:colOff>
      <xdr:row>49</xdr:row>
      <xdr:rowOff>0</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74612</xdr:colOff>
      <xdr:row>35</xdr:row>
      <xdr:rowOff>76200</xdr:rowOff>
    </xdr:from>
    <xdr:to>
      <xdr:col>15</xdr:col>
      <xdr:colOff>84137</xdr:colOff>
      <xdr:row>49</xdr:row>
      <xdr:rowOff>0</xdr:rowOff>
    </xdr:to>
    <xdr:graphicFrame macro="">
      <xdr:nvGraphicFramePr>
        <xdr:cNvPr id="10" name="Chart 9">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17742</xdr:colOff>
      <xdr:row>35</xdr:row>
      <xdr:rowOff>96931</xdr:rowOff>
    </xdr:from>
    <xdr:to>
      <xdr:col>24</xdr:col>
      <xdr:colOff>65367</xdr:colOff>
      <xdr:row>49</xdr:row>
      <xdr:rowOff>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51</xdr:row>
      <xdr:rowOff>104587</xdr:rowOff>
    </xdr:from>
    <xdr:to>
      <xdr:col>7</xdr:col>
      <xdr:colOff>9525</xdr:colOff>
      <xdr:row>65</xdr:row>
      <xdr:rowOff>0</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33618</xdr:colOff>
      <xdr:row>19</xdr:row>
      <xdr:rowOff>134470</xdr:rowOff>
    </xdr:from>
    <xdr:to>
      <xdr:col>24</xdr:col>
      <xdr:colOff>119343</xdr:colOff>
      <xdr:row>33</xdr:row>
      <xdr:rowOff>0</xdr:rowOff>
    </xdr:to>
    <xdr:graphicFrame macro="">
      <xdr:nvGraphicFramePr>
        <xdr:cNvPr id="19" name="Chart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xdr:colOff>
      <xdr:row>51</xdr:row>
      <xdr:rowOff>119529</xdr:rowOff>
    </xdr:from>
    <xdr:to>
      <xdr:col>24</xdr:col>
      <xdr:colOff>85726</xdr:colOff>
      <xdr:row>65</xdr:row>
      <xdr:rowOff>0</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184149</xdr:colOff>
      <xdr:row>51</xdr:row>
      <xdr:rowOff>114300</xdr:rowOff>
    </xdr:from>
    <xdr:to>
      <xdr:col>15</xdr:col>
      <xdr:colOff>3174</xdr:colOff>
      <xdr:row>65</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396875</xdr:colOff>
      <xdr:row>51</xdr:row>
      <xdr:rowOff>114300</xdr:rowOff>
    </xdr:from>
    <xdr:to>
      <xdr:col>30</xdr:col>
      <xdr:colOff>482600</xdr:colOff>
      <xdr:row>65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xdr:colOff>
      <xdr:row>66</xdr:row>
      <xdr:rowOff>196850</xdr:rowOff>
    </xdr:from>
    <xdr:to>
      <xdr:col>7</xdr:col>
      <xdr:colOff>19050</xdr:colOff>
      <xdr:row>80</xdr:row>
      <xdr:rowOff>139700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51</xdr:row>
      <xdr:rowOff>104587</xdr:rowOff>
    </xdr:from>
    <xdr:to>
      <xdr:col>7</xdr:col>
      <xdr:colOff>9525</xdr:colOff>
      <xdr:row>65</xdr:row>
      <xdr:rowOff>0</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82</xdr:row>
      <xdr:rowOff>104587</xdr:rowOff>
    </xdr:from>
    <xdr:to>
      <xdr:col>7</xdr:col>
      <xdr:colOff>9525</xdr:colOff>
      <xdr:row>96</xdr:row>
      <xdr:rowOff>0</xdr:rowOff>
    </xdr:to>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82</xdr:row>
      <xdr:rowOff>104587</xdr:rowOff>
    </xdr:from>
    <xdr:to>
      <xdr:col>7</xdr:col>
      <xdr:colOff>9525</xdr:colOff>
      <xdr:row>96</xdr:row>
      <xdr:rowOff>0</xdr:rowOff>
    </xdr:to>
    <xdr:graphicFrame macro="">
      <xdr:nvGraphicFramePr>
        <xdr:cNvPr id="18" name="Chart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88605</xdr:colOff>
      <xdr:row>51</xdr:row>
      <xdr:rowOff>88604</xdr:rowOff>
    </xdr:from>
    <xdr:to>
      <xdr:col>37</xdr:col>
      <xdr:colOff>174330</xdr:colOff>
      <xdr:row>64</xdr:row>
      <xdr:rowOff>184042</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29535</xdr:colOff>
      <xdr:row>66</xdr:row>
      <xdr:rowOff>147675</xdr:rowOff>
    </xdr:from>
    <xdr:to>
      <xdr:col>15</xdr:col>
      <xdr:colOff>30211</xdr:colOff>
      <xdr:row>80</xdr:row>
      <xdr:rowOff>142875</xdr:rowOff>
    </xdr:to>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22152</xdr:colOff>
      <xdr:row>66</xdr:row>
      <xdr:rowOff>143982</xdr:rowOff>
    </xdr:from>
    <xdr:to>
      <xdr:col>23</xdr:col>
      <xdr:colOff>654137</xdr:colOff>
      <xdr:row>80</xdr:row>
      <xdr:rowOff>139182</xdr:rowOff>
    </xdr:to>
    <xdr:graphicFrame macro="">
      <xdr:nvGraphicFramePr>
        <xdr:cNvPr id="23" name="Chart 22">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81189</xdr:colOff>
      <xdr:row>2</xdr:row>
      <xdr:rowOff>9979</xdr:rowOff>
    </xdr:from>
    <xdr:to>
      <xdr:col>5</xdr:col>
      <xdr:colOff>4989</xdr:colOff>
      <xdr:row>15</xdr:row>
      <xdr:rowOff>152854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15420</xdr:colOff>
      <xdr:row>2</xdr:row>
      <xdr:rowOff>26306</xdr:rowOff>
    </xdr:from>
    <xdr:to>
      <xdr:col>16</xdr:col>
      <xdr:colOff>777420</xdr:colOff>
      <xdr:row>15</xdr:row>
      <xdr:rowOff>169181</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99106</xdr:colOff>
      <xdr:row>18</xdr:row>
      <xdr:rowOff>7710</xdr:rowOff>
    </xdr:from>
    <xdr:to>
      <xdr:col>5</xdr:col>
      <xdr:colOff>22906</xdr:colOff>
      <xdr:row>31</xdr:row>
      <xdr:rowOff>150585</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187323</xdr:colOff>
      <xdr:row>18</xdr:row>
      <xdr:rowOff>42182</xdr:rowOff>
    </xdr:from>
    <xdr:to>
      <xdr:col>16</xdr:col>
      <xdr:colOff>758823</xdr:colOff>
      <xdr:row>31</xdr:row>
      <xdr:rowOff>185057</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52162</xdr:colOff>
      <xdr:row>34</xdr:row>
      <xdr:rowOff>15875</xdr:rowOff>
    </xdr:from>
    <xdr:to>
      <xdr:col>4</xdr:col>
      <xdr:colOff>814162</xdr:colOff>
      <xdr:row>47</xdr:row>
      <xdr:rowOff>158750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109084</xdr:colOff>
      <xdr:row>34</xdr:row>
      <xdr:rowOff>12925</xdr:rowOff>
    </xdr:from>
    <xdr:to>
      <xdr:col>17</xdr:col>
      <xdr:colOff>0</xdr:colOff>
      <xdr:row>47</xdr:row>
      <xdr:rowOff>155800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66675</xdr:colOff>
      <xdr:row>2</xdr:row>
      <xdr:rowOff>19050</xdr:rowOff>
    </xdr:from>
    <xdr:to>
      <xdr:col>22</xdr:col>
      <xdr:colOff>828675</xdr:colOff>
      <xdr:row>15</xdr:row>
      <xdr:rowOff>161925</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0</xdr:colOff>
      <xdr:row>2</xdr:row>
      <xdr:rowOff>0</xdr:rowOff>
    </xdr:from>
    <xdr:to>
      <xdr:col>37</xdr:col>
      <xdr:colOff>762000</xdr:colOff>
      <xdr:row>15</xdr:row>
      <xdr:rowOff>142875</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47625</xdr:colOff>
      <xdr:row>18</xdr:row>
      <xdr:rowOff>38100</xdr:rowOff>
    </xdr:from>
    <xdr:to>
      <xdr:col>22</xdr:col>
      <xdr:colOff>809625</xdr:colOff>
      <xdr:row>31</xdr:row>
      <xdr:rowOff>180975</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9525</xdr:colOff>
      <xdr:row>18</xdr:row>
      <xdr:rowOff>28575</xdr:rowOff>
    </xdr:from>
    <xdr:to>
      <xdr:col>37</xdr:col>
      <xdr:colOff>771525</xdr:colOff>
      <xdr:row>31</xdr:row>
      <xdr:rowOff>171450</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34</xdr:row>
      <xdr:rowOff>28575</xdr:rowOff>
    </xdr:from>
    <xdr:to>
      <xdr:col>22</xdr:col>
      <xdr:colOff>738641</xdr:colOff>
      <xdr:row>47</xdr:row>
      <xdr:rowOff>171450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28575</xdr:colOff>
      <xdr:row>34</xdr:row>
      <xdr:rowOff>38100</xdr:rowOff>
    </xdr:from>
    <xdr:to>
      <xdr:col>37</xdr:col>
      <xdr:colOff>738641</xdr:colOff>
      <xdr:row>47</xdr:row>
      <xdr:rowOff>180975</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43</xdr:col>
      <xdr:colOff>0</xdr:colOff>
      <xdr:row>2</xdr:row>
      <xdr:rowOff>0</xdr:rowOff>
    </xdr:from>
    <xdr:to>
      <xdr:col>47</xdr:col>
      <xdr:colOff>762000</xdr:colOff>
      <xdr:row>15</xdr:row>
      <xdr:rowOff>142875</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43</xdr:col>
      <xdr:colOff>0</xdr:colOff>
      <xdr:row>34</xdr:row>
      <xdr:rowOff>0</xdr:rowOff>
    </xdr:from>
    <xdr:to>
      <xdr:col>47</xdr:col>
      <xdr:colOff>710066</xdr:colOff>
      <xdr:row>47</xdr:row>
      <xdr:rowOff>142875</xdr:rowOff>
    </xdr:to>
    <xdr:graphicFrame macro="">
      <xdr:nvGraphicFramePr>
        <xdr:cNvPr id="16" name="Chart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43</xdr:col>
      <xdr:colOff>0</xdr:colOff>
      <xdr:row>18</xdr:row>
      <xdr:rowOff>0</xdr:rowOff>
    </xdr:from>
    <xdr:to>
      <xdr:col>47</xdr:col>
      <xdr:colOff>762000</xdr:colOff>
      <xdr:row>31</xdr:row>
      <xdr:rowOff>142875</xdr:rowOff>
    </xdr:to>
    <xdr:graphicFrame macro="">
      <xdr:nvGraphicFramePr>
        <xdr:cNvPr id="17" name="Chart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48</xdr:col>
      <xdr:colOff>0</xdr:colOff>
      <xdr:row>2</xdr:row>
      <xdr:rowOff>0</xdr:rowOff>
    </xdr:from>
    <xdr:to>
      <xdr:col>52</xdr:col>
      <xdr:colOff>762000</xdr:colOff>
      <xdr:row>15</xdr:row>
      <xdr:rowOff>142875</xdr:rowOff>
    </xdr:to>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48</xdr:col>
      <xdr:colOff>0</xdr:colOff>
      <xdr:row>34</xdr:row>
      <xdr:rowOff>0</xdr:rowOff>
    </xdr:from>
    <xdr:to>
      <xdr:col>52</xdr:col>
      <xdr:colOff>710066</xdr:colOff>
      <xdr:row>47</xdr:row>
      <xdr:rowOff>142875</xdr:rowOff>
    </xdr:to>
    <xdr:graphicFrame macro="">
      <xdr:nvGraphicFramePr>
        <xdr:cNvPr id="19" name="Chart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81189</xdr:colOff>
      <xdr:row>2</xdr:row>
      <xdr:rowOff>9979</xdr:rowOff>
    </xdr:from>
    <xdr:to>
      <xdr:col>11</xdr:col>
      <xdr:colOff>0</xdr:colOff>
      <xdr:row>15</xdr:row>
      <xdr:rowOff>152854</xdr:rowOff>
    </xdr:to>
    <xdr:graphicFrame macro="">
      <xdr:nvGraphicFramePr>
        <xdr:cNvPr id="20" name="Chart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81189</xdr:colOff>
      <xdr:row>18</xdr:row>
      <xdr:rowOff>9979</xdr:rowOff>
    </xdr:from>
    <xdr:to>
      <xdr:col>11</xdr:col>
      <xdr:colOff>0</xdr:colOff>
      <xdr:row>31</xdr:row>
      <xdr:rowOff>152854</xdr:rowOff>
    </xdr:to>
    <xdr:graphicFrame macro="">
      <xdr:nvGraphicFramePr>
        <xdr:cNvPr id="21" name="Chart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81189</xdr:colOff>
      <xdr:row>34</xdr:row>
      <xdr:rowOff>9979</xdr:rowOff>
    </xdr:from>
    <xdr:to>
      <xdr:col>11</xdr:col>
      <xdr:colOff>4989</xdr:colOff>
      <xdr:row>47</xdr:row>
      <xdr:rowOff>152854</xdr:rowOff>
    </xdr:to>
    <xdr:graphicFrame macro="">
      <xdr:nvGraphicFramePr>
        <xdr:cNvPr id="22" name="Chart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53</xdr:col>
      <xdr:colOff>0</xdr:colOff>
      <xdr:row>2</xdr:row>
      <xdr:rowOff>0</xdr:rowOff>
    </xdr:from>
    <xdr:to>
      <xdr:col>57</xdr:col>
      <xdr:colOff>762000</xdr:colOff>
      <xdr:row>15</xdr:row>
      <xdr:rowOff>142875</xdr:rowOff>
    </xdr:to>
    <xdr:graphicFrame macro="">
      <xdr:nvGraphicFramePr>
        <xdr:cNvPr id="23" name="Chart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58</xdr:col>
      <xdr:colOff>0</xdr:colOff>
      <xdr:row>2</xdr:row>
      <xdr:rowOff>0</xdr:rowOff>
    </xdr:from>
    <xdr:to>
      <xdr:col>62</xdr:col>
      <xdr:colOff>762000</xdr:colOff>
      <xdr:row>15</xdr:row>
      <xdr:rowOff>142875</xdr:rowOff>
    </xdr:to>
    <xdr:graphicFrame macro="">
      <xdr:nvGraphicFramePr>
        <xdr:cNvPr id="24" name="Chart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53</xdr:col>
      <xdr:colOff>0</xdr:colOff>
      <xdr:row>34</xdr:row>
      <xdr:rowOff>0</xdr:rowOff>
    </xdr:from>
    <xdr:to>
      <xdr:col>57</xdr:col>
      <xdr:colOff>762000</xdr:colOff>
      <xdr:row>47</xdr:row>
      <xdr:rowOff>142875</xdr:rowOff>
    </xdr:to>
    <xdr:graphicFrame macro="">
      <xdr:nvGraphicFramePr>
        <xdr:cNvPr id="25" name="Chart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22</xdr:col>
      <xdr:colOff>939800</xdr:colOff>
      <xdr:row>2</xdr:row>
      <xdr:rowOff>25400</xdr:rowOff>
    </xdr:from>
    <xdr:to>
      <xdr:col>27</xdr:col>
      <xdr:colOff>107950</xdr:colOff>
      <xdr:row>15</xdr:row>
      <xdr:rowOff>168275</xdr:rowOff>
    </xdr:to>
    <xdr:graphicFrame macro="">
      <xdr:nvGraphicFramePr>
        <xdr:cNvPr id="26" name="Chart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22</xdr:col>
      <xdr:colOff>927100</xdr:colOff>
      <xdr:row>18</xdr:row>
      <xdr:rowOff>12700</xdr:rowOff>
    </xdr:from>
    <xdr:to>
      <xdr:col>27</xdr:col>
      <xdr:colOff>95250</xdr:colOff>
      <xdr:row>31</xdr:row>
      <xdr:rowOff>155575</xdr:rowOff>
    </xdr:to>
    <xdr:graphicFrame macro="">
      <xdr:nvGraphicFramePr>
        <xdr:cNvPr id="27" name="Chart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22</xdr:col>
      <xdr:colOff>889000</xdr:colOff>
      <xdr:row>33</xdr:row>
      <xdr:rowOff>190500</xdr:rowOff>
    </xdr:from>
    <xdr:to>
      <xdr:col>27</xdr:col>
      <xdr:colOff>5216</xdr:colOff>
      <xdr:row>47</xdr:row>
      <xdr:rowOff>136525</xdr:rowOff>
    </xdr:to>
    <xdr:graphicFrame macro="">
      <xdr:nvGraphicFramePr>
        <xdr:cNvPr id="28" name="Chart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2</xdr:row>
      <xdr:rowOff>0</xdr:rowOff>
    </xdr:from>
    <xdr:to>
      <xdr:col>42</xdr:col>
      <xdr:colOff>762000</xdr:colOff>
      <xdr:row>15</xdr:row>
      <xdr:rowOff>142875</xdr:rowOff>
    </xdr:to>
    <xdr:graphicFrame macro="">
      <xdr:nvGraphicFramePr>
        <xdr:cNvPr id="29" name="Chart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18</xdr:row>
      <xdr:rowOff>0</xdr:rowOff>
    </xdr:from>
    <xdr:to>
      <xdr:col>42</xdr:col>
      <xdr:colOff>762000</xdr:colOff>
      <xdr:row>31</xdr:row>
      <xdr:rowOff>142875</xdr:rowOff>
    </xdr:to>
    <xdr:graphicFrame macro="">
      <xdr:nvGraphicFramePr>
        <xdr:cNvPr id="30" name="Chart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38</xdr:col>
      <xdr:colOff>0</xdr:colOff>
      <xdr:row>34</xdr:row>
      <xdr:rowOff>0</xdr:rowOff>
    </xdr:from>
    <xdr:to>
      <xdr:col>42</xdr:col>
      <xdr:colOff>710066</xdr:colOff>
      <xdr:row>47</xdr:row>
      <xdr:rowOff>142875</xdr:rowOff>
    </xdr:to>
    <xdr:graphicFrame macro="">
      <xdr:nvGraphicFramePr>
        <xdr:cNvPr id="31" name="Chart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63</xdr:col>
      <xdr:colOff>0</xdr:colOff>
      <xdr:row>2</xdr:row>
      <xdr:rowOff>0</xdr:rowOff>
    </xdr:from>
    <xdr:to>
      <xdr:col>67</xdr:col>
      <xdr:colOff>753036</xdr:colOff>
      <xdr:row>16</xdr:row>
      <xdr:rowOff>4669</xdr:rowOff>
    </xdr:to>
    <xdr:graphicFrame macro="">
      <xdr:nvGraphicFramePr>
        <xdr:cNvPr id="32" name="Chart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48</xdr:col>
      <xdr:colOff>0</xdr:colOff>
      <xdr:row>18</xdr:row>
      <xdr:rowOff>0</xdr:rowOff>
    </xdr:from>
    <xdr:to>
      <xdr:col>52</xdr:col>
      <xdr:colOff>753035</xdr:colOff>
      <xdr:row>32</xdr:row>
      <xdr:rowOff>4670</xdr:rowOff>
    </xdr:to>
    <xdr:graphicFrame macro="">
      <xdr:nvGraphicFramePr>
        <xdr:cNvPr id="33" name="Chart 3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63</xdr:col>
      <xdr:colOff>186765</xdr:colOff>
      <xdr:row>33</xdr:row>
      <xdr:rowOff>189752</xdr:rowOff>
    </xdr:from>
    <xdr:to>
      <xdr:col>68</xdr:col>
      <xdr:colOff>47426</xdr:colOff>
      <xdr:row>47</xdr:row>
      <xdr:rowOff>194421</xdr:rowOff>
    </xdr:to>
    <xdr:graphicFrame macro="">
      <xdr:nvGraphicFramePr>
        <xdr:cNvPr id="34" name="Chart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58</xdr:col>
      <xdr:colOff>0</xdr:colOff>
      <xdr:row>34</xdr:row>
      <xdr:rowOff>0</xdr:rowOff>
    </xdr:from>
    <xdr:to>
      <xdr:col>62</xdr:col>
      <xdr:colOff>753036</xdr:colOff>
      <xdr:row>48</xdr:row>
      <xdr:rowOff>4669</xdr:rowOff>
    </xdr:to>
    <xdr:graphicFrame macro="">
      <xdr:nvGraphicFramePr>
        <xdr:cNvPr id="35" name="Chart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68</xdr:col>
      <xdr:colOff>0</xdr:colOff>
      <xdr:row>2</xdr:row>
      <xdr:rowOff>0</xdr:rowOff>
    </xdr:from>
    <xdr:to>
      <xdr:col>72</xdr:col>
      <xdr:colOff>753035</xdr:colOff>
      <xdr:row>16</xdr:row>
      <xdr:rowOff>4669</xdr:rowOff>
    </xdr:to>
    <xdr:graphicFrame macro="">
      <xdr:nvGraphicFramePr>
        <xdr:cNvPr id="36" name="Chart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27</xdr:col>
      <xdr:colOff>215900</xdr:colOff>
      <xdr:row>2</xdr:row>
      <xdr:rowOff>6350</xdr:rowOff>
    </xdr:from>
    <xdr:to>
      <xdr:col>32</xdr:col>
      <xdr:colOff>812800</xdr:colOff>
      <xdr:row>15</xdr:row>
      <xdr:rowOff>149225</xdr:rowOff>
    </xdr:to>
    <xdr:graphicFrame macro="">
      <xdr:nvGraphicFramePr>
        <xdr:cNvPr id="38" name="Chart 37">
          <a:extLst>
            <a:ext uri="{FF2B5EF4-FFF2-40B4-BE49-F238E27FC236}">
              <a16:creationId xmlns:a16="http://schemas.microsoft.com/office/drawing/2014/main" id="{E7618363-5DC8-4644-9F60-AFC8B56B6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27</xdr:col>
      <xdr:colOff>209550</xdr:colOff>
      <xdr:row>18</xdr:row>
      <xdr:rowOff>6350</xdr:rowOff>
    </xdr:from>
    <xdr:to>
      <xdr:col>32</xdr:col>
      <xdr:colOff>812800</xdr:colOff>
      <xdr:row>31</xdr:row>
      <xdr:rowOff>149225</xdr:rowOff>
    </xdr:to>
    <xdr:graphicFrame macro="">
      <xdr:nvGraphicFramePr>
        <xdr:cNvPr id="39" name="Chart 38">
          <a:extLst>
            <a:ext uri="{FF2B5EF4-FFF2-40B4-BE49-F238E27FC236}">
              <a16:creationId xmlns:a16="http://schemas.microsoft.com/office/drawing/2014/main" id="{BF2458AB-279D-4D5C-9D3F-FF312B5B5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27</xdr:col>
      <xdr:colOff>171450</xdr:colOff>
      <xdr:row>34</xdr:row>
      <xdr:rowOff>0</xdr:rowOff>
    </xdr:from>
    <xdr:to>
      <xdr:col>32</xdr:col>
      <xdr:colOff>722766</xdr:colOff>
      <xdr:row>47</xdr:row>
      <xdr:rowOff>142875</xdr:rowOff>
    </xdr:to>
    <xdr:graphicFrame macro="">
      <xdr:nvGraphicFramePr>
        <xdr:cNvPr id="40" name="Chart 39">
          <a:extLst>
            <a:ext uri="{FF2B5EF4-FFF2-40B4-BE49-F238E27FC236}">
              <a16:creationId xmlns:a16="http://schemas.microsoft.com/office/drawing/2014/main" id="{25AEC524-A906-47E7-9A72-9D577B4FF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26</xdr:col>
      <xdr:colOff>728663</xdr:colOff>
      <xdr:row>46</xdr:row>
      <xdr:rowOff>190500</xdr:rowOff>
    </xdr:from>
    <xdr:ext cx="184731" cy="264560"/>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24522113"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26</xdr:col>
      <xdr:colOff>728663</xdr:colOff>
      <xdr:row>4</xdr:row>
      <xdr:rowOff>0</xdr:rowOff>
    </xdr:from>
    <xdr:ext cx="184731" cy="264560"/>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24515763"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26</xdr:col>
      <xdr:colOff>0</xdr:colOff>
      <xdr:row>48</xdr:row>
      <xdr:rowOff>0</xdr:rowOff>
    </xdr:from>
    <xdr:to>
      <xdr:col>26</xdr:col>
      <xdr:colOff>129540</xdr:colOff>
      <xdr:row>49</xdr:row>
      <xdr:rowOff>60961</xdr:rowOff>
    </xdr:to>
    <xdr:pic>
      <xdr:nvPicPr>
        <xdr:cNvPr id="103445" name="Picture 21" descr="clip_image001.png">
          <a:extLst>
            <a:ext uri="{FF2B5EF4-FFF2-40B4-BE49-F238E27FC236}">
              <a16:creationId xmlns:a16="http://schemas.microsoft.com/office/drawing/2014/main" id="{00000000-0008-0000-0D00-0000159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98100" y="9540240"/>
          <a:ext cx="129540" cy="259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worldbank.org/LTGM"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93"/>
  <sheetViews>
    <sheetView tabSelected="1" workbookViewId="0">
      <selection activeCell="A4" sqref="A4"/>
    </sheetView>
  </sheetViews>
  <sheetFormatPr defaultColWidth="8.625" defaultRowHeight="15.75"/>
  <cols>
    <col min="1" max="1" width="13.125" customWidth="1"/>
    <col min="8" max="8" width="13.625" customWidth="1"/>
    <col min="11" max="11" width="12.125" customWidth="1"/>
    <col min="15" max="15" width="7.625" customWidth="1"/>
    <col min="16" max="16" width="2.375" customWidth="1"/>
    <col min="17" max="17" width="4.125" customWidth="1"/>
    <col min="18" max="18" width="21.125" customWidth="1"/>
  </cols>
  <sheetData>
    <row r="1" spans="1:19">
      <c r="A1" s="783" t="s">
        <v>1080</v>
      </c>
      <c r="B1" s="784"/>
      <c r="C1" s="784"/>
      <c r="D1" s="784"/>
      <c r="E1" s="784"/>
      <c r="F1" s="784"/>
      <c r="G1" s="784"/>
      <c r="H1" s="784"/>
      <c r="I1" s="784"/>
      <c r="J1" s="784"/>
      <c r="K1" s="784"/>
      <c r="L1" s="785"/>
    </row>
    <row r="2" spans="1:19">
      <c r="A2" s="786" t="s">
        <v>1839</v>
      </c>
      <c r="B2" s="787"/>
      <c r="C2" s="787"/>
      <c r="D2" s="787"/>
      <c r="E2" s="787"/>
      <c r="F2" s="787"/>
      <c r="G2" s="787"/>
      <c r="H2" s="787"/>
      <c r="I2" s="787"/>
      <c r="J2" s="787"/>
      <c r="K2" s="787"/>
      <c r="L2" s="788"/>
    </row>
    <row r="3" spans="1:19">
      <c r="A3" s="789">
        <v>44547</v>
      </c>
      <c r="B3" s="790"/>
      <c r="C3" s="790"/>
      <c r="D3" s="790"/>
      <c r="E3" s="790"/>
      <c r="F3" s="790"/>
      <c r="G3" s="790"/>
      <c r="H3" s="790"/>
      <c r="I3" s="790"/>
      <c r="J3" s="790"/>
      <c r="K3" s="790"/>
      <c r="L3" s="791"/>
    </row>
    <row r="4" spans="1:19">
      <c r="A4" s="778"/>
      <c r="B4" s="766"/>
      <c r="C4" s="766"/>
      <c r="D4" s="766"/>
      <c r="E4" s="766"/>
      <c r="F4" s="766" t="s">
        <v>1840</v>
      </c>
      <c r="G4" s="766"/>
      <c r="H4" s="766"/>
      <c r="I4" s="766"/>
      <c r="J4" s="766"/>
      <c r="K4" s="766"/>
      <c r="L4" s="767"/>
    </row>
    <row r="5" spans="1:19">
      <c r="A5" s="273"/>
      <c r="B5" s="274"/>
      <c r="C5" s="274"/>
      <c r="D5" s="274"/>
      <c r="E5" s="274"/>
      <c r="F5" s="274" t="s">
        <v>615</v>
      </c>
      <c r="G5" s="274"/>
      <c r="H5" s="274"/>
      <c r="I5" s="274"/>
      <c r="J5" s="274"/>
      <c r="K5" s="274"/>
      <c r="L5" s="275"/>
      <c r="R5" s="336"/>
      <c r="S5" s="336"/>
    </row>
    <row r="6" spans="1:19">
      <c r="A6" s="780" t="s">
        <v>616</v>
      </c>
      <c r="B6" s="781"/>
      <c r="C6" s="781"/>
      <c r="D6" s="781"/>
      <c r="E6" s="781"/>
      <c r="F6" s="781"/>
      <c r="G6" s="781"/>
      <c r="H6" s="781"/>
      <c r="I6" s="781"/>
      <c r="J6" s="781"/>
      <c r="K6" s="781"/>
      <c r="L6" s="782"/>
    </row>
    <row r="7" spans="1:19">
      <c r="A7" s="792" t="s">
        <v>1084</v>
      </c>
      <c r="B7" s="793"/>
      <c r="C7" s="793"/>
      <c r="D7" s="793"/>
      <c r="E7" s="793"/>
      <c r="F7" s="793"/>
      <c r="G7" s="793"/>
      <c r="H7" s="793"/>
      <c r="I7" s="793"/>
      <c r="J7" s="793"/>
      <c r="K7" s="793"/>
      <c r="L7" s="794"/>
    </row>
    <row r="8" spans="1:19">
      <c r="A8" s="780" t="s">
        <v>505</v>
      </c>
      <c r="B8" s="781"/>
      <c r="C8" s="781"/>
      <c r="D8" s="781"/>
      <c r="E8" s="781"/>
      <c r="F8" s="781"/>
      <c r="G8" s="781"/>
      <c r="H8" s="781"/>
      <c r="I8" s="781"/>
      <c r="J8" s="781"/>
      <c r="K8" s="781"/>
      <c r="L8" s="782"/>
    </row>
    <row r="9" spans="1:19">
      <c r="A9" s="780" t="s">
        <v>1083</v>
      </c>
      <c r="B9" s="781"/>
      <c r="C9" s="781"/>
      <c r="D9" s="781"/>
      <c r="E9" s="781"/>
      <c r="F9" s="781"/>
      <c r="G9" s="781"/>
      <c r="H9" s="781"/>
      <c r="I9" s="781"/>
      <c r="J9" s="781"/>
      <c r="K9" s="781"/>
      <c r="L9" s="782"/>
    </row>
    <row r="10" spans="1:19">
      <c r="A10" s="796"/>
      <c r="B10" s="797"/>
      <c r="C10" s="797"/>
      <c r="D10" s="797"/>
      <c r="E10" s="797"/>
      <c r="F10" s="797"/>
      <c r="G10" s="797"/>
      <c r="H10" s="797"/>
      <c r="I10" s="797"/>
      <c r="J10" s="797"/>
      <c r="K10" s="797"/>
      <c r="L10" s="798"/>
    </row>
    <row r="11" spans="1:19">
      <c r="A11" s="780" t="s">
        <v>508</v>
      </c>
      <c r="B11" s="781"/>
      <c r="C11" s="781"/>
      <c r="D11" s="781"/>
      <c r="E11" s="781"/>
      <c r="F11" s="781"/>
      <c r="G11" s="781"/>
      <c r="H11" s="781"/>
      <c r="I11" s="781"/>
      <c r="J11" s="781"/>
      <c r="K11" s="781"/>
      <c r="L11" s="782"/>
    </row>
    <row r="12" spans="1:19" ht="16.5" thickBot="1">
      <c r="A12" s="800" t="s">
        <v>509</v>
      </c>
      <c r="B12" s="801"/>
      <c r="C12" s="801"/>
      <c r="D12" s="801"/>
      <c r="E12" s="801"/>
      <c r="F12" s="801"/>
      <c r="G12" s="801"/>
      <c r="H12" s="801"/>
      <c r="I12" s="801"/>
      <c r="J12" s="801"/>
      <c r="K12" s="801"/>
      <c r="L12" s="802"/>
    </row>
    <row r="14" spans="1:19" s="336" customFormat="1" ht="32.1" customHeight="1">
      <c r="A14" s="803" t="s">
        <v>1058</v>
      </c>
      <c r="B14" s="804"/>
      <c r="C14" s="804"/>
      <c r="D14" s="804"/>
      <c r="E14" s="804"/>
      <c r="F14" s="804"/>
      <c r="G14" s="804"/>
      <c r="H14" s="804"/>
      <c r="I14" s="804"/>
      <c r="J14" s="804"/>
      <c r="K14" s="804"/>
      <c r="L14" s="804"/>
      <c r="M14" s="804"/>
      <c r="N14" s="804"/>
      <c r="O14" s="804"/>
      <c r="P14" s="805"/>
    </row>
    <row r="15" spans="1:19" s="336" customFormat="1" ht="17.100000000000001" customHeight="1">
      <c r="A15" s="420"/>
      <c r="B15" s="424" t="s">
        <v>1022</v>
      </c>
      <c r="C15" s="421"/>
      <c r="D15" s="421"/>
      <c r="E15" s="421"/>
      <c r="F15" s="421"/>
      <c r="G15" s="421"/>
      <c r="H15" s="421"/>
      <c r="I15" s="421"/>
      <c r="J15" s="421"/>
      <c r="K15" s="421"/>
      <c r="L15" s="421"/>
      <c r="M15" s="421"/>
      <c r="N15" s="421"/>
      <c r="O15" s="421"/>
    </row>
    <row r="16" spans="1:19" ht="20.85" customHeight="1">
      <c r="A16" s="803" t="s">
        <v>1656</v>
      </c>
      <c r="B16" s="804"/>
      <c r="C16" s="804"/>
      <c r="D16" s="804"/>
      <c r="E16" s="804"/>
      <c r="F16" s="804"/>
      <c r="G16" s="804"/>
      <c r="H16" s="804"/>
      <c r="I16" s="804"/>
      <c r="J16" s="804"/>
      <c r="K16" s="804"/>
      <c r="L16" s="804"/>
      <c r="M16" s="804"/>
      <c r="N16" s="804"/>
      <c r="O16" s="804"/>
      <c r="P16" s="805"/>
      <c r="Q16" s="425" t="s">
        <v>803</v>
      </c>
      <c r="R16" s="426" t="s">
        <v>1084</v>
      </c>
    </row>
    <row r="17" spans="1:15" s="336" customFormat="1" ht="19.350000000000001" customHeight="1">
      <c r="A17" s="420"/>
      <c r="B17" s="423" t="s">
        <v>804</v>
      </c>
      <c r="C17" s="422"/>
      <c r="D17" s="422"/>
      <c r="E17" s="422"/>
      <c r="F17" s="422"/>
      <c r="G17" s="422"/>
      <c r="H17" s="422"/>
      <c r="I17" s="422"/>
      <c r="J17" s="422"/>
      <c r="K17" s="422"/>
      <c r="L17" s="422"/>
      <c r="M17" s="422"/>
      <c r="N17" s="422"/>
      <c r="O17" s="422"/>
    </row>
    <row r="18" spans="1:15" s="336" customFormat="1">
      <c r="A18" s="165"/>
      <c r="B18" s="43"/>
      <c r="C18" s="43"/>
      <c r="D18" s="43"/>
      <c r="E18" s="43"/>
      <c r="F18" s="43"/>
      <c r="G18" s="43"/>
      <c r="H18" s="43"/>
      <c r="I18" s="43"/>
      <c r="J18" s="43"/>
      <c r="K18" s="43"/>
      <c r="L18" s="43"/>
    </row>
    <row r="19" spans="1:15" ht="15" customHeight="1">
      <c r="A19" s="795" t="s">
        <v>610</v>
      </c>
      <c r="B19" s="43"/>
      <c r="C19" s="43" t="s">
        <v>685</v>
      </c>
      <c r="D19" s="43"/>
      <c r="E19" s="43"/>
      <c r="F19" s="43"/>
      <c r="G19" s="43"/>
      <c r="H19" s="43"/>
      <c r="I19" s="43"/>
      <c r="J19" s="43"/>
      <c r="K19" s="43"/>
      <c r="L19" s="43"/>
    </row>
    <row r="20" spans="1:15">
      <c r="A20" s="795"/>
      <c r="C20" s="43" t="s">
        <v>621</v>
      </c>
      <c r="D20" s="43"/>
      <c r="E20" s="43"/>
      <c r="F20" s="43"/>
      <c r="G20" s="43"/>
      <c r="H20" s="43"/>
      <c r="I20" s="43"/>
      <c r="J20" s="43"/>
      <c r="K20" s="43"/>
      <c r="L20" s="43"/>
    </row>
    <row r="21" spans="1:15">
      <c r="A21" s="43"/>
      <c r="B21" s="43"/>
      <c r="C21" s="155" t="s">
        <v>623</v>
      </c>
      <c r="D21" s="43"/>
      <c r="E21" s="43"/>
      <c r="F21" s="43"/>
      <c r="G21" s="43"/>
      <c r="H21" s="43"/>
      <c r="I21" s="43"/>
      <c r="J21" s="43"/>
      <c r="K21" s="43"/>
      <c r="L21" s="43"/>
    </row>
    <row r="22" spans="1:15">
      <c r="A22" s="278" t="s">
        <v>1655</v>
      </c>
      <c r="B22" s="43"/>
      <c r="C22" s="43"/>
      <c r="D22" s="43"/>
      <c r="E22" s="43"/>
      <c r="F22" s="43"/>
      <c r="G22" s="43"/>
      <c r="H22" s="43"/>
      <c r="I22" s="43"/>
      <c r="J22" s="43"/>
      <c r="K22" s="43"/>
      <c r="L22" s="43"/>
    </row>
    <row r="23" spans="1:15" s="279" customFormat="1">
      <c r="A23" s="278"/>
      <c r="B23" s="43"/>
      <c r="C23" s="43"/>
      <c r="D23" s="43"/>
      <c r="E23" s="43"/>
      <c r="F23" s="43"/>
      <c r="G23" s="43"/>
      <c r="H23" s="43"/>
      <c r="I23" s="43"/>
      <c r="J23" s="43"/>
      <c r="K23" s="43"/>
      <c r="L23" s="43"/>
    </row>
    <row r="24" spans="1:15">
      <c r="A24" s="2" t="s">
        <v>606</v>
      </c>
    </row>
    <row r="25" spans="1:15">
      <c r="A25" s="78" t="s">
        <v>1023</v>
      </c>
    </row>
    <row r="26" spans="1:15">
      <c r="A26" s="77" t="s">
        <v>793</v>
      </c>
    </row>
    <row r="27" spans="1:15">
      <c r="A27" s="77" t="s">
        <v>794</v>
      </c>
    </row>
    <row r="28" spans="1:15">
      <c r="A28" s="77" t="s">
        <v>1024</v>
      </c>
      <c r="I28" s="5"/>
    </row>
    <row r="29" spans="1:15">
      <c r="A29" t="s">
        <v>1025</v>
      </c>
      <c r="I29" s="276"/>
      <c r="J29" s="360"/>
    </row>
    <row r="30" spans="1:15">
      <c r="A30" t="s">
        <v>1029</v>
      </c>
      <c r="I30" s="277"/>
      <c r="J30" s="278" t="s">
        <v>1030</v>
      </c>
    </row>
    <row r="31" spans="1:15">
      <c r="A31" t="s">
        <v>1034</v>
      </c>
      <c r="I31" s="136"/>
    </row>
    <row r="32" spans="1:15">
      <c r="A32" s="77" t="s">
        <v>795</v>
      </c>
    </row>
    <row r="33" spans="1:19">
      <c r="A33" t="s">
        <v>796</v>
      </c>
      <c r="L33" s="9"/>
    </row>
    <row r="34" spans="1:19">
      <c r="A34" t="s">
        <v>686</v>
      </c>
      <c r="B34" s="80" t="s">
        <v>687</v>
      </c>
      <c r="C34" s="80"/>
      <c r="D34" s="5" t="s">
        <v>688</v>
      </c>
      <c r="E34" s="5"/>
      <c r="F34" s="5"/>
      <c r="G34" s="14" t="s">
        <v>689</v>
      </c>
      <c r="H34" s="14"/>
      <c r="I34" s="14"/>
      <c r="J34" s="14"/>
      <c r="L34" s="9"/>
    </row>
    <row r="36" spans="1:19">
      <c r="A36" s="2" t="s">
        <v>690</v>
      </c>
      <c r="L36" s="5"/>
    </row>
    <row r="37" spans="1:19">
      <c r="A37" t="s">
        <v>1052</v>
      </c>
      <c r="L37" s="80"/>
    </row>
    <row r="38" spans="1:19">
      <c r="A38" s="77" t="s">
        <v>612</v>
      </c>
    </row>
    <row r="39" spans="1:19">
      <c r="A39" s="77" t="s">
        <v>691</v>
      </c>
    </row>
    <row r="40" spans="1:19">
      <c r="A40" t="s">
        <v>1026</v>
      </c>
    </row>
    <row r="41" spans="1:19">
      <c r="A41" t="s">
        <v>1035</v>
      </c>
    </row>
    <row r="43" spans="1:19">
      <c r="A43" s="2" t="s">
        <v>1036</v>
      </c>
      <c r="S43" s="80"/>
    </row>
    <row r="44" spans="1:19">
      <c r="A44" t="s">
        <v>1053</v>
      </c>
      <c r="N44" s="10"/>
    </row>
    <row r="45" spans="1:19">
      <c r="A45" s="77" t="s">
        <v>1031</v>
      </c>
      <c r="S45" s="79"/>
    </row>
    <row r="46" spans="1:19">
      <c r="A46" s="77" t="s">
        <v>1054</v>
      </c>
    </row>
    <row r="47" spans="1:19">
      <c r="A47" t="s">
        <v>1056</v>
      </c>
    </row>
    <row r="48" spans="1:19">
      <c r="A48" t="s">
        <v>1032</v>
      </c>
    </row>
    <row r="49" spans="1:14">
      <c r="A49" t="s">
        <v>1055</v>
      </c>
      <c r="N49" s="136"/>
    </row>
    <row r="51" spans="1:14">
      <c r="A51" s="2" t="s">
        <v>620</v>
      </c>
    </row>
    <row r="52" spans="1:14">
      <c r="A52" s="137" t="s">
        <v>692</v>
      </c>
    </row>
    <row r="53" spans="1:14">
      <c r="A53" s="137" t="s">
        <v>1657</v>
      </c>
    </row>
    <row r="54" spans="1:14">
      <c r="A54" s="137" t="s">
        <v>583</v>
      </c>
    </row>
    <row r="55" spans="1:14">
      <c r="A55" s="138" t="s">
        <v>582</v>
      </c>
    </row>
    <row r="56" spans="1:14">
      <c r="A56" s="138" t="s">
        <v>622</v>
      </c>
    </row>
    <row r="57" spans="1:14">
      <c r="A57" s="138" t="s">
        <v>584</v>
      </c>
    </row>
    <row r="58" spans="1:14">
      <c r="A58" s="138" t="s">
        <v>797</v>
      </c>
    </row>
    <row r="59" spans="1:14">
      <c r="A59" s="138" t="s">
        <v>693</v>
      </c>
    </row>
    <row r="60" spans="1:14">
      <c r="A60" s="2"/>
    </row>
    <row r="61" spans="1:14">
      <c r="A61" s="2" t="s">
        <v>607</v>
      </c>
    </row>
    <row r="62" spans="1:14">
      <c r="A62" s="137" t="s">
        <v>585</v>
      </c>
    </row>
    <row r="63" spans="1:14">
      <c r="A63" s="139" t="s">
        <v>1037</v>
      </c>
    </row>
    <row r="64" spans="1:14">
      <c r="A64" s="137" t="s">
        <v>586</v>
      </c>
    </row>
    <row r="65" spans="1:11">
      <c r="A65" s="138" t="s">
        <v>694</v>
      </c>
    </row>
    <row r="66" spans="1:11">
      <c r="A66" s="137" t="s">
        <v>587</v>
      </c>
    </row>
    <row r="67" spans="1:11">
      <c r="A67" s="138" t="s">
        <v>588</v>
      </c>
    </row>
    <row r="68" spans="1:11">
      <c r="A68" s="139" t="s">
        <v>798</v>
      </c>
    </row>
    <row r="69" spans="1:11">
      <c r="A69" s="139" t="s">
        <v>695</v>
      </c>
    </row>
    <row r="70" spans="1:11">
      <c r="A70" s="2"/>
    </row>
    <row r="71" spans="1:11">
      <c r="A71" s="2" t="s">
        <v>608</v>
      </c>
    </row>
    <row r="72" spans="1:11">
      <c r="A72" t="s">
        <v>507</v>
      </c>
    </row>
    <row r="73" spans="1:11" ht="15" customHeight="1">
      <c r="A73" t="s">
        <v>680</v>
      </c>
    </row>
    <row r="74" spans="1:11">
      <c r="B74" s="799" t="s">
        <v>1027</v>
      </c>
      <c r="C74" s="799"/>
      <c r="D74" s="799"/>
      <c r="E74" s="799"/>
      <c r="F74" s="799"/>
      <c r="G74" s="799"/>
      <c r="H74" s="799"/>
      <c r="I74" s="799"/>
      <c r="J74" s="799"/>
      <c r="K74" s="799"/>
    </row>
    <row r="75" spans="1:11">
      <c r="B75" s="799"/>
      <c r="C75" s="799"/>
      <c r="D75" s="799"/>
      <c r="E75" s="799"/>
      <c r="F75" s="799"/>
      <c r="G75" s="799"/>
      <c r="H75" s="799"/>
      <c r="I75" s="799"/>
      <c r="J75" s="799"/>
      <c r="K75" s="799"/>
    </row>
    <row r="76" spans="1:11">
      <c r="A76" t="s">
        <v>1028</v>
      </c>
    </row>
    <row r="77" spans="1:11">
      <c r="A77" t="s">
        <v>696</v>
      </c>
    </row>
    <row r="78" spans="1:11">
      <c r="A78" t="s">
        <v>697</v>
      </c>
    </row>
    <row r="80" spans="1:11">
      <c r="A80" s="2" t="s">
        <v>609</v>
      </c>
    </row>
    <row r="81" spans="1:1">
      <c r="A81" t="s">
        <v>681</v>
      </c>
    </row>
    <row r="82" spans="1:1">
      <c r="A82" s="153" t="s">
        <v>682</v>
      </c>
    </row>
    <row r="83" spans="1:1">
      <c r="A83" s="77" t="s">
        <v>698</v>
      </c>
    </row>
    <row r="84" spans="1:1">
      <c r="A84" s="77" t="s">
        <v>683</v>
      </c>
    </row>
    <row r="85" spans="1:1">
      <c r="A85" s="77" t="s">
        <v>684</v>
      </c>
    </row>
    <row r="86" spans="1:1">
      <c r="A86" s="153" t="s">
        <v>611</v>
      </c>
    </row>
    <row r="87" spans="1:1">
      <c r="A87" s="77" t="s">
        <v>614</v>
      </c>
    </row>
    <row r="88" spans="1:1">
      <c r="A88" s="153" t="s">
        <v>613</v>
      </c>
    </row>
    <row r="89" spans="1:1">
      <c r="A89" s="77" t="s">
        <v>1061</v>
      </c>
    </row>
    <row r="90" spans="1:1">
      <c r="A90" s="153" t="s">
        <v>1033</v>
      </c>
    </row>
    <row r="91" spans="1:1">
      <c r="A91" s="77" t="s">
        <v>1062</v>
      </c>
    </row>
    <row r="93" spans="1:1">
      <c r="A93" s="77" t="s">
        <v>1057</v>
      </c>
    </row>
  </sheetData>
  <mergeCells count="14">
    <mergeCell ref="A19:A20"/>
    <mergeCell ref="A10:L10"/>
    <mergeCell ref="B74:K75"/>
    <mergeCell ref="A11:L11"/>
    <mergeCell ref="A12:L12"/>
    <mergeCell ref="A16:P16"/>
    <mergeCell ref="A14:P14"/>
    <mergeCell ref="A9:L9"/>
    <mergeCell ref="A6:L6"/>
    <mergeCell ref="A1:L1"/>
    <mergeCell ref="A2:L2"/>
    <mergeCell ref="A3:L3"/>
    <mergeCell ref="A8:L8"/>
    <mergeCell ref="A7:L7"/>
  </mergeCells>
  <conditionalFormatting sqref="G34:J34">
    <cfRule type="expression" dxfId="142" priority="1">
      <formula>$D$29="Manual"</formula>
    </cfRule>
  </conditionalFormatting>
  <hyperlinks>
    <hyperlink ref="R16" r:id="rId1" xr:uid="{00000000-0004-0000-0000-000000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S81"/>
  <sheetViews>
    <sheetView zoomScaleNormal="100" workbookViewId="0">
      <pane xSplit="5" ySplit="4" topLeftCell="F5" activePane="bottomRight" state="frozen"/>
      <selection activeCell="E50" sqref="E50"/>
      <selection pane="topRight" activeCell="E50" sqref="E50"/>
      <selection pane="bottomLeft" activeCell="E50" sqref="E50"/>
      <selection pane="bottomRight" activeCell="F38" sqref="F38"/>
    </sheetView>
  </sheetViews>
  <sheetFormatPr defaultColWidth="11" defaultRowHeight="15.75"/>
  <cols>
    <col min="1" max="1" width="4.125" style="46" customWidth="1"/>
    <col min="2" max="2" width="6.375" customWidth="1"/>
    <col min="3" max="3" width="47.875" customWidth="1"/>
    <col min="4" max="4" width="14.125" customWidth="1"/>
    <col min="5" max="5" width="11.125" bestFit="1" customWidth="1"/>
    <col min="6" max="6" width="12.125" bestFit="1" customWidth="1"/>
    <col min="7" max="7" width="12.625" bestFit="1" customWidth="1"/>
    <col min="8" max="33" width="11.125" bestFit="1" customWidth="1"/>
    <col min="34" max="34" width="11.125" customWidth="1"/>
    <col min="35" max="39" width="11.125" hidden="1" customWidth="1"/>
    <col min="40" max="40" width="11.625" hidden="1" customWidth="1"/>
    <col min="41" max="71" width="11" hidden="1" customWidth="1"/>
    <col min="72" max="72" width="11" customWidth="1"/>
  </cols>
  <sheetData>
    <row r="1" spans="1:71" ht="18.75">
      <c r="A1" s="1" t="s">
        <v>740</v>
      </c>
      <c r="B1" s="300">
        <f>InputDataA_GeneralAssumptions!J9</f>
        <v>0.17</v>
      </c>
      <c r="C1" s="20" t="s">
        <v>1015</v>
      </c>
      <c r="D1" s="299" t="s">
        <v>739</v>
      </c>
      <c r="E1" s="367">
        <f>InputDataA_GeneralAssumptions!E28</f>
        <v>0.02</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row>
    <row r="2" spans="1:71">
      <c r="A2"/>
      <c r="C2" s="39" t="s">
        <v>0</v>
      </c>
      <c r="D2" s="374">
        <f>InputDataA_GeneralAssumptions!E18</f>
        <v>0.54391765594482422</v>
      </c>
      <c r="E2" s="336"/>
      <c r="F2" s="359"/>
      <c r="G2" s="359"/>
      <c r="H2" s="359"/>
      <c r="I2" s="359"/>
      <c r="J2" s="359"/>
      <c r="K2" s="359"/>
      <c r="L2" s="359"/>
      <c r="M2" s="359"/>
      <c r="N2" s="359"/>
      <c r="O2" s="359"/>
      <c r="P2" s="359"/>
      <c r="Q2" s="359"/>
      <c r="R2" s="359"/>
      <c r="S2" s="359"/>
      <c r="T2" s="359"/>
      <c r="U2" s="359"/>
      <c r="V2" s="359"/>
      <c r="W2" s="359"/>
      <c r="X2" s="359"/>
      <c r="Y2" s="359"/>
      <c r="Z2" s="359"/>
      <c r="AA2" s="359"/>
      <c r="AB2" s="359"/>
      <c r="AG2" s="774"/>
      <c r="AH2" s="774" t="str">
        <f>"30 hidden columns for years "&amp;AH4+1&amp;" to "&amp;AO4+30&amp;" --&gt;"</f>
        <v>30 hidden columns for years 2051 to 2087 --&gt;</v>
      </c>
      <c r="AL2" s="152"/>
      <c r="AM2" s="328" t="s">
        <v>1082</v>
      </c>
    </row>
    <row r="3" spans="1:71">
      <c r="A3"/>
      <c r="C3" s="333" t="s">
        <v>1002</v>
      </c>
      <c r="D3" s="26">
        <f>InputDataA_GeneralAssumptions!J28</f>
        <v>3.9814812933635375E-2</v>
      </c>
      <c r="F3" s="359"/>
      <c r="G3" s="359"/>
      <c r="H3" s="359"/>
      <c r="I3" s="359"/>
      <c r="J3" s="359"/>
      <c r="K3" s="359"/>
      <c r="L3" s="359"/>
      <c r="M3" s="359"/>
      <c r="N3" s="359"/>
      <c r="O3" s="359"/>
      <c r="P3" s="359"/>
      <c r="Q3" s="359"/>
      <c r="R3" s="359"/>
      <c r="S3" s="359"/>
      <c r="T3" s="359"/>
      <c r="U3" s="359"/>
      <c r="V3" s="359"/>
      <c r="W3" s="359"/>
      <c r="X3" s="359"/>
      <c r="Y3" s="359"/>
      <c r="Z3" s="359"/>
      <c r="AA3" s="359"/>
      <c r="AB3" s="359"/>
    </row>
    <row r="4" spans="1:71">
      <c r="A4"/>
      <c r="C4" s="301" t="s">
        <v>745</v>
      </c>
      <c r="D4" s="302">
        <f>VLOOKUP(InputDataA_GeneralAssumptions!$J$11,DataSummary!A403:B404,2,FALSE)</f>
        <v>1</v>
      </c>
      <c r="E4" s="28">
        <f>InputDataA_GeneralAssumptions!D7</f>
        <v>2021</v>
      </c>
      <c r="F4" s="28">
        <f>E4+1</f>
        <v>2022</v>
      </c>
      <c r="G4" s="28">
        <f t="shared" ref="G4:AM4" si="0">F4+1</f>
        <v>2023</v>
      </c>
      <c r="H4" s="28">
        <f t="shared" si="0"/>
        <v>2024</v>
      </c>
      <c r="I4" s="28">
        <f t="shared" si="0"/>
        <v>2025</v>
      </c>
      <c r="J4" s="28">
        <f t="shared" si="0"/>
        <v>2026</v>
      </c>
      <c r="K4" s="28">
        <f t="shared" si="0"/>
        <v>2027</v>
      </c>
      <c r="L4" s="28">
        <f t="shared" si="0"/>
        <v>2028</v>
      </c>
      <c r="M4" s="28">
        <f t="shared" si="0"/>
        <v>2029</v>
      </c>
      <c r="N4" s="28">
        <f t="shared" si="0"/>
        <v>2030</v>
      </c>
      <c r="O4" s="28">
        <f t="shared" si="0"/>
        <v>2031</v>
      </c>
      <c r="P4" s="28">
        <f t="shared" si="0"/>
        <v>2032</v>
      </c>
      <c r="Q4" s="28">
        <f t="shared" si="0"/>
        <v>2033</v>
      </c>
      <c r="R4" s="28">
        <f t="shared" si="0"/>
        <v>2034</v>
      </c>
      <c r="S4" s="28">
        <f t="shared" si="0"/>
        <v>2035</v>
      </c>
      <c r="T4" s="28">
        <f t="shared" si="0"/>
        <v>2036</v>
      </c>
      <c r="U4" s="28">
        <f t="shared" si="0"/>
        <v>2037</v>
      </c>
      <c r="V4" s="28">
        <f t="shared" si="0"/>
        <v>2038</v>
      </c>
      <c r="W4" s="28">
        <f t="shared" si="0"/>
        <v>2039</v>
      </c>
      <c r="X4" s="28">
        <f t="shared" si="0"/>
        <v>2040</v>
      </c>
      <c r="Y4" s="28">
        <f t="shared" si="0"/>
        <v>2041</v>
      </c>
      <c r="Z4" s="28">
        <f t="shared" si="0"/>
        <v>2042</v>
      </c>
      <c r="AA4" s="28">
        <f t="shared" si="0"/>
        <v>2043</v>
      </c>
      <c r="AB4" s="28">
        <f t="shared" si="0"/>
        <v>2044</v>
      </c>
      <c r="AC4" s="28">
        <f t="shared" si="0"/>
        <v>2045</v>
      </c>
      <c r="AD4" s="28">
        <f t="shared" si="0"/>
        <v>2046</v>
      </c>
      <c r="AE4" s="28">
        <f t="shared" si="0"/>
        <v>2047</v>
      </c>
      <c r="AF4" s="28">
        <f t="shared" si="0"/>
        <v>2048</v>
      </c>
      <c r="AG4" s="28">
        <f t="shared" si="0"/>
        <v>2049</v>
      </c>
      <c r="AH4" s="28">
        <f t="shared" si="0"/>
        <v>2050</v>
      </c>
      <c r="AI4" s="28">
        <f t="shared" si="0"/>
        <v>2051</v>
      </c>
      <c r="AJ4" s="28">
        <f t="shared" si="0"/>
        <v>2052</v>
      </c>
      <c r="AK4" s="28">
        <f t="shared" si="0"/>
        <v>2053</v>
      </c>
      <c r="AL4" s="28">
        <f t="shared" si="0"/>
        <v>2054</v>
      </c>
      <c r="AM4" s="28">
        <f t="shared" si="0"/>
        <v>2055</v>
      </c>
      <c r="AN4" s="28">
        <f t="shared" ref="AN4" si="1">AM4+1</f>
        <v>2056</v>
      </c>
      <c r="AO4" s="28">
        <f t="shared" ref="AO4" si="2">AN4+1</f>
        <v>2057</v>
      </c>
      <c r="AP4" s="28">
        <f t="shared" ref="AP4" si="3">AO4+1</f>
        <v>2058</v>
      </c>
      <c r="AQ4" s="28">
        <f t="shared" ref="AQ4" si="4">AP4+1</f>
        <v>2059</v>
      </c>
      <c r="AR4" s="28">
        <f t="shared" ref="AR4" si="5">AQ4+1</f>
        <v>2060</v>
      </c>
      <c r="AS4" s="28">
        <f t="shared" ref="AS4" si="6">AR4+1</f>
        <v>2061</v>
      </c>
      <c r="AT4" s="28">
        <f t="shared" ref="AT4" si="7">AS4+1</f>
        <v>2062</v>
      </c>
      <c r="AU4" s="28">
        <f t="shared" ref="AU4" si="8">AT4+1</f>
        <v>2063</v>
      </c>
      <c r="AV4" s="28">
        <f t="shared" ref="AV4" si="9">AU4+1</f>
        <v>2064</v>
      </c>
      <c r="AW4" s="28">
        <f t="shared" ref="AW4" si="10">AV4+1</f>
        <v>2065</v>
      </c>
      <c r="AX4" s="28">
        <f t="shared" ref="AX4" si="11">AW4+1</f>
        <v>2066</v>
      </c>
      <c r="AY4" s="28">
        <f t="shared" ref="AY4" si="12">AX4+1</f>
        <v>2067</v>
      </c>
      <c r="AZ4" s="28">
        <f t="shared" ref="AZ4" si="13">AY4+1</f>
        <v>2068</v>
      </c>
      <c r="BA4" s="28">
        <f t="shared" ref="BA4" si="14">AZ4+1</f>
        <v>2069</v>
      </c>
      <c r="BB4" s="28">
        <f t="shared" ref="BB4" si="15">BA4+1</f>
        <v>2070</v>
      </c>
      <c r="BC4" s="28">
        <f t="shared" ref="BC4" si="16">BB4+1</f>
        <v>2071</v>
      </c>
      <c r="BD4" s="28">
        <f t="shared" ref="BD4" si="17">BC4+1</f>
        <v>2072</v>
      </c>
      <c r="BE4" s="28">
        <f t="shared" ref="BE4" si="18">BD4+1</f>
        <v>2073</v>
      </c>
      <c r="BF4" s="28">
        <f t="shared" ref="BF4" si="19">BE4+1</f>
        <v>2074</v>
      </c>
      <c r="BG4" s="28">
        <f t="shared" ref="BG4" si="20">BF4+1</f>
        <v>2075</v>
      </c>
      <c r="BH4" s="28">
        <f t="shared" ref="BH4" si="21">BG4+1</f>
        <v>2076</v>
      </c>
      <c r="BI4" s="28">
        <f t="shared" ref="BI4" si="22">BH4+1</f>
        <v>2077</v>
      </c>
      <c r="BJ4" s="28">
        <f t="shared" ref="BJ4" si="23">BI4+1</f>
        <v>2078</v>
      </c>
      <c r="BK4" s="28">
        <f t="shared" ref="BK4" si="24">BJ4+1</f>
        <v>2079</v>
      </c>
      <c r="BL4" s="28">
        <f t="shared" ref="BL4" si="25">BK4+1</f>
        <v>2080</v>
      </c>
      <c r="BM4" s="28">
        <f t="shared" ref="BM4" si="26">BL4+1</f>
        <v>2081</v>
      </c>
      <c r="BN4" s="28">
        <f t="shared" ref="BN4" si="27">BM4+1</f>
        <v>2082</v>
      </c>
      <c r="BO4" s="28">
        <f t="shared" ref="BO4" si="28">BN4+1</f>
        <v>2083</v>
      </c>
      <c r="BP4" s="28">
        <f t="shared" ref="BP4" si="29">BO4+1</f>
        <v>2084</v>
      </c>
      <c r="BQ4" s="28">
        <f t="shared" ref="BQ4" si="30">BP4+1</f>
        <v>2085</v>
      </c>
      <c r="BR4" s="28">
        <f t="shared" ref="BR4:BS4" si="31">BQ4+1</f>
        <v>2086</v>
      </c>
      <c r="BS4" s="28">
        <f t="shared" si="31"/>
        <v>2087</v>
      </c>
    </row>
    <row r="5" spans="1:71">
      <c r="C5" s="2" t="s">
        <v>488</v>
      </c>
      <c r="AM5" s="336"/>
      <c r="AN5" s="336"/>
      <c r="AO5" s="336"/>
      <c r="AP5" s="336"/>
      <c r="AQ5" s="336"/>
      <c r="AR5" s="336"/>
      <c r="AS5" s="336"/>
      <c r="AT5" s="336"/>
      <c r="AU5" s="336"/>
      <c r="AV5" s="336"/>
      <c r="AW5" s="336"/>
      <c r="AX5" s="336"/>
      <c r="AY5" s="336"/>
      <c r="AZ5" s="336"/>
      <c r="BA5" s="336"/>
      <c r="BB5" s="336"/>
      <c r="BC5" s="336"/>
      <c r="BD5" s="336"/>
      <c r="BE5" s="336"/>
      <c r="BF5" s="336"/>
      <c r="BG5" s="336"/>
      <c r="BH5" s="336"/>
      <c r="BI5" s="336"/>
      <c r="BJ5" s="336"/>
      <c r="BK5" s="336"/>
      <c r="BL5" s="336"/>
      <c r="BM5" s="336"/>
      <c r="BN5" s="336"/>
      <c r="BO5" s="336"/>
      <c r="BP5" s="336"/>
      <c r="BQ5" s="336"/>
      <c r="BR5" s="336"/>
      <c r="BS5" s="336"/>
    </row>
    <row r="6" spans="1:71">
      <c r="B6" s="1" t="str">
        <f>LEFT(InputDataA_GeneralAssumptions!D36,1)</f>
        <v>A</v>
      </c>
      <c r="C6" s="186" t="s">
        <v>442</v>
      </c>
      <c r="D6" s="399" t="s">
        <v>441</v>
      </c>
      <c r="E6" s="126">
        <f>InputDataA_GeneralAssumptions!I38</f>
        <v>7.6292520388960838E-3</v>
      </c>
      <c r="F6" s="126">
        <f>InputDataA_GeneralAssumptions!J38</f>
        <v>7.6292520388960838E-3</v>
      </c>
      <c r="G6" s="126">
        <f>InputDataA_GeneralAssumptions!K38</f>
        <v>7.6292520388960838E-3</v>
      </c>
      <c r="H6" s="126">
        <f>InputDataA_GeneralAssumptions!L38</f>
        <v>7.6292520388960838E-3</v>
      </c>
      <c r="I6" s="126">
        <f>InputDataA_GeneralAssumptions!M38</f>
        <v>7.6292520388960838E-3</v>
      </c>
      <c r="J6" s="126">
        <f>InputDataA_GeneralAssumptions!N38</f>
        <v>7.6292520388960838E-3</v>
      </c>
      <c r="K6" s="126">
        <f>InputDataA_GeneralAssumptions!O38</f>
        <v>7.6292520388960838E-3</v>
      </c>
      <c r="L6" s="126">
        <f>InputDataA_GeneralAssumptions!P38</f>
        <v>7.6292520388960838E-3</v>
      </c>
      <c r="M6" s="126">
        <f>InputDataA_GeneralAssumptions!Q38</f>
        <v>7.6292520388960838E-3</v>
      </c>
      <c r="N6" s="126">
        <f>InputDataA_GeneralAssumptions!R38</f>
        <v>7.6292520388960838E-3</v>
      </c>
      <c r="O6" s="126">
        <f>InputDataA_GeneralAssumptions!S38</f>
        <v>7.6292520388960838E-3</v>
      </c>
      <c r="P6" s="126">
        <f>InputDataA_GeneralAssumptions!T38</f>
        <v>7.6292520388960838E-3</v>
      </c>
      <c r="Q6" s="126">
        <f>InputDataA_GeneralAssumptions!U38</f>
        <v>7.6292520388960838E-3</v>
      </c>
      <c r="R6" s="126">
        <f>InputDataA_GeneralAssumptions!V38</f>
        <v>7.6292520388960838E-3</v>
      </c>
      <c r="S6" s="126">
        <f>InputDataA_GeneralAssumptions!W38</f>
        <v>7.6292520388960838E-3</v>
      </c>
      <c r="T6" s="126">
        <f>InputDataA_GeneralAssumptions!X38</f>
        <v>7.6292520388960838E-3</v>
      </c>
      <c r="U6" s="126">
        <f>InputDataA_GeneralAssumptions!Y38</f>
        <v>7.6292520388960838E-3</v>
      </c>
      <c r="V6" s="126">
        <f>InputDataA_GeneralAssumptions!Z38</f>
        <v>7.6292520388960838E-3</v>
      </c>
      <c r="W6" s="126">
        <f>InputDataA_GeneralAssumptions!AA38</f>
        <v>7.6292520388960838E-3</v>
      </c>
      <c r="X6" s="126">
        <f>InputDataA_GeneralAssumptions!AB38</f>
        <v>7.6292520388960838E-3</v>
      </c>
      <c r="Y6" s="126">
        <f>InputDataA_GeneralAssumptions!AC38</f>
        <v>7.6292520388960838E-3</v>
      </c>
      <c r="Z6" s="126">
        <f>InputDataA_GeneralAssumptions!AD38</f>
        <v>7.6292520388960838E-3</v>
      </c>
      <c r="AA6" s="126">
        <f>InputDataA_GeneralAssumptions!AE38</f>
        <v>7.6292520388960838E-3</v>
      </c>
      <c r="AB6" s="126">
        <f>InputDataA_GeneralAssumptions!AF38</f>
        <v>7.6292520388960838E-3</v>
      </c>
      <c r="AC6" s="126">
        <f>InputDataA_GeneralAssumptions!AG38</f>
        <v>7.6292520388960838E-3</v>
      </c>
      <c r="AD6" s="126">
        <f>InputDataA_GeneralAssumptions!AH38</f>
        <v>7.6292520388960838E-3</v>
      </c>
      <c r="AE6" s="126">
        <f>InputDataA_GeneralAssumptions!AI38</f>
        <v>7.6292520388960838E-3</v>
      </c>
      <c r="AF6" s="126">
        <f>InputDataA_GeneralAssumptions!AJ38</f>
        <v>7.6292520388960838E-3</v>
      </c>
      <c r="AG6" s="126">
        <f>InputDataA_GeneralAssumptions!AK38</f>
        <v>7.6292520388960838E-3</v>
      </c>
      <c r="AH6" s="126">
        <f>InputDataA_GeneralAssumptions!AL38</f>
        <v>7.6292520388960838E-3</v>
      </c>
      <c r="AI6" s="126">
        <f>InputDataA_GeneralAssumptions!AM38</f>
        <v>7.6292520388960838E-3</v>
      </c>
      <c r="AJ6" s="126">
        <f>InputDataA_GeneralAssumptions!AN38</f>
        <v>7.6292520388960838E-3</v>
      </c>
      <c r="AK6" s="126">
        <f>InputDataA_GeneralAssumptions!AO38</f>
        <v>7.6292520388960838E-3</v>
      </c>
      <c r="AL6" s="126">
        <f>InputDataA_GeneralAssumptions!AP38</f>
        <v>7.6292520388960838E-3</v>
      </c>
      <c r="AM6" s="126">
        <f>InputDataA_GeneralAssumptions!AQ38</f>
        <v>7.6292520388960838E-3</v>
      </c>
      <c r="AN6" s="126">
        <f>InputDataA_GeneralAssumptions!AR38</f>
        <v>7.6292520388960838E-3</v>
      </c>
      <c r="AO6" s="126">
        <f>InputDataA_GeneralAssumptions!AS38</f>
        <v>7.6292520388960838E-3</v>
      </c>
      <c r="AP6" s="126">
        <f>InputDataA_GeneralAssumptions!AT38</f>
        <v>7.6292520388960838E-3</v>
      </c>
      <c r="AQ6" s="126">
        <f>InputDataA_GeneralAssumptions!AU38</f>
        <v>7.6292520388960838E-3</v>
      </c>
      <c r="AR6" s="126">
        <f>InputDataA_GeneralAssumptions!AV38</f>
        <v>7.6292520388960838E-3</v>
      </c>
      <c r="AS6" s="126">
        <f>InputDataA_GeneralAssumptions!AW38</f>
        <v>7.6292520388960838E-3</v>
      </c>
      <c r="AT6" s="126">
        <f>InputDataA_GeneralAssumptions!AX38</f>
        <v>7.6292520388960838E-3</v>
      </c>
      <c r="AU6" s="126">
        <f>InputDataA_GeneralAssumptions!AY38</f>
        <v>7.6292520388960838E-3</v>
      </c>
      <c r="AV6" s="126">
        <f>InputDataA_GeneralAssumptions!AZ38</f>
        <v>7.6292520388960838E-3</v>
      </c>
      <c r="AW6" s="126">
        <f>InputDataA_GeneralAssumptions!BA38</f>
        <v>7.6292520388960838E-3</v>
      </c>
      <c r="AX6" s="126">
        <f>InputDataA_GeneralAssumptions!BB38</f>
        <v>7.6292520388960838E-3</v>
      </c>
      <c r="AY6" s="126">
        <f>InputDataA_GeneralAssumptions!BC38</f>
        <v>7.6292520388960838E-3</v>
      </c>
      <c r="AZ6" s="126">
        <f>InputDataA_GeneralAssumptions!BD38</f>
        <v>7.6292520388960838E-3</v>
      </c>
      <c r="BA6" s="126">
        <f>InputDataA_GeneralAssumptions!BE38</f>
        <v>7.6292520388960838E-3</v>
      </c>
      <c r="BB6" s="126">
        <f>InputDataA_GeneralAssumptions!BF38</f>
        <v>7.6292520388960838E-3</v>
      </c>
      <c r="BC6" s="126">
        <f>InputDataA_GeneralAssumptions!BG38</f>
        <v>7.6292520388960838E-3</v>
      </c>
      <c r="BD6" s="126">
        <f>InputDataA_GeneralAssumptions!BH38</f>
        <v>7.6292520388960838E-3</v>
      </c>
      <c r="BE6" s="126">
        <f>InputDataA_GeneralAssumptions!BI38</f>
        <v>7.6292520388960838E-3</v>
      </c>
      <c r="BF6" s="126">
        <f>InputDataA_GeneralAssumptions!BJ38</f>
        <v>7.6292520388960838E-3</v>
      </c>
      <c r="BG6" s="126">
        <f>InputDataA_GeneralAssumptions!BK38</f>
        <v>7.6292520388960838E-3</v>
      </c>
      <c r="BH6" s="126">
        <f>InputDataA_GeneralAssumptions!BL38</f>
        <v>7.6292520388960838E-3</v>
      </c>
      <c r="BI6" s="126">
        <f>InputDataA_GeneralAssumptions!BM38</f>
        <v>7.6292520388960838E-3</v>
      </c>
      <c r="BJ6" s="126">
        <f>InputDataA_GeneralAssumptions!BN38</f>
        <v>7.6292520388960838E-3</v>
      </c>
      <c r="BK6" s="126">
        <f>InputDataA_GeneralAssumptions!BO38</f>
        <v>7.6292520388960838E-3</v>
      </c>
      <c r="BL6" s="126">
        <f>InputDataA_GeneralAssumptions!BP38</f>
        <v>7.6292520388960838E-3</v>
      </c>
      <c r="BM6" s="126">
        <f>InputDataA_GeneralAssumptions!BQ38</f>
        <v>7.6292520388960838E-3</v>
      </c>
      <c r="BN6" s="126">
        <f>InputDataA_GeneralAssumptions!BR38</f>
        <v>7.6292520388960838E-3</v>
      </c>
      <c r="BO6" s="126">
        <f>InputDataA_GeneralAssumptions!BS38</f>
        <v>7.6292520388960838E-3</v>
      </c>
      <c r="BP6" s="126">
        <f>InputDataA_GeneralAssumptions!BT38</f>
        <v>7.6292520388960838E-3</v>
      </c>
      <c r="BQ6" s="126">
        <f>InputDataA_GeneralAssumptions!BU38</f>
        <v>7.6292520388960838E-3</v>
      </c>
      <c r="BR6" s="126">
        <f>InputDataA_GeneralAssumptions!BV38</f>
        <v>7.6292520388960838E-3</v>
      </c>
      <c r="BS6" s="126">
        <f>InputDataA_GeneralAssumptions!BW38</f>
        <v>7.6292520388960838E-3</v>
      </c>
    </row>
    <row r="7" spans="1:71">
      <c r="B7" s="1" t="str">
        <f>LEFT(InputDataA_GeneralAssumptions!D45,1)</f>
        <v>A</v>
      </c>
      <c r="C7" s="354" t="s">
        <v>734</v>
      </c>
      <c r="D7" s="400"/>
      <c r="E7" s="386">
        <f>InputDataA_GeneralAssumptions!I47</f>
        <v>-2.3101656697690487E-3</v>
      </c>
      <c r="F7" s="386">
        <f>InputDataA_GeneralAssumptions!J47</f>
        <v>-2.3101656697690487E-3</v>
      </c>
      <c r="G7" s="386">
        <f>InputDataA_GeneralAssumptions!K47</f>
        <v>-2.3101656697690487E-3</v>
      </c>
      <c r="H7" s="386">
        <f>InputDataA_GeneralAssumptions!L47</f>
        <v>-2.3101656697690487E-3</v>
      </c>
      <c r="I7" s="386">
        <f>InputDataA_GeneralAssumptions!M47</f>
        <v>-2.3101656697690487E-3</v>
      </c>
      <c r="J7" s="386">
        <f>InputDataA_GeneralAssumptions!N47</f>
        <v>-2.3101656697690487E-3</v>
      </c>
      <c r="K7" s="386">
        <f>InputDataA_GeneralAssumptions!O47</f>
        <v>-2.3101656697690487E-3</v>
      </c>
      <c r="L7" s="386">
        <f>InputDataA_GeneralAssumptions!P47</f>
        <v>-2.3101656697690487E-3</v>
      </c>
      <c r="M7" s="386">
        <f>InputDataA_GeneralAssumptions!Q47</f>
        <v>-2.3101656697690487E-3</v>
      </c>
      <c r="N7" s="386">
        <f>InputDataA_GeneralAssumptions!R47</f>
        <v>-2.3101656697690487E-3</v>
      </c>
      <c r="O7" s="386">
        <f>InputDataA_GeneralAssumptions!S47</f>
        <v>-2.3101656697690487E-3</v>
      </c>
      <c r="P7" s="386">
        <f>InputDataA_GeneralAssumptions!T47</f>
        <v>-2.3101656697690487E-3</v>
      </c>
      <c r="Q7" s="386">
        <f>InputDataA_GeneralAssumptions!U47</f>
        <v>-2.3101656697690487E-3</v>
      </c>
      <c r="R7" s="386">
        <f>InputDataA_GeneralAssumptions!V47</f>
        <v>-2.3101656697690487E-3</v>
      </c>
      <c r="S7" s="386">
        <f>InputDataA_GeneralAssumptions!W47</f>
        <v>-2.3101656697690487E-3</v>
      </c>
      <c r="T7" s="386">
        <f>InputDataA_GeneralAssumptions!X47</f>
        <v>-2.3101656697690487E-3</v>
      </c>
      <c r="U7" s="386">
        <f>InputDataA_GeneralAssumptions!Y47</f>
        <v>-2.3101656697690487E-3</v>
      </c>
      <c r="V7" s="386">
        <f>InputDataA_GeneralAssumptions!Z47</f>
        <v>-2.3101656697690487E-3</v>
      </c>
      <c r="W7" s="386">
        <f>InputDataA_GeneralAssumptions!AA47</f>
        <v>-2.3101656697690487E-3</v>
      </c>
      <c r="X7" s="386">
        <f>InputDataA_GeneralAssumptions!AB47</f>
        <v>-2.3101656697690487E-3</v>
      </c>
      <c r="Y7" s="386">
        <f>InputDataA_GeneralAssumptions!AC47</f>
        <v>-2.3101656697690487E-3</v>
      </c>
      <c r="Z7" s="386">
        <f>InputDataA_GeneralAssumptions!AD47</f>
        <v>-2.3101656697690487E-3</v>
      </c>
      <c r="AA7" s="386">
        <f>InputDataA_GeneralAssumptions!AE47</f>
        <v>-2.3101656697690487E-3</v>
      </c>
      <c r="AB7" s="386">
        <f>InputDataA_GeneralAssumptions!AF47</f>
        <v>-2.3101656697690487E-3</v>
      </c>
      <c r="AC7" s="386">
        <f>InputDataA_GeneralAssumptions!AG47</f>
        <v>-2.3101656697690487E-3</v>
      </c>
      <c r="AD7" s="386">
        <f>InputDataA_GeneralAssumptions!AH47</f>
        <v>-2.3101656697690487E-3</v>
      </c>
      <c r="AE7" s="386">
        <f>InputDataA_GeneralAssumptions!AI47</f>
        <v>-2.3101656697690487E-3</v>
      </c>
      <c r="AF7" s="386">
        <f>InputDataA_GeneralAssumptions!AJ47</f>
        <v>-2.3101656697690487E-3</v>
      </c>
      <c r="AG7" s="386">
        <f>InputDataA_GeneralAssumptions!AK47</f>
        <v>-2.3101656697690487E-3</v>
      </c>
      <c r="AH7" s="386">
        <f>InputDataA_GeneralAssumptions!AL47</f>
        <v>-2.3101656697690487E-3</v>
      </c>
      <c r="AI7" s="386">
        <f>InputDataA_GeneralAssumptions!AM47</f>
        <v>-2.3101656697690487E-3</v>
      </c>
      <c r="AJ7" s="386">
        <f>InputDataA_GeneralAssumptions!AN47</f>
        <v>-2.3101656697690487E-3</v>
      </c>
      <c r="AK7" s="386">
        <f>InputDataA_GeneralAssumptions!AO47</f>
        <v>-2.3101656697690487E-3</v>
      </c>
      <c r="AL7" s="386">
        <f>InputDataA_GeneralAssumptions!AP47</f>
        <v>-2.3101656697690487E-3</v>
      </c>
      <c r="AM7" s="386">
        <f>InputDataA_GeneralAssumptions!AQ47</f>
        <v>-2.3101656697690487E-3</v>
      </c>
      <c r="AN7" s="386">
        <f>InputDataA_GeneralAssumptions!AR47</f>
        <v>-2.3101656697690487E-3</v>
      </c>
      <c r="AO7" s="386">
        <f>InputDataA_GeneralAssumptions!AS47</f>
        <v>-2.3101656697690487E-3</v>
      </c>
      <c r="AP7" s="386">
        <f>InputDataA_GeneralAssumptions!AT47</f>
        <v>-2.3101656697690487E-3</v>
      </c>
      <c r="AQ7" s="386">
        <f>InputDataA_GeneralAssumptions!AU47</f>
        <v>-2.3101656697690487E-3</v>
      </c>
      <c r="AR7" s="386">
        <f>InputDataA_GeneralAssumptions!AV47</f>
        <v>-2.3101656697690487E-3</v>
      </c>
      <c r="AS7" s="386">
        <f>InputDataA_GeneralAssumptions!AW47</f>
        <v>-2.3101656697690487E-3</v>
      </c>
      <c r="AT7" s="386">
        <f>InputDataA_GeneralAssumptions!AX47</f>
        <v>-2.3101656697690487E-3</v>
      </c>
      <c r="AU7" s="386">
        <f>InputDataA_GeneralAssumptions!AY47</f>
        <v>-2.3101656697690487E-3</v>
      </c>
      <c r="AV7" s="386">
        <f>InputDataA_GeneralAssumptions!AZ47</f>
        <v>-2.3101656697690487E-3</v>
      </c>
      <c r="AW7" s="386">
        <f>InputDataA_GeneralAssumptions!BA47</f>
        <v>-2.3101656697690487E-3</v>
      </c>
      <c r="AX7" s="386">
        <f>InputDataA_GeneralAssumptions!BB47</f>
        <v>-2.3101656697690487E-3</v>
      </c>
      <c r="AY7" s="386">
        <f>InputDataA_GeneralAssumptions!BC47</f>
        <v>-2.3101656697690487E-3</v>
      </c>
      <c r="AZ7" s="386">
        <f>InputDataA_GeneralAssumptions!BD47</f>
        <v>-2.3101656697690487E-3</v>
      </c>
      <c r="BA7" s="386">
        <f>InputDataA_GeneralAssumptions!BE47</f>
        <v>-2.3101656697690487E-3</v>
      </c>
      <c r="BB7" s="386">
        <f>InputDataA_GeneralAssumptions!BF47</f>
        <v>-2.3101656697690487E-3</v>
      </c>
      <c r="BC7" s="386">
        <f>InputDataA_GeneralAssumptions!BG47</f>
        <v>-2.3101656697690487E-3</v>
      </c>
      <c r="BD7" s="386">
        <f>InputDataA_GeneralAssumptions!BH47</f>
        <v>-2.3101656697690487E-3</v>
      </c>
      <c r="BE7" s="386">
        <f>InputDataA_GeneralAssumptions!BI47</f>
        <v>-2.3101656697690487E-3</v>
      </c>
      <c r="BF7" s="386">
        <f>InputDataA_GeneralAssumptions!BJ47</f>
        <v>-2.3101656697690487E-3</v>
      </c>
      <c r="BG7" s="386">
        <f>InputDataA_GeneralAssumptions!BK47</f>
        <v>-2.3101656697690487E-3</v>
      </c>
      <c r="BH7" s="386">
        <f>InputDataA_GeneralAssumptions!BL47</f>
        <v>-2.3101656697690487E-3</v>
      </c>
      <c r="BI7" s="386">
        <f>InputDataA_GeneralAssumptions!BM47</f>
        <v>-2.3101656697690487E-3</v>
      </c>
      <c r="BJ7" s="386">
        <f>InputDataA_GeneralAssumptions!BN47</f>
        <v>-2.3101656697690487E-3</v>
      </c>
      <c r="BK7" s="386">
        <f>InputDataA_GeneralAssumptions!BO47</f>
        <v>-2.3101656697690487E-3</v>
      </c>
      <c r="BL7" s="386">
        <f>InputDataA_GeneralAssumptions!BP47</f>
        <v>-2.3101656697690487E-3</v>
      </c>
      <c r="BM7" s="386">
        <f>InputDataA_GeneralAssumptions!BQ47</f>
        <v>-2.3101656697690487E-3</v>
      </c>
      <c r="BN7" s="386">
        <f>InputDataA_GeneralAssumptions!BR47</f>
        <v>-2.3101656697690487E-3</v>
      </c>
      <c r="BO7" s="386">
        <f>InputDataA_GeneralAssumptions!BS47</f>
        <v>-2.3101656697690487E-3</v>
      </c>
      <c r="BP7" s="386">
        <f>InputDataA_GeneralAssumptions!BT47</f>
        <v>-2.3101656697690487E-3</v>
      </c>
      <c r="BQ7" s="386">
        <f>InputDataA_GeneralAssumptions!BU47</f>
        <v>-2.3101656697690487E-3</v>
      </c>
      <c r="BR7" s="386">
        <f>InputDataA_GeneralAssumptions!BV47</f>
        <v>-2.3101656697690487E-3</v>
      </c>
      <c r="BS7" s="386">
        <f>InputDataA_GeneralAssumptions!BW47</f>
        <v>-2.3101656697690487E-3</v>
      </c>
    </row>
    <row r="8" spans="1:71" s="9" customFormat="1">
      <c r="A8" s="46"/>
      <c r="B8" s="1" t="str">
        <f>LEFT(InputDataA_GeneralAssumptions!D104,1)</f>
        <v>A</v>
      </c>
      <c r="C8" s="187" t="s">
        <v>444</v>
      </c>
      <c r="D8" s="401" t="s">
        <v>441</v>
      </c>
      <c r="E8" s="119">
        <f>InputDataA_GeneralAssumptions!I110</f>
        <v>8.9745714122446696E-3</v>
      </c>
      <c r="F8" s="119">
        <f>InputDataA_GeneralAssumptions!J110</f>
        <v>8.824043333915732E-3</v>
      </c>
      <c r="G8" s="119">
        <f>InputDataA_GeneralAssumptions!K110</f>
        <v>8.6169567853122686E-3</v>
      </c>
      <c r="H8" s="119">
        <f>InputDataA_GeneralAssumptions!L110</f>
        <v>8.4574764950844372E-3</v>
      </c>
      <c r="I8" s="119">
        <f>InputDataA_GeneralAssumptions!M110</f>
        <v>8.2588335461899476E-3</v>
      </c>
      <c r="J8" s="119">
        <f>InputDataA_GeneralAssumptions!N110</f>
        <v>8.0645161290322509E-3</v>
      </c>
      <c r="K8" s="119">
        <f>InputDataA_GeneralAssumptions!O110</f>
        <v>7.8743455497383152E-3</v>
      </c>
      <c r="L8" s="119">
        <f>InputDataA_GeneralAssumptions!P110</f>
        <v>7.6881519345053384E-3</v>
      </c>
      <c r="M8" s="119">
        <f>InputDataA_GeneralAssumptions!Q110</f>
        <v>7.5057736720554047E-3</v>
      </c>
      <c r="N8" s="119">
        <f>InputDataA_GeneralAssumptions!R110</f>
        <v>7.3065902578797193E-3</v>
      </c>
      <c r="O8" s="119">
        <f>InputDataA_GeneralAssumptions!S110</f>
        <v>7.1316821423492716E-3</v>
      </c>
      <c r="P8" s="119">
        <f>InputDataA_GeneralAssumptions!T110</f>
        <v>6.9399612653324727E-3</v>
      </c>
      <c r="Q8" s="119">
        <f>InputDataA_GeneralAssumptions!U110</f>
        <v>6.7518833146338331E-3</v>
      </c>
      <c r="R8" s="119">
        <f>InputDataA_GeneralAssumptions!V110</f>
        <v>6.5672948715398416E-3</v>
      </c>
      <c r="S8" s="119">
        <f>InputDataA_GeneralAssumptions!W110</f>
        <v>6.4058205974810711E-3</v>
      </c>
      <c r="T8" s="119">
        <f>InputDataA_GeneralAssumptions!X110</f>
        <v>6.2471760014144451E-3</v>
      </c>
      <c r="U8" s="119">
        <f>InputDataA_GeneralAssumptions!Y110</f>
        <v>6.0912516350715151E-3</v>
      </c>
      <c r="V8" s="119">
        <f>InputDataA_GeneralAssumptions!Z110</f>
        <v>5.9185376360777475E-3</v>
      </c>
      <c r="W8" s="119">
        <f>InputDataA_GeneralAssumptions!AA110</f>
        <v>5.7679694432655193E-3</v>
      </c>
      <c r="X8" s="119">
        <f>InputDataA_GeneralAssumptions!AB110</f>
        <v>5.6198093484474132E-3</v>
      </c>
      <c r="Y8" s="119">
        <f>InputDataA_GeneralAssumptions!AC110</f>
        <v>5.4548922372688047E-3</v>
      </c>
      <c r="Z8" s="119">
        <f>InputDataA_GeneralAssumptions!AD110</f>
        <v>5.2925108126564702E-3</v>
      </c>
      <c r="AA8" s="119">
        <f>InputDataA_GeneralAssumptions!AE110</f>
        <v>5.1514293801302458E-3</v>
      </c>
      <c r="AB8" s="119">
        <f>InputDataA_GeneralAssumptions!AF110</f>
        <v>4.9936171810467389E-3</v>
      </c>
      <c r="AC8" s="119">
        <f>InputDataA_GeneralAssumptions!AG110</f>
        <v>4.8567265662942116E-3</v>
      </c>
      <c r="AD8" s="119">
        <f>InputDataA_GeneralAssumptions!AH110</f>
        <v>4.7031267427595225E-3</v>
      </c>
      <c r="AE8" s="119">
        <f>InputDataA_GeneralAssumptions!AI110</f>
        <v>4.5700963975798814E-3</v>
      </c>
      <c r="AF8" s="119">
        <f>InputDataA_GeneralAssumptions!AJ110</f>
        <v>4.4387961837404344E-3</v>
      </c>
      <c r="AG8" s="119">
        <f>InputDataA_GeneralAssumptions!AK110</f>
        <v>4.2724855597322531E-3</v>
      </c>
      <c r="AH8" s="119">
        <f>InputDataA_GeneralAssumptions!AL110</f>
        <v>4.1082383873793926E-3</v>
      </c>
      <c r="AI8" s="119" t="str">
        <f>InputDataA_GeneralAssumptions!AM110</f>
        <v>#N/A</v>
      </c>
      <c r="AJ8" s="119" t="str">
        <f>InputDataA_GeneralAssumptions!AN110</f>
        <v>#N/A</v>
      </c>
      <c r="AK8" s="119" t="str">
        <f>InputDataA_GeneralAssumptions!AO110</f>
        <v>#N/A</v>
      </c>
      <c r="AL8" s="119" t="str">
        <f>InputDataA_GeneralAssumptions!AP110</f>
        <v>#N/A</v>
      </c>
      <c r="AM8" s="119" t="str">
        <f>InputDataA_GeneralAssumptions!AQ110</f>
        <v>#N/A</v>
      </c>
      <c r="AN8" s="119" t="str">
        <f>InputDataA_GeneralAssumptions!AR110</f>
        <v>#N/A</v>
      </c>
      <c r="AO8" s="119" t="str">
        <f>InputDataA_GeneralAssumptions!AS110</f>
        <v>#N/A</v>
      </c>
      <c r="AP8" s="119" t="str">
        <f>InputDataA_GeneralAssumptions!AT110</f>
        <v>#N/A</v>
      </c>
      <c r="AQ8" s="119" t="str">
        <f>InputDataA_GeneralAssumptions!AU110</f>
        <v>#N/A</v>
      </c>
      <c r="AR8" s="119" t="str">
        <f>InputDataA_GeneralAssumptions!AV110</f>
        <v>#N/A</v>
      </c>
      <c r="AS8" s="119" t="str">
        <f>InputDataA_GeneralAssumptions!AW110</f>
        <v>#N/A</v>
      </c>
      <c r="AT8" s="119" t="str">
        <f>InputDataA_GeneralAssumptions!AX110</f>
        <v>#N/A</v>
      </c>
      <c r="AU8" s="119" t="str">
        <f>InputDataA_GeneralAssumptions!AY110</f>
        <v>#N/A</v>
      </c>
      <c r="AV8" s="119" t="str">
        <f>InputDataA_GeneralAssumptions!AZ110</f>
        <v>#N/A</v>
      </c>
      <c r="AW8" s="119" t="str">
        <f>InputDataA_GeneralAssumptions!BA110</f>
        <v>#N/A</v>
      </c>
      <c r="AX8" s="119" t="str">
        <f>InputDataA_GeneralAssumptions!BB110</f>
        <v>#N/A</v>
      </c>
      <c r="AY8" s="119" t="str">
        <f>InputDataA_GeneralAssumptions!BC110</f>
        <v>#N/A</v>
      </c>
      <c r="AZ8" s="119" t="str">
        <f>InputDataA_GeneralAssumptions!BD110</f>
        <v>#N/A</v>
      </c>
      <c r="BA8" s="119" t="str">
        <f>InputDataA_GeneralAssumptions!BE110</f>
        <v>#N/A</v>
      </c>
      <c r="BB8" s="119" t="str">
        <f>InputDataA_GeneralAssumptions!BF110</f>
        <v>#N/A</v>
      </c>
      <c r="BC8" s="119" t="str">
        <f>InputDataA_GeneralAssumptions!BG110</f>
        <v>#N/A</v>
      </c>
      <c r="BD8" s="119" t="str">
        <f>InputDataA_GeneralAssumptions!BH110</f>
        <v>#N/A</v>
      </c>
      <c r="BE8" s="119" t="str">
        <f>InputDataA_GeneralAssumptions!BI110</f>
        <v>#N/A</v>
      </c>
      <c r="BF8" s="119" t="str">
        <f>InputDataA_GeneralAssumptions!BJ110</f>
        <v>#N/A</v>
      </c>
      <c r="BG8" s="119" t="str">
        <f>InputDataA_GeneralAssumptions!BK110</f>
        <v>#N/A</v>
      </c>
      <c r="BH8" s="119" t="str">
        <f>InputDataA_GeneralAssumptions!BL110</f>
        <v>#N/A</v>
      </c>
      <c r="BI8" s="119" t="str">
        <f>InputDataA_GeneralAssumptions!BM110</f>
        <v>#N/A</v>
      </c>
      <c r="BJ8" s="119" t="str">
        <f>InputDataA_GeneralAssumptions!BN110</f>
        <v>#N/A</v>
      </c>
      <c r="BK8" s="119" t="str">
        <f>InputDataA_GeneralAssumptions!BO110</f>
        <v>#N/A</v>
      </c>
      <c r="BL8" s="119" t="str">
        <f>InputDataA_GeneralAssumptions!BP110</f>
        <v>#N/A</v>
      </c>
      <c r="BM8" s="119" t="str">
        <f>InputDataA_GeneralAssumptions!BQ110</f>
        <v>#N/A</v>
      </c>
      <c r="BN8" s="119" t="str">
        <f>InputDataA_GeneralAssumptions!BR110</f>
        <v>#N/A</v>
      </c>
      <c r="BO8" s="119" t="str">
        <f>InputDataA_GeneralAssumptions!BS110</f>
        <v>#N/A</v>
      </c>
      <c r="BP8" s="119" t="str">
        <f>InputDataA_GeneralAssumptions!BT110</f>
        <v>#N/A</v>
      </c>
      <c r="BQ8" s="119" t="str">
        <f>InputDataA_GeneralAssumptions!BU110</f>
        <v>#N/A</v>
      </c>
      <c r="BR8" s="119" t="str">
        <f>InputDataA_GeneralAssumptions!BV110</f>
        <v>#N/A</v>
      </c>
      <c r="BS8" s="119" t="str">
        <f>InputDataA_GeneralAssumptions!BW110</f>
        <v>#N/A</v>
      </c>
    </row>
    <row r="9" spans="1:71" s="9" customFormat="1">
      <c r="A9" s="60" t="s">
        <v>478</v>
      </c>
      <c r="B9" s="1" t="str">
        <f>LEFT(InputDataA_GeneralAssumptions!D104,1)</f>
        <v>A</v>
      </c>
      <c r="C9" s="187" t="s">
        <v>479</v>
      </c>
      <c r="D9" s="401" t="s">
        <v>441</v>
      </c>
      <c r="E9" s="119">
        <f>InputDataA_GeneralAssumptions!I130</f>
        <v>3.9143351103509971E-4</v>
      </c>
      <c r="F9" s="119">
        <f>InputDataA_GeneralAssumptions!J130</f>
        <v>4.2274240936079899E-4</v>
      </c>
      <c r="G9" s="119">
        <f>InputDataA_GeneralAssumptions!K130</f>
        <v>5.4399867599785878E-4</v>
      </c>
      <c r="H9" s="119">
        <f>InputDataA_GeneralAssumptions!L130</f>
        <v>6.1963957986521656E-4</v>
      </c>
      <c r="I9" s="119">
        <f>InputDataA_GeneralAssumptions!M130</f>
        <v>8.0142809687000494E-4</v>
      </c>
      <c r="J9" s="119">
        <f>InputDataA_GeneralAssumptions!N130</f>
        <v>6.2070430309923985E-4</v>
      </c>
      <c r="K9" s="119">
        <f>InputDataA_GeneralAssumptions!O130</f>
        <v>7.3524118520218451E-4</v>
      </c>
      <c r="L9" s="119">
        <f>InputDataA_GeneralAssumptions!P130</f>
        <v>8.7912624393404748E-4</v>
      </c>
      <c r="M9" s="119">
        <f>InputDataA_GeneralAssumptions!Q130</f>
        <v>9.8791736598724533E-4</v>
      </c>
      <c r="N9" s="119">
        <f>InputDataA_GeneralAssumptions!R130</f>
        <v>1.0832001444143202E-3</v>
      </c>
      <c r="O9" s="119">
        <f>InputDataA_GeneralAssumptions!S130</f>
        <v>8.75708003790443E-4</v>
      </c>
      <c r="P9" s="119">
        <f>InputDataA_GeneralAssumptions!T130</f>
        <v>1.0339216570158793E-3</v>
      </c>
      <c r="Q9" s="119">
        <f>InputDataA_GeneralAssumptions!U130</f>
        <v>1.0659786986446651E-3</v>
      </c>
      <c r="R9" s="119">
        <f>InputDataA_GeneralAssumptions!V130</f>
        <v>8.8432112704839305E-4</v>
      </c>
      <c r="S9" s="119">
        <f>InputDataA_GeneralAssumptions!W130</f>
        <v>5.6625157163270323E-4</v>
      </c>
      <c r="T9" s="119">
        <f>InputDataA_GeneralAssumptions!X130</f>
        <v>2.2505077639300985E-4</v>
      </c>
      <c r="U9" s="119">
        <f>InputDataA_GeneralAssumptions!Y130</f>
        <v>1.0185569140785944E-5</v>
      </c>
      <c r="V9" s="119">
        <f>InputDataA_GeneralAssumptions!Z130</f>
        <v>-2.7078656201273699E-4</v>
      </c>
      <c r="W9" s="119">
        <f>InputDataA_GeneralAssumptions!AA130</f>
        <v>-6.8426316788972041E-4</v>
      </c>
      <c r="X9" s="119">
        <f>InputDataA_GeneralAssumptions!AB130</f>
        <v>-1.1504043728776114E-3</v>
      </c>
      <c r="Y9" s="119">
        <f>InputDataA_GeneralAssumptions!AC130</f>
        <v>-1.7671803762610017E-3</v>
      </c>
      <c r="Z9" s="119">
        <f>InputDataA_GeneralAssumptions!AD130</f>
        <v>-2.0859024443582452E-3</v>
      </c>
      <c r="AA9" s="119">
        <f>InputDataA_GeneralAssumptions!AE130</f>
        <v>-2.3048827532018423E-3</v>
      </c>
      <c r="AB9" s="119">
        <f>InputDataA_GeneralAssumptions!AF130</f>
        <v>-2.3011402538091197E-3</v>
      </c>
      <c r="AC9" s="119">
        <f>InputDataA_GeneralAssumptions!AG130</f>
        <v>-2.1145760428976645E-3</v>
      </c>
      <c r="AD9" s="119">
        <f>InputDataA_GeneralAssumptions!AH130</f>
        <v>-1.9405327678302386E-3</v>
      </c>
      <c r="AE9" s="119">
        <f>InputDataA_GeneralAssumptions!AI130</f>
        <v>-1.7008136082966585E-3</v>
      </c>
      <c r="AF9" s="119">
        <f>InputDataA_GeneralAssumptions!AJ130</f>
        <v>-1.6070812308208726E-3</v>
      </c>
      <c r="AG9" s="119">
        <f>InputDataA_GeneralAssumptions!AK130</f>
        <v>-1.7072945150770069E-3</v>
      </c>
      <c r="AH9" s="119">
        <f>InputDataA_GeneralAssumptions!AL130</f>
        <v>-1.978701631464963E-3</v>
      </c>
      <c r="AI9" s="119" t="e">
        <f>InputDataA_GeneralAssumptions!AM130</f>
        <v>#VALUE!</v>
      </c>
      <c r="AJ9" s="119" t="e">
        <f>InputDataA_GeneralAssumptions!AN130</f>
        <v>#VALUE!</v>
      </c>
      <c r="AK9" s="119" t="e">
        <f>InputDataA_GeneralAssumptions!AO130</f>
        <v>#VALUE!</v>
      </c>
      <c r="AL9" s="119" t="e">
        <f>InputDataA_GeneralAssumptions!AP130</f>
        <v>#VALUE!</v>
      </c>
      <c r="AM9" s="119" t="e">
        <f>InputDataA_GeneralAssumptions!AQ130</f>
        <v>#VALUE!</v>
      </c>
      <c r="AN9" s="119" t="e">
        <f>InputDataA_GeneralAssumptions!AR130</f>
        <v>#VALUE!</v>
      </c>
      <c r="AO9" s="119" t="e">
        <f>InputDataA_GeneralAssumptions!AS130</f>
        <v>#VALUE!</v>
      </c>
      <c r="AP9" s="119" t="e">
        <f>InputDataA_GeneralAssumptions!AT130</f>
        <v>#VALUE!</v>
      </c>
      <c r="AQ9" s="119" t="e">
        <f>InputDataA_GeneralAssumptions!AU130</f>
        <v>#VALUE!</v>
      </c>
      <c r="AR9" s="119" t="e">
        <f>InputDataA_GeneralAssumptions!AV130</f>
        <v>#VALUE!</v>
      </c>
      <c r="AS9" s="119" t="e">
        <f>InputDataA_GeneralAssumptions!AW130</f>
        <v>#VALUE!</v>
      </c>
      <c r="AT9" s="119" t="e">
        <f>InputDataA_GeneralAssumptions!AX130</f>
        <v>#VALUE!</v>
      </c>
      <c r="AU9" s="119" t="e">
        <f>InputDataA_GeneralAssumptions!AY130</f>
        <v>#VALUE!</v>
      </c>
      <c r="AV9" s="119" t="e">
        <f>InputDataA_GeneralAssumptions!AZ130</f>
        <v>#VALUE!</v>
      </c>
      <c r="AW9" s="119" t="e">
        <f>InputDataA_GeneralAssumptions!BA130</f>
        <v>#VALUE!</v>
      </c>
      <c r="AX9" s="119" t="e">
        <f>InputDataA_GeneralAssumptions!BB130</f>
        <v>#VALUE!</v>
      </c>
      <c r="AY9" s="119" t="e">
        <f>InputDataA_GeneralAssumptions!BC130</f>
        <v>#VALUE!</v>
      </c>
      <c r="AZ9" s="119" t="e">
        <f>InputDataA_GeneralAssumptions!BD130</f>
        <v>#VALUE!</v>
      </c>
      <c r="BA9" s="119" t="e">
        <f>InputDataA_GeneralAssumptions!BE130</f>
        <v>#VALUE!</v>
      </c>
      <c r="BB9" s="119" t="e">
        <f>InputDataA_GeneralAssumptions!BF130</f>
        <v>#VALUE!</v>
      </c>
      <c r="BC9" s="119" t="e">
        <f>InputDataA_GeneralAssumptions!BG130</f>
        <v>#VALUE!</v>
      </c>
      <c r="BD9" s="119" t="e">
        <f>InputDataA_GeneralAssumptions!BH130</f>
        <v>#VALUE!</v>
      </c>
      <c r="BE9" s="119" t="e">
        <f>InputDataA_GeneralAssumptions!BI130</f>
        <v>#VALUE!</v>
      </c>
      <c r="BF9" s="119" t="e">
        <f>InputDataA_GeneralAssumptions!BJ130</f>
        <v>#VALUE!</v>
      </c>
      <c r="BG9" s="119" t="e">
        <f>InputDataA_GeneralAssumptions!BK130</f>
        <v>#VALUE!</v>
      </c>
      <c r="BH9" s="119" t="e">
        <f>InputDataA_GeneralAssumptions!BL130</f>
        <v>#VALUE!</v>
      </c>
      <c r="BI9" s="119" t="e">
        <f>InputDataA_GeneralAssumptions!BM130</f>
        <v>#VALUE!</v>
      </c>
      <c r="BJ9" s="119" t="e">
        <f>InputDataA_GeneralAssumptions!BN130</f>
        <v>#VALUE!</v>
      </c>
      <c r="BK9" s="119" t="e">
        <f>InputDataA_GeneralAssumptions!BO130</f>
        <v>#VALUE!</v>
      </c>
      <c r="BL9" s="119" t="e">
        <f>InputDataA_GeneralAssumptions!BP130</f>
        <v>#VALUE!</v>
      </c>
      <c r="BM9" s="119" t="e">
        <f>InputDataA_GeneralAssumptions!BQ130</f>
        <v>#VALUE!</v>
      </c>
      <c r="BN9" s="119" t="e">
        <f>InputDataA_GeneralAssumptions!BR130</f>
        <v>#VALUE!</v>
      </c>
      <c r="BO9" s="119" t="e">
        <f>InputDataA_GeneralAssumptions!BS130</f>
        <v>#VALUE!</v>
      </c>
      <c r="BP9" s="119" t="e">
        <f>InputDataA_GeneralAssumptions!BT130</f>
        <v>#VALUE!</v>
      </c>
      <c r="BQ9" s="119" t="e">
        <f>InputDataA_GeneralAssumptions!BU130</f>
        <v>#VALUE!</v>
      </c>
      <c r="BR9" s="119" t="e">
        <f>InputDataA_GeneralAssumptions!BV130</f>
        <v>#VALUE!</v>
      </c>
      <c r="BS9" s="119" t="e">
        <f>InputDataA_GeneralAssumptions!BW130</f>
        <v>#VALUE!</v>
      </c>
    </row>
    <row r="10" spans="1:71" s="9" customFormat="1">
      <c r="A10" s="46"/>
      <c r="B10" s="1" t="str">
        <f>LEFT(InputDataB_ModelSpecAssumptions!D12,1)</f>
        <v>A</v>
      </c>
      <c r="C10" s="187" t="s">
        <v>723</v>
      </c>
      <c r="D10" s="401" t="s">
        <v>2</v>
      </c>
      <c r="E10" s="119">
        <f>InputDataB_ModelSpecAssumptions!I24</f>
        <v>0.10368351452428204</v>
      </c>
      <c r="F10" s="119">
        <f>InputDataB_ModelSpecAssumptions!J24</f>
        <v>0.10368351452428204</v>
      </c>
      <c r="G10" s="119">
        <f>InputDataB_ModelSpecAssumptions!K24</f>
        <v>0.10368351452428204</v>
      </c>
      <c r="H10" s="119">
        <f>InputDataB_ModelSpecAssumptions!L24</f>
        <v>0.10368351452428204</v>
      </c>
      <c r="I10" s="119">
        <f>InputDataB_ModelSpecAssumptions!M24</f>
        <v>0.10368351452428204</v>
      </c>
      <c r="J10" s="119">
        <f>InputDataB_ModelSpecAssumptions!N24</f>
        <v>0.10368351452428204</v>
      </c>
      <c r="K10" s="119">
        <f>InputDataB_ModelSpecAssumptions!O24</f>
        <v>0.10368351452428204</v>
      </c>
      <c r="L10" s="119">
        <f>InputDataB_ModelSpecAssumptions!P24</f>
        <v>0.10368351452428204</v>
      </c>
      <c r="M10" s="119">
        <f>InputDataB_ModelSpecAssumptions!Q24</f>
        <v>0.10368351452428204</v>
      </c>
      <c r="N10" s="119">
        <f>InputDataB_ModelSpecAssumptions!R24</f>
        <v>0.10368351452428204</v>
      </c>
      <c r="O10" s="119">
        <f>InputDataB_ModelSpecAssumptions!S24</f>
        <v>0.10368351452428204</v>
      </c>
      <c r="P10" s="119">
        <f>InputDataB_ModelSpecAssumptions!T24</f>
        <v>0.10368351452428204</v>
      </c>
      <c r="Q10" s="119">
        <f>InputDataB_ModelSpecAssumptions!U24</f>
        <v>0.10368351452428204</v>
      </c>
      <c r="R10" s="119">
        <f>InputDataB_ModelSpecAssumptions!V24</f>
        <v>0.10368351452428204</v>
      </c>
      <c r="S10" s="119">
        <f>InputDataB_ModelSpecAssumptions!W24</f>
        <v>0.10368351452428204</v>
      </c>
      <c r="T10" s="119">
        <f>InputDataB_ModelSpecAssumptions!X24</f>
        <v>0.10368351452428204</v>
      </c>
      <c r="U10" s="119">
        <f>InputDataB_ModelSpecAssumptions!Y24</f>
        <v>0.10368351452428204</v>
      </c>
      <c r="V10" s="119">
        <f>InputDataB_ModelSpecAssumptions!Z24</f>
        <v>0.10368351452428204</v>
      </c>
      <c r="W10" s="119">
        <f>InputDataB_ModelSpecAssumptions!AA24</f>
        <v>0.10368351452428204</v>
      </c>
      <c r="X10" s="119">
        <f>InputDataB_ModelSpecAssumptions!AB24</f>
        <v>0.10368351452428204</v>
      </c>
      <c r="Y10" s="119">
        <f>InputDataB_ModelSpecAssumptions!AC24</f>
        <v>0.10368351452428204</v>
      </c>
      <c r="Z10" s="119">
        <f>InputDataB_ModelSpecAssumptions!AD24</f>
        <v>0.10368351452428204</v>
      </c>
      <c r="AA10" s="119">
        <f>InputDataB_ModelSpecAssumptions!AE24</f>
        <v>0.10368351452428204</v>
      </c>
      <c r="AB10" s="119">
        <f>InputDataB_ModelSpecAssumptions!AF24</f>
        <v>0.10368351452428204</v>
      </c>
      <c r="AC10" s="119">
        <f>InputDataB_ModelSpecAssumptions!AG24</f>
        <v>0.10368351452428204</v>
      </c>
      <c r="AD10" s="119">
        <f>InputDataB_ModelSpecAssumptions!AH24</f>
        <v>0.10368351452428204</v>
      </c>
      <c r="AE10" s="119">
        <f>InputDataB_ModelSpecAssumptions!AI24</f>
        <v>0.10368351452428204</v>
      </c>
      <c r="AF10" s="119">
        <f>InputDataB_ModelSpecAssumptions!AJ24</f>
        <v>0.10368351452428204</v>
      </c>
      <c r="AG10" s="119">
        <f>InputDataB_ModelSpecAssumptions!AK24</f>
        <v>0.10368351452428204</v>
      </c>
      <c r="AH10" s="119">
        <f>InputDataB_ModelSpecAssumptions!AL24</f>
        <v>0.10368351452428204</v>
      </c>
      <c r="AI10" s="119">
        <f>InputDataB_ModelSpecAssumptions!AM24</f>
        <v>0.10368351452428204</v>
      </c>
      <c r="AJ10" s="119">
        <f>InputDataB_ModelSpecAssumptions!AN24</f>
        <v>0.10368351452428204</v>
      </c>
      <c r="AK10" s="119">
        <f>InputDataB_ModelSpecAssumptions!AO24</f>
        <v>0.10368351452428204</v>
      </c>
      <c r="AL10" s="119">
        <f>InputDataB_ModelSpecAssumptions!AP24</f>
        <v>0.10368351452428204</v>
      </c>
      <c r="AM10" s="119">
        <f>InputDataB_ModelSpecAssumptions!AQ24</f>
        <v>0.10368351452428204</v>
      </c>
      <c r="AN10" s="119">
        <f>InputDataB_ModelSpecAssumptions!AR24</f>
        <v>0.10368351452428204</v>
      </c>
      <c r="AO10" s="119">
        <f>InputDataB_ModelSpecAssumptions!AS24</f>
        <v>0.10368351452428204</v>
      </c>
      <c r="AP10" s="119">
        <f>InputDataB_ModelSpecAssumptions!AT24</f>
        <v>0.10368351452428204</v>
      </c>
      <c r="AQ10" s="119">
        <f>InputDataB_ModelSpecAssumptions!AU24</f>
        <v>0.10368351452428204</v>
      </c>
      <c r="AR10" s="119">
        <f>InputDataB_ModelSpecAssumptions!AV24</f>
        <v>0.10368351452428204</v>
      </c>
      <c r="AS10" s="119">
        <f>InputDataB_ModelSpecAssumptions!AW24</f>
        <v>0.10368351452428204</v>
      </c>
      <c r="AT10" s="119">
        <f>InputDataB_ModelSpecAssumptions!AX24</f>
        <v>0.10368351452428204</v>
      </c>
      <c r="AU10" s="119">
        <f>InputDataB_ModelSpecAssumptions!AY24</f>
        <v>0.10368351452428204</v>
      </c>
      <c r="AV10" s="119">
        <f>InputDataB_ModelSpecAssumptions!AZ24</f>
        <v>0.10368351452428204</v>
      </c>
      <c r="AW10" s="119">
        <f>InputDataB_ModelSpecAssumptions!BA24</f>
        <v>0.10368351452428204</v>
      </c>
      <c r="AX10" s="119">
        <f>InputDataB_ModelSpecAssumptions!BB24</f>
        <v>0.10368351452428204</v>
      </c>
      <c r="AY10" s="119">
        <f>InputDataB_ModelSpecAssumptions!BC24</f>
        <v>0.10368351452428204</v>
      </c>
      <c r="AZ10" s="119">
        <f>InputDataB_ModelSpecAssumptions!BD24</f>
        <v>0.10368351452428204</v>
      </c>
      <c r="BA10" s="119">
        <f>InputDataB_ModelSpecAssumptions!BE24</f>
        <v>0.10368351452428204</v>
      </c>
      <c r="BB10" s="119">
        <f>InputDataB_ModelSpecAssumptions!BF24</f>
        <v>0.10368351452428204</v>
      </c>
      <c r="BC10" s="119">
        <f>InputDataB_ModelSpecAssumptions!BG24</f>
        <v>0.10368351452428204</v>
      </c>
      <c r="BD10" s="119">
        <f>InputDataB_ModelSpecAssumptions!BH24</f>
        <v>0.10368351452428204</v>
      </c>
      <c r="BE10" s="119">
        <f>InputDataB_ModelSpecAssumptions!BI24</f>
        <v>0.10368351452428204</v>
      </c>
      <c r="BF10" s="119">
        <f>InputDataB_ModelSpecAssumptions!BJ24</f>
        <v>0.10368351452428204</v>
      </c>
      <c r="BG10" s="119">
        <f>InputDataB_ModelSpecAssumptions!BK24</f>
        <v>0.10368351452428204</v>
      </c>
      <c r="BH10" s="119">
        <f>InputDataB_ModelSpecAssumptions!BL24</f>
        <v>0.10368351452428204</v>
      </c>
      <c r="BI10" s="119">
        <f>InputDataB_ModelSpecAssumptions!BM24</f>
        <v>0.10368351452428204</v>
      </c>
      <c r="BJ10" s="119">
        <f>InputDataB_ModelSpecAssumptions!BN24</f>
        <v>0.10368351452428204</v>
      </c>
      <c r="BK10" s="119">
        <f>InputDataB_ModelSpecAssumptions!BO24</f>
        <v>0.10368351452428204</v>
      </c>
      <c r="BL10" s="119">
        <f>InputDataB_ModelSpecAssumptions!BP24</f>
        <v>0.10368351452428204</v>
      </c>
      <c r="BM10" s="119">
        <f>InputDataB_ModelSpecAssumptions!BQ24</f>
        <v>0.10368351452428204</v>
      </c>
      <c r="BN10" s="119">
        <f>InputDataB_ModelSpecAssumptions!BR24</f>
        <v>0.10368351452428204</v>
      </c>
      <c r="BO10" s="119">
        <f>InputDataB_ModelSpecAssumptions!BS24</f>
        <v>0.10368351452428204</v>
      </c>
      <c r="BP10" s="119">
        <f>InputDataB_ModelSpecAssumptions!BT24</f>
        <v>0.10368351452428204</v>
      </c>
      <c r="BQ10" s="119">
        <f>InputDataB_ModelSpecAssumptions!BU24</f>
        <v>0.10368351452428204</v>
      </c>
      <c r="BR10" s="119">
        <f>InputDataB_ModelSpecAssumptions!BV24</f>
        <v>0.10368351452428204</v>
      </c>
      <c r="BS10" s="119">
        <f>InputDataB_ModelSpecAssumptions!BW24</f>
        <v>0.10368351452428204</v>
      </c>
    </row>
    <row r="11" spans="1:71" s="9" customFormat="1">
      <c r="A11" s="46" t="s">
        <v>478</v>
      </c>
      <c r="B11" s="1" t="str">
        <f>LEFT(InputDataA_GeneralAssumptions!D104,1)</f>
        <v>A</v>
      </c>
      <c r="C11" s="192" t="s">
        <v>574</v>
      </c>
      <c r="D11" s="401" t="s">
        <v>482</v>
      </c>
      <c r="E11" s="119">
        <f>InputDataA_GeneralAssumptions!I119</f>
        <v>0.48797685330664897</v>
      </c>
      <c r="F11" s="119">
        <f>InputDataA_GeneralAssumptions!J119</f>
        <v>0.48809603967673804</v>
      </c>
      <c r="G11" s="119">
        <f>InputDataA_GeneralAssumptions!K119</f>
        <v>0.48821572407678998</v>
      </c>
      <c r="H11" s="119">
        <f>InputDataA_GeneralAssumptions!L119</f>
        <v>0.48833470279533697</v>
      </c>
      <c r="I11" s="119">
        <f>InputDataA_GeneralAssumptions!M119</f>
        <v>0.48845235626856598</v>
      </c>
      <c r="J11" s="119">
        <f>InputDataA_GeneralAssumptions!N119</f>
        <v>0.488568628375811</v>
      </c>
      <c r="K11" s="119">
        <f>InputDataA_GeneralAssumptions!O119</f>
        <v>0.48868421320425298</v>
      </c>
      <c r="L11" s="119">
        <f>InputDataA_GeneralAssumptions!P119</f>
        <v>0.48879929328675997</v>
      </c>
      <c r="M11" s="119">
        <f>InputDataA_GeneralAssumptions!Q119</f>
        <v>0.48891432306818206</v>
      </c>
      <c r="N11" s="119">
        <f>InputDataA_GeneralAssumptions!R119</f>
        <v>0.48902947197540697</v>
      </c>
      <c r="O11" s="119">
        <f>InputDataA_GeneralAssumptions!S119</f>
        <v>0.48914489698875102</v>
      </c>
      <c r="P11" s="119">
        <f>InputDataA_GeneralAssumptions!T119</f>
        <v>0.489260944037826</v>
      </c>
      <c r="Q11" s="119">
        <f>InputDataA_GeneralAssumptions!U119</f>
        <v>0.48937825721205896</v>
      </c>
      <c r="R11" s="119">
        <f>InputDataA_GeneralAssumptions!V119</f>
        <v>0.48949761610138703</v>
      </c>
      <c r="S11" s="119">
        <f>InputDataA_GeneralAssumptions!W119</f>
        <v>0.48961957973100101</v>
      </c>
      <c r="T11" s="119">
        <f>InputDataA_GeneralAssumptions!X119</f>
        <v>0.48974435336449601</v>
      </c>
      <c r="U11" s="119">
        <f>InputDataA_GeneralAssumptions!Y119</f>
        <v>0.48987210462522301</v>
      </c>
      <c r="V11" s="119">
        <f>InputDataA_GeneralAssumptions!Z119</f>
        <v>0.49000264943967403</v>
      </c>
      <c r="W11" s="119">
        <f>InputDataA_GeneralAssumptions!AA119</f>
        <v>0.49013583518878595</v>
      </c>
      <c r="X11" s="119">
        <f>InputDataA_GeneralAssumptions!AB119</f>
        <v>0.49027162162177701</v>
      </c>
      <c r="Y11" s="119">
        <f>InputDataA_GeneralAssumptions!AC119</f>
        <v>0.49040980125323602</v>
      </c>
      <c r="Z11" s="119">
        <f>InputDataA_GeneralAssumptions!AD119</f>
        <v>0.49055059094251097</v>
      </c>
      <c r="AA11" s="119">
        <f>InputDataA_GeneralAssumptions!AE119</f>
        <v>0.49069365411842497</v>
      </c>
      <c r="AB11" s="119">
        <f>InputDataA_GeneralAssumptions!AF119</f>
        <v>0.49083890142053699</v>
      </c>
      <c r="AC11" s="119">
        <f>InputDataA_GeneralAssumptions!AG119</f>
        <v>0.49098598447567704</v>
      </c>
      <c r="AD11" s="119">
        <f>InputDataA_GeneralAssumptions!AH119</f>
        <v>0.49113498241792697</v>
      </c>
      <c r="AE11" s="119">
        <f>InputDataA_GeneralAssumptions!AI119</f>
        <v>0.49128566072854002</v>
      </c>
      <c r="AF11" s="119">
        <f>InputDataA_GeneralAssumptions!AJ119</f>
        <v>0.49143774147298996</v>
      </c>
      <c r="AG11" s="119">
        <f>InputDataA_GeneralAssumptions!AK119</f>
        <v>0.49159094615124305</v>
      </c>
      <c r="AH11" s="119">
        <f>InputDataA_GeneralAssumptions!AL119</f>
        <v>0.49174474724885103</v>
      </c>
      <c r="AI11" s="119" t="str">
        <f>InputDataA_GeneralAssumptions!AM119</f>
        <v>#N/A</v>
      </c>
      <c r="AJ11" s="119" t="str">
        <f>InputDataA_GeneralAssumptions!AN119</f>
        <v>#N/A</v>
      </c>
      <c r="AK11" s="119" t="str">
        <f>InputDataA_GeneralAssumptions!AO119</f>
        <v>#N/A</v>
      </c>
      <c r="AL11" s="119" t="str">
        <f>InputDataA_GeneralAssumptions!AP119</f>
        <v>#N/A</v>
      </c>
      <c r="AM11" s="119" t="str">
        <f>InputDataA_GeneralAssumptions!AQ119</f>
        <v>#N/A</v>
      </c>
      <c r="AN11" s="119" t="str">
        <f>InputDataA_GeneralAssumptions!AR119</f>
        <v>#N/A</v>
      </c>
      <c r="AO11" s="119" t="str">
        <f>InputDataA_GeneralAssumptions!AS119</f>
        <v>#N/A</v>
      </c>
      <c r="AP11" s="119" t="str">
        <f>InputDataA_GeneralAssumptions!AT119</f>
        <v>#N/A</v>
      </c>
      <c r="AQ11" s="119" t="str">
        <f>InputDataA_GeneralAssumptions!AU119</f>
        <v>#N/A</v>
      </c>
      <c r="AR11" s="119" t="str">
        <f>InputDataA_GeneralAssumptions!AV119</f>
        <v>#N/A</v>
      </c>
      <c r="AS11" s="119" t="str">
        <f>InputDataA_GeneralAssumptions!AW119</f>
        <v>#N/A</v>
      </c>
      <c r="AT11" s="119" t="str">
        <f>InputDataA_GeneralAssumptions!AX119</f>
        <v>#N/A</v>
      </c>
      <c r="AU11" s="119" t="str">
        <f>InputDataA_GeneralAssumptions!AY119</f>
        <v>#N/A</v>
      </c>
      <c r="AV11" s="119" t="str">
        <f>InputDataA_GeneralAssumptions!AZ119</f>
        <v>#N/A</v>
      </c>
      <c r="AW11" s="119" t="str">
        <f>InputDataA_GeneralAssumptions!BA119</f>
        <v>#N/A</v>
      </c>
      <c r="AX11" s="119" t="str">
        <f>InputDataA_GeneralAssumptions!BB119</f>
        <v>#N/A</v>
      </c>
      <c r="AY11" s="119" t="str">
        <f>InputDataA_GeneralAssumptions!BC119</f>
        <v>#N/A</v>
      </c>
      <c r="AZ11" s="119" t="str">
        <f>InputDataA_GeneralAssumptions!BD119</f>
        <v>#N/A</v>
      </c>
      <c r="BA11" s="119" t="str">
        <f>InputDataA_GeneralAssumptions!BE119</f>
        <v>#N/A</v>
      </c>
      <c r="BB11" s="119" t="str">
        <f>InputDataA_GeneralAssumptions!BF119</f>
        <v>#N/A</v>
      </c>
      <c r="BC11" s="119" t="str">
        <f>InputDataA_GeneralAssumptions!BG119</f>
        <v>#N/A</v>
      </c>
      <c r="BD11" s="119" t="str">
        <f>InputDataA_GeneralAssumptions!BH119</f>
        <v>#N/A</v>
      </c>
      <c r="BE11" s="119" t="str">
        <f>InputDataA_GeneralAssumptions!BI119</f>
        <v>#N/A</v>
      </c>
      <c r="BF11" s="119" t="str">
        <f>InputDataA_GeneralAssumptions!BJ119</f>
        <v>#N/A</v>
      </c>
      <c r="BG11" s="119" t="str">
        <f>InputDataA_GeneralAssumptions!BK119</f>
        <v>#N/A</v>
      </c>
      <c r="BH11" s="119" t="str">
        <f>InputDataA_GeneralAssumptions!BL119</f>
        <v>#N/A</v>
      </c>
      <c r="BI11" s="119" t="str">
        <f>InputDataA_GeneralAssumptions!BM119</f>
        <v>#N/A</v>
      </c>
      <c r="BJ11" s="119" t="str">
        <f>InputDataA_GeneralAssumptions!BN119</f>
        <v>#N/A</v>
      </c>
      <c r="BK11" s="119" t="str">
        <f>InputDataA_GeneralAssumptions!BO119</f>
        <v>#N/A</v>
      </c>
      <c r="BL11" s="119" t="str">
        <f>InputDataA_GeneralAssumptions!BP119</f>
        <v>#N/A</v>
      </c>
      <c r="BM11" s="119" t="str">
        <f>InputDataA_GeneralAssumptions!BQ119</f>
        <v>#N/A</v>
      </c>
      <c r="BN11" s="119" t="str">
        <f>InputDataA_GeneralAssumptions!BR119</f>
        <v>#N/A</v>
      </c>
      <c r="BO11" s="119" t="str">
        <f>InputDataA_GeneralAssumptions!BS119</f>
        <v>#N/A</v>
      </c>
      <c r="BP11" s="119" t="str">
        <f>InputDataA_GeneralAssumptions!BT119</f>
        <v>#N/A</v>
      </c>
      <c r="BQ11" s="119" t="str">
        <f>InputDataA_GeneralAssumptions!BU119</f>
        <v>#N/A</v>
      </c>
      <c r="BR11" s="119" t="str">
        <f>InputDataA_GeneralAssumptions!BV119</f>
        <v>#N/A</v>
      </c>
      <c r="BS11" s="119" t="str">
        <f>InputDataA_GeneralAssumptions!BW119</f>
        <v>#N/A</v>
      </c>
    </row>
    <row r="12" spans="1:71">
      <c r="B12" s="1" t="str">
        <f>LEFT(InputDataA_GeneralAssumptions!D51,1)</f>
        <v>A</v>
      </c>
      <c r="C12" s="187" t="s">
        <v>459</v>
      </c>
      <c r="D12" s="401" t="s">
        <v>2</v>
      </c>
      <c r="E12" s="119">
        <f>InputDataA_GeneralAssumptions!I57</f>
        <v>0.79480000000000006</v>
      </c>
      <c r="F12" s="119">
        <f>InputDataA_GeneralAssumptions!J57</f>
        <v>0.79480000000000006</v>
      </c>
      <c r="G12" s="119">
        <f>InputDataA_GeneralAssumptions!K57</f>
        <v>0.79480000000000006</v>
      </c>
      <c r="H12" s="119">
        <f>InputDataA_GeneralAssumptions!L57</f>
        <v>0.79480000000000006</v>
      </c>
      <c r="I12" s="119">
        <f>InputDataA_GeneralAssumptions!M57</f>
        <v>0.79480000000000006</v>
      </c>
      <c r="J12" s="119">
        <f>InputDataA_GeneralAssumptions!N57</f>
        <v>0.79480000000000006</v>
      </c>
      <c r="K12" s="119">
        <f>InputDataA_GeneralAssumptions!O57</f>
        <v>0.79480000000000006</v>
      </c>
      <c r="L12" s="119">
        <f>InputDataA_GeneralAssumptions!P57</f>
        <v>0.79480000000000006</v>
      </c>
      <c r="M12" s="119">
        <f>InputDataA_GeneralAssumptions!Q57</f>
        <v>0.79480000000000006</v>
      </c>
      <c r="N12" s="119">
        <f>InputDataA_GeneralAssumptions!R57</f>
        <v>0.79480000000000006</v>
      </c>
      <c r="O12" s="119">
        <f>InputDataA_GeneralAssumptions!S57</f>
        <v>0.79480000000000006</v>
      </c>
      <c r="P12" s="119">
        <f>InputDataA_GeneralAssumptions!T57</f>
        <v>0.79480000000000006</v>
      </c>
      <c r="Q12" s="119">
        <f>InputDataA_GeneralAssumptions!U57</f>
        <v>0.79480000000000006</v>
      </c>
      <c r="R12" s="119">
        <f>InputDataA_GeneralAssumptions!V57</f>
        <v>0.79480000000000006</v>
      </c>
      <c r="S12" s="119">
        <f>InputDataA_GeneralAssumptions!W57</f>
        <v>0.79480000000000006</v>
      </c>
      <c r="T12" s="119">
        <f>InputDataA_GeneralAssumptions!X57</f>
        <v>0.79480000000000006</v>
      </c>
      <c r="U12" s="119">
        <f>InputDataA_GeneralAssumptions!Y57</f>
        <v>0.79480000000000006</v>
      </c>
      <c r="V12" s="119">
        <f>InputDataA_GeneralAssumptions!Z57</f>
        <v>0.79480000000000006</v>
      </c>
      <c r="W12" s="119">
        <f>InputDataA_GeneralAssumptions!AA57</f>
        <v>0.79480000000000006</v>
      </c>
      <c r="X12" s="119">
        <f>InputDataA_GeneralAssumptions!AB57</f>
        <v>0.79480000000000006</v>
      </c>
      <c r="Y12" s="119">
        <f>InputDataA_GeneralAssumptions!AC57</f>
        <v>0.79480000000000006</v>
      </c>
      <c r="Z12" s="119">
        <f>InputDataA_GeneralAssumptions!AD57</f>
        <v>0.79480000000000006</v>
      </c>
      <c r="AA12" s="119">
        <f>InputDataA_GeneralAssumptions!AE57</f>
        <v>0.79480000000000006</v>
      </c>
      <c r="AB12" s="119">
        <f>InputDataA_GeneralAssumptions!AF57</f>
        <v>0.79480000000000006</v>
      </c>
      <c r="AC12" s="119">
        <f>InputDataA_GeneralAssumptions!AG57</f>
        <v>0.79480000000000006</v>
      </c>
      <c r="AD12" s="119">
        <f>InputDataA_GeneralAssumptions!AH57</f>
        <v>0.79480000000000006</v>
      </c>
      <c r="AE12" s="119">
        <f>InputDataA_GeneralAssumptions!AI57</f>
        <v>0.79480000000000006</v>
      </c>
      <c r="AF12" s="119">
        <f>InputDataA_GeneralAssumptions!AJ57</f>
        <v>0.79480000000000006</v>
      </c>
      <c r="AG12" s="119">
        <f>InputDataA_GeneralAssumptions!AK57</f>
        <v>0.79480000000000006</v>
      </c>
      <c r="AH12" s="119">
        <f>InputDataA_GeneralAssumptions!AL57</f>
        <v>0.79480000000000006</v>
      </c>
      <c r="AI12" s="119">
        <f>InputDataA_GeneralAssumptions!AM57</f>
        <v>0.79480000000000006</v>
      </c>
      <c r="AJ12" s="119">
        <f>InputDataA_GeneralAssumptions!AN57</f>
        <v>0.79480000000000006</v>
      </c>
      <c r="AK12" s="119">
        <f>InputDataA_GeneralAssumptions!AO57</f>
        <v>0.79480000000000006</v>
      </c>
      <c r="AL12" s="119">
        <f>InputDataA_GeneralAssumptions!AP57</f>
        <v>0.79480000000000006</v>
      </c>
      <c r="AM12" s="119">
        <f>InputDataA_GeneralAssumptions!AQ57</f>
        <v>0.79480000000000006</v>
      </c>
      <c r="AN12" s="119">
        <f>InputDataA_GeneralAssumptions!AR57</f>
        <v>0.79480000000000006</v>
      </c>
      <c r="AO12" s="119">
        <f>InputDataA_GeneralAssumptions!AS57</f>
        <v>0.79480000000000006</v>
      </c>
      <c r="AP12" s="119">
        <f>InputDataA_GeneralAssumptions!AT57</f>
        <v>0.79480000000000006</v>
      </c>
      <c r="AQ12" s="119">
        <f>InputDataA_GeneralAssumptions!AU57</f>
        <v>0.79480000000000006</v>
      </c>
      <c r="AR12" s="119">
        <f>InputDataA_GeneralAssumptions!AV57</f>
        <v>0.79480000000000006</v>
      </c>
      <c r="AS12" s="119">
        <f>InputDataA_GeneralAssumptions!AW57</f>
        <v>0.79480000000000006</v>
      </c>
      <c r="AT12" s="119">
        <f>InputDataA_GeneralAssumptions!AX57</f>
        <v>0.79480000000000006</v>
      </c>
      <c r="AU12" s="119">
        <f>InputDataA_GeneralAssumptions!AY57</f>
        <v>0.79480000000000006</v>
      </c>
      <c r="AV12" s="119">
        <f>InputDataA_GeneralAssumptions!AZ57</f>
        <v>0.79480000000000006</v>
      </c>
      <c r="AW12" s="119">
        <f>InputDataA_GeneralAssumptions!BA57</f>
        <v>0.79480000000000006</v>
      </c>
      <c r="AX12" s="119">
        <f>InputDataA_GeneralAssumptions!BB57</f>
        <v>0.79480000000000006</v>
      </c>
      <c r="AY12" s="119">
        <f>InputDataA_GeneralAssumptions!BC57</f>
        <v>0.79480000000000006</v>
      </c>
      <c r="AZ12" s="119">
        <f>InputDataA_GeneralAssumptions!BD57</f>
        <v>0.79480000000000006</v>
      </c>
      <c r="BA12" s="119">
        <f>InputDataA_GeneralAssumptions!BE57</f>
        <v>0.79480000000000006</v>
      </c>
      <c r="BB12" s="119">
        <f>InputDataA_GeneralAssumptions!BF57</f>
        <v>0.79480000000000006</v>
      </c>
      <c r="BC12" s="119">
        <f>InputDataA_GeneralAssumptions!BG57</f>
        <v>0.79480000000000006</v>
      </c>
      <c r="BD12" s="119">
        <f>InputDataA_GeneralAssumptions!BH57</f>
        <v>0.79480000000000006</v>
      </c>
      <c r="BE12" s="119">
        <f>InputDataA_GeneralAssumptions!BI57</f>
        <v>0.79480000000000006</v>
      </c>
      <c r="BF12" s="119">
        <f>InputDataA_GeneralAssumptions!BJ57</f>
        <v>0.79480000000000006</v>
      </c>
      <c r="BG12" s="119">
        <f>InputDataA_GeneralAssumptions!BK57</f>
        <v>0.79480000000000006</v>
      </c>
      <c r="BH12" s="119">
        <f>InputDataA_GeneralAssumptions!BL57</f>
        <v>0.79480000000000006</v>
      </c>
      <c r="BI12" s="119">
        <f>InputDataA_GeneralAssumptions!BM57</f>
        <v>0.79480000000000006</v>
      </c>
      <c r="BJ12" s="119">
        <f>InputDataA_GeneralAssumptions!BN57</f>
        <v>0.79480000000000006</v>
      </c>
      <c r="BK12" s="119">
        <f>InputDataA_GeneralAssumptions!BO57</f>
        <v>0.79480000000000006</v>
      </c>
      <c r="BL12" s="119">
        <f>InputDataA_GeneralAssumptions!BP57</f>
        <v>0.79480000000000006</v>
      </c>
      <c r="BM12" s="119">
        <f>InputDataA_GeneralAssumptions!BQ57</f>
        <v>0.79480000000000006</v>
      </c>
      <c r="BN12" s="119">
        <f>InputDataA_GeneralAssumptions!BR57</f>
        <v>0.79480000000000006</v>
      </c>
      <c r="BO12" s="119">
        <f>InputDataA_GeneralAssumptions!BS57</f>
        <v>0.79480000000000006</v>
      </c>
      <c r="BP12" s="119">
        <f>InputDataA_GeneralAssumptions!BT57</f>
        <v>0.79480000000000006</v>
      </c>
      <c r="BQ12" s="119">
        <f>InputDataA_GeneralAssumptions!BU57</f>
        <v>0.79480000000000006</v>
      </c>
      <c r="BR12" s="119">
        <f>InputDataA_GeneralAssumptions!BV57</f>
        <v>0.79480000000000006</v>
      </c>
      <c r="BS12" s="119">
        <f>InputDataA_GeneralAssumptions!BW57</f>
        <v>0.79480000000000006</v>
      </c>
    </row>
    <row r="13" spans="1:71">
      <c r="B13" s="1" t="str">
        <f>LEFT(InputDataA_GeneralAssumptions!D51,1)</f>
        <v>A</v>
      </c>
      <c r="C13" s="187" t="s">
        <v>460</v>
      </c>
      <c r="D13" s="401" t="s">
        <v>2</v>
      </c>
      <c r="E13" s="119">
        <f>InputDataA_GeneralAssumptions!I66</f>
        <v>0.59530000000000005</v>
      </c>
      <c r="F13" s="119">
        <f>InputDataA_GeneralAssumptions!J66</f>
        <v>0.59530000000000005</v>
      </c>
      <c r="G13" s="119">
        <f>InputDataA_GeneralAssumptions!K66</f>
        <v>0.59530000000000005</v>
      </c>
      <c r="H13" s="119">
        <f>InputDataA_GeneralAssumptions!L66</f>
        <v>0.59530000000000005</v>
      </c>
      <c r="I13" s="119">
        <f>InputDataA_GeneralAssumptions!M66</f>
        <v>0.59530000000000005</v>
      </c>
      <c r="J13" s="119">
        <f>InputDataA_GeneralAssumptions!N66</f>
        <v>0.59530000000000005</v>
      </c>
      <c r="K13" s="119">
        <f>InputDataA_GeneralAssumptions!O66</f>
        <v>0.59530000000000005</v>
      </c>
      <c r="L13" s="119">
        <f>InputDataA_GeneralAssumptions!P66</f>
        <v>0.59530000000000005</v>
      </c>
      <c r="M13" s="119">
        <f>InputDataA_GeneralAssumptions!Q66</f>
        <v>0.59530000000000005</v>
      </c>
      <c r="N13" s="119">
        <f>InputDataA_GeneralAssumptions!R66</f>
        <v>0.59530000000000005</v>
      </c>
      <c r="O13" s="119">
        <f>InputDataA_GeneralAssumptions!S66</f>
        <v>0.59530000000000005</v>
      </c>
      <c r="P13" s="119">
        <f>InputDataA_GeneralAssumptions!T66</f>
        <v>0.59530000000000005</v>
      </c>
      <c r="Q13" s="119">
        <f>InputDataA_GeneralAssumptions!U66</f>
        <v>0.59530000000000005</v>
      </c>
      <c r="R13" s="119">
        <f>InputDataA_GeneralAssumptions!V66</f>
        <v>0.59530000000000005</v>
      </c>
      <c r="S13" s="119">
        <f>InputDataA_GeneralAssumptions!W66</f>
        <v>0.59530000000000005</v>
      </c>
      <c r="T13" s="119">
        <f>InputDataA_GeneralAssumptions!X66</f>
        <v>0.59530000000000005</v>
      </c>
      <c r="U13" s="119">
        <f>InputDataA_GeneralAssumptions!Y66</f>
        <v>0.59530000000000005</v>
      </c>
      <c r="V13" s="119">
        <f>InputDataA_GeneralAssumptions!Z66</f>
        <v>0.59530000000000005</v>
      </c>
      <c r="W13" s="119">
        <f>InputDataA_GeneralAssumptions!AA66</f>
        <v>0.59530000000000005</v>
      </c>
      <c r="X13" s="119">
        <f>InputDataA_GeneralAssumptions!AB66</f>
        <v>0.59530000000000005</v>
      </c>
      <c r="Y13" s="119">
        <f>InputDataA_GeneralAssumptions!AC66</f>
        <v>0.59530000000000005</v>
      </c>
      <c r="Z13" s="119">
        <f>InputDataA_GeneralAssumptions!AD66</f>
        <v>0.59530000000000005</v>
      </c>
      <c r="AA13" s="119">
        <f>InputDataA_GeneralAssumptions!AE66</f>
        <v>0.59530000000000005</v>
      </c>
      <c r="AB13" s="119">
        <f>InputDataA_GeneralAssumptions!AF66</f>
        <v>0.59530000000000005</v>
      </c>
      <c r="AC13" s="119">
        <f>InputDataA_GeneralAssumptions!AG66</f>
        <v>0.59530000000000005</v>
      </c>
      <c r="AD13" s="119">
        <f>InputDataA_GeneralAssumptions!AH66</f>
        <v>0.59530000000000005</v>
      </c>
      <c r="AE13" s="119">
        <f>InputDataA_GeneralAssumptions!AI66</f>
        <v>0.59530000000000005</v>
      </c>
      <c r="AF13" s="119">
        <f>InputDataA_GeneralAssumptions!AJ66</f>
        <v>0.59530000000000005</v>
      </c>
      <c r="AG13" s="119">
        <f>InputDataA_GeneralAssumptions!AK66</f>
        <v>0.59530000000000005</v>
      </c>
      <c r="AH13" s="119">
        <f>InputDataA_GeneralAssumptions!AL66</f>
        <v>0.59530000000000005</v>
      </c>
      <c r="AI13" s="119">
        <f>InputDataA_GeneralAssumptions!AM66</f>
        <v>0.59530000000000005</v>
      </c>
      <c r="AJ13" s="119">
        <f>InputDataA_GeneralAssumptions!AN66</f>
        <v>0.59530000000000005</v>
      </c>
      <c r="AK13" s="119">
        <f>InputDataA_GeneralAssumptions!AO66</f>
        <v>0.59530000000000005</v>
      </c>
      <c r="AL13" s="119">
        <f>InputDataA_GeneralAssumptions!AP66</f>
        <v>0.59530000000000005</v>
      </c>
      <c r="AM13" s="119">
        <f>InputDataA_GeneralAssumptions!AQ66</f>
        <v>0.59530000000000005</v>
      </c>
      <c r="AN13" s="119">
        <f>InputDataA_GeneralAssumptions!AR66</f>
        <v>0.59530000000000005</v>
      </c>
      <c r="AO13" s="119">
        <f>InputDataA_GeneralAssumptions!AS66</f>
        <v>0.59530000000000005</v>
      </c>
      <c r="AP13" s="119">
        <f>InputDataA_GeneralAssumptions!AT66</f>
        <v>0.59530000000000005</v>
      </c>
      <c r="AQ13" s="119">
        <f>InputDataA_GeneralAssumptions!AU66</f>
        <v>0.59530000000000005</v>
      </c>
      <c r="AR13" s="119">
        <f>InputDataA_GeneralAssumptions!AV66</f>
        <v>0.59530000000000005</v>
      </c>
      <c r="AS13" s="119">
        <f>InputDataA_GeneralAssumptions!AW66</f>
        <v>0.59530000000000005</v>
      </c>
      <c r="AT13" s="119">
        <f>InputDataA_GeneralAssumptions!AX66</f>
        <v>0.59530000000000005</v>
      </c>
      <c r="AU13" s="119">
        <f>InputDataA_GeneralAssumptions!AY66</f>
        <v>0.59530000000000005</v>
      </c>
      <c r="AV13" s="119">
        <f>InputDataA_GeneralAssumptions!AZ66</f>
        <v>0.59530000000000005</v>
      </c>
      <c r="AW13" s="119">
        <f>InputDataA_GeneralAssumptions!BA66</f>
        <v>0.59530000000000005</v>
      </c>
      <c r="AX13" s="119">
        <f>InputDataA_GeneralAssumptions!BB66</f>
        <v>0.59530000000000005</v>
      </c>
      <c r="AY13" s="119">
        <f>InputDataA_GeneralAssumptions!BC66</f>
        <v>0.59530000000000005</v>
      </c>
      <c r="AZ13" s="119">
        <f>InputDataA_GeneralAssumptions!BD66</f>
        <v>0.59530000000000005</v>
      </c>
      <c r="BA13" s="119">
        <f>InputDataA_GeneralAssumptions!BE66</f>
        <v>0.59530000000000005</v>
      </c>
      <c r="BB13" s="119">
        <f>InputDataA_GeneralAssumptions!BF66</f>
        <v>0.59530000000000005</v>
      </c>
      <c r="BC13" s="119">
        <f>InputDataA_GeneralAssumptions!BG66</f>
        <v>0.59530000000000005</v>
      </c>
      <c r="BD13" s="119">
        <f>InputDataA_GeneralAssumptions!BH66</f>
        <v>0.59530000000000005</v>
      </c>
      <c r="BE13" s="119">
        <f>InputDataA_GeneralAssumptions!BI66</f>
        <v>0.59530000000000005</v>
      </c>
      <c r="BF13" s="119">
        <f>InputDataA_GeneralAssumptions!BJ66</f>
        <v>0.59530000000000005</v>
      </c>
      <c r="BG13" s="119">
        <f>InputDataA_GeneralAssumptions!BK66</f>
        <v>0.59530000000000005</v>
      </c>
      <c r="BH13" s="119">
        <f>InputDataA_GeneralAssumptions!BL66</f>
        <v>0.59530000000000005</v>
      </c>
      <c r="BI13" s="119">
        <f>InputDataA_GeneralAssumptions!BM66</f>
        <v>0.59530000000000005</v>
      </c>
      <c r="BJ13" s="119">
        <f>InputDataA_GeneralAssumptions!BN66</f>
        <v>0.59530000000000005</v>
      </c>
      <c r="BK13" s="119">
        <f>InputDataA_GeneralAssumptions!BO66</f>
        <v>0.59530000000000005</v>
      </c>
      <c r="BL13" s="119">
        <f>InputDataA_GeneralAssumptions!BP66</f>
        <v>0.59530000000000005</v>
      </c>
      <c r="BM13" s="119">
        <f>InputDataA_GeneralAssumptions!BQ66</f>
        <v>0.59530000000000005</v>
      </c>
      <c r="BN13" s="119">
        <f>InputDataA_GeneralAssumptions!BR66</f>
        <v>0.59530000000000005</v>
      </c>
      <c r="BO13" s="119">
        <f>InputDataA_GeneralAssumptions!BS66</f>
        <v>0.59530000000000005</v>
      </c>
      <c r="BP13" s="119">
        <f>InputDataA_GeneralAssumptions!BT66</f>
        <v>0.59530000000000005</v>
      </c>
      <c r="BQ13" s="119">
        <f>InputDataA_GeneralAssumptions!BU66</f>
        <v>0.59530000000000005</v>
      </c>
      <c r="BR13" s="119">
        <f>InputDataA_GeneralAssumptions!BV66</f>
        <v>0.59530000000000005</v>
      </c>
      <c r="BS13" s="119">
        <f>InputDataA_GeneralAssumptions!BW66</f>
        <v>0.59530000000000005</v>
      </c>
    </row>
    <row r="14" spans="1:71">
      <c r="A14" s="46" t="s">
        <v>478</v>
      </c>
      <c r="B14" s="1" t="str">
        <f>LEFT(InputDataA_GeneralAssumptions!D51,1)</f>
        <v>A</v>
      </c>
      <c r="C14" s="187" t="s">
        <v>481</v>
      </c>
      <c r="D14" s="401" t="s">
        <v>483</v>
      </c>
      <c r="E14" s="119">
        <f>InputDataA_GeneralAssumptions!I69</f>
        <v>0.69265138223467648</v>
      </c>
      <c r="F14" s="119">
        <f>InputDataA_GeneralAssumptions!J69</f>
        <v>0.69267515991550932</v>
      </c>
      <c r="G14" s="119">
        <f>InputDataA_GeneralAssumptions!K69</f>
        <v>0.69269903695331969</v>
      </c>
      <c r="H14" s="119">
        <f>InputDataA_GeneralAssumptions!L69</f>
        <v>0.69272277320766973</v>
      </c>
      <c r="I14" s="119">
        <f>InputDataA_GeneralAssumptions!M69</f>
        <v>0.69274624507557903</v>
      </c>
      <c r="J14" s="119">
        <f>InputDataA_GeneralAssumptions!N69</f>
        <v>0.69276944136097429</v>
      </c>
      <c r="K14" s="119">
        <f>InputDataA_GeneralAssumptions!O69</f>
        <v>0.69279250053424846</v>
      </c>
      <c r="L14" s="119">
        <f>InputDataA_GeneralAssumptions!P69</f>
        <v>0.69281545901070873</v>
      </c>
      <c r="M14" s="119">
        <f>InputDataA_GeneralAssumptions!Q69</f>
        <v>0.69283840745210235</v>
      </c>
      <c r="N14" s="119">
        <f>InputDataA_GeneralAssumptions!R69</f>
        <v>0.69286137965909378</v>
      </c>
      <c r="O14" s="119">
        <f>InputDataA_GeneralAssumptions!S69</f>
        <v>0.6928844069492559</v>
      </c>
      <c r="P14" s="119">
        <f>InputDataA_GeneralAssumptions!T69</f>
        <v>0.6929075583355464</v>
      </c>
      <c r="Q14" s="119">
        <f>InputDataA_GeneralAssumptions!U69</f>
        <v>0.6929309623138058</v>
      </c>
      <c r="R14" s="119">
        <f>InputDataA_GeneralAssumptions!V69</f>
        <v>0.69295477441222675</v>
      </c>
      <c r="S14" s="119">
        <f>InputDataA_GeneralAssumptions!W69</f>
        <v>0.69297910615633473</v>
      </c>
      <c r="T14" s="119">
        <f>InputDataA_GeneralAssumptions!X69</f>
        <v>0.69300399849621697</v>
      </c>
      <c r="U14" s="119">
        <f>InputDataA_GeneralAssumptions!Y69</f>
        <v>0.69302948487273208</v>
      </c>
      <c r="V14" s="119">
        <f>InputDataA_GeneralAssumptions!Z69</f>
        <v>0.69305552856321495</v>
      </c>
      <c r="W14" s="119">
        <f>InputDataA_GeneralAssumptions!AA69</f>
        <v>0.69308209912016294</v>
      </c>
      <c r="X14" s="119">
        <f>InputDataA_GeneralAssumptions!AB69</f>
        <v>0.69310918851354453</v>
      </c>
      <c r="Y14" s="119">
        <f>InputDataA_GeneralAssumptions!AC69</f>
        <v>0.69313675535002062</v>
      </c>
      <c r="Z14" s="119">
        <f>InputDataA_GeneralAssumptions!AD69</f>
        <v>0.69316484289303104</v>
      </c>
      <c r="AA14" s="119">
        <f>InputDataA_GeneralAssumptions!AE69</f>
        <v>0.69319338399662578</v>
      </c>
      <c r="AB14" s="119">
        <f>InputDataA_GeneralAssumptions!AF69</f>
        <v>0.69322236083339717</v>
      </c>
      <c r="AC14" s="119">
        <f>InputDataA_GeneralAssumptions!AG69</f>
        <v>0.69325170390289759</v>
      </c>
      <c r="AD14" s="119">
        <f>InputDataA_GeneralAssumptions!AH69</f>
        <v>0.69328142899237655</v>
      </c>
      <c r="AE14" s="119">
        <f>InputDataA_GeneralAssumptions!AI69</f>
        <v>0.69331148931534381</v>
      </c>
      <c r="AF14" s="119">
        <f>InputDataA_GeneralAssumptions!AJ69</f>
        <v>0.69334182942386158</v>
      </c>
      <c r="AG14" s="119">
        <f>InputDataA_GeneralAssumptions!AK69</f>
        <v>0.69337239375717297</v>
      </c>
      <c r="AH14" s="119">
        <f>InputDataA_GeneralAssumptions!AL69</f>
        <v>0.6934030770761459</v>
      </c>
      <c r="AI14" s="119" t="e">
        <f>InputDataA_GeneralAssumptions!AM69</f>
        <v>#VALUE!</v>
      </c>
      <c r="AJ14" s="119" t="e">
        <f>InputDataA_GeneralAssumptions!AN69</f>
        <v>#VALUE!</v>
      </c>
      <c r="AK14" s="119" t="e">
        <f>InputDataA_GeneralAssumptions!AO69</f>
        <v>#VALUE!</v>
      </c>
      <c r="AL14" s="119" t="e">
        <f>InputDataA_GeneralAssumptions!AP69</f>
        <v>#VALUE!</v>
      </c>
      <c r="AM14" s="119" t="e">
        <f>InputDataA_GeneralAssumptions!AQ69</f>
        <v>#VALUE!</v>
      </c>
      <c r="AN14" s="119" t="e">
        <f>InputDataA_GeneralAssumptions!AR69</f>
        <v>#VALUE!</v>
      </c>
      <c r="AO14" s="119" t="e">
        <f>InputDataA_GeneralAssumptions!AS69</f>
        <v>#VALUE!</v>
      </c>
      <c r="AP14" s="119" t="e">
        <f>InputDataA_GeneralAssumptions!AT69</f>
        <v>#VALUE!</v>
      </c>
      <c r="AQ14" s="119" t="e">
        <f>InputDataA_GeneralAssumptions!AU69</f>
        <v>#VALUE!</v>
      </c>
      <c r="AR14" s="119" t="e">
        <f>InputDataA_GeneralAssumptions!AV69</f>
        <v>#VALUE!</v>
      </c>
      <c r="AS14" s="119" t="e">
        <f>InputDataA_GeneralAssumptions!AW69</f>
        <v>#VALUE!</v>
      </c>
      <c r="AT14" s="119" t="e">
        <f>InputDataA_GeneralAssumptions!AX69</f>
        <v>#VALUE!</v>
      </c>
      <c r="AU14" s="119" t="e">
        <f>InputDataA_GeneralAssumptions!AY69</f>
        <v>#VALUE!</v>
      </c>
      <c r="AV14" s="119" t="e">
        <f>InputDataA_GeneralAssumptions!AZ69</f>
        <v>#VALUE!</v>
      </c>
      <c r="AW14" s="119" t="e">
        <f>InputDataA_GeneralAssumptions!BA69</f>
        <v>#VALUE!</v>
      </c>
      <c r="AX14" s="119" t="e">
        <f>InputDataA_GeneralAssumptions!BB69</f>
        <v>#VALUE!</v>
      </c>
      <c r="AY14" s="119" t="e">
        <f>InputDataA_GeneralAssumptions!BC69</f>
        <v>#VALUE!</v>
      </c>
      <c r="AZ14" s="119" t="e">
        <f>InputDataA_GeneralAssumptions!BD69</f>
        <v>#VALUE!</v>
      </c>
      <c r="BA14" s="119" t="e">
        <f>InputDataA_GeneralAssumptions!BE69</f>
        <v>#VALUE!</v>
      </c>
      <c r="BB14" s="119" t="e">
        <f>InputDataA_GeneralAssumptions!BF69</f>
        <v>#VALUE!</v>
      </c>
      <c r="BC14" s="119" t="e">
        <f>InputDataA_GeneralAssumptions!BG69</f>
        <v>#VALUE!</v>
      </c>
      <c r="BD14" s="119" t="e">
        <f>InputDataA_GeneralAssumptions!BH69</f>
        <v>#VALUE!</v>
      </c>
      <c r="BE14" s="119" t="e">
        <f>InputDataA_GeneralAssumptions!BI69</f>
        <v>#VALUE!</v>
      </c>
      <c r="BF14" s="119" t="e">
        <f>InputDataA_GeneralAssumptions!BJ69</f>
        <v>#VALUE!</v>
      </c>
      <c r="BG14" s="119" t="e">
        <f>InputDataA_GeneralAssumptions!BK69</f>
        <v>#VALUE!</v>
      </c>
      <c r="BH14" s="119" t="e">
        <f>InputDataA_GeneralAssumptions!BL69</f>
        <v>#VALUE!</v>
      </c>
      <c r="BI14" s="119" t="e">
        <f>InputDataA_GeneralAssumptions!BM69</f>
        <v>#VALUE!</v>
      </c>
      <c r="BJ14" s="119" t="e">
        <f>InputDataA_GeneralAssumptions!BN69</f>
        <v>#VALUE!</v>
      </c>
      <c r="BK14" s="119" t="e">
        <f>InputDataA_GeneralAssumptions!BO69</f>
        <v>#VALUE!</v>
      </c>
      <c r="BL14" s="119" t="e">
        <f>InputDataA_GeneralAssumptions!BP69</f>
        <v>#VALUE!</v>
      </c>
      <c r="BM14" s="119" t="e">
        <f>InputDataA_GeneralAssumptions!BQ69</f>
        <v>#VALUE!</v>
      </c>
      <c r="BN14" s="119" t="e">
        <f>InputDataA_GeneralAssumptions!BR69</f>
        <v>#VALUE!</v>
      </c>
      <c r="BO14" s="119" t="e">
        <f>InputDataA_GeneralAssumptions!BS69</f>
        <v>#VALUE!</v>
      </c>
      <c r="BP14" s="119" t="e">
        <f>InputDataA_GeneralAssumptions!BT69</f>
        <v>#VALUE!</v>
      </c>
      <c r="BQ14" s="119" t="e">
        <f>InputDataA_GeneralAssumptions!BU69</f>
        <v>#VALUE!</v>
      </c>
      <c r="BR14" s="119" t="e">
        <f>InputDataA_GeneralAssumptions!BV69</f>
        <v>#VALUE!</v>
      </c>
      <c r="BS14" s="119" t="e">
        <f>InputDataA_GeneralAssumptions!BW69</f>
        <v>#VALUE!</v>
      </c>
    </row>
    <row r="15" spans="1:71">
      <c r="A15" s="46" t="s">
        <v>478</v>
      </c>
      <c r="B15" s="1" t="str">
        <f>LEFT(InputDataA_GeneralAssumptions!D51,1)</f>
        <v>A</v>
      </c>
      <c r="C15" s="187" t="s">
        <v>480</v>
      </c>
      <c r="D15" s="401" t="s">
        <v>441</v>
      </c>
      <c r="E15" s="387">
        <f>InputDataA_GeneralAssumptions!I134</f>
        <v>0</v>
      </c>
      <c r="F15" s="387">
        <f>InputDataA_GeneralAssumptions!J134</f>
        <v>3.4328496907320982E-5</v>
      </c>
      <c r="G15" s="387">
        <f>InputDataA_GeneralAssumptions!K134</f>
        <v>3.4470758000448853E-5</v>
      </c>
      <c r="H15" s="387">
        <f>InputDataA_GeneralAssumptions!L134</f>
        <v>3.4266330807053436E-5</v>
      </c>
      <c r="I15" s="387">
        <f>InputDataA_GeneralAssumptions!M134</f>
        <v>3.3883493970598977E-5</v>
      </c>
      <c r="J15" s="387">
        <f>InputDataA_GeneralAssumptions!N134</f>
        <v>3.3484534286865042E-5</v>
      </c>
      <c r="K15" s="387">
        <f>InputDataA_GeneralAssumptions!O134</f>
        <v>3.3285494274837291E-5</v>
      </c>
      <c r="L15" s="387">
        <f>InputDataA_GeneralAssumptions!P134</f>
        <v>3.3139037219021006E-5</v>
      </c>
      <c r="M15" s="387">
        <f>InputDataA_GeneralAssumptions!Q134</f>
        <v>3.3123454586947432E-5</v>
      </c>
      <c r="N15" s="387">
        <f>InputDataA_GeneralAssumptions!R134</f>
        <v>3.3156659250410669E-5</v>
      </c>
      <c r="O15" s="387">
        <f>InputDataA_GeneralAssumptions!S134</f>
        <v>3.3235060920011605E-5</v>
      </c>
      <c r="P15" s="387">
        <f>InputDataA_GeneralAssumptions!T134</f>
        <v>3.3413057153985903E-5</v>
      </c>
      <c r="Q15" s="387">
        <f>InputDataA_GeneralAssumptions!U134</f>
        <v>3.3776479961611372E-5</v>
      </c>
      <c r="R15" s="387">
        <f>InputDataA_GeneralAssumptions!V134</f>
        <v>3.4364315806278967E-5</v>
      </c>
      <c r="S15" s="387">
        <f>InputDataA_GeneralAssumptions!W134</f>
        <v>3.5113033355793632E-5</v>
      </c>
      <c r="T15" s="387">
        <f>InputDataA_GeneralAssumptions!X134</f>
        <v>3.5920765375285768E-5</v>
      </c>
      <c r="U15" s="387">
        <f>InputDataA_GeneralAssumptions!Y134</f>
        <v>3.6776665892856997E-5</v>
      </c>
      <c r="V15" s="387">
        <f>InputDataA_GeneralAssumptions!Z134</f>
        <v>3.7579484064353963E-5</v>
      </c>
      <c r="W15" s="387">
        <f>InputDataA_GeneralAssumptions!AA134</f>
        <v>3.8338280055283391E-5</v>
      </c>
      <c r="X15" s="387">
        <f>InputDataA_GeneralAssumptions!AB134</f>
        <v>3.9085403325200829E-5</v>
      </c>
      <c r="Y15" s="387">
        <f>InputDataA_GeneralAssumptions!AC134</f>
        <v>3.9772718257058415E-5</v>
      </c>
      <c r="Z15" s="387">
        <f>InputDataA_GeneralAssumptions!AD134</f>
        <v>4.0522368484507965E-5</v>
      </c>
      <c r="AA15" s="387">
        <f>InputDataA_GeneralAssumptions!AE134</f>
        <v>4.1175059421139082E-5</v>
      </c>
      <c r="AB15" s="387">
        <f>InputDataA_GeneralAssumptions!AF134</f>
        <v>4.1801952298303746E-5</v>
      </c>
      <c r="AC15" s="387">
        <f>InputDataA_GeneralAssumptions!AG134</f>
        <v>4.2328509809008708E-5</v>
      </c>
      <c r="AD15" s="387">
        <f>InputDataA_GeneralAssumptions!AH134</f>
        <v>4.287777341427379E-5</v>
      </c>
      <c r="AE15" s="387">
        <f>InputDataA_GeneralAssumptions!AI134</f>
        <v>4.3359481027627211E-5</v>
      </c>
      <c r="AF15" s="387">
        <f>InputDataA_GeneralAssumptions!AJ134</f>
        <v>4.3761150630539092E-5</v>
      </c>
      <c r="AG15" s="387">
        <f>InputDataA_GeneralAssumptions!AK134</f>
        <v>4.4082632857822546E-5</v>
      </c>
      <c r="AH15" s="387">
        <f>InputDataA_GeneralAssumptions!AL134</f>
        <v>4.4252293932123266E-5</v>
      </c>
      <c r="AI15" s="387" t="e">
        <f>InputDataA_GeneralAssumptions!AM134</f>
        <v>#VALUE!</v>
      </c>
      <c r="AJ15" s="387" t="e">
        <f>InputDataA_GeneralAssumptions!AN134</f>
        <v>#VALUE!</v>
      </c>
      <c r="AK15" s="387" t="e">
        <f>InputDataA_GeneralAssumptions!AO134</f>
        <v>#VALUE!</v>
      </c>
      <c r="AL15" s="387" t="e">
        <f>InputDataA_GeneralAssumptions!AP134</f>
        <v>#VALUE!</v>
      </c>
      <c r="AM15" s="387" t="e">
        <f>InputDataA_GeneralAssumptions!AQ134</f>
        <v>#VALUE!</v>
      </c>
      <c r="AN15" s="387" t="e">
        <f>InputDataA_GeneralAssumptions!AR134</f>
        <v>#VALUE!</v>
      </c>
      <c r="AO15" s="387" t="e">
        <f>InputDataA_GeneralAssumptions!AS134</f>
        <v>#VALUE!</v>
      </c>
      <c r="AP15" s="387" t="e">
        <f>InputDataA_GeneralAssumptions!AT134</f>
        <v>#VALUE!</v>
      </c>
      <c r="AQ15" s="387" t="e">
        <f>InputDataA_GeneralAssumptions!AU134</f>
        <v>#VALUE!</v>
      </c>
      <c r="AR15" s="387" t="e">
        <f>InputDataA_GeneralAssumptions!AV134</f>
        <v>#VALUE!</v>
      </c>
      <c r="AS15" s="387" t="e">
        <f>InputDataA_GeneralAssumptions!AW134</f>
        <v>#VALUE!</v>
      </c>
      <c r="AT15" s="387" t="e">
        <f>InputDataA_GeneralAssumptions!AX134</f>
        <v>#VALUE!</v>
      </c>
      <c r="AU15" s="387" t="e">
        <f>InputDataA_GeneralAssumptions!AY134</f>
        <v>#VALUE!</v>
      </c>
      <c r="AV15" s="387" t="e">
        <f>InputDataA_GeneralAssumptions!AZ134</f>
        <v>#VALUE!</v>
      </c>
      <c r="AW15" s="387" t="e">
        <f>InputDataA_GeneralAssumptions!BA134</f>
        <v>#VALUE!</v>
      </c>
      <c r="AX15" s="387" t="e">
        <f>InputDataA_GeneralAssumptions!BB134</f>
        <v>#VALUE!</v>
      </c>
      <c r="AY15" s="387" t="e">
        <f>InputDataA_GeneralAssumptions!BC134</f>
        <v>#VALUE!</v>
      </c>
      <c r="AZ15" s="387" t="e">
        <f>InputDataA_GeneralAssumptions!BD134</f>
        <v>#VALUE!</v>
      </c>
      <c r="BA15" s="387" t="e">
        <f>InputDataA_GeneralAssumptions!BE134</f>
        <v>#VALUE!</v>
      </c>
      <c r="BB15" s="387" t="e">
        <f>InputDataA_GeneralAssumptions!BF134</f>
        <v>#VALUE!</v>
      </c>
      <c r="BC15" s="387" t="e">
        <f>InputDataA_GeneralAssumptions!BG134</f>
        <v>#VALUE!</v>
      </c>
      <c r="BD15" s="387" t="e">
        <f>InputDataA_GeneralAssumptions!BH134</f>
        <v>#VALUE!</v>
      </c>
      <c r="BE15" s="387" t="e">
        <f>InputDataA_GeneralAssumptions!BI134</f>
        <v>#VALUE!</v>
      </c>
      <c r="BF15" s="387" t="e">
        <f>InputDataA_GeneralAssumptions!BJ134</f>
        <v>#VALUE!</v>
      </c>
      <c r="BG15" s="387" t="e">
        <f>InputDataA_GeneralAssumptions!BK134</f>
        <v>#VALUE!</v>
      </c>
      <c r="BH15" s="387" t="e">
        <f>InputDataA_GeneralAssumptions!BL134</f>
        <v>#VALUE!</v>
      </c>
      <c r="BI15" s="387" t="e">
        <f>InputDataA_GeneralAssumptions!BM134</f>
        <v>#VALUE!</v>
      </c>
      <c r="BJ15" s="387" t="e">
        <f>InputDataA_GeneralAssumptions!BN134</f>
        <v>#VALUE!</v>
      </c>
      <c r="BK15" s="387" t="e">
        <f>InputDataA_GeneralAssumptions!BO134</f>
        <v>#VALUE!</v>
      </c>
      <c r="BL15" s="387" t="e">
        <f>InputDataA_GeneralAssumptions!BP134</f>
        <v>#VALUE!</v>
      </c>
      <c r="BM15" s="387" t="e">
        <f>InputDataA_GeneralAssumptions!BQ134</f>
        <v>#VALUE!</v>
      </c>
      <c r="BN15" s="387" t="e">
        <f>InputDataA_GeneralAssumptions!BR134</f>
        <v>#VALUE!</v>
      </c>
      <c r="BO15" s="387" t="e">
        <f>InputDataA_GeneralAssumptions!BS134</f>
        <v>#VALUE!</v>
      </c>
      <c r="BP15" s="387" t="e">
        <f>InputDataA_GeneralAssumptions!BT134</f>
        <v>#VALUE!</v>
      </c>
      <c r="BQ15" s="387" t="e">
        <f>InputDataA_GeneralAssumptions!BU134</f>
        <v>#VALUE!</v>
      </c>
      <c r="BR15" s="387" t="e">
        <f>InputDataA_GeneralAssumptions!BV134</f>
        <v>#VALUE!</v>
      </c>
      <c r="BS15" s="387" t="e">
        <f>InputDataA_GeneralAssumptions!BW134</f>
        <v>#VALUE!</v>
      </c>
    </row>
    <row r="16" spans="1:71">
      <c r="B16" s="1" t="str">
        <f>LEFT(InputDataA_GeneralAssumptions!D99,1)</f>
        <v>A</v>
      </c>
      <c r="C16" s="187" t="s">
        <v>563</v>
      </c>
      <c r="D16" s="401" t="s">
        <v>2</v>
      </c>
      <c r="E16" s="119">
        <f>InputDataA_GeneralAssumptions!I101</f>
        <v>1.4958209358155727E-2</v>
      </c>
      <c r="F16" s="119">
        <f>InputDataA_GeneralAssumptions!J101</f>
        <v>1.4958209358155727E-2</v>
      </c>
      <c r="G16" s="119">
        <f>InputDataA_GeneralAssumptions!K101</f>
        <v>1.4958209358155727E-2</v>
      </c>
      <c r="H16" s="119">
        <f>InputDataA_GeneralAssumptions!L101</f>
        <v>1.4958209358155727E-2</v>
      </c>
      <c r="I16" s="119">
        <f>InputDataA_GeneralAssumptions!M101</f>
        <v>1.4958209358155727E-2</v>
      </c>
      <c r="J16" s="119">
        <f>InputDataA_GeneralAssumptions!N101</f>
        <v>1.4958209358155727E-2</v>
      </c>
      <c r="K16" s="119">
        <f>InputDataA_GeneralAssumptions!O101</f>
        <v>1.4958209358155727E-2</v>
      </c>
      <c r="L16" s="119">
        <f>InputDataA_GeneralAssumptions!P101</f>
        <v>1.4958209358155727E-2</v>
      </c>
      <c r="M16" s="119">
        <f>InputDataA_GeneralAssumptions!Q101</f>
        <v>1.4958209358155727E-2</v>
      </c>
      <c r="N16" s="119">
        <f>InputDataA_GeneralAssumptions!R101</f>
        <v>1.4958209358155727E-2</v>
      </c>
      <c r="O16" s="119">
        <f>InputDataA_GeneralAssumptions!S101</f>
        <v>1.4958209358155727E-2</v>
      </c>
      <c r="P16" s="119">
        <f>InputDataA_GeneralAssumptions!T101</f>
        <v>1.4958209358155727E-2</v>
      </c>
      <c r="Q16" s="119">
        <f>InputDataA_GeneralAssumptions!U101</f>
        <v>1.4958209358155727E-2</v>
      </c>
      <c r="R16" s="119">
        <f>InputDataA_GeneralAssumptions!V101</f>
        <v>1.4958209358155727E-2</v>
      </c>
      <c r="S16" s="119">
        <f>InputDataA_GeneralAssumptions!W101</f>
        <v>1.4958209358155727E-2</v>
      </c>
      <c r="T16" s="119">
        <f>InputDataA_GeneralAssumptions!X101</f>
        <v>1.4958209358155727E-2</v>
      </c>
      <c r="U16" s="119">
        <f>InputDataA_GeneralAssumptions!Y101</f>
        <v>1.4958209358155727E-2</v>
      </c>
      <c r="V16" s="119">
        <f>InputDataA_GeneralAssumptions!Z101</f>
        <v>1.4958209358155727E-2</v>
      </c>
      <c r="W16" s="119">
        <f>InputDataA_GeneralAssumptions!AA101</f>
        <v>1.4958209358155727E-2</v>
      </c>
      <c r="X16" s="119">
        <f>InputDataA_GeneralAssumptions!AB101</f>
        <v>1.4958209358155727E-2</v>
      </c>
      <c r="Y16" s="119">
        <f>InputDataA_GeneralAssumptions!AC101</f>
        <v>1.4958209358155727E-2</v>
      </c>
      <c r="Z16" s="119">
        <f>InputDataA_GeneralAssumptions!AD101</f>
        <v>1.4958209358155727E-2</v>
      </c>
      <c r="AA16" s="119">
        <f>InputDataA_GeneralAssumptions!AE101</f>
        <v>1.4958209358155727E-2</v>
      </c>
      <c r="AB16" s="119">
        <f>InputDataA_GeneralAssumptions!AF101</f>
        <v>1.4958209358155727E-2</v>
      </c>
      <c r="AC16" s="119">
        <f>InputDataA_GeneralAssumptions!AG101</f>
        <v>1.4958209358155727E-2</v>
      </c>
      <c r="AD16" s="119">
        <f>InputDataA_GeneralAssumptions!AH101</f>
        <v>1.4958209358155727E-2</v>
      </c>
      <c r="AE16" s="119">
        <f>InputDataA_GeneralAssumptions!AI101</f>
        <v>1.4958209358155727E-2</v>
      </c>
      <c r="AF16" s="119">
        <f>InputDataA_GeneralAssumptions!AJ101</f>
        <v>1.4958209358155727E-2</v>
      </c>
      <c r="AG16" s="119">
        <f>InputDataA_GeneralAssumptions!AK101</f>
        <v>1.4958209358155727E-2</v>
      </c>
      <c r="AH16" s="119">
        <f>InputDataA_GeneralAssumptions!AL101</f>
        <v>1.4958209358155727E-2</v>
      </c>
      <c r="AI16" s="119">
        <f>InputDataA_GeneralAssumptions!AM101</f>
        <v>1.4958209358155727E-2</v>
      </c>
      <c r="AJ16" s="119">
        <f>InputDataA_GeneralAssumptions!AN101</f>
        <v>1.4958209358155727E-2</v>
      </c>
      <c r="AK16" s="119">
        <f>InputDataA_GeneralAssumptions!AO101</f>
        <v>1.4958209358155727E-2</v>
      </c>
      <c r="AL16" s="119">
        <f>InputDataA_GeneralAssumptions!AP101</f>
        <v>1.4958209358155727E-2</v>
      </c>
      <c r="AM16" s="119">
        <f>InputDataA_GeneralAssumptions!AQ101</f>
        <v>1.4958209358155727E-2</v>
      </c>
      <c r="AN16" s="119">
        <f>InputDataA_GeneralAssumptions!AR101</f>
        <v>1.4958209358155727E-2</v>
      </c>
      <c r="AO16" s="119">
        <f>InputDataA_GeneralAssumptions!AS101</f>
        <v>1.4958209358155727E-2</v>
      </c>
      <c r="AP16" s="119">
        <f>InputDataA_GeneralAssumptions!AT101</f>
        <v>1.4958209358155727E-2</v>
      </c>
      <c r="AQ16" s="119">
        <f>InputDataA_GeneralAssumptions!AU101</f>
        <v>1.4958209358155727E-2</v>
      </c>
      <c r="AR16" s="119">
        <f>InputDataA_GeneralAssumptions!AV101</f>
        <v>1.4958209358155727E-2</v>
      </c>
      <c r="AS16" s="119">
        <f>InputDataA_GeneralAssumptions!AW101</f>
        <v>1.4958209358155727E-2</v>
      </c>
      <c r="AT16" s="119">
        <f>InputDataA_GeneralAssumptions!AX101</f>
        <v>1.4958209358155727E-2</v>
      </c>
      <c r="AU16" s="119">
        <f>InputDataA_GeneralAssumptions!AY101</f>
        <v>1.4958209358155727E-2</v>
      </c>
      <c r="AV16" s="119">
        <f>InputDataA_GeneralAssumptions!AZ101</f>
        <v>1.4958209358155727E-2</v>
      </c>
      <c r="AW16" s="119">
        <f>InputDataA_GeneralAssumptions!BA101</f>
        <v>1.4958209358155727E-2</v>
      </c>
      <c r="AX16" s="119">
        <f>InputDataA_GeneralAssumptions!BB101</f>
        <v>1.4958209358155727E-2</v>
      </c>
      <c r="AY16" s="119">
        <f>InputDataA_GeneralAssumptions!BC101</f>
        <v>1.4958209358155727E-2</v>
      </c>
      <c r="AZ16" s="119">
        <f>InputDataA_GeneralAssumptions!BD101</f>
        <v>1.4958209358155727E-2</v>
      </c>
      <c r="BA16" s="119">
        <f>InputDataA_GeneralAssumptions!BE101</f>
        <v>1.4958209358155727E-2</v>
      </c>
      <c r="BB16" s="119">
        <f>InputDataA_GeneralAssumptions!BF101</f>
        <v>1.4958209358155727E-2</v>
      </c>
      <c r="BC16" s="119">
        <f>InputDataA_GeneralAssumptions!BG101</f>
        <v>1.4958209358155727E-2</v>
      </c>
      <c r="BD16" s="119">
        <f>InputDataA_GeneralAssumptions!BH101</f>
        <v>1.4958209358155727E-2</v>
      </c>
      <c r="BE16" s="119">
        <f>InputDataA_GeneralAssumptions!BI101</f>
        <v>1.4958209358155727E-2</v>
      </c>
      <c r="BF16" s="119">
        <f>InputDataA_GeneralAssumptions!BJ101</f>
        <v>1.4958209358155727E-2</v>
      </c>
      <c r="BG16" s="119">
        <f>InputDataA_GeneralAssumptions!BK101</f>
        <v>1.4958209358155727E-2</v>
      </c>
      <c r="BH16" s="119">
        <f>InputDataA_GeneralAssumptions!BL101</f>
        <v>1.4958209358155727E-2</v>
      </c>
      <c r="BI16" s="119">
        <f>InputDataA_GeneralAssumptions!BM101</f>
        <v>1.4958209358155727E-2</v>
      </c>
      <c r="BJ16" s="119">
        <f>InputDataA_GeneralAssumptions!BN101</f>
        <v>1.4958209358155727E-2</v>
      </c>
      <c r="BK16" s="119">
        <f>InputDataA_GeneralAssumptions!BO101</f>
        <v>1.4958209358155727E-2</v>
      </c>
      <c r="BL16" s="119">
        <f>InputDataA_GeneralAssumptions!BP101</f>
        <v>1.4958209358155727E-2</v>
      </c>
      <c r="BM16" s="119">
        <f>InputDataA_GeneralAssumptions!BQ101</f>
        <v>1.4958209358155727E-2</v>
      </c>
      <c r="BN16" s="119">
        <f>InputDataA_GeneralAssumptions!BR101</f>
        <v>1.4958209358155727E-2</v>
      </c>
      <c r="BO16" s="119">
        <f>InputDataA_GeneralAssumptions!BS101</f>
        <v>1.4958209358155727E-2</v>
      </c>
      <c r="BP16" s="119">
        <f>InputDataA_GeneralAssumptions!BT101</f>
        <v>1.4958209358155727E-2</v>
      </c>
      <c r="BQ16" s="119">
        <f>InputDataA_GeneralAssumptions!BU101</f>
        <v>1.4958209358155727E-2</v>
      </c>
      <c r="BR16" s="119">
        <f>InputDataA_GeneralAssumptions!BV101</f>
        <v>1.4958209358155727E-2</v>
      </c>
      <c r="BS16" s="119">
        <f>InputDataA_GeneralAssumptions!BW101</f>
        <v>1.4958209358155727E-2</v>
      </c>
    </row>
    <row r="17" spans="1:71">
      <c r="B17" s="1" t="str">
        <f>LEFT(InputDataA_GeneralAssumptions!D80,1)</f>
        <v>A</v>
      </c>
      <c r="C17" s="187" t="s">
        <v>576</v>
      </c>
      <c r="D17" s="401" t="s">
        <v>2</v>
      </c>
      <c r="E17" s="119" t="str">
        <f>InputDataA_GeneralAssumptions!I92</f>
        <v>Not an input</v>
      </c>
      <c r="F17" s="119" t="str">
        <f>InputDataA_GeneralAssumptions!J92</f>
        <v>Not an input</v>
      </c>
      <c r="G17" s="119" t="str">
        <f>InputDataA_GeneralAssumptions!K92</f>
        <v>Not an input</v>
      </c>
      <c r="H17" s="119" t="str">
        <f>InputDataA_GeneralAssumptions!L92</f>
        <v>Not an input</v>
      </c>
      <c r="I17" s="119" t="str">
        <f>InputDataA_GeneralAssumptions!M92</f>
        <v>Not an input</v>
      </c>
      <c r="J17" s="119" t="str">
        <f>InputDataA_GeneralAssumptions!N92</f>
        <v>Not an input</v>
      </c>
      <c r="K17" s="119" t="str">
        <f>InputDataA_GeneralAssumptions!O92</f>
        <v>Not an input</v>
      </c>
      <c r="L17" s="119" t="str">
        <f>InputDataA_GeneralAssumptions!P92</f>
        <v>Not an input</v>
      </c>
      <c r="M17" s="119" t="str">
        <f>InputDataA_GeneralAssumptions!Q92</f>
        <v>Not an input</v>
      </c>
      <c r="N17" s="119" t="str">
        <f>InputDataA_GeneralAssumptions!R92</f>
        <v>Not an input</v>
      </c>
      <c r="O17" s="119" t="str">
        <f>InputDataA_GeneralAssumptions!S92</f>
        <v>Not an input</v>
      </c>
      <c r="P17" s="119" t="str">
        <f>InputDataA_GeneralAssumptions!T92</f>
        <v>Not an input</v>
      </c>
      <c r="Q17" s="119" t="str">
        <f>InputDataA_GeneralAssumptions!U92</f>
        <v>Not an input</v>
      </c>
      <c r="R17" s="119" t="str">
        <f>InputDataA_GeneralAssumptions!V92</f>
        <v>Not an input</v>
      </c>
      <c r="S17" s="119" t="str">
        <f>InputDataA_GeneralAssumptions!W92</f>
        <v>Not an input</v>
      </c>
      <c r="T17" s="119" t="str">
        <f>InputDataA_GeneralAssumptions!X92</f>
        <v>Not an input</v>
      </c>
      <c r="U17" s="119" t="str">
        <f>InputDataA_GeneralAssumptions!Y92</f>
        <v>Not an input</v>
      </c>
      <c r="V17" s="119" t="str">
        <f>InputDataA_GeneralAssumptions!Z92</f>
        <v>Not an input</v>
      </c>
      <c r="W17" s="119" t="str">
        <f>InputDataA_GeneralAssumptions!AA92</f>
        <v>Not an input</v>
      </c>
      <c r="X17" s="119" t="str">
        <f>InputDataA_GeneralAssumptions!AB92</f>
        <v>Not an input</v>
      </c>
      <c r="Y17" s="119" t="str">
        <f>InputDataA_GeneralAssumptions!AC92</f>
        <v>Not an input</v>
      </c>
      <c r="Z17" s="119" t="str">
        <f>InputDataA_GeneralAssumptions!AD92</f>
        <v>Not an input</v>
      </c>
      <c r="AA17" s="119" t="str">
        <f>InputDataA_GeneralAssumptions!AE92</f>
        <v>Not an input</v>
      </c>
      <c r="AB17" s="119" t="str">
        <f>InputDataA_GeneralAssumptions!AF92</f>
        <v>Not an input</v>
      </c>
      <c r="AC17" s="119" t="str">
        <f>InputDataA_GeneralAssumptions!AG92</f>
        <v>Not an input</v>
      </c>
      <c r="AD17" s="119" t="str">
        <f>InputDataA_GeneralAssumptions!AH92</f>
        <v>Not an input</v>
      </c>
      <c r="AE17" s="119" t="str">
        <f>InputDataA_GeneralAssumptions!AI92</f>
        <v>Not an input</v>
      </c>
      <c r="AF17" s="119" t="str">
        <f>InputDataA_GeneralAssumptions!AJ92</f>
        <v>Not an input</v>
      </c>
      <c r="AG17" s="119" t="str">
        <f>InputDataA_GeneralAssumptions!AK92</f>
        <v>Not an input</v>
      </c>
      <c r="AH17" s="119" t="str">
        <f>InputDataA_GeneralAssumptions!AL92</f>
        <v>Not an input</v>
      </c>
      <c r="AI17" s="119" t="str">
        <f>InputDataA_GeneralAssumptions!AM92</f>
        <v>Not an input</v>
      </c>
      <c r="AJ17" s="119" t="str">
        <f>InputDataA_GeneralAssumptions!AN92</f>
        <v>Not an input</v>
      </c>
      <c r="AK17" s="119" t="str">
        <f>InputDataA_GeneralAssumptions!AO92</f>
        <v>Not an input</v>
      </c>
      <c r="AL17" s="119" t="str">
        <f>InputDataA_GeneralAssumptions!AP92</f>
        <v>Not an input</v>
      </c>
      <c r="AM17" s="119" t="str">
        <f>InputDataA_GeneralAssumptions!AQ92</f>
        <v>Not an input</v>
      </c>
      <c r="AN17" s="119" t="str">
        <f>InputDataA_GeneralAssumptions!AR92</f>
        <v>Not an input</v>
      </c>
      <c r="AO17" s="119" t="str">
        <f>InputDataA_GeneralAssumptions!AS92</f>
        <v>Not an input</v>
      </c>
      <c r="AP17" s="119" t="str">
        <f>InputDataA_GeneralAssumptions!AT92</f>
        <v>Not an input</v>
      </c>
      <c r="AQ17" s="119" t="str">
        <f>InputDataA_GeneralAssumptions!AU92</f>
        <v>Not an input</v>
      </c>
      <c r="AR17" s="119" t="str">
        <f>InputDataA_GeneralAssumptions!AV92</f>
        <v>Not an input</v>
      </c>
      <c r="AS17" s="119" t="str">
        <f>InputDataA_GeneralAssumptions!AW92</f>
        <v>Not an input</v>
      </c>
      <c r="AT17" s="119" t="str">
        <f>InputDataA_GeneralAssumptions!AX92</f>
        <v>Not an input</v>
      </c>
      <c r="AU17" s="119" t="str">
        <f>InputDataA_GeneralAssumptions!AY92</f>
        <v>Not an input</v>
      </c>
      <c r="AV17" s="119" t="str">
        <f>InputDataA_GeneralAssumptions!AZ92</f>
        <v>Not an input</v>
      </c>
      <c r="AW17" s="119" t="str">
        <f>InputDataA_GeneralAssumptions!BA92</f>
        <v>Not an input</v>
      </c>
      <c r="AX17" s="119" t="str">
        <f>InputDataA_GeneralAssumptions!BB92</f>
        <v>Not an input</v>
      </c>
      <c r="AY17" s="119" t="str">
        <f>InputDataA_GeneralAssumptions!BC92</f>
        <v>Not an input</v>
      </c>
      <c r="AZ17" s="119" t="str">
        <f>InputDataA_GeneralAssumptions!BD92</f>
        <v>Not an input</v>
      </c>
      <c r="BA17" s="119" t="str">
        <f>InputDataA_GeneralAssumptions!BE92</f>
        <v>Not an input</v>
      </c>
      <c r="BB17" s="119" t="str">
        <f>InputDataA_GeneralAssumptions!BF92</f>
        <v>Not an input</v>
      </c>
      <c r="BC17" s="119" t="str">
        <f>InputDataA_GeneralAssumptions!BG92</f>
        <v>Not an input</v>
      </c>
      <c r="BD17" s="119" t="str">
        <f>InputDataA_GeneralAssumptions!BH92</f>
        <v>Not an input</v>
      </c>
      <c r="BE17" s="119" t="str">
        <f>InputDataA_GeneralAssumptions!BI92</f>
        <v>Not an input</v>
      </c>
      <c r="BF17" s="119" t="str">
        <f>InputDataA_GeneralAssumptions!BJ92</f>
        <v>Not an input</v>
      </c>
      <c r="BG17" s="119" t="str">
        <f>InputDataA_GeneralAssumptions!BK92</f>
        <v>Not an input</v>
      </c>
      <c r="BH17" s="119" t="str">
        <f>InputDataA_GeneralAssumptions!BL92</f>
        <v>Not an input</v>
      </c>
      <c r="BI17" s="119" t="str">
        <f>InputDataA_GeneralAssumptions!BM92</f>
        <v>Not an input</v>
      </c>
      <c r="BJ17" s="119" t="str">
        <f>InputDataA_GeneralAssumptions!BN92</f>
        <v>Not an input</v>
      </c>
      <c r="BK17" s="119" t="str">
        <f>InputDataA_GeneralAssumptions!BO92</f>
        <v>Not an input</v>
      </c>
      <c r="BL17" s="119" t="str">
        <f>InputDataA_GeneralAssumptions!BP92</f>
        <v>Not an input</v>
      </c>
      <c r="BM17" s="119" t="str">
        <f>InputDataA_GeneralAssumptions!BQ92</f>
        <v>Not an input</v>
      </c>
      <c r="BN17" s="119" t="str">
        <f>InputDataA_GeneralAssumptions!BR92</f>
        <v>Not an input</v>
      </c>
      <c r="BO17" s="119" t="str">
        <f>InputDataA_GeneralAssumptions!BS92</f>
        <v>Not an input</v>
      </c>
      <c r="BP17" s="119" t="str">
        <f>InputDataA_GeneralAssumptions!BT92</f>
        <v>Not an input</v>
      </c>
      <c r="BQ17" s="119" t="str">
        <f>InputDataA_GeneralAssumptions!BU92</f>
        <v>Not an input</v>
      </c>
      <c r="BR17" s="119" t="str">
        <f>InputDataA_GeneralAssumptions!BV92</f>
        <v>Not an input</v>
      </c>
      <c r="BS17" s="119" t="str">
        <f>InputDataA_GeneralAssumptions!BW92</f>
        <v>Not an input</v>
      </c>
    </row>
    <row r="18" spans="1:71">
      <c r="B18" s="1" t="str">
        <f>LEFT(InputDataA_GeneralAssumptions!D80,1)</f>
        <v>A</v>
      </c>
      <c r="C18" s="188" t="s">
        <v>474</v>
      </c>
      <c r="D18" s="402" t="s">
        <v>2</v>
      </c>
      <c r="E18" s="120">
        <f>InputDataA_GeneralAssumptions!I82</f>
        <v>-8.9730862528085709E-3</v>
      </c>
      <c r="F18" s="120">
        <f>InputDataA_GeneralAssumptions!J82</f>
        <v>-8.9730862528085709E-3</v>
      </c>
      <c r="G18" s="120">
        <f>InputDataA_GeneralAssumptions!K82</f>
        <v>-8.9730862528085709E-3</v>
      </c>
      <c r="H18" s="120">
        <f>InputDataA_GeneralAssumptions!L82</f>
        <v>-8.9730862528085709E-3</v>
      </c>
      <c r="I18" s="120">
        <f>InputDataA_GeneralAssumptions!M82</f>
        <v>-8.9730862528085709E-3</v>
      </c>
      <c r="J18" s="120">
        <f>InputDataA_GeneralAssumptions!N82</f>
        <v>-8.9730862528085709E-3</v>
      </c>
      <c r="K18" s="120">
        <f>InputDataA_GeneralAssumptions!O82</f>
        <v>-8.9730862528085709E-3</v>
      </c>
      <c r="L18" s="120">
        <f>InputDataA_GeneralAssumptions!P82</f>
        <v>-8.9730862528085709E-3</v>
      </c>
      <c r="M18" s="120">
        <f>InputDataA_GeneralAssumptions!Q82</f>
        <v>-8.9730862528085709E-3</v>
      </c>
      <c r="N18" s="120">
        <f>InputDataA_GeneralAssumptions!R82</f>
        <v>-8.9730862528085709E-3</v>
      </c>
      <c r="O18" s="120">
        <f>InputDataA_GeneralAssumptions!S82</f>
        <v>-8.9730862528085709E-3</v>
      </c>
      <c r="P18" s="120">
        <f>InputDataA_GeneralAssumptions!T82</f>
        <v>-8.9730862528085709E-3</v>
      </c>
      <c r="Q18" s="120">
        <f>InputDataA_GeneralAssumptions!U82</f>
        <v>-8.9730862528085709E-3</v>
      </c>
      <c r="R18" s="120">
        <f>InputDataA_GeneralAssumptions!V82</f>
        <v>-8.9730862528085709E-3</v>
      </c>
      <c r="S18" s="120">
        <f>InputDataA_GeneralAssumptions!W82</f>
        <v>-8.9730862528085709E-3</v>
      </c>
      <c r="T18" s="120">
        <f>InputDataA_GeneralAssumptions!X82</f>
        <v>-8.9730862528085709E-3</v>
      </c>
      <c r="U18" s="120">
        <f>InputDataA_GeneralAssumptions!Y82</f>
        <v>-8.9730862528085709E-3</v>
      </c>
      <c r="V18" s="120">
        <f>InputDataA_GeneralAssumptions!Z82</f>
        <v>-8.9730862528085709E-3</v>
      </c>
      <c r="W18" s="120">
        <f>InputDataA_GeneralAssumptions!AA82</f>
        <v>-8.9730862528085709E-3</v>
      </c>
      <c r="X18" s="120">
        <f>InputDataA_GeneralAssumptions!AB82</f>
        <v>-8.9730862528085709E-3</v>
      </c>
      <c r="Y18" s="120">
        <f>InputDataA_GeneralAssumptions!AC82</f>
        <v>-8.9730862528085709E-3</v>
      </c>
      <c r="Z18" s="120">
        <f>InputDataA_GeneralAssumptions!AD82</f>
        <v>-8.9730862528085709E-3</v>
      </c>
      <c r="AA18" s="120">
        <f>InputDataA_GeneralAssumptions!AE82</f>
        <v>-8.9730862528085709E-3</v>
      </c>
      <c r="AB18" s="120">
        <f>InputDataA_GeneralAssumptions!AF82</f>
        <v>-8.9730862528085709E-3</v>
      </c>
      <c r="AC18" s="120">
        <f>InputDataA_GeneralAssumptions!AG82</f>
        <v>-8.9730862528085709E-3</v>
      </c>
      <c r="AD18" s="120">
        <f>InputDataA_GeneralAssumptions!AH82</f>
        <v>-8.9730862528085709E-3</v>
      </c>
      <c r="AE18" s="120">
        <f>InputDataA_GeneralAssumptions!AI82</f>
        <v>-8.9730862528085709E-3</v>
      </c>
      <c r="AF18" s="120">
        <f>InputDataA_GeneralAssumptions!AJ82</f>
        <v>-8.9730862528085709E-3</v>
      </c>
      <c r="AG18" s="120">
        <f>InputDataA_GeneralAssumptions!AK82</f>
        <v>-8.9730862528085709E-3</v>
      </c>
      <c r="AH18" s="120">
        <f>InputDataA_GeneralAssumptions!AL82</f>
        <v>-8.9730862528085709E-3</v>
      </c>
      <c r="AI18" s="120">
        <f>InputDataA_GeneralAssumptions!AM82</f>
        <v>-8.9730862528085709E-3</v>
      </c>
      <c r="AJ18" s="120">
        <f>InputDataA_GeneralAssumptions!AN82</f>
        <v>-8.9730862528085709E-3</v>
      </c>
      <c r="AK18" s="120">
        <f>InputDataA_GeneralAssumptions!AO82</f>
        <v>-8.9730862528085709E-3</v>
      </c>
      <c r="AL18" s="120">
        <f>InputDataA_GeneralAssumptions!AP82</f>
        <v>-8.9730862528085709E-3</v>
      </c>
      <c r="AM18" s="120">
        <f>InputDataA_GeneralAssumptions!AQ82</f>
        <v>-8.9730862528085709E-3</v>
      </c>
      <c r="AN18" s="120">
        <f>InputDataA_GeneralAssumptions!AR82</f>
        <v>-8.9730862528085709E-3</v>
      </c>
      <c r="AO18" s="120">
        <f>InputDataA_GeneralAssumptions!AS82</f>
        <v>-8.9730862528085709E-3</v>
      </c>
      <c r="AP18" s="120">
        <f>InputDataA_GeneralAssumptions!AT82</f>
        <v>-8.9730862528085709E-3</v>
      </c>
      <c r="AQ18" s="120">
        <f>InputDataA_GeneralAssumptions!AU82</f>
        <v>-8.9730862528085709E-3</v>
      </c>
      <c r="AR18" s="120">
        <f>InputDataA_GeneralAssumptions!AV82</f>
        <v>-8.9730862528085709E-3</v>
      </c>
      <c r="AS18" s="120">
        <f>InputDataA_GeneralAssumptions!AW82</f>
        <v>-8.9730862528085709E-3</v>
      </c>
      <c r="AT18" s="120">
        <f>InputDataA_GeneralAssumptions!AX82</f>
        <v>-8.9730862528085709E-3</v>
      </c>
      <c r="AU18" s="120">
        <f>InputDataA_GeneralAssumptions!AY82</f>
        <v>-8.9730862528085709E-3</v>
      </c>
      <c r="AV18" s="120">
        <f>InputDataA_GeneralAssumptions!AZ82</f>
        <v>-8.9730862528085709E-3</v>
      </c>
      <c r="AW18" s="120">
        <f>InputDataA_GeneralAssumptions!BA82</f>
        <v>-8.9730862528085709E-3</v>
      </c>
      <c r="AX18" s="120">
        <f>InputDataA_GeneralAssumptions!BB82</f>
        <v>-8.9730862528085709E-3</v>
      </c>
      <c r="AY18" s="120">
        <f>InputDataA_GeneralAssumptions!BC82</f>
        <v>-8.9730862528085709E-3</v>
      </c>
      <c r="AZ18" s="120">
        <f>InputDataA_GeneralAssumptions!BD82</f>
        <v>-8.9730862528085709E-3</v>
      </c>
      <c r="BA18" s="120">
        <f>InputDataA_GeneralAssumptions!BE82</f>
        <v>-8.9730862528085709E-3</v>
      </c>
      <c r="BB18" s="120">
        <f>InputDataA_GeneralAssumptions!BF82</f>
        <v>-8.9730862528085709E-3</v>
      </c>
      <c r="BC18" s="120">
        <f>InputDataA_GeneralAssumptions!BG82</f>
        <v>-8.9730862528085709E-3</v>
      </c>
      <c r="BD18" s="120">
        <f>InputDataA_GeneralAssumptions!BH82</f>
        <v>-8.9730862528085709E-3</v>
      </c>
      <c r="BE18" s="120">
        <f>InputDataA_GeneralAssumptions!BI82</f>
        <v>-8.9730862528085709E-3</v>
      </c>
      <c r="BF18" s="120">
        <f>InputDataA_GeneralAssumptions!BJ82</f>
        <v>-8.9730862528085709E-3</v>
      </c>
      <c r="BG18" s="120">
        <f>InputDataA_GeneralAssumptions!BK82</f>
        <v>-8.9730862528085709E-3</v>
      </c>
      <c r="BH18" s="120">
        <f>InputDataA_GeneralAssumptions!BL82</f>
        <v>-8.9730862528085709E-3</v>
      </c>
      <c r="BI18" s="120">
        <f>InputDataA_GeneralAssumptions!BM82</f>
        <v>-8.9730862528085709E-3</v>
      </c>
      <c r="BJ18" s="120">
        <f>InputDataA_GeneralAssumptions!BN82</f>
        <v>-8.9730862528085709E-3</v>
      </c>
      <c r="BK18" s="120">
        <f>InputDataA_GeneralAssumptions!BO82</f>
        <v>-8.9730862528085709E-3</v>
      </c>
      <c r="BL18" s="120">
        <f>InputDataA_GeneralAssumptions!BP82</f>
        <v>-8.9730862528085709E-3</v>
      </c>
      <c r="BM18" s="120">
        <f>InputDataA_GeneralAssumptions!BQ82</f>
        <v>-8.9730862528085709E-3</v>
      </c>
      <c r="BN18" s="120">
        <f>InputDataA_GeneralAssumptions!BR82</f>
        <v>-8.9730862528085709E-3</v>
      </c>
      <c r="BO18" s="120">
        <f>InputDataA_GeneralAssumptions!BS82</f>
        <v>-8.9730862528085709E-3</v>
      </c>
      <c r="BP18" s="120">
        <f>InputDataA_GeneralAssumptions!BT82</f>
        <v>-8.9730862528085709E-3</v>
      </c>
      <c r="BQ18" s="120">
        <f>InputDataA_GeneralAssumptions!BU82</f>
        <v>-8.9730862528085709E-3</v>
      </c>
      <c r="BR18" s="120">
        <f>InputDataA_GeneralAssumptions!BV82</f>
        <v>-8.9730862528085709E-3</v>
      </c>
      <c r="BS18" s="120">
        <f>InputDataA_GeneralAssumptions!BW82</f>
        <v>-8.9730862528085709E-3</v>
      </c>
    </row>
    <row r="19" spans="1:71" s="279" customFormat="1">
      <c r="A19" s="46"/>
      <c r="B19" s="1" t="str">
        <f>LEFT(InputDataA_GeneralAssumptions!D143,1)</f>
        <v>A</v>
      </c>
      <c r="C19" s="24" t="s">
        <v>753</v>
      </c>
      <c r="D19" s="403"/>
      <c r="E19" s="119">
        <f>InputDataA_GeneralAssumptions!I145</f>
        <v>0.7212674617767334</v>
      </c>
      <c r="F19" s="119">
        <f>InputDataA_GeneralAssumptions!J145</f>
        <v>0.7212674617767334</v>
      </c>
      <c r="G19" s="119">
        <f>InputDataA_GeneralAssumptions!K145</f>
        <v>0.7212674617767334</v>
      </c>
      <c r="H19" s="119">
        <f>InputDataA_GeneralAssumptions!L145</f>
        <v>0.7212674617767334</v>
      </c>
      <c r="I19" s="119">
        <f>InputDataA_GeneralAssumptions!M145</f>
        <v>0.7212674617767334</v>
      </c>
      <c r="J19" s="119">
        <f>InputDataA_GeneralAssumptions!N145</f>
        <v>0.7212674617767334</v>
      </c>
      <c r="K19" s="119">
        <f>InputDataA_GeneralAssumptions!O145</f>
        <v>0.7212674617767334</v>
      </c>
      <c r="L19" s="119">
        <f>InputDataA_GeneralAssumptions!P145</f>
        <v>0.7212674617767334</v>
      </c>
      <c r="M19" s="119">
        <f>InputDataA_GeneralAssumptions!Q145</f>
        <v>0.7212674617767334</v>
      </c>
      <c r="N19" s="119">
        <f>InputDataA_GeneralAssumptions!R145</f>
        <v>0.7212674617767334</v>
      </c>
      <c r="O19" s="119">
        <f>InputDataA_GeneralAssumptions!S145</f>
        <v>0.7212674617767334</v>
      </c>
      <c r="P19" s="119">
        <f>InputDataA_GeneralAssumptions!T145</f>
        <v>0.7212674617767334</v>
      </c>
      <c r="Q19" s="119">
        <f>InputDataA_GeneralAssumptions!U145</f>
        <v>0.7212674617767334</v>
      </c>
      <c r="R19" s="119">
        <f>InputDataA_GeneralAssumptions!V145</f>
        <v>0.7212674617767334</v>
      </c>
      <c r="S19" s="119">
        <f>InputDataA_GeneralAssumptions!W145</f>
        <v>0.7212674617767334</v>
      </c>
      <c r="T19" s="119">
        <f>InputDataA_GeneralAssumptions!X145</f>
        <v>0.7212674617767334</v>
      </c>
      <c r="U19" s="119">
        <f>InputDataA_GeneralAssumptions!Y145</f>
        <v>0.7212674617767334</v>
      </c>
      <c r="V19" s="119">
        <f>InputDataA_GeneralAssumptions!Z145</f>
        <v>0.7212674617767334</v>
      </c>
      <c r="W19" s="119">
        <f>InputDataA_GeneralAssumptions!AA145</f>
        <v>0.7212674617767334</v>
      </c>
      <c r="X19" s="119">
        <f>InputDataA_GeneralAssumptions!AB145</f>
        <v>0.7212674617767334</v>
      </c>
      <c r="Y19" s="119">
        <f>InputDataA_GeneralAssumptions!AC145</f>
        <v>0.7212674617767334</v>
      </c>
      <c r="Z19" s="119">
        <f>InputDataA_GeneralAssumptions!AD145</f>
        <v>0.7212674617767334</v>
      </c>
      <c r="AA19" s="119">
        <f>InputDataA_GeneralAssumptions!AE145</f>
        <v>0.7212674617767334</v>
      </c>
      <c r="AB19" s="119">
        <f>InputDataA_GeneralAssumptions!AF145</f>
        <v>0.7212674617767334</v>
      </c>
      <c r="AC19" s="119">
        <f>InputDataA_GeneralAssumptions!AG145</f>
        <v>0.7212674617767334</v>
      </c>
      <c r="AD19" s="119">
        <f>InputDataA_GeneralAssumptions!AH145</f>
        <v>0.7212674617767334</v>
      </c>
      <c r="AE19" s="119">
        <f>InputDataA_GeneralAssumptions!AI145</f>
        <v>0.7212674617767334</v>
      </c>
      <c r="AF19" s="119">
        <f>InputDataA_GeneralAssumptions!AJ145</f>
        <v>0.7212674617767334</v>
      </c>
      <c r="AG19" s="119">
        <f>InputDataA_GeneralAssumptions!AK145</f>
        <v>0.7212674617767334</v>
      </c>
      <c r="AH19" s="119">
        <f>InputDataA_GeneralAssumptions!AL145</f>
        <v>0.7212674617767334</v>
      </c>
      <c r="AI19" s="119">
        <f>InputDataA_GeneralAssumptions!AM145</f>
        <v>0.7212674617767334</v>
      </c>
      <c r="AJ19" s="119">
        <f>InputDataA_GeneralAssumptions!AN145</f>
        <v>0.7212674617767334</v>
      </c>
      <c r="AK19" s="119">
        <f>InputDataA_GeneralAssumptions!AO145</f>
        <v>0.7212674617767334</v>
      </c>
      <c r="AL19" s="119">
        <f>InputDataA_GeneralAssumptions!AP145</f>
        <v>0.7212674617767334</v>
      </c>
      <c r="AM19" s="119">
        <f>InputDataA_GeneralAssumptions!AQ145</f>
        <v>0.7212674617767334</v>
      </c>
      <c r="AN19" s="119">
        <f>InputDataA_GeneralAssumptions!AR145</f>
        <v>0.7212674617767334</v>
      </c>
      <c r="AO19" s="119">
        <f>InputDataA_GeneralAssumptions!AS145</f>
        <v>0.7212674617767334</v>
      </c>
      <c r="AP19" s="119">
        <f>InputDataA_GeneralAssumptions!AT145</f>
        <v>0.7212674617767334</v>
      </c>
      <c r="AQ19" s="119">
        <f>InputDataA_GeneralAssumptions!AU145</f>
        <v>0.7212674617767334</v>
      </c>
      <c r="AR19" s="119">
        <f>InputDataA_GeneralAssumptions!AV145</f>
        <v>0.7212674617767334</v>
      </c>
      <c r="AS19" s="119">
        <f>InputDataA_GeneralAssumptions!AW145</f>
        <v>0.7212674617767334</v>
      </c>
      <c r="AT19" s="119">
        <f>InputDataA_GeneralAssumptions!AX145</f>
        <v>0.7212674617767334</v>
      </c>
      <c r="AU19" s="119">
        <f>InputDataA_GeneralAssumptions!AY145</f>
        <v>0.7212674617767334</v>
      </c>
      <c r="AV19" s="119">
        <f>InputDataA_GeneralAssumptions!AZ145</f>
        <v>0.7212674617767334</v>
      </c>
      <c r="AW19" s="119">
        <f>InputDataA_GeneralAssumptions!BA145</f>
        <v>0.7212674617767334</v>
      </c>
      <c r="AX19" s="119">
        <f>InputDataA_GeneralAssumptions!BB145</f>
        <v>0.7212674617767334</v>
      </c>
      <c r="AY19" s="119">
        <f>InputDataA_GeneralAssumptions!BC145</f>
        <v>0.7212674617767334</v>
      </c>
      <c r="AZ19" s="119">
        <f>InputDataA_GeneralAssumptions!BD145</f>
        <v>0.7212674617767334</v>
      </c>
      <c r="BA19" s="119">
        <f>InputDataA_GeneralAssumptions!BE145</f>
        <v>0.7212674617767334</v>
      </c>
      <c r="BB19" s="119">
        <f>InputDataA_GeneralAssumptions!BF145</f>
        <v>0.7212674617767334</v>
      </c>
      <c r="BC19" s="119">
        <f>InputDataA_GeneralAssumptions!BG145</f>
        <v>0.7212674617767334</v>
      </c>
      <c r="BD19" s="119">
        <f>InputDataA_GeneralAssumptions!BH145</f>
        <v>0.7212674617767334</v>
      </c>
      <c r="BE19" s="119">
        <f>InputDataA_GeneralAssumptions!BI145</f>
        <v>0.7212674617767334</v>
      </c>
      <c r="BF19" s="119">
        <f>InputDataA_GeneralAssumptions!BJ145</f>
        <v>0.7212674617767334</v>
      </c>
      <c r="BG19" s="119">
        <f>InputDataA_GeneralAssumptions!BK145</f>
        <v>0.7212674617767334</v>
      </c>
      <c r="BH19" s="119">
        <f>InputDataA_GeneralAssumptions!BL145</f>
        <v>0.7212674617767334</v>
      </c>
      <c r="BI19" s="119">
        <f>InputDataA_GeneralAssumptions!BM145</f>
        <v>0.7212674617767334</v>
      </c>
      <c r="BJ19" s="119">
        <f>InputDataA_GeneralAssumptions!BN145</f>
        <v>0.7212674617767334</v>
      </c>
      <c r="BK19" s="119">
        <f>InputDataA_GeneralAssumptions!BO145</f>
        <v>0.7212674617767334</v>
      </c>
      <c r="BL19" s="119">
        <f>InputDataA_GeneralAssumptions!BP145</f>
        <v>0.7212674617767334</v>
      </c>
      <c r="BM19" s="119">
        <f>InputDataA_GeneralAssumptions!BQ145</f>
        <v>0.7212674617767334</v>
      </c>
      <c r="BN19" s="119">
        <f>InputDataA_GeneralAssumptions!BR145</f>
        <v>0.7212674617767334</v>
      </c>
      <c r="BO19" s="119">
        <f>InputDataA_GeneralAssumptions!BS145</f>
        <v>0.7212674617767334</v>
      </c>
      <c r="BP19" s="119">
        <f>InputDataA_GeneralAssumptions!BT145</f>
        <v>0.7212674617767334</v>
      </c>
      <c r="BQ19" s="119">
        <f>InputDataA_GeneralAssumptions!BU145</f>
        <v>0.7212674617767334</v>
      </c>
      <c r="BR19" s="119">
        <f>InputDataA_GeneralAssumptions!BV145</f>
        <v>0.7212674617767334</v>
      </c>
      <c r="BS19" s="119">
        <f>InputDataA_GeneralAssumptions!BW145</f>
        <v>0.7212674617767334</v>
      </c>
    </row>
    <row r="20" spans="1:71" s="9" customFormat="1">
      <c r="A20" s="60"/>
      <c r="B20" s="1" t="str">
        <f>LEFT(InputDataB_ModelSpecAssumptions!D22,1)</f>
        <v>A</v>
      </c>
      <c r="C20" s="24" t="s">
        <v>722</v>
      </c>
      <c r="D20" s="364" t="s">
        <v>2</v>
      </c>
      <c r="E20" s="119">
        <f>InputDataB_ModelSpecAssumptions!I14</f>
        <v>3.1757386397539555E-2</v>
      </c>
      <c r="F20" s="119">
        <f>InputDataB_ModelSpecAssumptions!J14</f>
        <v>3.1757386397539555E-2</v>
      </c>
      <c r="G20" s="119">
        <f>InputDataB_ModelSpecAssumptions!K14</f>
        <v>3.1757386397539555E-2</v>
      </c>
      <c r="H20" s="119">
        <f>InputDataB_ModelSpecAssumptions!L14</f>
        <v>3.1757386397539555E-2</v>
      </c>
      <c r="I20" s="119">
        <f>InputDataB_ModelSpecAssumptions!M14</f>
        <v>3.1757386397539555E-2</v>
      </c>
      <c r="J20" s="119">
        <f>InputDataB_ModelSpecAssumptions!N14</f>
        <v>3.1757386397539555E-2</v>
      </c>
      <c r="K20" s="119">
        <f>InputDataB_ModelSpecAssumptions!O14</f>
        <v>3.1757386397539555E-2</v>
      </c>
      <c r="L20" s="119">
        <f>InputDataB_ModelSpecAssumptions!P14</f>
        <v>3.1757386397539555E-2</v>
      </c>
      <c r="M20" s="119">
        <f>InputDataB_ModelSpecAssumptions!Q14</f>
        <v>3.1757386397539555E-2</v>
      </c>
      <c r="N20" s="119">
        <f>InputDataB_ModelSpecAssumptions!R14</f>
        <v>3.1757386397539555E-2</v>
      </c>
      <c r="O20" s="119">
        <f>InputDataB_ModelSpecAssumptions!S14</f>
        <v>3.1757386397539555E-2</v>
      </c>
      <c r="P20" s="119">
        <f>InputDataB_ModelSpecAssumptions!T14</f>
        <v>3.1757386397539555E-2</v>
      </c>
      <c r="Q20" s="119">
        <f>InputDataB_ModelSpecAssumptions!U14</f>
        <v>3.1757386397539555E-2</v>
      </c>
      <c r="R20" s="119">
        <f>InputDataB_ModelSpecAssumptions!V14</f>
        <v>3.1757386397539555E-2</v>
      </c>
      <c r="S20" s="119">
        <f>InputDataB_ModelSpecAssumptions!W14</f>
        <v>3.1757386397539555E-2</v>
      </c>
      <c r="T20" s="119">
        <f>InputDataB_ModelSpecAssumptions!X14</f>
        <v>3.1757386397539555E-2</v>
      </c>
      <c r="U20" s="119">
        <f>InputDataB_ModelSpecAssumptions!Y14</f>
        <v>3.1757386397539555E-2</v>
      </c>
      <c r="V20" s="119">
        <f>InputDataB_ModelSpecAssumptions!Z14</f>
        <v>3.1757386397539555E-2</v>
      </c>
      <c r="W20" s="119">
        <f>InputDataB_ModelSpecAssumptions!AA14</f>
        <v>3.1757386397539555E-2</v>
      </c>
      <c r="X20" s="119">
        <f>InputDataB_ModelSpecAssumptions!AB14</f>
        <v>3.1757386397539555E-2</v>
      </c>
      <c r="Y20" s="119">
        <f>InputDataB_ModelSpecAssumptions!AC14</f>
        <v>3.1757386397539555E-2</v>
      </c>
      <c r="Z20" s="119">
        <f>InputDataB_ModelSpecAssumptions!AD14</f>
        <v>3.1757386397539555E-2</v>
      </c>
      <c r="AA20" s="119">
        <f>InputDataB_ModelSpecAssumptions!AE14</f>
        <v>3.1757386397539555E-2</v>
      </c>
      <c r="AB20" s="119">
        <f>InputDataB_ModelSpecAssumptions!AF14</f>
        <v>3.1757386397539555E-2</v>
      </c>
      <c r="AC20" s="119">
        <f>InputDataB_ModelSpecAssumptions!AG14</f>
        <v>3.1757386397539555E-2</v>
      </c>
      <c r="AD20" s="119">
        <f>InputDataB_ModelSpecAssumptions!AH14</f>
        <v>3.1757386397539555E-2</v>
      </c>
      <c r="AE20" s="119">
        <f>InputDataB_ModelSpecAssumptions!AI14</f>
        <v>3.1757386397539555E-2</v>
      </c>
      <c r="AF20" s="119">
        <f>InputDataB_ModelSpecAssumptions!AJ14</f>
        <v>3.1757386397539555E-2</v>
      </c>
      <c r="AG20" s="119">
        <f>InputDataB_ModelSpecAssumptions!AK14</f>
        <v>3.1757386397539555E-2</v>
      </c>
      <c r="AH20" s="119">
        <f>InputDataB_ModelSpecAssumptions!AL14</f>
        <v>3.1757386397539555E-2</v>
      </c>
      <c r="AI20" s="119">
        <f>InputDataB_ModelSpecAssumptions!AM14</f>
        <v>3.1757386397539555E-2</v>
      </c>
      <c r="AJ20" s="119">
        <f>InputDataB_ModelSpecAssumptions!AN14</f>
        <v>3.1757386397539555E-2</v>
      </c>
      <c r="AK20" s="119">
        <f>InputDataB_ModelSpecAssumptions!AO14</f>
        <v>3.1757386397539555E-2</v>
      </c>
      <c r="AL20" s="119">
        <f>InputDataB_ModelSpecAssumptions!AP14</f>
        <v>3.1757386397539555E-2</v>
      </c>
      <c r="AM20" s="119">
        <f>InputDataB_ModelSpecAssumptions!AQ14</f>
        <v>3.1757386397539555E-2</v>
      </c>
      <c r="AN20" s="119">
        <f>InputDataB_ModelSpecAssumptions!AR14</f>
        <v>3.1757386397539555E-2</v>
      </c>
      <c r="AO20" s="119">
        <f>InputDataB_ModelSpecAssumptions!AS14</f>
        <v>3.1757386397539555E-2</v>
      </c>
      <c r="AP20" s="119">
        <f>InputDataB_ModelSpecAssumptions!AT14</f>
        <v>3.1757386397539555E-2</v>
      </c>
      <c r="AQ20" s="119">
        <f>InputDataB_ModelSpecAssumptions!AU14</f>
        <v>3.1757386397539555E-2</v>
      </c>
      <c r="AR20" s="119">
        <f>InputDataB_ModelSpecAssumptions!AV14</f>
        <v>3.1757386397539555E-2</v>
      </c>
      <c r="AS20" s="119">
        <f>InputDataB_ModelSpecAssumptions!AW14</f>
        <v>3.1757386397539555E-2</v>
      </c>
      <c r="AT20" s="119">
        <f>InputDataB_ModelSpecAssumptions!AX14</f>
        <v>3.1757386397539555E-2</v>
      </c>
      <c r="AU20" s="119">
        <f>InputDataB_ModelSpecAssumptions!AY14</f>
        <v>3.1757386397539555E-2</v>
      </c>
      <c r="AV20" s="119">
        <f>InputDataB_ModelSpecAssumptions!AZ14</f>
        <v>3.1757386397539555E-2</v>
      </c>
      <c r="AW20" s="119">
        <f>InputDataB_ModelSpecAssumptions!BA14</f>
        <v>3.1757386397539555E-2</v>
      </c>
      <c r="AX20" s="119">
        <f>InputDataB_ModelSpecAssumptions!BB14</f>
        <v>3.1757386397539555E-2</v>
      </c>
      <c r="AY20" s="119">
        <f>InputDataB_ModelSpecAssumptions!BC14</f>
        <v>3.1757386397539555E-2</v>
      </c>
      <c r="AZ20" s="119">
        <f>InputDataB_ModelSpecAssumptions!BD14</f>
        <v>3.1757386397539555E-2</v>
      </c>
      <c r="BA20" s="119">
        <f>InputDataB_ModelSpecAssumptions!BE14</f>
        <v>3.1757386397539555E-2</v>
      </c>
      <c r="BB20" s="119">
        <f>InputDataB_ModelSpecAssumptions!BF14</f>
        <v>3.1757386397539555E-2</v>
      </c>
      <c r="BC20" s="119">
        <f>InputDataB_ModelSpecAssumptions!BG14</f>
        <v>3.1757386397539555E-2</v>
      </c>
      <c r="BD20" s="119">
        <f>InputDataB_ModelSpecAssumptions!BH14</f>
        <v>3.1757386397539555E-2</v>
      </c>
      <c r="BE20" s="119">
        <f>InputDataB_ModelSpecAssumptions!BI14</f>
        <v>3.1757386397539555E-2</v>
      </c>
      <c r="BF20" s="119">
        <f>InputDataB_ModelSpecAssumptions!BJ14</f>
        <v>3.1757386397539555E-2</v>
      </c>
      <c r="BG20" s="119">
        <f>InputDataB_ModelSpecAssumptions!BK14</f>
        <v>3.1757386397539555E-2</v>
      </c>
      <c r="BH20" s="119">
        <f>InputDataB_ModelSpecAssumptions!BL14</f>
        <v>3.1757386397539555E-2</v>
      </c>
      <c r="BI20" s="119">
        <f>InputDataB_ModelSpecAssumptions!BM14</f>
        <v>3.1757386397539555E-2</v>
      </c>
      <c r="BJ20" s="119">
        <f>InputDataB_ModelSpecAssumptions!BN14</f>
        <v>3.1757386397539555E-2</v>
      </c>
      <c r="BK20" s="119">
        <f>InputDataB_ModelSpecAssumptions!BO14</f>
        <v>3.1757386397539555E-2</v>
      </c>
      <c r="BL20" s="119">
        <f>InputDataB_ModelSpecAssumptions!BP14</f>
        <v>3.1757386397539555E-2</v>
      </c>
      <c r="BM20" s="119">
        <f>InputDataB_ModelSpecAssumptions!BQ14</f>
        <v>3.1757386397539555E-2</v>
      </c>
      <c r="BN20" s="119">
        <f>InputDataB_ModelSpecAssumptions!BR14</f>
        <v>3.1757386397539555E-2</v>
      </c>
      <c r="BO20" s="119">
        <f>InputDataB_ModelSpecAssumptions!BS14</f>
        <v>3.1757386397539555E-2</v>
      </c>
      <c r="BP20" s="119">
        <f>InputDataB_ModelSpecAssumptions!BT14</f>
        <v>3.1757386397539555E-2</v>
      </c>
      <c r="BQ20" s="119">
        <f>InputDataB_ModelSpecAssumptions!BU14</f>
        <v>3.1757386397539555E-2</v>
      </c>
      <c r="BR20" s="119">
        <f>InputDataB_ModelSpecAssumptions!BV14</f>
        <v>3.1757386397539555E-2</v>
      </c>
      <c r="BS20" s="119">
        <f>InputDataB_ModelSpecAssumptions!BW14</f>
        <v>3.1757386397539555E-2</v>
      </c>
    </row>
    <row r="21" spans="1:71">
      <c r="C21" s="178" t="s">
        <v>502</v>
      </c>
      <c r="D21" s="342" t="s">
        <v>805</v>
      </c>
      <c r="E21" s="388"/>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9"/>
      <c r="AO21" s="389"/>
      <c r="AP21" s="389"/>
      <c r="AQ21" s="389"/>
      <c r="AR21" s="389"/>
      <c r="AS21" s="389"/>
      <c r="AT21" s="389"/>
      <c r="AU21" s="389"/>
      <c r="AV21" s="389"/>
      <c r="AW21" s="389"/>
      <c r="AX21" s="389"/>
      <c r="AY21" s="389"/>
      <c r="AZ21" s="389"/>
      <c r="BA21" s="389"/>
      <c r="BB21" s="389"/>
      <c r="BC21" s="389"/>
      <c r="BD21" s="389"/>
      <c r="BE21" s="389"/>
      <c r="BF21" s="389"/>
      <c r="BG21" s="389"/>
      <c r="BH21" s="389"/>
      <c r="BI21" s="389"/>
      <c r="BJ21" s="389"/>
      <c r="BK21" s="389"/>
      <c r="BL21" s="389"/>
      <c r="BM21" s="389"/>
      <c r="BN21" s="389"/>
      <c r="BO21" s="389"/>
      <c r="BP21" s="389"/>
      <c r="BQ21" s="389"/>
      <c r="BR21" s="389"/>
      <c r="BS21" s="389"/>
    </row>
    <row r="22" spans="1:71" s="279" customFormat="1">
      <c r="A22" s="46"/>
      <c r="C22" s="353" t="s">
        <v>754</v>
      </c>
      <c r="D22" s="351" t="s">
        <v>774</v>
      </c>
      <c r="E22" s="386">
        <f>E19</f>
        <v>0.7212674617767334</v>
      </c>
      <c r="F22" s="386">
        <f>(1+F23)*E22</f>
        <v>0.7212674617767334</v>
      </c>
      <c r="G22" s="386">
        <f t="shared" ref="G22:AL22" si="32">(1+G23)*F22</f>
        <v>0.7212674617767334</v>
      </c>
      <c r="H22" s="386">
        <f t="shared" si="32"/>
        <v>0.7212674617767334</v>
      </c>
      <c r="I22" s="386">
        <f t="shared" si="32"/>
        <v>0.7212674617767334</v>
      </c>
      <c r="J22" s="386">
        <f t="shared" si="32"/>
        <v>0.7212674617767334</v>
      </c>
      <c r="K22" s="386">
        <f t="shared" si="32"/>
        <v>0.7212674617767334</v>
      </c>
      <c r="L22" s="386">
        <f t="shared" si="32"/>
        <v>0.7212674617767334</v>
      </c>
      <c r="M22" s="386">
        <f t="shared" si="32"/>
        <v>0.7212674617767334</v>
      </c>
      <c r="N22" s="386">
        <f t="shared" si="32"/>
        <v>0.7212674617767334</v>
      </c>
      <c r="O22" s="386">
        <f t="shared" si="32"/>
        <v>0.7212674617767334</v>
      </c>
      <c r="P22" s="386">
        <f t="shared" si="32"/>
        <v>0.7212674617767334</v>
      </c>
      <c r="Q22" s="386">
        <f t="shared" si="32"/>
        <v>0.7212674617767334</v>
      </c>
      <c r="R22" s="386">
        <f t="shared" si="32"/>
        <v>0.7212674617767334</v>
      </c>
      <c r="S22" s="386">
        <f t="shared" si="32"/>
        <v>0.7212674617767334</v>
      </c>
      <c r="T22" s="386">
        <f t="shared" si="32"/>
        <v>0.7212674617767334</v>
      </c>
      <c r="U22" s="386">
        <f t="shared" si="32"/>
        <v>0.7212674617767334</v>
      </c>
      <c r="V22" s="386">
        <f t="shared" si="32"/>
        <v>0.7212674617767334</v>
      </c>
      <c r="W22" s="386">
        <f t="shared" si="32"/>
        <v>0.7212674617767334</v>
      </c>
      <c r="X22" s="386">
        <f t="shared" si="32"/>
        <v>0.7212674617767334</v>
      </c>
      <c r="Y22" s="386">
        <f t="shared" si="32"/>
        <v>0.7212674617767334</v>
      </c>
      <c r="Z22" s="386">
        <f t="shared" si="32"/>
        <v>0.7212674617767334</v>
      </c>
      <c r="AA22" s="386">
        <f t="shared" si="32"/>
        <v>0.7212674617767334</v>
      </c>
      <c r="AB22" s="386">
        <f t="shared" si="32"/>
        <v>0.7212674617767334</v>
      </c>
      <c r="AC22" s="386">
        <f t="shared" si="32"/>
        <v>0.7212674617767334</v>
      </c>
      <c r="AD22" s="386">
        <f t="shared" si="32"/>
        <v>0.7212674617767334</v>
      </c>
      <c r="AE22" s="386">
        <f t="shared" si="32"/>
        <v>0.7212674617767334</v>
      </c>
      <c r="AF22" s="386">
        <f t="shared" si="32"/>
        <v>0.7212674617767334</v>
      </c>
      <c r="AG22" s="386">
        <f t="shared" si="32"/>
        <v>0.7212674617767334</v>
      </c>
      <c r="AH22" s="386">
        <f t="shared" si="32"/>
        <v>0.7212674617767334</v>
      </c>
      <c r="AI22" s="386">
        <f t="shared" si="32"/>
        <v>0.7212674617767334</v>
      </c>
      <c r="AJ22" s="386" t="e">
        <f t="shared" si="32"/>
        <v>#VALUE!</v>
      </c>
      <c r="AK22" s="386" t="e">
        <f t="shared" si="32"/>
        <v>#VALUE!</v>
      </c>
      <c r="AL22" s="386" t="e">
        <f t="shared" si="32"/>
        <v>#VALUE!</v>
      </c>
      <c r="AM22" s="386" t="e">
        <f t="shared" ref="AM22" si="33">(1+AM23)*AL22</f>
        <v>#VALUE!</v>
      </c>
      <c r="AN22" s="386" t="e">
        <f t="shared" ref="AN22" si="34">(1+AN23)*AM22</f>
        <v>#VALUE!</v>
      </c>
      <c r="AO22" s="386" t="e">
        <f t="shared" ref="AO22" si="35">(1+AO23)*AN22</f>
        <v>#VALUE!</v>
      </c>
      <c r="AP22" s="386" t="e">
        <f t="shared" ref="AP22" si="36">(1+AP23)*AO22</f>
        <v>#VALUE!</v>
      </c>
      <c r="AQ22" s="386" t="e">
        <f t="shared" ref="AQ22" si="37">(1+AQ23)*AP22</f>
        <v>#VALUE!</v>
      </c>
      <c r="AR22" s="386" t="e">
        <f t="shared" ref="AR22" si="38">(1+AR23)*AQ22</f>
        <v>#VALUE!</v>
      </c>
      <c r="AS22" s="386" t="e">
        <f t="shared" ref="AS22" si="39">(1+AS23)*AR22</f>
        <v>#VALUE!</v>
      </c>
      <c r="AT22" s="386" t="e">
        <f t="shared" ref="AT22" si="40">(1+AT23)*AS22</f>
        <v>#VALUE!</v>
      </c>
      <c r="AU22" s="386" t="e">
        <f t="shared" ref="AU22" si="41">(1+AU23)*AT22</f>
        <v>#VALUE!</v>
      </c>
      <c r="AV22" s="386" t="e">
        <f t="shared" ref="AV22" si="42">(1+AV23)*AU22</f>
        <v>#VALUE!</v>
      </c>
      <c r="AW22" s="386" t="e">
        <f t="shared" ref="AW22" si="43">(1+AW23)*AV22</f>
        <v>#VALUE!</v>
      </c>
      <c r="AX22" s="386" t="e">
        <f t="shared" ref="AX22" si="44">(1+AX23)*AW22</f>
        <v>#VALUE!</v>
      </c>
      <c r="AY22" s="386" t="e">
        <f t="shared" ref="AY22" si="45">(1+AY23)*AX22</f>
        <v>#VALUE!</v>
      </c>
      <c r="AZ22" s="386" t="e">
        <f t="shared" ref="AZ22" si="46">(1+AZ23)*AY22</f>
        <v>#VALUE!</v>
      </c>
      <c r="BA22" s="386" t="e">
        <f t="shared" ref="BA22" si="47">(1+BA23)*AZ22</f>
        <v>#VALUE!</v>
      </c>
      <c r="BB22" s="386" t="e">
        <f t="shared" ref="BB22" si="48">(1+BB23)*BA22</f>
        <v>#VALUE!</v>
      </c>
      <c r="BC22" s="386" t="e">
        <f t="shared" ref="BC22" si="49">(1+BC23)*BB22</f>
        <v>#VALUE!</v>
      </c>
      <c r="BD22" s="386" t="e">
        <f t="shared" ref="BD22" si="50">(1+BD23)*BC22</f>
        <v>#VALUE!</v>
      </c>
      <c r="BE22" s="386" t="e">
        <f t="shared" ref="BE22" si="51">(1+BE23)*BD22</f>
        <v>#VALUE!</v>
      </c>
      <c r="BF22" s="386" t="e">
        <f t="shared" ref="BF22" si="52">(1+BF23)*BE22</f>
        <v>#VALUE!</v>
      </c>
      <c r="BG22" s="386" t="e">
        <f t="shared" ref="BG22" si="53">(1+BG23)*BF22</f>
        <v>#VALUE!</v>
      </c>
      <c r="BH22" s="386" t="e">
        <f t="shared" ref="BH22" si="54">(1+BH23)*BG22</f>
        <v>#VALUE!</v>
      </c>
      <c r="BI22" s="386" t="e">
        <f t="shared" ref="BI22" si="55">(1+BI23)*BH22</f>
        <v>#VALUE!</v>
      </c>
      <c r="BJ22" s="386" t="e">
        <f t="shared" ref="BJ22" si="56">(1+BJ23)*BI22</f>
        <v>#VALUE!</v>
      </c>
      <c r="BK22" s="386" t="e">
        <f t="shared" ref="BK22" si="57">(1+BK23)*BJ22</f>
        <v>#VALUE!</v>
      </c>
      <c r="BL22" s="386" t="e">
        <f t="shared" ref="BL22" si="58">(1+BL23)*BK22</f>
        <v>#VALUE!</v>
      </c>
      <c r="BM22" s="386" t="e">
        <f t="shared" ref="BM22" si="59">(1+BM23)*BL22</f>
        <v>#VALUE!</v>
      </c>
      <c r="BN22" s="386" t="e">
        <f t="shared" ref="BN22" si="60">(1+BN23)*BM22</f>
        <v>#VALUE!</v>
      </c>
      <c r="BO22" s="386" t="e">
        <f t="shared" ref="BO22" si="61">(1+BO23)*BN22</f>
        <v>#VALUE!</v>
      </c>
      <c r="BP22" s="386" t="e">
        <f t="shared" ref="BP22" si="62">(1+BP23)*BO22</f>
        <v>#VALUE!</v>
      </c>
      <c r="BQ22" s="386" t="e">
        <f t="shared" ref="BQ22" si="63">(1+BQ23)*BP22</f>
        <v>#VALUE!</v>
      </c>
      <c r="BR22" s="386" t="e">
        <f t="shared" ref="BR22" si="64">(1+BR23)*BQ22</f>
        <v>#VALUE!</v>
      </c>
      <c r="BS22" s="386" t="e">
        <f t="shared" ref="BS22" si="65">(1+BS23)*BR22</f>
        <v>#VALUE!</v>
      </c>
    </row>
    <row r="23" spans="1:71" s="279" customFormat="1">
      <c r="A23" s="46"/>
      <c r="C23" s="353" t="s">
        <v>755</v>
      </c>
      <c r="D23" s="352" t="s">
        <v>767</v>
      </c>
      <c r="E23" s="386"/>
      <c r="F23" s="386">
        <f>((1-$E$1)+(E19/E22)*E20/E24)/(1+F25)-1</f>
        <v>0</v>
      </c>
      <c r="G23" s="386">
        <f t="shared" ref="G23:AL23" si="66">((1-$E$1)+(F19/F22)*F20/F24)/(1+G25)-1</f>
        <v>0</v>
      </c>
      <c r="H23" s="386">
        <f t="shared" si="66"/>
        <v>0</v>
      </c>
      <c r="I23" s="386">
        <f t="shared" si="66"/>
        <v>0</v>
      </c>
      <c r="J23" s="386">
        <f t="shared" si="66"/>
        <v>0</v>
      </c>
      <c r="K23" s="386">
        <f t="shared" si="66"/>
        <v>0</v>
      </c>
      <c r="L23" s="386">
        <f t="shared" si="66"/>
        <v>0</v>
      </c>
      <c r="M23" s="386">
        <f t="shared" si="66"/>
        <v>0</v>
      </c>
      <c r="N23" s="386">
        <f t="shared" si="66"/>
        <v>0</v>
      </c>
      <c r="O23" s="386">
        <f t="shared" si="66"/>
        <v>0</v>
      </c>
      <c r="P23" s="386">
        <f t="shared" si="66"/>
        <v>0</v>
      </c>
      <c r="Q23" s="386">
        <f t="shared" si="66"/>
        <v>0</v>
      </c>
      <c r="R23" s="386">
        <f t="shared" si="66"/>
        <v>0</v>
      </c>
      <c r="S23" s="386">
        <f t="shared" si="66"/>
        <v>0</v>
      </c>
      <c r="T23" s="386">
        <f t="shared" si="66"/>
        <v>0</v>
      </c>
      <c r="U23" s="386">
        <f t="shared" si="66"/>
        <v>0</v>
      </c>
      <c r="V23" s="386">
        <f t="shared" si="66"/>
        <v>0</v>
      </c>
      <c r="W23" s="386">
        <f t="shared" si="66"/>
        <v>0</v>
      </c>
      <c r="X23" s="386">
        <f t="shared" si="66"/>
        <v>0</v>
      </c>
      <c r="Y23" s="386">
        <f t="shared" si="66"/>
        <v>0</v>
      </c>
      <c r="Z23" s="386">
        <f t="shared" si="66"/>
        <v>0</v>
      </c>
      <c r="AA23" s="386">
        <f t="shared" si="66"/>
        <v>0</v>
      </c>
      <c r="AB23" s="386">
        <f t="shared" si="66"/>
        <v>0</v>
      </c>
      <c r="AC23" s="386">
        <f t="shared" si="66"/>
        <v>0</v>
      </c>
      <c r="AD23" s="386">
        <f t="shared" si="66"/>
        <v>0</v>
      </c>
      <c r="AE23" s="386">
        <f t="shared" si="66"/>
        <v>0</v>
      </c>
      <c r="AF23" s="386">
        <f t="shared" si="66"/>
        <v>0</v>
      </c>
      <c r="AG23" s="386">
        <f t="shared" si="66"/>
        <v>0</v>
      </c>
      <c r="AH23" s="386">
        <f t="shared" si="66"/>
        <v>0</v>
      </c>
      <c r="AI23" s="386">
        <f t="shared" si="66"/>
        <v>0</v>
      </c>
      <c r="AJ23" s="386" t="e">
        <f t="shared" si="66"/>
        <v>#VALUE!</v>
      </c>
      <c r="AK23" s="386" t="e">
        <f t="shared" si="66"/>
        <v>#VALUE!</v>
      </c>
      <c r="AL23" s="386" t="e">
        <f t="shared" si="66"/>
        <v>#VALUE!</v>
      </c>
      <c r="AM23" s="386" t="e">
        <f t="shared" ref="AM23" si="67">((1-$E$1)+(AL19/AL22)*AL20/AL24)/(1+AM25)-1</f>
        <v>#VALUE!</v>
      </c>
      <c r="AN23" s="386" t="e">
        <f t="shared" ref="AN23" si="68">((1-$E$1)+(AM19/AM22)*AM20/AM24)/(1+AN25)-1</f>
        <v>#VALUE!</v>
      </c>
      <c r="AO23" s="386" t="e">
        <f t="shared" ref="AO23" si="69">((1-$E$1)+(AN19/AN22)*AN20/AN24)/(1+AO25)-1</f>
        <v>#VALUE!</v>
      </c>
      <c r="AP23" s="386" t="e">
        <f t="shared" ref="AP23" si="70">((1-$E$1)+(AO19/AO22)*AO20/AO24)/(1+AP25)-1</f>
        <v>#VALUE!</v>
      </c>
      <c r="AQ23" s="386" t="e">
        <f t="shared" ref="AQ23" si="71">((1-$E$1)+(AP19/AP22)*AP20/AP24)/(1+AQ25)-1</f>
        <v>#VALUE!</v>
      </c>
      <c r="AR23" s="386" t="e">
        <f t="shared" ref="AR23" si="72">((1-$E$1)+(AQ19/AQ22)*AQ20/AQ24)/(1+AR25)-1</f>
        <v>#VALUE!</v>
      </c>
      <c r="AS23" s="386" t="e">
        <f t="shared" ref="AS23" si="73">((1-$E$1)+(AR19/AR22)*AR20/AR24)/(1+AS25)-1</f>
        <v>#VALUE!</v>
      </c>
      <c r="AT23" s="386" t="e">
        <f t="shared" ref="AT23" si="74">((1-$E$1)+(AS19/AS22)*AS20/AS24)/(1+AT25)-1</f>
        <v>#VALUE!</v>
      </c>
      <c r="AU23" s="386" t="e">
        <f t="shared" ref="AU23" si="75">((1-$E$1)+(AT19/AT22)*AT20/AT24)/(1+AU25)-1</f>
        <v>#VALUE!</v>
      </c>
      <c r="AV23" s="386" t="e">
        <f t="shared" ref="AV23" si="76">((1-$E$1)+(AU19/AU22)*AU20/AU24)/(1+AV25)-1</f>
        <v>#VALUE!</v>
      </c>
      <c r="AW23" s="386" t="e">
        <f t="shared" ref="AW23" si="77">((1-$E$1)+(AV19/AV22)*AV20/AV24)/(1+AW25)-1</f>
        <v>#VALUE!</v>
      </c>
      <c r="AX23" s="386" t="e">
        <f t="shared" ref="AX23" si="78">((1-$E$1)+(AW19/AW22)*AW20/AW24)/(1+AX25)-1</f>
        <v>#VALUE!</v>
      </c>
      <c r="AY23" s="386" t="e">
        <f t="shared" ref="AY23" si="79">((1-$E$1)+(AX19/AX22)*AX20/AX24)/(1+AY25)-1</f>
        <v>#VALUE!</v>
      </c>
      <c r="AZ23" s="386" t="e">
        <f t="shared" ref="AZ23" si="80">((1-$E$1)+(AY19/AY22)*AY20/AY24)/(1+AZ25)-1</f>
        <v>#VALUE!</v>
      </c>
      <c r="BA23" s="386" t="e">
        <f t="shared" ref="BA23" si="81">((1-$E$1)+(AZ19/AZ22)*AZ20/AZ24)/(1+BA25)-1</f>
        <v>#VALUE!</v>
      </c>
      <c r="BB23" s="386" t="e">
        <f t="shared" ref="BB23" si="82">((1-$E$1)+(BA19/BA22)*BA20/BA24)/(1+BB25)-1</f>
        <v>#VALUE!</v>
      </c>
      <c r="BC23" s="386" t="e">
        <f t="shared" ref="BC23" si="83">((1-$E$1)+(BB19/BB22)*BB20/BB24)/(1+BC25)-1</f>
        <v>#VALUE!</v>
      </c>
      <c r="BD23" s="386" t="e">
        <f t="shared" ref="BD23" si="84">((1-$E$1)+(BC19/BC22)*BC20/BC24)/(1+BD25)-1</f>
        <v>#VALUE!</v>
      </c>
      <c r="BE23" s="386" t="e">
        <f t="shared" ref="BE23" si="85">((1-$E$1)+(BD19/BD22)*BD20/BD24)/(1+BE25)-1</f>
        <v>#VALUE!</v>
      </c>
      <c r="BF23" s="386" t="e">
        <f t="shared" ref="BF23" si="86">((1-$E$1)+(BE19/BE22)*BE20/BE24)/(1+BF25)-1</f>
        <v>#VALUE!</v>
      </c>
      <c r="BG23" s="386" t="e">
        <f t="shared" ref="BG23" si="87">((1-$E$1)+(BF19/BF22)*BF20/BF24)/(1+BG25)-1</f>
        <v>#VALUE!</v>
      </c>
      <c r="BH23" s="386" t="e">
        <f t="shared" ref="BH23" si="88">((1-$E$1)+(BG19/BG22)*BG20/BG24)/(1+BH25)-1</f>
        <v>#VALUE!</v>
      </c>
      <c r="BI23" s="386" t="e">
        <f t="shared" ref="BI23" si="89">((1-$E$1)+(BH19/BH22)*BH20/BH24)/(1+BI25)-1</f>
        <v>#VALUE!</v>
      </c>
      <c r="BJ23" s="386" t="e">
        <f t="shared" ref="BJ23" si="90">((1-$E$1)+(BI19/BI22)*BI20/BI24)/(1+BJ25)-1</f>
        <v>#VALUE!</v>
      </c>
      <c r="BK23" s="386" t="e">
        <f t="shared" ref="BK23" si="91">((1-$E$1)+(BJ19/BJ22)*BJ20/BJ24)/(1+BK25)-1</f>
        <v>#VALUE!</v>
      </c>
      <c r="BL23" s="386" t="e">
        <f t="shared" ref="BL23" si="92">((1-$E$1)+(BK19/BK22)*BK20/BK24)/(1+BL25)-1</f>
        <v>#VALUE!</v>
      </c>
      <c r="BM23" s="386" t="e">
        <f t="shared" ref="BM23" si="93">((1-$E$1)+(BL19/BL22)*BL20/BL24)/(1+BM25)-1</f>
        <v>#VALUE!</v>
      </c>
      <c r="BN23" s="386" t="e">
        <f t="shared" ref="BN23" si="94">((1-$E$1)+(BM19/BM22)*BM20/BM24)/(1+BN25)-1</f>
        <v>#VALUE!</v>
      </c>
      <c r="BO23" s="386" t="e">
        <f t="shared" ref="BO23" si="95">((1-$E$1)+(BN19/BN22)*BN20/BN24)/(1+BO25)-1</f>
        <v>#VALUE!</v>
      </c>
      <c r="BP23" s="386" t="e">
        <f t="shared" ref="BP23" si="96">((1-$E$1)+(BO19/BO22)*BO20/BO24)/(1+BP25)-1</f>
        <v>#VALUE!</v>
      </c>
      <c r="BQ23" s="386" t="e">
        <f t="shared" ref="BQ23" si="97">((1-$E$1)+(BP19/BP22)*BP20/BP24)/(1+BQ25)-1</f>
        <v>#VALUE!</v>
      </c>
      <c r="BR23" s="386" t="e">
        <f t="shared" ref="BR23" si="98">((1-$E$1)+(BQ19/BQ22)*BQ20/BQ24)/(1+BR25)-1</f>
        <v>#VALUE!</v>
      </c>
      <c r="BS23" s="386" t="e">
        <f t="shared" ref="BS23" si="99">((1-$E$1)+(BR19/BR22)*BR20/BR24)/(1+BS25)-1</f>
        <v>#VALUE!</v>
      </c>
    </row>
    <row r="24" spans="1:71" s="279" customFormat="1">
      <c r="A24" s="46"/>
      <c r="C24" s="353" t="s">
        <v>735</v>
      </c>
      <c r="D24" s="352" t="s">
        <v>757</v>
      </c>
      <c r="E24" s="386">
        <f>InputDataA_GeneralAssumptions!E24</f>
        <v>0.66955456156858872</v>
      </c>
      <c r="F24" s="386">
        <f>E24*((1+F26)/(1+F29))</f>
        <v>0.67943148020215149</v>
      </c>
      <c r="G24" s="386">
        <f t="shared" ref="G24:AL24" si="100">F24*((1+G26)/(1+G29))</f>
        <v>0.68902452241091949</v>
      </c>
      <c r="H24" s="386">
        <f t="shared" si="100"/>
        <v>0.69834196264126747</v>
      </c>
      <c r="I24" s="386">
        <f t="shared" si="100"/>
        <v>0.70736664932664517</v>
      </c>
      <c r="J24" s="386">
        <f t="shared" si="100"/>
        <v>0.71624622921639536</v>
      </c>
      <c r="K24" s="386">
        <f t="shared" si="100"/>
        <v>0.72487253360873016</v>
      </c>
      <c r="L24" s="386">
        <f t="shared" si="100"/>
        <v>0.73324050261607965</v>
      </c>
      <c r="M24" s="386">
        <f t="shared" si="100"/>
        <v>0.74137064516040452</v>
      </c>
      <c r="N24" s="386">
        <f t="shared" si="100"/>
        <v>0.7492831824010846</v>
      </c>
      <c r="O24" s="386">
        <f t="shared" si="100"/>
        <v>0.75710062371699938</v>
      </c>
      <c r="P24" s="386">
        <f t="shared" si="100"/>
        <v>0.76468667408448598</v>
      </c>
      <c r="Q24" s="386">
        <f t="shared" si="100"/>
        <v>0.77209995948734733</v>
      </c>
      <c r="R24" s="386">
        <f t="shared" si="100"/>
        <v>0.7794369605999768</v>
      </c>
      <c r="S24" s="386">
        <f t="shared" si="100"/>
        <v>0.78675415670835236</v>
      </c>
      <c r="T24" s="386">
        <f t="shared" si="100"/>
        <v>0.79406854227043644</v>
      </c>
      <c r="U24" s="386">
        <f t="shared" si="100"/>
        <v>0.80133198227802394</v>
      </c>
      <c r="V24" s="386">
        <f t="shared" si="100"/>
        <v>0.80858837196448696</v>
      </c>
      <c r="W24" s="386">
        <f t="shared" si="100"/>
        <v>0.81589435796667809</v>
      </c>
      <c r="X24" s="386">
        <f t="shared" si="100"/>
        <v>0.82328031712284389</v>
      </c>
      <c r="Y24" s="386">
        <f t="shared" si="100"/>
        <v>0.83082990949290259</v>
      </c>
      <c r="Z24" s="386">
        <f t="shared" si="100"/>
        <v>0.83841435030443223</v>
      </c>
      <c r="AA24" s="386">
        <f t="shared" si="100"/>
        <v>0.84598500771920238</v>
      </c>
      <c r="AB24" s="386">
        <f t="shared" si="100"/>
        <v>0.85345232483827804</v>
      </c>
      <c r="AC24" s="386">
        <f t="shared" si="100"/>
        <v>0.86072606911617489</v>
      </c>
      <c r="AD24" s="386">
        <f t="shared" si="100"/>
        <v>0.8678242931046094</v>
      </c>
      <c r="AE24" s="386">
        <f t="shared" si="100"/>
        <v>0.87471027436955384</v>
      </c>
      <c r="AF24" s="386">
        <f t="shared" si="100"/>
        <v>0.88145722193089027</v>
      </c>
      <c r="AG24" s="386">
        <f t="shared" si="100"/>
        <v>0.88818009890837846</v>
      </c>
      <c r="AH24" s="386">
        <f t="shared" si="100"/>
        <v>0.89496631684984174</v>
      </c>
      <c r="AI24" s="386" t="e">
        <f t="shared" si="100"/>
        <v>#VALUE!</v>
      </c>
      <c r="AJ24" s="386" t="e">
        <f t="shared" si="100"/>
        <v>#VALUE!</v>
      </c>
      <c r="AK24" s="386" t="e">
        <f t="shared" si="100"/>
        <v>#VALUE!</v>
      </c>
      <c r="AL24" s="386" t="e">
        <f t="shared" si="100"/>
        <v>#VALUE!</v>
      </c>
      <c r="AM24" s="386" t="e">
        <f t="shared" ref="AM24" si="101">AL24*((1+AM26)/(1+AM29))</f>
        <v>#VALUE!</v>
      </c>
      <c r="AN24" s="386" t="e">
        <f t="shared" ref="AN24" si="102">AM24*((1+AN26)/(1+AN29))</f>
        <v>#VALUE!</v>
      </c>
      <c r="AO24" s="386" t="e">
        <f t="shared" ref="AO24" si="103">AN24*((1+AO26)/(1+AO29))</f>
        <v>#VALUE!</v>
      </c>
      <c r="AP24" s="386" t="e">
        <f t="shared" ref="AP24" si="104">AO24*((1+AP26)/(1+AP29))</f>
        <v>#VALUE!</v>
      </c>
      <c r="AQ24" s="386" t="e">
        <f t="shared" ref="AQ24" si="105">AP24*((1+AQ26)/(1+AQ29))</f>
        <v>#VALUE!</v>
      </c>
      <c r="AR24" s="386" t="e">
        <f t="shared" ref="AR24" si="106">AQ24*((1+AR26)/(1+AR29))</f>
        <v>#VALUE!</v>
      </c>
      <c r="AS24" s="386" t="e">
        <f t="shared" ref="AS24" si="107">AR24*((1+AS26)/(1+AS29))</f>
        <v>#VALUE!</v>
      </c>
      <c r="AT24" s="386" t="e">
        <f t="shared" ref="AT24" si="108">AS24*((1+AT26)/(1+AT29))</f>
        <v>#VALUE!</v>
      </c>
      <c r="AU24" s="386" t="e">
        <f t="shared" ref="AU24" si="109">AT24*((1+AU26)/(1+AU29))</f>
        <v>#VALUE!</v>
      </c>
      <c r="AV24" s="386" t="e">
        <f t="shared" ref="AV24" si="110">AU24*((1+AV26)/(1+AV29))</f>
        <v>#VALUE!</v>
      </c>
      <c r="AW24" s="386" t="e">
        <f t="shared" ref="AW24" si="111">AV24*((1+AW26)/(1+AW29))</f>
        <v>#VALUE!</v>
      </c>
      <c r="AX24" s="386" t="e">
        <f t="shared" ref="AX24" si="112">AW24*((1+AX26)/(1+AX29))</f>
        <v>#VALUE!</v>
      </c>
      <c r="AY24" s="386" t="e">
        <f t="shared" ref="AY24" si="113">AX24*((1+AY26)/(1+AY29))</f>
        <v>#VALUE!</v>
      </c>
      <c r="AZ24" s="386" t="e">
        <f t="shared" ref="AZ24" si="114">AY24*((1+AZ26)/(1+AZ29))</f>
        <v>#VALUE!</v>
      </c>
      <c r="BA24" s="386" t="e">
        <f t="shared" ref="BA24" si="115">AZ24*((1+BA26)/(1+BA29))</f>
        <v>#VALUE!</v>
      </c>
      <c r="BB24" s="386" t="e">
        <f t="shared" ref="BB24" si="116">BA24*((1+BB26)/(1+BB29))</f>
        <v>#VALUE!</v>
      </c>
      <c r="BC24" s="386" t="e">
        <f t="shared" ref="BC24" si="117">BB24*((1+BC26)/(1+BC29))</f>
        <v>#VALUE!</v>
      </c>
      <c r="BD24" s="386" t="e">
        <f t="shared" ref="BD24" si="118">BC24*((1+BD26)/(1+BD29))</f>
        <v>#VALUE!</v>
      </c>
      <c r="BE24" s="386" t="e">
        <f t="shared" ref="BE24" si="119">BD24*((1+BE26)/(1+BE29))</f>
        <v>#VALUE!</v>
      </c>
      <c r="BF24" s="386" t="e">
        <f t="shared" ref="BF24" si="120">BE24*((1+BF26)/(1+BF29))</f>
        <v>#VALUE!</v>
      </c>
      <c r="BG24" s="386" t="e">
        <f t="shared" ref="BG24" si="121">BF24*((1+BG26)/(1+BG29))</f>
        <v>#VALUE!</v>
      </c>
      <c r="BH24" s="386" t="e">
        <f t="shared" ref="BH24" si="122">BG24*((1+BH26)/(1+BH29))</f>
        <v>#VALUE!</v>
      </c>
      <c r="BI24" s="386" t="e">
        <f t="shared" ref="BI24" si="123">BH24*((1+BI26)/(1+BI29))</f>
        <v>#VALUE!</v>
      </c>
      <c r="BJ24" s="386" t="e">
        <f t="shared" ref="BJ24" si="124">BI24*((1+BJ26)/(1+BJ29))</f>
        <v>#VALUE!</v>
      </c>
      <c r="BK24" s="386" t="e">
        <f t="shared" ref="BK24" si="125">BJ24*((1+BK26)/(1+BK29))</f>
        <v>#VALUE!</v>
      </c>
      <c r="BL24" s="386" t="e">
        <f t="shared" ref="BL24" si="126">BK24*((1+BL26)/(1+BL29))</f>
        <v>#VALUE!</v>
      </c>
      <c r="BM24" s="386" t="e">
        <f t="shared" ref="BM24" si="127">BL24*((1+BM26)/(1+BM29))</f>
        <v>#VALUE!</v>
      </c>
      <c r="BN24" s="386" t="e">
        <f t="shared" ref="BN24" si="128">BM24*((1+BN26)/(1+BN29))</f>
        <v>#VALUE!</v>
      </c>
      <c r="BO24" s="386" t="e">
        <f t="shared" ref="BO24" si="129">BN24*((1+BO26)/(1+BO29))</f>
        <v>#VALUE!</v>
      </c>
      <c r="BP24" s="386" t="e">
        <f t="shared" ref="BP24" si="130">BO24*((1+BP26)/(1+BP29))</f>
        <v>#VALUE!</v>
      </c>
      <c r="BQ24" s="386" t="e">
        <f t="shared" ref="BQ24" si="131">BP24*((1+BQ26)/(1+BQ29))</f>
        <v>#VALUE!</v>
      </c>
      <c r="BR24" s="386" t="e">
        <f t="shared" ref="BR24" si="132">BQ24*((1+BR26)/(1+BR29))</f>
        <v>#VALUE!</v>
      </c>
      <c r="BS24" s="386" t="e">
        <f t="shared" ref="BS24" si="133">BR24*((1+BS26)/(1+BS29))</f>
        <v>#VALUE!</v>
      </c>
    </row>
    <row r="25" spans="1:71" s="279" customFormat="1">
      <c r="A25" s="46"/>
      <c r="C25" s="354" t="s">
        <v>1087</v>
      </c>
      <c r="D25" s="352" t="s">
        <v>771</v>
      </c>
      <c r="E25" s="386"/>
      <c r="F25" s="390">
        <f>(1-$E$1)+E20/E24-1</f>
        <v>2.7430617638001698E-2</v>
      </c>
      <c r="G25" s="390">
        <f t="shared" ref="G25:AL25" si="134">(1-$E$1)+F20/F24-1</f>
        <v>2.6741117129413405E-2</v>
      </c>
      <c r="H25" s="390">
        <f t="shared" si="134"/>
        <v>2.6090357258141461E-2</v>
      </c>
      <c r="I25" s="390">
        <f t="shared" si="134"/>
        <v>2.5475409035176533E-2</v>
      </c>
      <c r="J25" s="390">
        <f t="shared" si="134"/>
        <v>2.4895227146727983E-2</v>
      </c>
      <c r="K25" s="390">
        <f t="shared" si="134"/>
        <v>2.4338643754234557E-2</v>
      </c>
      <c r="L25" s="390">
        <f t="shared" si="134"/>
        <v>2.3810994243963712E-2</v>
      </c>
      <c r="M25" s="390">
        <f t="shared" si="134"/>
        <v>2.3311009531299165E-2</v>
      </c>
      <c r="N25" s="390">
        <f t="shared" si="134"/>
        <v>2.2836045107597291E-2</v>
      </c>
      <c r="O25" s="390">
        <f t="shared" si="134"/>
        <v>2.2383690363598774E-2</v>
      </c>
      <c r="P25" s="390">
        <f t="shared" si="134"/>
        <v>2.1946057634487204E-2</v>
      </c>
      <c r="Q25" s="390">
        <f t="shared" si="134"/>
        <v>2.1529933074302399E-2</v>
      </c>
      <c r="R25" s="390">
        <f t="shared" si="134"/>
        <v>2.1131185162379218E-2</v>
      </c>
      <c r="S25" s="390">
        <f t="shared" si="134"/>
        <v>2.0744008820282378E-2</v>
      </c>
      <c r="T25" s="390">
        <f t="shared" si="134"/>
        <v>2.0365069732083851E-2</v>
      </c>
      <c r="U25" s="390">
        <f t="shared" si="134"/>
        <v>1.9993255880326632E-2</v>
      </c>
      <c r="V25" s="390">
        <f t="shared" si="134"/>
        <v>1.9630748678294063E-2</v>
      </c>
      <c r="W25" s="390">
        <f t="shared" si="134"/>
        <v>1.9275096574025818E-2</v>
      </c>
      <c r="X25" s="390">
        <f t="shared" si="134"/>
        <v>1.8923404834767288E-2</v>
      </c>
      <c r="Y25" s="390">
        <f t="shared" si="134"/>
        <v>1.8574208246012303E-2</v>
      </c>
      <c r="Z25" s="390">
        <f t="shared" si="134"/>
        <v>1.8223691798628927E-2</v>
      </c>
      <c r="AA25" s="390">
        <f t="shared" si="134"/>
        <v>1.7877913690299119E-2</v>
      </c>
      <c r="AB25" s="390">
        <f t="shared" si="134"/>
        <v>1.7538947035430574E-2</v>
      </c>
      <c r="AC25" s="390">
        <f t="shared" si="134"/>
        <v>1.7210498434762966E-2</v>
      </c>
      <c r="AD25" s="390">
        <f t="shared" si="134"/>
        <v>1.6896043395257188E-2</v>
      </c>
      <c r="AE25" s="390">
        <f t="shared" si="134"/>
        <v>1.6594258365283387E-2</v>
      </c>
      <c r="AF25" s="390">
        <f t="shared" si="134"/>
        <v>1.6306177403059063E-2</v>
      </c>
      <c r="AG25" s="390">
        <f t="shared" si="134"/>
        <v>1.6028278636112336E-2</v>
      </c>
      <c r="AH25" s="390">
        <f t="shared" si="134"/>
        <v>1.5755570786342821E-2</v>
      </c>
      <c r="AI25" s="390">
        <f t="shared" si="134"/>
        <v>1.5484448743636747E-2</v>
      </c>
      <c r="AJ25" s="390" t="e">
        <f t="shared" si="134"/>
        <v>#VALUE!</v>
      </c>
      <c r="AK25" s="390" t="e">
        <f t="shared" si="134"/>
        <v>#VALUE!</v>
      </c>
      <c r="AL25" s="390" t="e">
        <f t="shared" si="134"/>
        <v>#VALUE!</v>
      </c>
      <c r="AM25" s="390" t="e">
        <f t="shared" ref="AM25" si="135">(1-$E$1)+AL20/AL24-1</f>
        <v>#VALUE!</v>
      </c>
      <c r="AN25" s="390" t="e">
        <f t="shared" ref="AN25" si="136">(1-$E$1)+AM20/AM24-1</f>
        <v>#VALUE!</v>
      </c>
      <c r="AO25" s="390" t="e">
        <f t="shared" ref="AO25" si="137">(1-$E$1)+AN20/AN24-1</f>
        <v>#VALUE!</v>
      </c>
      <c r="AP25" s="390" t="e">
        <f t="shared" ref="AP25" si="138">(1-$E$1)+AO20/AO24-1</f>
        <v>#VALUE!</v>
      </c>
      <c r="AQ25" s="390" t="e">
        <f t="shared" ref="AQ25" si="139">(1-$E$1)+AP20/AP24-1</f>
        <v>#VALUE!</v>
      </c>
      <c r="AR25" s="390" t="e">
        <f t="shared" ref="AR25" si="140">(1-$E$1)+AQ20/AQ24-1</f>
        <v>#VALUE!</v>
      </c>
      <c r="AS25" s="390" t="e">
        <f t="shared" ref="AS25" si="141">(1-$E$1)+AR20/AR24-1</f>
        <v>#VALUE!</v>
      </c>
      <c r="AT25" s="390" t="e">
        <f t="shared" ref="AT25" si="142">(1-$E$1)+AS20/AS24-1</f>
        <v>#VALUE!</v>
      </c>
      <c r="AU25" s="390" t="e">
        <f t="shared" ref="AU25" si="143">(1-$E$1)+AT20/AT24-1</f>
        <v>#VALUE!</v>
      </c>
      <c r="AV25" s="390" t="e">
        <f t="shared" ref="AV25" si="144">(1-$E$1)+AU20/AU24-1</f>
        <v>#VALUE!</v>
      </c>
      <c r="AW25" s="390" t="e">
        <f t="shared" ref="AW25" si="145">(1-$E$1)+AV20/AV24-1</f>
        <v>#VALUE!</v>
      </c>
      <c r="AX25" s="390" t="e">
        <f t="shared" ref="AX25" si="146">(1-$E$1)+AW20/AW24-1</f>
        <v>#VALUE!</v>
      </c>
      <c r="AY25" s="390" t="e">
        <f t="shared" ref="AY25" si="147">(1-$E$1)+AX20/AX24-1</f>
        <v>#VALUE!</v>
      </c>
      <c r="AZ25" s="390" t="e">
        <f t="shared" ref="AZ25" si="148">(1-$E$1)+AY20/AY24-1</f>
        <v>#VALUE!</v>
      </c>
      <c r="BA25" s="390" t="e">
        <f t="shared" ref="BA25" si="149">(1-$E$1)+AZ20/AZ24-1</f>
        <v>#VALUE!</v>
      </c>
      <c r="BB25" s="390" t="e">
        <f t="shared" ref="BB25" si="150">(1-$E$1)+BA20/BA24-1</f>
        <v>#VALUE!</v>
      </c>
      <c r="BC25" s="390" t="e">
        <f t="shared" ref="BC25" si="151">(1-$E$1)+BB20/BB24-1</f>
        <v>#VALUE!</v>
      </c>
      <c r="BD25" s="390" t="e">
        <f t="shared" ref="BD25" si="152">(1-$E$1)+BC20/BC24-1</f>
        <v>#VALUE!</v>
      </c>
      <c r="BE25" s="390" t="e">
        <f t="shared" ref="BE25" si="153">(1-$E$1)+BD20/BD24-1</f>
        <v>#VALUE!</v>
      </c>
      <c r="BF25" s="390" t="e">
        <f t="shared" ref="BF25" si="154">(1-$E$1)+BE20/BE24-1</f>
        <v>#VALUE!</v>
      </c>
      <c r="BG25" s="390" t="e">
        <f t="shared" ref="BG25" si="155">(1-$E$1)+BF20/BF24-1</f>
        <v>#VALUE!</v>
      </c>
      <c r="BH25" s="390" t="e">
        <f t="shared" ref="BH25" si="156">(1-$E$1)+BG20/BG24-1</f>
        <v>#VALUE!</v>
      </c>
      <c r="BI25" s="390" t="e">
        <f t="shared" ref="BI25" si="157">(1-$E$1)+BH20/BH24-1</f>
        <v>#VALUE!</v>
      </c>
      <c r="BJ25" s="390" t="e">
        <f t="shared" ref="BJ25" si="158">(1-$E$1)+BI20/BI24-1</f>
        <v>#VALUE!</v>
      </c>
      <c r="BK25" s="390" t="e">
        <f t="shared" ref="BK25" si="159">(1-$E$1)+BJ20/BJ24-1</f>
        <v>#VALUE!</v>
      </c>
      <c r="BL25" s="390" t="e">
        <f t="shared" ref="BL25" si="160">(1-$E$1)+BK20/BK24-1</f>
        <v>#VALUE!</v>
      </c>
      <c r="BM25" s="390" t="e">
        <f t="shared" ref="BM25" si="161">(1-$E$1)+BL20/BL24-1</f>
        <v>#VALUE!</v>
      </c>
      <c r="BN25" s="390" t="e">
        <f t="shared" ref="BN25" si="162">(1-$E$1)+BM20/BM24-1</f>
        <v>#VALUE!</v>
      </c>
      <c r="BO25" s="390" t="e">
        <f t="shared" ref="BO25" si="163">(1-$E$1)+BN20/BN24-1</f>
        <v>#VALUE!</v>
      </c>
      <c r="BP25" s="390" t="e">
        <f t="shared" ref="BP25" si="164">(1-$E$1)+BO20/BO24-1</f>
        <v>#VALUE!</v>
      </c>
      <c r="BQ25" s="390" t="e">
        <f t="shared" ref="BQ25" si="165">(1-$E$1)+BP20/BP24-1</f>
        <v>#VALUE!</v>
      </c>
      <c r="BR25" s="390" t="e">
        <f t="shared" ref="BR25" si="166">(1-$E$1)+BQ20/BQ24-1</f>
        <v>#VALUE!</v>
      </c>
      <c r="BS25" s="390" t="e">
        <f t="shared" ref="BS25" si="167">(1-$E$1)+BR20/BR24-1</f>
        <v>#VALUE!</v>
      </c>
    </row>
    <row r="26" spans="1:71" s="336" customFormat="1">
      <c r="A26" s="341"/>
      <c r="C26" s="354" t="s">
        <v>770</v>
      </c>
      <c r="D26" s="352" t="s">
        <v>775</v>
      </c>
      <c r="E26" s="386"/>
      <c r="F26" s="386">
        <f>(1+F25)/(1+F27)-1</f>
        <v>1.797852205270023E-2</v>
      </c>
      <c r="G26" s="386">
        <f t="shared" ref="G26:AL26" si="168">(1+G25)/(1+G27)-1</f>
        <v>1.738077673450511E-2</v>
      </c>
      <c r="H26" s="386">
        <f t="shared" si="168"/>
        <v>1.682007552417053E-2</v>
      </c>
      <c r="I26" s="386">
        <f t="shared" si="168"/>
        <v>1.6226657850609838E-2</v>
      </c>
      <c r="J26" s="386">
        <f t="shared" si="168"/>
        <v>1.6031367833093224E-2</v>
      </c>
      <c r="K26" s="386">
        <f t="shared" si="168"/>
        <v>1.5555159441276611E-2</v>
      </c>
      <c r="L26" s="386">
        <f t="shared" si="168"/>
        <v>1.5073787014938222E-2</v>
      </c>
      <c r="M26" s="386">
        <f t="shared" si="168"/>
        <v>1.4651455359196985E-2</v>
      </c>
      <c r="N26" s="386">
        <f t="shared" si="168"/>
        <v>1.428447073399175E-2</v>
      </c>
      <c r="O26" s="386">
        <f t="shared" si="168"/>
        <v>1.422210631646359E-2</v>
      </c>
      <c r="P26" s="386">
        <f t="shared" si="168"/>
        <v>1.3820551507451428E-2</v>
      </c>
      <c r="Q26" s="386">
        <f t="shared" si="168"/>
        <v>1.3564230270026734E-2</v>
      </c>
      <c r="R26" s="386">
        <f t="shared" si="168"/>
        <v>1.3537715816115181E-2</v>
      </c>
      <c r="S26" s="386">
        <f t="shared" si="168"/>
        <v>1.3637339205279098E-2</v>
      </c>
      <c r="T26" s="386">
        <f t="shared" si="168"/>
        <v>1.3765672139300467E-2</v>
      </c>
      <c r="U26" s="386">
        <f t="shared" si="168"/>
        <v>1.3770227031713045E-2</v>
      </c>
      <c r="V26" s="386">
        <f t="shared" si="168"/>
        <v>1.386798381230081E-2</v>
      </c>
      <c r="W26" s="386">
        <f t="shared" si="168"/>
        <v>1.4084714390429687E-2</v>
      </c>
      <c r="X26" s="386">
        <f t="shared" si="168"/>
        <v>1.435656893209325E-2</v>
      </c>
      <c r="Y26" s="386">
        <f t="shared" si="168"/>
        <v>1.4801186478923478E-2</v>
      </c>
      <c r="Z26" s="386">
        <f t="shared" si="168"/>
        <v>1.4939124927722203E-2</v>
      </c>
      <c r="AA26" s="386">
        <f t="shared" si="168"/>
        <v>1.4958927375821718E-2</v>
      </c>
      <c r="AB26" s="386">
        <f t="shared" si="168"/>
        <v>1.4775814035857371E-2</v>
      </c>
      <c r="AC26" s="386">
        <f t="shared" si="168"/>
        <v>1.439623385484734E-2</v>
      </c>
      <c r="AD26" s="386">
        <f t="shared" si="168"/>
        <v>1.4060261152469389E-2</v>
      </c>
      <c r="AE26" s="386">
        <f t="shared" si="168"/>
        <v>1.3649612867396854E-2</v>
      </c>
      <c r="AF26" s="386">
        <f t="shared" si="168"/>
        <v>1.3399275828730239E-2</v>
      </c>
      <c r="AG26" s="386">
        <f t="shared" si="168"/>
        <v>1.3391341088820674E-2</v>
      </c>
      <c r="AH26" s="386">
        <f t="shared" si="168"/>
        <v>1.356044824300251E-2</v>
      </c>
      <c r="AI26" s="386" t="e">
        <f t="shared" si="168"/>
        <v>#VALUE!</v>
      </c>
      <c r="AJ26" s="386" t="e">
        <f t="shared" si="168"/>
        <v>#VALUE!</v>
      </c>
      <c r="AK26" s="386" t="e">
        <f t="shared" si="168"/>
        <v>#VALUE!</v>
      </c>
      <c r="AL26" s="386" t="e">
        <f t="shared" si="168"/>
        <v>#VALUE!</v>
      </c>
      <c r="AM26" s="386" t="e">
        <f t="shared" ref="AM26:BS26" si="169">(1+AM25)/(1+AM27)-1</f>
        <v>#VALUE!</v>
      </c>
      <c r="AN26" s="386" t="e">
        <f t="shared" si="169"/>
        <v>#VALUE!</v>
      </c>
      <c r="AO26" s="386" t="e">
        <f t="shared" si="169"/>
        <v>#VALUE!</v>
      </c>
      <c r="AP26" s="386" t="e">
        <f t="shared" si="169"/>
        <v>#VALUE!</v>
      </c>
      <c r="AQ26" s="386" t="e">
        <f t="shared" si="169"/>
        <v>#VALUE!</v>
      </c>
      <c r="AR26" s="386" t="e">
        <f t="shared" si="169"/>
        <v>#VALUE!</v>
      </c>
      <c r="AS26" s="386" t="e">
        <f t="shared" si="169"/>
        <v>#VALUE!</v>
      </c>
      <c r="AT26" s="386" t="e">
        <f t="shared" si="169"/>
        <v>#VALUE!</v>
      </c>
      <c r="AU26" s="386" t="e">
        <f t="shared" si="169"/>
        <v>#VALUE!</v>
      </c>
      <c r="AV26" s="386" t="e">
        <f t="shared" si="169"/>
        <v>#VALUE!</v>
      </c>
      <c r="AW26" s="386" t="e">
        <f t="shared" si="169"/>
        <v>#VALUE!</v>
      </c>
      <c r="AX26" s="386" t="e">
        <f t="shared" si="169"/>
        <v>#VALUE!</v>
      </c>
      <c r="AY26" s="386" t="e">
        <f t="shared" si="169"/>
        <v>#VALUE!</v>
      </c>
      <c r="AZ26" s="386" t="e">
        <f t="shared" si="169"/>
        <v>#VALUE!</v>
      </c>
      <c r="BA26" s="386" t="e">
        <f t="shared" si="169"/>
        <v>#VALUE!</v>
      </c>
      <c r="BB26" s="386" t="e">
        <f t="shared" si="169"/>
        <v>#VALUE!</v>
      </c>
      <c r="BC26" s="386" t="e">
        <f t="shared" si="169"/>
        <v>#VALUE!</v>
      </c>
      <c r="BD26" s="386" t="e">
        <f t="shared" si="169"/>
        <v>#VALUE!</v>
      </c>
      <c r="BE26" s="386" t="e">
        <f t="shared" si="169"/>
        <v>#VALUE!</v>
      </c>
      <c r="BF26" s="386" t="e">
        <f t="shared" si="169"/>
        <v>#VALUE!</v>
      </c>
      <c r="BG26" s="386" t="e">
        <f t="shared" si="169"/>
        <v>#VALUE!</v>
      </c>
      <c r="BH26" s="386" t="e">
        <f t="shared" si="169"/>
        <v>#VALUE!</v>
      </c>
      <c r="BI26" s="386" t="e">
        <f t="shared" si="169"/>
        <v>#VALUE!</v>
      </c>
      <c r="BJ26" s="386" t="e">
        <f t="shared" si="169"/>
        <v>#VALUE!</v>
      </c>
      <c r="BK26" s="386" t="e">
        <f t="shared" si="169"/>
        <v>#VALUE!</v>
      </c>
      <c r="BL26" s="386" t="e">
        <f t="shared" si="169"/>
        <v>#VALUE!</v>
      </c>
      <c r="BM26" s="386" t="e">
        <f t="shared" si="169"/>
        <v>#VALUE!</v>
      </c>
      <c r="BN26" s="386" t="e">
        <f t="shared" si="169"/>
        <v>#VALUE!</v>
      </c>
      <c r="BO26" s="386" t="e">
        <f t="shared" si="169"/>
        <v>#VALUE!</v>
      </c>
      <c r="BP26" s="386" t="e">
        <f t="shared" si="169"/>
        <v>#VALUE!</v>
      </c>
      <c r="BQ26" s="386" t="e">
        <f t="shared" si="169"/>
        <v>#VALUE!</v>
      </c>
      <c r="BR26" s="386" t="e">
        <f t="shared" si="169"/>
        <v>#VALUE!</v>
      </c>
      <c r="BS26" s="386" t="e">
        <f t="shared" si="169"/>
        <v>#VALUE!</v>
      </c>
    </row>
    <row r="27" spans="1:71" s="9" customFormat="1">
      <c r="A27" s="46"/>
      <c r="C27" s="24" t="s">
        <v>776</v>
      </c>
      <c r="D27" s="352" t="s">
        <v>756</v>
      </c>
      <c r="E27" s="119"/>
      <c r="F27" s="119">
        <f>(1+F8)*(1+F15)*(1+F9)-1</f>
        <v>9.2851620938345647E-3</v>
      </c>
      <c r="G27" s="119">
        <f t="shared" ref="G27:AL27" si="170">(1+G8)*(1+G15)*(1+G9)-1</f>
        <v>9.2004297790571066E-3</v>
      </c>
      <c r="H27" s="119">
        <f t="shared" si="170"/>
        <v>9.1169342119765684E-3</v>
      </c>
      <c r="I27" s="119">
        <f t="shared" si="170"/>
        <v>9.1010712158727802E-3</v>
      </c>
      <c r="J27" s="119">
        <f t="shared" si="170"/>
        <v>8.7240016344563021E-3</v>
      </c>
      <c r="K27" s="119">
        <f t="shared" si="170"/>
        <v>8.6489485394276588E-3</v>
      </c>
      <c r="L27" s="119">
        <f t="shared" si="170"/>
        <v>8.6074602071237738E-3</v>
      </c>
      <c r="M27" s="119">
        <f t="shared" si="170"/>
        <v>8.5345111627879167E-3</v>
      </c>
      <c r="N27" s="119">
        <f t="shared" si="170"/>
        <v>8.4311400010068649E-3</v>
      </c>
      <c r="O27" s="119">
        <f t="shared" si="170"/>
        <v>8.0471368118537612E-3</v>
      </c>
      <c r="P27" s="119">
        <f t="shared" si="170"/>
        <v>8.014738027310564E-3</v>
      </c>
      <c r="Q27" s="119">
        <f t="shared" si="170"/>
        <v>7.859100159990362E-3</v>
      </c>
      <c r="R27" s="119">
        <f t="shared" si="170"/>
        <v>7.4920441812564853E-3</v>
      </c>
      <c r="S27" s="119">
        <f t="shared" si="170"/>
        <v>7.0110574464188335E-3</v>
      </c>
      <c r="T27" s="119">
        <f t="shared" si="170"/>
        <v>6.509786012833807E-3</v>
      </c>
      <c r="U27" s="119">
        <f t="shared" si="170"/>
        <v>6.1385003057690124E-3</v>
      </c>
      <c r="V27" s="119">
        <f t="shared" si="170"/>
        <v>5.683940077015226E-3</v>
      </c>
      <c r="W27" s="119">
        <f t="shared" si="170"/>
        <v>5.1182924956285625E-3</v>
      </c>
      <c r="X27" s="119">
        <f t="shared" si="170"/>
        <v>4.5021997614527187E-3</v>
      </c>
      <c r="Y27" s="119">
        <f t="shared" si="170"/>
        <v>3.7179910876732336E-3</v>
      </c>
      <c r="Z27" s="119">
        <f t="shared" si="170"/>
        <v>3.2362205675544597E-3</v>
      </c>
      <c r="AA27" s="119">
        <f t="shared" si="170"/>
        <v>2.8759649634537698E-3</v>
      </c>
      <c r="AB27" s="119">
        <f t="shared" si="170"/>
        <v>2.7228999364736772E-3</v>
      </c>
      <c r="AC27" s="119">
        <f t="shared" si="170"/>
        <v>2.7743247519966818E-3</v>
      </c>
      <c r="AD27" s="119">
        <f t="shared" si="170"/>
        <v>2.7964632393393529E-3</v>
      </c>
      <c r="AE27" s="119">
        <f t="shared" si="170"/>
        <v>2.9049934617513262E-3</v>
      </c>
      <c r="AF27" s="119">
        <f t="shared" si="170"/>
        <v>2.8684662044500264E-3</v>
      </c>
      <c r="AG27" s="119">
        <f t="shared" si="170"/>
        <v>2.6020920451703677E-3</v>
      </c>
      <c r="AH27" s="119">
        <f t="shared" si="170"/>
        <v>2.1657539490076427E-3</v>
      </c>
      <c r="AI27" s="119" t="e">
        <f t="shared" si="170"/>
        <v>#VALUE!</v>
      </c>
      <c r="AJ27" s="119" t="e">
        <f t="shared" si="170"/>
        <v>#VALUE!</v>
      </c>
      <c r="AK27" s="119" t="e">
        <f t="shared" si="170"/>
        <v>#VALUE!</v>
      </c>
      <c r="AL27" s="119" t="e">
        <f t="shared" si="170"/>
        <v>#VALUE!</v>
      </c>
      <c r="AM27" s="119" t="e">
        <f t="shared" ref="AM27:BS27" si="171">(1+AM8)*(1+AM15)*(1+AM9)-1</f>
        <v>#VALUE!</v>
      </c>
      <c r="AN27" s="119" t="e">
        <f t="shared" si="171"/>
        <v>#VALUE!</v>
      </c>
      <c r="AO27" s="119" t="e">
        <f t="shared" si="171"/>
        <v>#VALUE!</v>
      </c>
      <c r="AP27" s="119" t="e">
        <f t="shared" si="171"/>
        <v>#VALUE!</v>
      </c>
      <c r="AQ27" s="119" t="e">
        <f t="shared" si="171"/>
        <v>#VALUE!</v>
      </c>
      <c r="AR27" s="119" t="e">
        <f t="shared" si="171"/>
        <v>#VALUE!</v>
      </c>
      <c r="AS27" s="119" t="e">
        <f t="shared" si="171"/>
        <v>#VALUE!</v>
      </c>
      <c r="AT27" s="119" t="e">
        <f t="shared" si="171"/>
        <v>#VALUE!</v>
      </c>
      <c r="AU27" s="119" t="e">
        <f t="shared" si="171"/>
        <v>#VALUE!</v>
      </c>
      <c r="AV27" s="119" t="e">
        <f t="shared" si="171"/>
        <v>#VALUE!</v>
      </c>
      <c r="AW27" s="119" t="e">
        <f t="shared" si="171"/>
        <v>#VALUE!</v>
      </c>
      <c r="AX27" s="119" t="e">
        <f t="shared" si="171"/>
        <v>#VALUE!</v>
      </c>
      <c r="AY27" s="119" t="e">
        <f t="shared" si="171"/>
        <v>#VALUE!</v>
      </c>
      <c r="AZ27" s="119" t="e">
        <f t="shared" si="171"/>
        <v>#VALUE!</v>
      </c>
      <c r="BA27" s="119" t="e">
        <f t="shared" si="171"/>
        <v>#VALUE!</v>
      </c>
      <c r="BB27" s="119" t="e">
        <f t="shared" si="171"/>
        <v>#VALUE!</v>
      </c>
      <c r="BC27" s="119" t="e">
        <f t="shared" si="171"/>
        <v>#VALUE!</v>
      </c>
      <c r="BD27" s="119" t="e">
        <f t="shared" si="171"/>
        <v>#VALUE!</v>
      </c>
      <c r="BE27" s="119" t="e">
        <f t="shared" si="171"/>
        <v>#VALUE!</v>
      </c>
      <c r="BF27" s="119" t="e">
        <f t="shared" si="171"/>
        <v>#VALUE!</v>
      </c>
      <c r="BG27" s="119" t="e">
        <f t="shared" si="171"/>
        <v>#VALUE!</v>
      </c>
      <c r="BH27" s="119" t="e">
        <f t="shared" si="171"/>
        <v>#VALUE!</v>
      </c>
      <c r="BI27" s="119" t="e">
        <f t="shared" si="171"/>
        <v>#VALUE!</v>
      </c>
      <c r="BJ27" s="119" t="e">
        <f t="shared" si="171"/>
        <v>#VALUE!</v>
      </c>
      <c r="BK27" s="119" t="e">
        <f t="shared" si="171"/>
        <v>#VALUE!</v>
      </c>
      <c r="BL27" s="119" t="e">
        <f t="shared" si="171"/>
        <v>#VALUE!</v>
      </c>
      <c r="BM27" s="119" t="e">
        <f t="shared" si="171"/>
        <v>#VALUE!</v>
      </c>
      <c r="BN27" s="119" t="e">
        <f t="shared" si="171"/>
        <v>#VALUE!</v>
      </c>
      <c r="BO27" s="119" t="e">
        <f t="shared" si="171"/>
        <v>#VALUE!</v>
      </c>
      <c r="BP27" s="119" t="e">
        <f t="shared" si="171"/>
        <v>#VALUE!</v>
      </c>
      <c r="BQ27" s="119" t="e">
        <f t="shared" si="171"/>
        <v>#VALUE!</v>
      </c>
      <c r="BR27" s="119" t="e">
        <f t="shared" si="171"/>
        <v>#VALUE!</v>
      </c>
      <c r="BS27" s="119" t="e">
        <f t="shared" si="171"/>
        <v>#VALUE!</v>
      </c>
    </row>
    <row r="28" spans="1:71">
      <c r="A28" s="46" t="s">
        <v>487</v>
      </c>
      <c r="C28" s="355" t="s">
        <v>732</v>
      </c>
      <c r="D28" s="352" t="s">
        <v>768</v>
      </c>
      <c r="E28" s="126"/>
      <c r="F28" s="126">
        <f>((1-$D$3)+E10/E31)/(1+F27)-1</f>
        <v>-5.8385770449927987E-3</v>
      </c>
      <c r="G28" s="126">
        <f t="shared" ref="G28:AL28" si="172">((1-$D$3)+F10/F31)/(1+G27)-1</f>
        <v>-5.3667191408632853E-3</v>
      </c>
      <c r="H28" s="126">
        <f t="shared" si="172"/>
        <v>-4.9115962257113566E-3</v>
      </c>
      <c r="I28" s="126">
        <f t="shared" si="172"/>
        <v>-4.5383756718511137E-3</v>
      </c>
      <c r="J28" s="126">
        <f t="shared" si="172"/>
        <v>-3.8218750778159505E-3</v>
      </c>
      <c r="K28" s="126">
        <f t="shared" si="172"/>
        <v>-3.4250232443675532E-3</v>
      </c>
      <c r="L28" s="126">
        <f t="shared" si="172"/>
        <v>-3.0752997052584385E-3</v>
      </c>
      <c r="M28" s="126">
        <f t="shared" si="172"/>
        <v>-2.7072803846851512E-3</v>
      </c>
      <c r="N28" s="126">
        <f t="shared" si="172"/>
        <v>-2.3223791740929478E-3</v>
      </c>
      <c r="O28" s="126">
        <f t="shared" si="172"/>
        <v>-1.6732180963162646E-3</v>
      </c>
      <c r="P28" s="126">
        <f t="shared" si="172"/>
        <v>-1.3922979870514274E-3</v>
      </c>
      <c r="Q28" s="126">
        <f t="shared" si="172"/>
        <v>-1.0002847421896055E-3</v>
      </c>
      <c r="R28" s="126">
        <f t="shared" si="172"/>
        <v>-4.1224842364140368E-4</v>
      </c>
      <c r="S28" s="126">
        <f t="shared" si="172"/>
        <v>2.7059774503679357E-4</v>
      </c>
      <c r="T28" s="126">
        <f t="shared" si="172"/>
        <v>9.530523063594476E-4</v>
      </c>
      <c r="U28" s="126">
        <f t="shared" si="172"/>
        <v>1.4855564561500056E-3</v>
      </c>
      <c r="V28" s="126">
        <f t="shared" si="172"/>
        <v>2.0840544348543766E-3</v>
      </c>
      <c r="W28" s="126">
        <f t="shared" si="172"/>
        <v>2.7748865500021314E-3</v>
      </c>
      <c r="X28" s="126">
        <f t="shared" si="172"/>
        <v>3.4955290800497973E-3</v>
      </c>
      <c r="Y28" s="126">
        <f t="shared" si="172"/>
        <v>4.3631787642253173E-3</v>
      </c>
      <c r="Z28" s="126">
        <f t="shared" si="172"/>
        <v>4.9033449425623932E-3</v>
      </c>
      <c r="AA28" s="126">
        <f t="shared" si="172"/>
        <v>5.3050007803954191E-3</v>
      </c>
      <c r="AB28" s="126">
        <f t="shared" si="172"/>
        <v>5.4856619326428824E-3</v>
      </c>
      <c r="AC28" s="126">
        <f t="shared" si="172"/>
        <v>5.4536954183643793E-3</v>
      </c>
      <c r="AD28" s="126">
        <f t="shared" si="172"/>
        <v>5.4491421722375755E-3</v>
      </c>
      <c r="AE28" s="126">
        <f t="shared" si="172"/>
        <v>5.3554397369444118E-3</v>
      </c>
      <c r="AF28" s="126">
        <f t="shared" si="172"/>
        <v>5.4070547111844114E-3</v>
      </c>
      <c r="AG28" s="126">
        <f t="shared" si="172"/>
        <v>5.6854056052899615E-3</v>
      </c>
      <c r="AH28" s="126">
        <f t="shared" si="172"/>
        <v>6.1249614473557479E-3</v>
      </c>
      <c r="AI28" s="126" t="e">
        <f t="shared" si="172"/>
        <v>#VALUE!</v>
      </c>
      <c r="AJ28" s="126" t="e">
        <f t="shared" si="172"/>
        <v>#VALUE!</v>
      </c>
      <c r="AK28" s="126" t="e">
        <f t="shared" si="172"/>
        <v>#VALUE!</v>
      </c>
      <c r="AL28" s="126" t="e">
        <f t="shared" si="172"/>
        <v>#VALUE!</v>
      </c>
      <c r="AM28" s="126" t="e">
        <f t="shared" ref="AM28" si="173">((1-$D$3)+AL10/AL31)/(1+AM27)-1</f>
        <v>#VALUE!</v>
      </c>
      <c r="AN28" s="126" t="e">
        <f t="shared" ref="AN28" si="174">((1-$D$3)+AM10/AM31)/(1+AN27)-1</f>
        <v>#VALUE!</v>
      </c>
      <c r="AO28" s="126" t="e">
        <f t="shared" ref="AO28" si="175">((1-$D$3)+AN10/AN31)/(1+AO27)-1</f>
        <v>#VALUE!</v>
      </c>
      <c r="AP28" s="126" t="e">
        <f t="shared" ref="AP28" si="176">((1-$D$3)+AO10/AO31)/(1+AP27)-1</f>
        <v>#VALUE!</v>
      </c>
      <c r="AQ28" s="126" t="e">
        <f t="shared" ref="AQ28" si="177">((1-$D$3)+AP10/AP31)/(1+AQ27)-1</f>
        <v>#VALUE!</v>
      </c>
      <c r="AR28" s="126" t="e">
        <f t="shared" ref="AR28" si="178">((1-$D$3)+AQ10/AQ31)/(1+AR27)-1</f>
        <v>#VALUE!</v>
      </c>
      <c r="AS28" s="126" t="e">
        <f t="shared" ref="AS28" si="179">((1-$D$3)+AR10/AR31)/(1+AS27)-1</f>
        <v>#VALUE!</v>
      </c>
      <c r="AT28" s="126" t="e">
        <f t="shared" ref="AT28" si="180">((1-$D$3)+AS10/AS31)/(1+AT27)-1</f>
        <v>#VALUE!</v>
      </c>
      <c r="AU28" s="126" t="e">
        <f t="shared" ref="AU28" si="181">((1-$D$3)+AT10/AT31)/(1+AU27)-1</f>
        <v>#VALUE!</v>
      </c>
      <c r="AV28" s="126" t="e">
        <f t="shared" ref="AV28" si="182">((1-$D$3)+AU10/AU31)/(1+AV27)-1</f>
        <v>#VALUE!</v>
      </c>
      <c r="AW28" s="126" t="e">
        <f t="shared" ref="AW28" si="183">((1-$D$3)+AV10/AV31)/(1+AW27)-1</f>
        <v>#VALUE!</v>
      </c>
      <c r="AX28" s="126" t="e">
        <f t="shared" ref="AX28" si="184">((1-$D$3)+AW10/AW31)/(1+AX27)-1</f>
        <v>#VALUE!</v>
      </c>
      <c r="AY28" s="126" t="e">
        <f t="shared" ref="AY28" si="185">((1-$D$3)+AX10/AX31)/(1+AY27)-1</f>
        <v>#VALUE!</v>
      </c>
      <c r="AZ28" s="126" t="e">
        <f t="shared" ref="AZ28" si="186">((1-$D$3)+AY10/AY31)/(1+AZ27)-1</f>
        <v>#VALUE!</v>
      </c>
      <c r="BA28" s="126" t="e">
        <f t="shared" ref="BA28" si="187">((1-$D$3)+AZ10/AZ31)/(1+BA27)-1</f>
        <v>#VALUE!</v>
      </c>
      <c r="BB28" s="126" t="e">
        <f t="shared" ref="BB28" si="188">((1-$D$3)+BA10/BA31)/(1+BB27)-1</f>
        <v>#VALUE!</v>
      </c>
      <c r="BC28" s="126" t="e">
        <f t="shared" ref="BC28" si="189">((1-$D$3)+BB10/BB31)/(1+BC27)-1</f>
        <v>#VALUE!</v>
      </c>
      <c r="BD28" s="126" t="e">
        <f t="shared" ref="BD28" si="190">((1-$D$3)+BC10/BC31)/(1+BD27)-1</f>
        <v>#VALUE!</v>
      </c>
      <c r="BE28" s="126" t="e">
        <f t="shared" ref="BE28" si="191">((1-$D$3)+BD10/BD31)/(1+BE27)-1</f>
        <v>#VALUE!</v>
      </c>
      <c r="BF28" s="126" t="e">
        <f t="shared" ref="BF28" si="192">((1-$D$3)+BE10/BE31)/(1+BF27)-1</f>
        <v>#VALUE!</v>
      </c>
      <c r="BG28" s="126" t="e">
        <f t="shared" ref="BG28" si="193">((1-$D$3)+BF10/BF31)/(1+BG27)-1</f>
        <v>#VALUE!</v>
      </c>
      <c r="BH28" s="126" t="e">
        <f t="shared" ref="BH28" si="194">((1-$D$3)+BG10/BG31)/(1+BH27)-1</f>
        <v>#VALUE!</v>
      </c>
      <c r="BI28" s="126" t="e">
        <f t="shared" ref="BI28" si="195">((1-$D$3)+BH10/BH31)/(1+BI27)-1</f>
        <v>#VALUE!</v>
      </c>
      <c r="BJ28" s="126" t="e">
        <f t="shared" ref="BJ28" si="196">((1-$D$3)+BI10/BI31)/(1+BJ27)-1</f>
        <v>#VALUE!</v>
      </c>
      <c r="BK28" s="126" t="e">
        <f t="shared" ref="BK28" si="197">((1-$D$3)+BJ10/BJ31)/(1+BK27)-1</f>
        <v>#VALUE!</v>
      </c>
      <c r="BL28" s="126" t="e">
        <f t="shared" ref="BL28" si="198">((1-$D$3)+BK10/BK31)/(1+BL27)-1</f>
        <v>#VALUE!</v>
      </c>
      <c r="BM28" s="126" t="e">
        <f t="shared" ref="BM28" si="199">((1-$D$3)+BL10/BL31)/(1+BM27)-1</f>
        <v>#VALUE!</v>
      </c>
      <c r="BN28" s="126" t="e">
        <f t="shared" ref="BN28" si="200">((1-$D$3)+BM10/BM31)/(1+BN27)-1</f>
        <v>#VALUE!</v>
      </c>
      <c r="BO28" s="126" t="e">
        <f t="shared" ref="BO28" si="201">((1-$D$3)+BN10/BN31)/(1+BO27)-1</f>
        <v>#VALUE!</v>
      </c>
      <c r="BP28" s="126" t="e">
        <f t="shared" ref="BP28" si="202">((1-$D$3)+BO10/BO31)/(1+BP27)-1</f>
        <v>#VALUE!</v>
      </c>
      <c r="BQ28" s="126" t="e">
        <f t="shared" ref="BQ28" si="203">((1-$D$3)+BP10/BP31)/(1+BQ27)-1</f>
        <v>#VALUE!</v>
      </c>
      <c r="BR28" s="126" t="e">
        <f t="shared" ref="BR28" si="204">((1-$D$3)+BQ10/BQ31)/(1+BR27)-1</f>
        <v>#VALUE!</v>
      </c>
      <c r="BS28" s="126" t="e">
        <f t="shared" ref="BS28" si="205">((1-$D$3)+BR10/BR31)/(1+BS27)-1</f>
        <v>#VALUE!</v>
      </c>
    </row>
    <row r="29" spans="1:71">
      <c r="A29" s="46" t="s">
        <v>487</v>
      </c>
      <c r="C29" s="21" t="s">
        <v>484</v>
      </c>
      <c r="D29" s="352" t="s">
        <v>777</v>
      </c>
      <c r="E29" s="119"/>
      <c r="F29" s="119">
        <f t="shared" ref="F29" si="206">(1+F27)^($B$1*(1-$D$4))*(1+F7)*(1+F23)^$B$1*(1+F26)^$B$1*(1+F28)^(1-$D$2-$D$4*$B$1)*(1+F6)^$D$2-1</f>
        <v>3.1801335087406901E-3</v>
      </c>
      <c r="G29" s="119">
        <f t="shared" ref="G29" si="207">(1+G27)^($B$1*(1-$D$4))*(1+G7)*(1+G23)^$B$1*(1+G26)^$B$1*(1+G28)^(1-$D$2-$D$4*$B$1)*(1+G6)^$D$2-1</f>
        <v>3.2161477319645471E-3</v>
      </c>
      <c r="H29" s="119">
        <f t="shared" ref="H29" si="208">(1+H27)^($B$1*(1-$D$4))*(1+H7)*(1+H23)^$B$1*(1+H26)^$B$1*(1+H28)^(1-$D$2-$D$4*$B$1)*(1+H6)^$D$2-1</f>
        <v>3.2534265390784523E-3</v>
      </c>
      <c r="I29" s="119">
        <f t="shared" ref="I29" si="209">(1+I27)^($B$1*(1-$D$4))*(1+I7)*(1+I23)^$B$1*(1+I26)^$B$1*(1+I28)^(1-$D$2-$D$4*$B$1)*(1+I6)^$D$2-1</f>
        <v>3.2614902148999647E-3</v>
      </c>
      <c r="J29" s="119">
        <f t="shared" ref="J29" si="210">(1+J27)^($B$1*(1-$D$4))*(1+J7)*(1+J23)^$B$1*(1+J26)^$B$1*(1+J28)^(1-$D$2-$D$4*$B$1)*(1+J6)^$D$2-1</f>
        <v>3.4352363169294353E-3</v>
      </c>
      <c r="K29" s="119">
        <f t="shared" ref="K29" si="211">(1+K27)^($B$1*(1-$D$4))*(1+K7)*(1+K23)^$B$1*(1+K26)^$B$1*(1+K28)^(1-$D$2-$D$4*$B$1)*(1+K6)^$D$2-1</f>
        <v>3.4696029794625272E-3</v>
      </c>
      <c r="L29" s="119">
        <f t="shared" ref="L29" si="212">(1+L27)^($B$1*(1-$D$4))*(1+L7)*(1+L23)^$B$1*(1+L26)^$B$1*(1+L28)^(1-$D$2-$D$4*$B$1)*(1+L6)^$D$2-1</f>
        <v>3.4894487799275176E-3</v>
      </c>
      <c r="M29" s="119">
        <f t="shared" ref="M29" si="213">(1+M27)^($B$1*(1-$D$4))*(1+M7)*(1+M23)^$B$1*(1+M26)^$B$1*(1+M28)^(1-$D$2-$D$4*$B$1)*(1+M6)^$D$2-1</f>
        <v>3.5244151685349667E-3</v>
      </c>
      <c r="N29" s="119">
        <f t="shared" ref="N29" si="214">(1+N27)^($B$1*(1-$D$4))*(1+N7)*(1+N23)^$B$1*(1+N26)^$B$1*(1+N28)^(1-$D$2-$D$4*$B$1)*(1+N6)^$D$2-1</f>
        <v>3.5734821040211973E-3</v>
      </c>
      <c r="O29" s="119">
        <f t="shared" ref="O29" si="215">(1+O27)^($B$1*(1-$D$4))*(1+O7)*(1+O23)^$B$1*(1+O26)^$B$1*(1+O28)^(1-$D$2-$D$4*$B$1)*(1+O6)^$D$2-1</f>
        <v>3.7497575307676723E-3</v>
      </c>
      <c r="P29" s="119">
        <f t="shared" ref="P29" si="216">(1+P27)^($B$1*(1-$D$4))*(1+P7)*(1+P23)^$B$1*(1+P26)^$B$1*(1+P28)^(1-$D$2-$D$4*$B$1)*(1+P6)^$D$2-1</f>
        <v>3.7629762573838654E-3</v>
      </c>
      <c r="Q29" s="119">
        <f t="shared" ref="Q29" si="217">(1+Q27)^($B$1*(1-$D$4))*(1+Q7)*(1+Q23)^$B$1*(1+Q26)^$B$1*(1+Q28)^(1-$D$2-$D$4*$B$1)*(1+Q6)^$D$2-1</f>
        <v>3.8325357908401969E-3</v>
      </c>
      <c r="R29" s="119">
        <f t="shared" ref="R29" si="218">(1+R27)^($B$1*(1-$D$4))*(1+R7)*(1+R23)^$B$1*(1+R26)^$B$1*(1+R28)^(1-$D$2-$D$4*$B$1)*(1+R6)^$D$2-1</f>
        <v>3.9970759381824372E-3</v>
      </c>
      <c r="S29" s="119">
        <f t="shared" ref="S29" si="219">(1+S27)^($B$1*(1-$D$4))*(1+S7)*(1+S23)^$B$1*(1+S26)^$B$1*(1+S28)^(1-$D$2-$D$4*$B$1)*(1+S6)^$D$2-1</f>
        <v>4.2100192089431498E-3</v>
      </c>
      <c r="T29" s="119">
        <f t="shared" ref="T29" si="220">(1+T27)^($B$1*(1-$D$4))*(1+T7)*(1+T23)^$B$1*(1+T26)^$B$1*(1+T28)^(1-$D$2-$D$4*$B$1)*(1+T6)^$D$2-1</f>
        <v>4.4275953853332162E-3</v>
      </c>
      <c r="U29" s="119">
        <f t="shared" ref="U29" si="221">(1+U27)^($B$1*(1-$D$4))*(1+U7)*(1+U23)^$B$1*(1+U26)^$B$1*(1+U28)^(1-$D$2-$D$4*$B$1)*(1+U6)^$D$2-1</f>
        <v>4.5812025220579589E-3</v>
      </c>
      <c r="V29" s="119">
        <f t="shared" ref="V29" si="222">(1+V27)^($B$1*(1-$D$4))*(1+V7)*(1+V23)^$B$1*(1+V26)^$B$1*(1+V28)^(1-$D$2-$D$4*$B$1)*(1+V6)^$D$2-1</f>
        <v>4.7693850242715996E-3</v>
      </c>
      <c r="W29" s="119">
        <f t="shared" ref="W29" si="223">(1+W27)^($B$1*(1-$D$4))*(1+W7)*(1+W23)^$B$1*(1+W26)^$B$1*(1+W28)^(1-$D$2-$D$4*$B$1)*(1+W6)^$D$2-1</f>
        <v>5.0040182733044336E-3</v>
      </c>
      <c r="X29" s="119">
        <f t="shared" ref="X29" si="224">(1+X27)^($B$1*(1-$D$4))*(1+X7)*(1+X23)^$B$1*(1+X26)^$B$1*(1+X28)^(1-$D$2-$D$4*$B$1)*(1+X6)^$D$2-1</f>
        <v>5.2563924404414042E-3</v>
      </c>
      <c r="Y29" s="119">
        <f t="shared" ref="Y29" si="225">(1+Y27)^($B$1*(1-$D$4))*(1+Y7)*(1+Y23)^$B$1*(1+Y26)^$B$1*(1+Y28)^(1-$D$2-$D$4*$B$1)*(1+Y6)^$D$2-1</f>
        <v>5.579882326255392E-3</v>
      </c>
      <c r="Z29" s="119">
        <f t="shared" ref="Z29" si="226">(1+Z27)^($B$1*(1-$D$4))*(1+Z7)*(1+Z23)^$B$1*(1+Z26)^$B$1*(1+Z28)^(1-$D$2-$D$4*$B$1)*(1+Z6)^$D$2-1</f>
        <v>5.7578105602797969E-3</v>
      </c>
      <c r="AA29" s="119">
        <f t="shared" ref="AA29" si="227">(1+AA27)^($B$1*(1-$D$4))*(1+AA7)*(1+AA23)^$B$1*(1+AA26)^$B$1*(1+AA28)^(1-$D$2-$D$4*$B$1)*(1+AA6)^$D$2-1</f>
        <v>5.8761348214466658E-3</v>
      </c>
      <c r="AB29" s="119">
        <f t="shared" ref="AB29" si="228">(1+AB27)^($B$1*(1-$D$4))*(1+AB7)*(1+AB23)^$B$1*(1+AB26)^$B$1*(1+AB28)^(1-$D$2-$D$4*$B$1)*(1+AB6)^$D$2-1</f>
        <v>5.8969902426129206E-3</v>
      </c>
      <c r="AC29" s="119">
        <f t="shared" ref="AC29" si="229">(1+AC27)^($B$1*(1-$D$4))*(1+AC7)*(1+AC23)^$B$1*(1+AC26)^$B$1*(1+AC28)^(1-$D$2-$D$4*$B$1)*(1+AC6)^$D$2-1</f>
        <v>5.8238679578803687E-3</v>
      </c>
      <c r="AD29" s="119">
        <f t="shared" ref="AD29" si="230">(1+AD27)^($B$1*(1-$D$4))*(1+AD7)*(1+AD23)^$B$1*(1+AD26)^$B$1*(1+AD28)^(1-$D$2-$D$4*$B$1)*(1+AD6)^$D$2-1</f>
        <v>5.7659244663184062E-3</v>
      </c>
      <c r="AE29" s="119">
        <f t="shared" ref="AE29" si="231">(1+AE27)^($B$1*(1-$D$4))*(1+AE7)*(1+AE23)^$B$1*(1+AE26)^$B$1*(1+AE28)^(1-$D$2-$D$4*$B$1)*(1+AE6)^$D$2-1</f>
        <v>5.6698595159756504E-3</v>
      </c>
      <c r="AF29" s="119">
        <f t="shared" ref="AF29" si="232">(1+AF27)^($B$1*(1-$D$4))*(1+AF7)*(1+AF23)^$B$1*(1+AF26)^$B$1*(1+AF28)^(1-$D$2-$D$4*$B$1)*(1+AF6)^$D$2-1</f>
        <v>5.6424027751122985E-3</v>
      </c>
      <c r="AG29" s="119">
        <f t="shared" ref="AG29" si="233">(1+AG27)^($B$1*(1-$D$4))*(1+AG7)*(1+AG23)^$B$1*(1+AG26)^$B$1*(1+AG28)^(1-$D$2-$D$4*$B$1)*(1+AG6)^$D$2-1</f>
        <v>5.7207061302515516E-3</v>
      </c>
      <c r="AH29" s="119">
        <f t="shared" ref="AH29" si="234">(1+AH27)^($B$1*(1-$D$4))*(1+AH7)*(1+AH23)^$B$1*(1+AH26)^$B$1*(1+AH28)^(1-$D$2-$D$4*$B$1)*(1+AH6)^$D$2-1</f>
        <v>5.8749722992432751E-3</v>
      </c>
      <c r="AI29" s="119" t="e">
        <f t="shared" ref="AI29" si="235">(1+AI27)^($B$1*(1-$D$4))*(1+AI7)*(1+AI23)^$B$1*(1+AI26)^$B$1*(1+AI28)^(1-$D$2-$D$4*$B$1)*(1+AI6)^$D$2-1</f>
        <v>#VALUE!</v>
      </c>
      <c r="AJ29" s="119" t="e">
        <f t="shared" ref="AJ29" si="236">(1+AJ27)^($B$1*(1-$D$4))*(1+AJ7)*(1+AJ23)^$B$1*(1+AJ26)^$B$1*(1+AJ28)^(1-$D$2-$D$4*$B$1)*(1+AJ6)^$D$2-1</f>
        <v>#VALUE!</v>
      </c>
      <c r="AK29" s="119" t="e">
        <f t="shared" ref="AK29" si="237">(1+AK27)^($B$1*(1-$D$4))*(1+AK7)*(1+AK23)^$B$1*(1+AK26)^$B$1*(1+AK28)^(1-$D$2-$D$4*$B$1)*(1+AK6)^$D$2-1</f>
        <v>#VALUE!</v>
      </c>
      <c r="AL29" s="119" t="e">
        <f t="shared" ref="AL29" si="238">(1+AL27)^($B$1*(1-$D$4))*(1+AL7)*(1+AL23)^$B$1*(1+AL26)^$B$1*(1+AL28)^(1-$D$2-$D$4*$B$1)*(1+AL6)^$D$2-1</f>
        <v>#VALUE!</v>
      </c>
      <c r="AM29" s="119" t="e">
        <f t="shared" ref="AM29:BS29" si="239">(1+AM27)^($B$1*(1-$D$4))*(1+AM7)*(1+AM23)^$B$1*(1+AM26)^$B$1*(1+AM28)^(1-$D$2-$D$4*$B$1)*(1+AM6)^$D$2-1</f>
        <v>#VALUE!</v>
      </c>
      <c r="AN29" s="119" t="e">
        <f t="shared" si="239"/>
        <v>#VALUE!</v>
      </c>
      <c r="AO29" s="119" t="e">
        <f t="shared" si="239"/>
        <v>#VALUE!</v>
      </c>
      <c r="AP29" s="119" t="e">
        <f t="shared" si="239"/>
        <v>#VALUE!</v>
      </c>
      <c r="AQ29" s="119" t="e">
        <f t="shared" si="239"/>
        <v>#VALUE!</v>
      </c>
      <c r="AR29" s="119" t="e">
        <f t="shared" si="239"/>
        <v>#VALUE!</v>
      </c>
      <c r="AS29" s="119" t="e">
        <f t="shared" si="239"/>
        <v>#VALUE!</v>
      </c>
      <c r="AT29" s="119" t="e">
        <f t="shared" si="239"/>
        <v>#VALUE!</v>
      </c>
      <c r="AU29" s="119" t="e">
        <f t="shared" si="239"/>
        <v>#VALUE!</v>
      </c>
      <c r="AV29" s="119" t="e">
        <f t="shared" si="239"/>
        <v>#VALUE!</v>
      </c>
      <c r="AW29" s="119" t="e">
        <f t="shared" si="239"/>
        <v>#VALUE!</v>
      </c>
      <c r="AX29" s="119" t="e">
        <f t="shared" si="239"/>
        <v>#VALUE!</v>
      </c>
      <c r="AY29" s="119" t="e">
        <f t="shared" si="239"/>
        <v>#VALUE!</v>
      </c>
      <c r="AZ29" s="119" t="e">
        <f t="shared" si="239"/>
        <v>#VALUE!</v>
      </c>
      <c r="BA29" s="119" t="e">
        <f t="shared" si="239"/>
        <v>#VALUE!</v>
      </c>
      <c r="BB29" s="119" t="e">
        <f t="shared" si="239"/>
        <v>#VALUE!</v>
      </c>
      <c r="BC29" s="119" t="e">
        <f t="shared" si="239"/>
        <v>#VALUE!</v>
      </c>
      <c r="BD29" s="119" t="e">
        <f t="shared" si="239"/>
        <v>#VALUE!</v>
      </c>
      <c r="BE29" s="119" t="e">
        <f t="shared" si="239"/>
        <v>#VALUE!</v>
      </c>
      <c r="BF29" s="119" t="e">
        <f t="shared" si="239"/>
        <v>#VALUE!</v>
      </c>
      <c r="BG29" s="119" t="e">
        <f t="shared" si="239"/>
        <v>#VALUE!</v>
      </c>
      <c r="BH29" s="119" t="e">
        <f t="shared" si="239"/>
        <v>#VALUE!</v>
      </c>
      <c r="BI29" s="119" t="e">
        <f t="shared" si="239"/>
        <v>#VALUE!</v>
      </c>
      <c r="BJ29" s="119" t="e">
        <f t="shared" si="239"/>
        <v>#VALUE!</v>
      </c>
      <c r="BK29" s="119" t="e">
        <f t="shared" si="239"/>
        <v>#VALUE!</v>
      </c>
      <c r="BL29" s="119" t="e">
        <f t="shared" si="239"/>
        <v>#VALUE!</v>
      </c>
      <c r="BM29" s="119" t="e">
        <f t="shared" si="239"/>
        <v>#VALUE!</v>
      </c>
      <c r="BN29" s="119" t="e">
        <f t="shared" si="239"/>
        <v>#VALUE!</v>
      </c>
      <c r="BO29" s="119" t="e">
        <f t="shared" si="239"/>
        <v>#VALUE!</v>
      </c>
      <c r="BP29" s="119" t="e">
        <f t="shared" si="239"/>
        <v>#VALUE!</v>
      </c>
      <c r="BQ29" s="119" t="e">
        <f t="shared" si="239"/>
        <v>#VALUE!</v>
      </c>
      <c r="BR29" s="119" t="e">
        <f t="shared" si="239"/>
        <v>#VALUE!</v>
      </c>
      <c r="BS29" s="119" t="e">
        <f t="shared" si="239"/>
        <v>#VALUE!</v>
      </c>
    </row>
    <row r="30" spans="1:71">
      <c r="A30" s="46" t="s">
        <v>487</v>
      </c>
      <c r="C30" s="21" t="s">
        <v>485</v>
      </c>
      <c r="D30" s="352" t="s">
        <v>778</v>
      </c>
      <c r="E30" s="119"/>
      <c r="F30" s="119">
        <f>(1+F29)*(1+F9)*(1+F15)-1</f>
        <v>3.6386725197754544E-3</v>
      </c>
      <c r="G30" s="119">
        <f t="shared" ref="G30:AL30" si="240">(1+G29)*(1+G9)*(1+G15)-1</f>
        <v>3.796496421476947E-3</v>
      </c>
      <c r="H30" s="119">
        <f t="shared" si="240"/>
        <v>3.9094811864488488E-3</v>
      </c>
      <c r="I30" s="119">
        <f t="shared" si="240"/>
        <v>4.0995534100709552E-3</v>
      </c>
      <c r="J30" s="119">
        <f t="shared" si="240"/>
        <v>4.0916933029602198E-3</v>
      </c>
      <c r="K30" s="119">
        <f t="shared" si="240"/>
        <v>4.2408206991737529E-3</v>
      </c>
      <c r="L30" s="119">
        <f t="shared" si="240"/>
        <v>4.4049265991095155E-3</v>
      </c>
      <c r="M30" s="119">
        <f t="shared" si="240"/>
        <v>4.549087399431162E-3</v>
      </c>
      <c r="N30" s="119">
        <f t="shared" si="240"/>
        <v>4.69386423238638E-3</v>
      </c>
      <c r="O30" s="119">
        <f t="shared" si="240"/>
        <v>4.6621381249225546E-3</v>
      </c>
      <c r="P30" s="119">
        <f t="shared" si="240"/>
        <v>4.8343620032229584E-3</v>
      </c>
      <c r="Q30" s="119">
        <f t="shared" si="240"/>
        <v>4.9365419635283292E-3</v>
      </c>
      <c r="R30" s="119">
        <f t="shared" si="240"/>
        <v>4.9194639470735435E-3</v>
      </c>
      <c r="S30" s="119">
        <f t="shared" si="240"/>
        <v>4.8139355369876125E-3</v>
      </c>
      <c r="T30" s="119">
        <f t="shared" si="240"/>
        <v>4.6897305232844744E-3</v>
      </c>
      <c r="U30" s="119">
        <f t="shared" si="240"/>
        <v>4.6283802769084836E-3</v>
      </c>
      <c r="V30" s="119">
        <f t="shared" si="240"/>
        <v>4.5350554674254973E-3</v>
      </c>
      <c r="W30" s="119">
        <f t="shared" si="240"/>
        <v>4.35483480078247E-3</v>
      </c>
      <c r="X30" s="119">
        <f t="shared" si="240"/>
        <v>4.1391867418911765E-3</v>
      </c>
      <c r="Y30" s="119">
        <f t="shared" si="240"/>
        <v>3.842765259037817E-3</v>
      </c>
      <c r="Z30" s="119">
        <f t="shared" si="240"/>
        <v>3.7005685610149719E-3</v>
      </c>
      <c r="AA30" s="119">
        <f t="shared" si="240"/>
        <v>3.5990298147097199E-3</v>
      </c>
      <c r="AB30" s="119">
        <f t="shared" si="240"/>
        <v>3.6242318857839795E-3</v>
      </c>
      <c r="AC30" s="119">
        <f t="shared" si="240"/>
        <v>3.7394619006541063E-3</v>
      </c>
      <c r="AD30" s="119">
        <f t="shared" si="240"/>
        <v>3.8572440510593609E-3</v>
      </c>
      <c r="AE30" s="119">
        <f t="shared" si="240"/>
        <v>4.002933692123678E-3</v>
      </c>
      <c r="AF30" s="119">
        <f t="shared" si="240"/>
        <v>4.0701910888221171E-3</v>
      </c>
      <c r="AG30" s="119">
        <f t="shared" si="240"/>
        <v>4.047903809032638E-3</v>
      </c>
      <c r="AH30" s="119">
        <f t="shared" si="240"/>
        <v>3.9290700489271746E-3</v>
      </c>
      <c r="AI30" s="119" t="e">
        <f t="shared" si="240"/>
        <v>#VALUE!</v>
      </c>
      <c r="AJ30" s="119" t="e">
        <f t="shared" si="240"/>
        <v>#VALUE!</v>
      </c>
      <c r="AK30" s="119" t="e">
        <f t="shared" si="240"/>
        <v>#VALUE!</v>
      </c>
      <c r="AL30" s="119" t="e">
        <f t="shared" si="240"/>
        <v>#VALUE!</v>
      </c>
      <c r="AM30" s="119" t="e">
        <f t="shared" ref="AM30:BS30" si="241">(1+AM29)*(1+AM9)*(1+AM15)-1</f>
        <v>#VALUE!</v>
      </c>
      <c r="AN30" s="119" t="e">
        <f t="shared" si="241"/>
        <v>#VALUE!</v>
      </c>
      <c r="AO30" s="119" t="e">
        <f t="shared" si="241"/>
        <v>#VALUE!</v>
      </c>
      <c r="AP30" s="119" t="e">
        <f t="shared" si="241"/>
        <v>#VALUE!</v>
      </c>
      <c r="AQ30" s="119" t="e">
        <f t="shared" si="241"/>
        <v>#VALUE!</v>
      </c>
      <c r="AR30" s="119" t="e">
        <f t="shared" si="241"/>
        <v>#VALUE!</v>
      </c>
      <c r="AS30" s="119" t="e">
        <f t="shared" si="241"/>
        <v>#VALUE!</v>
      </c>
      <c r="AT30" s="119" t="e">
        <f t="shared" si="241"/>
        <v>#VALUE!</v>
      </c>
      <c r="AU30" s="119" t="e">
        <f t="shared" si="241"/>
        <v>#VALUE!</v>
      </c>
      <c r="AV30" s="119" t="e">
        <f t="shared" si="241"/>
        <v>#VALUE!</v>
      </c>
      <c r="AW30" s="119" t="e">
        <f t="shared" si="241"/>
        <v>#VALUE!</v>
      </c>
      <c r="AX30" s="119" t="e">
        <f t="shared" si="241"/>
        <v>#VALUE!</v>
      </c>
      <c r="AY30" s="119" t="e">
        <f t="shared" si="241"/>
        <v>#VALUE!</v>
      </c>
      <c r="AZ30" s="119" t="e">
        <f t="shared" si="241"/>
        <v>#VALUE!</v>
      </c>
      <c r="BA30" s="119" t="e">
        <f t="shared" si="241"/>
        <v>#VALUE!</v>
      </c>
      <c r="BB30" s="119" t="e">
        <f t="shared" si="241"/>
        <v>#VALUE!</v>
      </c>
      <c r="BC30" s="119" t="e">
        <f t="shared" si="241"/>
        <v>#VALUE!</v>
      </c>
      <c r="BD30" s="119" t="e">
        <f t="shared" si="241"/>
        <v>#VALUE!</v>
      </c>
      <c r="BE30" s="119" t="e">
        <f t="shared" si="241"/>
        <v>#VALUE!</v>
      </c>
      <c r="BF30" s="119" t="e">
        <f t="shared" si="241"/>
        <v>#VALUE!</v>
      </c>
      <c r="BG30" s="119" t="e">
        <f t="shared" si="241"/>
        <v>#VALUE!</v>
      </c>
      <c r="BH30" s="119" t="e">
        <f t="shared" si="241"/>
        <v>#VALUE!</v>
      </c>
      <c r="BI30" s="119" t="e">
        <f t="shared" si="241"/>
        <v>#VALUE!</v>
      </c>
      <c r="BJ30" s="119" t="e">
        <f t="shared" si="241"/>
        <v>#VALUE!</v>
      </c>
      <c r="BK30" s="119" t="e">
        <f t="shared" si="241"/>
        <v>#VALUE!</v>
      </c>
      <c r="BL30" s="119" t="e">
        <f t="shared" si="241"/>
        <v>#VALUE!</v>
      </c>
      <c r="BM30" s="119" t="e">
        <f t="shared" si="241"/>
        <v>#VALUE!</v>
      </c>
      <c r="BN30" s="119" t="e">
        <f t="shared" si="241"/>
        <v>#VALUE!</v>
      </c>
      <c r="BO30" s="119" t="e">
        <f t="shared" si="241"/>
        <v>#VALUE!</v>
      </c>
      <c r="BP30" s="119" t="e">
        <f t="shared" si="241"/>
        <v>#VALUE!</v>
      </c>
      <c r="BQ30" s="119" t="e">
        <f t="shared" si="241"/>
        <v>#VALUE!</v>
      </c>
      <c r="BR30" s="119" t="e">
        <f t="shared" si="241"/>
        <v>#VALUE!</v>
      </c>
      <c r="BS30" s="119" t="e">
        <f t="shared" si="241"/>
        <v>#VALUE!</v>
      </c>
    </row>
    <row r="31" spans="1:71">
      <c r="A31" s="46" t="s">
        <v>487</v>
      </c>
      <c r="C31" s="353" t="s">
        <v>733</v>
      </c>
      <c r="D31" s="352" t="s">
        <v>758</v>
      </c>
      <c r="E31" s="119">
        <f>InputDataA_GeneralAssumptions!J24</f>
        <v>2.399682193802505</v>
      </c>
      <c r="F31" s="119">
        <f>E31*((1+F28)/(1+F29))</f>
        <v>2.3781087610719771</v>
      </c>
      <c r="G31" s="119">
        <f t="shared" ref="G31:AL31" si="242">F31*((1+G28)/(1+G29))</f>
        <v>2.3577632044822723</v>
      </c>
      <c r="H31" s="119">
        <f t="shared" si="242"/>
        <v>2.3385744434680267</v>
      </c>
      <c r="I31" s="119">
        <f t="shared" si="242"/>
        <v>2.3203931744737116</v>
      </c>
      <c r="J31" s="119">
        <f t="shared" si="242"/>
        <v>2.3036114718412919</v>
      </c>
      <c r="K31" s="119">
        <f t="shared" si="242"/>
        <v>2.2877838473511081</v>
      </c>
      <c r="L31" s="119">
        <f t="shared" si="242"/>
        <v>2.2728173466424146</v>
      </c>
      <c r="M31" s="119">
        <f t="shared" si="242"/>
        <v>2.2587035836504357</v>
      </c>
      <c r="N31" s="119">
        <f t="shared" si="242"/>
        <v>2.2454339992751464</v>
      </c>
      <c r="O31" s="119">
        <f t="shared" si="242"/>
        <v>2.2333025553978896</v>
      </c>
      <c r="P31" s="119">
        <f t="shared" si="242"/>
        <v>2.2218324300633188</v>
      </c>
      <c r="Q31" s="119">
        <f t="shared" si="242"/>
        <v>2.2111357082435759</v>
      </c>
      <c r="R31" s="119">
        <f t="shared" si="242"/>
        <v>2.2014249085019069</v>
      </c>
      <c r="S31" s="119">
        <f t="shared" si="242"/>
        <v>2.1927889256199973</v>
      </c>
      <c r="T31" s="119">
        <f t="shared" si="242"/>
        <v>2.185203570916316</v>
      </c>
      <c r="U31" s="119">
        <f t="shared" si="242"/>
        <v>2.1784698028341221</v>
      </c>
      <c r="V31" s="119">
        <f t="shared" si="242"/>
        <v>2.172647659278732</v>
      </c>
      <c r="W31" s="119">
        <f t="shared" si="242"/>
        <v>2.1678286558391462</v>
      </c>
      <c r="X31" s="119">
        <f t="shared" si="242"/>
        <v>2.1640313658339494</v>
      </c>
      <c r="Y31" s="119">
        <f t="shared" si="242"/>
        <v>2.1614129913841107</v>
      </c>
      <c r="Z31" s="119">
        <f t="shared" si="242"/>
        <v>2.1595767112504305</v>
      </c>
      <c r="AA31" s="119">
        <f t="shared" si="242"/>
        <v>2.1583505088072483</v>
      </c>
      <c r="AB31" s="119">
        <f t="shared" si="242"/>
        <v>2.1574679227415552</v>
      </c>
      <c r="AC31" s="119">
        <f t="shared" si="242"/>
        <v>2.1566739115778444</v>
      </c>
      <c r="AD31" s="119">
        <f t="shared" si="242"/>
        <v>2.1559946321424661</v>
      </c>
      <c r="AE31" s="119">
        <f t="shared" si="242"/>
        <v>2.1553205666433199</v>
      </c>
      <c r="AF31" s="119">
        <f t="shared" si="242"/>
        <v>2.1548161621739941</v>
      </c>
      <c r="AG31" s="119">
        <f t="shared" si="242"/>
        <v>2.1547405287090999</v>
      </c>
      <c r="AH31" s="119">
        <f t="shared" si="242"/>
        <v>2.1552760443189021</v>
      </c>
      <c r="AI31" s="119" t="e">
        <f t="shared" si="242"/>
        <v>#VALUE!</v>
      </c>
      <c r="AJ31" s="119" t="e">
        <f t="shared" si="242"/>
        <v>#VALUE!</v>
      </c>
      <c r="AK31" s="119" t="e">
        <f t="shared" si="242"/>
        <v>#VALUE!</v>
      </c>
      <c r="AL31" s="119" t="e">
        <f t="shared" si="242"/>
        <v>#VALUE!</v>
      </c>
      <c r="AM31" s="119" t="e">
        <f t="shared" ref="AM31" si="243">AL31*((1+AM28)/(1+AM29))</f>
        <v>#VALUE!</v>
      </c>
      <c r="AN31" s="119" t="e">
        <f t="shared" ref="AN31" si="244">AM31*((1+AN28)/(1+AN29))</f>
        <v>#VALUE!</v>
      </c>
      <c r="AO31" s="119" t="e">
        <f t="shared" ref="AO31" si="245">AN31*((1+AO28)/(1+AO29))</f>
        <v>#VALUE!</v>
      </c>
      <c r="AP31" s="119" t="e">
        <f t="shared" ref="AP31" si="246">AO31*((1+AP28)/(1+AP29))</f>
        <v>#VALUE!</v>
      </c>
      <c r="AQ31" s="119" t="e">
        <f t="shared" ref="AQ31" si="247">AP31*((1+AQ28)/(1+AQ29))</f>
        <v>#VALUE!</v>
      </c>
      <c r="AR31" s="119" t="e">
        <f t="shared" ref="AR31" si="248">AQ31*((1+AR28)/(1+AR29))</f>
        <v>#VALUE!</v>
      </c>
      <c r="AS31" s="119" t="e">
        <f t="shared" ref="AS31" si="249">AR31*((1+AS28)/(1+AS29))</f>
        <v>#VALUE!</v>
      </c>
      <c r="AT31" s="119" t="e">
        <f t="shared" ref="AT31" si="250">AS31*((1+AT28)/(1+AT29))</f>
        <v>#VALUE!</v>
      </c>
      <c r="AU31" s="119" t="e">
        <f t="shared" ref="AU31" si="251">AT31*((1+AU28)/(1+AU29))</f>
        <v>#VALUE!</v>
      </c>
      <c r="AV31" s="119" t="e">
        <f t="shared" ref="AV31" si="252">AU31*((1+AV28)/(1+AV29))</f>
        <v>#VALUE!</v>
      </c>
      <c r="AW31" s="119" t="e">
        <f t="shared" ref="AW31" si="253">AV31*((1+AW28)/(1+AW29))</f>
        <v>#VALUE!</v>
      </c>
      <c r="AX31" s="119" t="e">
        <f t="shared" ref="AX31" si="254">AW31*((1+AX28)/(1+AX29))</f>
        <v>#VALUE!</v>
      </c>
      <c r="AY31" s="119" t="e">
        <f t="shared" ref="AY31" si="255">AX31*((1+AY28)/(1+AY29))</f>
        <v>#VALUE!</v>
      </c>
      <c r="AZ31" s="119" t="e">
        <f t="shared" ref="AZ31" si="256">AY31*((1+AZ28)/(1+AZ29))</f>
        <v>#VALUE!</v>
      </c>
      <c r="BA31" s="119" t="e">
        <f t="shared" ref="BA31" si="257">AZ31*((1+BA28)/(1+BA29))</f>
        <v>#VALUE!</v>
      </c>
      <c r="BB31" s="119" t="e">
        <f t="shared" ref="BB31" si="258">BA31*((1+BB28)/(1+BB29))</f>
        <v>#VALUE!</v>
      </c>
      <c r="BC31" s="119" t="e">
        <f t="shared" ref="BC31" si="259">BB31*((1+BC28)/(1+BC29))</f>
        <v>#VALUE!</v>
      </c>
      <c r="BD31" s="119" t="e">
        <f t="shared" ref="BD31" si="260">BC31*((1+BD28)/(1+BD29))</f>
        <v>#VALUE!</v>
      </c>
      <c r="BE31" s="119" t="e">
        <f t="shared" ref="BE31" si="261">BD31*((1+BE28)/(1+BE29))</f>
        <v>#VALUE!</v>
      </c>
      <c r="BF31" s="119" t="e">
        <f t="shared" ref="BF31" si="262">BE31*((1+BF28)/(1+BF29))</f>
        <v>#VALUE!</v>
      </c>
      <c r="BG31" s="119" t="e">
        <f t="shared" ref="BG31" si="263">BF31*((1+BG28)/(1+BG29))</f>
        <v>#VALUE!</v>
      </c>
      <c r="BH31" s="119" t="e">
        <f t="shared" ref="BH31" si="264">BG31*((1+BH28)/(1+BH29))</f>
        <v>#VALUE!</v>
      </c>
      <c r="BI31" s="119" t="e">
        <f t="shared" ref="BI31" si="265">BH31*((1+BI28)/(1+BI29))</f>
        <v>#VALUE!</v>
      </c>
      <c r="BJ31" s="119" t="e">
        <f t="shared" ref="BJ31" si="266">BI31*((1+BJ28)/(1+BJ29))</f>
        <v>#VALUE!</v>
      </c>
      <c r="BK31" s="119" t="e">
        <f t="shared" ref="BK31" si="267">BJ31*((1+BK28)/(1+BK29))</f>
        <v>#VALUE!</v>
      </c>
      <c r="BL31" s="119" t="e">
        <f t="shared" ref="BL31" si="268">BK31*((1+BL28)/(1+BL29))</f>
        <v>#VALUE!</v>
      </c>
      <c r="BM31" s="119" t="e">
        <f t="shared" ref="BM31" si="269">BL31*((1+BM28)/(1+BM29))</f>
        <v>#VALUE!</v>
      </c>
      <c r="BN31" s="119" t="e">
        <f t="shared" ref="BN31" si="270">BM31*((1+BN28)/(1+BN29))</f>
        <v>#VALUE!</v>
      </c>
      <c r="BO31" s="119" t="e">
        <f t="shared" ref="BO31" si="271">BN31*((1+BO28)/(1+BO29))</f>
        <v>#VALUE!</v>
      </c>
      <c r="BP31" s="119" t="e">
        <f t="shared" ref="BP31" si="272">BO31*((1+BP28)/(1+BP29))</f>
        <v>#VALUE!</v>
      </c>
      <c r="BQ31" s="119" t="e">
        <f t="shared" ref="BQ31" si="273">BP31*((1+BQ28)/(1+BQ29))</f>
        <v>#VALUE!</v>
      </c>
      <c r="BR31" s="119" t="e">
        <f t="shared" ref="BR31" si="274">BQ31*((1+BR28)/(1+BR29))</f>
        <v>#VALUE!</v>
      </c>
      <c r="BS31" s="119" t="e">
        <f t="shared" ref="BS31" si="275">BR31*((1+BS28)/(1+BS29))</f>
        <v>#VALUE!</v>
      </c>
    </row>
    <row r="32" spans="1:71">
      <c r="C32" s="175" t="s">
        <v>576</v>
      </c>
      <c r="D32" s="121" t="str">
        <f>D33</f>
        <v>(Equation 10)</v>
      </c>
      <c r="E32" s="119">
        <f>InputDataA_GeneralAssumptions!E87</f>
        <v>0.66244304180145264</v>
      </c>
      <c r="F32" s="119">
        <f t="shared" ref="F32" si="276">IF(ISNUMBER(F17)=TRUE,"not an output",(E32)/((1+F8)*(1+F30))-F18-F16)</f>
        <v>0.648282954442296</v>
      </c>
      <c r="G32" s="119">
        <f t="shared" ref="G32" si="277">IF(ISNUMBER(G17)=TRUE,"not an output",(F32)/((1+G8)*(1+G30))-G18-G16)</f>
        <v>0.63432838222754973</v>
      </c>
      <c r="H32" s="119">
        <f t="shared" ref="H32" si="278">IF(ISNUMBER(H17)=TRUE,"not an output",(G32)/((1+H8)*(1+H30))-H18-H16)</f>
        <v>0.62057391327007205</v>
      </c>
      <c r="I32" s="119">
        <f t="shared" ref="I32" si="279">IF(ISNUMBER(I17)=TRUE,"not an output",(H32)/((1+I8)*(1+I30))-I18-I16)</f>
        <v>0.60699262010667854</v>
      </c>
      <c r="J32" s="119">
        <f t="shared" ref="J32" si="280">IF(ISNUMBER(J17)=TRUE,"not an output",(I32)/((1+J8)*(1+J30))-J18-J16)</f>
        <v>0.593697837287539</v>
      </c>
      <c r="K32" s="119">
        <f t="shared" ref="K32" si="281">IF(ISNUMBER(K17)=TRUE,"not an output",(J32)/((1+K8)*(1+K30))-K18-K16)</f>
        <v>0.58058671109731119</v>
      </c>
      <c r="L32" s="119">
        <f t="shared" ref="L32" si="282">IF(ISNUMBER(L17)=TRUE,"not an output",(K32)/((1+L8)*(1+L30))-L18-L16)</f>
        <v>0.56764520496693416</v>
      </c>
      <c r="M32" s="119">
        <f t="shared" ref="M32" si="283">IF(ISNUMBER(M17)=TRUE,"not an output",(L32)/((1+M8)*(1+M30))-M18-M16)</f>
        <v>0.55487978293227236</v>
      </c>
      <c r="N32" s="119">
        <f t="shared" ref="N32" si="284">IF(ISNUMBER(N17)=TRUE,"not an output",(M32)/((1+N8)*(1+N30))-N18-N16)</f>
        <v>0.54229623046007547</v>
      </c>
      <c r="O32" s="119">
        <f t="shared" ref="O32" si="285">IF(ISNUMBER(O17)=TRUE,"not an output",(N32)/((1+O8)*(1+O30))-O18-O16)</f>
        <v>0.52997230182620458</v>
      </c>
      <c r="P32" s="119">
        <f t="shared" ref="P32" si="286">IF(ISNUMBER(P17)=TRUE,"not an output",(O32)/((1+P8)*(1+P30))-P18-P16)</f>
        <v>0.51780236232394994</v>
      </c>
      <c r="Q32" s="119">
        <f t="shared" ref="Q32" si="287">IF(ISNUMBER(Q17)=TRUE,"not an output",(P32)/((1+Q8)*(1+Q30))-Q18-Q16)</f>
        <v>0.50581800768000618</v>
      </c>
      <c r="R32" s="119">
        <f t="shared" ref="R32" si="288">IF(ISNUMBER(R17)=TRUE,"not an output",(Q32)/((1+R8)*(1+R30))-R18-R16)</f>
        <v>0.49407268547925332</v>
      </c>
      <c r="S32" s="119">
        <f t="shared" ref="S32" si="289">IF(ISNUMBER(S17)=TRUE,"not an output",(R32)/((1+S8)*(1+S30))-S18-S16)</f>
        <v>0.48259079342043509</v>
      </c>
      <c r="T32" s="119">
        <f t="shared" ref="T32" si="290">IF(ISNUMBER(T17)=TRUE,"not an output",(S32)/((1+T8)*(1+T30))-T18-T16)</f>
        <v>0.47137088688278267</v>
      </c>
      <c r="U32" s="119">
        <f t="shared" ref="U32" si="291">IF(ISNUMBER(U17)=TRUE,"not an output",(T32)/((1+U8)*(1+U30))-U18-U16)</f>
        <v>0.46037342394063191</v>
      </c>
      <c r="V32" s="119">
        <f t="shared" ref="V32" si="292">IF(ISNUMBER(V17)=TRUE,"not an output",(U32)/((1+V8)*(1+V30))-V18-V16)</f>
        <v>0.44961343026619299</v>
      </c>
      <c r="W32" s="119">
        <f t="shared" ref="W32" si="293">IF(ISNUMBER(W17)=TRUE,"not an output",(V32)/((1+W8)*(1+W30))-W18-W16)</f>
        <v>0.43911150098190926</v>
      </c>
      <c r="X32" s="119">
        <f t="shared" ref="X32" si="294">IF(ISNUMBER(X17)=TRUE,"not an output",(W32)/((1+X8)*(1+X30))-X18-X16)</f>
        <v>0.42887248872842521</v>
      </c>
      <c r="Y32" s="119">
        <f t="shared" ref="Y32" si="295">IF(ISNUMBER(Y17)=TRUE,"not an output",(X32)/((1+Y8)*(1+Y30))-Y18-Y16)</f>
        <v>0.41892776416262745</v>
      </c>
      <c r="Z32" s="119">
        <f t="shared" ref="Z32" si="296">IF(ISNUMBER(Z17)=TRUE,"not an output",(Y32)/((1+Z8)*(1+Z30))-Z18-Z16)</f>
        <v>0.40920071036333278</v>
      </c>
      <c r="AA32" s="119">
        <f t="shared" ref="AA32" si="297">IF(ISNUMBER(AA17)=TRUE,"not an output",(Z32)/((1+AA8)*(1+AA30))-AA18-AA16)</f>
        <v>0.39965849860580271</v>
      </c>
      <c r="AB32" s="119">
        <f t="shared" ref="AB32" si="298">IF(ISNUMBER(AB17)=TRUE,"not an output",(AA32)/((1+AB8)*(1+AB30))-AB18-AB16)</f>
        <v>0.39025149701263179</v>
      </c>
      <c r="AC32" s="119">
        <f t="shared" ref="AC32" si="299">IF(ISNUMBER(AC17)=TRUE,"not an output",(AB32)/((1+AC8)*(1+AC30))-AC18-AC16)</f>
        <v>0.38093332298697002</v>
      </c>
      <c r="AD32" s="119">
        <f t="shared" ref="AD32" si="300">IF(ISNUMBER(AD17)=TRUE,"not an output",(AC32)/((1+AD8)*(1+AD30))-AD18-AD16)</f>
        <v>0.37170815361219667</v>
      </c>
      <c r="AE32" s="119">
        <f t="shared" ref="AE32" si="301">IF(ISNUMBER(AE17)=TRUE,"not an output",(AD32)/((1+AE8)*(1+AE30))-AE18-AE16)</f>
        <v>0.36255676775815388</v>
      </c>
      <c r="AF32" s="119">
        <f t="shared" ref="AF32" si="302">IF(ISNUMBER(AF17)=TRUE,"not an output",(AE32)/((1+AF8)*(1+AF30))-AF18-AF16)</f>
        <v>0.35350624235932204</v>
      </c>
      <c r="AG32" s="119">
        <f t="shared" ref="AG32" si="303">IF(ISNUMBER(AG17)=TRUE,"not an output",(AF32)/((1+AG8)*(1+AG30))-AG18-AG16)</f>
        <v>0.34459806740304849</v>
      </c>
      <c r="AH32" s="119">
        <f t="shared" ref="AH32" si="304">IF(ISNUMBER(AH17)=TRUE,"not an output",(AG32)/((1+AH8)*(1+AH30))-AH18-AH16)</f>
        <v>0.33585991239901142</v>
      </c>
      <c r="AI32" s="119" t="e">
        <f t="shared" ref="AI32" si="305">IF(ISNUMBER(AI17)=TRUE,"not an output",(AH32)/((1+AI8)*(1+AI30))-AI18-AI16)</f>
        <v>#VALUE!</v>
      </c>
      <c r="AJ32" s="119" t="e">
        <f t="shared" ref="AJ32" si="306">IF(ISNUMBER(AJ17)=TRUE,"not an output",(AI32)/((1+AJ8)*(1+AJ30))-AJ18-AJ16)</f>
        <v>#VALUE!</v>
      </c>
      <c r="AK32" s="119" t="e">
        <f t="shared" ref="AK32" si="307">IF(ISNUMBER(AK17)=TRUE,"not an output",(AJ32)/((1+AK8)*(1+AK30))-AK18-AK16)</f>
        <v>#VALUE!</v>
      </c>
      <c r="AL32" s="119" t="e">
        <f t="shared" ref="AL32" si="308">IF(ISNUMBER(AL17)=TRUE,"not an output",(AK32)/((1+AL8)*(1+AL30))-AL18-AL16)</f>
        <v>#VALUE!</v>
      </c>
      <c r="AM32" s="119" t="e">
        <f t="shared" ref="AM32" si="309">IF(ISNUMBER(AM17)=TRUE,"not an output",(AL32)/((1+AM8)*(1+AM30))-AM18-AM16)</f>
        <v>#VALUE!</v>
      </c>
      <c r="AN32" s="119" t="e">
        <f t="shared" ref="AN32" si="310">IF(ISNUMBER(AN17)=TRUE,"not an output",(AM32)/((1+AN8)*(1+AN30))-AN18-AN16)</f>
        <v>#VALUE!</v>
      </c>
      <c r="AO32" s="119" t="e">
        <f t="shared" ref="AO32" si="311">IF(ISNUMBER(AO17)=TRUE,"not an output",(AN32)/((1+AO8)*(1+AO30))-AO18-AO16)</f>
        <v>#VALUE!</v>
      </c>
      <c r="AP32" s="119" t="e">
        <f t="shared" ref="AP32" si="312">IF(ISNUMBER(AP17)=TRUE,"not an output",(AO32)/((1+AP8)*(1+AP30))-AP18-AP16)</f>
        <v>#VALUE!</v>
      </c>
      <c r="AQ32" s="119" t="e">
        <f t="shared" ref="AQ32" si="313">IF(ISNUMBER(AQ17)=TRUE,"not an output",(AP32)/((1+AQ8)*(1+AQ30))-AQ18-AQ16)</f>
        <v>#VALUE!</v>
      </c>
      <c r="AR32" s="119" t="e">
        <f t="shared" ref="AR32" si="314">IF(ISNUMBER(AR17)=TRUE,"not an output",(AQ32)/((1+AR8)*(1+AR30))-AR18-AR16)</f>
        <v>#VALUE!</v>
      </c>
      <c r="AS32" s="119" t="e">
        <f t="shared" ref="AS32" si="315">IF(ISNUMBER(AS17)=TRUE,"not an output",(AR32)/((1+AS8)*(1+AS30))-AS18-AS16)</f>
        <v>#VALUE!</v>
      </c>
      <c r="AT32" s="119" t="e">
        <f t="shared" ref="AT32" si="316">IF(ISNUMBER(AT17)=TRUE,"not an output",(AS32)/((1+AT8)*(1+AT30))-AT18-AT16)</f>
        <v>#VALUE!</v>
      </c>
      <c r="AU32" s="119" t="e">
        <f t="shared" ref="AU32" si="317">IF(ISNUMBER(AU17)=TRUE,"not an output",(AT32)/((1+AU8)*(1+AU30))-AU18-AU16)</f>
        <v>#VALUE!</v>
      </c>
      <c r="AV32" s="119" t="e">
        <f t="shared" ref="AV32" si="318">IF(ISNUMBER(AV17)=TRUE,"not an output",(AU32)/((1+AV8)*(1+AV30))-AV18-AV16)</f>
        <v>#VALUE!</v>
      </c>
      <c r="AW32" s="119" t="e">
        <f t="shared" ref="AW32" si="319">IF(ISNUMBER(AW17)=TRUE,"not an output",(AV32)/((1+AW8)*(1+AW30))-AW18-AW16)</f>
        <v>#VALUE!</v>
      </c>
      <c r="AX32" s="119" t="e">
        <f t="shared" ref="AX32" si="320">IF(ISNUMBER(AX17)=TRUE,"not an output",(AW32)/((1+AX8)*(1+AX30))-AX18-AX16)</f>
        <v>#VALUE!</v>
      </c>
      <c r="AY32" s="119" t="e">
        <f t="shared" ref="AY32" si="321">IF(ISNUMBER(AY17)=TRUE,"not an output",(AX32)/((1+AY8)*(1+AY30))-AY18-AY16)</f>
        <v>#VALUE!</v>
      </c>
      <c r="AZ32" s="119" t="e">
        <f t="shared" ref="AZ32" si="322">IF(ISNUMBER(AZ17)=TRUE,"not an output",(AY32)/((1+AZ8)*(1+AZ30))-AZ18-AZ16)</f>
        <v>#VALUE!</v>
      </c>
      <c r="BA32" s="119" t="e">
        <f t="shared" ref="BA32" si="323">IF(ISNUMBER(BA17)=TRUE,"not an output",(AZ32)/((1+BA8)*(1+BA30))-BA18-BA16)</f>
        <v>#VALUE!</v>
      </c>
      <c r="BB32" s="119" t="e">
        <f t="shared" ref="BB32" si="324">IF(ISNUMBER(BB17)=TRUE,"not an output",(BA32)/((1+BB8)*(1+BB30))-BB18-BB16)</f>
        <v>#VALUE!</v>
      </c>
      <c r="BC32" s="119" t="e">
        <f t="shared" ref="BC32" si="325">IF(ISNUMBER(BC17)=TRUE,"not an output",(BB32)/((1+BC8)*(1+BC30))-BC18-BC16)</f>
        <v>#VALUE!</v>
      </c>
      <c r="BD32" s="119" t="e">
        <f t="shared" ref="BD32" si="326">IF(ISNUMBER(BD17)=TRUE,"not an output",(BC32)/((1+BD8)*(1+BD30))-BD18-BD16)</f>
        <v>#VALUE!</v>
      </c>
      <c r="BE32" s="119" t="e">
        <f t="shared" ref="BE32" si="327">IF(ISNUMBER(BE17)=TRUE,"not an output",(BD32)/((1+BE8)*(1+BE30))-BE18-BE16)</f>
        <v>#VALUE!</v>
      </c>
      <c r="BF32" s="119" t="e">
        <f t="shared" ref="BF32" si="328">IF(ISNUMBER(BF17)=TRUE,"not an output",(BE32)/((1+BF8)*(1+BF30))-BF18-BF16)</f>
        <v>#VALUE!</v>
      </c>
      <c r="BG32" s="119" t="e">
        <f t="shared" ref="BG32" si="329">IF(ISNUMBER(BG17)=TRUE,"not an output",(BF32)/((1+BG8)*(1+BG30))-BG18-BG16)</f>
        <v>#VALUE!</v>
      </c>
      <c r="BH32" s="119" t="e">
        <f t="shared" ref="BH32" si="330">IF(ISNUMBER(BH17)=TRUE,"not an output",(BG32)/((1+BH8)*(1+BH30))-BH18-BH16)</f>
        <v>#VALUE!</v>
      </c>
      <c r="BI32" s="119" t="e">
        <f t="shared" ref="BI32" si="331">IF(ISNUMBER(BI17)=TRUE,"not an output",(BH32)/((1+BI8)*(1+BI30))-BI18-BI16)</f>
        <v>#VALUE!</v>
      </c>
      <c r="BJ32" s="119" t="e">
        <f t="shared" ref="BJ32" si="332">IF(ISNUMBER(BJ17)=TRUE,"not an output",(BI32)/((1+BJ8)*(1+BJ30))-BJ18-BJ16)</f>
        <v>#VALUE!</v>
      </c>
      <c r="BK32" s="119" t="e">
        <f t="shared" ref="BK32" si="333">IF(ISNUMBER(BK17)=TRUE,"not an output",(BJ32)/((1+BK8)*(1+BK30))-BK18-BK16)</f>
        <v>#VALUE!</v>
      </c>
      <c r="BL32" s="119" t="e">
        <f t="shared" ref="BL32" si="334">IF(ISNUMBER(BL17)=TRUE,"not an output",(BK32)/((1+BL8)*(1+BL30))-BL18-BL16)</f>
        <v>#VALUE!</v>
      </c>
      <c r="BM32" s="119" t="e">
        <f t="shared" ref="BM32" si="335">IF(ISNUMBER(BM17)=TRUE,"not an output",(BL32)/((1+BM8)*(1+BM30))-BM18-BM16)</f>
        <v>#VALUE!</v>
      </c>
      <c r="BN32" s="119" t="e">
        <f t="shared" ref="BN32" si="336">IF(ISNUMBER(BN17)=TRUE,"not an output",(BM32)/((1+BN8)*(1+BN30))-BN18-BN16)</f>
        <v>#VALUE!</v>
      </c>
      <c r="BO32" s="119" t="e">
        <f t="shared" ref="BO32" si="337">IF(ISNUMBER(BO17)=TRUE,"not an output",(BN32)/((1+BO8)*(1+BO30))-BO18-BO16)</f>
        <v>#VALUE!</v>
      </c>
      <c r="BP32" s="119" t="e">
        <f t="shared" ref="BP32" si="338">IF(ISNUMBER(BP17)=TRUE,"not an output",(BO32)/((1+BP8)*(1+BP30))-BP18-BP16)</f>
        <v>#VALUE!</v>
      </c>
      <c r="BQ32" s="119" t="e">
        <f t="shared" ref="BQ32" si="339">IF(ISNUMBER(BQ17)=TRUE,"not an output",(BP32)/((1+BQ8)*(1+BQ30))-BQ18-BQ16)</f>
        <v>#VALUE!</v>
      </c>
      <c r="BR32" s="119" t="e">
        <f t="shared" ref="BR32" si="340">IF(ISNUMBER(BR17)=TRUE,"not an output",(BQ32)/((1+BR8)*(1+BR30))-BR18-BR16)</f>
        <v>#VALUE!</v>
      </c>
      <c r="BS32" s="119" t="e">
        <f t="shared" ref="BS32" si="341">IF(ISNUMBER(BS17)=TRUE,"not an output",(BR32)/((1+BS8)*(1+BS30))-BS18-BS16)</f>
        <v>#VALUE!</v>
      </c>
    </row>
    <row r="33" spans="1:71">
      <c r="C33" s="175" t="s">
        <v>474</v>
      </c>
      <c r="D33" s="121" t="s">
        <v>490</v>
      </c>
      <c r="E33" s="119">
        <f>E18</f>
        <v>-8.9730862528085709E-3</v>
      </c>
      <c r="F33" s="119" t="str">
        <f>IF(ISNUMBER(F18)=TRUE,"not an output",E17/((1+F30)*(1+F8))-F17-F16)</f>
        <v>not an output</v>
      </c>
      <c r="G33" s="119" t="str">
        <f t="shared" ref="G33:AL33" si="342">IF(ISNUMBER(G18)=TRUE,"not an output",F17/((1+G30)*(1+G8))-G17-G16)</f>
        <v>not an output</v>
      </c>
      <c r="H33" s="119" t="str">
        <f t="shared" si="342"/>
        <v>not an output</v>
      </c>
      <c r="I33" s="119" t="str">
        <f t="shared" si="342"/>
        <v>not an output</v>
      </c>
      <c r="J33" s="119" t="str">
        <f t="shared" si="342"/>
        <v>not an output</v>
      </c>
      <c r="K33" s="119" t="str">
        <f t="shared" si="342"/>
        <v>not an output</v>
      </c>
      <c r="L33" s="119" t="str">
        <f t="shared" si="342"/>
        <v>not an output</v>
      </c>
      <c r="M33" s="119" t="str">
        <f t="shared" si="342"/>
        <v>not an output</v>
      </c>
      <c r="N33" s="119" t="str">
        <f t="shared" si="342"/>
        <v>not an output</v>
      </c>
      <c r="O33" s="119" t="str">
        <f t="shared" si="342"/>
        <v>not an output</v>
      </c>
      <c r="P33" s="119" t="str">
        <f t="shared" si="342"/>
        <v>not an output</v>
      </c>
      <c r="Q33" s="119" t="str">
        <f t="shared" si="342"/>
        <v>not an output</v>
      </c>
      <c r="R33" s="119" t="str">
        <f t="shared" si="342"/>
        <v>not an output</v>
      </c>
      <c r="S33" s="119" t="str">
        <f t="shared" si="342"/>
        <v>not an output</v>
      </c>
      <c r="T33" s="119" t="str">
        <f t="shared" si="342"/>
        <v>not an output</v>
      </c>
      <c r="U33" s="119" t="str">
        <f t="shared" si="342"/>
        <v>not an output</v>
      </c>
      <c r="V33" s="119" t="str">
        <f t="shared" si="342"/>
        <v>not an output</v>
      </c>
      <c r="W33" s="119" t="str">
        <f t="shared" si="342"/>
        <v>not an output</v>
      </c>
      <c r="X33" s="119" t="str">
        <f t="shared" si="342"/>
        <v>not an output</v>
      </c>
      <c r="Y33" s="119" t="str">
        <f t="shared" si="342"/>
        <v>not an output</v>
      </c>
      <c r="Z33" s="119" t="str">
        <f t="shared" si="342"/>
        <v>not an output</v>
      </c>
      <c r="AA33" s="119" t="str">
        <f t="shared" si="342"/>
        <v>not an output</v>
      </c>
      <c r="AB33" s="119" t="str">
        <f t="shared" si="342"/>
        <v>not an output</v>
      </c>
      <c r="AC33" s="119" t="str">
        <f t="shared" si="342"/>
        <v>not an output</v>
      </c>
      <c r="AD33" s="119" t="str">
        <f t="shared" si="342"/>
        <v>not an output</v>
      </c>
      <c r="AE33" s="119" t="str">
        <f t="shared" si="342"/>
        <v>not an output</v>
      </c>
      <c r="AF33" s="119" t="str">
        <f t="shared" si="342"/>
        <v>not an output</v>
      </c>
      <c r="AG33" s="119" t="str">
        <f t="shared" si="342"/>
        <v>not an output</v>
      </c>
      <c r="AH33" s="119" t="str">
        <f t="shared" si="342"/>
        <v>not an output</v>
      </c>
      <c r="AI33" s="119" t="str">
        <f t="shared" si="342"/>
        <v>not an output</v>
      </c>
      <c r="AJ33" s="119" t="str">
        <f t="shared" si="342"/>
        <v>not an output</v>
      </c>
      <c r="AK33" s="119" t="str">
        <f t="shared" si="342"/>
        <v>not an output</v>
      </c>
      <c r="AL33" s="119" t="str">
        <f t="shared" si="342"/>
        <v>not an output</v>
      </c>
      <c r="AM33" s="119" t="str">
        <f t="shared" ref="AM33" si="343">IF(ISNUMBER(AM18)=TRUE,"not an output",AL17/((1+AM30)*(1+AM8))-AM17-AM16)</f>
        <v>not an output</v>
      </c>
      <c r="AN33" s="119" t="str">
        <f t="shared" ref="AN33" si="344">IF(ISNUMBER(AN18)=TRUE,"not an output",AM17/((1+AN30)*(1+AN8))-AN17-AN16)</f>
        <v>not an output</v>
      </c>
      <c r="AO33" s="119" t="str">
        <f t="shared" ref="AO33" si="345">IF(ISNUMBER(AO18)=TRUE,"not an output",AN17/((1+AO30)*(1+AO8))-AO17-AO16)</f>
        <v>not an output</v>
      </c>
      <c r="AP33" s="119" t="str">
        <f t="shared" ref="AP33" si="346">IF(ISNUMBER(AP18)=TRUE,"not an output",AO17/((1+AP30)*(1+AP8))-AP17-AP16)</f>
        <v>not an output</v>
      </c>
      <c r="AQ33" s="119" t="str">
        <f t="shared" ref="AQ33" si="347">IF(ISNUMBER(AQ18)=TRUE,"not an output",AP17/((1+AQ30)*(1+AQ8))-AQ17-AQ16)</f>
        <v>not an output</v>
      </c>
      <c r="AR33" s="119" t="str">
        <f t="shared" ref="AR33" si="348">IF(ISNUMBER(AR18)=TRUE,"not an output",AQ17/((1+AR30)*(1+AR8))-AR17-AR16)</f>
        <v>not an output</v>
      </c>
      <c r="AS33" s="119" t="str">
        <f t="shared" ref="AS33" si="349">IF(ISNUMBER(AS18)=TRUE,"not an output",AR17/((1+AS30)*(1+AS8))-AS17-AS16)</f>
        <v>not an output</v>
      </c>
      <c r="AT33" s="119" t="str">
        <f t="shared" ref="AT33" si="350">IF(ISNUMBER(AT18)=TRUE,"not an output",AS17/((1+AT30)*(1+AT8))-AT17-AT16)</f>
        <v>not an output</v>
      </c>
      <c r="AU33" s="119" t="str">
        <f t="shared" ref="AU33" si="351">IF(ISNUMBER(AU18)=TRUE,"not an output",AT17/((1+AU30)*(1+AU8))-AU17-AU16)</f>
        <v>not an output</v>
      </c>
      <c r="AV33" s="119" t="str">
        <f t="shared" ref="AV33" si="352">IF(ISNUMBER(AV18)=TRUE,"not an output",AU17/((1+AV30)*(1+AV8))-AV17-AV16)</f>
        <v>not an output</v>
      </c>
      <c r="AW33" s="119" t="str">
        <f t="shared" ref="AW33" si="353">IF(ISNUMBER(AW18)=TRUE,"not an output",AV17/((1+AW30)*(1+AW8))-AW17-AW16)</f>
        <v>not an output</v>
      </c>
      <c r="AX33" s="119" t="str">
        <f t="shared" ref="AX33" si="354">IF(ISNUMBER(AX18)=TRUE,"not an output",AW17/((1+AX30)*(1+AX8))-AX17-AX16)</f>
        <v>not an output</v>
      </c>
      <c r="AY33" s="119" t="str">
        <f t="shared" ref="AY33" si="355">IF(ISNUMBER(AY18)=TRUE,"not an output",AX17/((1+AY30)*(1+AY8))-AY17-AY16)</f>
        <v>not an output</v>
      </c>
      <c r="AZ33" s="119" t="str">
        <f t="shared" ref="AZ33" si="356">IF(ISNUMBER(AZ18)=TRUE,"not an output",AY17/((1+AZ30)*(1+AZ8))-AZ17-AZ16)</f>
        <v>not an output</v>
      </c>
      <c r="BA33" s="119" t="str">
        <f t="shared" ref="BA33" si="357">IF(ISNUMBER(BA18)=TRUE,"not an output",AZ17/((1+BA30)*(1+BA8))-BA17-BA16)</f>
        <v>not an output</v>
      </c>
      <c r="BB33" s="119" t="str">
        <f t="shared" ref="BB33" si="358">IF(ISNUMBER(BB18)=TRUE,"not an output",BA17/((1+BB30)*(1+BB8))-BB17-BB16)</f>
        <v>not an output</v>
      </c>
      <c r="BC33" s="119" t="str">
        <f t="shared" ref="BC33" si="359">IF(ISNUMBER(BC18)=TRUE,"not an output",BB17/((1+BC30)*(1+BC8))-BC17-BC16)</f>
        <v>not an output</v>
      </c>
      <c r="BD33" s="119" t="str">
        <f t="shared" ref="BD33" si="360">IF(ISNUMBER(BD18)=TRUE,"not an output",BC17/((1+BD30)*(1+BD8))-BD17-BD16)</f>
        <v>not an output</v>
      </c>
      <c r="BE33" s="119" t="str">
        <f t="shared" ref="BE33" si="361">IF(ISNUMBER(BE18)=TRUE,"not an output",BD17/((1+BE30)*(1+BE8))-BE17-BE16)</f>
        <v>not an output</v>
      </c>
      <c r="BF33" s="119" t="str">
        <f t="shared" ref="BF33" si="362">IF(ISNUMBER(BF18)=TRUE,"not an output",BE17/((1+BF30)*(1+BF8))-BF17-BF16)</f>
        <v>not an output</v>
      </c>
      <c r="BG33" s="119" t="str">
        <f t="shared" ref="BG33" si="363">IF(ISNUMBER(BG18)=TRUE,"not an output",BF17/((1+BG30)*(1+BG8))-BG17-BG16)</f>
        <v>not an output</v>
      </c>
      <c r="BH33" s="119" t="str">
        <f t="shared" ref="BH33" si="364">IF(ISNUMBER(BH18)=TRUE,"not an output",BG17/((1+BH30)*(1+BH8))-BH17-BH16)</f>
        <v>not an output</v>
      </c>
      <c r="BI33" s="119" t="str">
        <f t="shared" ref="BI33" si="365">IF(ISNUMBER(BI18)=TRUE,"not an output",BH17/((1+BI30)*(1+BI8))-BI17-BI16)</f>
        <v>not an output</v>
      </c>
      <c r="BJ33" s="119" t="str">
        <f t="shared" ref="BJ33" si="366">IF(ISNUMBER(BJ18)=TRUE,"not an output",BI17/((1+BJ30)*(1+BJ8))-BJ17-BJ16)</f>
        <v>not an output</v>
      </c>
      <c r="BK33" s="119" t="str">
        <f t="shared" ref="BK33" si="367">IF(ISNUMBER(BK18)=TRUE,"not an output",BJ17/((1+BK30)*(1+BK8))-BK17-BK16)</f>
        <v>not an output</v>
      </c>
      <c r="BL33" s="119" t="str">
        <f t="shared" ref="BL33" si="368">IF(ISNUMBER(BL18)=TRUE,"not an output",BK17/((1+BL30)*(1+BL8))-BL17-BL16)</f>
        <v>not an output</v>
      </c>
      <c r="BM33" s="119" t="str">
        <f t="shared" ref="BM33" si="369">IF(ISNUMBER(BM18)=TRUE,"not an output",BL17/((1+BM30)*(1+BM8))-BM17-BM16)</f>
        <v>not an output</v>
      </c>
      <c r="BN33" s="119" t="str">
        <f t="shared" ref="BN33" si="370">IF(ISNUMBER(BN18)=TRUE,"not an output",BM17/((1+BN30)*(1+BN8))-BN17-BN16)</f>
        <v>not an output</v>
      </c>
      <c r="BO33" s="119" t="str">
        <f t="shared" ref="BO33" si="371">IF(ISNUMBER(BO18)=TRUE,"not an output",BN17/((1+BO30)*(1+BO8))-BO17-BO16)</f>
        <v>not an output</v>
      </c>
      <c r="BP33" s="119" t="str">
        <f t="shared" ref="BP33" si="372">IF(ISNUMBER(BP18)=TRUE,"not an output",BO17/((1+BP30)*(1+BP8))-BP17-BP16)</f>
        <v>not an output</v>
      </c>
      <c r="BQ33" s="119" t="str">
        <f t="shared" ref="BQ33" si="373">IF(ISNUMBER(BQ18)=TRUE,"not an output",BP17/((1+BQ30)*(1+BQ8))-BQ17-BQ16)</f>
        <v>not an output</v>
      </c>
      <c r="BR33" s="119" t="str">
        <f t="shared" ref="BR33" si="374">IF(ISNUMBER(BR18)=TRUE,"not an output",BQ17/((1+BR30)*(1+BR8))-BR17-BR16)</f>
        <v>not an output</v>
      </c>
      <c r="BS33" s="119" t="str">
        <f t="shared" ref="BS33" si="375">IF(ISNUMBER(BS18)=TRUE,"not an output",BR17/((1+BS30)*(1+BS8))-BS17-BS16)</f>
        <v>not an output</v>
      </c>
    </row>
    <row r="34" spans="1:71">
      <c r="C34" s="176" t="s">
        <v>475</v>
      </c>
      <c r="D34" s="768" t="s">
        <v>1768</v>
      </c>
      <c r="E34" s="120">
        <f>IF(ISNUMBER(E33)=TRUE,E33+E10+E20,E18+E10+E20)</f>
        <v>0.12646781466901302</v>
      </c>
      <c r="F34" s="120">
        <f t="shared" ref="F34:AL34" si="376">IF(ISNUMBER(F33)=TRUE,F33+F10+F20,F18+F10+F20)</f>
        <v>0.12646781466901302</v>
      </c>
      <c r="G34" s="120">
        <f t="shared" si="376"/>
        <v>0.12646781466901302</v>
      </c>
      <c r="H34" s="120">
        <f t="shared" si="376"/>
        <v>0.12646781466901302</v>
      </c>
      <c r="I34" s="120">
        <f t="shared" si="376"/>
        <v>0.12646781466901302</v>
      </c>
      <c r="J34" s="120">
        <f t="shared" si="376"/>
        <v>0.12646781466901302</v>
      </c>
      <c r="K34" s="120">
        <f t="shared" si="376"/>
        <v>0.12646781466901302</v>
      </c>
      <c r="L34" s="120">
        <f t="shared" si="376"/>
        <v>0.12646781466901302</v>
      </c>
      <c r="M34" s="120">
        <f t="shared" si="376"/>
        <v>0.12646781466901302</v>
      </c>
      <c r="N34" s="120">
        <f t="shared" si="376"/>
        <v>0.12646781466901302</v>
      </c>
      <c r="O34" s="120">
        <f t="shared" si="376"/>
        <v>0.12646781466901302</v>
      </c>
      <c r="P34" s="120">
        <f>IF(ISNUMBER(P33)=TRUE,P33+P10+P20,P18+P10+P20)</f>
        <v>0.12646781466901302</v>
      </c>
      <c r="Q34" s="120">
        <f t="shared" si="376"/>
        <v>0.12646781466901302</v>
      </c>
      <c r="R34" s="120">
        <f t="shared" si="376"/>
        <v>0.12646781466901302</v>
      </c>
      <c r="S34" s="120">
        <f t="shared" si="376"/>
        <v>0.12646781466901302</v>
      </c>
      <c r="T34" s="120">
        <f t="shared" si="376"/>
        <v>0.12646781466901302</v>
      </c>
      <c r="U34" s="120">
        <f t="shared" si="376"/>
        <v>0.12646781466901302</v>
      </c>
      <c r="V34" s="120">
        <f t="shared" si="376"/>
        <v>0.12646781466901302</v>
      </c>
      <c r="W34" s="120">
        <f t="shared" si="376"/>
        <v>0.12646781466901302</v>
      </c>
      <c r="X34" s="120">
        <f t="shared" si="376"/>
        <v>0.12646781466901302</v>
      </c>
      <c r="Y34" s="120">
        <f t="shared" si="376"/>
        <v>0.12646781466901302</v>
      </c>
      <c r="Z34" s="120">
        <f t="shared" si="376"/>
        <v>0.12646781466901302</v>
      </c>
      <c r="AA34" s="120">
        <f t="shared" si="376"/>
        <v>0.12646781466901302</v>
      </c>
      <c r="AB34" s="120">
        <f t="shared" si="376"/>
        <v>0.12646781466901302</v>
      </c>
      <c r="AC34" s="120">
        <f t="shared" si="376"/>
        <v>0.12646781466901302</v>
      </c>
      <c r="AD34" s="120">
        <f t="shared" si="376"/>
        <v>0.12646781466901302</v>
      </c>
      <c r="AE34" s="120">
        <f t="shared" si="376"/>
        <v>0.12646781466901302</v>
      </c>
      <c r="AF34" s="120">
        <f t="shared" si="376"/>
        <v>0.12646781466901302</v>
      </c>
      <c r="AG34" s="120">
        <f t="shared" si="376"/>
        <v>0.12646781466901302</v>
      </c>
      <c r="AH34" s="120">
        <f t="shared" si="376"/>
        <v>0.12646781466901302</v>
      </c>
      <c r="AI34" s="120">
        <f t="shared" si="376"/>
        <v>0.12646781466901302</v>
      </c>
      <c r="AJ34" s="120">
        <f t="shared" si="376"/>
        <v>0.12646781466901302</v>
      </c>
      <c r="AK34" s="120">
        <f t="shared" si="376"/>
        <v>0.12646781466901302</v>
      </c>
      <c r="AL34" s="120">
        <f t="shared" si="376"/>
        <v>0.12646781466901302</v>
      </c>
      <c r="AM34" s="120">
        <f t="shared" ref="AM34:BS34" si="377">IF(ISNUMBER(AM33)=TRUE,AM33+AM10,AM18+AM10)</f>
        <v>9.4710428271473468E-2</v>
      </c>
      <c r="AN34" s="120">
        <f t="shared" si="377"/>
        <v>9.4710428271473468E-2</v>
      </c>
      <c r="AO34" s="120">
        <f t="shared" si="377"/>
        <v>9.4710428271473468E-2</v>
      </c>
      <c r="AP34" s="120">
        <f t="shared" si="377"/>
        <v>9.4710428271473468E-2</v>
      </c>
      <c r="AQ34" s="120">
        <f t="shared" si="377"/>
        <v>9.4710428271473468E-2</v>
      </c>
      <c r="AR34" s="120">
        <f t="shared" si="377"/>
        <v>9.4710428271473468E-2</v>
      </c>
      <c r="AS34" s="120">
        <f t="shared" si="377"/>
        <v>9.4710428271473468E-2</v>
      </c>
      <c r="AT34" s="120">
        <f t="shared" si="377"/>
        <v>9.4710428271473468E-2</v>
      </c>
      <c r="AU34" s="120">
        <f t="shared" si="377"/>
        <v>9.4710428271473468E-2</v>
      </c>
      <c r="AV34" s="120">
        <f t="shared" si="377"/>
        <v>9.4710428271473468E-2</v>
      </c>
      <c r="AW34" s="120">
        <f t="shared" si="377"/>
        <v>9.4710428271473468E-2</v>
      </c>
      <c r="AX34" s="120">
        <f t="shared" si="377"/>
        <v>9.4710428271473468E-2</v>
      </c>
      <c r="AY34" s="120">
        <f t="shared" si="377"/>
        <v>9.4710428271473468E-2</v>
      </c>
      <c r="AZ34" s="120">
        <f t="shared" si="377"/>
        <v>9.4710428271473468E-2</v>
      </c>
      <c r="BA34" s="120">
        <f t="shared" si="377"/>
        <v>9.4710428271473468E-2</v>
      </c>
      <c r="BB34" s="120">
        <f t="shared" si="377"/>
        <v>9.4710428271473468E-2</v>
      </c>
      <c r="BC34" s="120">
        <f t="shared" si="377"/>
        <v>9.4710428271473468E-2</v>
      </c>
      <c r="BD34" s="120">
        <f t="shared" si="377"/>
        <v>9.4710428271473468E-2</v>
      </c>
      <c r="BE34" s="120">
        <f t="shared" si="377"/>
        <v>9.4710428271473468E-2</v>
      </c>
      <c r="BF34" s="120">
        <f t="shared" si="377"/>
        <v>9.4710428271473468E-2</v>
      </c>
      <c r="BG34" s="120">
        <f t="shared" si="377"/>
        <v>9.4710428271473468E-2</v>
      </c>
      <c r="BH34" s="120">
        <f t="shared" si="377"/>
        <v>9.4710428271473468E-2</v>
      </c>
      <c r="BI34" s="120">
        <f t="shared" si="377"/>
        <v>9.4710428271473468E-2</v>
      </c>
      <c r="BJ34" s="120">
        <f t="shared" si="377"/>
        <v>9.4710428271473468E-2</v>
      </c>
      <c r="BK34" s="120">
        <f t="shared" si="377"/>
        <v>9.4710428271473468E-2</v>
      </c>
      <c r="BL34" s="120">
        <f t="shared" si="377"/>
        <v>9.4710428271473468E-2</v>
      </c>
      <c r="BM34" s="120">
        <f t="shared" si="377"/>
        <v>9.4710428271473468E-2</v>
      </c>
      <c r="BN34" s="120">
        <f t="shared" si="377"/>
        <v>9.4710428271473468E-2</v>
      </c>
      <c r="BO34" s="120">
        <f t="shared" si="377"/>
        <v>9.4710428271473468E-2</v>
      </c>
      <c r="BP34" s="120">
        <f t="shared" si="377"/>
        <v>9.4710428271473468E-2</v>
      </c>
      <c r="BQ34" s="120">
        <f t="shared" si="377"/>
        <v>9.4710428271473468E-2</v>
      </c>
      <c r="BR34" s="120">
        <f t="shared" si="377"/>
        <v>9.4710428271473468E-2</v>
      </c>
      <c r="BS34" s="120">
        <f t="shared" si="377"/>
        <v>9.4710428271473468E-2</v>
      </c>
    </row>
    <row r="35" spans="1:71">
      <c r="C35" s="177"/>
      <c r="D35" s="177"/>
      <c r="E35" s="391"/>
      <c r="F35" s="389"/>
      <c r="G35" s="389"/>
      <c r="H35" s="389"/>
      <c r="I35" s="389"/>
      <c r="J35" s="389"/>
      <c r="K35" s="389"/>
      <c r="L35" s="389"/>
      <c r="M35" s="389"/>
      <c r="N35" s="389"/>
      <c r="O35" s="389"/>
      <c r="P35" s="389"/>
      <c r="Q35" s="389"/>
      <c r="R35" s="389"/>
      <c r="S35" s="389"/>
      <c r="T35" s="389"/>
      <c r="U35" s="389"/>
      <c r="V35" s="389"/>
      <c r="W35" s="389"/>
      <c r="X35" s="389"/>
      <c r="Y35" s="389"/>
      <c r="Z35" s="389"/>
      <c r="AA35" s="389"/>
      <c r="AB35" s="389"/>
      <c r="AC35" s="389"/>
      <c r="AD35" s="389"/>
      <c r="AE35" s="389"/>
      <c r="AF35" s="389"/>
      <c r="AG35" s="389"/>
      <c r="AH35" s="389"/>
      <c r="AI35" s="389"/>
      <c r="AJ35" s="389"/>
      <c r="AK35" s="389"/>
      <c r="AL35" s="389"/>
      <c r="AM35" s="389"/>
      <c r="AN35" s="389"/>
      <c r="AO35" s="389"/>
      <c r="AP35" s="389"/>
      <c r="AQ35" s="389"/>
      <c r="AR35" s="389"/>
      <c r="AS35" s="389"/>
      <c r="AT35" s="389"/>
      <c r="AU35" s="389"/>
      <c r="AV35" s="389"/>
      <c r="AW35" s="389"/>
      <c r="AX35" s="389"/>
      <c r="AY35" s="389"/>
      <c r="AZ35" s="389"/>
      <c r="BA35" s="389"/>
      <c r="BB35" s="389"/>
      <c r="BC35" s="389"/>
      <c r="BD35" s="389"/>
      <c r="BE35" s="389"/>
      <c r="BF35" s="389"/>
      <c r="BG35" s="389"/>
      <c r="BH35" s="389"/>
      <c r="BI35" s="389"/>
      <c r="BJ35" s="389"/>
      <c r="BK35" s="389"/>
      <c r="BL35" s="389"/>
      <c r="BM35" s="389"/>
      <c r="BN35" s="389"/>
      <c r="BO35" s="389"/>
      <c r="BP35" s="389"/>
      <c r="BQ35" s="389"/>
      <c r="BR35" s="389"/>
      <c r="BS35" s="389"/>
    </row>
    <row r="36" spans="1:71">
      <c r="C36" s="178" t="s">
        <v>449</v>
      </c>
      <c r="D36" s="177"/>
      <c r="E36" s="391"/>
      <c r="F36" s="389"/>
      <c r="G36" s="389"/>
      <c r="H36" s="389"/>
      <c r="I36" s="389"/>
      <c r="J36" s="389"/>
      <c r="K36" s="389"/>
      <c r="L36" s="389"/>
      <c r="M36" s="389"/>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89"/>
      <c r="AK36" s="389"/>
      <c r="AL36" s="389"/>
      <c r="AM36" s="389"/>
      <c r="AN36" s="389"/>
      <c r="AO36" s="389"/>
      <c r="AP36" s="389"/>
      <c r="AQ36" s="389"/>
      <c r="AR36" s="389"/>
      <c r="AS36" s="389"/>
      <c r="AT36" s="389"/>
      <c r="AU36" s="389"/>
      <c r="AV36" s="389"/>
      <c r="AW36" s="389"/>
      <c r="AX36" s="389"/>
      <c r="AY36" s="389"/>
      <c r="AZ36" s="389"/>
      <c r="BA36" s="389"/>
      <c r="BB36" s="389"/>
      <c r="BC36" s="389"/>
      <c r="BD36" s="389"/>
      <c r="BE36" s="389"/>
      <c r="BF36" s="389"/>
      <c r="BG36" s="389"/>
      <c r="BH36" s="389"/>
      <c r="BI36" s="389"/>
      <c r="BJ36" s="389"/>
      <c r="BK36" s="389"/>
      <c r="BL36" s="389"/>
      <c r="BM36" s="389"/>
      <c r="BN36" s="389"/>
      <c r="BO36" s="389"/>
      <c r="BP36" s="389"/>
      <c r="BQ36" s="389"/>
      <c r="BR36" s="389"/>
      <c r="BS36" s="389"/>
    </row>
    <row r="37" spans="1:71">
      <c r="A37" s="46" t="s">
        <v>478</v>
      </c>
      <c r="C37" s="207" t="s">
        <v>491</v>
      </c>
      <c r="D37" s="352" t="s">
        <v>769</v>
      </c>
      <c r="E37" s="392"/>
      <c r="F37" s="126">
        <f>F7+$D$2*(F9+F15+F6)-(1-$D$2)*F8+(1-$D$2-$D$4*$B$1)*(E10/E31-$D$3)+$B$1*(E19/E22*E20/E24-$E$1)</f>
        <v>3.6973407777738674E-3</v>
      </c>
      <c r="G37" s="126">
        <f t="shared" ref="G37:AL37" si="378">G7+$D$2*(G9+G15+G6)-(1-$D$2)*G8+(1-$D$2-$D$4*$B$1)*(F10/F31-$D$3)+$B$1*(F19/F22*F20/F24-$E$1)</f>
        <v>3.8527383060587206E-3</v>
      </c>
      <c r="H37" s="126">
        <f t="shared" si="378"/>
        <v>3.9635077684862458E-3</v>
      </c>
      <c r="I37" s="126">
        <f t="shared" si="378"/>
        <v>4.151461579748222E-3</v>
      </c>
      <c r="J37" s="126">
        <f t="shared" si="378"/>
        <v>4.1423225559138275E-3</v>
      </c>
      <c r="K37" s="126">
        <f t="shared" si="378"/>
        <v>4.2897521271418361E-3</v>
      </c>
      <c r="L37" s="126">
        <f t="shared" si="378"/>
        <v>4.4522357705960146E-3</v>
      </c>
      <c r="M37" s="126">
        <f t="shared" si="378"/>
        <v>4.5949599333833897E-3</v>
      </c>
      <c r="N37" s="126">
        <f t="shared" si="378"/>
        <v>4.7384532854980082E-3</v>
      </c>
      <c r="O37" s="126">
        <f t="shared" si="378"/>
        <v>4.7061160686120516E-3</v>
      </c>
      <c r="P37" s="126">
        <f t="shared" si="378"/>
        <v>4.8770682127741508E-3</v>
      </c>
      <c r="Q37" s="126">
        <f t="shared" si="378"/>
        <v>4.9783063305767414E-3</v>
      </c>
      <c r="R37" s="126">
        <f t="shared" si="378"/>
        <v>4.960803663549289E-3</v>
      </c>
      <c r="S37" s="126">
        <f t="shared" si="378"/>
        <v>4.8552076023313101E-3</v>
      </c>
      <c r="T37" s="126">
        <f t="shared" si="378"/>
        <v>4.7310626072862745E-3</v>
      </c>
      <c r="U37" s="126">
        <f t="shared" si="378"/>
        <v>4.6695208202869355E-3</v>
      </c>
      <c r="V37" s="126">
        <f t="shared" si="378"/>
        <v>4.5762354326926331E-3</v>
      </c>
      <c r="W37" s="126">
        <f t="shared" si="378"/>
        <v>4.3964489580884929E-3</v>
      </c>
      <c r="X37" s="126">
        <f t="shared" si="378"/>
        <v>4.1814474631054711E-3</v>
      </c>
      <c r="Y37" s="126">
        <f t="shared" si="378"/>
        <v>3.8862079713540289E-3</v>
      </c>
      <c r="Z37" s="126">
        <f t="shared" si="378"/>
        <v>3.7443333706781976E-3</v>
      </c>
      <c r="AA37" s="126">
        <f t="shared" si="378"/>
        <v>3.6428125876423203E-3</v>
      </c>
      <c r="AB37" s="126">
        <f t="shared" si="378"/>
        <v>3.667343396316078E-3</v>
      </c>
      <c r="AC37" s="126">
        <f t="shared" si="378"/>
        <v>3.7813245075320619E-3</v>
      </c>
      <c r="AD37" s="126">
        <f t="shared" si="378"/>
        <v>3.8979470077061197E-3</v>
      </c>
      <c r="AE37" s="126">
        <f t="shared" si="378"/>
        <v>4.0422991200766128E-3</v>
      </c>
      <c r="AF37" s="126">
        <f t="shared" si="378"/>
        <v>4.108712958321885E-3</v>
      </c>
      <c r="AG37" s="126">
        <f t="shared" si="378"/>
        <v>4.0862100883550072E-3</v>
      </c>
      <c r="AH37" s="126">
        <f t="shared" si="378"/>
        <v>3.967712329043009E-3</v>
      </c>
      <c r="AI37" s="126" t="e">
        <f t="shared" si="378"/>
        <v>#VALUE!</v>
      </c>
      <c r="AJ37" s="126" t="e">
        <f t="shared" si="378"/>
        <v>#VALUE!</v>
      </c>
      <c r="AK37" s="126" t="e">
        <f t="shared" si="378"/>
        <v>#VALUE!</v>
      </c>
      <c r="AL37" s="126" t="e">
        <f t="shared" si="378"/>
        <v>#VALUE!</v>
      </c>
      <c r="AM37" s="126" t="e">
        <f t="shared" ref="AM37" si="379">AM7+$D$2*(AM9+AM15+AM6)-(1-$D$2)*AM8+(1-$D$2-$D$4*$B$1)*(AL10/AL31-$D$3)+$B$1*(AL19/AL22*AL20/AL24-$E$1)</f>
        <v>#VALUE!</v>
      </c>
      <c r="AN37" s="126" t="e">
        <f t="shared" ref="AN37" si="380">AN7+$D$2*(AN9+AN15+AN6)-(1-$D$2)*AN8+(1-$D$2-$D$4*$B$1)*(AM10/AM31-$D$3)+$B$1*(AM19/AM22*AM20/AM24-$E$1)</f>
        <v>#VALUE!</v>
      </c>
      <c r="AO37" s="126" t="e">
        <f t="shared" ref="AO37" si="381">AO7+$D$2*(AO9+AO15+AO6)-(1-$D$2)*AO8+(1-$D$2-$D$4*$B$1)*(AN10/AN31-$D$3)+$B$1*(AN19/AN22*AN20/AN24-$E$1)</f>
        <v>#VALUE!</v>
      </c>
      <c r="AP37" s="126" t="e">
        <f t="shared" ref="AP37" si="382">AP7+$D$2*(AP9+AP15+AP6)-(1-$D$2)*AP8+(1-$D$2-$D$4*$B$1)*(AO10/AO31-$D$3)+$B$1*(AO19/AO22*AO20/AO24-$E$1)</f>
        <v>#VALUE!</v>
      </c>
      <c r="AQ37" s="126" t="e">
        <f t="shared" ref="AQ37" si="383">AQ7+$D$2*(AQ9+AQ15+AQ6)-(1-$D$2)*AQ8+(1-$D$2-$D$4*$B$1)*(AP10/AP31-$D$3)+$B$1*(AP19/AP22*AP20/AP24-$E$1)</f>
        <v>#VALUE!</v>
      </c>
      <c r="AR37" s="126" t="e">
        <f t="shared" ref="AR37" si="384">AR7+$D$2*(AR9+AR15+AR6)-(1-$D$2)*AR8+(1-$D$2-$D$4*$B$1)*(AQ10/AQ31-$D$3)+$B$1*(AQ19/AQ22*AQ20/AQ24-$E$1)</f>
        <v>#VALUE!</v>
      </c>
      <c r="AS37" s="126" t="e">
        <f t="shared" ref="AS37" si="385">AS7+$D$2*(AS9+AS15+AS6)-(1-$D$2)*AS8+(1-$D$2-$D$4*$B$1)*(AR10/AR31-$D$3)+$B$1*(AR19/AR22*AR20/AR24-$E$1)</f>
        <v>#VALUE!</v>
      </c>
      <c r="AT37" s="126" t="e">
        <f t="shared" ref="AT37" si="386">AT7+$D$2*(AT9+AT15+AT6)-(1-$D$2)*AT8+(1-$D$2-$D$4*$B$1)*(AS10/AS31-$D$3)+$B$1*(AS19/AS22*AS20/AS24-$E$1)</f>
        <v>#VALUE!</v>
      </c>
      <c r="AU37" s="126" t="e">
        <f t="shared" ref="AU37" si="387">AU7+$D$2*(AU9+AU15+AU6)-(1-$D$2)*AU8+(1-$D$2-$D$4*$B$1)*(AT10/AT31-$D$3)+$B$1*(AT19/AT22*AT20/AT24-$E$1)</f>
        <v>#VALUE!</v>
      </c>
      <c r="AV37" s="126" t="e">
        <f t="shared" ref="AV37" si="388">AV7+$D$2*(AV9+AV15+AV6)-(1-$D$2)*AV8+(1-$D$2-$D$4*$B$1)*(AU10/AU31-$D$3)+$B$1*(AU19/AU22*AU20/AU24-$E$1)</f>
        <v>#VALUE!</v>
      </c>
      <c r="AW37" s="126" t="e">
        <f t="shared" ref="AW37" si="389">AW7+$D$2*(AW9+AW15+AW6)-(1-$D$2)*AW8+(1-$D$2-$D$4*$B$1)*(AV10/AV31-$D$3)+$B$1*(AV19/AV22*AV20/AV24-$E$1)</f>
        <v>#VALUE!</v>
      </c>
      <c r="AX37" s="126" t="e">
        <f t="shared" ref="AX37" si="390">AX7+$D$2*(AX9+AX15+AX6)-(1-$D$2)*AX8+(1-$D$2-$D$4*$B$1)*(AW10/AW31-$D$3)+$B$1*(AW19/AW22*AW20/AW24-$E$1)</f>
        <v>#VALUE!</v>
      </c>
      <c r="AY37" s="126" t="e">
        <f t="shared" ref="AY37" si="391">AY7+$D$2*(AY9+AY15+AY6)-(1-$D$2)*AY8+(1-$D$2-$D$4*$B$1)*(AX10/AX31-$D$3)+$B$1*(AX19/AX22*AX20/AX24-$E$1)</f>
        <v>#VALUE!</v>
      </c>
      <c r="AZ37" s="126" t="e">
        <f t="shared" ref="AZ37" si="392">AZ7+$D$2*(AZ9+AZ15+AZ6)-(1-$D$2)*AZ8+(1-$D$2-$D$4*$B$1)*(AY10/AY31-$D$3)+$B$1*(AY19/AY22*AY20/AY24-$E$1)</f>
        <v>#VALUE!</v>
      </c>
      <c r="BA37" s="126" t="e">
        <f t="shared" ref="BA37" si="393">BA7+$D$2*(BA9+BA15+BA6)-(1-$D$2)*BA8+(1-$D$2-$D$4*$B$1)*(AZ10/AZ31-$D$3)+$B$1*(AZ19/AZ22*AZ20/AZ24-$E$1)</f>
        <v>#VALUE!</v>
      </c>
      <c r="BB37" s="126" t="e">
        <f t="shared" ref="BB37" si="394">BB7+$D$2*(BB9+BB15+BB6)-(1-$D$2)*BB8+(1-$D$2-$D$4*$B$1)*(BA10/BA31-$D$3)+$B$1*(BA19/BA22*BA20/BA24-$E$1)</f>
        <v>#VALUE!</v>
      </c>
      <c r="BC37" s="126" t="e">
        <f t="shared" ref="BC37" si="395">BC7+$D$2*(BC9+BC15+BC6)-(1-$D$2)*BC8+(1-$D$2-$D$4*$B$1)*(BB10/BB31-$D$3)+$B$1*(BB19/BB22*BB20/BB24-$E$1)</f>
        <v>#VALUE!</v>
      </c>
      <c r="BD37" s="126" t="e">
        <f t="shared" ref="BD37" si="396">BD7+$D$2*(BD9+BD15+BD6)-(1-$D$2)*BD8+(1-$D$2-$D$4*$B$1)*(BC10/BC31-$D$3)+$B$1*(BC19/BC22*BC20/BC24-$E$1)</f>
        <v>#VALUE!</v>
      </c>
      <c r="BE37" s="126" t="e">
        <f t="shared" ref="BE37" si="397">BE7+$D$2*(BE9+BE15+BE6)-(1-$D$2)*BE8+(1-$D$2-$D$4*$B$1)*(BD10/BD31-$D$3)+$B$1*(BD19/BD22*BD20/BD24-$E$1)</f>
        <v>#VALUE!</v>
      </c>
      <c r="BF37" s="126" t="e">
        <f t="shared" ref="BF37" si="398">BF7+$D$2*(BF9+BF15+BF6)-(1-$D$2)*BF8+(1-$D$2-$D$4*$B$1)*(BE10/BE31-$D$3)+$B$1*(BE19/BE22*BE20/BE24-$E$1)</f>
        <v>#VALUE!</v>
      </c>
      <c r="BG37" s="126" t="e">
        <f t="shared" ref="BG37" si="399">BG7+$D$2*(BG9+BG15+BG6)-(1-$D$2)*BG8+(1-$D$2-$D$4*$B$1)*(BF10/BF31-$D$3)+$B$1*(BF19/BF22*BF20/BF24-$E$1)</f>
        <v>#VALUE!</v>
      </c>
      <c r="BH37" s="126" t="e">
        <f t="shared" ref="BH37" si="400">BH7+$D$2*(BH9+BH15+BH6)-(1-$D$2)*BH8+(1-$D$2-$D$4*$B$1)*(BG10/BG31-$D$3)+$B$1*(BG19/BG22*BG20/BG24-$E$1)</f>
        <v>#VALUE!</v>
      </c>
      <c r="BI37" s="126" t="e">
        <f t="shared" ref="BI37" si="401">BI7+$D$2*(BI9+BI15+BI6)-(1-$D$2)*BI8+(1-$D$2-$D$4*$B$1)*(BH10/BH31-$D$3)+$B$1*(BH19/BH22*BH20/BH24-$E$1)</f>
        <v>#VALUE!</v>
      </c>
      <c r="BJ37" s="126" t="e">
        <f t="shared" ref="BJ37" si="402">BJ7+$D$2*(BJ9+BJ15+BJ6)-(1-$D$2)*BJ8+(1-$D$2-$D$4*$B$1)*(BI10/BI31-$D$3)+$B$1*(BI19/BI22*BI20/BI24-$E$1)</f>
        <v>#VALUE!</v>
      </c>
      <c r="BK37" s="126" t="e">
        <f t="shared" ref="BK37" si="403">BK7+$D$2*(BK9+BK15+BK6)-(1-$D$2)*BK8+(1-$D$2-$D$4*$B$1)*(BJ10/BJ31-$D$3)+$B$1*(BJ19/BJ22*BJ20/BJ24-$E$1)</f>
        <v>#VALUE!</v>
      </c>
      <c r="BL37" s="126" t="e">
        <f t="shared" ref="BL37" si="404">BL7+$D$2*(BL9+BL15+BL6)-(1-$D$2)*BL8+(1-$D$2-$D$4*$B$1)*(BK10/BK31-$D$3)+$B$1*(BK19/BK22*BK20/BK24-$E$1)</f>
        <v>#VALUE!</v>
      </c>
      <c r="BM37" s="126" t="e">
        <f t="shared" ref="BM37" si="405">BM7+$D$2*(BM9+BM15+BM6)-(1-$D$2)*BM8+(1-$D$2-$D$4*$B$1)*(BL10/BL31-$D$3)+$B$1*(BL19/BL22*BL20/BL24-$E$1)</f>
        <v>#VALUE!</v>
      </c>
      <c r="BN37" s="126" t="e">
        <f t="shared" ref="BN37" si="406">BN7+$D$2*(BN9+BN15+BN6)-(1-$D$2)*BN8+(1-$D$2-$D$4*$B$1)*(BM10/BM31-$D$3)+$B$1*(BM19/BM22*BM20/BM24-$E$1)</f>
        <v>#VALUE!</v>
      </c>
      <c r="BO37" s="126" t="e">
        <f t="shared" ref="BO37" si="407">BO7+$D$2*(BO9+BO15+BO6)-(1-$D$2)*BO8+(1-$D$2-$D$4*$B$1)*(BN10/BN31-$D$3)+$B$1*(BN19/BN22*BN20/BN24-$E$1)</f>
        <v>#VALUE!</v>
      </c>
      <c r="BP37" s="126" t="e">
        <f t="shared" ref="BP37" si="408">BP7+$D$2*(BP9+BP15+BP6)-(1-$D$2)*BP8+(1-$D$2-$D$4*$B$1)*(BO10/BO31-$D$3)+$B$1*(BO19/BO22*BO20/BO24-$E$1)</f>
        <v>#VALUE!</v>
      </c>
      <c r="BQ37" s="126" t="e">
        <f t="shared" ref="BQ37" si="409">BQ7+$D$2*(BQ9+BQ15+BQ6)-(1-$D$2)*BQ8+(1-$D$2-$D$4*$B$1)*(BP10/BP31-$D$3)+$B$1*(BP19/BP22*BP20/BP24-$E$1)</f>
        <v>#VALUE!</v>
      </c>
      <c r="BR37" s="126" t="e">
        <f t="shared" ref="BR37" si="410">BR7+$D$2*(BR9+BR15+BR6)-(1-$D$2)*BR8+(1-$D$2-$D$4*$B$1)*(BQ10/BQ31-$D$3)+$B$1*(BQ19/BQ22*BQ20/BQ24-$E$1)</f>
        <v>#VALUE!</v>
      </c>
      <c r="BS37" s="126" t="e">
        <f t="shared" ref="BS37" si="411">BS7+$D$2*(BS9+BS15+BS6)-(1-$D$2)*BS8+(1-$D$2-$D$4*$B$1)*(BR10/BR31-$D$3)+$B$1*(BR19/BR22*BR20/BR24-$E$1)</f>
        <v>#VALUE!</v>
      </c>
    </row>
    <row r="38" spans="1:71">
      <c r="A38" s="46" t="s">
        <v>487</v>
      </c>
      <c r="C38" s="208" t="s">
        <v>437</v>
      </c>
      <c r="D38" s="352" t="s">
        <v>779</v>
      </c>
      <c r="E38" s="119"/>
      <c r="F38" s="393">
        <f t="shared" ref="F38:AL38" si="412">(1+F30)*(1+F8)-1</f>
        <v>1.2494823657683618E-2</v>
      </c>
      <c r="G38" s="394">
        <f t="shared" si="412"/>
        <v>1.2446167452388579E-2</v>
      </c>
      <c r="H38" s="394">
        <f t="shared" si="412"/>
        <v>1.2400022026775703E-2</v>
      </c>
      <c r="I38" s="394">
        <f t="shared" si="412"/>
        <v>1.2392244485488479E-2</v>
      </c>
      <c r="J38" s="394">
        <f t="shared" si="412"/>
        <v>1.2189206958629351E-2</v>
      </c>
      <c r="K38" s="394">
        <f t="shared" si="412"/>
        <v>1.2148559936511871E-2</v>
      </c>
      <c r="L38" s="394">
        <f t="shared" si="412"/>
        <v>1.2126944278569196E-2</v>
      </c>
      <c r="M38" s="394">
        <f t="shared" si="412"/>
        <v>1.2089005491921156E-2</v>
      </c>
      <c r="N38" s="394">
        <f t="shared" si="412"/>
        <v>1.2034750632938351E-2</v>
      </c>
      <c r="O38" s="394">
        <f t="shared" si="412"/>
        <v>1.1827069154482395E-2</v>
      </c>
      <c r="P38" s="394">
        <f t="shared" si="412"/>
        <v>1.1807873553600468E-2</v>
      </c>
      <c r="Q38" s="394">
        <f t="shared" si="412"/>
        <v>1.1721756233477709E-2</v>
      </c>
      <c r="R38" s="394">
        <f t="shared" si="412"/>
        <v>1.1519066388963717E-2</v>
      </c>
      <c r="S38" s="394">
        <f t="shared" si="412"/>
        <v>1.1250593341886495E-2</v>
      </c>
      <c r="T38" s="394">
        <f t="shared" si="412"/>
        <v>1.0966204096677146E-2</v>
      </c>
      <c r="U38" s="394">
        <f t="shared" si="412"/>
        <v>1.074782454090939E-2</v>
      </c>
      <c r="V38" s="394">
        <f t="shared" si="412"/>
        <v>1.0480433999968897E-2</v>
      </c>
      <c r="W38" s="394">
        <f t="shared" si="412"/>
        <v>1.0147922798109388E-2</v>
      </c>
      <c r="X38" s="394">
        <f t="shared" si="412"/>
        <v>9.782257530685623E-3</v>
      </c>
      <c r="Y38" s="394">
        <f t="shared" si="412"/>
        <v>9.3186193666878747E-3</v>
      </c>
      <c r="Z38" s="394">
        <f t="shared" si="412"/>
        <v>9.0126646727934911E-3</v>
      </c>
      <c r="AA38" s="394">
        <f t="shared" si="412"/>
        <v>8.7689993427675361E-3</v>
      </c>
      <c r="AB38" s="394">
        <f t="shared" si="412"/>
        <v>8.6359470934436189E-3</v>
      </c>
      <c r="AC38" s="394">
        <f t="shared" si="412"/>
        <v>8.6143500109048254E-3</v>
      </c>
      <c r="AD38" s="394">
        <f t="shared" si="412"/>
        <v>8.5785119014687439E-3</v>
      </c>
      <c r="AE38" s="394">
        <f t="shared" si="412"/>
        <v>8.591323882549684E-3</v>
      </c>
      <c r="AF38" s="394">
        <f t="shared" si="412"/>
        <v>8.5270540212347701E-3</v>
      </c>
      <c r="AG38" s="394">
        <f t="shared" si="412"/>
        <v>8.3376839793360968E-3</v>
      </c>
      <c r="AH38" s="394">
        <f t="shared" si="412"/>
        <v>8.0534499927082948E-3</v>
      </c>
      <c r="AI38" s="394" t="e">
        <f t="shared" si="412"/>
        <v>#VALUE!</v>
      </c>
      <c r="AJ38" s="394" t="e">
        <f t="shared" si="412"/>
        <v>#VALUE!</v>
      </c>
      <c r="AK38" s="394" t="e">
        <f t="shared" si="412"/>
        <v>#VALUE!</v>
      </c>
      <c r="AL38" s="394" t="e">
        <f t="shared" si="412"/>
        <v>#VALUE!</v>
      </c>
      <c r="AM38" s="394" t="e">
        <f t="shared" ref="AM38:BS38" si="413">(1+AM30)*(1+AM8)-1</f>
        <v>#VALUE!</v>
      </c>
      <c r="AN38" s="394" t="e">
        <f t="shared" si="413"/>
        <v>#VALUE!</v>
      </c>
      <c r="AO38" s="394" t="e">
        <f t="shared" si="413"/>
        <v>#VALUE!</v>
      </c>
      <c r="AP38" s="394" t="e">
        <f t="shared" si="413"/>
        <v>#VALUE!</v>
      </c>
      <c r="AQ38" s="394" t="e">
        <f t="shared" si="413"/>
        <v>#VALUE!</v>
      </c>
      <c r="AR38" s="394" t="e">
        <f t="shared" si="413"/>
        <v>#VALUE!</v>
      </c>
      <c r="AS38" s="394" t="e">
        <f t="shared" si="413"/>
        <v>#VALUE!</v>
      </c>
      <c r="AT38" s="394" t="e">
        <f t="shared" si="413"/>
        <v>#VALUE!</v>
      </c>
      <c r="AU38" s="394" t="e">
        <f t="shared" si="413"/>
        <v>#VALUE!</v>
      </c>
      <c r="AV38" s="394" t="e">
        <f t="shared" si="413"/>
        <v>#VALUE!</v>
      </c>
      <c r="AW38" s="394" t="e">
        <f t="shared" si="413"/>
        <v>#VALUE!</v>
      </c>
      <c r="AX38" s="394" t="e">
        <f t="shared" si="413"/>
        <v>#VALUE!</v>
      </c>
      <c r="AY38" s="394" t="e">
        <f t="shared" si="413"/>
        <v>#VALUE!</v>
      </c>
      <c r="AZ38" s="394" t="e">
        <f t="shared" si="413"/>
        <v>#VALUE!</v>
      </c>
      <c r="BA38" s="394" t="e">
        <f t="shared" si="413"/>
        <v>#VALUE!</v>
      </c>
      <c r="BB38" s="394" t="e">
        <f t="shared" si="413"/>
        <v>#VALUE!</v>
      </c>
      <c r="BC38" s="394" t="e">
        <f t="shared" si="413"/>
        <v>#VALUE!</v>
      </c>
      <c r="BD38" s="394" t="e">
        <f t="shared" si="413"/>
        <v>#VALUE!</v>
      </c>
      <c r="BE38" s="394" t="e">
        <f t="shared" si="413"/>
        <v>#VALUE!</v>
      </c>
      <c r="BF38" s="394" t="e">
        <f t="shared" si="413"/>
        <v>#VALUE!</v>
      </c>
      <c r="BG38" s="394" t="e">
        <f t="shared" si="413"/>
        <v>#VALUE!</v>
      </c>
      <c r="BH38" s="394" t="e">
        <f t="shared" si="413"/>
        <v>#VALUE!</v>
      </c>
      <c r="BI38" s="394" t="e">
        <f t="shared" si="413"/>
        <v>#VALUE!</v>
      </c>
      <c r="BJ38" s="394" t="e">
        <f t="shared" si="413"/>
        <v>#VALUE!</v>
      </c>
      <c r="BK38" s="394" t="e">
        <f t="shared" si="413"/>
        <v>#VALUE!</v>
      </c>
      <c r="BL38" s="394" t="e">
        <f t="shared" si="413"/>
        <v>#VALUE!</v>
      </c>
      <c r="BM38" s="394" t="e">
        <f t="shared" si="413"/>
        <v>#VALUE!</v>
      </c>
      <c r="BN38" s="394" t="e">
        <f t="shared" si="413"/>
        <v>#VALUE!</v>
      </c>
      <c r="BO38" s="394" t="e">
        <f t="shared" si="413"/>
        <v>#VALUE!</v>
      </c>
      <c r="BP38" s="394" t="e">
        <f t="shared" si="413"/>
        <v>#VALUE!</v>
      </c>
      <c r="BQ38" s="394" t="e">
        <f t="shared" si="413"/>
        <v>#VALUE!</v>
      </c>
      <c r="BR38" s="394" t="e">
        <f t="shared" si="413"/>
        <v>#VALUE!</v>
      </c>
      <c r="BS38" s="394" t="e">
        <f t="shared" si="413"/>
        <v>#VALUE!</v>
      </c>
    </row>
    <row r="39" spans="1:71">
      <c r="C39" s="208" t="s">
        <v>484</v>
      </c>
      <c r="D39" s="179"/>
      <c r="E39" s="119"/>
      <c r="F39" s="394">
        <f>F29</f>
        <v>3.1801335087406901E-3</v>
      </c>
      <c r="G39" s="394">
        <f t="shared" ref="G39:AL39" si="414">G29</f>
        <v>3.2161477319645471E-3</v>
      </c>
      <c r="H39" s="394">
        <f t="shared" si="414"/>
        <v>3.2534265390784523E-3</v>
      </c>
      <c r="I39" s="394">
        <f t="shared" si="414"/>
        <v>3.2614902148999647E-3</v>
      </c>
      <c r="J39" s="394">
        <f t="shared" si="414"/>
        <v>3.4352363169294353E-3</v>
      </c>
      <c r="K39" s="394">
        <f t="shared" si="414"/>
        <v>3.4696029794625272E-3</v>
      </c>
      <c r="L39" s="394">
        <f t="shared" si="414"/>
        <v>3.4894487799275176E-3</v>
      </c>
      <c r="M39" s="394">
        <f t="shared" si="414"/>
        <v>3.5244151685349667E-3</v>
      </c>
      <c r="N39" s="394">
        <f t="shared" si="414"/>
        <v>3.5734821040211973E-3</v>
      </c>
      <c r="O39" s="394">
        <f t="shared" si="414"/>
        <v>3.7497575307676723E-3</v>
      </c>
      <c r="P39" s="394">
        <f t="shared" si="414"/>
        <v>3.7629762573838654E-3</v>
      </c>
      <c r="Q39" s="394">
        <f t="shared" si="414"/>
        <v>3.8325357908401969E-3</v>
      </c>
      <c r="R39" s="394">
        <f t="shared" si="414"/>
        <v>3.9970759381824372E-3</v>
      </c>
      <c r="S39" s="394">
        <f t="shared" si="414"/>
        <v>4.2100192089431498E-3</v>
      </c>
      <c r="T39" s="394">
        <f t="shared" si="414"/>
        <v>4.4275953853332162E-3</v>
      </c>
      <c r="U39" s="394">
        <f t="shared" si="414"/>
        <v>4.5812025220579589E-3</v>
      </c>
      <c r="V39" s="394">
        <f t="shared" si="414"/>
        <v>4.7693850242715996E-3</v>
      </c>
      <c r="W39" s="394">
        <f t="shared" si="414"/>
        <v>5.0040182733044336E-3</v>
      </c>
      <c r="X39" s="394">
        <f t="shared" si="414"/>
        <v>5.2563924404414042E-3</v>
      </c>
      <c r="Y39" s="394">
        <f t="shared" si="414"/>
        <v>5.579882326255392E-3</v>
      </c>
      <c r="Z39" s="394">
        <f t="shared" si="414"/>
        <v>5.7578105602797969E-3</v>
      </c>
      <c r="AA39" s="394">
        <f t="shared" si="414"/>
        <v>5.8761348214466658E-3</v>
      </c>
      <c r="AB39" s="394">
        <f t="shared" si="414"/>
        <v>5.8969902426129206E-3</v>
      </c>
      <c r="AC39" s="394">
        <f t="shared" si="414"/>
        <v>5.8238679578803687E-3</v>
      </c>
      <c r="AD39" s="394">
        <f t="shared" si="414"/>
        <v>5.7659244663184062E-3</v>
      </c>
      <c r="AE39" s="394">
        <f t="shared" si="414"/>
        <v>5.6698595159756504E-3</v>
      </c>
      <c r="AF39" s="394">
        <f t="shared" si="414"/>
        <v>5.6424027751122985E-3</v>
      </c>
      <c r="AG39" s="394">
        <f t="shared" si="414"/>
        <v>5.7207061302515516E-3</v>
      </c>
      <c r="AH39" s="394">
        <f t="shared" si="414"/>
        <v>5.8749722992432751E-3</v>
      </c>
      <c r="AI39" s="394" t="e">
        <f t="shared" si="414"/>
        <v>#VALUE!</v>
      </c>
      <c r="AJ39" s="394" t="e">
        <f t="shared" si="414"/>
        <v>#VALUE!</v>
      </c>
      <c r="AK39" s="394" t="e">
        <f t="shared" si="414"/>
        <v>#VALUE!</v>
      </c>
      <c r="AL39" s="394" t="e">
        <f t="shared" si="414"/>
        <v>#VALUE!</v>
      </c>
      <c r="AM39" s="394" t="e">
        <f t="shared" ref="AM39:BS39" si="415">AM29</f>
        <v>#VALUE!</v>
      </c>
      <c r="AN39" s="394" t="e">
        <f t="shared" si="415"/>
        <v>#VALUE!</v>
      </c>
      <c r="AO39" s="394" t="e">
        <f t="shared" si="415"/>
        <v>#VALUE!</v>
      </c>
      <c r="AP39" s="394" t="e">
        <f t="shared" si="415"/>
        <v>#VALUE!</v>
      </c>
      <c r="AQ39" s="394" t="e">
        <f t="shared" si="415"/>
        <v>#VALUE!</v>
      </c>
      <c r="AR39" s="394" t="e">
        <f t="shared" si="415"/>
        <v>#VALUE!</v>
      </c>
      <c r="AS39" s="394" t="e">
        <f t="shared" si="415"/>
        <v>#VALUE!</v>
      </c>
      <c r="AT39" s="394" t="e">
        <f t="shared" si="415"/>
        <v>#VALUE!</v>
      </c>
      <c r="AU39" s="394" t="e">
        <f t="shared" si="415"/>
        <v>#VALUE!</v>
      </c>
      <c r="AV39" s="394" t="e">
        <f t="shared" si="415"/>
        <v>#VALUE!</v>
      </c>
      <c r="AW39" s="394" t="e">
        <f t="shared" si="415"/>
        <v>#VALUE!</v>
      </c>
      <c r="AX39" s="394" t="e">
        <f t="shared" si="415"/>
        <v>#VALUE!</v>
      </c>
      <c r="AY39" s="394" t="e">
        <f t="shared" si="415"/>
        <v>#VALUE!</v>
      </c>
      <c r="AZ39" s="394" t="e">
        <f t="shared" si="415"/>
        <v>#VALUE!</v>
      </c>
      <c r="BA39" s="394" t="e">
        <f t="shared" si="415"/>
        <v>#VALUE!</v>
      </c>
      <c r="BB39" s="394" t="e">
        <f t="shared" si="415"/>
        <v>#VALUE!</v>
      </c>
      <c r="BC39" s="394" t="e">
        <f t="shared" si="415"/>
        <v>#VALUE!</v>
      </c>
      <c r="BD39" s="394" t="e">
        <f t="shared" si="415"/>
        <v>#VALUE!</v>
      </c>
      <c r="BE39" s="394" t="e">
        <f t="shared" si="415"/>
        <v>#VALUE!</v>
      </c>
      <c r="BF39" s="394" t="e">
        <f t="shared" si="415"/>
        <v>#VALUE!</v>
      </c>
      <c r="BG39" s="394" t="e">
        <f t="shared" si="415"/>
        <v>#VALUE!</v>
      </c>
      <c r="BH39" s="394" t="e">
        <f t="shared" si="415"/>
        <v>#VALUE!</v>
      </c>
      <c r="BI39" s="394" t="e">
        <f t="shared" si="415"/>
        <v>#VALUE!</v>
      </c>
      <c r="BJ39" s="394" t="e">
        <f t="shared" si="415"/>
        <v>#VALUE!</v>
      </c>
      <c r="BK39" s="394" t="e">
        <f t="shared" si="415"/>
        <v>#VALUE!</v>
      </c>
      <c r="BL39" s="394" t="e">
        <f t="shared" si="415"/>
        <v>#VALUE!</v>
      </c>
      <c r="BM39" s="394" t="e">
        <f t="shared" si="415"/>
        <v>#VALUE!</v>
      </c>
      <c r="BN39" s="394" t="e">
        <f t="shared" si="415"/>
        <v>#VALUE!</v>
      </c>
      <c r="BO39" s="394" t="e">
        <f t="shared" si="415"/>
        <v>#VALUE!</v>
      </c>
      <c r="BP39" s="394" t="e">
        <f t="shared" si="415"/>
        <v>#VALUE!</v>
      </c>
      <c r="BQ39" s="394" t="e">
        <f t="shared" si="415"/>
        <v>#VALUE!</v>
      </c>
      <c r="BR39" s="394" t="e">
        <f t="shared" si="415"/>
        <v>#VALUE!</v>
      </c>
      <c r="BS39" s="394" t="e">
        <f t="shared" si="415"/>
        <v>#VALUE!</v>
      </c>
    </row>
    <row r="40" spans="1:71" s="8" customFormat="1">
      <c r="A40" s="47"/>
      <c r="B40"/>
      <c r="C40" s="209" t="s">
        <v>438</v>
      </c>
      <c r="D40" s="404" t="s">
        <v>423</v>
      </c>
      <c r="E40" s="395">
        <f>InputDataA_GeneralAssumptions!J18</f>
        <v>12711.705186853</v>
      </c>
      <c r="F40" s="396">
        <f>E40*(1+F30)</f>
        <v>12757.958919195889</v>
      </c>
      <c r="G40" s="396">
        <f t="shared" ref="G40:AL40" si="416">F40*(1+G30)</f>
        <v>12806.394464577967</v>
      </c>
      <c r="H40" s="396">
        <f t="shared" si="416"/>
        <v>12856.460822803478</v>
      </c>
      <c r="I40" s="396">
        <f t="shared" si="416"/>
        <v>12909.166570611045</v>
      </c>
      <c r="J40" s="396">
        <f t="shared" si="416"/>
        <v>12961.986921014812</v>
      </c>
      <c r="K40" s="396">
        <f t="shared" si="416"/>
        <v>13016.95638345187</v>
      </c>
      <c r="L40" s="396">
        <f t="shared" si="416"/>
        <v>13074.295120864786</v>
      </c>
      <c r="M40" s="396">
        <f t="shared" si="416"/>
        <v>13133.771232055557</v>
      </c>
      <c r="N40" s="396">
        <f t="shared" si="416"/>
        <v>13195.419371078047</v>
      </c>
      <c r="O40" s="396">
        <f t="shared" si="416"/>
        <v>13256.938238802291</v>
      </c>
      <c r="P40" s="396">
        <f t="shared" si="416"/>
        <v>13321.027077303032</v>
      </c>
      <c r="Q40" s="396">
        <f t="shared" si="416"/>
        <v>13386.786886467435</v>
      </c>
      <c r="R40" s="396">
        <f t="shared" si="416"/>
        <v>13452.642701922568</v>
      </c>
      <c r="S40" s="396">
        <f t="shared" si="416"/>
        <v>13517.402856691751</v>
      </c>
      <c r="T40" s="396">
        <f t="shared" si="416"/>
        <v>13580.795833464312</v>
      </c>
      <c r="U40" s="396">
        <f t="shared" si="416"/>
        <v>13643.652921044639</v>
      </c>
      <c r="V40" s="396">
        <f t="shared" si="416"/>
        <v>13705.527643819878</v>
      </c>
      <c r="W40" s="396">
        <f t="shared" si="416"/>
        <v>13765.212952566271</v>
      </c>
      <c r="X40" s="396">
        <f t="shared" si="416"/>
        <v>13822.189739518843</v>
      </c>
      <c r="Y40" s="396">
        <f t="shared" si="416"/>
        <v>13875.305170053694</v>
      </c>
      <c r="Z40" s="396">
        <f t="shared" si="416"/>
        <v>13926.651688140484</v>
      </c>
      <c r="AA40" s="396">
        <f t="shared" si="416"/>
        <v>13976.774122785178</v>
      </c>
      <c r="AB40" s="396">
        <f t="shared" si="416"/>
        <v>14027.429193221376</v>
      </c>
      <c r="AC40" s="396">
        <f t="shared" si="416"/>
        <v>14079.88423025355</v>
      </c>
      <c r="AD40" s="396">
        <f t="shared" si="416"/>
        <v>14134.1937799403</v>
      </c>
      <c r="AE40" s="396">
        <f t="shared" si="416"/>
        <v>14190.772020433029</v>
      </c>
      <c r="AF40" s="396">
        <f t="shared" si="416"/>
        <v>14248.531174254102</v>
      </c>
      <c r="AG40" s="396">
        <f t="shared" si="416"/>
        <v>14306.207857867485</v>
      </c>
      <c r="AH40" s="396">
        <f t="shared" si="416"/>
        <v>14362.417950675559</v>
      </c>
      <c r="AI40" s="396" t="e">
        <f t="shared" si="416"/>
        <v>#VALUE!</v>
      </c>
      <c r="AJ40" s="396" t="e">
        <f t="shared" si="416"/>
        <v>#VALUE!</v>
      </c>
      <c r="AK40" s="396" t="e">
        <f t="shared" si="416"/>
        <v>#VALUE!</v>
      </c>
      <c r="AL40" s="396" t="e">
        <f t="shared" si="416"/>
        <v>#VALUE!</v>
      </c>
      <c r="AM40" s="396" t="e">
        <f t="shared" ref="AM40" si="417">AL40*(1+AM30)</f>
        <v>#VALUE!</v>
      </c>
      <c r="AN40" s="396" t="e">
        <f t="shared" ref="AN40" si="418">AM40*(1+AN30)</f>
        <v>#VALUE!</v>
      </c>
      <c r="AO40" s="396" t="e">
        <f t="shared" ref="AO40" si="419">AN40*(1+AO30)</f>
        <v>#VALUE!</v>
      </c>
      <c r="AP40" s="396" t="e">
        <f t="shared" ref="AP40" si="420">AO40*(1+AP30)</f>
        <v>#VALUE!</v>
      </c>
      <c r="AQ40" s="396" t="e">
        <f t="shared" ref="AQ40" si="421">AP40*(1+AQ30)</f>
        <v>#VALUE!</v>
      </c>
      <c r="AR40" s="396" t="e">
        <f t="shared" ref="AR40" si="422">AQ40*(1+AR30)</f>
        <v>#VALUE!</v>
      </c>
      <c r="AS40" s="396" t="e">
        <f t="shared" ref="AS40" si="423">AR40*(1+AS30)</f>
        <v>#VALUE!</v>
      </c>
      <c r="AT40" s="396" t="e">
        <f t="shared" ref="AT40" si="424">AS40*(1+AT30)</f>
        <v>#VALUE!</v>
      </c>
      <c r="AU40" s="396" t="e">
        <f t="shared" ref="AU40" si="425">AT40*(1+AU30)</f>
        <v>#VALUE!</v>
      </c>
      <c r="AV40" s="396" t="e">
        <f t="shared" ref="AV40" si="426">AU40*(1+AV30)</f>
        <v>#VALUE!</v>
      </c>
      <c r="AW40" s="396" t="e">
        <f t="shared" ref="AW40" si="427">AV40*(1+AW30)</f>
        <v>#VALUE!</v>
      </c>
      <c r="AX40" s="396" t="e">
        <f t="shared" ref="AX40" si="428">AW40*(1+AX30)</f>
        <v>#VALUE!</v>
      </c>
      <c r="AY40" s="396" t="e">
        <f t="shared" ref="AY40" si="429">AX40*(1+AY30)</f>
        <v>#VALUE!</v>
      </c>
      <c r="AZ40" s="396" t="e">
        <f t="shared" ref="AZ40" si="430">AY40*(1+AZ30)</f>
        <v>#VALUE!</v>
      </c>
      <c r="BA40" s="396" t="e">
        <f t="shared" ref="BA40" si="431">AZ40*(1+BA30)</f>
        <v>#VALUE!</v>
      </c>
      <c r="BB40" s="396" t="e">
        <f t="shared" ref="BB40" si="432">BA40*(1+BB30)</f>
        <v>#VALUE!</v>
      </c>
      <c r="BC40" s="396" t="e">
        <f t="shared" ref="BC40" si="433">BB40*(1+BC30)</f>
        <v>#VALUE!</v>
      </c>
      <c r="BD40" s="396" t="e">
        <f t="shared" ref="BD40" si="434">BC40*(1+BD30)</f>
        <v>#VALUE!</v>
      </c>
      <c r="BE40" s="396" t="e">
        <f t="shared" ref="BE40" si="435">BD40*(1+BE30)</f>
        <v>#VALUE!</v>
      </c>
      <c r="BF40" s="396" t="e">
        <f t="shared" ref="BF40" si="436">BE40*(1+BF30)</f>
        <v>#VALUE!</v>
      </c>
      <c r="BG40" s="396" t="e">
        <f t="shared" ref="BG40" si="437">BF40*(1+BG30)</f>
        <v>#VALUE!</v>
      </c>
      <c r="BH40" s="396" t="e">
        <f t="shared" ref="BH40" si="438">BG40*(1+BH30)</f>
        <v>#VALUE!</v>
      </c>
      <c r="BI40" s="396" t="e">
        <f t="shared" ref="BI40" si="439">BH40*(1+BI30)</f>
        <v>#VALUE!</v>
      </c>
      <c r="BJ40" s="396" t="e">
        <f t="shared" ref="BJ40" si="440">BI40*(1+BJ30)</f>
        <v>#VALUE!</v>
      </c>
      <c r="BK40" s="396" t="e">
        <f t="shared" ref="BK40" si="441">BJ40*(1+BK30)</f>
        <v>#VALUE!</v>
      </c>
      <c r="BL40" s="396" t="e">
        <f t="shared" ref="BL40" si="442">BK40*(1+BL30)</f>
        <v>#VALUE!</v>
      </c>
      <c r="BM40" s="396" t="e">
        <f t="shared" ref="BM40" si="443">BL40*(1+BM30)</f>
        <v>#VALUE!</v>
      </c>
      <c r="BN40" s="396" t="e">
        <f t="shared" ref="BN40" si="444">BM40*(1+BN30)</f>
        <v>#VALUE!</v>
      </c>
      <c r="BO40" s="396" t="e">
        <f t="shared" ref="BO40" si="445">BN40*(1+BO30)</f>
        <v>#VALUE!</v>
      </c>
      <c r="BP40" s="396" t="e">
        <f t="shared" ref="BP40" si="446">BO40*(1+BP30)</f>
        <v>#VALUE!</v>
      </c>
      <c r="BQ40" s="396" t="e">
        <f t="shared" ref="BQ40" si="447">BP40*(1+BQ30)</f>
        <v>#VALUE!</v>
      </c>
      <c r="BR40" s="396" t="e">
        <f t="shared" ref="BR40" si="448">BQ40*(1+BR30)</f>
        <v>#VALUE!</v>
      </c>
      <c r="BS40" s="396" t="e">
        <f t="shared" ref="BS40" si="449">BR40*(1+BS30)</f>
        <v>#VALUE!</v>
      </c>
    </row>
    <row r="41" spans="1:71" s="9" customFormat="1">
      <c r="A41" s="60"/>
      <c r="B41"/>
      <c r="C41" s="180"/>
      <c r="D41" s="659" t="s">
        <v>1075</v>
      </c>
      <c r="E41" s="660">
        <f>E40/Submodel1!E40-1</f>
        <v>0</v>
      </c>
      <c r="F41" s="660">
        <f>F40/Submodel1!F40-1</f>
        <v>0</v>
      </c>
      <c r="G41" s="660">
        <f>G40/Submodel1!G40-1</f>
        <v>0</v>
      </c>
      <c r="H41" s="660">
        <f>H40/Submodel1!H40-1</f>
        <v>0</v>
      </c>
      <c r="I41" s="660">
        <f>I40/Submodel1!I40-1</f>
        <v>0</v>
      </c>
      <c r="J41" s="660">
        <f>J40/Submodel1!J40-1</f>
        <v>0</v>
      </c>
      <c r="K41" s="660">
        <f>K40/Submodel1!K40-1</f>
        <v>0</v>
      </c>
      <c r="L41" s="660">
        <f>L40/Submodel1!L40-1</f>
        <v>0</v>
      </c>
      <c r="M41" s="660">
        <f>M40/Submodel1!M40-1</f>
        <v>0</v>
      </c>
      <c r="N41" s="660">
        <f>N40/Submodel1!N40-1</f>
        <v>0</v>
      </c>
      <c r="O41" s="660">
        <f>O40/Submodel1!O40-1</f>
        <v>0</v>
      </c>
      <c r="P41" s="660">
        <f>P40/Submodel1!P40-1</f>
        <v>0</v>
      </c>
      <c r="Q41" s="660">
        <f>Q40/Submodel1!Q40-1</f>
        <v>0</v>
      </c>
      <c r="R41" s="660">
        <f>R40/Submodel1!R40-1</f>
        <v>0</v>
      </c>
      <c r="S41" s="660">
        <f>S40/Submodel1!S40-1</f>
        <v>0</v>
      </c>
      <c r="T41" s="660">
        <f>T40/Submodel1!T40-1</f>
        <v>0</v>
      </c>
      <c r="U41" s="660">
        <f>U40/Submodel1!U40-1</f>
        <v>0</v>
      </c>
      <c r="V41" s="660">
        <f>V40/Submodel1!V40-1</f>
        <v>0</v>
      </c>
      <c r="W41" s="660">
        <f>W40/Submodel1!W40-1</f>
        <v>0</v>
      </c>
      <c r="X41" s="660">
        <f>X40/Submodel1!X40-1</f>
        <v>0</v>
      </c>
      <c r="Y41" s="660">
        <f>Y40/Submodel1!Y40-1</f>
        <v>0</v>
      </c>
      <c r="Z41" s="660">
        <f>Z40/Submodel1!Z40-1</f>
        <v>0</v>
      </c>
      <c r="AA41" s="660">
        <f>AA40/Submodel1!AA40-1</f>
        <v>0</v>
      </c>
      <c r="AB41" s="660">
        <f>AB40/Submodel1!AB40-1</f>
        <v>0</v>
      </c>
      <c r="AC41" s="660">
        <f>AC40/Submodel1!AC40-1</f>
        <v>0</v>
      </c>
      <c r="AD41" s="660">
        <f>AD40/Submodel1!AD40-1</f>
        <v>0</v>
      </c>
      <c r="AE41" s="660">
        <f>AE40/Submodel1!AE40-1</f>
        <v>0</v>
      </c>
      <c r="AF41" s="660">
        <f>AF40/Submodel1!AF40-1</f>
        <v>0</v>
      </c>
      <c r="AG41" s="660">
        <f>AG40/Submodel1!AG40-1</f>
        <v>0</v>
      </c>
      <c r="AH41" s="660">
        <f>AH40/Submodel1!AH40-1</f>
        <v>0</v>
      </c>
      <c r="AI41" s="660" t="e">
        <f>AI40/Submodel1!AI40-1</f>
        <v>#VALUE!</v>
      </c>
      <c r="AJ41" s="660" t="e">
        <f>AJ40/Submodel1!AJ40-1</f>
        <v>#VALUE!</v>
      </c>
      <c r="AK41" s="660" t="e">
        <f>AK40/Submodel1!AK40-1</f>
        <v>#VALUE!</v>
      </c>
      <c r="AL41" s="660" t="e">
        <f>AL40/Submodel1!AL40-1</f>
        <v>#VALUE!</v>
      </c>
      <c r="AM41" s="398"/>
      <c r="AN41" s="398"/>
      <c r="AO41" s="398"/>
      <c r="AP41" s="398"/>
      <c r="AQ41" s="398"/>
      <c r="AR41" s="398"/>
      <c r="AS41" s="398"/>
      <c r="AT41" s="398"/>
      <c r="AU41" s="398"/>
      <c r="AV41" s="398"/>
      <c r="AW41" s="398"/>
      <c r="AX41" s="398"/>
      <c r="AY41" s="398"/>
      <c r="AZ41" s="398"/>
      <c r="BA41" s="398"/>
      <c r="BB41" s="398"/>
      <c r="BC41" s="398"/>
      <c r="BD41" s="398"/>
      <c r="BE41" s="398"/>
      <c r="BF41" s="398"/>
      <c r="BG41" s="398"/>
      <c r="BH41" s="398"/>
      <c r="BI41" s="398"/>
      <c r="BJ41" s="398"/>
      <c r="BK41" s="398"/>
      <c r="BL41" s="398"/>
      <c r="BM41" s="398"/>
      <c r="BN41" s="398"/>
      <c r="BO41" s="398"/>
      <c r="BP41" s="398"/>
      <c r="BQ41" s="398"/>
      <c r="BR41" s="398"/>
      <c r="BS41" s="398"/>
    </row>
    <row r="42" spans="1:71" s="9" customFormat="1">
      <c r="A42" s="60"/>
      <c r="B42"/>
      <c r="C42" s="178" t="s">
        <v>513</v>
      </c>
      <c r="D42" s="42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c r="AG42" s="397"/>
      <c r="AH42" s="397"/>
      <c r="AI42" s="397"/>
      <c r="AJ42" s="397"/>
      <c r="AK42" s="397"/>
      <c r="AL42" s="397"/>
      <c r="AM42" s="397"/>
      <c r="AN42" s="397"/>
      <c r="AO42" s="397"/>
      <c r="AP42" s="397"/>
      <c r="AQ42" s="397"/>
      <c r="AR42" s="397"/>
      <c r="AS42" s="397"/>
      <c r="AT42" s="397"/>
      <c r="AU42" s="397"/>
      <c r="AV42" s="397"/>
      <c r="AW42" s="397"/>
      <c r="AX42" s="397"/>
      <c r="AY42" s="397"/>
      <c r="AZ42" s="397"/>
      <c r="BA42" s="397"/>
      <c r="BB42" s="397"/>
      <c r="BC42" s="397"/>
      <c r="BD42" s="397"/>
      <c r="BE42" s="397"/>
      <c r="BF42" s="397"/>
      <c r="BG42" s="397"/>
      <c r="BH42" s="397"/>
      <c r="BI42" s="397"/>
      <c r="BJ42" s="397"/>
      <c r="BK42" s="397"/>
      <c r="BL42" s="397"/>
      <c r="BM42" s="397"/>
      <c r="BN42" s="397"/>
      <c r="BO42" s="397"/>
      <c r="BP42" s="397"/>
      <c r="BQ42" s="397"/>
      <c r="BR42" s="397"/>
      <c r="BS42" s="397"/>
    </row>
    <row r="43" spans="1:71">
      <c r="A43" s="46" t="s">
        <v>486</v>
      </c>
      <c r="C43" s="207" t="s">
        <v>475</v>
      </c>
      <c r="D43" s="405" t="s">
        <v>2</v>
      </c>
      <c r="E43" s="126">
        <f>E18+E10</f>
        <v>9.4710428271473468E-2</v>
      </c>
      <c r="F43" s="126">
        <f>IF(ISNUMBER(F18)=TRUE,F18+F10,F10+F33)</f>
        <v>9.4710428271473468E-2</v>
      </c>
      <c r="G43" s="126">
        <f t="shared" ref="G43:AL43" si="450">IF(ISNUMBER(G18)=TRUE,G18+G10,G10+G33)</f>
        <v>9.4710428271473468E-2</v>
      </c>
      <c r="H43" s="126">
        <f t="shared" si="450"/>
        <v>9.4710428271473468E-2</v>
      </c>
      <c r="I43" s="126">
        <f t="shared" si="450"/>
        <v>9.4710428271473468E-2</v>
      </c>
      <c r="J43" s="126">
        <f t="shared" si="450"/>
        <v>9.4710428271473468E-2</v>
      </c>
      <c r="K43" s="126">
        <f t="shared" si="450"/>
        <v>9.4710428271473468E-2</v>
      </c>
      <c r="L43" s="126">
        <f t="shared" si="450"/>
        <v>9.4710428271473468E-2</v>
      </c>
      <c r="M43" s="126">
        <f t="shared" si="450"/>
        <v>9.4710428271473468E-2</v>
      </c>
      <c r="N43" s="126">
        <f t="shared" si="450"/>
        <v>9.4710428271473468E-2</v>
      </c>
      <c r="O43" s="126">
        <f t="shared" si="450"/>
        <v>9.4710428271473468E-2</v>
      </c>
      <c r="P43" s="126">
        <f t="shared" si="450"/>
        <v>9.4710428271473468E-2</v>
      </c>
      <c r="Q43" s="126">
        <f t="shared" si="450"/>
        <v>9.4710428271473468E-2</v>
      </c>
      <c r="R43" s="126">
        <f t="shared" si="450"/>
        <v>9.4710428271473468E-2</v>
      </c>
      <c r="S43" s="126">
        <f t="shared" si="450"/>
        <v>9.4710428271473468E-2</v>
      </c>
      <c r="T43" s="126">
        <f t="shared" si="450"/>
        <v>9.4710428271473468E-2</v>
      </c>
      <c r="U43" s="126">
        <f t="shared" si="450"/>
        <v>9.4710428271473468E-2</v>
      </c>
      <c r="V43" s="126">
        <f t="shared" si="450"/>
        <v>9.4710428271473468E-2</v>
      </c>
      <c r="W43" s="126">
        <f t="shared" si="450"/>
        <v>9.4710428271473468E-2</v>
      </c>
      <c r="X43" s="126">
        <f t="shared" si="450"/>
        <v>9.4710428271473468E-2</v>
      </c>
      <c r="Y43" s="126">
        <f t="shared" si="450"/>
        <v>9.4710428271473468E-2</v>
      </c>
      <c r="Z43" s="126">
        <f t="shared" si="450"/>
        <v>9.4710428271473468E-2</v>
      </c>
      <c r="AA43" s="126">
        <f t="shared" si="450"/>
        <v>9.4710428271473468E-2</v>
      </c>
      <c r="AB43" s="126">
        <f t="shared" si="450"/>
        <v>9.4710428271473468E-2</v>
      </c>
      <c r="AC43" s="126">
        <f t="shared" si="450"/>
        <v>9.4710428271473468E-2</v>
      </c>
      <c r="AD43" s="126">
        <f t="shared" si="450"/>
        <v>9.4710428271473468E-2</v>
      </c>
      <c r="AE43" s="126">
        <f t="shared" si="450"/>
        <v>9.4710428271473468E-2</v>
      </c>
      <c r="AF43" s="126">
        <f t="shared" si="450"/>
        <v>9.4710428271473468E-2</v>
      </c>
      <c r="AG43" s="126">
        <f t="shared" si="450"/>
        <v>9.4710428271473468E-2</v>
      </c>
      <c r="AH43" s="126">
        <f t="shared" si="450"/>
        <v>9.4710428271473468E-2</v>
      </c>
      <c r="AI43" s="126">
        <f t="shared" si="450"/>
        <v>9.4710428271473468E-2</v>
      </c>
      <c r="AJ43" s="126">
        <f t="shared" si="450"/>
        <v>9.4710428271473468E-2</v>
      </c>
      <c r="AK43" s="126">
        <f t="shared" si="450"/>
        <v>9.4710428271473468E-2</v>
      </c>
      <c r="AL43" s="126">
        <f t="shared" si="450"/>
        <v>9.4710428271473468E-2</v>
      </c>
      <c r="AM43" s="126">
        <f t="shared" ref="AM43:BS43" si="451">IF(ISNUMBER(AM18)=TRUE,AM18+AM10,AM10+AM33)</f>
        <v>9.4710428271473468E-2</v>
      </c>
      <c r="AN43" s="126">
        <f t="shared" si="451"/>
        <v>9.4710428271473468E-2</v>
      </c>
      <c r="AO43" s="126">
        <f t="shared" si="451"/>
        <v>9.4710428271473468E-2</v>
      </c>
      <c r="AP43" s="126">
        <f t="shared" si="451"/>
        <v>9.4710428271473468E-2</v>
      </c>
      <c r="AQ43" s="126">
        <f t="shared" si="451"/>
        <v>9.4710428271473468E-2</v>
      </c>
      <c r="AR43" s="126">
        <f t="shared" si="451"/>
        <v>9.4710428271473468E-2</v>
      </c>
      <c r="AS43" s="126">
        <f t="shared" si="451"/>
        <v>9.4710428271473468E-2</v>
      </c>
      <c r="AT43" s="126">
        <f t="shared" si="451"/>
        <v>9.4710428271473468E-2</v>
      </c>
      <c r="AU43" s="126">
        <f t="shared" si="451"/>
        <v>9.4710428271473468E-2</v>
      </c>
      <c r="AV43" s="126">
        <f t="shared" si="451"/>
        <v>9.4710428271473468E-2</v>
      </c>
      <c r="AW43" s="126">
        <f t="shared" si="451"/>
        <v>9.4710428271473468E-2</v>
      </c>
      <c r="AX43" s="126">
        <f t="shared" si="451"/>
        <v>9.4710428271473468E-2</v>
      </c>
      <c r="AY43" s="126">
        <f t="shared" si="451"/>
        <v>9.4710428271473468E-2</v>
      </c>
      <c r="AZ43" s="126">
        <f t="shared" si="451"/>
        <v>9.4710428271473468E-2</v>
      </c>
      <c r="BA43" s="126">
        <f t="shared" si="451"/>
        <v>9.4710428271473468E-2</v>
      </c>
      <c r="BB43" s="126">
        <f t="shared" si="451"/>
        <v>9.4710428271473468E-2</v>
      </c>
      <c r="BC43" s="126">
        <f t="shared" si="451"/>
        <v>9.4710428271473468E-2</v>
      </c>
      <c r="BD43" s="126">
        <f t="shared" si="451"/>
        <v>9.4710428271473468E-2</v>
      </c>
      <c r="BE43" s="126">
        <f t="shared" si="451"/>
        <v>9.4710428271473468E-2</v>
      </c>
      <c r="BF43" s="126">
        <f t="shared" si="451"/>
        <v>9.4710428271473468E-2</v>
      </c>
      <c r="BG43" s="126">
        <f t="shared" si="451"/>
        <v>9.4710428271473468E-2</v>
      </c>
      <c r="BH43" s="126">
        <f t="shared" si="451"/>
        <v>9.4710428271473468E-2</v>
      </c>
      <c r="BI43" s="126">
        <f t="shared" si="451"/>
        <v>9.4710428271473468E-2</v>
      </c>
      <c r="BJ43" s="126">
        <f t="shared" si="451"/>
        <v>9.4710428271473468E-2</v>
      </c>
      <c r="BK43" s="126">
        <f t="shared" si="451"/>
        <v>9.4710428271473468E-2</v>
      </c>
      <c r="BL43" s="126">
        <f t="shared" si="451"/>
        <v>9.4710428271473468E-2</v>
      </c>
      <c r="BM43" s="126">
        <f t="shared" si="451"/>
        <v>9.4710428271473468E-2</v>
      </c>
      <c r="BN43" s="126">
        <f t="shared" si="451"/>
        <v>9.4710428271473468E-2</v>
      </c>
      <c r="BO43" s="126">
        <f t="shared" si="451"/>
        <v>9.4710428271473468E-2</v>
      </c>
      <c r="BP43" s="126">
        <f t="shared" si="451"/>
        <v>9.4710428271473468E-2</v>
      </c>
      <c r="BQ43" s="126">
        <f t="shared" si="451"/>
        <v>9.4710428271473468E-2</v>
      </c>
      <c r="BR43" s="126">
        <f t="shared" si="451"/>
        <v>9.4710428271473468E-2</v>
      </c>
      <c r="BS43" s="126">
        <f t="shared" si="451"/>
        <v>9.4710428271473468E-2</v>
      </c>
    </row>
    <row r="44" spans="1:71" s="336" customFormat="1">
      <c r="A44" s="341"/>
      <c r="C44" s="205" t="s">
        <v>514</v>
      </c>
      <c r="D44" s="44"/>
      <c r="E44" s="119"/>
      <c r="F44" s="119">
        <f>F38/(E10+E20)</f>
        <v>9.225295736105453E-2</v>
      </c>
      <c r="G44" s="119">
        <f t="shared" ref="G44:AL44" si="452">G38/(F10+F20)</f>
        <v>9.1893714289250653E-2</v>
      </c>
      <c r="H44" s="119">
        <f t="shared" si="452"/>
        <v>9.1553009042173839E-2</v>
      </c>
      <c r="I44" s="119">
        <f t="shared" si="452"/>
        <v>9.1495585167743809E-2</v>
      </c>
      <c r="J44" s="119">
        <f t="shared" si="452"/>
        <v>8.9996499400614105E-2</v>
      </c>
      <c r="K44" s="119">
        <f t="shared" si="452"/>
        <v>8.9696390483434488E-2</v>
      </c>
      <c r="L44" s="119">
        <f t="shared" si="452"/>
        <v>8.9536795724424786E-2</v>
      </c>
      <c r="M44" s="119">
        <f t="shared" si="452"/>
        <v>8.9256682506114612E-2</v>
      </c>
      <c r="N44" s="119">
        <f t="shared" si="452"/>
        <v>8.885610292776315E-2</v>
      </c>
      <c r="O44" s="119">
        <f t="shared" si="452"/>
        <v>8.7322729500368179E-2</v>
      </c>
      <c r="P44" s="119">
        <f t="shared" si="452"/>
        <v>8.7181002734293231E-2</v>
      </c>
      <c r="Q44" s="119">
        <f t="shared" si="452"/>
        <v>8.6545173235695425E-2</v>
      </c>
      <c r="R44" s="119">
        <f t="shared" si="452"/>
        <v>8.5048654509561228E-2</v>
      </c>
      <c r="S44" s="119">
        <f t="shared" si="452"/>
        <v>8.3066439054333349E-2</v>
      </c>
      <c r="T44" s="119">
        <f t="shared" si="452"/>
        <v>8.0966709627891459E-2</v>
      </c>
      <c r="U44" s="119">
        <f t="shared" si="452"/>
        <v>7.9354349149768175E-2</v>
      </c>
      <c r="V44" s="119">
        <f t="shared" si="452"/>
        <v>7.7380126155675466E-2</v>
      </c>
      <c r="W44" s="119">
        <f t="shared" si="452"/>
        <v>7.4925098172278937E-2</v>
      </c>
      <c r="X44" s="119">
        <f t="shared" si="452"/>
        <v>7.2225283973355148E-2</v>
      </c>
      <c r="Y44" s="119">
        <f t="shared" si="452"/>
        <v>6.8802107068578297E-2</v>
      </c>
      <c r="Z44" s="119">
        <f t="shared" si="452"/>
        <v>6.6543153592840673E-2</v>
      </c>
      <c r="AA44" s="119">
        <f t="shared" si="452"/>
        <v>6.4744100807695645E-2</v>
      </c>
      <c r="AB44" s="119">
        <f t="shared" si="452"/>
        <v>6.3761736924862963E-2</v>
      </c>
      <c r="AC44" s="119">
        <f t="shared" si="452"/>
        <v>6.3602279313522511E-2</v>
      </c>
      <c r="AD44" s="119">
        <f t="shared" si="452"/>
        <v>6.3337676012804892E-2</v>
      </c>
      <c r="AE44" s="119">
        <f t="shared" si="452"/>
        <v>6.3432270636686897E-2</v>
      </c>
      <c r="AF44" s="119">
        <f t="shared" si="452"/>
        <v>6.2957747351050974E-2</v>
      </c>
      <c r="AG44" s="119">
        <f t="shared" si="452"/>
        <v>6.1559572644519889E-2</v>
      </c>
      <c r="AH44" s="119">
        <f t="shared" si="452"/>
        <v>5.9460989537841749E-2</v>
      </c>
      <c r="AI44" s="119" t="e">
        <f t="shared" si="452"/>
        <v>#VALUE!</v>
      </c>
      <c r="AJ44" s="119" t="e">
        <f t="shared" si="452"/>
        <v>#VALUE!</v>
      </c>
      <c r="AK44" s="119" t="e">
        <f t="shared" si="452"/>
        <v>#VALUE!</v>
      </c>
      <c r="AL44" s="119" t="e">
        <f t="shared" si="452"/>
        <v>#VALUE!</v>
      </c>
      <c r="AM44" s="119" t="e">
        <f t="shared" ref="AM44" si="453">AM38/(AL10+AL20)</f>
        <v>#VALUE!</v>
      </c>
      <c r="AN44" s="119" t="e">
        <f t="shared" ref="AN44" si="454">AN38/(AM10+AM20)</f>
        <v>#VALUE!</v>
      </c>
      <c r="AO44" s="119" t="e">
        <f t="shared" ref="AO44" si="455">AO38/(AN10+AN20)</f>
        <v>#VALUE!</v>
      </c>
      <c r="AP44" s="119" t="e">
        <f t="shared" ref="AP44" si="456">AP38/(AO10+AO20)</f>
        <v>#VALUE!</v>
      </c>
      <c r="AQ44" s="119" t="e">
        <f t="shared" ref="AQ44" si="457">AQ38/(AP10+AP20)</f>
        <v>#VALUE!</v>
      </c>
      <c r="AR44" s="119" t="e">
        <f t="shared" ref="AR44" si="458">AR38/(AQ10+AQ20)</f>
        <v>#VALUE!</v>
      </c>
      <c r="AS44" s="119" t="e">
        <f t="shared" ref="AS44" si="459">AS38/(AR10+AR20)</f>
        <v>#VALUE!</v>
      </c>
      <c r="AT44" s="119" t="e">
        <f t="shared" ref="AT44" si="460">AT38/(AS10+AS20)</f>
        <v>#VALUE!</v>
      </c>
      <c r="AU44" s="119" t="e">
        <f t="shared" ref="AU44" si="461">AU38/(AT10+AT20)</f>
        <v>#VALUE!</v>
      </c>
      <c r="AV44" s="119" t="e">
        <f t="shared" ref="AV44" si="462">AV38/(AU10+AU20)</f>
        <v>#VALUE!</v>
      </c>
      <c r="AW44" s="119" t="e">
        <f t="shared" ref="AW44" si="463">AW38/(AV10+AV20)</f>
        <v>#VALUE!</v>
      </c>
      <c r="AX44" s="119" t="e">
        <f t="shared" ref="AX44" si="464">AX38/(AW10+AW20)</f>
        <v>#VALUE!</v>
      </c>
      <c r="AY44" s="119" t="e">
        <f t="shared" ref="AY44" si="465">AY38/(AX10+AX20)</f>
        <v>#VALUE!</v>
      </c>
      <c r="AZ44" s="119" t="e">
        <f t="shared" ref="AZ44" si="466">AZ38/(AY10+AY20)</f>
        <v>#VALUE!</v>
      </c>
      <c r="BA44" s="119" t="e">
        <f t="shared" ref="BA44" si="467">BA38/(AZ10+AZ20)</f>
        <v>#VALUE!</v>
      </c>
      <c r="BB44" s="119" t="e">
        <f t="shared" ref="BB44" si="468">BB38/(BA10+BA20)</f>
        <v>#VALUE!</v>
      </c>
      <c r="BC44" s="119" t="e">
        <f t="shared" ref="BC44" si="469">BC38/(BB10+BB20)</f>
        <v>#VALUE!</v>
      </c>
      <c r="BD44" s="119" t="e">
        <f t="shared" ref="BD44" si="470">BD38/(BC10+BC20)</f>
        <v>#VALUE!</v>
      </c>
      <c r="BE44" s="119" t="e">
        <f t="shared" ref="BE44" si="471">BE38/(BD10+BD20)</f>
        <v>#VALUE!</v>
      </c>
      <c r="BF44" s="119" t="e">
        <f t="shared" ref="BF44" si="472">BF38/(BE10+BE20)</f>
        <v>#VALUE!</v>
      </c>
      <c r="BG44" s="119" t="e">
        <f t="shared" ref="BG44" si="473">BG38/(BF10+BF20)</f>
        <v>#VALUE!</v>
      </c>
      <c r="BH44" s="119" t="e">
        <f t="shared" ref="BH44" si="474">BH38/(BG10+BG20)</f>
        <v>#VALUE!</v>
      </c>
      <c r="BI44" s="119" t="e">
        <f t="shared" ref="BI44" si="475">BI38/(BH10+BH20)</f>
        <v>#VALUE!</v>
      </c>
      <c r="BJ44" s="119" t="e">
        <f t="shared" ref="BJ44" si="476">BJ38/(BI10+BI20)</f>
        <v>#VALUE!</v>
      </c>
      <c r="BK44" s="119" t="e">
        <f t="shared" ref="BK44" si="477">BK38/(BJ10+BJ20)</f>
        <v>#VALUE!</v>
      </c>
      <c r="BL44" s="119" t="e">
        <f t="shared" ref="BL44" si="478">BL38/(BK10+BK20)</f>
        <v>#VALUE!</v>
      </c>
      <c r="BM44" s="119" t="e">
        <f t="shared" ref="BM44" si="479">BM38/(BL10+BL20)</f>
        <v>#VALUE!</v>
      </c>
      <c r="BN44" s="119" t="e">
        <f t="shared" ref="BN44" si="480">BN38/(BM10+BM20)</f>
        <v>#VALUE!</v>
      </c>
      <c r="BO44" s="119" t="e">
        <f t="shared" ref="BO44" si="481">BO38/(BN10+BN20)</f>
        <v>#VALUE!</v>
      </c>
      <c r="BP44" s="119" t="e">
        <f t="shared" ref="BP44" si="482">BP38/(BO10+BO20)</f>
        <v>#VALUE!</v>
      </c>
      <c r="BQ44" s="119" t="e">
        <f t="shared" ref="BQ44" si="483">BQ38/(BP10+BP20)</f>
        <v>#VALUE!</v>
      </c>
      <c r="BR44" s="119" t="e">
        <f t="shared" ref="BR44" si="484">BR38/(BQ10+BQ20)</f>
        <v>#VALUE!</v>
      </c>
      <c r="BS44" s="119" t="e">
        <f t="shared" ref="BS44" si="485">BS38/(BR10+BR20)</f>
        <v>#VALUE!</v>
      </c>
    </row>
    <row r="45" spans="1:71" s="336" customFormat="1">
      <c r="A45" s="341"/>
      <c r="C45" s="205" t="s">
        <v>548</v>
      </c>
      <c r="D45" s="44"/>
      <c r="E45" s="119"/>
      <c r="F45" s="119">
        <f t="shared" ref="F45:AL45" si="486">1/F44</f>
        <v>10.839760898788915</v>
      </c>
      <c r="G45" s="119">
        <f t="shared" si="486"/>
        <v>10.882137126945754</v>
      </c>
      <c r="H45" s="119">
        <f t="shared" si="486"/>
        <v>10.922633897694729</v>
      </c>
      <c r="I45" s="119">
        <f t="shared" si="486"/>
        <v>10.929489091376878</v>
      </c>
      <c r="J45" s="119">
        <f t="shared" si="486"/>
        <v>11.111543300685053</v>
      </c>
      <c r="K45" s="119">
        <f t="shared" si="486"/>
        <v>11.148720640934645</v>
      </c>
      <c r="L45" s="119">
        <f t="shared" si="486"/>
        <v>11.168592665274591</v>
      </c>
      <c r="M45" s="119">
        <f t="shared" si="486"/>
        <v>11.20364293095359</v>
      </c>
      <c r="N45" s="119">
        <f t="shared" si="486"/>
        <v>11.254151004269954</v>
      </c>
      <c r="O45" s="119">
        <f t="shared" si="486"/>
        <v>11.451772129910159</v>
      </c>
      <c r="P45" s="119">
        <f t="shared" si="486"/>
        <v>11.470388830554748</v>
      </c>
      <c r="Q45" s="119">
        <f t="shared" si="486"/>
        <v>11.554659406326678</v>
      </c>
      <c r="R45" s="119">
        <f t="shared" si="486"/>
        <v>11.757975546662873</v>
      </c>
      <c r="S45" s="119">
        <f t="shared" si="486"/>
        <v>12.038556261523441</v>
      </c>
      <c r="T45" s="119">
        <f t="shared" si="486"/>
        <v>12.350755076942381</v>
      </c>
      <c r="U45" s="119">
        <f t="shared" si="486"/>
        <v>12.601703759332281</v>
      </c>
      <c r="V45" s="119">
        <f t="shared" si="486"/>
        <v>12.923214909060402</v>
      </c>
      <c r="W45" s="119">
        <f t="shared" si="486"/>
        <v>13.346662525561877</v>
      </c>
      <c r="X45" s="119">
        <f t="shared" si="486"/>
        <v>13.845566884429463</v>
      </c>
      <c r="Y45" s="119">
        <f t="shared" si="486"/>
        <v>14.534438589260834</v>
      </c>
      <c r="Z45" s="119">
        <f t="shared" si="486"/>
        <v>15.027842024421115</v>
      </c>
      <c r="AA45" s="119">
        <f t="shared" si="486"/>
        <v>15.44542263348783</v>
      </c>
      <c r="AB45" s="119">
        <f t="shared" si="486"/>
        <v>15.683387062971688</v>
      </c>
      <c r="AC45" s="119">
        <f t="shared" si="486"/>
        <v>15.722706965745322</v>
      </c>
      <c r="AD45" s="119">
        <f t="shared" si="486"/>
        <v>15.788391095969978</v>
      </c>
      <c r="AE45" s="119">
        <f t="shared" si="486"/>
        <v>15.764846346547726</v>
      </c>
      <c r="AF45" s="119">
        <f t="shared" si="486"/>
        <v>15.883668683760597</v>
      </c>
      <c r="AG45" s="119">
        <f t="shared" si="486"/>
        <v>16.244427260315319</v>
      </c>
      <c r="AH45" s="119">
        <f t="shared" si="486"/>
        <v>16.817749044751213</v>
      </c>
      <c r="AI45" s="119" t="e">
        <f t="shared" si="486"/>
        <v>#VALUE!</v>
      </c>
      <c r="AJ45" s="119" t="e">
        <f t="shared" si="486"/>
        <v>#VALUE!</v>
      </c>
      <c r="AK45" s="119" t="e">
        <f t="shared" si="486"/>
        <v>#VALUE!</v>
      </c>
      <c r="AL45" s="119" t="e">
        <f t="shared" si="486"/>
        <v>#VALUE!</v>
      </c>
      <c r="AM45" s="119" t="e">
        <f t="shared" ref="AM45:BS45" si="487">1/AM44</f>
        <v>#VALUE!</v>
      </c>
      <c r="AN45" s="119" t="e">
        <f t="shared" si="487"/>
        <v>#VALUE!</v>
      </c>
      <c r="AO45" s="119" t="e">
        <f t="shared" si="487"/>
        <v>#VALUE!</v>
      </c>
      <c r="AP45" s="119" t="e">
        <f t="shared" si="487"/>
        <v>#VALUE!</v>
      </c>
      <c r="AQ45" s="119" t="e">
        <f t="shared" si="487"/>
        <v>#VALUE!</v>
      </c>
      <c r="AR45" s="119" t="e">
        <f t="shared" si="487"/>
        <v>#VALUE!</v>
      </c>
      <c r="AS45" s="119" t="e">
        <f t="shared" si="487"/>
        <v>#VALUE!</v>
      </c>
      <c r="AT45" s="119" t="e">
        <f t="shared" si="487"/>
        <v>#VALUE!</v>
      </c>
      <c r="AU45" s="119" t="e">
        <f t="shared" si="487"/>
        <v>#VALUE!</v>
      </c>
      <c r="AV45" s="119" t="e">
        <f t="shared" si="487"/>
        <v>#VALUE!</v>
      </c>
      <c r="AW45" s="119" t="e">
        <f t="shared" si="487"/>
        <v>#VALUE!</v>
      </c>
      <c r="AX45" s="119" t="e">
        <f t="shared" si="487"/>
        <v>#VALUE!</v>
      </c>
      <c r="AY45" s="119" t="e">
        <f t="shared" si="487"/>
        <v>#VALUE!</v>
      </c>
      <c r="AZ45" s="119" t="e">
        <f t="shared" si="487"/>
        <v>#VALUE!</v>
      </c>
      <c r="BA45" s="119" t="e">
        <f t="shared" si="487"/>
        <v>#VALUE!</v>
      </c>
      <c r="BB45" s="119" t="e">
        <f t="shared" si="487"/>
        <v>#VALUE!</v>
      </c>
      <c r="BC45" s="119" t="e">
        <f t="shared" si="487"/>
        <v>#VALUE!</v>
      </c>
      <c r="BD45" s="119" t="e">
        <f t="shared" si="487"/>
        <v>#VALUE!</v>
      </c>
      <c r="BE45" s="119" t="e">
        <f t="shared" si="487"/>
        <v>#VALUE!</v>
      </c>
      <c r="BF45" s="119" t="e">
        <f t="shared" si="487"/>
        <v>#VALUE!</v>
      </c>
      <c r="BG45" s="119" t="e">
        <f t="shared" si="487"/>
        <v>#VALUE!</v>
      </c>
      <c r="BH45" s="119" t="e">
        <f t="shared" si="487"/>
        <v>#VALUE!</v>
      </c>
      <c r="BI45" s="119" t="e">
        <f t="shared" si="487"/>
        <v>#VALUE!</v>
      </c>
      <c r="BJ45" s="119" t="e">
        <f t="shared" si="487"/>
        <v>#VALUE!</v>
      </c>
      <c r="BK45" s="119" t="e">
        <f t="shared" si="487"/>
        <v>#VALUE!</v>
      </c>
      <c r="BL45" s="119" t="e">
        <f t="shared" si="487"/>
        <v>#VALUE!</v>
      </c>
      <c r="BM45" s="119" t="e">
        <f t="shared" si="487"/>
        <v>#VALUE!</v>
      </c>
      <c r="BN45" s="119" t="e">
        <f t="shared" si="487"/>
        <v>#VALUE!</v>
      </c>
      <c r="BO45" s="119" t="e">
        <f t="shared" si="487"/>
        <v>#VALUE!</v>
      </c>
      <c r="BP45" s="119" t="e">
        <f t="shared" si="487"/>
        <v>#VALUE!</v>
      </c>
      <c r="BQ45" s="119" t="e">
        <f t="shared" si="487"/>
        <v>#VALUE!</v>
      </c>
      <c r="BR45" s="119" t="e">
        <f t="shared" si="487"/>
        <v>#VALUE!</v>
      </c>
      <c r="BS45" s="119" t="e">
        <f t="shared" si="487"/>
        <v>#VALUE!</v>
      </c>
    </row>
    <row r="46" spans="1:71" s="336" customFormat="1">
      <c r="A46" s="341"/>
      <c r="C46" s="205" t="s">
        <v>785</v>
      </c>
      <c r="D46" s="352" t="s">
        <v>789</v>
      </c>
      <c r="E46" s="119">
        <f>$B$1/E24</f>
        <v>0.25390014460021765</v>
      </c>
      <c r="F46" s="119">
        <f t="shared" ref="F46:AL46" si="488">$B$1/F24</f>
        <v>0.25020918952624899</v>
      </c>
      <c r="G46" s="119">
        <f t="shared" si="488"/>
        <v>0.24672561639049423</v>
      </c>
      <c r="H46" s="119">
        <f t="shared" si="488"/>
        <v>0.24343374606478807</v>
      </c>
      <c r="I46" s="119">
        <f t="shared" si="488"/>
        <v>0.24032798289518742</v>
      </c>
      <c r="J46" s="119">
        <f t="shared" si="488"/>
        <v>0.23734854448865642</v>
      </c>
      <c r="K46" s="119">
        <f t="shared" si="488"/>
        <v>0.23452399162328058</v>
      </c>
      <c r="L46" s="119">
        <f t="shared" si="488"/>
        <v>0.23184753078078529</v>
      </c>
      <c r="M46" s="119">
        <f t="shared" si="488"/>
        <v>0.22930500568068549</v>
      </c>
      <c r="N46" s="119">
        <f t="shared" si="488"/>
        <v>0.22688351212586075</v>
      </c>
      <c r="O46" s="119">
        <f t="shared" si="488"/>
        <v>0.22454082677330511</v>
      </c>
      <c r="P46" s="119">
        <f t="shared" si="488"/>
        <v>0.22231327648481769</v>
      </c>
      <c r="Q46" s="119">
        <f t="shared" si="488"/>
        <v>0.22017874487763894</v>
      </c>
      <c r="R46" s="119">
        <f t="shared" si="488"/>
        <v>0.21810615687141829</v>
      </c>
      <c r="S46" s="119">
        <f t="shared" si="488"/>
        <v>0.21607766358839658</v>
      </c>
      <c r="T46" s="119">
        <f t="shared" si="488"/>
        <v>0.21408731230421038</v>
      </c>
      <c r="U46" s="119">
        <f t="shared" si="488"/>
        <v>0.21214678031035847</v>
      </c>
      <c r="V46" s="119">
        <f t="shared" si="488"/>
        <v>0.21024294423994805</v>
      </c>
      <c r="W46" s="119">
        <f t="shared" si="488"/>
        <v>0.20836030834146665</v>
      </c>
      <c r="X46" s="119">
        <f t="shared" si="488"/>
        <v>0.20649102919660092</v>
      </c>
      <c r="Y46" s="119">
        <f t="shared" si="488"/>
        <v>0.20461468473584393</v>
      </c>
      <c r="Z46" s="119">
        <f t="shared" si="488"/>
        <v>0.20276370500847488</v>
      </c>
      <c r="AA46" s="119">
        <f t="shared" si="488"/>
        <v>0.20094918757286781</v>
      </c>
      <c r="AB46" s="119">
        <f t="shared" si="488"/>
        <v>0.19919097417915355</v>
      </c>
      <c r="AC46" s="119">
        <f t="shared" si="488"/>
        <v>0.19750766951274318</v>
      </c>
      <c r="AD46" s="119">
        <f t="shared" si="488"/>
        <v>0.19589218848879106</v>
      </c>
      <c r="AE46" s="119">
        <f t="shared" si="488"/>
        <v>0.19435006650919617</v>
      </c>
      <c r="AF46" s="119">
        <f t="shared" si="488"/>
        <v>0.19286245069001054</v>
      </c>
      <c r="AG46" s="119">
        <f t="shared" si="488"/>
        <v>0.19140262229354074</v>
      </c>
      <c r="AH46" s="119">
        <f t="shared" si="488"/>
        <v>0.18995128285763493</v>
      </c>
      <c r="AI46" s="119" t="e">
        <f t="shared" si="488"/>
        <v>#VALUE!</v>
      </c>
      <c r="AJ46" s="119" t="e">
        <f t="shared" si="488"/>
        <v>#VALUE!</v>
      </c>
      <c r="AK46" s="119" t="e">
        <f t="shared" si="488"/>
        <v>#VALUE!</v>
      </c>
      <c r="AL46" s="119" t="e">
        <f t="shared" si="488"/>
        <v>#VALUE!</v>
      </c>
      <c r="AM46" s="119" t="e">
        <f t="shared" ref="AM46:BS46" si="489">$B$1/AM24</f>
        <v>#VALUE!</v>
      </c>
      <c r="AN46" s="119" t="e">
        <f t="shared" si="489"/>
        <v>#VALUE!</v>
      </c>
      <c r="AO46" s="119" t="e">
        <f t="shared" si="489"/>
        <v>#VALUE!</v>
      </c>
      <c r="AP46" s="119" t="e">
        <f t="shared" si="489"/>
        <v>#VALUE!</v>
      </c>
      <c r="AQ46" s="119" t="e">
        <f t="shared" si="489"/>
        <v>#VALUE!</v>
      </c>
      <c r="AR46" s="119" t="e">
        <f t="shared" si="489"/>
        <v>#VALUE!</v>
      </c>
      <c r="AS46" s="119" t="e">
        <f t="shared" si="489"/>
        <v>#VALUE!</v>
      </c>
      <c r="AT46" s="119" t="e">
        <f t="shared" si="489"/>
        <v>#VALUE!</v>
      </c>
      <c r="AU46" s="119" t="e">
        <f t="shared" si="489"/>
        <v>#VALUE!</v>
      </c>
      <c r="AV46" s="119" t="e">
        <f t="shared" si="489"/>
        <v>#VALUE!</v>
      </c>
      <c r="AW46" s="119" t="e">
        <f t="shared" si="489"/>
        <v>#VALUE!</v>
      </c>
      <c r="AX46" s="119" t="e">
        <f t="shared" si="489"/>
        <v>#VALUE!</v>
      </c>
      <c r="AY46" s="119" t="e">
        <f t="shared" si="489"/>
        <v>#VALUE!</v>
      </c>
      <c r="AZ46" s="119" t="e">
        <f t="shared" si="489"/>
        <v>#VALUE!</v>
      </c>
      <c r="BA46" s="119" t="e">
        <f t="shared" si="489"/>
        <v>#VALUE!</v>
      </c>
      <c r="BB46" s="119" t="e">
        <f t="shared" si="489"/>
        <v>#VALUE!</v>
      </c>
      <c r="BC46" s="119" t="e">
        <f t="shared" si="489"/>
        <v>#VALUE!</v>
      </c>
      <c r="BD46" s="119" t="e">
        <f t="shared" si="489"/>
        <v>#VALUE!</v>
      </c>
      <c r="BE46" s="119" t="e">
        <f t="shared" si="489"/>
        <v>#VALUE!</v>
      </c>
      <c r="BF46" s="119" t="e">
        <f t="shared" si="489"/>
        <v>#VALUE!</v>
      </c>
      <c r="BG46" s="119" t="e">
        <f t="shared" si="489"/>
        <v>#VALUE!</v>
      </c>
      <c r="BH46" s="119" t="e">
        <f t="shared" si="489"/>
        <v>#VALUE!</v>
      </c>
      <c r="BI46" s="119" t="e">
        <f t="shared" si="489"/>
        <v>#VALUE!</v>
      </c>
      <c r="BJ46" s="119" t="e">
        <f t="shared" si="489"/>
        <v>#VALUE!</v>
      </c>
      <c r="BK46" s="119" t="e">
        <f t="shared" si="489"/>
        <v>#VALUE!</v>
      </c>
      <c r="BL46" s="119" t="e">
        <f t="shared" si="489"/>
        <v>#VALUE!</v>
      </c>
      <c r="BM46" s="119" t="e">
        <f t="shared" si="489"/>
        <v>#VALUE!</v>
      </c>
      <c r="BN46" s="119" t="e">
        <f t="shared" si="489"/>
        <v>#VALUE!</v>
      </c>
      <c r="BO46" s="119" t="e">
        <f t="shared" si="489"/>
        <v>#VALUE!</v>
      </c>
      <c r="BP46" s="119" t="e">
        <f t="shared" si="489"/>
        <v>#VALUE!</v>
      </c>
      <c r="BQ46" s="119" t="e">
        <f t="shared" si="489"/>
        <v>#VALUE!</v>
      </c>
      <c r="BR46" s="119" t="e">
        <f t="shared" si="489"/>
        <v>#VALUE!</v>
      </c>
      <c r="BS46" s="119" t="e">
        <f t="shared" si="489"/>
        <v>#VALUE!</v>
      </c>
    </row>
    <row r="47" spans="1:71" s="336" customFormat="1">
      <c r="A47" s="341"/>
      <c r="C47" s="205" t="s">
        <v>786</v>
      </c>
      <c r="D47" s="352" t="s">
        <v>790</v>
      </c>
      <c r="E47" s="119">
        <f>(1-$D$2-$D$4*$B$1)/E31</f>
        <v>0.1192167632839136</v>
      </c>
      <c r="F47" s="119">
        <f t="shared" ref="F47:AL47" si="490">(1-$D$2-$D$4*$B$1)/F31</f>
        <v>0.12029825916213301</v>
      </c>
      <c r="G47" s="119">
        <f t="shared" si="490"/>
        <v>0.12133633416252881</v>
      </c>
      <c r="H47" s="119">
        <f t="shared" si="490"/>
        <v>0.12233193809769224</v>
      </c>
      <c r="I47" s="119">
        <f t="shared" si="490"/>
        <v>0.12329046094529307</v>
      </c>
      <c r="J47" s="119">
        <f t="shared" si="490"/>
        <v>0.12418862622979918</v>
      </c>
      <c r="K47" s="119">
        <f t="shared" si="490"/>
        <v>0.12504780308962049</v>
      </c>
      <c r="L47" s="119">
        <f t="shared" si="490"/>
        <v>0.12587124278939493</v>
      </c>
      <c r="M47" s="119">
        <f t="shared" si="490"/>
        <v>0.12665776338514492</v>
      </c>
      <c r="N47" s="119">
        <f t="shared" si="490"/>
        <v>0.12740625827680824</v>
      </c>
      <c r="O47" s="119">
        <f t="shared" si="490"/>
        <v>0.12809833730934264</v>
      </c>
      <c r="P47" s="119">
        <f t="shared" si="490"/>
        <v>0.12875964009897131</v>
      </c>
      <c r="Q47" s="119">
        <f t="shared" si="490"/>
        <v>0.12938253540413688</v>
      </c>
      <c r="R47" s="119">
        <f t="shared" si="490"/>
        <v>0.12995326024990689</v>
      </c>
      <c r="S47" s="119">
        <f t="shared" si="490"/>
        <v>0.13046506242012681</v>
      </c>
      <c r="T47" s="119">
        <f t="shared" si="490"/>
        <v>0.13091793728637077</v>
      </c>
      <c r="U47" s="119">
        <f t="shared" si="490"/>
        <v>0.1313226117171748</v>
      </c>
      <c r="V47" s="119">
        <f t="shared" si="490"/>
        <v>0.13167452294135365</v>
      </c>
      <c r="W47" s="119">
        <f t="shared" si="490"/>
        <v>0.13196723056713905</v>
      </c>
      <c r="X47" s="119">
        <f t="shared" si="490"/>
        <v>0.13219879737968984</v>
      </c>
      <c r="Y47" s="119">
        <f t="shared" si="490"/>
        <v>0.13235894537303411</v>
      </c>
      <c r="Z47" s="119">
        <f t="shared" si="490"/>
        <v>0.13247148969740896</v>
      </c>
      <c r="AA47" s="119">
        <f t="shared" si="490"/>
        <v>0.13254674942174757</v>
      </c>
      <c r="AB47" s="119">
        <f t="shared" si="490"/>
        <v>0.13260097220432498</v>
      </c>
      <c r="AC47" s="119">
        <f t="shared" si="490"/>
        <v>0.13264979119902046</v>
      </c>
      <c r="AD47" s="119">
        <f t="shared" si="490"/>
        <v>0.13269158456618629</v>
      </c>
      <c r="AE47" s="119">
        <f t="shared" si="490"/>
        <v>0.13273308318155114</v>
      </c>
      <c r="AF47" s="119">
        <f t="shared" si="490"/>
        <v>0.13276415365594216</v>
      </c>
      <c r="AG47" s="119">
        <f t="shared" si="490"/>
        <v>0.13276881380542233</v>
      </c>
      <c r="AH47" s="119">
        <f t="shared" si="490"/>
        <v>0.13273582509732845</v>
      </c>
      <c r="AI47" s="119" t="e">
        <f t="shared" si="490"/>
        <v>#VALUE!</v>
      </c>
      <c r="AJ47" s="119" t="e">
        <f t="shared" si="490"/>
        <v>#VALUE!</v>
      </c>
      <c r="AK47" s="119" t="e">
        <f t="shared" si="490"/>
        <v>#VALUE!</v>
      </c>
      <c r="AL47" s="119" t="e">
        <f t="shared" si="490"/>
        <v>#VALUE!</v>
      </c>
      <c r="AM47" s="119" t="e">
        <f t="shared" ref="AM47:BS47" si="491">(1-$D$2-$D$4*$B$1)/AM31</f>
        <v>#VALUE!</v>
      </c>
      <c r="AN47" s="119" t="e">
        <f t="shared" si="491"/>
        <v>#VALUE!</v>
      </c>
      <c r="AO47" s="119" t="e">
        <f t="shared" si="491"/>
        <v>#VALUE!</v>
      </c>
      <c r="AP47" s="119" t="e">
        <f t="shared" si="491"/>
        <v>#VALUE!</v>
      </c>
      <c r="AQ47" s="119" t="e">
        <f t="shared" si="491"/>
        <v>#VALUE!</v>
      </c>
      <c r="AR47" s="119" t="e">
        <f t="shared" si="491"/>
        <v>#VALUE!</v>
      </c>
      <c r="AS47" s="119" t="e">
        <f t="shared" si="491"/>
        <v>#VALUE!</v>
      </c>
      <c r="AT47" s="119" t="e">
        <f t="shared" si="491"/>
        <v>#VALUE!</v>
      </c>
      <c r="AU47" s="119" t="e">
        <f t="shared" si="491"/>
        <v>#VALUE!</v>
      </c>
      <c r="AV47" s="119" t="e">
        <f t="shared" si="491"/>
        <v>#VALUE!</v>
      </c>
      <c r="AW47" s="119" t="e">
        <f t="shared" si="491"/>
        <v>#VALUE!</v>
      </c>
      <c r="AX47" s="119" t="e">
        <f t="shared" si="491"/>
        <v>#VALUE!</v>
      </c>
      <c r="AY47" s="119" t="e">
        <f t="shared" si="491"/>
        <v>#VALUE!</v>
      </c>
      <c r="AZ47" s="119" t="e">
        <f t="shared" si="491"/>
        <v>#VALUE!</v>
      </c>
      <c r="BA47" s="119" t="e">
        <f t="shared" si="491"/>
        <v>#VALUE!</v>
      </c>
      <c r="BB47" s="119" t="e">
        <f t="shared" si="491"/>
        <v>#VALUE!</v>
      </c>
      <c r="BC47" s="119" t="e">
        <f t="shared" si="491"/>
        <v>#VALUE!</v>
      </c>
      <c r="BD47" s="119" t="e">
        <f t="shared" si="491"/>
        <v>#VALUE!</v>
      </c>
      <c r="BE47" s="119" t="e">
        <f t="shared" si="491"/>
        <v>#VALUE!</v>
      </c>
      <c r="BF47" s="119" t="e">
        <f t="shared" si="491"/>
        <v>#VALUE!</v>
      </c>
      <c r="BG47" s="119" t="e">
        <f t="shared" si="491"/>
        <v>#VALUE!</v>
      </c>
      <c r="BH47" s="119" t="e">
        <f t="shared" si="491"/>
        <v>#VALUE!</v>
      </c>
      <c r="BI47" s="119" t="e">
        <f t="shared" si="491"/>
        <v>#VALUE!</v>
      </c>
      <c r="BJ47" s="119" t="e">
        <f t="shared" si="491"/>
        <v>#VALUE!</v>
      </c>
      <c r="BK47" s="119" t="e">
        <f t="shared" si="491"/>
        <v>#VALUE!</v>
      </c>
      <c r="BL47" s="119" t="e">
        <f t="shared" si="491"/>
        <v>#VALUE!</v>
      </c>
      <c r="BM47" s="119" t="e">
        <f t="shared" si="491"/>
        <v>#VALUE!</v>
      </c>
      <c r="BN47" s="119" t="e">
        <f t="shared" si="491"/>
        <v>#VALUE!</v>
      </c>
      <c r="BO47" s="119" t="e">
        <f t="shared" si="491"/>
        <v>#VALUE!</v>
      </c>
      <c r="BP47" s="119" t="e">
        <f t="shared" si="491"/>
        <v>#VALUE!</v>
      </c>
      <c r="BQ47" s="119" t="e">
        <f t="shared" si="491"/>
        <v>#VALUE!</v>
      </c>
      <c r="BR47" s="119" t="e">
        <f t="shared" si="491"/>
        <v>#VALUE!</v>
      </c>
      <c r="BS47" s="119" t="e">
        <f t="shared" si="491"/>
        <v>#VALUE!</v>
      </c>
    </row>
    <row r="48" spans="1:71" s="336" customFormat="1">
      <c r="A48" s="341"/>
      <c r="C48" s="205" t="s">
        <v>787</v>
      </c>
      <c r="D48" s="44"/>
      <c r="E48" s="119">
        <f>1/E46</f>
        <v>3.9385562445211102</v>
      </c>
      <c r="F48" s="119">
        <f t="shared" ref="F48:AL49" si="492">1/F46</f>
        <v>3.9966557658950084</v>
      </c>
      <c r="G48" s="119">
        <f t="shared" si="492"/>
        <v>4.0530854259465849</v>
      </c>
      <c r="H48" s="119">
        <f t="shared" si="492"/>
        <v>4.1078938978898085</v>
      </c>
      <c r="I48" s="119">
        <f t="shared" si="492"/>
        <v>4.1609802901567354</v>
      </c>
      <c r="J48" s="119">
        <f t="shared" si="492"/>
        <v>4.2132131130376198</v>
      </c>
      <c r="K48" s="119">
        <f t="shared" si="492"/>
        <v>4.2639560800513534</v>
      </c>
      <c r="L48" s="119">
        <f t="shared" si="492"/>
        <v>4.3131794271534094</v>
      </c>
      <c r="M48" s="119">
        <f t="shared" si="492"/>
        <v>4.3610037950612028</v>
      </c>
      <c r="N48" s="119">
        <f t="shared" si="492"/>
        <v>4.4075481317710858</v>
      </c>
      <c r="O48" s="119">
        <f t="shared" si="492"/>
        <v>4.4535330806882314</v>
      </c>
      <c r="P48" s="119">
        <f t="shared" si="492"/>
        <v>4.4981569063793287</v>
      </c>
      <c r="Q48" s="119">
        <f t="shared" si="492"/>
        <v>4.541764467572631</v>
      </c>
      <c r="R48" s="119">
        <f t="shared" si="492"/>
        <v>4.5849232976469221</v>
      </c>
      <c r="S48" s="119">
        <f t="shared" si="492"/>
        <v>4.6279656276961898</v>
      </c>
      <c r="T48" s="119">
        <f t="shared" si="492"/>
        <v>4.6709914251202145</v>
      </c>
      <c r="U48" s="119">
        <f t="shared" si="492"/>
        <v>4.7137175428119056</v>
      </c>
      <c r="V48" s="119">
        <f t="shared" si="492"/>
        <v>4.756402188026394</v>
      </c>
      <c r="W48" s="119">
        <f t="shared" si="492"/>
        <v>4.7993785762745764</v>
      </c>
      <c r="X48" s="119">
        <f t="shared" si="492"/>
        <v>4.8428253948402578</v>
      </c>
      <c r="Y48" s="119">
        <f t="shared" si="492"/>
        <v>4.8872347617229561</v>
      </c>
      <c r="Z48" s="119">
        <f t="shared" si="492"/>
        <v>4.9318491194378362</v>
      </c>
      <c r="AA48" s="119">
        <f t="shared" si="492"/>
        <v>4.9763823983482487</v>
      </c>
      <c r="AB48" s="119">
        <f t="shared" si="492"/>
        <v>5.0203077931663413</v>
      </c>
      <c r="AC48" s="119">
        <f t="shared" si="492"/>
        <v>5.0630945242127927</v>
      </c>
      <c r="AD48" s="119">
        <f t="shared" si="492"/>
        <v>5.1048487829682907</v>
      </c>
      <c r="AE48" s="119">
        <f t="shared" si="492"/>
        <v>5.1453545551150217</v>
      </c>
      <c r="AF48" s="119">
        <f t="shared" si="492"/>
        <v>5.1850424819464136</v>
      </c>
      <c r="AG48" s="119">
        <f t="shared" si="492"/>
        <v>5.2245888171081081</v>
      </c>
      <c r="AH48" s="119">
        <f t="shared" si="492"/>
        <v>5.2645077461755392</v>
      </c>
      <c r="AI48" s="119" t="e">
        <f t="shared" si="492"/>
        <v>#VALUE!</v>
      </c>
      <c r="AJ48" s="119" t="e">
        <f t="shared" si="492"/>
        <v>#VALUE!</v>
      </c>
      <c r="AK48" s="119" t="e">
        <f t="shared" si="492"/>
        <v>#VALUE!</v>
      </c>
      <c r="AL48" s="119" t="e">
        <f t="shared" si="492"/>
        <v>#VALUE!</v>
      </c>
      <c r="AM48" s="119" t="e">
        <f t="shared" ref="AM48:BS48" si="493">1/AM46</f>
        <v>#VALUE!</v>
      </c>
      <c r="AN48" s="119" t="e">
        <f t="shared" si="493"/>
        <v>#VALUE!</v>
      </c>
      <c r="AO48" s="119" t="e">
        <f t="shared" si="493"/>
        <v>#VALUE!</v>
      </c>
      <c r="AP48" s="119" t="e">
        <f t="shared" si="493"/>
        <v>#VALUE!</v>
      </c>
      <c r="AQ48" s="119" t="e">
        <f t="shared" si="493"/>
        <v>#VALUE!</v>
      </c>
      <c r="AR48" s="119" t="e">
        <f t="shared" si="493"/>
        <v>#VALUE!</v>
      </c>
      <c r="AS48" s="119" t="e">
        <f t="shared" si="493"/>
        <v>#VALUE!</v>
      </c>
      <c r="AT48" s="119" t="e">
        <f t="shared" si="493"/>
        <v>#VALUE!</v>
      </c>
      <c r="AU48" s="119" t="e">
        <f t="shared" si="493"/>
        <v>#VALUE!</v>
      </c>
      <c r="AV48" s="119" t="e">
        <f t="shared" si="493"/>
        <v>#VALUE!</v>
      </c>
      <c r="AW48" s="119" t="e">
        <f t="shared" si="493"/>
        <v>#VALUE!</v>
      </c>
      <c r="AX48" s="119" t="e">
        <f t="shared" si="493"/>
        <v>#VALUE!</v>
      </c>
      <c r="AY48" s="119" t="e">
        <f t="shared" si="493"/>
        <v>#VALUE!</v>
      </c>
      <c r="AZ48" s="119" t="e">
        <f t="shared" si="493"/>
        <v>#VALUE!</v>
      </c>
      <c r="BA48" s="119" t="e">
        <f t="shared" si="493"/>
        <v>#VALUE!</v>
      </c>
      <c r="BB48" s="119" t="e">
        <f t="shared" si="493"/>
        <v>#VALUE!</v>
      </c>
      <c r="BC48" s="119" t="e">
        <f t="shared" si="493"/>
        <v>#VALUE!</v>
      </c>
      <c r="BD48" s="119" t="e">
        <f t="shared" si="493"/>
        <v>#VALUE!</v>
      </c>
      <c r="BE48" s="119" t="e">
        <f t="shared" si="493"/>
        <v>#VALUE!</v>
      </c>
      <c r="BF48" s="119" t="e">
        <f t="shared" si="493"/>
        <v>#VALUE!</v>
      </c>
      <c r="BG48" s="119" t="e">
        <f t="shared" si="493"/>
        <v>#VALUE!</v>
      </c>
      <c r="BH48" s="119" t="e">
        <f t="shared" si="493"/>
        <v>#VALUE!</v>
      </c>
      <c r="BI48" s="119" t="e">
        <f t="shared" si="493"/>
        <v>#VALUE!</v>
      </c>
      <c r="BJ48" s="119" t="e">
        <f t="shared" si="493"/>
        <v>#VALUE!</v>
      </c>
      <c r="BK48" s="119" t="e">
        <f t="shared" si="493"/>
        <v>#VALUE!</v>
      </c>
      <c r="BL48" s="119" t="e">
        <f t="shared" si="493"/>
        <v>#VALUE!</v>
      </c>
      <c r="BM48" s="119" t="e">
        <f t="shared" si="493"/>
        <v>#VALUE!</v>
      </c>
      <c r="BN48" s="119" t="e">
        <f t="shared" si="493"/>
        <v>#VALUE!</v>
      </c>
      <c r="BO48" s="119" t="e">
        <f t="shared" si="493"/>
        <v>#VALUE!</v>
      </c>
      <c r="BP48" s="119" t="e">
        <f t="shared" si="493"/>
        <v>#VALUE!</v>
      </c>
      <c r="BQ48" s="119" t="e">
        <f t="shared" si="493"/>
        <v>#VALUE!</v>
      </c>
      <c r="BR48" s="119" t="e">
        <f t="shared" si="493"/>
        <v>#VALUE!</v>
      </c>
      <c r="BS48" s="119" t="e">
        <f t="shared" si="493"/>
        <v>#VALUE!</v>
      </c>
    </row>
    <row r="49" spans="1:71" s="336" customFormat="1">
      <c r="A49" s="341"/>
      <c r="C49" s="205" t="s">
        <v>788</v>
      </c>
      <c r="D49" s="44"/>
      <c r="E49" s="119">
        <f>1/E47</f>
        <v>8.3880821157550578</v>
      </c>
      <c r="F49" s="119">
        <f t="shared" si="492"/>
        <v>8.3126722445105496</v>
      </c>
      <c r="G49" s="119">
        <f t="shared" si="492"/>
        <v>8.241554410738253</v>
      </c>
      <c r="H49" s="119">
        <f t="shared" si="492"/>
        <v>8.1744801525290693</v>
      </c>
      <c r="I49" s="119">
        <f t="shared" si="492"/>
        <v>8.110927579739716</v>
      </c>
      <c r="J49" s="119">
        <f t="shared" si="492"/>
        <v>8.0522671870900293</v>
      </c>
      <c r="K49" s="119">
        <f t="shared" si="492"/>
        <v>7.9969417718063402</v>
      </c>
      <c r="L49" s="119">
        <f t="shared" si="492"/>
        <v>7.9446264121915329</v>
      </c>
      <c r="M49" s="119">
        <f t="shared" si="492"/>
        <v>7.8952917947806203</v>
      </c>
      <c r="N49" s="119">
        <f t="shared" si="492"/>
        <v>7.8489080012644088</v>
      </c>
      <c r="O49" s="119">
        <f t="shared" si="492"/>
        <v>7.8065025745425238</v>
      </c>
      <c r="P49" s="119">
        <f t="shared" si="492"/>
        <v>7.7664087848595127</v>
      </c>
      <c r="Q49" s="119">
        <f t="shared" si="492"/>
        <v>7.729018424908884</v>
      </c>
      <c r="R49" s="119">
        <f t="shared" si="492"/>
        <v>7.6950743527091809</v>
      </c>
      <c r="S49" s="119">
        <f t="shared" si="492"/>
        <v>7.664887299710748</v>
      </c>
      <c r="T49" s="119">
        <f t="shared" si="492"/>
        <v>7.6383727144477787</v>
      </c>
      <c r="U49" s="119">
        <f t="shared" si="492"/>
        <v>7.6148348477386909</v>
      </c>
      <c r="V49" s="119">
        <f t="shared" si="492"/>
        <v>7.5944835619065714</v>
      </c>
      <c r="W49" s="119">
        <f t="shared" si="492"/>
        <v>7.5776387494260895</v>
      </c>
      <c r="X49" s="119">
        <f t="shared" si="492"/>
        <v>7.5643653332782392</v>
      </c>
      <c r="Y49" s="119">
        <f t="shared" si="492"/>
        <v>7.5552128130187794</v>
      </c>
      <c r="Z49" s="119">
        <f t="shared" si="492"/>
        <v>7.5487941011624269</v>
      </c>
      <c r="AA49" s="119">
        <f t="shared" si="492"/>
        <v>7.5445079140954423</v>
      </c>
      <c r="AB49" s="119">
        <f t="shared" si="492"/>
        <v>7.5414228370746699</v>
      </c>
      <c r="AC49" s="119">
        <f t="shared" si="492"/>
        <v>7.5386473733656691</v>
      </c>
      <c r="AD49" s="119">
        <f t="shared" si="492"/>
        <v>7.5362729540787274</v>
      </c>
      <c r="AE49" s="119">
        <f t="shared" si="492"/>
        <v>7.5339167600906913</v>
      </c>
      <c r="AF49" s="119">
        <f t="shared" si="492"/>
        <v>7.5321536157379994</v>
      </c>
      <c r="AG49" s="119">
        <f t="shared" si="492"/>
        <v>7.531889239181857</v>
      </c>
      <c r="AH49" s="119">
        <f t="shared" si="492"/>
        <v>7.5337611324354272</v>
      </c>
      <c r="AI49" s="119" t="e">
        <f t="shared" si="492"/>
        <v>#VALUE!</v>
      </c>
      <c r="AJ49" s="119" t="e">
        <f t="shared" si="492"/>
        <v>#VALUE!</v>
      </c>
      <c r="AK49" s="119" t="e">
        <f t="shared" si="492"/>
        <v>#VALUE!</v>
      </c>
      <c r="AL49" s="119" t="e">
        <f t="shared" si="492"/>
        <v>#VALUE!</v>
      </c>
      <c r="AM49" s="119" t="e">
        <f t="shared" ref="AM49:BS49" si="494">1/AM47</f>
        <v>#VALUE!</v>
      </c>
      <c r="AN49" s="119" t="e">
        <f t="shared" si="494"/>
        <v>#VALUE!</v>
      </c>
      <c r="AO49" s="119" t="e">
        <f t="shared" si="494"/>
        <v>#VALUE!</v>
      </c>
      <c r="AP49" s="119" t="e">
        <f t="shared" si="494"/>
        <v>#VALUE!</v>
      </c>
      <c r="AQ49" s="119" t="e">
        <f t="shared" si="494"/>
        <v>#VALUE!</v>
      </c>
      <c r="AR49" s="119" t="e">
        <f t="shared" si="494"/>
        <v>#VALUE!</v>
      </c>
      <c r="AS49" s="119" t="e">
        <f t="shared" si="494"/>
        <v>#VALUE!</v>
      </c>
      <c r="AT49" s="119" t="e">
        <f t="shared" si="494"/>
        <v>#VALUE!</v>
      </c>
      <c r="AU49" s="119" t="e">
        <f t="shared" si="494"/>
        <v>#VALUE!</v>
      </c>
      <c r="AV49" s="119" t="e">
        <f t="shared" si="494"/>
        <v>#VALUE!</v>
      </c>
      <c r="AW49" s="119" t="e">
        <f t="shared" si="494"/>
        <v>#VALUE!</v>
      </c>
      <c r="AX49" s="119" t="e">
        <f t="shared" si="494"/>
        <v>#VALUE!</v>
      </c>
      <c r="AY49" s="119" t="e">
        <f t="shared" si="494"/>
        <v>#VALUE!</v>
      </c>
      <c r="AZ49" s="119" t="e">
        <f t="shared" si="494"/>
        <v>#VALUE!</v>
      </c>
      <c r="BA49" s="119" t="e">
        <f t="shared" si="494"/>
        <v>#VALUE!</v>
      </c>
      <c r="BB49" s="119" t="e">
        <f t="shared" si="494"/>
        <v>#VALUE!</v>
      </c>
      <c r="BC49" s="119" t="e">
        <f t="shared" si="494"/>
        <v>#VALUE!</v>
      </c>
      <c r="BD49" s="119" t="e">
        <f t="shared" si="494"/>
        <v>#VALUE!</v>
      </c>
      <c r="BE49" s="119" t="e">
        <f t="shared" si="494"/>
        <v>#VALUE!</v>
      </c>
      <c r="BF49" s="119" t="e">
        <f t="shared" si="494"/>
        <v>#VALUE!</v>
      </c>
      <c r="BG49" s="119" t="e">
        <f t="shared" si="494"/>
        <v>#VALUE!</v>
      </c>
      <c r="BH49" s="119" t="e">
        <f t="shared" si="494"/>
        <v>#VALUE!</v>
      </c>
      <c r="BI49" s="119" t="e">
        <f t="shared" si="494"/>
        <v>#VALUE!</v>
      </c>
      <c r="BJ49" s="119" t="e">
        <f t="shared" si="494"/>
        <v>#VALUE!</v>
      </c>
      <c r="BK49" s="119" t="e">
        <f t="shared" si="494"/>
        <v>#VALUE!</v>
      </c>
      <c r="BL49" s="119" t="e">
        <f t="shared" si="494"/>
        <v>#VALUE!</v>
      </c>
      <c r="BM49" s="119" t="e">
        <f t="shared" si="494"/>
        <v>#VALUE!</v>
      </c>
      <c r="BN49" s="119" t="e">
        <f t="shared" si="494"/>
        <v>#VALUE!</v>
      </c>
      <c r="BO49" s="119" t="e">
        <f t="shared" si="494"/>
        <v>#VALUE!</v>
      </c>
      <c r="BP49" s="119" t="e">
        <f t="shared" si="494"/>
        <v>#VALUE!</v>
      </c>
      <c r="BQ49" s="119" t="e">
        <f t="shared" si="494"/>
        <v>#VALUE!</v>
      </c>
      <c r="BR49" s="119" t="e">
        <f t="shared" si="494"/>
        <v>#VALUE!</v>
      </c>
      <c r="BS49" s="119" t="e">
        <f t="shared" si="494"/>
        <v>#VALUE!</v>
      </c>
    </row>
    <row r="50" spans="1:71" s="336" customFormat="1">
      <c r="A50" s="341"/>
      <c r="C50" s="205" t="s">
        <v>1077</v>
      </c>
      <c r="D50" s="352" t="s">
        <v>1078</v>
      </c>
      <c r="E50" s="119">
        <f>$B$1*(E$20/(E$22*E$24))</f>
        <v>1.1179216345900024E-2</v>
      </c>
      <c r="F50" s="119">
        <f t="shared" ref="F50:AL50" si="495">$B$1*(F$20/(F$22*F$24))</f>
        <v>1.1016703696055483E-2</v>
      </c>
      <c r="G50" s="119">
        <f t="shared" si="495"/>
        <v>1.0863322067215976E-2</v>
      </c>
      <c r="H50" s="119">
        <f t="shared" si="495"/>
        <v>1.0718381107801944E-2</v>
      </c>
      <c r="I50" s="119">
        <f t="shared" si="495"/>
        <v>1.0581634441324997E-2</v>
      </c>
      <c r="J50" s="119">
        <f t="shared" si="495"/>
        <v>1.0450449850672878E-2</v>
      </c>
      <c r="K50" s="119">
        <f t="shared" si="495"/>
        <v>1.0326084866114926E-2</v>
      </c>
      <c r="L50" s="119">
        <f t="shared" si="495"/>
        <v>1.0208240369229361E-2</v>
      </c>
      <c r="M50" s="119">
        <f t="shared" si="495"/>
        <v>1.0096293059377877E-2</v>
      </c>
      <c r="N50" s="119">
        <f t="shared" si="495"/>
        <v>9.9896747651180926E-3</v>
      </c>
      <c r="O50" s="119">
        <f t="shared" si="495"/>
        <v>9.8865263938250087E-3</v>
      </c>
      <c r="P50" s="119">
        <f t="shared" si="495"/>
        <v>9.788447416219136E-3</v>
      </c>
      <c r="Q50" s="119">
        <f t="shared" si="495"/>
        <v>9.6944640485791284E-3</v>
      </c>
      <c r="R50" s="119">
        <f t="shared" si="495"/>
        <v>9.6032080559764425E-3</v>
      </c>
      <c r="S50" s="119">
        <f t="shared" si="495"/>
        <v>9.5138935528169006E-3</v>
      </c>
      <c r="T50" s="119">
        <f t="shared" si="495"/>
        <v>9.426258440811382E-3</v>
      </c>
      <c r="U50" s="119">
        <f t="shared" si="495"/>
        <v>9.3408168707816777E-3</v>
      </c>
      <c r="V50" s="119">
        <f t="shared" si="495"/>
        <v>9.2569910212463875E-3</v>
      </c>
      <c r="W50" s="119">
        <f t="shared" si="495"/>
        <v>9.1740986146949047E-3</v>
      </c>
      <c r="X50" s="119">
        <f t="shared" si="495"/>
        <v>9.0917943056357791E-3</v>
      </c>
      <c r="Y50" s="119">
        <f t="shared" si="495"/>
        <v>9.0091789109133322E-3</v>
      </c>
      <c r="Z50" s="119">
        <f t="shared" si="495"/>
        <v>8.9276803247005706E-3</v>
      </c>
      <c r="AA50" s="119">
        <f t="shared" si="495"/>
        <v>8.8477871721858326E-3</v>
      </c>
      <c r="AB50" s="119">
        <f t="shared" si="495"/>
        <v>8.7703730850787164E-3</v>
      </c>
      <c r="AC50" s="119">
        <f t="shared" si="495"/>
        <v>8.696257227163412E-3</v>
      </c>
      <c r="AD50" s="119">
        <f t="shared" si="495"/>
        <v>8.6251276423500878E-3</v>
      </c>
      <c r="AE50" s="119">
        <f t="shared" si="495"/>
        <v>8.5572280542312845E-3</v>
      </c>
      <c r="AF50" s="119">
        <f t="shared" si="495"/>
        <v>8.4917283708480992E-3</v>
      </c>
      <c r="AG50" s="119">
        <f t="shared" si="495"/>
        <v>8.4274521669187134E-3</v>
      </c>
      <c r="AH50" s="119">
        <f t="shared" si="495"/>
        <v>8.3635497316882218E-3</v>
      </c>
      <c r="AI50" s="119" t="e">
        <f t="shared" si="495"/>
        <v>#VALUE!</v>
      </c>
      <c r="AJ50" s="119" t="e">
        <f t="shared" si="495"/>
        <v>#VALUE!</v>
      </c>
      <c r="AK50" s="119" t="e">
        <f t="shared" si="495"/>
        <v>#VALUE!</v>
      </c>
      <c r="AL50" s="119" t="e">
        <f t="shared" si="495"/>
        <v>#VALUE!</v>
      </c>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c r="BR50" s="119"/>
      <c r="BS50" s="119"/>
    </row>
    <row r="51" spans="1:71">
      <c r="C51" s="181" t="s">
        <v>500</v>
      </c>
      <c r="D51" s="370" t="s">
        <v>462</v>
      </c>
      <c r="E51" s="387">
        <f>DataSummary!F95*10^(-6)</f>
        <v>45.783999999999999</v>
      </c>
      <c r="F51" s="119">
        <f>E51*(1+F8)</f>
        <v>46.187999999999995</v>
      </c>
      <c r="G51" s="119">
        <f>F51*(1+G8)</f>
        <v>46.585999999999999</v>
      </c>
      <c r="H51" s="119">
        <f t="shared" ref="H51:AL51" si="496">G51*(1+H8)</f>
        <v>46.980000000000004</v>
      </c>
      <c r="I51" s="119">
        <f t="shared" si="496"/>
        <v>47.368000000000009</v>
      </c>
      <c r="J51" s="119">
        <f t="shared" si="496"/>
        <v>47.750000000000007</v>
      </c>
      <c r="K51" s="119">
        <f t="shared" si="496"/>
        <v>48.126000000000012</v>
      </c>
      <c r="L51" s="119">
        <f t="shared" si="496"/>
        <v>48.496000000000016</v>
      </c>
      <c r="M51" s="119">
        <f t="shared" si="496"/>
        <v>48.860000000000014</v>
      </c>
      <c r="N51" s="119">
        <f t="shared" si="496"/>
        <v>49.21700000000002</v>
      </c>
      <c r="O51" s="119">
        <f t="shared" si="496"/>
        <v>49.568000000000026</v>
      </c>
      <c r="P51" s="119">
        <f t="shared" si="496"/>
        <v>49.912000000000027</v>
      </c>
      <c r="Q51" s="119">
        <f t="shared" si="496"/>
        <v>50.249000000000031</v>
      </c>
      <c r="R51" s="119">
        <f t="shared" si="496"/>
        <v>50.579000000000036</v>
      </c>
      <c r="S51" s="119">
        <f t="shared" si="496"/>
        <v>50.903000000000034</v>
      </c>
      <c r="T51" s="119">
        <f t="shared" si="496"/>
        <v>51.221000000000032</v>
      </c>
      <c r="U51" s="119">
        <f t="shared" si="496"/>
        <v>51.53300000000003</v>
      </c>
      <c r="V51" s="119">
        <f>U51*(1+V8)</f>
        <v>51.838000000000022</v>
      </c>
      <c r="W51" s="119">
        <f t="shared" si="496"/>
        <v>52.137000000000022</v>
      </c>
      <c r="X51" s="119">
        <f t="shared" si="496"/>
        <v>52.430000000000028</v>
      </c>
      <c r="Y51" s="119">
        <f t="shared" si="496"/>
        <v>52.71600000000003</v>
      </c>
      <c r="Z51" s="119">
        <f t="shared" si="496"/>
        <v>52.995000000000026</v>
      </c>
      <c r="AA51" s="119">
        <f t="shared" si="496"/>
        <v>53.268000000000029</v>
      </c>
      <c r="AB51" s="119">
        <f t="shared" si="496"/>
        <v>53.534000000000027</v>
      </c>
      <c r="AC51" s="119">
        <f t="shared" si="496"/>
        <v>53.794000000000025</v>
      </c>
      <c r="AD51" s="119">
        <f t="shared" si="496"/>
        <v>54.047000000000033</v>
      </c>
      <c r="AE51" s="119">
        <f t="shared" si="496"/>
        <v>54.294000000000032</v>
      </c>
      <c r="AF51" s="119">
        <f t="shared" si="496"/>
        <v>54.535000000000039</v>
      </c>
      <c r="AG51" s="119">
        <f t="shared" si="496"/>
        <v>54.768000000000036</v>
      </c>
      <c r="AH51" s="119">
        <f t="shared" si="496"/>
        <v>54.993000000000031</v>
      </c>
      <c r="AI51" s="119" t="e">
        <f t="shared" si="496"/>
        <v>#VALUE!</v>
      </c>
      <c r="AJ51" s="119" t="e">
        <f t="shared" si="496"/>
        <v>#VALUE!</v>
      </c>
      <c r="AK51" s="119" t="e">
        <f t="shared" si="496"/>
        <v>#VALUE!</v>
      </c>
      <c r="AL51" s="119" t="e">
        <f t="shared" si="496"/>
        <v>#VALUE!</v>
      </c>
      <c r="AM51" s="119" t="e">
        <f t="shared" ref="AM51" si="497">AL51*(1+AM8)</f>
        <v>#VALUE!</v>
      </c>
      <c r="AN51" s="119" t="e">
        <f t="shared" ref="AN51" si="498">AM51*(1+AN8)</f>
        <v>#VALUE!</v>
      </c>
      <c r="AO51" s="119" t="e">
        <f t="shared" ref="AO51" si="499">AN51*(1+AO8)</f>
        <v>#VALUE!</v>
      </c>
      <c r="AP51" s="119" t="e">
        <f t="shared" ref="AP51" si="500">AO51*(1+AP8)</f>
        <v>#VALUE!</v>
      </c>
      <c r="AQ51" s="119" t="e">
        <f t="shared" ref="AQ51" si="501">AP51*(1+AQ8)</f>
        <v>#VALUE!</v>
      </c>
      <c r="AR51" s="119" t="e">
        <f t="shared" ref="AR51" si="502">AQ51*(1+AR8)</f>
        <v>#VALUE!</v>
      </c>
      <c r="AS51" s="119" t="e">
        <f t="shared" ref="AS51" si="503">AR51*(1+AS8)</f>
        <v>#VALUE!</v>
      </c>
      <c r="AT51" s="119" t="e">
        <f t="shared" ref="AT51" si="504">AS51*(1+AT8)</f>
        <v>#VALUE!</v>
      </c>
      <c r="AU51" s="119" t="e">
        <f t="shared" ref="AU51" si="505">AT51*(1+AU8)</f>
        <v>#VALUE!</v>
      </c>
      <c r="AV51" s="119" t="e">
        <f t="shared" ref="AV51" si="506">AU51*(1+AV8)</f>
        <v>#VALUE!</v>
      </c>
      <c r="AW51" s="119" t="e">
        <f t="shared" ref="AW51" si="507">AV51*(1+AW8)</f>
        <v>#VALUE!</v>
      </c>
      <c r="AX51" s="119" t="e">
        <f t="shared" ref="AX51" si="508">AW51*(1+AX8)</f>
        <v>#VALUE!</v>
      </c>
      <c r="AY51" s="119" t="e">
        <f t="shared" ref="AY51" si="509">AX51*(1+AY8)</f>
        <v>#VALUE!</v>
      </c>
      <c r="AZ51" s="119" t="e">
        <f t="shared" ref="AZ51" si="510">AY51*(1+AZ8)</f>
        <v>#VALUE!</v>
      </c>
      <c r="BA51" s="119" t="e">
        <f t="shared" ref="BA51" si="511">AZ51*(1+BA8)</f>
        <v>#VALUE!</v>
      </c>
      <c r="BB51" s="119" t="e">
        <f t="shared" ref="BB51" si="512">BA51*(1+BB8)</f>
        <v>#VALUE!</v>
      </c>
      <c r="BC51" s="119" t="e">
        <f t="shared" ref="BC51" si="513">BB51*(1+BC8)</f>
        <v>#VALUE!</v>
      </c>
      <c r="BD51" s="119" t="e">
        <f t="shared" ref="BD51" si="514">BC51*(1+BD8)</f>
        <v>#VALUE!</v>
      </c>
      <c r="BE51" s="119" t="e">
        <f t="shared" ref="BE51" si="515">BD51*(1+BE8)</f>
        <v>#VALUE!</v>
      </c>
      <c r="BF51" s="119" t="e">
        <f t="shared" ref="BF51" si="516">BE51*(1+BF8)</f>
        <v>#VALUE!</v>
      </c>
      <c r="BG51" s="119" t="e">
        <f t="shared" ref="BG51" si="517">BF51*(1+BG8)</f>
        <v>#VALUE!</v>
      </c>
      <c r="BH51" s="119" t="e">
        <f t="shared" ref="BH51" si="518">BG51*(1+BH8)</f>
        <v>#VALUE!</v>
      </c>
      <c r="BI51" s="119" t="e">
        <f t="shared" ref="BI51" si="519">BH51*(1+BI8)</f>
        <v>#VALUE!</v>
      </c>
      <c r="BJ51" s="119" t="e">
        <f t="shared" ref="BJ51" si="520">BI51*(1+BJ8)</f>
        <v>#VALUE!</v>
      </c>
      <c r="BK51" s="119" t="e">
        <f t="shared" ref="BK51" si="521">BJ51*(1+BK8)</f>
        <v>#VALUE!</v>
      </c>
      <c r="BL51" s="119" t="e">
        <f t="shared" ref="BL51" si="522">BK51*(1+BL8)</f>
        <v>#VALUE!</v>
      </c>
      <c r="BM51" s="119" t="e">
        <f t="shared" ref="BM51" si="523">BL51*(1+BM8)</f>
        <v>#VALUE!</v>
      </c>
      <c r="BN51" s="119" t="e">
        <f t="shared" ref="BN51" si="524">BM51*(1+BN8)</f>
        <v>#VALUE!</v>
      </c>
      <c r="BO51" s="119" t="e">
        <f t="shared" ref="BO51" si="525">BN51*(1+BO8)</f>
        <v>#VALUE!</v>
      </c>
      <c r="BP51" s="119" t="e">
        <f t="shared" ref="BP51" si="526">BO51*(1+BP8)</f>
        <v>#VALUE!</v>
      </c>
      <c r="BQ51" s="119" t="e">
        <f t="shared" ref="BQ51" si="527">BP51*(1+BQ8)</f>
        <v>#VALUE!</v>
      </c>
      <c r="BR51" s="119" t="e">
        <f t="shared" ref="BR51" si="528">BQ51*(1+BR8)</f>
        <v>#VALUE!</v>
      </c>
      <c r="BS51" s="119" t="e">
        <f t="shared" ref="BS51" si="529">BR51*(1+BS8)</f>
        <v>#VALUE!</v>
      </c>
    </row>
    <row r="52" spans="1:71">
      <c r="C52" s="181" t="s">
        <v>455</v>
      </c>
      <c r="D52" s="370" t="s">
        <v>462</v>
      </c>
      <c r="E52" s="119">
        <f>E51*InputDataA_GeneralAssumptions!I129</f>
        <v>29.403999046802522</v>
      </c>
      <c r="F52" s="119">
        <f>F51*InputDataA_GeneralAssumptions!J129</f>
        <v>29.676001211643214</v>
      </c>
      <c r="G52" s="119">
        <f>G51*InputDataA_GeneralAssumptions!K129</f>
        <v>29.948000846624375</v>
      </c>
      <c r="H52" s="119">
        <f>H51*InputDataA_GeneralAssumptions!L129</f>
        <v>30.219999271631245</v>
      </c>
      <c r="I52" s="119">
        <f>I51*InputDataA_GeneralAssumptions!M129</f>
        <v>30.494000393867498</v>
      </c>
      <c r="J52" s="119">
        <f>J51*InputDataA_GeneralAssumptions!N129</f>
        <v>30.759000152349476</v>
      </c>
      <c r="K52" s="119">
        <f>K51*InputDataA_GeneralAssumptions!O129</f>
        <v>31.024000512599951</v>
      </c>
      <c r="L52" s="119">
        <f>L51*InputDataA_GeneralAssumptions!P129</f>
        <v>31.290001441955578</v>
      </c>
      <c r="M52" s="119">
        <f>M51*InputDataA_GeneralAssumptions!Q129</f>
        <v>31.556001064777384</v>
      </c>
      <c r="N52" s="119">
        <f>N51*InputDataA_GeneralAssumptions!R129</f>
        <v>31.820999049603952</v>
      </c>
      <c r="O52" s="119">
        <f>O51*InputDataA_GeneralAssumptions!S129</f>
        <v>32.076000934600849</v>
      </c>
      <c r="P52" s="119">
        <f>P51*InputDataA_GeneralAssumptions!T129</f>
        <v>32.332001368045823</v>
      </c>
      <c r="Q52" s="119">
        <f>Q51*InputDataA_GeneralAssumptions!U129</f>
        <v>32.585001198530215</v>
      </c>
      <c r="R52" s="119">
        <f>R51*InputDataA_GeneralAssumptions!V129</f>
        <v>32.82800135535004</v>
      </c>
      <c r="S52" s="119">
        <f>S51*InputDataA_GeneralAssumptions!W129</f>
        <v>33.056999627172971</v>
      </c>
      <c r="T52" s="119">
        <f>T51*InputDataA_GeneralAssumptions!X129</f>
        <v>33.27099850124123</v>
      </c>
      <c r="U52" s="119">
        <f>U51*InputDataA_GeneralAssumptions!Y129</f>
        <v>33.474001473546046</v>
      </c>
      <c r="V52" s="119">
        <f>V51*InputDataA_GeneralAssumptions!Z129</f>
        <v>33.663000653862966</v>
      </c>
      <c r="W52" s="119">
        <f>W51*InputDataA_GeneralAssumptions!AA129</f>
        <v>33.834000600099579</v>
      </c>
      <c r="X52" s="119">
        <f>X51*InputDataA_GeneralAssumptions!AB129</f>
        <v>33.984999712109584</v>
      </c>
      <c r="Y52" s="119">
        <f>Y51*InputDataA_GeneralAssumptions!AC129</f>
        <v>34.109998990774173</v>
      </c>
      <c r="Z52" s="119">
        <f>Z51*InputDataA_GeneralAssumptions!AD129</f>
        <v>34.21899983614685</v>
      </c>
      <c r="AA52" s="119">
        <f>AA51*InputDataA_GeneralAssumptions!AE129</f>
        <v>34.315999517440815</v>
      </c>
      <c r="AB52" s="119">
        <f>AB51*InputDataA_GeneralAssumptions!AF129</f>
        <v>34.408000228762646</v>
      </c>
      <c r="AC52" s="119">
        <f>AC51*InputDataA_GeneralAssumptions!AG129</f>
        <v>34.50199877727033</v>
      </c>
      <c r="AD52" s="119">
        <f>AD51*InputDataA_GeneralAssumptions!AH129</f>
        <v>34.59699890625479</v>
      </c>
      <c r="AE52" s="119">
        <f>AE51*InputDataA_GeneralAssumptions!AI129</f>
        <v>34.695998561382318</v>
      </c>
      <c r="AF52" s="119">
        <f>AF51*InputDataA_GeneralAssumptions!AJ129</f>
        <v>34.794000235199952</v>
      </c>
      <c r="AG52" s="119">
        <f>AG51*InputDataA_GeneralAssumptions!AK129</f>
        <v>34.882999691963221</v>
      </c>
      <c r="AH52" s="119">
        <f>AH51*InputDataA_GeneralAssumptions!AL129</f>
        <v>34.957000758826752</v>
      </c>
      <c r="AI52" s="119" t="e">
        <f>AI51*InputDataA_GeneralAssumptions!AM129</f>
        <v>#VALUE!</v>
      </c>
      <c r="AJ52" s="119" t="e">
        <f>AJ51*InputDataA_GeneralAssumptions!AN129</f>
        <v>#VALUE!</v>
      </c>
      <c r="AK52" s="119" t="e">
        <f>AK51*InputDataA_GeneralAssumptions!AO129</f>
        <v>#VALUE!</v>
      </c>
      <c r="AL52" s="119" t="e">
        <f>AL51*InputDataA_GeneralAssumptions!AP129</f>
        <v>#VALUE!</v>
      </c>
      <c r="AM52" s="119" t="e">
        <f>AM51*InputDataA_GeneralAssumptions!AQ129</f>
        <v>#VALUE!</v>
      </c>
      <c r="AN52" s="119" t="e">
        <f>AN51*InputDataA_GeneralAssumptions!AR129</f>
        <v>#VALUE!</v>
      </c>
      <c r="AO52" s="119" t="e">
        <f>AO51*InputDataA_GeneralAssumptions!AS129</f>
        <v>#VALUE!</v>
      </c>
      <c r="AP52" s="119" t="e">
        <f>AP51*InputDataA_GeneralAssumptions!AT129</f>
        <v>#VALUE!</v>
      </c>
      <c r="AQ52" s="119" t="e">
        <f>AQ51*InputDataA_GeneralAssumptions!AU129</f>
        <v>#VALUE!</v>
      </c>
      <c r="AR52" s="119" t="e">
        <f>AR51*InputDataA_GeneralAssumptions!AV129</f>
        <v>#VALUE!</v>
      </c>
      <c r="AS52" s="119" t="e">
        <f>AS51*InputDataA_GeneralAssumptions!AW129</f>
        <v>#VALUE!</v>
      </c>
      <c r="AT52" s="119" t="e">
        <f>AT51*InputDataA_GeneralAssumptions!AX129</f>
        <v>#VALUE!</v>
      </c>
      <c r="AU52" s="119" t="e">
        <f>AU51*InputDataA_GeneralAssumptions!AY129</f>
        <v>#VALUE!</v>
      </c>
      <c r="AV52" s="119" t="e">
        <f>AV51*InputDataA_GeneralAssumptions!AZ129</f>
        <v>#VALUE!</v>
      </c>
      <c r="AW52" s="119" t="e">
        <f>AW51*InputDataA_GeneralAssumptions!BA129</f>
        <v>#VALUE!</v>
      </c>
      <c r="AX52" s="119" t="e">
        <f>AX51*InputDataA_GeneralAssumptions!BB129</f>
        <v>#VALUE!</v>
      </c>
      <c r="AY52" s="119" t="e">
        <f>AY51*InputDataA_GeneralAssumptions!BC129</f>
        <v>#VALUE!</v>
      </c>
      <c r="AZ52" s="119" t="e">
        <f>AZ51*InputDataA_GeneralAssumptions!BD129</f>
        <v>#VALUE!</v>
      </c>
      <c r="BA52" s="119" t="e">
        <f>BA51*InputDataA_GeneralAssumptions!BE129</f>
        <v>#VALUE!</v>
      </c>
      <c r="BB52" s="119" t="e">
        <f>BB51*InputDataA_GeneralAssumptions!BF129</f>
        <v>#VALUE!</v>
      </c>
      <c r="BC52" s="119" t="e">
        <f>BC51*InputDataA_GeneralAssumptions!BG129</f>
        <v>#VALUE!</v>
      </c>
      <c r="BD52" s="119" t="e">
        <f>BD51*InputDataA_GeneralAssumptions!BH129</f>
        <v>#VALUE!</v>
      </c>
      <c r="BE52" s="119" t="e">
        <f>BE51*InputDataA_GeneralAssumptions!BI129</f>
        <v>#VALUE!</v>
      </c>
      <c r="BF52" s="119" t="e">
        <f>BF51*InputDataA_GeneralAssumptions!BJ129</f>
        <v>#VALUE!</v>
      </c>
      <c r="BG52" s="119" t="e">
        <f>BG51*InputDataA_GeneralAssumptions!BK129</f>
        <v>#VALUE!</v>
      </c>
      <c r="BH52" s="119" t="e">
        <f>BH51*InputDataA_GeneralAssumptions!BL129</f>
        <v>#VALUE!</v>
      </c>
      <c r="BI52" s="119" t="e">
        <f>BI51*InputDataA_GeneralAssumptions!BM129</f>
        <v>#VALUE!</v>
      </c>
      <c r="BJ52" s="119" t="e">
        <f>BJ51*InputDataA_GeneralAssumptions!BN129</f>
        <v>#VALUE!</v>
      </c>
      <c r="BK52" s="119" t="e">
        <f>BK51*InputDataA_GeneralAssumptions!BO129</f>
        <v>#VALUE!</v>
      </c>
      <c r="BL52" s="119" t="e">
        <f>BL51*InputDataA_GeneralAssumptions!BP129</f>
        <v>#VALUE!</v>
      </c>
      <c r="BM52" s="119" t="e">
        <f>BM51*InputDataA_GeneralAssumptions!BQ129</f>
        <v>#VALUE!</v>
      </c>
      <c r="BN52" s="119" t="e">
        <f>BN51*InputDataA_GeneralAssumptions!BR129</f>
        <v>#VALUE!</v>
      </c>
      <c r="BO52" s="119" t="e">
        <f>BO51*InputDataA_GeneralAssumptions!BS129</f>
        <v>#VALUE!</v>
      </c>
      <c r="BP52" s="119" t="e">
        <f>BP51*InputDataA_GeneralAssumptions!BT129</f>
        <v>#VALUE!</v>
      </c>
      <c r="BQ52" s="119" t="e">
        <f>BQ51*InputDataA_GeneralAssumptions!BU129</f>
        <v>#VALUE!</v>
      </c>
      <c r="BR52" s="119" t="e">
        <f>BR51*InputDataA_GeneralAssumptions!BV129</f>
        <v>#VALUE!</v>
      </c>
      <c r="BS52" s="119" t="e">
        <f>BS51*InputDataA_GeneralAssumptions!BW129</f>
        <v>#VALUE!</v>
      </c>
    </row>
    <row r="53" spans="1:71">
      <c r="C53" s="181" t="s">
        <v>456</v>
      </c>
      <c r="D53" s="370" t="s">
        <v>462</v>
      </c>
      <c r="E53" s="119">
        <f t="shared" ref="E53:AL53" si="530">E52-E54</f>
        <v>14.3484709294904</v>
      </c>
      <c r="F53" s="119">
        <f t="shared" si="530"/>
        <v>14.48473866484513</v>
      </c>
      <c r="G53" s="119">
        <f t="shared" si="530"/>
        <v>14.621084917987037</v>
      </c>
      <c r="H53" s="119">
        <f t="shared" si="530"/>
        <v>14.757474362787343</v>
      </c>
      <c r="I53" s="119">
        <f t="shared" si="530"/>
        <v>14.894866344439158</v>
      </c>
      <c r="J53" s="119">
        <f t="shared" si="530"/>
        <v>15.027882514644746</v>
      </c>
      <c r="K53" s="119">
        <f t="shared" si="530"/>
        <v>15.16093928094825</v>
      </c>
      <c r="L53" s="119">
        <f t="shared" si="530"/>
        <v>15.294530591769586</v>
      </c>
      <c r="M53" s="119">
        <f t="shared" si="530"/>
        <v>15.428180899324467</v>
      </c>
      <c r="N53" s="119">
        <f t="shared" si="530"/>
        <v>15.561406362957747</v>
      </c>
      <c r="O53" s="119">
        <f t="shared" si="530"/>
        <v>15.689812172966416</v>
      </c>
      <c r="P53" s="119">
        <f t="shared" si="530"/>
        <v>15.818785511962378</v>
      </c>
      <c r="Q53" s="119">
        <f t="shared" si="530"/>
        <v>15.946391097789569</v>
      </c>
      <c r="R53" s="119">
        <f t="shared" si="530"/>
        <v>16.06922840481695</v>
      </c>
      <c r="S53" s="119">
        <f t="shared" si="530"/>
        <v>16.185354264624287</v>
      </c>
      <c r="T53" s="119">
        <f t="shared" si="530"/>
        <v>16.294283646781505</v>
      </c>
      <c r="U53" s="119">
        <f t="shared" si="530"/>
        <v>16.397979552073817</v>
      </c>
      <c r="V53" s="119">
        <f t="shared" si="530"/>
        <v>16.494959508482335</v>
      </c>
      <c r="W53" s="119">
        <f t="shared" si="530"/>
        <v>16.58325614190769</v>
      </c>
      <c r="X53" s="119">
        <f t="shared" si="530"/>
        <v>16.661880919671592</v>
      </c>
      <c r="Y53" s="119">
        <f t="shared" si="530"/>
        <v>16.727877825813646</v>
      </c>
      <c r="Z53" s="119">
        <f t="shared" si="530"/>
        <v>16.786150591083523</v>
      </c>
      <c r="AA53" s="119">
        <f t="shared" si="530"/>
        <v>16.838643197939142</v>
      </c>
      <c r="AB53" s="119">
        <f t="shared" si="530"/>
        <v>16.888785032363444</v>
      </c>
      <c r="AC53" s="119">
        <f t="shared" si="530"/>
        <v>16.939997836036678</v>
      </c>
      <c r="AD53" s="119">
        <f t="shared" si="530"/>
        <v>16.991796449536483</v>
      </c>
      <c r="AE53" s="119">
        <f t="shared" si="530"/>
        <v>17.045646577865188</v>
      </c>
      <c r="AF53" s="119">
        <f t="shared" si="530"/>
        <v>17.099084892397347</v>
      </c>
      <c r="AG53" s="119">
        <f t="shared" si="530"/>
        <v>17.14816682316572</v>
      </c>
      <c r="AH53" s="119">
        <f t="shared" si="530"/>
        <v>17.189921502727152</v>
      </c>
      <c r="AI53" s="119" t="e">
        <f t="shared" si="530"/>
        <v>#VALUE!</v>
      </c>
      <c r="AJ53" s="119" t="e">
        <f t="shared" si="530"/>
        <v>#VALUE!</v>
      </c>
      <c r="AK53" s="119" t="e">
        <f t="shared" si="530"/>
        <v>#VALUE!</v>
      </c>
      <c r="AL53" s="119" t="e">
        <f t="shared" si="530"/>
        <v>#VALUE!</v>
      </c>
      <c r="AM53" s="119" t="e">
        <f t="shared" ref="AM53:BS53" si="531">AM52-AM54</f>
        <v>#VALUE!</v>
      </c>
      <c r="AN53" s="119" t="e">
        <f t="shared" si="531"/>
        <v>#VALUE!</v>
      </c>
      <c r="AO53" s="119" t="e">
        <f t="shared" si="531"/>
        <v>#VALUE!</v>
      </c>
      <c r="AP53" s="119" t="e">
        <f t="shared" si="531"/>
        <v>#VALUE!</v>
      </c>
      <c r="AQ53" s="119" t="e">
        <f t="shared" si="531"/>
        <v>#VALUE!</v>
      </c>
      <c r="AR53" s="119" t="e">
        <f t="shared" si="531"/>
        <v>#VALUE!</v>
      </c>
      <c r="AS53" s="119" t="e">
        <f t="shared" si="531"/>
        <v>#VALUE!</v>
      </c>
      <c r="AT53" s="119" t="e">
        <f t="shared" si="531"/>
        <v>#VALUE!</v>
      </c>
      <c r="AU53" s="119" t="e">
        <f t="shared" si="531"/>
        <v>#VALUE!</v>
      </c>
      <c r="AV53" s="119" t="e">
        <f t="shared" si="531"/>
        <v>#VALUE!</v>
      </c>
      <c r="AW53" s="119" t="e">
        <f t="shared" si="531"/>
        <v>#VALUE!</v>
      </c>
      <c r="AX53" s="119" t="e">
        <f t="shared" si="531"/>
        <v>#VALUE!</v>
      </c>
      <c r="AY53" s="119" t="e">
        <f t="shared" si="531"/>
        <v>#VALUE!</v>
      </c>
      <c r="AZ53" s="119" t="e">
        <f t="shared" si="531"/>
        <v>#VALUE!</v>
      </c>
      <c r="BA53" s="119" t="e">
        <f t="shared" si="531"/>
        <v>#VALUE!</v>
      </c>
      <c r="BB53" s="119" t="e">
        <f t="shared" si="531"/>
        <v>#VALUE!</v>
      </c>
      <c r="BC53" s="119" t="e">
        <f t="shared" si="531"/>
        <v>#VALUE!</v>
      </c>
      <c r="BD53" s="119" t="e">
        <f t="shared" si="531"/>
        <v>#VALUE!</v>
      </c>
      <c r="BE53" s="119" t="e">
        <f t="shared" si="531"/>
        <v>#VALUE!</v>
      </c>
      <c r="BF53" s="119" t="e">
        <f t="shared" si="531"/>
        <v>#VALUE!</v>
      </c>
      <c r="BG53" s="119" t="e">
        <f t="shared" si="531"/>
        <v>#VALUE!</v>
      </c>
      <c r="BH53" s="119" t="e">
        <f t="shared" si="531"/>
        <v>#VALUE!</v>
      </c>
      <c r="BI53" s="119" t="e">
        <f t="shared" si="531"/>
        <v>#VALUE!</v>
      </c>
      <c r="BJ53" s="119" t="e">
        <f t="shared" si="531"/>
        <v>#VALUE!</v>
      </c>
      <c r="BK53" s="119" t="e">
        <f t="shared" si="531"/>
        <v>#VALUE!</v>
      </c>
      <c r="BL53" s="119" t="e">
        <f t="shared" si="531"/>
        <v>#VALUE!</v>
      </c>
      <c r="BM53" s="119" t="e">
        <f t="shared" si="531"/>
        <v>#VALUE!</v>
      </c>
      <c r="BN53" s="119" t="e">
        <f t="shared" si="531"/>
        <v>#VALUE!</v>
      </c>
      <c r="BO53" s="119" t="e">
        <f t="shared" si="531"/>
        <v>#VALUE!</v>
      </c>
      <c r="BP53" s="119" t="e">
        <f t="shared" si="531"/>
        <v>#VALUE!</v>
      </c>
      <c r="BQ53" s="119" t="e">
        <f t="shared" si="531"/>
        <v>#VALUE!</v>
      </c>
      <c r="BR53" s="119" t="e">
        <f t="shared" si="531"/>
        <v>#VALUE!</v>
      </c>
      <c r="BS53" s="119" t="e">
        <f t="shared" si="531"/>
        <v>#VALUE!</v>
      </c>
    </row>
    <row r="54" spans="1:71">
      <c r="C54" s="181" t="s">
        <v>457</v>
      </c>
      <c r="D54" s="370" t="s">
        <v>462</v>
      </c>
      <c r="E54" s="119">
        <f>E52*(1-E11)</f>
        <v>15.055528117312122</v>
      </c>
      <c r="F54" s="119">
        <f t="shared" ref="F54:AL54" si="532">F52*(1-F11)</f>
        <v>15.191262546798084</v>
      </c>
      <c r="G54" s="119">
        <f t="shared" si="532"/>
        <v>15.326915928637337</v>
      </c>
      <c r="H54" s="119">
        <f t="shared" si="532"/>
        <v>15.462524908843902</v>
      </c>
      <c r="I54" s="119">
        <f t="shared" si="532"/>
        <v>15.59913404942834</v>
      </c>
      <c r="J54" s="119">
        <f t="shared" si="532"/>
        <v>15.731117637704729</v>
      </c>
      <c r="K54" s="119">
        <f t="shared" si="532"/>
        <v>15.863061231651701</v>
      </c>
      <c r="L54" s="119">
        <f t="shared" si="532"/>
        <v>15.995470850185992</v>
      </c>
      <c r="M54" s="119">
        <f t="shared" si="532"/>
        <v>16.127820165452917</v>
      </c>
      <c r="N54" s="119">
        <f t="shared" si="532"/>
        <v>16.259592686646204</v>
      </c>
      <c r="O54" s="119">
        <f t="shared" si="532"/>
        <v>16.386188761634433</v>
      </c>
      <c r="P54" s="119">
        <f t="shared" si="532"/>
        <v>16.513215856083445</v>
      </c>
      <c r="Q54" s="119">
        <f t="shared" si="532"/>
        <v>16.638610100740646</v>
      </c>
      <c r="R54" s="119">
        <f t="shared" si="532"/>
        <v>16.758772950533089</v>
      </c>
      <c r="S54" s="119">
        <f t="shared" si="532"/>
        <v>16.871645362548684</v>
      </c>
      <c r="T54" s="119">
        <f t="shared" si="532"/>
        <v>16.976714854459726</v>
      </c>
      <c r="U54" s="119">
        <f t="shared" si="532"/>
        <v>17.076021921472229</v>
      </c>
      <c r="V54" s="119">
        <f t="shared" si="532"/>
        <v>17.168041145380631</v>
      </c>
      <c r="W54" s="119">
        <f t="shared" si="532"/>
        <v>17.250744458191889</v>
      </c>
      <c r="X54" s="119">
        <f t="shared" si="532"/>
        <v>17.323118792437992</v>
      </c>
      <c r="Y54" s="119">
        <f t="shared" si="532"/>
        <v>17.382121164960527</v>
      </c>
      <c r="Z54" s="119">
        <f t="shared" si="532"/>
        <v>17.432849245063327</v>
      </c>
      <c r="AA54" s="119">
        <f t="shared" si="532"/>
        <v>17.477356319501673</v>
      </c>
      <c r="AB54" s="119">
        <f t="shared" si="532"/>
        <v>17.519215196399202</v>
      </c>
      <c r="AC54" s="119">
        <f t="shared" si="532"/>
        <v>17.562000941233652</v>
      </c>
      <c r="AD54" s="119">
        <f t="shared" si="532"/>
        <v>17.605202456718306</v>
      </c>
      <c r="AE54" s="119">
        <f t="shared" si="532"/>
        <v>17.65035198351713</v>
      </c>
      <c r="AF54" s="119">
        <f t="shared" si="532"/>
        <v>17.694915342802606</v>
      </c>
      <c r="AG54" s="119">
        <f t="shared" si="532"/>
        <v>17.734832868797501</v>
      </c>
      <c r="AH54" s="119">
        <f t="shared" si="532"/>
        <v>17.767079256099599</v>
      </c>
      <c r="AI54" s="119" t="e">
        <f t="shared" si="532"/>
        <v>#VALUE!</v>
      </c>
      <c r="AJ54" s="119" t="e">
        <f t="shared" si="532"/>
        <v>#VALUE!</v>
      </c>
      <c r="AK54" s="119" t="e">
        <f t="shared" si="532"/>
        <v>#VALUE!</v>
      </c>
      <c r="AL54" s="119" t="e">
        <f t="shared" si="532"/>
        <v>#VALUE!</v>
      </c>
      <c r="AM54" s="119" t="e">
        <f t="shared" ref="AM54:BS54" si="533">AM52*(1-AM11)</f>
        <v>#VALUE!</v>
      </c>
      <c r="AN54" s="119" t="e">
        <f t="shared" si="533"/>
        <v>#VALUE!</v>
      </c>
      <c r="AO54" s="119" t="e">
        <f t="shared" si="533"/>
        <v>#VALUE!</v>
      </c>
      <c r="AP54" s="119" t="e">
        <f t="shared" si="533"/>
        <v>#VALUE!</v>
      </c>
      <c r="AQ54" s="119" t="e">
        <f t="shared" si="533"/>
        <v>#VALUE!</v>
      </c>
      <c r="AR54" s="119" t="e">
        <f t="shared" si="533"/>
        <v>#VALUE!</v>
      </c>
      <c r="AS54" s="119" t="e">
        <f t="shared" si="533"/>
        <v>#VALUE!</v>
      </c>
      <c r="AT54" s="119" t="e">
        <f t="shared" si="533"/>
        <v>#VALUE!</v>
      </c>
      <c r="AU54" s="119" t="e">
        <f t="shared" si="533"/>
        <v>#VALUE!</v>
      </c>
      <c r="AV54" s="119" t="e">
        <f t="shared" si="533"/>
        <v>#VALUE!</v>
      </c>
      <c r="AW54" s="119" t="e">
        <f t="shared" si="533"/>
        <v>#VALUE!</v>
      </c>
      <c r="AX54" s="119" t="e">
        <f t="shared" si="533"/>
        <v>#VALUE!</v>
      </c>
      <c r="AY54" s="119" t="e">
        <f t="shared" si="533"/>
        <v>#VALUE!</v>
      </c>
      <c r="AZ54" s="119" t="e">
        <f t="shared" si="533"/>
        <v>#VALUE!</v>
      </c>
      <c r="BA54" s="119" t="e">
        <f t="shared" si="533"/>
        <v>#VALUE!</v>
      </c>
      <c r="BB54" s="119" t="e">
        <f t="shared" si="533"/>
        <v>#VALUE!</v>
      </c>
      <c r="BC54" s="119" t="e">
        <f t="shared" si="533"/>
        <v>#VALUE!</v>
      </c>
      <c r="BD54" s="119" t="e">
        <f t="shared" si="533"/>
        <v>#VALUE!</v>
      </c>
      <c r="BE54" s="119" t="e">
        <f t="shared" si="533"/>
        <v>#VALUE!</v>
      </c>
      <c r="BF54" s="119" t="e">
        <f t="shared" si="533"/>
        <v>#VALUE!</v>
      </c>
      <c r="BG54" s="119" t="e">
        <f t="shared" si="533"/>
        <v>#VALUE!</v>
      </c>
      <c r="BH54" s="119" t="e">
        <f t="shared" si="533"/>
        <v>#VALUE!</v>
      </c>
      <c r="BI54" s="119" t="e">
        <f t="shared" si="533"/>
        <v>#VALUE!</v>
      </c>
      <c r="BJ54" s="119" t="e">
        <f t="shared" si="533"/>
        <v>#VALUE!</v>
      </c>
      <c r="BK54" s="119" t="e">
        <f t="shared" si="533"/>
        <v>#VALUE!</v>
      </c>
      <c r="BL54" s="119" t="e">
        <f t="shared" si="533"/>
        <v>#VALUE!</v>
      </c>
      <c r="BM54" s="119" t="e">
        <f t="shared" si="533"/>
        <v>#VALUE!</v>
      </c>
      <c r="BN54" s="119" t="e">
        <f t="shared" si="533"/>
        <v>#VALUE!</v>
      </c>
      <c r="BO54" s="119" t="e">
        <f t="shared" si="533"/>
        <v>#VALUE!</v>
      </c>
      <c r="BP54" s="119" t="e">
        <f t="shared" si="533"/>
        <v>#VALUE!</v>
      </c>
      <c r="BQ54" s="119" t="e">
        <f t="shared" si="533"/>
        <v>#VALUE!</v>
      </c>
      <c r="BR54" s="119" t="e">
        <f t="shared" si="533"/>
        <v>#VALUE!</v>
      </c>
      <c r="BS54" s="119" t="e">
        <f t="shared" si="533"/>
        <v>#VALUE!</v>
      </c>
    </row>
    <row r="55" spans="1:71">
      <c r="C55" s="208" t="s">
        <v>464</v>
      </c>
      <c r="D55" s="370" t="s">
        <v>465</v>
      </c>
      <c r="E55" s="119">
        <f>E52/E51*100</f>
        <v>64.223307371139526</v>
      </c>
      <c r="F55" s="119">
        <f>F52/F51*100</f>
        <v>64.250457286834717</v>
      </c>
      <c r="G55" s="119">
        <f t="shared" ref="G55:AL55" si="534">G52/G51*100</f>
        <v>64.285409450531006</v>
      </c>
      <c r="H55" s="119">
        <f t="shared" si="534"/>
        <v>64.325243234634399</v>
      </c>
      <c r="I55" s="119">
        <f t="shared" si="534"/>
        <v>64.376795291900635</v>
      </c>
      <c r="J55" s="119">
        <f t="shared" si="534"/>
        <v>64.416754245758057</v>
      </c>
      <c r="K55" s="119">
        <f t="shared" si="534"/>
        <v>64.464116096496582</v>
      </c>
      <c r="L55" s="119">
        <f t="shared" si="534"/>
        <v>64.520788192749023</v>
      </c>
      <c r="M55" s="119">
        <f t="shared" si="534"/>
        <v>64.584529399871826</v>
      </c>
      <c r="N55" s="119">
        <f t="shared" si="534"/>
        <v>64.654487371444702</v>
      </c>
      <c r="O55" s="119">
        <f t="shared" si="534"/>
        <v>64.711105823516846</v>
      </c>
      <c r="P55" s="119">
        <f t="shared" si="534"/>
        <v>64.778012037277222</v>
      </c>
      <c r="Q55" s="119">
        <f t="shared" si="534"/>
        <v>64.847064018249512</v>
      </c>
      <c r="R55" s="119">
        <f t="shared" si="534"/>
        <v>64.904409646987915</v>
      </c>
      <c r="S55" s="119">
        <f t="shared" si="534"/>
        <v>64.941161870956421</v>
      </c>
      <c r="T55" s="119">
        <f t="shared" si="534"/>
        <v>64.955776929855347</v>
      </c>
      <c r="U55" s="119">
        <f t="shared" si="534"/>
        <v>64.956438541412354</v>
      </c>
      <c r="V55" s="119">
        <f t="shared" si="534"/>
        <v>64.938849210739136</v>
      </c>
      <c r="W55" s="119">
        <f t="shared" si="534"/>
        <v>64.894413948059082</v>
      </c>
      <c r="X55" s="119">
        <f t="shared" si="534"/>
        <v>64.819759130477905</v>
      </c>
      <c r="Y55" s="119">
        <f t="shared" si="534"/>
        <v>64.70521092414856</v>
      </c>
      <c r="Z55" s="119">
        <f t="shared" si="534"/>
        <v>64.570242166519165</v>
      </c>
      <c r="AA55" s="119">
        <f t="shared" si="534"/>
        <v>64.421415328979492</v>
      </c>
      <c r="AB55" s="119">
        <f t="shared" si="534"/>
        <v>64.273172616958618</v>
      </c>
      <c r="AC55" s="119">
        <f t="shared" si="534"/>
        <v>64.137262105941758</v>
      </c>
      <c r="AD55" s="119">
        <f t="shared" si="534"/>
        <v>64.012801647186279</v>
      </c>
      <c r="AE55" s="119">
        <f t="shared" si="534"/>
        <v>63.903927803039565</v>
      </c>
      <c r="AF55" s="119">
        <f t="shared" si="534"/>
        <v>63.801229000091553</v>
      </c>
      <c r="AG55" s="119">
        <f t="shared" si="534"/>
        <v>63.692301511764526</v>
      </c>
      <c r="AH55" s="119">
        <f t="shared" si="534"/>
        <v>63.56627345085144</v>
      </c>
      <c r="AI55" s="119" t="e">
        <f t="shared" si="534"/>
        <v>#VALUE!</v>
      </c>
      <c r="AJ55" s="119" t="e">
        <f t="shared" si="534"/>
        <v>#VALUE!</v>
      </c>
      <c r="AK55" s="119" t="e">
        <f t="shared" si="534"/>
        <v>#VALUE!</v>
      </c>
      <c r="AL55" s="119" t="e">
        <f t="shared" si="534"/>
        <v>#VALUE!</v>
      </c>
      <c r="AM55" s="119" t="e">
        <f t="shared" ref="AM55:BS55" si="535">AM52/AM51*100</f>
        <v>#VALUE!</v>
      </c>
      <c r="AN55" s="119" t="e">
        <f t="shared" si="535"/>
        <v>#VALUE!</v>
      </c>
      <c r="AO55" s="119" t="e">
        <f t="shared" si="535"/>
        <v>#VALUE!</v>
      </c>
      <c r="AP55" s="119" t="e">
        <f t="shared" si="535"/>
        <v>#VALUE!</v>
      </c>
      <c r="AQ55" s="119" t="e">
        <f t="shared" si="535"/>
        <v>#VALUE!</v>
      </c>
      <c r="AR55" s="119" t="e">
        <f t="shared" si="535"/>
        <v>#VALUE!</v>
      </c>
      <c r="AS55" s="119" t="e">
        <f t="shared" si="535"/>
        <v>#VALUE!</v>
      </c>
      <c r="AT55" s="119" t="e">
        <f t="shared" si="535"/>
        <v>#VALUE!</v>
      </c>
      <c r="AU55" s="119" t="e">
        <f t="shared" si="535"/>
        <v>#VALUE!</v>
      </c>
      <c r="AV55" s="119" t="e">
        <f t="shared" si="535"/>
        <v>#VALUE!</v>
      </c>
      <c r="AW55" s="119" t="e">
        <f t="shared" si="535"/>
        <v>#VALUE!</v>
      </c>
      <c r="AX55" s="119" t="e">
        <f t="shared" si="535"/>
        <v>#VALUE!</v>
      </c>
      <c r="AY55" s="119" t="e">
        <f t="shared" si="535"/>
        <v>#VALUE!</v>
      </c>
      <c r="AZ55" s="119" t="e">
        <f t="shared" si="535"/>
        <v>#VALUE!</v>
      </c>
      <c r="BA55" s="119" t="e">
        <f t="shared" si="535"/>
        <v>#VALUE!</v>
      </c>
      <c r="BB55" s="119" t="e">
        <f t="shared" si="535"/>
        <v>#VALUE!</v>
      </c>
      <c r="BC55" s="119" t="e">
        <f t="shared" si="535"/>
        <v>#VALUE!</v>
      </c>
      <c r="BD55" s="119" t="e">
        <f t="shared" si="535"/>
        <v>#VALUE!</v>
      </c>
      <c r="BE55" s="119" t="e">
        <f t="shared" si="535"/>
        <v>#VALUE!</v>
      </c>
      <c r="BF55" s="119" t="e">
        <f t="shared" si="535"/>
        <v>#VALUE!</v>
      </c>
      <c r="BG55" s="119" t="e">
        <f t="shared" si="535"/>
        <v>#VALUE!</v>
      </c>
      <c r="BH55" s="119" t="e">
        <f t="shared" si="535"/>
        <v>#VALUE!</v>
      </c>
      <c r="BI55" s="119" t="e">
        <f t="shared" si="535"/>
        <v>#VALUE!</v>
      </c>
      <c r="BJ55" s="119" t="e">
        <f t="shared" si="535"/>
        <v>#VALUE!</v>
      </c>
      <c r="BK55" s="119" t="e">
        <f t="shared" si="535"/>
        <v>#VALUE!</v>
      </c>
      <c r="BL55" s="119" t="e">
        <f t="shared" si="535"/>
        <v>#VALUE!</v>
      </c>
      <c r="BM55" s="119" t="e">
        <f t="shared" si="535"/>
        <v>#VALUE!</v>
      </c>
      <c r="BN55" s="119" t="e">
        <f t="shared" si="535"/>
        <v>#VALUE!</v>
      </c>
      <c r="BO55" s="119" t="e">
        <f t="shared" si="535"/>
        <v>#VALUE!</v>
      </c>
      <c r="BP55" s="119" t="e">
        <f t="shared" si="535"/>
        <v>#VALUE!</v>
      </c>
      <c r="BQ55" s="119" t="e">
        <f t="shared" si="535"/>
        <v>#VALUE!</v>
      </c>
      <c r="BR55" s="119" t="e">
        <f t="shared" si="535"/>
        <v>#VALUE!</v>
      </c>
      <c r="BS55" s="119" t="e">
        <f t="shared" si="535"/>
        <v>#VALUE!</v>
      </c>
    </row>
    <row r="56" spans="1:71">
      <c r="C56" s="208" t="s">
        <v>472</v>
      </c>
      <c r="D56" s="370" t="s">
        <v>2</v>
      </c>
      <c r="E56" s="119">
        <f>(E51-E52)/E52</f>
        <v>0.55706711618121507</v>
      </c>
      <c r="F56" s="119">
        <f>(F51-F52)/F52</f>
        <v>0.55640915602464625</v>
      </c>
      <c r="G56" s="119">
        <f t="shared" ref="G56:AL56" si="536">(G51-G52)/G52</f>
        <v>0.55556293184928895</v>
      </c>
      <c r="H56" s="119">
        <f>(H51-H52)/H52</f>
        <v>0.5545996403812643</v>
      </c>
      <c r="I56" s="119">
        <f t="shared" si="536"/>
        <v>0.553354738249625</v>
      </c>
      <c r="J56" s="119">
        <f t="shared" si="536"/>
        <v>0.5523911623750456</v>
      </c>
      <c r="K56" s="119">
        <f t="shared" si="536"/>
        <v>0.55125061903136352</v>
      </c>
      <c r="L56" s="119">
        <f t="shared" si="536"/>
        <v>0.54988807175232557</v>
      </c>
      <c r="M56" s="119">
        <f t="shared" si="536"/>
        <v>0.54835842157887515</v>
      </c>
      <c r="N56" s="119">
        <f t="shared" si="536"/>
        <v>0.5466830542711254</v>
      </c>
      <c r="O56" s="119">
        <f t="shared" si="536"/>
        <v>0.54532979659974701</v>
      </c>
      <c r="P56" s="119">
        <f t="shared" si="536"/>
        <v>0.54373369689785944</v>
      </c>
      <c r="Q56" s="119">
        <f t="shared" si="536"/>
        <v>0.54208986195362097</v>
      </c>
      <c r="R56" s="119">
        <f t="shared" si="536"/>
        <v>0.54072736419444201</v>
      </c>
      <c r="S56" s="119">
        <f t="shared" si="536"/>
        <v>0.53985541864354769</v>
      </c>
      <c r="T56" s="119">
        <f t="shared" si="536"/>
        <v>0.5395089509588703</v>
      </c>
      <c r="U56" s="119">
        <f t="shared" si="536"/>
        <v>0.53949327034372374</v>
      </c>
      <c r="V56" s="119">
        <f t="shared" si="536"/>
        <v>0.53991025734811915</v>
      </c>
      <c r="W56" s="119">
        <f t="shared" si="536"/>
        <v>0.5409646827235256</v>
      </c>
      <c r="X56" s="119">
        <f t="shared" si="536"/>
        <v>0.54273945694100134</v>
      </c>
      <c r="Y56" s="119">
        <f t="shared" si="536"/>
        <v>0.54547058222599987</v>
      </c>
      <c r="Z56" s="119">
        <f t="shared" si="536"/>
        <v>0.54870102147226885</v>
      </c>
      <c r="AA56" s="119">
        <f t="shared" si="536"/>
        <v>0.5522788422038245</v>
      </c>
      <c r="AB56" s="119">
        <f t="shared" si="536"/>
        <v>0.5558590921901182</v>
      </c>
      <c r="AC56" s="119">
        <f t="shared" si="536"/>
        <v>0.55915604621257853</v>
      </c>
      <c r="AD56" s="119">
        <f t="shared" si="536"/>
        <v>0.56218752228907576</v>
      </c>
      <c r="AE56" s="119">
        <f t="shared" si="536"/>
        <v>0.56484903882924631</v>
      </c>
      <c r="AF56" s="119">
        <f t="shared" si="536"/>
        <v>0.56736792640556355</v>
      </c>
      <c r="AG56" s="119">
        <f t="shared" si="536"/>
        <v>0.57004846153234257</v>
      </c>
      <c r="AH56" s="119">
        <f t="shared" si="536"/>
        <v>0.57316127832031261</v>
      </c>
      <c r="AI56" s="119" t="e">
        <f t="shared" si="536"/>
        <v>#VALUE!</v>
      </c>
      <c r="AJ56" s="119" t="e">
        <f t="shared" si="536"/>
        <v>#VALUE!</v>
      </c>
      <c r="AK56" s="119" t="e">
        <f t="shared" si="536"/>
        <v>#VALUE!</v>
      </c>
      <c r="AL56" s="119" t="e">
        <f t="shared" si="536"/>
        <v>#VALUE!</v>
      </c>
      <c r="AM56" s="119" t="e">
        <f t="shared" ref="AM56:BS56" si="537">(AM51-AM52)/AM52</f>
        <v>#VALUE!</v>
      </c>
      <c r="AN56" s="119" t="e">
        <f t="shared" si="537"/>
        <v>#VALUE!</v>
      </c>
      <c r="AO56" s="119" t="e">
        <f t="shared" si="537"/>
        <v>#VALUE!</v>
      </c>
      <c r="AP56" s="119" t="e">
        <f t="shared" si="537"/>
        <v>#VALUE!</v>
      </c>
      <c r="AQ56" s="119" t="e">
        <f t="shared" si="537"/>
        <v>#VALUE!</v>
      </c>
      <c r="AR56" s="119" t="e">
        <f t="shared" si="537"/>
        <v>#VALUE!</v>
      </c>
      <c r="AS56" s="119" t="e">
        <f t="shared" si="537"/>
        <v>#VALUE!</v>
      </c>
      <c r="AT56" s="119" t="e">
        <f t="shared" si="537"/>
        <v>#VALUE!</v>
      </c>
      <c r="AU56" s="119" t="e">
        <f t="shared" si="537"/>
        <v>#VALUE!</v>
      </c>
      <c r="AV56" s="119" t="e">
        <f t="shared" si="537"/>
        <v>#VALUE!</v>
      </c>
      <c r="AW56" s="119" t="e">
        <f t="shared" si="537"/>
        <v>#VALUE!</v>
      </c>
      <c r="AX56" s="119" t="e">
        <f t="shared" si="537"/>
        <v>#VALUE!</v>
      </c>
      <c r="AY56" s="119" t="e">
        <f t="shared" si="537"/>
        <v>#VALUE!</v>
      </c>
      <c r="AZ56" s="119" t="e">
        <f t="shared" si="537"/>
        <v>#VALUE!</v>
      </c>
      <c r="BA56" s="119" t="e">
        <f t="shared" si="537"/>
        <v>#VALUE!</v>
      </c>
      <c r="BB56" s="119" t="e">
        <f t="shared" si="537"/>
        <v>#VALUE!</v>
      </c>
      <c r="BC56" s="119" t="e">
        <f t="shared" si="537"/>
        <v>#VALUE!</v>
      </c>
      <c r="BD56" s="119" t="e">
        <f t="shared" si="537"/>
        <v>#VALUE!</v>
      </c>
      <c r="BE56" s="119" t="e">
        <f t="shared" si="537"/>
        <v>#VALUE!</v>
      </c>
      <c r="BF56" s="119" t="e">
        <f t="shared" si="537"/>
        <v>#VALUE!</v>
      </c>
      <c r="BG56" s="119" t="e">
        <f t="shared" si="537"/>
        <v>#VALUE!</v>
      </c>
      <c r="BH56" s="119" t="e">
        <f t="shared" si="537"/>
        <v>#VALUE!</v>
      </c>
      <c r="BI56" s="119" t="e">
        <f t="shared" si="537"/>
        <v>#VALUE!</v>
      </c>
      <c r="BJ56" s="119" t="e">
        <f t="shared" si="537"/>
        <v>#VALUE!</v>
      </c>
      <c r="BK56" s="119" t="e">
        <f t="shared" si="537"/>
        <v>#VALUE!</v>
      </c>
      <c r="BL56" s="119" t="e">
        <f t="shared" si="537"/>
        <v>#VALUE!</v>
      </c>
      <c r="BM56" s="119" t="e">
        <f t="shared" si="537"/>
        <v>#VALUE!</v>
      </c>
      <c r="BN56" s="119" t="e">
        <f t="shared" si="537"/>
        <v>#VALUE!</v>
      </c>
      <c r="BO56" s="119" t="e">
        <f t="shared" si="537"/>
        <v>#VALUE!</v>
      </c>
      <c r="BP56" s="119" t="e">
        <f t="shared" si="537"/>
        <v>#VALUE!</v>
      </c>
      <c r="BQ56" s="119" t="e">
        <f t="shared" si="537"/>
        <v>#VALUE!</v>
      </c>
      <c r="BR56" s="119" t="e">
        <f t="shared" si="537"/>
        <v>#VALUE!</v>
      </c>
      <c r="BS56" s="119" t="e">
        <f t="shared" si="537"/>
        <v>#VALUE!</v>
      </c>
    </row>
    <row r="57" spans="1:71">
      <c r="C57" s="208" t="s">
        <v>435</v>
      </c>
      <c r="D57" s="370" t="s">
        <v>462</v>
      </c>
      <c r="E57" s="119">
        <f>E53*E12+E54*E13</f>
        <v>20.366720582994876</v>
      </c>
      <c r="F57" s="119">
        <f>F53*F12+F54*F13</f>
        <v>20.555828884927813</v>
      </c>
      <c r="G57" s="119">
        <f t="shared" ref="G57:AL57" si="538">G53*G12+G54*G13</f>
        <v>20.744951345133906</v>
      </c>
      <c r="H57" s="119">
        <f t="shared" si="538"/>
        <v>20.934081701778155</v>
      </c>
      <c r="I57" s="119">
        <f t="shared" si="538"/>
        <v>21.124604270184935</v>
      </c>
      <c r="J57" s="119">
        <f t="shared" si="538"/>
        <v>21.308895352365273</v>
      </c>
      <c r="K57" s="119">
        <f t="shared" si="538"/>
        <v>21.493194891699929</v>
      </c>
      <c r="L57" s="119">
        <f t="shared" si="538"/>
        <v>21.678196711454191</v>
      </c>
      <c r="M57" s="119">
        <f t="shared" si="538"/>
        <v>21.863209523277209</v>
      </c>
      <c r="N57" s="119">
        <f t="shared" si="538"/>
        <v>22.047541303639306</v>
      </c>
      <c r="O57" s="119">
        <f t="shared" si="538"/>
        <v>22.224960884874687</v>
      </c>
      <c r="P57" s="119">
        <f t="shared" si="538"/>
        <v>22.403088124034173</v>
      </c>
      <c r="Q57" s="119">
        <f t="shared" si="538"/>
        <v>22.579156237494058</v>
      </c>
      <c r="R57" s="119">
        <f t="shared" si="538"/>
        <v>22.748320273600861</v>
      </c>
      <c r="S57" s="119">
        <f t="shared" si="538"/>
        <v>22.907810053848614</v>
      </c>
      <c r="T57" s="119">
        <f t="shared" si="538"/>
        <v>23.056934995321818</v>
      </c>
      <c r="U57" s="119">
        <f t="shared" si="538"/>
        <v>23.198469997840689</v>
      </c>
      <c r="V57" s="119">
        <f t="shared" si="538"/>
        <v>23.330328711186851</v>
      </c>
      <c r="W57" s="119">
        <f t="shared" si="538"/>
        <v>23.449740157549865</v>
      </c>
      <c r="X57" s="119">
        <f t="shared" si="538"/>
        <v>23.55531557209332</v>
      </c>
      <c r="Y57" s="119">
        <f t="shared" si="538"/>
        <v>23.642894025457689</v>
      </c>
      <c r="Z57" s="119">
        <f t="shared" si="538"/>
        <v>23.719407645379384</v>
      </c>
      <c r="AA57" s="119">
        <f t="shared" si="538"/>
        <v>23.78762383072138</v>
      </c>
      <c r="AB57" s="119">
        <f t="shared" si="538"/>
        <v>23.852395150138911</v>
      </c>
      <c r="AC57" s="119">
        <f t="shared" si="538"/>
        <v>23.918569440398347</v>
      </c>
      <c r="AD57" s="119">
        <f t="shared" si="538"/>
        <v>23.985456840576006</v>
      </c>
      <c r="AE57" s="119">
        <f t="shared" si="538"/>
        <v>24.055134435875001</v>
      </c>
      <c r="AF57" s="119">
        <f t="shared" si="538"/>
        <v>24.124135776047805</v>
      </c>
      <c r="AG57" s="119">
        <f t="shared" si="538"/>
        <v>24.186908997847269</v>
      </c>
      <c r="AH57" s="119">
        <f t="shared" si="538"/>
        <v>24.239291891523635</v>
      </c>
      <c r="AI57" s="119" t="e">
        <f t="shared" si="538"/>
        <v>#VALUE!</v>
      </c>
      <c r="AJ57" s="119" t="e">
        <f t="shared" si="538"/>
        <v>#VALUE!</v>
      </c>
      <c r="AK57" s="119" t="e">
        <f t="shared" si="538"/>
        <v>#VALUE!</v>
      </c>
      <c r="AL57" s="119" t="e">
        <f t="shared" si="538"/>
        <v>#VALUE!</v>
      </c>
      <c r="AM57" s="119" t="e">
        <f t="shared" ref="AM57:BS57" si="539">AM53*AM12+AM54*AM13</f>
        <v>#VALUE!</v>
      </c>
      <c r="AN57" s="119" t="e">
        <f t="shared" si="539"/>
        <v>#VALUE!</v>
      </c>
      <c r="AO57" s="119" t="e">
        <f t="shared" si="539"/>
        <v>#VALUE!</v>
      </c>
      <c r="AP57" s="119" t="e">
        <f t="shared" si="539"/>
        <v>#VALUE!</v>
      </c>
      <c r="AQ57" s="119" t="e">
        <f t="shared" si="539"/>
        <v>#VALUE!</v>
      </c>
      <c r="AR57" s="119" t="e">
        <f t="shared" si="539"/>
        <v>#VALUE!</v>
      </c>
      <c r="AS57" s="119" t="e">
        <f t="shared" si="539"/>
        <v>#VALUE!</v>
      </c>
      <c r="AT57" s="119" t="e">
        <f t="shared" si="539"/>
        <v>#VALUE!</v>
      </c>
      <c r="AU57" s="119" t="e">
        <f t="shared" si="539"/>
        <v>#VALUE!</v>
      </c>
      <c r="AV57" s="119" t="e">
        <f t="shared" si="539"/>
        <v>#VALUE!</v>
      </c>
      <c r="AW57" s="119" t="e">
        <f t="shared" si="539"/>
        <v>#VALUE!</v>
      </c>
      <c r="AX57" s="119" t="e">
        <f t="shared" si="539"/>
        <v>#VALUE!</v>
      </c>
      <c r="AY57" s="119" t="e">
        <f t="shared" si="539"/>
        <v>#VALUE!</v>
      </c>
      <c r="AZ57" s="119" t="e">
        <f t="shared" si="539"/>
        <v>#VALUE!</v>
      </c>
      <c r="BA57" s="119" t="e">
        <f t="shared" si="539"/>
        <v>#VALUE!</v>
      </c>
      <c r="BB57" s="119" t="e">
        <f t="shared" si="539"/>
        <v>#VALUE!</v>
      </c>
      <c r="BC57" s="119" t="e">
        <f t="shared" si="539"/>
        <v>#VALUE!</v>
      </c>
      <c r="BD57" s="119" t="e">
        <f t="shared" si="539"/>
        <v>#VALUE!</v>
      </c>
      <c r="BE57" s="119" t="e">
        <f t="shared" si="539"/>
        <v>#VALUE!</v>
      </c>
      <c r="BF57" s="119" t="e">
        <f t="shared" si="539"/>
        <v>#VALUE!</v>
      </c>
      <c r="BG57" s="119" t="e">
        <f t="shared" si="539"/>
        <v>#VALUE!</v>
      </c>
      <c r="BH57" s="119" t="e">
        <f t="shared" si="539"/>
        <v>#VALUE!</v>
      </c>
      <c r="BI57" s="119" t="e">
        <f t="shared" si="539"/>
        <v>#VALUE!</v>
      </c>
      <c r="BJ57" s="119" t="e">
        <f t="shared" si="539"/>
        <v>#VALUE!</v>
      </c>
      <c r="BK57" s="119" t="e">
        <f t="shared" si="539"/>
        <v>#VALUE!</v>
      </c>
      <c r="BL57" s="119" t="e">
        <f t="shared" si="539"/>
        <v>#VALUE!</v>
      </c>
      <c r="BM57" s="119" t="e">
        <f t="shared" si="539"/>
        <v>#VALUE!</v>
      </c>
      <c r="BN57" s="119" t="e">
        <f t="shared" si="539"/>
        <v>#VALUE!</v>
      </c>
      <c r="BO57" s="119" t="e">
        <f t="shared" si="539"/>
        <v>#VALUE!</v>
      </c>
      <c r="BP57" s="119" t="e">
        <f t="shared" si="539"/>
        <v>#VALUE!</v>
      </c>
      <c r="BQ57" s="119" t="e">
        <f t="shared" si="539"/>
        <v>#VALUE!</v>
      </c>
      <c r="BR57" s="119" t="e">
        <f t="shared" si="539"/>
        <v>#VALUE!</v>
      </c>
      <c r="BS57" s="119" t="e">
        <f t="shared" si="539"/>
        <v>#VALUE!</v>
      </c>
    </row>
    <row r="58" spans="1:71">
      <c r="C58" s="208" t="s">
        <v>463</v>
      </c>
      <c r="D58" s="370" t="s">
        <v>441</v>
      </c>
      <c r="E58" s="387"/>
      <c r="F58" s="119">
        <f t="shared" ref="F58:AL58" si="540">F60/E60-1</f>
        <v>3.4328496907098938E-5</v>
      </c>
      <c r="G58" s="119">
        <f t="shared" si="540"/>
        <v>3.4470758000670898E-5</v>
      </c>
      <c r="H58" s="119">
        <f t="shared" si="540"/>
        <v>3.4266330807053436E-5</v>
      </c>
      <c r="I58" s="119">
        <f t="shared" si="540"/>
        <v>3.3883493970376932E-5</v>
      </c>
      <c r="J58" s="119">
        <f t="shared" si="540"/>
        <v>3.3484534287087087E-5</v>
      </c>
      <c r="K58" s="119">
        <f t="shared" si="540"/>
        <v>3.3285494274837291E-5</v>
      </c>
      <c r="L58" s="119">
        <f t="shared" si="540"/>
        <v>3.3139037218798961E-5</v>
      </c>
      <c r="M58" s="119">
        <f t="shared" si="540"/>
        <v>3.3123454586947432E-5</v>
      </c>
      <c r="N58" s="119">
        <f t="shared" si="540"/>
        <v>3.3156659250188625E-5</v>
      </c>
      <c r="O58" s="119">
        <f t="shared" si="540"/>
        <v>3.323506092023365E-5</v>
      </c>
      <c r="P58" s="119">
        <f t="shared" si="540"/>
        <v>3.3413057153763859E-5</v>
      </c>
      <c r="Q58" s="119">
        <f t="shared" si="540"/>
        <v>3.3776479962055461E-5</v>
      </c>
      <c r="R58" s="119">
        <f t="shared" si="540"/>
        <v>3.4364315806501011E-5</v>
      </c>
      <c r="S58" s="119">
        <f t="shared" si="540"/>
        <v>3.5113033355571588E-5</v>
      </c>
      <c r="T58" s="119">
        <f t="shared" si="540"/>
        <v>3.5920765375507813E-5</v>
      </c>
      <c r="U58" s="119">
        <f t="shared" si="540"/>
        <v>3.6776665892634952E-5</v>
      </c>
      <c r="V58" s="119">
        <f>V60/U60-1</f>
        <v>3.7579484064353963E-5</v>
      </c>
      <c r="W58" s="119">
        <f t="shared" si="540"/>
        <v>3.8338280055283391E-5</v>
      </c>
      <c r="X58" s="119">
        <f t="shared" si="540"/>
        <v>3.9085403325422874E-5</v>
      </c>
      <c r="Y58" s="119">
        <f t="shared" si="540"/>
        <v>3.9772718257058415E-5</v>
      </c>
      <c r="Z58" s="119">
        <f t="shared" si="540"/>
        <v>4.052236848428592E-5</v>
      </c>
      <c r="AA58" s="119">
        <f t="shared" si="540"/>
        <v>4.1175059421139082E-5</v>
      </c>
      <c r="AB58" s="119">
        <f t="shared" si="540"/>
        <v>4.1801952298303746E-5</v>
      </c>
      <c r="AC58" s="119">
        <f t="shared" si="540"/>
        <v>4.2328509809008708E-5</v>
      </c>
      <c r="AD58" s="119">
        <f t="shared" si="540"/>
        <v>4.287777341427379E-5</v>
      </c>
      <c r="AE58" s="119">
        <f t="shared" si="540"/>
        <v>4.3359481027627211E-5</v>
      </c>
      <c r="AF58" s="119">
        <f t="shared" si="540"/>
        <v>4.3761150630539092E-5</v>
      </c>
      <c r="AG58" s="119">
        <f t="shared" si="540"/>
        <v>4.4082632857822546E-5</v>
      </c>
      <c r="AH58" s="119">
        <f t="shared" si="540"/>
        <v>4.4252293932123266E-5</v>
      </c>
      <c r="AI58" s="119" t="e">
        <f t="shared" si="540"/>
        <v>#VALUE!</v>
      </c>
      <c r="AJ58" s="119" t="e">
        <f t="shared" si="540"/>
        <v>#VALUE!</v>
      </c>
      <c r="AK58" s="119" t="e">
        <f t="shared" si="540"/>
        <v>#VALUE!</v>
      </c>
      <c r="AL58" s="119" t="e">
        <f t="shared" si="540"/>
        <v>#VALUE!</v>
      </c>
      <c r="AM58" s="119" t="e">
        <f t="shared" ref="AM58" si="541">AM60/AL60-1</f>
        <v>#VALUE!</v>
      </c>
      <c r="AN58" s="119" t="e">
        <f t="shared" ref="AN58" si="542">AN60/AM60-1</f>
        <v>#VALUE!</v>
      </c>
      <c r="AO58" s="119" t="e">
        <f t="shared" ref="AO58" si="543">AO60/AN60-1</f>
        <v>#VALUE!</v>
      </c>
      <c r="AP58" s="119" t="e">
        <f t="shared" ref="AP58" si="544">AP60/AO60-1</f>
        <v>#VALUE!</v>
      </c>
      <c r="AQ58" s="119" t="e">
        <f t="shared" ref="AQ58" si="545">AQ60/AP60-1</f>
        <v>#VALUE!</v>
      </c>
      <c r="AR58" s="119" t="e">
        <f t="shared" ref="AR58" si="546">AR60/AQ60-1</f>
        <v>#VALUE!</v>
      </c>
      <c r="AS58" s="119" t="e">
        <f t="shared" ref="AS58" si="547">AS60/AR60-1</f>
        <v>#VALUE!</v>
      </c>
      <c r="AT58" s="119" t="e">
        <f t="shared" ref="AT58" si="548">AT60/AS60-1</f>
        <v>#VALUE!</v>
      </c>
      <c r="AU58" s="119" t="e">
        <f t="shared" ref="AU58" si="549">AU60/AT60-1</f>
        <v>#VALUE!</v>
      </c>
      <c r="AV58" s="119" t="e">
        <f t="shared" ref="AV58" si="550">AV60/AU60-1</f>
        <v>#VALUE!</v>
      </c>
      <c r="AW58" s="119" t="e">
        <f t="shared" ref="AW58" si="551">AW60/AV60-1</f>
        <v>#VALUE!</v>
      </c>
      <c r="AX58" s="119" t="e">
        <f t="shared" ref="AX58" si="552">AX60/AW60-1</f>
        <v>#VALUE!</v>
      </c>
      <c r="AY58" s="119" t="e">
        <f t="shared" ref="AY58" si="553">AY60/AX60-1</f>
        <v>#VALUE!</v>
      </c>
      <c r="AZ58" s="119" t="e">
        <f t="shared" ref="AZ58" si="554">AZ60/AY60-1</f>
        <v>#VALUE!</v>
      </c>
      <c r="BA58" s="119" t="e">
        <f t="shared" ref="BA58" si="555">BA60/AZ60-1</f>
        <v>#VALUE!</v>
      </c>
      <c r="BB58" s="119" t="e">
        <f t="shared" ref="BB58" si="556">BB60/BA60-1</f>
        <v>#VALUE!</v>
      </c>
      <c r="BC58" s="119" t="e">
        <f t="shared" ref="BC58" si="557">BC60/BB60-1</f>
        <v>#VALUE!</v>
      </c>
      <c r="BD58" s="119" t="e">
        <f t="shared" ref="BD58" si="558">BD60/BC60-1</f>
        <v>#VALUE!</v>
      </c>
      <c r="BE58" s="119" t="e">
        <f t="shared" ref="BE58" si="559">BE60/BD60-1</f>
        <v>#VALUE!</v>
      </c>
      <c r="BF58" s="119" t="e">
        <f t="shared" ref="BF58" si="560">BF60/BE60-1</f>
        <v>#VALUE!</v>
      </c>
      <c r="BG58" s="119" t="e">
        <f t="shared" ref="BG58" si="561">BG60/BF60-1</f>
        <v>#VALUE!</v>
      </c>
      <c r="BH58" s="119" t="e">
        <f t="shared" ref="BH58" si="562">BH60/BG60-1</f>
        <v>#VALUE!</v>
      </c>
      <c r="BI58" s="119" t="e">
        <f t="shared" ref="BI58" si="563">BI60/BH60-1</f>
        <v>#VALUE!</v>
      </c>
      <c r="BJ58" s="119" t="e">
        <f t="shared" ref="BJ58" si="564">BJ60/BI60-1</f>
        <v>#VALUE!</v>
      </c>
      <c r="BK58" s="119" t="e">
        <f t="shared" ref="BK58" si="565">BK60/BJ60-1</f>
        <v>#VALUE!</v>
      </c>
      <c r="BL58" s="119" t="e">
        <f t="shared" ref="BL58" si="566">BL60/BK60-1</f>
        <v>#VALUE!</v>
      </c>
      <c r="BM58" s="119" t="e">
        <f t="shared" ref="BM58" si="567">BM60/BL60-1</f>
        <v>#VALUE!</v>
      </c>
      <c r="BN58" s="119" t="e">
        <f t="shared" ref="BN58" si="568">BN60/BM60-1</f>
        <v>#VALUE!</v>
      </c>
      <c r="BO58" s="119" t="e">
        <f t="shared" ref="BO58" si="569">BO60/BN60-1</f>
        <v>#VALUE!</v>
      </c>
      <c r="BP58" s="119" t="e">
        <f t="shared" ref="BP58" si="570">BP60/BO60-1</f>
        <v>#VALUE!</v>
      </c>
      <c r="BQ58" s="119" t="e">
        <f t="shared" ref="BQ58" si="571">BQ60/BP60-1</f>
        <v>#VALUE!</v>
      </c>
      <c r="BR58" s="119" t="e">
        <f t="shared" ref="BR58" si="572">BR60/BQ60-1</f>
        <v>#VALUE!</v>
      </c>
      <c r="BS58" s="119" t="e">
        <f t="shared" ref="BS58" si="573">BS60/BR60-1</f>
        <v>#VALUE!</v>
      </c>
    </row>
    <row r="59" spans="1:71">
      <c r="C59" s="208" t="s">
        <v>499</v>
      </c>
      <c r="D59" s="370" t="s">
        <v>441</v>
      </c>
      <c r="E59" s="387"/>
      <c r="F59" s="119">
        <f>F55/E55-1</f>
        <v>4.2274240936079899E-4</v>
      </c>
      <c r="G59" s="119">
        <f t="shared" ref="G59:AL59" si="574">G55/F55-1</f>
        <v>5.4399867599785878E-4</v>
      </c>
      <c r="H59" s="119">
        <f t="shared" si="574"/>
        <v>6.1963957986521656E-4</v>
      </c>
      <c r="I59" s="119">
        <f t="shared" si="574"/>
        <v>8.0142809687000494E-4</v>
      </c>
      <c r="J59" s="119">
        <f t="shared" si="574"/>
        <v>6.2070430309923985E-4</v>
      </c>
      <c r="K59" s="119">
        <f t="shared" si="574"/>
        <v>7.3524118520218451E-4</v>
      </c>
      <c r="L59" s="119">
        <f t="shared" si="574"/>
        <v>8.7912624393404748E-4</v>
      </c>
      <c r="M59" s="119">
        <f t="shared" si="574"/>
        <v>9.8791736598724533E-4</v>
      </c>
      <c r="N59" s="119">
        <f t="shared" si="574"/>
        <v>1.0832001444143202E-3</v>
      </c>
      <c r="O59" s="119">
        <f t="shared" si="574"/>
        <v>8.75708003790443E-4</v>
      </c>
      <c r="P59" s="119">
        <f t="shared" si="574"/>
        <v>1.0339216570158793E-3</v>
      </c>
      <c r="Q59" s="119">
        <f t="shared" si="574"/>
        <v>1.0659786986446651E-3</v>
      </c>
      <c r="R59" s="119">
        <f t="shared" si="574"/>
        <v>8.8432112704839305E-4</v>
      </c>
      <c r="S59" s="119">
        <f t="shared" si="574"/>
        <v>5.6625157163270323E-4</v>
      </c>
      <c r="T59" s="119">
        <f t="shared" si="574"/>
        <v>2.2505077639300985E-4</v>
      </c>
      <c r="U59" s="119">
        <f t="shared" si="574"/>
        <v>1.0185569140785944E-5</v>
      </c>
      <c r="V59" s="119">
        <f>V55/U55-1</f>
        <v>-2.7078656201273699E-4</v>
      </c>
      <c r="W59" s="119">
        <f t="shared" si="574"/>
        <v>-6.8426316788972041E-4</v>
      </c>
      <c r="X59" s="119">
        <f t="shared" si="574"/>
        <v>-1.1504043728776114E-3</v>
      </c>
      <c r="Y59" s="119">
        <f t="shared" si="574"/>
        <v>-1.7671803762610017E-3</v>
      </c>
      <c r="Z59" s="119">
        <f t="shared" si="574"/>
        <v>-2.0859024443582452E-3</v>
      </c>
      <c r="AA59" s="119">
        <f t="shared" si="574"/>
        <v>-2.3048827532018423E-3</v>
      </c>
      <c r="AB59" s="119">
        <f t="shared" si="574"/>
        <v>-2.3011402538091197E-3</v>
      </c>
      <c r="AC59" s="119">
        <f t="shared" si="574"/>
        <v>-2.1145760428978866E-3</v>
      </c>
      <c r="AD59" s="119">
        <f t="shared" si="574"/>
        <v>-1.9405327678300166E-3</v>
      </c>
      <c r="AE59" s="119">
        <f t="shared" si="574"/>
        <v>-1.7008136082964365E-3</v>
      </c>
      <c r="AF59" s="119">
        <f t="shared" si="574"/>
        <v>-1.6070812308210947E-3</v>
      </c>
      <c r="AG59" s="119">
        <f t="shared" si="574"/>
        <v>-1.7072945150770069E-3</v>
      </c>
      <c r="AH59" s="119">
        <f t="shared" si="574"/>
        <v>-1.978701631464963E-3</v>
      </c>
      <c r="AI59" s="119" t="e">
        <f t="shared" si="574"/>
        <v>#VALUE!</v>
      </c>
      <c r="AJ59" s="119" t="e">
        <f t="shared" si="574"/>
        <v>#VALUE!</v>
      </c>
      <c r="AK59" s="119" t="e">
        <f t="shared" si="574"/>
        <v>#VALUE!</v>
      </c>
      <c r="AL59" s="119" t="e">
        <f t="shared" si="574"/>
        <v>#VALUE!</v>
      </c>
      <c r="AM59" s="119" t="e">
        <f t="shared" ref="AM59" si="575">AM55/AL55-1</f>
        <v>#VALUE!</v>
      </c>
      <c r="AN59" s="119" t="e">
        <f t="shared" ref="AN59" si="576">AN55/AM55-1</f>
        <v>#VALUE!</v>
      </c>
      <c r="AO59" s="119" t="e">
        <f t="shared" ref="AO59" si="577">AO55/AN55-1</f>
        <v>#VALUE!</v>
      </c>
      <c r="AP59" s="119" t="e">
        <f t="shared" ref="AP59" si="578">AP55/AO55-1</f>
        <v>#VALUE!</v>
      </c>
      <c r="AQ59" s="119" t="e">
        <f t="shared" ref="AQ59" si="579">AQ55/AP55-1</f>
        <v>#VALUE!</v>
      </c>
      <c r="AR59" s="119" t="e">
        <f t="shared" ref="AR59" si="580">AR55/AQ55-1</f>
        <v>#VALUE!</v>
      </c>
      <c r="AS59" s="119" t="e">
        <f t="shared" ref="AS59" si="581">AS55/AR55-1</f>
        <v>#VALUE!</v>
      </c>
      <c r="AT59" s="119" t="e">
        <f t="shared" ref="AT59" si="582">AT55/AS55-1</f>
        <v>#VALUE!</v>
      </c>
      <c r="AU59" s="119" t="e">
        <f t="shared" ref="AU59" si="583">AU55/AT55-1</f>
        <v>#VALUE!</v>
      </c>
      <c r="AV59" s="119" t="e">
        <f t="shared" ref="AV59" si="584">AV55/AU55-1</f>
        <v>#VALUE!</v>
      </c>
      <c r="AW59" s="119" t="e">
        <f t="shared" ref="AW59" si="585">AW55/AV55-1</f>
        <v>#VALUE!</v>
      </c>
      <c r="AX59" s="119" t="e">
        <f t="shared" ref="AX59" si="586">AX55/AW55-1</f>
        <v>#VALUE!</v>
      </c>
      <c r="AY59" s="119" t="e">
        <f t="shared" ref="AY59" si="587">AY55/AX55-1</f>
        <v>#VALUE!</v>
      </c>
      <c r="AZ59" s="119" t="e">
        <f t="shared" ref="AZ59" si="588">AZ55/AY55-1</f>
        <v>#VALUE!</v>
      </c>
      <c r="BA59" s="119" t="e">
        <f t="shared" ref="BA59" si="589">BA55/AZ55-1</f>
        <v>#VALUE!</v>
      </c>
      <c r="BB59" s="119" t="e">
        <f t="shared" ref="BB59" si="590">BB55/BA55-1</f>
        <v>#VALUE!</v>
      </c>
      <c r="BC59" s="119" t="e">
        <f t="shared" ref="BC59" si="591">BC55/BB55-1</f>
        <v>#VALUE!</v>
      </c>
      <c r="BD59" s="119" t="e">
        <f t="shared" ref="BD59" si="592">BD55/BC55-1</f>
        <v>#VALUE!</v>
      </c>
      <c r="BE59" s="119" t="e">
        <f t="shared" ref="BE59" si="593">BE55/BD55-1</f>
        <v>#VALUE!</v>
      </c>
      <c r="BF59" s="119" t="e">
        <f t="shared" ref="BF59" si="594">BF55/BE55-1</f>
        <v>#VALUE!</v>
      </c>
      <c r="BG59" s="119" t="e">
        <f t="shared" ref="BG59" si="595">BG55/BF55-1</f>
        <v>#VALUE!</v>
      </c>
      <c r="BH59" s="119" t="e">
        <f t="shared" ref="BH59" si="596">BH55/BG55-1</f>
        <v>#VALUE!</v>
      </c>
      <c r="BI59" s="119" t="e">
        <f t="shared" ref="BI59" si="597">BI55/BH55-1</f>
        <v>#VALUE!</v>
      </c>
      <c r="BJ59" s="119" t="e">
        <f t="shared" ref="BJ59" si="598">BJ55/BI55-1</f>
        <v>#VALUE!</v>
      </c>
      <c r="BK59" s="119" t="e">
        <f t="shared" ref="BK59" si="599">BK55/BJ55-1</f>
        <v>#VALUE!</v>
      </c>
      <c r="BL59" s="119" t="e">
        <f t="shared" ref="BL59" si="600">BL55/BK55-1</f>
        <v>#VALUE!</v>
      </c>
      <c r="BM59" s="119" t="e">
        <f t="shared" ref="BM59" si="601">BM55/BL55-1</f>
        <v>#VALUE!</v>
      </c>
      <c r="BN59" s="119" t="e">
        <f t="shared" ref="BN59" si="602">BN55/BM55-1</f>
        <v>#VALUE!</v>
      </c>
      <c r="BO59" s="119" t="e">
        <f t="shared" ref="BO59" si="603">BO55/BN55-1</f>
        <v>#VALUE!</v>
      </c>
      <c r="BP59" s="119" t="e">
        <f t="shared" ref="BP59" si="604">BP55/BO55-1</f>
        <v>#VALUE!</v>
      </c>
      <c r="BQ59" s="119" t="e">
        <f t="shared" ref="BQ59" si="605">BQ55/BP55-1</f>
        <v>#VALUE!</v>
      </c>
      <c r="BR59" s="119" t="e">
        <f t="shared" ref="BR59" si="606">BR55/BQ55-1</f>
        <v>#VALUE!</v>
      </c>
      <c r="BS59" s="119" t="e">
        <f t="shared" ref="BS59" si="607">BS55/BR55-1</f>
        <v>#VALUE!</v>
      </c>
    </row>
    <row r="60" spans="1:71">
      <c r="A60" s="46" t="s">
        <v>486</v>
      </c>
      <c r="C60" s="208" t="s">
        <v>461</v>
      </c>
      <c r="D60" s="370" t="s">
        <v>2</v>
      </c>
      <c r="E60" s="119">
        <f>E12*E53/E52+E13*E54/E52</f>
        <v>0.69265138223467648</v>
      </c>
      <c r="F60" s="119">
        <f>F12*F53/F52+F13*F54/F52</f>
        <v>0.69267515991550921</v>
      </c>
      <c r="G60" s="119">
        <f t="shared" ref="G60:AL60" si="608">G12*G53/G52+G13*G54/G52</f>
        <v>0.69269903695331969</v>
      </c>
      <c r="H60" s="119">
        <f t="shared" si="608"/>
        <v>0.69272277320766973</v>
      </c>
      <c r="I60" s="119">
        <f t="shared" si="608"/>
        <v>0.69274624507557891</v>
      </c>
      <c r="J60" s="119">
        <f t="shared" si="608"/>
        <v>0.6927694413609744</v>
      </c>
      <c r="K60" s="119">
        <f t="shared" si="608"/>
        <v>0.69279250053424857</v>
      </c>
      <c r="L60" s="119">
        <f t="shared" si="608"/>
        <v>0.69281545901070873</v>
      </c>
      <c r="M60" s="119">
        <f t="shared" si="608"/>
        <v>0.69283840745210235</v>
      </c>
      <c r="N60" s="119">
        <f t="shared" si="608"/>
        <v>0.69286137965909367</v>
      </c>
      <c r="O60" s="119">
        <f t="shared" si="608"/>
        <v>0.6928844069492559</v>
      </c>
      <c r="P60" s="119">
        <f t="shared" si="608"/>
        <v>0.69290755833554618</v>
      </c>
      <c r="Q60" s="119">
        <f t="shared" si="608"/>
        <v>0.6929309623138058</v>
      </c>
      <c r="R60" s="119">
        <f t="shared" si="608"/>
        <v>0.69295477441222686</v>
      </c>
      <c r="S60" s="119">
        <f t="shared" si="608"/>
        <v>0.69297910615633473</v>
      </c>
      <c r="T60" s="119">
        <f t="shared" si="608"/>
        <v>0.69300399849621708</v>
      </c>
      <c r="U60" s="119">
        <f t="shared" si="608"/>
        <v>0.69302948487273208</v>
      </c>
      <c r="V60" s="119">
        <f t="shared" si="608"/>
        <v>0.69305552856321495</v>
      </c>
      <c r="W60" s="119">
        <f t="shared" si="608"/>
        <v>0.69308209912016283</v>
      </c>
      <c r="X60" s="119">
        <f t="shared" si="608"/>
        <v>0.69310918851354453</v>
      </c>
      <c r="Y60" s="119">
        <f t="shared" si="608"/>
        <v>0.69313675535002073</v>
      </c>
      <c r="Z60" s="119">
        <f t="shared" si="608"/>
        <v>0.69316484289303104</v>
      </c>
      <c r="AA60" s="119">
        <f t="shared" si="608"/>
        <v>0.69319338399662578</v>
      </c>
      <c r="AB60" s="119">
        <f t="shared" si="608"/>
        <v>0.69322236083339717</v>
      </c>
      <c r="AC60" s="119">
        <f t="shared" si="608"/>
        <v>0.69325170390289759</v>
      </c>
      <c r="AD60" s="119">
        <f t="shared" si="608"/>
        <v>0.69328142899237655</v>
      </c>
      <c r="AE60" s="119">
        <f t="shared" si="608"/>
        <v>0.69331148931534381</v>
      </c>
      <c r="AF60" s="119">
        <f t="shared" si="608"/>
        <v>0.69334182942386158</v>
      </c>
      <c r="AG60" s="119">
        <f t="shared" si="608"/>
        <v>0.69337239375717297</v>
      </c>
      <c r="AH60" s="119">
        <f t="shared" si="608"/>
        <v>0.6934030770761459</v>
      </c>
      <c r="AI60" s="119" t="e">
        <f t="shared" si="608"/>
        <v>#VALUE!</v>
      </c>
      <c r="AJ60" s="119" t="e">
        <f t="shared" si="608"/>
        <v>#VALUE!</v>
      </c>
      <c r="AK60" s="119" t="e">
        <f t="shared" si="608"/>
        <v>#VALUE!</v>
      </c>
      <c r="AL60" s="119" t="e">
        <f t="shared" si="608"/>
        <v>#VALUE!</v>
      </c>
      <c r="AM60" s="119" t="e">
        <f t="shared" ref="AM60:BS60" si="609">AM12*AM53/AM52+AM13*AM54/AM52</f>
        <v>#VALUE!</v>
      </c>
      <c r="AN60" s="119" t="e">
        <f t="shared" si="609"/>
        <v>#VALUE!</v>
      </c>
      <c r="AO60" s="119" t="e">
        <f t="shared" si="609"/>
        <v>#VALUE!</v>
      </c>
      <c r="AP60" s="119" t="e">
        <f t="shared" si="609"/>
        <v>#VALUE!</v>
      </c>
      <c r="AQ60" s="119" t="e">
        <f t="shared" si="609"/>
        <v>#VALUE!</v>
      </c>
      <c r="AR60" s="119" t="e">
        <f t="shared" si="609"/>
        <v>#VALUE!</v>
      </c>
      <c r="AS60" s="119" t="e">
        <f t="shared" si="609"/>
        <v>#VALUE!</v>
      </c>
      <c r="AT60" s="119" t="e">
        <f t="shared" si="609"/>
        <v>#VALUE!</v>
      </c>
      <c r="AU60" s="119" t="e">
        <f t="shared" si="609"/>
        <v>#VALUE!</v>
      </c>
      <c r="AV60" s="119" t="e">
        <f t="shared" si="609"/>
        <v>#VALUE!</v>
      </c>
      <c r="AW60" s="119" t="e">
        <f t="shared" si="609"/>
        <v>#VALUE!</v>
      </c>
      <c r="AX60" s="119" t="e">
        <f t="shared" si="609"/>
        <v>#VALUE!</v>
      </c>
      <c r="AY60" s="119" t="e">
        <f t="shared" si="609"/>
        <v>#VALUE!</v>
      </c>
      <c r="AZ60" s="119" t="e">
        <f t="shared" si="609"/>
        <v>#VALUE!</v>
      </c>
      <c r="BA60" s="119" t="e">
        <f t="shared" si="609"/>
        <v>#VALUE!</v>
      </c>
      <c r="BB60" s="119" t="e">
        <f t="shared" si="609"/>
        <v>#VALUE!</v>
      </c>
      <c r="BC60" s="119" t="e">
        <f t="shared" si="609"/>
        <v>#VALUE!</v>
      </c>
      <c r="BD60" s="119" t="e">
        <f t="shared" si="609"/>
        <v>#VALUE!</v>
      </c>
      <c r="BE60" s="119" t="e">
        <f t="shared" si="609"/>
        <v>#VALUE!</v>
      </c>
      <c r="BF60" s="119" t="e">
        <f t="shared" si="609"/>
        <v>#VALUE!</v>
      </c>
      <c r="BG60" s="119" t="e">
        <f t="shared" si="609"/>
        <v>#VALUE!</v>
      </c>
      <c r="BH60" s="119" t="e">
        <f t="shared" si="609"/>
        <v>#VALUE!</v>
      </c>
      <c r="BI60" s="119" t="e">
        <f t="shared" si="609"/>
        <v>#VALUE!</v>
      </c>
      <c r="BJ60" s="119" t="e">
        <f t="shared" si="609"/>
        <v>#VALUE!</v>
      </c>
      <c r="BK60" s="119" t="e">
        <f t="shared" si="609"/>
        <v>#VALUE!</v>
      </c>
      <c r="BL60" s="119" t="e">
        <f t="shared" si="609"/>
        <v>#VALUE!</v>
      </c>
      <c r="BM60" s="119" t="e">
        <f t="shared" si="609"/>
        <v>#VALUE!</v>
      </c>
      <c r="BN60" s="119" t="e">
        <f t="shared" si="609"/>
        <v>#VALUE!</v>
      </c>
      <c r="BO60" s="119" t="e">
        <f t="shared" si="609"/>
        <v>#VALUE!</v>
      </c>
      <c r="BP60" s="119" t="e">
        <f t="shared" si="609"/>
        <v>#VALUE!</v>
      </c>
      <c r="BQ60" s="119" t="e">
        <f t="shared" si="609"/>
        <v>#VALUE!</v>
      </c>
      <c r="BR60" s="119" t="e">
        <f t="shared" si="609"/>
        <v>#VALUE!</v>
      </c>
      <c r="BS60" s="119" t="e">
        <f t="shared" si="609"/>
        <v>#VALUE!</v>
      </c>
    </row>
    <row r="61" spans="1:71">
      <c r="A61" s="46" t="s">
        <v>486</v>
      </c>
      <c r="C61" s="208" t="s">
        <v>450</v>
      </c>
      <c r="D61" s="370" t="s">
        <v>441</v>
      </c>
      <c r="E61" s="387"/>
      <c r="F61" s="119">
        <f t="shared" ref="F61:AL61" si="610">F57/E57-1</f>
        <v>9.2851620938341206E-3</v>
      </c>
      <c r="G61" s="119">
        <f t="shared" si="610"/>
        <v>9.2004297790571066E-3</v>
      </c>
      <c r="H61" s="119">
        <f t="shared" si="610"/>
        <v>9.1169342119770125E-3</v>
      </c>
      <c r="I61" s="119">
        <f t="shared" si="610"/>
        <v>9.1010712158727802E-3</v>
      </c>
      <c r="J61" s="119">
        <f t="shared" si="610"/>
        <v>8.7240016344563021E-3</v>
      </c>
      <c r="K61" s="119">
        <f t="shared" si="610"/>
        <v>8.6489485394276588E-3</v>
      </c>
      <c r="L61" s="119">
        <f t="shared" si="610"/>
        <v>8.6074602071237738E-3</v>
      </c>
      <c r="M61" s="119">
        <f t="shared" si="610"/>
        <v>8.5345111627879167E-3</v>
      </c>
      <c r="N61" s="119">
        <f t="shared" si="610"/>
        <v>8.4311400010068649E-3</v>
      </c>
      <c r="O61" s="119">
        <f t="shared" si="610"/>
        <v>8.0471368118537612E-3</v>
      </c>
      <c r="P61" s="119">
        <f t="shared" si="610"/>
        <v>8.0147380273101199E-3</v>
      </c>
      <c r="Q61" s="119">
        <f t="shared" si="610"/>
        <v>7.8591001599908061E-3</v>
      </c>
      <c r="R61" s="119">
        <f t="shared" si="610"/>
        <v>7.4920441812567073E-3</v>
      </c>
      <c r="S61" s="119">
        <f t="shared" si="610"/>
        <v>7.0110574464190556E-3</v>
      </c>
      <c r="T61" s="119">
        <f t="shared" si="610"/>
        <v>6.509786012834029E-3</v>
      </c>
      <c r="U61" s="119">
        <f t="shared" si="610"/>
        <v>6.1385003057685683E-3</v>
      </c>
      <c r="V61" s="119">
        <f>V57/U57-1</f>
        <v>5.683940077015226E-3</v>
      </c>
      <c r="W61" s="119">
        <f t="shared" si="610"/>
        <v>5.1182924956285625E-3</v>
      </c>
      <c r="X61" s="119">
        <f t="shared" si="610"/>
        <v>4.5021997614529408E-3</v>
      </c>
      <c r="Y61" s="119">
        <f t="shared" si="610"/>
        <v>3.7179910876730116E-3</v>
      </c>
      <c r="Z61" s="119">
        <f t="shared" si="610"/>
        <v>3.2362205675544597E-3</v>
      </c>
      <c r="AA61" s="119">
        <f t="shared" si="610"/>
        <v>2.8759649634539919E-3</v>
      </c>
      <c r="AB61" s="119">
        <f t="shared" si="610"/>
        <v>2.7228999364736772E-3</v>
      </c>
      <c r="AC61" s="119">
        <f t="shared" si="610"/>
        <v>2.7743247519966818E-3</v>
      </c>
      <c r="AD61" s="119">
        <f t="shared" si="610"/>
        <v>2.7964632393393529E-3</v>
      </c>
      <c r="AE61" s="119">
        <f t="shared" si="610"/>
        <v>2.9049934617513262E-3</v>
      </c>
      <c r="AF61" s="119">
        <f t="shared" si="610"/>
        <v>2.8684662044498044E-3</v>
      </c>
      <c r="AG61" s="119">
        <f t="shared" si="610"/>
        <v>2.6020920451703677E-3</v>
      </c>
      <c r="AH61" s="119">
        <f t="shared" si="610"/>
        <v>2.1657539490071986E-3</v>
      </c>
      <c r="AI61" s="119" t="e">
        <f t="shared" si="610"/>
        <v>#VALUE!</v>
      </c>
      <c r="AJ61" s="119" t="e">
        <f t="shared" si="610"/>
        <v>#VALUE!</v>
      </c>
      <c r="AK61" s="119" t="e">
        <f t="shared" si="610"/>
        <v>#VALUE!</v>
      </c>
      <c r="AL61" s="119" t="e">
        <f t="shared" si="610"/>
        <v>#VALUE!</v>
      </c>
      <c r="AM61" s="119" t="e">
        <f t="shared" ref="AM61" si="611">AM57/AL57-1</f>
        <v>#VALUE!</v>
      </c>
      <c r="AN61" s="119" t="e">
        <f t="shared" ref="AN61" si="612">AN57/AM57-1</f>
        <v>#VALUE!</v>
      </c>
      <c r="AO61" s="119" t="e">
        <f t="shared" ref="AO61" si="613">AO57/AN57-1</f>
        <v>#VALUE!</v>
      </c>
      <c r="AP61" s="119" t="e">
        <f t="shared" ref="AP61" si="614">AP57/AO57-1</f>
        <v>#VALUE!</v>
      </c>
      <c r="AQ61" s="119" t="e">
        <f t="shared" ref="AQ61" si="615">AQ57/AP57-1</f>
        <v>#VALUE!</v>
      </c>
      <c r="AR61" s="119" t="e">
        <f t="shared" ref="AR61" si="616">AR57/AQ57-1</f>
        <v>#VALUE!</v>
      </c>
      <c r="AS61" s="119" t="e">
        <f t="shared" ref="AS61" si="617">AS57/AR57-1</f>
        <v>#VALUE!</v>
      </c>
      <c r="AT61" s="119" t="e">
        <f t="shared" ref="AT61" si="618">AT57/AS57-1</f>
        <v>#VALUE!</v>
      </c>
      <c r="AU61" s="119" t="e">
        <f t="shared" ref="AU61" si="619">AU57/AT57-1</f>
        <v>#VALUE!</v>
      </c>
      <c r="AV61" s="119" t="e">
        <f t="shared" ref="AV61" si="620">AV57/AU57-1</f>
        <v>#VALUE!</v>
      </c>
      <c r="AW61" s="119" t="e">
        <f t="shared" ref="AW61" si="621">AW57/AV57-1</f>
        <v>#VALUE!</v>
      </c>
      <c r="AX61" s="119" t="e">
        <f t="shared" ref="AX61" si="622">AX57/AW57-1</f>
        <v>#VALUE!</v>
      </c>
      <c r="AY61" s="119" t="e">
        <f t="shared" ref="AY61" si="623">AY57/AX57-1</f>
        <v>#VALUE!</v>
      </c>
      <c r="AZ61" s="119" t="e">
        <f t="shared" ref="AZ61" si="624">AZ57/AY57-1</f>
        <v>#VALUE!</v>
      </c>
      <c r="BA61" s="119" t="e">
        <f t="shared" ref="BA61" si="625">BA57/AZ57-1</f>
        <v>#VALUE!</v>
      </c>
      <c r="BB61" s="119" t="e">
        <f t="shared" ref="BB61" si="626">BB57/BA57-1</f>
        <v>#VALUE!</v>
      </c>
      <c r="BC61" s="119" t="e">
        <f t="shared" ref="BC61" si="627">BC57/BB57-1</f>
        <v>#VALUE!</v>
      </c>
      <c r="BD61" s="119" t="e">
        <f t="shared" ref="BD61" si="628">BD57/BC57-1</f>
        <v>#VALUE!</v>
      </c>
      <c r="BE61" s="119" t="e">
        <f t="shared" ref="BE61" si="629">BE57/BD57-1</f>
        <v>#VALUE!</v>
      </c>
      <c r="BF61" s="119" t="e">
        <f t="shared" ref="BF61" si="630">BF57/BE57-1</f>
        <v>#VALUE!</v>
      </c>
      <c r="BG61" s="119" t="e">
        <f t="shared" ref="BG61" si="631">BG57/BF57-1</f>
        <v>#VALUE!</v>
      </c>
      <c r="BH61" s="119" t="e">
        <f t="shared" ref="BH61" si="632">BH57/BG57-1</f>
        <v>#VALUE!</v>
      </c>
      <c r="BI61" s="119" t="e">
        <f t="shared" ref="BI61" si="633">BI57/BH57-1</f>
        <v>#VALUE!</v>
      </c>
      <c r="BJ61" s="119" t="e">
        <f t="shared" ref="BJ61" si="634">BJ57/BI57-1</f>
        <v>#VALUE!</v>
      </c>
      <c r="BK61" s="119" t="e">
        <f t="shared" ref="BK61" si="635">BK57/BJ57-1</f>
        <v>#VALUE!</v>
      </c>
      <c r="BL61" s="119" t="e">
        <f t="shared" ref="BL61" si="636">BL57/BK57-1</f>
        <v>#VALUE!</v>
      </c>
      <c r="BM61" s="119" t="e">
        <f t="shared" ref="BM61" si="637">BM57/BL57-1</f>
        <v>#VALUE!</v>
      </c>
      <c r="BN61" s="119" t="e">
        <f t="shared" ref="BN61" si="638">BN57/BM57-1</f>
        <v>#VALUE!</v>
      </c>
      <c r="BO61" s="119" t="e">
        <f t="shared" ref="BO61" si="639">BO57/BN57-1</f>
        <v>#VALUE!</v>
      </c>
      <c r="BP61" s="119" t="e">
        <f t="shared" ref="BP61" si="640">BP57/BO57-1</f>
        <v>#VALUE!</v>
      </c>
      <c r="BQ61" s="119" t="e">
        <f t="shared" ref="BQ61" si="641">BQ57/BP57-1</f>
        <v>#VALUE!</v>
      </c>
      <c r="BR61" s="119" t="e">
        <f t="shared" ref="BR61" si="642">BR57/BQ57-1</f>
        <v>#VALUE!</v>
      </c>
      <c r="BS61" s="119" t="e">
        <f t="shared" ref="BS61" si="643">BS57/BR57-1</f>
        <v>#VALUE!</v>
      </c>
    </row>
    <row r="62" spans="1:71" s="8" customFormat="1">
      <c r="A62" s="47"/>
      <c r="B62"/>
      <c r="C62" s="210" t="s">
        <v>431</v>
      </c>
      <c r="D62" s="370" t="s">
        <v>501</v>
      </c>
      <c r="E62" s="119">
        <f t="shared" ref="E62:AJ62" si="644">E40*E51</f>
        <v>581992.71027487773</v>
      </c>
      <c r="F62" s="119">
        <f t="shared" si="644"/>
        <v>589264.60655981966</v>
      </c>
      <c r="G62" s="119">
        <f t="shared" si="644"/>
        <v>596598.69252682908</v>
      </c>
      <c r="H62" s="119">
        <f t="shared" si="644"/>
        <v>603996.52945530741</v>
      </c>
      <c r="I62" s="119">
        <f t="shared" si="644"/>
        <v>611481.40211670415</v>
      </c>
      <c r="J62" s="119">
        <f t="shared" si="644"/>
        <v>618934.87547845731</v>
      </c>
      <c r="K62" s="119">
        <f t="shared" si="644"/>
        <v>626454.04291000485</v>
      </c>
      <c r="L62" s="119">
        <f t="shared" si="644"/>
        <v>634051.01618145895</v>
      </c>
      <c r="M62" s="119">
        <f t="shared" si="644"/>
        <v>641716.06239823462</v>
      </c>
      <c r="N62" s="119">
        <f t="shared" si="644"/>
        <v>649438.95518634852</v>
      </c>
      <c r="O62" s="119">
        <f t="shared" si="644"/>
        <v>657119.91462095233</v>
      </c>
      <c r="P62" s="119">
        <f t="shared" si="644"/>
        <v>664879.10348234931</v>
      </c>
      <c r="Q62" s="119">
        <f t="shared" si="644"/>
        <v>672672.65425810253</v>
      </c>
      <c r="R62" s="119">
        <f t="shared" si="644"/>
        <v>680421.21522054204</v>
      </c>
      <c r="S62" s="119">
        <f t="shared" si="644"/>
        <v>688076.35761418066</v>
      </c>
      <c r="T62" s="119">
        <f t="shared" si="644"/>
        <v>695621.9433858759</v>
      </c>
      <c r="U62" s="119">
        <f t="shared" si="644"/>
        <v>703098.36598019372</v>
      </c>
      <c r="V62" s="119">
        <f t="shared" si="644"/>
        <v>710467.14200033515</v>
      </c>
      <c r="W62" s="119">
        <f t="shared" si="644"/>
        <v>717676.907707948</v>
      </c>
      <c r="X62" s="119">
        <f t="shared" si="644"/>
        <v>724697.40804297326</v>
      </c>
      <c r="Y62" s="119">
        <f t="shared" si="644"/>
        <v>731450.58734455099</v>
      </c>
      <c r="Z62" s="119">
        <f t="shared" si="644"/>
        <v>738042.90621300531</v>
      </c>
      <c r="AA62" s="119">
        <f t="shared" si="644"/>
        <v>744514.80397252133</v>
      </c>
      <c r="AB62" s="119">
        <f t="shared" si="644"/>
        <v>750944.39442991361</v>
      </c>
      <c r="AC62" s="119">
        <f t="shared" si="644"/>
        <v>757413.29228225979</v>
      </c>
      <c r="AD62" s="119">
        <f t="shared" si="644"/>
        <v>763910.77122443391</v>
      </c>
      <c r="AE62" s="119">
        <f t="shared" si="644"/>
        <v>770473.77607739135</v>
      </c>
      <c r="AF62" s="119">
        <f t="shared" si="644"/>
        <v>777043.64758794801</v>
      </c>
      <c r="AG62" s="119">
        <f t="shared" si="644"/>
        <v>783522.39195968688</v>
      </c>
      <c r="AH62" s="119">
        <f t="shared" si="644"/>
        <v>789832.45036150143</v>
      </c>
      <c r="AI62" s="119" t="e">
        <f t="shared" si="644"/>
        <v>#VALUE!</v>
      </c>
      <c r="AJ62" s="119" t="e">
        <f t="shared" si="644"/>
        <v>#VALUE!</v>
      </c>
      <c r="AK62" s="119" t="e">
        <f t="shared" ref="AK62:AL62" si="645">AK40*AK51</f>
        <v>#VALUE!</v>
      </c>
      <c r="AL62" s="119" t="e">
        <f t="shared" si="645"/>
        <v>#VALUE!</v>
      </c>
      <c r="AM62" s="119" t="e">
        <f t="shared" ref="AM62:BS62" si="646">AM40*AM51</f>
        <v>#VALUE!</v>
      </c>
      <c r="AN62" s="119" t="e">
        <f t="shared" si="646"/>
        <v>#VALUE!</v>
      </c>
      <c r="AO62" s="119" t="e">
        <f t="shared" si="646"/>
        <v>#VALUE!</v>
      </c>
      <c r="AP62" s="119" t="e">
        <f t="shared" si="646"/>
        <v>#VALUE!</v>
      </c>
      <c r="AQ62" s="119" t="e">
        <f t="shared" si="646"/>
        <v>#VALUE!</v>
      </c>
      <c r="AR62" s="119" t="e">
        <f t="shared" si="646"/>
        <v>#VALUE!</v>
      </c>
      <c r="AS62" s="119" t="e">
        <f t="shared" si="646"/>
        <v>#VALUE!</v>
      </c>
      <c r="AT62" s="119" t="e">
        <f t="shared" si="646"/>
        <v>#VALUE!</v>
      </c>
      <c r="AU62" s="119" t="e">
        <f t="shared" si="646"/>
        <v>#VALUE!</v>
      </c>
      <c r="AV62" s="119" t="e">
        <f t="shared" si="646"/>
        <v>#VALUE!</v>
      </c>
      <c r="AW62" s="119" t="e">
        <f t="shared" si="646"/>
        <v>#VALUE!</v>
      </c>
      <c r="AX62" s="119" t="e">
        <f t="shared" si="646"/>
        <v>#VALUE!</v>
      </c>
      <c r="AY62" s="119" t="e">
        <f t="shared" si="646"/>
        <v>#VALUE!</v>
      </c>
      <c r="AZ62" s="119" t="e">
        <f t="shared" si="646"/>
        <v>#VALUE!</v>
      </c>
      <c r="BA62" s="119" t="e">
        <f t="shared" si="646"/>
        <v>#VALUE!</v>
      </c>
      <c r="BB62" s="119" t="e">
        <f t="shared" si="646"/>
        <v>#VALUE!</v>
      </c>
      <c r="BC62" s="119" t="e">
        <f t="shared" si="646"/>
        <v>#VALUE!</v>
      </c>
      <c r="BD62" s="119" t="e">
        <f t="shared" si="646"/>
        <v>#VALUE!</v>
      </c>
      <c r="BE62" s="119" t="e">
        <f t="shared" si="646"/>
        <v>#VALUE!</v>
      </c>
      <c r="BF62" s="119" t="e">
        <f t="shared" si="646"/>
        <v>#VALUE!</v>
      </c>
      <c r="BG62" s="119" t="e">
        <f t="shared" si="646"/>
        <v>#VALUE!</v>
      </c>
      <c r="BH62" s="119" t="e">
        <f t="shared" si="646"/>
        <v>#VALUE!</v>
      </c>
      <c r="BI62" s="119" t="e">
        <f t="shared" si="646"/>
        <v>#VALUE!</v>
      </c>
      <c r="BJ62" s="119" t="e">
        <f t="shared" si="646"/>
        <v>#VALUE!</v>
      </c>
      <c r="BK62" s="119" t="e">
        <f t="shared" si="646"/>
        <v>#VALUE!</v>
      </c>
      <c r="BL62" s="119" t="e">
        <f t="shared" si="646"/>
        <v>#VALUE!</v>
      </c>
      <c r="BM62" s="119" t="e">
        <f t="shared" si="646"/>
        <v>#VALUE!</v>
      </c>
      <c r="BN62" s="119" t="e">
        <f t="shared" si="646"/>
        <v>#VALUE!</v>
      </c>
      <c r="BO62" s="119" t="e">
        <f t="shared" si="646"/>
        <v>#VALUE!</v>
      </c>
      <c r="BP62" s="119" t="e">
        <f t="shared" si="646"/>
        <v>#VALUE!</v>
      </c>
      <c r="BQ62" s="119" t="e">
        <f t="shared" si="646"/>
        <v>#VALUE!</v>
      </c>
      <c r="BR62" s="119" t="e">
        <f t="shared" si="646"/>
        <v>#VALUE!</v>
      </c>
      <c r="BS62" s="119" t="e">
        <f t="shared" si="646"/>
        <v>#VALUE!</v>
      </c>
    </row>
    <row r="63" spans="1:71" s="8" customFormat="1">
      <c r="A63" s="47"/>
      <c r="B63"/>
      <c r="C63" s="210" t="s">
        <v>451</v>
      </c>
      <c r="D63" s="370" t="s">
        <v>423</v>
      </c>
      <c r="E63" s="119">
        <f t="shared" ref="E63:AL63" si="647">E62/E57</f>
        <v>28575.671174121697</v>
      </c>
      <c r="F63" s="119">
        <f t="shared" si="647"/>
        <v>28666.545623557278</v>
      </c>
      <c r="G63" s="119">
        <f t="shared" si="647"/>
        <v>28758.741469247736</v>
      </c>
      <c r="H63" s="119">
        <f t="shared" si="647"/>
        <v>28852.305921974286</v>
      </c>
      <c r="I63" s="119">
        <f t="shared" si="647"/>
        <v>28946.407435416113</v>
      </c>
      <c r="J63" s="119">
        <f t="shared" si="647"/>
        <v>29045.845185482878</v>
      </c>
      <c r="K63" s="119">
        <f t="shared" si="647"/>
        <v>29146.622736479436</v>
      </c>
      <c r="L63" s="119">
        <f t="shared" si="647"/>
        <v>29248.328383626253</v>
      </c>
      <c r="M63" s="119">
        <f t="shared" si="647"/>
        <v>29351.411635835793</v>
      </c>
      <c r="N63" s="119">
        <f t="shared" si="647"/>
        <v>29456.29838004422</v>
      </c>
      <c r="O63" s="119">
        <f t="shared" si="647"/>
        <v>29566.752356723326</v>
      </c>
      <c r="P63" s="119">
        <f t="shared" si="647"/>
        <v>29678.011343849637</v>
      </c>
      <c r="Q63" s="119">
        <f t="shared" si="647"/>
        <v>29791.753384525895</v>
      </c>
      <c r="R63" s="119">
        <f t="shared" si="647"/>
        <v>29910.833285135443</v>
      </c>
      <c r="S63" s="119">
        <f t="shared" si="647"/>
        <v>30036.758467821361</v>
      </c>
      <c r="T63" s="119">
        <f t="shared" si="647"/>
        <v>30169.749081003851</v>
      </c>
      <c r="U63" s="119">
        <f t="shared" si="647"/>
        <v>30307.962811583609</v>
      </c>
      <c r="V63" s="119">
        <f t="shared" si="647"/>
        <v>30452.513155533357</v>
      </c>
      <c r="W63" s="119">
        <f t="shared" si="647"/>
        <v>30604.898087831698</v>
      </c>
      <c r="X63" s="119">
        <f t="shared" si="647"/>
        <v>30765.769442781049</v>
      </c>
      <c r="Y63" s="119">
        <f t="shared" si="647"/>
        <v>30937.438815948473</v>
      </c>
      <c r="Z63" s="119">
        <f t="shared" si="647"/>
        <v>31115.570727870956</v>
      </c>
      <c r="AA63" s="119">
        <f t="shared" si="647"/>
        <v>31298.410016514175</v>
      </c>
      <c r="AB63" s="119">
        <f t="shared" si="647"/>
        <v>31482.976434990862</v>
      </c>
      <c r="AC63" s="119">
        <f t="shared" si="647"/>
        <v>31666.3291326693</v>
      </c>
      <c r="AD63" s="119">
        <f t="shared" si="647"/>
        <v>31848.914794573859</v>
      </c>
      <c r="AE63" s="119">
        <f t="shared" si="647"/>
        <v>32029.493667195358</v>
      </c>
      <c r="AF63" s="119">
        <f t="shared" si="647"/>
        <v>32210.216971148595</v>
      </c>
      <c r="AG63" s="119">
        <f t="shared" si="647"/>
        <v>32394.482156832171</v>
      </c>
      <c r="AH63" s="119">
        <f t="shared" si="647"/>
        <v>32584.798842151908</v>
      </c>
      <c r="AI63" s="119" t="e">
        <f t="shared" si="647"/>
        <v>#VALUE!</v>
      </c>
      <c r="AJ63" s="119" t="e">
        <f t="shared" si="647"/>
        <v>#VALUE!</v>
      </c>
      <c r="AK63" s="119" t="e">
        <f t="shared" si="647"/>
        <v>#VALUE!</v>
      </c>
      <c r="AL63" s="119" t="e">
        <f t="shared" si="647"/>
        <v>#VALUE!</v>
      </c>
      <c r="AM63" s="119" t="e">
        <f t="shared" ref="AM63:BS63" si="648">AM62/AM57</f>
        <v>#VALUE!</v>
      </c>
      <c r="AN63" s="119" t="e">
        <f t="shared" si="648"/>
        <v>#VALUE!</v>
      </c>
      <c r="AO63" s="119" t="e">
        <f t="shared" si="648"/>
        <v>#VALUE!</v>
      </c>
      <c r="AP63" s="119" t="e">
        <f t="shared" si="648"/>
        <v>#VALUE!</v>
      </c>
      <c r="AQ63" s="119" t="e">
        <f t="shared" si="648"/>
        <v>#VALUE!</v>
      </c>
      <c r="AR63" s="119" t="e">
        <f t="shared" si="648"/>
        <v>#VALUE!</v>
      </c>
      <c r="AS63" s="119" t="e">
        <f t="shared" si="648"/>
        <v>#VALUE!</v>
      </c>
      <c r="AT63" s="119" t="e">
        <f t="shared" si="648"/>
        <v>#VALUE!</v>
      </c>
      <c r="AU63" s="119" t="e">
        <f t="shared" si="648"/>
        <v>#VALUE!</v>
      </c>
      <c r="AV63" s="119" t="e">
        <f t="shared" si="648"/>
        <v>#VALUE!</v>
      </c>
      <c r="AW63" s="119" t="e">
        <f t="shared" si="648"/>
        <v>#VALUE!</v>
      </c>
      <c r="AX63" s="119" t="e">
        <f t="shared" si="648"/>
        <v>#VALUE!</v>
      </c>
      <c r="AY63" s="119" t="e">
        <f t="shared" si="648"/>
        <v>#VALUE!</v>
      </c>
      <c r="AZ63" s="119" t="e">
        <f t="shared" si="648"/>
        <v>#VALUE!</v>
      </c>
      <c r="BA63" s="119" t="e">
        <f t="shared" si="648"/>
        <v>#VALUE!</v>
      </c>
      <c r="BB63" s="119" t="e">
        <f t="shared" si="648"/>
        <v>#VALUE!</v>
      </c>
      <c r="BC63" s="119" t="e">
        <f t="shared" si="648"/>
        <v>#VALUE!</v>
      </c>
      <c r="BD63" s="119" t="e">
        <f t="shared" si="648"/>
        <v>#VALUE!</v>
      </c>
      <c r="BE63" s="119" t="e">
        <f t="shared" si="648"/>
        <v>#VALUE!</v>
      </c>
      <c r="BF63" s="119" t="e">
        <f t="shared" si="648"/>
        <v>#VALUE!</v>
      </c>
      <c r="BG63" s="119" t="e">
        <f t="shared" si="648"/>
        <v>#VALUE!</v>
      </c>
      <c r="BH63" s="119" t="e">
        <f t="shared" si="648"/>
        <v>#VALUE!</v>
      </c>
      <c r="BI63" s="119" t="e">
        <f t="shared" si="648"/>
        <v>#VALUE!</v>
      </c>
      <c r="BJ63" s="119" t="e">
        <f t="shared" si="648"/>
        <v>#VALUE!</v>
      </c>
      <c r="BK63" s="119" t="e">
        <f t="shared" si="648"/>
        <v>#VALUE!</v>
      </c>
      <c r="BL63" s="119" t="e">
        <f t="shared" si="648"/>
        <v>#VALUE!</v>
      </c>
      <c r="BM63" s="119" t="e">
        <f t="shared" si="648"/>
        <v>#VALUE!</v>
      </c>
      <c r="BN63" s="119" t="e">
        <f t="shared" si="648"/>
        <v>#VALUE!</v>
      </c>
      <c r="BO63" s="119" t="e">
        <f t="shared" si="648"/>
        <v>#VALUE!</v>
      </c>
      <c r="BP63" s="119" t="e">
        <f t="shared" si="648"/>
        <v>#VALUE!</v>
      </c>
      <c r="BQ63" s="119" t="e">
        <f t="shared" si="648"/>
        <v>#VALUE!</v>
      </c>
      <c r="BR63" s="119" t="e">
        <f t="shared" si="648"/>
        <v>#VALUE!</v>
      </c>
      <c r="BS63" s="119" t="e">
        <f t="shared" si="648"/>
        <v>#VALUE!</v>
      </c>
    </row>
    <row r="64" spans="1:71" s="8" customFormat="1">
      <c r="A64" s="47"/>
      <c r="B64"/>
      <c r="C64" s="181"/>
      <c r="D64" s="370"/>
      <c r="E64" s="387"/>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119"/>
      <c r="BM64" s="119"/>
      <c r="BN64" s="119"/>
      <c r="BO64" s="119"/>
      <c r="BP64" s="119"/>
      <c r="BQ64" s="119"/>
      <c r="BR64" s="119"/>
      <c r="BS64" s="119"/>
    </row>
    <row r="65" spans="1:71" s="8" customFormat="1">
      <c r="A65" s="47"/>
      <c r="B65"/>
      <c r="C65" s="181" t="s">
        <v>474</v>
      </c>
      <c r="D65" s="370" t="s">
        <v>441</v>
      </c>
      <c r="E65" s="119">
        <f>IF(ISNUMBER(E33)=TRUE,E33,E18)</f>
        <v>-8.9730862528085709E-3</v>
      </c>
      <c r="F65" s="119">
        <f t="shared" ref="F65:AJ65" si="649">IF(ISNUMBER(F33)=TRUE,F33,F18)</f>
        <v>-8.9730862528085709E-3</v>
      </c>
      <c r="G65" s="119">
        <f t="shared" si="649"/>
        <v>-8.9730862528085709E-3</v>
      </c>
      <c r="H65" s="119">
        <f t="shared" si="649"/>
        <v>-8.9730862528085709E-3</v>
      </c>
      <c r="I65" s="119">
        <f t="shared" si="649"/>
        <v>-8.9730862528085709E-3</v>
      </c>
      <c r="J65" s="119">
        <f t="shared" si="649"/>
        <v>-8.9730862528085709E-3</v>
      </c>
      <c r="K65" s="119">
        <f t="shared" si="649"/>
        <v>-8.9730862528085709E-3</v>
      </c>
      <c r="L65" s="119">
        <f t="shared" si="649"/>
        <v>-8.9730862528085709E-3</v>
      </c>
      <c r="M65" s="119">
        <f t="shared" si="649"/>
        <v>-8.9730862528085709E-3</v>
      </c>
      <c r="N65" s="119">
        <f t="shared" si="649"/>
        <v>-8.9730862528085709E-3</v>
      </c>
      <c r="O65" s="119">
        <f t="shared" si="649"/>
        <v>-8.9730862528085709E-3</v>
      </c>
      <c r="P65" s="119">
        <f t="shared" si="649"/>
        <v>-8.9730862528085709E-3</v>
      </c>
      <c r="Q65" s="119">
        <f t="shared" si="649"/>
        <v>-8.9730862528085709E-3</v>
      </c>
      <c r="R65" s="119">
        <f t="shared" si="649"/>
        <v>-8.9730862528085709E-3</v>
      </c>
      <c r="S65" s="119">
        <f t="shared" si="649"/>
        <v>-8.9730862528085709E-3</v>
      </c>
      <c r="T65" s="119">
        <f t="shared" si="649"/>
        <v>-8.9730862528085709E-3</v>
      </c>
      <c r="U65" s="119">
        <f t="shared" si="649"/>
        <v>-8.9730862528085709E-3</v>
      </c>
      <c r="V65" s="119">
        <f t="shared" si="649"/>
        <v>-8.9730862528085709E-3</v>
      </c>
      <c r="W65" s="119">
        <f t="shared" si="649"/>
        <v>-8.9730862528085709E-3</v>
      </c>
      <c r="X65" s="119">
        <f t="shared" si="649"/>
        <v>-8.9730862528085709E-3</v>
      </c>
      <c r="Y65" s="119">
        <f t="shared" si="649"/>
        <v>-8.9730862528085709E-3</v>
      </c>
      <c r="Z65" s="119">
        <f t="shared" si="649"/>
        <v>-8.9730862528085709E-3</v>
      </c>
      <c r="AA65" s="119">
        <f t="shared" si="649"/>
        <v>-8.9730862528085709E-3</v>
      </c>
      <c r="AB65" s="119">
        <f t="shared" si="649"/>
        <v>-8.9730862528085709E-3</v>
      </c>
      <c r="AC65" s="119">
        <f t="shared" si="649"/>
        <v>-8.9730862528085709E-3</v>
      </c>
      <c r="AD65" s="119">
        <f t="shared" si="649"/>
        <v>-8.9730862528085709E-3</v>
      </c>
      <c r="AE65" s="119">
        <f t="shared" si="649"/>
        <v>-8.9730862528085709E-3</v>
      </c>
      <c r="AF65" s="119">
        <f t="shared" si="649"/>
        <v>-8.9730862528085709E-3</v>
      </c>
      <c r="AG65" s="119">
        <f t="shared" si="649"/>
        <v>-8.9730862528085709E-3</v>
      </c>
      <c r="AH65" s="119">
        <f t="shared" si="649"/>
        <v>-8.9730862528085709E-3</v>
      </c>
      <c r="AI65" s="119">
        <f t="shared" si="649"/>
        <v>-8.9730862528085709E-3</v>
      </c>
      <c r="AJ65" s="119">
        <f t="shared" si="649"/>
        <v>-8.9730862528085709E-3</v>
      </c>
      <c r="AK65" s="119">
        <f t="shared" ref="AK65:AL65" si="650">IF(ISNUMBER(AK33)=TRUE,AK33,AK18)</f>
        <v>-8.9730862528085709E-3</v>
      </c>
      <c r="AL65" s="119">
        <f t="shared" si="650"/>
        <v>-8.9730862528085709E-3</v>
      </c>
      <c r="AM65" s="119">
        <f t="shared" ref="AM65:BS65" si="651">IF(ISNUMBER(AM33)=TRUE,AM33,AM18)</f>
        <v>-8.9730862528085709E-3</v>
      </c>
      <c r="AN65" s="119">
        <f t="shared" si="651"/>
        <v>-8.9730862528085709E-3</v>
      </c>
      <c r="AO65" s="119">
        <f t="shared" si="651"/>
        <v>-8.9730862528085709E-3</v>
      </c>
      <c r="AP65" s="119">
        <f t="shared" si="651"/>
        <v>-8.9730862528085709E-3</v>
      </c>
      <c r="AQ65" s="119">
        <f t="shared" si="651"/>
        <v>-8.9730862528085709E-3</v>
      </c>
      <c r="AR65" s="119">
        <f t="shared" si="651"/>
        <v>-8.9730862528085709E-3</v>
      </c>
      <c r="AS65" s="119">
        <f t="shared" si="651"/>
        <v>-8.9730862528085709E-3</v>
      </c>
      <c r="AT65" s="119">
        <f t="shared" si="651"/>
        <v>-8.9730862528085709E-3</v>
      </c>
      <c r="AU65" s="119">
        <f t="shared" si="651"/>
        <v>-8.9730862528085709E-3</v>
      </c>
      <c r="AV65" s="119">
        <f t="shared" si="651"/>
        <v>-8.9730862528085709E-3</v>
      </c>
      <c r="AW65" s="119">
        <f t="shared" si="651"/>
        <v>-8.9730862528085709E-3</v>
      </c>
      <c r="AX65" s="119">
        <f t="shared" si="651"/>
        <v>-8.9730862528085709E-3</v>
      </c>
      <c r="AY65" s="119">
        <f t="shared" si="651"/>
        <v>-8.9730862528085709E-3</v>
      </c>
      <c r="AZ65" s="119">
        <f t="shared" si="651"/>
        <v>-8.9730862528085709E-3</v>
      </c>
      <c r="BA65" s="119">
        <f t="shared" si="651"/>
        <v>-8.9730862528085709E-3</v>
      </c>
      <c r="BB65" s="119">
        <f t="shared" si="651"/>
        <v>-8.9730862528085709E-3</v>
      </c>
      <c r="BC65" s="119">
        <f t="shared" si="651"/>
        <v>-8.9730862528085709E-3</v>
      </c>
      <c r="BD65" s="119">
        <f t="shared" si="651"/>
        <v>-8.9730862528085709E-3</v>
      </c>
      <c r="BE65" s="119">
        <f t="shared" si="651"/>
        <v>-8.9730862528085709E-3</v>
      </c>
      <c r="BF65" s="119">
        <f t="shared" si="651"/>
        <v>-8.9730862528085709E-3</v>
      </c>
      <c r="BG65" s="119">
        <f t="shared" si="651"/>
        <v>-8.9730862528085709E-3</v>
      </c>
      <c r="BH65" s="119">
        <f t="shared" si="651"/>
        <v>-8.9730862528085709E-3</v>
      </c>
      <c r="BI65" s="119">
        <f t="shared" si="651"/>
        <v>-8.9730862528085709E-3</v>
      </c>
      <c r="BJ65" s="119">
        <f t="shared" si="651"/>
        <v>-8.9730862528085709E-3</v>
      </c>
      <c r="BK65" s="119">
        <f t="shared" si="651"/>
        <v>-8.9730862528085709E-3</v>
      </c>
      <c r="BL65" s="119">
        <f t="shared" si="651"/>
        <v>-8.9730862528085709E-3</v>
      </c>
      <c r="BM65" s="119">
        <f t="shared" si="651"/>
        <v>-8.9730862528085709E-3</v>
      </c>
      <c r="BN65" s="119">
        <f t="shared" si="651"/>
        <v>-8.9730862528085709E-3</v>
      </c>
      <c r="BO65" s="119">
        <f t="shared" si="651"/>
        <v>-8.9730862528085709E-3</v>
      </c>
      <c r="BP65" s="119">
        <f t="shared" si="651"/>
        <v>-8.9730862528085709E-3</v>
      </c>
      <c r="BQ65" s="119">
        <f t="shared" si="651"/>
        <v>-8.9730862528085709E-3</v>
      </c>
      <c r="BR65" s="119">
        <f t="shared" si="651"/>
        <v>-8.9730862528085709E-3</v>
      </c>
      <c r="BS65" s="119">
        <f t="shared" si="651"/>
        <v>-8.9730862528085709E-3</v>
      </c>
    </row>
    <row r="66" spans="1:71" s="8" customFormat="1">
      <c r="A66" s="47"/>
      <c r="B66"/>
      <c r="C66" s="181" t="s">
        <v>576</v>
      </c>
      <c r="D66" s="406"/>
      <c r="E66" s="119">
        <f>IF(ISNUMBER(E32)=TRUE,E32,E17)</f>
        <v>0.66244304180145264</v>
      </c>
      <c r="F66" s="119">
        <f t="shared" ref="F66:AJ66" si="652">IF(ISNUMBER(F32)=TRUE,F32,F17)</f>
        <v>0.648282954442296</v>
      </c>
      <c r="G66" s="119">
        <f t="shared" si="652"/>
        <v>0.63432838222754973</v>
      </c>
      <c r="H66" s="119">
        <f t="shared" si="652"/>
        <v>0.62057391327007205</v>
      </c>
      <c r="I66" s="119">
        <f t="shared" si="652"/>
        <v>0.60699262010667854</v>
      </c>
      <c r="J66" s="119">
        <f t="shared" si="652"/>
        <v>0.593697837287539</v>
      </c>
      <c r="K66" s="119">
        <f t="shared" si="652"/>
        <v>0.58058671109731119</v>
      </c>
      <c r="L66" s="119">
        <f t="shared" si="652"/>
        <v>0.56764520496693416</v>
      </c>
      <c r="M66" s="119">
        <f t="shared" si="652"/>
        <v>0.55487978293227236</v>
      </c>
      <c r="N66" s="119">
        <f t="shared" si="652"/>
        <v>0.54229623046007547</v>
      </c>
      <c r="O66" s="119">
        <f t="shared" si="652"/>
        <v>0.52997230182620458</v>
      </c>
      <c r="P66" s="119">
        <f t="shared" si="652"/>
        <v>0.51780236232394994</v>
      </c>
      <c r="Q66" s="119">
        <f t="shared" si="652"/>
        <v>0.50581800768000618</v>
      </c>
      <c r="R66" s="119">
        <f t="shared" si="652"/>
        <v>0.49407268547925332</v>
      </c>
      <c r="S66" s="119">
        <f t="shared" si="652"/>
        <v>0.48259079342043509</v>
      </c>
      <c r="T66" s="119">
        <f t="shared" si="652"/>
        <v>0.47137088688278267</v>
      </c>
      <c r="U66" s="119">
        <f t="shared" si="652"/>
        <v>0.46037342394063191</v>
      </c>
      <c r="V66" s="119">
        <f t="shared" si="652"/>
        <v>0.44961343026619299</v>
      </c>
      <c r="W66" s="119">
        <f t="shared" si="652"/>
        <v>0.43911150098190926</v>
      </c>
      <c r="X66" s="119">
        <f t="shared" si="652"/>
        <v>0.42887248872842521</v>
      </c>
      <c r="Y66" s="119">
        <f t="shared" si="652"/>
        <v>0.41892776416262745</v>
      </c>
      <c r="Z66" s="119">
        <f t="shared" si="652"/>
        <v>0.40920071036333278</v>
      </c>
      <c r="AA66" s="119">
        <f t="shared" si="652"/>
        <v>0.39965849860580271</v>
      </c>
      <c r="AB66" s="119">
        <f t="shared" si="652"/>
        <v>0.39025149701263179</v>
      </c>
      <c r="AC66" s="119">
        <f t="shared" si="652"/>
        <v>0.38093332298697002</v>
      </c>
      <c r="AD66" s="119">
        <f t="shared" si="652"/>
        <v>0.37170815361219667</v>
      </c>
      <c r="AE66" s="119">
        <f t="shared" si="652"/>
        <v>0.36255676775815388</v>
      </c>
      <c r="AF66" s="119">
        <f t="shared" si="652"/>
        <v>0.35350624235932204</v>
      </c>
      <c r="AG66" s="119">
        <f t="shared" si="652"/>
        <v>0.34459806740304849</v>
      </c>
      <c r="AH66" s="119">
        <f t="shared" si="652"/>
        <v>0.33585991239901142</v>
      </c>
      <c r="AI66" s="119" t="str">
        <f t="shared" si="652"/>
        <v>Not an input</v>
      </c>
      <c r="AJ66" s="119" t="str">
        <f t="shared" si="652"/>
        <v>Not an input</v>
      </c>
      <c r="AK66" s="119" t="str">
        <f t="shared" ref="AK66:AL66" si="653">IF(ISNUMBER(AK32)=TRUE,AK32,AK17)</f>
        <v>Not an input</v>
      </c>
      <c r="AL66" s="119" t="str">
        <f t="shared" si="653"/>
        <v>Not an input</v>
      </c>
      <c r="AM66" s="119" t="str">
        <f t="shared" ref="AM66:BS66" si="654">IF(ISNUMBER(AM32)=TRUE,AM32,AM17)</f>
        <v>Not an input</v>
      </c>
      <c r="AN66" s="119" t="str">
        <f t="shared" si="654"/>
        <v>Not an input</v>
      </c>
      <c r="AO66" s="119" t="str">
        <f t="shared" si="654"/>
        <v>Not an input</v>
      </c>
      <c r="AP66" s="119" t="str">
        <f t="shared" si="654"/>
        <v>Not an input</v>
      </c>
      <c r="AQ66" s="119" t="str">
        <f t="shared" si="654"/>
        <v>Not an input</v>
      </c>
      <c r="AR66" s="119" t="str">
        <f t="shared" si="654"/>
        <v>Not an input</v>
      </c>
      <c r="AS66" s="119" t="str">
        <f t="shared" si="654"/>
        <v>Not an input</v>
      </c>
      <c r="AT66" s="119" t="str">
        <f t="shared" si="654"/>
        <v>Not an input</v>
      </c>
      <c r="AU66" s="119" t="str">
        <f t="shared" si="654"/>
        <v>Not an input</v>
      </c>
      <c r="AV66" s="119" t="str">
        <f t="shared" si="654"/>
        <v>Not an input</v>
      </c>
      <c r="AW66" s="119" t="str">
        <f t="shared" si="654"/>
        <v>Not an input</v>
      </c>
      <c r="AX66" s="119" t="str">
        <f t="shared" si="654"/>
        <v>Not an input</v>
      </c>
      <c r="AY66" s="119" t="str">
        <f t="shared" si="654"/>
        <v>Not an input</v>
      </c>
      <c r="AZ66" s="119" t="str">
        <f t="shared" si="654"/>
        <v>Not an input</v>
      </c>
      <c r="BA66" s="119" t="str">
        <f t="shared" si="654"/>
        <v>Not an input</v>
      </c>
      <c r="BB66" s="119" t="str">
        <f t="shared" si="654"/>
        <v>Not an input</v>
      </c>
      <c r="BC66" s="119" t="str">
        <f t="shared" si="654"/>
        <v>Not an input</v>
      </c>
      <c r="BD66" s="119" t="str">
        <f t="shared" si="654"/>
        <v>Not an input</v>
      </c>
      <c r="BE66" s="119" t="str">
        <f t="shared" si="654"/>
        <v>Not an input</v>
      </c>
      <c r="BF66" s="119" t="str">
        <f t="shared" si="654"/>
        <v>Not an input</v>
      </c>
      <c r="BG66" s="119" t="str">
        <f t="shared" si="654"/>
        <v>Not an input</v>
      </c>
      <c r="BH66" s="119" t="str">
        <f t="shared" si="654"/>
        <v>Not an input</v>
      </c>
      <c r="BI66" s="119" t="str">
        <f t="shared" si="654"/>
        <v>Not an input</v>
      </c>
      <c r="BJ66" s="119" t="str">
        <f t="shared" si="654"/>
        <v>Not an input</v>
      </c>
      <c r="BK66" s="119" t="str">
        <f t="shared" si="654"/>
        <v>Not an input</v>
      </c>
      <c r="BL66" s="119" t="str">
        <f t="shared" si="654"/>
        <v>Not an input</v>
      </c>
      <c r="BM66" s="119" t="str">
        <f t="shared" si="654"/>
        <v>Not an input</v>
      </c>
      <c r="BN66" s="119" t="str">
        <f t="shared" si="654"/>
        <v>Not an input</v>
      </c>
      <c r="BO66" s="119" t="str">
        <f t="shared" si="654"/>
        <v>Not an input</v>
      </c>
      <c r="BP66" s="119" t="str">
        <f t="shared" si="654"/>
        <v>Not an input</v>
      </c>
      <c r="BQ66" s="119" t="str">
        <f t="shared" si="654"/>
        <v>Not an input</v>
      </c>
      <c r="BR66" s="119" t="str">
        <f t="shared" si="654"/>
        <v>Not an input</v>
      </c>
      <c r="BS66" s="119" t="str">
        <f t="shared" si="654"/>
        <v>Not an input</v>
      </c>
    </row>
    <row r="67" spans="1:71">
      <c r="C67" s="181" t="s">
        <v>512</v>
      </c>
      <c r="D67" s="406"/>
      <c r="E67" s="119"/>
      <c r="F67" s="119">
        <f t="shared" ref="F67:AJ67" si="655">F28*(1-$D$2)</f>
        <v>-2.6628719046270571E-3</v>
      </c>
      <c r="G67" s="119">
        <f t="shared" si="655"/>
        <v>-2.4476658456507061E-3</v>
      </c>
      <c r="H67" s="119">
        <f t="shared" si="655"/>
        <v>-2.2400923196749896E-3</v>
      </c>
      <c r="I67" s="119">
        <f t="shared" si="655"/>
        <v>-2.0698730146208391E-3</v>
      </c>
      <c r="J67" s="119">
        <f t="shared" si="655"/>
        <v>-1.7430897441763561E-3</v>
      </c>
      <c r="K67" s="119">
        <f t="shared" si="655"/>
        <v>-1.5620926297346168E-3</v>
      </c>
      <c r="L67" s="119">
        <f t="shared" si="655"/>
        <v>-1.4025898982464599E-3</v>
      </c>
      <c r="M67" s="119">
        <f t="shared" si="655"/>
        <v>-1.2347427838618017E-3</v>
      </c>
      <c r="N67" s="119">
        <f t="shared" si="655"/>
        <v>-1.0591961375052347E-3</v>
      </c>
      <c r="O67" s="119">
        <f t="shared" si="655"/>
        <v>-7.6312523148346089E-4</v>
      </c>
      <c r="P67" s="119">
        <f t="shared" si="655"/>
        <v>-6.3500252955771773E-4</v>
      </c>
      <c r="Q67" s="119">
        <f t="shared" si="655"/>
        <v>-4.5621220994046248E-4</v>
      </c>
      <c r="R67" s="119">
        <f t="shared" si="655"/>
        <v>-1.8801922738742255E-4</v>
      </c>
      <c r="S67" s="119">
        <f t="shared" si="655"/>
        <v>1.2341485385242561E-4</v>
      </c>
      <c r="T67" s="119">
        <f t="shared" si="655"/>
        <v>4.346703298916084E-4</v>
      </c>
      <c r="U67" s="119">
        <f t="shared" si="655"/>
        <v>6.7753607074719452E-4</v>
      </c>
      <c r="V67" s="119">
        <f t="shared" si="655"/>
        <v>9.5050043178696866E-4</v>
      </c>
      <c r="W67" s="119">
        <f t="shared" si="655"/>
        <v>1.2655767622121517E-3</v>
      </c>
      <c r="X67" s="119">
        <f t="shared" si="655"/>
        <v>1.5942490965421437E-3</v>
      </c>
      <c r="Y67" s="119">
        <f t="shared" si="655"/>
        <v>1.9899687983196477E-3</v>
      </c>
      <c r="Z67" s="119">
        <f t="shared" si="655"/>
        <v>2.2363290551149473E-3</v>
      </c>
      <c r="AA67" s="119">
        <f t="shared" si="655"/>
        <v>2.4195171911372795E-3</v>
      </c>
      <c r="AB67" s="119">
        <f t="shared" si="655"/>
        <v>2.5019135529340117E-3</v>
      </c>
      <c r="AC67" s="119">
        <f t="shared" si="655"/>
        <v>2.4873341901705988E-3</v>
      </c>
      <c r="AD67" s="119">
        <f t="shared" si="655"/>
        <v>2.4852575350040257E-3</v>
      </c>
      <c r="AE67" s="119">
        <f t="shared" si="655"/>
        <v>2.4425215086718412E-3</v>
      </c>
      <c r="AF67" s="119">
        <f t="shared" si="655"/>
        <v>2.4660621871115678E-3</v>
      </c>
      <c r="AG67" s="119">
        <f t="shared" si="655"/>
        <v>2.5930131153650811E-3</v>
      </c>
      <c r="AH67" s="119">
        <f t="shared" si="655"/>
        <v>2.7934867741575917E-3</v>
      </c>
      <c r="AI67" s="119" t="e">
        <f t="shared" si="655"/>
        <v>#VALUE!</v>
      </c>
      <c r="AJ67" s="119" t="e">
        <f t="shared" si="655"/>
        <v>#VALUE!</v>
      </c>
      <c r="AK67" s="119" t="e">
        <f t="shared" ref="AK67:AL67" si="656">AK28*(1-$D$2)</f>
        <v>#VALUE!</v>
      </c>
      <c r="AL67" s="119" t="e">
        <f t="shared" si="656"/>
        <v>#VALUE!</v>
      </c>
      <c r="AM67" s="119" t="e">
        <f t="shared" ref="AM67:BS67" si="657">AM28*(1-$D$2)</f>
        <v>#VALUE!</v>
      </c>
      <c r="AN67" s="119" t="e">
        <f t="shared" si="657"/>
        <v>#VALUE!</v>
      </c>
      <c r="AO67" s="119" t="e">
        <f t="shared" si="657"/>
        <v>#VALUE!</v>
      </c>
      <c r="AP67" s="119" t="e">
        <f t="shared" si="657"/>
        <v>#VALUE!</v>
      </c>
      <c r="AQ67" s="119" t="e">
        <f t="shared" si="657"/>
        <v>#VALUE!</v>
      </c>
      <c r="AR67" s="119" t="e">
        <f t="shared" si="657"/>
        <v>#VALUE!</v>
      </c>
      <c r="AS67" s="119" t="e">
        <f t="shared" si="657"/>
        <v>#VALUE!</v>
      </c>
      <c r="AT67" s="119" t="e">
        <f t="shared" si="657"/>
        <v>#VALUE!</v>
      </c>
      <c r="AU67" s="119" t="e">
        <f t="shared" si="657"/>
        <v>#VALUE!</v>
      </c>
      <c r="AV67" s="119" t="e">
        <f t="shared" si="657"/>
        <v>#VALUE!</v>
      </c>
      <c r="AW67" s="119" t="e">
        <f t="shared" si="657"/>
        <v>#VALUE!</v>
      </c>
      <c r="AX67" s="119" t="e">
        <f t="shared" si="657"/>
        <v>#VALUE!</v>
      </c>
      <c r="AY67" s="119" t="e">
        <f t="shared" si="657"/>
        <v>#VALUE!</v>
      </c>
      <c r="AZ67" s="119" t="e">
        <f t="shared" si="657"/>
        <v>#VALUE!</v>
      </c>
      <c r="BA67" s="119" t="e">
        <f t="shared" si="657"/>
        <v>#VALUE!</v>
      </c>
      <c r="BB67" s="119" t="e">
        <f t="shared" si="657"/>
        <v>#VALUE!</v>
      </c>
      <c r="BC67" s="119" t="e">
        <f t="shared" si="657"/>
        <v>#VALUE!</v>
      </c>
      <c r="BD67" s="119" t="e">
        <f t="shared" si="657"/>
        <v>#VALUE!</v>
      </c>
      <c r="BE67" s="119" t="e">
        <f t="shared" si="657"/>
        <v>#VALUE!</v>
      </c>
      <c r="BF67" s="119" t="e">
        <f t="shared" si="657"/>
        <v>#VALUE!</v>
      </c>
      <c r="BG67" s="119" t="e">
        <f t="shared" si="657"/>
        <v>#VALUE!</v>
      </c>
      <c r="BH67" s="119" t="e">
        <f t="shared" si="657"/>
        <v>#VALUE!</v>
      </c>
      <c r="BI67" s="119" t="e">
        <f t="shared" si="657"/>
        <v>#VALUE!</v>
      </c>
      <c r="BJ67" s="119" t="e">
        <f t="shared" si="657"/>
        <v>#VALUE!</v>
      </c>
      <c r="BK67" s="119" t="e">
        <f t="shared" si="657"/>
        <v>#VALUE!</v>
      </c>
      <c r="BL67" s="119" t="e">
        <f t="shared" si="657"/>
        <v>#VALUE!</v>
      </c>
      <c r="BM67" s="119" t="e">
        <f t="shared" si="657"/>
        <v>#VALUE!</v>
      </c>
      <c r="BN67" s="119" t="e">
        <f t="shared" si="657"/>
        <v>#VALUE!</v>
      </c>
      <c r="BO67" s="119" t="e">
        <f t="shared" si="657"/>
        <v>#VALUE!</v>
      </c>
      <c r="BP67" s="119" t="e">
        <f t="shared" si="657"/>
        <v>#VALUE!</v>
      </c>
      <c r="BQ67" s="119" t="e">
        <f t="shared" si="657"/>
        <v>#VALUE!</v>
      </c>
      <c r="BR67" s="119" t="e">
        <f t="shared" si="657"/>
        <v>#VALUE!</v>
      </c>
      <c r="BS67" s="119" t="e">
        <f t="shared" si="657"/>
        <v>#VALUE!</v>
      </c>
    </row>
    <row r="68" spans="1:71">
      <c r="C68" s="183" t="s">
        <v>511</v>
      </c>
      <c r="D68" s="404"/>
      <c r="E68" s="120"/>
      <c r="F68" s="120">
        <f t="shared" ref="F68:AL68" si="658">F6*$D$2</f>
        <v>4.1496848856086288E-3</v>
      </c>
      <c r="G68" s="120">
        <f t="shared" si="658"/>
        <v>4.1496848856086288E-3</v>
      </c>
      <c r="H68" s="120">
        <f t="shared" si="658"/>
        <v>4.1496848856086288E-3</v>
      </c>
      <c r="I68" s="120">
        <f t="shared" si="658"/>
        <v>4.1496848856086288E-3</v>
      </c>
      <c r="J68" s="120">
        <f t="shared" si="658"/>
        <v>4.1496848856086288E-3</v>
      </c>
      <c r="K68" s="120">
        <f t="shared" si="658"/>
        <v>4.1496848856086288E-3</v>
      </c>
      <c r="L68" s="120">
        <f t="shared" si="658"/>
        <v>4.1496848856086288E-3</v>
      </c>
      <c r="M68" s="120">
        <f t="shared" si="658"/>
        <v>4.1496848856086288E-3</v>
      </c>
      <c r="N68" s="120">
        <f t="shared" si="658"/>
        <v>4.1496848856086288E-3</v>
      </c>
      <c r="O68" s="120">
        <f t="shared" si="658"/>
        <v>4.1496848856086288E-3</v>
      </c>
      <c r="P68" s="120">
        <f t="shared" si="658"/>
        <v>4.1496848856086288E-3</v>
      </c>
      <c r="Q68" s="120">
        <f t="shared" si="658"/>
        <v>4.1496848856086288E-3</v>
      </c>
      <c r="R68" s="120">
        <f t="shared" si="658"/>
        <v>4.1496848856086288E-3</v>
      </c>
      <c r="S68" s="120">
        <f t="shared" si="658"/>
        <v>4.1496848856086288E-3</v>
      </c>
      <c r="T68" s="120">
        <f t="shared" si="658"/>
        <v>4.1496848856086288E-3</v>
      </c>
      <c r="U68" s="120">
        <f t="shared" si="658"/>
        <v>4.1496848856086288E-3</v>
      </c>
      <c r="V68" s="120">
        <f t="shared" si="658"/>
        <v>4.1496848856086288E-3</v>
      </c>
      <c r="W68" s="120">
        <f t="shared" si="658"/>
        <v>4.1496848856086288E-3</v>
      </c>
      <c r="X68" s="120">
        <f t="shared" si="658"/>
        <v>4.1496848856086288E-3</v>
      </c>
      <c r="Y68" s="120">
        <f t="shared" si="658"/>
        <v>4.1496848856086288E-3</v>
      </c>
      <c r="Z68" s="120">
        <f t="shared" si="658"/>
        <v>4.1496848856086288E-3</v>
      </c>
      <c r="AA68" s="120">
        <f t="shared" si="658"/>
        <v>4.1496848856086288E-3</v>
      </c>
      <c r="AB68" s="120">
        <f t="shared" si="658"/>
        <v>4.1496848856086288E-3</v>
      </c>
      <c r="AC68" s="120">
        <f t="shared" si="658"/>
        <v>4.1496848856086288E-3</v>
      </c>
      <c r="AD68" s="120">
        <f t="shared" si="658"/>
        <v>4.1496848856086288E-3</v>
      </c>
      <c r="AE68" s="120">
        <f t="shared" si="658"/>
        <v>4.1496848856086288E-3</v>
      </c>
      <c r="AF68" s="120">
        <f t="shared" si="658"/>
        <v>4.1496848856086288E-3</v>
      </c>
      <c r="AG68" s="120">
        <f t="shared" si="658"/>
        <v>4.1496848856086288E-3</v>
      </c>
      <c r="AH68" s="120">
        <f t="shared" si="658"/>
        <v>4.1496848856086288E-3</v>
      </c>
      <c r="AI68" s="120">
        <f t="shared" si="658"/>
        <v>4.1496848856086288E-3</v>
      </c>
      <c r="AJ68" s="120">
        <f t="shared" si="658"/>
        <v>4.1496848856086288E-3</v>
      </c>
      <c r="AK68" s="120">
        <f t="shared" si="658"/>
        <v>4.1496848856086288E-3</v>
      </c>
      <c r="AL68" s="120">
        <f t="shared" si="658"/>
        <v>4.1496848856086288E-3</v>
      </c>
      <c r="AM68" s="120">
        <f t="shared" ref="AM68:BS68" si="659">AM6*$D$2</f>
        <v>4.1496848856086288E-3</v>
      </c>
      <c r="AN68" s="120">
        <f t="shared" si="659"/>
        <v>4.1496848856086288E-3</v>
      </c>
      <c r="AO68" s="120">
        <f t="shared" si="659"/>
        <v>4.1496848856086288E-3</v>
      </c>
      <c r="AP68" s="120">
        <f t="shared" si="659"/>
        <v>4.1496848856086288E-3</v>
      </c>
      <c r="AQ68" s="120">
        <f t="shared" si="659"/>
        <v>4.1496848856086288E-3</v>
      </c>
      <c r="AR68" s="120">
        <f t="shared" si="659"/>
        <v>4.1496848856086288E-3</v>
      </c>
      <c r="AS68" s="120">
        <f t="shared" si="659"/>
        <v>4.1496848856086288E-3</v>
      </c>
      <c r="AT68" s="120">
        <f t="shared" si="659"/>
        <v>4.1496848856086288E-3</v>
      </c>
      <c r="AU68" s="120">
        <f t="shared" si="659"/>
        <v>4.1496848856086288E-3</v>
      </c>
      <c r="AV68" s="120">
        <f t="shared" si="659"/>
        <v>4.1496848856086288E-3</v>
      </c>
      <c r="AW68" s="120">
        <f t="shared" si="659"/>
        <v>4.1496848856086288E-3</v>
      </c>
      <c r="AX68" s="120">
        <f t="shared" si="659"/>
        <v>4.1496848856086288E-3</v>
      </c>
      <c r="AY68" s="120">
        <f t="shared" si="659"/>
        <v>4.1496848856086288E-3</v>
      </c>
      <c r="AZ68" s="120">
        <f t="shared" si="659"/>
        <v>4.1496848856086288E-3</v>
      </c>
      <c r="BA68" s="120">
        <f t="shared" si="659"/>
        <v>4.1496848856086288E-3</v>
      </c>
      <c r="BB68" s="120">
        <f t="shared" si="659"/>
        <v>4.1496848856086288E-3</v>
      </c>
      <c r="BC68" s="120">
        <f t="shared" si="659"/>
        <v>4.1496848856086288E-3</v>
      </c>
      <c r="BD68" s="120">
        <f t="shared" si="659"/>
        <v>4.1496848856086288E-3</v>
      </c>
      <c r="BE68" s="120">
        <f t="shared" si="659"/>
        <v>4.1496848856086288E-3</v>
      </c>
      <c r="BF68" s="120">
        <f t="shared" si="659"/>
        <v>4.1496848856086288E-3</v>
      </c>
      <c r="BG68" s="120">
        <f t="shared" si="659"/>
        <v>4.1496848856086288E-3</v>
      </c>
      <c r="BH68" s="120">
        <f t="shared" si="659"/>
        <v>4.1496848856086288E-3</v>
      </c>
      <c r="BI68" s="120">
        <f t="shared" si="659"/>
        <v>4.1496848856086288E-3</v>
      </c>
      <c r="BJ68" s="120">
        <f t="shared" si="659"/>
        <v>4.1496848856086288E-3</v>
      </c>
      <c r="BK68" s="120">
        <f t="shared" si="659"/>
        <v>4.1496848856086288E-3</v>
      </c>
      <c r="BL68" s="120">
        <f t="shared" si="659"/>
        <v>4.1496848856086288E-3</v>
      </c>
      <c r="BM68" s="120">
        <f t="shared" si="659"/>
        <v>4.1496848856086288E-3</v>
      </c>
      <c r="BN68" s="120">
        <f t="shared" si="659"/>
        <v>4.1496848856086288E-3</v>
      </c>
      <c r="BO68" s="120">
        <f t="shared" si="659"/>
        <v>4.1496848856086288E-3</v>
      </c>
      <c r="BP68" s="120">
        <f t="shared" si="659"/>
        <v>4.1496848856086288E-3</v>
      </c>
      <c r="BQ68" s="120">
        <f t="shared" si="659"/>
        <v>4.1496848856086288E-3</v>
      </c>
      <c r="BR68" s="120">
        <f t="shared" si="659"/>
        <v>4.1496848856086288E-3</v>
      </c>
      <c r="BS68" s="120">
        <f t="shared" si="659"/>
        <v>4.1496848856086288E-3</v>
      </c>
    </row>
    <row r="69" spans="1:71">
      <c r="E69" s="389"/>
      <c r="F69" s="389"/>
      <c r="G69" s="389"/>
      <c r="H69" s="389"/>
      <c r="I69" s="389"/>
      <c r="J69" s="389"/>
      <c r="K69" s="389"/>
      <c r="L69" s="389"/>
      <c r="M69" s="389"/>
      <c r="N69" s="389"/>
      <c r="O69" s="389"/>
      <c r="P69" s="389"/>
      <c r="Q69" s="389"/>
      <c r="R69" s="389"/>
      <c r="S69" s="389"/>
      <c r="T69" s="389"/>
      <c r="U69" s="389"/>
      <c r="V69" s="389"/>
      <c r="W69" s="389"/>
      <c r="X69" s="389"/>
      <c r="Y69" s="389"/>
      <c r="Z69" s="389"/>
      <c r="AA69" s="389"/>
      <c r="AB69" s="389"/>
      <c r="AC69" s="389"/>
      <c r="AD69" s="389"/>
      <c r="AE69" s="389"/>
      <c r="AF69" s="389"/>
      <c r="AG69" s="389"/>
      <c r="AH69" s="389"/>
      <c r="AI69" s="389"/>
      <c r="AJ69" s="389"/>
      <c r="AK69" s="389"/>
      <c r="AL69" s="389"/>
      <c r="AM69" s="389"/>
      <c r="AN69" s="389"/>
      <c r="AO69" s="389"/>
      <c r="AP69" s="389"/>
      <c r="AQ69" s="389"/>
      <c r="AR69" s="389"/>
      <c r="AS69" s="389"/>
      <c r="AT69" s="389"/>
      <c r="AU69" s="389"/>
      <c r="AV69" s="389"/>
      <c r="AW69" s="389"/>
      <c r="AX69" s="389"/>
      <c r="AY69" s="389"/>
      <c r="AZ69" s="389"/>
      <c r="BA69" s="389"/>
      <c r="BB69" s="389"/>
      <c r="BC69" s="389"/>
      <c r="BD69" s="389"/>
      <c r="BE69" s="389"/>
      <c r="BF69" s="389"/>
      <c r="BG69" s="389"/>
      <c r="BH69" s="389"/>
      <c r="BI69" s="389"/>
      <c r="BJ69" s="389"/>
      <c r="BK69" s="389"/>
      <c r="BL69" s="389"/>
      <c r="BM69" s="389"/>
      <c r="BN69" s="389"/>
      <c r="BO69" s="389"/>
      <c r="BP69" s="389"/>
      <c r="BQ69" s="389"/>
      <c r="BR69" s="389"/>
      <c r="BS69" s="389"/>
    </row>
    <row r="70" spans="1:71">
      <c r="C70" s="2" t="s">
        <v>663</v>
      </c>
      <c r="D70" s="268" t="s">
        <v>670</v>
      </c>
      <c r="E70" s="344" t="str">
        <f>InputDataA_GeneralAssumptions!$D$155</f>
        <v>National Poverty Line</v>
      </c>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row>
    <row r="71" spans="1:71">
      <c r="C71" s="201" t="s">
        <v>664</v>
      </c>
      <c r="D71" s="45"/>
      <c r="E71" s="22">
        <f>IF(InputDataA_GeneralAssumptions!$F$157="Automatic",InputDataA_GeneralAssumptions!I174,"Not an input")</f>
        <v>0.42899999999999999</v>
      </c>
      <c r="F71" s="22">
        <f>IF(InputDataA_GeneralAssumptions!$F$157="Automatic",InputDataA_GeneralAssumptions!J174,"Not an input")</f>
        <v>0.42899999999999999</v>
      </c>
      <c r="G71" s="22">
        <f>IF(InputDataA_GeneralAssumptions!$F$157="Automatic",InputDataA_GeneralAssumptions!K174,"Not an input")</f>
        <v>0.42899999999999999</v>
      </c>
      <c r="H71" s="22">
        <f>IF(InputDataA_GeneralAssumptions!$F$157="Automatic",InputDataA_GeneralAssumptions!L174,"Not an input")</f>
        <v>0.42899999999999999</v>
      </c>
      <c r="I71" s="22">
        <f>IF(InputDataA_GeneralAssumptions!$F$157="Automatic",InputDataA_GeneralAssumptions!M174,"Not an input")</f>
        <v>0.42899999999999999</v>
      </c>
      <c r="J71" s="22">
        <f>IF(InputDataA_GeneralAssumptions!$F$157="Automatic",InputDataA_GeneralAssumptions!N174,"Not an input")</f>
        <v>0.42899999999999999</v>
      </c>
      <c r="K71" s="22">
        <f>IF(InputDataA_GeneralAssumptions!$F$157="Automatic",InputDataA_GeneralAssumptions!O174,"Not an input")</f>
        <v>0.42899999999999999</v>
      </c>
      <c r="L71" s="22">
        <f>IF(InputDataA_GeneralAssumptions!$F$157="Automatic",InputDataA_GeneralAssumptions!P174,"Not an input")</f>
        <v>0.42899999999999999</v>
      </c>
      <c r="M71" s="22">
        <f>IF(InputDataA_GeneralAssumptions!$F$157="Automatic",InputDataA_GeneralAssumptions!Q174,"Not an input")</f>
        <v>0.42899999999999999</v>
      </c>
      <c r="N71" s="22">
        <f>IF(InputDataA_GeneralAssumptions!$F$157="Automatic",InputDataA_GeneralAssumptions!R174,"Not an input")</f>
        <v>0.42899999999999999</v>
      </c>
      <c r="O71" s="22">
        <f>IF(InputDataA_GeneralAssumptions!$F$157="Automatic",InputDataA_GeneralAssumptions!S174,"Not an input")</f>
        <v>0.42899999999999999</v>
      </c>
      <c r="P71" s="22">
        <f>IF(InputDataA_GeneralAssumptions!$F$157="Automatic",InputDataA_GeneralAssumptions!T174,"Not an input")</f>
        <v>0.42899999999999999</v>
      </c>
      <c r="Q71" s="22">
        <f>IF(InputDataA_GeneralAssumptions!$F$157="Automatic",InputDataA_GeneralAssumptions!U174,"Not an input")</f>
        <v>0.42899999999999999</v>
      </c>
      <c r="R71" s="22">
        <f>IF(InputDataA_GeneralAssumptions!$F$157="Automatic",InputDataA_GeneralAssumptions!V174,"Not an input")</f>
        <v>0.42899999999999999</v>
      </c>
      <c r="S71" s="22">
        <f>IF(InputDataA_GeneralAssumptions!$F$157="Automatic",InputDataA_GeneralAssumptions!W174,"Not an input")</f>
        <v>0.42899999999999999</v>
      </c>
      <c r="T71" s="22">
        <f>IF(InputDataA_GeneralAssumptions!$F$157="Automatic",InputDataA_GeneralAssumptions!X174,"Not an input")</f>
        <v>0.42899999999999999</v>
      </c>
      <c r="U71" s="22">
        <f>IF(InputDataA_GeneralAssumptions!$F$157="Automatic",InputDataA_GeneralAssumptions!Y174,"Not an input")</f>
        <v>0.42899999999999999</v>
      </c>
      <c r="V71" s="22">
        <f>IF(InputDataA_GeneralAssumptions!$F$157="Automatic",InputDataA_GeneralAssumptions!Z174,"Not an input")</f>
        <v>0.42899999999999999</v>
      </c>
      <c r="W71" s="22">
        <f>IF(InputDataA_GeneralAssumptions!$F$157="Automatic",InputDataA_GeneralAssumptions!AA174,"Not an input")</f>
        <v>0.42899999999999999</v>
      </c>
      <c r="X71" s="22">
        <f>IF(InputDataA_GeneralAssumptions!$F$157="Automatic",InputDataA_GeneralAssumptions!AB174,"Not an input")</f>
        <v>0.42899999999999999</v>
      </c>
      <c r="Y71" s="22">
        <f>IF(InputDataA_GeneralAssumptions!$F$157="Automatic",InputDataA_GeneralAssumptions!AC174,"Not an input")</f>
        <v>0.42899999999999999</v>
      </c>
      <c r="Z71" s="22">
        <f>IF(InputDataA_GeneralAssumptions!$F$157="Automatic",InputDataA_GeneralAssumptions!AD174,"Not an input")</f>
        <v>0.42899999999999999</v>
      </c>
      <c r="AA71" s="22">
        <f>IF(InputDataA_GeneralAssumptions!$F$157="Automatic",InputDataA_GeneralAssumptions!AE174,"Not an input")</f>
        <v>0.42899999999999999</v>
      </c>
      <c r="AB71" s="22">
        <f>IF(InputDataA_GeneralAssumptions!$F$157="Automatic",InputDataA_GeneralAssumptions!AF174,"Not an input")</f>
        <v>0.42899999999999999</v>
      </c>
      <c r="AC71" s="22">
        <f>IF(InputDataA_GeneralAssumptions!$F$157="Automatic",InputDataA_GeneralAssumptions!AG174,"Not an input")</f>
        <v>0.42899999999999999</v>
      </c>
      <c r="AD71" s="22">
        <f>IF(InputDataA_GeneralAssumptions!$F$157="Automatic",InputDataA_GeneralAssumptions!AH174,"Not an input")</f>
        <v>0.42899999999999999</v>
      </c>
      <c r="AE71" s="22">
        <f>IF(InputDataA_GeneralAssumptions!$F$157="Automatic",InputDataA_GeneralAssumptions!AI174,"Not an input")</f>
        <v>0.42899999999999999</v>
      </c>
      <c r="AF71" s="22">
        <f>IF(InputDataA_GeneralAssumptions!$F$157="Automatic",InputDataA_GeneralAssumptions!AJ174,"Not an input")</f>
        <v>0.42899999999999999</v>
      </c>
      <c r="AG71" s="22">
        <f>IF(InputDataA_GeneralAssumptions!$F$157="Automatic",InputDataA_GeneralAssumptions!AK174,"Not an input")</f>
        <v>0.42899999999999999</v>
      </c>
      <c r="AH71" s="22">
        <f>IF(InputDataA_GeneralAssumptions!$F$157="Automatic",InputDataA_GeneralAssumptions!AL174,"Not an input")</f>
        <v>0.42899999999999999</v>
      </c>
      <c r="AI71" s="22">
        <f>IF(InputDataA_GeneralAssumptions!$F$157="Automatic",InputDataA_GeneralAssumptions!AM174,"Not an input")</f>
        <v>0.42899999999999999</v>
      </c>
      <c r="AJ71" s="22">
        <f>IF(InputDataA_GeneralAssumptions!$F$157="Automatic",InputDataA_GeneralAssumptions!AN174,"Not an input")</f>
        <v>0.42899999999999999</v>
      </c>
      <c r="AK71" s="22">
        <f>IF(InputDataA_GeneralAssumptions!$F$157="Automatic",InputDataA_GeneralAssumptions!AO174,"Not an input")</f>
        <v>0.42899999999999999</v>
      </c>
      <c r="AL71" s="22">
        <f>IF(InputDataA_GeneralAssumptions!$F$157="Automatic",InputDataA_GeneralAssumptions!AP174,"Not an input")</f>
        <v>0.42899999999999999</v>
      </c>
      <c r="AM71" s="22">
        <f>IF(InputDataA_GeneralAssumptions!$F$157="Automatic",InputDataA_GeneralAssumptions!AQ174,"Not an input")</f>
        <v>0.42899999999999999</v>
      </c>
      <c r="AN71" s="22">
        <f>IF(InputDataA_GeneralAssumptions!$F$157="Automatic",InputDataA_GeneralAssumptions!AR174,"Not an input")</f>
        <v>0.42899999999999999</v>
      </c>
      <c r="AO71" s="22">
        <f>IF(InputDataA_GeneralAssumptions!$F$157="Automatic",InputDataA_GeneralAssumptions!AS174,"Not an input")</f>
        <v>0.42899999999999999</v>
      </c>
      <c r="AP71" s="22">
        <f>IF(InputDataA_GeneralAssumptions!$F$157="Automatic",InputDataA_GeneralAssumptions!AT174,"Not an input")</f>
        <v>0.42899999999999999</v>
      </c>
      <c r="AQ71" s="22">
        <f>IF(InputDataA_GeneralAssumptions!$F$157="Automatic",InputDataA_GeneralAssumptions!AU174,"Not an input")</f>
        <v>0.42899999999999999</v>
      </c>
      <c r="AR71" s="22">
        <f>IF(InputDataA_GeneralAssumptions!$F$157="Automatic",InputDataA_GeneralAssumptions!AV174,"Not an input")</f>
        <v>0.42899999999999999</v>
      </c>
      <c r="AS71" s="22">
        <f>IF(InputDataA_GeneralAssumptions!$F$157="Automatic",InputDataA_GeneralAssumptions!AW174,"Not an input")</f>
        <v>0.42899999999999999</v>
      </c>
      <c r="AT71" s="22">
        <f>IF(InputDataA_GeneralAssumptions!$F$157="Automatic",InputDataA_GeneralAssumptions!AX174,"Not an input")</f>
        <v>0.42899999999999999</v>
      </c>
      <c r="AU71" s="22">
        <f>IF(InputDataA_GeneralAssumptions!$F$157="Automatic",InputDataA_GeneralAssumptions!AY174,"Not an input")</f>
        <v>0.42899999999999999</v>
      </c>
      <c r="AV71" s="22">
        <f>IF(InputDataA_GeneralAssumptions!$F$157="Automatic",InputDataA_GeneralAssumptions!AZ174,"Not an input")</f>
        <v>0.42899999999999999</v>
      </c>
      <c r="AW71" s="22">
        <f>IF(InputDataA_GeneralAssumptions!$F$157="Automatic",InputDataA_GeneralAssumptions!BA174,"Not an input")</f>
        <v>0.42899999999999999</v>
      </c>
      <c r="AX71" s="22">
        <f>IF(InputDataA_GeneralAssumptions!$F$157="Automatic",InputDataA_GeneralAssumptions!BB174,"Not an input")</f>
        <v>0.42899999999999999</v>
      </c>
      <c r="AY71" s="22">
        <f>IF(InputDataA_GeneralAssumptions!$F$157="Automatic",InputDataA_GeneralAssumptions!BC174,"Not an input")</f>
        <v>0.42899999999999999</v>
      </c>
      <c r="AZ71" s="22">
        <f>IF(InputDataA_GeneralAssumptions!$F$157="Automatic",InputDataA_GeneralAssumptions!BD174,"Not an input")</f>
        <v>0.42899999999999999</v>
      </c>
      <c r="BA71" s="22">
        <f>IF(InputDataA_GeneralAssumptions!$F$157="Automatic",InputDataA_GeneralAssumptions!BE174,"Not an input")</f>
        <v>0.42899999999999999</v>
      </c>
      <c r="BB71" s="22">
        <f>IF(InputDataA_GeneralAssumptions!$F$157="Automatic",InputDataA_GeneralAssumptions!BF174,"Not an input")</f>
        <v>0.42899999999999999</v>
      </c>
      <c r="BC71" s="22">
        <f>IF(InputDataA_GeneralAssumptions!$F$157="Automatic",InputDataA_GeneralAssumptions!BG174,"Not an input")</f>
        <v>0.42899999999999999</v>
      </c>
      <c r="BD71" s="22">
        <f>IF(InputDataA_GeneralAssumptions!$F$157="Automatic",InputDataA_GeneralAssumptions!BH174,"Not an input")</f>
        <v>0.42899999999999999</v>
      </c>
      <c r="BE71" s="22">
        <f>IF(InputDataA_GeneralAssumptions!$F$157="Automatic",InputDataA_GeneralAssumptions!BI174,"Not an input")</f>
        <v>0.42899999999999999</v>
      </c>
      <c r="BF71" s="22">
        <f>IF(InputDataA_GeneralAssumptions!$F$157="Automatic",InputDataA_GeneralAssumptions!BJ174,"Not an input")</f>
        <v>0.42899999999999999</v>
      </c>
      <c r="BG71" s="22">
        <f>IF(InputDataA_GeneralAssumptions!$F$157="Automatic",InputDataA_GeneralAssumptions!BK174,"Not an input")</f>
        <v>0.42899999999999999</v>
      </c>
      <c r="BH71" s="22">
        <f>IF(InputDataA_GeneralAssumptions!$F$157="Automatic",InputDataA_GeneralAssumptions!BL174,"Not an input")</f>
        <v>0.42899999999999999</v>
      </c>
      <c r="BI71" s="22">
        <f>IF(InputDataA_GeneralAssumptions!$F$157="Automatic",InputDataA_GeneralAssumptions!BM174,"Not an input")</f>
        <v>0.42899999999999999</v>
      </c>
      <c r="BJ71" s="22">
        <f>IF(InputDataA_GeneralAssumptions!$F$157="Automatic",InputDataA_GeneralAssumptions!BN174,"Not an input")</f>
        <v>0.42899999999999999</v>
      </c>
      <c r="BK71" s="22">
        <f>IF(InputDataA_GeneralAssumptions!$F$157="Automatic",InputDataA_GeneralAssumptions!BO174,"Not an input")</f>
        <v>0.42899999999999999</v>
      </c>
      <c r="BL71" s="22">
        <f>IF(InputDataA_GeneralAssumptions!$F$157="Automatic",InputDataA_GeneralAssumptions!BP174,"Not an input")</f>
        <v>0.42899999999999999</v>
      </c>
      <c r="BM71" s="22">
        <f>IF(InputDataA_GeneralAssumptions!$F$157="Automatic",InputDataA_GeneralAssumptions!BQ174,"Not an input")</f>
        <v>0.42899999999999999</v>
      </c>
      <c r="BN71" s="22">
        <f>IF(InputDataA_GeneralAssumptions!$F$157="Automatic",InputDataA_GeneralAssumptions!BR174,"Not an input")</f>
        <v>0.42899999999999999</v>
      </c>
      <c r="BO71" s="22">
        <f>IF(InputDataA_GeneralAssumptions!$F$157="Automatic",InputDataA_GeneralAssumptions!BS174,"Not an input")</f>
        <v>0.42899999999999999</v>
      </c>
      <c r="BP71" s="22">
        <f>IF(InputDataA_GeneralAssumptions!$F$157="Automatic",InputDataA_GeneralAssumptions!BT174,"Not an input")</f>
        <v>0.42899999999999999</v>
      </c>
      <c r="BQ71" s="22">
        <f>IF(InputDataA_GeneralAssumptions!$F$157="Automatic",InputDataA_GeneralAssumptions!BU174,"Not an input")</f>
        <v>0.42899999999999999</v>
      </c>
      <c r="BR71" s="22">
        <f>IF(InputDataA_GeneralAssumptions!$F$157="Automatic",InputDataA_GeneralAssumptions!BV174,"Not an input")</f>
        <v>0.42899999999999999</v>
      </c>
      <c r="BS71" s="22">
        <f>IF(InputDataA_GeneralAssumptions!$F$157="Automatic",InputDataA_GeneralAssumptions!BW174,"Not an input")</f>
        <v>0.42899999999999999</v>
      </c>
    </row>
    <row r="72" spans="1:71">
      <c r="C72" s="201" t="s">
        <v>665</v>
      </c>
      <c r="D72" s="45" t="s">
        <v>703</v>
      </c>
      <c r="E72" s="22">
        <f>IF(InputDataA_GeneralAssumptions!$F$157="Automatic",SQRT(2)*NORMSINV(0.5*(E71+1)),"Not an input")</f>
        <v>0.80126421753706512</v>
      </c>
      <c r="F72" s="22">
        <f>IF(InputDataA_GeneralAssumptions!$F$157="Automatic",SQRT(2)*NORMSINV(0.5*(F71+1)),"Not an input")</f>
        <v>0.80126421753706512</v>
      </c>
      <c r="G72" s="22">
        <f>IF(InputDataA_GeneralAssumptions!$F$157="Automatic",SQRT(2)*NORMSINV(0.5*(G71+1)),"Not an input")</f>
        <v>0.80126421753706512</v>
      </c>
      <c r="H72" s="22">
        <f>IF(InputDataA_GeneralAssumptions!$F$157="Automatic",SQRT(2)*NORMSINV(0.5*(H71+1)),"Not an input")</f>
        <v>0.80126421753706512</v>
      </c>
      <c r="I72" s="22">
        <f>IF(InputDataA_GeneralAssumptions!$F$157="Automatic",SQRT(2)*NORMSINV(0.5*(I71+1)),"Not an input")</f>
        <v>0.80126421753706512</v>
      </c>
      <c r="J72" s="22">
        <f>IF(InputDataA_GeneralAssumptions!$F$157="Automatic",SQRT(2)*NORMSINV(0.5*(J71+1)),"Not an input")</f>
        <v>0.80126421753706512</v>
      </c>
      <c r="K72" s="22">
        <f>IF(InputDataA_GeneralAssumptions!$F$157="Automatic",SQRT(2)*NORMSINV(0.5*(K71+1)),"Not an input")</f>
        <v>0.80126421753706512</v>
      </c>
      <c r="L72" s="22">
        <f>IF(InputDataA_GeneralAssumptions!$F$157="Automatic",SQRT(2)*NORMSINV(0.5*(L71+1)),"Not an input")</f>
        <v>0.80126421753706512</v>
      </c>
      <c r="M72" s="22">
        <f>IF(InputDataA_GeneralAssumptions!$F$157="Automatic",SQRT(2)*NORMSINV(0.5*(M71+1)),"Not an input")</f>
        <v>0.80126421753706512</v>
      </c>
      <c r="N72" s="22">
        <f>IF(InputDataA_GeneralAssumptions!$F$157="Automatic",SQRT(2)*NORMSINV(0.5*(N71+1)),"Not an input")</f>
        <v>0.80126421753706512</v>
      </c>
      <c r="O72" s="22">
        <f>IF(InputDataA_GeneralAssumptions!$F$157="Automatic",SQRT(2)*NORMSINV(0.5*(O71+1)),"Not an input")</f>
        <v>0.80126421753706512</v>
      </c>
      <c r="P72" s="22">
        <f>IF(InputDataA_GeneralAssumptions!$F$157="Automatic",SQRT(2)*NORMSINV(0.5*(P71+1)),"Not an input")</f>
        <v>0.80126421753706512</v>
      </c>
      <c r="Q72" s="22">
        <f>IF(InputDataA_GeneralAssumptions!$F$157="Automatic",SQRT(2)*NORMSINV(0.5*(Q71+1)),"Not an input")</f>
        <v>0.80126421753706512</v>
      </c>
      <c r="R72" s="22">
        <f>IF(InputDataA_GeneralAssumptions!$F$157="Automatic",SQRT(2)*NORMSINV(0.5*(R71+1)),"Not an input")</f>
        <v>0.80126421753706512</v>
      </c>
      <c r="S72" s="22">
        <f>IF(InputDataA_GeneralAssumptions!$F$157="Automatic",SQRT(2)*NORMSINV(0.5*(S71+1)),"Not an input")</f>
        <v>0.80126421753706512</v>
      </c>
      <c r="T72" s="22">
        <f>IF(InputDataA_GeneralAssumptions!$F$157="Automatic",SQRT(2)*NORMSINV(0.5*(T71+1)),"Not an input")</f>
        <v>0.80126421753706512</v>
      </c>
      <c r="U72" s="22">
        <f>IF(InputDataA_GeneralAssumptions!$F$157="Automatic",SQRT(2)*NORMSINV(0.5*(U71+1)),"Not an input")</f>
        <v>0.80126421753706512</v>
      </c>
      <c r="V72" s="22">
        <f>IF(InputDataA_GeneralAssumptions!$F$157="Automatic",SQRT(2)*NORMSINV(0.5*(V71+1)),"Not an input")</f>
        <v>0.80126421753706512</v>
      </c>
      <c r="W72" s="22">
        <f>IF(InputDataA_GeneralAssumptions!$F$157="Automatic",SQRT(2)*NORMSINV(0.5*(W71+1)),"Not an input")</f>
        <v>0.80126421753706512</v>
      </c>
      <c r="X72" s="22">
        <f>IF(InputDataA_GeneralAssumptions!$F$157="Automatic",SQRT(2)*NORMSINV(0.5*(X71+1)),"Not an input")</f>
        <v>0.80126421753706512</v>
      </c>
      <c r="Y72" s="22">
        <f>IF(InputDataA_GeneralAssumptions!$F$157="Automatic",SQRT(2)*NORMSINV(0.5*(Y71+1)),"Not an input")</f>
        <v>0.80126421753706512</v>
      </c>
      <c r="Z72" s="22">
        <f>IF(InputDataA_GeneralAssumptions!$F$157="Automatic",SQRT(2)*NORMSINV(0.5*(Z71+1)),"Not an input")</f>
        <v>0.80126421753706512</v>
      </c>
      <c r="AA72" s="22">
        <f>IF(InputDataA_GeneralAssumptions!$F$157="Automatic",SQRT(2)*NORMSINV(0.5*(AA71+1)),"Not an input")</f>
        <v>0.80126421753706512</v>
      </c>
      <c r="AB72" s="22">
        <f>IF(InputDataA_GeneralAssumptions!$F$157="Automatic",SQRT(2)*NORMSINV(0.5*(AB71+1)),"Not an input")</f>
        <v>0.80126421753706512</v>
      </c>
      <c r="AC72" s="22">
        <f>IF(InputDataA_GeneralAssumptions!$F$157="Automatic",SQRT(2)*NORMSINV(0.5*(AC71+1)),"Not an input")</f>
        <v>0.80126421753706512</v>
      </c>
      <c r="AD72" s="22">
        <f>IF(InputDataA_GeneralAssumptions!$F$157="Automatic",SQRT(2)*NORMSINV(0.5*(AD71+1)),"Not an input")</f>
        <v>0.80126421753706512</v>
      </c>
      <c r="AE72" s="22">
        <f>IF(InputDataA_GeneralAssumptions!$F$157="Automatic",SQRT(2)*NORMSINV(0.5*(AE71+1)),"Not an input")</f>
        <v>0.80126421753706512</v>
      </c>
      <c r="AF72" s="22">
        <f>IF(InputDataA_GeneralAssumptions!$F$157="Automatic",SQRT(2)*NORMSINV(0.5*(AF71+1)),"Not an input")</f>
        <v>0.80126421753706512</v>
      </c>
      <c r="AG72" s="22">
        <f>IF(InputDataA_GeneralAssumptions!$F$157="Automatic",SQRT(2)*NORMSINV(0.5*(AG71+1)),"Not an input")</f>
        <v>0.80126421753706512</v>
      </c>
      <c r="AH72" s="22">
        <f>IF(InputDataA_GeneralAssumptions!$F$157="Automatic",SQRT(2)*NORMSINV(0.5*(AH71+1)),"Not an input")</f>
        <v>0.80126421753706512</v>
      </c>
      <c r="AI72" s="22">
        <f>IF(InputDataA_GeneralAssumptions!$F$157="Automatic",SQRT(2)*NORMSINV(0.5*(AI71+1)),"Not an input")</f>
        <v>0.80126421753706512</v>
      </c>
      <c r="AJ72" s="22">
        <f>IF(InputDataA_GeneralAssumptions!$F$157="Automatic",SQRT(2)*NORMSINV(0.5*(AJ71+1)),"Not an input")</f>
        <v>0.80126421753706512</v>
      </c>
      <c r="AK72" s="22">
        <f>IF(InputDataA_GeneralAssumptions!$F$157="Automatic",SQRT(2)*NORMSINV(0.5*(AK71+1)),"Not an input")</f>
        <v>0.80126421753706512</v>
      </c>
      <c r="AL72" s="22">
        <f>IF(InputDataA_GeneralAssumptions!$F$157="Automatic",SQRT(2)*NORMSINV(0.5*(AL71+1)),"Not an input")</f>
        <v>0.80126421753706512</v>
      </c>
      <c r="AM72" s="22">
        <f>IF(InputDataA_GeneralAssumptions!$F$157="Automatic",SQRT(2)*NORMSINV(0.5*(AM71+1)),"Not an input")</f>
        <v>0.80126421753706512</v>
      </c>
      <c r="AN72" s="22">
        <f>IF(InputDataA_GeneralAssumptions!$F$157="Automatic",SQRT(2)*NORMSINV(0.5*(AN71+1)),"Not an input")</f>
        <v>0.80126421753706512</v>
      </c>
      <c r="AO72" s="22">
        <f>IF(InputDataA_GeneralAssumptions!$F$157="Automatic",SQRT(2)*NORMSINV(0.5*(AO71+1)),"Not an input")</f>
        <v>0.80126421753706512</v>
      </c>
      <c r="AP72" s="22">
        <f>IF(InputDataA_GeneralAssumptions!$F$157="Automatic",SQRT(2)*NORMSINV(0.5*(AP71+1)),"Not an input")</f>
        <v>0.80126421753706512</v>
      </c>
      <c r="AQ72" s="22">
        <f>IF(InputDataA_GeneralAssumptions!$F$157="Automatic",SQRT(2)*NORMSINV(0.5*(AQ71+1)),"Not an input")</f>
        <v>0.80126421753706512</v>
      </c>
      <c r="AR72" s="22">
        <f>IF(InputDataA_GeneralAssumptions!$F$157="Automatic",SQRT(2)*NORMSINV(0.5*(AR71+1)),"Not an input")</f>
        <v>0.80126421753706512</v>
      </c>
      <c r="AS72" s="22">
        <f>IF(InputDataA_GeneralAssumptions!$F$157="Automatic",SQRT(2)*NORMSINV(0.5*(AS71+1)),"Not an input")</f>
        <v>0.80126421753706512</v>
      </c>
      <c r="AT72" s="22">
        <f>IF(InputDataA_GeneralAssumptions!$F$157="Automatic",SQRT(2)*NORMSINV(0.5*(AT71+1)),"Not an input")</f>
        <v>0.80126421753706512</v>
      </c>
      <c r="AU72" s="22">
        <f>IF(InputDataA_GeneralAssumptions!$F$157="Automatic",SQRT(2)*NORMSINV(0.5*(AU71+1)),"Not an input")</f>
        <v>0.80126421753706512</v>
      </c>
      <c r="AV72" s="22">
        <f>IF(InputDataA_GeneralAssumptions!$F$157="Automatic",SQRT(2)*NORMSINV(0.5*(AV71+1)),"Not an input")</f>
        <v>0.80126421753706512</v>
      </c>
      <c r="AW72" s="22">
        <f>IF(InputDataA_GeneralAssumptions!$F$157="Automatic",SQRT(2)*NORMSINV(0.5*(AW71+1)),"Not an input")</f>
        <v>0.80126421753706512</v>
      </c>
      <c r="AX72" s="22">
        <f>IF(InputDataA_GeneralAssumptions!$F$157="Automatic",SQRT(2)*NORMSINV(0.5*(AX71+1)),"Not an input")</f>
        <v>0.80126421753706512</v>
      </c>
      <c r="AY72" s="22">
        <f>IF(InputDataA_GeneralAssumptions!$F$157="Automatic",SQRT(2)*NORMSINV(0.5*(AY71+1)),"Not an input")</f>
        <v>0.80126421753706512</v>
      </c>
      <c r="AZ72" s="22">
        <f>IF(InputDataA_GeneralAssumptions!$F$157="Automatic",SQRT(2)*NORMSINV(0.5*(AZ71+1)),"Not an input")</f>
        <v>0.80126421753706512</v>
      </c>
      <c r="BA72" s="22">
        <f>IF(InputDataA_GeneralAssumptions!$F$157="Automatic",SQRT(2)*NORMSINV(0.5*(BA71+1)),"Not an input")</f>
        <v>0.80126421753706512</v>
      </c>
      <c r="BB72" s="22">
        <f>IF(InputDataA_GeneralAssumptions!$F$157="Automatic",SQRT(2)*NORMSINV(0.5*(BB71+1)),"Not an input")</f>
        <v>0.80126421753706512</v>
      </c>
      <c r="BC72" s="22">
        <f>IF(InputDataA_GeneralAssumptions!$F$157="Automatic",SQRT(2)*NORMSINV(0.5*(BC71+1)),"Not an input")</f>
        <v>0.80126421753706512</v>
      </c>
      <c r="BD72" s="22">
        <f>IF(InputDataA_GeneralAssumptions!$F$157="Automatic",SQRT(2)*NORMSINV(0.5*(BD71+1)),"Not an input")</f>
        <v>0.80126421753706512</v>
      </c>
      <c r="BE72" s="22">
        <f>IF(InputDataA_GeneralAssumptions!$F$157="Automatic",SQRT(2)*NORMSINV(0.5*(BE71+1)),"Not an input")</f>
        <v>0.80126421753706512</v>
      </c>
      <c r="BF72" s="22">
        <f>IF(InputDataA_GeneralAssumptions!$F$157="Automatic",SQRT(2)*NORMSINV(0.5*(BF71+1)),"Not an input")</f>
        <v>0.80126421753706512</v>
      </c>
      <c r="BG72" s="22">
        <f>IF(InputDataA_GeneralAssumptions!$F$157="Automatic",SQRT(2)*NORMSINV(0.5*(BG71+1)),"Not an input")</f>
        <v>0.80126421753706512</v>
      </c>
      <c r="BH72" s="22">
        <f>IF(InputDataA_GeneralAssumptions!$F$157="Automatic",SQRT(2)*NORMSINV(0.5*(BH71+1)),"Not an input")</f>
        <v>0.80126421753706512</v>
      </c>
      <c r="BI72" s="22">
        <f>IF(InputDataA_GeneralAssumptions!$F$157="Automatic",SQRT(2)*NORMSINV(0.5*(BI71+1)),"Not an input")</f>
        <v>0.80126421753706512</v>
      </c>
      <c r="BJ72" s="22">
        <f>IF(InputDataA_GeneralAssumptions!$F$157="Automatic",SQRT(2)*NORMSINV(0.5*(BJ71+1)),"Not an input")</f>
        <v>0.80126421753706512</v>
      </c>
      <c r="BK72" s="22">
        <f>IF(InputDataA_GeneralAssumptions!$F$157="Automatic",SQRT(2)*NORMSINV(0.5*(BK71+1)),"Not an input")</f>
        <v>0.80126421753706512</v>
      </c>
      <c r="BL72" s="22">
        <f>IF(InputDataA_GeneralAssumptions!$F$157="Automatic",SQRT(2)*NORMSINV(0.5*(BL71+1)),"Not an input")</f>
        <v>0.80126421753706512</v>
      </c>
      <c r="BM72" s="22">
        <f>IF(InputDataA_GeneralAssumptions!$F$157="Automatic",SQRT(2)*NORMSINV(0.5*(BM71+1)),"Not an input")</f>
        <v>0.80126421753706512</v>
      </c>
      <c r="BN72" s="22">
        <f>IF(InputDataA_GeneralAssumptions!$F$157="Automatic",SQRT(2)*NORMSINV(0.5*(BN71+1)),"Not an input")</f>
        <v>0.80126421753706512</v>
      </c>
      <c r="BO72" s="22">
        <f>IF(InputDataA_GeneralAssumptions!$F$157="Automatic",SQRT(2)*NORMSINV(0.5*(BO71+1)),"Not an input")</f>
        <v>0.80126421753706512</v>
      </c>
      <c r="BP72" s="22">
        <f>IF(InputDataA_GeneralAssumptions!$F$157="Automatic",SQRT(2)*NORMSINV(0.5*(BP71+1)),"Not an input")</f>
        <v>0.80126421753706512</v>
      </c>
      <c r="BQ72" s="22">
        <f>IF(InputDataA_GeneralAssumptions!$F$157="Automatic",SQRT(2)*NORMSINV(0.5*(BQ71+1)),"Not an input")</f>
        <v>0.80126421753706512</v>
      </c>
      <c r="BR72" s="22">
        <f>IF(InputDataA_GeneralAssumptions!$F$157="Automatic",SQRT(2)*NORMSINV(0.5*(BR71+1)),"Not an input")</f>
        <v>0.80126421753706512</v>
      </c>
      <c r="BS72" s="22">
        <f>IF(InputDataA_GeneralAssumptions!$F$157="Automatic",SQRT(2)*NORMSINV(0.5*(BS71+1)),"Not an input")</f>
        <v>0.80126421753706512</v>
      </c>
    </row>
    <row r="73" spans="1:71">
      <c r="C73" s="201" t="s">
        <v>666</v>
      </c>
      <c r="D73" s="45" t="s">
        <v>704</v>
      </c>
      <c r="E73" s="22">
        <f>IF(InputDataA_GeneralAssumptions!$F$157="Automatic",LN($D$76)-E72*NORMSINV(E75),"Not an input")</f>
        <v>0.16177002059043091</v>
      </c>
      <c r="F73" s="22">
        <f>IF(InputDataA_GeneralAssumptions!$F$157="Automatic",E73+LN(1+F30)-0.5*(F72^2-E72^2),"Not an input")</f>
        <v>0.16540208915625565</v>
      </c>
      <c r="G73" s="22">
        <f>IF(InputDataA_GeneralAssumptions!$F$157="Automatic",F73+LN(1+G30)-0.5*(G72^2-F72^2),"Not an input")</f>
        <v>0.16919139707353589</v>
      </c>
      <c r="H73" s="22">
        <f>IF(InputDataA_GeneralAssumptions!$F$157="Automatic",G73+LN(1+H30)-0.5*(H72^2-G72^2),"Not an input")</f>
        <v>0.17309325609775242</v>
      </c>
      <c r="I73" s="22">
        <f>IF(InputDataA_GeneralAssumptions!$F$157="Automatic",H73+LN(1+I30)-0.5*(I72^2-H72^2),"Not an input")</f>
        <v>0.17718442923452021</v>
      </c>
      <c r="J73" s="22">
        <f>IF(InputDataA_GeneralAssumptions!$F$157="Automatic",I73+LN(1+J30)-0.5*(J72^2-I72^2),"Not an input")</f>
        <v>0.18126777432490682</v>
      </c>
      <c r="K73" s="22">
        <f>IF(InputDataA_GeneralAssumptions!$F$157="Automatic",J73+LN(1+K30)-0.5*(K72^2-J72^2),"Not an input")</f>
        <v>0.18549962808648995</v>
      </c>
      <c r="L73" s="22">
        <f>IF(InputDataA_GeneralAssumptions!$F$157="Automatic",K73+LN(1+L30)-0.5*(L72^2-K72^2),"Not an input")</f>
        <v>0.18989488139278785</v>
      </c>
      <c r="M73" s="22">
        <f>IF(InputDataA_GeneralAssumptions!$F$157="Automatic",L73+LN(1+M30)-0.5*(M72^2-L72^2),"Not an input")</f>
        <v>0.19443365296736323</v>
      </c>
      <c r="N73" s="22">
        <f>IF(InputDataA_GeneralAssumptions!$F$157="Automatic",M73+LN(1+N30)-0.5*(N72^2-M72^2),"Not an input")</f>
        <v>0.19911653537043569</v>
      </c>
      <c r="O73" s="22">
        <f>IF(InputDataA_GeneralAssumptions!$F$157="Automatic",N73+LN(1+O30)-0.5*(O72^2-N72^2),"Not an input")</f>
        <v>0.20376783938975809</v>
      </c>
      <c r="P73" s="22">
        <f>IF(InputDataA_GeneralAssumptions!$F$157="Automatic",O73+LN(1+P30)-0.5*(P72^2-O72^2),"Not an input")</f>
        <v>0.20859055339034804</v>
      </c>
      <c r="Q73" s="22">
        <f>IF(InputDataA_GeneralAssumptions!$F$157="Automatic",P73+LN(1+Q30)-0.5*(Q72^2-P72^2),"Not an input")</f>
        <v>0.21351495058297917</v>
      </c>
      <c r="R73" s="22">
        <f>IF(InputDataA_GeneralAssumptions!$F$157="Automatic",Q73+LN(1+R30)-0.5*(R72^2-Q72^2),"Not an input")</f>
        <v>0.21842235350696124</v>
      </c>
      <c r="S73" s="22">
        <f>IF(InputDataA_GeneralAssumptions!$F$157="Automatic",R73+LN(1+S30)-0.5*(S72^2-R72^2),"Not an input")</f>
        <v>0.22322473910853624</v>
      </c>
      <c r="T73" s="22">
        <f>IF(InputDataA_GeneralAssumptions!$F$157="Automatic",S73+LN(1+T30)-0.5*(T72^2-S72^2),"Not an input")</f>
        <v>0.22790350710646207</v>
      </c>
      <c r="U73" s="22">
        <f>IF(InputDataA_GeneralAssumptions!$F$157="Automatic",T73+LN(1+U30)-0.5*(U72^2-T72^2),"Not an input")</f>
        <v>0.23252120936664802</v>
      </c>
      <c r="V73" s="22">
        <f>IF(InputDataA_GeneralAssumptions!$F$157="Automatic",U73+LN(1+V30)-0.5*(V72^2-U72^2),"Not an input")</f>
        <v>0.23704601245507942</v>
      </c>
      <c r="W73" s="22">
        <f>IF(InputDataA_GeneralAssumptions!$F$157="Automatic",V73+LN(1+W30)-0.5*(W72^2-V72^2),"Not an input")</f>
        <v>0.24139139240240232</v>
      </c>
      <c r="X73" s="22">
        <f>IF(InputDataA_GeneralAssumptions!$F$157="Automatic",W73+LN(1+X30)-0.5*(X72^2-W72^2),"Not an input")</f>
        <v>0.24552203627642158</v>
      </c>
      <c r="Y73" s="22">
        <f>IF(InputDataA_GeneralAssumptions!$F$157="Automatic",X73+LN(1+Y30)-0.5*(Y72^2-X72^2),"Not an input")</f>
        <v>0.24935743697386625</v>
      </c>
      <c r="Z73" s="22">
        <f>IF(InputDataA_GeneralAssumptions!$F$157="Automatic",Y73+LN(1+Z30)-0.5*(Z72^2-Y72^2),"Not an input")</f>
        <v>0.25305117527641752</v>
      </c>
      <c r="AA73" s="22">
        <f>IF(InputDataA_GeneralAssumptions!$F$157="Automatic",Z73+LN(1+AA30)-0.5*(AA72^2-Z72^2),"Not an input")</f>
        <v>0.25664374408092872</v>
      </c>
      <c r="AB73" s="22">
        <f>IF(InputDataA_GeneralAssumptions!$F$157="Automatic",AA73+LN(1+AB30)-0.5*(AB72^2-AA72^2),"Not an input")</f>
        <v>0.26026142426348781</v>
      </c>
      <c r="AC73" s="22">
        <f>IF(InputDataA_GeneralAssumptions!$F$157="Automatic",AB73+LN(1+AC30)-0.5*(AC72^2-AB72^2),"Not an input")</f>
        <v>0.26399391175809844</v>
      </c>
      <c r="AD73" s="22">
        <f>IF(InputDataA_GeneralAssumptions!$F$157="Automatic",AC73+LN(1+AD30)-0.5*(AD72^2-AC72^2),"Not an input")</f>
        <v>0.26784373571793757</v>
      </c>
      <c r="AE73" s="22">
        <f>IF(InputDataA_GeneralAssumptions!$F$157="Automatic",AD73+LN(1+AE30)-0.5*(AE72^2-AD72^2),"Not an input")</f>
        <v>0.27183867898731323</v>
      </c>
      <c r="AF73" s="22">
        <f>IF(InputDataA_GeneralAssumptions!$F$157="Automatic",AE73+LN(1+AF30)-0.5*(AF72^2-AE72^2),"Not an input")</f>
        <v>0.27590060925620957</v>
      </c>
      <c r="AG73" s="22">
        <f>IF(InputDataA_GeneralAssumptions!$F$157="Automatic",AF73+LN(1+AG30)-0.5*(AG72^2-AF72^2),"Not an input")</f>
        <v>0.27994034234472392</v>
      </c>
      <c r="AH73" s="22">
        <f>IF(InputDataA_GeneralAssumptions!$F$157="Automatic",AG73+LN(1+AH30)-0.5*(AH72^2-AG72^2),"Not an input")</f>
        <v>0.28386171375699265</v>
      </c>
      <c r="AI73" s="22" t="e">
        <f>IF(InputDataA_GeneralAssumptions!$F$157="Automatic",AH73+LN(1+AI30)-0.5*(AI72^2-AH72^2),"Not an input")</f>
        <v>#VALUE!</v>
      </c>
      <c r="AJ73" s="22" t="e">
        <f>IF(InputDataA_GeneralAssumptions!$F$157="Automatic",AI73+LN(1+AJ30)-0.5*(AJ72^2-AI72^2),"Not an input")</f>
        <v>#VALUE!</v>
      </c>
      <c r="AK73" s="22" t="e">
        <f>IF(InputDataA_GeneralAssumptions!$F$157="Automatic",AJ73+LN(1+AK30)-0.5*(AK72^2-AJ72^2),"Not an input")</f>
        <v>#VALUE!</v>
      </c>
      <c r="AL73" s="22" t="e">
        <f>IF(InputDataA_GeneralAssumptions!$F$157="Automatic",AK73+LN(1+AL30)-0.5*(AL72^2-AK72^2),"Not an input")</f>
        <v>#VALUE!</v>
      </c>
      <c r="AM73" s="22" t="e">
        <f>IF(InputDataA_GeneralAssumptions!$F$157="Automatic",AL73+LN(1+AM30)-0.5*(AM72^2-AL72^2),"Not an input")</f>
        <v>#VALUE!</v>
      </c>
      <c r="AN73" s="22" t="e">
        <f>IF(InputDataA_GeneralAssumptions!$F$157="Automatic",AM73+LN(1+AN30)-0.5*(AN72^2-AM72^2),"Not an input")</f>
        <v>#VALUE!</v>
      </c>
      <c r="AO73" s="22" t="e">
        <f>IF(InputDataA_GeneralAssumptions!$F$157="Automatic",AN73+LN(1+AO30)-0.5*(AO72^2-AN72^2),"Not an input")</f>
        <v>#VALUE!</v>
      </c>
      <c r="AP73" s="22" t="e">
        <f>IF(InputDataA_GeneralAssumptions!$F$157="Automatic",AO73+LN(1+AP30)-0.5*(AP72^2-AO72^2),"Not an input")</f>
        <v>#VALUE!</v>
      </c>
      <c r="AQ73" s="22" t="e">
        <f>IF(InputDataA_GeneralAssumptions!$F$157="Automatic",AP73+LN(1+AQ30)-0.5*(AQ72^2-AP72^2),"Not an input")</f>
        <v>#VALUE!</v>
      </c>
      <c r="AR73" s="22" t="e">
        <f>IF(InputDataA_GeneralAssumptions!$F$157="Automatic",AQ73+LN(1+AR30)-0.5*(AR72^2-AQ72^2),"Not an input")</f>
        <v>#VALUE!</v>
      </c>
      <c r="AS73" s="22" t="e">
        <f>IF(InputDataA_GeneralAssumptions!$F$157="Automatic",AR73+LN(1+AS30)-0.5*(AS72^2-AR72^2),"Not an input")</f>
        <v>#VALUE!</v>
      </c>
      <c r="AT73" s="22" t="e">
        <f>IF(InputDataA_GeneralAssumptions!$F$157="Automatic",AS73+LN(1+AT30)-0.5*(AT72^2-AS72^2),"Not an input")</f>
        <v>#VALUE!</v>
      </c>
      <c r="AU73" s="22" t="e">
        <f>IF(InputDataA_GeneralAssumptions!$F$157="Automatic",AT73+LN(1+AU30)-0.5*(AU72^2-AT72^2),"Not an input")</f>
        <v>#VALUE!</v>
      </c>
      <c r="AV73" s="22" t="e">
        <f>IF(InputDataA_GeneralAssumptions!$F$157="Automatic",AU73+LN(1+AV30)-0.5*(AV72^2-AU72^2),"Not an input")</f>
        <v>#VALUE!</v>
      </c>
      <c r="AW73" s="22" t="e">
        <f>IF(InputDataA_GeneralAssumptions!$F$157="Automatic",AV73+LN(1+AW30)-0.5*(AW72^2-AV72^2),"Not an input")</f>
        <v>#VALUE!</v>
      </c>
      <c r="AX73" s="22" t="e">
        <f>IF(InputDataA_GeneralAssumptions!$F$157="Automatic",AW73+LN(1+AX30)-0.5*(AX72^2-AW72^2),"Not an input")</f>
        <v>#VALUE!</v>
      </c>
      <c r="AY73" s="22" t="e">
        <f>IF(InputDataA_GeneralAssumptions!$F$157="Automatic",AX73+LN(1+AY30)-0.5*(AY72^2-AX72^2),"Not an input")</f>
        <v>#VALUE!</v>
      </c>
      <c r="AZ73" s="22" t="e">
        <f>IF(InputDataA_GeneralAssumptions!$F$157="Automatic",AY73+LN(1+AZ30)-0.5*(AZ72^2-AY72^2),"Not an input")</f>
        <v>#VALUE!</v>
      </c>
      <c r="BA73" s="22" t="e">
        <f>IF(InputDataA_GeneralAssumptions!$F$157="Automatic",AZ73+LN(1+BA30)-0.5*(BA72^2-AZ72^2),"Not an input")</f>
        <v>#VALUE!</v>
      </c>
      <c r="BB73" s="22" t="e">
        <f>IF(InputDataA_GeneralAssumptions!$F$157="Automatic",BA73+LN(1+BB30)-0.5*(BB72^2-BA72^2),"Not an input")</f>
        <v>#VALUE!</v>
      </c>
      <c r="BC73" s="22" t="e">
        <f>IF(InputDataA_GeneralAssumptions!$F$157="Automatic",BB73+LN(1+BC30)-0.5*(BC72^2-BB72^2),"Not an input")</f>
        <v>#VALUE!</v>
      </c>
      <c r="BD73" s="22" t="e">
        <f>IF(InputDataA_GeneralAssumptions!$F$157="Automatic",BC73+LN(1+BD30)-0.5*(BD72^2-BC72^2),"Not an input")</f>
        <v>#VALUE!</v>
      </c>
      <c r="BE73" s="22" t="e">
        <f>IF(InputDataA_GeneralAssumptions!$F$157="Automatic",BD73+LN(1+BE30)-0.5*(BE72^2-BD72^2),"Not an input")</f>
        <v>#VALUE!</v>
      </c>
      <c r="BF73" s="22" t="e">
        <f>IF(InputDataA_GeneralAssumptions!$F$157="Automatic",BE73+LN(1+BF30)-0.5*(BF72^2-BE72^2),"Not an input")</f>
        <v>#VALUE!</v>
      </c>
      <c r="BG73" s="22" t="e">
        <f>IF(InputDataA_GeneralAssumptions!$F$157="Automatic",BF73+LN(1+BG30)-0.5*(BG72^2-BF72^2),"Not an input")</f>
        <v>#VALUE!</v>
      </c>
      <c r="BH73" s="22" t="e">
        <f>IF(InputDataA_GeneralAssumptions!$F$157="Automatic",BG73+LN(1+BH30)-0.5*(BH72^2-BG72^2),"Not an input")</f>
        <v>#VALUE!</v>
      </c>
      <c r="BI73" s="22" t="e">
        <f>IF(InputDataA_GeneralAssumptions!$F$157="Automatic",BH73+LN(1+BI30)-0.5*(BI72^2-BH72^2),"Not an input")</f>
        <v>#VALUE!</v>
      </c>
      <c r="BJ73" s="22" t="e">
        <f>IF(InputDataA_GeneralAssumptions!$F$157="Automatic",BI73+LN(1+BJ30)-0.5*(BJ72^2-BI72^2),"Not an input")</f>
        <v>#VALUE!</v>
      </c>
      <c r="BK73" s="22" t="e">
        <f>IF(InputDataA_GeneralAssumptions!$F$157="Automatic",BJ73+LN(1+BK30)-0.5*(BK72^2-BJ72^2),"Not an input")</f>
        <v>#VALUE!</v>
      </c>
      <c r="BL73" s="22" t="e">
        <f>IF(InputDataA_GeneralAssumptions!$F$157="Automatic",BK73+LN(1+BL30)-0.5*(BL72^2-BK72^2),"Not an input")</f>
        <v>#VALUE!</v>
      </c>
      <c r="BM73" s="22" t="e">
        <f>IF(InputDataA_GeneralAssumptions!$F$157="Automatic",BL73+LN(1+BM30)-0.5*(BM72^2-BL72^2),"Not an input")</f>
        <v>#VALUE!</v>
      </c>
      <c r="BN73" s="22" t="e">
        <f>IF(InputDataA_GeneralAssumptions!$F$157="Automatic",BM73+LN(1+BN30)-0.5*(BN72^2-BM72^2),"Not an input")</f>
        <v>#VALUE!</v>
      </c>
      <c r="BO73" s="22" t="e">
        <f>IF(InputDataA_GeneralAssumptions!$F$157="Automatic",BN73+LN(1+BO30)-0.5*(BO72^2-BN72^2),"Not an input")</f>
        <v>#VALUE!</v>
      </c>
      <c r="BP73" s="22" t="e">
        <f>IF(InputDataA_GeneralAssumptions!$F$157="Automatic",BO73+LN(1+BP30)-0.5*(BP72^2-BO72^2),"Not an input")</f>
        <v>#VALUE!</v>
      </c>
      <c r="BQ73" s="22" t="e">
        <f>IF(InputDataA_GeneralAssumptions!$F$157="Automatic",BP73+LN(1+BQ30)-0.5*(BQ72^2-BP72^2),"Not an input")</f>
        <v>#VALUE!</v>
      </c>
      <c r="BR73" s="22" t="e">
        <f>IF(InputDataA_GeneralAssumptions!$F$157="Automatic",BQ73+LN(1+BR30)-0.5*(BR72^2-BQ72^2),"Not an input")</f>
        <v>#VALUE!</v>
      </c>
      <c r="BS73" s="22" t="e">
        <f>IF(InputDataA_GeneralAssumptions!$F$157="Automatic",BR73+LN(1+BS30)-0.5*(BS72^2-BR72^2),"Not an input")</f>
        <v>#VALUE!</v>
      </c>
    </row>
    <row r="74" spans="1:71">
      <c r="C74" s="201" t="s">
        <v>655</v>
      </c>
      <c r="D74" s="45" t="s">
        <v>709</v>
      </c>
      <c r="E74" s="22">
        <f>IF(InputDataA_GeneralAssumptions!$F$157="Automatic",(1/E72)*NORMDIST((LN($D$76)-(E73))/E72,0,1,FALSE)/NORMSDIST((LN($D$76)-(E73))/E72),InputDataA_GeneralAssumptions!I159)</f>
        <v>1.161539258806384</v>
      </c>
      <c r="F74" s="22">
        <f>IF(InputDataA_GeneralAssumptions!$F$157="Automatic",(1/F72)*NORMDIST((LN($D$76)-(F73))/F72,0,1,FALSE)/NORMSDIST((LN($D$76)-(F73))/F72),InputDataA_GeneralAssumptions!J159)</f>
        <v>1.1653790436661589</v>
      </c>
      <c r="G74" s="22">
        <f>IF(InputDataA_GeneralAssumptions!$F$157="Automatic",(1/G72)*NORMDIST((LN($D$76)-(G73))/G72,0,1,FALSE)/NORMSDIST((LN($D$76)-(G73))/G72),InputDataA_GeneralAssumptions!K159)</f>
        <v>1.1693903745176069</v>
      </c>
      <c r="H74" s="22">
        <f>IF(InputDataA_GeneralAssumptions!$F$157="Automatic",(1/H72)*NORMDIST((LN($D$76)-(H73))/H72,0,1,FALSE)/NORMSDIST((LN($D$76)-(H73))/H72),InputDataA_GeneralAssumptions!L159)</f>
        <v>1.1735265065371832</v>
      </c>
      <c r="I74" s="22">
        <f>IF(InputDataA_GeneralAssumptions!$F$157="Automatic",(1/I72)*NORMDIST((LN($D$76)-(I73))/I72,0,1,FALSE)/NORMSDIST((LN($D$76)-(I73))/I72),InputDataA_GeneralAssumptions!M159)</f>
        <v>1.1778694644071854</v>
      </c>
      <c r="J74" s="22">
        <f>IF(InputDataA_GeneralAssumptions!$F$157="Automatic",(1/J72)*NORMDIST((LN($D$76)-(J73))/J72,0,1,FALSE)/NORMSDIST((LN($D$76)-(J73))/J72),InputDataA_GeneralAssumptions!N159)</f>
        <v>1.1822103666827473</v>
      </c>
      <c r="K74" s="22">
        <f>IF(InputDataA_GeneralAssumptions!$F$157="Automatic",(1/K72)*NORMDIST((LN($D$76)-(K73))/K72,0,1,FALSE)/NORMSDIST((LN($D$76)-(K73))/K72),InputDataA_GeneralAssumptions!O159)</f>
        <v>1.1867157182021177</v>
      </c>
      <c r="L74" s="22">
        <f>IF(InputDataA_GeneralAssumptions!$F$157="Automatic",(1/L72)*NORMDIST((LN($D$76)-(L73))/L72,0,1,FALSE)/NORMSDIST((LN($D$76)-(L73))/L72),InputDataA_GeneralAssumptions!P159)</f>
        <v>1.1914020909096634</v>
      </c>
      <c r="M74" s="22">
        <f>IF(InputDataA_GeneralAssumptions!$F$157="Automatic",(1/M72)*NORMDIST((LN($D$76)-(M73))/M72,0,1,FALSE)/NORMSDIST((LN($D$76)-(M73))/M72),InputDataA_GeneralAssumptions!Q159)</f>
        <v>1.19624901499259</v>
      </c>
      <c r="N74" s="22">
        <f>IF(InputDataA_GeneralAssumptions!$F$157="Automatic",(1/N72)*NORMDIST((LN($D$76)-(N73))/N72,0,1,FALSE)/NORMSDIST((LN($D$76)-(N73))/N72),InputDataA_GeneralAssumptions!R159)</f>
        <v>1.2012578236447424</v>
      </c>
      <c r="O74" s="22">
        <f>IF(InputDataA_GeneralAssumptions!$F$157="Automatic",(1/O72)*NORMDIST((LN($D$76)-(O73))/O72,0,1,FALSE)/NORMSDIST((LN($D$76)-(O73))/O72),InputDataA_GeneralAssumptions!S159)</f>
        <v>1.2062408613584199</v>
      </c>
      <c r="P74" s="22">
        <f>IF(InputDataA_GeneralAssumptions!$F$157="Automatic",(1/P72)*NORMDIST((LN($D$76)-(P73))/P72,0,1,FALSE)/NORMSDIST((LN($D$76)-(P73))/P72),InputDataA_GeneralAssumptions!T159)</f>
        <v>1.2114159295273985</v>
      </c>
      <c r="Q74" s="22">
        <f>IF(InputDataA_GeneralAssumptions!$F$157="Automatic",(1/Q72)*NORMDIST((LN($D$76)-(Q73))/Q72,0,1,FALSE)/NORMSDIST((LN($D$76)-(Q73))/Q72),InputDataA_GeneralAssumptions!U159)</f>
        <v>1.216708898352908</v>
      </c>
      <c r="R74" s="22">
        <f>IF(InputDataA_GeneralAssumptions!$F$157="Automatic",(1/R72)*NORMDIST((LN($D$76)-(R73))/R72,0,1,FALSE)/NORMSDIST((LN($D$76)-(R73))/R72),InputDataA_GeneralAssumptions!V159)</f>
        <v>1.2219924032174443</v>
      </c>
      <c r="S74" s="22">
        <f>IF(InputDataA_GeneralAssumptions!$F$157="Automatic",(1/S72)*NORMDIST((LN($D$76)-(S73))/S72,0,1,FALSE)/NORMSDIST((LN($D$76)-(S73))/S72),InputDataA_GeneralAssumptions!W159)</f>
        <v>1.2271713185624165</v>
      </c>
      <c r="T74" s="22">
        <f>IF(InputDataA_GeneralAssumptions!$F$157="Automatic",(1/T72)*NORMDIST((LN($D$76)-(T73))/T72,0,1,FALSE)/NORMSDIST((LN($D$76)-(T73))/T72),InputDataA_GeneralAssumptions!X159)</f>
        <v>1.2322249590895398</v>
      </c>
      <c r="U74" s="22">
        <f>IF(InputDataA_GeneralAssumptions!$F$157="Automatic",(1/U72)*NORMDIST((LN($D$76)-(U73))/U72,0,1,FALSE)/NORMSDIST((LN($D$76)-(U73))/U72),InputDataA_GeneralAssumptions!Y159)</f>
        <v>1.2372203896714471</v>
      </c>
      <c r="V74" s="22">
        <f>IF(InputDataA_GeneralAssumptions!$F$157="Automatic",(1/V72)*NORMDIST((LN($D$76)-(V73))/V72,0,1,FALSE)/NORMSDIST((LN($D$76)-(V73))/V72),InputDataA_GeneralAssumptions!Z159)</f>
        <v>1.2421227631936371</v>
      </c>
      <c r="W74" s="22">
        <f>IF(InputDataA_GeneralAssumptions!$F$157="Automatic",(1/W72)*NORMDIST((LN($D$76)-(W73))/W72,0,1,FALSE)/NORMSDIST((LN($D$76)-(W73))/W72),InputDataA_GeneralAssumptions!AA159)</f>
        <v>1.2468376517741584</v>
      </c>
      <c r="X74" s="22">
        <f>IF(InputDataA_GeneralAssumptions!$F$157="Automatic",(1/X72)*NORMDIST((LN($D$76)-(X73))/X72,0,1,FALSE)/NORMSDIST((LN($D$76)-(X73))/X72),InputDataA_GeneralAssumptions!AB159)</f>
        <v>1.2513258006446639</v>
      </c>
      <c r="Y74" s="22">
        <f>IF(InputDataA_GeneralAssumptions!$F$157="Automatic",(1/Y72)*NORMDIST((LN($D$76)-(Y73))/Y72,0,1,FALSE)/NORMSDIST((LN($D$76)-(Y73))/Y72),InputDataA_GeneralAssumptions!AC159)</f>
        <v>1.2554985961288931</v>
      </c>
      <c r="Z74" s="22">
        <f>IF(InputDataA_GeneralAssumptions!$F$157="Automatic",(1/Z72)*NORMDIST((LN($D$76)-(Z73))/Z72,0,1,FALSE)/NORMSDIST((LN($D$76)-(Z73))/Z72),InputDataA_GeneralAssumptions!AD159)</f>
        <v>1.2595222073341201</v>
      </c>
      <c r="AA74" s="22">
        <f>IF(InputDataA_GeneralAssumptions!$F$157="Automatic",(1/AA72)*NORMDIST((LN($D$76)-(AA73))/AA72,0,1,FALSE)/NORMSDIST((LN($D$76)-(AA73))/AA72),InputDataA_GeneralAssumptions!AE159)</f>
        <v>1.263440250749313</v>
      </c>
      <c r="AB74" s="22">
        <f>IF(InputDataA_GeneralAssumptions!$F$157="Automatic",(1/AB72)*NORMDIST((LN($D$76)-(AB73))/AB72,0,1,FALSE)/NORMSDIST((LN($D$76)-(AB73))/AB72),InputDataA_GeneralAssumptions!AF159)</f>
        <v>1.2673902883387209</v>
      </c>
      <c r="AC74" s="22">
        <f>IF(InputDataA_GeneralAssumptions!$F$157="Automatic",(1/AC72)*NORMDIST((LN($D$76)-(AC73))/AC72,0,1,FALSE)/NORMSDIST((LN($D$76)-(AC73))/AC72),InputDataA_GeneralAssumptions!AG159)</f>
        <v>1.2714705135835973</v>
      </c>
      <c r="AD74" s="22">
        <f>IF(InputDataA_GeneralAssumptions!$F$157="Automatic",(1/AD72)*NORMDIST((LN($D$76)-(AD73))/AD72,0,1,FALSE)/NORMSDIST((LN($D$76)-(AD73))/AD72),InputDataA_GeneralAssumptions!AH159)</f>
        <v>1.2756841348157426</v>
      </c>
      <c r="AE74" s="22">
        <f>IF(InputDataA_GeneralAssumptions!$F$157="Automatic",(1/AE72)*NORMDIST((LN($D$76)-(AE73))/AE72,0,1,FALSE)/NORMSDIST((LN($D$76)-(AE73))/AE72),InputDataA_GeneralAssumptions!AI159)</f>
        <v>1.2800620780034533</v>
      </c>
      <c r="AF74" s="22">
        <f>IF(InputDataA_GeneralAssumptions!$F$157="Automatic",(1/AF72)*NORMDIST((LN($D$76)-(AF73))/AF72,0,1,FALSE)/NORMSDIST((LN($D$76)-(AF73))/AF72),InputDataA_GeneralAssumptions!AJ159)</f>
        <v>1.2845191453471887</v>
      </c>
      <c r="AG74" s="22">
        <f>IF(InputDataA_GeneralAssumptions!$F$157="Automatic",(1/AG72)*NORMDIST((LN($D$76)-(AG73))/AG72,0,1,FALSE)/NORMSDIST((LN($D$76)-(AG73))/AG72),InputDataA_GeneralAssumptions!AK159)</f>
        <v>1.2889575541538041</v>
      </c>
      <c r="AH74" s="22">
        <f>IF(InputDataA_GeneralAssumptions!$F$157="Automatic",(1/AH72)*NORMDIST((LN($D$76)-(AH73))/AH72,0,1,FALSE)/NORMSDIST((LN($D$76)-(AH73))/AH72),InputDataA_GeneralAssumptions!AL159)</f>
        <v>1.2932713388466188</v>
      </c>
      <c r="AI74" s="22" t="e">
        <f>IF(InputDataA_GeneralAssumptions!$F$157="Automatic",(1/AI72)*NORMDIST((LN($D$76)-(AI73))/AI72,0,1,FALSE)/NORMSDIST((LN($D$76)-(AI73))/AI72),InputDataA_GeneralAssumptions!AM159)</f>
        <v>#VALUE!</v>
      </c>
      <c r="AJ74" s="22" t="e">
        <f>IF(InputDataA_GeneralAssumptions!$F$157="Automatic",(1/AJ72)*NORMDIST((LN($D$76)-(AJ73))/AJ72,0,1,FALSE)/NORMSDIST((LN($D$76)-(AJ73))/AJ72),InputDataA_GeneralAssumptions!AN159)</f>
        <v>#VALUE!</v>
      </c>
      <c r="AK74" s="22" t="e">
        <f>IF(InputDataA_GeneralAssumptions!$F$157="Automatic",(1/AK72)*NORMDIST((LN($D$76)-(AK73))/AK72,0,1,FALSE)/NORMSDIST((LN($D$76)-(AK73))/AK72),InputDataA_GeneralAssumptions!AO159)</f>
        <v>#VALUE!</v>
      </c>
      <c r="AL74" s="22" t="e">
        <f>IF(InputDataA_GeneralAssumptions!$F$157="Automatic",(1/AL72)*NORMDIST((LN($D$76)-(AL73))/AL72,0,1,FALSE)/NORMSDIST((LN($D$76)-(AL73))/AL72),InputDataA_GeneralAssumptions!AP159)</f>
        <v>#VALUE!</v>
      </c>
      <c r="AM74" s="22" t="e">
        <f>IF(InputDataA_GeneralAssumptions!$F$157="Automatic",(1/AM72)*NORMDIST((LN($D$76)-(AM73))/AM72,0,1,FALSE)/NORMSDIST((LN($D$76)-(AM73))/AM72),InputDataA_GeneralAssumptions!AQ159)</f>
        <v>#VALUE!</v>
      </c>
      <c r="AN74" s="22" t="e">
        <f>IF(InputDataA_GeneralAssumptions!$F$157="Automatic",(1/AN72)*NORMDIST((LN($D$76)-(AN73))/AN72,0,1,FALSE)/NORMSDIST((LN($D$76)-(AN73))/AN72),InputDataA_GeneralAssumptions!AR159)</f>
        <v>#VALUE!</v>
      </c>
      <c r="AO74" s="22" t="e">
        <f>IF(InputDataA_GeneralAssumptions!$F$157="Automatic",(1/AO72)*NORMDIST((LN($D$76)-(AO73))/AO72,0,1,FALSE)/NORMSDIST((LN($D$76)-(AO73))/AO72),InputDataA_GeneralAssumptions!AS159)</f>
        <v>#VALUE!</v>
      </c>
      <c r="AP74" s="22" t="e">
        <f>IF(InputDataA_GeneralAssumptions!$F$157="Automatic",(1/AP72)*NORMDIST((LN($D$76)-(AP73))/AP72,0,1,FALSE)/NORMSDIST((LN($D$76)-(AP73))/AP72),InputDataA_GeneralAssumptions!AT159)</f>
        <v>#VALUE!</v>
      </c>
      <c r="AQ74" s="22" t="e">
        <f>IF(InputDataA_GeneralAssumptions!$F$157="Automatic",(1/AQ72)*NORMDIST((LN($D$76)-(AQ73))/AQ72,0,1,FALSE)/NORMSDIST((LN($D$76)-(AQ73))/AQ72),InputDataA_GeneralAssumptions!AU159)</f>
        <v>#VALUE!</v>
      </c>
      <c r="AR74" s="22" t="e">
        <f>IF(InputDataA_GeneralAssumptions!$F$157="Automatic",(1/AR72)*NORMDIST((LN($D$76)-(AR73))/AR72,0,1,FALSE)/NORMSDIST((LN($D$76)-(AR73))/AR72),InputDataA_GeneralAssumptions!AV159)</f>
        <v>#VALUE!</v>
      </c>
      <c r="AS74" s="22" t="e">
        <f>IF(InputDataA_GeneralAssumptions!$F$157="Automatic",(1/AS72)*NORMDIST((LN($D$76)-(AS73))/AS72,0,1,FALSE)/NORMSDIST((LN($D$76)-(AS73))/AS72),InputDataA_GeneralAssumptions!AW159)</f>
        <v>#VALUE!</v>
      </c>
      <c r="AT74" s="22" t="e">
        <f>IF(InputDataA_GeneralAssumptions!$F$157="Automatic",(1/AT72)*NORMDIST((LN($D$76)-(AT73))/AT72,0,1,FALSE)/NORMSDIST((LN($D$76)-(AT73))/AT72),InputDataA_GeneralAssumptions!AX159)</f>
        <v>#VALUE!</v>
      </c>
      <c r="AU74" s="22" t="e">
        <f>IF(InputDataA_GeneralAssumptions!$F$157="Automatic",(1/AU72)*NORMDIST((LN($D$76)-(AU73))/AU72,0,1,FALSE)/NORMSDIST((LN($D$76)-(AU73))/AU72),InputDataA_GeneralAssumptions!AY159)</f>
        <v>#VALUE!</v>
      </c>
      <c r="AV74" s="22" t="e">
        <f>IF(InputDataA_GeneralAssumptions!$F$157="Automatic",(1/AV72)*NORMDIST((LN($D$76)-(AV73))/AV72,0,1,FALSE)/NORMSDIST((LN($D$76)-(AV73))/AV72),InputDataA_GeneralAssumptions!AZ159)</f>
        <v>#VALUE!</v>
      </c>
      <c r="AW74" s="22" t="e">
        <f>IF(InputDataA_GeneralAssumptions!$F$157="Automatic",(1/AW72)*NORMDIST((LN($D$76)-(AW73))/AW72,0,1,FALSE)/NORMSDIST((LN($D$76)-(AW73))/AW72),InputDataA_GeneralAssumptions!BA159)</f>
        <v>#VALUE!</v>
      </c>
      <c r="AX74" s="22" t="e">
        <f>IF(InputDataA_GeneralAssumptions!$F$157="Automatic",(1/AX72)*NORMDIST((LN($D$76)-(AX73))/AX72,0,1,FALSE)/NORMSDIST((LN($D$76)-(AX73))/AX72),InputDataA_GeneralAssumptions!BB159)</f>
        <v>#VALUE!</v>
      </c>
      <c r="AY74" s="22" t="e">
        <f>IF(InputDataA_GeneralAssumptions!$F$157="Automatic",(1/AY72)*NORMDIST((LN($D$76)-(AY73))/AY72,0,1,FALSE)/NORMSDIST((LN($D$76)-(AY73))/AY72),InputDataA_GeneralAssumptions!BC159)</f>
        <v>#VALUE!</v>
      </c>
      <c r="AZ74" s="22" t="e">
        <f>IF(InputDataA_GeneralAssumptions!$F$157="Automatic",(1/AZ72)*NORMDIST((LN($D$76)-(AZ73))/AZ72,0,1,FALSE)/NORMSDIST((LN($D$76)-(AZ73))/AZ72),InputDataA_GeneralAssumptions!BD159)</f>
        <v>#VALUE!</v>
      </c>
      <c r="BA74" s="22" t="e">
        <f>IF(InputDataA_GeneralAssumptions!$F$157="Automatic",(1/BA72)*NORMDIST((LN($D$76)-(BA73))/BA72,0,1,FALSE)/NORMSDIST((LN($D$76)-(BA73))/BA72),InputDataA_GeneralAssumptions!BE159)</f>
        <v>#VALUE!</v>
      </c>
      <c r="BB74" s="22" t="e">
        <f>IF(InputDataA_GeneralAssumptions!$F$157="Automatic",(1/BB72)*NORMDIST((LN($D$76)-(BB73))/BB72,0,1,FALSE)/NORMSDIST((LN($D$76)-(BB73))/BB72),InputDataA_GeneralAssumptions!BF159)</f>
        <v>#VALUE!</v>
      </c>
      <c r="BC74" s="22" t="e">
        <f>IF(InputDataA_GeneralAssumptions!$F$157="Automatic",(1/BC72)*NORMDIST((LN($D$76)-(BC73))/BC72,0,1,FALSE)/NORMSDIST((LN($D$76)-(BC73))/BC72),InputDataA_GeneralAssumptions!BG159)</f>
        <v>#VALUE!</v>
      </c>
      <c r="BD74" s="22" t="e">
        <f>IF(InputDataA_GeneralAssumptions!$F$157="Automatic",(1/BD72)*NORMDIST((LN($D$76)-(BD73))/BD72,0,1,FALSE)/NORMSDIST((LN($D$76)-(BD73))/BD72),InputDataA_GeneralAssumptions!BH159)</f>
        <v>#VALUE!</v>
      </c>
      <c r="BE74" s="22" t="e">
        <f>IF(InputDataA_GeneralAssumptions!$F$157="Automatic",(1/BE72)*NORMDIST((LN($D$76)-(BE73))/BE72,0,1,FALSE)/NORMSDIST((LN($D$76)-(BE73))/BE72),InputDataA_GeneralAssumptions!BI159)</f>
        <v>#VALUE!</v>
      </c>
      <c r="BF74" s="22" t="e">
        <f>IF(InputDataA_GeneralAssumptions!$F$157="Automatic",(1/BF72)*NORMDIST((LN($D$76)-(BF73))/BF72,0,1,FALSE)/NORMSDIST((LN($D$76)-(BF73))/BF72),InputDataA_GeneralAssumptions!BJ159)</f>
        <v>#VALUE!</v>
      </c>
      <c r="BG74" s="22" t="e">
        <f>IF(InputDataA_GeneralAssumptions!$F$157="Automatic",(1/BG72)*NORMDIST((LN($D$76)-(BG73))/BG72,0,1,FALSE)/NORMSDIST((LN($D$76)-(BG73))/BG72),InputDataA_GeneralAssumptions!BK159)</f>
        <v>#VALUE!</v>
      </c>
      <c r="BH74" s="22" t="e">
        <f>IF(InputDataA_GeneralAssumptions!$F$157="Automatic",(1/BH72)*NORMDIST((LN($D$76)-(BH73))/BH72,0,1,FALSE)/NORMSDIST((LN($D$76)-(BH73))/BH72),InputDataA_GeneralAssumptions!BL159)</f>
        <v>#VALUE!</v>
      </c>
      <c r="BI74" s="22" t="e">
        <f>IF(InputDataA_GeneralAssumptions!$F$157="Automatic",(1/BI72)*NORMDIST((LN($D$76)-(BI73))/BI72,0,1,FALSE)/NORMSDIST((LN($D$76)-(BI73))/BI72),InputDataA_GeneralAssumptions!BM159)</f>
        <v>#VALUE!</v>
      </c>
      <c r="BJ74" s="22" t="e">
        <f>IF(InputDataA_GeneralAssumptions!$F$157="Automatic",(1/BJ72)*NORMDIST((LN($D$76)-(BJ73))/BJ72,0,1,FALSE)/NORMSDIST((LN($D$76)-(BJ73))/BJ72),InputDataA_GeneralAssumptions!BN159)</f>
        <v>#VALUE!</v>
      </c>
      <c r="BK74" s="22" t="e">
        <f>IF(InputDataA_GeneralAssumptions!$F$157="Automatic",(1/BK72)*NORMDIST((LN($D$76)-(BK73))/BK72,0,1,FALSE)/NORMSDIST((LN($D$76)-(BK73))/BK72),InputDataA_GeneralAssumptions!BO159)</f>
        <v>#VALUE!</v>
      </c>
      <c r="BL74" s="22" t="e">
        <f>IF(InputDataA_GeneralAssumptions!$F$157="Automatic",(1/BL72)*NORMDIST((LN($D$76)-(BL73))/BL72,0,1,FALSE)/NORMSDIST((LN($D$76)-(BL73))/BL72),InputDataA_GeneralAssumptions!BP159)</f>
        <v>#VALUE!</v>
      </c>
      <c r="BM74" s="22" t="e">
        <f>IF(InputDataA_GeneralAssumptions!$F$157="Automatic",(1/BM72)*NORMDIST((LN($D$76)-(BM73))/BM72,0,1,FALSE)/NORMSDIST((LN($D$76)-(BM73))/BM72),InputDataA_GeneralAssumptions!BQ159)</f>
        <v>#VALUE!</v>
      </c>
      <c r="BN74" s="22" t="e">
        <f>IF(InputDataA_GeneralAssumptions!$F$157="Automatic",(1/BN72)*NORMDIST((LN($D$76)-(BN73))/BN72,0,1,FALSE)/NORMSDIST((LN($D$76)-(BN73))/BN72),InputDataA_GeneralAssumptions!BR159)</f>
        <v>#VALUE!</v>
      </c>
      <c r="BO74" s="22" t="e">
        <f>IF(InputDataA_GeneralAssumptions!$F$157="Automatic",(1/BO72)*NORMDIST((LN($D$76)-(BO73))/BO72,0,1,FALSE)/NORMSDIST((LN($D$76)-(BO73))/BO72),InputDataA_GeneralAssumptions!BS159)</f>
        <v>#VALUE!</v>
      </c>
      <c r="BP74" s="22" t="e">
        <f>IF(InputDataA_GeneralAssumptions!$F$157="Automatic",(1/BP72)*NORMDIST((LN($D$76)-(BP73))/BP72,0,1,FALSE)/NORMSDIST((LN($D$76)-(BP73))/BP72),InputDataA_GeneralAssumptions!BT159)</f>
        <v>#VALUE!</v>
      </c>
      <c r="BQ74" s="22" t="e">
        <f>IF(InputDataA_GeneralAssumptions!$F$157="Automatic",(1/BQ72)*NORMDIST((LN($D$76)-(BQ73))/BQ72,0,1,FALSE)/NORMSDIST((LN($D$76)-(BQ73))/BQ72),InputDataA_GeneralAssumptions!BU159)</f>
        <v>#VALUE!</v>
      </c>
      <c r="BR74" s="22" t="e">
        <f>IF(InputDataA_GeneralAssumptions!$F$157="Automatic",(1/BR72)*NORMDIST((LN($D$76)-(BR73))/BR72,0,1,FALSE)/NORMSDIST((LN($D$76)-(BR73))/BR72),InputDataA_GeneralAssumptions!BV159)</f>
        <v>#VALUE!</v>
      </c>
      <c r="BS74" s="22" t="e">
        <f>IF(InputDataA_GeneralAssumptions!$F$157="Automatic",(1/BS72)*NORMDIST((LN($D$76)-(BS73))/BS72,0,1,FALSE)/NORMSDIST((LN($D$76)-(BS73))/BS72),InputDataA_GeneralAssumptions!BW159)</f>
        <v>#VALUE!</v>
      </c>
    </row>
    <row r="75" spans="1:71">
      <c r="C75" s="201" t="s">
        <v>667</v>
      </c>
      <c r="D75" s="45" t="s">
        <v>706</v>
      </c>
      <c r="E75" s="22">
        <f>InputDataA_GeneralAssumptions!E151</f>
        <v>0.42</v>
      </c>
      <c r="F75" s="22">
        <f>IF(InputDataA_GeneralAssumptions!$F$157="Automatic",NORMSDIST((LN($D$76)-F73)/F72),(1-F74*F30)*E75)</f>
        <v>0.4182289247088718</v>
      </c>
      <c r="G75" s="22">
        <f>IF(InputDataA_GeneralAssumptions!$F$157="Automatic",NORMSDIST((LN($D$76)-G73)/G72),(1-G74*G30)*F75)</f>
        <v>0.41638294220174948</v>
      </c>
      <c r="H75" s="22">
        <f>IF(InputDataA_GeneralAssumptions!$F$157="Automatic",NORMSDIST((LN($D$76)-H73)/H72),(1-H74*H30)*G75)</f>
        <v>0.41448405555634871</v>
      </c>
      <c r="I75" s="22">
        <f>IF(InputDataA_GeneralAssumptions!$F$157="Automatic",NORMSDIST((LN($D$76)-I73)/I72),(1-I74*I30)*H75)</f>
        <v>0.41249518182009459</v>
      </c>
      <c r="J75" s="22">
        <f>IF(InputDataA_GeneralAssumptions!$F$157="Automatic",NORMSDIST((LN($D$76)-J73)/J72),(1-J74*J30)*I75)</f>
        <v>0.41051235143513148</v>
      </c>
      <c r="K75" s="22">
        <f>IF(InputDataA_GeneralAssumptions!$F$157="Automatic",NORMSDIST((LN($D$76)-K73)/K72),(1-K74*K30)*J75)</f>
        <v>0.40845981818759436</v>
      </c>
      <c r="L75" s="22">
        <f>IF(InputDataA_GeneralAssumptions!$F$157="Automatic",NORMSDIST((LN($D$76)-L73)/L72),(1-L74*L30)*K75)</f>
        <v>0.40633068888745399</v>
      </c>
      <c r="M75" s="22">
        <f>IF(InputDataA_GeneralAssumptions!$F$157="Automatic",NORMSDIST((LN($D$76)-M73)/M72),(1-M74*M30)*L75)</f>
        <v>0.40413494082111551</v>
      </c>
      <c r="N75" s="22">
        <f>IF(InputDataA_GeneralAssumptions!$F$157="Automatic",NORMSDIST((LN($D$76)-N73)/N72),(1-N74*N30)*M75)</f>
        <v>0.40187263738440182</v>
      </c>
      <c r="O75" s="22">
        <f>IF(InputDataA_GeneralAssumptions!$F$157="Automatic",NORMSDIST((LN($D$76)-O73)/O72),(1-O74*O30)*N75)</f>
        <v>0.39962883943377381</v>
      </c>
      <c r="P75" s="22">
        <f>IF(InputDataA_GeneralAssumptions!$F$157="Automatic",NORMSDIST((LN($D$76)-P73)/P72),(1-P74*P30)*O75)</f>
        <v>0.39730584905669786</v>
      </c>
      <c r="Q75" s="22">
        <f>IF(InputDataA_GeneralAssumptions!$F$157="Automatic",NORMSDIST((LN($D$76)-Q73)/Q72),(1-Q74*Q30)*P75)</f>
        <v>0.39493763360283901</v>
      </c>
      <c r="R75" s="22">
        <f>IF(InputDataA_GeneralAssumptions!$F$157="Automatic",NORMSDIST((LN($D$76)-R73)/R72),(1-R74*R30)*Q75)</f>
        <v>0.39258144601235434</v>
      </c>
      <c r="S75" s="22">
        <f>IF(InputDataA_GeneralAssumptions!$F$157="Automatic",NORMSDIST((LN($D$76)-S73)/S72),(1-S74*S30)*R75)</f>
        <v>0.3902794849373239</v>
      </c>
      <c r="T75" s="22">
        <f>IF(InputDataA_GeneralAssumptions!$F$157="Automatic",NORMSDIST((LN($D$76)-T73)/T72),(1-T74*T30)*S75)</f>
        <v>0.38804047116125534</v>
      </c>
      <c r="U75" s="22">
        <f>IF(InputDataA_GeneralAssumptions!$F$157="Automatic",NORMSDIST((LN($D$76)-U73)/U72),(1-U74*U30)*T75)</f>
        <v>0.38583432310544474</v>
      </c>
      <c r="V75" s="22">
        <f>IF(InputDataA_GeneralAssumptions!$F$157="Automatic",NORMSDIST((LN($D$76)-V73)/V72),(1-V74*V30)*U75)</f>
        <v>0.38367613395575917</v>
      </c>
      <c r="W75" s="22">
        <f>IF(InputDataA_GeneralAssumptions!$F$157="Automatic",NORMSDIST((LN($D$76)-W73)/W72),(1-W74*W30)*V75)</f>
        <v>0.38160691431232996</v>
      </c>
      <c r="X75" s="22">
        <f>IF(InputDataA_GeneralAssumptions!$F$157="Automatic",NORMSDIST((LN($D$76)-X73)/X72),(1-X74*X30)*W75)</f>
        <v>0.37964308030893373</v>
      </c>
      <c r="Y75" s="22">
        <f>IF(InputDataA_GeneralAssumptions!$F$157="Automatic",NORMSDIST((LN($D$76)-Y73)/Y72),(1-Y74*Y30)*X75)</f>
        <v>0.37782238817614255</v>
      </c>
      <c r="Z75" s="22">
        <f>IF(InputDataA_GeneralAssumptions!$F$157="Automatic",NORMSDIST((LN($D$76)-Z73)/Z72),(1-Z74*Z30)*Y75)</f>
        <v>0.3760715056078992</v>
      </c>
      <c r="AA75" s="22">
        <f>IF(InputDataA_GeneralAssumptions!$F$157="Automatic",NORMSDIST((LN($D$76)-AA73)/AA72),(1-AA74*AA30)*Z75)</f>
        <v>0.37437102198144245</v>
      </c>
      <c r="AB75" s="22">
        <f>IF(InputDataA_GeneralAssumptions!$F$157="Automatic",NORMSDIST((LN($D$76)-AB73)/AB72),(1-AB74*AB30)*AA75)</f>
        <v>0.37266111831842985</v>
      </c>
      <c r="AC75" s="22">
        <f>IF(InputDataA_GeneralAssumptions!$F$157="Automatic",NORMSDIST((LN($D$76)-AC73)/AC72),(1-AC74*AC30)*AB75)</f>
        <v>0.37089957740980689</v>
      </c>
      <c r="AD75" s="22">
        <f>IF(InputDataA_GeneralAssumptions!$F$157="Automatic",NORMSDIST((LN($D$76)-AD73)/AD72),(1-AD74*AD30)*AC75)</f>
        <v>0.36908549032399429</v>
      </c>
      <c r="AE75" s="22">
        <f>IF(InputDataA_GeneralAssumptions!$F$157="Automatic",NORMSDIST((LN($D$76)-AE73)/AE72),(1-AE74*AE30)*AD75)</f>
        <v>0.36720609955406325</v>
      </c>
      <c r="AF75" s="22">
        <f>IF(InputDataA_GeneralAssumptions!$F$157="Automatic",NORMSDIST((LN($D$76)-AF73)/AF72),(1-AF74*AF30)*AE75)</f>
        <v>0.36529845211455136</v>
      </c>
      <c r="AG75" s="22">
        <f>IF(InputDataA_GeneralAssumptions!$F$157="Automatic",NORMSDIST((LN($D$76)-AG73)/AG72),(1-AG74*AG30)*AF75)</f>
        <v>0.36340452906537341</v>
      </c>
      <c r="AH75" s="22">
        <f>IF(InputDataA_GeneralAssumptions!$F$157="Automatic",NORMSDIST((LN($D$76)-AH73)/AH72),(1-AH74*AH30)*AG75)</f>
        <v>0.36156928441819813</v>
      </c>
      <c r="AI75" s="22" t="e">
        <f>IF(InputDataA_GeneralAssumptions!$F$157="Automatic",NORMSDIST((LN($D$76)-AI73)/AI72),(1-AI74*AI30)*AH75)</f>
        <v>#VALUE!</v>
      </c>
      <c r="AJ75" s="22" t="e">
        <f>IF(InputDataA_GeneralAssumptions!$F$157="Automatic",NORMSDIST((LN($D$76)-AJ73)/AJ72),(1-AJ74*AJ30)*AI75)</f>
        <v>#VALUE!</v>
      </c>
      <c r="AK75" s="22" t="e">
        <f>IF(InputDataA_GeneralAssumptions!$F$157="Automatic",NORMSDIST((LN($D$76)-AK73)/AK72),(1-AK74*AK30)*AJ75)</f>
        <v>#VALUE!</v>
      </c>
      <c r="AL75" s="22" t="e">
        <f>IF(InputDataA_GeneralAssumptions!$F$157="Automatic",NORMSDIST((LN($D$76)-AL73)/AL72),(1-AL74*AL30)*AK75)</f>
        <v>#VALUE!</v>
      </c>
      <c r="AM75" s="22" t="e">
        <f>IF(InputDataA_GeneralAssumptions!$F$157="Automatic",NORMSDIST((LN($D$76)-AM73)/AM72),(1-AM74*AM30)*AL75)</f>
        <v>#VALUE!</v>
      </c>
      <c r="AN75" s="22" t="e">
        <f>IF(InputDataA_GeneralAssumptions!$F$157="Automatic",NORMSDIST((LN($D$76)-AN73)/AN72),(1-AN74*AN30)*AM75)</f>
        <v>#VALUE!</v>
      </c>
      <c r="AO75" s="22" t="e">
        <f>IF(InputDataA_GeneralAssumptions!$F$157="Automatic",NORMSDIST((LN($D$76)-AO73)/AO72),(1-AO74*AO30)*AN75)</f>
        <v>#VALUE!</v>
      </c>
      <c r="AP75" s="22" t="e">
        <f>IF(InputDataA_GeneralAssumptions!$F$157="Automatic",NORMSDIST((LN($D$76)-AP73)/AP72),(1-AP74*AP30)*AO75)</f>
        <v>#VALUE!</v>
      </c>
      <c r="AQ75" s="22" t="e">
        <f>IF(InputDataA_GeneralAssumptions!$F$157="Automatic",NORMSDIST((LN($D$76)-AQ73)/AQ72),(1-AQ74*AQ30)*AP75)</f>
        <v>#VALUE!</v>
      </c>
      <c r="AR75" s="22" t="e">
        <f>IF(InputDataA_GeneralAssumptions!$F$157="Automatic",NORMSDIST((LN($D$76)-AR73)/AR72),(1-AR74*AR30)*AQ75)</f>
        <v>#VALUE!</v>
      </c>
      <c r="AS75" s="22" t="e">
        <f>IF(InputDataA_GeneralAssumptions!$F$157="Automatic",NORMSDIST((LN($D$76)-AS73)/AS72),(1-AS74*AS30)*AR75)</f>
        <v>#VALUE!</v>
      </c>
      <c r="AT75" s="22" t="e">
        <f>IF(InputDataA_GeneralAssumptions!$F$157="Automatic",NORMSDIST((LN($D$76)-AT73)/AT72),(1-AT74*AT30)*AS75)</f>
        <v>#VALUE!</v>
      </c>
      <c r="AU75" s="22" t="e">
        <f>IF(InputDataA_GeneralAssumptions!$F$157="Automatic",NORMSDIST((LN($D$76)-AU73)/AU72),(1-AU74*AU30)*AT75)</f>
        <v>#VALUE!</v>
      </c>
      <c r="AV75" s="22" t="e">
        <f>IF(InputDataA_GeneralAssumptions!$F$157="Automatic",NORMSDIST((LN($D$76)-AV73)/AV72),(1-AV74*AV30)*AU75)</f>
        <v>#VALUE!</v>
      </c>
      <c r="AW75" s="22" t="e">
        <f>IF(InputDataA_GeneralAssumptions!$F$157="Automatic",NORMSDIST((LN($D$76)-AW73)/AW72),(1-AW74*AW30)*AV75)</f>
        <v>#VALUE!</v>
      </c>
      <c r="AX75" s="22" t="e">
        <f>IF(InputDataA_GeneralAssumptions!$F$157="Automatic",NORMSDIST((LN($D$76)-AX73)/AX72),(1-AX74*AX30)*AW75)</f>
        <v>#VALUE!</v>
      </c>
      <c r="AY75" s="22" t="e">
        <f>IF(InputDataA_GeneralAssumptions!$F$157="Automatic",NORMSDIST((LN($D$76)-AY73)/AY72),(1-AY74*AY30)*AX75)</f>
        <v>#VALUE!</v>
      </c>
      <c r="AZ75" s="22" t="e">
        <f>IF(InputDataA_GeneralAssumptions!$F$157="Automatic",NORMSDIST((LN($D$76)-AZ73)/AZ72),(1-AZ74*AZ30)*AY75)</f>
        <v>#VALUE!</v>
      </c>
      <c r="BA75" s="22" t="e">
        <f>IF(InputDataA_GeneralAssumptions!$F$157="Automatic",NORMSDIST((LN($D$76)-BA73)/BA72),(1-BA74*BA30)*AZ75)</f>
        <v>#VALUE!</v>
      </c>
      <c r="BB75" s="22" t="e">
        <f>IF(InputDataA_GeneralAssumptions!$F$157="Automatic",NORMSDIST((LN($D$76)-BB73)/BB72),(1-BB74*BB30)*BA75)</f>
        <v>#VALUE!</v>
      </c>
      <c r="BC75" s="22" t="e">
        <f>IF(InputDataA_GeneralAssumptions!$F$157="Automatic",NORMSDIST((LN($D$76)-BC73)/BC72),(1-BC74*BC30)*BB75)</f>
        <v>#VALUE!</v>
      </c>
      <c r="BD75" s="22" t="e">
        <f>IF(InputDataA_GeneralAssumptions!$F$157="Automatic",NORMSDIST((LN($D$76)-BD73)/BD72),(1-BD74*BD30)*BC75)</f>
        <v>#VALUE!</v>
      </c>
      <c r="BE75" s="22" t="e">
        <f>IF(InputDataA_GeneralAssumptions!$F$157="Automatic",NORMSDIST((LN($D$76)-BE73)/BE72),(1-BE74*BE30)*BD75)</f>
        <v>#VALUE!</v>
      </c>
      <c r="BF75" s="22" t="e">
        <f>IF(InputDataA_GeneralAssumptions!$F$157="Automatic",NORMSDIST((LN($D$76)-BF73)/BF72),(1-BF74*BF30)*BE75)</f>
        <v>#VALUE!</v>
      </c>
      <c r="BG75" s="22" t="e">
        <f>IF(InputDataA_GeneralAssumptions!$F$157="Automatic",NORMSDIST((LN($D$76)-BG73)/BG72),(1-BG74*BG30)*BF75)</f>
        <v>#VALUE!</v>
      </c>
      <c r="BH75" s="22" t="e">
        <f>IF(InputDataA_GeneralAssumptions!$F$157="Automatic",NORMSDIST((LN($D$76)-BH73)/BH72),(1-BH74*BH30)*BG75)</f>
        <v>#VALUE!</v>
      </c>
      <c r="BI75" s="22" t="e">
        <f>IF(InputDataA_GeneralAssumptions!$F$157="Automatic",NORMSDIST((LN($D$76)-BI73)/BI72),(1-BI74*BI30)*BH75)</f>
        <v>#VALUE!</v>
      </c>
      <c r="BJ75" s="22" t="e">
        <f>IF(InputDataA_GeneralAssumptions!$F$157="Automatic",NORMSDIST((LN($D$76)-BJ73)/BJ72),(1-BJ74*BJ30)*BI75)</f>
        <v>#VALUE!</v>
      </c>
      <c r="BK75" s="22" t="e">
        <f>IF(InputDataA_GeneralAssumptions!$F$157="Automatic",NORMSDIST((LN($D$76)-BK73)/BK72),(1-BK74*BK30)*BJ75)</f>
        <v>#VALUE!</v>
      </c>
      <c r="BL75" s="22" t="e">
        <f>IF(InputDataA_GeneralAssumptions!$F$157="Automatic",NORMSDIST((LN($D$76)-BL73)/BL72),(1-BL74*BL30)*BK75)</f>
        <v>#VALUE!</v>
      </c>
      <c r="BM75" s="22" t="e">
        <f>IF(InputDataA_GeneralAssumptions!$F$157="Automatic",NORMSDIST((LN($D$76)-BM73)/BM72),(1-BM74*BM30)*BL75)</f>
        <v>#VALUE!</v>
      </c>
      <c r="BN75" s="22" t="e">
        <f>IF(InputDataA_GeneralAssumptions!$F$157="Automatic",NORMSDIST((LN($D$76)-BN73)/BN72),(1-BN74*BN30)*BM75)</f>
        <v>#VALUE!</v>
      </c>
      <c r="BO75" s="22" t="e">
        <f>IF(InputDataA_GeneralAssumptions!$F$157="Automatic",NORMSDIST((LN($D$76)-BO73)/BO72),(1-BO74*BO30)*BN75)</f>
        <v>#VALUE!</v>
      </c>
      <c r="BP75" s="22" t="e">
        <f>IF(InputDataA_GeneralAssumptions!$F$157="Automatic",NORMSDIST((LN($D$76)-BP73)/BP72),(1-BP74*BP30)*BO75)</f>
        <v>#VALUE!</v>
      </c>
      <c r="BQ75" s="22" t="e">
        <f>IF(InputDataA_GeneralAssumptions!$F$157="Automatic",NORMSDIST((LN($D$76)-BQ73)/BQ72),(1-BQ74*BQ30)*BP75)</f>
        <v>#VALUE!</v>
      </c>
      <c r="BR75" s="22" t="e">
        <f>IF(InputDataA_GeneralAssumptions!$F$157="Automatic",NORMSDIST((LN($D$76)-BR73)/BR72),(1-BR74*BR30)*BQ75)</f>
        <v>#VALUE!</v>
      </c>
      <c r="BS75" s="22" t="e">
        <f>IF(InputDataA_GeneralAssumptions!$F$157="Automatic",NORMSDIST((LN($D$76)-BS73)/BS72),(1-BS74*BS30)*BR75)</f>
        <v>#VALUE!</v>
      </c>
    </row>
    <row r="76" spans="1:71">
      <c r="C76" s="598" t="s">
        <v>977</v>
      </c>
      <c r="D76" s="598">
        <v>1</v>
      </c>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row>
    <row r="77" spans="1:71">
      <c r="C77" s="271" t="s">
        <v>712</v>
      </c>
      <c r="D77" s="336"/>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row>
    <row r="78" spans="1:71">
      <c r="C78" s="201" t="s">
        <v>710</v>
      </c>
      <c r="D78" s="45" t="s">
        <v>711</v>
      </c>
      <c r="E78" s="22">
        <f>IF(InputDataA_GeneralAssumptions!$F$157="Automatic",(1/E72)*NORMDIST((LN($D$76)-E73)/E72,0,1,FALSE),E74*E75)</f>
        <v>0.48784648869868125</v>
      </c>
      <c r="F78" s="22">
        <f>IF(InputDataA_GeneralAssumptions!$F$157="Automatic",(1/F72)*NORMDIST((LN($D$76)-F73)/F72,0,1,FALSE),F74*F75)</f>
        <v>0.487395224310751</v>
      </c>
      <c r="G78" s="22">
        <f>IF(InputDataA_GeneralAssumptions!$F$157="Automatic",(1/G72)*NORMDIST((LN($D$76)-G73)/G72,0,1,FALSE),G74*G75)</f>
        <v>0.48691420472404684</v>
      </c>
      <c r="H78" s="22">
        <f>IF(InputDataA_GeneralAssumptions!$F$157="Automatic",(1/H72)*NORMDIST((LN($D$76)-H73)/H72,0,1,FALSE),H74*H75)</f>
        <v>0.48640802573240566</v>
      </c>
      <c r="I78" s="22">
        <f>IF(InputDataA_GeneralAssumptions!$F$157="Automatic",(1/I72)*NORMDIST((LN($D$76)-I73)/I72,0,1,FALSE),I74*I75)</f>
        <v>0.48586547888097942</v>
      </c>
      <c r="J78" s="22">
        <f>IF(InputDataA_GeneralAssumptions!$F$157="Automatic",(1/J72)*NORMDIST((LN($D$76)-J73)/J72,0,1,FALSE),J74*J75)</f>
        <v>0.48531195751792361</v>
      </c>
      <c r="K78" s="22">
        <f>IF(InputDataA_GeneralAssumptions!$F$157="Automatic",(1/K72)*NORMDIST((LN($D$76)-K73)/K72,0,1,FALSE),K74*K75)</f>
        <v>0.48472568649719744</v>
      </c>
      <c r="L78" s="22">
        <f>IF(InputDataA_GeneralAssumptions!$F$157="Automatic",(1/L72)*NORMDIST((LN($D$76)-L73)/L72,0,1,FALSE),L74*L75)</f>
        <v>0.48410323234127661</v>
      </c>
      <c r="M78" s="22">
        <f>IF(InputDataA_GeneralAssumptions!$F$157="Automatic",(1/M72)*NORMDIST((LN($D$76)-M73)/M72,0,1,FALSE),M74*M75)</f>
        <v>0.48344602488134802</v>
      </c>
      <c r="N78" s="22">
        <f>IF(InputDataA_GeneralAssumptions!$F$157="Automatic",(1/N72)*NORMDIST((LN($D$76)-N73)/N72,0,1,FALSE),N74*N75)</f>
        <v>0.48275264976675925</v>
      </c>
      <c r="O78" s="22">
        <f>IF(InputDataA_GeneralAssumptions!$F$157="Automatic",(1/O72)*NORMDIST((LN($D$76)-O73)/O72,0,1,FALSE),O74*O75)</f>
        <v>0.48204863550226101</v>
      </c>
      <c r="P78" s="22">
        <f>IF(InputDataA_GeneralAssumptions!$F$157="Automatic",(1/P72)*NORMDIST((LN($D$76)-P73)/P72,0,1,FALSE),P74*P75)</f>
        <v>0.48130263444169191</v>
      </c>
      <c r="Q78" s="22">
        <f>IF(InputDataA_GeneralAssumptions!$F$157="Automatic",(1/Q72)*NORMDIST((LN($D$76)-Q73)/Q72,0,1,FALSE),Q74*Q75)</f>
        <v>0.48052413309901465</v>
      </c>
      <c r="R78" s="22">
        <f>IF(InputDataA_GeneralAssumptions!$F$157="Automatic",(1/R72)*NORMDIST((LN($D$76)-R73)/R72,0,1,FALSE),R74*R75)</f>
        <v>0.4797315446712162</v>
      </c>
      <c r="S78" s="22">
        <f>IF(InputDataA_GeneralAssumptions!$F$157="Automatic",(1/S72)*NORMDIST((LN($D$76)-S73)/S72,0,1,FALSE),S74*S75)</f>
        <v>0.47893979013839649</v>
      </c>
      <c r="T78" s="22">
        <f>IF(InputDataA_GeneralAssumptions!$F$157="Automatic",(1/T72)*NORMDIST((LN($D$76)-T73)/T72,0,1,FALSE),T74*T75)</f>
        <v>0.47815315370176359</v>
      </c>
      <c r="U78" s="22">
        <f>IF(InputDataA_GeneralAssumptions!$F$157="Automatic",(1/U72)*NORMDIST((LN($D$76)-U73)/U72,0,1,FALSE),U74*U75)</f>
        <v>0.47736209158113735</v>
      </c>
      <c r="V78" s="22">
        <f>IF(InputDataA_GeneralAssumptions!$F$157="Automatic",(1/V72)*NORMDIST((LN($D$76)-V73)/V72,0,1,FALSE),V74*V75)</f>
        <v>0.47657285968057961</v>
      </c>
      <c r="W78" s="22">
        <f>IF(InputDataA_GeneralAssumptions!$F$157="Automatic",(1/W72)*NORMDIST((LN($D$76)-W73)/W72,0,1,FALSE),W74*W75)</f>
        <v>0.47580186894196796</v>
      </c>
      <c r="X78" s="22">
        <f>IF(InputDataA_GeneralAssumptions!$F$157="Automatic",(1/X72)*NORMDIST((LN($D$76)-X73)/X72,0,1,FALSE),X74*X75)</f>
        <v>0.47505718142678294</v>
      </c>
      <c r="Y78" s="22">
        <f>IF(InputDataA_GeneralAssumptions!$F$157="Automatic",(1/Y72)*NORMDIST((LN($D$76)-Y73)/Y72,0,1,FALSE),Y74*Y75)</f>
        <v>0.47435547794121269</v>
      </c>
      <c r="Z78" s="22">
        <f>IF(InputDataA_GeneralAssumptions!$F$157="Automatic",(1/Z72)*NORMDIST((LN($D$76)-Z73)/Z72,0,1,FALSE),Z74*Z75)</f>
        <v>0.47367041285872713</v>
      </c>
      <c r="AA78" s="22">
        <f>IF(InputDataA_GeneralAssumptions!$F$157="Automatic",(1/AA72)*NORMDIST((LN($D$76)-AA73)/AA72,0,1,FALSE),AA74*AA75)</f>
        <v>0.47299541788551025</v>
      </c>
      <c r="AB78" s="22">
        <f>IF(InputDataA_GeneralAssumptions!$F$157="Automatic",(1/AB72)*NORMDIST((LN($D$76)-AB73)/AB72,0,1,FALSE),AB74*AB75)</f>
        <v>0.47230708219822498</v>
      </c>
      <c r="AC78" s="22">
        <f>IF(InputDataA_GeneralAssumptions!$F$157="Automatic",(1/AC72)*NORMDIST((LN($D$76)-AC73)/AC72,0,1,FALSE),AC74*AC75)</f>
        <v>0.47158787617718634</v>
      </c>
      <c r="AD78" s="22">
        <f>IF(InputDataA_GeneralAssumptions!$F$157="Automatic",(1/AD72)*NORMDIST((LN($D$76)-AD73)/AD72,0,1,FALSE),AD74*AD75)</f>
        <v>0.4708365043970088</v>
      </c>
      <c r="AE78" s="22">
        <f>IF(InputDataA_GeneralAssumptions!$F$157="Automatic",(1/AE72)*NORMDIST((LN($D$76)-AE73)/AE72,0,1,FALSE),AE74*AE75)</f>
        <v>0.47004660285071714</v>
      </c>
      <c r="AF78" s="22">
        <f>IF(InputDataA_GeneralAssumptions!$F$157="Automatic",(1/AF72)*NORMDIST((LN($D$76)-AF73)/AF72,0,1,FALSE),AF74*AF75)</f>
        <v>0.46923285550683447</v>
      </c>
      <c r="AG78" s="22">
        <f>IF(InputDataA_GeneralAssumptions!$F$157="Automatic",(1/AG72)*NORMDIST((LN($D$76)-AG73)/AG72,0,1,FALSE),AG74*AG75)</f>
        <v>0.46841301295251875</v>
      </c>
      <c r="AH78" s="22">
        <f>IF(InputDataA_GeneralAssumptions!$F$157="Automatic",(1/AH72)*NORMDIST((LN($D$76)-AH73)/AH72,0,1,FALSE),AH74*AH75)</f>
        <v>0.467607192545337</v>
      </c>
      <c r="AI78" s="22" t="e">
        <f>IF(InputDataA_GeneralAssumptions!$F$157="Automatic",(1/AI72)*NORMDIST((LN($D$76)-AI73)/AI72,0,1,FALSE),AI74*AI75)</f>
        <v>#VALUE!</v>
      </c>
      <c r="AJ78" s="22" t="e">
        <f>IF(InputDataA_GeneralAssumptions!$F$157="Automatic",(1/AJ72)*NORMDIST((LN($D$76)-AJ73)/AJ72,0,1,FALSE),AJ74*AJ75)</f>
        <v>#VALUE!</v>
      </c>
      <c r="AK78" s="22" t="e">
        <f>IF(InputDataA_GeneralAssumptions!$F$157="Automatic",(1/AK72)*NORMDIST((LN($D$76)-AK73)/AK72,0,1,FALSE),AK74*AK75)</f>
        <v>#VALUE!</v>
      </c>
      <c r="AL78" s="22" t="e">
        <f>IF(InputDataA_GeneralAssumptions!$F$157="Automatic",(1/AL72)*NORMDIST((LN($D$76)-AL73)/AL72,0,1,FALSE),AL74*AL75)</f>
        <v>#VALUE!</v>
      </c>
      <c r="AM78" s="22" t="e">
        <f>IF(InputDataA_GeneralAssumptions!$F$157="Automatic",(1/AM72)*NORMDIST((LN($D$76)-AM73)/AM72,0,1,FALSE),AM74*AM75)</f>
        <v>#VALUE!</v>
      </c>
      <c r="AN78" s="22" t="e">
        <f>IF(InputDataA_GeneralAssumptions!$F$157="Automatic",(1/AN72)*NORMDIST((LN($D$76)-AN73)/AN72,0,1,FALSE),AN74*AN75)</f>
        <v>#VALUE!</v>
      </c>
      <c r="AO78" s="22" t="e">
        <f>IF(InputDataA_GeneralAssumptions!$F$157="Automatic",(1/AO72)*NORMDIST((LN($D$76)-AO73)/AO72,0,1,FALSE),AO74*AO75)</f>
        <v>#VALUE!</v>
      </c>
      <c r="AP78" s="22" t="e">
        <f>IF(InputDataA_GeneralAssumptions!$F$157="Automatic",(1/AP72)*NORMDIST((LN($D$76)-AP73)/AP72,0,1,FALSE),AP74*AP75)</f>
        <v>#VALUE!</v>
      </c>
      <c r="AQ78" s="22" t="e">
        <f>IF(InputDataA_GeneralAssumptions!$F$157="Automatic",(1/AQ72)*NORMDIST((LN($D$76)-AQ73)/AQ72,0,1,FALSE),AQ74*AQ75)</f>
        <v>#VALUE!</v>
      </c>
      <c r="AR78" s="22" t="e">
        <f>IF(InputDataA_GeneralAssumptions!$F$157="Automatic",(1/AR72)*NORMDIST((LN($D$76)-AR73)/AR72,0,1,FALSE),AR74*AR75)</f>
        <v>#VALUE!</v>
      </c>
      <c r="AS78" s="22" t="e">
        <f>IF(InputDataA_GeneralAssumptions!$F$157="Automatic",(1/AS72)*NORMDIST((LN($D$76)-AS73)/AS72,0,1,FALSE),AS74*AS75)</f>
        <v>#VALUE!</v>
      </c>
      <c r="AT78" s="22" t="e">
        <f>IF(InputDataA_GeneralAssumptions!$F$157="Automatic",(1/AT72)*NORMDIST((LN($D$76)-AT73)/AT72,0,1,FALSE),AT74*AT75)</f>
        <v>#VALUE!</v>
      </c>
      <c r="AU78" s="22" t="e">
        <f>IF(InputDataA_GeneralAssumptions!$F$157="Automatic",(1/AU72)*NORMDIST((LN($D$76)-AU73)/AU72,0,1,FALSE),AU74*AU75)</f>
        <v>#VALUE!</v>
      </c>
      <c r="AV78" s="22" t="e">
        <f>IF(InputDataA_GeneralAssumptions!$F$157="Automatic",(1/AV72)*NORMDIST((LN($D$76)-AV73)/AV72,0,1,FALSE),AV74*AV75)</f>
        <v>#VALUE!</v>
      </c>
      <c r="AW78" s="22" t="e">
        <f>IF(InputDataA_GeneralAssumptions!$F$157="Automatic",(1/AW72)*NORMDIST((LN($D$76)-AW73)/AW72,0,1,FALSE),AW74*AW75)</f>
        <v>#VALUE!</v>
      </c>
      <c r="AX78" s="22" t="e">
        <f>IF(InputDataA_GeneralAssumptions!$F$157="Automatic",(1/AX72)*NORMDIST((LN($D$76)-AX73)/AX72,0,1,FALSE),AX74*AX75)</f>
        <v>#VALUE!</v>
      </c>
      <c r="AY78" s="22" t="e">
        <f>IF(InputDataA_GeneralAssumptions!$F$157="Automatic",(1/AY72)*NORMDIST((LN($D$76)-AY73)/AY72,0,1,FALSE),AY74*AY75)</f>
        <v>#VALUE!</v>
      </c>
      <c r="AZ78" s="22" t="e">
        <f>IF(InputDataA_GeneralAssumptions!$F$157="Automatic",(1/AZ72)*NORMDIST((LN($D$76)-AZ73)/AZ72,0,1,FALSE),AZ74*AZ75)</f>
        <v>#VALUE!</v>
      </c>
      <c r="BA78" s="22" t="e">
        <f>IF(InputDataA_GeneralAssumptions!$F$157="Automatic",(1/BA72)*NORMDIST((LN($D$76)-BA73)/BA72,0,1,FALSE),BA74*BA75)</f>
        <v>#VALUE!</v>
      </c>
      <c r="BB78" s="22" t="e">
        <f>IF(InputDataA_GeneralAssumptions!$F$157="Automatic",(1/BB72)*NORMDIST((LN($D$76)-BB73)/BB72,0,1,FALSE),BB74*BB75)</f>
        <v>#VALUE!</v>
      </c>
      <c r="BC78" s="22" t="e">
        <f>IF(InputDataA_GeneralAssumptions!$F$157="Automatic",(1/BC72)*NORMDIST((LN($D$76)-BC73)/BC72,0,1,FALSE),BC74*BC75)</f>
        <v>#VALUE!</v>
      </c>
      <c r="BD78" s="22" t="e">
        <f>IF(InputDataA_GeneralAssumptions!$F$157="Automatic",(1/BD72)*NORMDIST((LN($D$76)-BD73)/BD72,0,1,FALSE),BD74*BD75)</f>
        <v>#VALUE!</v>
      </c>
      <c r="BE78" s="22" t="e">
        <f>IF(InputDataA_GeneralAssumptions!$F$157="Automatic",(1/BE72)*NORMDIST((LN($D$76)-BE73)/BE72,0,1,FALSE),BE74*BE75)</f>
        <v>#VALUE!</v>
      </c>
      <c r="BF78" s="22" t="e">
        <f>IF(InputDataA_GeneralAssumptions!$F$157="Automatic",(1/BF72)*NORMDIST((LN($D$76)-BF73)/BF72,0,1,FALSE),BF74*BF75)</f>
        <v>#VALUE!</v>
      </c>
      <c r="BG78" s="22" t="e">
        <f>IF(InputDataA_GeneralAssumptions!$F$157="Automatic",(1/BG72)*NORMDIST((LN($D$76)-BG73)/BG72,0,1,FALSE),BG74*BG75)</f>
        <v>#VALUE!</v>
      </c>
      <c r="BH78" s="22" t="e">
        <f>IF(InputDataA_GeneralAssumptions!$F$157="Automatic",(1/BH72)*NORMDIST((LN($D$76)-BH73)/BH72,0,1,FALSE),BH74*BH75)</f>
        <v>#VALUE!</v>
      </c>
      <c r="BI78" s="22" t="e">
        <f>IF(InputDataA_GeneralAssumptions!$F$157="Automatic",(1/BI72)*NORMDIST((LN($D$76)-BI73)/BI72,0,1,FALSE),BI74*BI75)</f>
        <v>#VALUE!</v>
      </c>
      <c r="BJ78" s="22" t="e">
        <f>IF(InputDataA_GeneralAssumptions!$F$157="Automatic",(1/BJ72)*NORMDIST((LN($D$76)-BJ73)/BJ72,0,1,FALSE),BJ74*BJ75)</f>
        <v>#VALUE!</v>
      </c>
      <c r="BK78" s="22" t="e">
        <f>IF(InputDataA_GeneralAssumptions!$F$157="Automatic",(1/BK72)*NORMDIST((LN($D$76)-BK73)/BK72,0,1,FALSE),BK74*BK75)</f>
        <v>#VALUE!</v>
      </c>
      <c r="BL78" s="22" t="e">
        <f>IF(InputDataA_GeneralAssumptions!$F$157="Automatic",(1/BL72)*NORMDIST((LN($D$76)-BL73)/BL72,0,1,FALSE),BL74*BL75)</f>
        <v>#VALUE!</v>
      </c>
      <c r="BM78" s="22" t="e">
        <f>IF(InputDataA_GeneralAssumptions!$F$157="Automatic",(1/BM72)*NORMDIST((LN($D$76)-BM73)/BM72,0,1,FALSE),BM74*BM75)</f>
        <v>#VALUE!</v>
      </c>
      <c r="BN78" s="22" t="e">
        <f>IF(InputDataA_GeneralAssumptions!$F$157="Automatic",(1/BN72)*NORMDIST((LN($D$76)-BN73)/BN72,0,1,FALSE),BN74*BN75)</f>
        <v>#VALUE!</v>
      </c>
      <c r="BO78" s="22" t="e">
        <f>IF(InputDataA_GeneralAssumptions!$F$157="Automatic",(1/BO72)*NORMDIST((LN($D$76)-BO73)/BO72,0,1,FALSE),BO74*BO75)</f>
        <v>#VALUE!</v>
      </c>
      <c r="BP78" s="22" t="e">
        <f>IF(InputDataA_GeneralAssumptions!$F$157="Automatic",(1/BP72)*NORMDIST((LN($D$76)-BP73)/BP72,0,1,FALSE),BP74*BP75)</f>
        <v>#VALUE!</v>
      </c>
      <c r="BQ78" s="22" t="e">
        <f>IF(InputDataA_GeneralAssumptions!$F$157="Automatic",(1/BQ72)*NORMDIST((LN($D$76)-BQ73)/BQ72,0,1,FALSE),BQ74*BQ75)</f>
        <v>#VALUE!</v>
      </c>
      <c r="BR78" s="22" t="e">
        <f>IF(InputDataA_GeneralAssumptions!$F$157="Automatic",(1/BR72)*NORMDIST((LN($D$76)-BR73)/BR72,0,1,FALSE),BR74*BR75)</f>
        <v>#VALUE!</v>
      </c>
      <c r="BS78" s="22" t="e">
        <f>IF(InputDataA_GeneralAssumptions!$F$157="Automatic",(1/BS72)*NORMDIST((LN($D$76)-BS73)/BS72,0,1,FALSE),BS74*BS75)</f>
        <v>#VALUE!</v>
      </c>
    </row>
    <row r="79" spans="1:71">
      <c r="C79" s="201" t="s">
        <v>990</v>
      </c>
      <c r="D79" s="3"/>
      <c r="E79" s="344"/>
      <c r="F79" s="344">
        <f>InputDataA_GeneralAssumptions!J183</f>
        <v>0</v>
      </c>
      <c r="G79" s="344">
        <f>InputDataA_GeneralAssumptions!K183</f>
        <v>0</v>
      </c>
      <c r="H79" s="344">
        <f>InputDataA_GeneralAssumptions!L183</f>
        <v>0</v>
      </c>
      <c r="I79" s="344">
        <f>InputDataA_GeneralAssumptions!M183</f>
        <v>0</v>
      </c>
      <c r="J79" s="344">
        <f>InputDataA_GeneralAssumptions!N183</f>
        <v>0</v>
      </c>
      <c r="K79" s="344">
        <f>InputDataA_GeneralAssumptions!O183</f>
        <v>0</v>
      </c>
      <c r="L79" s="344">
        <f>InputDataA_GeneralAssumptions!P183</f>
        <v>0</v>
      </c>
      <c r="M79" s="344">
        <f>InputDataA_GeneralAssumptions!Q183</f>
        <v>0</v>
      </c>
      <c r="N79" s="344">
        <f>InputDataA_GeneralAssumptions!R183</f>
        <v>0</v>
      </c>
      <c r="O79" s="344">
        <f>InputDataA_GeneralAssumptions!S183</f>
        <v>0</v>
      </c>
      <c r="P79" s="344">
        <f>InputDataA_GeneralAssumptions!T183</f>
        <v>0</v>
      </c>
      <c r="Q79" s="344">
        <f>InputDataA_GeneralAssumptions!U183</f>
        <v>0</v>
      </c>
      <c r="R79" s="344">
        <f>InputDataA_GeneralAssumptions!V183</f>
        <v>0</v>
      </c>
      <c r="S79" s="344">
        <f>InputDataA_GeneralAssumptions!W183</f>
        <v>0</v>
      </c>
      <c r="T79" s="344">
        <f>InputDataA_GeneralAssumptions!X183</f>
        <v>0</v>
      </c>
      <c r="U79" s="344">
        <f>InputDataA_GeneralAssumptions!Y183</f>
        <v>0</v>
      </c>
      <c r="V79" s="344">
        <f>InputDataA_GeneralAssumptions!Z183</f>
        <v>0</v>
      </c>
      <c r="W79" s="344">
        <f>InputDataA_GeneralAssumptions!AA183</f>
        <v>0</v>
      </c>
      <c r="X79" s="344">
        <f>InputDataA_GeneralAssumptions!AB183</f>
        <v>0</v>
      </c>
      <c r="Y79" s="344">
        <f>InputDataA_GeneralAssumptions!AC183</f>
        <v>0</v>
      </c>
      <c r="Z79" s="344">
        <f>InputDataA_GeneralAssumptions!AD183</f>
        <v>0</v>
      </c>
      <c r="AA79" s="344">
        <f>InputDataA_GeneralAssumptions!AE183</f>
        <v>0</v>
      </c>
      <c r="AB79" s="344">
        <f>InputDataA_GeneralAssumptions!AF183</f>
        <v>0</v>
      </c>
      <c r="AC79" s="344">
        <f>InputDataA_GeneralAssumptions!AG183</f>
        <v>0</v>
      </c>
      <c r="AD79" s="344">
        <f>InputDataA_GeneralAssumptions!AH183</f>
        <v>0</v>
      </c>
      <c r="AE79" s="344">
        <f>InputDataA_GeneralAssumptions!AI183</f>
        <v>0</v>
      </c>
      <c r="AF79" s="344">
        <f>InputDataA_GeneralAssumptions!AJ183</f>
        <v>0</v>
      </c>
      <c r="AG79" s="344">
        <f>InputDataA_GeneralAssumptions!AK183</f>
        <v>0</v>
      </c>
      <c r="AH79" s="344">
        <f>InputDataA_GeneralAssumptions!AL183</f>
        <v>0</v>
      </c>
      <c r="AI79" s="344">
        <f>InputDataA_GeneralAssumptions!AM183</f>
        <v>0</v>
      </c>
      <c r="AJ79" s="344">
        <f>InputDataA_GeneralAssumptions!AN183</f>
        <v>0</v>
      </c>
      <c r="AK79" s="344">
        <f>InputDataA_GeneralAssumptions!AO183</f>
        <v>0</v>
      </c>
      <c r="AL79" s="344">
        <f>InputDataA_GeneralAssumptions!AP183</f>
        <v>0</v>
      </c>
      <c r="AM79" s="344">
        <f>InputDataA_GeneralAssumptions!AQ183</f>
        <v>0</v>
      </c>
      <c r="AN79" s="344">
        <f>InputDataA_GeneralAssumptions!AR183</f>
        <v>0</v>
      </c>
      <c r="AO79" s="344">
        <f>InputDataA_GeneralAssumptions!AS183</f>
        <v>0</v>
      </c>
      <c r="AP79" s="344">
        <f>InputDataA_GeneralAssumptions!AT183</f>
        <v>0</v>
      </c>
      <c r="AQ79" s="344">
        <f>InputDataA_GeneralAssumptions!AU183</f>
        <v>0</v>
      </c>
      <c r="AR79" s="344">
        <f>InputDataA_GeneralAssumptions!AV183</f>
        <v>0</v>
      </c>
      <c r="AS79" s="344">
        <f>InputDataA_GeneralAssumptions!AW183</f>
        <v>0</v>
      </c>
      <c r="AT79" s="344">
        <f>InputDataA_GeneralAssumptions!AX183</f>
        <v>0</v>
      </c>
      <c r="AU79" s="344">
        <f>InputDataA_GeneralAssumptions!AY183</f>
        <v>0</v>
      </c>
      <c r="AV79" s="344">
        <f>InputDataA_GeneralAssumptions!AZ183</f>
        <v>0</v>
      </c>
      <c r="AW79" s="344">
        <f>InputDataA_GeneralAssumptions!BA183</f>
        <v>0</v>
      </c>
      <c r="AX79" s="344">
        <f>InputDataA_GeneralAssumptions!BB183</f>
        <v>0</v>
      </c>
      <c r="AY79" s="344">
        <f>InputDataA_GeneralAssumptions!BC183</f>
        <v>0</v>
      </c>
      <c r="AZ79" s="344">
        <f>InputDataA_GeneralAssumptions!BD183</f>
        <v>0</v>
      </c>
      <c r="BA79" s="344">
        <f>InputDataA_GeneralAssumptions!BE183</f>
        <v>0</v>
      </c>
      <c r="BB79" s="344">
        <f>InputDataA_GeneralAssumptions!BF183</f>
        <v>0</v>
      </c>
      <c r="BC79" s="344">
        <f>InputDataA_GeneralAssumptions!BG183</f>
        <v>0</v>
      </c>
      <c r="BD79" s="344">
        <f>InputDataA_GeneralAssumptions!BH183</f>
        <v>0</v>
      </c>
      <c r="BE79" s="344">
        <f>InputDataA_GeneralAssumptions!BI183</f>
        <v>0</v>
      </c>
      <c r="BF79" s="344">
        <f>InputDataA_GeneralAssumptions!BJ183</f>
        <v>0</v>
      </c>
      <c r="BG79" s="344">
        <f>InputDataA_GeneralAssumptions!BK183</f>
        <v>0</v>
      </c>
      <c r="BH79" s="344">
        <f>InputDataA_GeneralAssumptions!BL183</f>
        <v>0</v>
      </c>
      <c r="BI79" s="344">
        <f>InputDataA_GeneralAssumptions!BM183</f>
        <v>0</v>
      </c>
      <c r="BJ79" s="344">
        <f>InputDataA_GeneralAssumptions!BN183</f>
        <v>0</v>
      </c>
      <c r="BK79" s="344">
        <f>InputDataA_GeneralAssumptions!BO183</f>
        <v>0</v>
      </c>
      <c r="BL79" s="344">
        <f>InputDataA_GeneralAssumptions!BP183</f>
        <v>0</v>
      </c>
      <c r="BM79" s="344">
        <f>InputDataA_GeneralAssumptions!BQ183</f>
        <v>0</v>
      </c>
      <c r="BN79" s="344">
        <f>InputDataA_GeneralAssumptions!BR183</f>
        <v>0</v>
      </c>
      <c r="BO79" s="344">
        <f>InputDataA_GeneralAssumptions!BS183</f>
        <v>0</v>
      </c>
      <c r="BP79" s="344">
        <f>InputDataA_GeneralAssumptions!BT183</f>
        <v>0</v>
      </c>
      <c r="BQ79" s="344">
        <f>InputDataA_GeneralAssumptions!BU183</f>
        <v>0</v>
      </c>
      <c r="BR79" s="344">
        <f>InputDataA_GeneralAssumptions!BV183</f>
        <v>0</v>
      </c>
      <c r="BS79" s="344">
        <f>InputDataA_GeneralAssumptions!BW183</f>
        <v>0</v>
      </c>
    </row>
    <row r="80" spans="1:71">
      <c r="C80" s="201" t="s">
        <v>991</v>
      </c>
      <c r="D80" s="3"/>
      <c r="E80" s="344"/>
      <c r="F80" s="344">
        <f>F30+F79</f>
        <v>3.6386725197754544E-3</v>
      </c>
      <c r="G80" s="344">
        <f t="shared" ref="G80:AL80" si="660">G30+G79</f>
        <v>3.796496421476947E-3</v>
      </c>
      <c r="H80" s="344">
        <f t="shared" si="660"/>
        <v>3.9094811864488488E-3</v>
      </c>
      <c r="I80" s="344">
        <f t="shared" si="660"/>
        <v>4.0995534100709552E-3</v>
      </c>
      <c r="J80" s="344">
        <f t="shared" si="660"/>
        <v>4.0916933029602198E-3</v>
      </c>
      <c r="K80" s="344">
        <f t="shared" si="660"/>
        <v>4.2408206991737529E-3</v>
      </c>
      <c r="L80" s="344">
        <f t="shared" si="660"/>
        <v>4.4049265991095155E-3</v>
      </c>
      <c r="M80" s="344">
        <f t="shared" si="660"/>
        <v>4.549087399431162E-3</v>
      </c>
      <c r="N80" s="344">
        <f t="shared" si="660"/>
        <v>4.69386423238638E-3</v>
      </c>
      <c r="O80" s="344">
        <f t="shared" si="660"/>
        <v>4.6621381249225546E-3</v>
      </c>
      <c r="P80" s="344">
        <f t="shared" si="660"/>
        <v>4.8343620032229584E-3</v>
      </c>
      <c r="Q80" s="344">
        <f t="shared" si="660"/>
        <v>4.9365419635283292E-3</v>
      </c>
      <c r="R80" s="344">
        <f t="shared" si="660"/>
        <v>4.9194639470735435E-3</v>
      </c>
      <c r="S80" s="344">
        <f t="shared" si="660"/>
        <v>4.8139355369876125E-3</v>
      </c>
      <c r="T80" s="344">
        <f t="shared" si="660"/>
        <v>4.6897305232844744E-3</v>
      </c>
      <c r="U80" s="344">
        <f t="shared" si="660"/>
        <v>4.6283802769084836E-3</v>
      </c>
      <c r="V80" s="344">
        <f t="shared" si="660"/>
        <v>4.5350554674254973E-3</v>
      </c>
      <c r="W80" s="344">
        <f t="shared" si="660"/>
        <v>4.35483480078247E-3</v>
      </c>
      <c r="X80" s="344">
        <f t="shared" si="660"/>
        <v>4.1391867418911765E-3</v>
      </c>
      <c r="Y80" s="344">
        <f t="shared" si="660"/>
        <v>3.842765259037817E-3</v>
      </c>
      <c r="Z80" s="344">
        <f t="shared" si="660"/>
        <v>3.7005685610149719E-3</v>
      </c>
      <c r="AA80" s="344">
        <f t="shared" si="660"/>
        <v>3.5990298147097199E-3</v>
      </c>
      <c r="AB80" s="344">
        <f t="shared" si="660"/>
        <v>3.6242318857839795E-3</v>
      </c>
      <c r="AC80" s="344">
        <f t="shared" si="660"/>
        <v>3.7394619006541063E-3</v>
      </c>
      <c r="AD80" s="344">
        <f t="shared" si="660"/>
        <v>3.8572440510593609E-3</v>
      </c>
      <c r="AE80" s="344">
        <f t="shared" si="660"/>
        <v>4.002933692123678E-3</v>
      </c>
      <c r="AF80" s="344">
        <f t="shared" si="660"/>
        <v>4.0701910888221171E-3</v>
      </c>
      <c r="AG80" s="344">
        <f t="shared" si="660"/>
        <v>4.047903809032638E-3</v>
      </c>
      <c r="AH80" s="344">
        <f t="shared" si="660"/>
        <v>3.9290700489271746E-3</v>
      </c>
      <c r="AI80" s="344" t="e">
        <f t="shared" si="660"/>
        <v>#VALUE!</v>
      </c>
      <c r="AJ80" s="344" t="e">
        <f t="shared" si="660"/>
        <v>#VALUE!</v>
      </c>
      <c r="AK80" s="344" t="e">
        <f t="shared" si="660"/>
        <v>#VALUE!</v>
      </c>
      <c r="AL80" s="344" t="e">
        <f t="shared" si="660"/>
        <v>#VALUE!</v>
      </c>
      <c r="AM80" s="344" t="e">
        <f t="shared" ref="AM80:BS80" si="661">AM30+AM79</f>
        <v>#VALUE!</v>
      </c>
      <c r="AN80" s="344" t="e">
        <f t="shared" si="661"/>
        <v>#VALUE!</v>
      </c>
      <c r="AO80" s="344" t="e">
        <f t="shared" si="661"/>
        <v>#VALUE!</v>
      </c>
      <c r="AP80" s="344" t="e">
        <f t="shared" si="661"/>
        <v>#VALUE!</v>
      </c>
      <c r="AQ80" s="344" t="e">
        <f t="shared" si="661"/>
        <v>#VALUE!</v>
      </c>
      <c r="AR80" s="344" t="e">
        <f t="shared" si="661"/>
        <v>#VALUE!</v>
      </c>
      <c r="AS80" s="344" t="e">
        <f t="shared" si="661"/>
        <v>#VALUE!</v>
      </c>
      <c r="AT80" s="344" t="e">
        <f t="shared" si="661"/>
        <v>#VALUE!</v>
      </c>
      <c r="AU80" s="344" t="e">
        <f t="shared" si="661"/>
        <v>#VALUE!</v>
      </c>
      <c r="AV80" s="344" t="e">
        <f t="shared" si="661"/>
        <v>#VALUE!</v>
      </c>
      <c r="AW80" s="344" t="e">
        <f t="shared" si="661"/>
        <v>#VALUE!</v>
      </c>
      <c r="AX80" s="344" t="e">
        <f t="shared" si="661"/>
        <v>#VALUE!</v>
      </c>
      <c r="AY80" s="344" t="e">
        <f t="shared" si="661"/>
        <v>#VALUE!</v>
      </c>
      <c r="AZ80" s="344" t="e">
        <f t="shared" si="661"/>
        <v>#VALUE!</v>
      </c>
      <c r="BA80" s="344" t="e">
        <f t="shared" si="661"/>
        <v>#VALUE!</v>
      </c>
      <c r="BB80" s="344" t="e">
        <f t="shared" si="661"/>
        <v>#VALUE!</v>
      </c>
      <c r="BC80" s="344" t="e">
        <f t="shared" si="661"/>
        <v>#VALUE!</v>
      </c>
      <c r="BD80" s="344" t="e">
        <f t="shared" si="661"/>
        <v>#VALUE!</v>
      </c>
      <c r="BE80" s="344" t="e">
        <f t="shared" si="661"/>
        <v>#VALUE!</v>
      </c>
      <c r="BF80" s="344" t="e">
        <f t="shared" si="661"/>
        <v>#VALUE!</v>
      </c>
      <c r="BG80" s="344" t="e">
        <f t="shared" si="661"/>
        <v>#VALUE!</v>
      </c>
      <c r="BH80" s="344" t="e">
        <f t="shared" si="661"/>
        <v>#VALUE!</v>
      </c>
      <c r="BI80" s="344" t="e">
        <f t="shared" si="661"/>
        <v>#VALUE!</v>
      </c>
      <c r="BJ80" s="344" t="e">
        <f t="shared" si="661"/>
        <v>#VALUE!</v>
      </c>
      <c r="BK80" s="344" t="e">
        <f t="shared" si="661"/>
        <v>#VALUE!</v>
      </c>
      <c r="BL80" s="344" t="e">
        <f t="shared" si="661"/>
        <v>#VALUE!</v>
      </c>
      <c r="BM80" s="344" t="e">
        <f t="shared" si="661"/>
        <v>#VALUE!</v>
      </c>
      <c r="BN80" s="344" t="e">
        <f t="shared" si="661"/>
        <v>#VALUE!</v>
      </c>
      <c r="BO80" s="344" t="e">
        <f t="shared" si="661"/>
        <v>#VALUE!</v>
      </c>
      <c r="BP80" s="344" t="e">
        <f t="shared" si="661"/>
        <v>#VALUE!</v>
      </c>
      <c r="BQ80" s="344" t="e">
        <f t="shared" si="661"/>
        <v>#VALUE!</v>
      </c>
      <c r="BR80" s="344" t="e">
        <f t="shared" si="661"/>
        <v>#VALUE!</v>
      </c>
      <c r="BS80" s="344" t="e">
        <f t="shared" si="661"/>
        <v>#VALUE!</v>
      </c>
    </row>
    <row r="81" spans="3:71">
      <c r="C81" s="201" t="s">
        <v>992</v>
      </c>
      <c r="D81" s="3"/>
      <c r="E81" s="344">
        <f>NORMSDIST(NORMSINV(0.4)-E72)</f>
        <v>0.1458015620603933</v>
      </c>
      <c r="F81" s="344">
        <f t="shared" ref="F81:AL81" si="662">NORMSDIST(NORMSINV(0.4)-F72)</f>
        <v>0.1458015620603933</v>
      </c>
      <c r="G81" s="344">
        <f t="shared" si="662"/>
        <v>0.1458015620603933</v>
      </c>
      <c r="H81" s="344">
        <f t="shared" si="662"/>
        <v>0.1458015620603933</v>
      </c>
      <c r="I81" s="344">
        <f t="shared" si="662"/>
        <v>0.1458015620603933</v>
      </c>
      <c r="J81" s="344">
        <f t="shared" si="662"/>
        <v>0.1458015620603933</v>
      </c>
      <c r="K81" s="344">
        <f t="shared" si="662"/>
        <v>0.1458015620603933</v>
      </c>
      <c r="L81" s="344">
        <f t="shared" si="662"/>
        <v>0.1458015620603933</v>
      </c>
      <c r="M81" s="344">
        <f t="shared" si="662"/>
        <v>0.1458015620603933</v>
      </c>
      <c r="N81" s="344">
        <f t="shared" si="662"/>
        <v>0.1458015620603933</v>
      </c>
      <c r="O81" s="344">
        <f t="shared" si="662"/>
        <v>0.1458015620603933</v>
      </c>
      <c r="P81" s="344">
        <f t="shared" si="662"/>
        <v>0.1458015620603933</v>
      </c>
      <c r="Q81" s="344">
        <f t="shared" si="662"/>
        <v>0.1458015620603933</v>
      </c>
      <c r="R81" s="344">
        <f t="shared" si="662"/>
        <v>0.1458015620603933</v>
      </c>
      <c r="S81" s="344">
        <f t="shared" si="662"/>
        <v>0.1458015620603933</v>
      </c>
      <c r="T81" s="344">
        <f t="shared" si="662"/>
        <v>0.1458015620603933</v>
      </c>
      <c r="U81" s="344">
        <f t="shared" si="662"/>
        <v>0.1458015620603933</v>
      </c>
      <c r="V81" s="344">
        <f t="shared" si="662"/>
        <v>0.1458015620603933</v>
      </c>
      <c r="W81" s="344">
        <f t="shared" si="662"/>
        <v>0.1458015620603933</v>
      </c>
      <c r="X81" s="344">
        <f t="shared" si="662"/>
        <v>0.1458015620603933</v>
      </c>
      <c r="Y81" s="344">
        <f t="shared" si="662"/>
        <v>0.1458015620603933</v>
      </c>
      <c r="Z81" s="344">
        <f t="shared" si="662"/>
        <v>0.1458015620603933</v>
      </c>
      <c r="AA81" s="344">
        <f t="shared" si="662"/>
        <v>0.1458015620603933</v>
      </c>
      <c r="AB81" s="344">
        <f t="shared" si="662"/>
        <v>0.1458015620603933</v>
      </c>
      <c r="AC81" s="344">
        <f t="shared" si="662"/>
        <v>0.1458015620603933</v>
      </c>
      <c r="AD81" s="344">
        <f t="shared" si="662"/>
        <v>0.1458015620603933</v>
      </c>
      <c r="AE81" s="344">
        <f t="shared" si="662"/>
        <v>0.1458015620603933</v>
      </c>
      <c r="AF81" s="344">
        <f t="shared" si="662"/>
        <v>0.1458015620603933</v>
      </c>
      <c r="AG81" s="344">
        <f t="shared" si="662"/>
        <v>0.1458015620603933</v>
      </c>
      <c r="AH81" s="344">
        <f t="shared" si="662"/>
        <v>0.1458015620603933</v>
      </c>
      <c r="AI81" s="344">
        <f t="shared" si="662"/>
        <v>0.1458015620603933</v>
      </c>
      <c r="AJ81" s="344">
        <f t="shared" si="662"/>
        <v>0.1458015620603933</v>
      </c>
      <c r="AK81" s="344">
        <f t="shared" si="662"/>
        <v>0.1458015620603933</v>
      </c>
      <c r="AL81" s="344">
        <f t="shared" si="662"/>
        <v>0.1458015620603933</v>
      </c>
      <c r="AM81" s="344">
        <f t="shared" ref="AM81:BS81" si="663">NORMSDIST(NORMSINV(0.4)-AM72)</f>
        <v>0.1458015620603933</v>
      </c>
      <c r="AN81" s="344">
        <f t="shared" si="663"/>
        <v>0.1458015620603933</v>
      </c>
      <c r="AO81" s="344">
        <f t="shared" si="663"/>
        <v>0.1458015620603933</v>
      </c>
      <c r="AP81" s="344">
        <f t="shared" si="663"/>
        <v>0.1458015620603933</v>
      </c>
      <c r="AQ81" s="344">
        <f t="shared" si="663"/>
        <v>0.1458015620603933</v>
      </c>
      <c r="AR81" s="344">
        <f t="shared" si="663"/>
        <v>0.1458015620603933</v>
      </c>
      <c r="AS81" s="344">
        <f t="shared" si="663"/>
        <v>0.1458015620603933</v>
      </c>
      <c r="AT81" s="344">
        <f t="shared" si="663"/>
        <v>0.1458015620603933</v>
      </c>
      <c r="AU81" s="344">
        <f t="shared" si="663"/>
        <v>0.1458015620603933</v>
      </c>
      <c r="AV81" s="344">
        <f t="shared" si="663"/>
        <v>0.1458015620603933</v>
      </c>
      <c r="AW81" s="344">
        <f t="shared" si="663"/>
        <v>0.1458015620603933</v>
      </c>
      <c r="AX81" s="344">
        <f t="shared" si="663"/>
        <v>0.1458015620603933</v>
      </c>
      <c r="AY81" s="344">
        <f t="shared" si="663"/>
        <v>0.1458015620603933</v>
      </c>
      <c r="AZ81" s="344">
        <f t="shared" si="663"/>
        <v>0.1458015620603933</v>
      </c>
      <c r="BA81" s="344">
        <f t="shared" si="663"/>
        <v>0.1458015620603933</v>
      </c>
      <c r="BB81" s="344">
        <f t="shared" si="663"/>
        <v>0.1458015620603933</v>
      </c>
      <c r="BC81" s="344">
        <f t="shared" si="663"/>
        <v>0.1458015620603933</v>
      </c>
      <c r="BD81" s="344">
        <f t="shared" si="663"/>
        <v>0.1458015620603933</v>
      </c>
      <c r="BE81" s="344">
        <f t="shared" si="663"/>
        <v>0.1458015620603933</v>
      </c>
      <c r="BF81" s="344">
        <f t="shared" si="663"/>
        <v>0.1458015620603933</v>
      </c>
      <c r="BG81" s="344">
        <f t="shared" si="663"/>
        <v>0.1458015620603933</v>
      </c>
      <c r="BH81" s="344">
        <f t="shared" si="663"/>
        <v>0.1458015620603933</v>
      </c>
      <c r="BI81" s="344">
        <f t="shared" si="663"/>
        <v>0.1458015620603933</v>
      </c>
      <c r="BJ81" s="344">
        <f t="shared" si="663"/>
        <v>0.1458015620603933</v>
      </c>
      <c r="BK81" s="344">
        <f t="shared" si="663"/>
        <v>0.1458015620603933</v>
      </c>
      <c r="BL81" s="344">
        <f t="shared" si="663"/>
        <v>0.1458015620603933</v>
      </c>
      <c r="BM81" s="344">
        <f t="shared" si="663"/>
        <v>0.1458015620603933</v>
      </c>
      <c r="BN81" s="344">
        <f t="shared" si="663"/>
        <v>0.1458015620603933</v>
      </c>
      <c r="BO81" s="344">
        <f t="shared" si="663"/>
        <v>0.1458015620603933</v>
      </c>
      <c r="BP81" s="344">
        <f t="shared" si="663"/>
        <v>0.1458015620603933</v>
      </c>
      <c r="BQ81" s="344">
        <f t="shared" si="663"/>
        <v>0.1458015620603933</v>
      </c>
      <c r="BR81" s="344">
        <f t="shared" si="663"/>
        <v>0.1458015620603933</v>
      </c>
      <c r="BS81" s="344">
        <f t="shared" si="663"/>
        <v>0.1458015620603933</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BS68"/>
  <sheetViews>
    <sheetView zoomScaleNormal="100" workbookViewId="0">
      <pane xSplit="5" ySplit="4" topLeftCell="AE5" activePane="bottomRight" state="frozen"/>
      <selection activeCell="F65" sqref="F65"/>
      <selection pane="topRight" activeCell="F65" sqref="F65"/>
      <selection pane="bottomLeft" activeCell="F65" sqref="F65"/>
      <selection pane="bottomRight" activeCell="AI1" sqref="AI1:BS1048576"/>
    </sheetView>
  </sheetViews>
  <sheetFormatPr defaultColWidth="11" defaultRowHeight="15.75"/>
  <cols>
    <col min="1" max="1" width="2.625" style="46" customWidth="1"/>
    <col min="2" max="2" width="5.125" style="1" customWidth="1"/>
    <col min="3" max="3" width="46.625" customWidth="1"/>
    <col min="4" max="4" width="17" customWidth="1"/>
    <col min="5" max="5" width="20.125" bestFit="1" customWidth="1"/>
    <col min="6" max="6" width="12.625" customWidth="1"/>
    <col min="7" max="7" width="11.125" customWidth="1"/>
    <col min="8" max="33" width="19" bestFit="1" customWidth="1"/>
    <col min="34" max="34" width="19" customWidth="1"/>
    <col min="35" max="37" width="19" hidden="1" customWidth="1"/>
    <col min="38" max="38" width="11.125" hidden="1" customWidth="1"/>
    <col min="39" max="71" width="11" hidden="1" customWidth="1"/>
    <col min="72" max="72" width="11" customWidth="1"/>
  </cols>
  <sheetData>
    <row r="1" spans="1:71" s="43" customFormat="1" ht="18.75">
      <c r="A1" s="59"/>
      <c r="B1" s="36">
        <f>DataSummary!B153</f>
        <v>1</v>
      </c>
      <c r="C1" s="49" t="s">
        <v>1016</v>
      </c>
      <c r="D1" s="299" t="s">
        <v>739</v>
      </c>
      <c r="E1" s="367">
        <f>InputDataA_GeneralAssumptions!D28</f>
        <v>0.02</v>
      </c>
      <c r="F1" s="326"/>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row>
    <row r="2" spans="1:71" s="9" customFormat="1">
      <c r="A2" s="1" t="s">
        <v>740</v>
      </c>
      <c r="B2" s="300">
        <f>InputDataA_GeneralAssumptions!I9*1</f>
        <v>0.17</v>
      </c>
      <c r="C2" s="39" t="s">
        <v>0</v>
      </c>
      <c r="D2" s="374">
        <f>InputDataA_GeneralAssumptions!D18</f>
        <v>0.54391765594482422</v>
      </c>
      <c r="AG2" s="775"/>
      <c r="AH2" s="775" t="str">
        <f>"30 hidden columns for years "&amp;AH4+1&amp;" to "&amp;AO4+30&amp;" --&gt;"</f>
        <v>30 hidden columns for years 2051 to 2087 --&gt;</v>
      </c>
      <c r="AL2" s="152" t="str">
        <f>"30 hidden columns for years "&amp;AL4+1&amp;" to "&amp;BS4&amp;" --&gt;"</f>
        <v>30 hidden columns for years 2055 to 2087 --&gt;</v>
      </c>
      <c r="AM2" s="328" t="s">
        <v>1082</v>
      </c>
    </row>
    <row r="3" spans="1:71" s="9" customFormat="1">
      <c r="A3" s="60"/>
      <c r="B3" s="1"/>
      <c r="C3" s="125" t="s">
        <v>738</v>
      </c>
      <c r="D3" s="26">
        <f>InputDataA_GeneralAssumptions!I28</f>
        <v>3.9814812933635375E-2</v>
      </c>
    </row>
    <row r="4" spans="1:71">
      <c r="C4" s="347" t="s">
        <v>745</v>
      </c>
      <c r="D4" s="348">
        <f>VLOOKUP(InputDataA_GeneralAssumptions!$I$11,DataSummary!A403:B404,2,FALSE)</f>
        <v>1</v>
      </c>
      <c r="E4" s="32">
        <f>InputDataA_GeneralAssumptions!D7</f>
        <v>2021</v>
      </c>
      <c r="F4" s="32">
        <f>E4+1</f>
        <v>2022</v>
      </c>
      <c r="G4" s="32">
        <f t="shared" ref="G4:AM4" si="0">F4+1</f>
        <v>2023</v>
      </c>
      <c r="H4" s="32">
        <f t="shared" si="0"/>
        <v>2024</v>
      </c>
      <c r="I4" s="32">
        <f t="shared" si="0"/>
        <v>2025</v>
      </c>
      <c r="J4" s="32">
        <f t="shared" si="0"/>
        <v>2026</v>
      </c>
      <c r="K4" s="32">
        <f t="shared" si="0"/>
        <v>2027</v>
      </c>
      <c r="L4" s="32">
        <f t="shared" si="0"/>
        <v>2028</v>
      </c>
      <c r="M4" s="32">
        <f t="shared" si="0"/>
        <v>2029</v>
      </c>
      <c r="N4" s="32">
        <f t="shared" si="0"/>
        <v>2030</v>
      </c>
      <c r="O4" s="32">
        <f t="shared" si="0"/>
        <v>2031</v>
      </c>
      <c r="P4" s="32">
        <f t="shared" si="0"/>
        <v>2032</v>
      </c>
      <c r="Q4" s="32">
        <f t="shared" si="0"/>
        <v>2033</v>
      </c>
      <c r="R4" s="32">
        <f t="shared" si="0"/>
        <v>2034</v>
      </c>
      <c r="S4" s="32">
        <f t="shared" si="0"/>
        <v>2035</v>
      </c>
      <c r="T4" s="32">
        <f t="shared" si="0"/>
        <v>2036</v>
      </c>
      <c r="U4" s="32">
        <f t="shared" si="0"/>
        <v>2037</v>
      </c>
      <c r="V4" s="32">
        <f t="shared" si="0"/>
        <v>2038</v>
      </c>
      <c r="W4" s="32">
        <f t="shared" si="0"/>
        <v>2039</v>
      </c>
      <c r="X4" s="32">
        <f t="shared" si="0"/>
        <v>2040</v>
      </c>
      <c r="Y4" s="32">
        <f t="shared" si="0"/>
        <v>2041</v>
      </c>
      <c r="Z4" s="32">
        <f t="shared" si="0"/>
        <v>2042</v>
      </c>
      <c r="AA4" s="32">
        <f t="shared" si="0"/>
        <v>2043</v>
      </c>
      <c r="AB4" s="32">
        <f t="shared" si="0"/>
        <v>2044</v>
      </c>
      <c r="AC4" s="32">
        <f t="shared" si="0"/>
        <v>2045</v>
      </c>
      <c r="AD4" s="32">
        <f t="shared" si="0"/>
        <v>2046</v>
      </c>
      <c r="AE4" s="32">
        <f t="shared" si="0"/>
        <v>2047</v>
      </c>
      <c r="AF4" s="32">
        <f t="shared" si="0"/>
        <v>2048</v>
      </c>
      <c r="AG4" s="32">
        <f t="shared" si="0"/>
        <v>2049</v>
      </c>
      <c r="AH4" s="32">
        <f t="shared" si="0"/>
        <v>2050</v>
      </c>
      <c r="AI4" s="32">
        <f t="shared" si="0"/>
        <v>2051</v>
      </c>
      <c r="AJ4" s="32">
        <f t="shared" si="0"/>
        <v>2052</v>
      </c>
      <c r="AK4" s="32">
        <f t="shared" si="0"/>
        <v>2053</v>
      </c>
      <c r="AL4" s="32">
        <f t="shared" si="0"/>
        <v>2054</v>
      </c>
      <c r="AM4" s="32">
        <f t="shared" si="0"/>
        <v>2055</v>
      </c>
      <c r="AN4" s="32">
        <f t="shared" ref="AN4" si="1">AM4+1</f>
        <v>2056</v>
      </c>
      <c r="AO4" s="32">
        <f t="shared" ref="AO4" si="2">AN4+1</f>
        <v>2057</v>
      </c>
      <c r="AP4" s="32">
        <f t="shared" ref="AP4" si="3">AO4+1</f>
        <v>2058</v>
      </c>
      <c r="AQ4" s="32">
        <f t="shared" ref="AQ4" si="4">AP4+1</f>
        <v>2059</v>
      </c>
      <c r="AR4" s="32">
        <f t="shared" ref="AR4" si="5">AQ4+1</f>
        <v>2060</v>
      </c>
      <c r="AS4" s="32">
        <f t="shared" ref="AS4" si="6">AR4+1</f>
        <v>2061</v>
      </c>
      <c r="AT4" s="32">
        <f t="shared" ref="AT4" si="7">AS4+1</f>
        <v>2062</v>
      </c>
      <c r="AU4" s="32">
        <f t="shared" ref="AU4" si="8">AT4+1</f>
        <v>2063</v>
      </c>
      <c r="AV4" s="32">
        <f t="shared" ref="AV4" si="9">AU4+1</f>
        <v>2064</v>
      </c>
      <c r="AW4" s="32">
        <f t="shared" ref="AW4" si="10">AV4+1</f>
        <v>2065</v>
      </c>
      <c r="AX4" s="32">
        <f t="shared" ref="AX4" si="11">AW4+1</f>
        <v>2066</v>
      </c>
      <c r="AY4" s="32">
        <f t="shared" ref="AY4" si="12">AX4+1</f>
        <v>2067</v>
      </c>
      <c r="AZ4" s="32">
        <f t="shared" ref="AZ4" si="13">AY4+1</f>
        <v>2068</v>
      </c>
      <c r="BA4" s="32">
        <f t="shared" ref="BA4" si="14">AZ4+1</f>
        <v>2069</v>
      </c>
      <c r="BB4" s="32">
        <f t="shared" ref="BB4" si="15">BA4+1</f>
        <v>2070</v>
      </c>
      <c r="BC4" s="32">
        <f t="shared" ref="BC4" si="16">BB4+1</f>
        <v>2071</v>
      </c>
      <c r="BD4" s="32">
        <f t="shared" ref="BD4" si="17">BC4+1</f>
        <v>2072</v>
      </c>
      <c r="BE4" s="32">
        <f t="shared" ref="BE4" si="18">BD4+1</f>
        <v>2073</v>
      </c>
      <c r="BF4" s="32">
        <f t="shared" ref="BF4" si="19">BE4+1</f>
        <v>2074</v>
      </c>
      <c r="BG4" s="32">
        <f t="shared" ref="BG4" si="20">BF4+1</f>
        <v>2075</v>
      </c>
      <c r="BH4" s="32">
        <f t="shared" ref="BH4" si="21">BG4+1</f>
        <v>2076</v>
      </c>
      <c r="BI4" s="32">
        <f t="shared" ref="BI4" si="22">BH4+1</f>
        <v>2077</v>
      </c>
      <c r="BJ4" s="32">
        <f t="shared" ref="BJ4" si="23">BI4+1</f>
        <v>2078</v>
      </c>
      <c r="BK4" s="32">
        <f t="shared" ref="BK4" si="24">BJ4+1</f>
        <v>2079</v>
      </c>
      <c r="BL4" s="32">
        <f t="shared" ref="BL4" si="25">BK4+1</f>
        <v>2080</v>
      </c>
      <c r="BM4" s="32">
        <f t="shared" ref="BM4" si="26">BL4+1</f>
        <v>2081</v>
      </c>
      <c r="BN4" s="32">
        <f t="shared" ref="BN4" si="27">BM4+1</f>
        <v>2082</v>
      </c>
      <c r="BO4" s="32">
        <f t="shared" ref="BO4" si="28">BN4+1</f>
        <v>2083</v>
      </c>
      <c r="BP4" s="32">
        <f t="shared" ref="BP4" si="29">BO4+1</f>
        <v>2084</v>
      </c>
      <c r="BQ4" s="32">
        <f t="shared" ref="BQ4" si="30">BP4+1</f>
        <v>2085</v>
      </c>
      <c r="BR4" s="32">
        <f t="shared" ref="BR4" si="31">BQ4+1</f>
        <v>2086</v>
      </c>
      <c r="BS4" s="32">
        <f t="shared" ref="BS4" si="32">BR4+1</f>
        <v>2087</v>
      </c>
    </row>
    <row r="5" spans="1:71" s="9" customFormat="1">
      <c r="A5" s="60"/>
      <c r="B5" s="1"/>
      <c r="C5" s="35" t="s">
        <v>493</v>
      </c>
      <c r="D5" s="34"/>
      <c r="E5" s="34"/>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row>
    <row r="6" spans="1:71" s="9" customFormat="1">
      <c r="A6" s="60"/>
      <c r="C6" s="416" t="str">
        <f>VLOOKUP(InputDataB_ModelSpecAssumptions!D34,DataSummary!$A$142:$C$145,3,FALSE)</f>
        <v>Real GDP annual growth rate</v>
      </c>
      <c r="D6" s="417" t="s">
        <v>492</v>
      </c>
      <c r="E6" s="37">
        <f>InputDataB_ModelSpecAssumptions!I29</f>
        <v>-1.7717063426971436E-2</v>
      </c>
      <c r="F6" s="37">
        <f>InputDataB_ModelSpecAssumptions!J29</f>
        <v>-1.7717063426971436E-2</v>
      </c>
      <c r="G6" s="37">
        <f>InputDataB_ModelSpecAssumptions!K29</f>
        <v>-1.7717063426971436E-2</v>
      </c>
      <c r="H6" s="37">
        <f>InputDataB_ModelSpecAssumptions!L29</f>
        <v>-1.7717063426971436E-2</v>
      </c>
      <c r="I6" s="37">
        <f>InputDataB_ModelSpecAssumptions!M29</f>
        <v>-1.7717063426971436E-2</v>
      </c>
      <c r="J6" s="37">
        <f>InputDataB_ModelSpecAssumptions!N29</f>
        <v>-1.7717063426971436E-2</v>
      </c>
      <c r="K6" s="37">
        <f>InputDataB_ModelSpecAssumptions!O29</f>
        <v>-1.7717063426971436E-2</v>
      </c>
      <c r="L6" s="37">
        <f>InputDataB_ModelSpecAssumptions!P29</f>
        <v>-1.7717063426971436E-2</v>
      </c>
      <c r="M6" s="37">
        <f>InputDataB_ModelSpecAssumptions!Q29</f>
        <v>-1.7717063426971436E-2</v>
      </c>
      <c r="N6" s="37">
        <f>InputDataB_ModelSpecAssumptions!R29</f>
        <v>-1.7717063426971436E-2</v>
      </c>
      <c r="O6" s="37">
        <f>InputDataB_ModelSpecAssumptions!S29</f>
        <v>-1.7717063426971436E-2</v>
      </c>
      <c r="P6" s="37">
        <f>InputDataB_ModelSpecAssumptions!T29</f>
        <v>-1.7717063426971436E-2</v>
      </c>
      <c r="Q6" s="37">
        <f>InputDataB_ModelSpecAssumptions!U29</f>
        <v>-1.7717063426971436E-2</v>
      </c>
      <c r="R6" s="37">
        <f>InputDataB_ModelSpecAssumptions!V29</f>
        <v>-1.7717063426971436E-2</v>
      </c>
      <c r="S6" s="37">
        <f>InputDataB_ModelSpecAssumptions!W29</f>
        <v>-1.7717063426971436E-2</v>
      </c>
      <c r="T6" s="37">
        <f>InputDataB_ModelSpecAssumptions!X29</f>
        <v>-1.7717063426971436E-2</v>
      </c>
      <c r="U6" s="37">
        <f>InputDataB_ModelSpecAssumptions!Y29</f>
        <v>-1.7717063426971436E-2</v>
      </c>
      <c r="V6" s="37">
        <f>InputDataB_ModelSpecAssumptions!Z29</f>
        <v>-1.7717063426971436E-2</v>
      </c>
      <c r="W6" s="37">
        <f>InputDataB_ModelSpecAssumptions!AA29</f>
        <v>-1.7717063426971436E-2</v>
      </c>
      <c r="X6" s="37">
        <f>InputDataB_ModelSpecAssumptions!AB29</f>
        <v>-1.7717063426971436E-2</v>
      </c>
      <c r="Y6" s="37">
        <f>InputDataB_ModelSpecAssumptions!AC29</f>
        <v>-1.7717063426971436E-2</v>
      </c>
      <c r="Z6" s="37">
        <f>InputDataB_ModelSpecAssumptions!AD29</f>
        <v>-1.7717063426971436E-2</v>
      </c>
      <c r="AA6" s="37">
        <f>InputDataB_ModelSpecAssumptions!AE29</f>
        <v>-1.7717063426971436E-2</v>
      </c>
      <c r="AB6" s="37">
        <f>InputDataB_ModelSpecAssumptions!AF29</f>
        <v>-1.7717063426971436E-2</v>
      </c>
      <c r="AC6" s="37">
        <f>InputDataB_ModelSpecAssumptions!AG29</f>
        <v>-1.7717063426971436E-2</v>
      </c>
      <c r="AD6" s="37">
        <f>InputDataB_ModelSpecAssumptions!AH29</f>
        <v>-1.7717063426971436E-2</v>
      </c>
      <c r="AE6" s="37">
        <f>InputDataB_ModelSpecAssumptions!AI29</f>
        <v>-1.7717063426971436E-2</v>
      </c>
      <c r="AF6" s="37">
        <f>InputDataB_ModelSpecAssumptions!AJ29</f>
        <v>-1.7717063426971436E-2</v>
      </c>
      <c r="AG6" s="37">
        <f>InputDataB_ModelSpecAssumptions!AK29</f>
        <v>-1.7717063426971436E-2</v>
      </c>
      <c r="AH6" s="37">
        <f>InputDataB_ModelSpecAssumptions!AL29</f>
        <v>-1.7717063426971436E-2</v>
      </c>
      <c r="AI6" s="37">
        <f>InputDataB_ModelSpecAssumptions!AM29</f>
        <v>-1.7717063426971436E-2</v>
      </c>
      <c r="AJ6" s="37">
        <f>InputDataB_ModelSpecAssumptions!AN29</f>
        <v>-1.7717063426971436E-2</v>
      </c>
      <c r="AK6" s="37">
        <f>InputDataB_ModelSpecAssumptions!AO29</f>
        <v>-1.7717063426971436E-2</v>
      </c>
      <c r="AL6" s="37">
        <f>InputDataB_ModelSpecAssumptions!AP29</f>
        <v>-1.7717063426971436E-2</v>
      </c>
      <c r="AM6" s="37">
        <f>InputDataB_ModelSpecAssumptions!AQ29</f>
        <v>-1.7717063426971436E-2</v>
      </c>
      <c r="AN6" s="37">
        <f>InputDataB_ModelSpecAssumptions!AR29</f>
        <v>-1.7717063426971436E-2</v>
      </c>
      <c r="AO6" s="37">
        <f>InputDataB_ModelSpecAssumptions!AS29</f>
        <v>-1.7717063426971436E-2</v>
      </c>
      <c r="AP6" s="37">
        <f>InputDataB_ModelSpecAssumptions!AT29</f>
        <v>-1.7717063426971436E-2</v>
      </c>
      <c r="AQ6" s="37">
        <f>InputDataB_ModelSpecAssumptions!AU29</f>
        <v>-1.7717063426971436E-2</v>
      </c>
      <c r="AR6" s="37">
        <f>InputDataB_ModelSpecAssumptions!AV29</f>
        <v>-1.7717063426971436E-2</v>
      </c>
      <c r="AS6" s="37">
        <f>InputDataB_ModelSpecAssumptions!AW29</f>
        <v>-1.7717063426971436E-2</v>
      </c>
      <c r="AT6" s="37">
        <f>InputDataB_ModelSpecAssumptions!AX29</f>
        <v>-1.7717063426971436E-2</v>
      </c>
      <c r="AU6" s="37">
        <f>InputDataB_ModelSpecAssumptions!AY29</f>
        <v>-1.7717063426971436E-2</v>
      </c>
      <c r="AV6" s="37">
        <f>InputDataB_ModelSpecAssumptions!AZ29</f>
        <v>-1.7717063426971436E-2</v>
      </c>
      <c r="AW6" s="37">
        <f>InputDataB_ModelSpecAssumptions!BA29</f>
        <v>-1.7717063426971436E-2</v>
      </c>
      <c r="AX6" s="37">
        <f>InputDataB_ModelSpecAssumptions!BB29</f>
        <v>-1.7717063426971436E-2</v>
      </c>
      <c r="AY6" s="37">
        <f>InputDataB_ModelSpecAssumptions!BC29</f>
        <v>-1.7717063426971436E-2</v>
      </c>
      <c r="AZ6" s="37">
        <f>InputDataB_ModelSpecAssumptions!BD29</f>
        <v>-1.7717063426971436E-2</v>
      </c>
      <c r="BA6" s="37">
        <f>InputDataB_ModelSpecAssumptions!BE29</f>
        <v>-1.7717063426971436E-2</v>
      </c>
      <c r="BB6" s="37">
        <f>InputDataB_ModelSpecAssumptions!BF29</f>
        <v>-1.7717063426971436E-2</v>
      </c>
      <c r="BC6" s="37">
        <f>InputDataB_ModelSpecAssumptions!BG29</f>
        <v>-1.7717063426971436E-2</v>
      </c>
      <c r="BD6" s="37">
        <f>InputDataB_ModelSpecAssumptions!BH29</f>
        <v>-1.7717063426971436E-2</v>
      </c>
      <c r="BE6" s="37">
        <f>InputDataB_ModelSpecAssumptions!BI29</f>
        <v>-1.7717063426971436E-2</v>
      </c>
      <c r="BF6" s="37">
        <f>InputDataB_ModelSpecAssumptions!BJ29</f>
        <v>-1.7717063426971436E-2</v>
      </c>
      <c r="BG6" s="37">
        <f>InputDataB_ModelSpecAssumptions!BK29</f>
        <v>-1.7717063426971436E-2</v>
      </c>
      <c r="BH6" s="37">
        <f>InputDataB_ModelSpecAssumptions!BL29</f>
        <v>-1.7717063426971436E-2</v>
      </c>
      <c r="BI6" s="37">
        <f>InputDataB_ModelSpecAssumptions!BM29</f>
        <v>-1.7717063426971436E-2</v>
      </c>
      <c r="BJ6" s="37">
        <f>InputDataB_ModelSpecAssumptions!BN29</f>
        <v>-1.7717063426971436E-2</v>
      </c>
      <c r="BK6" s="37">
        <f>InputDataB_ModelSpecAssumptions!BO29</f>
        <v>-1.7717063426971436E-2</v>
      </c>
      <c r="BL6" s="37">
        <f>InputDataB_ModelSpecAssumptions!BP29</f>
        <v>-1.7717063426971436E-2</v>
      </c>
      <c r="BM6" s="37">
        <f>InputDataB_ModelSpecAssumptions!BQ29</f>
        <v>-1.7717063426971436E-2</v>
      </c>
      <c r="BN6" s="37">
        <f>InputDataB_ModelSpecAssumptions!BR29</f>
        <v>-1.7717063426971436E-2</v>
      </c>
      <c r="BO6" s="37">
        <f>InputDataB_ModelSpecAssumptions!BS29</f>
        <v>-1.7717063426971436E-2</v>
      </c>
      <c r="BP6" s="37">
        <f>InputDataB_ModelSpecAssumptions!BT29</f>
        <v>-1.7717063426971436E-2</v>
      </c>
      <c r="BQ6" s="37">
        <f>InputDataB_ModelSpecAssumptions!BU29</f>
        <v>-1.7717063426971436E-2</v>
      </c>
      <c r="BR6" s="37">
        <f>InputDataB_ModelSpecAssumptions!BV29</f>
        <v>-1.7717063426971436E-2</v>
      </c>
      <c r="BS6" s="37">
        <f>InputDataB_ModelSpecAssumptions!BW29</f>
        <v>-1.7717063426971436E-2</v>
      </c>
    </row>
    <row r="7" spans="1:71">
      <c r="C7" s="418" t="s">
        <v>439</v>
      </c>
      <c r="D7" s="419" t="s">
        <v>673</v>
      </c>
      <c r="E7" s="344">
        <f>DataSummary!D75</f>
        <v>-3.1035196036100388E-2</v>
      </c>
      <c r="F7" s="344">
        <f>IF(VLOOKUP(InputDataB_ModelSpecAssumptions!$D$34,DataSummary!$A$142:$B$145,2,FALSE)=1,(1+Submodel2!F6)/(1+F10)-1,IF(VLOOKUP(InputDataB_ModelSpecAssumptions!$D$34,DataSummary!$A$142:$B$145,2,FALSE)=3,Submodel2!F6/Submodel2!E6-1,IF(VLOOKUP(InputDataB_ModelSpecAssumptions!$D$34,DataSummary!$A$142:$B$145,2,FALSE)=4,F58,Submodel2!F6)))</f>
        <v>-2.6308955398381739E-2</v>
      </c>
      <c r="G7" s="344">
        <f>IF(VLOOKUP(InputDataB_ModelSpecAssumptions!$D$34,DataSummary!$A$142:$B$145,2,FALSE)=1,(1+Submodel2!G6)/(1+G10)-1,IF(VLOOKUP(InputDataB_ModelSpecAssumptions!$D$34,DataSummary!$A$142:$B$145,2,FALSE)=3,Submodel2!G6/Submodel2!F6-1,IF(VLOOKUP(InputDataB_ModelSpecAssumptions!$D$34,DataSummary!$A$142:$B$145,2,FALSE)=4,G58,Submodel2!G6)))</f>
        <v>-2.6109039745094265E-2</v>
      </c>
      <c r="H7" s="344">
        <f>IF(VLOOKUP(InputDataB_ModelSpecAssumptions!$D$34,DataSummary!$A$142:$B$145,2,FALSE)=1,(1+Submodel2!H6)/(1+H10)-1,IF(VLOOKUP(InputDataB_ModelSpecAssumptions!$D$34,DataSummary!$A$142:$B$145,2,FALSE)=3,Submodel2!H6/Submodel2!G6-1,IF(VLOOKUP(InputDataB_ModelSpecAssumptions!$D$34,DataSummary!$A$142:$B$145,2,FALSE)=4,H58,Submodel2!H6)))</f>
        <v>-2.5955025900572526E-2</v>
      </c>
      <c r="I7" s="344">
        <f>IF(VLOOKUP(InputDataB_ModelSpecAssumptions!$D$34,DataSummary!$A$142:$B$145,2,FALSE)=1,(1+Submodel2!I6)/(1+I10)-1,IF(VLOOKUP(InputDataB_ModelSpecAssumptions!$D$34,DataSummary!$A$142:$B$145,2,FALSE)=3,Submodel2!I6/Submodel2!H6-1,IF(VLOOKUP(InputDataB_ModelSpecAssumptions!$D$34,DataSummary!$A$142:$B$145,2,FALSE)=4,I58,Submodel2!I6)))</f>
        <v>-2.5763123623524731E-2</v>
      </c>
      <c r="J7" s="344">
        <f>IF(VLOOKUP(InputDataB_ModelSpecAssumptions!$D$34,DataSummary!$A$142:$B$145,2,FALSE)=1,(1+Submodel2!J6)/(1+J10)-1,IF(VLOOKUP(InputDataB_ModelSpecAssumptions!$D$34,DataSummary!$A$142:$B$145,2,FALSE)=3,Submodel2!J6/Submodel2!I6-1,IF(VLOOKUP(InputDataB_ModelSpecAssumptions!$D$34,DataSummary!$A$142:$B$145,2,FALSE)=4,J58,Submodel2!J6)))</f>
        <v>-2.5575326919555663E-2</v>
      </c>
      <c r="K7" s="344">
        <f>IF(VLOOKUP(InputDataB_ModelSpecAssumptions!$D$34,DataSummary!$A$142:$B$145,2,FALSE)=1,(1+Submodel2!K6)/(1+K10)-1,IF(VLOOKUP(InputDataB_ModelSpecAssumptions!$D$34,DataSummary!$A$142:$B$145,2,FALSE)=3,Submodel2!K6/Submodel2!J6-1,IF(VLOOKUP(InputDataB_ModelSpecAssumptions!$D$34,DataSummary!$A$142:$B$145,2,FALSE)=4,K58,Submodel2!K6)))</f>
        <v>-2.5391467785352839E-2</v>
      </c>
      <c r="L7" s="344">
        <f>IF(VLOOKUP(InputDataB_ModelSpecAssumptions!$D$34,DataSummary!$A$142:$B$145,2,FALSE)=1,(1+Submodel2!L6)/(1+L10)-1,IF(VLOOKUP(InputDataB_ModelSpecAssumptions!$D$34,DataSummary!$A$142:$B$145,2,FALSE)=3,Submodel2!L6/Submodel2!K6-1,IF(VLOOKUP(InputDataB_ModelSpecAssumptions!$D$34,DataSummary!$A$142:$B$145,2,FALSE)=4,L58,Submodel2!L6)))</f>
        <v>-2.5211386392412383E-2</v>
      </c>
      <c r="M7" s="344">
        <f>IF(VLOOKUP(InputDataB_ModelSpecAssumptions!$D$34,DataSummary!$A$142:$B$145,2,FALSE)=1,(1+Submodel2!M6)/(1+M10)-1,IF(VLOOKUP(InputDataB_ModelSpecAssumptions!$D$34,DataSummary!$A$142:$B$145,2,FALSE)=3,Submodel2!M6/Submodel2!L6-1,IF(VLOOKUP(InputDataB_ModelSpecAssumptions!$D$34,DataSummary!$A$142:$B$145,2,FALSE)=4,M58,Submodel2!M6)))</f>
        <v>-2.5034930576226078E-2</v>
      </c>
      <c r="N7" s="344">
        <f>IF(VLOOKUP(InputDataB_ModelSpecAssumptions!$D$34,DataSummary!$A$142:$B$145,2,FALSE)=1,(1+Submodel2!N6)/(1+N10)-1,IF(VLOOKUP(InputDataB_ModelSpecAssumptions!$D$34,DataSummary!$A$142:$B$145,2,FALSE)=3,Submodel2!N6/Submodel2!M6-1,IF(VLOOKUP(InputDataB_ModelSpecAssumptions!$D$34,DataSummary!$A$142:$B$145,2,FALSE)=4,N58,Submodel2!N6)))</f>
        <v>-2.484214232971993E-2</v>
      </c>
      <c r="O7" s="344">
        <f>IF(VLOOKUP(InputDataB_ModelSpecAssumptions!$D$34,DataSummary!$A$142:$B$145,2,FALSE)=1,(1+Submodel2!O6)/(1+O10)-1,IF(VLOOKUP(InputDataB_ModelSpecAssumptions!$D$34,DataSummary!$A$142:$B$145,2,FALSE)=3,Submodel2!O6/Submodel2!N6-1,IF(VLOOKUP(InputDataB_ModelSpecAssumptions!$D$34,DataSummary!$A$142:$B$145,2,FALSE)=4,O58,Submodel2!O6)))</f>
        <v>-2.4672787094199067E-2</v>
      </c>
      <c r="P7" s="344">
        <f>IF(VLOOKUP(InputDataB_ModelSpecAssumptions!$D$34,DataSummary!$A$142:$B$145,2,FALSE)=1,(1+Submodel2!P6)/(1+P10)-1,IF(VLOOKUP(InputDataB_ModelSpecAssumptions!$D$34,DataSummary!$A$142:$B$145,2,FALSE)=3,Submodel2!P6/Submodel2!O6-1,IF(VLOOKUP(InputDataB_ModelSpecAssumptions!$D$34,DataSummary!$A$142:$B$145,2,FALSE)=4,P58,Submodel2!P6)))</f>
        <v>-2.4487085269035869E-2</v>
      </c>
      <c r="Q7" s="344">
        <f>IF(VLOOKUP(InputDataB_ModelSpecAssumptions!$D$34,DataSummary!$A$142:$B$145,2,FALSE)=1,(1+Submodel2!Q6)/(1+Q10)-1,IF(VLOOKUP(InputDataB_ModelSpecAssumptions!$D$34,DataSummary!$A$142:$B$145,2,FALSE)=3,Submodel2!Q6/Submodel2!P6-1,IF(VLOOKUP(InputDataB_ModelSpecAssumptions!$D$34,DataSummary!$A$142:$B$145,2,FALSE)=4,Q58,Submodel2!Q6)))</f>
        <v>-2.4304843275826382E-2</v>
      </c>
      <c r="R7" s="344">
        <f>IF(VLOOKUP(InputDataB_ModelSpecAssumptions!$D$34,DataSummary!$A$142:$B$145,2,FALSE)=1,(1+Submodel2!R6)/(1+R10)-1,IF(VLOOKUP(InputDataB_ModelSpecAssumptions!$D$34,DataSummary!$A$142:$B$145,2,FALSE)=3,Submodel2!R6/Submodel2!Q6-1,IF(VLOOKUP(InputDataB_ModelSpecAssumptions!$D$34,DataSummary!$A$142:$B$145,2,FALSE)=4,R58,Submodel2!R6)))</f>
        <v>-2.4125916292174532E-2</v>
      </c>
      <c r="S7" s="344">
        <f>IF(VLOOKUP(InputDataB_ModelSpecAssumptions!$D$34,DataSummary!$A$142:$B$145,2,FALSE)=1,(1+Submodel2!S6)/(1+S10)-1,IF(VLOOKUP(InputDataB_ModelSpecAssumptions!$D$34,DataSummary!$A$142:$B$145,2,FALSE)=3,Submodel2!S6/Submodel2!R6-1,IF(VLOOKUP(InputDataB_ModelSpecAssumptions!$D$34,DataSummary!$A$142:$B$145,2,FALSE)=4,S58,Submodel2!S6)))</f>
        <v>-2.3969340727909572E-2</v>
      </c>
      <c r="T7" s="344">
        <f>IF(VLOOKUP(InputDataB_ModelSpecAssumptions!$D$34,DataSummary!$A$142:$B$145,2,FALSE)=1,(1+Submodel2!T6)/(1+T10)-1,IF(VLOOKUP(InputDataB_ModelSpecAssumptions!$D$34,DataSummary!$A$142:$B$145,2,FALSE)=3,Submodel2!T6/Submodel2!S6-1,IF(VLOOKUP(InputDataB_ModelSpecAssumptions!$D$34,DataSummary!$A$142:$B$145,2,FALSE)=4,T58,Submodel2!T6)))</f>
        <v>-2.3815460057849847E-2</v>
      </c>
      <c r="U7" s="344">
        <f>IF(VLOOKUP(InputDataB_ModelSpecAssumptions!$D$34,DataSummary!$A$142:$B$145,2,FALSE)=1,(1+Submodel2!U6)/(1+U10)-1,IF(VLOOKUP(InputDataB_ModelSpecAssumptions!$D$34,DataSummary!$A$142:$B$145,2,FALSE)=3,Submodel2!U6/Submodel2!T6-1,IF(VLOOKUP(InputDataB_ModelSpecAssumptions!$D$34,DataSummary!$A$142:$B$145,2,FALSE)=4,U58,Submodel2!U6)))</f>
        <v>-2.3664170643915572E-2</v>
      </c>
      <c r="V7" s="344">
        <f>IF(VLOOKUP(InputDataB_ModelSpecAssumptions!$D$34,DataSummary!$A$142:$B$145,2,FALSE)=1,(1+Submodel2!V6)/(1+V10)-1,IF(VLOOKUP(InputDataB_ModelSpecAssumptions!$D$34,DataSummary!$A$142:$B$145,2,FALSE)=3,Submodel2!V6/Submodel2!U6-1,IF(VLOOKUP(InputDataB_ModelSpecAssumptions!$D$34,DataSummary!$A$142:$B$145,2,FALSE)=4,V58,Submodel2!V6)))</f>
        <v>-2.3496535930825124E-2</v>
      </c>
      <c r="W7" s="344">
        <f>IF(VLOOKUP(InputDataB_ModelSpecAssumptions!$D$34,DataSummary!$A$142:$B$145,2,FALSE)=1,(1+Submodel2!W6)/(1+W10)-1,IF(VLOOKUP(InputDataB_ModelSpecAssumptions!$D$34,DataSummary!$A$142:$B$145,2,FALSE)=3,Submodel2!W6/Submodel2!V6-1,IF(VLOOKUP(InputDataB_ModelSpecAssumptions!$D$34,DataSummary!$A$142:$B$145,2,FALSE)=4,W58,Submodel2!W6)))</f>
        <v>-2.3350348772030238E-2</v>
      </c>
      <c r="X7" s="344">
        <f>IF(VLOOKUP(InputDataB_ModelSpecAssumptions!$D$34,DataSummary!$A$142:$B$145,2,FALSE)=1,(1+Submodel2!X6)/(1+X10)-1,IF(VLOOKUP(InputDataB_ModelSpecAssumptions!$D$34,DataSummary!$A$142:$B$145,2,FALSE)=3,Submodel2!X6/Submodel2!W6-1,IF(VLOOKUP(InputDataB_ModelSpecAssumptions!$D$34,DataSummary!$A$142:$B$145,2,FALSE)=4,X58,Submodel2!X6)))</f>
        <v>-2.3206456911920914E-2</v>
      </c>
      <c r="Y7" s="344">
        <f>IF(VLOOKUP(InputDataB_ModelSpecAssumptions!$D$34,DataSummary!$A$142:$B$145,2,FALSE)=1,(1+Submodel2!Y6)/(1+Y10)-1,IF(VLOOKUP(InputDataB_ModelSpecAssumptions!$D$34,DataSummary!$A$142:$B$145,2,FALSE)=3,Submodel2!Y6/Submodel2!X6-1,IF(VLOOKUP(InputDataB_ModelSpecAssumptions!$D$34,DataSummary!$A$142:$B$145,2,FALSE)=4,Y58,Submodel2!Y6)))</f>
        <v>-2.3046240903636717E-2</v>
      </c>
      <c r="Z7" s="344">
        <f>IF(VLOOKUP(InputDataB_ModelSpecAssumptions!$D$34,DataSummary!$A$142:$B$145,2,FALSE)=1,(1+Submodel2!Z6)/(1+Z10)-1,IF(VLOOKUP(InputDataB_ModelSpecAssumptions!$D$34,DataSummary!$A$142:$B$145,2,FALSE)=3,Submodel2!Z6/Submodel2!Y6-1,IF(VLOOKUP(InputDataB_ModelSpecAssumptions!$D$34,DataSummary!$A$142:$B$145,2,FALSE)=4,Z58,Submodel2!Z6)))</f>
        <v>-2.2888436939640044E-2</v>
      </c>
      <c r="AA7" s="344">
        <f>IF(VLOOKUP(InputDataB_ModelSpecAssumptions!$D$34,DataSummary!$A$142:$B$145,2,FALSE)=1,(1+Submodel2!AA6)/(1+AA10)-1,IF(VLOOKUP(InputDataB_ModelSpecAssumptions!$D$34,DataSummary!$A$142:$B$145,2,FALSE)=3,Submodel2!AA6/Submodel2!Z6-1,IF(VLOOKUP(InputDataB_ModelSpecAssumptions!$D$34,DataSummary!$A$142:$B$145,2,FALSE)=4,AA58,Submodel2!AA6)))</f>
        <v>-2.2751291137500074E-2</v>
      </c>
      <c r="AB7" s="344">
        <f>IF(VLOOKUP(InputDataB_ModelSpecAssumptions!$D$34,DataSummary!$A$142:$B$145,2,FALSE)=1,(1+Submodel2!AB6)/(1+AB10)-1,IF(VLOOKUP(InputDataB_ModelSpecAssumptions!$D$34,DataSummary!$A$142:$B$145,2,FALSE)=3,Submodel2!AB6/Submodel2!AA6-1,IF(VLOOKUP(InputDataB_ModelSpecAssumptions!$D$34,DataSummary!$A$142:$B$145,2,FALSE)=4,AB58,Submodel2!AB6)))</f>
        <v>-2.2597835667574118E-2</v>
      </c>
      <c r="AC7" s="344">
        <f>IF(VLOOKUP(InputDataB_ModelSpecAssumptions!$D$34,DataSummary!$A$142:$B$145,2,FALSE)=1,(1+Submodel2!AC6)/(1+AC10)-1,IF(VLOOKUP(InputDataB_ModelSpecAssumptions!$D$34,DataSummary!$A$142:$B$145,2,FALSE)=3,Submodel2!AC6/Submodel2!AB6-1,IF(VLOOKUP(InputDataB_ModelSpecAssumptions!$D$34,DataSummary!$A$142:$B$145,2,FALSE)=4,AC58,Submodel2!AC6)))</f>
        <v>-2.2464685160045406E-2</v>
      </c>
      <c r="AD7" s="344">
        <f>IF(VLOOKUP(InputDataB_ModelSpecAssumptions!$D$34,DataSummary!$A$142:$B$145,2,FALSE)=1,(1+Submodel2!AD6)/(1+AD10)-1,IF(VLOOKUP(InputDataB_ModelSpecAssumptions!$D$34,DataSummary!$A$142:$B$145,2,FALSE)=3,Submodel2!AD6/Submodel2!AC6-1,IF(VLOOKUP(InputDataB_ModelSpecAssumptions!$D$34,DataSummary!$A$142:$B$145,2,FALSE)=4,AD58,Submodel2!AD6)))</f>
        <v>-2.2315238773484292E-2</v>
      </c>
      <c r="AE7" s="344">
        <f>IF(VLOOKUP(InputDataB_ModelSpecAssumptions!$D$34,DataSummary!$A$142:$B$145,2,FALSE)=1,(1+Submodel2!AE6)/(1+AE10)-1,IF(VLOOKUP(InputDataB_ModelSpecAssumptions!$D$34,DataSummary!$A$142:$B$145,2,FALSE)=3,Submodel2!AE6/Submodel2!AD6-1,IF(VLOOKUP(InputDataB_ModelSpecAssumptions!$D$34,DataSummary!$A$142:$B$145,2,FALSE)=4,AE58,Submodel2!AE6)))</f>
        <v>-2.218576872283351E-2</v>
      </c>
      <c r="AF7" s="344">
        <f>IF(VLOOKUP(InputDataB_ModelSpecAssumptions!$D$34,DataSummary!$A$142:$B$145,2,FALSE)=1,(1+Submodel2!AF6)/(1+AF10)-1,IF(VLOOKUP(InputDataB_ModelSpecAssumptions!$D$34,DataSummary!$A$142:$B$145,2,FALSE)=3,Submodel2!AF6/Submodel2!AE6-1,IF(VLOOKUP(InputDataB_ModelSpecAssumptions!$D$34,DataSummary!$A$142:$B$145,2,FALSE)=4,AF58,Submodel2!AF6)))</f>
        <v>-2.2057948871440192E-2</v>
      </c>
      <c r="AG7" s="344">
        <f>IF(VLOOKUP(InputDataB_ModelSpecAssumptions!$D$34,DataSummary!$A$142:$B$145,2,FALSE)=1,(1+Submodel2!AG6)/(1+AG10)-1,IF(VLOOKUP(InputDataB_ModelSpecAssumptions!$D$34,DataSummary!$A$142:$B$145,2,FALSE)=3,Submodel2!AG6/Submodel2!AF6-1,IF(VLOOKUP(InputDataB_ModelSpecAssumptions!$D$34,DataSummary!$A$142:$B$145,2,FALSE)=4,AG58,Submodel2!AG6)))</f>
        <v>-2.1895998648661319E-2</v>
      </c>
      <c r="AH7" s="344">
        <f>IF(VLOOKUP(InputDataB_ModelSpecAssumptions!$D$34,DataSummary!$A$142:$B$145,2,FALSE)=1,(1+Submodel2!AH6)/(1+AH10)-1,IF(VLOOKUP(InputDataB_ModelSpecAssumptions!$D$34,DataSummary!$A$142:$B$145,2,FALSE)=3,Submodel2!AH6/Submodel2!AG6-1,IF(VLOOKUP(InputDataB_ModelSpecAssumptions!$D$34,DataSummary!$A$142:$B$145,2,FALSE)=4,AH58,Submodel2!AH6)))</f>
        <v>-2.173600512371332E-2</v>
      </c>
      <c r="AI7" s="344" t="e">
        <f>IF(VLOOKUP(InputDataB_ModelSpecAssumptions!$D$34,DataSummary!$A$142:$B$145,2,FALSE)=1,(1+Submodel2!AI6)/(1+AI10)-1,IF(VLOOKUP(InputDataB_ModelSpecAssumptions!$D$34,DataSummary!$A$142:$B$145,2,FALSE)=3,Submodel2!AI6/Submodel2!AH6-1,IF(VLOOKUP(InputDataB_ModelSpecAssumptions!$D$34,DataSummary!$A$142:$B$145,2,FALSE)=4,AI58,Submodel2!AI6)))</f>
        <v>#VALUE!</v>
      </c>
      <c r="AJ7" s="344" t="e">
        <f>IF(VLOOKUP(InputDataB_ModelSpecAssumptions!$D$34,DataSummary!$A$142:$B$145,2,FALSE)=1,(1+Submodel2!AJ6)/(1+AJ10)-1,IF(VLOOKUP(InputDataB_ModelSpecAssumptions!$D$34,DataSummary!$A$142:$B$145,2,FALSE)=3,Submodel2!AJ6/Submodel2!AI6-1,IF(VLOOKUP(InputDataB_ModelSpecAssumptions!$D$34,DataSummary!$A$142:$B$145,2,FALSE)=4,AJ58,Submodel2!AJ6)))</f>
        <v>#VALUE!</v>
      </c>
      <c r="AK7" s="344" t="e">
        <f>IF(VLOOKUP(InputDataB_ModelSpecAssumptions!$D$34,DataSummary!$A$142:$B$145,2,FALSE)=1,(1+Submodel2!AK6)/(1+AK10)-1,IF(VLOOKUP(InputDataB_ModelSpecAssumptions!$D$34,DataSummary!$A$142:$B$145,2,FALSE)=3,Submodel2!AK6/Submodel2!AJ6-1,IF(VLOOKUP(InputDataB_ModelSpecAssumptions!$D$34,DataSummary!$A$142:$B$145,2,FALSE)=4,AK58,Submodel2!AK6)))</f>
        <v>#VALUE!</v>
      </c>
      <c r="AL7" s="344" t="e">
        <f>IF(VLOOKUP(InputDataB_ModelSpecAssumptions!$D$34,DataSummary!$A$142:$B$145,2,FALSE)=1,(1+Submodel2!AL6)/(1+AL10)-1,IF(VLOOKUP(InputDataB_ModelSpecAssumptions!$D$34,DataSummary!$A$142:$B$145,2,FALSE)=3,Submodel2!AL6/Submodel2!AK6-1,IF(VLOOKUP(InputDataB_ModelSpecAssumptions!$D$34,DataSummary!$A$142:$B$145,2,FALSE)=4,AL58,Submodel2!AL6)))</f>
        <v>#VALUE!</v>
      </c>
      <c r="AM7" s="344" t="e">
        <f>IF(VLOOKUP(InputDataB_ModelSpecAssumptions!$D$34,DataSummary!$A$142:$B$145,2,FALSE)=1,(1+Submodel2!AM6)/(1+AM10)-1,IF(VLOOKUP(InputDataB_ModelSpecAssumptions!$D$34,DataSummary!$A$142:$B$145,2,FALSE)=3,Submodel2!AM6/Submodel2!AL6-1,IF(VLOOKUP(InputDataB_ModelSpecAssumptions!$D$34,DataSummary!$A$142:$B$145,2,FALSE)=4,AM58,Submodel2!AM6)))</f>
        <v>#VALUE!</v>
      </c>
      <c r="AN7" s="344" t="e">
        <f>IF(VLOOKUP(InputDataB_ModelSpecAssumptions!$D$34,DataSummary!$A$142:$B$145,2,FALSE)=1,(1+Submodel2!AN6)/(1+AN10)-1,IF(VLOOKUP(InputDataB_ModelSpecAssumptions!$D$34,DataSummary!$A$142:$B$145,2,FALSE)=3,Submodel2!AN6/Submodel2!AM6-1,IF(VLOOKUP(InputDataB_ModelSpecAssumptions!$D$34,DataSummary!$A$142:$B$145,2,FALSE)=4,AN58,Submodel2!AN6)))</f>
        <v>#VALUE!</v>
      </c>
      <c r="AO7" s="344" t="e">
        <f>IF(VLOOKUP(InputDataB_ModelSpecAssumptions!$D$34,DataSummary!$A$142:$B$145,2,FALSE)=1,(1+Submodel2!AO6)/(1+AO10)-1,IF(VLOOKUP(InputDataB_ModelSpecAssumptions!$D$34,DataSummary!$A$142:$B$145,2,FALSE)=3,Submodel2!AO6/Submodel2!AN6-1,IF(VLOOKUP(InputDataB_ModelSpecAssumptions!$D$34,DataSummary!$A$142:$B$145,2,FALSE)=4,AO58,Submodel2!AO6)))</f>
        <v>#VALUE!</v>
      </c>
      <c r="AP7" s="344" t="e">
        <f>IF(VLOOKUP(InputDataB_ModelSpecAssumptions!$D$34,DataSummary!$A$142:$B$145,2,FALSE)=1,(1+Submodel2!AP6)/(1+AP10)-1,IF(VLOOKUP(InputDataB_ModelSpecAssumptions!$D$34,DataSummary!$A$142:$B$145,2,FALSE)=3,Submodel2!AP6/Submodel2!AO6-1,IF(VLOOKUP(InputDataB_ModelSpecAssumptions!$D$34,DataSummary!$A$142:$B$145,2,FALSE)=4,AP58,Submodel2!AP6)))</f>
        <v>#VALUE!</v>
      </c>
      <c r="AQ7" s="344" t="e">
        <f>IF(VLOOKUP(InputDataB_ModelSpecAssumptions!$D$34,DataSummary!$A$142:$B$145,2,FALSE)=1,(1+Submodel2!AQ6)/(1+AQ10)-1,IF(VLOOKUP(InputDataB_ModelSpecAssumptions!$D$34,DataSummary!$A$142:$B$145,2,FALSE)=3,Submodel2!AQ6/Submodel2!AP6-1,IF(VLOOKUP(InputDataB_ModelSpecAssumptions!$D$34,DataSummary!$A$142:$B$145,2,FALSE)=4,AQ58,Submodel2!AQ6)))</f>
        <v>#VALUE!</v>
      </c>
      <c r="AR7" s="344" t="e">
        <f>IF(VLOOKUP(InputDataB_ModelSpecAssumptions!$D$34,DataSummary!$A$142:$B$145,2,FALSE)=1,(1+Submodel2!AR6)/(1+AR10)-1,IF(VLOOKUP(InputDataB_ModelSpecAssumptions!$D$34,DataSummary!$A$142:$B$145,2,FALSE)=3,Submodel2!AR6/Submodel2!AQ6-1,IF(VLOOKUP(InputDataB_ModelSpecAssumptions!$D$34,DataSummary!$A$142:$B$145,2,FALSE)=4,AR58,Submodel2!AR6)))</f>
        <v>#VALUE!</v>
      </c>
      <c r="AS7" s="344" t="e">
        <f>IF(VLOOKUP(InputDataB_ModelSpecAssumptions!$D$34,DataSummary!$A$142:$B$145,2,FALSE)=1,(1+Submodel2!AS6)/(1+AS10)-1,IF(VLOOKUP(InputDataB_ModelSpecAssumptions!$D$34,DataSummary!$A$142:$B$145,2,FALSE)=3,Submodel2!AS6/Submodel2!AR6-1,IF(VLOOKUP(InputDataB_ModelSpecAssumptions!$D$34,DataSummary!$A$142:$B$145,2,FALSE)=4,AS58,Submodel2!AS6)))</f>
        <v>#VALUE!</v>
      </c>
      <c r="AT7" s="344" t="e">
        <f>IF(VLOOKUP(InputDataB_ModelSpecAssumptions!$D$34,DataSummary!$A$142:$B$145,2,FALSE)=1,(1+Submodel2!AT6)/(1+AT10)-1,IF(VLOOKUP(InputDataB_ModelSpecAssumptions!$D$34,DataSummary!$A$142:$B$145,2,FALSE)=3,Submodel2!AT6/Submodel2!AS6-1,IF(VLOOKUP(InputDataB_ModelSpecAssumptions!$D$34,DataSummary!$A$142:$B$145,2,FALSE)=4,AT58,Submodel2!AT6)))</f>
        <v>#VALUE!</v>
      </c>
      <c r="AU7" s="344" t="e">
        <f>IF(VLOOKUP(InputDataB_ModelSpecAssumptions!$D$34,DataSummary!$A$142:$B$145,2,FALSE)=1,(1+Submodel2!AU6)/(1+AU10)-1,IF(VLOOKUP(InputDataB_ModelSpecAssumptions!$D$34,DataSummary!$A$142:$B$145,2,FALSE)=3,Submodel2!AU6/Submodel2!AT6-1,IF(VLOOKUP(InputDataB_ModelSpecAssumptions!$D$34,DataSummary!$A$142:$B$145,2,FALSE)=4,AU58,Submodel2!AU6)))</f>
        <v>#VALUE!</v>
      </c>
      <c r="AV7" s="344" t="e">
        <f>IF(VLOOKUP(InputDataB_ModelSpecAssumptions!$D$34,DataSummary!$A$142:$B$145,2,FALSE)=1,(1+Submodel2!AV6)/(1+AV10)-1,IF(VLOOKUP(InputDataB_ModelSpecAssumptions!$D$34,DataSummary!$A$142:$B$145,2,FALSE)=3,Submodel2!AV6/Submodel2!AU6-1,IF(VLOOKUP(InputDataB_ModelSpecAssumptions!$D$34,DataSummary!$A$142:$B$145,2,FALSE)=4,AV58,Submodel2!AV6)))</f>
        <v>#VALUE!</v>
      </c>
      <c r="AW7" s="344" t="e">
        <f>IF(VLOOKUP(InputDataB_ModelSpecAssumptions!$D$34,DataSummary!$A$142:$B$145,2,FALSE)=1,(1+Submodel2!AW6)/(1+AW10)-1,IF(VLOOKUP(InputDataB_ModelSpecAssumptions!$D$34,DataSummary!$A$142:$B$145,2,FALSE)=3,Submodel2!AW6/Submodel2!AV6-1,IF(VLOOKUP(InputDataB_ModelSpecAssumptions!$D$34,DataSummary!$A$142:$B$145,2,FALSE)=4,AW58,Submodel2!AW6)))</f>
        <v>#VALUE!</v>
      </c>
      <c r="AX7" s="344" t="e">
        <f>IF(VLOOKUP(InputDataB_ModelSpecAssumptions!$D$34,DataSummary!$A$142:$B$145,2,FALSE)=1,(1+Submodel2!AX6)/(1+AX10)-1,IF(VLOOKUP(InputDataB_ModelSpecAssumptions!$D$34,DataSummary!$A$142:$B$145,2,FALSE)=3,Submodel2!AX6/Submodel2!AW6-1,IF(VLOOKUP(InputDataB_ModelSpecAssumptions!$D$34,DataSummary!$A$142:$B$145,2,FALSE)=4,AX58,Submodel2!AX6)))</f>
        <v>#VALUE!</v>
      </c>
      <c r="AY7" s="344" t="e">
        <f>IF(VLOOKUP(InputDataB_ModelSpecAssumptions!$D$34,DataSummary!$A$142:$B$145,2,FALSE)=1,(1+Submodel2!AY6)/(1+AY10)-1,IF(VLOOKUP(InputDataB_ModelSpecAssumptions!$D$34,DataSummary!$A$142:$B$145,2,FALSE)=3,Submodel2!AY6/Submodel2!AX6-1,IF(VLOOKUP(InputDataB_ModelSpecAssumptions!$D$34,DataSummary!$A$142:$B$145,2,FALSE)=4,AY58,Submodel2!AY6)))</f>
        <v>#VALUE!</v>
      </c>
      <c r="AZ7" s="344" t="e">
        <f>IF(VLOOKUP(InputDataB_ModelSpecAssumptions!$D$34,DataSummary!$A$142:$B$145,2,FALSE)=1,(1+Submodel2!AZ6)/(1+AZ10)-1,IF(VLOOKUP(InputDataB_ModelSpecAssumptions!$D$34,DataSummary!$A$142:$B$145,2,FALSE)=3,Submodel2!AZ6/Submodel2!AY6-1,IF(VLOOKUP(InputDataB_ModelSpecAssumptions!$D$34,DataSummary!$A$142:$B$145,2,FALSE)=4,AZ58,Submodel2!AZ6)))</f>
        <v>#VALUE!</v>
      </c>
      <c r="BA7" s="344" t="e">
        <f>IF(VLOOKUP(InputDataB_ModelSpecAssumptions!$D$34,DataSummary!$A$142:$B$145,2,FALSE)=1,(1+Submodel2!BA6)/(1+BA10)-1,IF(VLOOKUP(InputDataB_ModelSpecAssumptions!$D$34,DataSummary!$A$142:$B$145,2,FALSE)=3,Submodel2!BA6/Submodel2!AZ6-1,IF(VLOOKUP(InputDataB_ModelSpecAssumptions!$D$34,DataSummary!$A$142:$B$145,2,FALSE)=4,BA58,Submodel2!BA6)))</f>
        <v>#VALUE!</v>
      </c>
      <c r="BB7" s="344" t="e">
        <f>IF(VLOOKUP(InputDataB_ModelSpecAssumptions!$D$34,DataSummary!$A$142:$B$145,2,FALSE)=1,(1+Submodel2!BB6)/(1+BB10)-1,IF(VLOOKUP(InputDataB_ModelSpecAssumptions!$D$34,DataSummary!$A$142:$B$145,2,FALSE)=3,Submodel2!BB6/Submodel2!BA6-1,IF(VLOOKUP(InputDataB_ModelSpecAssumptions!$D$34,DataSummary!$A$142:$B$145,2,FALSE)=4,BB58,Submodel2!BB6)))</f>
        <v>#VALUE!</v>
      </c>
      <c r="BC7" s="344" t="e">
        <f>IF(VLOOKUP(InputDataB_ModelSpecAssumptions!$D$34,DataSummary!$A$142:$B$145,2,FALSE)=1,(1+Submodel2!BC6)/(1+BC10)-1,IF(VLOOKUP(InputDataB_ModelSpecAssumptions!$D$34,DataSummary!$A$142:$B$145,2,FALSE)=3,Submodel2!BC6/Submodel2!BB6-1,IF(VLOOKUP(InputDataB_ModelSpecAssumptions!$D$34,DataSummary!$A$142:$B$145,2,FALSE)=4,BC58,Submodel2!BC6)))</f>
        <v>#VALUE!</v>
      </c>
      <c r="BD7" s="344" t="e">
        <f>IF(VLOOKUP(InputDataB_ModelSpecAssumptions!$D$34,DataSummary!$A$142:$B$145,2,FALSE)=1,(1+Submodel2!BD6)/(1+BD10)-1,IF(VLOOKUP(InputDataB_ModelSpecAssumptions!$D$34,DataSummary!$A$142:$B$145,2,FALSE)=3,Submodel2!BD6/Submodel2!BC6-1,IF(VLOOKUP(InputDataB_ModelSpecAssumptions!$D$34,DataSummary!$A$142:$B$145,2,FALSE)=4,BD58,Submodel2!BD6)))</f>
        <v>#VALUE!</v>
      </c>
      <c r="BE7" s="344" t="e">
        <f>IF(VLOOKUP(InputDataB_ModelSpecAssumptions!$D$34,DataSummary!$A$142:$B$145,2,FALSE)=1,(1+Submodel2!BE6)/(1+BE10)-1,IF(VLOOKUP(InputDataB_ModelSpecAssumptions!$D$34,DataSummary!$A$142:$B$145,2,FALSE)=3,Submodel2!BE6/Submodel2!BD6-1,IF(VLOOKUP(InputDataB_ModelSpecAssumptions!$D$34,DataSummary!$A$142:$B$145,2,FALSE)=4,BE58,Submodel2!BE6)))</f>
        <v>#VALUE!</v>
      </c>
      <c r="BF7" s="344" t="e">
        <f>IF(VLOOKUP(InputDataB_ModelSpecAssumptions!$D$34,DataSummary!$A$142:$B$145,2,FALSE)=1,(1+Submodel2!BF6)/(1+BF10)-1,IF(VLOOKUP(InputDataB_ModelSpecAssumptions!$D$34,DataSummary!$A$142:$B$145,2,FALSE)=3,Submodel2!BF6/Submodel2!BE6-1,IF(VLOOKUP(InputDataB_ModelSpecAssumptions!$D$34,DataSummary!$A$142:$B$145,2,FALSE)=4,BF58,Submodel2!BF6)))</f>
        <v>#VALUE!</v>
      </c>
      <c r="BG7" s="344" t="e">
        <f>IF(VLOOKUP(InputDataB_ModelSpecAssumptions!$D$34,DataSummary!$A$142:$B$145,2,FALSE)=1,(1+Submodel2!BG6)/(1+BG10)-1,IF(VLOOKUP(InputDataB_ModelSpecAssumptions!$D$34,DataSummary!$A$142:$B$145,2,FALSE)=3,Submodel2!BG6/Submodel2!BF6-1,IF(VLOOKUP(InputDataB_ModelSpecAssumptions!$D$34,DataSummary!$A$142:$B$145,2,FALSE)=4,BG58,Submodel2!BG6)))</f>
        <v>#VALUE!</v>
      </c>
      <c r="BH7" s="344" t="e">
        <f>IF(VLOOKUP(InputDataB_ModelSpecAssumptions!$D$34,DataSummary!$A$142:$B$145,2,FALSE)=1,(1+Submodel2!BH6)/(1+BH10)-1,IF(VLOOKUP(InputDataB_ModelSpecAssumptions!$D$34,DataSummary!$A$142:$B$145,2,FALSE)=3,Submodel2!BH6/Submodel2!BG6-1,IF(VLOOKUP(InputDataB_ModelSpecAssumptions!$D$34,DataSummary!$A$142:$B$145,2,FALSE)=4,BH58,Submodel2!BH6)))</f>
        <v>#VALUE!</v>
      </c>
      <c r="BI7" s="344" t="e">
        <f>IF(VLOOKUP(InputDataB_ModelSpecAssumptions!$D$34,DataSummary!$A$142:$B$145,2,FALSE)=1,(1+Submodel2!BI6)/(1+BI10)-1,IF(VLOOKUP(InputDataB_ModelSpecAssumptions!$D$34,DataSummary!$A$142:$B$145,2,FALSE)=3,Submodel2!BI6/Submodel2!BH6-1,IF(VLOOKUP(InputDataB_ModelSpecAssumptions!$D$34,DataSummary!$A$142:$B$145,2,FALSE)=4,BI58,Submodel2!BI6)))</f>
        <v>#VALUE!</v>
      </c>
      <c r="BJ7" s="344" t="e">
        <f>IF(VLOOKUP(InputDataB_ModelSpecAssumptions!$D$34,DataSummary!$A$142:$B$145,2,FALSE)=1,(1+Submodel2!BJ6)/(1+BJ10)-1,IF(VLOOKUP(InputDataB_ModelSpecAssumptions!$D$34,DataSummary!$A$142:$B$145,2,FALSE)=3,Submodel2!BJ6/Submodel2!BI6-1,IF(VLOOKUP(InputDataB_ModelSpecAssumptions!$D$34,DataSummary!$A$142:$B$145,2,FALSE)=4,BJ58,Submodel2!BJ6)))</f>
        <v>#VALUE!</v>
      </c>
      <c r="BK7" s="344" t="e">
        <f>IF(VLOOKUP(InputDataB_ModelSpecAssumptions!$D$34,DataSummary!$A$142:$B$145,2,FALSE)=1,(1+Submodel2!BK6)/(1+BK10)-1,IF(VLOOKUP(InputDataB_ModelSpecAssumptions!$D$34,DataSummary!$A$142:$B$145,2,FALSE)=3,Submodel2!BK6/Submodel2!BJ6-1,IF(VLOOKUP(InputDataB_ModelSpecAssumptions!$D$34,DataSummary!$A$142:$B$145,2,FALSE)=4,BK58,Submodel2!BK6)))</f>
        <v>#VALUE!</v>
      </c>
      <c r="BL7" s="344" t="e">
        <f>IF(VLOOKUP(InputDataB_ModelSpecAssumptions!$D$34,DataSummary!$A$142:$B$145,2,FALSE)=1,(1+Submodel2!BL6)/(1+BL10)-1,IF(VLOOKUP(InputDataB_ModelSpecAssumptions!$D$34,DataSummary!$A$142:$B$145,2,FALSE)=3,Submodel2!BL6/Submodel2!BK6-1,IF(VLOOKUP(InputDataB_ModelSpecAssumptions!$D$34,DataSummary!$A$142:$B$145,2,FALSE)=4,BL58,Submodel2!BL6)))</f>
        <v>#VALUE!</v>
      </c>
      <c r="BM7" s="344" t="e">
        <f>IF(VLOOKUP(InputDataB_ModelSpecAssumptions!$D$34,DataSummary!$A$142:$B$145,2,FALSE)=1,(1+Submodel2!BM6)/(1+BM10)-1,IF(VLOOKUP(InputDataB_ModelSpecAssumptions!$D$34,DataSummary!$A$142:$B$145,2,FALSE)=3,Submodel2!BM6/Submodel2!BL6-1,IF(VLOOKUP(InputDataB_ModelSpecAssumptions!$D$34,DataSummary!$A$142:$B$145,2,FALSE)=4,BM58,Submodel2!BM6)))</f>
        <v>#VALUE!</v>
      </c>
      <c r="BN7" s="344" t="e">
        <f>IF(VLOOKUP(InputDataB_ModelSpecAssumptions!$D$34,DataSummary!$A$142:$B$145,2,FALSE)=1,(1+Submodel2!BN6)/(1+BN10)-1,IF(VLOOKUP(InputDataB_ModelSpecAssumptions!$D$34,DataSummary!$A$142:$B$145,2,FALSE)=3,Submodel2!BN6/Submodel2!BM6-1,IF(VLOOKUP(InputDataB_ModelSpecAssumptions!$D$34,DataSummary!$A$142:$B$145,2,FALSE)=4,BN58,Submodel2!BN6)))</f>
        <v>#VALUE!</v>
      </c>
      <c r="BO7" s="344" t="e">
        <f>IF(VLOOKUP(InputDataB_ModelSpecAssumptions!$D$34,DataSummary!$A$142:$B$145,2,FALSE)=1,(1+Submodel2!BO6)/(1+BO10)-1,IF(VLOOKUP(InputDataB_ModelSpecAssumptions!$D$34,DataSummary!$A$142:$B$145,2,FALSE)=3,Submodel2!BO6/Submodel2!BN6-1,IF(VLOOKUP(InputDataB_ModelSpecAssumptions!$D$34,DataSummary!$A$142:$B$145,2,FALSE)=4,BO58,Submodel2!BO6)))</f>
        <v>#VALUE!</v>
      </c>
      <c r="BP7" s="344" t="e">
        <f>IF(VLOOKUP(InputDataB_ModelSpecAssumptions!$D$34,DataSummary!$A$142:$B$145,2,FALSE)=1,(1+Submodel2!BP6)/(1+BP10)-1,IF(VLOOKUP(InputDataB_ModelSpecAssumptions!$D$34,DataSummary!$A$142:$B$145,2,FALSE)=3,Submodel2!BP6/Submodel2!BO6-1,IF(VLOOKUP(InputDataB_ModelSpecAssumptions!$D$34,DataSummary!$A$142:$B$145,2,FALSE)=4,BP58,Submodel2!BP6)))</f>
        <v>#VALUE!</v>
      </c>
      <c r="BQ7" s="344" t="e">
        <f>IF(VLOOKUP(InputDataB_ModelSpecAssumptions!$D$34,DataSummary!$A$142:$B$145,2,FALSE)=1,(1+Submodel2!BQ6)/(1+BQ10)-1,IF(VLOOKUP(InputDataB_ModelSpecAssumptions!$D$34,DataSummary!$A$142:$B$145,2,FALSE)=3,Submodel2!BQ6/Submodel2!BP6-1,IF(VLOOKUP(InputDataB_ModelSpecAssumptions!$D$34,DataSummary!$A$142:$B$145,2,FALSE)=4,BQ58,Submodel2!BQ6)))</f>
        <v>#VALUE!</v>
      </c>
      <c r="BR7" s="344" t="e">
        <f>IF(VLOOKUP(InputDataB_ModelSpecAssumptions!$D$34,DataSummary!$A$142:$B$145,2,FALSE)=1,(1+Submodel2!BR6)/(1+BR10)-1,IF(VLOOKUP(InputDataB_ModelSpecAssumptions!$D$34,DataSummary!$A$142:$B$145,2,FALSE)=3,Submodel2!BR6/Submodel2!BQ6-1,IF(VLOOKUP(InputDataB_ModelSpecAssumptions!$D$34,DataSummary!$A$142:$B$145,2,FALSE)=4,BR58,Submodel2!BR6)))</f>
        <v>#VALUE!</v>
      </c>
      <c r="BS7" s="344" t="e">
        <f>IF(VLOOKUP(InputDataB_ModelSpecAssumptions!$D$34,DataSummary!$A$142:$B$145,2,FALSE)=1,(1+Submodel2!BS6)/(1+BS10)-1,IF(VLOOKUP(InputDataB_ModelSpecAssumptions!$D$34,DataSummary!$A$142:$B$145,2,FALSE)=3,Submodel2!BS6/Submodel2!BR6-1,IF(VLOOKUP(InputDataB_ModelSpecAssumptions!$D$34,DataSummary!$A$142:$B$145,2,FALSE)=4,BS58,Submodel2!BS6)))</f>
        <v>#VALUE!</v>
      </c>
    </row>
    <row r="8" spans="1:71">
      <c r="B8" s="1" t="str">
        <f>LEFT(InputDataA_GeneralAssumptions!D36,1)</f>
        <v>A</v>
      </c>
      <c r="C8" s="23" t="s">
        <v>442</v>
      </c>
      <c r="D8" s="363" t="s">
        <v>441</v>
      </c>
      <c r="E8" s="22">
        <f>InputDataA_GeneralAssumptions!I34</f>
        <v>7.6292520388960838E-3</v>
      </c>
      <c r="F8" s="22">
        <f>InputDataA_GeneralAssumptions!J34</f>
        <v>7.6292520388960838E-3</v>
      </c>
      <c r="G8" s="22">
        <f>InputDataA_GeneralAssumptions!K34</f>
        <v>7.6292520388960838E-3</v>
      </c>
      <c r="H8" s="22">
        <f>InputDataA_GeneralAssumptions!L34</f>
        <v>7.6292520388960838E-3</v>
      </c>
      <c r="I8" s="22">
        <f>InputDataA_GeneralAssumptions!M34</f>
        <v>7.6292520388960838E-3</v>
      </c>
      <c r="J8" s="22">
        <f>InputDataA_GeneralAssumptions!N34</f>
        <v>7.6292520388960838E-3</v>
      </c>
      <c r="K8" s="22">
        <f>InputDataA_GeneralAssumptions!O34</f>
        <v>7.6292520388960838E-3</v>
      </c>
      <c r="L8" s="22">
        <f>InputDataA_GeneralAssumptions!P34</f>
        <v>7.6292520388960838E-3</v>
      </c>
      <c r="M8" s="22">
        <f>InputDataA_GeneralAssumptions!Q34</f>
        <v>7.6292520388960838E-3</v>
      </c>
      <c r="N8" s="22">
        <f>InputDataA_GeneralAssumptions!R34</f>
        <v>7.6292520388960838E-3</v>
      </c>
      <c r="O8" s="22">
        <f>InputDataA_GeneralAssumptions!S34</f>
        <v>7.6292520388960838E-3</v>
      </c>
      <c r="P8" s="22">
        <f>InputDataA_GeneralAssumptions!T34</f>
        <v>7.6292520388960838E-3</v>
      </c>
      <c r="Q8" s="22">
        <f>InputDataA_GeneralAssumptions!U34</f>
        <v>7.6292520388960838E-3</v>
      </c>
      <c r="R8" s="22">
        <f>InputDataA_GeneralAssumptions!V34</f>
        <v>7.6292520388960838E-3</v>
      </c>
      <c r="S8" s="22">
        <f>InputDataA_GeneralAssumptions!W34</f>
        <v>7.6292520388960838E-3</v>
      </c>
      <c r="T8" s="22">
        <f>InputDataA_GeneralAssumptions!X34</f>
        <v>7.6292520388960838E-3</v>
      </c>
      <c r="U8" s="22">
        <f>InputDataA_GeneralAssumptions!Y34</f>
        <v>7.6292520388960838E-3</v>
      </c>
      <c r="V8" s="22">
        <f>InputDataA_GeneralAssumptions!Z34</f>
        <v>7.6292520388960838E-3</v>
      </c>
      <c r="W8" s="22">
        <f>InputDataA_GeneralAssumptions!AA34</f>
        <v>7.6292520388960838E-3</v>
      </c>
      <c r="X8" s="22">
        <f>InputDataA_GeneralAssumptions!AB34</f>
        <v>7.6292520388960838E-3</v>
      </c>
      <c r="Y8" s="22">
        <f>InputDataA_GeneralAssumptions!AC34</f>
        <v>7.6292520388960838E-3</v>
      </c>
      <c r="Z8" s="22">
        <f>InputDataA_GeneralAssumptions!AD34</f>
        <v>7.6292520388960838E-3</v>
      </c>
      <c r="AA8" s="22">
        <f>InputDataA_GeneralAssumptions!AE34</f>
        <v>7.6292520388960838E-3</v>
      </c>
      <c r="AB8" s="22">
        <f>InputDataA_GeneralAssumptions!AF34</f>
        <v>7.6292520388960838E-3</v>
      </c>
      <c r="AC8" s="22">
        <f>InputDataA_GeneralAssumptions!AG34</f>
        <v>7.6292520388960838E-3</v>
      </c>
      <c r="AD8" s="22">
        <f>InputDataA_GeneralAssumptions!AH34</f>
        <v>7.6292520388960838E-3</v>
      </c>
      <c r="AE8" s="22">
        <f>InputDataA_GeneralAssumptions!AI34</f>
        <v>7.6292520388960838E-3</v>
      </c>
      <c r="AF8" s="22">
        <f>InputDataA_GeneralAssumptions!AJ34</f>
        <v>7.6292520388960838E-3</v>
      </c>
      <c r="AG8" s="22">
        <f>InputDataA_GeneralAssumptions!AK34</f>
        <v>7.6292520388960838E-3</v>
      </c>
      <c r="AH8" s="22">
        <f>InputDataA_GeneralAssumptions!AL34</f>
        <v>7.6292520388960838E-3</v>
      </c>
      <c r="AI8" s="22">
        <f>InputDataA_GeneralAssumptions!AM34</f>
        <v>7.6292520388960838E-3</v>
      </c>
      <c r="AJ8" s="22">
        <f>InputDataA_GeneralAssumptions!AN34</f>
        <v>7.6292520388960838E-3</v>
      </c>
      <c r="AK8" s="22">
        <f>InputDataA_GeneralAssumptions!AO34</f>
        <v>7.6292520388960838E-3</v>
      </c>
      <c r="AL8" s="22">
        <f>InputDataA_GeneralAssumptions!AP34</f>
        <v>7.6292520388960838E-3</v>
      </c>
      <c r="AM8" s="22">
        <f>InputDataA_GeneralAssumptions!AQ34</f>
        <v>7.6292520388960838E-3</v>
      </c>
      <c r="AN8" s="22">
        <f>InputDataA_GeneralAssumptions!AR34</f>
        <v>7.6292520388960838E-3</v>
      </c>
      <c r="AO8" s="22">
        <f>InputDataA_GeneralAssumptions!AS34</f>
        <v>7.6292520388960838E-3</v>
      </c>
      <c r="AP8" s="22">
        <f>InputDataA_GeneralAssumptions!AT34</f>
        <v>7.6292520388960838E-3</v>
      </c>
      <c r="AQ8" s="22">
        <f>InputDataA_GeneralAssumptions!AU34</f>
        <v>7.6292520388960838E-3</v>
      </c>
      <c r="AR8" s="22">
        <f>InputDataA_GeneralAssumptions!AV34</f>
        <v>7.6292520388960838E-3</v>
      </c>
      <c r="AS8" s="22">
        <f>InputDataA_GeneralAssumptions!AW34</f>
        <v>7.6292520388960838E-3</v>
      </c>
      <c r="AT8" s="22">
        <f>InputDataA_GeneralAssumptions!AX34</f>
        <v>7.6292520388960838E-3</v>
      </c>
      <c r="AU8" s="22">
        <f>InputDataA_GeneralAssumptions!AY34</f>
        <v>7.6292520388960838E-3</v>
      </c>
      <c r="AV8" s="22">
        <f>InputDataA_GeneralAssumptions!AZ34</f>
        <v>7.6292520388960838E-3</v>
      </c>
      <c r="AW8" s="22">
        <f>InputDataA_GeneralAssumptions!BA34</f>
        <v>7.6292520388960838E-3</v>
      </c>
      <c r="AX8" s="22">
        <f>InputDataA_GeneralAssumptions!BB34</f>
        <v>7.6292520388960838E-3</v>
      </c>
      <c r="AY8" s="22">
        <f>InputDataA_GeneralAssumptions!BC34</f>
        <v>7.6292520388960838E-3</v>
      </c>
      <c r="AZ8" s="22">
        <f>InputDataA_GeneralAssumptions!BD34</f>
        <v>7.6292520388960838E-3</v>
      </c>
      <c r="BA8" s="22">
        <f>InputDataA_GeneralAssumptions!BE34</f>
        <v>7.6292520388960838E-3</v>
      </c>
      <c r="BB8" s="22">
        <f>InputDataA_GeneralAssumptions!BF34</f>
        <v>7.6292520388960838E-3</v>
      </c>
      <c r="BC8" s="22">
        <f>InputDataA_GeneralAssumptions!BG34</f>
        <v>7.6292520388960838E-3</v>
      </c>
      <c r="BD8" s="22">
        <f>InputDataA_GeneralAssumptions!BH34</f>
        <v>7.6292520388960838E-3</v>
      </c>
      <c r="BE8" s="22">
        <f>InputDataA_GeneralAssumptions!BI34</f>
        <v>7.6292520388960838E-3</v>
      </c>
      <c r="BF8" s="22">
        <f>InputDataA_GeneralAssumptions!BJ34</f>
        <v>7.6292520388960838E-3</v>
      </c>
      <c r="BG8" s="22">
        <f>InputDataA_GeneralAssumptions!BK34</f>
        <v>7.6292520388960838E-3</v>
      </c>
      <c r="BH8" s="22">
        <f>InputDataA_GeneralAssumptions!BL34</f>
        <v>7.6292520388960838E-3</v>
      </c>
      <c r="BI8" s="22">
        <f>InputDataA_GeneralAssumptions!BM34</f>
        <v>7.6292520388960838E-3</v>
      </c>
      <c r="BJ8" s="22">
        <f>InputDataA_GeneralAssumptions!BN34</f>
        <v>7.6292520388960838E-3</v>
      </c>
      <c r="BK8" s="22">
        <f>InputDataA_GeneralAssumptions!BO34</f>
        <v>7.6292520388960838E-3</v>
      </c>
      <c r="BL8" s="22">
        <f>InputDataA_GeneralAssumptions!BP34</f>
        <v>7.6292520388960838E-3</v>
      </c>
      <c r="BM8" s="22">
        <f>InputDataA_GeneralAssumptions!BQ34</f>
        <v>7.6292520388960838E-3</v>
      </c>
      <c r="BN8" s="22">
        <f>InputDataA_GeneralAssumptions!BR34</f>
        <v>7.6292520388960838E-3</v>
      </c>
      <c r="BO8" s="22">
        <f>InputDataA_GeneralAssumptions!BS34</f>
        <v>7.6292520388960838E-3</v>
      </c>
      <c r="BP8" s="22">
        <f>InputDataA_GeneralAssumptions!BT34</f>
        <v>7.6292520388960838E-3</v>
      </c>
      <c r="BQ8" s="22">
        <f>InputDataA_GeneralAssumptions!BU34</f>
        <v>7.6292520388960838E-3</v>
      </c>
      <c r="BR8" s="22">
        <f>InputDataA_GeneralAssumptions!BV34</f>
        <v>7.6292520388960838E-3</v>
      </c>
      <c r="BS8" s="22">
        <f>InputDataA_GeneralAssumptions!BW34</f>
        <v>7.6292520388960838E-3</v>
      </c>
    </row>
    <row r="9" spans="1:71">
      <c r="B9" s="1" t="str">
        <f>LEFT(InputDataA_GeneralAssumptions!D45,1)</f>
        <v>A</v>
      </c>
      <c r="C9" s="24" t="s">
        <v>765</v>
      </c>
      <c r="D9" s="364" t="s">
        <v>441</v>
      </c>
      <c r="E9" s="338">
        <f>InputDataA_GeneralAssumptions!I43</f>
        <v>-2.3101656697690487E-3</v>
      </c>
      <c r="F9" s="338">
        <f>InputDataA_GeneralAssumptions!J43</f>
        <v>-2.3101656697690487E-3</v>
      </c>
      <c r="G9" s="338">
        <f>InputDataA_GeneralAssumptions!K43</f>
        <v>-2.3101656697690487E-3</v>
      </c>
      <c r="H9" s="338">
        <f>InputDataA_GeneralAssumptions!L43</f>
        <v>-2.3101656697690487E-3</v>
      </c>
      <c r="I9" s="338">
        <f>InputDataA_GeneralAssumptions!M43</f>
        <v>-2.3101656697690487E-3</v>
      </c>
      <c r="J9" s="338">
        <f>InputDataA_GeneralAssumptions!N43</f>
        <v>-2.3101656697690487E-3</v>
      </c>
      <c r="K9" s="338">
        <f>InputDataA_GeneralAssumptions!O43</f>
        <v>-2.3101656697690487E-3</v>
      </c>
      <c r="L9" s="338">
        <f>InputDataA_GeneralAssumptions!P43</f>
        <v>-2.3101656697690487E-3</v>
      </c>
      <c r="M9" s="338">
        <f>InputDataA_GeneralAssumptions!Q43</f>
        <v>-2.3101656697690487E-3</v>
      </c>
      <c r="N9" s="338">
        <f>InputDataA_GeneralAssumptions!R43</f>
        <v>-2.3101656697690487E-3</v>
      </c>
      <c r="O9" s="338">
        <f>InputDataA_GeneralAssumptions!S43</f>
        <v>-2.3101656697690487E-3</v>
      </c>
      <c r="P9" s="338">
        <f>InputDataA_GeneralAssumptions!T43</f>
        <v>-2.3101656697690487E-3</v>
      </c>
      <c r="Q9" s="338">
        <f>InputDataA_GeneralAssumptions!U43</f>
        <v>-2.3101656697690487E-3</v>
      </c>
      <c r="R9" s="338">
        <f>InputDataA_GeneralAssumptions!V43</f>
        <v>-2.3101656697690487E-3</v>
      </c>
      <c r="S9" s="338">
        <f>InputDataA_GeneralAssumptions!W43</f>
        <v>-2.3101656697690487E-3</v>
      </c>
      <c r="T9" s="338">
        <f>InputDataA_GeneralAssumptions!X43</f>
        <v>-2.3101656697690487E-3</v>
      </c>
      <c r="U9" s="338">
        <f>InputDataA_GeneralAssumptions!Y43</f>
        <v>-2.3101656697690487E-3</v>
      </c>
      <c r="V9" s="338">
        <f>InputDataA_GeneralAssumptions!Z43</f>
        <v>-2.3101656697690487E-3</v>
      </c>
      <c r="W9" s="338">
        <f>InputDataA_GeneralAssumptions!AA43</f>
        <v>-2.3101656697690487E-3</v>
      </c>
      <c r="X9" s="338">
        <f>InputDataA_GeneralAssumptions!AB43</f>
        <v>-2.3101656697690487E-3</v>
      </c>
      <c r="Y9" s="338">
        <f>InputDataA_GeneralAssumptions!AC43</f>
        <v>-2.3101656697690487E-3</v>
      </c>
      <c r="Z9" s="338">
        <f>InputDataA_GeneralAssumptions!AD43</f>
        <v>-2.3101656697690487E-3</v>
      </c>
      <c r="AA9" s="338">
        <f>InputDataA_GeneralAssumptions!AE43</f>
        <v>-2.3101656697690487E-3</v>
      </c>
      <c r="AB9" s="338">
        <f>InputDataA_GeneralAssumptions!AF43</f>
        <v>-2.3101656697690487E-3</v>
      </c>
      <c r="AC9" s="338">
        <f>InputDataA_GeneralAssumptions!AG43</f>
        <v>-2.3101656697690487E-3</v>
      </c>
      <c r="AD9" s="338">
        <f>InputDataA_GeneralAssumptions!AH43</f>
        <v>-2.3101656697690487E-3</v>
      </c>
      <c r="AE9" s="338">
        <f>InputDataA_GeneralAssumptions!AI43</f>
        <v>-2.3101656697690487E-3</v>
      </c>
      <c r="AF9" s="338">
        <f>InputDataA_GeneralAssumptions!AJ43</f>
        <v>-2.3101656697690487E-3</v>
      </c>
      <c r="AG9" s="338">
        <f>InputDataA_GeneralAssumptions!AK43</f>
        <v>-2.3101656697690487E-3</v>
      </c>
      <c r="AH9" s="338">
        <f>InputDataA_GeneralAssumptions!AL43</f>
        <v>-2.3101656697690487E-3</v>
      </c>
      <c r="AI9" s="338">
        <f>InputDataA_GeneralAssumptions!AM43</f>
        <v>-2.3101656697690487E-3</v>
      </c>
      <c r="AJ9" s="338">
        <f>InputDataA_GeneralAssumptions!AN43</f>
        <v>-2.3101656697690487E-3</v>
      </c>
      <c r="AK9" s="338">
        <f>InputDataA_GeneralAssumptions!AO43</f>
        <v>-2.3101656697690487E-3</v>
      </c>
      <c r="AL9" s="338">
        <f>InputDataA_GeneralAssumptions!AP43</f>
        <v>-2.3101656697690487E-3</v>
      </c>
      <c r="AM9" s="338">
        <f>InputDataA_GeneralAssumptions!AQ43</f>
        <v>-2.3101656697690487E-3</v>
      </c>
      <c r="AN9" s="338">
        <f>InputDataA_GeneralAssumptions!AR43</f>
        <v>-2.3101656697690487E-3</v>
      </c>
      <c r="AO9" s="338">
        <f>InputDataA_GeneralAssumptions!AS43</f>
        <v>-2.3101656697690487E-3</v>
      </c>
      <c r="AP9" s="338">
        <f>InputDataA_GeneralAssumptions!AT43</f>
        <v>-2.3101656697690487E-3</v>
      </c>
      <c r="AQ9" s="338">
        <f>InputDataA_GeneralAssumptions!AU43</f>
        <v>-2.3101656697690487E-3</v>
      </c>
      <c r="AR9" s="338">
        <f>InputDataA_GeneralAssumptions!AV43</f>
        <v>-2.3101656697690487E-3</v>
      </c>
      <c r="AS9" s="338">
        <f>InputDataA_GeneralAssumptions!AW43</f>
        <v>-2.3101656697690487E-3</v>
      </c>
      <c r="AT9" s="338">
        <f>InputDataA_GeneralAssumptions!AX43</f>
        <v>-2.3101656697690487E-3</v>
      </c>
      <c r="AU9" s="338">
        <f>InputDataA_GeneralAssumptions!AY43</f>
        <v>-2.3101656697690487E-3</v>
      </c>
      <c r="AV9" s="338">
        <f>InputDataA_GeneralAssumptions!AZ43</f>
        <v>-2.3101656697690487E-3</v>
      </c>
      <c r="AW9" s="338">
        <f>InputDataA_GeneralAssumptions!BA43</f>
        <v>-2.3101656697690487E-3</v>
      </c>
      <c r="AX9" s="338">
        <f>InputDataA_GeneralAssumptions!BB43</f>
        <v>-2.3101656697690487E-3</v>
      </c>
      <c r="AY9" s="338">
        <f>InputDataA_GeneralAssumptions!BC43</f>
        <v>-2.3101656697690487E-3</v>
      </c>
      <c r="AZ9" s="338">
        <f>InputDataA_GeneralAssumptions!BD43</f>
        <v>-2.3101656697690487E-3</v>
      </c>
      <c r="BA9" s="338">
        <f>InputDataA_GeneralAssumptions!BE43</f>
        <v>-2.3101656697690487E-3</v>
      </c>
      <c r="BB9" s="338">
        <f>InputDataA_GeneralAssumptions!BF43</f>
        <v>-2.3101656697690487E-3</v>
      </c>
      <c r="BC9" s="338">
        <f>InputDataA_GeneralAssumptions!BG43</f>
        <v>-2.3101656697690487E-3</v>
      </c>
      <c r="BD9" s="338">
        <f>InputDataA_GeneralAssumptions!BH43</f>
        <v>-2.3101656697690487E-3</v>
      </c>
      <c r="BE9" s="338">
        <f>InputDataA_GeneralAssumptions!BI43</f>
        <v>-2.3101656697690487E-3</v>
      </c>
      <c r="BF9" s="338">
        <f>InputDataA_GeneralAssumptions!BJ43</f>
        <v>-2.3101656697690487E-3</v>
      </c>
      <c r="BG9" s="338">
        <f>InputDataA_GeneralAssumptions!BK43</f>
        <v>-2.3101656697690487E-3</v>
      </c>
      <c r="BH9" s="338">
        <f>InputDataA_GeneralAssumptions!BL43</f>
        <v>-2.3101656697690487E-3</v>
      </c>
      <c r="BI9" s="338">
        <f>InputDataA_GeneralAssumptions!BM43</f>
        <v>-2.3101656697690487E-3</v>
      </c>
      <c r="BJ9" s="338">
        <f>InputDataA_GeneralAssumptions!BN43</f>
        <v>-2.3101656697690487E-3</v>
      </c>
      <c r="BK9" s="338">
        <f>InputDataA_GeneralAssumptions!BO43</f>
        <v>-2.3101656697690487E-3</v>
      </c>
      <c r="BL9" s="338">
        <f>InputDataA_GeneralAssumptions!BP43</f>
        <v>-2.3101656697690487E-3</v>
      </c>
      <c r="BM9" s="338">
        <f>InputDataA_GeneralAssumptions!BQ43</f>
        <v>-2.3101656697690487E-3</v>
      </c>
      <c r="BN9" s="338">
        <f>InputDataA_GeneralAssumptions!BR43</f>
        <v>-2.3101656697690487E-3</v>
      </c>
      <c r="BO9" s="338">
        <f>InputDataA_GeneralAssumptions!BS43</f>
        <v>-2.3101656697690487E-3</v>
      </c>
      <c r="BP9" s="338">
        <f>InputDataA_GeneralAssumptions!BT43</f>
        <v>-2.3101656697690487E-3</v>
      </c>
      <c r="BQ9" s="338">
        <f>InputDataA_GeneralAssumptions!BU43</f>
        <v>-2.3101656697690487E-3</v>
      </c>
      <c r="BR9" s="338">
        <f>InputDataA_GeneralAssumptions!BV43</f>
        <v>-2.3101656697690487E-3</v>
      </c>
      <c r="BS9" s="338">
        <f>InputDataA_GeneralAssumptions!BW43</f>
        <v>-2.3101656697690487E-3</v>
      </c>
    </row>
    <row r="10" spans="1:71">
      <c r="B10" s="1" t="str">
        <f>LEFT(InputDataA_GeneralAssumptions!D104,1)</f>
        <v>A</v>
      </c>
      <c r="C10" s="24" t="s">
        <v>444</v>
      </c>
      <c r="D10" s="364" t="s">
        <v>441</v>
      </c>
      <c r="E10" s="338">
        <f>InputDataA_GeneralAssumptions!I106</f>
        <v>8.9745714122446696E-3</v>
      </c>
      <c r="F10" s="338">
        <f>InputDataA_GeneralAssumptions!J106</f>
        <v>8.824043333915732E-3</v>
      </c>
      <c r="G10" s="338">
        <f>InputDataA_GeneralAssumptions!K106</f>
        <v>8.6169567853122686E-3</v>
      </c>
      <c r="H10" s="338">
        <f>InputDataA_GeneralAssumptions!L106</f>
        <v>8.4574764950844372E-3</v>
      </c>
      <c r="I10" s="338">
        <f>InputDataA_GeneralAssumptions!M106</f>
        <v>8.2588335461899476E-3</v>
      </c>
      <c r="J10" s="338">
        <f>InputDataA_GeneralAssumptions!N106</f>
        <v>8.0645161290322509E-3</v>
      </c>
      <c r="K10" s="338">
        <f>InputDataA_GeneralAssumptions!O106</f>
        <v>7.8743455497383152E-3</v>
      </c>
      <c r="L10" s="338">
        <f>InputDataA_GeneralAssumptions!P106</f>
        <v>7.6881519345053384E-3</v>
      </c>
      <c r="M10" s="338">
        <f>InputDataA_GeneralAssumptions!Q106</f>
        <v>7.5057736720554047E-3</v>
      </c>
      <c r="N10" s="338">
        <f>InputDataA_GeneralAssumptions!R106</f>
        <v>7.3065902578797193E-3</v>
      </c>
      <c r="O10" s="338">
        <f>InputDataA_GeneralAssumptions!S106</f>
        <v>7.1316821423492716E-3</v>
      </c>
      <c r="P10" s="338">
        <f>InputDataA_GeneralAssumptions!T106</f>
        <v>6.9399612653324727E-3</v>
      </c>
      <c r="Q10" s="338">
        <f>InputDataA_GeneralAssumptions!U106</f>
        <v>6.7518833146338331E-3</v>
      </c>
      <c r="R10" s="338">
        <f>InputDataA_GeneralAssumptions!V106</f>
        <v>6.5672948715398416E-3</v>
      </c>
      <c r="S10" s="338">
        <f>InputDataA_GeneralAssumptions!W106</f>
        <v>6.4058205974810711E-3</v>
      </c>
      <c r="T10" s="338">
        <f>InputDataA_GeneralAssumptions!X106</f>
        <v>6.2471760014144451E-3</v>
      </c>
      <c r="U10" s="338">
        <f>InputDataA_GeneralAssumptions!Y106</f>
        <v>6.0912516350715151E-3</v>
      </c>
      <c r="V10" s="338">
        <f>InputDataA_GeneralAssumptions!Z106</f>
        <v>5.9185376360777475E-3</v>
      </c>
      <c r="W10" s="338">
        <f>InputDataA_GeneralAssumptions!AA106</f>
        <v>5.7679694432655193E-3</v>
      </c>
      <c r="X10" s="338">
        <f>InputDataA_GeneralAssumptions!AB106</f>
        <v>5.6198093484474132E-3</v>
      </c>
      <c r="Y10" s="338">
        <f>InputDataA_GeneralAssumptions!AC106</f>
        <v>5.4548922372688047E-3</v>
      </c>
      <c r="Z10" s="338">
        <f>InputDataA_GeneralAssumptions!AD106</f>
        <v>5.2925108126564702E-3</v>
      </c>
      <c r="AA10" s="338">
        <f>InputDataA_GeneralAssumptions!AE106</f>
        <v>5.1514293801302458E-3</v>
      </c>
      <c r="AB10" s="338">
        <f>InputDataA_GeneralAssumptions!AF106</f>
        <v>4.9936171810467389E-3</v>
      </c>
      <c r="AC10" s="338">
        <f>InputDataA_GeneralAssumptions!AG106</f>
        <v>4.8567265662942116E-3</v>
      </c>
      <c r="AD10" s="338">
        <f>InputDataA_GeneralAssumptions!AH106</f>
        <v>4.7031267427595225E-3</v>
      </c>
      <c r="AE10" s="338">
        <f>InputDataA_GeneralAssumptions!AI106</f>
        <v>4.5700963975798814E-3</v>
      </c>
      <c r="AF10" s="338">
        <f>InputDataA_GeneralAssumptions!AJ106</f>
        <v>4.4387961837404344E-3</v>
      </c>
      <c r="AG10" s="338">
        <f>InputDataA_GeneralAssumptions!AK106</f>
        <v>4.2724855597322531E-3</v>
      </c>
      <c r="AH10" s="338">
        <f>InputDataA_GeneralAssumptions!AL106</f>
        <v>4.1082383873793926E-3</v>
      </c>
      <c r="AI10" s="338" t="str">
        <f>InputDataA_GeneralAssumptions!AM106</f>
        <v>#N/A</v>
      </c>
      <c r="AJ10" s="338" t="str">
        <f>InputDataA_GeneralAssumptions!AN106</f>
        <v>#N/A</v>
      </c>
      <c r="AK10" s="338" t="str">
        <f>InputDataA_GeneralAssumptions!AO106</f>
        <v>#N/A</v>
      </c>
      <c r="AL10" s="338" t="str">
        <f>InputDataA_GeneralAssumptions!AP106</f>
        <v>#N/A</v>
      </c>
      <c r="AM10" s="338" t="str">
        <f>InputDataA_GeneralAssumptions!AQ106</f>
        <v>#N/A</v>
      </c>
      <c r="AN10" s="338" t="str">
        <f>InputDataA_GeneralAssumptions!AR106</f>
        <v>#N/A</v>
      </c>
      <c r="AO10" s="338" t="str">
        <f>InputDataA_GeneralAssumptions!AS106</f>
        <v>#N/A</v>
      </c>
      <c r="AP10" s="338" t="str">
        <f>InputDataA_GeneralAssumptions!AT106</f>
        <v>#N/A</v>
      </c>
      <c r="AQ10" s="338" t="str">
        <f>InputDataA_GeneralAssumptions!AU106</f>
        <v>#N/A</v>
      </c>
      <c r="AR10" s="338" t="str">
        <f>InputDataA_GeneralAssumptions!AV106</f>
        <v>#N/A</v>
      </c>
      <c r="AS10" s="338" t="str">
        <f>InputDataA_GeneralAssumptions!AW106</f>
        <v>#N/A</v>
      </c>
      <c r="AT10" s="338" t="str">
        <f>InputDataA_GeneralAssumptions!AX106</f>
        <v>#N/A</v>
      </c>
      <c r="AU10" s="338" t="str">
        <f>InputDataA_GeneralAssumptions!AY106</f>
        <v>#N/A</v>
      </c>
      <c r="AV10" s="338" t="str">
        <f>InputDataA_GeneralAssumptions!AZ106</f>
        <v>#N/A</v>
      </c>
      <c r="AW10" s="338" t="str">
        <f>InputDataA_GeneralAssumptions!BA106</f>
        <v>#N/A</v>
      </c>
      <c r="AX10" s="338" t="str">
        <f>InputDataA_GeneralAssumptions!BB106</f>
        <v>#N/A</v>
      </c>
      <c r="AY10" s="338" t="str">
        <f>InputDataA_GeneralAssumptions!BC106</f>
        <v>#N/A</v>
      </c>
      <c r="AZ10" s="338" t="str">
        <f>InputDataA_GeneralAssumptions!BD106</f>
        <v>#N/A</v>
      </c>
      <c r="BA10" s="338" t="str">
        <f>InputDataA_GeneralAssumptions!BE106</f>
        <v>#N/A</v>
      </c>
      <c r="BB10" s="338" t="str">
        <f>InputDataA_GeneralAssumptions!BF106</f>
        <v>#N/A</v>
      </c>
      <c r="BC10" s="338" t="str">
        <f>InputDataA_GeneralAssumptions!BG106</f>
        <v>#N/A</v>
      </c>
      <c r="BD10" s="338" t="str">
        <f>InputDataA_GeneralAssumptions!BH106</f>
        <v>#N/A</v>
      </c>
      <c r="BE10" s="338" t="str">
        <f>InputDataA_GeneralAssumptions!BI106</f>
        <v>#N/A</v>
      </c>
      <c r="BF10" s="338" t="str">
        <f>InputDataA_GeneralAssumptions!BJ106</f>
        <v>#N/A</v>
      </c>
      <c r="BG10" s="338" t="str">
        <f>InputDataA_GeneralAssumptions!BK106</f>
        <v>#N/A</v>
      </c>
      <c r="BH10" s="338" t="str">
        <f>InputDataA_GeneralAssumptions!BL106</f>
        <v>#N/A</v>
      </c>
      <c r="BI10" s="338" t="str">
        <f>InputDataA_GeneralAssumptions!BM106</f>
        <v>#N/A</v>
      </c>
      <c r="BJ10" s="338" t="str">
        <f>InputDataA_GeneralAssumptions!BN106</f>
        <v>#N/A</v>
      </c>
      <c r="BK10" s="338" t="str">
        <f>InputDataA_GeneralAssumptions!BO106</f>
        <v>#N/A</v>
      </c>
      <c r="BL10" s="338" t="str">
        <f>InputDataA_GeneralAssumptions!BP106</f>
        <v>#N/A</v>
      </c>
      <c r="BM10" s="338" t="str">
        <f>InputDataA_GeneralAssumptions!BQ106</f>
        <v>#N/A</v>
      </c>
      <c r="BN10" s="338" t="str">
        <f>InputDataA_GeneralAssumptions!BR106</f>
        <v>#N/A</v>
      </c>
      <c r="BO10" s="338" t="str">
        <f>InputDataA_GeneralAssumptions!BS106</f>
        <v>#N/A</v>
      </c>
      <c r="BP10" s="338" t="str">
        <f>InputDataA_GeneralAssumptions!BT106</f>
        <v>#N/A</v>
      </c>
      <c r="BQ10" s="338" t="str">
        <f>InputDataA_GeneralAssumptions!BU106</f>
        <v>#N/A</v>
      </c>
      <c r="BR10" s="338" t="str">
        <f>InputDataA_GeneralAssumptions!BV106</f>
        <v>#N/A</v>
      </c>
      <c r="BS10" s="338" t="str">
        <f>InputDataA_GeneralAssumptions!BW106</f>
        <v>#N/A</v>
      </c>
    </row>
    <row r="11" spans="1:71">
      <c r="B11" s="1" t="str">
        <f>LEFT(InputDataA_GeneralAssumptions!D104,1)</f>
        <v>A</v>
      </c>
      <c r="C11" s="24" t="s">
        <v>479</v>
      </c>
      <c r="D11" s="364" t="s">
        <v>441</v>
      </c>
      <c r="E11" s="338">
        <f>InputDataA_GeneralAssumptions!I125</f>
        <v>3.9143351103509971E-4</v>
      </c>
      <c r="F11" s="338">
        <f>InputDataA_GeneralAssumptions!J125</f>
        <v>4.2274240936079899E-4</v>
      </c>
      <c r="G11" s="338">
        <f>InputDataA_GeneralAssumptions!K125</f>
        <v>5.4399867599785878E-4</v>
      </c>
      <c r="H11" s="338">
        <f>InputDataA_GeneralAssumptions!L125</f>
        <v>6.1963957986521656E-4</v>
      </c>
      <c r="I11" s="338">
        <f>InputDataA_GeneralAssumptions!M125</f>
        <v>8.0142809687000494E-4</v>
      </c>
      <c r="J11" s="338">
        <f>InputDataA_GeneralAssumptions!N125</f>
        <v>6.2070430309923985E-4</v>
      </c>
      <c r="K11" s="338">
        <f>InputDataA_GeneralAssumptions!O125</f>
        <v>7.3524118520218451E-4</v>
      </c>
      <c r="L11" s="338">
        <f>InputDataA_GeneralAssumptions!P125</f>
        <v>8.7912624393404748E-4</v>
      </c>
      <c r="M11" s="338">
        <f>InputDataA_GeneralAssumptions!Q125</f>
        <v>9.8791736598724533E-4</v>
      </c>
      <c r="N11" s="338">
        <f>InputDataA_GeneralAssumptions!R125</f>
        <v>1.0832001444143202E-3</v>
      </c>
      <c r="O11" s="338">
        <f>InputDataA_GeneralAssumptions!S125</f>
        <v>8.75708003790443E-4</v>
      </c>
      <c r="P11" s="338">
        <f>InputDataA_GeneralAssumptions!T125</f>
        <v>1.0339216570158793E-3</v>
      </c>
      <c r="Q11" s="338">
        <f>InputDataA_GeneralAssumptions!U125</f>
        <v>1.0659786986446651E-3</v>
      </c>
      <c r="R11" s="338">
        <f>InputDataA_GeneralAssumptions!V125</f>
        <v>8.8432112704839305E-4</v>
      </c>
      <c r="S11" s="338">
        <f>InputDataA_GeneralAssumptions!W125</f>
        <v>5.6625157163270323E-4</v>
      </c>
      <c r="T11" s="338">
        <f>InputDataA_GeneralAssumptions!X125</f>
        <v>2.2505077639300985E-4</v>
      </c>
      <c r="U11" s="338">
        <f>InputDataA_GeneralAssumptions!Y125</f>
        <v>1.0185569140785944E-5</v>
      </c>
      <c r="V11" s="338">
        <f>InputDataA_GeneralAssumptions!Z125</f>
        <v>-2.7078656201273699E-4</v>
      </c>
      <c r="W11" s="338">
        <f>InputDataA_GeneralAssumptions!AA125</f>
        <v>-6.8426316788972041E-4</v>
      </c>
      <c r="X11" s="338">
        <f>InputDataA_GeneralAssumptions!AB125</f>
        <v>-1.1504043728776114E-3</v>
      </c>
      <c r="Y11" s="338">
        <f>InputDataA_GeneralAssumptions!AC125</f>
        <v>-1.7671803762610017E-3</v>
      </c>
      <c r="Z11" s="338">
        <f>InputDataA_GeneralAssumptions!AD125</f>
        <v>-2.0859024443582452E-3</v>
      </c>
      <c r="AA11" s="338">
        <f>InputDataA_GeneralAssumptions!AE125</f>
        <v>-2.3048827532018423E-3</v>
      </c>
      <c r="AB11" s="338">
        <f>InputDataA_GeneralAssumptions!AF125</f>
        <v>-2.3011402538091197E-3</v>
      </c>
      <c r="AC11" s="338">
        <f>InputDataA_GeneralAssumptions!AG125</f>
        <v>-2.1145760428976645E-3</v>
      </c>
      <c r="AD11" s="338">
        <f>InputDataA_GeneralAssumptions!AH125</f>
        <v>-1.9405327678302386E-3</v>
      </c>
      <c r="AE11" s="338">
        <f>InputDataA_GeneralAssumptions!AI125</f>
        <v>-1.7008136082966585E-3</v>
      </c>
      <c r="AF11" s="338">
        <f>InputDataA_GeneralAssumptions!AJ125</f>
        <v>-1.6070812308208726E-3</v>
      </c>
      <c r="AG11" s="338">
        <f>InputDataA_GeneralAssumptions!AK125</f>
        <v>-1.7072945150770069E-3</v>
      </c>
      <c r="AH11" s="338">
        <f>InputDataA_GeneralAssumptions!AL125</f>
        <v>-1.978701631464963E-3</v>
      </c>
      <c r="AI11" s="338" t="e">
        <f>InputDataA_GeneralAssumptions!AM125</f>
        <v>#VALUE!</v>
      </c>
      <c r="AJ11" s="338" t="e">
        <f>InputDataA_GeneralAssumptions!AN125</f>
        <v>#VALUE!</v>
      </c>
      <c r="AK11" s="338" t="e">
        <f>InputDataA_GeneralAssumptions!AO125</f>
        <v>#VALUE!</v>
      </c>
      <c r="AL11" s="338" t="e">
        <f>InputDataA_GeneralAssumptions!AP125</f>
        <v>#VALUE!</v>
      </c>
      <c r="AM11" s="338" t="e">
        <f>InputDataA_GeneralAssumptions!AQ125</f>
        <v>#VALUE!</v>
      </c>
      <c r="AN11" s="338" t="e">
        <f>InputDataA_GeneralAssumptions!AR125</f>
        <v>#VALUE!</v>
      </c>
      <c r="AO11" s="338" t="e">
        <f>InputDataA_GeneralAssumptions!AS125</f>
        <v>#VALUE!</v>
      </c>
      <c r="AP11" s="338" t="e">
        <f>InputDataA_GeneralAssumptions!AT125</f>
        <v>#VALUE!</v>
      </c>
      <c r="AQ11" s="338" t="e">
        <f>InputDataA_GeneralAssumptions!AU125</f>
        <v>#VALUE!</v>
      </c>
      <c r="AR11" s="338" t="e">
        <f>InputDataA_GeneralAssumptions!AV125</f>
        <v>#VALUE!</v>
      </c>
      <c r="AS11" s="338" t="e">
        <f>InputDataA_GeneralAssumptions!AW125</f>
        <v>#VALUE!</v>
      </c>
      <c r="AT11" s="338" t="e">
        <f>InputDataA_GeneralAssumptions!AX125</f>
        <v>#VALUE!</v>
      </c>
      <c r="AU11" s="338" t="e">
        <f>InputDataA_GeneralAssumptions!AY125</f>
        <v>#VALUE!</v>
      </c>
      <c r="AV11" s="338" t="e">
        <f>InputDataA_GeneralAssumptions!AZ125</f>
        <v>#VALUE!</v>
      </c>
      <c r="AW11" s="338" t="e">
        <f>InputDataA_GeneralAssumptions!BA125</f>
        <v>#VALUE!</v>
      </c>
      <c r="AX11" s="338" t="e">
        <f>InputDataA_GeneralAssumptions!BB125</f>
        <v>#VALUE!</v>
      </c>
      <c r="AY11" s="338" t="e">
        <f>InputDataA_GeneralAssumptions!BC125</f>
        <v>#VALUE!</v>
      </c>
      <c r="AZ11" s="338" t="e">
        <f>InputDataA_GeneralAssumptions!BD125</f>
        <v>#VALUE!</v>
      </c>
      <c r="BA11" s="338" t="e">
        <f>InputDataA_GeneralAssumptions!BE125</f>
        <v>#VALUE!</v>
      </c>
      <c r="BB11" s="338" t="e">
        <f>InputDataA_GeneralAssumptions!BF125</f>
        <v>#VALUE!</v>
      </c>
      <c r="BC11" s="338" t="e">
        <f>InputDataA_GeneralAssumptions!BG125</f>
        <v>#VALUE!</v>
      </c>
      <c r="BD11" s="338" t="e">
        <f>InputDataA_GeneralAssumptions!BH125</f>
        <v>#VALUE!</v>
      </c>
      <c r="BE11" s="338" t="e">
        <f>InputDataA_GeneralAssumptions!BI125</f>
        <v>#VALUE!</v>
      </c>
      <c r="BF11" s="338" t="e">
        <f>InputDataA_GeneralAssumptions!BJ125</f>
        <v>#VALUE!</v>
      </c>
      <c r="BG11" s="338" t="e">
        <f>InputDataA_GeneralAssumptions!BK125</f>
        <v>#VALUE!</v>
      </c>
      <c r="BH11" s="338" t="e">
        <f>InputDataA_GeneralAssumptions!BL125</f>
        <v>#VALUE!</v>
      </c>
      <c r="BI11" s="338" t="e">
        <f>InputDataA_GeneralAssumptions!BM125</f>
        <v>#VALUE!</v>
      </c>
      <c r="BJ11" s="338" t="e">
        <f>InputDataA_GeneralAssumptions!BN125</f>
        <v>#VALUE!</v>
      </c>
      <c r="BK11" s="338" t="e">
        <f>InputDataA_GeneralAssumptions!BO125</f>
        <v>#VALUE!</v>
      </c>
      <c r="BL11" s="338" t="e">
        <f>InputDataA_GeneralAssumptions!BP125</f>
        <v>#VALUE!</v>
      </c>
      <c r="BM11" s="338" t="e">
        <f>InputDataA_GeneralAssumptions!BQ125</f>
        <v>#VALUE!</v>
      </c>
      <c r="BN11" s="338" t="e">
        <f>InputDataA_GeneralAssumptions!BR125</f>
        <v>#VALUE!</v>
      </c>
      <c r="BO11" s="338" t="e">
        <f>InputDataA_GeneralAssumptions!BS125</f>
        <v>#VALUE!</v>
      </c>
      <c r="BP11" s="338" t="e">
        <f>InputDataA_GeneralAssumptions!BT125</f>
        <v>#VALUE!</v>
      </c>
      <c r="BQ11" s="338" t="e">
        <f>InputDataA_GeneralAssumptions!BU125</f>
        <v>#VALUE!</v>
      </c>
      <c r="BR11" s="338" t="e">
        <f>InputDataA_GeneralAssumptions!BV125</f>
        <v>#VALUE!</v>
      </c>
      <c r="BS11" s="338" t="e">
        <f>InputDataA_GeneralAssumptions!BW125</f>
        <v>#VALUE!</v>
      </c>
    </row>
    <row r="12" spans="1:71" s="9" customFormat="1">
      <c r="A12" s="46"/>
      <c r="B12" s="1" t="str">
        <f>LEFT(InputDataA_GeneralAssumptions!D51,1)</f>
        <v>A</v>
      </c>
      <c r="C12" s="24" t="s">
        <v>480</v>
      </c>
      <c r="D12" s="364" t="s">
        <v>441</v>
      </c>
      <c r="E12" s="338">
        <f>InputDataA_GeneralAssumptions!I133</f>
        <v>0</v>
      </c>
      <c r="F12" s="338">
        <f>InputDataA_GeneralAssumptions!J133</f>
        <v>3.4328496907320982E-5</v>
      </c>
      <c r="G12" s="338">
        <f>InputDataA_GeneralAssumptions!K133</f>
        <v>3.4470758000448853E-5</v>
      </c>
      <c r="H12" s="338">
        <f>InputDataA_GeneralAssumptions!L133</f>
        <v>3.4266330807053436E-5</v>
      </c>
      <c r="I12" s="338">
        <f>InputDataA_GeneralAssumptions!M133</f>
        <v>3.3883493970598977E-5</v>
      </c>
      <c r="J12" s="338">
        <f>InputDataA_GeneralAssumptions!N133</f>
        <v>3.3484534286865042E-5</v>
      </c>
      <c r="K12" s="338">
        <f>InputDataA_GeneralAssumptions!O133</f>
        <v>3.3285494274837291E-5</v>
      </c>
      <c r="L12" s="338">
        <f>InputDataA_GeneralAssumptions!P133</f>
        <v>3.3139037219021006E-5</v>
      </c>
      <c r="M12" s="338">
        <f>InputDataA_GeneralAssumptions!Q133</f>
        <v>3.3123454586947432E-5</v>
      </c>
      <c r="N12" s="338">
        <f>InputDataA_GeneralAssumptions!R133</f>
        <v>3.3156659250410669E-5</v>
      </c>
      <c r="O12" s="338">
        <f>InputDataA_GeneralAssumptions!S133</f>
        <v>3.3235060920011605E-5</v>
      </c>
      <c r="P12" s="338">
        <f>InputDataA_GeneralAssumptions!T133</f>
        <v>3.3413057153985903E-5</v>
      </c>
      <c r="Q12" s="338">
        <f>InputDataA_GeneralAssumptions!U133</f>
        <v>3.3776479961611372E-5</v>
      </c>
      <c r="R12" s="338">
        <f>InputDataA_GeneralAssumptions!V133</f>
        <v>3.4364315806278967E-5</v>
      </c>
      <c r="S12" s="338">
        <f>InputDataA_GeneralAssumptions!W133</f>
        <v>3.5113033355793632E-5</v>
      </c>
      <c r="T12" s="338">
        <f>InputDataA_GeneralAssumptions!X133</f>
        <v>3.5920765375285768E-5</v>
      </c>
      <c r="U12" s="338">
        <f>InputDataA_GeneralAssumptions!Y133</f>
        <v>3.6776665892856997E-5</v>
      </c>
      <c r="V12" s="338">
        <f>InputDataA_GeneralAssumptions!Z133</f>
        <v>3.7579484064353963E-5</v>
      </c>
      <c r="W12" s="338">
        <f>InputDataA_GeneralAssumptions!AA133</f>
        <v>3.8338280055283391E-5</v>
      </c>
      <c r="X12" s="338">
        <f>InputDataA_GeneralAssumptions!AB133</f>
        <v>3.9085403325200829E-5</v>
      </c>
      <c r="Y12" s="338">
        <f>InputDataA_GeneralAssumptions!AC133</f>
        <v>3.9772718257058415E-5</v>
      </c>
      <c r="Z12" s="338">
        <f>InputDataA_GeneralAssumptions!AD133</f>
        <v>4.0522368484507965E-5</v>
      </c>
      <c r="AA12" s="338">
        <f>InputDataA_GeneralAssumptions!AE133</f>
        <v>4.1175059421139082E-5</v>
      </c>
      <c r="AB12" s="338">
        <f>InputDataA_GeneralAssumptions!AF133</f>
        <v>4.1801952298303746E-5</v>
      </c>
      <c r="AC12" s="338">
        <f>InputDataA_GeneralAssumptions!AG133</f>
        <v>4.2328509809008708E-5</v>
      </c>
      <c r="AD12" s="338">
        <f>InputDataA_GeneralAssumptions!AH133</f>
        <v>4.287777341427379E-5</v>
      </c>
      <c r="AE12" s="338">
        <f>InputDataA_GeneralAssumptions!AI133</f>
        <v>4.3359481027627211E-5</v>
      </c>
      <c r="AF12" s="338">
        <f>InputDataA_GeneralAssumptions!AJ133</f>
        <v>4.3761150630539092E-5</v>
      </c>
      <c r="AG12" s="338">
        <f>InputDataA_GeneralAssumptions!AK133</f>
        <v>4.4082632857822546E-5</v>
      </c>
      <c r="AH12" s="338">
        <f>InputDataA_GeneralAssumptions!AL133</f>
        <v>4.4252293932123266E-5</v>
      </c>
      <c r="AI12" s="338" t="e">
        <f>InputDataA_GeneralAssumptions!AM133</f>
        <v>#VALUE!</v>
      </c>
      <c r="AJ12" s="338" t="e">
        <f>InputDataA_GeneralAssumptions!AN133</f>
        <v>#VALUE!</v>
      </c>
      <c r="AK12" s="338" t="e">
        <f>InputDataA_GeneralAssumptions!AO133</f>
        <v>#VALUE!</v>
      </c>
      <c r="AL12" s="338" t="e">
        <f>InputDataA_GeneralAssumptions!AP133</f>
        <v>#VALUE!</v>
      </c>
      <c r="AM12" s="338" t="e">
        <f>InputDataA_GeneralAssumptions!AQ133</f>
        <v>#VALUE!</v>
      </c>
      <c r="AN12" s="338" t="e">
        <f>InputDataA_GeneralAssumptions!AR133</f>
        <v>#VALUE!</v>
      </c>
      <c r="AO12" s="338" t="e">
        <f>InputDataA_GeneralAssumptions!AS133</f>
        <v>#VALUE!</v>
      </c>
      <c r="AP12" s="338" t="e">
        <f>InputDataA_GeneralAssumptions!AT133</f>
        <v>#VALUE!</v>
      </c>
      <c r="AQ12" s="338" t="e">
        <f>InputDataA_GeneralAssumptions!AU133</f>
        <v>#VALUE!</v>
      </c>
      <c r="AR12" s="338" t="e">
        <f>InputDataA_GeneralAssumptions!AV133</f>
        <v>#VALUE!</v>
      </c>
      <c r="AS12" s="338" t="e">
        <f>InputDataA_GeneralAssumptions!AW133</f>
        <v>#VALUE!</v>
      </c>
      <c r="AT12" s="338" t="e">
        <f>InputDataA_GeneralAssumptions!AX133</f>
        <v>#VALUE!</v>
      </c>
      <c r="AU12" s="338" t="e">
        <f>InputDataA_GeneralAssumptions!AY133</f>
        <v>#VALUE!</v>
      </c>
      <c r="AV12" s="338" t="e">
        <f>InputDataA_GeneralAssumptions!AZ133</f>
        <v>#VALUE!</v>
      </c>
      <c r="AW12" s="338" t="e">
        <f>InputDataA_GeneralAssumptions!BA133</f>
        <v>#VALUE!</v>
      </c>
      <c r="AX12" s="338" t="e">
        <f>InputDataA_GeneralAssumptions!BB133</f>
        <v>#VALUE!</v>
      </c>
      <c r="AY12" s="338" t="e">
        <f>InputDataA_GeneralAssumptions!BC133</f>
        <v>#VALUE!</v>
      </c>
      <c r="AZ12" s="338" t="e">
        <f>InputDataA_GeneralAssumptions!BD133</f>
        <v>#VALUE!</v>
      </c>
      <c r="BA12" s="338" t="e">
        <f>InputDataA_GeneralAssumptions!BE133</f>
        <v>#VALUE!</v>
      </c>
      <c r="BB12" s="338" t="e">
        <f>InputDataA_GeneralAssumptions!BF133</f>
        <v>#VALUE!</v>
      </c>
      <c r="BC12" s="338" t="e">
        <f>InputDataA_GeneralAssumptions!BG133</f>
        <v>#VALUE!</v>
      </c>
      <c r="BD12" s="338" t="e">
        <f>InputDataA_GeneralAssumptions!BH133</f>
        <v>#VALUE!</v>
      </c>
      <c r="BE12" s="338" t="e">
        <f>InputDataA_GeneralAssumptions!BI133</f>
        <v>#VALUE!</v>
      </c>
      <c r="BF12" s="338" t="e">
        <f>InputDataA_GeneralAssumptions!BJ133</f>
        <v>#VALUE!</v>
      </c>
      <c r="BG12" s="338" t="e">
        <f>InputDataA_GeneralAssumptions!BK133</f>
        <v>#VALUE!</v>
      </c>
      <c r="BH12" s="338" t="e">
        <f>InputDataA_GeneralAssumptions!BL133</f>
        <v>#VALUE!</v>
      </c>
      <c r="BI12" s="338" t="e">
        <f>InputDataA_GeneralAssumptions!BM133</f>
        <v>#VALUE!</v>
      </c>
      <c r="BJ12" s="338" t="e">
        <f>InputDataA_GeneralAssumptions!BN133</f>
        <v>#VALUE!</v>
      </c>
      <c r="BK12" s="338" t="e">
        <f>InputDataA_GeneralAssumptions!BO133</f>
        <v>#VALUE!</v>
      </c>
      <c r="BL12" s="338" t="e">
        <f>InputDataA_GeneralAssumptions!BP133</f>
        <v>#VALUE!</v>
      </c>
      <c r="BM12" s="338" t="e">
        <f>InputDataA_GeneralAssumptions!BQ133</f>
        <v>#VALUE!</v>
      </c>
      <c r="BN12" s="338" t="e">
        <f>InputDataA_GeneralAssumptions!BR133</f>
        <v>#VALUE!</v>
      </c>
      <c r="BO12" s="338" t="e">
        <f>InputDataA_GeneralAssumptions!BS133</f>
        <v>#VALUE!</v>
      </c>
      <c r="BP12" s="338" t="e">
        <f>InputDataA_GeneralAssumptions!BT133</f>
        <v>#VALUE!</v>
      </c>
      <c r="BQ12" s="338" t="e">
        <f>InputDataA_GeneralAssumptions!BU133</f>
        <v>#VALUE!</v>
      </c>
      <c r="BR12" s="338" t="e">
        <f>InputDataA_GeneralAssumptions!BV133</f>
        <v>#VALUE!</v>
      </c>
      <c r="BS12" s="338" t="e">
        <f>InputDataA_GeneralAssumptions!BW133</f>
        <v>#VALUE!</v>
      </c>
    </row>
    <row r="13" spans="1:71" s="9" customFormat="1">
      <c r="A13" s="46"/>
      <c r="B13" s="1" t="str">
        <f>LEFT(InputDataA_GeneralAssumptions!D99,1)</f>
        <v>A</v>
      </c>
      <c r="C13" s="24" t="s">
        <v>563</v>
      </c>
      <c r="D13" s="364" t="s">
        <v>2</v>
      </c>
      <c r="E13" s="338">
        <f>InputDataA_GeneralAssumptions!I97</f>
        <v>1.4958209358155727E-2</v>
      </c>
      <c r="F13" s="338">
        <f>InputDataA_GeneralAssumptions!J97</f>
        <v>1.4958209358155727E-2</v>
      </c>
      <c r="G13" s="338">
        <f>InputDataA_GeneralAssumptions!K97</f>
        <v>1.4958209358155727E-2</v>
      </c>
      <c r="H13" s="338">
        <f>InputDataA_GeneralAssumptions!L97</f>
        <v>1.4958209358155727E-2</v>
      </c>
      <c r="I13" s="338">
        <f>InputDataA_GeneralAssumptions!M97</f>
        <v>1.4958209358155727E-2</v>
      </c>
      <c r="J13" s="338">
        <f>InputDataA_GeneralAssumptions!N97</f>
        <v>1.4958209358155727E-2</v>
      </c>
      <c r="K13" s="338">
        <f>InputDataA_GeneralAssumptions!O97</f>
        <v>1.4958209358155727E-2</v>
      </c>
      <c r="L13" s="338">
        <f>InputDataA_GeneralAssumptions!P97</f>
        <v>1.4958209358155727E-2</v>
      </c>
      <c r="M13" s="338">
        <f>InputDataA_GeneralAssumptions!Q97</f>
        <v>1.4958209358155727E-2</v>
      </c>
      <c r="N13" s="338">
        <f>InputDataA_GeneralAssumptions!R97</f>
        <v>1.4958209358155727E-2</v>
      </c>
      <c r="O13" s="338">
        <f>InputDataA_GeneralAssumptions!S97</f>
        <v>1.4958209358155727E-2</v>
      </c>
      <c r="P13" s="338">
        <f>InputDataA_GeneralAssumptions!T97</f>
        <v>1.4958209358155727E-2</v>
      </c>
      <c r="Q13" s="338">
        <f>InputDataA_GeneralAssumptions!U97</f>
        <v>1.4958209358155727E-2</v>
      </c>
      <c r="R13" s="338">
        <f>InputDataA_GeneralAssumptions!V97</f>
        <v>1.4958209358155727E-2</v>
      </c>
      <c r="S13" s="338">
        <f>InputDataA_GeneralAssumptions!W97</f>
        <v>1.4958209358155727E-2</v>
      </c>
      <c r="T13" s="338">
        <f>InputDataA_GeneralAssumptions!X97</f>
        <v>1.4958209358155727E-2</v>
      </c>
      <c r="U13" s="338">
        <f>InputDataA_GeneralAssumptions!Y97</f>
        <v>1.4958209358155727E-2</v>
      </c>
      <c r="V13" s="338">
        <f>InputDataA_GeneralAssumptions!Z97</f>
        <v>1.4958209358155727E-2</v>
      </c>
      <c r="W13" s="338">
        <f>InputDataA_GeneralAssumptions!AA97</f>
        <v>1.4958209358155727E-2</v>
      </c>
      <c r="X13" s="338">
        <f>InputDataA_GeneralAssumptions!AB97</f>
        <v>1.4958209358155727E-2</v>
      </c>
      <c r="Y13" s="338">
        <f>InputDataA_GeneralAssumptions!AC97</f>
        <v>1.4958209358155727E-2</v>
      </c>
      <c r="Z13" s="338">
        <f>InputDataA_GeneralAssumptions!AD97</f>
        <v>1.4958209358155727E-2</v>
      </c>
      <c r="AA13" s="338">
        <f>InputDataA_GeneralAssumptions!AE97</f>
        <v>1.4958209358155727E-2</v>
      </c>
      <c r="AB13" s="338">
        <f>InputDataA_GeneralAssumptions!AF97</f>
        <v>1.4958209358155727E-2</v>
      </c>
      <c r="AC13" s="338">
        <f>InputDataA_GeneralAssumptions!AG97</f>
        <v>1.4958209358155727E-2</v>
      </c>
      <c r="AD13" s="338">
        <f>InputDataA_GeneralAssumptions!AH97</f>
        <v>1.4958209358155727E-2</v>
      </c>
      <c r="AE13" s="338">
        <f>InputDataA_GeneralAssumptions!AI97</f>
        <v>1.4958209358155727E-2</v>
      </c>
      <c r="AF13" s="338">
        <f>InputDataA_GeneralAssumptions!AJ97</f>
        <v>1.4958209358155727E-2</v>
      </c>
      <c r="AG13" s="338">
        <f>InputDataA_GeneralAssumptions!AK97</f>
        <v>1.4958209358155727E-2</v>
      </c>
      <c r="AH13" s="338">
        <f>InputDataA_GeneralAssumptions!AL97</f>
        <v>1.4958209358155727E-2</v>
      </c>
      <c r="AI13" s="338">
        <f>InputDataA_GeneralAssumptions!AM97</f>
        <v>1.4958209358155727E-2</v>
      </c>
      <c r="AJ13" s="338">
        <f>InputDataA_GeneralAssumptions!AN97</f>
        <v>1.4958209358155727E-2</v>
      </c>
      <c r="AK13" s="338">
        <f>InputDataA_GeneralAssumptions!AO97</f>
        <v>1.4958209358155727E-2</v>
      </c>
      <c r="AL13" s="338">
        <f>InputDataA_GeneralAssumptions!AP97</f>
        <v>1.4958209358155727E-2</v>
      </c>
      <c r="AM13" s="338">
        <f>InputDataA_GeneralAssumptions!AQ97</f>
        <v>1.4958209358155727E-2</v>
      </c>
      <c r="AN13" s="338">
        <f>InputDataA_GeneralAssumptions!AR97</f>
        <v>1.4958209358155727E-2</v>
      </c>
      <c r="AO13" s="338">
        <f>InputDataA_GeneralAssumptions!AS97</f>
        <v>1.4958209358155727E-2</v>
      </c>
      <c r="AP13" s="338">
        <f>InputDataA_GeneralAssumptions!AT97</f>
        <v>1.4958209358155727E-2</v>
      </c>
      <c r="AQ13" s="338">
        <f>InputDataA_GeneralAssumptions!AU97</f>
        <v>1.4958209358155727E-2</v>
      </c>
      <c r="AR13" s="338">
        <f>InputDataA_GeneralAssumptions!AV97</f>
        <v>1.4958209358155727E-2</v>
      </c>
      <c r="AS13" s="338">
        <f>InputDataA_GeneralAssumptions!AW97</f>
        <v>1.4958209358155727E-2</v>
      </c>
      <c r="AT13" s="338">
        <f>InputDataA_GeneralAssumptions!AX97</f>
        <v>1.4958209358155727E-2</v>
      </c>
      <c r="AU13" s="338">
        <f>InputDataA_GeneralAssumptions!AY97</f>
        <v>1.4958209358155727E-2</v>
      </c>
      <c r="AV13" s="338">
        <f>InputDataA_GeneralAssumptions!AZ97</f>
        <v>1.4958209358155727E-2</v>
      </c>
      <c r="AW13" s="338">
        <f>InputDataA_GeneralAssumptions!BA97</f>
        <v>1.4958209358155727E-2</v>
      </c>
      <c r="AX13" s="338">
        <f>InputDataA_GeneralAssumptions!BB97</f>
        <v>1.4958209358155727E-2</v>
      </c>
      <c r="AY13" s="338">
        <f>InputDataA_GeneralAssumptions!BC97</f>
        <v>1.4958209358155727E-2</v>
      </c>
      <c r="AZ13" s="338">
        <f>InputDataA_GeneralAssumptions!BD97</f>
        <v>1.4958209358155727E-2</v>
      </c>
      <c r="BA13" s="338">
        <f>InputDataA_GeneralAssumptions!BE97</f>
        <v>1.4958209358155727E-2</v>
      </c>
      <c r="BB13" s="338">
        <f>InputDataA_GeneralAssumptions!BF97</f>
        <v>1.4958209358155727E-2</v>
      </c>
      <c r="BC13" s="338">
        <f>InputDataA_GeneralAssumptions!BG97</f>
        <v>1.4958209358155727E-2</v>
      </c>
      <c r="BD13" s="338">
        <f>InputDataA_GeneralAssumptions!BH97</f>
        <v>1.4958209358155727E-2</v>
      </c>
      <c r="BE13" s="338">
        <f>InputDataA_GeneralAssumptions!BI97</f>
        <v>1.4958209358155727E-2</v>
      </c>
      <c r="BF13" s="338">
        <f>InputDataA_GeneralAssumptions!BJ97</f>
        <v>1.4958209358155727E-2</v>
      </c>
      <c r="BG13" s="338">
        <f>InputDataA_GeneralAssumptions!BK97</f>
        <v>1.4958209358155727E-2</v>
      </c>
      <c r="BH13" s="338">
        <f>InputDataA_GeneralAssumptions!BL97</f>
        <v>1.4958209358155727E-2</v>
      </c>
      <c r="BI13" s="338">
        <f>InputDataA_GeneralAssumptions!BM97</f>
        <v>1.4958209358155727E-2</v>
      </c>
      <c r="BJ13" s="338">
        <f>InputDataA_GeneralAssumptions!BN97</f>
        <v>1.4958209358155727E-2</v>
      </c>
      <c r="BK13" s="338">
        <f>InputDataA_GeneralAssumptions!BO97</f>
        <v>1.4958209358155727E-2</v>
      </c>
      <c r="BL13" s="338">
        <f>InputDataA_GeneralAssumptions!BP97</f>
        <v>1.4958209358155727E-2</v>
      </c>
      <c r="BM13" s="338">
        <f>InputDataA_GeneralAssumptions!BQ97</f>
        <v>1.4958209358155727E-2</v>
      </c>
      <c r="BN13" s="338">
        <f>InputDataA_GeneralAssumptions!BR97</f>
        <v>1.4958209358155727E-2</v>
      </c>
      <c r="BO13" s="338">
        <f>InputDataA_GeneralAssumptions!BS97</f>
        <v>1.4958209358155727E-2</v>
      </c>
      <c r="BP13" s="338">
        <f>InputDataA_GeneralAssumptions!BT97</f>
        <v>1.4958209358155727E-2</v>
      </c>
      <c r="BQ13" s="338">
        <f>InputDataA_GeneralAssumptions!BU97</f>
        <v>1.4958209358155727E-2</v>
      </c>
      <c r="BR13" s="338">
        <f>InputDataA_GeneralAssumptions!BV97</f>
        <v>1.4958209358155727E-2</v>
      </c>
      <c r="BS13" s="338">
        <f>InputDataA_GeneralAssumptions!BW97</f>
        <v>1.4958209358155727E-2</v>
      </c>
    </row>
    <row r="14" spans="1:71" s="9" customFormat="1">
      <c r="A14" s="60"/>
      <c r="B14" s="235" t="str">
        <f>LEFT(InputDataA_GeneralAssumptions!D80,1)</f>
        <v>A</v>
      </c>
      <c r="C14" s="24" t="s">
        <v>576</v>
      </c>
      <c r="D14" s="364" t="s">
        <v>441</v>
      </c>
      <c r="E14" s="119" t="str">
        <f>InputDataA_GeneralAssumptions!I88</f>
        <v>Not an input</v>
      </c>
      <c r="F14" s="119" t="str">
        <f>InputDataA_GeneralAssumptions!J88</f>
        <v>Not an input</v>
      </c>
      <c r="G14" s="119" t="str">
        <f>InputDataA_GeneralAssumptions!K88</f>
        <v>Not an input</v>
      </c>
      <c r="H14" s="119" t="str">
        <f>InputDataA_GeneralAssumptions!L88</f>
        <v>Not an input</v>
      </c>
      <c r="I14" s="119" t="str">
        <f>InputDataA_GeneralAssumptions!M88</f>
        <v>Not an input</v>
      </c>
      <c r="J14" s="119" t="str">
        <f>InputDataA_GeneralAssumptions!N88</f>
        <v>Not an input</v>
      </c>
      <c r="K14" s="119" t="str">
        <f>InputDataA_GeneralAssumptions!O88</f>
        <v>Not an input</v>
      </c>
      <c r="L14" s="119" t="str">
        <f>InputDataA_GeneralAssumptions!P88</f>
        <v>Not an input</v>
      </c>
      <c r="M14" s="119" t="str">
        <f>InputDataA_GeneralAssumptions!Q88</f>
        <v>Not an input</v>
      </c>
      <c r="N14" s="119" t="str">
        <f>InputDataA_GeneralAssumptions!R88</f>
        <v>Not an input</v>
      </c>
      <c r="O14" s="119" t="str">
        <f>InputDataA_GeneralAssumptions!S88</f>
        <v>Not an input</v>
      </c>
      <c r="P14" s="119" t="str">
        <f>InputDataA_GeneralAssumptions!T88</f>
        <v>Not an input</v>
      </c>
      <c r="Q14" s="119" t="str">
        <f>InputDataA_GeneralAssumptions!U88</f>
        <v>Not an input</v>
      </c>
      <c r="R14" s="119" t="str">
        <f>InputDataA_GeneralAssumptions!V88</f>
        <v>Not an input</v>
      </c>
      <c r="S14" s="119" t="str">
        <f>InputDataA_GeneralAssumptions!W88</f>
        <v>Not an input</v>
      </c>
      <c r="T14" s="119" t="str">
        <f>InputDataA_GeneralAssumptions!X88</f>
        <v>Not an input</v>
      </c>
      <c r="U14" s="119" t="str">
        <f>InputDataA_GeneralAssumptions!Y88</f>
        <v>Not an input</v>
      </c>
      <c r="V14" s="119" t="str">
        <f>InputDataA_GeneralAssumptions!Z88</f>
        <v>Not an input</v>
      </c>
      <c r="W14" s="119" t="str">
        <f>InputDataA_GeneralAssumptions!AA88</f>
        <v>Not an input</v>
      </c>
      <c r="X14" s="119" t="str">
        <f>InputDataA_GeneralAssumptions!AB88</f>
        <v>Not an input</v>
      </c>
      <c r="Y14" s="119" t="str">
        <f>InputDataA_GeneralAssumptions!AC88</f>
        <v>Not an input</v>
      </c>
      <c r="Z14" s="119" t="str">
        <f>InputDataA_GeneralAssumptions!AD88</f>
        <v>Not an input</v>
      </c>
      <c r="AA14" s="119" t="str">
        <f>InputDataA_GeneralAssumptions!AE88</f>
        <v>Not an input</v>
      </c>
      <c r="AB14" s="119" t="str">
        <f>InputDataA_GeneralAssumptions!AF88</f>
        <v>Not an input</v>
      </c>
      <c r="AC14" s="119" t="str">
        <f>InputDataA_GeneralAssumptions!AG88</f>
        <v>Not an input</v>
      </c>
      <c r="AD14" s="119" t="str">
        <f>InputDataA_GeneralAssumptions!AH88</f>
        <v>Not an input</v>
      </c>
      <c r="AE14" s="119" t="str">
        <f>InputDataA_GeneralAssumptions!AI88</f>
        <v>Not an input</v>
      </c>
      <c r="AF14" s="119" t="str">
        <f>InputDataA_GeneralAssumptions!AJ88</f>
        <v>Not an input</v>
      </c>
      <c r="AG14" s="119" t="str">
        <f>InputDataA_GeneralAssumptions!AK88</f>
        <v>Not an input</v>
      </c>
      <c r="AH14" s="119" t="str">
        <f>InputDataA_GeneralAssumptions!AL88</f>
        <v>Not an input</v>
      </c>
      <c r="AI14" s="119" t="str">
        <f>InputDataA_GeneralAssumptions!AM88</f>
        <v>Not an input</v>
      </c>
      <c r="AJ14" s="119" t="str">
        <f>InputDataA_GeneralAssumptions!AN88</f>
        <v>Not an input</v>
      </c>
      <c r="AK14" s="119" t="str">
        <f>InputDataA_GeneralAssumptions!AO88</f>
        <v>Not an input</v>
      </c>
      <c r="AL14" s="119" t="str">
        <f>InputDataA_GeneralAssumptions!AP88</f>
        <v>Not an input</v>
      </c>
      <c r="AM14" s="119" t="str">
        <f>InputDataA_GeneralAssumptions!AQ88</f>
        <v>Not an input</v>
      </c>
      <c r="AN14" s="119" t="str">
        <f>InputDataA_GeneralAssumptions!AR88</f>
        <v>Not an input</v>
      </c>
      <c r="AO14" s="119" t="str">
        <f>InputDataA_GeneralAssumptions!AS88</f>
        <v>Not an input</v>
      </c>
      <c r="AP14" s="119" t="str">
        <f>InputDataA_GeneralAssumptions!AT88</f>
        <v>Not an input</v>
      </c>
      <c r="AQ14" s="119" t="str">
        <f>InputDataA_GeneralAssumptions!AU88</f>
        <v>Not an input</v>
      </c>
      <c r="AR14" s="119" t="str">
        <f>InputDataA_GeneralAssumptions!AV88</f>
        <v>Not an input</v>
      </c>
      <c r="AS14" s="119" t="str">
        <f>InputDataA_GeneralAssumptions!AW88</f>
        <v>Not an input</v>
      </c>
      <c r="AT14" s="119" t="str">
        <f>InputDataA_GeneralAssumptions!AX88</f>
        <v>Not an input</v>
      </c>
      <c r="AU14" s="119" t="str">
        <f>InputDataA_GeneralAssumptions!AY88</f>
        <v>Not an input</v>
      </c>
      <c r="AV14" s="119" t="str">
        <f>InputDataA_GeneralAssumptions!AZ88</f>
        <v>Not an input</v>
      </c>
      <c r="AW14" s="119" t="str">
        <f>InputDataA_GeneralAssumptions!BA88</f>
        <v>Not an input</v>
      </c>
      <c r="AX14" s="119" t="str">
        <f>InputDataA_GeneralAssumptions!BB88</f>
        <v>Not an input</v>
      </c>
      <c r="AY14" s="119" t="str">
        <f>InputDataA_GeneralAssumptions!BC88</f>
        <v>Not an input</v>
      </c>
      <c r="AZ14" s="119" t="str">
        <f>InputDataA_GeneralAssumptions!BD88</f>
        <v>Not an input</v>
      </c>
      <c r="BA14" s="119" t="str">
        <f>InputDataA_GeneralAssumptions!BE88</f>
        <v>Not an input</v>
      </c>
      <c r="BB14" s="119" t="str">
        <f>InputDataA_GeneralAssumptions!BF88</f>
        <v>Not an input</v>
      </c>
      <c r="BC14" s="119" t="str">
        <f>InputDataA_GeneralAssumptions!BG88</f>
        <v>Not an input</v>
      </c>
      <c r="BD14" s="119" t="str">
        <f>InputDataA_GeneralAssumptions!BH88</f>
        <v>Not an input</v>
      </c>
      <c r="BE14" s="119" t="str">
        <f>InputDataA_GeneralAssumptions!BI88</f>
        <v>Not an input</v>
      </c>
      <c r="BF14" s="119" t="str">
        <f>InputDataA_GeneralAssumptions!BJ88</f>
        <v>Not an input</v>
      </c>
      <c r="BG14" s="119" t="str">
        <f>InputDataA_GeneralAssumptions!BK88</f>
        <v>Not an input</v>
      </c>
      <c r="BH14" s="119" t="str">
        <f>InputDataA_GeneralAssumptions!BL88</f>
        <v>Not an input</v>
      </c>
      <c r="BI14" s="119" t="str">
        <f>InputDataA_GeneralAssumptions!BM88</f>
        <v>Not an input</v>
      </c>
      <c r="BJ14" s="119" t="str">
        <f>InputDataA_GeneralAssumptions!BN88</f>
        <v>Not an input</v>
      </c>
      <c r="BK14" s="119" t="str">
        <f>InputDataA_GeneralAssumptions!BO88</f>
        <v>Not an input</v>
      </c>
      <c r="BL14" s="119" t="str">
        <f>InputDataA_GeneralAssumptions!BP88</f>
        <v>Not an input</v>
      </c>
      <c r="BM14" s="119" t="str">
        <f>InputDataA_GeneralAssumptions!BQ88</f>
        <v>Not an input</v>
      </c>
      <c r="BN14" s="119" t="str">
        <f>InputDataA_GeneralAssumptions!BR88</f>
        <v>Not an input</v>
      </c>
      <c r="BO14" s="119" t="str">
        <f>InputDataA_GeneralAssumptions!BS88</f>
        <v>Not an input</v>
      </c>
      <c r="BP14" s="119" t="str">
        <f>InputDataA_GeneralAssumptions!BT88</f>
        <v>Not an input</v>
      </c>
      <c r="BQ14" s="119" t="str">
        <f>InputDataA_GeneralAssumptions!BU88</f>
        <v>Not an input</v>
      </c>
      <c r="BR14" s="119" t="str">
        <f>InputDataA_GeneralAssumptions!BV88</f>
        <v>Not an input</v>
      </c>
      <c r="BS14" s="119" t="str">
        <f>InputDataA_GeneralAssumptions!BW88</f>
        <v>Not an input</v>
      </c>
    </row>
    <row r="15" spans="1:71" s="9" customFormat="1">
      <c r="A15" s="60"/>
      <c r="B15" s="235" t="str">
        <f>LEFT(InputDataA_GeneralAssumptions!D80,1)</f>
        <v>A</v>
      </c>
      <c r="C15" s="25" t="s">
        <v>635</v>
      </c>
      <c r="D15" s="365" t="s">
        <v>2</v>
      </c>
      <c r="E15" s="339">
        <f>InputDataA_GeneralAssumptions!I78</f>
        <v>-8.9730862528085709E-3</v>
      </c>
      <c r="F15" s="339">
        <f>InputDataA_GeneralAssumptions!J78</f>
        <v>-8.9730862528085709E-3</v>
      </c>
      <c r="G15" s="339">
        <f>InputDataA_GeneralAssumptions!K78</f>
        <v>-8.9730862528085709E-3</v>
      </c>
      <c r="H15" s="339">
        <f>InputDataA_GeneralAssumptions!L78</f>
        <v>-8.9730862528085709E-3</v>
      </c>
      <c r="I15" s="339">
        <f>InputDataA_GeneralAssumptions!M78</f>
        <v>-8.9730862528085709E-3</v>
      </c>
      <c r="J15" s="339">
        <f>InputDataA_GeneralAssumptions!N78</f>
        <v>-8.9730862528085709E-3</v>
      </c>
      <c r="K15" s="339">
        <f>InputDataA_GeneralAssumptions!O78</f>
        <v>-8.9730862528085709E-3</v>
      </c>
      <c r="L15" s="339">
        <f>InputDataA_GeneralAssumptions!P78</f>
        <v>-8.9730862528085709E-3</v>
      </c>
      <c r="M15" s="339">
        <f>InputDataA_GeneralAssumptions!Q78</f>
        <v>-8.9730862528085709E-3</v>
      </c>
      <c r="N15" s="339">
        <f>InputDataA_GeneralAssumptions!R78</f>
        <v>-8.9730862528085709E-3</v>
      </c>
      <c r="O15" s="339">
        <f>InputDataA_GeneralAssumptions!S78</f>
        <v>-8.9730862528085709E-3</v>
      </c>
      <c r="P15" s="339">
        <f>InputDataA_GeneralAssumptions!T78</f>
        <v>-8.9730862528085709E-3</v>
      </c>
      <c r="Q15" s="339">
        <f>InputDataA_GeneralAssumptions!U78</f>
        <v>-8.9730862528085709E-3</v>
      </c>
      <c r="R15" s="339">
        <f>InputDataA_GeneralAssumptions!V78</f>
        <v>-8.9730862528085709E-3</v>
      </c>
      <c r="S15" s="339">
        <f>InputDataA_GeneralAssumptions!W78</f>
        <v>-8.9730862528085709E-3</v>
      </c>
      <c r="T15" s="339">
        <f>InputDataA_GeneralAssumptions!X78</f>
        <v>-8.9730862528085709E-3</v>
      </c>
      <c r="U15" s="339">
        <f>InputDataA_GeneralAssumptions!Y78</f>
        <v>-8.9730862528085709E-3</v>
      </c>
      <c r="V15" s="339">
        <f>InputDataA_GeneralAssumptions!Z78</f>
        <v>-8.9730862528085709E-3</v>
      </c>
      <c r="W15" s="339">
        <f>InputDataA_GeneralAssumptions!AA78</f>
        <v>-8.9730862528085709E-3</v>
      </c>
      <c r="X15" s="339">
        <f>InputDataA_GeneralAssumptions!AB78</f>
        <v>-8.9730862528085709E-3</v>
      </c>
      <c r="Y15" s="339">
        <f>InputDataA_GeneralAssumptions!AC78</f>
        <v>-8.9730862528085709E-3</v>
      </c>
      <c r="Z15" s="339">
        <f>InputDataA_GeneralAssumptions!AD78</f>
        <v>-8.9730862528085709E-3</v>
      </c>
      <c r="AA15" s="339">
        <f>InputDataA_GeneralAssumptions!AE78</f>
        <v>-8.9730862528085709E-3</v>
      </c>
      <c r="AB15" s="339">
        <f>InputDataA_GeneralAssumptions!AF78</f>
        <v>-8.9730862528085709E-3</v>
      </c>
      <c r="AC15" s="339">
        <f>InputDataA_GeneralAssumptions!AG78</f>
        <v>-8.9730862528085709E-3</v>
      </c>
      <c r="AD15" s="339">
        <f>InputDataA_GeneralAssumptions!AH78</f>
        <v>-8.9730862528085709E-3</v>
      </c>
      <c r="AE15" s="339">
        <f>InputDataA_GeneralAssumptions!AI78</f>
        <v>-8.9730862528085709E-3</v>
      </c>
      <c r="AF15" s="339">
        <f>InputDataA_GeneralAssumptions!AJ78</f>
        <v>-8.9730862528085709E-3</v>
      </c>
      <c r="AG15" s="339">
        <f>InputDataA_GeneralAssumptions!AK78</f>
        <v>-8.9730862528085709E-3</v>
      </c>
      <c r="AH15" s="339">
        <f>InputDataA_GeneralAssumptions!AL78</f>
        <v>-8.9730862528085709E-3</v>
      </c>
      <c r="AI15" s="339">
        <f>InputDataA_GeneralAssumptions!AM78</f>
        <v>-8.9730862528085709E-3</v>
      </c>
      <c r="AJ15" s="339">
        <f>InputDataA_GeneralAssumptions!AN78</f>
        <v>-8.9730862528085709E-3</v>
      </c>
      <c r="AK15" s="339">
        <f>InputDataA_GeneralAssumptions!AO78</f>
        <v>-8.9730862528085709E-3</v>
      </c>
      <c r="AL15" s="339">
        <f>InputDataA_GeneralAssumptions!AP78</f>
        <v>-8.9730862528085709E-3</v>
      </c>
      <c r="AM15" s="339">
        <f>InputDataA_GeneralAssumptions!AQ78</f>
        <v>-8.9730862528085709E-3</v>
      </c>
      <c r="AN15" s="339">
        <f>InputDataA_GeneralAssumptions!AR78</f>
        <v>-8.9730862528085709E-3</v>
      </c>
      <c r="AO15" s="339">
        <f>InputDataA_GeneralAssumptions!AS78</f>
        <v>-8.9730862528085709E-3</v>
      </c>
      <c r="AP15" s="339">
        <f>InputDataA_GeneralAssumptions!AT78</f>
        <v>-8.9730862528085709E-3</v>
      </c>
      <c r="AQ15" s="339">
        <f>InputDataA_GeneralAssumptions!AU78</f>
        <v>-8.9730862528085709E-3</v>
      </c>
      <c r="AR15" s="339">
        <f>InputDataA_GeneralAssumptions!AV78</f>
        <v>-8.9730862528085709E-3</v>
      </c>
      <c r="AS15" s="339">
        <f>InputDataA_GeneralAssumptions!AW78</f>
        <v>-8.9730862528085709E-3</v>
      </c>
      <c r="AT15" s="339">
        <f>InputDataA_GeneralAssumptions!AX78</f>
        <v>-8.9730862528085709E-3</v>
      </c>
      <c r="AU15" s="339">
        <f>InputDataA_GeneralAssumptions!AY78</f>
        <v>-8.9730862528085709E-3</v>
      </c>
      <c r="AV15" s="339">
        <f>InputDataA_GeneralAssumptions!AZ78</f>
        <v>-8.9730862528085709E-3</v>
      </c>
      <c r="AW15" s="339">
        <f>InputDataA_GeneralAssumptions!BA78</f>
        <v>-8.9730862528085709E-3</v>
      </c>
      <c r="AX15" s="339">
        <f>InputDataA_GeneralAssumptions!BB78</f>
        <v>-8.9730862528085709E-3</v>
      </c>
      <c r="AY15" s="339">
        <f>InputDataA_GeneralAssumptions!BC78</f>
        <v>-8.9730862528085709E-3</v>
      </c>
      <c r="AZ15" s="339">
        <f>InputDataA_GeneralAssumptions!BD78</f>
        <v>-8.9730862528085709E-3</v>
      </c>
      <c r="BA15" s="339">
        <f>InputDataA_GeneralAssumptions!BE78</f>
        <v>-8.9730862528085709E-3</v>
      </c>
      <c r="BB15" s="339">
        <f>InputDataA_GeneralAssumptions!BF78</f>
        <v>-8.9730862528085709E-3</v>
      </c>
      <c r="BC15" s="339">
        <f>InputDataA_GeneralAssumptions!BG78</f>
        <v>-8.9730862528085709E-3</v>
      </c>
      <c r="BD15" s="339">
        <f>InputDataA_GeneralAssumptions!BH78</f>
        <v>-8.9730862528085709E-3</v>
      </c>
      <c r="BE15" s="339">
        <f>InputDataA_GeneralAssumptions!BI78</f>
        <v>-8.9730862528085709E-3</v>
      </c>
      <c r="BF15" s="339">
        <f>InputDataA_GeneralAssumptions!BJ78</f>
        <v>-8.9730862528085709E-3</v>
      </c>
      <c r="BG15" s="339">
        <f>InputDataA_GeneralAssumptions!BK78</f>
        <v>-8.9730862528085709E-3</v>
      </c>
      <c r="BH15" s="339">
        <f>InputDataA_GeneralAssumptions!BL78</f>
        <v>-8.9730862528085709E-3</v>
      </c>
      <c r="BI15" s="339">
        <f>InputDataA_GeneralAssumptions!BM78</f>
        <v>-8.9730862528085709E-3</v>
      </c>
      <c r="BJ15" s="339">
        <f>InputDataA_GeneralAssumptions!BN78</f>
        <v>-8.9730862528085709E-3</v>
      </c>
      <c r="BK15" s="339">
        <f>InputDataA_GeneralAssumptions!BO78</f>
        <v>-8.9730862528085709E-3</v>
      </c>
      <c r="BL15" s="339">
        <f>InputDataA_GeneralAssumptions!BP78</f>
        <v>-8.9730862528085709E-3</v>
      </c>
      <c r="BM15" s="339">
        <f>InputDataA_GeneralAssumptions!BQ78</f>
        <v>-8.9730862528085709E-3</v>
      </c>
      <c r="BN15" s="339">
        <f>InputDataA_GeneralAssumptions!BR78</f>
        <v>-8.9730862528085709E-3</v>
      </c>
      <c r="BO15" s="339">
        <f>InputDataA_GeneralAssumptions!BS78</f>
        <v>-8.9730862528085709E-3</v>
      </c>
      <c r="BP15" s="339">
        <f>InputDataA_GeneralAssumptions!BT78</f>
        <v>-8.9730862528085709E-3</v>
      </c>
      <c r="BQ15" s="339">
        <f>InputDataA_GeneralAssumptions!BU78</f>
        <v>-8.9730862528085709E-3</v>
      </c>
      <c r="BR15" s="339">
        <f>InputDataA_GeneralAssumptions!BV78</f>
        <v>-8.9730862528085709E-3</v>
      </c>
      <c r="BS15" s="339">
        <f>InputDataA_GeneralAssumptions!BW78</f>
        <v>-8.9730862528085709E-3</v>
      </c>
    </row>
    <row r="16" spans="1:71" s="9" customFormat="1">
      <c r="A16" s="60"/>
      <c r="B16" s="235" t="str">
        <f>LEFT(InputDataB_ModelSpecAssumptions!D22,1)</f>
        <v>A</v>
      </c>
      <c r="C16" s="24" t="s">
        <v>763</v>
      </c>
      <c r="D16" s="30"/>
      <c r="E16" s="344">
        <f>InputDataB_ModelSpecAssumptions!I20</f>
        <v>0.10368351452428204</v>
      </c>
      <c r="F16" s="344">
        <f>InputDataB_ModelSpecAssumptions!J20</f>
        <v>0.10368351452428204</v>
      </c>
      <c r="G16" s="344">
        <f>InputDataB_ModelSpecAssumptions!K20</f>
        <v>0.10368351452428204</v>
      </c>
      <c r="H16" s="344">
        <f>InputDataB_ModelSpecAssumptions!L20</f>
        <v>0.10368351452428204</v>
      </c>
      <c r="I16" s="344">
        <f>InputDataB_ModelSpecAssumptions!M20</f>
        <v>0.10368351452428204</v>
      </c>
      <c r="J16" s="344">
        <f>InputDataB_ModelSpecAssumptions!N20</f>
        <v>0.10368351452428204</v>
      </c>
      <c r="K16" s="344">
        <f>InputDataB_ModelSpecAssumptions!O20</f>
        <v>0.10368351452428204</v>
      </c>
      <c r="L16" s="344">
        <f>InputDataB_ModelSpecAssumptions!P20</f>
        <v>0.10368351452428204</v>
      </c>
      <c r="M16" s="344">
        <f>InputDataB_ModelSpecAssumptions!Q20</f>
        <v>0.10368351452428204</v>
      </c>
      <c r="N16" s="344">
        <f>InputDataB_ModelSpecAssumptions!R20</f>
        <v>0.10368351452428204</v>
      </c>
      <c r="O16" s="344">
        <f>InputDataB_ModelSpecAssumptions!S20</f>
        <v>0.10368351452428204</v>
      </c>
      <c r="P16" s="344">
        <f>InputDataB_ModelSpecAssumptions!T20</f>
        <v>0.10368351452428204</v>
      </c>
      <c r="Q16" s="344">
        <f>InputDataB_ModelSpecAssumptions!U20</f>
        <v>0.10368351452428204</v>
      </c>
      <c r="R16" s="344">
        <f>InputDataB_ModelSpecAssumptions!V20</f>
        <v>0.10368351452428204</v>
      </c>
      <c r="S16" s="344">
        <f>InputDataB_ModelSpecAssumptions!W20</f>
        <v>0.10368351452428204</v>
      </c>
      <c r="T16" s="344">
        <f>InputDataB_ModelSpecAssumptions!X20</f>
        <v>0.10368351452428204</v>
      </c>
      <c r="U16" s="344">
        <f>InputDataB_ModelSpecAssumptions!Y20</f>
        <v>0.10368351452428204</v>
      </c>
      <c r="V16" s="344">
        <f>InputDataB_ModelSpecAssumptions!Z20</f>
        <v>0.10368351452428204</v>
      </c>
      <c r="W16" s="344">
        <f>InputDataB_ModelSpecAssumptions!AA20</f>
        <v>0.10368351452428204</v>
      </c>
      <c r="X16" s="344">
        <f>InputDataB_ModelSpecAssumptions!AB20</f>
        <v>0.10368351452428204</v>
      </c>
      <c r="Y16" s="344">
        <f>InputDataB_ModelSpecAssumptions!AC20</f>
        <v>0.10368351452428204</v>
      </c>
      <c r="Z16" s="344">
        <f>InputDataB_ModelSpecAssumptions!AD20</f>
        <v>0.10368351452428204</v>
      </c>
      <c r="AA16" s="344">
        <f>InputDataB_ModelSpecAssumptions!AE20</f>
        <v>0.10368351452428204</v>
      </c>
      <c r="AB16" s="344">
        <f>InputDataB_ModelSpecAssumptions!AF20</f>
        <v>0.10368351452428204</v>
      </c>
      <c r="AC16" s="344">
        <f>InputDataB_ModelSpecAssumptions!AG20</f>
        <v>0.10368351452428204</v>
      </c>
      <c r="AD16" s="344">
        <f>InputDataB_ModelSpecAssumptions!AH20</f>
        <v>0.10368351452428204</v>
      </c>
      <c r="AE16" s="344">
        <f>InputDataB_ModelSpecAssumptions!AI20</f>
        <v>0.10368351452428204</v>
      </c>
      <c r="AF16" s="344">
        <f>InputDataB_ModelSpecAssumptions!AJ20</f>
        <v>0.10368351452428204</v>
      </c>
      <c r="AG16" s="344">
        <f>InputDataB_ModelSpecAssumptions!AK20</f>
        <v>0.10368351452428204</v>
      </c>
      <c r="AH16" s="344">
        <f>InputDataB_ModelSpecAssumptions!AL20</f>
        <v>0.10368351452428204</v>
      </c>
      <c r="AI16" s="344">
        <f>InputDataB_ModelSpecAssumptions!AM20</f>
        <v>0.10368351452428204</v>
      </c>
      <c r="AJ16" s="344">
        <f>InputDataB_ModelSpecAssumptions!AN20</f>
        <v>0.10368351452428204</v>
      </c>
      <c r="AK16" s="344">
        <f>InputDataB_ModelSpecAssumptions!AO20</f>
        <v>0.10368351452428204</v>
      </c>
      <c r="AL16" s="344">
        <f>InputDataB_ModelSpecAssumptions!AP20</f>
        <v>0.10368351452428204</v>
      </c>
      <c r="AM16" s="344">
        <f>InputDataB_ModelSpecAssumptions!AQ20</f>
        <v>0.10368351452428204</v>
      </c>
      <c r="AN16" s="344">
        <f>InputDataB_ModelSpecAssumptions!AR20</f>
        <v>0.10368351452428204</v>
      </c>
      <c r="AO16" s="344">
        <f>InputDataB_ModelSpecAssumptions!AS20</f>
        <v>0.10368351452428204</v>
      </c>
      <c r="AP16" s="344">
        <f>InputDataB_ModelSpecAssumptions!AT20</f>
        <v>0.10368351452428204</v>
      </c>
      <c r="AQ16" s="344">
        <f>InputDataB_ModelSpecAssumptions!AU20</f>
        <v>0.10368351452428204</v>
      </c>
      <c r="AR16" s="344">
        <f>InputDataB_ModelSpecAssumptions!AV20</f>
        <v>0.10368351452428204</v>
      </c>
      <c r="AS16" s="344">
        <f>InputDataB_ModelSpecAssumptions!AW20</f>
        <v>0.10368351452428204</v>
      </c>
      <c r="AT16" s="344">
        <f>InputDataB_ModelSpecAssumptions!AX20</f>
        <v>0.10368351452428204</v>
      </c>
      <c r="AU16" s="344">
        <f>InputDataB_ModelSpecAssumptions!AY20</f>
        <v>0.10368351452428204</v>
      </c>
      <c r="AV16" s="344">
        <f>InputDataB_ModelSpecAssumptions!AZ20</f>
        <v>0.10368351452428204</v>
      </c>
      <c r="AW16" s="344">
        <f>InputDataB_ModelSpecAssumptions!BA20</f>
        <v>0.10368351452428204</v>
      </c>
      <c r="AX16" s="344">
        <f>InputDataB_ModelSpecAssumptions!BB20</f>
        <v>0.10368351452428204</v>
      </c>
      <c r="AY16" s="344">
        <f>InputDataB_ModelSpecAssumptions!BC20</f>
        <v>0.10368351452428204</v>
      </c>
      <c r="AZ16" s="344">
        <f>InputDataB_ModelSpecAssumptions!BD20</f>
        <v>0.10368351452428204</v>
      </c>
      <c r="BA16" s="344">
        <f>InputDataB_ModelSpecAssumptions!BE20</f>
        <v>0.10368351452428204</v>
      </c>
      <c r="BB16" s="344">
        <f>InputDataB_ModelSpecAssumptions!BF20</f>
        <v>0.10368351452428204</v>
      </c>
      <c r="BC16" s="344">
        <f>InputDataB_ModelSpecAssumptions!BG20</f>
        <v>0.10368351452428204</v>
      </c>
      <c r="BD16" s="344">
        <f>InputDataB_ModelSpecAssumptions!BH20</f>
        <v>0.10368351452428204</v>
      </c>
      <c r="BE16" s="344">
        <f>InputDataB_ModelSpecAssumptions!BI20</f>
        <v>0.10368351452428204</v>
      </c>
      <c r="BF16" s="344">
        <f>InputDataB_ModelSpecAssumptions!BJ20</f>
        <v>0.10368351452428204</v>
      </c>
      <c r="BG16" s="344">
        <f>InputDataB_ModelSpecAssumptions!BK20</f>
        <v>0.10368351452428204</v>
      </c>
      <c r="BH16" s="344">
        <f>InputDataB_ModelSpecAssumptions!BL20</f>
        <v>0.10368351452428204</v>
      </c>
      <c r="BI16" s="344">
        <f>InputDataB_ModelSpecAssumptions!BM20</f>
        <v>0.10368351452428204</v>
      </c>
      <c r="BJ16" s="344">
        <f>InputDataB_ModelSpecAssumptions!BN20</f>
        <v>0.10368351452428204</v>
      </c>
      <c r="BK16" s="344">
        <f>InputDataB_ModelSpecAssumptions!BO20</f>
        <v>0.10368351452428204</v>
      </c>
      <c r="BL16" s="344">
        <f>InputDataB_ModelSpecAssumptions!BP20</f>
        <v>0.10368351452428204</v>
      </c>
      <c r="BM16" s="344">
        <f>InputDataB_ModelSpecAssumptions!BQ20</f>
        <v>0.10368351452428204</v>
      </c>
      <c r="BN16" s="344">
        <f>InputDataB_ModelSpecAssumptions!BR20</f>
        <v>0.10368351452428204</v>
      </c>
      <c r="BO16" s="344">
        <f>InputDataB_ModelSpecAssumptions!BS20</f>
        <v>0.10368351452428204</v>
      </c>
      <c r="BP16" s="344">
        <f>InputDataB_ModelSpecAssumptions!BT20</f>
        <v>0.10368351452428204</v>
      </c>
      <c r="BQ16" s="344">
        <f>InputDataB_ModelSpecAssumptions!BU20</f>
        <v>0.10368351452428204</v>
      </c>
      <c r="BR16" s="344">
        <f>InputDataB_ModelSpecAssumptions!BV20</f>
        <v>0.10368351452428204</v>
      </c>
      <c r="BS16" s="344">
        <f>InputDataB_ModelSpecAssumptions!BW20</f>
        <v>0.10368351452428204</v>
      </c>
    </row>
    <row r="17" spans="1:71" s="9" customFormat="1">
      <c r="A17" s="46"/>
      <c r="B17" s="1" t="str">
        <f>LEFT(InputDataA_GeneralAssumptions!D143,1)</f>
        <v>A</v>
      </c>
      <c r="C17" s="24" t="s">
        <v>753</v>
      </c>
      <c r="D17" s="30"/>
      <c r="E17" s="119">
        <f>InputDataA_GeneralAssumptions!I141</f>
        <v>0.7212674617767334</v>
      </c>
      <c r="F17" s="119">
        <f>InputDataA_GeneralAssumptions!J141</f>
        <v>0.7212674617767334</v>
      </c>
      <c r="G17" s="119">
        <f>InputDataA_GeneralAssumptions!K141</f>
        <v>0.7212674617767334</v>
      </c>
      <c r="H17" s="119">
        <f>InputDataA_GeneralAssumptions!L141</f>
        <v>0.7212674617767334</v>
      </c>
      <c r="I17" s="119">
        <f>InputDataA_GeneralAssumptions!M141</f>
        <v>0.7212674617767334</v>
      </c>
      <c r="J17" s="119">
        <f>InputDataA_GeneralAssumptions!N141</f>
        <v>0.7212674617767334</v>
      </c>
      <c r="K17" s="119">
        <f>InputDataA_GeneralAssumptions!O141</f>
        <v>0.7212674617767334</v>
      </c>
      <c r="L17" s="119">
        <f>InputDataA_GeneralAssumptions!P141</f>
        <v>0.7212674617767334</v>
      </c>
      <c r="M17" s="119">
        <f>InputDataA_GeneralAssumptions!Q141</f>
        <v>0.7212674617767334</v>
      </c>
      <c r="N17" s="119">
        <f>InputDataA_GeneralAssumptions!R141</f>
        <v>0.7212674617767334</v>
      </c>
      <c r="O17" s="119">
        <f>InputDataA_GeneralAssumptions!S141</f>
        <v>0.7212674617767334</v>
      </c>
      <c r="P17" s="119">
        <f>InputDataA_GeneralAssumptions!T141</f>
        <v>0.7212674617767334</v>
      </c>
      <c r="Q17" s="119">
        <f>InputDataA_GeneralAssumptions!U141</f>
        <v>0.7212674617767334</v>
      </c>
      <c r="R17" s="119">
        <f>InputDataA_GeneralAssumptions!V141</f>
        <v>0.7212674617767334</v>
      </c>
      <c r="S17" s="119">
        <f>InputDataA_GeneralAssumptions!W141</f>
        <v>0.7212674617767334</v>
      </c>
      <c r="T17" s="119">
        <f>InputDataA_GeneralAssumptions!X141</f>
        <v>0.7212674617767334</v>
      </c>
      <c r="U17" s="119">
        <f>InputDataA_GeneralAssumptions!Y141</f>
        <v>0.7212674617767334</v>
      </c>
      <c r="V17" s="119">
        <f>InputDataA_GeneralAssumptions!Z141</f>
        <v>0.7212674617767334</v>
      </c>
      <c r="W17" s="119">
        <f>InputDataA_GeneralAssumptions!AA141</f>
        <v>0.7212674617767334</v>
      </c>
      <c r="X17" s="119">
        <f>InputDataA_GeneralAssumptions!AB141</f>
        <v>0.7212674617767334</v>
      </c>
      <c r="Y17" s="119">
        <f>InputDataA_GeneralAssumptions!AC141</f>
        <v>0.7212674617767334</v>
      </c>
      <c r="Z17" s="119">
        <f>InputDataA_GeneralAssumptions!AD141</f>
        <v>0.7212674617767334</v>
      </c>
      <c r="AA17" s="119">
        <f>InputDataA_GeneralAssumptions!AE141</f>
        <v>0.7212674617767334</v>
      </c>
      <c r="AB17" s="119">
        <f>InputDataA_GeneralAssumptions!AF141</f>
        <v>0.7212674617767334</v>
      </c>
      <c r="AC17" s="119">
        <f>InputDataA_GeneralAssumptions!AG141</f>
        <v>0.7212674617767334</v>
      </c>
      <c r="AD17" s="119">
        <f>InputDataA_GeneralAssumptions!AH141</f>
        <v>0.7212674617767334</v>
      </c>
      <c r="AE17" s="119">
        <f>InputDataA_GeneralAssumptions!AI141</f>
        <v>0.7212674617767334</v>
      </c>
      <c r="AF17" s="119">
        <f>InputDataA_GeneralAssumptions!AJ141</f>
        <v>0.7212674617767334</v>
      </c>
      <c r="AG17" s="119">
        <f>InputDataA_GeneralAssumptions!AK141</f>
        <v>0.7212674617767334</v>
      </c>
      <c r="AH17" s="119">
        <f>InputDataA_GeneralAssumptions!AL141</f>
        <v>0.7212674617767334</v>
      </c>
      <c r="AI17" s="119">
        <f>InputDataA_GeneralAssumptions!AM141</f>
        <v>0.7212674617767334</v>
      </c>
      <c r="AJ17" s="119">
        <f>InputDataA_GeneralAssumptions!AN141</f>
        <v>0.7212674617767334</v>
      </c>
      <c r="AK17" s="119">
        <f>InputDataA_GeneralAssumptions!AO141</f>
        <v>0.7212674617767334</v>
      </c>
      <c r="AL17" s="119">
        <f>InputDataA_GeneralAssumptions!AP141</f>
        <v>0.7212674617767334</v>
      </c>
      <c r="AM17" s="119">
        <f>InputDataA_GeneralAssumptions!AQ141</f>
        <v>0.7212674617767334</v>
      </c>
      <c r="AN17" s="119">
        <f>InputDataA_GeneralAssumptions!AR141</f>
        <v>0.7212674617767334</v>
      </c>
      <c r="AO17" s="119">
        <f>InputDataA_GeneralAssumptions!AS141</f>
        <v>0.7212674617767334</v>
      </c>
      <c r="AP17" s="119">
        <f>InputDataA_GeneralAssumptions!AT141</f>
        <v>0.7212674617767334</v>
      </c>
      <c r="AQ17" s="119">
        <f>InputDataA_GeneralAssumptions!AU141</f>
        <v>0.7212674617767334</v>
      </c>
      <c r="AR17" s="119">
        <f>InputDataA_GeneralAssumptions!AV141</f>
        <v>0.7212674617767334</v>
      </c>
      <c r="AS17" s="119">
        <f>InputDataA_GeneralAssumptions!AW141</f>
        <v>0.7212674617767334</v>
      </c>
      <c r="AT17" s="119">
        <f>InputDataA_GeneralAssumptions!AX141</f>
        <v>0.7212674617767334</v>
      </c>
      <c r="AU17" s="119">
        <f>InputDataA_GeneralAssumptions!AY141</f>
        <v>0.7212674617767334</v>
      </c>
      <c r="AV17" s="119">
        <f>InputDataA_GeneralAssumptions!AZ141</f>
        <v>0.7212674617767334</v>
      </c>
      <c r="AW17" s="119">
        <f>InputDataA_GeneralAssumptions!BA141</f>
        <v>0.7212674617767334</v>
      </c>
      <c r="AX17" s="119">
        <f>InputDataA_GeneralAssumptions!BB141</f>
        <v>0.7212674617767334</v>
      </c>
      <c r="AY17" s="119">
        <f>InputDataA_GeneralAssumptions!BC141</f>
        <v>0.7212674617767334</v>
      </c>
      <c r="AZ17" s="119">
        <f>InputDataA_GeneralAssumptions!BD141</f>
        <v>0.7212674617767334</v>
      </c>
      <c r="BA17" s="119">
        <f>InputDataA_GeneralAssumptions!BE141</f>
        <v>0.7212674617767334</v>
      </c>
      <c r="BB17" s="119">
        <f>InputDataA_GeneralAssumptions!BF141</f>
        <v>0.7212674617767334</v>
      </c>
      <c r="BC17" s="119">
        <f>InputDataA_GeneralAssumptions!BG141</f>
        <v>0.7212674617767334</v>
      </c>
      <c r="BD17" s="119">
        <f>InputDataA_GeneralAssumptions!BH141</f>
        <v>0.7212674617767334</v>
      </c>
      <c r="BE17" s="119">
        <f>InputDataA_GeneralAssumptions!BI141</f>
        <v>0.7212674617767334</v>
      </c>
      <c r="BF17" s="119">
        <f>InputDataA_GeneralAssumptions!BJ141</f>
        <v>0.7212674617767334</v>
      </c>
      <c r="BG17" s="119">
        <f>InputDataA_GeneralAssumptions!BK141</f>
        <v>0.7212674617767334</v>
      </c>
      <c r="BH17" s="119">
        <f>InputDataA_GeneralAssumptions!BL141</f>
        <v>0.7212674617767334</v>
      </c>
      <c r="BI17" s="119">
        <f>InputDataA_GeneralAssumptions!BM141</f>
        <v>0.7212674617767334</v>
      </c>
      <c r="BJ17" s="119">
        <f>InputDataA_GeneralAssumptions!BN141</f>
        <v>0.7212674617767334</v>
      </c>
      <c r="BK17" s="119">
        <f>InputDataA_GeneralAssumptions!BO141</f>
        <v>0.7212674617767334</v>
      </c>
      <c r="BL17" s="119">
        <f>InputDataA_GeneralAssumptions!BP141</f>
        <v>0.7212674617767334</v>
      </c>
      <c r="BM17" s="119">
        <f>InputDataA_GeneralAssumptions!BQ141</f>
        <v>0.7212674617767334</v>
      </c>
      <c r="BN17" s="119">
        <f>InputDataA_GeneralAssumptions!BR141</f>
        <v>0.7212674617767334</v>
      </c>
      <c r="BO17" s="119">
        <f>InputDataA_GeneralAssumptions!BS141</f>
        <v>0.7212674617767334</v>
      </c>
      <c r="BP17" s="119">
        <f>InputDataA_GeneralAssumptions!BT141</f>
        <v>0.7212674617767334</v>
      </c>
      <c r="BQ17" s="119">
        <f>InputDataA_GeneralAssumptions!BU141</f>
        <v>0.7212674617767334</v>
      </c>
      <c r="BR17" s="119">
        <f>InputDataA_GeneralAssumptions!BV141</f>
        <v>0.7212674617767334</v>
      </c>
      <c r="BS17" s="119">
        <f>InputDataA_GeneralAssumptions!BW141</f>
        <v>0.7212674617767334</v>
      </c>
    </row>
    <row r="18" spans="1:71" s="9" customFormat="1">
      <c r="A18" s="46"/>
      <c r="D18"/>
      <c r="E18" s="29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row>
    <row r="19" spans="1:71">
      <c r="C19" s="27" t="s">
        <v>503</v>
      </c>
      <c r="D19" s="342" t="s">
        <v>805</v>
      </c>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row>
    <row r="20" spans="1:71">
      <c r="C20" s="53" t="s">
        <v>495</v>
      </c>
      <c r="D20" s="352" t="s">
        <v>781</v>
      </c>
      <c r="E20" s="338"/>
      <c r="F20" s="338">
        <f>(1+F7)/((1+F11)*(1+F12))-1</f>
        <v>-2.6753812039392089E-2</v>
      </c>
      <c r="G20" s="338">
        <f t="shared" ref="G20:AL20" si="33">(1+G7)/((1+G11)*(1+G12))-1</f>
        <v>-2.6672098437296343E-2</v>
      </c>
      <c r="H20" s="338">
        <f t="shared" si="33"/>
        <v>-2.6591564098468967E-2</v>
      </c>
      <c r="I20" s="338">
        <f t="shared" si="33"/>
        <v>-2.6576262188019228E-2</v>
      </c>
      <c r="J20" s="338">
        <f t="shared" si="33"/>
        <v>-2.6212388144412846E-2</v>
      </c>
      <c r="K20" s="338">
        <f t="shared" si="33"/>
        <v>-2.6139929065090883E-2</v>
      </c>
      <c r="L20" s="338">
        <f t="shared" si="33"/>
        <v>-2.6099870041303541E-2</v>
      </c>
      <c r="M20" s="338">
        <f t="shared" si="33"/>
        <v>-2.602942616162196E-2</v>
      </c>
      <c r="N20" s="338">
        <f t="shared" si="33"/>
        <v>-2.5929587446052227E-2</v>
      </c>
      <c r="O20" s="338">
        <f t="shared" si="33"/>
        <v>-2.5558527273148446E-2</v>
      </c>
      <c r="P20" s="338">
        <f t="shared" si="33"/>
        <v>-2.5527207573015409E-2</v>
      </c>
      <c r="Q20" s="338">
        <f t="shared" si="33"/>
        <v>-2.5376725360620078E-2</v>
      </c>
      <c r="R20" s="338">
        <f t="shared" si="33"/>
        <v>-2.5021644343320215E-2</v>
      </c>
      <c r="S20" s="338">
        <f t="shared" si="33"/>
        <v>-2.4555957643698445E-2</v>
      </c>
      <c r="T20" s="338">
        <f t="shared" si="33"/>
        <v>-2.4070157862823183E-2</v>
      </c>
      <c r="U20" s="338">
        <f t="shared" si="33"/>
        <v>-2.3710019769137891E-2</v>
      </c>
      <c r="V20" s="338">
        <f t="shared" si="33"/>
        <v>-2.3268745349751208E-2</v>
      </c>
      <c r="W20" s="338">
        <f t="shared" si="33"/>
        <v>-2.2719073061441941E-2</v>
      </c>
      <c r="X20" s="338">
        <f t="shared" si="33"/>
        <v>-2.2119675988465426E-2</v>
      </c>
      <c r="Y20" s="338">
        <f t="shared" si="33"/>
        <v>-2.1355654381980949E-2</v>
      </c>
      <c r="Z20" s="338">
        <f t="shared" si="33"/>
        <v>-2.0885693284351525E-2</v>
      </c>
      <c r="AA20" s="338">
        <f t="shared" si="33"/>
        <v>-2.0533973402359518E-2</v>
      </c>
      <c r="AB20" s="338">
        <f t="shared" si="33"/>
        <v>-2.0384458522628934E-2</v>
      </c>
      <c r="AC20" s="338">
        <f t="shared" si="33"/>
        <v>-2.0434695696896488E-2</v>
      </c>
      <c r="AD20" s="338">
        <f t="shared" si="33"/>
        <v>-2.0456321315739268E-2</v>
      </c>
      <c r="AE20" s="338">
        <f t="shared" si="33"/>
        <v>-2.0562323473473643E-2</v>
      </c>
      <c r="AF20" s="338">
        <f t="shared" si="33"/>
        <v>-2.0526649630665195E-2</v>
      </c>
      <c r="AG20" s="338">
        <f t="shared" si="33"/>
        <v>-2.0266420380884442E-2</v>
      </c>
      <c r="AH20" s="338">
        <f t="shared" si="33"/>
        <v>-1.9839849144346888E-2</v>
      </c>
      <c r="AI20" s="338" t="e">
        <f t="shared" si="33"/>
        <v>#VALUE!</v>
      </c>
      <c r="AJ20" s="338" t="e">
        <f t="shared" si="33"/>
        <v>#VALUE!</v>
      </c>
      <c r="AK20" s="338" t="e">
        <f t="shared" si="33"/>
        <v>#VALUE!</v>
      </c>
      <c r="AL20" s="338" t="e">
        <f t="shared" si="33"/>
        <v>#VALUE!</v>
      </c>
      <c r="AM20" s="338" t="e">
        <f t="shared" ref="AM20:BS20" si="34">(1+AM7)/((1+AM11)*(1+AM12))-1</f>
        <v>#VALUE!</v>
      </c>
      <c r="AN20" s="338" t="e">
        <f t="shared" si="34"/>
        <v>#VALUE!</v>
      </c>
      <c r="AO20" s="338" t="e">
        <f t="shared" si="34"/>
        <v>#VALUE!</v>
      </c>
      <c r="AP20" s="338" t="e">
        <f t="shared" si="34"/>
        <v>#VALUE!</v>
      </c>
      <c r="AQ20" s="338" t="e">
        <f t="shared" si="34"/>
        <v>#VALUE!</v>
      </c>
      <c r="AR20" s="338" t="e">
        <f t="shared" si="34"/>
        <v>#VALUE!</v>
      </c>
      <c r="AS20" s="338" t="e">
        <f t="shared" si="34"/>
        <v>#VALUE!</v>
      </c>
      <c r="AT20" s="338" t="e">
        <f t="shared" si="34"/>
        <v>#VALUE!</v>
      </c>
      <c r="AU20" s="338" t="e">
        <f t="shared" si="34"/>
        <v>#VALUE!</v>
      </c>
      <c r="AV20" s="338" t="e">
        <f t="shared" si="34"/>
        <v>#VALUE!</v>
      </c>
      <c r="AW20" s="338" t="e">
        <f t="shared" si="34"/>
        <v>#VALUE!</v>
      </c>
      <c r="AX20" s="338" t="e">
        <f t="shared" si="34"/>
        <v>#VALUE!</v>
      </c>
      <c r="AY20" s="338" t="e">
        <f t="shared" si="34"/>
        <v>#VALUE!</v>
      </c>
      <c r="AZ20" s="338" t="e">
        <f t="shared" si="34"/>
        <v>#VALUE!</v>
      </c>
      <c r="BA20" s="338" t="e">
        <f t="shared" si="34"/>
        <v>#VALUE!</v>
      </c>
      <c r="BB20" s="338" t="e">
        <f t="shared" si="34"/>
        <v>#VALUE!</v>
      </c>
      <c r="BC20" s="338" t="e">
        <f t="shared" si="34"/>
        <v>#VALUE!</v>
      </c>
      <c r="BD20" s="338" t="e">
        <f t="shared" si="34"/>
        <v>#VALUE!</v>
      </c>
      <c r="BE20" s="338" t="e">
        <f t="shared" si="34"/>
        <v>#VALUE!</v>
      </c>
      <c r="BF20" s="338" t="e">
        <f t="shared" si="34"/>
        <v>#VALUE!</v>
      </c>
      <c r="BG20" s="338" t="e">
        <f t="shared" si="34"/>
        <v>#VALUE!</v>
      </c>
      <c r="BH20" s="338" t="e">
        <f t="shared" si="34"/>
        <v>#VALUE!</v>
      </c>
      <c r="BI20" s="338" t="e">
        <f t="shared" si="34"/>
        <v>#VALUE!</v>
      </c>
      <c r="BJ20" s="338" t="e">
        <f t="shared" si="34"/>
        <v>#VALUE!</v>
      </c>
      <c r="BK20" s="338" t="e">
        <f t="shared" si="34"/>
        <v>#VALUE!</v>
      </c>
      <c r="BL20" s="338" t="e">
        <f t="shared" si="34"/>
        <v>#VALUE!</v>
      </c>
      <c r="BM20" s="338" t="e">
        <f t="shared" si="34"/>
        <v>#VALUE!</v>
      </c>
      <c r="BN20" s="338" t="e">
        <f t="shared" si="34"/>
        <v>#VALUE!</v>
      </c>
      <c r="BO20" s="338" t="e">
        <f t="shared" si="34"/>
        <v>#VALUE!</v>
      </c>
      <c r="BP20" s="338" t="e">
        <f t="shared" si="34"/>
        <v>#VALUE!</v>
      </c>
      <c r="BQ20" s="338" t="e">
        <f t="shared" si="34"/>
        <v>#VALUE!</v>
      </c>
      <c r="BR20" s="338" t="e">
        <f t="shared" si="34"/>
        <v>#VALUE!</v>
      </c>
      <c r="BS20" s="338" t="e">
        <f t="shared" si="34"/>
        <v>#VALUE!</v>
      </c>
    </row>
    <row r="21" spans="1:71" s="336" customFormat="1">
      <c r="A21" s="341"/>
      <c r="B21" s="328"/>
      <c r="C21" s="24" t="s">
        <v>776</v>
      </c>
      <c r="D21" s="352" t="s">
        <v>756</v>
      </c>
      <c r="E21" s="338">
        <f>(1+E11)*(1+E10)*(1+E12)-1</f>
        <v>9.3695178712775995E-3</v>
      </c>
      <c r="F21" s="338">
        <f t="shared" ref="F21" si="35">(1+F11)*(1+F10)*(1+F12)-1</f>
        <v>9.2851620938343427E-3</v>
      </c>
      <c r="G21" s="338">
        <f t="shared" ref="G21:AL21" si="36">(1+G11)*(1+G10)*(1+G12)-1</f>
        <v>9.2004297790573286E-3</v>
      </c>
      <c r="H21" s="338">
        <f t="shared" si="36"/>
        <v>9.1169342119767904E-3</v>
      </c>
      <c r="I21" s="338">
        <f t="shared" si="36"/>
        <v>9.1010712158727802E-3</v>
      </c>
      <c r="J21" s="338">
        <f t="shared" si="36"/>
        <v>8.7240016344563021E-3</v>
      </c>
      <c r="K21" s="338">
        <f t="shared" si="36"/>
        <v>8.6489485394278809E-3</v>
      </c>
      <c r="L21" s="338">
        <f t="shared" si="36"/>
        <v>8.6074602071237738E-3</v>
      </c>
      <c r="M21" s="338">
        <f t="shared" si="36"/>
        <v>8.5345111627879167E-3</v>
      </c>
      <c r="N21" s="338">
        <f t="shared" si="36"/>
        <v>8.4311400010068649E-3</v>
      </c>
      <c r="O21" s="338">
        <f t="shared" si="36"/>
        <v>8.0471368118535391E-3</v>
      </c>
      <c r="P21" s="338">
        <f t="shared" si="36"/>
        <v>8.014738027310564E-3</v>
      </c>
      <c r="Q21" s="338">
        <f t="shared" si="36"/>
        <v>7.8591001599905841E-3</v>
      </c>
      <c r="R21" s="338">
        <f t="shared" si="36"/>
        <v>7.4920441812564853E-3</v>
      </c>
      <c r="S21" s="338">
        <f t="shared" si="36"/>
        <v>7.0110574464188335E-3</v>
      </c>
      <c r="T21" s="338">
        <f t="shared" si="36"/>
        <v>6.509786012833807E-3</v>
      </c>
      <c r="U21" s="338">
        <f t="shared" si="36"/>
        <v>6.1385003057690124E-3</v>
      </c>
      <c r="V21" s="338">
        <f t="shared" si="36"/>
        <v>5.6839400770150039E-3</v>
      </c>
      <c r="W21" s="338">
        <f t="shared" si="36"/>
        <v>5.1182924956285625E-3</v>
      </c>
      <c r="X21" s="338">
        <f t="shared" si="36"/>
        <v>4.5021997614527187E-3</v>
      </c>
      <c r="Y21" s="338">
        <f t="shared" si="36"/>
        <v>3.7179910876730116E-3</v>
      </c>
      <c r="Z21" s="338">
        <f t="shared" si="36"/>
        <v>3.2362205675544597E-3</v>
      </c>
      <c r="AA21" s="338">
        <f t="shared" si="36"/>
        <v>2.8759649634539919E-3</v>
      </c>
      <c r="AB21" s="338">
        <f t="shared" si="36"/>
        <v>2.7228999364738993E-3</v>
      </c>
      <c r="AC21" s="338">
        <f t="shared" si="36"/>
        <v>2.7743247519966818E-3</v>
      </c>
      <c r="AD21" s="338">
        <f t="shared" si="36"/>
        <v>2.796463239339575E-3</v>
      </c>
      <c r="AE21" s="338">
        <f t="shared" si="36"/>
        <v>2.9049934617511042E-3</v>
      </c>
      <c r="AF21" s="338">
        <f t="shared" si="36"/>
        <v>2.8684662044500264E-3</v>
      </c>
      <c r="AG21" s="338">
        <f t="shared" si="36"/>
        <v>2.6020920451703677E-3</v>
      </c>
      <c r="AH21" s="338">
        <f t="shared" si="36"/>
        <v>2.1657539490074207E-3</v>
      </c>
      <c r="AI21" s="338" t="e">
        <f t="shared" si="36"/>
        <v>#VALUE!</v>
      </c>
      <c r="AJ21" s="338" t="e">
        <f t="shared" si="36"/>
        <v>#VALUE!</v>
      </c>
      <c r="AK21" s="338" t="e">
        <f t="shared" si="36"/>
        <v>#VALUE!</v>
      </c>
      <c r="AL21" s="338" t="e">
        <f t="shared" si="36"/>
        <v>#VALUE!</v>
      </c>
      <c r="AM21" s="338" t="e">
        <f t="shared" ref="AM21:BS21" si="37">(1+AM11)*(1+AM10)*(1+AM12)-1</f>
        <v>#VALUE!</v>
      </c>
      <c r="AN21" s="338" t="e">
        <f t="shared" si="37"/>
        <v>#VALUE!</v>
      </c>
      <c r="AO21" s="338" t="e">
        <f t="shared" si="37"/>
        <v>#VALUE!</v>
      </c>
      <c r="AP21" s="338" t="e">
        <f t="shared" si="37"/>
        <v>#VALUE!</v>
      </c>
      <c r="AQ21" s="338" t="e">
        <f t="shared" si="37"/>
        <v>#VALUE!</v>
      </c>
      <c r="AR21" s="338" t="e">
        <f t="shared" si="37"/>
        <v>#VALUE!</v>
      </c>
      <c r="AS21" s="338" t="e">
        <f t="shared" si="37"/>
        <v>#VALUE!</v>
      </c>
      <c r="AT21" s="338" t="e">
        <f t="shared" si="37"/>
        <v>#VALUE!</v>
      </c>
      <c r="AU21" s="338" t="e">
        <f t="shared" si="37"/>
        <v>#VALUE!</v>
      </c>
      <c r="AV21" s="338" t="e">
        <f t="shared" si="37"/>
        <v>#VALUE!</v>
      </c>
      <c r="AW21" s="338" t="e">
        <f t="shared" si="37"/>
        <v>#VALUE!</v>
      </c>
      <c r="AX21" s="338" t="e">
        <f t="shared" si="37"/>
        <v>#VALUE!</v>
      </c>
      <c r="AY21" s="338" t="e">
        <f t="shared" si="37"/>
        <v>#VALUE!</v>
      </c>
      <c r="AZ21" s="338" t="e">
        <f t="shared" si="37"/>
        <v>#VALUE!</v>
      </c>
      <c r="BA21" s="338" t="e">
        <f t="shared" si="37"/>
        <v>#VALUE!</v>
      </c>
      <c r="BB21" s="338" t="e">
        <f t="shared" si="37"/>
        <v>#VALUE!</v>
      </c>
      <c r="BC21" s="338" t="e">
        <f t="shared" si="37"/>
        <v>#VALUE!</v>
      </c>
      <c r="BD21" s="338" t="e">
        <f t="shared" si="37"/>
        <v>#VALUE!</v>
      </c>
      <c r="BE21" s="338" t="e">
        <f t="shared" si="37"/>
        <v>#VALUE!</v>
      </c>
      <c r="BF21" s="338" t="e">
        <f t="shared" si="37"/>
        <v>#VALUE!</v>
      </c>
      <c r="BG21" s="338" t="e">
        <f t="shared" si="37"/>
        <v>#VALUE!</v>
      </c>
      <c r="BH21" s="338" t="e">
        <f t="shared" si="37"/>
        <v>#VALUE!</v>
      </c>
      <c r="BI21" s="338" t="e">
        <f t="shared" si="37"/>
        <v>#VALUE!</v>
      </c>
      <c r="BJ21" s="338" t="e">
        <f t="shared" si="37"/>
        <v>#VALUE!</v>
      </c>
      <c r="BK21" s="338" t="e">
        <f t="shared" si="37"/>
        <v>#VALUE!</v>
      </c>
      <c r="BL21" s="338" t="e">
        <f t="shared" si="37"/>
        <v>#VALUE!</v>
      </c>
      <c r="BM21" s="338" t="e">
        <f t="shared" si="37"/>
        <v>#VALUE!</v>
      </c>
      <c r="BN21" s="338" t="e">
        <f t="shared" si="37"/>
        <v>#VALUE!</v>
      </c>
      <c r="BO21" s="338" t="e">
        <f t="shared" si="37"/>
        <v>#VALUE!</v>
      </c>
      <c r="BP21" s="338" t="e">
        <f t="shared" si="37"/>
        <v>#VALUE!</v>
      </c>
      <c r="BQ21" s="338" t="e">
        <f t="shared" si="37"/>
        <v>#VALUE!</v>
      </c>
      <c r="BR21" s="338" t="e">
        <f t="shared" si="37"/>
        <v>#VALUE!</v>
      </c>
      <c r="BS21" s="338" t="e">
        <f t="shared" si="37"/>
        <v>#VALUE!</v>
      </c>
    </row>
    <row r="22" spans="1:71">
      <c r="A22" s="46" t="s">
        <v>494</v>
      </c>
      <c r="C22" s="355" t="s">
        <v>732</v>
      </c>
      <c r="D22" s="352" t="s">
        <v>768</v>
      </c>
      <c r="E22" s="339"/>
      <c r="F22" s="339">
        <f>((1-$D$3)+(E16/E27))/(1+F21)-1</f>
        <v>-5.8385770449925767E-3</v>
      </c>
      <c r="G22" s="339">
        <f t="shared" ref="G22:AL22" si="38">((1-$D$3)+(F16/F27))/(1+G21)-1</f>
        <v>-6.6558161818852657E-3</v>
      </c>
      <c r="H22" s="339">
        <f t="shared" si="38"/>
        <v>-7.4182507150546417E-3</v>
      </c>
      <c r="I22" s="339">
        <f t="shared" si="38"/>
        <v>-8.1960204137926373E-3</v>
      </c>
      <c r="J22" s="339">
        <f t="shared" si="38"/>
        <v>-8.5720047248931674E-3</v>
      </c>
      <c r="K22" s="339">
        <f t="shared" si="38"/>
        <v>-9.2019417223277999E-3</v>
      </c>
      <c r="L22" s="339">
        <f t="shared" si="38"/>
        <v>-9.8253015330693749E-3</v>
      </c>
      <c r="M22" s="339">
        <f t="shared" si="38"/>
        <v>-1.0381315965253268E-2</v>
      </c>
      <c r="N22" s="339">
        <f t="shared" si="38"/>
        <v>-1.0873824667587129E-2</v>
      </c>
      <c r="O22" s="339">
        <f t="shared" si="38"/>
        <v>-1.1059955265070087E-2</v>
      </c>
      <c r="P22" s="339">
        <f t="shared" si="38"/>
        <v>-1.1562128897436019E-2</v>
      </c>
      <c r="Q22" s="339">
        <f t="shared" si="38"/>
        <v>-1.1916597345304369E-2</v>
      </c>
      <c r="R22" s="339">
        <f t="shared" si="38"/>
        <v>-1.2038826537657643E-2</v>
      </c>
      <c r="S22" s="339">
        <f t="shared" si="38"/>
        <v>-1.2025992940598029E-2</v>
      </c>
      <c r="T22" s="339">
        <f t="shared" si="38"/>
        <v>-1.1971384852650702E-2</v>
      </c>
      <c r="U22" s="339">
        <f t="shared" si="38"/>
        <v>-1.2023934790882818E-2</v>
      </c>
      <c r="V22" s="339">
        <f t="shared" si="38"/>
        <v>-1.1975569168330646E-2</v>
      </c>
      <c r="W22" s="339">
        <f t="shared" si="38"/>
        <v>-1.1799988111115156E-2</v>
      </c>
      <c r="X22" s="339">
        <f t="shared" si="38"/>
        <v>-1.1557692125117924E-2</v>
      </c>
      <c r="Y22" s="339">
        <f t="shared" si="38"/>
        <v>-1.1133616957739623E-2</v>
      </c>
      <c r="Z22" s="339">
        <f t="shared" si="38"/>
        <v>-1.099215469954351E-2</v>
      </c>
      <c r="AA22" s="339">
        <f t="shared" si="38"/>
        <v>-1.0956307270749144E-2</v>
      </c>
      <c r="AB22" s="339">
        <f t="shared" si="38"/>
        <v>-1.1111500697938537E-2</v>
      </c>
      <c r="AC22" s="339">
        <f t="shared" si="38"/>
        <v>-1.1455803558265698E-2</v>
      </c>
      <c r="AD22" s="339">
        <f t="shared" si="38"/>
        <v>-1.1759333294543484E-2</v>
      </c>
      <c r="AE22" s="339">
        <f t="shared" si="38"/>
        <v>-1.2136713362741913E-2</v>
      </c>
      <c r="AF22" s="339">
        <f t="shared" si="38"/>
        <v>-1.2360533736781809E-2</v>
      </c>
      <c r="AG22" s="339">
        <f t="shared" si="38"/>
        <v>-1.2347909855457639E-2</v>
      </c>
      <c r="AH22" s="339">
        <f t="shared" si="38"/>
        <v>-1.2158191370127303E-2</v>
      </c>
      <c r="AI22" s="339" t="e">
        <f t="shared" si="38"/>
        <v>#VALUE!</v>
      </c>
      <c r="AJ22" s="339" t="e">
        <f t="shared" si="38"/>
        <v>#VALUE!</v>
      </c>
      <c r="AK22" s="339" t="e">
        <f t="shared" si="38"/>
        <v>#VALUE!</v>
      </c>
      <c r="AL22" s="339" t="e">
        <f t="shared" si="38"/>
        <v>#VALUE!</v>
      </c>
      <c r="AM22" s="339" t="e">
        <f t="shared" ref="AM22" si="39">((1-$D$3)+(AL16/AL27))/(1+AM21)-1</f>
        <v>#VALUE!</v>
      </c>
      <c r="AN22" s="339" t="e">
        <f t="shared" ref="AN22" si="40">((1-$D$3)+(AM16/AM27))/(1+AN21)-1</f>
        <v>#VALUE!</v>
      </c>
      <c r="AO22" s="339" t="e">
        <f t="shared" ref="AO22" si="41">((1-$D$3)+(AN16/AN27))/(1+AO21)-1</f>
        <v>#VALUE!</v>
      </c>
      <c r="AP22" s="339" t="e">
        <f t="shared" ref="AP22" si="42">((1-$D$3)+(AO16/AO27))/(1+AP21)-1</f>
        <v>#VALUE!</v>
      </c>
      <c r="AQ22" s="339" t="e">
        <f t="shared" ref="AQ22" si="43">((1-$D$3)+(AP16/AP27))/(1+AQ21)-1</f>
        <v>#VALUE!</v>
      </c>
      <c r="AR22" s="339" t="e">
        <f t="shared" ref="AR22" si="44">((1-$D$3)+(AQ16/AQ27))/(1+AR21)-1</f>
        <v>#VALUE!</v>
      </c>
      <c r="AS22" s="339" t="e">
        <f t="shared" ref="AS22" si="45">((1-$D$3)+(AR16/AR27))/(1+AS21)-1</f>
        <v>#VALUE!</v>
      </c>
      <c r="AT22" s="339" t="e">
        <f t="shared" ref="AT22" si="46">((1-$D$3)+(AS16/AS27))/(1+AT21)-1</f>
        <v>#VALUE!</v>
      </c>
      <c r="AU22" s="339" t="e">
        <f t="shared" ref="AU22" si="47">((1-$D$3)+(AT16/AT27))/(1+AU21)-1</f>
        <v>#VALUE!</v>
      </c>
      <c r="AV22" s="339" t="e">
        <f t="shared" ref="AV22" si="48">((1-$D$3)+(AU16/AU27))/(1+AV21)-1</f>
        <v>#VALUE!</v>
      </c>
      <c r="AW22" s="339" t="e">
        <f t="shared" ref="AW22" si="49">((1-$D$3)+(AV16/AV27))/(1+AW21)-1</f>
        <v>#VALUE!</v>
      </c>
      <c r="AX22" s="339" t="e">
        <f t="shared" ref="AX22" si="50">((1-$D$3)+(AW16/AW27))/(1+AX21)-1</f>
        <v>#VALUE!</v>
      </c>
      <c r="AY22" s="339" t="e">
        <f t="shared" ref="AY22" si="51">((1-$D$3)+(AX16/AX27))/(1+AY21)-1</f>
        <v>#VALUE!</v>
      </c>
      <c r="AZ22" s="339" t="e">
        <f t="shared" ref="AZ22" si="52">((1-$D$3)+(AY16/AY27))/(1+AZ21)-1</f>
        <v>#VALUE!</v>
      </c>
      <c r="BA22" s="339" t="e">
        <f t="shared" ref="BA22" si="53">((1-$D$3)+(AZ16/AZ27))/(1+BA21)-1</f>
        <v>#VALUE!</v>
      </c>
      <c r="BB22" s="339" t="e">
        <f t="shared" ref="BB22" si="54">((1-$D$3)+(BA16/BA27))/(1+BB21)-1</f>
        <v>#VALUE!</v>
      </c>
      <c r="BC22" s="339" t="e">
        <f t="shared" ref="BC22" si="55">((1-$D$3)+(BB16/BB27))/(1+BC21)-1</f>
        <v>#VALUE!</v>
      </c>
      <c r="BD22" s="339" t="e">
        <f t="shared" ref="BD22" si="56">((1-$D$3)+(BC16/BC27))/(1+BD21)-1</f>
        <v>#VALUE!</v>
      </c>
      <c r="BE22" s="339" t="e">
        <f t="shared" ref="BE22" si="57">((1-$D$3)+(BD16/BD27))/(1+BE21)-1</f>
        <v>#VALUE!</v>
      </c>
      <c r="BF22" s="339" t="e">
        <f t="shared" ref="BF22" si="58">((1-$D$3)+(BE16/BE27))/(1+BF21)-1</f>
        <v>#VALUE!</v>
      </c>
      <c r="BG22" s="339" t="e">
        <f t="shared" ref="BG22" si="59">((1-$D$3)+(BF16/BF27))/(1+BG21)-1</f>
        <v>#VALUE!</v>
      </c>
      <c r="BH22" s="339" t="e">
        <f t="shared" ref="BH22" si="60">((1-$D$3)+(BG16/BG27))/(1+BH21)-1</f>
        <v>#VALUE!</v>
      </c>
      <c r="BI22" s="339" t="e">
        <f t="shared" ref="BI22" si="61">((1-$D$3)+(BH16/BH27))/(1+BI21)-1</f>
        <v>#VALUE!</v>
      </c>
      <c r="BJ22" s="339" t="e">
        <f t="shared" ref="BJ22" si="62">((1-$D$3)+(BI16/BI27))/(1+BJ21)-1</f>
        <v>#VALUE!</v>
      </c>
      <c r="BK22" s="339" t="e">
        <f t="shared" ref="BK22" si="63">((1-$D$3)+(BJ16/BJ27))/(1+BK21)-1</f>
        <v>#VALUE!</v>
      </c>
      <c r="BL22" s="339" t="e">
        <f t="shared" ref="BL22" si="64">((1-$D$3)+(BK16/BK27))/(1+BL21)-1</f>
        <v>#VALUE!</v>
      </c>
      <c r="BM22" s="339" t="e">
        <f t="shared" ref="BM22" si="65">((1-$D$3)+(BL16/BL27))/(1+BM21)-1</f>
        <v>#VALUE!</v>
      </c>
      <c r="BN22" s="339" t="e">
        <f t="shared" ref="BN22" si="66">((1-$D$3)+(BM16/BM27))/(1+BN21)-1</f>
        <v>#VALUE!</v>
      </c>
      <c r="BO22" s="339" t="e">
        <f t="shared" ref="BO22" si="67">((1-$D$3)+(BN16/BN27))/(1+BO21)-1</f>
        <v>#VALUE!</v>
      </c>
      <c r="BP22" s="339" t="e">
        <f t="shared" ref="BP22" si="68">((1-$D$3)+(BO16/BO27))/(1+BP21)-1</f>
        <v>#VALUE!</v>
      </c>
      <c r="BQ22" s="339" t="e">
        <f t="shared" ref="BQ22" si="69">((1-$D$3)+(BP16/BP27))/(1+BQ21)-1</f>
        <v>#VALUE!</v>
      </c>
      <c r="BR22" s="339" t="e">
        <f t="shared" ref="BR22" si="70">((1-$D$3)+(BQ16/BQ27))/(1+BR21)-1</f>
        <v>#VALUE!</v>
      </c>
      <c r="BS22" s="339" t="e">
        <f t="shared" ref="BS22" si="71">((1-$D$3)+(BR16/BR27))/(1+BS21)-1</f>
        <v>#VALUE!</v>
      </c>
    </row>
    <row r="23" spans="1:71" s="336" customFormat="1">
      <c r="A23" s="341"/>
      <c r="B23" s="328"/>
      <c r="C23" s="53" t="s">
        <v>784</v>
      </c>
      <c r="D23" s="352" t="s">
        <v>782</v>
      </c>
      <c r="E23" s="338"/>
      <c r="F23" s="338">
        <f>((1+F20)/((1+F9)*(1+F21)^((1-$D$4)*$B$2)*(1+F22)^(1-$D$2-$D$4*$B$2)*(1+F8)^$D$2))^(1/$B$2)-1</f>
        <v>-0.14817744646953435</v>
      </c>
      <c r="G23" s="338">
        <f t="shared" ref="G23:AL23" si="72">((1+G20)/((1+G9)*(1+G21)^((1-$D$4)*$B$2)*(1+G22)^(1-$D$2-$D$4*$B$2)*(1+G8)^$D$2))^(1/$B$2)-1</f>
        <v>-0.14657640242850656</v>
      </c>
      <c r="H23" s="338">
        <f t="shared" si="72"/>
        <v>-0.14505694808704861</v>
      </c>
      <c r="I23" s="338">
        <f t="shared" si="72"/>
        <v>-0.14384923411907835</v>
      </c>
      <c r="J23" s="338">
        <f t="shared" si="72"/>
        <v>-0.1414172870996</v>
      </c>
      <c r="K23" s="338">
        <f t="shared" si="72"/>
        <v>-0.14012219212649968</v>
      </c>
      <c r="L23" s="338">
        <f t="shared" si="72"/>
        <v>-0.1390027197766901</v>
      </c>
      <c r="M23" s="338">
        <f t="shared" si="72"/>
        <v>-0.13782174402242708</v>
      </c>
      <c r="N23" s="338">
        <f t="shared" si="72"/>
        <v>-0.13657873809321863</v>
      </c>
      <c r="O23" s="338">
        <f t="shared" si="72"/>
        <v>-0.1343680719794127</v>
      </c>
      <c r="P23" s="338">
        <f t="shared" si="72"/>
        <v>-0.13346404729310124</v>
      </c>
      <c r="Q23" s="338">
        <f t="shared" si="72"/>
        <v>-0.13215293523286609</v>
      </c>
      <c r="R23" s="338">
        <f t="shared" si="72"/>
        <v>-0.13011032066470718</v>
      </c>
      <c r="S23" s="338">
        <f t="shared" si="72"/>
        <v>-0.12768246540407668</v>
      </c>
      <c r="T23" s="338">
        <f t="shared" si="72"/>
        <v>-0.12520519918402651</v>
      </c>
      <c r="U23" s="338">
        <f t="shared" si="72"/>
        <v>-0.12322608929221768</v>
      </c>
      <c r="V23" s="338">
        <f t="shared" si="72"/>
        <v>-0.12096479214548794</v>
      </c>
      <c r="W23" s="338">
        <f t="shared" si="72"/>
        <v>-0.11831452669422871</v>
      </c>
      <c r="X23" s="338">
        <f t="shared" si="72"/>
        <v>-0.11549377718994713</v>
      </c>
      <c r="Y23" s="338">
        <f t="shared" si="72"/>
        <v>-0.11206208952766106</v>
      </c>
      <c r="Z23" s="338">
        <f t="shared" si="72"/>
        <v>-0.10976522205504757</v>
      </c>
      <c r="AA23" s="338">
        <f t="shared" si="72"/>
        <v>-0.10793685300764122</v>
      </c>
      <c r="AB23" s="338">
        <f t="shared" si="72"/>
        <v>-0.10689971949372934</v>
      </c>
      <c r="AC23" s="338">
        <f t="shared" si="72"/>
        <v>-0.10664573175724834</v>
      </c>
      <c r="AD23" s="338">
        <f t="shared" si="72"/>
        <v>-0.10630000362134862</v>
      </c>
      <c r="AE23" s="338">
        <f t="shared" si="72"/>
        <v>-0.10629450686421071</v>
      </c>
      <c r="AF23" s="338">
        <f t="shared" si="72"/>
        <v>-0.10576208261608999</v>
      </c>
      <c r="AG23" s="338">
        <f t="shared" si="72"/>
        <v>-0.10438288958715303</v>
      </c>
      <c r="AH23" s="338">
        <f t="shared" si="72"/>
        <v>-0.10237682423591643</v>
      </c>
      <c r="AI23" s="338" t="e">
        <f t="shared" si="72"/>
        <v>#VALUE!</v>
      </c>
      <c r="AJ23" s="338" t="e">
        <f t="shared" si="72"/>
        <v>#VALUE!</v>
      </c>
      <c r="AK23" s="338" t="e">
        <f t="shared" si="72"/>
        <v>#VALUE!</v>
      </c>
      <c r="AL23" s="338" t="e">
        <f t="shared" si="72"/>
        <v>#VALUE!</v>
      </c>
      <c r="AM23" s="338" t="e">
        <f t="shared" ref="AM23:BS23" si="73">((1+AM20)/((1+AM9)*(1+AM21)^((1-$D$4)*$B$2)*(1+AM22)^(1-$D$2-$D$4*$B$2)*(1+AM8)^$D$2))^(1/$B$2)-1</f>
        <v>#VALUE!</v>
      </c>
      <c r="AN23" s="338" t="e">
        <f t="shared" si="73"/>
        <v>#VALUE!</v>
      </c>
      <c r="AO23" s="338" t="e">
        <f t="shared" si="73"/>
        <v>#VALUE!</v>
      </c>
      <c r="AP23" s="338" t="e">
        <f t="shared" si="73"/>
        <v>#VALUE!</v>
      </c>
      <c r="AQ23" s="338" t="e">
        <f t="shared" si="73"/>
        <v>#VALUE!</v>
      </c>
      <c r="AR23" s="338" t="e">
        <f t="shared" si="73"/>
        <v>#VALUE!</v>
      </c>
      <c r="AS23" s="338" t="e">
        <f t="shared" si="73"/>
        <v>#VALUE!</v>
      </c>
      <c r="AT23" s="338" t="e">
        <f t="shared" si="73"/>
        <v>#VALUE!</v>
      </c>
      <c r="AU23" s="338" t="e">
        <f t="shared" si="73"/>
        <v>#VALUE!</v>
      </c>
      <c r="AV23" s="338" t="e">
        <f t="shared" si="73"/>
        <v>#VALUE!</v>
      </c>
      <c r="AW23" s="338" t="e">
        <f t="shared" si="73"/>
        <v>#VALUE!</v>
      </c>
      <c r="AX23" s="338" t="e">
        <f t="shared" si="73"/>
        <v>#VALUE!</v>
      </c>
      <c r="AY23" s="338" t="e">
        <f t="shared" si="73"/>
        <v>#VALUE!</v>
      </c>
      <c r="AZ23" s="338" t="e">
        <f t="shared" si="73"/>
        <v>#VALUE!</v>
      </c>
      <c r="BA23" s="338" t="e">
        <f t="shared" si="73"/>
        <v>#VALUE!</v>
      </c>
      <c r="BB23" s="338" t="e">
        <f t="shared" si="73"/>
        <v>#VALUE!</v>
      </c>
      <c r="BC23" s="338" t="e">
        <f t="shared" si="73"/>
        <v>#VALUE!</v>
      </c>
      <c r="BD23" s="338" t="e">
        <f t="shared" si="73"/>
        <v>#VALUE!</v>
      </c>
      <c r="BE23" s="338" t="e">
        <f t="shared" si="73"/>
        <v>#VALUE!</v>
      </c>
      <c r="BF23" s="338" t="e">
        <f t="shared" si="73"/>
        <v>#VALUE!</v>
      </c>
      <c r="BG23" s="338" t="e">
        <f t="shared" si="73"/>
        <v>#VALUE!</v>
      </c>
      <c r="BH23" s="338" t="e">
        <f t="shared" si="73"/>
        <v>#VALUE!</v>
      </c>
      <c r="BI23" s="338" t="e">
        <f t="shared" si="73"/>
        <v>#VALUE!</v>
      </c>
      <c r="BJ23" s="338" t="e">
        <f t="shared" si="73"/>
        <v>#VALUE!</v>
      </c>
      <c r="BK23" s="338" t="e">
        <f t="shared" si="73"/>
        <v>#VALUE!</v>
      </c>
      <c r="BL23" s="338" t="e">
        <f t="shared" si="73"/>
        <v>#VALUE!</v>
      </c>
      <c r="BM23" s="338" t="e">
        <f t="shared" si="73"/>
        <v>#VALUE!</v>
      </c>
      <c r="BN23" s="338" t="e">
        <f t="shared" si="73"/>
        <v>#VALUE!</v>
      </c>
      <c r="BO23" s="338" t="e">
        <f t="shared" si="73"/>
        <v>#VALUE!</v>
      </c>
      <c r="BP23" s="338" t="e">
        <f t="shared" si="73"/>
        <v>#VALUE!</v>
      </c>
      <c r="BQ23" s="338" t="e">
        <f t="shared" si="73"/>
        <v>#VALUE!</v>
      </c>
      <c r="BR23" s="338" t="e">
        <f t="shared" si="73"/>
        <v>#VALUE!</v>
      </c>
      <c r="BS23" s="338" t="e">
        <f t="shared" si="73"/>
        <v>#VALUE!</v>
      </c>
    </row>
    <row r="24" spans="1:71" s="279" customFormat="1">
      <c r="A24" s="46"/>
      <c r="C24" s="353" t="s">
        <v>754</v>
      </c>
      <c r="D24" s="351" t="s">
        <v>774</v>
      </c>
      <c r="E24" s="344">
        <f>E17</f>
        <v>0.7212674617767334</v>
      </c>
      <c r="F24" s="344">
        <f>(1+F26)*E24</f>
        <v>0.7212674617767334</v>
      </c>
      <c r="G24" s="344">
        <f t="shared" ref="G24:AL24" si="74">(1+G26)*F24</f>
        <v>0.7212674617767334</v>
      </c>
      <c r="H24" s="344">
        <f t="shared" si="74"/>
        <v>0.7212674617767334</v>
      </c>
      <c r="I24" s="344">
        <f t="shared" si="74"/>
        <v>0.7212674617767334</v>
      </c>
      <c r="J24" s="344">
        <f t="shared" si="74"/>
        <v>0.7212674617767334</v>
      </c>
      <c r="K24" s="344">
        <f t="shared" si="74"/>
        <v>0.7212674617767334</v>
      </c>
      <c r="L24" s="344">
        <f t="shared" si="74"/>
        <v>0.7212674617767334</v>
      </c>
      <c r="M24" s="344">
        <f t="shared" si="74"/>
        <v>0.7212674617767334</v>
      </c>
      <c r="N24" s="344">
        <f t="shared" si="74"/>
        <v>0.7212674617767334</v>
      </c>
      <c r="O24" s="344">
        <f t="shared" si="74"/>
        <v>0.7212674617767334</v>
      </c>
      <c r="P24" s="344">
        <f t="shared" si="74"/>
        <v>0.7212674617767334</v>
      </c>
      <c r="Q24" s="344">
        <f t="shared" si="74"/>
        <v>0.7212674617767334</v>
      </c>
      <c r="R24" s="344">
        <f t="shared" si="74"/>
        <v>0.7212674617767334</v>
      </c>
      <c r="S24" s="344">
        <f t="shared" si="74"/>
        <v>0.7212674617767334</v>
      </c>
      <c r="T24" s="344">
        <f t="shared" si="74"/>
        <v>0.7212674617767334</v>
      </c>
      <c r="U24" s="344">
        <f t="shared" si="74"/>
        <v>0.7212674617767334</v>
      </c>
      <c r="V24" s="344">
        <f t="shared" si="74"/>
        <v>0.7212674617767334</v>
      </c>
      <c r="W24" s="344">
        <f t="shared" si="74"/>
        <v>0.7212674617767334</v>
      </c>
      <c r="X24" s="344">
        <f t="shared" si="74"/>
        <v>0.7212674617767334</v>
      </c>
      <c r="Y24" s="344">
        <f t="shared" si="74"/>
        <v>0.7212674617767334</v>
      </c>
      <c r="Z24" s="344">
        <f t="shared" si="74"/>
        <v>0.7212674617767334</v>
      </c>
      <c r="AA24" s="344">
        <f t="shared" si="74"/>
        <v>0.7212674617767334</v>
      </c>
      <c r="AB24" s="344">
        <f t="shared" si="74"/>
        <v>0.7212674617767334</v>
      </c>
      <c r="AC24" s="344">
        <f t="shared" si="74"/>
        <v>0.7212674617767334</v>
      </c>
      <c r="AD24" s="344">
        <f t="shared" si="74"/>
        <v>0.7212674617767334</v>
      </c>
      <c r="AE24" s="344">
        <f t="shared" si="74"/>
        <v>0.7212674617767334</v>
      </c>
      <c r="AF24" s="344">
        <f t="shared" si="74"/>
        <v>0.7212674617767334</v>
      </c>
      <c r="AG24" s="344">
        <f t="shared" si="74"/>
        <v>0.7212674617767334</v>
      </c>
      <c r="AH24" s="344">
        <f t="shared" si="74"/>
        <v>0.7212674617767334</v>
      </c>
      <c r="AI24" s="344" t="e">
        <f t="shared" si="74"/>
        <v>#VALUE!</v>
      </c>
      <c r="AJ24" s="344" t="e">
        <f t="shared" si="74"/>
        <v>#VALUE!</v>
      </c>
      <c r="AK24" s="344" t="e">
        <f t="shared" si="74"/>
        <v>#VALUE!</v>
      </c>
      <c r="AL24" s="344" t="e">
        <f t="shared" si="74"/>
        <v>#VALUE!</v>
      </c>
      <c r="AM24" s="344" t="e">
        <f t="shared" ref="AM24" si="75">(1+AM26)*AL24</f>
        <v>#VALUE!</v>
      </c>
      <c r="AN24" s="344" t="e">
        <f t="shared" ref="AN24" si="76">(1+AN26)*AM24</f>
        <v>#VALUE!</v>
      </c>
      <c r="AO24" s="344" t="e">
        <f t="shared" ref="AO24" si="77">(1+AO26)*AN24</f>
        <v>#VALUE!</v>
      </c>
      <c r="AP24" s="344" t="e">
        <f t="shared" ref="AP24" si="78">(1+AP26)*AO24</f>
        <v>#VALUE!</v>
      </c>
      <c r="AQ24" s="344" t="e">
        <f t="shared" ref="AQ24" si="79">(1+AQ26)*AP24</f>
        <v>#VALUE!</v>
      </c>
      <c r="AR24" s="344" t="e">
        <f t="shared" ref="AR24" si="80">(1+AR26)*AQ24</f>
        <v>#VALUE!</v>
      </c>
      <c r="AS24" s="344" t="e">
        <f t="shared" ref="AS24" si="81">(1+AS26)*AR24</f>
        <v>#VALUE!</v>
      </c>
      <c r="AT24" s="344" t="e">
        <f t="shared" ref="AT24" si="82">(1+AT26)*AS24</f>
        <v>#VALUE!</v>
      </c>
      <c r="AU24" s="344" t="e">
        <f t="shared" ref="AU24" si="83">(1+AU26)*AT24</f>
        <v>#VALUE!</v>
      </c>
      <c r="AV24" s="344" t="e">
        <f t="shared" ref="AV24" si="84">(1+AV26)*AU24</f>
        <v>#VALUE!</v>
      </c>
      <c r="AW24" s="344" t="e">
        <f t="shared" ref="AW24" si="85">(1+AW26)*AV24</f>
        <v>#VALUE!</v>
      </c>
      <c r="AX24" s="344" t="e">
        <f t="shared" ref="AX24" si="86">(1+AX26)*AW24</f>
        <v>#VALUE!</v>
      </c>
      <c r="AY24" s="344" t="e">
        <f t="shared" ref="AY24" si="87">(1+AY26)*AX24</f>
        <v>#VALUE!</v>
      </c>
      <c r="AZ24" s="344" t="e">
        <f t="shared" ref="AZ24" si="88">(1+AZ26)*AY24</f>
        <v>#VALUE!</v>
      </c>
      <c r="BA24" s="344" t="e">
        <f t="shared" ref="BA24" si="89">(1+BA26)*AZ24</f>
        <v>#VALUE!</v>
      </c>
      <c r="BB24" s="344" t="e">
        <f t="shared" ref="BB24" si="90">(1+BB26)*BA24</f>
        <v>#VALUE!</v>
      </c>
      <c r="BC24" s="344" t="e">
        <f t="shared" ref="BC24" si="91">(1+BC26)*BB24</f>
        <v>#VALUE!</v>
      </c>
      <c r="BD24" s="344" t="e">
        <f t="shared" ref="BD24" si="92">(1+BD26)*BC24</f>
        <v>#VALUE!</v>
      </c>
      <c r="BE24" s="344" t="e">
        <f t="shared" ref="BE24" si="93">(1+BE26)*BD24</f>
        <v>#VALUE!</v>
      </c>
      <c r="BF24" s="344" t="e">
        <f t="shared" ref="BF24" si="94">(1+BF26)*BE24</f>
        <v>#VALUE!</v>
      </c>
      <c r="BG24" s="344" t="e">
        <f t="shared" ref="BG24" si="95">(1+BG26)*BF24</f>
        <v>#VALUE!</v>
      </c>
      <c r="BH24" s="344" t="e">
        <f t="shared" ref="BH24" si="96">(1+BH26)*BG24</f>
        <v>#VALUE!</v>
      </c>
      <c r="BI24" s="344" t="e">
        <f t="shared" ref="BI24" si="97">(1+BI26)*BH24</f>
        <v>#VALUE!</v>
      </c>
      <c r="BJ24" s="344" t="e">
        <f t="shared" ref="BJ24" si="98">(1+BJ26)*BI24</f>
        <v>#VALUE!</v>
      </c>
      <c r="BK24" s="344" t="e">
        <f t="shared" ref="BK24" si="99">(1+BK26)*BJ24</f>
        <v>#VALUE!</v>
      </c>
      <c r="BL24" s="344" t="e">
        <f t="shared" ref="BL24" si="100">(1+BL26)*BK24</f>
        <v>#VALUE!</v>
      </c>
      <c r="BM24" s="344" t="e">
        <f t="shared" ref="BM24" si="101">(1+BM26)*BL24</f>
        <v>#VALUE!</v>
      </c>
      <c r="BN24" s="344" t="e">
        <f t="shared" ref="BN24" si="102">(1+BN26)*BM24</f>
        <v>#VALUE!</v>
      </c>
      <c r="BO24" s="344" t="e">
        <f t="shared" ref="BO24" si="103">(1+BO26)*BN24</f>
        <v>#VALUE!</v>
      </c>
      <c r="BP24" s="344" t="e">
        <f t="shared" ref="BP24" si="104">(1+BP26)*BO24</f>
        <v>#VALUE!</v>
      </c>
      <c r="BQ24" s="344" t="e">
        <f t="shared" ref="BQ24" si="105">(1+BQ26)*BP24</f>
        <v>#VALUE!</v>
      </c>
      <c r="BR24" s="344" t="e">
        <f t="shared" ref="BR24" si="106">(1+BR26)*BQ24</f>
        <v>#VALUE!</v>
      </c>
      <c r="BS24" s="344" t="e">
        <f t="shared" ref="BS24" si="107">(1+BS26)*BR24</f>
        <v>#VALUE!</v>
      </c>
    </row>
    <row r="25" spans="1:71">
      <c r="A25" s="46" t="s">
        <v>494</v>
      </c>
      <c r="C25" s="52" t="s">
        <v>764</v>
      </c>
      <c r="D25" s="352" t="s">
        <v>783</v>
      </c>
      <c r="E25" s="22">
        <f>((1+F23)*(1+F21)-(1-$E$1))*E28/(E17/E24)</f>
        <v>-8.052607905998764E-2</v>
      </c>
      <c r="F25" s="22">
        <f>((1+G23)*(1+G21)-(1-$E$1))*F28/(F17/F24)</f>
        <v>-6.9574947406058671E-2</v>
      </c>
      <c r="G25" s="22">
        <f t="shared" ref="G25:AK25" si="108">((1+H23)*(1+H21)-(1-$E$1))*G28/(G17/G24)</f>
        <v>-6.0252764373128376E-2</v>
      </c>
      <c r="H25" s="22">
        <f t="shared" si="108"/>
        <v>-5.2376030791251624E-2</v>
      </c>
      <c r="I25" s="22">
        <f t="shared" si="108"/>
        <v>-4.5220459260306947E-2</v>
      </c>
      <c r="J25" s="22">
        <f t="shared" si="108"/>
        <v>-3.9436000455337961E-2</v>
      </c>
      <c r="K25" s="22">
        <f t="shared" si="108"/>
        <v>-3.4482465918384823E-2</v>
      </c>
      <c r="L25" s="22">
        <f t="shared" si="108"/>
        <v>-3.0176745327566413E-2</v>
      </c>
      <c r="M25" s="22">
        <f t="shared" si="108"/>
        <v>-2.6431485116440386E-2</v>
      </c>
      <c r="N25" s="22">
        <f t="shared" si="108"/>
        <v>-2.3022397542285921E-2</v>
      </c>
      <c r="O25" s="22">
        <f t="shared" si="108"/>
        <v>-2.0283451530366123E-2</v>
      </c>
      <c r="P25" s="22">
        <f t="shared" si="108"/>
        <v>-1.7835850768552642E-2</v>
      </c>
      <c r="Q25" s="22">
        <f t="shared" si="108"/>
        <v>-1.5619560571957387E-2</v>
      </c>
      <c r="R25" s="22">
        <f t="shared" si="108"/>
        <v>-1.3663382260310655E-2</v>
      </c>
      <c r="S25" s="22">
        <f t="shared" si="108"/>
        <v>-1.1971493826475563E-2</v>
      </c>
      <c r="T25" s="22">
        <f t="shared" si="108"/>
        <v>-1.0551189126655541E-2</v>
      </c>
      <c r="U25" s="22">
        <f t="shared" si="108"/>
        <v>-9.2940335045750451E-3</v>
      </c>
      <c r="V25" s="22">
        <f t="shared" si="108"/>
        <v>-8.1755750458263454E-3</v>
      </c>
      <c r="W25" s="22">
        <f t="shared" si="108"/>
        <v>-7.1957706988900636E-3</v>
      </c>
      <c r="X25" s="22">
        <f t="shared" si="108"/>
        <v>-6.3130249817197771E-3</v>
      </c>
      <c r="Y25" s="22">
        <f t="shared" si="108"/>
        <v>-5.6068019586128295E-3</v>
      </c>
      <c r="Z25" s="22">
        <f t="shared" si="108"/>
        <v>-5.009073322165384E-3</v>
      </c>
      <c r="AA25" s="22">
        <f t="shared" si="108"/>
        <v>-4.5138107020511898E-3</v>
      </c>
      <c r="AB25" s="22">
        <f t="shared" si="108"/>
        <v>-4.1005253110803436E-3</v>
      </c>
      <c r="AC25" s="22">
        <f t="shared" si="108"/>
        <v>-3.723357443044049E-3</v>
      </c>
      <c r="AD25" s="22">
        <f t="shared" si="108"/>
        <v>-3.3929004774679744E-3</v>
      </c>
      <c r="AE25" s="22">
        <f t="shared" si="108"/>
        <v>-3.0773701382732824E-3</v>
      </c>
      <c r="AF25" s="22">
        <f t="shared" si="108"/>
        <v>-2.7709195678991571E-3</v>
      </c>
      <c r="AG25" s="22">
        <f t="shared" si="108"/>
        <v>-2.4830193871261085E-3</v>
      </c>
      <c r="AH25" s="22" t="e">
        <f t="shared" si="108"/>
        <v>#VALUE!</v>
      </c>
      <c r="AI25" s="22" t="e">
        <f t="shared" si="108"/>
        <v>#VALUE!</v>
      </c>
      <c r="AJ25" s="22" t="e">
        <f t="shared" si="108"/>
        <v>#VALUE!</v>
      </c>
      <c r="AK25" s="22" t="e">
        <f t="shared" si="108"/>
        <v>#VALUE!</v>
      </c>
      <c r="AL25" s="22" t="e">
        <f>((1+AM23)*(1+AM21)-(1-$E$1))*AL28/(AL17/AL24)</f>
        <v>#VALUE!</v>
      </c>
      <c r="AM25" s="22" t="e">
        <f t="shared" ref="AM25" si="109">((1+AN23)*(1+AN21)-(1-$E$1))*AM28/(AM17/AM24)</f>
        <v>#VALUE!</v>
      </c>
      <c r="AN25" s="22" t="e">
        <f t="shared" ref="AN25" si="110">((1+AO23)*(1+AO21)-(1-$E$1))*AN28/(AN17/AN24)</f>
        <v>#VALUE!</v>
      </c>
      <c r="AO25" s="22" t="e">
        <f t="shared" ref="AO25" si="111">((1+AP23)*(1+AP21)-(1-$E$1))*AO28/(AO17/AO24)</f>
        <v>#VALUE!</v>
      </c>
      <c r="AP25" s="22" t="e">
        <f t="shared" ref="AP25" si="112">((1+AQ23)*(1+AQ21)-(1-$E$1))*AP28/(AP17/AP24)</f>
        <v>#VALUE!</v>
      </c>
      <c r="AQ25" s="22" t="e">
        <f t="shared" ref="AQ25" si="113">((1+AR23)*(1+AR21)-(1-$E$1))*AQ28/(AQ17/AQ24)</f>
        <v>#VALUE!</v>
      </c>
      <c r="AR25" s="22" t="e">
        <f t="shared" ref="AR25" si="114">((1+AS23)*(1+AS21)-(1-$E$1))*AR28/(AR17/AR24)</f>
        <v>#VALUE!</v>
      </c>
      <c r="AS25" s="22" t="e">
        <f t="shared" ref="AS25" si="115">((1+AT23)*(1+AT21)-(1-$E$1))*AS28/(AS17/AS24)</f>
        <v>#VALUE!</v>
      </c>
      <c r="AT25" s="22" t="e">
        <f t="shared" ref="AT25" si="116">((1+AU23)*(1+AU21)-(1-$E$1))*AT28/(AT17/AT24)</f>
        <v>#VALUE!</v>
      </c>
      <c r="AU25" s="22" t="e">
        <f t="shared" ref="AU25" si="117">((1+AV23)*(1+AV21)-(1-$E$1))*AU28/(AU17/AU24)</f>
        <v>#VALUE!</v>
      </c>
      <c r="AV25" s="22" t="e">
        <f t="shared" ref="AV25" si="118">((1+AW23)*(1+AW21)-(1-$E$1))*AV28/(AV17/AV24)</f>
        <v>#VALUE!</v>
      </c>
      <c r="AW25" s="22" t="e">
        <f t="shared" ref="AW25" si="119">((1+AX23)*(1+AX21)-(1-$E$1))*AW28/(AW17/AW24)</f>
        <v>#VALUE!</v>
      </c>
      <c r="AX25" s="22" t="e">
        <f t="shared" ref="AX25" si="120">((1+AY23)*(1+AY21)-(1-$E$1))*AX28/(AX17/AX24)</f>
        <v>#VALUE!</v>
      </c>
      <c r="AY25" s="22" t="e">
        <f t="shared" ref="AY25" si="121">((1+AZ23)*(1+AZ21)-(1-$E$1))*AY28/(AY17/AY24)</f>
        <v>#VALUE!</v>
      </c>
      <c r="AZ25" s="22" t="e">
        <f t="shared" ref="AZ25" si="122">((1+BA23)*(1+BA21)-(1-$E$1))*AZ28/(AZ17/AZ24)</f>
        <v>#VALUE!</v>
      </c>
      <c r="BA25" s="22" t="e">
        <f t="shared" ref="BA25" si="123">((1+BB23)*(1+BB21)-(1-$E$1))*BA28/(BA17/BA24)</f>
        <v>#VALUE!</v>
      </c>
      <c r="BB25" s="22" t="e">
        <f t="shared" ref="BB25" si="124">((1+BC23)*(1+BC21)-(1-$E$1))*BB28/(BB17/BB24)</f>
        <v>#VALUE!</v>
      </c>
      <c r="BC25" s="22" t="e">
        <f t="shared" ref="BC25" si="125">((1+BD23)*(1+BD21)-(1-$E$1))*BC28/(BC17/BC24)</f>
        <v>#VALUE!</v>
      </c>
      <c r="BD25" s="22" t="e">
        <f t="shared" ref="BD25" si="126">((1+BE23)*(1+BE21)-(1-$E$1))*BD28/(BD17/BD24)</f>
        <v>#VALUE!</v>
      </c>
      <c r="BE25" s="22" t="e">
        <f t="shared" ref="BE25" si="127">((1+BF23)*(1+BF21)-(1-$E$1))*BE28/(BE17/BE24)</f>
        <v>#VALUE!</v>
      </c>
      <c r="BF25" s="22" t="e">
        <f t="shared" ref="BF25" si="128">((1+BG23)*(1+BG21)-(1-$E$1))*BF28/(BF17/BF24)</f>
        <v>#VALUE!</v>
      </c>
      <c r="BG25" s="22" t="e">
        <f t="shared" ref="BG25" si="129">((1+BH23)*(1+BH21)-(1-$E$1))*BG28/(BG17/BG24)</f>
        <v>#VALUE!</v>
      </c>
      <c r="BH25" s="22" t="e">
        <f t="shared" ref="BH25" si="130">((1+BI23)*(1+BI21)-(1-$E$1))*BH28/(BH17/BH24)</f>
        <v>#VALUE!</v>
      </c>
      <c r="BI25" s="22" t="e">
        <f t="shared" ref="BI25" si="131">((1+BJ23)*(1+BJ21)-(1-$E$1))*BI28/(BI17/BI24)</f>
        <v>#VALUE!</v>
      </c>
      <c r="BJ25" s="22" t="e">
        <f t="shared" ref="BJ25" si="132">((1+BK23)*(1+BK21)-(1-$E$1))*BJ28/(BJ17/BJ24)</f>
        <v>#VALUE!</v>
      </c>
      <c r="BK25" s="22" t="e">
        <f t="shared" ref="BK25" si="133">((1+BL23)*(1+BL21)-(1-$E$1))*BK28/(BK17/BK24)</f>
        <v>#VALUE!</v>
      </c>
      <c r="BL25" s="22" t="e">
        <f t="shared" ref="BL25" si="134">((1+BM23)*(1+BM21)-(1-$E$1))*BL28/(BL17/BL24)</f>
        <v>#VALUE!</v>
      </c>
      <c r="BM25" s="22" t="e">
        <f t="shared" ref="BM25" si="135">((1+BN23)*(1+BN21)-(1-$E$1))*BM28/(BM17/BM24)</f>
        <v>#VALUE!</v>
      </c>
      <c r="BN25" s="22" t="e">
        <f t="shared" ref="BN25" si="136">((1+BO23)*(1+BO21)-(1-$E$1))*BN28/(BN17/BN24)</f>
        <v>#VALUE!</v>
      </c>
      <c r="BO25" s="22" t="e">
        <f t="shared" ref="BO25" si="137">((1+BP23)*(1+BP21)-(1-$E$1))*BO28/(BO17/BO24)</f>
        <v>#VALUE!</v>
      </c>
      <c r="BP25" s="22" t="e">
        <f t="shared" ref="BP25" si="138">((1+BQ23)*(1+BQ21)-(1-$E$1))*BP28/(BP17/BP24)</f>
        <v>#VALUE!</v>
      </c>
      <c r="BQ25" s="22" t="e">
        <f t="shared" ref="BQ25" si="139">((1+BR23)*(1+BR21)-(1-$E$1))*BQ28/(BQ17/BQ24)</f>
        <v>#VALUE!</v>
      </c>
      <c r="BR25" s="22" t="e">
        <f t="shared" ref="BR25" si="140">((1+BS23)*(1+BS21)-(1-$E$1))*BR28/(BR17/BR24)</f>
        <v>#VALUE!</v>
      </c>
      <c r="BS25" s="22" t="e">
        <f t="shared" ref="BS25" si="141">((1+BT23)*(1+BT21)-(1-$E$1))*BS28/(BS17/BS24)</f>
        <v>#VALUE!</v>
      </c>
    </row>
    <row r="26" spans="1:71" s="279" customFormat="1">
      <c r="A26" s="46"/>
      <c r="C26" s="353" t="s">
        <v>755</v>
      </c>
      <c r="D26" s="352" t="s">
        <v>767</v>
      </c>
      <c r="E26" s="344"/>
      <c r="F26" s="344">
        <f>((1-$E$1)+(E17/E24)*E25/E28)/(1+F29)-1</f>
        <v>0</v>
      </c>
      <c r="G26" s="344">
        <f t="shared" ref="G26:AL26" si="142">((1-$E$1)+(F17/F24)*F25/F28)/(1+G29)-1</f>
        <v>0</v>
      </c>
      <c r="H26" s="344">
        <f t="shared" si="142"/>
        <v>0</v>
      </c>
      <c r="I26" s="344">
        <f t="shared" si="142"/>
        <v>0</v>
      </c>
      <c r="J26" s="344">
        <f t="shared" si="142"/>
        <v>0</v>
      </c>
      <c r="K26" s="344">
        <f t="shared" si="142"/>
        <v>0</v>
      </c>
      <c r="L26" s="344">
        <f t="shared" si="142"/>
        <v>0</v>
      </c>
      <c r="M26" s="344">
        <f t="shared" si="142"/>
        <v>0</v>
      </c>
      <c r="N26" s="344">
        <f t="shared" si="142"/>
        <v>0</v>
      </c>
      <c r="O26" s="344">
        <f t="shared" si="142"/>
        <v>0</v>
      </c>
      <c r="P26" s="344">
        <f t="shared" si="142"/>
        <v>0</v>
      </c>
      <c r="Q26" s="344">
        <f t="shared" si="142"/>
        <v>0</v>
      </c>
      <c r="R26" s="344">
        <f t="shared" si="142"/>
        <v>0</v>
      </c>
      <c r="S26" s="344">
        <f t="shared" si="142"/>
        <v>0</v>
      </c>
      <c r="T26" s="344">
        <f t="shared" si="142"/>
        <v>0</v>
      </c>
      <c r="U26" s="344">
        <f t="shared" si="142"/>
        <v>0</v>
      </c>
      <c r="V26" s="344">
        <f t="shared" si="142"/>
        <v>0</v>
      </c>
      <c r="W26" s="344">
        <f t="shared" si="142"/>
        <v>0</v>
      </c>
      <c r="X26" s="344">
        <f t="shared" si="142"/>
        <v>0</v>
      </c>
      <c r="Y26" s="344">
        <f t="shared" si="142"/>
        <v>0</v>
      </c>
      <c r="Z26" s="344">
        <f t="shared" si="142"/>
        <v>0</v>
      </c>
      <c r="AA26" s="344">
        <f t="shared" si="142"/>
        <v>0</v>
      </c>
      <c r="AB26" s="344">
        <f t="shared" si="142"/>
        <v>0</v>
      </c>
      <c r="AC26" s="344">
        <f t="shared" si="142"/>
        <v>0</v>
      </c>
      <c r="AD26" s="344">
        <f t="shared" si="142"/>
        <v>0</v>
      </c>
      <c r="AE26" s="344">
        <f t="shared" si="142"/>
        <v>0</v>
      </c>
      <c r="AF26" s="344">
        <f t="shared" si="142"/>
        <v>0</v>
      </c>
      <c r="AG26" s="344">
        <f t="shared" si="142"/>
        <v>0</v>
      </c>
      <c r="AH26" s="344">
        <f t="shared" si="142"/>
        <v>0</v>
      </c>
      <c r="AI26" s="344" t="e">
        <f t="shared" si="142"/>
        <v>#VALUE!</v>
      </c>
      <c r="AJ26" s="344" t="e">
        <f t="shared" si="142"/>
        <v>#VALUE!</v>
      </c>
      <c r="AK26" s="344" t="e">
        <f t="shared" si="142"/>
        <v>#VALUE!</v>
      </c>
      <c r="AL26" s="344" t="e">
        <f t="shared" si="142"/>
        <v>#VALUE!</v>
      </c>
      <c r="AM26" s="344" t="e">
        <f t="shared" ref="AM26" si="143">((1-$E$1)+(AL17/AL24)*AL25/AL28)/(1+AM29)-1</f>
        <v>#VALUE!</v>
      </c>
      <c r="AN26" s="344" t="e">
        <f t="shared" ref="AN26" si="144">((1-$E$1)+(AM17/AM24)*AM25/AM28)/(1+AN29)-1</f>
        <v>#VALUE!</v>
      </c>
      <c r="AO26" s="344" t="e">
        <f t="shared" ref="AO26" si="145">((1-$E$1)+(AN17/AN24)*AN25/AN28)/(1+AO29)-1</f>
        <v>#VALUE!</v>
      </c>
      <c r="AP26" s="344" t="e">
        <f t="shared" ref="AP26" si="146">((1-$E$1)+(AO17/AO24)*AO25/AO28)/(1+AP29)-1</f>
        <v>#VALUE!</v>
      </c>
      <c r="AQ26" s="344" t="e">
        <f t="shared" ref="AQ26" si="147">((1-$E$1)+(AP17/AP24)*AP25/AP28)/(1+AQ29)-1</f>
        <v>#VALUE!</v>
      </c>
      <c r="AR26" s="344" t="e">
        <f t="shared" ref="AR26" si="148">((1-$E$1)+(AQ17/AQ24)*AQ25/AQ28)/(1+AR29)-1</f>
        <v>#VALUE!</v>
      </c>
      <c r="AS26" s="344" t="e">
        <f t="shared" ref="AS26" si="149">((1-$E$1)+(AR17/AR24)*AR25/AR28)/(1+AS29)-1</f>
        <v>#VALUE!</v>
      </c>
      <c r="AT26" s="344" t="e">
        <f t="shared" ref="AT26" si="150">((1-$E$1)+(AS17/AS24)*AS25/AS28)/(1+AT29)-1</f>
        <v>#VALUE!</v>
      </c>
      <c r="AU26" s="344" t="e">
        <f t="shared" ref="AU26" si="151">((1-$E$1)+(AT17/AT24)*AT25/AT28)/(1+AU29)-1</f>
        <v>#VALUE!</v>
      </c>
      <c r="AV26" s="344" t="e">
        <f t="shared" ref="AV26" si="152">((1-$E$1)+(AU17/AU24)*AU25/AU28)/(1+AV29)-1</f>
        <v>#VALUE!</v>
      </c>
      <c r="AW26" s="344" t="e">
        <f t="shared" ref="AW26" si="153">((1-$E$1)+(AV17/AV24)*AV25/AV28)/(1+AW29)-1</f>
        <v>#VALUE!</v>
      </c>
      <c r="AX26" s="344" t="e">
        <f t="shared" ref="AX26" si="154">((1-$E$1)+(AW17/AW24)*AW25/AW28)/(1+AX29)-1</f>
        <v>#VALUE!</v>
      </c>
      <c r="AY26" s="344" t="e">
        <f t="shared" ref="AY26" si="155">((1-$E$1)+(AX17/AX24)*AX25/AX28)/(1+AY29)-1</f>
        <v>#VALUE!</v>
      </c>
      <c r="AZ26" s="344" t="e">
        <f t="shared" ref="AZ26" si="156">((1-$E$1)+(AY17/AY24)*AY25/AY28)/(1+AZ29)-1</f>
        <v>#VALUE!</v>
      </c>
      <c r="BA26" s="344" t="e">
        <f t="shared" ref="BA26" si="157">((1-$E$1)+(AZ17/AZ24)*AZ25/AZ28)/(1+BA29)-1</f>
        <v>#VALUE!</v>
      </c>
      <c r="BB26" s="344" t="e">
        <f t="shared" ref="BB26" si="158">((1-$E$1)+(BA17/BA24)*BA25/BA28)/(1+BB29)-1</f>
        <v>#VALUE!</v>
      </c>
      <c r="BC26" s="344" t="e">
        <f t="shared" ref="BC26" si="159">((1-$E$1)+(BB17/BB24)*BB25/BB28)/(1+BC29)-1</f>
        <v>#VALUE!</v>
      </c>
      <c r="BD26" s="344" t="e">
        <f t="shared" ref="BD26" si="160">((1-$E$1)+(BC17/BC24)*BC25/BC28)/(1+BD29)-1</f>
        <v>#VALUE!</v>
      </c>
      <c r="BE26" s="344" t="e">
        <f t="shared" ref="BE26" si="161">((1-$E$1)+(BD17/BD24)*BD25/BD28)/(1+BE29)-1</f>
        <v>#VALUE!</v>
      </c>
      <c r="BF26" s="344" t="e">
        <f t="shared" ref="BF26" si="162">((1-$E$1)+(BE17/BE24)*BE25/BE28)/(1+BF29)-1</f>
        <v>#VALUE!</v>
      </c>
      <c r="BG26" s="344" t="e">
        <f t="shared" ref="BG26" si="163">((1-$E$1)+(BF17/BF24)*BF25/BF28)/(1+BG29)-1</f>
        <v>#VALUE!</v>
      </c>
      <c r="BH26" s="344" t="e">
        <f t="shared" ref="BH26" si="164">((1-$E$1)+(BG17/BG24)*BG25/BG28)/(1+BH29)-1</f>
        <v>#VALUE!</v>
      </c>
      <c r="BI26" s="344" t="e">
        <f t="shared" ref="BI26" si="165">((1-$E$1)+(BH17/BH24)*BH25/BH28)/(1+BI29)-1</f>
        <v>#VALUE!</v>
      </c>
      <c r="BJ26" s="344" t="e">
        <f t="shared" ref="BJ26" si="166">((1-$E$1)+(BI17/BI24)*BI25/BI28)/(1+BJ29)-1</f>
        <v>#VALUE!</v>
      </c>
      <c r="BK26" s="344" t="e">
        <f t="shared" ref="BK26" si="167">((1-$E$1)+(BJ17/BJ24)*BJ25/BJ28)/(1+BK29)-1</f>
        <v>#VALUE!</v>
      </c>
      <c r="BL26" s="344" t="e">
        <f t="shared" ref="BL26" si="168">((1-$E$1)+(BK17/BK24)*BK25/BK28)/(1+BL29)-1</f>
        <v>#VALUE!</v>
      </c>
      <c r="BM26" s="344" t="e">
        <f t="shared" ref="BM26" si="169">((1-$E$1)+(BL17/BL24)*BL25/BL28)/(1+BM29)-1</f>
        <v>#VALUE!</v>
      </c>
      <c r="BN26" s="344" t="e">
        <f t="shared" ref="BN26" si="170">((1-$E$1)+(BM17/BM24)*BM25/BM28)/(1+BN29)-1</f>
        <v>#VALUE!</v>
      </c>
      <c r="BO26" s="344" t="e">
        <f t="shared" ref="BO26" si="171">((1-$E$1)+(BN17/BN24)*BN25/BN28)/(1+BO29)-1</f>
        <v>#VALUE!</v>
      </c>
      <c r="BP26" s="344" t="e">
        <f t="shared" ref="BP26" si="172">((1-$E$1)+(BO17/BO24)*BO25/BO28)/(1+BP29)-1</f>
        <v>#VALUE!</v>
      </c>
      <c r="BQ26" s="344" t="e">
        <f t="shared" ref="BQ26" si="173">((1-$E$1)+(BP17/BP24)*BP25/BP28)/(1+BQ29)-1</f>
        <v>#VALUE!</v>
      </c>
      <c r="BR26" s="344" t="e">
        <f t="shared" ref="BR26" si="174">((1-$E$1)+(BQ17/BQ24)*BQ25/BQ28)/(1+BR29)-1</f>
        <v>#VALUE!</v>
      </c>
      <c r="BS26" s="344" t="e">
        <f t="shared" ref="BS26" si="175">((1-$E$1)+(BR17/BR24)*BR25/BR28)/(1+BS29)-1</f>
        <v>#VALUE!</v>
      </c>
    </row>
    <row r="27" spans="1:71">
      <c r="C27" s="53" t="s">
        <v>780</v>
      </c>
      <c r="D27" s="352" t="s">
        <v>758</v>
      </c>
      <c r="E27" s="338">
        <f>InputDataA_GeneralAssumptions!I24</f>
        <v>2.399682193802505</v>
      </c>
      <c r="F27" s="338">
        <f>E27*(1+F22)/(1+F20)</f>
        <v>2.4512517941935696</v>
      </c>
      <c r="G27" s="338">
        <f t="shared" ref="G27:AL27" si="176">F27*(1+G22)/(1+G20)</f>
        <v>2.5016612684446278</v>
      </c>
      <c r="H27" s="338">
        <f t="shared" si="176"/>
        <v>2.5509367151224813</v>
      </c>
      <c r="I27" s="338">
        <f t="shared" si="176"/>
        <v>2.5991036456722671</v>
      </c>
      <c r="J27" s="338">
        <f t="shared" si="176"/>
        <v>2.6461869976255366</v>
      </c>
      <c r="K27" s="338">
        <f t="shared" si="176"/>
        <v>2.6922111475111943</v>
      </c>
      <c r="L27" s="338">
        <f t="shared" si="176"/>
        <v>2.7371999234759956</v>
      </c>
      <c r="M27" s="338">
        <f t="shared" si="176"/>
        <v>2.7811766176211226</v>
      </c>
      <c r="N27" s="338">
        <f t="shared" si="176"/>
        <v>2.824163998061239</v>
      </c>
      <c r="O27" s="338">
        <f t="shared" si="176"/>
        <v>2.8661843207122546</v>
      </c>
      <c r="P27" s="338">
        <f t="shared" si="176"/>
        <v>2.9072593408139142</v>
      </c>
      <c r="Q27" s="338">
        <f t="shared" si="176"/>
        <v>2.9474103241931662</v>
      </c>
      <c r="R27" s="338">
        <f t="shared" si="176"/>
        <v>2.9866580582741507</v>
      </c>
      <c r="S27" s="338">
        <f t="shared" si="176"/>
        <v>3.0250228628404958</v>
      </c>
      <c r="T27" s="338">
        <f t="shared" si="176"/>
        <v>3.0625246005555158</v>
      </c>
      <c r="U27" s="338">
        <f t="shared" si="176"/>
        <v>3.0991826872457278</v>
      </c>
      <c r="V27" s="338">
        <f t="shared" si="176"/>
        <v>3.1350161019530387</v>
      </c>
      <c r="W27" s="338">
        <f t="shared" si="176"/>
        <v>3.1700433967607884</v>
      </c>
      <c r="X27" s="338">
        <f t="shared" si="176"/>
        <v>3.2042827063987476</v>
      </c>
      <c r="Y27" s="338">
        <f t="shared" si="176"/>
        <v>3.2377517576320356</v>
      </c>
      <c r="Z27" s="338">
        <f t="shared" si="176"/>
        <v>3.2704678784388226</v>
      </c>
      <c r="AA27" s="338">
        <f t="shared" si="176"/>
        <v>3.3024480069815665</v>
      </c>
      <c r="AB27" s="338">
        <f t="shared" si="176"/>
        <v>3.3337087003764356</v>
      </c>
      <c r="AC27" s="338">
        <f t="shared" si="176"/>
        <v>3.3642661432654428</v>
      </c>
      <c r="AD27" s="338">
        <f t="shared" si="176"/>
        <v>3.3941361561957448</v>
      </c>
      <c r="AE27" s="338">
        <f t="shared" si="176"/>
        <v>3.4233342038104349</v>
      </c>
      <c r="AF27" s="338">
        <f t="shared" si="176"/>
        <v>3.4518754028550744</v>
      </c>
      <c r="AG27" s="338">
        <f t="shared" si="176"/>
        <v>3.4797745300041063</v>
      </c>
      <c r="AH27" s="338">
        <f t="shared" si="176"/>
        <v>3.5070460295112045</v>
      </c>
      <c r="AI27" s="338" t="e">
        <f t="shared" si="176"/>
        <v>#VALUE!</v>
      </c>
      <c r="AJ27" s="338" t="e">
        <f t="shared" si="176"/>
        <v>#VALUE!</v>
      </c>
      <c r="AK27" s="338" t="e">
        <f t="shared" si="176"/>
        <v>#VALUE!</v>
      </c>
      <c r="AL27" s="338" t="e">
        <f t="shared" si="176"/>
        <v>#VALUE!</v>
      </c>
      <c r="AM27" s="338" t="e">
        <f t="shared" ref="AM27" si="177">AL27*(1+AM22)/(1+AM20)</f>
        <v>#VALUE!</v>
      </c>
      <c r="AN27" s="338" t="e">
        <f t="shared" ref="AN27" si="178">AM27*(1+AN22)/(1+AN20)</f>
        <v>#VALUE!</v>
      </c>
      <c r="AO27" s="338" t="e">
        <f t="shared" ref="AO27" si="179">AN27*(1+AO22)/(1+AO20)</f>
        <v>#VALUE!</v>
      </c>
      <c r="AP27" s="338" t="e">
        <f t="shared" ref="AP27" si="180">AO27*(1+AP22)/(1+AP20)</f>
        <v>#VALUE!</v>
      </c>
      <c r="AQ27" s="338" t="e">
        <f t="shared" ref="AQ27" si="181">AP27*(1+AQ22)/(1+AQ20)</f>
        <v>#VALUE!</v>
      </c>
      <c r="AR27" s="338" t="e">
        <f t="shared" ref="AR27" si="182">AQ27*(1+AR22)/(1+AR20)</f>
        <v>#VALUE!</v>
      </c>
      <c r="AS27" s="338" t="e">
        <f t="shared" ref="AS27" si="183">AR27*(1+AS22)/(1+AS20)</f>
        <v>#VALUE!</v>
      </c>
      <c r="AT27" s="338" t="e">
        <f t="shared" ref="AT27" si="184">AS27*(1+AT22)/(1+AT20)</f>
        <v>#VALUE!</v>
      </c>
      <c r="AU27" s="338" t="e">
        <f t="shared" ref="AU27" si="185">AT27*(1+AU22)/(1+AU20)</f>
        <v>#VALUE!</v>
      </c>
      <c r="AV27" s="338" t="e">
        <f t="shared" ref="AV27" si="186">AU27*(1+AV22)/(1+AV20)</f>
        <v>#VALUE!</v>
      </c>
      <c r="AW27" s="338" t="e">
        <f t="shared" ref="AW27" si="187">AV27*(1+AW22)/(1+AW20)</f>
        <v>#VALUE!</v>
      </c>
      <c r="AX27" s="338" t="e">
        <f t="shared" ref="AX27" si="188">AW27*(1+AX22)/(1+AX20)</f>
        <v>#VALUE!</v>
      </c>
      <c r="AY27" s="338" t="e">
        <f t="shared" ref="AY27" si="189">AX27*(1+AY22)/(1+AY20)</f>
        <v>#VALUE!</v>
      </c>
      <c r="AZ27" s="338" t="e">
        <f t="shared" ref="AZ27" si="190">AY27*(1+AZ22)/(1+AZ20)</f>
        <v>#VALUE!</v>
      </c>
      <c r="BA27" s="338" t="e">
        <f t="shared" ref="BA27" si="191">AZ27*(1+BA22)/(1+BA20)</f>
        <v>#VALUE!</v>
      </c>
      <c r="BB27" s="338" t="e">
        <f t="shared" ref="BB27" si="192">BA27*(1+BB22)/(1+BB20)</f>
        <v>#VALUE!</v>
      </c>
      <c r="BC27" s="338" t="e">
        <f t="shared" ref="BC27" si="193">BB27*(1+BC22)/(1+BC20)</f>
        <v>#VALUE!</v>
      </c>
      <c r="BD27" s="338" t="e">
        <f t="shared" ref="BD27" si="194">BC27*(1+BD22)/(1+BD20)</f>
        <v>#VALUE!</v>
      </c>
      <c r="BE27" s="338" t="e">
        <f t="shared" ref="BE27" si="195">BD27*(1+BE22)/(1+BE20)</f>
        <v>#VALUE!</v>
      </c>
      <c r="BF27" s="338" t="e">
        <f t="shared" ref="BF27" si="196">BE27*(1+BF22)/(1+BF20)</f>
        <v>#VALUE!</v>
      </c>
      <c r="BG27" s="338" t="e">
        <f t="shared" ref="BG27" si="197">BF27*(1+BG22)/(1+BG20)</f>
        <v>#VALUE!</v>
      </c>
      <c r="BH27" s="338" t="e">
        <f t="shared" ref="BH27" si="198">BG27*(1+BH22)/(1+BH20)</f>
        <v>#VALUE!</v>
      </c>
      <c r="BI27" s="338" t="e">
        <f t="shared" ref="BI27" si="199">BH27*(1+BI22)/(1+BI20)</f>
        <v>#VALUE!</v>
      </c>
      <c r="BJ27" s="338" t="e">
        <f t="shared" ref="BJ27" si="200">BI27*(1+BJ22)/(1+BJ20)</f>
        <v>#VALUE!</v>
      </c>
      <c r="BK27" s="338" t="e">
        <f t="shared" ref="BK27" si="201">BJ27*(1+BK22)/(1+BK20)</f>
        <v>#VALUE!</v>
      </c>
      <c r="BL27" s="338" t="e">
        <f t="shared" ref="BL27" si="202">BK27*(1+BL22)/(1+BL20)</f>
        <v>#VALUE!</v>
      </c>
      <c r="BM27" s="338" t="e">
        <f t="shared" ref="BM27" si="203">BL27*(1+BM22)/(1+BM20)</f>
        <v>#VALUE!</v>
      </c>
      <c r="BN27" s="338" t="e">
        <f t="shared" ref="BN27" si="204">BM27*(1+BN22)/(1+BN20)</f>
        <v>#VALUE!</v>
      </c>
      <c r="BO27" s="338" t="e">
        <f t="shared" ref="BO27" si="205">BN27*(1+BO22)/(1+BO20)</f>
        <v>#VALUE!</v>
      </c>
      <c r="BP27" s="338" t="e">
        <f t="shared" ref="BP27" si="206">BO27*(1+BP22)/(1+BP20)</f>
        <v>#VALUE!</v>
      </c>
      <c r="BQ27" s="338" t="e">
        <f t="shared" ref="BQ27" si="207">BP27*(1+BQ22)/(1+BQ20)</f>
        <v>#VALUE!</v>
      </c>
      <c r="BR27" s="338" t="e">
        <f t="shared" ref="BR27" si="208">BQ27*(1+BR22)/(1+BR20)</f>
        <v>#VALUE!</v>
      </c>
      <c r="BS27" s="338" t="e">
        <f t="shared" ref="BS27" si="209">BR27*(1+BS22)/(1+BS20)</f>
        <v>#VALUE!</v>
      </c>
    </row>
    <row r="28" spans="1:71" s="279" customFormat="1">
      <c r="A28" s="46"/>
      <c r="B28" s="1"/>
      <c r="C28" s="353" t="s">
        <v>735</v>
      </c>
      <c r="D28" s="352" t="s">
        <v>757</v>
      </c>
      <c r="E28" s="344">
        <f>InputDataA_GeneralAssumptions!D24</f>
        <v>0.66955456156858872</v>
      </c>
      <c r="F28" s="344">
        <f>E28*(1+F30)/(1+F20)</f>
        <v>0.58601994379084199</v>
      </c>
      <c r="G28" s="344">
        <f t="shared" ref="G28:AL28" si="210">F28*(1+G30)/(1+G20)</f>
        <v>0.51382812295390246</v>
      </c>
      <c r="H28" s="344">
        <f t="shared" si="210"/>
        <v>0.45129440776836571</v>
      </c>
      <c r="I28" s="344">
        <f t="shared" si="210"/>
        <v>0.39692483123243166</v>
      </c>
      <c r="J28" s="344">
        <f t="shared" si="210"/>
        <v>0.34996624958873912</v>
      </c>
      <c r="K28" s="344">
        <f t="shared" si="210"/>
        <v>0.30900559588317772</v>
      </c>
      <c r="L28" s="344">
        <f t="shared" si="210"/>
        <v>0.27318301892051566</v>
      </c>
      <c r="M28" s="344">
        <f t="shared" si="210"/>
        <v>0.24182707890994565</v>
      </c>
      <c r="N28" s="344">
        <f t="shared" si="210"/>
        <v>0.21435682569209749</v>
      </c>
      <c r="O28" s="344">
        <f t="shared" si="210"/>
        <v>0.19042099243679922</v>
      </c>
      <c r="P28" s="344">
        <f t="shared" si="210"/>
        <v>0.16932913610205141</v>
      </c>
      <c r="Q28" s="344">
        <f t="shared" si="210"/>
        <v>0.15077804683054941</v>
      </c>
      <c r="R28" s="344">
        <f t="shared" si="210"/>
        <v>0.13452633696661673</v>
      </c>
      <c r="S28" s="344">
        <f t="shared" si="210"/>
        <v>0.12030385906860158</v>
      </c>
      <c r="T28" s="344">
        <f t="shared" si="210"/>
        <v>0.10783684019831166</v>
      </c>
      <c r="U28" s="344">
        <f t="shared" si="210"/>
        <v>9.6844718284096423E-2</v>
      </c>
      <c r="V28" s="344">
        <f t="shared" si="210"/>
        <v>8.715797376316782E-2</v>
      </c>
      <c r="W28" s="344">
        <f t="shared" si="210"/>
        <v>7.8632373999643138E-2</v>
      </c>
      <c r="X28" s="344">
        <f t="shared" si="210"/>
        <v>7.1124065398611463E-2</v>
      </c>
      <c r="Y28" s="344">
        <f t="shared" si="210"/>
        <v>6.453187442109945E-2</v>
      </c>
      <c r="Z28" s="344">
        <f t="shared" si="210"/>
        <v>5.8673965339496419E-2</v>
      </c>
      <c r="AA28" s="344">
        <f t="shared" si="210"/>
        <v>5.3438180341065691E-2</v>
      </c>
      <c r="AB28" s="344">
        <f t="shared" si="210"/>
        <v>4.8718759382251897E-2</v>
      </c>
      <c r="AC28" s="344">
        <f t="shared" si="210"/>
        <v>4.4431046553440538E-2</v>
      </c>
      <c r="AD28" s="344">
        <f t="shared" si="210"/>
        <v>4.0537269555193274E-2</v>
      </c>
      <c r="AE28" s="344">
        <f t="shared" si="210"/>
        <v>3.6988959426885223E-2</v>
      </c>
      <c r="AF28" s="344">
        <f t="shared" si="210"/>
        <v>3.3770117412202497E-2</v>
      </c>
      <c r="AG28" s="344">
        <f t="shared" si="210"/>
        <v>3.0870734252854283E-2</v>
      </c>
      <c r="AH28" s="344">
        <f t="shared" si="210"/>
        <v>2.8271182514434817E-2</v>
      </c>
      <c r="AI28" s="344" t="e">
        <f t="shared" si="210"/>
        <v>#VALUE!</v>
      </c>
      <c r="AJ28" s="344" t="e">
        <f t="shared" si="210"/>
        <v>#VALUE!</v>
      </c>
      <c r="AK28" s="344" t="e">
        <f t="shared" si="210"/>
        <v>#VALUE!</v>
      </c>
      <c r="AL28" s="344" t="e">
        <f t="shared" si="210"/>
        <v>#VALUE!</v>
      </c>
      <c r="AM28" s="344" t="e">
        <f t="shared" ref="AM28" si="211">AL28*(1+AM30)/(1+AM20)</f>
        <v>#VALUE!</v>
      </c>
      <c r="AN28" s="344" t="e">
        <f t="shared" ref="AN28" si="212">AM28*(1+AN30)/(1+AN20)</f>
        <v>#VALUE!</v>
      </c>
      <c r="AO28" s="344" t="e">
        <f t="shared" ref="AO28" si="213">AN28*(1+AO30)/(1+AO20)</f>
        <v>#VALUE!</v>
      </c>
      <c r="AP28" s="344" t="e">
        <f t="shared" ref="AP28" si="214">AO28*(1+AP30)/(1+AP20)</f>
        <v>#VALUE!</v>
      </c>
      <c r="AQ28" s="344" t="e">
        <f t="shared" ref="AQ28" si="215">AP28*(1+AQ30)/(1+AQ20)</f>
        <v>#VALUE!</v>
      </c>
      <c r="AR28" s="344" t="e">
        <f t="shared" ref="AR28" si="216">AQ28*(1+AR30)/(1+AR20)</f>
        <v>#VALUE!</v>
      </c>
      <c r="AS28" s="344" t="e">
        <f t="shared" ref="AS28" si="217">AR28*(1+AS30)/(1+AS20)</f>
        <v>#VALUE!</v>
      </c>
      <c r="AT28" s="344" t="e">
        <f t="shared" ref="AT28" si="218">AS28*(1+AT30)/(1+AT20)</f>
        <v>#VALUE!</v>
      </c>
      <c r="AU28" s="344" t="e">
        <f t="shared" ref="AU28" si="219">AT28*(1+AU30)/(1+AU20)</f>
        <v>#VALUE!</v>
      </c>
      <c r="AV28" s="344" t="e">
        <f t="shared" ref="AV28" si="220">AU28*(1+AV30)/(1+AV20)</f>
        <v>#VALUE!</v>
      </c>
      <c r="AW28" s="344" t="e">
        <f t="shared" ref="AW28" si="221">AV28*(1+AW30)/(1+AW20)</f>
        <v>#VALUE!</v>
      </c>
      <c r="AX28" s="344" t="e">
        <f t="shared" ref="AX28" si="222">AW28*(1+AX30)/(1+AX20)</f>
        <v>#VALUE!</v>
      </c>
      <c r="AY28" s="344" t="e">
        <f t="shared" ref="AY28" si="223">AX28*(1+AY30)/(1+AY20)</f>
        <v>#VALUE!</v>
      </c>
      <c r="AZ28" s="344" t="e">
        <f t="shared" ref="AZ28" si="224">AY28*(1+AZ30)/(1+AZ20)</f>
        <v>#VALUE!</v>
      </c>
      <c r="BA28" s="344" t="e">
        <f t="shared" ref="BA28" si="225">AZ28*(1+BA30)/(1+BA20)</f>
        <v>#VALUE!</v>
      </c>
      <c r="BB28" s="344" t="e">
        <f t="shared" ref="BB28" si="226">BA28*(1+BB30)/(1+BB20)</f>
        <v>#VALUE!</v>
      </c>
      <c r="BC28" s="344" t="e">
        <f t="shared" ref="BC28" si="227">BB28*(1+BC30)/(1+BC20)</f>
        <v>#VALUE!</v>
      </c>
      <c r="BD28" s="344" t="e">
        <f t="shared" ref="BD28" si="228">BC28*(1+BD30)/(1+BD20)</f>
        <v>#VALUE!</v>
      </c>
      <c r="BE28" s="344" t="e">
        <f t="shared" ref="BE28" si="229">BD28*(1+BE30)/(1+BE20)</f>
        <v>#VALUE!</v>
      </c>
      <c r="BF28" s="344" t="e">
        <f t="shared" ref="BF28" si="230">BE28*(1+BF30)/(1+BF20)</f>
        <v>#VALUE!</v>
      </c>
      <c r="BG28" s="344" t="e">
        <f t="shared" ref="BG28" si="231">BF28*(1+BG30)/(1+BG20)</f>
        <v>#VALUE!</v>
      </c>
      <c r="BH28" s="344" t="e">
        <f t="shared" ref="BH28" si="232">BG28*(1+BH30)/(1+BH20)</f>
        <v>#VALUE!</v>
      </c>
      <c r="BI28" s="344" t="e">
        <f t="shared" ref="BI28" si="233">BH28*(1+BI30)/(1+BI20)</f>
        <v>#VALUE!</v>
      </c>
      <c r="BJ28" s="344" t="e">
        <f t="shared" ref="BJ28" si="234">BI28*(1+BJ30)/(1+BJ20)</f>
        <v>#VALUE!</v>
      </c>
      <c r="BK28" s="344" t="e">
        <f t="shared" ref="BK28" si="235">BJ28*(1+BK30)/(1+BK20)</f>
        <v>#VALUE!</v>
      </c>
      <c r="BL28" s="344" t="e">
        <f t="shared" ref="BL28" si="236">BK28*(1+BL30)/(1+BL20)</f>
        <v>#VALUE!</v>
      </c>
      <c r="BM28" s="344" t="e">
        <f t="shared" ref="BM28" si="237">BL28*(1+BM30)/(1+BM20)</f>
        <v>#VALUE!</v>
      </c>
      <c r="BN28" s="344" t="e">
        <f t="shared" ref="BN28" si="238">BM28*(1+BN30)/(1+BN20)</f>
        <v>#VALUE!</v>
      </c>
      <c r="BO28" s="344" t="e">
        <f t="shared" ref="BO28" si="239">BN28*(1+BO30)/(1+BO20)</f>
        <v>#VALUE!</v>
      </c>
      <c r="BP28" s="344" t="e">
        <f t="shared" ref="BP28" si="240">BO28*(1+BP30)/(1+BP20)</f>
        <v>#VALUE!</v>
      </c>
      <c r="BQ28" s="344" t="e">
        <f t="shared" ref="BQ28" si="241">BP28*(1+BQ30)/(1+BQ20)</f>
        <v>#VALUE!</v>
      </c>
      <c r="BR28" s="344" t="e">
        <f t="shared" ref="BR28" si="242">BQ28*(1+BR30)/(1+BR20)</f>
        <v>#VALUE!</v>
      </c>
      <c r="BS28" s="344" t="e">
        <f t="shared" ref="BS28" si="243">BR28*(1+BS30)/(1+BS20)</f>
        <v>#VALUE!</v>
      </c>
    </row>
    <row r="29" spans="1:71" s="279" customFormat="1">
      <c r="A29" s="46"/>
      <c r="B29" s="1"/>
      <c r="C29" s="354" t="s">
        <v>1087</v>
      </c>
      <c r="D29" s="352" t="s">
        <v>771</v>
      </c>
      <c r="E29" s="338"/>
      <c r="F29" s="338">
        <f>(1-$E$1)+(E25/E28)-1</f>
        <v>-0.14026813598482013</v>
      </c>
      <c r="G29" s="338">
        <f t="shared" ref="G29:AL29" si="244">(1-$E$1)+(F25/F28)-1</f>
        <v>-0.13872453854725952</v>
      </c>
      <c r="H29" s="338">
        <f t="shared" si="244"/>
        <v>-0.13726248852777156</v>
      </c>
      <c r="I29" s="338">
        <f t="shared" si="244"/>
        <v>-0.13605734502727207</v>
      </c>
      <c r="J29" s="338">
        <f t="shared" si="244"/>
        <v>-0.13392701010894104</v>
      </c>
      <c r="K29" s="338">
        <f t="shared" si="244"/>
        <v>-0.13268515321600571</v>
      </c>
      <c r="L29" s="338">
        <f t="shared" si="244"/>
        <v>-0.1315917199487262</v>
      </c>
      <c r="M29" s="338">
        <f t="shared" si="244"/>
        <v>-0.1304634740724735</v>
      </c>
      <c r="N29" s="338">
        <f t="shared" si="244"/>
        <v>-0.12929911255423654</v>
      </c>
      <c r="O29" s="338">
        <f t="shared" si="244"/>
        <v>-0.12740221342592251</v>
      </c>
      <c r="P29" s="338">
        <f t="shared" si="244"/>
        <v>-0.12651898864090949</v>
      </c>
      <c r="Q29" s="338">
        <f t="shared" si="244"/>
        <v>-0.12533243822730733</v>
      </c>
      <c r="R29" s="338">
        <f t="shared" si="244"/>
        <v>-0.12359306875430809</v>
      </c>
      <c r="S29" s="338">
        <f t="shared" si="244"/>
        <v>-0.12156659705750616</v>
      </c>
      <c r="T29" s="338">
        <f t="shared" si="244"/>
        <v>-0.11951047222557498</v>
      </c>
      <c r="U29" s="338">
        <f t="shared" si="244"/>
        <v>-0.11784401237324771</v>
      </c>
      <c r="V29" s="338">
        <f t="shared" si="244"/>
        <v>-0.11596840869845648</v>
      </c>
      <c r="W29" s="338">
        <f t="shared" si="244"/>
        <v>-0.11380180255270311</v>
      </c>
      <c r="X29" s="338">
        <f t="shared" si="244"/>
        <v>-0.11151155348460828</v>
      </c>
      <c r="Y29" s="338">
        <f t="shared" si="244"/>
        <v>-0.10876074429011795</v>
      </c>
      <c r="Z29" s="338">
        <f t="shared" si="244"/>
        <v>-0.10688422595670988</v>
      </c>
      <c r="AA29" s="338">
        <f t="shared" si="244"/>
        <v>-0.10537131065170269</v>
      </c>
      <c r="AB29" s="338">
        <f t="shared" si="244"/>
        <v>-0.10446789679667401</v>
      </c>
      <c r="AC29" s="338">
        <f t="shared" si="244"/>
        <v>-0.10416727689856065</v>
      </c>
      <c r="AD29" s="338">
        <f t="shared" si="244"/>
        <v>-0.10380080443447781</v>
      </c>
      <c r="AE29" s="338">
        <f t="shared" si="244"/>
        <v>-0.10369829824992016</v>
      </c>
      <c r="AF29" s="338">
        <f t="shared" si="244"/>
        <v>-0.10319699137133642</v>
      </c>
      <c r="AG29" s="338">
        <f t="shared" si="244"/>
        <v>-0.10205241142862931</v>
      </c>
      <c r="AH29" s="338">
        <f t="shared" si="244"/>
        <v>-0.10043279329828481</v>
      </c>
      <c r="AI29" s="338" t="e">
        <f t="shared" si="244"/>
        <v>#VALUE!</v>
      </c>
      <c r="AJ29" s="338" t="e">
        <f t="shared" si="244"/>
        <v>#VALUE!</v>
      </c>
      <c r="AK29" s="338" t="e">
        <f t="shared" si="244"/>
        <v>#VALUE!</v>
      </c>
      <c r="AL29" s="338" t="e">
        <f t="shared" si="244"/>
        <v>#VALUE!</v>
      </c>
      <c r="AM29" s="338" t="e">
        <f t="shared" ref="AM29" si="245">(1-$E$1)+(AL25/AL28)-1</f>
        <v>#VALUE!</v>
      </c>
      <c r="AN29" s="338" t="e">
        <f t="shared" ref="AN29" si="246">(1-$E$1)+(AM25/AM28)-1</f>
        <v>#VALUE!</v>
      </c>
      <c r="AO29" s="338" t="e">
        <f t="shared" ref="AO29" si="247">(1-$E$1)+(AN25/AN28)-1</f>
        <v>#VALUE!</v>
      </c>
      <c r="AP29" s="338" t="e">
        <f t="shared" ref="AP29" si="248">(1-$E$1)+(AO25/AO28)-1</f>
        <v>#VALUE!</v>
      </c>
      <c r="AQ29" s="338" t="e">
        <f t="shared" ref="AQ29" si="249">(1-$E$1)+(AP25/AP28)-1</f>
        <v>#VALUE!</v>
      </c>
      <c r="AR29" s="338" t="e">
        <f t="shared" ref="AR29" si="250">(1-$E$1)+(AQ25/AQ28)-1</f>
        <v>#VALUE!</v>
      </c>
      <c r="AS29" s="338" t="e">
        <f t="shared" ref="AS29" si="251">(1-$E$1)+(AR25/AR28)-1</f>
        <v>#VALUE!</v>
      </c>
      <c r="AT29" s="338" t="e">
        <f t="shared" ref="AT29" si="252">(1-$E$1)+(AS25/AS28)-1</f>
        <v>#VALUE!</v>
      </c>
      <c r="AU29" s="338" t="e">
        <f t="shared" ref="AU29" si="253">(1-$E$1)+(AT25/AT28)-1</f>
        <v>#VALUE!</v>
      </c>
      <c r="AV29" s="338" t="e">
        <f t="shared" ref="AV29" si="254">(1-$E$1)+(AU25/AU28)-1</f>
        <v>#VALUE!</v>
      </c>
      <c r="AW29" s="338" t="e">
        <f t="shared" ref="AW29" si="255">(1-$E$1)+(AV25/AV28)-1</f>
        <v>#VALUE!</v>
      </c>
      <c r="AX29" s="338" t="e">
        <f t="shared" ref="AX29" si="256">(1-$E$1)+(AW25/AW28)-1</f>
        <v>#VALUE!</v>
      </c>
      <c r="AY29" s="338" t="e">
        <f t="shared" ref="AY29" si="257">(1-$E$1)+(AX25/AX28)-1</f>
        <v>#VALUE!</v>
      </c>
      <c r="AZ29" s="338" t="e">
        <f t="shared" ref="AZ29" si="258">(1-$E$1)+(AY25/AY28)-1</f>
        <v>#VALUE!</v>
      </c>
      <c r="BA29" s="338" t="e">
        <f t="shared" ref="BA29" si="259">(1-$E$1)+(AZ25/AZ28)-1</f>
        <v>#VALUE!</v>
      </c>
      <c r="BB29" s="338" t="e">
        <f t="shared" ref="BB29" si="260">(1-$E$1)+(BA25/BA28)-1</f>
        <v>#VALUE!</v>
      </c>
      <c r="BC29" s="338" t="e">
        <f t="shared" ref="BC29" si="261">(1-$E$1)+(BB25/BB28)-1</f>
        <v>#VALUE!</v>
      </c>
      <c r="BD29" s="338" t="e">
        <f t="shared" ref="BD29" si="262">(1-$E$1)+(BC25/BC28)-1</f>
        <v>#VALUE!</v>
      </c>
      <c r="BE29" s="338" t="e">
        <f t="shared" ref="BE29" si="263">(1-$E$1)+(BD25/BD28)-1</f>
        <v>#VALUE!</v>
      </c>
      <c r="BF29" s="338" t="e">
        <f t="shared" ref="BF29" si="264">(1-$E$1)+(BE25/BE28)-1</f>
        <v>#VALUE!</v>
      </c>
      <c r="BG29" s="338" t="e">
        <f t="shared" ref="BG29" si="265">(1-$E$1)+(BF25/BF28)-1</f>
        <v>#VALUE!</v>
      </c>
      <c r="BH29" s="338" t="e">
        <f t="shared" ref="BH29" si="266">(1-$E$1)+(BG25/BG28)-1</f>
        <v>#VALUE!</v>
      </c>
      <c r="BI29" s="338" t="e">
        <f t="shared" ref="BI29" si="267">(1-$E$1)+(BH25/BH28)-1</f>
        <v>#VALUE!</v>
      </c>
      <c r="BJ29" s="338" t="e">
        <f t="shared" ref="BJ29" si="268">(1-$E$1)+(BI25/BI28)-1</f>
        <v>#VALUE!</v>
      </c>
      <c r="BK29" s="338" t="e">
        <f t="shared" ref="BK29" si="269">(1-$E$1)+(BJ25/BJ28)-1</f>
        <v>#VALUE!</v>
      </c>
      <c r="BL29" s="338" t="e">
        <f t="shared" ref="BL29" si="270">(1-$E$1)+(BK25/BK28)-1</f>
        <v>#VALUE!</v>
      </c>
      <c r="BM29" s="338" t="e">
        <f t="shared" ref="BM29" si="271">(1-$E$1)+(BL25/BL28)-1</f>
        <v>#VALUE!</v>
      </c>
      <c r="BN29" s="338" t="e">
        <f t="shared" ref="BN29" si="272">(1-$E$1)+(BM25/BM28)-1</f>
        <v>#VALUE!</v>
      </c>
      <c r="BO29" s="338" t="e">
        <f t="shared" ref="BO29" si="273">(1-$E$1)+(BN25/BN28)-1</f>
        <v>#VALUE!</v>
      </c>
      <c r="BP29" s="338" t="e">
        <f t="shared" ref="BP29" si="274">(1-$E$1)+(BO25/BO28)-1</f>
        <v>#VALUE!</v>
      </c>
      <c r="BQ29" s="338" t="e">
        <f t="shared" ref="BQ29" si="275">(1-$E$1)+(BP25/BP28)-1</f>
        <v>#VALUE!</v>
      </c>
      <c r="BR29" s="338" t="e">
        <f t="shared" ref="BR29" si="276">(1-$E$1)+(BQ25/BQ28)-1</f>
        <v>#VALUE!</v>
      </c>
      <c r="BS29" s="338" t="e">
        <f t="shared" ref="BS29" si="277">(1-$E$1)+(BR25/BR28)-1</f>
        <v>#VALUE!</v>
      </c>
    </row>
    <row r="30" spans="1:71" s="279" customFormat="1">
      <c r="A30" s="46"/>
      <c r="B30" s="1"/>
      <c r="C30" s="354" t="s">
        <v>770</v>
      </c>
      <c r="D30" s="352" t="s">
        <v>775</v>
      </c>
      <c r="E30" s="338"/>
      <c r="F30" s="338">
        <f>(1+F29)/((1+F10)*(1+F11)*(1+F12))-1</f>
        <v>-0.14817744646953435</v>
      </c>
      <c r="G30" s="338">
        <f t="shared" ref="G30:AL30" si="278">(1+G29)/((1+G10)*(1+G11)*(1+G12))-1</f>
        <v>-0.14657640242850656</v>
      </c>
      <c r="H30" s="338">
        <f t="shared" si="278"/>
        <v>-0.14505694808704861</v>
      </c>
      <c r="I30" s="338">
        <f t="shared" si="278"/>
        <v>-0.14384923411907835</v>
      </c>
      <c r="J30" s="338">
        <f t="shared" si="278"/>
        <v>-0.1414172870996</v>
      </c>
      <c r="K30" s="338">
        <f t="shared" si="278"/>
        <v>-0.14012219212649968</v>
      </c>
      <c r="L30" s="338">
        <f t="shared" si="278"/>
        <v>-0.1390027197766901</v>
      </c>
      <c r="M30" s="338">
        <f t="shared" si="278"/>
        <v>-0.13782174402242708</v>
      </c>
      <c r="N30" s="338">
        <f t="shared" si="278"/>
        <v>-0.13657873809321863</v>
      </c>
      <c r="O30" s="338">
        <f t="shared" si="278"/>
        <v>-0.1343680719794127</v>
      </c>
      <c r="P30" s="338">
        <f t="shared" si="278"/>
        <v>-0.13346404729310124</v>
      </c>
      <c r="Q30" s="338">
        <f t="shared" si="278"/>
        <v>-0.13215293523286609</v>
      </c>
      <c r="R30" s="338">
        <f t="shared" si="278"/>
        <v>-0.13011032066470718</v>
      </c>
      <c r="S30" s="338">
        <f t="shared" si="278"/>
        <v>-0.12768246540407668</v>
      </c>
      <c r="T30" s="338">
        <f t="shared" si="278"/>
        <v>-0.12520519918402651</v>
      </c>
      <c r="U30" s="338">
        <f t="shared" si="278"/>
        <v>-0.12322608929221768</v>
      </c>
      <c r="V30" s="338">
        <f t="shared" si="278"/>
        <v>-0.12096479214548794</v>
      </c>
      <c r="W30" s="338">
        <f t="shared" si="278"/>
        <v>-0.11831452669422871</v>
      </c>
      <c r="X30" s="338">
        <f t="shared" si="278"/>
        <v>-0.11549377718994713</v>
      </c>
      <c r="Y30" s="338">
        <f t="shared" si="278"/>
        <v>-0.11206208952766106</v>
      </c>
      <c r="Z30" s="338">
        <f t="shared" si="278"/>
        <v>-0.10976522205504757</v>
      </c>
      <c r="AA30" s="338">
        <f t="shared" si="278"/>
        <v>-0.10793685300764122</v>
      </c>
      <c r="AB30" s="338">
        <f t="shared" si="278"/>
        <v>-0.10689971949372934</v>
      </c>
      <c r="AC30" s="338">
        <f t="shared" si="278"/>
        <v>-0.10664573175724834</v>
      </c>
      <c r="AD30" s="338">
        <f t="shared" si="278"/>
        <v>-0.10630000362134862</v>
      </c>
      <c r="AE30" s="338">
        <f t="shared" si="278"/>
        <v>-0.10629450686421071</v>
      </c>
      <c r="AF30" s="338">
        <f t="shared" si="278"/>
        <v>-0.10576208261608999</v>
      </c>
      <c r="AG30" s="338">
        <f t="shared" si="278"/>
        <v>-0.10438288958715303</v>
      </c>
      <c r="AH30" s="338">
        <f t="shared" si="278"/>
        <v>-0.10237682423591643</v>
      </c>
      <c r="AI30" s="338" t="e">
        <f t="shared" si="278"/>
        <v>#VALUE!</v>
      </c>
      <c r="AJ30" s="338" t="e">
        <f t="shared" si="278"/>
        <v>#VALUE!</v>
      </c>
      <c r="AK30" s="338" t="e">
        <f t="shared" si="278"/>
        <v>#VALUE!</v>
      </c>
      <c r="AL30" s="338" t="e">
        <f t="shared" si="278"/>
        <v>#VALUE!</v>
      </c>
      <c r="AM30" s="338" t="e">
        <f t="shared" ref="AM30:BS30" si="279">(1+AM29)/((1+AM10)*(1+AM11)*(1+AM12))-1</f>
        <v>#VALUE!</v>
      </c>
      <c r="AN30" s="338" t="e">
        <f t="shared" si="279"/>
        <v>#VALUE!</v>
      </c>
      <c r="AO30" s="338" t="e">
        <f t="shared" si="279"/>
        <v>#VALUE!</v>
      </c>
      <c r="AP30" s="338" t="e">
        <f t="shared" si="279"/>
        <v>#VALUE!</v>
      </c>
      <c r="AQ30" s="338" t="e">
        <f t="shared" si="279"/>
        <v>#VALUE!</v>
      </c>
      <c r="AR30" s="338" t="e">
        <f t="shared" si="279"/>
        <v>#VALUE!</v>
      </c>
      <c r="AS30" s="338" t="e">
        <f t="shared" si="279"/>
        <v>#VALUE!</v>
      </c>
      <c r="AT30" s="338" t="e">
        <f t="shared" si="279"/>
        <v>#VALUE!</v>
      </c>
      <c r="AU30" s="338" t="e">
        <f t="shared" si="279"/>
        <v>#VALUE!</v>
      </c>
      <c r="AV30" s="338" t="e">
        <f t="shared" si="279"/>
        <v>#VALUE!</v>
      </c>
      <c r="AW30" s="338" t="e">
        <f t="shared" si="279"/>
        <v>#VALUE!</v>
      </c>
      <c r="AX30" s="338" t="e">
        <f t="shared" si="279"/>
        <v>#VALUE!</v>
      </c>
      <c r="AY30" s="338" t="e">
        <f t="shared" si="279"/>
        <v>#VALUE!</v>
      </c>
      <c r="AZ30" s="338" t="e">
        <f t="shared" si="279"/>
        <v>#VALUE!</v>
      </c>
      <c r="BA30" s="338" t="e">
        <f t="shared" si="279"/>
        <v>#VALUE!</v>
      </c>
      <c r="BB30" s="338" t="e">
        <f t="shared" si="279"/>
        <v>#VALUE!</v>
      </c>
      <c r="BC30" s="338" t="e">
        <f t="shared" si="279"/>
        <v>#VALUE!</v>
      </c>
      <c r="BD30" s="338" t="e">
        <f t="shared" si="279"/>
        <v>#VALUE!</v>
      </c>
      <c r="BE30" s="338" t="e">
        <f t="shared" si="279"/>
        <v>#VALUE!</v>
      </c>
      <c r="BF30" s="338" t="e">
        <f t="shared" si="279"/>
        <v>#VALUE!</v>
      </c>
      <c r="BG30" s="338" t="e">
        <f t="shared" si="279"/>
        <v>#VALUE!</v>
      </c>
      <c r="BH30" s="338" t="e">
        <f t="shared" si="279"/>
        <v>#VALUE!</v>
      </c>
      <c r="BI30" s="338" t="e">
        <f t="shared" si="279"/>
        <v>#VALUE!</v>
      </c>
      <c r="BJ30" s="338" t="e">
        <f t="shared" si="279"/>
        <v>#VALUE!</v>
      </c>
      <c r="BK30" s="338" t="e">
        <f t="shared" si="279"/>
        <v>#VALUE!</v>
      </c>
      <c r="BL30" s="338" t="e">
        <f t="shared" si="279"/>
        <v>#VALUE!</v>
      </c>
      <c r="BM30" s="338" t="e">
        <f t="shared" si="279"/>
        <v>#VALUE!</v>
      </c>
      <c r="BN30" s="338" t="e">
        <f t="shared" si="279"/>
        <v>#VALUE!</v>
      </c>
      <c r="BO30" s="338" t="e">
        <f t="shared" si="279"/>
        <v>#VALUE!</v>
      </c>
      <c r="BP30" s="338" t="e">
        <f t="shared" si="279"/>
        <v>#VALUE!</v>
      </c>
      <c r="BQ30" s="338" t="e">
        <f t="shared" si="279"/>
        <v>#VALUE!</v>
      </c>
      <c r="BR30" s="338" t="e">
        <f t="shared" si="279"/>
        <v>#VALUE!</v>
      </c>
      <c r="BS30" s="338" t="e">
        <f t="shared" si="279"/>
        <v>#VALUE!</v>
      </c>
    </row>
    <row r="31" spans="1:71">
      <c r="C31" s="24" t="s">
        <v>474</v>
      </c>
      <c r="D31" s="364" t="s">
        <v>441</v>
      </c>
      <c r="E31" s="338">
        <f>E15</f>
        <v>-8.9730862528085709E-3</v>
      </c>
      <c r="F31" s="119" t="str">
        <f>IF(ISNUMBER(F15)=TRUE,"not an output",E14/((1+F10)*(1+F7))-F14-F13)</f>
        <v>not an output</v>
      </c>
      <c r="G31" s="119" t="str">
        <f t="shared" ref="G31:AL31" si="280">IF(ISNUMBER(G15)=TRUE,"not an output",F14/((1+G10)*(1+G7))-G14-G13)</f>
        <v>not an output</v>
      </c>
      <c r="H31" s="119" t="str">
        <f t="shared" si="280"/>
        <v>not an output</v>
      </c>
      <c r="I31" s="119" t="str">
        <f t="shared" si="280"/>
        <v>not an output</v>
      </c>
      <c r="J31" s="119" t="str">
        <f t="shared" si="280"/>
        <v>not an output</v>
      </c>
      <c r="K31" s="119" t="str">
        <f t="shared" si="280"/>
        <v>not an output</v>
      </c>
      <c r="L31" s="119" t="str">
        <f t="shared" si="280"/>
        <v>not an output</v>
      </c>
      <c r="M31" s="119" t="str">
        <f t="shared" si="280"/>
        <v>not an output</v>
      </c>
      <c r="N31" s="119" t="str">
        <f t="shared" si="280"/>
        <v>not an output</v>
      </c>
      <c r="O31" s="119" t="str">
        <f t="shared" si="280"/>
        <v>not an output</v>
      </c>
      <c r="P31" s="119" t="str">
        <f t="shared" si="280"/>
        <v>not an output</v>
      </c>
      <c r="Q31" s="119" t="str">
        <f t="shared" si="280"/>
        <v>not an output</v>
      </c>
      <c r="R31" s="119" t="str">
        <f t="shared" si="280"/>
        <v>not an output</v>
      </c>
      <c r="S31" s="119" t="str">
        <f t="shared" si="280"/>
        <v>not an output</v>
      </c>
      <c r="T31" s="119" t="str">
        <f t="shared" si="280"/>
        <v>not an output</v>
      </c>
      <c r="U31" s="119" t="str">
        <f t="shared" si="280"/>
        <v>not an output</v>
      </c>
      <c r="V31" s="119" t="str">
        <f t="shared" si="280"/>
        <v>not an output</v>
      </c>
      <c r="W31" s="119" t="str">
        <f t="shared" si="280"/>
        <v>not an output</v>
      </c>
      <c r="X31" s="119" t="str">
        <f t="shared" si="280"/>
        <v>not an output</v>
      </c>
      <c r="Y31" s="119" t="str">
        <f t="shared" si="280"/>
        <v>not an output</v>
      </c>
      <c r="Z31" s="119" t="str">
        <f t="shared" si="280"/>
        <v>not an output</v>
      </c>
      <c r="AA31" s="119" t="str">
        <f t="shared" si="280"/>
        <v>not an output</v>
      </c>
      <c r="AB31" s="119" t="str">
        <f t="shared" si="280"/>
        <v>not an output</v>
      </c>
      <c r="AC31" s="119" t="str">
        <f t="shared" si="280"/>
        <v>not an output</v>
      </c>
      <c r="AD31" s="119" t="str">
        <f t="shared" si="280"/>
        <v>not an output</v>
      </c>
      <c r="AE31" s="119" t="str">
        <f t="shared" si="280"/>
        <v>not an output</v>
      </c>
      <c r="AF31" s="119" t="str">
        <f t="shared" si="280"/>
        <v>not an output</v>
      </c>
      <c r="AG31" s="119" t="str">
        <f t="shared" si="280"/>
        <v>not an output</v>
      </c>
      <c r="AH31" s="119" t="str">
        <f t="shared" si="280"/>
        <v>not an output</v>
      </c>
      <c r="AI31" s="119" t="str">
        <f t="shared" si="280"/>
        <v>not an output</v>
      </c>
      <c r="AJ31" s="119" t="str">
        <f t="shared" si="280"/>
        <v>not an output</v>
      </c>
      <c r="AK31" s="119" t="str">
        <f t="shared" si="280"/>
        <v>not an output</v>
      </c>
      <c r="AL31" s="119" t="str">
        <f t="shared" si="280"/>
        <v>not an output</v>
      </c>
      <c r="AM31" s="119" t="str">
        <f t="shared" ref="AM31" si="281">IF(ISNUMBER(AM15)=TRUE,"not an output",AL14/((1+AM10)*(1+AM7))-AM14-AM13)</f>
        <v>not an output</v>
      </c>
      <c r="AN31" s="119" t="str">
        <f t="shared" ref="AN31" si="282">IF(ISNUMBER(AN15)=TRUE,"not an output",AM14/((1+AN10)*(1+AN7))-AN14-AN13)</f>
        <v>not an output</v>
      </c>
      <c r="AO31" s="119" t="str">
        <f t="shared" ref="AO31" si="283">IF(ISNUMBER(AO15)=TRUE,"not an output",AN14/((1+AO10)*(1+AO7))-AO14-AO13)</f>
        <v>not an output</v>
      </c>
      <c r="AP31" s="119" t="str">
        <f t="shared" ref="AP31" si="284">IF(ISNUMBER(AP15)=TRUE,"not an output",AO14/((1+AP10)*(1+AP7))-AP14-AP13)</f>
        <v>not an output</v>
      </c>
      <c r="AQ31" s="119" t="str">
        <f t="shared" ref="AQ31" si="285">IF(ISNUMBER(AQ15)=TRUE,"not an output",AP14/((1+AQ10)*(1+AQ7))-AQ14-AQ13)</f>
        <v>not an output</v>
      </c>
      <c r="AR31" s="119" t="str">
        <f t="shared" ref="AR31" si="286">IF(ISNUMBER(AR15)=TRUE,"not an output",AQ14/((1+AR10)*(1+AR7))-AR14-AR13)</f>
        <v>not an output</v>
      </c>
      <c r="AS31" s="119" t="str">
        <f t="shared" ref="AS31" si="287">IF(ISNUMBER(AS15)=TRUE,"not an output",AR14/((1+AS10)*(1+AS7))-AS14-AS13)</f>
        <v>not an output</v>
      </c>
      <c r="AT31" s="119" t="str">
        <f t="shared" ref="AT31" si="288">IF(ISNUMBER(AT15)=TRUE,"not an output",AS14/((1+AT10)*(1+AT7))-AT14-AT13)</f>
        <v>not an output</v>
      </c>
      <c r="AU31" s="119" t="str">
        <f t="shared" ref="AU31" si="289">IF(ISNUMBER(AU15)=TRUE,"not an output",AT14/((1+AU10)*(1+AU7))-AU14-AU13)</f>
        <v>not an output</v>
      </c>
      <c r="AV31" s="119" t="str">
        <f t="shared" ref="AV31" si="290">IF(ISNUMBER(AV15)=TRUE,"not an output",AU14/((1+AV10)*(1+AV7))-AV14-AV13)</f>
        <v>not an output</v>
      </c>
      <c r="AW31" s="119" t="str">
        <f t="shared" ref="AW31" si="291">IF(ISNUMBER(AW15)=TRUE,"not an output",AV14/((1+AW10)*(1+AW7))-AW14-AW13)</f>
        <v>not an output</v>
      </c>
      <c r="AX31" s="119" t="str">
        <f t="shared" ref="AX31" si="292">IF(ISNUMBER(AX15)=TRUE,"not an output",AW14/((1+AX10)*(1+AX7))-AX14-AX13)</f>
        <v>not an output</v>
      </c>
      <c r="AY31" s="119" t="str">
        <f t="shared" ref="AY31" si="293">IF(ISNUMBER(AY15)=TRUE,"not an output",AX14/((1+AY10)*(1+AY7))-AY14-AY13)</f>
        <v>not an output</v>
      </c>
      <c r="AZ31" s="119" t="str">
        <f t="shared" ref="AZ31" si="294">IF(ISNUMBER(AZ15)=TRUE,"not an output",AY14/((1+AZ10)*(1+AZ7))-AZ14-AZ13)</f>
        <v>not an output</v>
      </c>
      <c r="BA31" s="119" t="str">
        <f t="shared" ref="BA31" si="295">IF(ISNUMBER(BA15)=TRUE,"not an output",AZ14/((1+BA10)*(1+BA7))-BA14-BA13)</f>
        <v>not an output</v>
      </c>
      <c r="BB31" s="119" t="str">
        <f t="shared" ref="BB31" si="296">IF(ISNUMBER(BB15)=TRUE,"not an output",BA14/((1+BB10)*(1+BB7))-BB14-BB13)</f>
        <v>not an output</v>
      </c>
      <c r="BC31" s="119" t="str">
        <f t="shared" ref="BC31" si="297">IF(ISNUMBER(BC15)=TRUE,"not an output",BB14/((1+BC10)*(1+BC7))-BC14-BC13)</f>
        <v>not an output</v>
      </c>
      <c r="BD31" s="119" t="str">
        <f t="shared" ref="BD31" si="298">IF(ISNUMBER(BD15)=TRUE,"not an output",BC14/((1+BD10)*(1+BD7))-BD14-BD13)</f>
        <v>not an output</v>
      </c>
      <c r="BE31" s="119" t="str">
        <f t="shared" ref="BE31" si="299">IF(ISNUMBER(BE15)=TRUE,"not an output",BD14/((1+BE10)*(1+BE7))-BE14-BE13)</f>
        <v>not an output</v>
      </c>
      <c r="BF31" s="119" t="str">
        <f t="shared" ref="BF31" si="300">IF(ISNUMBER(BF15)=TRUE,"not an output",BE14/((1+BF10)*(1+BF7))-BF14-BF13)</f>
        <v>not an output</v>
      </c>
      <c r="BG31" s="119" t="str">
        <f t="shared" ref="BG31" si="301">IF(ISNUMBER(BG15)=TRUE,"not an output",BF14/((1+BG10)*(1+BG7))-BG14-BG13)</f>
        <v>not an output</v>
      </c>
      <c r="BH31" s="119" t="str">
        <f t="shared" ref="BH31" si="302">IF(ISNUMBER(BH15)=TRUE,"not an output",BG14/((1+BH10)*(1+BH7))-BH14-BH13)</f>
        <v>not an output</v>
      </c>
      <c r="BI31" s="119" t="str">
        <f t="shared" ref="BI31" si="303">IF(ISNUMBER(BI15)=TRUE,"not an output",BH14/((1+BI10)*(1+BI7))-BI14-BI13)</f>
        <v>not an output</v>
      </c>
      <c r="BJ31" s="119" t="str">
        <f t="shared" ref="BJ31" si="304">IF(ISNUMBER(BJ15)=TRUE,"not an output",BI14/((1+BJ10)*(1+BJ7))-BJ14-BJ13)</f>
        <v>not an output</v>
      </c>
      <c r="BK31" s="119" t="str">
        <f t="shared" ref="BK31" si="305">IF(ISNUMBER(BK15)=TRUE,"not an output",BJ14/((1+BK10)*(1+BK7))-BK14-BK13)</f>
        <v>not an output</v>
      </c>
      <c r="BL31" s="119" t="str">
        <f t="shared" ref="BL31" si="306">IF(ISNUMBER(BL15)=TRUE,"not an output",BK14/((1+BL10)*(1+BL7))-BL14-BL13)</f>
        <v>not an output</v>
      </c>
      <c r="BM31" s="119" t="str">
        <f t="shared" ref="BM31" si="307">IF(ISNUMBER(BM15)=TRUE,"not an output",BL14/((1+BM10)*(1+BM7))-BM14-BM13)</f>
        <v>not an output</v>
      </c>
      <c r="BN31" s="119" t="str">
        <f t="shared" ref="BN31" si="308">IF(ISNUMBER(BN15)=TRUE,"not an output",BM14/((1+BN10)*(1+BN7))-BN14-BN13)</f>
        <v>not an output</v>
      </c>
      <c r="BO31" s="119" t="str">
        <f t="shared" ref="BO31" si="309">IF(ISNUMBER(BO15)=TRUE,"not an output",BN14/((1+BO10)*(1+BO7))-BO14-BO13)</f>
        <v>not an output</v>
      </c>
      <c r="BP31" s="119" t="str">
        <f t="shared" ref="BP31" si="310">IF(ISNUMBER(BP15)=TRUE,"not an output",BO14/((1+BP10)*(1+BP7))-BP14-BP13)</f>
        <v>not an output</v>
      </c>
      <c r="BQ31" s="119" t="str">
        <f t="shared" ref="BQ31" si="311">IF(ISNUMBER(BQ15)=TRUE,"not an output",BP14/((1+BQ10)*(1+BQ7))-BQ14-BQ13)</f>
        <v>not an output</v>
      </c>
      <c r="BR31" s="119" t="str">
        <f t="shared" ref="BR31" si="312">IF(ISNUMBER(BR15)=TRUE,"not an output",BQ14/((1+BR10)*(1+BR7))-BR14-BR13)</f>
        <v>not an output</v>
      </c>
      <c r="BS31" s="119" t="str">
        <f t="shared" ref="BS31" si="313">IF(ISNUMBER(BS15)=TRUE,"not an output",BR14/((1+BS10)*(1+BS7))-BS14-BS13)</f>
        <v>not an output</v>
      </c>
    </row>
    <row r="32" spans="1:71">
      <c r="C32" s="24" t="s">
        <v>576</v>
      </c>
      <c r="D32" s="87" t="s">
        <v>490</v>
      </c>
      <c r="E32" s="338">
        <f>InputDataA_GeneralAssumptions!D87</f>
        <v>0.66244304180145264</v>
      </c>
      <c r="F32" s="119">
        <f>IF(ISNUMBER(F14)=TRUE,"not an output",(E32)/((1+F10)*(1+F7))-F15-F13)</f>
        <v>0.66840615168618311</v>
      </c>
      <c r="G32" s="119">
        <f t="shared" ref="G32:AL32" si="314">IF(ISNUMBER(G14)=TRUE,"not an output",(F32)/((1+G10)*(1+G7))-G15-G13)</f>
        <v>0.67447681591408315</v>
      </c>
      <c r="H32" s="119">
        <f t="shared" si="314"/>
        <v>0.68065697440190065</v>
      </c>
      <c r="I32" s="119">
        <f t="shared" si="314"/>
        <v>0.68694860205592334</v>
      </c>
      <c r="J32" s="119">
        <f t="shared" si="314"/>
        <v>0.69335370940307195</v>
      </c>
      <c r="K32" s="119">
        <f t="shared" si="314"/>
        <v>0.69987434323337616</v>
      </c>
      <c r="L32" s="119">
        <f t="shared" si="314"/>
        <v>0.7065125872540382</v>
      </c>
      <c r="M32" s="119">
        <f t="shared" si="314"/>
        <v>0.71327056275529388</v>
      </c>
      <c r="N32" s="119">
        <f t="shared" si="314"/>
        <v>0.72015042928828366</v>
      </c>
      <c r="O32" s="119">
        <f t="shared" si="314"/>
        <v>0.72715438535514976</v>
      </c>
      <c r="P32" s="119">
        <f t="shared" si="314"/>
        <v>0.73428466911158086</v>
      </c>
      <c r="Q32" s="119">
        <f t="shared" si="314"/>
        <v>0.74154355908202785</v>
      </c>
      <c r="R32" s="119">
        <f t="shared" si="314"/>
        <v>0.74893337488781964</v>
      </c>
      <c r="S32" s="119">
        <f t="shared" si="314"/>
        <v>0.75645647798841231</v>
      </c>
      <c r="T32" s="119">
        <f t="shared" si="314"/>
        <v>0.76411527243600708</v>
      </c>
      <c r="U32" s="119">
        <f t="shared" si="314"/>
        <v>0.77191220564377983</v>
      </c>
      <c r="V32" s="119">
        <f t="shared" si="314"/>
        <v>0.77984976916796622</v>
      </c>
      <c r="W32" s="119">
        <f t="shared" si="314"/>
        <v>0.78793049950405336</v>
      </c>
      <c r="X32" s="119">
        <f t="shared" si="314"/>
        <v>0.79615697889733184</v>
      </c>
      <c r="Y32" s="119">
        <f t="shared" si="314"/>
        <v>0.80453183616806778</v>
      </c>
      <c r="Z32" s="119">
        <f t="shared" si="314"/>
        <v>0.8130577475515578</v>
      </c>
      <c r="AA32" s="119">
        <f t="shared" si="314"/>
        <v>0.82173743755333573</v>
      </c>
      <c r="AB32" s="119">
        <f t="shared" si="314"/>
        <v>0.83057367981980479</v>
      </c>
      <c r="AC32" s="119">
        <f t="shared" si="314"/>
        <v>0.83956929802457259</v>
      </c>
      <c r="AD32" s="119">
        <f t="shared" si="314"/>
        <v>0.84872716677077265</v>
      </c>
      <c r="AE32" s="119">
        <f t="shared" si="314"/>
        <v>0.85805021250966118</v>
      </c>
      <c r="AF32" s="119">
        <f t="shared" si="314"/>
        <v>0.86754141447578159</v>
      </c>
      <c r="AG32" s="119">
        <f t="shared" si="314"/>
        <v>0.87720380563899691</v>
      </c>
      <c r="AH32" s="119">
        <f t="shared" si="314"/>
        <v>0.88704047367369299</v>
      </c>
      <c r="AI32" s="119" t="e">
        <f t="shared" si="314"/>
        <v>#VALUE!</v>
      </c>
      <c r="AJ32" s="119" t="e">
        <f t="shared" si="314"/>
        <v>#VALUE!</v>
      </c>
      <c r="AK32" s="119" t="e">
        <f t="shared" si="314"/>
        <v>#VALUE!</v>
      </c>
      <c r="AL32" s="119" t="e">
        <f t="shared" si="314"/>
        <v>#VALUE!</v>
      </c>
      <c r="AM32" s="119" t="e">
        <f t="shared" ref="AM32" si="315">IF(ISNUMBER(AM14)=TRUE,"not an output",(AL32)/((1+AM10)*(1+AM7))-AM15-AM13)</f>
        <v>#VALUE!</v>
      </c>
      <c r="AN32" s="119" t="e">
        <f t="shared" ref="AN32" si="316">IF(ISNUMBER(AN14)=TRUE,"not an output",(AM32)/((1+AN10)*(1+AN7))-AN15-AN13)</f>
        <v>#VALUE!</v>
      </c>
      <c r="AO32" s="119" t="e">
        <f t="shared" ref="AO32" si="317">IF(ISNUMBER(AO14)=TRUE,"not an output",(AN32)/((1+AO10)*(1+AO7))-AO15-AO13)</f>
        <v>#VALUE!</v>
      </c>
      <c r="AP32" s="119" t="e">
        <f t="shared" ref="AP32" si="318">IF(ISNUMBER(AP14)=TRUE,"not an output",(AO32)/((1+AP10)*(1+AP7))-AP15-AP13)</f>
        <v>#VALUE!</v>
      </c>
      <c r="AQ32" s="119" t="e">
        <f t="shared" ref="AQ32" si="319">IF(ISNUMBER(AQ14)=TRUE,"not an output",(AP32)/((1+AQ10)*(1+AQ7))-AQ15-AQ13)</f>
        <v>#VALUE!</v>
      </c>
      <c r="AR32" s="119" t="e">
        <f t="shared" ref="AR32" si="320">IF(ISNUMBER(AR14)=TRUE,"not an output",(AQ32)/((1+AR10)*(1+AR7))-AR15-AR13)</f>
        <v>#VALUE!</v>
      </c>
      <c r="AS32" s="119" t="e">
        <f t="shared" ref="AS32" si="321">IF(ISNUMBER(AS14)=TRUE,"not an output",(AR32)/((1+AS10)*(1+AS7))-AS15-AS13)</f>
        <v>#VALUE!</v>
      </c>
      <c r="AT32" s="119" t="e">
        <f t="shared" ref="AT32" si="322">IF(ISNUMBER(AT14)=TRUE,"not an output",(AS32)/((1+AT10)*(1+AT7))-AT15-AT13)</f>
        <v>#VALUE!</v>
      </c>
      <c r="AU32" s="119" t="e">
        <f t="shared" ref="AU32" si="323">IF(ISNUMBER(AU14)=TRUE,"not an output",(AT32)/((1+AU10)*(1+AU7))-AU15-AU13)</f>
        <v>#VALUE!</v>
      </c>
      <c r="AV32" s="119" t="e">
        <f t="shared" ref="AV32" si="324">IF(ISNUMBER(AV14)=TRUE,"not an output",(AU32)/((1+AV10)*(1+AV7))-AV15-AV13)</f>
        <v>#VALUE!</v>
      </c>
      <c r="AW32" s="119" t="e">
        <f t="shared" ref="AW32" si="325">IF(ISNUMBER(AW14)=TRUE,"not an output",(AV32)/((1+AW10)*(1+AW7))-AW15-AW13)</f>
        <v>#VALUE!</v>
      </c>
      <c r="AX32" s="119" t="e">
        <f t="shared" ref="AX32" si="326">IF(ISNUMBER(AX14)=TRUE,"not an output",(AW32)/((1+AX10)*(1+AX7))-AX15-AX13)</f>
        <v>#VALUE!</v>
      </c>
      <c r="AY32" s="119" t="e">
        <f t="shared" ref="AY32" si="327">IF(ISNUMBER(AY14)=TRUE,"not an output",(AX32)/((1+AY10)*(1+AY7))-AY15-AY13)</f>
        <v>#VALUE!</v>
      </c>
      <c r="AZ32" s="119" t="e">
        <f t="shared" ref="AZ32" si="328">IF(ISNUMBER(AZ14)=TRUE,"not an output",(AY32)/((1+AZ10)*(1+AZ7))-AZ15-AZ13)</f>
        <v>#VALUE!</v>
      </c>
      <c r="BA32" s="119" t="e">
        <f t="shared" ref="BA32" si="329">IF(ISNUMBER(BA14)=TRUE,"not an output",(AZ32)/((1+BA10)*(1+BA7))-BA15-BA13)</f>
        <v>#VALUE!</v>
      </c>
      <c r="BB32" s="119" t="e">
        <f t="shared" ref="BB32" si="330">IF(ISNUMBER(BB14)=TRUE,"not an output",(BA32)/((1+BB10)*(1+BB7))-BB15-BB13)</f>
        <v>#VALUE!</v>
      </c>
      <c r="BC32" s="119" t="e">
        <f t="shared" ref="BC32" si="331">IF(ISNUMBER(BC14)=TRUE,"not an output",(BB32)/((1+BC10)*(1+BC7))-BC15-BC13)</f>
        <v>#VALUE!</v>
      </c>
      <c r="BD32" s="119" t="e">
        <f t="shared" ref="BD32" si="332">IF(ISNUMBER(BD14)=TRUE,"not an output",(BC32)/((1+BD10)*(1+BD7))-BD15-BD13)</f>
        <v>#VALUE!</v>
      </c>
      <c r="BE32" s="119" t="e">
        <f t="shared" ref="BE32" si="333">IF(ISNUMBER(BE14)=TRUE,"not an output",(BD32)/((1+BE10)*(1+BE7))-BE15-BE13)</f>
        <v>#VALUE!</v>
      </c>
      <c r="BF32" s="119" t="e">
        <f t="shared" ref="BF32" si="334">IF(ISNUMBER(BF14)=TRUE,"not an output",(BE32)/((1+BF10)*(1+BF7))-BF15-BF13)</f>
        <v>#VALUE!</v>
      </c>
      <c r="BG32" s="119" t="e">
        <f t="shared" ref="BG32" si="335">IF(ISNUMBER(BG14)=TRUE,"not an output",(BF32)/((1+BG10)*(1+BG7))-BG15-BG13)</f>
        <v>#VALUE!</v>
      </c>
      <c r="BH32" s="119" t="e">
        <f t="shared" ref="BH32" si="336">IF(ISNUMBER(BH14)=TRUE,"not an output",(BG32)/((1+BH10)*(1+BH7))-BH15-BH13)</f>
        <v>#VALUE!</v>
      </c>
      <c r="BI32" s="119" t="e">
        <f t="shared" ref="BI32" si="337">IF(ISNUMBER(BI14)=TRUE,"not an output",(BH32)/((1+BI10)*(1+BI7))-BI15-BI13)</f>
        <v>#VALUE!</v>
      </c>
      <c r="BJ32" s="119" t="e">
        <f t="shared" ref="BJ32" si="338">IF(ISNUMBER(BJ14)=TRUE,"not an output",(BI32)/((1+BJ10)*(1+BJ7))-BJ15-BJ13)</f>
        <v>#VALUE!</v>
      </c>
      <c r="BK32" s="119" t="e">
        <f t="shared" ref="BK32" si="339">IF(ISNUMBER(BK14)=TRUE,"not an output",(BJ32)/((1+BK10)*(1+BK7))-BK15-BK13)</f>
        <v>#VALUE!</v>
      </c>
      <c r="BL32" s="119" t="e">
        <f t="shared" ref="BL32" si="340">IF(ISNUMBER(BL14)=TRUE,"not an output",(BK32)/((1+BL10)*(1+BL7))-BL15-BL13)</f>
        <v>#VALUE!</v>
      </c>
      <c r="BM32" s="119" t="e">
        <f t="shared" ref="BM32" si="341">IF(ISNUMBER(BM14)=TRUE,"not an output",(BL32)/((1+BM10)*(1+BM7))-BM15-BM13)</f>
        <v>#VALUE!</v>
      </c>
      <c r="BN32" s="119" t="e">
        <f t="shared" ref="BN32" si="342">IF(ISNUMBER(BN14)=TRUE,"not an output",(BM32)/((1+BN10)*(1+BN7))-BN15-BN13)</f>
        <v>#VALUE!</v>
      </c>
      <c r="BO32" s="119" t="e">
        <f t="shared" ref="BO32" si="343">IF(ISNUMBER(BO14)=TRUE,"not an output",(BN32)/((1+BO10)*(1+BO7))-BO15-BO13)</f>
        <v>#VALUE!</v>
      </c>
      <c r="BP32" s="119" t="e">
        <f t="shared" ref="BP32" si="344">IF(ISNUMBER(BP14)=TRUE,"not an output",(BO32)/((1+BP10)*(1+BP7))-BP15-BP13)</f>
        <v>#VALUE!</v>
      </c>
      <c r="BQ32" s="119" t="e">
        <f t="shared" ref="BQ32" si="345">IF(ISNUMBER(BQ14)=TRUE,"not an output",(BP32)/((1+BQ10)*(1+BQ7))-BQ15-BQ13)</f>
        <v>#VALUE!</v>
      </c>
      <c r="BR32" s="119" t="e">
        <f t="shared" ref="BR32" si="346">IF(ISNUMBER(BR14)=TRUE,"not an output",(BQ32)/((1+BR10)*(1+BR7))-BR15-BR13)</f>
        <v>#VALUE!</v>
      </c>
      <c r="BS32" s="119" t="e">
        <f t="shared" ref="BS32" si="347">IF(ISNUMBER(BS14)=TRUE,"not an output",(BR32)/((1+BS10)*(1+BS7))-BS15-BS13)</f>
        <v>#VALUE!</v>
      </c>
    </row>
    <row r="33" spans="1:71" s="9" customFormat="1">
      <c r="A33" s="60"/>
      <c r="B33" s="1"/>
      <c r="C33" s="42"/>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row>
    <row r="34" spans="1:71" s="9" customFormat="1">
      <c r="A34" s="60"/>
      <c r="B34" s="1"/>
      <c r="C34" s="57" t="s">
        <v>496</v>
      </c>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row>
    <row r="35" spans="1:71">
      <c r="A35" s="60"/>
      <c r="C35" s="52" t="s">
        <v>515</v>
      </c>
      <c r="D35" s="54"/>
      <c r="E35" s="22"/>
      <c r="F35" s="22">
        <f t="shared" ref="F35:AL35" si="348">F44/(E25+E16)</f>
        <v>-0.76507018466223198</v>
      </c>
      <c r="G35" s="22">
        <f t="shared" si="348"/>
        <v>-0.51943147789124344</v>
      </c>
      <c r="H35" s="22">
        <f t="shared" si="348"/>
        <v>-0.40793823190504602</v>
      </c>
      <c r="I35" s="22">
        <f t="shared" si="348"/>
        <v>-0.34531148553608865</v>
      </c>
      <c r="J35" s="22">
        <f t="shared" si="348"/>
        <v>-0.30304716965226214</v>
      </c>
      <c r="K35" s="22">
        <f t="shared" si="348"/>
        <v>-0.27576262963200776</v>
      </c>
      <c r="L35" s="22">
        <f t="shared" si="348"/>
        <v>-0.25602304855047547</v>
      </c>
      <c r="M35" s="22">
        <f t="shared" si="348"/>
        <v>-0.24102628398151738</v>
      </c>
      <c r="N35" s="22">
        <f t="shared" si="348"/>
        <v>-0.22934107443879037</v>
      </c>
      <c r="O35" s="22">
        <f t="shared" si="348"/>
        <v>-0.21964812898544359</v>
      </c>
      <c r="P35" s="22">
        <f t="shared" si="348"/>
        <v>-0.21243465281631629</v>
      </c>
      <c r="Q35" s="22">
        <f t="shared" si="348"/>
        <v>-0.20637793332831394</v>
      </c>
      <c r="R35" s="22">
        <f t="shared" si="348"/>
        <v>-0.20118405581201765</v>
      </c>
      <c r="S35" s="22">
        <f t="shared" si="348"/>
        <v>-0.19681223501225967</v>
      </c>
      <c r="T35" s="22">
        <f t="shared" si="348"/>
        <v>-0.19318147492736668</v>
      </c>
      <c r="U35" s="22">
        <f t="shared" si="348"/>
        <v>-0.19023538123126216</v>
      </c>
      <c r="V35" s="22">
        <f t="shared" si="348"/>
        <v>-0.18770167221570377</v>
      </c>
      <c r="W35" s="22">
        <f t="shared" si="348"/>
        <v>-0.18550356675811211</v>
      </c>
      <c r="X35" s="22">
        <f t="shared" si="348"/>
        <v>-0.18361983319905303</v>
      </c>
      <c r="Y35" s="22">
        <f t="shared" si="348"/>
        <v>-0.18195516434398754</v>
      </c>
      <c r="Z35" s="22">
        <f t="shared" si="348"/>
        <v>-0.18064495600939542</v>
      </c>
      <c r="AA35" s="22">
        <f t="shared" si="348"/>
        <v>-0.17955068416026043</v>
      </c>
      <c r="AB35" s="22">
        <f t="shared" si="348"/>
        <v>-0.17865399153284359</v>
      </c>
      <c r="AC35" s="22">
        <f t="shared" si="348"/>
        <v>-0.17791254878923327</v>
      </c>
      <c r="AD35" s="22">
        <f t="shared" si="348"/>
        <v>-0.17724125235790408</v>
      </c>
      <c r="AE35" s="22">
        <f t="shared" si="348"/>
        <v>-0.17665724350537321</v>
      </c>
      <c r="AF35" s="22">
        <f t="shared" si="348"/>
        <v>-0.17610319464181093</v>
      </c>
      <c r="AG35" s="22">
        <f t="shared" si="348"/>
        <v>-0.17556840585289896</v>
      </c>
      <c r="AH35" s="22">
        <f t="shared" si="348"/>
        <v>-0.17506894015646557</v>
      </c>
      <c r="AI35" s="22" t="e">
        <f t="shared" si="348"/>
        <v>#VALUE!</v>
      </c>
      <c r="AJ35" s="22" t="e">
        <f t="shared" si="348"/>
        <v>#VALUE!</v>
      </c>
      <c r="AK35" s="22" t="e">
        <f t="shared" si="348"/>
        <v>#VALUE!</v>
      </c>
      <c r="AL35" s="22" t="e">
        <f t="shared" si="348"/>
        <v>#VALUE!</v>
      </c>
      <c r="AM35" s="22" t="e">
        <f t="shared" ref="AM35" si="349">AM44/(AL25+AL16)</f>
        <v>#VALUE!</v>
      </c>
      <c r="AN35" s="22" t="e">
        <f t="shared" ref="AN35" si="350">AN44/(AM25+AM16)</f>
        <v>#VALUE!</v>
      </c>
      <c r="AO35" s="22" t="e">
        <f t="shared" ref="AO35" si="351">AO44/(AN25+AN16)</f>
        <v>#VALUE!</v>
      </c>
      <c r="AP35" s="22" t="e">
        <f t="shared" ref="AP35" si="352">AP44/(AO25+AO16)</f>
        <v>#VALUE!</v>
      </c>
      <c r="AQ35" s="22" t="e">
        <f t="shared" ref="AQ35" si="353">AQ44/(AP25+AP16)</f>
        <v>#VALUE!</v>
      </c>
      <c r="AR35" s="22" t="e">
        <f t="shared" ref="AR35" si="354">AR44/(AQ25+AQ16)</f>
        <v>#VALUE!</v>
      </c>
      <c r="AS35" s="22" t="e">
        <f t="shared" ref="AS35" si="355">AS44/(AR25+AR16)</f>
        <v>#VALUE!</v>
      </c>
      <c r="AT35" s="22" t="e">
        <f t="shared" ref="AT35" si="356">AT44/(AS25+AS16)</f>
        <v>#VALUE!</v>
      </c>
      <c r="AU35" s="22" t="e">
        <f t="shared" ref="AU35" si="357">AU44/(AT25+AT16)</f>
        <v>#VALUE!</v>
      </c>
      <c r="AV35" s="22" t="e">
        <f t="shared" ref="AV35" si="358">AV44/(AU25+AU16)</f>
        <v>#VALUE!</v>
      </c>
      <c r="AW35" s="22" t="e">
        <f t="shared" ref="AW35" si="359">AW44/(AV25+AV16)</f>
        <v>#VALUE!</v>
      </c>
      <c r="AX35" s="22" t="e">
        <f t="shared" ref="AX35" si="360">AX44/(AW25+AW16)</f>
        <v>#VALUE!</v>
      </c>
      <c r="AY35" s="22" t="e">
        <f t="shared" ref="AY35" si="361">AY44/(AX25+AX16)</f>
        <v>#VALUE!</v>
      </c>
      <c r="AZ35" s="22" t="e">
        <f t="shared" ref="AZ35" si="362">AZ44/(AY25+AY16)</f>
        <v>#VALUE!</v>
      </c>
      <c r="BA35" s="22" t="e">
        <f t="shared" ref="BA35" si="363">BA44/(AZ25+AZ16)</f>
        <v>#VALUE!</v>
      </c>
      <c r="BB35" s="22" t="e">
        <f t="shared" ref="BB35" si="364">BB44/(BA25+BA16)</f>
        <v>#VALUE!</v>
      </c>
      <c r="BC35" s="22" t="e">
        <f t="shared" ref="BC35" si="365">BC44/(BB25+BB16)</f>
        <v>#VALUE!</v>
      </c>
      <c r="BD35" s="22" t="e">
        <f t="shared" ref="BD35" si="366">BD44/(BC25+BC16)</f>
        <v>#VALUE!</v>
      </c>
      <c r="BE35" s="22" t="e">
        <f t="shared" ref="BE35" si="367">BE44/(BD25+BD16)</f>
        <v>#VALUE!</v>
      </c>
      <c r="BF35" s="22" t="e">
        <f t="shared" ref="BF35" si="368">BF44/(BE25+BE16)</f>
        <v>#VALUE!</v>
      </c>
      <c r="BG35" s="22" t="e">
        <f t="shared" ref="BG35" si="369">BG44/(BF25+BF16)</f>
        <v>#VALUE!</v>
      </c>
      <c r="BH35" s="22" t="e">
        <f t="shared" ref="BH35" si="370">BH44/(BG25+BG16)</f>
        <v>#VALUE!</v>
      </c>
      <c r="BI35" s="22" t="e">
        <f t="shared" ref="BI35" si="371">BI44/(BH25+BH16)</f>
        <v>#VALUE!</v>
      </c>
      <c r="BJ35" s="22" t="e">
        <f t="shared" ref="BJ35" si="372">BJ44/(BI25+BI16)</f>
        <v>#VALUE!</v>
      </c>
      <c r="BK35" s="22" t="e">
        <f t="shared" ref="BK35" si="373">BK44/(BJ25+BJ16)</f>
        <v>#VALUE!</v>
      </c>
      <c r="BL35" s="22" t="e">
        <f t="shared" ref="BL35" si="374">BL44/(BK25+BK16)</f>
        <v>#VALUE!</v>
      </c>
      <c r="BM35" s="22" t="e">
        <f t="shared" ref="BM35" si="375">BM44/(BL25+BL16)</f>
        <v>#VALUE!</v>
      </c>
      <c r="BN35" s="22" t="e">
        <f t="shared" ref="BN35" si="376">BN44/(BM25+BM16)</f>
        <v>#VALUE!</v>
      </c>
      <c r="BO35" s="22" t="e">
        <f t="shared" ref="BO35" si="377">BO44/(BN25+BN16)</f>
        <v>#VALUE!</v>
      </c>
      <c r="BP35" s="22" t="e">
        <f t="shared" ref="BP35" si="378">BP44/(BO25+BO16)</f>
        <v>#VALUE!</v>
      </c>
      <c r="BQ35" s="22" t="e">
        <f t="shared" ref="BQ35" si="379">BQ44/(BP25+BP16)</f>
        <v>#VALUE!</v>
      </c>
      <c r="BR35" s="22" t="e">
        <f t="shared" ref="BR35" si="380">BR44/(BQ25+BQ16)</f>
        <v>#VALUE!</v>
      </c>
      <c r="BS35" s="22" t="e">
        <f t="shared" ref="BS35" si="381">BS44/(BR25+BR16)</f>
        <v>#VALUE!</v>
      </c>
    </row>
    <row r="36" spans="1:71">
      <c r="A36" s="60"/>
      <c r="C36" s="53" t="s">
        <v>548</v>
      </c>
      <c r="D36" s="55"/>
      <c r="E36" s="338"/>
      <c r="F36" s="338">
        <f t="shared" ref="F36:AL36" si="382">1/F35</f>
        <v>-1.3070696258298007</v>
      </c>
      <c r="G36" s="338">
        <f t="shared" si="382"/>
        <v>-1.9251817468970875</v>
      </c>
      <c r="H36" s="338">
        <f t="shared" si="382"/>
        <v>-2.4513515081194095</v>
      </c>
      <c r="I36" s="338">
        <f t="shared" si="382"/>
        <v>-2.8959361095317218</v>
      </c>
      <c r="J36" s="338">
        <f t="shared" si="382"/>
        <v>-3.2998163327097596</v>
      </c>
      <c r="K36" s="338">
        <f t="shared" si="382"/>
        <v>-3.6263071661829338</v>
      </c>
      <c r="L36" s="338">
        <f t="shared" si="382"/>
        <v>-3.9058983386913617</v>
      </c>
      <c r="M36" s="338">
        <f t="shared" si="382"/>
        <v>-4.1489251026111456</v>
      </c>
      <c r="N36" s="338">
        <f t="shared" si="382"/>
        <v>-4.360317934530709</v>
      </c>
      <c r="O36" s="338">
        <f t="shared" si="382"/>
        <v>-4.5527362542035199</v>
      </c>
      <c r="P36" s="338">
        <f t="shared" si="382"/>
        <v>-4.7073299329590066</v>
      </c>
      <c r="Q36" s="338">
        <f t="shared" si="382"/>
        <v>-4.8454792810099594</v>
      </c>
      <c r="R36" s="338">
        <f t="shared" si="382"/>
        <v>-4.9705728218064156</v>
      </c>
      <c r="S36" s="338">
        <f t="shared" si="382"/>
        <v>-5.0809849293043641</v>
      </c>
      <c r="T36" s="338">
        <f t="shared" si="382"/>
        <v>-5.1764797860456593</v>
      </c>
      <c r="U36" s="338">
        <f t="shared" si="382"/>
        <v>-5.2566457066382242</v>
      </c>
      <c r="V36" s="338">
        <f t="shared" si="382"/>
        <v>-5.3276030426133651</v>
      </c>
      <c r="W36" s="338">
        <f t="shared" si="382"/>
        <v>-5.3907319275642438</v>
      </c>
      <c r="X36" s="338">
        <f t="shared" si="382"/>
        <v>-5.446034791437536</v>
      </c>
      <c r="Y36" s="338">
        <f t="shared" si="382"/>
        <v>-5.4958593981399337</v>
      </c>
      <c r="Z36" s="338">
        <f t="shared" si="382"/>
        <v>-5.5357205763773969</v>
      </c>
      <c r="AA36" s="338">
        <f t="shared" si="382"/>
        <v>-5.569458031735687</v>
      </c>
      <c r="AB36" s="338">
        <f t="shared" si="382"/>
        <v>-5.5974120220882995</v>
      </c>
      <c r="AC36" s="338">
        <f t="shared" si="382"/>
        <v>-5.6207389911808008</v>
      </c>
      <c r="AD36" s="338">
        <f t="shared" si="382"/>
        <v>-5.6420273875107547</v>
      </c>
      <c r="AE36" s="338">
        <f t="shared" si="382"/>
        <v>-5.6606792914754385</v>
      </c>
      <c r="AF36" s="338">
        <f t="shared" si="382"/>
        <v>-5.6784886954150524</v>
      </c>
      <c r="AG36" s="338">
        <f t="shared" si="382"/>
        <v>-5.6957856121212149</v>
      </c>
      <c r="AH36" s="338">
        <f t="shared" si="382"/>
        <v>-5.7120354935961979</v>
      </c>
      <c r="AI36" s="338" t="e">
        <f t="shared" si="382"/>
        <v>#VALUE!</v>
      </c>
      <c r="AJ36" s="338" t="e">
        <f t="shared" si="382"/>
        <v>#VALUE!</v>
      </c>
      <c r="AK36" s="338" t="e">
        <f t="shared" si="382"/>
        <v>#VALUE!</v>
      </c>
      <c r="AL36" s="338" t="e">
        <f t="shared" si="382"/>
        <v>#VALUE!</v>
      </c>
      <c r="AM36" s="338" t="e">
        <f t="shared" ref="AM36:BS36" si="383">1/AM35</f>
        <v>#VALUE!</v>
      </c>
      <c r="AN36" s="338" t="e">
        <f t="shared" si="383"/>
        <v>#VALUE!</v>
      </c>
      <c r="AO36" s="338" t="e">
        <f t="shared" si="383"/>
        <v>#VALUE!</v>
      </c>
      <c r="AP36" s="338" t="e">
        <f t="shared" si="383"/>
        <v>#VALUE!</v>
      </c>
      <c r="AQ36" s="338" t="e">
        <f t="shared" si="383"/>
        <v>#VALUE!</v>
      </c>
      <c r="AR36" s="338" t="e">
        <f t="shared" si="383"/>
        <v>#VALUE!</v>
      </c>
      <c r="AS36" s="338" t="e">
        <f t="shared" si="383"/>
        <v>#VALUE!</v>
      </c>
      <c r="AT36" s="338" t="e">
        <f t="shared" si="383"/>
        <v>#VALUE!</v>
      </c>
      <c r="AU36" s="338" t="e">
        <f t="shared" si="383"/>
        <v>#VALUE!</v>
      </c>
      <c r="AV36" s="338" t="e">
        <f t="shared" si="383"/>
        <v>#VALUE!</v>
      </c>
      <c r="AW36" s="338" t="e">
        <f t="shared" si="383"/>
        <v>#VALUE!</v>
      </c>
      <c r="AX36" s="338" t="e">
        <f t="shared" si="383"/>
        <v>#VALUE!</v>
      </c>
      <c r="AY36" s="338" t="e">
        <f t="shared" si="383"/>
        <v>#VALUE!</v>
      </c>
      <c r="AZ36" s="338" t="e">
        <f t="shared" si="383"/>
        <v>#VALUE!</v>
      </c>
      <c r="BA36" s="338" t="e">
        <f t="shared" si="383"/>
        <v>#VALUE!</v>
      </c>
      <c r="BB36" s="338" t="e">
        <f t="shared" si="383"/>
        <v>#VALUE!</v>
      </c>
      <c r="BC36" s="338" t="e">
        <f t="shared" si="383"/>
        <v>#VALUE!</v>
      </c>
      <c r="BD36" s="338" t="e">
        <f t="shared" si="383"/>
        <v>#VALUE!</v>
      </c>
      <c r="BE36" s="338" t="e">
        <f t="shared" si="383"/>
        <v>#VALUE!</v>
      </c>
      <c r="BF36" s="338" t="e">
        <f t="shared" si="383"/>
        <v>#VALUE!</v>
      </c>
      <c r="BG36" s="338" t="e">
        <f t="shared" si="383"/>
        <v>#VALUE!</v>
      </c>
      <c r="BH36" s="338" t="e">
        <f t="shared" si="383"/>
        <v>#VALUE!</v>
      </c>
      <c r="BI36" s="338" t="e">
        <f t="shared" si="383"/>
        <v>#VALUE!</v>
      </c>
      <c r="BJ36" s="338" t="e">
        <f t="shared" si="383"/>
        <v>#VALUE!</v>
      </c>
      <c r="BK36" s="338" t="e">
        <f t="shared" si="383"/>
        <v>#VALUE!</v>
      </c>
      <c r="BL36" s="338" t="e">
        <f t="shared" si="383"/>
        <v>#VALUE!</v>
      </c>
      <c r="BM36" s="338" t="e">
        <f t="shared" si="383"/>
        <v>#VALUE!</v>
      </c>
      <c r="BN36" s="338" t="e">
        <f t="shared" si="383"/>
        <v>#VALUE!</v>
      </c>
      <c r="BO36" s="338" t="e">
        <f t="shared" si="383"/>
        <v>#VALUE!</v>
      </c>
      <c r="BP36" s="338" t="e">
        <f t="shared" si="383"/>
        <v>#VALUE!</v>
      </c>
      <c r="BQ36" s="338" t="e">
        <f t="shared" si="383"/>
        <v>#VALUE!</v>
      </c>
      <c r="BR36" s="338" t="e">
        <f t="shared" si="383"/>
        <v>#VALUE!</v>
      </c>
      <c r="BS36" s="338" t="e">
        <f t="shared" si="383"/>
        <v>#VALUE!</v>
      </c>
    </row>
    <row r="37" spans="1:71">
      <c r="C37" s="205" t="s">
        <v>785</v>
      </c>
      <c r="D37" s="352" t="s">
        <v>789</v>
      </c>
      <c r="E37" s="119">
        <f>$B$2/E28</f>
        <v>0.25390014460021765</v>
      </c>
      <c r="F37" s="119">
        <f t="shared" ref="F37:AL37" si="384">$B$2/F28</f>
        <v>0.29009251613572246</v>
      </c>
      <c r="G37" s="119">
        <f t="shared" si="384"/>
        <v>0.33084993289721393</v>
      </c>
      <c r="H37" s="119">
        <f t="shared" si="384"/>
        <v>0.3766942312461698</v>
      </c>
      <c r="I37" s="119">
        <f t="shared" si="384"/>
        <v>0.42829268068757137</v>
      </c>
      <c r="J37" s="119">
        <f t="shared" si="384"/>
        <v>0.48576112753665407</v>
      </c>
      <c r="K37" s="119">
        <f t="shared" si="384"/>
        <v>0.55015184923793425</v>
      </c>
      <c r="L37" s="119">
        <f t="shared" si="384"/>
        <v>0.62229343782697777</v>
      </c>
      <c r="M37" s="119">
        <f t="shared" si="384"/>
        <v>0.70298165435520388</v>
      </c>
      <c r="N37" s="119">
        <f t="shared" si="384"/>
        <v>0.79307015044246032</v>
      </c>
      <c r="O37" s="119">
        <f t="shared" si="384"/>
        <v>0.89275871228548009</v>
      </c>
      <c r="P37" s="119">
        <f t="shared" si="384"/>
        <v>1.0039618928755667</v>
      </c>
      <c r="Q37" s="119">
        <f t="shared" si="384"/>
        <v>1.127485091984598</v>
      </c>
      <c r="R37" s="119">
        <f t="shared" si="384"/>
        <v>1.2636930718048631</v>
      </c>
      <c r="S37" s="119">
        <f t="shared" si="384"/>
        <v>1.4130885020326729</v>
      </c>
      <c r="T37" s="119">
        <f t="shared" si="384"/>
        <v>1.5764556870116972</v>
      </c>
      <c r="U37" s="119">
        <f t="shared" si="384"/>
        <v>1.7553874182513571</v>
      </c>
      <c r="V37" s="119">
        <f t="shared" si="384"/>
        <v>1.9504813232801483</v>
      </c>
      <c r="W37" s="119">
        <f t="shared" si="384"/>
        <v>2.1619593985649161</v>
      </c>
      <c r="X37" s="119">
        <f t="shared" si="384"/>
        <v>2.3901895799578252</v>
      </c>
      <c r="Y37" s="119">
        <f t="shared" si="384"/>
        <v>2.6343570758641488</v>
      </c>
      <c r="Z37" s="119">
        <f t="shared" si="384"/>
        <v>2.8973668136515807</v>
      </c>
      <c r="AA37" s="119">
        <f t="shared" si="384"/>
        <v>3.1812460475821993</v>
      </c>
      <c r="AB37" s="119">
        <f t="shared" si="384"/>
        <v>3.4894156205038858</v>
      </c>
      <c r="AC37" s="119">
        <f t="shared" si="384"/>
        <v>3.8261534036910052</v>
      </c>
      <c r="AD37" s="119">
        <f t="shared" si="384"/>
        <v>4.193671696820565</v>
      </c>
      <c r="AE37" s="119">
        <f t="shared" si="384"/>
        <v>4.5959660026671756</v>
      </c>
      <c r="AF37" s="119">
        <f t="shared" si="384"/>
        <v>5.0340363915516679</v>
      </c>
      <c r="AG37" s="119">
        <f t="shared" si="384"/>
        <v>5.506833708831592</v>
      </c>
      <c r="AH37" s="119">
        <f t="shared" si="384"/>
        <v>6.0131902835405171</v>
      </c>
      <c r="AI37" s="119" t="e">
        <f t="shared" si="384"/>
        <v>#VALUE!</v>
      </c>
      <c r="AJ37" s="119" t="e">
        <f t="shared" si="384"/>
        <v>#VALUE!</v>
      </c>
      <c r="AK37" s="119" t="e">
        <f t="shared" si="384"/>
        <v>#VALUE!</v>
      </c>
      <c r="AL37" s="119" t="e">
        <f t="shared" si="384"/>
        <v>#VALUE!</v>
      </c>
      <c r="AM37" s="119" t="e">
        <f t="shared" ref="AM37:BS37" si="385">$B$2/AM28</f>
        <v>#VALUE!</v>
      </c>
      <c r="AN37" s="119" t="e">
        <f t="shared" si="385"/>
        <v>#VALUE!</v>
      </c>
      <c r="AO37" s="119" t="e">
        <f t="shared" si="385"/>
        <v>#VALUE!</v>
      </c>
      <c r="AP37" s="119" t="e">
        <f t="shared" si="385"/>
        <v>#VALUE!</v>
      </c>
      <c r="AQ37" s="119" t="e">
        <f t="shared" si="385"/>
        <v>#VALUE!</v>
      </c>
      <c r="AR37" s="119" t="e">
        <f t="shared" si="385"/>
        <v>#VALUE!</v>
      </c>
      <c r="AS37" s="119" t="e">
        <f t="shared" si="385"/>
        <v>#VALUE!</v>
      </c>
      <c r="AT37" s="119" t="e">
        <f t="shared" si="385"/>
        <v>#VALUE!</v>
      </c>
      <c r="AU37" s="119" t="e">
        <f t="shared" si="385"/>
        <v>#VALUE!</v>
      </c>
      <c r="AV37" s="119" t="e">
        <f t="shared" si="385"/>
        <v>#VALUE!</v>
      </c>
      <c r="AW37" s="119" t="e">
        <f t="shared" si="385"/>
        <v>#VALUE!</v>
      </c>
      <c r="AX37" s="119" t="e">
        <f t="shared" si="385"/>
        <v>#VALUE!</v>
      </c>
      <c r="AY37" s="119" t="e">
        <f t="shared" si="385"/>
        <v>#VALUE!</v>
      </c>
      <c r="AZ37" s="119" t="e">
        <f t="shared" si="385"/>
        <v>#VALUE!</v>
      </c>
      <c r="BA37" s="119" t="e">
        <f t="shared" si="385"/>
        <v>#VALUE!</v>
      </c>
      <c r="BB37" s="119" t="e">
        <f t="shared" si="385"/>
        <v>#VALUE!</v>
      </c>
      <c r="BC37" s="119" t="e">
        <f t="shared" si="385"/>
        <v>#VALUE!</v>
      </c>
      <c r="BD37" s="119" t="e">
        <f t="shared" si="385"/>
        <v>#VALUE!</v>
      </c>
      <c r="BE37" s="119" t="e">
        <f t="shared" si="385"/>
        <v>#VALUE!</v>
      </c>
      <c r="BF37" s="119" t="e">
        <f t="shared" si="385"/>
        <v>#VALUE!</v>
      </c>
      <c r="BG37" s="119" t="e">
        <f t="shared" si="385"/>
        <v>#VALUE!</v>
      </c>
      <c r="BH37" s="119" t="e">
        <f t="shared" si="385"/>
        <v>#VALUE!</v>
      </c>
      <c r="BI37" s="119" t="e">
        <f t="shared" si="385"/>
        <v>#VALUE!</v>
      </c>
      <c r="BJ37" s="119" t="e">
        <f t="shared" si="385"/>
        <v>#VALUE!</v>
      </c>
      <c r="BK37" s="119" t="e">
        <f t="shared" si="385"/>
        <v>#VALUE!</v>
      </c>
      <c r="BL37" s="119" t="e">
        <f t="shared" si="385"/>
        <v>#VALUE!</v>
      </c>
      <c r="BM37" s="119" t="e">
        <f t="shared" si="385"/>
        <v>#VALUE!</v>
      </c>
      <c r="BN37" s="119" t="e">
        <f t="shared" si="385"/>
        <v>#VALUE!</v>
      </c>
      <c r="BO37" s="119" t="e">
        <f t="shared" si="385"/>
        <v>#VALUE!</v>
      </c>
      <c r="BP37" s="119" t="e">
        <f t="shared" si="385"/>
        <v>#VALUE!</v>
      </c>
      <c r="BQ37" s="119" t="e">
        <f t="shared" si="385"/>
        <v>#VALUE!</v>
      </c>
      <c r="BR37" s="119" t="e">
        <f t="shared" si="385"/>
        <v>#VALUE!</v>
      </c>
      <c r="BS37" s="119" t="e">
        <f t="shared" si="385"/>
        <v>#VALUE!</v>
      </c>
    </row>
    <row r="38" spans="1:71">
      <c r="A38" s="60"/>
      <c r="C38" s="205" t="s">
        <v>786</v>
      </c>
      <c r="D38" s="352" t="s">
        <v>790</v>
      </c>
      <c r="E38" s="119">
        <f>(1-$D$2-$D$4*$B$2)/E27</f>
        <v>0.1192167632839136</v>
      </c>
      <c r="F38" s="119">
        <f t="shared" ref="F38:AL38" si="386">(1-$D$2-$D$4*$B$2)/F27</f>
        <v>0.11670867298611939</v>
      </c>
      <c r="G38" s="119">
        <f t="shared" si="386"/>
        <v>0.11435694658735447</v>
      </c>
      <c r="H38" s="119">
        <f t="shared" si="386"/>
        <v>0.11214795818305501</v>
      </c>
      <c r="I38" s="119">
        <f t="shared" si="386"/>
        <v>0.11006961747428874</v>
      </c>
      <c r="J38" s="119">
        <f t="shared" si="386"/>
        <v>0.10811115930653492</v>
      </c>
      <c r="K38" s="119">
        <f t="shared" si="386"/>
        <v>0.1062629668997707</v>
      </c>
      <c r="L38" s="119">
        <f t="shared" si="386"/>
        <v>0.10451642264108978</v>
      </c>
      <c r="M38" s="119">
        <f t="shared" si="386"/>
        <v>0.10286378155295872</v>
      </c>
      <c r="N38" s="119">
        <f t="shared" si="386"/>
        <v>0.10129806351598862</v>
      </c>
      <c r="O38" s="119">
        <f t="shared" si="386"/>
        <v>9.9812961081331822E-2</v>
      </c>
      <c r="P38" s="119">
        <f t="shared" si="386"/>
        <v>9.8402760303827705E-2</v>
      </c>
      <c r="Q38" s="119">
        <f t="shared" si="386"/>
        <v>9.7062272499669311E-2</v>
      </c>
      <c r="R38" s="119">
        <f t="shared" si="386"/>
        <v>9.5786775209375424E-2</v>
      </c>
      <c r="S38" s="119">
        <f t="shared" si="386"/>
        <v>9.4571960949261874E-2</v>
      </c>
      <c r="T38" s="119">
        <f t="shared" si="386"/>
        <v>9.341389257845728E-2</v>
      </c>
      <c r="U38" s="119">
        <f t="shared" si="386"/>
        <v>9.2308964306140912E-2</v>
      </c>
      <c r="V38" s="119">
        <f t="shared" si="386"/>
        <v>9.1253867524620821E-2</v>
      </c>
      <c r="W38" s="119">
        <f t="shared" si="386"/>
        <v>9.0245560785540094E-2</v>
      </c>
      <c r="X38" s="119">
        <f t="shared" si="386"/>
        <v>8.9281243344692271E-2</v>
      </c>
      <c r="Y38" s="119">
        <f t="shared" si="386"/>
        <v>8.8358331790206524E-2</v>
      </c>
      <c r="Z38" s="119">
        <f t="shared" si="386"/>
        <v>8.7474439342831542E-2</v>
      </c>
      <c r="AA38" s="119">
        <f t="shared" si="386"/>
        <v>8.6627357478567743E-2</v>
      </c>
      <c r="AB38" s="119">
        <f t="shared" si="386"/>
        <v>8.5815039575255006E-2</v>
      </c>
      <c r="AC38" s="119">
        <f t="shared" si="386"/>
        <v>8.5035586327750184E-2</v>
      </c>
      <c r="AD38" s="119">
        <f t="shared" si="386"/>
        <v>8.4287232712498453E-2</v>
      </c>
      <c r="AE38" s="119">
        <f t="shared" si="386"/>
        <v>8.356833631280991E-2</v>
      </c>
      <c r="AF38" s="119">
        <f t="shared" si="386"/>
        <v>8.2877366841965006E-2</v>
      </c>
      <c r="AG38" s="119">
        <f t="shared" si="386"/>
        <v>8.221289672317883E-2</v>
      </c>
      <c r="AH38" s="119">
        <f t="shared" si="386"/>
        <v>8.1573592604100645E-2</v>
      </c>
      <c r="AI38" s="119" t="e">
        <f t="shared" si="386"/>
        <v>#VALUE!</v>
      </c>
      <c r="AJ38" s="119" t="e">
        <f t="shared" si="386"/>
        <v>#VALUE!</v>
      </c>
      <c r="AK38" s="119" t="e">
        <f t="shared" si="386"/>
        <v>#VALUE!</v>
      </c>
      <c r="AL38" s="119" t="e">
        <f t="shared" si="386"/>
        <v>#VALUE!</v>
      </c>
      <c r="AM38" s="119" t="e">
        <f t="shared" ref="AM38:BS38" si="387">(1-$D$2-$D$4*$B$2)/AM27</f>
        <v>#VALUE!</v>
      </c>
      <c r="AN38" s="119" t="e">
        <f t="shared" si="387"/>
        <v>#VALUE!</v>
      </c>
      <c r="AO38" s="119" t="e">
        <f t="shared" si="387"/>
        <v>#VALUE!</v>
      </c>
      <c r="AP38" s="119" t="e">
        <f t="shared" si="387"/>
        <v>#VALUE!</v>
      </c>
      <c r="AQ38" s="119" t="e">
        <f t="shared" si="387"/>
        <v>#VALUE!</v>
      </c>
      <c r="AR38" s="119" t="e">
        <f t="shared" si="387"/>
        <v>#VALUE!</v>
      </c>
      <c r="AS38" s="119" t="e">
        <f t="shared" si="387"/>
        <v>#VALUE!</v>
      </c>
      <c r="AT38" s="119" t="e">
        <f t="shared" si="387"/>
        <v>#VALUE!</v>
      </c>
      <c r="AU38" s="119" t="e">
        <f t="shared" si="387"/>
        <v>#VALUE!</v>
      </c>
      <c r="AV38" s="119" t="e">
        <f t="shared" si="387"/>
        <v>#VALUE!</v>
      </c>
      <c r="AW38" s="119" t="e">
        <f t="shared" si="387"/>
        <v>#VALUE!</v>
      </c>
      <c r="AX38" s="119" t="e">
        <f t="shared" si="387"/>
        <v>#VALUE!</v>
      </c>
      <c r="AY38" s="119" t="e">
        <f t="shared" si="387"/>
        <v>#VALUE!</v>
      </c>
      <c r="AZ38" s="119" t="e">
        <f t="shared" si="387"/>
        <v>#VALUE!</v>
      </c>
      <c r="BA38" s="119" t="e">
        <f t="shared" si="387"/>
        <v>#VALUE!</v>
      </c>
      <c r="BB38" s="119" t="e">
        <f t="shared" si="387"/>
        <v>#VALUE!</v>
      </c>
      <c r="BC38" s="119" t="e">
        <f t="shared" si="387"/>
        <v>#VALUE!</v>
      </c>
      <c r="BD38" s="119" t="e">
        <f t="shared" si="387"/>
        <v>#VALUE!</v>
      </c>
      <c r="BE38" s="119" t="e">
        <f t="shared" si="387"/>
        <v>#VALUE!</v>
      </c>
      <c r="BF38" s="119" t="e">
        <f t="shared" si="387"/>
        <v>#VALUE!</v>
      </c>
      <c r="BG38" s="119" t="e">
        <f t="shared" si="387"/>
        <v>#VALUE!</v>
      </c>
      <c r="BH38" s="119" t="e">
        <f t="shared" si="387"/>
        <v>#VALUE!</v>
      </c>
      <c r="BI38" s="119" t="e">
        <f t="shared" si="387"/>
        <v>#VALUE!</v>
      </c>
      <c r="BJ38" s="119" t="e">
        <f t="shared" si="387"/>
        <v>#VALUE!</v>
      </c>
      <c r="BK38" s="119" t="e">
        <f t="shared" si="387"/>
        <v>#VALUE!</v>
      </c>
      <c r="BL38" s="119" t="e">
        <f t="shared" si="387"/>
        <v>#VALUE!</v>
      </c>
      <c r="BM38" s="119" t="e">
        <f t="shared" si="387"/>
        <v>#VALUE!</v>
      </c>
      <c r="BN38" s="119" t="e">
        <f t="shared" si="387"/>
        <v>#VALUE!</v>
      </c>
      <c r="BO38" s="119" t="e">
        <f t="shared" si="387"/>
        <v>#VALUE!</v>
      </c>
      <c r="BP38" s="119" t="e">
        <f t="shared" si="387"/>
        <v>#VALUE!</v>
      </c>
      <c r="BQ38" s="119" t="e">
        <f t="shared" si="387"/>
        <v>#VALUE!</v>
      </c>
      <c r="BR38" s="119" t="e">
        <f t="shared" si="387"/>
        <v>#VALUE!</v>
      </c>
      <c r="BS38" s="119" t="e">
        <f t="shared" si="387"/>
        <v>#VALUE!</v>
      </c>
    </row>
    <row r="39" spans="1:71" s="336" customFormat="1">
      <c r="A39" s="332"/>
      <c r="B39" s="328"/>
      <c r="C39" s="205" t="s">
        <v>787</v>
      </c>
      <c r="D39" s="44"/>
      <c r="E39" s="119">
        <f>1/E37</f>
        <v>3.9385562445211102</v>
      </c>
      <c r="F39" s="119">
        <f t="shared" ref="F39:AL39" si="388">1/F37</f>
        <v>3.4471761399461296</v>
      </c>
      <c r="G39" s="119">
        <f t="shared" si="388"/>
        <v>3.0225183703170728</v>
      </c>
      <c r="H39" s="119">
        <f t="shared" si="388"/>
        <v>2.6546729868727397</v>
      </c>
      <c r="I39" s="119">
        <f t="shared" si="388"/>
        <v>2.3348519484260684</v>
      </c>
      <c r="J39" s="119">
        <f t="shared" si="388"/>
        <v>2.0586249975808184</v>
      </c>
      <c r="K39" s="119">
        <f t="shared" si="388"/>
        <v>1.8176799757833981</v>
      </c>
      <c r="L39" s="119">
        <f t="shared" si="388"/>
        <v>1.6069589348265627</v>
      </c>
      <c r="M39" s="119">
        <f t="shared" si="388"/>
        <v>1.4225122288820331</v>
      </c>
      <c r="N39" s="119">
        <f t="shared" si="388"/>
        <v>1.2609225040711618</v>
      </c>
      <c r="O39" s="119">
        <f t="shared" si="388"/>
        <v>1.1201234849223483</v>
      </c>
      <c r="P39" s="119">
        <f t="shared" si="388"/>
        <v>0.99605374177677308</v>
      </c>
      <c r="Q39" s="119">
        <f t="shared" si="388"/>
        <v>0.88692968723852583</v>
      </c>
      <c r="R39" s="119">
        <f t="shared" si="388"/>
        <v>0.79133139392127483</v>
      </c>
      <c r="S39" s="119">
        <f t="shared" si="388"/>
        <v>0.7076697592270681</v>
      </c>
      <c r="T39" s="119">
        <f t="shared" si="388"/>
        <v>0.63433435410771555</v>
      </c>
      <c r="U39" s="119">
        <f t="shared" si="388"/>
        <v>0.56967481343586124</v>
      </c>
      <c r="V39" s="119">
        <f t="shared" si="388"/>
        <v>0.51269396331275185</v>
      </c>
      <c r="W39" s="119">
        <f t="shared" si="388"/>
        <v>0.46254337646848898</v>
      </c>
      <c r="X39" s="119">
        <f t="shared" si="388"/>
        <v>0.4183768552859497</v>
      </c>
      <c r="Y39" s="119">
        <f t="shared" si="388"/>
        <v>0.37959926130058497</v>
      </c>
      <c r="Z39" s="119">
        <f t="shared" si="388"/>
        <v>0.34514097258527299</v>
      </c>
      <c r="AA39" s="119">
        <f t="shared" si="388"/>
        <v>0.31434223730038641</v>
      </c>
      <c r="AB39" s="119">
        <f t="shared" si="388"/>
        <v>0.28658093754265818</v>
      </c>
      <c r="AC39" s="119">
        <f t="shared" si="388"/>
        <v>0.26135909737317958</v>
      </c>
      <c r="AD39" s="119">
        <f t="shared" si="388"/>
        <v>0.23845452679525456</v>
      </c>
      <c r="AE39" s="119">
        <f t="shared" si="388"/>
        <v>0.21758211427579541</v>
      </c>
      <c r="AF39" s="119">
        <f t="shared" si="388"/>
        <v>0.19864774948354408</v>
      </c>
      <c r="AG39" s="119">
        <f t="shared" si="388"/>
        <v>0.1815925544285546</v>
      </c>
      <c r="AH39" s="119">
        <f t="shared" si="388"/>
        <v>0.16630107361432245</v>
      </c>
      <c r="AI39" s="119" t="e">
        <f t="shared" si="388"/>
        <v>#VALUE!</v>
      </c>
      <c r="AJ39" s="119" t="e">
        <f t="shared" si="388"/>
        <v>#VALUE!</v>
      </c>
      <c r="AK39" s="119" t="e">
        <f t="shared" si="388"/>
        <v>#VALUE!</v>
      </c>
      <c r="AL39" s="119" t="e">
        <f t="shared" si="388"/>
        <v>#VALUE!</v>
      </c>
      <c r="AM39" s="119" t="e">
        <f t="shared" ref="AM39:BS39" si="389">1/AM37</f>
        <v>#VALUE!</v>
      </c>
      <c r="AN39" s="119" t="e">
        <f t="shared" si="389"/>
        <v>#VALUE!</v>
      </c>
      <c r="AO39" s="119" t="e">
        <f t="shared" si="389"/>
        <v>#VALUE!</v>
      </c>
      <c r="AP39" s="119" t="e">
        <f t="shared" si="389"/>
        <v>#VALUE!</v>
      </c>
      <c r="AQ39" s="119" t="e">
        <f t="shared" si="389"/>
        <v>#VALUE!</v>
      </c>
      <c r="AR39" s="119" t="e">
        <f t="shared" si="389"/>
        <v>#VALUE!</v>
      </c>
      <c r="AS39" s="119" t="e">
        <f t="shared" si="389"/>
        <v>#VALUE!</v>
      </c>
      <c r="AT39" s="119" t="e">
        <f t="shared" si="389"/>
        <v>#VALUE!</v>
      </c>
      <c r="AU39" s="119" t="e">
        <f t="shared" si="389"/>
        <v>#VALUE!</v>
      </c>
      <c r="AV39" s="119" t="e">
        <f t="shared" si="389"/>
        <v>#VALUE!</v>
      </c>
      <c r="AW39" s="119" t="e">
        <f t="shared" si="389"/>
        <v>#VALUE!</v>
      </c>
      <c r="AX39" s="119" t="e">
        <f t="shared" si="389"/>
        <v>#VALUE!</v>
      </c>
      <c r="AY39" s="119" t="e">
        <f t="shared" si="389"/>
        <v>#VALUE!</v>
      </c>
      <c r="AZ39" s="119" t="e">
        <f t="shared" si="389"/>
        <v>#VALUE!</v>
      </c>
      <c r="BA39" s="119" t="e">
        <f t="shared" si="389"/>
        <v>#VALUE!</v>
      </c>
      <c r="BB39" s="119" t="e">
        <f t="shared" si="389"/>
        <v>#VALUE!</v>
      </c>
      <c r="BC39" s="119" t="e">
        <f t="shared" si="389"/>
        <v>#VALUE!</v>
      </c>
      <c r="BD39" s="119" t="e">
        <f t="shared" si="389"/>
        <v>#VALUE!</v>
      </c>
      <c r="BE39" s="119" t="e">
        <f t="shared" si="389"/>
        <v>#VALUE!</v>
      </c>
      <c r="BF39" s="119" t="e">
        <f t="shared" si="389"/>
        <v>#VALUE!</v>
      </c>
      <c r="BG39" s="119" t="e">
        <f t="shared" si="389"/>
        <v>#VALUE!</v>
      </c>
      <c r="BH39" s="119" t="e">
        <f t="shared" si="389"/>
        <v>#VALUE!</v>
      </c>
      <c r="BI39" s="119" t="e">
        <f t="shared" si="389"/>
        <v>#VALUE!</v>
      </c>
      <c r="BJ39" s="119" t="e">
        <f t="shared" si="389"/>
        <v>#VALUE!</v>
      </c>
      <c r="BK39" s="119" t="e">
        <f t="shared" si="389"/>
        <v>#VALUE!</v>
      </c>
      <c r="BL39" s="119" t="e">
        <f t="shared" si="389"/>
        <v>#VALUE!</v>
      </c>
      <c r="BM39" s="119" t="e">
        <f t="shared" si="389"/>
        <v>#VALUE!</v>
      </c>
      <c r="BN39" s="119" t="e">
        <f t="shared" si="389"/>
        <v>#VALUE!</v>
      </c>
      <c r="BO39" s="119" t="e">
        <f t="shared" si="389"/>
        <v>#VALUE!</v>
      </c>
      <c r="BP39" s="119" t="e">
        <f t="shared" si="389"/>
        <v>#VALUE!</v>
      </c>
      <c r="BQ39" s="119" t="e">
        <f t="shared" si="389"/>
        <v>#VALUE!</v>
      </c>
      <c r="BR39" s="119" t="e">
        <f t="shared" si="389"/>
        <v>#VALUE!</v>
      </c>
      <c r="BS39" s="119" t="e">
        <f t="shared" si="389"/>
        <v>#VALUE!</v>
      </c>
    </row>
    <row r="40" spans="1:71" s="336" customFormat="1">
      <c r="A40" s="332"/>
      <c r="B40" s="328"/>
      <c r="C40" s="205" t="s">
        <v>792</v>
      </c>
      <c r="D40" s="44"/>
      <c r="E40" s="119">
        <f>1/E38</f>
        <v>8.3880821157550578</v>
      </c>
      <c r="F40" s="119">
        <f t="shared" ref="F40:AL40" si="390">1/F38</f>
        <v>8.5683435036480429</v>
      </c>
      <c r="G40" s="119">
        <f t="shared" si="390"/>
        <v>8.7445496739992485</v>
      </c>
      <c r="H40" s="119">
        <f t="shared" si="390"/>
        <v>8.9167918542728763</v>
      </c>
      <c r="I40" s="119">
        <f t="shared" si="390"/>
        <v>9.0851592196510627</v>
      </c>
      <c r="J40" s="119">
        <f t="shared" si="390"/>
        <v>9.2497389392026772</v>
      </c>
      <c r="K40" s="119">
        <f t="shared" si="390"/>
        <v>9.4106162210134734</v>
      </c>
      <c r="L40" s="119">
        <f t="shared" si="390"/>
        <v>9.5678743563009991</v>
      </c>
      <c r="M40" s="119">
        <f t="shared" si="390"/>
        <v>9.7215947625370625</v>
      </c>
      <c r="N40" s="119">
        <f t="shared" si="390"/>
        <v>9.871857025600125</v>
      </c>
      <c r="O40" s="119">
        <f t="shared" si="390"/>
        <v>10.018738940979395</v>
      </c>
      <c r="P40" s="119">
        <f t="shared" si="390"/>
        <v>10.162316554052007</v>
      </c>
      <c r="Q40" s="119">
        <f t="shared" si="390"/>
        <v>10.302664199454087</v>
      </c>
      <c r="R40" s="119">
        <f t="shared" si="390"/>
        <v>10.439854539566147</v>
      </c>
      <c r="S40" s="119">
        <f t="shared" si="390"/>
        <v>10.573958602132643</v>
      </c>
      <c r="T40" s="119">
        <f t="shared" si="390"/>
        <v>10.705045817035311</v>
      </c>
      <c r="U40" s="119">
        <f t="shared" si="390"/>
        <v>10.833184052239165</v>
      </c>
      <c r="V40" s="119">
        <f t="shared" si="390"/>
        <v>10.958439648929884</v>
      </c>
      <c r="W40" s="119">
        <f t="shared" si="390"/>
        <v>11.080877455860726</v>
      </c>
      <c r="X40" s="119">
        <f t="shared" si="390"/>
        <v>11.200560862926753</v>
      </c>
      <c r="Y40" s="119">
        <f t="shared" si="390"/>
        <v>11.317551833983789</v>
      </c>
      <c r="Z40" s="119">
        <f t="shared" si="390"/>
        <v>11.431910938929033</v>
      </c>
      <c r="AA40" s="119">
        <f t="shared" si="390"/>
        <v>11.543697385059996</v>
      </c>
      <c r="AB40" s="119">
        <f t="shared" si="390"/>
        <v>11.652969047728</v>
      </c>
      <c r="AC40" s="119">
        <f t="shared" si="390"/>
        <v>11.759782500302039</v>
      </c>
      <c r="AD40" s="119">
        <f t="shared" si="390"/>
        <v>11.864193043458597</v>
      </c>
      <c r="AE40" s="119">
        <f t="shared" si="390"/>
        <v>11.966254733812541</v>
      </c>
      <c r="AF40" s="119">
        <f t="shared" si="390"/>
        <v>12.066020411903933</v>
      </c>
      <c r="AG40" s="119">
        <f t="shared" si="390"/>
        <v>12.163541729555229</v>
      </c>
      <c r="AH40" s="119">
        <f t="shared" si="390"/>
        <v>12.258869176613054</v>
      </c>
      <c r="AI40" s="119" t="e">
        <f t="shared" si="390"/>
        <v>#VALUE!</v>
      </c>
      <c r="AJ40" s="119" t="e">
        <f t="shared" si="390"/>
        <v>#VALUE!</v>
      </c>
      <c r="AK40" s="119" t="e">
        <f t="shared" si="390"/>
        <v>#VALUE!</v>
      </c>
      <c r="AL40" s="119" t="e">
        <f t="shared" si="390"/>
        <v>#VALUE!</v>
      </c>
      <c r="AM40" s="119" t="e">
        <f t="shared" ref="AM40:BS40" si="391">1/AM38</f>
        <v>#VALUE!</v>
      </c>
      <c r="AN40" s="119" t="e">
        <f t="shared" si="391"/>
        <v>#VALUE!</v>
      </c>
      <c r="AO40" s="119" t="e">
        <f t="shared" si="391"/>
        <v>#VALUE!</v>
      </c>
      <c r="AP40" s="119" t="e">
        <f t="shared" si="391"/>
        <v>#VALUE!</v>
      </c>
      <c r="AQ40" s="119" t="e">
        <f t="shared" si="391"/>
        <v>#VALUE!</v>
      </c>
      <c r="AR40" s="119" t="e">
        <f t="shared" si="391"/>
        <v>#VALUE!</v>
      </c>
      <c r="AS40" s="119" t="e">
        <f t="shared" si="391"/>
        <v>#VALUE!</v>
      </c>
      <c r="AT40" s="119" t="e">
        <f t="shared" si="391"/>
        <v>#VALUE!</v>
      </c>
      <c r="AU40" s="119" t="e">
        <f t="shared" si="391"/>
        <v>#VALUE!</v>
      </c>
      <c r="AV40" s="119" t="e">
        <f t="shared" si="391"/>
        <v>#VALUE!</v>
      </c>
      <c r="AW40" s="119" t="e">
        <f t="shared" si="391"/>
        <v>#VALUE!</v>
      </c>
      <c r="AX40" s="119" t="e">
        <f t="shared" si="391"/>
        <v>#VALUE!</v>
      </c>
      <c r="AY40" s="119" t="e">
        <f t="shared" si="391"/>
        <v>#VALUE!</v>
      </c>
      <c r="AZ40" s="119" t="e">
        <f t="shared" si="391"/>
        <v>#VALUE!</v>
      </c>
      <c r="BA40" s="119" t="e">
        <f t="shared" si="391"/>
        <v>#VALUE!</v>
      </c>
      <c r="BB40" s="119" t="e">
        <f t="shared" si="391"/>
        <v>#VALUE!</v>
      </c>
      <c r="BC40" s="119" t="e">
        <f t="shared" si="391"/>
        <v>#VALUE!</v>
      </c>
      <c r="BD40" s="119" t="e">
        <f t="shared" si="391"/>
        <v>#VALUE!</v>
      </c>
      <c r="BE40" s="119" t="e">
        <f t="shared" si="391"/>
        <v>#VALUE!</v>
      </c>
      <c r="BF40" s="119" t="e">
        <f t="shared" si="391"/>
        <v>#VALUE!</v>
      </c>
      <c r="BG40" s="119" t="e">
        <f t="shared" si="391"/>
        <v>#VALUE!</v>
      </c>
      <c r="BH40" s="119" t="e">
        <f t="shared" si="391"/>
        <v>#VALUE!</v>
      </c>
      <c r="BI40" s="119" t="e">
        <f t="shared" si="391"/>
        <v>#VALUE!</v>
      </c>
      <c r="BJ40" s="119" t="e">
        <f t="shared" si="391"/>
        <v>#VALUE!</v>
      </c>
      <c r="BK40" s="119" t="e">
        <f t="shared" si="391"/>
        <v>#VALUE!</v>
      </c>
      <c r="BL40" s="119" t="e">
        <f t="shared" si="391"/>
        <v>#VALUE!</v>
      </c>
      <c r="BM40" s="119" t="e">
        <f t="shared" si="391"/>
        <v>#VALUE!</v>
      </c>
      <c r="BN40" s="119" t="e">
        <f t="shared" si="391"/>
        <v>#VALUE!</v>
      </c>
      <c r="BO40" s="119" t="e">
        <f t="shared" si="391"/>
        <v>#VALUE!</v>
      </c>
      <c r="BP40" s="119" t="e">
        <f t="shared" si="391"/>
        <v>#VALUE!</v>
      </c>
      <c r="BQ40" s="119" t="e">
        <f t="shared" si="391"/>
        <v>#VALUE!</v>
      </c>
      <c r="BR40" s="119" t="e">
        <f t="shared" si="391"/>
        <v>#VALUE!</v>
      </c>
      <c r="BS40" s="119" t="e">
        <f t="shared" si="391"/>
        <v>#VALUE!</v>
      </c>
    </row>
    <row r="41" spans="1:71" s="336" customFormat="1">
      <c r="A41" s="332"/>
      <c r="B41" s="328"/>
      <c r="C41" s="205" t="s">
        <v>1077</v>
      </c>
      <c r="D41" s="352" t="s">
        <v>1078</v>
      </c>
      <c r="E41" s="119">
        <f>$B$2*(E$25/(E$24*E$28))</f>
        <v>-2.834674264530777E-2</v>
      </c>
      <c r="F41" s="119">
        <f t="shared" ref="F41:BQ41" si="392">$B$2*(F$25/(F$24*F$28))</f>
        <v>-2.7982922594783254E-2</v>
      </c>
      <c r="G41" s="119">
        <f t="shared" si="392"/>
        <v>-2.763832296082681E-2</v>
      </c>
      <c r="H41" s="119">
        <f t="shared" si="392"/>
        <v>-2.7354275217178099E-2</v>
      </c>
      <c r="I41" s="119">
        <f t="shared" si="392"/>
        <v>-2.6852163371976934E-2</v>
      </c>
      <c r="J41" s="119">
        <f t="shared" si="392"/>
        <v>-2.6559462421238144E-2</v>
      </c>
      <c r="K41" s="119">
        <f t="shared" si="392"/>
        <v>-2.6301744355072203E-2</v>
      </c>
      <c r="L41" s="119">
        <f t="shared" si="392"/>
        <v>-2.6035821089255545E-2</v>
      </c>
      <c r="M41" s="119">
        <f t="shared" si="392"/>
        <v>-2.5761385503858855E-2</v>
      </c>
      <c r="N41" s="119">
        <f t="shared" si="392"/>
        <v>-2.5314293587333159E-2</v>
      </c>
      <c r="O41" s="119">
        <f t="shared" si="392"/>
        <v>-2.5106120861667219E-2</v>
      </c>
      <c r="P41" s="119">
        <f t="shared" si="392"/>
        <v>-2.4826455437948428E-2</v>
      </c>
      <c r="Q41" s="119">
        <f t="shared" si="392"/>
        <v>-2.4416492662584242E-2</v>
      </c>
      <c r="R41" s="119">
        <f t="shared" si="392"/>
        <v>-2.3938860984028133E-2</v>
      </c>
      <c r="S41" s="119">
        <f t="shared" si="392"/>
        <v>-2.3454240174200863E-2</v>
      </c>
      <c r="T41" s="119">
        <f t="shared" si="392"/>
        <v>-2.306146191938014E-2</v>
      </c>
      <c r="U41" s="119">
        <f t="shared" si="392"/>
        <v>-2.2619389260329279E-2</v>
      </c>
      <c r="V41" s="119">
        <f t="shared" si="392"/>
        <v>-2.2108728424651534E-2</v>
      </c>
      <c r="W41" s="119">
        <f t="shared" si="392"/>
        <v>-2.1568925422008056E-2</v>
      </c>
      <c r="X41" s="119">
        <f t="shared" si="392"/>
        <v>-2.0920570147653375E-2</v>
      </c>
      <c r="Y41" s="119">
        <f t="shared" si="392"/>
        <v>-2.0478281907042123E-2</v>
      </c>
      <c r="Z41" s="119">
        <f t="shared" si="392"/>
        <v>-2.0121693518571557E-2</v>
      </c>
      <c r="AA41" s="119">
        <f t="shared" si="392"/>
        <v>-1.990876230581928E-2</v>
      </c>
      <c r="AB41" s="119">
        <f t="shared" si="392"/>
        <v>-1.9837907338158073E-2</v>
      </c>
      <c r="AC41" s="119">
        <f t="shared" si="392"/>
        <v>-1.975153117093071E-2</v>
      </c>
      <c r="AD41" s="119">
        <f t="shared" si="392"/>
        <v>-1.9727370852743235E-2</v>
      </c>
      <c r="AE41" s="119">
        <f t="shared" si="392"/>
        <v>-1.9609214726374658E-2</v>
      </c>
      <c r="AF41" s="119">
        <f t="shared" si="392"/>
        <v>-1.9339441583162434E-2</v>
      </c>
      <c r="AG41" s="119">
        <f t="shared" si="392"/>
        <v>-1.8957703744219418E-2</v>
      </c>
      <c r="AH41" s="119" t="e">
        <f t="shared" si="392"/>
        <v>#VALUE!</v>
      </c>
      <c r="AI41" s="119" t="e">
        <f t="shared" si="392"/>
        <v>#VALUE!</v>
      </c>
      <c r="AJ41" s="119" t="e">
        <f t="shared" si="392"/>
        <v>#VALUE!</v>
      </c>
      <c r="AK41" s="119" t="e">
        <f t="shared" si="392"/>
        <v>#VALUE!</v>
      </c>
      <c r="AL41" s="119" t="e">
        <f t="shared" si="392"/>
        <v>#VALUE!</v>
      </c>
      <c r="AM41" s="119" t="e">
        <f t="shared" si="392"/>
        <v>#VALUE!</v>
      </c>
      <c r="AN41" s="119" t="e">
        <f t="shared" si="392"/>
        <v>#VALUE!</v>
      </c>
      <c r="AO41" s="119" t="e">
        <f t="shared" si="392"/>
        <v>#VALUE!</v>
      </c>
      <c r="AP41" s="119" t="e">
        <f t="shared" si="392"/>
        <v>#VALUE!</v>
      </c>
      <c r="AQ41" s="119" t="e">
        <f t="shared" si="392"/>
        <v>#VALUE!</v>
      </c>
      <c r="AR41" s="119" t="e">
        <f t="shared" si="392"/>
        <v>#VALUE!</v>
      </c>
      <c r="AS41" s="119" t="e">
        <f t="shared" si="392"/>
        <v>#VALUE!</v>
      </c>
      <c r="AT41" s="119" t="e">
        <f t="shared" si="392"/>
        <v>#VALUE!</v>
      </c>
      <c r="AU41" s="119" t="e">
        <f t="shared" si="392"/>
        <v>#VALUE!</v>
      </c>
      <c r="AV41" s="119" t="e">
        <f t="shared" si="392"/>
        <v>#VALUE!</v>
      </c>
      <c r="AW41" s="119" t="e">
        <f t="shared" si="392"/>
        <v>#VALUE!</v>
      </c>
      <c r="AX41" s="119" t="e">
        <f t="shared" si="392"/>
        <v>#VALUE!</v>
      </c>
      <c r="AY41" s="119" t="e">
        <f t="shared" si="392"/>
        <v>#VALUE!</v>
      </c>
      <c r="AZ41" s="119" t="e">
        <f t="shared" si="392"/>
        <v>#VALUE!</v>
      </c>
      <c r="BA41" s="119" t="e">
        <f t="shared" si="392"/>
        <v>#VALUE!</v>
      </c>
      <c r="BB41" s="119" t="e">
        <f t="shared" si="392"/>
        <v>#VALUE!</v>
      </c>
      <c r="BC41" s="119" t="e">
        <f t="shared" si="392"/>
        <v>#VALUE!</v>
      </c>
      <c r="BD41" s="119" t="e">
        <f t="shared" si="392"/>
        <v>#VALUE!</v>
      </c>
      <c r="BE41" s="119" t="e">
        <f t="shared" si="392"/>
        <v>#VALUE!</v>
      </c>
      <c r="BF41" s="119" t="e">
        <f t="shared" si="392"/>
        <v>#VALUE!</v>
      </c>
      <c r="BG41" s="119" t="e">
        <f t="shared" si="392"/>
        <v>#VALUE!</v>
      </c>
      <c r="BH41" s="119" t="e">
        <f t="shared" si="392"/>
        <v>#VALUE!</v>
      </c>
      <c r="BI41" s="119" t="e">
        <f t="shared" si="392"/>
        <v>#VALUE!</v>
      </c>
      <c r="BJ41" s="119" t="e">
        <f t="shared" si="392"/>
        <v>#VALUE!</v>
      </c>
      <c r="BK41" s="119" t="e">
        <f t="shared" si="392"/>
        <v>#VALUE!</v>
      </c>
      <c r="BL41" s="119" t="e">
        <f t="shared" si="392"/>
        <v>#VALUE!</v>
      </c>
      <c r="BM41" s="119" t="e">
        <f t="shared" si="392"/>
        <v>#VALUE!</v>
      </c>
      <c r="BN41" s="119" t="e">
        <f t="shared" si="392"/>
        <v>#VALUE!</v>
      </c>
      <c r="BO41" s="119" t="e">
        <f t="shared" si="392"/>
        <v>#VALUE!</v>
      </c>
      <c r="BP41" s="119" t="e">
        <f t="shared" si="392"/>
        <v>#VALUE!</v>
      </c>
      <c r="BQ41" s="119" t="e">
        <f t="shared" si="392"/>
        <v>#VALUE!</v>
      </c>
      <c r="BR41" s="119" t="e">
        <f t="shared" ref="BR41:BS41" si="393">$B$2*(BR$25/(BR$24*BR$28))</f>
        <v>#VALUE!</v>
      </c>
      <c r="BS41" s="119" t="e">
        <f t="shared" si="393"/>
        <v>#VALUE!</v>
      </c>
    </row>
    <row r="42" spans="1:71">
      <c r="A42" s="60" t="s">
        <v>489</v>
      </c>
      <c r="C42" s="53" t="s">
        <v>589</v>
      </c>
      <c r="D42" s="352" t="s">
        <v>769</v>
      </c>
      <c r="E42" s="119"/>
      <c r="F42" s="119">
        <f>F9+$D$2*(F11+F12+F8)-(1-$D$2)*F10+(1-$D$2-$D$4*$B$2)*(E16/E27-$D$3)+$B$2*(E25/E28*E17/E24-$E$1)</f>
        <v>-2.4811447338105828E-2</v>
      </c>
      <c r="G42" s="119">
        <f t="shared" ref="G42:AL42" si="394">G9+$D$2*(G11+G12+G8)-(1-$D$2)*G10+(1-$D$2-$D$4*$B$2)*(F16/F27-$D$3)+$B$2*(F25/F28*F17/F24-$E$1)</f>
        <v>-2.4648604069392562E-2</v>
      </c>
      <c r="H42" s="119">
        <f t="shared" si="394"/>
        <v>-2.4530123448140144E-2</v>
      </c>
      <c r="I42" s="119">
        <f t="shared" si="394"/>
        <v>-2.4365017440262315E-2</v>
      </c>
      <c r="J42" s="119">
        <f t="shared" si="394"/>
        <v>-2.4228241293599025E-2</v>
      </c>
      <c r="K42" s="119">
        <f t="shared" si="394"/>
        <v>-2.4071261633050938E-2</v>
      </c>
      <c r="L42" s="119">
        <f t="shared" si="394"/>
        <v>-2.3913903478087837E-2</v>
      </c>
      <c r="M42" s="119">
        <f t="shared" si="394"/>
        <v>-2.3760845084268175E-2</v>
      </c>
      <c r="N42" s="119">
        <f t="shared" si="394"/>
        <v>-2.3591567177901712E-2</v>
      </c>
      <c r="O42" s="119">
        <f t="shared" si="394"/>
        <v>-2.3464476966292808E-2</v>
      </c>
      <c r="P42" s="119">
        <f t="shared" si="394"/>
        <v>-2.3294716871005046E-2</v>
      </c>
      <c r="Q42" s="119">
        <f t="shared" si="394"/>
        <v>-2.3135804777848556E-2</v>
      </c>
      <c r="R42" s="119">
        <f t="shared" si="394"/>
        <v>-2.2993397950571523E-2</v>
      </c>
      <c r="S42" s="119">
        <f t="shared" si="394"/>
        <v>-2.2880096644836357E-2</v>
      </c>
      <c r="T42" s="119">
        <f t="shared" si="394"/>
        <v>-2.2769302433191696E-2</v>
      </c>
      <c r="U42" s="119">
        <f t="shared" si="394"/>
        <v>-2.2651365947012982E-2</v>
      </c>
      <c r="V42" s="119">
        <f t="shared" si="394"/>
        <v>-2.2520693399342109E-2</v>
      </c>
      <c r="W42" s="119">
        <f t="shared" si="394"/>
        <v>-2.2417579506437253E-2</v>
      </c>
      <c r="X42" s="119">
        <f t="shared" si="394"/>
        <v>-2.2318344805966089E-2</v>
      </c>
      <c r="Y42" s="119">
        <f t="shared" si="394"/>
        <v>-2.2210576796922427E-2</v>
      </c>
      <c r="Z42" s="119">
        <f t="shared" si="394"/>
        <v>-2.2086150905221841E-2</v>
      </c>
      <c r="AA42" s="119">
        <f t="shared" si="394"/>
        <v>-2.1975007874486679E-2</v>
      </c>
      <c r="AB42" s="119">
        <f t="shared" si="394"/>
        <v>-2.1834903996628609E-2</v>
      </c>
      <c r="AC42" s="119">
        <f t="shared" si="394"/>
        <v>-2.1703827224411207E-2</v>
      </c>
      <c r="AD42" s="119">
        <f t="shared" si="394"/>
        <v>-2.1557325225681323E-2</v>
      </c>
      <c r="AE42" s="119">
        <f t="shared" si="394"/>
        <v>-2.14261688229683E-2</v>
      </c>
      <c r="AF42" s="119">
        <f t="shared" si="394"/>
        <v>-2.1304399479373144E-2</v>
      </c>
      <c r="AG42" s="119">
        <f t="shared" si="394"/>
        <v>-2.1159944607847821E-2</v>
      </c>
      <c r="AH42" s="119">
        <f t="shared" si="394"/>
        <v>-2.102612472842889E-2</v>
      </c>
      <c r="AI42" s="119" t="e">
        <f t="shared" si="394"/>
        <v>#VALUE!</v>
      </c>
      <c r="AJ42" s="119" t="e">
        <f t="shared" si="394"/>
        <v>#VALUE!</v>
      </c>
      <c r="AK42" s="119" t="e">
        <f t="shared" si="394"/>
        <v>#VALUE!</v>
      </c>
      <c r="AL42" s="119" t="e">
        <f t="shared" si="394"/>
        <v>#VALUE!</v>
      </c>
      <c r="AM42" s="119" t="e">
        <f t="shared" ref="AM42" si="395">AM9+$D$2*(AM11+AM12+AM8)-(1-$D$2)*AM10+(1-$D$2-$D$4*$B$2)*(AL16/AL27-$D$3)+$B$2*(AL25/AL28*AL17/AL24-$E$1)</f>
        <v>#VALUE!</v>
      </c>
      <c r="AN42" s="119" t="e">
        <f t="shared" ref="AN42" si="396">AN9+$D$2*(AN11+AN12+AN8)-(1-$D$2)*AN10+(1-$D$2-$D$4*$B$2)*(AM16/AM27-$D$3)+$B$2*(AM25/AM28*AM17/AM24-$E$1)</f>
        <v>#VALUE!</v>
      </c>
      <c r="AO42" s="119" t="e">
        <f t="shared" ref="AO42" si="397">AO9+$D$2*(AO11+AO12+AO8)-(1-$D$2)*AO10+(1-$D$2-$D$4*$B$2)*(AN16/AN27-$D$3)+$B$2*(AN25/AN28*AN17/AN24-$E$1)</f>
        <v>#VALUE!</v>
      </c>
      <c r="AP42" s="119" t="e">
        <f t="shared" ref="AP42" si="398">AP9+$D$2*(AP11+AP12+AP8)-(1-$D$2)*AP10+(1-$D$2-$D$4*$B$2)*(AO16/AO27-$D$3)+$B$2*(AO25/AO28*AO17/AO24-$E$1)</f>
        <v>#VALUE!</v>
      </c>
      <c r="AQ42" s="119" t="e">
        <f t="shared" ref="AQ42" si="399">AQ9+$D$2*(AQ11+AQ12+AQ8)-(1-$D$2)*AQ10+(1-$D$2-$D$4*$B$2)*(AP16/AP27-$D$3)+$B$2*(AP25/AP28*AP17/AP24-$E$1)</f>
        <v>#VALUE!</v>
      </c>
      <c r="AR42" s="119" t="e">
        <f t="shared" ref="AR42" si="400">AR9+$D$2*(AR11+AR12+AR8)-(1-$D$2)*AR10+(1-$D$2-$D$4*$B$2)*(AQ16/AQ27-$D$3)+$B$2*(AQ25/AQ28*AQ17/AQ24-$E$1)</f>
        <v>#VALUE!</v>
      </c>
      <c r="AS42" s="119" t="e">
        <f t="shared" ref="AS42" si="401">AS9+$D$2*(AS11+AS12+AS8)-(1-$D$2)*AS10+(1-$D$2-$D$4*$B$2)*(AR16/AR27-$D$3)+$B$2*(AR25/AR28*AR17/AR24-$E$1)</f>
        <v>#VALUE!</v>
      </c>
      <c r="AT42" s="119" t="e">
        <f t="shared" ref="AT42" si="402">AT9+$D$2*(AT11+AT12+AT8)-(1-$D$2)*AT10+(1-$D$2-$D$4*$B$2)*(AS16/AS27-$D$3)+$B$2*(AS25/AS28*AS17/AS24-$E$1)</f>
        <v>#VALUE!</v>
      </c>
      <c r="AU42" s="119" t="e">
        <f t="shared" ref="AU42" si="403">AU9+$D$2*(AU11+AU12+AU8)-(1-$D$2)*AU10+(1-$D$2-$D$4*$B$2)*(AT16/AT27-$D$3)+$B$2*(AT25/AT28*AT17/AT24-$E$1)</f>
        <v>#VALUE!</v>
      </c>
      <c r="AV42" s="119" t="e">
        <f t="shared" ref="AV42" si="404">AV9+$D$2*(AV11+AV12+AV8)-(1-$D$2)*AV10+(1-$D$2-$D$4*$B$2)*(AU16/AU27-$D$3)+$B$2*(AU25/AU28*AU17/AU24-$E$1)</f>
        <v>#VALUE!</v>
      </c>
      <c r="AW42" s="119" t="e">
        <f t="shared" ref="AW42" si="405">AW9+$D$2*(AW11+AW12+AW8)-(1-$D$2)*AW10+(1-$D$2-$D$4*$B$2)*(AV16/AV27-$D$3)+$B$2*(AV25/AV28*AV17/AV24-$E$1)</f>
        <v>#VALUE!</v>
      </c>
      <c r="AX42" s="119" t="e">
        <f t="shared" ref="AX42" si="406">AX9+$D$2*(AX11+AX12+AX8)-(1-$D$2)*AX10+(1-$D$2-$D$4*$B$2)*(AW16/AW27-$D$3)+$B$2*(AW25/AW28*AW17/AW24-$E$1)</f>
        <v>#VALUE!</v>
      </c>
      <c r="AY42" s="119" t="e">
        <f t="shared" ref="AY42" si="407">AY9+$D$2*(AY11+AY12+AY8)-(1-$D$2)*AY10+(1-$D$2-$D$4*$B$2)*(AX16/AX27-$D$3)+$B$2*(AX25/AX28*AX17/AX24-$E$1)</f>
        <v>#VALUE!</v>
      </c>
      <c r="AZ42" s="119" t="e">
        <f t="shared" ref="AZ42" si="408">AZ9+$D$2*(AZ11+AZ12+AZ8)-(1-$D$2)*AZ10+(1-$D$2-$D$4*$B$2)*(AY16/AY27-$D$3)+$B$2*(AY25/AY28*AY17/AY24-$E$1)</f>
        <v>#VALUE!</v>
      </c>
      <c r="BA42" s="119" t="e">
        <f t="shared" ref="BA42" si="409">BA9+$D$2*(BA11+BA12+BA8)-(1-$D$2)*BA10+(1-$D$2-$D$4*$B$2)*(AZ16/AZ27-$D$3)+$B$2*(AZ25/AZ28*AZ17/AZ24-$E$1)</f>
        <v>#VALUE!</v>
      </c>
      <c r="BB42" s="119" t="e">
        <f t="shared" ref="BB42" si="410">BB9+$D$2*(BB11+BB12+BB8)-(1-$D$2)*BB10+(1-$D$2-$D$4*$B$2)*(BA16/BA27-$D$3)+$B$2*(BA25/BA28*BA17/BA24-$E$1)</f>
        <v>#VALUE!</v>
      </c>
      <c r="BC42" s="119" t="e">
        <f t="shared" ref="BC42" si="411">BC9+$D$2*(BC11+BC12+BC8)-(1-$D$2)*BC10+(1-$D$2-$D$4*$B$2)*(BB16/BB27-$D$3)+$B$2*(BB25/BB28*BB17/BB24-$E$1)</f>
        <v>#VALUE!</v>
      </c>
      <c r="BD42" s="119" t="e">
        <f t="shared" ref="BD42" si="412">BD9+$D$2*(BD11+BD12+BD8)-(1-$D$2)*BD10+(1-$D$2-$D$4*$B$2)*(BC16/BC27-$D$3)+$B$2*(BC25/BC28*BC17/BC24-$E$1)</f>
        <v>#VALUE!</v>
      </c>
      <c r="BE42" s="119" t="e">
        <f t="shared" ref="BE42" si="413">BE9+$D$2*(BE11+BE12+BE8)-(1-$D$2)*BE10+(1-$D$2-$D$4*$B$2)*(BD16/BD27-$D$3)+$B$2*(BD25/BD28*BD17/BD24-$E$1)</f>
        <v>#VALUE!</v>
      </c>
      <c r="BF42" s="119" t="e">
        <f t="shared" ref="BF42" si="414">BF9+$D$2*(BF11+BF12+BF8)-(1-$D$2)*BF10+(1-$D$2-$D$4*$B$2)*(BE16/BE27-$D$3)+$B$2*(BE25/BE28*BE17/BE24-$E$1)</f>
        <v>#VALUE!</v>
      </c>
      <c r="BG42" s="119" t="e">
        <f t="shared" ref="BG42" si="415">BG9+$D$2*(BG11+BG12+BG8)-(1-$D$2)*BG10+(1-$D$2-$D$4*$B$2)*(BF16/BF27-$D$3)+$B$2*(BF25/BF28*BF17/BF24-$E$1)</f>
        <v>#VALUE!</v>
      </c>
      <c r="BH42" s="119" t="e">
        <f t="shared" ref="BH42" si="416">BH9+$D$2*(BH11+BH12+BH8)-(1-$D$2)*BH10+(1-$D$2-$D$4*$B$2)*(BG16/BG27-$D$3)+$B$2*(BG25/BG28*BG17/BG24-$E$1)</f>
        <v>#VALUE!</v>
      </c>
      <c r="BI42" s="119" t="e">
        <f t="shared" ref="BI42" si="417">BI9+$D$2*(BI11+BI12+BI8)-(1-$D$2)*BI10+(1-$D$2-$D$4*$B$2)*(BH16/BH27-$D$3)+$B$2*(BH25/BH28*BH17/BH24-$E$1)</f>
        <v>#VALUE!</v>
      </c>
      <c r="BJ42" s="119" t="e">
        <f t="shared" ref="BJ42" si="418">BJ9+$D$2*(BJ11+BJ12+BJ8)-(1-$D$2)*BJ10+(1-$D$2-$D$4*$B$2)*(BI16/BI27-$D$3)+$B$2*(BI25/BI28*BI17/BI24-$E$1)</f>
        <v>#VALUE!</v>
      </c>
      <c r="BK42" s="119" t="e">
        <f t="shared" ref="BK42" si="419">BK9+$D$2*(BK11+BK12+BK8)-(1-$D$2)*BK10+(1-$D$2-$D$4*$B$2)*(BJ16/BJ27-$D$3)+$B$2*(BJ25/BJ28*BJ17/BJ24-$E$1)</f>
        <v>#VALUE!</v>
      </c>
      <c r="BL42" s="119" t="e">
        <f t="shared" ref="BL42" si="420">BL9+$D$2*(BL11+BL12+BL8)-(1-$D$2)*BL10+(1-$D$2-$D$4*$B$2)*(BK16/BK27-$D$3)+$B$2*(BK25/BK28*BK17/BK24-$E$1)</f>
        <v>#VALUE!</v>
      </c>
      <c r="BM42" s="119" t="e">
        <f t="shared" ref="BM42" si="421">BM9+$D$2*(BM11+BM12+BM8)-(1-$D$2)*BM10+(1-$D$2-$D$4*$B$2)*(BL16/BL27-$D$3)+$B$2*(BL25/BL28*BL17/BL24-$E$1)</f>
        <v>#VALUE!</v>
      </c>
      <c r="BN42" s="119" t="e">
        <f t="shared" ref="BN42" si="422">BN9+$D$2*(BN11+BN12+BN8)-(1-$D$2)*BN10+(1-$D$2-$D$4*$B$2)*(BM16/BM27-$D$3)+$B$2*(BM25/BM28*BM17/BM24-$E$1)</f>
        <v>#VALUE!</v>
      </c>
      <c r="BO42" s="119" t="e">
        <f t="shared" ref="BO42" si="423">BO9+$D$2*(BO11+BO12+BO8)-(1-$D$2)*BO10+(1-$D$2-$D$4*$B$2)*(BN16/BN27-$D$3)+$B$2*(BN25/BN28*BN17/BN24-$E$1)</f>
        <v>#VALUE!</v>
      </c>
      <c r="BP42" s="119" t="e">
        <f t="shared" ref="BP42" si="424">BP9+$D$2*(BP11+BP12+BP8)-(1-$D$2)*BP10+(1-$D$2-$D$4*$B$2)*(BO16/BO27-$D$3)+$B$2*(BO25/BO28*BO17/BO24-$E$1)</f>
        <v>#VALUE!</v>
      </c>
      <c r="BQ42" s="119" t="e">
        <f t="shared" ref="BQ42" si="425">BQ9+$D$2*(BQ11+BQ12+BQ8)-(1-$D$2)*BQ10+(1-$D$2-$D$4*$B$2)*(BP16/BP27-$D$3)+$B$2*(BP25/BP28*BP17/BP24-$E$1)</f>
        <v>#VALUE!</v>
      </c>
      <c r="BR42" s="119" t="e">
        <f t="shared" ref="BR42" si="426">BR9+$D$2*(BR11+BR12+BR8)-(1-$D$2)*BR10+(1-$D$2-$D$4*$B$2)*(BQ16/BQ27-$D$3)+$B$2*(BQ25/BQ28*BQ17/BQ24-$E$1)</f>
        <v>#VALUE!</v>
      </c>
      <c r="BS42" s="119" t="e">
        <f t="shared" ref="BS42" si="427">BS9+$D$2*(BS11+BS12+BS8)-(1-$D$2)*BS10+(1-$D$2-$D$4*$B$2)*(BR16/BR27-$D$3)+$B$2*(BR25/BR28*BR17/BR24-$E$1)</f>
        <v>#VALUE!</v>
      </c>
    </row>
    <row r="43" spans="1:71">
      <c r="A43" s="60"/>
      <c r="C43" s="58" t="s">
        <v>498</v>
      </c>
      <c r="D43" s="338"/>
      <c r="E43" s="119"/>
      <c r="F43" s="119">
        <f t="shared" ref="F43:AL43" si="428">F42-F7</f>
        <v>1.4975080602759108E-3</v>
      </c>
      <c r="G43" s="119">
        <f t="shared" si="428"/>
        <v>1.4604356757017024E-3</v>
      </c>
      <c r="H43" s="119">
        <f t="shared" si="428"/>
        <v>1.4249024524323819E-3</v>
      </c>
      <c r="I43" s="119">
        <f t="shared" si="428"/>
        <v>1.3981061832624153E-3</v>
      </c>
      <c r="J43" s="119">
        <f t="shared" si="428"/>
        <v>1.3470856259566386E-3</v>
      </c>
      <c r="K43" s="119">
        <f t="shared" si="428"/>
        <v>1.3202061523019011E-3</v>
      </c>
      <c r="L43" s="119">
        <f t="shared" si="428"/>
        <v>1.2974829143245457E-3</v>
      </c>
      <c r="M43" s="119">
        <f t="shared" si="428"/>
        <v>1.2740854919579027E-3</v>
      </c>
      <c r="N43" s="119">
        <f t="shared" si="428"/>
        <v>1.250575151818218E-3</v>
      </c>
      <c r="O43" s="119">
        <f t="shared" si="428"/>
        <v>1.2083101279062591E-3</v>
      </c>
      <c r="P43" s="119">
        <f t="shared" si="428"/>
        <v>1.1923683980308228E-3</v>
      </c>
      <c r="Q43" s="119">
        <f t="shared" si="428"/>
        <v>1.1690384979778264E-3</v>
      </c>
      <c r="R43" s="119">
        <f t="shared" si="428"/>
        <v>1.1325183416030088E-3</v>
      </c>
      <c r="S43" s="119">
        <f t="shared" si="428"/>
        <v>1.0892440830732146E-3</v>
      </c>
      <c r="T43" s="119">
        <f t="shared" si="428"/>
        <v>1.0461576246581505E-3</v>
      </c>
      <c r="U43" s="119">
        <f t="shared" si="428"/>
        <v>1.0128046969025903E-3</v>
      </c>
      <c r="V43" s="119">
        <f t="shared" si="428"/>
        <v>9.7584253148301492E-4</v>
      </c>
      <c r="W43" s="119">
        <f t="shared" si="428"/>
        <v>9.3276926559298506E-4</v>
      </c>
      <c r="X43" s="119">
        <f t="shared" si="428"/>
        <v>8.881121059548247E-4</v>
      </c>
      <c r="Y43" s="119">
        <f t="shared" si="428"/>
        <v>8.3566410671429003E-4</v>
      </c>
      <c r="Z43" s="119">
        <f t="shared" si="428"/>
        <v>8.0228603441820368E-4</v>
      </c>
      <c r="AA43" s="119">
        <f t="shared" si="428"/>
        <v>7.7628326301339493E-4</v>
      </c>
      <c r="AB43" s="119">
        <f t="shared" si="428"/>
        <v>7.629316709455089E-4</v>
      </c>
      <c r="AC43" s="119">
        <f t="shared" si="428"/>
        <v>7.6085793563419879E-4</v>
      </c>
      <c r="AD43" s="119">
        <f t="shared" si="428"/>
        <v>7.579135478029686E-4</v>
      </c>
      <c r="AE43" s="119">
        <f t="shared" si="428"/>
        <v>7.5959989986520982E-4</v>
      </c>
      <c r="AF43" s="119">
        <f t="shared" si="428"/>
        <v>7.5354939206704816E-4</v>
      </c>
      <c r="AG43" s="119">
        <f t="shared" si="428"/>
        <v>7.3605404081349829E-4</v>
      </c>
      <c r="AH43" s="119">
        <f t="shared" si="428"/>
        <v>7.0988039528442973E-4</v>
      </c>
      <c r="AI43" s="119" t="e">
        <f t="shared" si="428"/>
        <v>#VALUE!</v>
      </c>
      <c r="AJ43" s="119" t="e">
        <f t="shared" si="428"/>
        <v>#VALUE!</v>
      </c>
      <c r="AK43" s="119" t="e">
        <f t="shared" si="428"/>
        <v>#VALUE!</v>
      </c>
      <c r="AL43" s="119" t="e">
        <f t="shared" si="428"/>
        <v>#VALUE!</v>
      </c>
      <c r="AM43" s="119" t="e">
        <f t="shared" ref="AM43:BS43" si="429">AM42-AM7</f>
        <v>#VALUE!</v>
      </c>
      <c r="AN43" s="119" t="e">
        <f t="shared" si="429"/>
        <v>#VALUE!</v>
      </c>
      <c r="AO43" s="119" t="e">
        <f t="shared" si="429"/>
        <v>#VALUE!</v>
      </c>
      <c r="AP43" s="119" t="e">
        <f t="shared" si="429"/>
        <v>#VALUE!</v>
      </c>
      <c r="AQ43" s="119" t="e">
        <f t="shared" si="429"/>
        <v>#VALUE!</v>
      </c>
      <c r="AR43" s="119" t="e">
        <f t="shared" si="429"/>
        <v>#VALUE!</v>
      </c>
      <c r="AS43" s="119" t="e">
        <f t="shared" si="429"/>
        <v>#VALUE!</v>
      </c>
      <c r="AT43" s="119" t="e">
        <f t="shared" si="429"/>
        <v>#VALUE!</v>
      </c>
      <c r="AU43" s="119" t="e">
        <f t="shared" si="429"/>
        <v>#VALUE!</v>
      </c>
      <c r="AV43" s="119" t="e">
        <f t="shared" si="429"/>
        <v>#VALUE!</v>
      </c>
      <c r="AW43" s="119" t="e">
        <f t="shared" si="429"/>
        <v>#VALUE!</v>
      </c>
      <c r="AX43" s="119" t="e">
        <f t="shared" si="429"/>
        <v>#VALUE!</v>
      </c>
      <c r="AY43" s="119" t="e">
        <f t="shared" si="429"/>
        <v>#VALUE!</v>
      </c>
      <c r="AZ43" s="119" t="e">
        <f t="shared" si="429"/>
        <v>#VALUE!</v>
      </c>
      <c r="BA43" s="119" t="e">
        <f t="shared" si="429"/>
        <v>#VALUE!</v>
      </c>
      <c r="BB43" s="119" t="e">
        <f t="shared" si="429"/>
        <v>#VALUE!</v>
      </c>
      <c r="BC43" s="119" t="e">
        <f t="shared" si="429"/>
        <v>#VALUE!</v>
      </c>
      <c r="BD43" s="119" t="e">
        <f t="shared" si="429"/>
        <v>#VALUE!</v>
      </c>
      <c r="BE43" s="119" t="e">
        <f t="shared" si="429"/>
        <v>#VALUE!</v>
      </c>
      <c r="BF43" s="119" t="e">
        <f t="shared" si="429"/>
        <v>#VALUE!</v>
      </c>
      <c r="BG43" s="119" t="e">
        <f t="shared" si="429"/>
        <v>#VALUE!</v>
      </c>
      <c r="BH43" s="119" t="e">
        <f t="shared" si="429"/>
        <v>#VALUE!</v>
      </c>
      <c r="BI43" s="119" t="e">
        <f t="shared" si="429"/>
        <v>#VALUE!</v>
      </c>
      <c r="BJ43" s="119" t="e">
        <f t="shared" si="429"/>
        <v>#VALUE!</v>
      </c>
      <c r="BK43" s="119" t="e">
        <f t="shared" si="429"/>
        <v>#VALUE!</v>
      </c>
      <c r="BL43" s="119" t="e">
        <f t="shared" si="429"/>
        <v>#VALUE!</v>
      </c>
      <c r="BM43" s="119" t="e">
        <f t="shared" si="429"/>
        <v>#VALUE!</v>
      </c>
      <c r="BN43" s="119" t="e">
        <f t="shared" si="429"/>
        <v>#VALUE!</v>
      </c>
      <c r="BO43" s="119" t="e">
        <f t="shared" si="429"/>
        <v>#VALUE!</v>
      </c>
      <c r="BP43" s="119" t="e">
        <f t="shared" si="429"/>
        <v>#VALUE!</v>
      </c>
      <c r="BQ43" s="119" t="e">
        <f t="shared" si="429"/>
        <v>#VALUE!</v>
      </c>
      <c r="BR43" s="119" t="e">
        <f t="shared" si="429"/>
        <v>#VALUE!</v>
      </c>
      <c r="BS43" s="119" t="e">
        <f t="shared" si="429"/>
        <v>#VALUE!</v>
      </c>
    </row>
    <row r="44" spans="1:71">
      <c r="A44" s="60" t="s">
        <v>487</v>
      </c>
      <c r="C44" s="53" t="s">
        <v>440</v>
      </c>
      <c r="D44" s="352" t="s">
        <v>779</v>
      </c>
      <c r="E44" s="119"/>
      <c r="F44" s="119">
        <f>(1+F7)*(1+F10)-1</f>
        <v>-1.7717063426971436E-2</v>
      </c>
      <c r="G44" s="119">
        <f t="shared" ref="G44:AL44" si="430">(1+G7)*(1+G10)-1</f>
        <v>-1.7717063426971436E-2</v>
      </c>
      <c r="H44" s="119">
        <f t="shared" si="430"/>
        <v>-1.7717063426971436E-2</v>
      </c>
      <c r="I44" s="119">
        <f t="shared" si="430"/>
        <v>-1.7717063426971436E-2</v>
      </c>
      <c r="J44" s="119">
        <f t="shared" si="430"/>
        <v>-1.7717063426971436E-2</v>
      </c>
      <c r="K44" s="119">
        <f t="shared" si="430"/>
        <v>-1.7717063426971436E-2</v>
      </c>
      <c r="L44" s="119">
        <f t="shared" si="430"/>
        <v>-1.7717063426971436E-2</v>
      </c>
      <c r="M44" s="119">
        <f t="shared" si="430"/>
        <v>-1.7717063426971436E-2</v>
      </c>
      <c r="N44" s="119">
        <f t="shared" si="430"/>
        <v>-1.7717063426971436E-2</v>
      </c>
      <c r="O44" s="119">
        <f t="shared" si="430"/>
        <v>-1.7717063426971436E-2</v>
      </c>
      <c r="P44" s="119">
        <f t="shared" si="430"/>
        <v>-1.7717063426971436E-2</v>
      </c>
      <c r="Q44" s="119">
        <f t="shared" si="430"/>
        <v>-1.7717063426971436E-2</v>
      </c>
      <c r="R44" s="119">
        <f t="shared" si="430"/>
        <v>-1.7717063426971436E-2</v>
      </c>
      <c r="S44" s="119">
        <f t="shared" si="430"/>
        <v>-1.7717063426971436E-2</v>
      </c>
      <c r="T44" s="119">
        <f t="shared" si="430"/>
        <v>-1.7717063426971436E-2</v>
      </c>
      <c r="U44" s="119">
        <f t="shared" si="430"/>
        <v>-1.7717063426971436E-2</v>
      </c>
      <c r="V44" s="119">
        <f t="shared" si="430"/>
        <v>-1.7717063426971436E-2</v>
      </c>
      <c r="W44" s="119">
        <f t="shared" si="430"/>
        <v>-1.7717063426971436E-2</v>
      </c>
      <c r="X44" s="119">
        <f t="shared" si="430"/>
        <v>-1.7717063426971436E-2</v>
      </c>
      <c r="Y44" s="119">
        <f t="shared" si="430"/>
        <v>-1.7717063426971436E-2</v>
      </c>
      <c r="Z44" s="119">
        <f t="shared" si="430"/>
        <v>-1.7717063426971436E-2</v>
      </c>
      <c r="AA44" s="119">
        <f t="shared" si="430"/>
        <v>-1.7717063426971436E-2</v>
      </c>
      <c r="AB44" s="119">
        <f t="shared" si="430"/>
        <v>-1.7717063426971436E-2</v>
      </c>
      <c r="AC44" s="119">
        <f t="shared" si="430"/>
        <v>-1.7717063426971436E-2</v>
      </c>
      <c r="AD44" s="119">
        <f t="shared" si="430"/>
        <v>-1.7717063426971436E-2</v>
      </c>
      <c r="AE44" s="119">
        <f t="shared" si="430"/>
        <v>-1.7717063426971436E-2</v>
      </c>
      <c r="AF44" s="119">
        <f t="shared" si="430"/>
        <v>-1.7717063426971436E-2</v>
      </c>
      <c r="AG44" s="119">
        <f t="shared" si="430"/>
        <v>-1.7717063426971436E-2</v>
      </c>
      <c r="AH44" s="119">
        <f t="shared" si="430"/>
        <v>-1.7717063426971436E-2</v>
      </c>
      <c r="AI44" s="119" t="e">
        <f t="shared" si="430"/>
        <v>#VALUE!</v>
      </c>
      <c r="AJ44" s="119" t="e">
        <f t="shared" si="430"/>
        <v>#VALUE!</v>
      </c>
      <c r="AK44" s="119" t="e">
        <f t="shared" si="430"/>
        <v>#VALUE!</v>
      </c>
      <c r="AL44" s="119" t="e">
        <f t="shared" si="430"/>
        <v>#VALUE!</v>
      </c>
      <c r="AM44" s="119" t="e">
        <f t="shared" ref="AM44:BS44" si="431">(1+AM7)*(1+AM10)-1</f>
        <v>#VALUE!</v>
      </c>
      <c r="AN44" s="119" t="e">
        <f t="shared" si="431"/>
        <v>#VALUE!</v>
      </c>
      <c r="AO44" s="119" t="e">
        <f t="shared" si="431"/>
        <v>#VALUE!</v>
      </c>
      <c r="AP44" s="119" t="e">
        <f t="shared" si="431"/>
        <v>#VALUE!</v>
      </c>
      <c r="AQ44" s="119" t="e">
        <f t="shared" si="431"/>
        <v>#VALUE!</v>
      </c>
      <c r="AR44" s="119" t="e">
        <f t="shared" si="431"/>
        <v>#VALUE!</v>
      </c>
      <c r="AS44" s="119" t="e">
        <f t="shared" si="431"/>
        <v>#VALUE!</v>
      </c>
      <c r="AT44" s="119" t="e">
        <f t="shared" si="431"/>
        <v>#VALUE!</v>
      </c>
      <c r="AU44" s="119" t="e">
        <f t="shared" si="431"/>
        <v>#VALUE!</v>
      </c>
      <c r="AV44" s="119" t="e">
        <f t="shared" si="431"/>
        <v>#VALUE!</v>
      </c>
      <c r="AW44" s="119" t="e">
        <f t="shared" si="431"/>
        <v>#VALUE!</v>
      </c>
      <c r="AX44" s="119" t="e">
        <f t="shared" si="431"/>
        <v>#VALUE!</v>
      </c>
      <c r="AY44" s="119" t="e">
        <f t="shared" si="431"/>
        <v>#VALUE!</v>
      </c>
      <c r="AZ44" s="119" t="e">
        <f t="shared" si="431"/>
        <v>#VALUE!</v>
      </c>
      <c r="BA44" s="119" t="e">
        <f t="shared" si="431"/>
        <v>#VALUE!</v>
      </c>
      <c r="BB44" s="119" t="e">
        <f t="shared" si="431"/>
        <v>#VALUE!</v>
      </c>
      <c r="BC44" s="119" t="e">
        <f t="shared" si="431"/>
        <v>#VALUE!</v>
      </c>
      <c r="BD44" s="119" t="e">
        <f t="shared" si="431"/>
        <v>#VALUE!</v>
      </c>
      <c r="BE44" s="119" t="e">
        <f t="shared" si="431"/>
        <v>#VALUE!</v>
      </c>
      <c r="BF44" s="119" t="e">
        <f t="shared" si="431"/>
        <v>#VALUE!</v>
      </c>
      <c r="BG44" s="119" t="e">
        <f t="shared" si="431"/>
        <v>#VALUE!</v>
      </c>
      <c r="BH44" s="119" t="e">
        <f t="shared" si="431"/>
        <v>#VALUE!</v>
      </c>
      <c r="BI44" s="119" t="e">
        <f t="shared" si="431"/>
        <v>#VALUE!</v>
      </c>
      <c r="BJ44" s="119" t="e">
        <f t="shared" si="431"/>
        <v>#VALUE!</v>
      </c>
      <c r="BK44" s="119" t="e">
        <f t="shared" si="431"/>
        <v>#VALUE!</v>
      </c>
      <c r="BL44" s="119" t="e">
        <f t="shared" si="431"/>
        <v>#VALUE!</v>
      </c>
      <c r="BM44" s="119" t="e">
        <f t="shared" si="431"/>
        <v>#VALUE!</v>
      </c>
      <c r="BN44" s="119" t="e">
        <f t="shared" si="431"/>
        <v>#VALUE!</v>
      </c>
      <c r="BO44" s="119" t="e">
        <f t="shared" si="431"/>
        <v>#VALUE!</v>
      </c>
      <c r="BP44" s="119" t="e">
        <f t="shared" si="431"/>
        <v>#VALUE!</v>
      </c>
      <c r="BQ44" s="119" t="e">
        <f t="shared" si="431"/>
        <v>#VALUE!</v>
      </c>
      <c r="BR44" s="119" t="e">
        <f t="shared" si="431"/>
        <v>#VALUE!</v>
      </c>
      <c r="BS44" s="119" t="e">
        <f t="shared" si="431"/>
        <v>#VALUE!</v>
      </c>
    </row>
    <row r="45" spans="1:71">
      <c r="A45" s="60" t="s">
        <v>497</v>
      </c>
      <c r="C45" s="53" t="s">
        <v>438</v>
      </c>
      <c r="D45" s="372" t="s">
        <v>423</v>
      </c>
      <c r="E45" s="119">
        <f>InputDataA_GeneralAssumptions!I18</f>
        <v>12711.705186853</v>
      </c>
      <c r="F45" s="119">
        <f t="shared" ref="F45:AL45" si="432">E45*(1+F7)</f>
        <v>12377.273502054706</v>
      </c>
      <c r="G45" s="119">
        <f t="shared" si="432"/>
        <v>12054.114776253658</v>
      </c>
      <c r="H45" s="119">
        <f t="shared" si="432"/>
        <v>11741.24991502752</v>
      </c>
      <c r="I45" s="119">
        <f t="shared" si="432"/>
        <v>11438.758641971966</v>
      </c>
      <c r="J45" s="119">
        <f t="shared" si="432"/>
        <v>11146.208650149641</v>
      </c>
      <c r="K45" s="119">
        <f t="shared" si="432"/>
        <v>10863.190052280546</v>
      </c>
      <c r="L45" s="119">
        <f t="shared" si="432"/>
        <v>10589.31397041829</v>
      </c>
      <c r="M45" s="119">
        <f t="shared" si="432"/>
        <v>10324.211230319008</v>
      </c>
      <c r="N45" s="119">
        <f t="shared" si="432"/>
        <v>10067.735705493331</v>
      </c>
      <c r="O45" s="119">
        <f t="shared" si="432"/>
        <v>9819.3366059110285</v>
      </c>
      <c r="P45" s="119">
        <f t="shared" si="432"/>
        <v>9578.8896731567202</v>
      </c>
      <c r="Q45" s="119">
        <f t="shared" si="432"/>
        <v>9346.076260894215</v>
      </c>
      <c r="R45" s="119">
        <f t="shared" si="432"/>
        <v>9120.5936073636021</v>
      </c>
      <c r="S45" s="119">
        <f t="shared" si="432"/>
        <v>8901.9789915479105</v>
      </c>
      <c r="T45" s="119">
        <f t="shared" si="432"/>
        <v>8689.9742664388832</v>
      </c>
      <c r="U45" s="119">
        <f t="shared" si="432"/>
        <v>8484.3332325066385</v>
      </c>
      <c r="V45" s="119">
        <f t="shared" si="432"/>
        <v>8284.9807918599527</v>
      </c>
      <c r="W45" s="119">
        <f t="shared" si="432"/>
        <v>8091.5236008004513</v>
      </c>
      <c r="X45" s="119">
        <f t="shared" si="432"/>
        <v>7903.748007006684</v>
      </c>
      <c r="Y45" s="119">
        <f t="shared" si="432"/>
        <v>7721.5963263955691</v>
      </c>
      <c r="Z45" s="119">
        <f t="shared" si="432"/>
        <v>7544.8610558055079</v>
      </c>
      <c r="AA45" s="119">
        <f t="shared" si="432"/>
        <v>7373.2057253328903</v>
      </c>
      <c r="AB45" s="119">
        <f t="shared" si="432"/>
        <v>7206.5872340086007</v>
      </c>
      <c r="AC45" s="119">
        <f t="shared" si="432"/>
        <v>7044.693520718195</v>
      </c>
      <c r="AD45" s="119">
        <f t="shared" si="432"/>
        <v>6887.4895027173507</v>
      </c>
      <c r="AE45" s="119">
        <f t="shared" si="432"/>
        <v>6734.68525352912</v>
      </c>
      <c r="AF45" s="119">
        <f t="shared" si="432"/>
        <v>6586.1319105415323</v>
      </c>
      <c r="AG45" s="119">
        <f t="shared" si="432"/>
        <v>6441.9219751284099</v>
      </c>
      <c r="AH45" s="119">
        <f t="shared" si="432"/>
        <v>6301.9003260704576</v>
      </c>
      <c r="AI45" s="119" t="e">
        <f t="shared" si="432"/>
        <v>#VALUE!</v>
      </c>
      <c r="AJ45" s="119" t="e">
        <f t="shared" si="432"/>
        <v>#VALUE!</v>
      </c>
      <c r="AK45" s="119" t="e">
        <f t="shared" si="432"/>
        <v>#VALUE!</v>
      </c>
      <c r="AL45" s="119" t="e">
        <f t="shared" si="432"/>
        <v>#VALUE!</v>
      </c>
      <c r="AM45" s="119" t="e">
        <f t="shared" ref="AM45" si="433">AL45*(1+AM7)</f>
        <v>#VALUE!</v>
      </c>
      <c r="AN45" s="119" t="e">
        <f t="shared" ref="AN45" si="434">AM45*(1+AN7)</f>
        <v>#VALUE!</v>
      </c>
      <c r="AO45" s="119" t="e">
        <f t="shared" ref="AO45" si="435">AN45*(1+AO7)</f>
        <v>#VALUE!</v>
      </c>
      <c r="AP45" s="119" t="e">
        <f t="shared" ref="AP45" si="436">AO45*(1+AP7)</f>
        <v>#VALUE!</v>
      </c>
      <c r="AQ45" s="119" t="e">
        <f t="shared" ref="AQ45" si="437">AP45*(1+AQ7)</f>
        <v>#VALUE!</v>
      </c>
      <c r="AR45" s="119" t="e">
        <f t="shared" ref="AR45" si="438">AQ45*(1+AR7)</f>
        <v>#VALUE!</v>
      </c>
      <c r="AS45" s="119" t="e">
        <f t="shared" ref="AS45" si="439">AR45*(1+AS7)</f>
        <v>#VALUE!</v>
      </c>
      <c r="AT45" s="119" t="e">
        <f t="shared" ref="AT45" si="440">AS45*(1+AT7)</f>
        <v>#VALUE!</v>
      </c>
      <c r="AU45" s="119" t="e">
        <f t="shared" ref="AU45" si="441">AT45*(1+AU7)</f>
        <v>#VALUE!</v>
      </c>
      <c r="AV45" s="119" t="e">
        <f t="shared" ref="AV45" si="442">AU45*(1+AV7)</f>
        <v>#VALUE!</v>
      </c>
      <c r="AW45" s="119" t="e">
        <f t="shared" ref="AW45" si="443">AV45*(1+AW7)</f>
        <v>#VALUE!</v>
      </c>
      <c r="AX45" s="119" t="e">
        <f t="shared" ref="AX45" si="444">AW45*(1+AX7)</f>
        <v>#VALUE!</v>
      </c>
      <c r="AY45" s="119" t="e">
        <f t="shared" ref="AY45" si="445">AX45*(1+AY7)</f>
        <v>#VALUE!</v>
      </c>
      <c r="AZ45" s="119" t="e">
        <f t="shared" ref="AZ45" si="446">AY45*(1+AZ7)</f>
        <v>#VALUE!</v>
      </c>
      <c r="BA45" s="119" t="e">
        <f t="shared" ref="BA45" si="447">AZ45*(1+BA7)</f>
        <v>#VALUE!</v>
      </c>
      <c r="BB45" s="119" t="e">
        <f t="shared" ref="BB45" si="448">BA45*(1+BB7)</f>
        <v>#VALUE!</v>
      </c>
      <c r="BC45" s="119" t="e">
        <f t="shared" ref="BC45" si="449">BB45*(1+BC7)</f>
        <v>#VALUE!</v>
      </c>
      <c r="BD45" s="119" t="e">
        <f t="shared" ref="BD45" si="450">BC45*(1+BD7)</f>
        <v>#VALUE!</v>
      </c>
      <c r="BE45" s="119" t="e">
        <f t="shared" ref="BE45" si="451">BD45*(1+BE7)</f>
        <v>#VALUE!</v>
      </c>
      <c r="BF45" s="119" t="e">
        <f t="shared" ref="BF45" si="452">BE45*(1+BF7)</f>
        <v>#VALUE!</v>
      </c>
      <c r="BG45" s="119" t="e">
        <f t="shared" ref="BG45" si="453">BF45*(1+BG7)</f>
        <v>#VALUE!</v>
      </c>
      <c r="BH45" s="119" t="e">
        <f t="shared" ref="BH45" si="454">BG45*(1+BH7)</f>
        <v>#VALUE!</v>
      </c>
      <c r="BI45" s="119" t="e">
        <f t="shared" ref="BI45" si="455">BH45*(1+BI7)</f>
        <v>#VALUE!</v>
      </c>
      <c r="BJ45" s="119" t="e">
        <f t="shared" ref="BJ45" si="456">BI45*(1+BJ7)</f>
        <v>#VALUE!</v>
      </c>
      <c r="BK45" s="119" t="e">
        <f t="shared" ref="BK45" si="457">BJ45*(1+BK7)</f>
        <v>#VALUE!</v>
      </c>
      <c r="BL45" s="119" t="e">
        <f t="shared" ref="BL45" si="458">BK45*(1+BL7)</f>
        <v>#VALUE!</v>
      </c>
      <c r="BM45" s="119" t="e">
        <f t="shared" ref="BM45" si="459">BL45*(1+BM7)</f>
        <v>#VALUE!</v>
      </c>
      <c r="BN45" s="119" t="e">
        <f t="shared" ref="BN45" si="460">BM45*(1+BN7)</f>
        <v>#VALUE!</v>
      </c>
      <c r="BO45" s="119" t="e">
        <f t="shared" ref="BO45" si="461">BN45*(1+BO7)</f>
        <v>#VALUE!</v>
      </c>
      <c r="BP45" s="119" t="e">
        <f t="shared" ref="BP45" si="462">BO45*(1+BP7)</f>
        <v>#VALUE!</v>
      </c>
      <c r="BQ45" s="119" t="e">
        <f t="shared" ref="BQ45" si="463">BP45*(1+BQ7)</f>
        <v>#VALUE!</v>
      </c>
      <c r="BR45" s="119" t="e">
        <f t="shared" ref="BR45" si="464">BQ45*(1+BR7)</f>
        <v>#VALUE!</v>
      </c>
      <c r="BS45" s="119" t="e">
        <f t="shared" ref="BS45" si="465">BR45*(1+BS7)</f>
        <v>#VALUE!</v>
      </c>
    </row>
    <row r="46" spans="1:71">
      <c r="A46" s="60"/>
      <c r="C46" s="53" t="s">
        <v>474</v>
      </c>
      <c r="D46" s="373" t="s">
        <v>441</v>
      </c>
      <c r="E46" s="119">
        <f>IF(ISNUMBER(E31)=TRUE,E31,E15)</f>
        <v>-8.9730862528085709E-3</v>
      </c>
      <c r="F46" s="119">
        <f t="shared" ref="F46:BQ46" si="466">IF(ISNUMBER(F31)=TRUE,F31,F15)</f>
        <v>-8.9730862528085709E-3</v>
      </c>
      <c r="G46" s="119">
        <f t="shared" si="466"/>
        <v>-8.9730862528085709E-3</v>
      </c>
      <c r="H46" s="119">
        <f t="shared" si="466"/>
        <v>-8.9730862528085709E-3</v>
      </c>
      <c r="I46" s="119">
        <f t="shared" si="466"/>
        <v>-8.9730862528085709E-3</v>
      </c>
      <c r="J46" s="119">
        <f t="shared" si="466"/>
        <v>-8.9730862528085709E-3</v>
      </c>
      <c r="K46" s="119">
        <f t="shared" si="466"/>
        <v>-8.9730862528085709E-3</v>
      </c>
      <c r="L46" s="119">
        <f t="shared" si="466"/>
        <v>-8.9730862528085709E-3</v>
      </c>
      <c r="M46" s="119">
        <f t="shared" si="466"/>
        <v>-8.9730862528085709E-3</v>
      </c>
      <c r="N46" s="119">
        <f t="shared" si="466"/>
        <v>-8.9730862528085709E-3</v>
      </c>
      <c r="O46" s="119">
        <f t="shared" si="466"/>
        <v>-8.9730862528085709E-3</v>
      </c>
      <c r="P46" s="119">
        <f t="shared" si="466"/>
        <v>-8.9730862528085709E-3</v>
      </c>
      <c r="Q46" s="119">
        <f t="shared" si="466"/>
        <v>-8.9730862528085709E-3</v>
      </c>
      <c r="R46" s="119">
        <f t="shared" si="466"/>
        <v>-8.9730862528085709E-3</v>
      </c>
      <c r="S46" s="119">
        <f t="shared" si="466"/>
        <v>-8.9730862528085709E-3</v>
      </c>
      <c r="T46" s="119">
        <f t="shared" si="466"/>
        <v>-8.9730862528085709E-3</v>
      </c>
      <c r="U46" s="119">
        <f t="shared" si="466"/>
        <v>-8.9730862528085709E-3</v>
      </c>
      <c r="V46" s="119">
        <f t="shared" si="466"/>
        <v>-8.9730862528085709E-3</v>
      </c>
      <c r="W46" s="119">
        <f t="shared" si="466"/>
        <v>-8.9730862528085709E-3</v>
      </c>
      <c r="X46" s="119">
        <f t="shared" si="466"/>
        <v>-8.9730862528085709E-3</v>
      </c>
      <c r="Y46" s="119">
        <f t="shared" si="466"/>
        <v>-8.9730862528085709E-3</v>
      </c>
      <c r="Z46" s="119">
        <f t="shared" si="466"/>
        <v>-8.9730862528085709E-3</v>
      </c>
      <c r="AA46" s="119">
        <f t="shared" si="466"/>
        <v>-8.9730862528085709E-3</v>
      </c>
      <c r="AB46" s="119">
        <f t="shared" si="466"/>
        <v>-8.9730862528085709E-3</v>
      </c>
      <c r="AC46" s="119">
        <f t="shared" si="466"/>
        <v>-8.9730862528085709E-3</v>
      </c>
      <c r="AD46" s="119">
        <f t="shared" si="466"/>
        <v>-8.9730862528085709E-3</v>
      </c>
      <c r="AE46" s="119">
        <f t="shared" si="466"/>
        <v>-8.9730862528085709E-3</v>
      </c>
      <c r="AF46" s="119">
        <f t="shared" si="466"/>
        <v>-8.9730862528085709E-3</v>
      </c>
      <c r="AG46" s="119">
        <f t="shared" si="466"/>
        <v>-8.9730862528085709E-3</v>
      </c>
      <c r="AH46" s="119">
        <f t="shared" si="466"/>
        <v>-8.9730862528085709E-3</v>
      </c>
      <c r="AI46" s="119">
        <f t="shared" si="466"/>
        <v>-8.9730862528085709E-3</v>
      </c>
      <c r="AJ46" s="119">
        <f t="shared" si="466"/>
        <v>-8.9730862528085709E-3</v>
      </c>
      <c r="AK46" s="119">
        <f t="shared" si="466"/>
        <v>-8.9730862528085709E-3</v>
      </c>
      <c r="AL46" s="119">
        <f t="shared" si="466"/>
        <v>-8.9730862528085709E-3</v>
      </c>
      <c r="AM46" s="119">
        <f t="shared" si="466"/>
        <v>-8.9730862528085709E-3</v>
      </c>
      <c r="AN46" s="119">
        <f t="shared" si="466"/>
        <v>-8.9730862528085709E-3</v>
      </c>
      <c r="AO46" s="119">
        <f t="shared" si="466"/>
        <v>-8.9730862528085709E-3</v>
      </c>
      <c r="AP46" s="119">
        <f t="shared" si="466"/>
        <v>-8.9730862528085709E-3</v>
      </c>
      <c r="AQ46" s="119">
        <f t="shared" si="466"/>
        <v>-8.9730862528085709E-3</v>
      </c>
      <c r="AR46" s="119">
        <f t="shared" si="466"/>
        <v>-8.9730862528085709E-3</v>
      </c>
      <c r="AS46" s="119">
        <f t="shared" si="466"/>
        <v>-8.9730862528085709E-3</v>
      </c>
      <c r="AT46" s="119">
        <f t="shared" si="466"/>
        <v>-8.9730862528085709E-3</v>
      </c>
      <c r="AU46" s="119">
        <f t="shared" si="466"/>
        <v>-8.9730862528085709E-3</v>
      </c>
      <c r="AV46" s="119">
        <f t="shared" si="466"/>
        <v>-8.9730862528085709E-3</v>
      </c>
      <c r="AW46" s="119">
        <f t="shared" si="466"/>
        <v>-8.9730862528085709E-3</v>
      </c>
      <c r="AX46" s="119">
        <f t="shared" si="466"/>
        <v>-8.9730862528085709E-3</v>
      </c>
      <c r="AY46" s="119">
        <f t="shared" si="466"/>
        <v>-8.9730862528085709E-3</v>
      </c>
      <c r="AZ46" s="119">
        <f t="shared" si="466"/>
        <v>-8.9730862528085709E-3</v>
      </c>
      <c r="BA46" s="119">
        <f t="shared" si="466"/>
        <v>-8.9730862528085709E-3</v>
      </c>
      <c r="BB46" s="119">
        <f t="shared" si="466"/>
        <v>-8.9730862528085709E-3</v>
      </c>
      <c r="BC46" s="119">
        <f t="shared" si="466"/>
        <v>-8.9730862528085709E-3</v>
      </c>
      <c r="BD46" s="119">
        <f t="shared" si="466"/>
        <v>-8.9730862528085709E-3</v>
      </c>
      <c r="BE46" s="119">
        <f t="shared" si="466"/>
        <v>-8.9730862528085709E-3</v>
      </c>
      <c r="BF46" s="119">
        <f t="shared" si="466"/>
        <v>-8.9730862528085709E-3</v>
      </c>
      <c r="BG46" s="119">
        <f t="shared" si="466"/>
        <v>-8.9730862528085709E-3</v>
      </c>
      <c r="BH46" s="119">
        <f t="shared" si="466"/>
        <v>-8.9730862528085709E-3</v>
      </c>
      <c r="BI46" s="119">
        <f t="shared" si="466"/>
        <v>-8.9730862528085709E-3</v>
      </c>
      <c r="BJ46" s="119">
        <f t="shared" si="466"/>
        <v>-8.9730862528085709E-3</v>
      </c>
      <c r="BK46" s="119">
        <f t="shared" si="466"/>
        <v>-8.9730862528085709E-3</v>
      </c>
      <c r="BL46" s="119">
        <f t="shared" si="466"/>
        <v>-8.9730862528085709E-3</v>
      </c>
      <c r="BM46" s="119">
        <f t="shared" si="466"/>
        <v>-8.9730862528085709E-3</v>
      </c>
      <c r="BN46" s="119">
        <f t="shared" si="466"/>
        <v>-8.9730862528085709E-3</v>
      </c>
      <c r="BO46" s="119">
        <f t="shared" si="466"/>
        <v>-8.9730862528085709E-3</v>
      </c>
      <c r="BP46" s="119">
        <f t="shared" si="466"/>
        <v>-8.9730862528085709E-3</v>
      </c>
      <c r="BQ46" s="119">
        <f t="shared" si="466"/>
        <v>-8.9730862528085709E-3</v>
      </c>
      <c r="BR46" s="119">
        <f t="shared" ref="BR46:BS46" si="467">IF(ISNUMBER(BR31)=TRUE,BR31,BR15)</f>
        <v>-8.9730862528085709E-3</v>
      </c>
      <c r="BS46" s="119">
        <f t="shared" si="467"/>
        <v>-8.9730862528085709E-3</v>
      </c>
    </row>
    <row r="47" spans="1:71">
      <c r="A47" s="60"/>
      <c r="C47" s="53" t="s">
        <v>576</v>
      </c>
      <c r="D47" s="87" t="s">
        <v>490</v>
      </c>
      <c r="E47" s="119">
        <f>IF(ISNUMBER(E32)=TRUE,E32,E14)</f>
        <v>0.66244304180145264</v>
      </c>
      <c r="F47" s="119">
        <f t="shared" ref="F47:BQ47" si="468">IF(ISNUMBER(F32)=TRUE,F32,F14)</f>
        <v>0.66840615168618311</v>
      </c>
      <c r="G47" s="119">
        <f t="shared" si="468"/>
        <v>0.67447681591408315</v>
      </c>
      <c r="H47" s="119">
        <f t="shared" si="468"/>
        <v>0.68065697440190065</v>
      </c>
      <c r="I47" s="119">
        <f t="shared" si="468"/>
        <v>0.68694860205592334</v>
      </c>
      <c r="J47" s="119">
        <f t="shared" si="468"/>
        <v>0.69335370940307195</v>
      </c>
      <c r="K47" s="119">
        <f t="shared" si="468"/>
        <v>0.69987434323337616</v>
      </c>
      <c r="L47" s="119">
        <f t="shared" si="468"/>
        <v>0.7065125872540382</v>
      </c>
      <c r="M47" s="119">
        <f t="shared" si="468"/>
        <v>0.71327056275529388</v>
      </c>
      <c r="N47" s="119">
        <f t="shared" si="468"/>
        <v>0.72015042928828366</v>
      </c>
      <c r="O47" s="119">
        <f t="shared" si="468"/>
        <v>0.72715438535514976</v>
      </c>
      <c r="P47" s="119">
        <f t="shared" si="468"/>
        <v>0.73428466911158086</v>
      </c>
      <c r="Q47" s="119">
        <f t="shared" si="468"/>
        <v>0.74154355908202785</v>
      </c>
      <c r="R47" s="119">
        <f t="shared" si="468"/>
        <v>0.74893337488781964</v>
      </c>
      <c r="S47" s="119">
        <f t="shared" si="468"/>
        <v>0.75645647798841231</v>
      </c>
      <c r="T47" s="119">
        <f t="shared" si="468"/>
        <v>0.76411527243600708</v>
      </c>
      <c r="U47" s="119">
        <f t="shared" si="468"/>
        <v>0.77191220564377983</v>
      </c>
      <c r="V47" s="119">
        <f t="shared" si="468"/>
        <v>0.77984976916796622</v>
      </c>
      <c r="W47" s="119">
        <f t="shared" si="468"/>
        <v>0.78793049950405336</v>
      </c>
      <c r="X47" s="119">
        <f t="shared" si="468"/>
        <v>0.79615697889733184</v>
      </c>
      <c r="Y47" s="119">
        <f t="shared" si="468"/>
        <v>0.80453183616806778</v>
      </c>
      <c r="Z47" s="119">
        <f t="shared" si="468"/>
        <v>0.8130577475515578</v>
      </c>
      <c r="AA47" s="119">
        <f t="shared" si="468"/>
        <v>0.82173743755333573</v>
      </c>
      <c r="AB47" s="119">
        <f t="shared" si="468"/>
        <v>0.83057367981980479</v>
      </c>
      <c r="AC47" s="119">
        <f t="shared" si="468"/>
        <v>0.83956929802457259</v>
      </c>
      <c r="AD47" s="119">
        <f t="shared" si="468"/>
        <v>0.84872716677077265</v>
      </c>
      <c r="AE47" s="119">
        <f t="shared" si="468"/>
        <v>0.85805021250966118</v>
      </c>
      <c r="AF47" s="119">
        <f t="shared" si="468"/>
        <v>0.86754141447578159</v>
      </c>
      <c r="AG47" s="119">
        <f t="shared" si="468"/>
        <v>0.87720380563899691</v>
      </c>
      <c r="AH47" s="119">
        <f t="shared" si="468"/>
        <v>0.88704047367369299</v>
      </c>
      <c r="AI47" s="119" t="str">
        <f t="shared" si="468"/>
        <v>Not an input</v>
      </c>
      <c r="AJ47" s="119" t="str">
        <f t="shared" si="468"/>
        <v>Not an input</v>
      </c>
      <c r="AK47" s="119" t="str">
        <f t="shared" si="468"/>
        <v>Not an input</v>
      </c>
      <c r="AL47" s="119" t="str">
        <f t="shared" si="468"/>
        <v>Not an input</v>
      </c>
      <c r="AM47" s="119" t="str">
        <f t="shared" si="468"/>
        <v>Not an input</v>
      </c>
      <c r="AN47" s="119" t="str">
        <f t="shared" si="468"/>
        <v>Not an input</v>
      </c>
      <c r="AO47" s="119" t="str">
        <f t="shared" si="468"/>
        <v>Not an input</v>
      </c>
      <c r="AP47" s="119" t="str">
        <f t="shared" si="468"/>
        <v>Not an input</v>
      </c>
      <c r="AQ47" s="119" t="str">
        <f t="shared" si="468"/>
        <v>Not an input</v>
      </c>
      <c r="AR47" s="119" t="str">
        <f t="shared" si="468"/>
        <v>Not an input</v>
      </c>
      <c r="AS47" s="119" t="str">
        <f t="shared" si="468"/>
        <v>Not an input</v>
      </c>
      <c r="AT47" s="119" t="str">
        <f t="shared" si="468"/>
        <v>Not an input</v>
      </c>
      <c r="AU47" s="119" t="str">
        <f t="shared" si="468"/>
        <v>Not an input</v>
      </c>
      <c r="AV47" s="119" t="str">
        <f t="shared" si="468"/>
        <v>Not an input</v>
      </c>
      <c r="AW47" s="119" t="str">
        <f t="shared" si="468"/>
        <v>Not an input</v>
      </c>
      <c r="AX47" s="119" t="str">
        <f t="shared" si="468"/>
        <v>Not an input</v>
      </c>
      <c r="AY47" s="119" t="str">
        <f t="shared" si="468"/>
        <v>Not an input</v>
      </c>
      <c r="AZ47" s="119" t="str">
        <f t="shared" si="468"/>
        <v>Not an input</v>
      </c>
      <c r="BA47" s="119" t="str">
        <f t="shared" si="468"/>
        <v>Not an input</v>
      </c>
      <c r="BB47" s="119" t="str">
        <f t="shared" si="468"/>
        <v>Not an input</v>
      </c>
      <c r="BC47" s="119" t="str">
        <f t="shared" si="468"/>
        <v>Not an input</v>
      </c>
      <c r="BD47" s="119" t="str">
        <f t="shared" si="468"/>
        <v>Not an input</v>
      </c>
      <c r="BE47" s="119" t="str">
        <f t="shared" si="468"/>
        <v>Not an input</v>
      </c>
      <c r="BF47" s="119" t="str">
        <f t="shared" si="468"/>
        <v>Not an input</v>
      </c>
      <c r="BG47" s="119" t="str">
        <f t="shared" si="468"/>
        <v>Not an input</v>
      </c>
      <c r="BH47" s="119" t="str">
        <f t="shared" si="468"/>
        <v>Not an input</v>
      </c>
      <c r="BI47" s="119" t="str">
        <f t="shared" si="468"/>
        <v>Not an input</v>
      </c>
      <c r="BJ47" s="119" t="str">
        <f t="shared" si="468"/>
        <v>Not an input</v>
      </c>
      <c r="BK47" s="119" t="str">
        <f t="shared" si="468"/>
        <v>Not an input</v>
      </c>
      <c r="BL47" s="119" t="str">
        <f t="shared" si="468"/>
        <v>Not an input</v>
      </c>
      <c r="BM47" s="119" t="str">
        <f t="shared" si="468"/>
        <v>Not an input</v>
      </c>
      <c r="BN47" s="119" t="str">
        <f t="shared" si="468"/>
        <v>Not an input</v>
      </c>
      <c r="BO47" s="119" t="str">
        <f t="shared" si="468"/>
        <v>Not an input</v>
      </c>
      <c r="BP47" s="119" t="str">
        <f t="shared" si="468"/>
        <v>Not an input</v>
      </c>
      <c r="BQ47" s="119" t="str">
        <f t="shared" si="468"/>
        <v>Not an input</v>
      </c>
      <c r="BR47" s="119" t="str">
        <f t="shared" ref="BR47:BS47" si="469">IF(ISNUMBER(BR32)=TRUE,BR32,BR14)</f>
        <v>Not an input</v>
      </c>
      <c r="BS47" s="119" t="str">
        <f t="shared" si="469"/>
        <v>Not an input</v>
      </c>
    </row>
    <row r="48" spans="1:71">
      <c r="C48" s="90" t="s">
        <v>475</v>
      </c>
      <c r="D48" s="373" t="s">
        <v>2</v>
      </c>
      <c r="E48" s="120">
        <f>E25+E16+IF(ISNUMBER(E15)=TRUE,E15,E31)</f>
        <v>1.4184349211485828E-2</v>
      </c>
      <c r="F48" s="120">
        <f t="shared" ref="F48:BQ48" si="470">F25+F16+IF(ISNUMBER(F15)=TRUE,F15,F31)</f>
        <v>2.5135480865414797E-2</v>
      </c>
      <c r="G48" s="120">
        <f t="shared" si="470"/>
        <v>3.4457663898345092E-2</v>
      </c>
      <c r="H48" s="120">
        <f>H25+H16+IF(ISNUMBER(H15)=TRUE,H15,H31)</f>
        <v>4.2334397480221844E-2</v>
      </c>
      <c r="I48" s="120">
        <f t="shared" si="470"/>
        <v>4.9489969011166521E-2</v>
      </c>
      <c r="J48" s="120">
        <f t="shared" si="470"/>
        <v>5.5274427816135507E-2</v>
      </c>
      <c r="K48" s="120">
        <f t="shared" si="470"/>
        <v>6.0227962353088638E-2</v>
      </c>
      <c r="L48" s="120">
        <f t="shared" si="470"/>
        <v>6.4533682943907059E-2</v>
      </c>
      <c r="M48" s="120">
        <f t="shared" si="470"/>
        <v>6.8278943155033078E-2</v>
      </c>
      <c r="N48" s="120">
        <f t="shared" si="470"/>
        <v>7.1688030729187543E-2</v>
      </c>
      <c r="O48" s="120">
        <f t="shared" si="470"/>
        <v>7.4426976741107348E-2</v>
      </c>
      <c r="P48" s="120">
        <f t="shared" si="470"/>
        <v>7.6874577502920829E-2</v>
      </c>
      <c r="Q48" s="120">
        <f t="shared" si="470"/>
        <v>7.9090867699516079E-2</v>
      </c>
      <c r="R48" s="120">
        <f t="shared" si="470"/>
        <v>8.1047046011162818E-2</v>
      </c>
      <c r="S48" s="120">
        <f t="shared" si="470"/>
        <v>8.27389344449979E-2</v>
      </c>
      <c r="T48" s="120">
        <f t="shared" si="470"/>
        <v>8.4159239144817932E-2</v>
      </c>
      <c r="U48" s="120">
        <f t="shared" si="470"/>
        <v>8.5416394766898426E-2</v>
      </c>
      <c r="V48" s="120">
        <f t="shared" si="470"/>
        <v>8.6534853225647121E-2</v>
      </c>
      <c r="W48" s="120">
        <f t="shared" si="470"/>
        <v>8.7514657572583407E-2</v>
      </c>
      <c r="X48" s="120">
        <f t="shared" si="470"/>
        <v>8.8397403289753693E-2</v>
      </c>
      <c r="Y48" s="120">
        <f t="shared" si="470"/>
        <v>8.9103626312860645E-2</v>
      </c>
      <c r="Z48" s="120">
        <f t="shared" si="470"/>
        <v>8.9701354949308088E-2</v>
      </c>
      <c r="AA48" s="120">
        <f t="shared" si="470"/>
        <v>9.019661756942228E-2</v>
      </c>
      <c r="AB48" s="120">
        <f t="shared" si="470"/>
        <v>9.0609902960393118E-2</v>
      </c>
      <c r="AC48" s="120">
        <f t="shared" si="470"/>
        <v>9.0987070828429426E-2</v>
      </c>
      <c r="AD48" s="120">
        <f t="shared" si="470"/>
        <v>9.1317527794005496E-2</v>
      </c>
      <c r="AE48" s="120">
        <f t="shared" si="470"/>
        <v>9.163305813320019E-2</v>
      </c>
      <c r="AF48" s="120">
        <f t="shared" si="470"/>
        <v>9.1939508703574313E-2</v>
      </c>
      <c r="AG48" s="120">
        <f t="shared" si="470"/>
        <v>9.2227408884347356E-2</v>
      </c>
      <c r="AH48" s="120" t="e">
        <f t="shared" si="470"/>
        <v>#VALUE!</v>
      </c>
      <c r="AI48" s="120" t="e">
        <f t="shared" si="470"/>
        <v>#VALUE!</v>
      </c>
      <c r="AJ48" s="120" t="e">
        <f t="shared" si="470"/>
        <v>#VALUE!</v>
      </c>
      <c r="AK48" s="120" t="e">
        <f t="shared" si="470"/>
        <v>#VALUE!</v>
      </c>
      <c r="AL48" s="120" t="e">
        <f t="shared" si="470"/>
        <v>#VALUE!</v>
      </c>
      <c r="AM48" s="120" t="e">
        <f t="shared" si="470"/>
        <v>#VALUE!</v>
      </c>
      <c r="AN48" s="120" t="e">
        <f t="shared" si="470"/>
        <v>#VALUE!</v>
      </c>
      <c r="AO48" s="120" t="e">
        <f t="shared" si="470"/>
        <v>#VALUE!</v>
      </c>
      <c r="AP48" s="120" t="e">
        <f t="shared" si="470"/>
        <v>#VALUE!</v>
      </c>
      <c r="AQ48" s="120" t="e">
        <f t="shared" si="470"/>
        <v>#VALUE!</v>
      </c>
      <c r="AR48" s="120" t="e">
        <f t="shared" si="470"/>
        <v>#VALUE!</v>
      </c>
      <c r="AS48" s="120" t="e">
        <f t="shared" si="470"/>
        <v>#VALUE!</v>
      </c>
      <c r="AT48" s="120" t="e">
        <f t="shared" si="470"/>
        <v>#VALUE!</v>
      </c>
      <c r="AU48" s="120" t="e">
        <f t="shared" si="470"/>
        <v>#VALUE!</v>
      </c>
      <c r="AV48" s="120" t="e">
        <f t="shared" si="470"/>
        <v>#VALUE!</v>
      </c>
      <c r="AW48" s="120" t="e">
        <f t="shared" si="470"/>
        <v>#VALUE!</v>
      </c>
      <c r="AX48" s="120" t="e">
        <f t="shared" si="470"/>
        <v>#VALUE!</v>
      </c>
      <c r="AY48" s="120" t="e">
        <f t="shared" si="470"/>
        <v>#VALUE!</v>
      </c>
      <c r="AZ48" s="120" t="e">
        <f t="shared" si="470"/>
        <v>#VALUE!</v>
      </c>
      <c r="BA48" s="120" t="e">
        <f t="shared" si="470"/>
        <v>#VALUE!</v>
      </c>
      <c r="BB48" s="120" t="e">
        <f t="shared" si="470"/>
        <v>#VALUE!</v>
      </c>
      <c r="BC48" s="120" t="e">
        <f t="shared" si="470"/>
        <v>#VALUE!</v>
      </c>
      <c r="BD48" s="120" t="e">
        <f t="shared" si="470"/>
        <v>#VALUE!</v>
      </c>
      <c r="BE48" s="120" t="e">
        <f t="shared" si="470"/>
        <v>#VALUE!</v>
      </c>
      <c r="BF48" s="120" t="e">
        <f t="shared" si="470"/>
        <v>#VALUE!</v>
      </c>
      <c r="BG48" s="120" t="e">
        <f t="shared" si="470"/>
        <v>#VALUE!</v>
      </c>
      <c r="BH48" s="120" t="e">
        <f t="shared" si="470"/>
        <v>#VALUE!</v>
      </c>
      <c r="BI48" s="120" t="e">
        <f t="shared" si="470"/>
        <v>#VALUE!</v>
      </c>
      <c r="BJ48" s="120" t="e">
        <f t="shared" si="470"/>
        <v>#VALUE!</v>
      </c>
      <c r="BK48" s="120" t="e">
        <f t="shared" si="470"/>
        <v>#VALUE!</v>
      </c>
      <c r="BL48" s="120" t="e">
        <f t="shared" si="470"/>
        <v>#VALUE!</v>
      </c>
      <c r="BM48" s="120" t="e">
        <f t="shared" si="470"/>
        <v>#VALUE!</v>
      </c>
      <c r="BN48" s="120" t="e">
        <f t="shared" si="470"/>
        <v>#VALUE!</v>
      </c>
      <c r="BO48" s="120" t="e">
        <f t="shared" si="470"/>
        <v>#VALUE!</v>
      </c>
      <c r="BP48" s="120" t="e">
        <f t="shared" si="470"/>
        <v>#VALUE!</v>
      </c>
      <c r="BQ48" s="120" t="e">
        <f t="shared" si="470"/>
        <v>#VALUE!</v>
      </c>
      <c r="BR48" s="120" t="e">
        <f t="shared" ref="BR48:BS48" si="471">BR25+BR16+IF(ISNUMBER(BR15)=TRUE,BR15,BR31)</f>
        <v>#VALUE!</v>
      </c>
      <c r="BS48" s="120" t="e">
        <f t="shared" si="471"/>
        <v>#VALUE!</v>
      </c>
    </row>
    <row r="49" spans="1:71">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row>
    <row r="50" spans="1:71">
      <c r="D50" s="268" t="s">
        <v>675</v>
      </c>
      <c r="E50" s="344">
        <f>InputDataA_GeneralAssumptions!D151</f>
        <v>0.42</v>
      </c>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row>
    <row r="51" spans="1:71">
      <c r="C51" s="2" t="s">
        <v>679</v>
      </c>
      <c r="D51" s="268" t="s">
        <v>670</v>
      </c>
      <c r="E51" s="344" t="str">
        <f>InputDataA_GeneralAssumptions!$D$155</f>
        <v>National Poverty Line</v>
      </c>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row>
    <row r="52" spans="1:71">
      <c r="C52" s="201" t="s">
        <v>664</v>
      </c>
      <c r="D52" s="45"/>
      <c r="E52" s="22">
        <f>IF(InputDataA_GeneralAssumptions!$F$157="Automatic",InputDataA_GeneralAssumptions!I170,"Not an input")</f>
        <v>0.42899999999999999</v>
      </c>
      <c r="F52" s="22">
        <f>IF(InputDataA_GeneralAssumptions!$F$157="Automatic",InputDataA_GeneralAssumptions!J170,"Not an input")</f>
        <v>0.42899999999999999</v>
      </c>
      <c r="G52" s="22">
        <f>IF(InputDataA_GeneralAssumptions!$F$157="Automatic",InputDataA_GeneralAssumptions!K170,"Not an input")</f>
        <v>0.42899999999999999</v>
      </c>
      <c r="H52" s="22">
        <f>IF(InputDataA_GeneralAssumptions!$F$157="Automatic",InputDataA_GeneralAssumptions!L170,"Not an input")</f>
        <v>0.42899999999999999</v>
      </c>
      <c r="I52" s="22">
        <f>IF(InputDataA_GeneralAssumptions!$F$157="Automatic",InputDataA_GeneralAssumptions!M170,"Not an input")</f>
        <v>0.42899999999999999</v>
      </c>
      <c r="J52" s="22">
        <f>IF(InputDataA_GeneralAssumptions!$F$157="Automatic",InputDataA_GeneralAssumptions!N170,"Not an input")</f>
        <v>0.42899999999999999</v>
      </c>
      <c r="K52" s="22">
        <f>IF(InputDataA_GeneralAssumptions!$F$157="Automatic",InputDataA_GeneralAssumptions!O170,"Not an input")</f>
        <v>0.42899999999999999</v>
      </c>
      <c r="L52" s="22">
        <f>IF(InputDataA_GeneralAssumptions!$F$157="Automatic",InputDataA_GeneralAssumptions!P170,"Not an input")</f>
        <v>0.42899999999999999</v>
      </c>
      <c r="M52" s="22">
        <f>IF(InputDataA_GeneralAssumptions!$F$157="Automatic",InputDataA_GeneralAssumptions!Q170,"Not an input")</f>
        <v>0.42899999999999999</v>
      </c>
      <c r="N52" s="22">
        <f>IF(InputDataA_GeneralAssumptions!$F$157="Automatic",InputDataA_GeneralAssumptions!R170,"Not an input")</f>
        <v>0.42899999999999999</v>
      </c>
      <c r="O52" s="22">
        <f>IF(InputDataA_GeneralAssumptions!$F$157="Automatic",InputDataA_GeneralAssumptions!S170,"Not an input")</f>
        <v>0.42899999999999999</v>
      </c>
      <c r="P52" s="22">
        <f>IF(InputDataA_GeneralAssumptions!$F$157="Automatic",InputDataA_GeneralAssumptions!T170,"Not an input")</f>
        <v>0.42899999999999999</v>
      </c>
      <c r="Q52" s="22">
        <f>IF(InputDataA_GeneralAssumptions!$F$157="Automatic",InputDataA_GeneralAssumptions!U170,"Not an input")</f>
        <v>0.42899999999999999</v>
      </c>
      <c r="R52" s="22">
        <f>IF(InputDataA_GeneralAssumptions!$F$157="Automatic",InputDataA_GeneralAssumptions!V170,"Not an input")</f>
        <v>0.42899999999999999</v>
      </c>
      <c r="S52" s="22">
        <f>IF(InputDataA_GeneralAssumptions!$F$157="Automatic",InputDataA_GeneralAssumptions!W170,"Not an input")</f>
        <v>0.42899999999999999</v>
      </c>
      <c r="T52" s="22">
        <f>IF(InputDataA_GeneralAssumptions!$F$157="Automatic",InputDataA_GeneralAssumptions!X170,"Not an input")</f>
        <v>0.42899999999999999</v>
      </c>
      <c r="U52" s="22">
        <f>IF(InputDataA_GeneralAssumptions!$F$157="Automatic",InputDataA_GeneralAssumptions!Y170,"Not an input")</f>
        <v>0.42899999999999999</v>
      </c>
      <c r="V52" s="22">
        <f>IF(InputDataA_GeneralAssumptions!$F$157="Automatic",InputDataA_GeneralAssumptions!Z170,"Not an input")</f>
        <v>0.42899999999999999</v>
      </c>
      <c r="W52" s="22">
        <f>IF(InputDataA_GeneralAssumptions!$F$157="Automatic",InputDataA_GeneralAssumptions!AA170,"Not an input")</f>
        <v>0.42899999999999999</v>
      </c>
      <c r="X52" s="22">
        <f>IF(InputDataA_GeneralAssumptions!$F$157="Automatic",InputDataA_GeneralAssumptions!AB170,"Not an input")</f>
        <v>0.42899999999999999</v>
      </c>
      <c r="Y52" s="22">
        <f>IF(InputDataA_GeneralAssumptions!$F$157="Automatic",InputDataA_GeneralAssumptions!AC170,"Not an input")</f>
        <v>0.42899999999999999</v>
      </c>
      <c r="Z52" s="22">
        <f>IF(InputDataA_GeneralAssumptions!$F$157="Automatic",InputDataA_GeneralAssumptions!AD170,"Not an input")</f>
        <v>0.42899999999999999</v>
      </c>
      <c r="AA52" s="22">
        <f>IF(InputDataA_GeneralAssumptions!$F$157="Automatic",InputDataA_GeneralAssumptions!AE170,"Not an input")</f>
        <v>0.42899999999999999</v>
      </c>
      <c r="AB52" s="22">
        <f>IF(InputDataA_GeneralAssumptions!$F$157="Automatic",InputDataA_GeneralAssumptions!AF170,"Not an input")</f>
        <v>0.42899999999999999</v>
      </c>
      <c r="AC52" s="22">
        <f>IF(InputDataA_GeneralAssumptions!$F$157="Automatic",InputDataA_GeneralAssumptions!AG170,"Not an input")</f>
        <v>0.42899999999999999</v>
      </c>
      <c r="AD52" s="22">
        <f>IF(InputDataA_GeneralAssumptions!$F$157="Automatic",InputDataA_GeneralAssumptions!AH170,"Not an input")</f>
        <v>0.42899999999999999</v>
      </c>
      <c r="AE52" s="22">
        <f>IF(InputDataA_GeneralAssumptions!$F$157="Automatic",InputDataA_GeneralAssumptions!AI170,"Not an input")</f>
        <v>0.42899999999999999</v>
      </c>
      <c r="AF52" s="22">
        <f>IF(InputDataA_GeneralAssumptions!$F$157="Automatic",InputDataA_GeneralAssumptions!AJ170,"Not an input")</f>
        <v>0.42899999999999999</v>
      </c>
      <c r="AG52" s="22">
        <f>IF(InputDataA_GeneralAssumptions!$F$157="Automatic",InputDataA_GeneralAssumptions!AK170,"Not an input")</f>
        <v>0.42899999999999999</v>
      </c>
      <c r="AH52" s="22">
        <f>IF(InputDataA_GeneralAssumptions!$F$157="Automatic",InputDataA_GeneralAssumptions!AL170,"Not an input")</f>
        <v>0.42899999999999999</v>
      </c>
      <c r="AI52" s="22">
        <f>IF(InputDataA_GeneralAssumptions!$F$157="Automatic",InputDataA_GeneralAssumptions!AM170,"Not an input")</f>
        <v>0.42899999999999999</v>
      </c>
      <c r="AJ52" s="22">
        <f>IF(InputDataA_GeneralAssumptions!$F$157="Automatic",InputDataA_GeneralAssumptions!AN170,"Not an input")</f>
        <v>0.42899999999999999</v>
      </c>
      <c r="AK52" s="22">
        <f>IF(InputDataA_GeneralAssumptions!$F$157="Automatic",InputDataA_GeneralAssumptions!AO170,"Not an input")</f>
        <v>0.42899999999999999</v>
      </c>
      <c r="AL52" s="22">
        <f>IF(InputDataA_GeneralAssumptions!$F$157="Automatic",InputDataA_GeneralAssumptions!AP170,"Not an input")</f>
        <v>0.42899999999999999</v>
      </c>
      <c r="AM52" s="22">
        <f>IF(InputDataA_GeneralAssumptions!$F$157="Automatic",InputDataA_GeneralAssumptions!AQ170,"Not an input")</f>
        <v>0.42899999999999999</v>
      </c>
      <c r="AN52" s="22">
        <f>IF(InputDataA_GeneralAssumptions!$F$157="Automatic",InputDataA_GeneralAssumptions!AR170,"Not an input")</f>
        <v>0.42899999999999999</v>
      </c>
      <c r="AO52" s="22">
        <f>IF(InputDataA_GeneralAssumptions!$F$157="Automatic",InputDataA_GeneralAssumptions!AS170,"Not an input")</f>
        <v>0.42899999999999999</v>
      </c>
      <c r="AP52" s="22">
        <f>IF(InputDataA_GeneralAssumptions!$F$157="Automatic",InputDataA_GeneralAssumptions!AT170,"Not an input")</f>
        <v>0.42899999999999999</v>
      </c>
      <c r="AQ52" s="22">
        <f>IF(InputDataA_GeneralAssumptions!$F$157="Automatic",InputDataA_GeneralAssumptions!AU170,"Not an input")</f>
        <v>0.42899999999999999</v>
      </c>
      <c r="AR52" s="22">
        <f>IF(InputDataA_GeneralAssumptions!$F$157="Automatic",InputDataA_GeneralAssumptions!AV170,"Not an input")</f>
        <v>0.42899999999999999</v>
      </c>
      <c r="AS52" s="22">
        <f>IF(InputDataA_GeneralAssumptions!$F$157="Automatic",InputDataA_GeneralAssumptions!AW170,"Not an input")</f>
        <v>0.42899999999999999</v>
      </c>
      <c r="AT52" s="22">
        <f>IF(InputDataA_GeneralAssumptions!$F$157="Automatic",InputDataA_GeneralAssumptions!AX170,"Not an input")</f>
        <v>0.42899999999999999</v>
      </c>
      <c r="AU52" s="22">
        <f>IF(InputDataA_GeneralAssumptions!$F$157="Automatic",InputDataA_GeneralAssumptions!AY170,"Not an input")</f>
        <v>0.42899999999999999</v>
      </c>
      <c r="AV52" s="22">
        <f>IF(InputDataA_GeneralAssumptions!$F$157="Automatic",InputDataA_GeneralAssumptions!AZ170,"Not an input")</f>
        <v>0.42899999999999999</v>
      </c>
      <c r="AW52" s="22">
        <f>IF(InputDataA_GeneralAssumptions!$F$157="Automatic",InputDataA_GeneralAssumptions!BA170,"Not an input")</f>
        <v>0.42899999999999999</v>
      </c>
      <c r="AX52" s="22">
        <f>IF(InputDataA_GeneralAssumptions!$F$157="Automatic",InputDataA_GeneralAssumptions!BB170,"Not an input")</f>
        <v>0.42899999999999999</v>
      </c>
      <c r="AY52" s="22">
        <f>IF(InputDataA_GeneralAssumptions!$F$157="Automatic",InputDataA_GeneralAssumptions!BC170,"Not an input")</f>
        <v>0.42899999999999999</v>
      </c>
      <c r="AZ52" s="22">
        <f>IF(InputDataA_GeneralAssumptions!$F$157="Automatic",InputDataA_GeneralAssumptions!BD170,"Not an input")</f>
        <v>0.42899999999999999</v>
      </c>
      <c r="BA52" s="22">
        <f>IF(InputDataA_GeneralAssumptions!$F$157="Automatic",InputDataA_GeneralAssumptions!BE170,"Not an input")</f>
        <v>0.42899999999999999</v>
      </c>
      <c r="BB52" s="22">
        <f>IF(InputDataA_GeneralAssumptions!$F$157="Automatic",InputDataA_GeneralAssumptions!BF170,"Not an input")</f>
        <v>0.42899999999999999</v>
      </c>
      <c r="BC52" s="22">
        <f>IF(InputDataA_GeneralAssumptions!$F$157="Automatic",InputDataA_GeneralAssumptions!BG170,"Not an input")</f>
        <v>0.42899999999999999</v>
      </c>
      <c r="BD52" s="22">
        <f>IF(InputDataA_GeneralAssumptions!$F$157="Automatic",InputDataA_GeneralAssumptions!BH170,"Not an input")</f>
        <v>0.42899999999999999</v>
      </c>
      <c r="BE52" s="22">
        <f>IF(InputDataA_GeneralAssumptions!$F$157="Automatic",InputDataA_GeneralAssumptions!BI170,"Not an input")</f>
        <v>0.42899999999999999</v>
      </c>
      <c r="BF52" s="22">
        <f>IF(InputDataA_GeneralAssumptions!$F$157="Automatic",InputDataA_GeneralAssumptions!BJ170,"Not an input")</f>
        <v>0.42899999999999999</v>
      </c>
      <c r="BG52" s="22">
        <f>IF(InputDataA_GeneralAssumptions!$F$157="Automatic",InputDataA_GeneralAssumptions!BK170,"Not an input")</f>
        <v>0.42899999999999999</v>
      </c>
      <c r="BH52" s="22">
        <f>IF(InputDataA_GeneralAssumptions!$F$157="Automatic",InputDataA_GeneralAssumptions!BL170,"Not an input")</f>
        <v>0.42899999999999999</v>
      </c>
      <c r="BI52" s="22">
        <f>IF(InputDataA_GeneralAssumptions!$F$157="Automatic",InputDataA_GeneralAssumptions!BM170,"Not an input")</f>
        <v>0.42899999999999999</v>
      </c>
      <c r="BJ52" s="22">
        <f>IF(InputDataA_GeneralAssumptions!$F$157="Automatic",InputDataA_GeneralAssumptions!BN170,"Not an input")</f>
        <v>0.42899999999999999</v>
      </c>
      <c r="BK52" s="22">
        <f>IF(InputDataA_GeneralAssumptions!$F$157="Automatic",InputDataA_GeneralAssumptions!BO170,"Not an input")</f>
        <v>0.42899999999999999</v>
      </c>
      <c r="BL52" s="22">
        <f>IF(InputDataA_GeneralAssumptions!$F$157="Automatic",InputDataA_GeneralAssumptions!BP170,"Not an input")</f>
        <v>0.42899999999999999</v>
      </c>
      <c r="BM52" s="22">
        <f>IF(InputDataA_GeneralAssumptions!$F$157="Automatic",InputDataA_GeneralAssumptions!BQ170,"Not an input")</f>
        <v>0.42899999999999999</v>
      </c>
      <c r="BN52" s="22">
        <f>IF(InputDataA_GeneralAssumptions!$F$157="Automatic",InputDataA_GeneralAssumptions!BR170,"Not an input")</f>
        <v>0.42899999999999999</v>
      </c>
      <c r="BO52" s="22">
        <f>IF(InputDataA_GeneralAssumptions!$F$157="Automatic",InputDataA_GeneralAssumptions!BS170,"Not an input")</f>
        <v>0.42899999999999999</v>
      </c>
      <c r="BP52" s="22">
        <f>IF(InputDataA_GeneralAssumptions!$F$157="Automatic",InputDataA_GeneralAssumptions!BT170,"Not an input")</f>
        <v>0.42899999999999999</v>
      </c>
      <c r="BQ52" s="22">
        <f>IF(InputDataA_GeneralAssumptions!$F$157="Automatic",InputDataA_GeneralAssumptions!BU170,"Not an input")</f>
        <v>0.42899999999999999</v>
      </c>
      <c r="BR52" s="22">
        <f>IF(InputDataA_GeneralAssumptions!$F$157="Automatic",InputDataA_GeneralAssumptions!BV170,"Not an input")</f>
        <v>0.42899999999999999</v>
      </c>
      <c r="BS52" s="22">
        <f>IF(InputDataA_GeneralAssumptions!$F$157="Automatic",InputDataA_GeneralAssumptions!BW170,"Not an input")</f>
        <v>0.42899999999999999</v>
      </c>
    </row>
    <row r="53" spans="1:71">
      <c r="C53" s="201" t="s">
        <v>677</v>
      </c>
      <c r="D53" s="45" t="s">
        <v>703</v>
      </c>
      <c r="E53" s="22">
        <f>IF(InputDataA_GeneralAssumptions!$F$157="Automatic",SQRT(2)*NORMSINV(0.5*(E52+1)),"Not an input")</f>
        <v>0.80126421753706512</v>
      </c>
      <c r="F53" s="22">
        <f>IF(InputDataA_GeneralAssumptions!$F$157="Automatic",SQRT(2)*NORMSINV(0.5*(F52+1)),"Not an input")</f>
        <v>0.80126421753706512</v>
      </c>
      <c r="G53" s="22">
        <f>IF(InputDataA_GeneralAssumptions!$F$157="Automatic",SQRT(2)*NORMSINV(0.5*(G52+1)),"Not an input")</f>
        <v>0.80126421753706512</v>
      </c>
      <c r="H53" s="22">
        <f>IF(InputDataA_GeneralAssumptions!$F$157="Automatic",SQRT(2)*NORMSINV(0.5*(H52+1)),"Not an input")</f>
        <v>0.80126421753706512</v>
      </c>
      <c r="I53" s="22">
        <f>IF(InputDataA_GeneralAssumptions!$F$157="Automatic",SQRT(2)*NORMSINV(0.5*(I52+1)),"Not an input")</f>
        <v>0.80126421753706512</v>
      </c>
      <c r="J53" s="22">
        <f>IF(InputDataA_GeneralAssumptions!$F$157="Automatic",SQRT(2)*NORMSINV(0.5*(J52+1)),"Not an input")</f>
        <v>0.80126421753706512</v>
      </c>
      <c r="K53" s="22">
        <f>IF(InputDataA_GeneralAssumptions!$F$157="Automatic",SQRT(2)*NORMSINV(0.5*(K52+1)),"Not an input")</f>
        <v>0.80126421753706512</v>
      </c>
      <c r="L53" s="22">
        <f>IF(InputDataA_GeneralAssumptions!$F$157="Automatic",SQRT(2)*NORMSINV(0.5*(L52+1)),"Not an input")</f>
        <v>0.80126421753706512</v>
      </c>
      <c r="M53" s="22">
        <f>IF(InputDataA_GeneralAssumptions!$F$157="Automatic",SQRT(2)*NORMSINV(0.5*(M52+1)),"Not an input")</f>
        <v>0.80126421753706512</v>
      </c>
      <c r="N53" s="22">
        <f>IF(InputDataA_GeneralAssumptions!$F$157="Automatic",SQRT(2)*NORMSINV(0.5*(N52+1)),"Not an input")</f>
        <v>0.80126421753706512</v>
      </c>
      <c r="O53" s="22">
        <f>IF(InputDataA_GeneralAssumptions!$F$157="Automatic",SQRT(2)*NORMSINV(0.5*(O52+1)),"Not an input")</f>
        <v>0.80126421753706512</v>
      </c>
      <c r="P53" s="22">
        <f>IF(InputDataA_GeneralAssumptions!$F$157="Automatic",SQRT(2)*NORMSINV(0.5*(P52+1)),"Not an input")</f>
        <v>0.80126421753706512</v>
      </c>
      <c r="Q53" s="22">
        <f>IF(InputDataA_GeneralAssumptions!$F$157="Automatic",SQRT(2)*NORMSINV(0.5*(Q52+1)),"Not an input")</f>
        <v>0.80126421753706512</v>
      </c>
      <c r="R53" s="22">
        <f>IF(InputDataA_GeneralAssumptions!$F$157="Automatic",SQRT(2)*NORMSINV(0.5*(R52+1)),"Not an input")</f>
        <v>0.80126421753706512</v>
      </c>
      <c r="S53" s="22">
        <f>IF(InputDataA_GeneralAssumptions!$F$157="Automatic",SQRT(2)*NORMSINV(0.5*(S52+1)),"Not an input")</f>
        <v>0.80126421753706512</v>
      </c>
      <c r="T53" s="22">
        <f>IF(InputDataA_GeneralAssumptions!$F$157="Automatic",SQRT(2)*NORMSINV(0.5*(T52+1)),"Not an input")</f>
        <v>0.80126421753706512</v>
      </c>
      <c r="U53" s="22">
        <f>IF(InputDataA_GeneralAssumptions!$F$157="Automatic",SQRT(2)*NORMSINV(0.5*(U52+1)),"Not an input")</f>
        <v>0.80126421753706512</v>
      </c>
      <c r="V53" s="22">
        <f>IF(InputDataA_GeneralAssumptions!$F$157="Automatic",SQRT(2)*NORMSINV(0.5*(V52+1)),"Not an input")</f>
        <v>0.80126421753706512</v>
      </c>
      <c r="W53" s="22">
        <f>IF(InputDataA_GeneralAssumptions!$F$157="Automatic",SQRT(2)*NORMSINV(0.5*(W52+1)),"Not an input")</f>
        <v>0.80126421753706512</v>
      </c>
      <c r="X53" s="22">
        <f>IF(InputDataA_GeneralAssumptions!$F$157="Automatic",SQRT(2)*NORMSINV(0.5*(X52+1)),"Not an input")</f>
        <v>0.80126421753706512</v>
      </c>
      <c r="Y53" s="22">
        <f>IF(InputDataA_GeneralAssumptions!$F$157="Automatic",SQRT(2)*NORMSINV(0.5*(Y52+1)),"Not an input")</f>
        <v>0.80126421753706512</v>
      </c>
      <c r="Z53" s="22">
        <f>IF(InputDataA_GeneralAssumptions!$F$157="Automatic",SQRT(2)*NORMSINV(0.5*(Z52+1)),"Not an input")</f>
        <v>0.80126421753706512</v>
      </c>
      <c r="AA53" s="22">
        <f>IF(InputDataA_GeneralAssumptions!$F$157="Automatic",SQRT(2)*NORMSINV(0.5*(AA52+1)),"Not an input")</f>
        <v>0.80126421753706512</v>
      </c>
      <c r="AB53" s="22">
        <f>IF(InputDataA_GeneralAssumptions!$F$157="Automatic",SQRT(2)*NORMSINV(0.5*(AB52+1)),"Not an input")</f>
        <v>0.80126421753706512</v>
      </c>
      <c r="AC53" s="22">
        <f>IF(InputDataA_GeneralAssumptions!$F$157="Automatic",SQRT(2)*NORMSINV(0.5*(AC52+1)),"Not an input")</f>
        <v>0.80126421753706512</v>
      </c>
      <c r="AD53" s="22">
        <f>IF(InputDataA_GeneralAssumptions!$F$157="Automatic",SQRT(2)*NORMSINV(0.5*(AD52+1)),"Not an input")</f>
        <v>0.80126421753706512</v>
      </c>
      <c r="AE53" s="22">
        <f>IF(InputDataA_GeneralAssumptions!$F$157="Automatic",SQRT(2)*NORMSINV(0.5*(AE52+1)),"Not an input")</f>
        <v>0.80126421753706512</v>
      </c>
      <c r="AF53" s="22">
        <f>IF(InputDataA_GeneralAssumptions!$F$157="Automatic",SQRT(2)*NORMSINV(0.5*(AF52+1)),"Not an input")</f>
        <v>0.80126421753706512</v>
      </c>
      <c r="AG53" s="22">
        <f>IF(InputDataA_GeneralAssumptions!$F$157="Automatic",SQRT(2)*NORMSINV(0.5*(AG52+1)),"Not an input")</f>
        <v>0.80126421753706512</v>
      </c>
      <c r="AH53" s="22">
        <f>IF(InputDataA_GeneralAssumptions!$F$157="Automatic",SQRT(2)*NORMSINV(0.5*(AH52+1)),"Not an input")</f>
        <v>0.80126421753706512</v>
      </c>
      <c r="AI53" s="22">
        <f>IF(InputDataA_GeneralAssumptions!$F$157="Automatic",SQRT(2)*NORMSINV(0.5*(AI52+1)),"Not an input")</f>
        <v>0.80126421753706512</v>
      </c>
      <c r="AJ53" s="22">
        <f>IF(InputDataA_GeneralAssumptions!$F$157="Automatic",SQRT(2)*NORMSINV(0.5*(AJ52+1)),"Not an input")</f>
        <v>0.80126421753706512</v>
      </c>
      <c r="AK53" s="22">
        <f>IF(InputDataA_GeneralAssumptions!$F$157="Automatic",SQRT(2)*NORMSINV(0.5*(AK52+1)),"Not an input")</f>
        <v>0.80126421753706512</v>
      </c>
      <c r="AL53" s="22">
        <f>IF(InputDataA_GeneralAssumptions!$F$157="Automatic",SQRT(2)*NORMSINV(0.5*(AL52+1)),"Not an input")</f>
        <v>0.80126421753706512</v>
      </c>
      <c r="AM53" s="22">
        <f>IF(InputDataA_GeneralAssumptions!$F$157="Automatic",SQRT(2)*NORMSINV(0.5*(AM52+1)),"Not an input")</f>
        <v>0.80126421753706512</v>
      </c>
      <c r="AN53" s="22">
        <f>IF(InputDataA_GeneralAssumptions!$F$157="Automatic",SQRT(2)*NORMSINV(0.5*(AN52+1)),"Not an input")</f>
        <v>0.80126421753706512</v>
      </c>
      <c r="AO53" s="22">
        <f>IF(InputDataA_GeneralAssumptions!$F$157="Automatic",SQRT(2)*NORMSINV(0.5*(AO52+1)),"Not an input")</f>
        <v>0.80126421753706512</v>
      </c>
      <c r="AP53" s="22">
        <f>IF(InputDataA_GeneralAssumptions!$F$157="Automatic",SQRT(2)*NORMSINV(0.5*(AP52+1)),"Not an input")</f>
        <v>0.80126421753706512</v>
      </c>
      <c r="AQ53" s="22">
        <f>IF(InputDataA_GeneralAssumptions!$F$157="Automatic",SQRT(2)*NORMSINV(0.5*(AQ52+1)),"Not an input")</f>
        <v>0.80126421753706512</v>
      </c>
      <c r="AR53" s="22">
        <f>IF(InputDataA_GeneralAssumptions!$F$157="Automatic",SQRT(2)*NORMSINV(0.5*(AR52+1)),"Not an input")</f>
        <v>0.80126421753706512</v>
      </c>
      <c r="AS53" s="22">
        <f>IF(InputDataA_GeneralAssumptions!$F$157="Automatic",SQRT(2)*NORMSINV(0.5*(AS52+1)),"Not an input")</f>
        <v>0.80126421753706512</v>
      </c>
      <c r="AT53" s="22">
        <f>IF(InputDataA_GeneralAssumptions!$F$157="Automatic",SQRT(2)*NORMSINV(0.5*(AT52+1)),"Not an input")</f>
        <v>0.80126421753706512</v>
      </c>
      <c r="AU53" s="22">
        <f>IF(InputDataA_GeneralAssumptions!$F$157="Automatic",SQRT(2)*NORMSINV(0.5*(AU52+1)),"Not an input")</f>
        <v>0.80126421753706512</v>
      </c>
      <c r="AV53" s="22">
        <f>IF(InputDataA_GeneralAssumptions!$F$157="Automatic",SQRT(2)*NORMSINV(0.5*(AV52+1)),"Not an input")</f>
        <v>0.80126421753706512</v>
      </c>
      <c r="AW53" s="22">
        <f>IF(InputDataA_GeneralAssumptions!$F$157="Automatic",SQRT(2)*NORMSINV(0.5*(AW52+1)),"Not an input")</f>
        <v>0.80126421753706512</v>
      </c>
      <c r="AX53" s="22">
        <f>IF(InputDataA_GeneralAssumptions!$F$157="Automatic",SQRT(2)*NORMSINV(0.5*(AX52+1)),"Not an input")</f>
        <v>0.80126421753706512</v>
      </c>
      <c r="AY53" s="22">
        <f>IF(InputDataA_GeneralAssumptions!$F$157="Automatic",SQRT(2)*NORMSINV(0.5*(AY52+1)),"Not an input")</f>
        <v>0.80126421753706512</v>
      </c>
      <c r="AZ53" s="22">
        <f>IF(InputDataA_GeneralAssumptions!$F$157="Automatic",SQRT(2)*NORMSINV(0.5*(AZ52+1)),"Not an input")</f>
        <v>0.80126421753706512</v>
      </c>
      <c r="BA53" s="22">
        <f>IF(InputDataA_GeneralAssumptions!$F$157="Automatic",SQRT(2)*NORMSINV(0.5*(BA52+1)),"Not an input")</f>
        <v>0.80126421753706512</v>
      </c>
      <c r="BB53" s="22">
        <f>IF(InputDataA_GeneralAssumptions!$F$157="Automatic",SQRT(2)*NORMSINV(0.5*(BB52+1)),"Not an input")</f>
        <v>0.80126421753706512</v>
      </c>
      <c r="BC53" s="22">
        <f>IF(InputDataA_GeneralAssumptions!$F$157="Automatic",SQRT(2)*NORMSINV(0.5*(BC52+1)),"Not an input")</f>
        <v>0.80126421753706512</v>
      </c>
      <c r="BD53" s="22">
        <f>IF(InputDataA_GeneralAssumptions!$F$157="Automatic",SQRT(2)*NORMSINV(0.5*(BD52+1)),"Not an input")</f>
        <v>0.80126421753706512</v>
      </c>
      <c r="BE53" s="22">
        <f>IF(InputDataA_GeneralAssumptions!$F$157="Automatic",SQRT(2)*NORMSINV(0.5*(BE52+1)),"Not an input")</f>
        <v>0.80126421753706512</v>
      </c>
      <c r="BF53" s="22">
        <f>IF(InputDataA_GeneralAssumptions!$F$157="Automatic",SQRT(2)*NORMSINV(0.5*(BF52+1)),"Not an input")</f>
        <v>0.80126421753706512</v>
      </c>
      <c r="BG53" s="22">
        <f>IF(InputDataA_GeneralAssumptions!$F$157="Automatic",SQRT(2)*NORMSINV(0.5*(BG52+1)),"Not an input")</f>
        <v>0.80126421753706512</v>
      </c>
      <c r="BH53" s="22">
        <f>IF(InputDataA_GeneralAssumptions!$F$157="Automatic",SQRT(2)*NORMSINV(0.5*(BH52+1)),"Not an input")</f>
        <v>0.80126421753706512</v>
      </c>
      <c r="BI53" s="22">
        <f>IF(InputDataA_GeneralAssumptions!$F$157="Automatic",SQRT(2)*NORMSINV(0.5*(BI52+1)),"Not an input")</f>
        <v>0.80126421753706512</v>
      </c>
      <c r="BJ53" s="22">
        <f>IF(InputDataA_GeneralAssumptions!$F$157="Automatic",SQRT(2)*NORMSINV(0.5*(BJ52+1)),"Not an input")</f>
        <v>0.80126421753706512</v>
      </c>
      <c r="BK53" s="22">
        <f>IF(InputDataA_GeneralAssumptions!$F$157="Automatic",SQRT(2)*NORMSINV(0.5*(BK52+1)),"Not an input")</f>
        <v>0.80126421753706512</v>
      </c>
      <c r="BL53" s="22">
        <f>IF(InputDataA_GeneralAssumptions!$F$157="Automatic",SQRT(2)*NORMSINV(0.5*(BL52+1)),"Not an input")</f>
        <v>0.80126421753706512</v>
      </c>
      <c r="BM53" s="22">
        <f>IF(InputDataA_GeneralAssumptions!$F$157="Automatic",SQRT(2)*NORMSINV(0.5*(BM52+1)),"Not an input")</f>
        <v>0.80126421753706512</v>
      </c>
      <c r="BN53" s="22">
        <f>IF(InputDataA_GeneralAssumptions!$F$157="Automatic",SQRT(2)*NORMSINV(0.5*(BN52+1)),"Not an input")</f>
        <v>0.80126421753706512</v>
      </c>
      <c r="BO53" s="22">
        <f>IF(InputDataA_GeneralAssumptions!$F$157="Automatic",SQRT(2)*NORMSINV(0.5*(BO52+1)),"Not an input")</f>
        <v>0.80126421753706512</v>
      </c>
      <c r="BP53" s="22">
        <f>IF(InputDataA_GeneralAssumptions!$F$157="Automatic",SQRT(2)*NORMSINV(0.5*(BP52+1)),"Not an input")</f>
        <v>0.80126421753706512</v>
      </c>
      <c r="BQ53" s="22">
        <f>IF(InputDataA_GeneralAssumptions!$F$157="Automatic",SQRT(2)*NORMSINV(0.5*(BQ52+1)),"Not an input")</f>
        <v>0.80126421753706512</v>
      </c>
      <c r="BR53" s="22">
        <f>IF(InputDataA_GeneralAssumptions!$F$157="Automatic",SQRT(2)*NORMSINV(0.5*(BR52+1)),"Not an input")</f>
        <v>0.80126421753706512</v>
      </c>
      <c r="BS53" s="22">
        <f>IF(InputDataA_GeneralAssumptions!$F$157="Automatic",SQRT(2)*NORMSINV(0.5*(BS52+1)),"Not an input")</f>
        <v>0.80126421753706512</v>
      </c>
    </row>
    <row r="54" spans="1:71">
      <c r="C54" s="270" t="str">
        <f>IF($B$1=4,"GDP per capita target","Poverty Headcount Rate target")</f>
        <v>Poverty Headcount Rate target</v>
      </c>
      <c r="D54" s="45" t="s">
        <v>707</v>
      </c>
      <c r="E54" s="272">
        <f>IF($B$1=4,E58,E62)</f>
        <v>0.42</v>
      </c>
      <c r="F54" s="272">
        <f>IF($B$1=4,F58,F62)</f>
        <v>0.43304796062554018</v>
      </c>
      <c r="G54" s="272">
        <f t="shared" ref="G54:AJ54" si="472">IF($B$1=4,G58,G62)</f>
        <v>0.44606804612248796</v>
      </c>
      <c r="H54" s="272">
        <f t="shared" si="472"/>
        <v>0.45906823367008143</v>
      </c>
      <c r="I54" s="272">
        <f t="shared" si="472"/>
        <v>0.47201450300889652</v>
      </c>
      <c r="J54" s="272">
        <f t="shared" si="472"/>
        <v>0.48489451385283616</v>
      </c>
      <c r="K54" s="272">
        <f t="shared" si="472"/>
        <v>0.49769637148980145</v>
      </c>
      <c r="L54" s="272">
        <f>IF($B$1=4,L58,L62)</f>
        <v>0.51040864519010998</v>
      </c>
      <c r="M54" s="272">
        <f t="shared" si="472"/>
        <v>0.52302038410915119</v>
      </c>
      <c r="N54" s="272">
        <f t="shared" si="472"/>
        <v>0.53551105471981431</v>
      </c>
      <c r="O54" s="272">
        <f t="shared" si="472"/>
        <v>0.54788098812497976</v>
      </c>
      <c r="P54" s="272">
        <f t="shared" si="472"/>
        <v>0.56011090219734694</v>
      </c>
      <c r="Q54" s="272">
        <f t="shared" si="472"/>
        <v>0.5721922438885132</v>
      </c>
      <c r="R54" s="272">
        <f t="shared" si="472"/>
        <v>0.58411701636726421</v>
      </c>
      <c r="S54" s="272">
        <f t="shared" si="472"/>
        <v>0.59588727485163329</v>
      </c>
      <c r="T54" s="272">
        <f t="shared" si="472"/>
        <v>0.6074957335609239</v>
      </c>
      <c r="U54" s="272">
        <f t="shared" si="472"/>
        <v>0.61893562622864329</v>
      </c>
      <c r="V54" s="272">
        <f t="shared" si="472"/>
        <v>0.63019161457879225</v>
      </c>
      <c r="W54" s="272">
        <f t="shared" si="472"/>
        <v>0.64126733782093881</v>
      </c>
      <c r="X54" s="272">
        <f t="shared" si="472"/>
        <v>0.65215757422752574</v>
      </c>
      <c r="Y54" s="272">
        <f t="shared" si="472"/>
        <v>0.6628489525671829</v>
      </c>
      <c r="Z54" s="272">
        <f t="shared" si="472"/>
        <v>0.67333769557564183</v>
      </c>
      <c r="AA54" s="272">
        <f t="shared" si="472"/>
        <v>0.68362885632021841</v>
      </c>
      <c r="AB54" s="272">
        <f t="shared" si="472"/>
        <v>0.69371097457385478</v>
      </c>
      <c r="AC54" s="272">
        <f t="shared" si="472"/>
        <v>0.70358972309674905</v>
      </c>
      <c r="AD54" s="272">
        <f t="shared" si="472"/>
        <v>0.71325485774451047</v>
      </c>
      <c r="AE54" s="272">
        <f t="shared" si="472"/>
        <v>0.72271260692177808</v>
      </c>
      <c r="AF54" s="272">
        <f t="shared" si="472"/>
        <v>0.73196142811487164</v>
      </c>
      <c r="AG54" s="272">
        <f t="shared" si="472"/>
        <v>0.74098542090647523</v>
      </c>
      <c r="AH54" s="272">
        <f t="shared" si="472"/>
        <v>0.74978479378465646</v>
      </c>
      <c r="AI54" s="272" t="e">
        <f t="shared" si="472"/>
        <v>#VALUE!</v>
      </c>
      <c r="AJ54" s="272" t="e">
        <f t="shared" si="472"/>
        <v>#VALUE!</v>
      </c>
      <c r="AK54" s="272" t="e">
        <f t="shared" ref="AK54:AL54" si="473">IF($B$1=4,AK58,AK62)</f>
        <v>#VALUE!</v>
      </c>
      <c r="AL54" s="272" t="e">
        <f t="shared" si="473"/>
        <v>#VALUE!</v>
      </c>
      <c r="AM54" s="272" t="e">
        <f t="shared" ref="AM54:BS54" si="474">IF($B$1=4,AM58,AM62)</f>
        <v>#VALUE!</v>
      </c>
      <c r="AN54" s="272" t="e">
        <f t="shared" si="474"/>
        <v>#VALUE!</v>
      </c>
      <c r="AO54" s="272" t="e">
        <f t="shared" si="474"/>
        <v>#VALUE!</v>
      </c>
      <c r="AP54" s="272" t="e">
        <f t="shared" si="474"/>
        <v>#VALUE!</v>
      </c>
      <c r="AQ54" s="272" t="e">
        <f t="shared" si="474"/>
        <v>#VALUE!</v>
      </c>
      <c r="AR54" s="272" t="e">
        <f t="shared" si="474"/>
        <v>#VALUE!</v>
      </c>
      <c r="AS54" s="272" t="e">
        <f t="shared" si="474"/>
        <v>#VALUE!</v>
      </c>
      <c r="AT54" s="272" t="e">
        <f t="shared" si="474"/>
        <v>#VALUE!</v>
      </c>
      <c r="AU54" s="272" t="e">
        <f t="shared" si="474"/>
        <v>#VALUE!</v>
      </c>
      <c r="AV54" s="272" t="e">
        <f t="shared" si="474"/>
        <v>#VALUE!</v>
      </c>
      <c r="AW54" s="272" t="e">
        <f t="shared" si="474"/>
        <v>#VALUE!</v>
      </c>
      <c r="AX54" s="272" t="e">
        <f t="shared" si="474"/>
        <v>#VALUE!</v>
      </c>
      <c r="AY54" s="272" t="e">
        <f t="shared" si="474"/>
        <v>#VALUE!</v>
      </c>
      <c r="AZ54" s="272" t="e">
        <f t="shared" si="474"/>
        <v>#VALUE!</v>
      </c>
      <c r="BA54" s="272" t="e">
        <f t="shared" si="474"/>
        <v>#VALUE!</v>
      </c>
      <c r="BB54" s="272" t="e">
        <f t="shared" si="474"/>
        <v>#VALUE!</v>
      </c>
      <c r="BC54" s="272" t="e">
        <f t="shared" si="474"/>
        <v>#VALUE!</v>
      </c>
      <c r="BD54" s="272" t="e">
        <f t="shared" si="474"/>
        <v>#VALUE!</v>
      </c>
      <c r="BE54" s="272" t="e">
        <f t="shared" si="474"/>
        <v>#VALUE!</v>
      </c>
      <c r="BF54" s="272" t="e">
        <f t="shared" si="474"/>
        <v>#VALUE!</v>
      </c>
      <c r="BG54" s="272" t="e">
        <f t="shared" si="474"/>
        <v>#VALUE!</v>
      </c>
      <c r="BH54" s="272" t="e">
        <f t="shared" si="474"/>
        <v>#VALUE!</v>
      </c>
      <c r="BI54" s="272" t="e">
        <f t="shared" si="474"/>
        <v>#VALUE!</v>
      </c>
      <c r="BJ54" s="272" t="e">
        <f t="shared" si="474"/>
        <v>#VALUE!</v>
      </c>
      <c r="BK54" s="272" t="e">
        <f t="shared" si="474"/>
        <v>#VALUE!</v>
      </c>
      <c r="BL54" s="272" t="e">
        <f t="shared" si="474"/>
        <v>#VALUE!</v>
      </c>
      <c r="BM54" s="272" t="e">
        <f t="shared" si="474"/>
        <v>#VALUE!</v>
      </c>
      <c r="BN54" s="272" t="e">
        <f t="shared" si="474"/>
        <v>#VALUE!</v>
      </c>
      <c r="BO54" s="272" t="e">
        <f t="shared" si="474"/>
        <v>#VALUE!</v>
      </c>
      <c r="BP54" s="272" t="e">
        <f t="shared" si="474"/>
        <v>#VALUE!</v>
      </c>
      <c r="BQ54" s="272" t="e">
        <f t="shared" si="474"/>
        <v>#VALUE!</v>
      </c>
      <c r="BR54" s="272" t="e">
        <f t="shared" si="474"/>
        <v>#VALUE!</v>
      </c>
      <c r="BS54" s="272" t="e">
        <f t="shared" si="474"/>
        <v>#VALUE!</v>
      </c>
    </row>
    <row r="55" spans="1:71">
      <c r="A55"/>
      <c r="C55" s="2" t="s">
        <v>676</v>
      </c>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row>
    <row r="56" spans="1:71">
      <c r="C56" s="201" t="s">
        <v>666</v>
      </c>
      <c r="D56" s="45" t="s">
        <v>708</v>
      </c>
      <c r="E56" s="22" t="str">
        <f>IF($B$1=4,IF(InputDataA_GeneralAssumptions!$F$157="Automatic",LN($D$63)-E53*NORMSINV(E6),"Not an input"),"not target")</f>
        <v>not target</v>
      </c>
      <c r="F56" s="22" t="str">
        <f>IF($B$1=4,IF(InputDataA_GeneralAssumptions!$F$157="Automatic",LN($D$63)-F53*NORMSINV(F6),"Not an input"),"not target")</f>
        <v>not target</v>
      </c>
      <c r="G56" s="22" t="str">
        <f>IF($B$1=4,IF(InputDataA_GeneralAssumptions!$F$157="Automatic",LN($D$63)-G53*NORMSINV(G6),"Not an input"),"not target")</f>
        <v>not target</v>
      </c>
      <c r="H56" s="22" t="str">
        <f>IF($B$1=4,IF(InputDataA_GeneralAssumptions!$F$157="Automatic",LN($D$63)-H53*NORMSINV(H6),"Not an input"),"not target")</f>
        <v>not target</v>
      </c>
      <c r="I56" s="22" t="str">
        <f>IF($B$1=4,IF(InputDataA_GeneralAssumptions!$F$157="Automatic",LN($D$63)-I53*NORMSINV(I6),"Not an input"),"not target")</f>
        <v>not target</v>
      </c>
      <c r="J56" s="22" t="str">
        <f>IF($B$1=4,IF(InputDataA_GeneralAssumptions!$F$157="Automatic",LN($D$63)-J53*NORMSINV(J6),"Not an input"),"not target")</f>
        <v>not target</v>
      </c>
      <c r="K56" s="22" t="str">
        <f>IF($B$1=4,IF(InputDataA_GeneralAssumptions!$F$157="Automatic",LN($D$63)-K53*NORMSINV(K6),"Not an input"),"not target")</f>
        <v>not target</v>
      </c>
      <c r="L56" s="22" t="str">
        <f>IF($B$1=4,IF(InputDataA_GeneralAssumptions!$F$157="Automatic",LN($D$63)-L53*NORMSINV(L6),"Not an input"),"not target")</f>
        <v>not target</v>
      </c>
      <c r="M56" s="22" t="str">
        <f>IF($B$1=4,IF(InputDataA_GeneralAssumptions!$F$157="Automatic",LN($D$63)-M53*NORMSINV(M6),"Not an input"),"not target")</f>
        <v>not target</v>
      </c>
      <c r="N56" s="22" t="str">
        <f>IF($B$1=4,IF(InputDataA_GeneralAssumptions!$F$157="Automatic",LN($D$63)-N53*NORMSINV(N6),"Not an input"),"not target")</f>
        <v>not target</v>
      </c>
      <c r="O56" s="22" t="str">
        <f>IF($B$1=4,IF(InputDataA_GeneralAssumptions!$F$157="Automatic",LN($D$63)-O53*NORMSINV(O6),"Not an input"),"not target")</f>
        <v>not target</v>
      </c>
      <c r="P56" s="22" t="str">
        <f>IF($B$1=4,IF(InputDataA_GeneralAssumptions!$F$157="Automatic",LN($D$63)-P53*NORMSINV(P6),"Not an input"),"not target")</f>
        <v>not target</v>
      </c>
      <c r="Q56" s="22" t="str">
        <f>IF($B$1=4,IF(InputDataA_GeneralAssumptions!$F$157="Automatic",LN($D$63)-Q53*NORMSINV(Q6),"Not an input"),"not target")</f>
        <v>not target</v>
      </c>
      <c r="R56" s="22" t="str">
        <f>IF($B$1=4,IF(InputDataA_GeneralAssumptions!$F$157="Automatic",LN($D$63)-R53*NORMSINV(R6),"Not an input"),"not target")</f>
        <v>not target</v>
      </c>
      <c r="S56" s="22" t="str">
        <f>IF($B$1=4,IF(InputDataA_GeneralAssumptions!$F$157="Automatic",LN($D$63)-S53*NORMSINV(S6),"Not an input"),"not target")</f>
        <v>not target</v>
      </c>
      <c r="T56" s="22" t="str">
        <f>IF($B$1=4,IF(InputDataA_GeneralAssumptions!$F$157="Automatic",LN($D$63)-T53*NORMSINV(T6),"Not an input"),"not target")</f>
        <v>not target</v>
      </c>
      <c r="U56" s="22" t="str">
        <f>IF($B$1=4,IF(InputDataA_GeneralAssumptions!$F$157="Automatic",LN($D$63)-U53*NORMSINV(U6),"Not an input"),"not target")</f>
        <v>not target</v>
      </c>
      <c r="V56" s="22" t="str">
        <f>IF($B$1=4,IF(InputDataA_GeneralAssumptions!$F$157="Automatic",LN($D$63)-V53*NORMSINV(V6),"Not an input"),"not target")</f>
        <v>not target</v>
      </c>
      <c r="W56" s="22" t="str">
        <f>IF($B$1=4,IF(InputDataA_GeneralAssumptions!$F$157="Automatic",LN($D$63)-W53*NORMSINV(W6),"Not an input"),"not target")</f>
        <v>not target</v>
      </c>
      <c r="X56" s="22" t="str">
        <f>IF($B$1=4,IF(InputDataA_GeneralAssumptions!$F$157="Automatic",LN($D$63)-X53*NORMSINV(X6),"Not an input"),"not target")</f>
        <v>not target</v>
      </c>
      <c r="Y56" s="22" t="str">
        <f>IF($B$1=4,IF(InputDataA_GeneralAssumptions!$F$157="Automatic",LN($D$63)-Y53*NORMSINV(Y6),"Not an input"),"not target")</f>
        <v>not target</v>
      </c>
      <c r="Z56" s="22" t="str">
        <f>IF($B$1=4,IF(InputDataA_GeneralAssumptions!$F$157="Automatic",LN($D$63)-Z53*NORMSINV(Z6),"Not an input"),"not target")</f>
        <v>not target</v>
      </c>
      <c r="AA56" s="22" t="str">
        <f>IF($B$1=4,IF(InputDataA_GeneralAssumptions!$F$157="Automatic",LN($D$63)-AA53*NORMSINV(AA6),"Not an input"),"not target")</f>
        <v>not target</v>
      </c>
      <c r="AB56" s="22" t="str">
        <f>IF($B$1=4,IF(InputDataA_GeneralAssumptions!$F$157="Automatic",LN($D$63)-AB53*NORMSINV(AB6),"Not an input"),"not target")</f>
        <v>not target</v>
      </c>
      <c r="AC56" s="22" t="str">
        <f>IF($B$1=4,IF(InputDataA_GeneralAssumptions!$F$157="Automatic",LN($D$63)-AC53*NORMSINV(AC6),"Not an input"),"not target")</f>
        <v>not target</v>
      </c>
      <c r="AD56" s="22" t="str">
        <f>IF($B$1=4,IF(InputDataA_GeneralAssumptions!$F$157="Automatic",LN($D$63)-AD53*NORMSINV(AD6),"Not an input"),"not target")</f>
        <v>not target</v>
      </c>
      <c r="AE56" s="22" t="str">
        <f>IF($B$1=4,IF(InputDataA_GeneralAssumptions!$F$157="Automatic",LN($D$63)-AE53*NORMSINV(AE6),"Not an input"),"not target")</f>
        <v>not target</v>
      </c>
      <c r="AF56" s="22" t="str">
        <f>IF($B$1=4,IF(InputDataA_GeneralAssumptions!$F$157="Automatic",LN($D$63)-AF53*NORMSINV(AF6),"Not an input"),"not target")</f>
        <v>not target</v>
      </c>
      <c r="AG56" s="22" t="str">
        <f>IF($B$1=4,IF(InputDataA_GeneralAssumptions!$F$157="Automatic",LN($D$63)-AG53*NORMSINV(AG6),"Not an input"),"not target")</f>
        <v>not target</v>
      </c>
      <c r="AH56" s="22" t="str">
        <f>IF($B$1=4,IF(InputDataA_GeneralAssumptions!$F$157="Automatic",LN($D$63)-AH53*NORMSINV(AH6),"Not an input"),"not target")</f>
        <v>not target</v>
      </c>
      <c r="AI56" s="22" t="str">
        <f>IF($B$1=4,IF(InputDataA_GeneralAssumptions!$F$157="Automatic",LN($D$63)-AI53*NORMSINV(AI6),"Not an input"),"not target")</f>
        <v>not target</v>
      </c>
      <c r="AJ56" s="22" t="str">
        <f>IF($B$1=4,IF(InputDataA_GeneralAssumptions!$F$157="Automatic",LN($D$63)-AJ53*NORMSINV(AJ6),"Not an input"),"not target")</f>
        <v>not target</v>
      </c>
      <c r="AK56" s="22" t="str">
        <f>IF($B$1=4,IF(InputDataA_GeneralAssumptions!$F$157="Automatic",LN($D$63)-AK53*NORMSINV(AK6),"Not an input"),"not target")</f>
        <v>not target</v>
      </c>
      <c r="AL56" s="22" t="str">
        <f>IF($B$1=4,IF(InputDataA_GeneralAssumptions!$F$157="Automatic",LN($D$63)-AL53*NORMSINV(AL6),"Not an input"),"not target")</f>
        <v>not target</v>
      </c>
      <c r="AM56" s="22" t="str">
        <f>IF($B$1=4,IF(InputDataA_GeneralAssumptions!$F$157="Automatic",LN($D$63)-AM53*NORMSINV(AM6),"Not an input"),"not target")</f>
        <v>not target</v>
      </c>
      <c r="AN56" s="22" t="str">
        <f>IF($B$1=4,IF(InputDataA_GeneralAssumptions!$F$157="Automatic",LN($D$63)-AN53*NORMSINV(AN6),"Not an input"),"not target")</f>
        <v>not target</v>
      </c>
      <c r="AO56" s="22" t="str">
        <f>IF($B$1=4,IF(InputDataA_GeneralAssumptions!$F$157="Automatic",LN($D$63)-AO53*NORMSINV(AO6),"Not an input"),"not target")</f>
        <v>not target</v>
      </c>
      <c r="AP56" s="22" t="str">
        <f>IF($B$1=4,IF(InputDataA_GeneralAssumptions!$F$157="Automatic",LN($D$63)-AP53*NORMSINV(AP6),"Not an input"),"not target")</f>
        <v>not target</v>
      </c>
      <c r="AQ56" s="22" t="str">
        <f>IF($B$1=4,IF(InputDataA_GeneralAssumptions!$F$157="Automatic",LN($D$63)-AQ53*NORMSINV(AQ6),"Not an input"),"not target")</f>
        <v>not target</v>
      </c>
      <c r="AR56" s="22" t="str">
        <f>IF($B$1=4,IF(InputDataA_GeneralAssumptions!$F$157="Automatic",LN($D$63)-AR53*NORMSINV(AR6),"Not an input"),"not target")</f>
        <v>not target</v>
      </c>
      <c r="AS56" s="22" t="str">
        <f>IF($B$1=4,IF(InputDataA_GeneralAssumptions!$F$157="Automatic",LN($D$63)-AS53*NORMSINV(AS6),"Not an input"),"not target")</f>
        <v>not target</v>
      </c>
      <c r="AT56" s="22" t="str">
        <f>IF($B$1=4,IF(InputDataA_GeneralAssumptions!$F$157="Automatic",LN($D$63)-AT53*NORMSINV(AT6),"Not an input"),"not target")</f>
        <v>not target</v>
      </c>
      <c r="AU56" s="22" t="str">
        <f>IF($B$1=4,IF(InputDataA_GeneralAssumptions!$F$157="Automatic",LN($D$63)-AU53*NORMSINV(AU6),"Not an input"),"not target")</f>
        <v>not target</v>
      </c>
      <c r="AV56" s="22" t="str">
        <f>IF($B$1=4,IF(InputDataA_GeneralAssumptions!$F$157="Automatic",LN($D$63)-AV53*NORMSINV(AV6),"Not an input"),"not target")</f>
        <v>not target</v>
      </c>
      <c r="AW56" s="22" t="str">
        <f>IF($B$1=4,IF(InputDataA_GeneralAssumptions!$F$157="Automatic",LN($D$63)-AW53*NORMSINV(AW6),"Not an input"),"not target")</f>
        <v>not target</v>
      </c>
      <c r="AX56" s="22" t="str">
        <f>IF($B$1=4,IF(InputDataA_GeneralAssumptions!$F$157="Automatic",LN($D$63)-AX53*NORMSINV(AX6),"Not an input"),"not target")</f>
        <v>not target</v>
      </c>
      <c r="AY56" s="22" t="str">
        <f>IF($B$1=4,IF(InputDataA_GeneralAssumptions!$F$157="Automatic",LN($D$63)-AY53*NORMSINV(AY6),"Not an input"),"not target")</f>
        <v>not target</v>
      </c>
      <c r="AZ56" s="22" t="str">
        <f>IF($B$1=4,IF(InputDataA_GeneralAssumptions!$F$157="Automatic",LN($D$63)-AZ53*NORMSINV(AZ6),"Not an input"),"not target")</f>
        <v>not target</v>
      </c>
      <c r="BA56" s="22" t="str">
        <f>IF($B$1=4,IF(InputDataA_GeneralAssumptions!$F$157="Automatic",LN($D$63)-BA53*NORMSINV(BA6),"Not an input"),"not target")</f>
        <v>not target</v>
      </c>
      <c r="BB56" s="22" t="str">
        <f>IF($B$1=4,IF(InputDataA_GeneralAssumptions!$F$157="Automatic",LN($D$63)-BB53*NORMSINV(BB6),"Not an input"),"not target")</f>
        <v>not target</v>
      </c>
      <c r="BC56" s="22" t="str">
        <f>IF($B$1=4,IF(InputDataA_GeneralAssumptions!$F$157="Automatic",LN($D$63)-BC53*NORMSINV(BC6),"Not an input"),"not target")</f>
        <v>not target</v>
      </c>
      <c r="BD56" s="22" t="str">
        <f>IF($B$1=4,IF(InputDataA_GeneralAssumptions!$F$157="Automatic",LN($D$63)-BD53*NORMSINV(BD6),"Not an input"),"not target")</f>
        <v>not target</v>
      </c>
      <c r="BE56" s="22" t="str">
        <f>IF($B$1=4,IF(InputDataA_GeneralAssumptions!$F$157="Automatic",LN($D$63)-BE53*NORMSINV(BE6),"Not an input"),"not target")</f>
        <v>not target</v>
      </c>
      <c r="BF56" s="22" t="str">
        <f>IF($B$1=4,IF(InputDataA_GeneralAssumptions!$F$157="Automatic",LN($D$63)-BF53*NORMSINV(BF6),"Not an input"),"not target")</f>
        <v>not target</v>
      </c>
      <c r="BG56" s="22" t="str">
        <f>IF($B$1=4,IF(InputDataA_GeneralAssumptions!$F$157="Automatic",LN($D$63)-BG53*NORMSINV(BG6),"Not an input"),"not target")</f>
        <v>not target</v>
      </c>
      <c r="BH56" s="22" t="str">
        <f>IF($B$1=4,IF(InputDataA_GeneralAssumptions!$F$157="Automatic",LN($D$63)-BH53*NORMSINV(BH6),"Not an input"),"not target")</f>
        <v>not target</v>
      </c>
      <c r="BI56" s="22" t="str">
        <f>IF($B$1=4,IF(InputDataA_GeneralAssumptions!$F$157="Automatic",LN($D$63)-BI53*NORMSINV(BI6),"Not an input"),"not target")</f>
        <v>not target</v>
      </c>
      <c r="BJ56" s="22" t="str">
        <f>IF($B$1=4,IF(InputDataA_GeneralAssumptions!$F$157="Automatic",LN($D$63)-BJ53*NORMSINV(BJ6),"Not an input"),"not target")</f>
        <v>not target</v>
      </c>
      <c r="BK56" s="22" t="str">
        <f>IF($B$1=4,IF(InputDataA_GeneralAssumptions!$F$157="Automatic",LN($D$63)-BK53*NORMSINV(BK6),"Not an input"),"not target")</f>
        <v>not target</v>
      </c>
      <c r="BL56" s="22" t="str">
        <f>IF($B$1=4,IF(InputDataA_GeneralAssumptions!$F$157="Automatic",LN($D$63)-BL53*NORMSINV(BL6),"Not an input"),"not target")</f>
        <v>not target</v>
      </c>
      <c r="BM56" s="22" t="str">
        <f>IF($B$1=4,IF(InputDataA_GeneralAssumptions!$F$157="Automatic",LN($D$63)-BM53*NORMSINV(BM6),"Not an input"),"not target")</f>
        <v>not target</v>
      </c>
      <c r="BN56" s="22" t="str">
        <f>IF($B$1=4,IF(InputDataA_GeneralAssumptions!$F$157="Automatic",LN($D$63)-BN53*NORMSINV(BN6),"Not an input"),"not target")</f>
        <v>not target</v>
      </c>
      <c r="BO56" s="22" t="str">
        <f>IF($B$1=4,IF(InputDataA_GeneralAssumptions!$F$157="Automatic",LN($D$63)-BO53*NORMSINV(BO6),"Not an input"),"not target")</f>
        <v>not target</v>
      </c>
      <c r="BP56" s="22" t="str">
        <f>IF($B$1=4,IF(InputDataA_GeneralAssumptions!$F$157="Automatic",LN($D$63)-BP53*NORMSINV(BP6),"Not an input"),"not target")</f>
        <v>not target</v>
      </c>
      <c r="BQ56" s="22" t="str">
        <f>IF($B$1=4,IF(InputDataA_GeneralAssumptions!$F$157="Automatic",LN($D$63)-BQ53*NORMSINV(BQ6),"Not an input"),"not target")</f>
        <v>not target</v>
      </c>
      <c r="BR56" s="22" t="str">
        <f>IF($B$1=4,IF(InputDataA_GeneralAssumptions!$F$157="Automatic",LN($D$63)-BR53*NORMSINV(BR6),"Not an input"),"not target")</f>
        <v>not target</v>
      </c>
      <c r="BS56" s="22" t="str">
        <f>IF($B$1=4,IF(InputDataA_GeneralAssumptions!$F$157="Automatic",LN($D$63)-BS53*NORMSINV(BS6),"Not an input"),"not target")</f>
        <v>not target</v>
      </c>
    </row>
    <row r="57" spans="1:71">
      <c r="C57" s="201" t="s">
        <v>655</v>
      </c>
      <c r="D57" s="45" t="s">
        <v>709</v>
      </c>
      <c r="E57" s="22" t="str">
        <f>IF($B$1=4,IF(InputDataA_GeneralAssumptions!$F$157="Automatic",(1/F53)*NORMDIST((LN($D$63)-(E56))/E53,0,1,FALSE)/NORMSDIST((LN($D$63)-(E56))/E53),InputDataA_GeneralAssumptions!I158),"not target")</f>
        <v>not target</v>
      </c>
      <c r="F57" s="22" t="str">
        <f>IF($B$1=4,IF(InputDataA_GeneralAssumptions!$F$157="Automatic",(1/G53)*NORMDIST((LN($D$63)-(F56))/F53,0,1,FALSE)/NORMSDIST((LN($D$63)-(F56))/F53),InputDataA_GeneralAssumptions!J158),"not target")</f>
        <v>not target</v>
      </c>
      <c r="G57" s="22" t="str">
        <f>IF($B$1=4,IF(InputDataA_GeneralAssumptions!$F$157="Automatic",(1/H53)*NORMDIST((LN($D$63)-(G56))/G53,0,1,FALSE)/NORMSDIST((LN($D$63)-(G56))/G53),InputDataA_GeneralAssumptions!K158),"not target")</f>
        <v>not target</v>
      </c>
      <c r="H57" s="22" t="str">
        <f>IF($B$1=4,IF(InputDataA_GeneralAssumptions!$F$157="Automatic",(1/I53)*NORMDIST((LN($D$63)-(H56))/H53,0,1,FALSE)/NORMSDIST((LN($D$63)-(H56))/H53),InputDataA_GeneralAssumptions!L158),"not target")</f>
        <v>not target</v>
      </c>
      <c r="I57" s="22" t="str">
        <f>IF($B$1=4,IF(InputDataA_GeneralAssumptions!$F$157="Automatic",(1/J53)*NORMDIST((LN($D$63)-(I56))/I53,0,1,FALSE)/NORMSDIST((LN($D$63)-(I56))/I53),InputDataA_GeneralAssumptions!M158),"not target")</f>
        <v>not target</v>
      </c>
      <c r="J57" s="22" t="str">
        <f>IF($B$1=4,IF(InputDataA_GeneralAssumptions!$F$157="Automatic",(1/K53)*NORMDIST((LN($D$63)-(J56))/J53,0,1,FALSE)/NORMSDIST((LN($D$63)-(J56))/J53),InputDataA_GeneralAssumptions!N158),"not target")</f>
        <v>not target</v>
      </c>
      <c r="K57" s="22" t="str">
        <f>IF($B$1=4,IF(InputDataA_GeneralAssumptions!$F$157="Automatic",(1/L53)*NORMDIST((LN($D$63)-(K56))/K53,0,1,FALSE)/NORMSDIST((LN($D$63)-(K56))/K53),InputDataA_GeneralAssumptions!O158),"not target")</f>
        <v>not target</v>
      </c>
      <c r="L57" s="22" t="str">
        <f>IF($B$1=4,IF(InputDataA_GeneralAssumptions!$F$157="Automatic",(1/M53)*NORMDIST((LN($D$63)-(L56))/L53,0,1,FALSE)/NORMSDIST((LN($D$63)-(L56))/L53),InputDataA_GeneralAssumptions!P158),"not target")</f>
        <v>not target</v>
      </c>
      <c r="M57" s="22" t="str">
        <f>IF($B$1=4,IF(InputDataA_GeneralAssumptions!$F$157="Automatic",(1/N53)*NORMDIST((LN($D$63)-(M56))/M53,0,1,FALSE)/NORMSDIST((LN($D$63)-(M56))/M53),InputDataA_GeneralAssumptions!Q158),"not target")</f>
        <v>not target</v>
      </c>
      <c r="N57" s="22" t="str">
        <f>IF($B$1=4,IF(InputDataA_GeneralAssumptions!$F$157="Automatic",(1/O53)*NORMDIST((LN($D$63)-(N56))/N53,0,1,FALSE)/NORMSDIST((LN($D$63)-(N56))/N53),InputDataA_GeneralAssumptions!R158),"not target")</f>
        <v>not target</v>
      </c>
      <c r="O57" s="22" t="str">
        <f>IF($B$1=4,IF(InputDataA_GeneralAssumptions!$F$157="Automatic",(1/P53)*NORMDIST((LN($D$63)-(O56))/O53,0,1,FALSE)/NORMSDIST((LN($D$63)-(O56))/O53),InputDataA_GeneralAssumptions!S158),"not target")</f>
        <v>not target</v>
      </c>
      <c r="P57" s="22" t="str">
        <f>IF($B$1=4,IF(InputDataA_GeneralAssumptions!$F$157="Automatic",(1/Q53)*NORMDIST((LN($D$63)-(P56))/P53,0,1,FALSE)/NORMSDIST((LN($D$63)-(P56))/P53),InputDataA_GeneralAssumptions!T158),"not target")</f>
        <v>not target</v>
      </c>
      <c r="Q57" s="22" t="str">
        <f>IF($B$1=4,IF(InputDataA_GeneralAssumptions!$F$157="Automatic",(1/R53)*NORMDIST((LN($D$63)-(Q56))/Q53,0,1,FALSE)/NORMSDIST((LN($D$63)-(Q56))/Q53),InputDataA_GeneralAssumptions!U158),"not target")</f>
        <v>not target</v>
      </c>
      <c r="R57" s="22" t="str">
        <f>IF($B$1=4,IF(InputDataA_GeneralAssumptions!$F$157="Automatic",(1/S53)*NORMDIST((LN($D$63)-(R56))/R53,0,1,FALSE)/NORMSDIST((LN($D$63)-(R56))/R53),InputDataA_GeneralAssumptions!V158),"not target")</f>
        <v>not target</v>
      </c>
      <c r="S57" s="22" t="str">
        <f>IF($B$1=4,IF(InputDataA_GeneralAssumptions!$F$157="Automatic",(1/T53)*NORMDIST((LN($D$63)-(S56))/S53,0,1,FALSE)/NORMSDIST((LN($D$63)-(S56))/S53),InputDataA_GeneralAssumptions!W158),"not target")</f>
        <v>not target</v>
      </c>
      <c r="T57" s="22" t="str">
        <f>IF($B$1=4,IF(InputDataA_GeneralAssumptions!$F$157="Automatic",(1/U53)*NORMDIST((LN($D$63)-(T56))/T53,0,1,FALSE)/NORMSDIST((LN($D$63)-(T56))/T53),InputDataA_GeneralAssumptions!X158),"not target")</f>
        <v>not target</v>
      </c>
      <c r="U57" s="22" t="str">
        <f>IF($B$1=4,IF(InputDataA_GeneralAssumptions!$F$157="Automatic",(1/V53)*NORMDIST((LN($D$63)-(U56))/U53,0,1,FALSE)/NORMSDIST((LN($D$63)-(U56))/U53),InputDataA_GeneralAssumptions!Y158),"not target")</f>
        <v>not target</v>
      </c>
      <c r="V57" s="22" t="str">
        <f>IF($B$1=4,IF(InputDataA_GeneralAssumptions!$F$157="Automatic",(1/W53)*NORMDIST((LN($D$63)-(V56))/V53,0,1,FALSE)/NORMSDIST((LN($D$63)-(V56))/V53),InputDataA_GeneralAssumptions!Z158),"not target")</f>
        <v>not target</v>
      </c>
      <c r="W57" s="22" t="str">
        <f>IF($B$1=4,IF(InputDataA_GeneralAssumptions!$F$157="Automatic",(1/X53)*NORMDIST((LN($D$63)-(W56))/W53,0,1,FALSE)/NORMSDIST((LN($D$63)-(W56))/W53),InputDataA_GeneralAssumptions!AA158),"not target")</f>
        <v>not target</v>
      </c>
      <c r="X57" s="22" t="str">
        <f>IF($B$1=4,IF(InputDataA_GeneralAssumptions!$F$157="Automatic",(1/Y53)*NORMDIST((LN($D$63)-(X56))/X53,0,1,FALSE)/NORMSDIST((LN($D$63)-(X56))/X53),InputDataA_GeneralAssumptions!AB158),"not target")</f>
        <v>not target</v>
      </c>
      <c r="Y57" s="22" t="str">
        <f>IF($B$1=4,IF(InputDataA_GeneralAssumptions!$F$157="Automatic",(1/Z53)*NORMDIST((LN($D$63)-(Y56))/Y53,0,1,FALSE)/NORMSDIST((LN($D$63)-(Y56))/Y53),InputDataA_GeneralAssumptions!AC158),"not target")</f>
        <v>not target</v>
      </c>
      <c r="Z57" s="22" t="str">
        <f>IF($B$1=4,IF(InputDataA_GeneralAssumptions!$F$157="Automatic",(1/AA53)*NORMDIST((LN($D$63)-(Z56))/Z53,0,1,FALSE)/NORMSDIST((LN($D$63)-(Z56))/Z53),InputDataA_GeneralAssumptions!AD158),"not target")</f>
        <v>not target</v>
      </c>
      <c r="AA57" s="22" t="str">
        <f>IF($B$1=4,IF(InputDataA_GeneralAssumptions!$F$157="Automatic",(1/AB53)*NORMDIST((LN($D$63)-(AA56))/AA53,0,1,FALSE)/NORMSDIST((LN($D$63)-(AA56))/AA53),InputDataA_GeneralAssumptions!AE158),"not target")</f>
        <v>not target</v>
      </c>
      <c r="AB57" s="22" t="str">
        <f>IF($B$1=4,IF(InputDataA_GeneralAssumptions!$F$157="Automatic",(1/AC53)*NORMDIST((LN($D$63)-(AB56))/AB53,0,1,FALSE)/NORMSDIST((LN($D$63)-(AB56))/AB53),InputDataA_GeneralAssumptions!AF158),"not target")</f>
        <v>not target</v>
      </c>
      <c r="AC57" s="22" t="str">
        <f>IF($B$1=4,IF(InputDataA_GeneralAssumptions!$F$157="Automatic",(1/AD53)*NORMDIST((LN($D$63)-(AC56))/AC53,0,1,FALSE)/NORMSDIST((LN($D$63)-(AC56))/AC53),InputDataA_GeneralAssumptions!AG158),"not target")</f>
        <v>not target</v>
      </c>
      <c r="AD57" s="22" t="str">
        <f>IF($B$1=4,IF(InputDataA_GeneralAssumptions!$F$157="Automatic",(1/AE53)*NORMDIST((LN($D$63)-(AD56))/AD53,0,1,FALSE)/NORMSDIST((LN($D$63)-(AD56))/AD53),InputDataA_GeneralAssumptions!AH158),"not target")</f>
        <v>not target</v>
      </c>
      <c r="AE57" s="22" t="str">
        <f>IF($B$1=4,IF(InputDataA_GeneralAssumptions!$F$157="Automatic",(1/AF53)*NORMDIST((LN($D$63)-(AE56))/AE53,0,1,FALSE)/NORMSDIST((LN($D$63)-(AE56))/AE53),InputDataA_GeneralAssumptions!AI158),"not target")</f>
        <v>not target</v>
      </c>
      <c r="AF57" s="22" t="str">
        <f>IF($B$1=4,IF(InputDataA_GeneralAssumptions!$F$157="Automatic",(1/AG53)*NORMDIST((LN($D$63)-(AF56))/AF53,0,1,FALSE)/NORMSDIST((LN($D$63)-(AF56))/AF53),InputDataA_GeneralAssumptions!AJ158),"not target")</f>
        <v>not target</v>
      </c>
      <c r="AG57" s="22" t="str">
        <f>IF($B$1=4,IF(InputDataA_GeneralAssumptions!$F$157="Automatic",(1/AH53)*NORMDIST((LN($D$63)-(AG56))/AG53,0,1,FALSE)/NORMSDIST((LN($D$63)-(AG56))/AG53),InputDataA_GeneralAssumptions!AK158),"not target")</f>
        <v>not target</v>
      </c>
      <c r="AH57" s="22" t="str">
        <f>IF($B$1=4,IF(InputDataA_GeneralAssumptions!$F$157="Automatic",(1/AI53)*NORMDIST((LN($D$63)-(AH56))/AH53,0,1,FALSE)/NORMSDIST((LN($D$63)-(AH56))/AH53),InputDataA_GeneralAssumptions!AL158),"not target")</f>
        <v>not target</v>
      </c>
      <c r="AI57" s="22" t="str">
        <f>IF($B$1=4,IF(InputDataA_GeneralAssumptions!$F$157="Automatic",(1/AJ53)*NORMDIST((LN($D$63)-(AI56))/AI53,0,1,FALSE)/NORMSDIST((LN($D$63)-(AI56))/AI53),InputDataA_GeneralAssumptions!AM158),"not target")</f>
        <v>not target</v>
      </c>
      <c r="AJ57" s="22" t="str">
        <f>IF($B$1=4,IF(InputDataA_GeneralAssumptions!$F$157="Automatic",(1/AK53)*NORMDIST((LN($D$63)-(AJ56))/AJ53,0,1,FALSE)/NORMSDIST((LN($D$63)-(AJ56))/AJ53),InputDataA_GeneralAssumptions!AN158),"not target")</f>
        <v>not target</v>
      </c>
      <c r="AK57" s="22" t="str">
        <f>IF($B$1=4,IF(InputDataA_GeneralAssumptions!$F$157="Automatic",(1/AL53)*NORMDIST((LN($D$63)-(AK56))/AK53,0,1,FALSE)/NORMSDIST((LN($D$63)-(AK56))/AK53),InputDataA_GeneralAssumptions!AO158),"not target")</f>
        <v>not target</v>
      </c>
      <c r="AL57" s="22" t="str">
        <f>IF($B$1=4,IF(InputDataA_GeneralAssumptions!$F$157="Automatic",(1/AM53)*NORMDIST((LN($D$63)-(AL56))/AL53,0,1,FALSE)/NORMSDIST((LN($D$63)-(AL56))/AL53),InputDataA_GeneralAssumptions!AP158),"not target")</f>
        <v>not target</v>
      </c>
      <c r="AM57" s="22" t="str">
        <f>IF($B$1=4,IF(InputDataA_GeneralAssumptions!$F$157="Automatic",(1/AN53)*NORMDIST((LN($D$63)-(AM56))/AM53,0,1,FALSE)/NORMSDIST((LN($D$63)-(AM56))/AM53),InputDataA_GeneralAssumptions!AQ158),"not target")</f>
        <v>not target</v>
      </c>
      <c r="AN57" s="22" t="str">
        <f>IF($B$1=4,IF(InputDataA_GeneralAssumptions!$F$157="Automatic",(1/AO53)*NORMDIST((LN($D$63)-(AN56))/AN53,0,1,FALSE)/NORMSDIST((LN($D$63)-(AN56))/AN53),InputDataA_GeneralAssumptions!AR158),"not target")</f>
        <v>not target</v>
      </c>
      <c r="AO57" s="22" t="str">
        <f>IF($B$1=4,IF(InputDataA_GeneralAssumptions!$F$157="Automatic",(1/AP53)*NORMDIST((LN($D$63)-(AO56))/AO53,0,1,FALSE)/NORMSDIST((LN($D$63)-(AO56))/AO53),InputDataA_GeneralAssumptions!AS158),"not target")</f>
        <v>not target</v>
      </c>
      <c r="AP57" s="22" t="str">
        <f>IF($B$1=4,IF(InputDataA_GeneralAssumptions!$F$157="Automatic",(1/AQ53)*NORMDIST((LN($D$63)-(AP56))/AP53,0,1,FALSE)/NORMSDIST((LN($D$63)-(AP56))/AP53),InputDataA_GeneralAssumptions!AT158),"not target")</f>
        <v>not target</v>
      </c>
      <c r="AQ57" s="22" t="str">
        <f>IF($B$1=4,IF(InputDataA_GeneralAssumptions!$F$157="Automatic",(1/AR53)*NORMDIST((LN($D$63)-(AQ56))/AQ53,0,1,FALSE)/NORMSDIST((LN($D$63)-(AQ56))/AQ53),InputDataA_GeneralAssumptions!AU158),"not target")</f>
        <v>not target</v>
      </c>
      <c r="AR57" s="22" t="str">
        <f>IF($B$1=4,IF(InputDataA_GeneralAssumptions!$F$157="Automatic",(1/AS53)*NORMDIST((LN($D$63)-(AR56))/AR53,0,1,FALSE)/NORMSDIST((LN($D$63)-(AR56))/AR53),InputDataA_GeneralAssumptions!AV158),"not target")</f>
        <v>not target</v>
      </c>
      <c r="AS57" s="22" t="str">
        <f>IF($B$1=4,IF(InputDataA_GeneralAssumptions!$F$157="Automatic",(1/AT53)*NORMDIST((LN($D$63)-(AS56))/AS53,0,1,FALSE)/NORMSDIST((LN($D$63)-(AS56))/AS53),InputDataA_GeneralAssumptions!AW158),"not target")</f>
        <v>not target</v>
      </c>
      <c r="AT57" s="22" t="str">
        <f>IF($B$1=4,IF(InputDataA_GeneralAssumptions!$F$157="Automatic",(1/AU53)*NORMDIST((LN($D$63)-(AT56))/AT53,0,1,FALSE)/NORMSDIST((LN($D$63)-(AT56))/AT53),InputDataA_GeneralAssumptions!AX158),"not target")</f>
        <v>not target</v>
      </c>
      <c r="AU57" s="22" t="str">
        <f>IF($B$1=4,IF(InputDataA_GeneralAssumptions!$F$157="Automatic",(1/AV53)*NORMDIST((LN($D$63)-(AU56))/AU53,0,1,FALSE)/NORMSDIST((LN($D$63)-(AU56))/AU53),InputDataA_GeneralAssumptions!AY158),"not target")</f>
        <v>not target</v>
      </c>
      <c r="AV57" s="22" t="str">
        <f>IF($B$1=4,IF(InputDataA_GeneralAssumptions!$F$157="Automatic",(1/AW53)*NORMDIST((LN($D$63)-(AV56))/AV53,0,1,FALSE)/NORMSDIST((LN($D$63)-(AV56))/AV53),InputDataA_GeneralAssumptions!AZ158),"not target")</f>
        <v>not target</v>
      </c>
      <c r="AW57" s="22" t="str">
        <f>IF($B$1=4,IF(InputDataA_GeneralAssumptions!$F$157="Automatic",(1/AX53)*NORMDIST((LN($D$63)-(AW56))/AW53,0,1,FALSE)/NORMSDIST((LN($D$63)-(AW56))/AW53),InputDataA_GeneralAssumptions!BA158),"not target")</f>
        <v>not target</v>
      </c>
      <c r="AX57" s="22" t="str">
        <f>IF($B$1=4,IF(InputDataA_GeneralAssumptions!$F$157="Automatic",(1/AY53)*NORMDIST((LN($D$63)-(AX56))/AX53,0,1,FALSE)/NORMSDIST((LN($D$63)-(AX56))/AX53),InputDataA_GeneralAssumptions!BB158),"not target")</f>
        <v>not target</v>
      </c>
      <c r="AY57" s="22" t="str">
        <f>IF($B$1=4,IF(InputDataA_GeneralAssumptions!$F$157="Automatic",(1/AZ53)*NORMDIST((LN($D$63)-(AY56))/AY53,0,1,FALSE)/NORMSDIST((LN($D$63)-(AY56))/AY53),InputDataA_GeneralAssumptions!BC158),"not target")</f>
        <v>not target</v>
      </c>
      <c r="AZ57" s="22" t="str">
        <f>IF($B$1=4,IF(InputDataA_GeneralAssumptions!$F$157="Automatic",(1/BA53)*NORMDIST((LN($D$63)-(AZ56))/AZ53,0,1,FALSE)/NORMSDIST((LN($D$63)-(AZ56))/AZ53),InputDataA_GeneralAssumptions!BD158),"not target")</f>
        <v>not target</v>
      </c>
      <c r="BA57" s="22" t="str">
        <f>IF($B$1=4,IF(InputDataA_GeneralAssumptions!$F$157="Automatic",(1/BB53)*NORMDIST((LN($D$63)-(BA56))/BA53,0,1,FALSE)/NORMSDIST((LN($D$63)-(BA56))/BA53),InputDataA_GeneralAssumptions!BE158),"not target")</f>
        <v>not target</v>
      </c>
      <c r="BB57" s="22" t="str">
        <f>IF($B$1=4,IF(InputDataA_GeneralAssumptions!$F$157="Automatic",(1/BC53)*NORMDIST((LN($D$63)-(BB56))/BB53,0,1,FALSE)/NORMSDIST((LN($D$63)-(BB56))/BB53),InputDataA_GeneralAssumptions!BF158),"not target")</f>
        <v>not target</v>
      </c>
      <c r="BC57" s="22" t="str">
        <f>IF($B$1=4,IF(InputDataA_GeneralAssumptions!$F$157="Automatic",(1/BD53)*NORMDIST((LN($D$63)-(BC56))/BC53,0,1,FALSE)/NORMSDIST((LN($D$63)-(BC56))/BC53),InputDataA_GeneralAssumptions!BG158),"not target")</f>
        <v>not target</v>
      </c>
      <c r="BD57" s="22" t="str">
        <f>IF($B$1=4,IF(InputDataA_GeneralAssumptions!$F$157="Automatic",(1/BE53)*NORMDIST((LN($D$63)-(BD56))/BD53,0,1,FALSE)/NORMSDIST((LN($D$63)-(BD56))/BD53),InputDataA_GeneralAssumptions!BH158),"not target")</f>
        <v>not target</v>
      </c>
      <c r="BE57" s="22" t="str">
        <f>IF($B$1=4,IF(InputDataA_GeneralAssumptions!$F$157="Automatic",(1/BF53)*NORMDIST((LN($D$63)-(BE56))/BE53,0,1,FALSE)/NORMSDIST((LN($D$63)-(BE56))/BE53),InputDataA_GeneralAssumptions!BI158),"not target")</f>
        <v>not target</v>
      </c>
      <c r="BF57" s="22" t="str">
        <f>IF($B$1=4,IF(InputDataA_GeneralAssumptions!$F$157="Automatic",(1/BG53)*NORMDIST((LN($D$63)-(BF56))/BF53,0,1,FALSE)/NORMSDIST((LN($D$63)-(BF56))/BF53),InputDataA_GeneralAssumptions!BJ158),"not target")</f>
        <v>not target</v>
      </c>
      <c r="BG57" s="22" t="str">
        <f>IF($B$1=4,IF(InputDataA_GeneralAssumptions!$F$157="Automatic",(1/BH53)*NORMDIST((LN($D$63)-(BG56))/BG53,0,1,FALSE)/NORMSDIST((LN($D$63)-(BG56))/BG53),InputDataA_GeneralAssumptions!BK158),"not target")</f>
        <v>not target</v>
      </c>
      <c r="BH57" s="22" t="str">
        <f>IF($B$1=4,IF(InputDataA_GeneralAssumptions!$F$157="Automatic",(1/BI53)*NORMDIST((LN($D$63)-(BH56))/BH53,0,1,FALSE)/NORMSDIST((LN($D$63)-(BH56))/BH53),InputDataA_GeneralAssumptions!BL158),"not target")</f>
        <v>not target</v>
      </c>
      <c r="BI57" s="22" t="str">
        <f>IF($B$1=4,IF(InputDataA_GeneralAssumptions!$F$157="Automatic",(1/BJ53)*NORMDIST((LN($D$63)-(BI56))/BI53,0,1,FALSE)/NORMSDIST((LN($D$63)-(BI56))/BI53),InputDataA_GeneralAssumptions!BM158),"not target")</f>
        <v>not target</v>
      </c>
      <c r="BJ57" s="22" t="str">
        <f>IF($B$1=4,IF(InputDataA_GeneralAssumptions!$F$157="Automatic",(1/BK53)*NORMDIST((LN($D$63)-(BJ56))/BJ53,0,1,FALSE)/NORMSDIST((LN($D$63)-(BJ56))/BJ53),InputDataA_GeneralAssumptions!BN158),"not target")</f>
        <v>not target</v>
      </c>
      <c r="BK57" s="22" t="str">
        <f>IF($B$1=4,IF(InputDataA_GeneralAssumptions!$F$157="Automatic",(1/BL53)*NORMDIST((LN($D$63)-(BK56))/BK53,0,1,FALSE)/NORMSDIST((LN($D$63)-(BK56))/BK53),InputDataA_GeneralAssumptions!BO158),"not target")</f>
        <v>not target</v>
      </c>
      <c r="BL57" s="22" t="str">
        <f>IF($B$1=4,IF(InputDataA_GeneralAssumptions!$F$157="Automatic",(1/BM53)*NORMDIST((LN($D$63)-(BL56))/BL53,0,1,FALSE)/NORMSDIST((LN($D$63)-(BL56))/BL53),InputDataA_GeneralAssumptions!BP158),"not target")</f>
        <v>not target</v>
      </c>
      <c r="BM57" s="22" t="str">
        <f>IF($B$1=4,IF(InputDataA_GeneralAssumptions!$F$157="Automatic",(1/BN53)*NORMDIST((LN($D$63)-(BM56))/BM53,0,1,FALSE)/NORMSDIST((LN($D$63)-(BM56))/BM53),InputDataA_GeneralAssumptions!BQ158),"not target")</f>
        <v>not target</v>
      </c>
      <c r="BN57" s="22" t="str">
        <f>IF($B$1=4,IF(InputDataA_GeneralAssumptions!$F$157="Automatic",(1/BO53)*NORMDIST((LN($D$63)-(BN56))/BN53,0,1,FALSE)/NORMSDIST((LN($D$63)-(BN56))/BN53),InputDataA_GeneralAssumptions!BR158),"not target")</f>
        <v>not target</v>
      </c>
      <c r="BO57" s="22" t="str">
        <f>IF($B$1=4,IF(InputDataA_GeneralAssumptions!$F$157="Automatic",(1/BP53)*NORMDIST((LN($D$63)-(BO56))/BO53,0,1,FALSE)/NORMSDIST((LN($D$63)-(BO56))/BO53),InputDataA_GeneralAssumptions!BS158),"not target")</f>
        <v>not target</v>
      </c>
      <c r="BP57" s="22" t="str">
        <f>IF($B$1=4,IF(InputDataA_GeneralAssumptions!$F$157="Automatic",(1/BQ53)*NORMDIST((LN($D$63)-(BP56))/BP53,0,1,FALSE)/NORMSDIST((LN($D$63)-(BP56))/BP53),InputDataA_GeneralAssumptions!BT158),"not target")</f>
        <v>not target</v>
      </c>
      <c r="BQ57" s="22" t="str">
        <f>IF($B$1=4,IF(InputDataA_GeneralAssumptions!$F$157="Automatic",(1/BR53)*NORMDIST((LN($D$63)-(BQ56))/BQ53,0,1,FALSE)/NORMSDIST((LN($D$63)-(BQ56))/BQ53),InputDataA_GeneralAssumptions!BU158),"not target")</f>
        <v>not target</v>
      </c>
      <c r="BR57" s="22" t="str">
        <f>IF($B$1=4,IF(InputDataA_GeneralAssumptions!$F$157="Automatic",(1/BS53)*NORMDIST((LN($D$63)-(BR56))/BR53,0,1,FALSE)/NORMSDIST((LN($D$63)-(BR56))/BR53),InputDataA_GeneralAssumptions!BV158),"not target")</f>
        <v>not target</v>
      </c>
      <c r="BS57" s="22" t="str">
        <f>IF($B$1=4,IF(InputDataA_GeneralAssumptions!$F$157="Automatic",(1/BT53)*NORMDIST((LN($D$63)-(BS56))/BS53,0,1,FALSE)/NORMSDIST((LN($D$63)-(BS56))/BS53),InputDataA_GeneralAssumptions!BW158),"not target")</f>
        <v>not target</v>
      </c>
    </row>
    <row r="58" spans="1:71">
      <c r="C58" s="201" t="s">
        <v>672</v>
      </c>
      <c r="D58" s="45" t="s">
        <v>705</v>
      </c>
      <c r="E58" s="22" t="str">
        <f>IF($B$1=4,E7,"not target")</f>
        <v>not target</v>
      </c>
      <c r="F58" s="22" t="str">
        <f>IF($B$1=4,IF(InputDataA_GeneralAssumptions!$F$157="Automatic",EXP(F56-E56+0.5*(F53^2-E53^2))-1,-(1/Submodel2!F57)*(Submodel2!F6/Submodel2!E6-1)),"not target")</f>
        <v>not target</v>
      </c>
      <c r="G58" s="22" t="str">
        <f>IF($B$1=4,IF(InputDataA_GeneralAssumptions!$F$157="Automatic",EXP(G56-F56+0.5*(G53^2-F53^2))-1,-(1/Submodel2!G57)*(Submodel2!G6/Submodel2!F6-1)),"not target")</f>
        <v>not target</v>
      </c>
      <c r="H58" s="22" t="str">
        <f>IF($B$1=4,IF(InputDataA_GeneralAssumptions!$F$157="Automatic",EXP(H56-G56+0.5*(H53^2-G53^2))-1,-(1/Submodel2!H57)*(Submodel2!H6/Submodel2!G6-1)),"not target")</f>
        <v>not target</v>
      </c>
      <c r="I58" s="22" t="str">
        <f>IF($B$1=4,IF(InputDataA_GeneralAssumptions!$F$157="Automatic",EXP(I56-H56+0.5*(I53^2-H53^2))-1,-(1/Submodel2!I57)*(Submodel2!I6/Submodel2!H6-1)),"not target")</f>
        <v>not target</v>
      </c>
      <c r="J58" s="22" t="str">
        <f>IF($B$1=4,IF(InputDataA_GeneralAssumptions!$F$157="Automatic",EXP(J56-I56+0.5*(J53^2-I53^2))-1,-(1/Submodel2!J57)*(Submodel2!J6/Submodel2!I6-1)),"not target")</f>
        <v>not target</v>
      </c>
      <c r="K58" s="22" t="str">
        <f>IF($B$1=4,IF(InputDataA_GeneralAssumptions!$F$157="Automatic",EXP(K56-J56+0.5*(K53^2-J53^2))-1,-(1/Submodel2!K57)*(Submodel2!K6/Submodel2!J6-1)),"not target")</f>
        <v>not target</v>
      </c>
      <c r="L58" s="22" t="str">
        <f>IF($B$1=4,IF(InputDataA_GeneralAssumptions!$F$157="Automatic",EXP(L56-K56+0.5*(L53^2-K53^2))-1,-(1/Submodel2!L57)*(Submodel2!L6/Submodel2!K6-1)),"not target")</f>
        <v>not target</v>
      </c>
      <c r="M58" s="22" t="str">
        <f>IF($B$1=4,IF(InputDataA_GeneralAssumptions!$F$157="Automatic",EXP(M56-L56+0.5*(M53^2-L53^2))-1,-(1/Submodel2!M57)*(Submodel2!M6/Submodel2!L6-1)),"not target")</f>
        <v>not target</v>
      </c>
      <c r="N58" s="22" t="str">
        <f>IF($B$1=4,IF(InputDataA_GeneralAssumptions!$F$157="Automatic",EXP(N56-M56+0.5*(N53^2-M53^2))-1,-(1/Submodel2!N57)*(Submodel2!N6/Submodel2!M6-1)),"not target")</f>
        <v>not target</v>
      </c>
      <c r="O58" s="22" t="str">
        <f>IF($B$1=4,IF(InputDataA_GeneralAssumptions!$F$157="Automatic",EXP(O56-N56+0.5*(O53^2-N53^2))-1,-(1/Submodel2!O57)*(Submodel2!O6/Submodel2!N6-1)),"not target")</f>
        <v>not target</v>
      </c>
      <c r="P58" s="22" t="str">
        <f>IF($B$1=4,IF(InputDataA_GeneralAssumptions!$F$157="Automatic",EXP(P56-O56+0.5*(P53^2-O53^2))-1,-(1/Submodel2!P57)*(Submodel2!P6/Submodel2!O6-1)),"not target")</f>
        <v>not target</v>
      </c>
      <c r="Q58" s="22" t="str">
        <f>IF($B$1=4,IF(InputDataA_GeneralAssumptions!$F$157="Automatic",EXP(Q56-P56+0.5*(Q53^2-P53^2))-1,-(1/Submodel2!Q57)*(Submodel2!Q6/Submodel2!P6-1)),"not target")</f>
        <v>not target</v>
      </c>
      <c r="R58" s="22" t="str">
        <f>IF($B$1=4,IF(InputDataA_GeneralAssumptions!$F$157="Automatic",EXP(R56-Q56+0.5*(R53^2-Q53^2))-1,-(1/Submodel2!R57)*(Submodel2!R6/Submodel2!Q6-1)),"not target")</f>
        <v>not target</v>
      </c>
      <c r="S58" s="22" t="str">
        <f>IF($B$1=4,IF(InputDataA_GeneralAssumptions!$F$157="Automatic",EXP(S56-R56+0.5*(S53^2-R53^2))-1,-(1/Submodel2!S57)*(Submodel2!S6/Submodel2!R6-1)),"not target")</f>
        <v>not target</v>
      </c>
      <c r="T58" s="22" t="str">
        <f>IF($B$1=4,IF(InputDataA_GeneralAssumptions!$F$157="Automatic",EXP(T56-S56+0.5*(T53^2-S53^2))-1,-(1/Submodel2!T57)*(Submodel2!T6/Submodel2!S6-1)),"not target")</f>
        <v>not target</v>
      </c>
      <c r="U58" s="22" t="str">
        <f>IF($B$1=4,IF(InputDataA_GeneralAssumptions!$F$157="Automatic",EXP(U56-T56+0.5*(U53^2-T53^2))-1,-(1/Submodel2!U57)*(Submodel2!U6/Submodel2!T6-1)),"not target")</f>
        <v>not target</v>
      </c>
      <c r="V58" s="22" t="str">
        <f>IF($B$1=4,IF(InputDataA_GeneralAssumptions!$F$157="Automatic",EXP(V56-U56+0.5*(V53^2-U53^2))-1,-(1/Submodel2!V57)*(Submodel2!V6/Submodel2!U6-1)),"not target")</f>
        <v>not target</v>
      </c>
      <c r="W58" s="22" t="str">
        <f>IF($B$1=4,IF(InputDataA_GeneralAssumptions!$F$157="Automatic",EXP(W56-V56+0.5*(W53^2-V53^2))-1,-(1/Submodel2!W57)*(Submodel2!W6/Submodel2!V6-1)),"not target")</f>
        <v>not target</v>
      </c>
      <c r="X58" s="22" t="str">
        <f>IF($B$1=4,IF(InputDataA_GeneralAssumptions!$F$157="Automatic",EXP(X56-W56+0.5*(X53^2-W53^2))-1,-(1/Submodel2!X57)*(Submodel2!X6/Submodel2!W6-1)),"not target")</f>
        <v>not target</v>
      </c>
      <c r="Y58" s="22" t="str">
        <f>IF($B$1=4,IF(InputDataA_GeneralAssumptions!$F$157="Automatic",EXP(Y56-X56+0.5*(Y53^2-X53^2))-1,-(1/Submodel2!Y57)*(Submodel2!Y6/Submodel2!X6-1)),"not target")</f>
        <v>not target</v>
      </c>
      <c r="Z58" s="22" t="str">
        <f>IF($B$1=4,IF(InputDataA_GeneralAssumptions!$F$157="Automatic",EXP(Z56-Y56+0.5*(Z53^2-Y53^2))-1,-(1/Submodel2!Z57)*(Submodel2!Z6/Submodel2!Y6-1)),"not target")</f>
        <v>not target</v>
      </c>
      <c r="AA58" s="22" t="str">
        <f>IF($B$1=4,IF(InputDataA_GeneralAssumptions!$F$157="Automatic",EXP(AA56-Z56+0.5*(AA53^2-Z53^2))-1,-(1/Submodel2!AA57)*(Submodel2!AA6/Submodel2!Z6-1)),"not target")</f>
        <v>not target</v>
      </c>
      <c r="AB58" s="22" t="str">
        <f>IF($B$1=4,IF(InputDataA_GeneralAssumptions!$F$157="Automatic",EXP(AB56-AA56+0.5*(AB53^2-AA53^2))-1,-(1/Submodel2!AB57)*(Submodel2!AB6/Submodel2!AA6-1)),"not target")</f>
        <v>not target</v>
      </c>
      <c r="AC58" s="22" t="str">
        <f>IF($B$1=4,IF(InputDataA_GeneralAssumptions!$F$157="Automatic",EXP(AC56-AB56+0.5*(AC53^2-AB53^2))-1,-(1/Submodel2!AC57)*(Submodel2!AC6/Submodel2!AB6-1)),"not target")</f>
        <v>not target</v>
      </c>
      <c r="AD58" s="22" t="str">
        <f>IF($B$1=4,IF(InputDataA_GeneralAssumptions!$F$157="Automatic",EXP(AD56-AC56+0.5*(AD53^2-AC53^2))-1,-(1/Submodel2!AD57)*(Submodel2!AD6/Submodel2!AC6-1)),"not target")</f>
        <v>not target</v>
      </c>
      <c r="AE58" s="22" t="str">
        <f>IF($B$1=4,IF(InputDataA_GeneralAssumptions!$F$157="Automatic",EXP(AE56-AD56+0.5*(AE53^2-AD53^2))-1,-(1/Submodel2!AE57)*(Submodel2!AE6/Submodel2!AD6-1)),"not target")</f>
        <v>not target</v>
      </c>
      <c r="AF58" s="22" t="str">
        <f>IF($B$1=4,IF(InputDataA_GeneralAssumptions!$F$157="Automatic",EXP(AF56-AE56+0.5*(AF53^2-AE53^2))-1,-(1/Submodel2!AF57)*(Submodel2!AF6/Submodel2!AE6-1)),"not target")</f>
        <v>not target</v>
      </c>
      <c r="AG58" s="22" t="str">
        <f>IF($B$1=4,IF(InputDataA_GeneralAssumptions!$F$157="Automatic",EXP(AG56-AF56+0.5*(AG53^2-AF53^2))-1,-(1/Submodel2!AG57)*(Submodel2!AG6/Submodel2!AF6-1)),"not target")</f>
        <v>not target</v>
      </c>
      <c r="AH58" s="22" t="str">
        <f>IF($B$1=4,IF(InputDataA_GeneralAssumptions!$F$157="Automatic",EXP(AH56-AG56+0.5*(AH53^2-AG53^2))-1,-(1/Submodel2!AH57)*(Submodel2!AH6/Submodel2!AG6-1)),"not target")</f>
        <v>not target</v>
      </c>
      <c r="AI58" s="22" t="str">
        <f>IF($B$1=4,IF(InputDataA_GeneralAssumptions!$F$157="Automatic",EXP(AI56-AH56+0.5*(AI53^2-AH53^2))-1,-(1/Submodel2!AI57)*(Submodel2!AI6/Submodel2!AH6-1)),"not target")</f>
        <v>not target</v>
      </c>
      <c r="AJ58" s="22" t="str">
        <f>IF($B$1=4,IF(InputDataA_GeneralAssumptions!$F$157="Automatic",EXP(AJ56-AI56+0.5*(AJ53^2-AI53^2))-1,-(1/Submodel2!AJ57)*(Submodel2!AJ6/Submodel2!AI6-1)),"not target")</f>
        <v>not target</v>
      </c>
      <c r="AK58" s="22" t="str">
        <f>IF($B$1=4,IF(InputDataA_GeneralAssumptions!$F$157="Automatic",EXP(AK56-AJ56+0.5*(AK53^2-AJ53^2))-1,-(1/Submodel2!AK57)*(Submodel2!AK6/Submodel2!AJ6-1)),"not target")</f>
        <v>not target</v>
      </c>
      <c r="AL58" s="22" t="str">
        <f>IF($B$1=4,IF(InputDataA_GeneralAssumptions!$F$157="Automatic",EXP(AL56-AK56+0.5*(AL53^2-AK53^2))-1,-(1/Submodel2!AL57)*(Submodel2!AL6/Submodel2!AK6-1)),"not target")</f>
        <v>not target</v>
      </c>
      <c r="AM58" s="22" t="str">
        <f>IF($B$1=4,IF(InputDataA_GeneralAssumptions!$F$157="Automatic",EXP(AM56-AL56+0.5*(AM53^2-AL53^2))-1,-(1/Submodel2!AM57)*(Submodel2!AM6/Submodel2!AL6-1)),"not target")</f>
        <v>not target</v>
      </c>
      <c r="AN58" s="22" t="str">
        <f>IF($B$1=4,IF(InputDataA_GeneralAssumptions!$F$157="Automatic",EXP(AN56-AM56+0.5*(AN53^2-AM53^2))-1,-(1/Submodel2!AN57)*(Submodel2!AN6/Submodel2!AM6-1)),"not target")</f>
        <v>not target</v>
      </c>
      <c r="AO58" s="22" t="str">
        <f>IF($B$1=4,IF(InputDataA_GeneralAssumptions!$F$157="Automatic",EXP(AO56-AN56+0.5*(AO53^2-AN53^2))-1,-(1/Submodel2!AO57)*(Submodel2!AO6/Submodel2!AN6-1)),"not target")</f>
        <v>not target</v>
      </c>
      <c r="AP58" s="22" t="str">
        <f>IF($B$1=4,IF(InputDataA_GeneralAssumptions!$F$157="Automatic",EXP(AP56-AO56+0.5*(AP53^2-AO53^2))-1,-(1/Submodel2!AP57)*(Submodel2!AP6/Submodel2!AO6-1)),"not target")</f>
        <v>not target</v>
      </c>
      <c r="AQ58" s="22" t="str">
        <f>IF($B$1=4,IF(InputDataA_GeneralAssumptions!$F$157="Automatic",EXP(AQ56-AP56+0.5*(AQ53^2-AP53^2))-1,-(1/Submodel2!AQ57)*(Submodel2!AQ6/Submodel2!AP6-1)),"not target")</f>
        <v>not target</v>
      </c>
      <c r="AR58" s="22" t="str">
        <f>IF($B$1=4,IF(InputDataA_GeneralAssumptions!$F$157="Automatic",EXP(AR56-AQ56+0.5*(AR53^2-AQ53^2))-1,-(1/Submodel2!AR57)*(Submodel2!AR6/Submodel2!AQ6-1)),"not target")</f>
        <v>not target</v>
      </c>
      <c r="AS58" s="22" t="str">
        <f>IF($B$1=4,IF(InputDataA_GeneralAssumptions!$F$157="Automatic",EXP(AS56-AR56+0.5*(AS53^2-AR53^2))-1,-(1/Submodel2!AS57)*(Submodel2!AS6/Submodel2!AR6-1)),"not target")</f>
        <v>not target</v>
      </c>
      <c r="AT58" s="22" t="str">
        <f>IF($B$1=4,IF(InputDataA_GeneralAssumptions!$F$157="Automatic",EXP(AT56-AS56+0.5*(AT53^2-AS53^2))-1,-(1/Submodel2!AT57)*(Submodel2!AT6/Submodel2!AS6-1)),"not target")</f>
        <v>not target</v>
      </c>
      <c r="AU58" s="22" t="str">
        <f>IF($B$1=4,IF(InputDataA_GeneralAssumptions!$F$157="Automatic",EXP(AU56-AT56+0.5*(AU53^2-AT53^2))-1,-(1/Submodel2!AU57)*(Submodel2!AU6/Submodel2!AT6-1)),"not target")</f>
        <v>not target</v>
      </c>
      <c r="AV58" s="22" t="str">
        <f>IF($B$1=4,IF(InputDataA_GeneralAssumptions!$F$157="Automatic",EXP(AV56-AU56+0.5*(AV53^2-AU53^2))-1,-(1/Submodel2!AV57)*(Submodel2!AV6/Submodel2!AU6-1)),"not target")</f>
        <v>not target</v>
      </c>
      <c r="AW58" s="22" t="str">
        <f>IF($B$1=4,IF(InputDataA_GeneralAssumptions!$F$157="Automatic",EXP(AW56-AV56+0.5*(AW53^2-AV53^2))-1,-(1/Submodel2!AW57)*(Submodel2!AW6/Submodel2!AV6-1)),"not target")</f>
        <v>not target</v>
      </c>
      <c r="AX58" s="22" t="str">
        <f>IF($B$1=4,IF(InputDataA_GeneralAssumptions!$F$157="Automatic",EXP(AX56-AW56+0.5*(AX53^2-AW53^2))-1,-(1/Submodel2!AX57)*(Submodel2!AX6/Submodel2!AW6-1)),"not target")</f>
        <v>not target</v>
      </c>
      <c r="AY58" s="22" t="str">
        <f>IF($B$1=4,IF(InputDataA_GeneralAssumptions!$F$157="Automatic",EXP(AY56-AX56+0.5*(AY53^2-AX53^2))-1,-(1/Submodel2!AY57)*(Submodel2!AY6/Submodel2!AX6-1)),"not target")</f>
        <v>not target</v>
      </c>
      <c r="AZ58" s="22" t="str">
        <f>IF($B$1=4,IF(InputDataA_GeneralAssumptions!$F$157="Automatic",EXP(AZ56-AY56+0.5*(AZ53^2-AY53^2))-1,-(1/Submodel2!AZ57)*(Submodel2!AZ6/Submodel2!AY6-1)),"not target")</f>
        <v>not target</v>
      </c>
      <c r="BA58" s="22" t="str">
        <f>IF($B$1=4,IF(InputDataA_GeneralAssumptions!$F$157="Automatic",EXP(BA56-AZ56+0.5*(BA53^2-AZ53^2))-1,-(1/Submodel2!BA57)*(Submodel2!BA6/Submodel2!AZ6-1)),"not target")</f>
        <v>not target</v>
      </c>
      <c r="BB58" s="22" t="str">
        <f>IF($B$1=4,IF(InputDataA_GeneralAssumptions!$F$157="Automatic",EXP(BB56-BA56+0.5*(BB53^2-BA53^2))-1,-(1/Submodel2!BB57)*(Submodel2!BB6/Submodel2!BA6-1)),"not target")</f>
        <v>not target</v>
      </c>
      <c r="BC58" s="22" t="str">
        <f>IF($B$1=4,IF(InputDataA_GeneralAssumptions!$F$157="Automatic",EXP(BC56-BB56+0.5*(BC53^2-BB53^2))-1,-(1/Submodel2!BC57)*(Submodel2!BC6/Submodel2!BB6-1)),"not target")</f>
        <v>not target</v>
      </c>
      <c r="BD58" s="22" t="str">
        <f>IF($B$1=4,IF(InputDataA_GeneralAssumptions!$F$157="Automatic",EXP(BD56-BC56+0.5*(BD53^2-BC53^2))-1,-(1/Submodel2!BD57)*(Submodel2!BD6/Submodel2!BC6-1)),"not target")</f>
        <v>not target</v>
      </c>
      <c r="BE58" s="22" t="str">
        <f>IF($B$1=4,IF(InputDataA_GeneralAssumptions!$F$157="Automatic",EXP(BE56-BD56+0.5*(BE53^2-BD53^2))-1,-(1/Submodel2!BE57)*(Submodel2!BE6/Submodel2!BD6-1)),"not target")</f>
        <v>not target</v>
      </c>
      <c r="BF58" s="22" t="str">
        <f>IF($B$1=4,IF(InputDataA_GeneralAssumptions!$F$157="Automatic",EXP(BF56-BE56+0.5*(BF53^2-BE53^2))-1,-(1/Submodel2!BF57)*(Submodel2!BF6/Submodel2!BE6-1)),"not target")</f>
        <v>not target</v>
      </c>
      <c r="BG58" s="22" t="str">
        <f>IF($B$1=4,IF(InputDataA_GeneralAssumptions!$F$157="Automatic",EXP(BG56-BF56+0.5*(BG53^2-BF53^2))-1,-(1/Submodel2!BG57)*(Submodel2!BG6/Submodel2!BF6-1)),"not target")</f>
        <v>not target</v>
      </c>
      <c r="BH58" s="22" t="str">
        <f>IF($B$1=4,IF(InputDataA_GeneralAssumptions!$F$157="Automatic",EXP(BH56-BG56+0.5*(BH53^2-BG53^2))-1,-(1/Submodel2!BH57)*(Submodel2!BH6/Submodel2!BG6-1)),"not target")</f>
        <v>not target</v>
      </c>
      <c r="BI58" s="22" t="str">
        <f>IF($B$1=4,IF(InputDataA_GeneralAssumptions!$F$157="Automatic",EXP(BI56-BH56+0.5*(BI53^2-BH53^2))-1,-(1/Submodel2!BI57)*(Submodel2!BI6/Submodel2!BH6-1)),"not target")</f>
        <v>not target</v>
      </c>
      <c r="BJ58" s="22" t="str">
        <f>IF($B$1=4,IF(InputDataA_GeneralAssumptions!$F$157="Automatic",EXP(BJ56-BI56+0.5*(BJ53^2-BI53^2))-1,-(1/Submodel2!BJ57)*(Submodel2!BJ6/Submodel2!BI6-1)),"not target")</f>
        <v>not target</v>
      </c>
      <c r="BK58" s="22" t="str">
        <f>IF($B$1=4,IF(InputDataA_GeneralAssumptions!$F$157="Automatic",EXP(BK56-BJ56+0.5*(BK53^2-BJ53^2))-1,-(1/Submodel2!BK57)*(Submodel2!BK6/Submodel2!BJ6-1)),"not target")</f>
        <v>not target</v>
      </c>
      <c r="BL58" s="22" t="str">
        <f>IF($B$1=4,IF(InputDataA_GeneralAssumptions!$F$157="Automatic",EXP(BL56-BK56+0.5*(BL53^2-BK53^2))-1,-(1/Submodel2!BL57)*(Submodel2!BL6/Submodel2!BK6-1)),"not target")</f>
        <v>not target</v>
      </c>
      <c r="BM58" s="22" t="str">
        <f>IF($B$1=4,IF(InputDataA_GeneralAssumptions!$F$157="Automatic",EXP(BM56-BL56+0.5*(BM53^2-BL53^2))-1,-(1/Submodel2!BM57)*(Submodel2!BM6/Submodel2!BL6-1)),"not target")</f>
        <v>not target</v>
      </c>
      <c r="BN58" s="22" t="str">
        <f>IF($B$1=4,IF(InputDataA_GeneralAssumptions!$F$157="Automatic",EXP(BN56-BM56+0.5*(BN53^2-BM53^2))-1,-(1/Submodel2!BN57)*(Submodel2!BN6/Submodel2!BM6-1)),"not target")</f>
        <v>not target</v>
      </c>
      <c r="BO58" s="22" t="str">
        <f>IF($B$1=4,IF(InputDataA_GeneralAssumptions!$F$157="Automatic",EXP(BO56-BN56+0.5*(BO53^2-BN53^2))-1,-(1/Submodel2!BO57)*(Submodel2!BO6/Submodel2!BN6-1)),"not target")</f>
        <v>not target</v>
      </c>
      <c r="BP58" s="22" t="str">
        <f>IF($B$1=4,IF(InputDataA_GeneralAssumptions!$F$157="Automatic",EXP(BP56-BO56+0.5*(BP53^2-BO53^2))-1,-(1/Submodel2!BP57)*(Submodel2!BP6/Submodel2!BO6-1)),"not target")</f>
        <v>not target</v>
      </c>
      <c r="BQ58" s="22" t="str">
        <f>IF($B$1=4,IF(InputDataA_GeneralAssumptions!$F$157="Automatic",EXP(BQ56-BP56+0.5*(BQ53^2-BP53^2))-1,-(1/Submodel2!BQ57)*(Submodel2!BQ6/Submodel2!BP6-1)),"not target")</f>
        <v>not target</v>
      </c>
      <c r="BR58" s="22" t="str">
        <f>IF($B$1=4,IF(InputDataA_GeneralAssumptions!$F$157="Automatic",EXP(BR56-BQ56+0.5*(BR53^2-BQ53^2))-1,-(1/Submodel2!BR57)*(Submodel2!BR6/Submodel2!BQ6-1)),"not target")</f>
        <v>not target</v>
      </c>
      <c r="BS58" s="22" t="str">
        <f>IF($B$1=4,IF(InputDataA_GeneralAssumptions!$F$157="Automatic",EXP(BS56-BR56+0.5*(BS53^2-BR53^2))-1,-(1/Submodel2!BS57)*(Submodel2!BS6/Submodel2!BR6-1)),"not target")</f>
        <v>not target</v>
      </c>
    </row>
    <row r="59" spans="1:71">
      <c r="A59"/>
      <c r="B59"/>
      <c r="C59" s="271" t="s">
        <v>678</v>
      </c>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row>
    <row r="60" spans="1:71">
      <c r="B60"/>
      <c r="C60" s="201" t="s">
        <v>666</v>
      </c>
      <c r="D60" s="45" t="s">
        <v>704</v>
      </c>
      <c r="E60" s="22">
        <f>IF($B$1&lt;&gt;4,IF(InputDataA_GeneralAssumptions!$F$157="Automatic",LN($D$63)-E53*NORMSINV(E50),"Not an input"),"not target")</f>
        <v>0.16177002059043091</v>
      </c>
      <c r="F60" s="22">
        <f>IF($B$1&lt;&gt;4,IF(InputDataA_GeneralAssumptions!$F$157="Automatic",E60+LN(1+F7)-0.5*(F53^2-E53^2),"Not an input"),"not target")</f>
        <v>0.13510879226367845</v>
      </c>
      <c r="G60" s="22">
        <f>IF($B$1&lt;&gt;4,IF(InputDataA_GeneralAssumptions!$F$157="Automatic",F60+LN(1+G7)-0.5*(G53^2-F53^2),"Not an input"),"not target")</f>
        <v>0.10865286020018072</v>
      </c>
      <c r="H60" s="22">
        <f>IF($B$1&lt;&gt;4,IF(InputDataA_GeneralAssumptions!$F$157="Automatic",G60+LN(1+H7)-0.5*(H53^2-G53^2),"Not an input"),"not target")</f>
        <v>8.2355058434632172E-2</v>
      </c>
      <c r="I60" s="22">
        <f>IF($B$1&lt;&gt;4,IF(InputDataA_GeneralAssumptions!$F$157="Automatic",H60+LN(1+I7)-0.5*(I53^2-H53^2),"Not an input"),"not target")</f>
        <v>5.6254253091979539E-2</v>
      </c>
      <c r="J60" s="22">
        <f>IF($B$1&lt;&gt;4,IF(InputDataA_GeneralAssumptions!$F$157="Automatic",I60+LN(1+J7)-0.5*(J53^2-I53^2),"Not an input"),"not target")</f>
        <v>3.0346192050770941E-2</v>
      </c>
      <c r="K60" s="22">
        <f>IF($B$1&lt;&gt;4,IF(InputDataA_GeneralAssumptions!$F$157="Automatic",J60+LN(1+K7)-0.5*(K53^2-J53^2),"Not an input"),"not target")</f>
        <v>4.6267980207232544E-3</v>
      </c>
      <c r="L60" s="22">
        <f>IF($B$1&lt;&gt;4,IF(InputDataA_GeneralAssumptions!$F$157="Automatic",K60+LN(1+L7)-0.5*(L53^2-K53^2),"Not an input"),"not target")</f>
        <v>-2.0907840025826002E-2</v>
      </c>
      <c r="M60" s="22">
        <f>IF($B$1&lt;&gt;4,IF(InputDataA_GeneralAssumptions!$F$157="Automatic",L60+LN(1+M7)-0.5*(M53^2-L53^2),"Not an input"),"not target")</f>
        <v>-4.6261474883917401E-2</v>
      </c>
      <c r="N60" s="22">
        <f>IF($B$1&lt;&gt;4,IF(InputDataA_GeneralAssumptions!$F$157="Automatic",M60+LN(1+N7)-0.5*(N53^2-M53^2),"Not an input"),"not target")</f>
        <v>-7.1417390670604944E-2</v>
      </c>
      <c r="O60" s="22">
        <f>IF($B$1&lt;&gt;4,IF(InputDataA_GeneralAssumptions!$F$157="Automatic",N60+LN(1+O7)-0.5*(O53^2-N53^2),"Not an input"),"not target")</f>
        <v>-9.6399651976669956E-2</v>
      </c>
      <c r="P60" s="22">
        <f>IF($B$1&lt;&gt;4,IF(InputDataA_GeneralAssumptions!$F$157="Automatic",O60+LN(1+P7)-0.5*(P53^2-O53^2),"Not an input"),"not target")</f>
        <v>-0.12119153189464137</v>
      </c>
      <c r="Q60" s="22">
        <f>IF($B$1&lt;&gt;4,IF(InputDataA_GeneralAssumptions!$F$157="Automatic",P60+LN(1+Q7)-0.5*(Q53^2-P53^2),"Not an input"),"not target")</f>
        <v>-0.14579661267375568</v>
      </c>
      <c r="R60" s="22">
        <f>IF($B$1&lt;&gt;4,IF(InputDataA_GeneralAssumptions!$F$157="Automatic",Q60+LN(1+R7)-0.5*(R53^2-Q53^2),"Not an input"),"not target")</f>
        <v>-0.17021832616008198</v>
      </c>
      <c r="S60" s="22">
        <f>IF($B$1&lt;&gt;4,IF(InputDataA_GeneralAssumptions!$F$157="Automatic",R60+LN(1+S7)-0.5*(S53^2-R53^2),"Not an input"),"not target")</f>
        <v>-0.19447960603389319</v>
      </c>
      <c r="T60" s="22">
        <f>IF($B$1&lt;&gt;4,IF(InputDataA_GeneralAssumptions!$F$157="Automatic",S60+LN(1+T7)-0.5*(T53^2-S53^2),"Not an input"),"not target")</f>
        <v>-0.21858323866631385</v>
      </c>
      <c r="U60" s="22">
        <f>IF($B$1&lt;&gt;4,IF(InputDataA_GeneralAssumptions!$F$157="Automatic",T60+LN(1+U7)-0.5*(U53^2-T53^2),"Not an input"),"not target")</f>
        <v>-0.24253190296486618</v>
      </c>
      <c r="V60" s="22">
        <f>IF($B$1&lt;&gt;4,IF(InputDataA_GeneralAssumptions!$F$157="Automatic",U60+LN(1+V7)-0.5*(V53^2-U53^2),"Not an input"),"not target")</f>
        <v>-0.26630888420269089</v>
      </c>
      <c r="W60" s="22">
        <f>IF($B$1&lt;&gt;4,IF(InputDataA_GeneralAssumptions!$F$157="Automatic",V60+LN(1+W7)-0.5*(W53^2-V53^2),"Not an input"),"not target")</f>
        <v>-0.2899361719444728</v>
      </c>
      <c r="X60" s="22">
        <f>IF($B$1&lt;&gt;4,IF(InputDataA_GeneralAssumptions!$F$157="Automatic",W60+LN(1+X7)-0.5*(X53^2-W53^2),"Not an input"),"not target")</f>
        <v>-0.31341613842215216</v>
      </c>
      <c r="Y60" s="22">
        <f>IF($B$1&lt;&gt;4,IF(InputDataA_GeneralAssumptions!$F$157="Automatic",X60+LN(1+Y7)-0.5*(Y53^2-X53^2),"Not an input"),"not target")</f>
        <v>-0.33673209596329789</v>
      </c>
      <c r="Z60" s="22">
        <f>IF($B$1&lt;&gt;4,IF(InputDataA_GeneralAssumptions!$F$157="Automatic",Y60+LN(1+Z7)-0.5*(Z53^2-Y53^2),"Not an input"),"not target")</f>
        <v>-0.35988654000481762</v>
      </c>
      <c r="AA60" s="22">
        <f>IF($B$1&lt;&gt;4,IF(InputDataA_GeneralAssumptions!$F$157="Automatic",Z60+LN(1+AA7)-0.5*(AA53^2-Z53^2),"Not an input"),"not target")</f>
        <v>-0.38290063550944231</v>
      </c>
      <c r="AB60" s="22">
        <f>IF($B$1&lt;&gt;4,IF(InputDataA_GeneralAssumptions!$F$157="Automatic",AA60+LN(1+AB7)-0.5*(AB53^2-AA53^2),"Not an input"),"not target")</f>
        <v>-0.40575771528062254</v>
      </c>
      <c r="AC60" s="22">
        <f>IF($B$1&lt;&gt;4,IF(InputDataA_GeneralAssumptions!$F$157="Automatic",AB60+LN(1+AC7)-0.5*(AC53^2-AB53^2),"Not an input"),"not target")</f>
        <v>-0.42847857534232037</v>
      </c>
      <c r="AD60" s="22">
        <f>IF($B$1&lt;&gt;4,IF(InputDataA_GeneralAssumptions!$F$157="Automatic",AC60+LN(1+AD7)-0.5*(AD53^2-AC53^2),"Not an input"),"not target")</f>
        <v>-0.45104656628336881</v>
      </c>
      <c r="AE60" s="22">
        <f>IF($B$1&lt;&gt;4,IF(InputDataA_GeneralAssumptions!$F$157="Automatic",AD60+LN(1+AE7)-0.5*(AE53^2-AD53^2),"Not an input"),"not target")</f>
        <v>-0.47348214084237228</v>
      </c>
      <c r="AF60" s="22">
        <f>IF($B$1&lt;&gt;4,IF(InputDataA_GeneralAssumptions!$F$157="Automatic",AE60+LN(1+AF7)-0.5*(AF53^2-AE53^2),"Not an input"),"not target")</f>
        <v>-0.49578700396997172</v>
      </c>
      <c r="AG60" s="22">
        <f>IF($B$1&lt;&gt;4,IF(InputDataA_GeneralAssumptions!$F$157="Automatic",AF60+LN(1+AG7)-0.5*(AG53^2-AF53^2),"Not an input"),"not target")</f>
        <v>-0.51792627772103927</v>
      </c>
      <c r="AH60" s="22">
        <f>IF($B$1&lt;&gt;4,IF(InputDataA_GeneralAssumptions!$F$157="Automatic",AG60+LN(1+AH7)-0.5*(AH53^2-AG53^2),"Not an input"),"not target")</f>
        <v>-0.53990198968249137</v>
      </c>
      <c r="AI60" s="22" t="e">
        <f>IF($B$1&lt;&gt;4,IF(InputDataA_GeneralAssumptions!$F$157="Automatic",AH60+LN(1+AI7)-0.5*(AI53^2-AH53^2),"Not an input"),"not target")</f>
        <v>#VALUE!</v>
      </c>
      <c r="AJ60" s="22" t="e">
        <f>IF($B$1&lt;&gt;4,IF(InputDataA_GeneralAssumptions!$F$157="Automatic",AI60+LN(1+AJ7)-0.5*(AJ53^2-AI53^2),"Not an input"),"not target")</f>
        <v>#VALUE!</v>
      </c>
      <c r="AK60" s="22" t="e">
        <f>IF($B$1&lt;&gt;4,IF(InputDataA_GeneralAssumptions!$F$157="Automatic",AJ60+LN(1+AK7)-0.5*(AK53^2-AJ53^2),"Not an input"),"not target")</f>
        <v>#VALUE!</v>
      </c>
      <c r="AL60" s="22" t="e">
        <f>IF($B$1&lt;&gt;4,IF(InputDataA_GeneralAssumptions!$F$157="Automatic",AK60+LN(1+AL7)-0.5*(AL53^2-AK53^2),"Not an input"),"not target")</f>
        <v>#VALUE!</v>
      </c>
      <c r="AM60" s="22" t="e">
        <f>IF($B$1&lt;&gt;4,IF(InputDataA_GeneralAssumptions!$F$157="Automatic",AL60+LN(1+AM7)-0.5*(AM53^2-AL53^2),"Not an input"),"not target")</f>
        <v>#VALUE!</v>
      </c>
      <c r="AN60" s="22" t="e">
        <f>IF($B$1&lt;&gt;4,IF(InputDataA_GeneralAssumptions!$F$157="Automatic",AM60+LN(1+AN7)-0.5*(AN53^2-AM53^2),"Not an input"),"not target")</f>
        <v>#VALUE!</v>
      </c>
      <c r="AO60" s="22" t="e">
        <f>IF($B$1&lt;&gt;4,IF(InputDataA_GeneralAssumptions!$F$157="Automatic",AN60+LN(1+AO7)-0.5*(AO53^2-AN53^2),"Not an input"),"not target")</f>
        <v>#VALUE!</v>
      </c>
      <c r="AP60" s="22" t="e">
        <f>IF($B$1&lt;&gt;4,IF(InputDataA_GeneralAssumptions!$F$157="Automatic",AO60+LN(1+AP7)-0.5*(AP53^2-AO53^2),"Not an input"),"not target")</f>
        <v>#VALUE!</v>
      </c>
      <c r="AQ60" s="22" t="e">
        <f>IF($B$1&lt;&gt;4,IF(InputDataA_GeneralAssumptions!$F$157="Automatic",AP60+LN(1+AQ7)-0.5*(AQ53^2-AP53^2),"Not an input"),"not target")</f>
        <v>#VALUE!</v>
      </c>
      <c r="AR60" s="22" t="e">
        <f>IF($B$1&lt;&gt;4,IF(InputDataA_GeneralAssumptions!$F$157="Automatic",AQ60+LN(1+AR7)-0.5*(AR53^2-AQ53^2),"Not an input"),"not target")</f>
        <v>#VALUE!</v>
      </c>
      <c r="AS60" s="22" t="e">
        <f>IF($B$1&lt;&gt;4,IF(InputDataA_GeneralAssumptions!$F$157="Automatic",AR60+LN(1+AS7)-0.5*(AS53^2-AR53^2),"Not an input"),"not target")</f>
        <v>#VALUE!</v>
      </c>
      <c r="AT60" s="22" t="e">
        <f>IF($B$1&lt;&gt;4,IF(InputDataA_GeneralAssumptions!$F$157="Automatic",AS60+LN(1+AT7)-0.5*(AT53^2-AS53^2),"Not an input"),"not target")</f>
        <v>#VALUE!</v>
      </c>
      <c r="AU60" s="22" t="e">
        <f>IF($B$1&lt;&gt;4,IF(InputDataA_GeneralAssumptions!$F$157="Automatic",AT60+LN(1+AU7)-0.5*(AU53^2-AT53^2),"Not an input"),"not target")</f>
        <v>#VALUE!</v>
      </c>
      <c r="AV60" s="22" t="e">
        <f>IF($B$1&lt;&gt;4,IF(InputDataA_GeneralAssumptions!$F$157="Automatic",AU60+LN(1+AV7)-0.5*(AV53^2-AU53^2),"Not an input"),"not target")</f>
        <v>#VALUE!</v>
      </c>
      <c r="AW60" s="22" t="e">
        <f>IF($B$1&lt;&gt;4,IF(InputDataA_GeneralAssumptions!$F$157="Automatic",AV60+LN(1+AW7)-0.5*(AW53^2-AV53^2),"Not an input"),"not target")</f>
        <v>#VALUE!</v>
      </c>
      <c r="AX60" s="22" t="e">
        <f>IF($B$1&lt;&gt;4,IF(InputDataA_GeneralAssumptions!$F$157="Automatic",AW60+LN(1+AX7)-0.5*(AX53^2-AW53^2),"Not an input"),"not target")</f>
        <v>#VALUE!</v>
      </c>
      <c r="AY60" s="22" t="e">
        <f>IF($B$1&lt;&gt;4,IF(InputDataA_GeneralAssumptions!$F$157="Automatic",AX60+LN(1+AY7)-0.5*(AY53^2-AX53^2),"Not an input"),"not target")</f>
        <v>#VALUE!</v>
      </c>
      <c r="AZ60" s="22" t="e">
        <f>IF($B$1&lt;&gt;4,IF(InputDataA_GeneralAssumptions!$F$157="Automatic",AY60+LN(1+AZ7)-0.5*(AZ53^2-AY53^2),"Not an input"),"not target")</f>
        <v>#VALUE!</v>
      </c>
      <c r="BA60" s="22" t="e">
        <f>IF($B$1&lt;&gt;4,IF(InputDataA_GeneralAssumptions!$F$157="Automatic",AZ60+LN(1+BA7)-0.5*(BA53^2-AZ53^2),"Not an input"),"not target")</f>
        <v>#VALUE!</v>
      </c>
      <c r="BB60" s="22" t="e">
        <f>IF($B$1&lt;&gt;4,IF(InputDataA_GeneralAssumptions!$F$157="Automatic",BA60+LN(1+BB7)-0.5*(BB53^2-BA53^2),"Not an input"),"not target")</f>
        <v>#VALUE!</v>
      </c>
      <c r="BC60" s="22" t="e">
        <f>IF($B$1&lt;&gt;4,IF(InputDataA_GeneralAssumptions!$F$157="Automatic",BB60+LN(1+BC7)-0.5*(BC53^2-BB53^2),"Not an input"),"not target")</f>
        <v>#VALUE!</v>
      </c>
      <c r="BD60" s="22" t="e">
        <f>IF($B$1&lt;&gt;4,IF(InputDataA_GeneralAssumptions!$F$157="Automatic",BC60+LN(1+BD7)-0.5*(BD53^2-BC53^2),"Not an input"),"not target")</f>
        <v>#VALUE!</v>
      </c>
      <c r="BE60" s="22" t="e">
        <f>IF($B$1&lt;&gt;4,IF(InputDataA_GeneralAssumptions!$F$157="Automatic",BD60+LN(1+BE7)-0.5*(BE53^2-BD53^2),"Not an input"),"not target")</f>
        <v>#VALUE!</v>
      </c>
      <c r="BF60" s="22" t="e">
        <f>IF($B$1&lt;&gt;4,IF(InputDataA_GeneralAssumptions!$F$157="Automatic",BE60+LN(1+BF7)-0.5*(BF53^2-BE53^2),"Not an input"),"not target")</f>
        <v>#VALUE!</v>
      </c>
      <c r="BG60" s="22" t="e">
        <f>IF($B$1&lt;&gt;4,IF(InputDataA_GeneralAssumptions!$F$157="Automatic",BF60+LN(1+BG7)-0.5*(BG53^2-BF53^2),"Not an input"),"not target")</f>
        <v>#VALUE!</v>
      </c>
      <c r="BH60" s="22" t="e">
        <f>IF($B$1&lt;&gt;4,IF(InputDataA_GeneralAssumptions!$F$157="Automatic",BG60+LN(1+BH7)-0.5*(BH53^2-BG53^2),"Not an input"),"not target")</f>
        <v>#VALUE!</v>
      </c>
      <c r="BI60" s="22" t="e">
        <f>IF($B$1&lt;&gt;4,IF(InputDataA_GeneralAssumptions!$F$157="Automatic",BH60+LN(1+BI7)-0.5*(BI53^2-BH53^2),"Not an input"),"not target")</f>
        <v>#VALUE!</v>
      </c>
      <c r="BJ60" s="22" t="e">
        <f>IF($B$1&lt;&gt;4,IF(InputDataA_GeneralAssumptions!$F$157="Automatic",BI60+LN(1+BJ7)-0.5*(BJ53^2-BI53^2),"Not an input"),"not target")</f>
        <v>#VALUE!</v>
      </c>
      <c r="BK60" s="22" t="e">
        <f>IF($B$1&lt;&gt;4,IF(InputDataA_GeneralAssumptions!$F$157="Automatic",BJ60+LN(1+BK7)-0.5*(BK53^2-BJ53^2),"Not an input"),"not target")</f>
        <v>#VALUE!</v>
      </c>
      <c r="BL60" s="22" t="e">
        <f>IF($B$1&lt;&gt;4,IF(InputDataA_GeneralAssumptions!$F$157="Automatic",BK60+LN(1+BL7)-0.5*(BL53^2-BK53^2),"Not an input"),"not target")</f>
        <v>#VALUE!</v>
      </c>
      <c r="BM60" s="22" t="e">
        <f>IF($B$1&lt;&gt;4,IF(InputDataA_GeneralAssumptions!$F$157="Automatic",BL60+LN(1+BM7)-0.5*(BM53^2-BL53^2),"Not an input"),"not target")</f>
        <v>#VALUE!</v>
      </c>
      <c r="BN60" s="22" t="e">
        <f>IF($B$1&lt;&gt;4,IF(InputDataA_GeneralAssumptions!$F$157="Automatic",BM60+LN(1+BN7)-0.5*(BN53^2-BM53^2),"Not an input"),"not target")</f>
        <v>#VALUE!</v>
      </c>
      <c r="BO60" s="22" t="e">
        <f>IF($B$1&lt;&gt;4,IF(InputDataA_GeneralAssumptions!$F$157="Automatic",BN60+LN(1+BO7)-0.5*(BO53^2-BN53^2),"Not an input"),"not target")</f>
        <v>#VALUE!</v>
      </c>
      <c r="BP60" s="22" t="e">
        <f>IF($B$1&lt;&gt;4,IF(InputDataA_GeneralAssumptions!$F$157="Automatic",BO60+LN(1+BP7)-0.5*(BP53^2-BO53^2),"Not an input"),"not target")</f>
        <v>#VALUE!</v>
      </c>
      <c r="BQ60" s="22" t="e">
        <f>IF($B$1&lt;&gt;4,IF(InputDataA_GeneralAssumptions!$F$157="Automatic",BP60+LN(1+BQ7)-0.5*(BQ53^2-BP53^2),"Not an input"),"not target")</f>
        <v>#VALUE!</v>
      </c>
      <c r="BR60" s="22" t="e">
        <f>IF($B$1&lt;&gt;4,IF(InputDataA_GeneralAssumptions!$F$157="Automatic",BQ60+LN(1+BR7)-0.5*(BR53^2-BQ53^2),"Not an input"),"not target")</f>
        <v>#VALUE!</v>
      </c>
      <c r="BS60" s="22" t="e">
        <f>IF($B$1&lt;&gt;4,IF(InputDataA_GeneralAssumptions!$F$157="Automatic",BR60+LN(1+BS7)-0.5*(BS53^2-BR53^2),"Not an input"),"not target")</f>
        <v>#VALUE!</v>
      </c>
    </row>
    <row r="61" spans="1:71">
      <c r="B61"/>
      <c r="C61" s="201" t="s">
        <v>655</v>
      </c>
      <c r="D61" s="45" t="s">
        <v>709</v>
      </c>
      <c r="E61" s="22">
        <f>IF($B$1&lt;&gt;4,IF(InputDataA_GeneralAssumptions!$F$157="Automatic",(1/E53)*NORMDIST((LN($D$63)-(E60))/E53,0,1,FALSE)/NORMDIST((LN($D$63)-(E60))/E53,0,1,TRUE),InputDataA_GeneralAssumptions!I158),"not target")</f>
        <v>1.161539258806384</v>
      </c>
      <c r="F61" s="22">
        <f>IF($B$1&lt;&gt;4,IF(InputDataA_GeneralAssumptions!$F$157="Automatic",(1/F53)*NORMDIST((LN($D$63)-(F60))/F53,0,1,FALSE)/NORMDIST((LN($D$63)-(F60))/F53,0,1,TRUE),InputDataA_GeneralAssumptions!J158),"not target")</f>
        <v>1.1335071681306232</v>
      </c>
      <c r="G61" s="22">
        <f>IF($B$1&lt;&gt;4,IF(InputDataA_GeneralAssumptions!$F$157="Automatic",(1/G53)*NORMDIST((LN($D$63)-(G60))/G53,0,1,FALSE)/NORMDIST((LN($D$63)-(G60))/G53,0,1,TRUE),InputDataA_GeneralAssumptions!K158),"not target")</f>
        <v>1.1059623267738163</v>
      </c>
      <c r="H61" s="22">
        <f>IF($B$1&lt;&gt;4,IF(InputDataA_GeneralAssumptions!$F$157="Automatic",(1/H53)*NORMDIST((LN($D$63)-(H60))/H53,0,1,FALSE)/NORMDIST((LN($D$63)-(H60))/H53,0,1,TRUE),InputDataA_GeneralAssumptions!L158),"not target")</f>
        <v>1.0788551235731896</v>
      </c>
      <c r="I61" s="22">
        <f>IF($B$1&lt;&gt;4,IF(InputDataA_GeneralAssumptions!$F$157="Automatic",(1/I53)*NORMDIST((LN($D$63)-(I60))/I53,0,1,FALSE)/NORMDIST((LN($D$63)-(I60))/I53,0,1,TRUE),InputDataA_GeneralAssumptions!M158),"not target")</f>
        <v>1.0522250931829888</v>
      </c>
      <c r="J61" s="22">
        <f>IF($B$1&lt;&gt;4,IF(InputDataA_GeneralAssumptions!$F$157="Automatic",(1/J53)*NORMDIST((LN($D$63)-(J60))/J53,0,1,FALSE)/NORMDIST((LN($D$63)-(J60))/J53,0,1,TRUE),InputDataA_GeneralAssumptions!N158),"not target")</f>
        <v>1.0260666693329101</v>
      </c>
      <c r="K61" s="22">
        <f>IF($B$1&lt;&gt;4,IF(InputDataA_GeneralAssumptions!$F$157="Automatic",(1/K53)*NORMDIST((LN($D$63)-(K60))/K53,0,1,FALSE)/NORMDIST((LN($D$63)-(K60))/K53,0,1,TRUE),InputDataA_GeneralAssumptions!O158),"not target")</f>
        <v>1.0003744756150634</v>
      </c>
      <c r="L61" s="22">
        <f>IF($B$1&lt;&gt;4,IF(InputDataA_GeneralAssumptions!$F$157="Automatic",(1/L53)*NORMDIST((LN($D$63)-(L60))/L53,0,1,FALSE)/NORMDIST((LN($D$63)-(L60))/L53,0,1,TRUE),InputDataA_GeneralAssumptions!P158),"not target")</f>
        <v>0.97514330963993756</v>
      </c>
      <c r="M61" s="22">
        <f>IF($B$1&lt;&gt;4,IF(InputDataA_GeneralAssumptions!$F$157="Automatic",(1/M53)*NORMDIST((LN($D$63)-(M60))/M53,0,1,FALSE)/NORMDIST((LN($D$63)-(M60))/M53,0,1,TRUE),InputDataA_GeneralAssumptions!Q158),"not target")</f>
        <v>0.95036812803652526</v>
      </c>
      <c r="N61" s="22">
        <f>IF($B$1&lt;&gt;4,IF(InputDataA_GeneralAssumptions!$F$157="Automatic",(1/N53)*NORMDIST((LN($D$63)-(N60))/N53,0,1,FALSE)/NORMDIST((LN($D$63)-(N60))/N53,0,1,TRUE),InputDataA_GeneralAssumptions!R158),"not target")</f>
        <v>0.92606354974307847</v>
      </c>
      <c r="O61" s="22">
        <f>IF($B$1&lt;&gt;4,IF(InputDataA_GeneralAssumptions!$F$157="Automatic",(1/O53)*NORMDIST((LN($D$63)-(O60))/O53,0,1,FALSE)/NORMDIST((LN($D$63)-(O60))/O53,0,1,TRUE),InputDataA_GeneralAssumptions!S158),"not target")</f>
        <v>0.90220456244450742</v>
      </c>
      <c r="P61" s="22">
        <f>IF($B$1&lt;&gt;4,IF(InputDataA_GeneralAssumptions!$F$157="Automatic",(1/P53)*NORMDIST((LN($D$63)-(P60))/P53,0,1,FALSE)/NORMDIST((LN($D$63)-(P60))/P53,0,1,TRUE),InputDataA_GeneralAssumptions!T158),"not target")</f>
        <v>0.87880533058265364</v>
      </c>
      <c r="Q61" s="22">
        <f>IF($B$1&lt;&gt;4,IF(InputDataA_GeneralAssumptions!$F$157="Automatic",(1/Q53)*NORMDIST((LN($D$63)-(Q60))/Q53,0,1,FALSE)/NORMDIST((LN($D$63)-(Q60))/Q53,0,1,TRUE),InputDataA_GeneralAssumptions!U158),"not target")</f>
        <v>0.8558602714204161</v>
      </c>
      <c r="R61" s="22">
        <f>IF($B$1&lt;&gt;4,IF(InputDataA_GeneralAssumptions!$F$157="Automatic",(1/R53)*NORMDIST((LN($D$63)-(R60))/R53,0,1,FALSE)/NORMDIST((LN($D$63)-(R60))/R53,0,1,TRUE),InputDataA_GeneralAssumptions!V158),"not target")</f>
        <v>0.83336392909342771</v>
      </c>
      <c r="S61" s="22">
        <f>IF($B$1&lt;&gt;4,IF(InputDataA_GeneralAssumptions!$F$157="Automatic",(1/S53)*NORMDIST((LN($D$63)-(S60))/S53,0,1,FALSE)/NORMDIST((LN($D$63)-(S60))/S53,0,1,TRUE),InputDataA_GeneralAssumptions!W158),"not target")</f>
        <v>0.81129320358205648</v>
      </c>
      <c r="T61" s="22">
        <f>IF($B$1&lt;&gt;4,IF(InputDataA_GeneralAssumptions!$F$157="Automatic",(1/T53)*NORMDIST((LN($D$63)-(T60))/T53,0,1,FALSE)/NORMDIST((LN($D$63)-(T60))/T53,0,1,TRUE),InputDataA_GeneralAssumptions!X158),"not target")</f>
        <v>0.78964386303862222</v>
      </c>
      <c r="U61" s="22">
        <f>IF($B$1&lt;&gt;4,IF(InputDataA_GeneralAssumptions!$F$157="Automatic",(1/U53)*NORMDIST((LN($D$63)-(U60))/U53,0,1,FALSE)/NORMDIST((LN($D$63)-(U60))/U53,0,1,TRUE),InputDataA_GeneralAssumptions!Y158),"not target")</f>
        <v>0.7684117377244728</v>
      </c>
      <c r="V61" s="22">
        <f>IF($B$1&lt;&gt;4,IF(InputDataA_GeneralAssumptions!$F$157="Automatic",(1/V53)*NORMDIST((LN($D$63)-(V60))/V53,0,1,FALSE)/NORMDIST((LN($D$63)-(V60))/V53,0,1,TRUE),InputDataA_GeneralAssumptions!Z158),"not target")</f>
        <v>0.74760947498394392</v>
      </c>
      <c r="W61" s="22">
        <f>IF($B$1&lt;&gt;4,IF(InputDataA_GeneralAssumptions!$F$157="Automatic",(1/W53)*NORMDIST((LN($D$63)-(W60))/W53,0,1,FALSE)/NORMDIST((LN($D$63)-(W60))/W53,0,1,TRUE),InputDataA_GeneralAssumptions!AA158),"not target")</f>
        <v>0.72721559430115656</v>
      </c>
      <c r="X61" s="22">
        <f>IF($B$1&lt;&gt;4,IF(InputDataA_GeneralAssumptions!$F$157="Automatic",(1/X53)*NORMDIST((LN($D$63)-(X60))/X53,0,1,FALSE)/NORMDIST((LN($D$63)-(X60))/X53,0,1,TRUE),InputDataA_GeneralAssumptions!AB158),"not target")</f>
        <v>0.70722607313469465</v>
      </c>
      <c r="Y61" s="22">
        <f>IF($B$1&lt;&gt;4,IF(InputDataA_GeneralAssumptions!$F$157="Automatic",(1/Y53)*NORMDIST((LN($D$63)-(Y60))/Y53,0,1,FALSE)/NORMDIST((LN($D$63)-(Y60))/Y53,0,1,TRUE),InputDataA_GeneralAssumptions!AC158),"not target")</f>
        <v>0.68765272897296825</v>
      </c>
      <c r="Z61" s="22">
        <f>IF($B$1&lt;&gt;4,IF(InputDataA_GeneralAssumptions!$F$157="Automatic",(1/Z53)*NORMDIST((LN($D$63)-(Z60))/Z53,0,1,FALSE)/NORMDIST((LN($D$63)-(Z60))/Z53,0,1,TRUE),InputDataA_GeneralAssumptions!AD158),"not target")</f>
        <v>0.66849066295737858</v>
      </c>
      <c r="AA61" s="22">
        <f>IF($B$1&lt;&gt;4,IF(InputDataA_GeneralAssumptions!$F$157="Automatic",(1/AA53)*NORMDIST((LN($D$63)-(AA60))/AA53,0,1,FALSE)/NORMDIST((LN($D$63)-(AA60))/AA53,0,1,TRUE),InputDataA_GeneralAssumptions!AE158),"not target")</f>
        <v>0.64971981744143181</v>
      </c>
      <c r="AB61" s="22">
        <f>IF($B$1&lt;&gt;4,IF(InputDataA_GeneralAssumptions!$F$157="Automatic",(1/AB53)*NORMDIST((LN($D$63)-(AB60))/AB53,0,1,FALSE)/NORMDIST((LN($D$63)-(AB60))/AB53,0,1,TRUE),InputDataA_GeneralAssumptions!AF158),"not target")</f>
        <v>0.63135116620648091</v>
      </c>
      <c r="AC61" s="22">
        <f>IF($B$1&lt;&gt;4,IF(InputDataA_GeneralAssumptions!$F$157="Automatic",(1/AC53)*NORMDIST((LN($D$63)-(AC60))/AC53,0,1,FALSE)/NORMDIST((LN($D$63)-(AC60))/AC53,0,1,TRUE),InputDataA_GeneralAssumptions!AG158),"not target")</f>
        <v>0.61336529488596381</v>
      </c>
      <c r="AD61" s="22">
        <f>IF($B$1&lt;&gt;4,IF(InputDataA_GeneralAssumptions!$F$157="Automatic",(1/AD53)*NORMDIST((LN($D$63)-(AD60))/AD53,0,1,FALSE)/NORMDIST((LN($D$63)-(AD60))/AD53,0,1,TRUE),InputDataA_GeneralAssumptions!AH158),"not target")</f>
        <v>0.59577260032283497</v>
      </c>
      <c r="AE61" s="22">
        <f>IF($B$1&lt;&gt;4,IF(InputDataA_GeneralAssumptions!$F$157="Automatic",(1/AE53)*NORMDIST((LN($D$63)-(AE60))/AE53,0,1,FALSE)/NORMDIST((LN($D$63)-(AE60))/AE53,0,1,TRUE),InputDataA_GeneralAssumptions!AI158),"not target")</f>
        <v>0.57855427211735222</v>
      </c>
      <c r="AF61" s="22">
        <f>IF($B$1&lt;&gt;4,IF(InputDataA_GeneralAssumptions!$F$157="Automatic",(1/AF53)*NORMDIST((LN($D$63)-(AF60))/AF53,0,1,FALSE)/NORMDIST((LN($D$63)-(AF60))/AF53,0,1,TRUE),InputDataA_GeneralAssumptions!AJ158),"not target")</f>
        <v>0.56170638596580558</v>
      </c>
      <c r="AG61" s="22">
        <f>IF($B$1&lt;&gt;4,IF(InputDataA_GeneralAssumptions!$F$157="Automatic",(1/AG53)*NORMDIST((LN($D$63)-(AG60))/AG53,0,1,FALSE)/NORMDIST((LN($D$63)-(AG60))/AG53,0,1,TRUE),InputDataA_GeneralAssumptions!AK158),"not target")</f>
        <v>0.54525191899191305</v>
      </c>
      <c r="AH61" s="22">
        <f>IF($B$1&lt;&gt;4,IF(InputDataA_GeneralAssumptions!$F$157="Automatic",(1/AH53)*NORMDIST((LN($D$63)-(AH60))/AH53,0,1,FALSE)/NORMDIST((LN($D$63)-(AH60))/AH53,0,1,TRUE),InputDataA_GeneralAssumptions!AL158),"not target")</f>
        <v>0.52918525231875402</v>
      </c>
      <c r="AI61" s="22" t="e">
        <f>IF($B$1&lt;&gt;4,IF(InputDataA_GeneralAssumptions!$F$157="Automatic",(1/AI53)*NORMDIST((LN($D$63)-(AI60))/AI53,0,1,FALSE)/NORMDIST((LN($D$63)-(AI60))/AI53,0,1,TRUE),InputDataA_GeneralAssumptions!AM158),"not target")</f>
        <v>#VALUE!</v>
      </c>
      <c r="AJ61" s="22" t="e">
        <f>IF($B$1&lt;&gt;4,IF(InputDataA_GeneralAssumptions!$F$157="Automatic",(1/AJ53)*NORMDIST((LN($D$63)-(AJ60))/AJ53,0,1,FALSE)/NORMDIST((LN($D$63)-(AJ60))/AJ53,0,1,TRUE),InputDataA_GeneralAssumptions!AN158),"not target")</f>
        <v>#VALUE!</v>
      </c>
      <c r="AK61" s="22" t="e">
        <f>IF($B$1&lt;&gt;4,IF(InputDataA_GeneralAssumptions!$F$157="Automatic",(1/AK53)*NORMDIST((LN($D$63)-(AK60))/AK53,0,1,FALSE)/NORMDIST((LN($D$63)-(AK60))/AK53,0,1,TRUE),InputDataA_GeneralAssumptions!AO158),"not target")</f>
        <v>#VALUE!</v>
      </c>
      <c r="AL61" s="22" t="e">
        <f>IF($B$1&lt;&gt;4,IF(InputDataA_GeneralAssumptions!$F$157="Automatic",(1/AL53)*NORMDIST((LN($D$63)-(AL60))/AL53,0,1,FALSE)/NORMDIST((LN($D$63)-(AL60))/AL53,0,1,TRUE),InputDataA_GeneralAssumptions!AP158),"not target")</f>
        <v>#VALUE!</v>
      </c>
      <c r="AM61" s="22" t="e">
        <f>IF($B$1&lt;&gt;4,IF(InputDataA_GeneralAssumptions!$F$157="Automatic",(1/AM53)*NORMDIST((LN($D$63)-(AM60))/AM53,0,1,FALSE)/NORMDIST((LN($D$63)-(AM60))/AM53,0,1,TRUE),InputDataA_GeneralAssumptions!AQ158),"not target")</f>
        <v>#VALUE!</v>
      </c>
      <c r="AN61" s="22" t="e">
        <f>IF($B$1&lt;&gt;4,IF(InputDataA_GeneralAssumptions!$F$157="Automatic",(1/AN53)*NORMDIST((LN($D$63)-(AN60))/AN53,0,1,FALSE)/NORMDIST((LN($D$63)-(AN60))/AN53,0,1,TRUE),InputDataA_GeneralAssumptions!AR158),"not target")</f>
        <v>#VALUE!</v>
      </c>
      <c r="AO61" s="22" t="e">
        <f>IF($B$1&lt;&gt;4,IF(InputDataA_GeneralAssumptions!$F$157="Automatic",(1/AO53)*NORMDIST((LN($D$63)-(AO60))/AO53,0,1,FALSE)/NORMDIST((LN($D$63)-(AO60))/AO53,0,1,TRUE),InputDataA_GeneralAssumptions!AS158),"not target")</f>
        <v>#VALUE!</v>
      </c>
      <c r="AP61" s="22" t="e">
        <f>IF($B$1&lt;&gt;4,IF(InputDataA_GeneralAssumptions!$F$157="Automatic",(1/AP53)*NORMDIST((LN($D$63)-(AP60))/AP53,0,1,FALSE)/NORMDIST((LN($D$63)-(AP60))/AP53,0,1,TRUE),InputDataA_GeneralAssumptions!AT158),"not target")</f>
        <v>#VALUE!</v>
      </c>
      <c r="AQ61" s="22" t="e">
        <f>IF($B$1&lt;&gt;4,IF(InputDataA_GeneralAssumptions!$F$157="Automatic",(1/AQ53)*NORMDIST((LN($D$63)-(AQ60))/AQ53,0,1,FALSE)/NORMDIST((LN($D$63)-(AQ60))/AQ53,0,1,TRUE),InputDataA_GeneralAssumptions!AU158),"not target")</f>
        <v>#VALUE!</v>
      </c>
      <c r="AR61" s="22" t="e">
        <f>IF($B$1&lt;&gt;4,IF(InputDataA_GeneralAssumptions!$F$157="Automatic",(1/AR53)*NORMDIST((LN($D$63)-(AR60))/AR53,0,1,FALSE)/NORMDIST((LN($D$63)-(AR60))/AR53,0,1,TRUE),InputDataA_GeneralAssumptions!AV158),"not target")</f>
        <v>#VALUE!</v>
      </c>
      <c r="AS61" s="22" t="e">
        <f>IF($B$1&lt;&gt;4,IF(InputDataA_GeneralAssumptions!$F$157="Automatic",(1/AS53)*NORMDIST((LN($D$63)-(AS60))/AS53,0,1,FALSE)/NORMDIST((LN($D$63)-(AS60))/AS53,0,1,TRUE),InputDataA_GeneralAssumptions!AW158),"not target")</f>
        <v>#VALUE!</v>
      </c>
      <c r="AT61" s="22" t="e">
        <f>IF($B$1&lt;&gt;4,IF(InputDataA_GeneralAssumptions!$F$157="Automatic",(1/AT53)*NORMDIST((LN($D$63)-(AT60))/AT53,0,1,FALSE)/NORMDIST((LN($D$63)-(AT60))/AT53,0,1,TRUE),InputDataA_GeneralAssumptions!AX158),"not target")</f>
        <v>#VALUE!</v>
      </c>
      <c r="AU61" s="22" t="e">
        <f>IF($B$1&lt;&gt;4,IF(InputDataA_GeneralAssumptions!$F$157="Automatic",(1/AU53)*NORMDIST((LN($D$63)-(AU60))/AU53,0,1,FALSE)/NORMDIST((LN($D$63)-(AU60))/AU53,0,1,TRUE),InputDataA_GeneralAssumptions!AY158),"not target")</f>
        <v>#VALUE!</v>
      </c>
      <c r="AV61" s="22" t="e">
        <f>IF($B$1&lt;&gt;4,IF(InputDataA_GeneralAssumptions!$F$157="Automatic",(1/AV53)*NORMDIST((LN($D$63)-(AV60))/AV53,0,1,FALSE)/NORMDIST((LN($D$63)-(AV60))/AV53,0,1,TRUE),InputDataA_GeneralAssumptions!AZ158),"not target")</f>
        <v>#VALUE!</v>
      </c>
      <c r="AW61" s="22" t="e">
        <f>IF($B$1&lt;&gt;4,IF(InputDataA_GeneralAssumptions!$F$157="Automatic",(1/AW53)*NORMDIST((LN($D$63)-(AW60))/AW53,0,1,FALSE)/NORMDIST((LN($D$63)-(AW60))/AW53,0,1,TRUE),InputDataA_GeneralAssumptions!BA158),"not target")</f>
        <v>#VALUE!</v>
      </c>
      <c r="AX61" s="22" t="e">
        <f>IF($B$1&lt;&gt;4,IF(InputDataA_GeneralAssumptions!$F$157="Automatic",(1/AX53)*NORMDIST((LN($D$63)-(AX60))/AX53,0,1,FALSE)/NORMDIST((LN($D$63)-(AX60))/AX53,0,1,TRUE),InputDataA_GeneralAssumptions!BB158),"not target")</f>
        <v>#VALUE!</v>
      </c>
      <c r="AY61" s="22" t="e">
        <f>IF($B$1&lt;&gt;4,IF(InputDataA_GeneralAssumptions!$F$157="Automatic",(1/AY53)*NORMDIST((LN($D$63)-(AY60))/AY53,0,1,FALSE)/NORMDIST((LN($D$63)-(AY60))/AY53,0,1,TRUE),InputDataA_GeneralAssumptions!BC158),"not target")</f>
        <v>#VALUE!</v>
      </c>
      <c r="AZ61" s="22" t="e">
        <f>IF($B$1&lt;&gt;4,IF(InputDataA_GeneralAssumptions!$F$157="Automatic",(1/AZ53)*NORMDIST((LN($D$63)-(AZ60))/AZ53,0,1,FALSE)/NORMDIST((LN($D$63)-(AZ60))/AZ53,0,1,TRUE),InputDataA_GeneralAssumptions!BD158),"not target")</f>
        <v>#VALUE!</v>
      </c>
      <c r="BA61" s="22" t="e">
        <f>IF($B$1&lt;&gt;4,IF(InputDataA_GeneralAssumptions!$F$157="Automatic",(1/BA53)*NORMDIST((LN($D$63)-(BA60))/BA53,0,1,FALSE)/NORMDIST((LN($D$63)-(BA60))/BA53,0,1,TRUE),InputDataA_GeneralAssumptions!BE158),"not target")</f>
        <v>#VALUE!</v>
      </c>
      <c r="BB61" s="22" t="e">
        <f>IF($B$1&lt;&gt;4,IF(InputDataA_GeneralAssumptions!$F$157="Automatic",(1/BB53)*NORMDIST((LN($D$63)-(BB60))/BB53,0,1,FALSE)/NORMDIST((LN($D$63)-(BB60))/BB53,0,1,TRUE),InputDataA_GeneralAssumptions!BF158),"not target")</f>
        <v>#VALUE!</v>
      </c>
      <c r="BC61" s="22" t="e">
        <f>IF($B$1&lt;&gt;4,IF(InputDataA_GeneralAssumptions!$F$157="Automatic",(1/BC53)*NORMDIST((LN($D$63)-(BC60))/BC53,0,1,FALSE)/NORMDIST((LN($D$63)-(BC60))/BC53,0,1,TRUE),InputDataA_GeneralAssumptions!BG158),"not target")</f>
        <v>#VALUE!</v>
      </c>
      <c r="BD61" s="22" t="e">
        <f>IF($B$1&lt;&gt;4,IF(InputDataA_GeneralAssumptions!$F$157="Automatic",(1/BD53)*NORMDIST((LN($D$63)-(BD60))/BD53,0,1,FALSE)/NORMDIST((LN($D$63)-(BD60))/BD53,0,1,TRUE),InputDataA_GeneralAssumptions!BH158),"not target")</f>
        <v>#VALUE!</v>
      </c>
      <c r="BE61" s="22" t="e">
        <f>IF($B$1&lt;&gt;4,IF(InputDataA_GeneralAssumptions!$F$157="Automatic",(1/BE53)*NORMDIST((LN($D$63)-(BE60))/BE53,0,1,FALSE)/NORMDIST((LN($D$63)-(BE60))/BE53,0,1,TRUE),InputDataA_GeneralAssumptions!BI158),"not target")</f>
        <v>#VALUE!</v>
      </c>
      <c r="BF61" s="22" t="e">
        <f>IF($B$1&lt;&gt;4,IF(InputDataA_GeneralAssumptions!$F$157="Automatic",(1/BF53)*NORMDIST((LN($D$63)-(BF60))/BF53,0,1,FALSE)/NORMDIST((LN($D$63)-(BF60))/BF53,0,1,TRUE),InputDataA_GeneralAssumptions!BJ158),"not target")</f>
        <v>#VALUE!</v>
      </c>
      <c r="BG61" s="22" t="e">
        <f>IF($B$1&lt;&gt;4,IF(InputDataA_GeneralAssumptions!$F$157="Automatic",(1/BG53)*NORMDIST((LN($D$63)-(BG60))/BG53,0,1,FALSE)/NORMDIST((LN($D$63)-(BG60))/BG53,0,1,TRUE),InputDataA_GeneralAssumptions!BK158),"not target")</f>
        <v>#VALUE!</v>
      </c>
      <c r="BH61" s="22" t="e">
        <f>IF($B$1&lt;&gt;4,IF(InputDataA_GeneralAssumptions!$F$157="Automatic",(1/BH53)*NORMDIST((LN($D$63)-(BH60))/BH53,0,1,FALSE)/NORMDIST((LN($D$63)-(BH60))/BH53,0,1,TRUE),InputDataA_GeneralAssumptions!BL158),"not target")</f>
        <v>#VALUE!</v>
      </c>
      <c r="BI61" s="22" t="e">
        <f>IF($B$1&lt;&gt;4,IF(InputDataA_GeneralAssumptions!$F$157="Automatic",(1/BI53)*NORMDIST((LN($D$63)-(BI60))/BI53,0,1,FALSE)/NORMDIST((LN($D$63)-(BI60))/BI53,0,1,TRUE),InputDataA_GeneralAssumptions!BM158),"not target")</f>
        <v>#VALUE!</v>
      </c>
      <c r="BJ61" s="22" t="e">
        <f>IF($B$1&lt;&gt;4,IF(InputDataA_GeneralAssumptions!$F$157="Automatic",(1/BJ53)*NORMDIST((LN($D$63)-(BJ60))/BJ53,0,1,FALSE)/NORMDIST((LN($D$63)-(BJ60))/BJ53,0,1,TRUE),InputDataA_GeneralAssumptions!BN158),"not target")</f>
        <v>#VALUE!</v>
      </c>
      <c r="BK61" s="22" t="e">
        <f>IF($B$1&lt;&gt;4,IF(InputDataA_GeneralAssumptions!$F$157="Automatic",(1/BK53)*NORMDIST((LN($D$63)-(BK60))/BK53,0,1,FALSE)/NORMDIST((LN($D$63)-(BK60))/BK53,0,1,TRUE),InputDataA_GeneralAssumptions!BO158),"not target")</f>
        <v>#VALUE!</v>
      </c>
      <c r="BL61" s="22" t="e">
        <f>IF($B$1&lt;&gt;4,IF(InputDataA_GeneralAssumptions!$F$157="Automatic",(1/BL53)*NORMDIST((LN($D$63)-(BL60))/BL53,0,1,FALSE)/NORMDIST((LN($D$63)-(BL60))/BL53,0,1,TRUE),InputDataA_GeneralAssumptions!BP158),"not target")</f>
        <v>#VALUE!</v>
      </c>
      <c r="BM61" s="22" t="e">
        <f>IF($B$1&lt;&gt;4,IF(InputDataA_GeneralAssumptions!$F$157="Automatic",(1/BM53)*NORMDIST((LN($D$63)-(BM60))/BM53,0,1,FALSE)/NORMDIST((LN($D$63)-(BM60))/BM53,0,1,TRUE),InputDataA_GeneralAssumptions!BQ158),"not target")</f>
        <v>#VALUE!</v>
      </c>
      <c r="BN61" s="22" t="e">
        <f>IF($B$1&lt;&gt;4,IF(InputDataA_GeneralAssumptions!$F$157="Automatic",(1/BN53)*NORMDIST((LN($D$63)-(BN60))/BN53,0,1,FALSE)/NORMDIST((LN($D$63)-(BN60))/BN53,0,1,TRUE),InputDataA_GeneralAssumptions!BR158),"not target")</f>
        <v>#VALUE!</v>
      </c>
      <c r="BO61" s="22" t="e">
        <f>IF($B$1&lt;&gt;4,IF(InputDataA_GeneralAssumptions!$F$157="Automatic",(1/BO53)*NORMDIST((LN($D$63)-(BO60))/BO53,0,1,FALSE)/NORMDIST((LN($D$63)-(BO60))/BO53,0,1,TRUE),InputDataA_GeneralAssumptions!BS158),"not target")</f>
        <v>#VALUE!</v>
      </c>
      <c r="BP61" s="22" t="e">
        <f>IF($B$1&lt;&gt;4,IF(InputDataA_GeneralAssumptions!$F$157="Automatic",(1/BP53)*NORMDIST((LN($D$63)-(BP60))/BP53,0,1,FALSE)/NORMDIST((LN($D$63)-(BP60))/BP53,0,1,TRUE),InputDataA_GeneralAssumptions!BT158),"not target")</f>
        <v>#VALUE!</v>
      </c>
      <c r="BQ61" s="22" t="e">
        <f>IF($B$1&lt;&gt;4,IF(InputDataA_GeneralAssumptions!$F$157="Automatic",(1/BQ53)*NORMDIST((LN($D$63)-(BQ60))/BQ53,0,1,FALSE)/NORMDIST((LN($D$63)-(BQ60))/BQ53,0,1,TRUE),InputDataA_GeneralAssumptions!BU158),"not target")</f>
        <v>#VALUE!</v>
      </c>
      <c r="BR61" s="22" t="e">
        <f>IF($B$1&lt;&gt;4,IF(InputDataA_GeneralAssumptions!$F$157="Automatic",(1/BR53)*NORMDIST((LN($D$63)-(BR60))/BR53,0,1,FALSE)/NORMDIST((LN($D$63)-(BR60))/BR53,0,1,TRUE),InputDataA_GeneralAssumptions!BV158),"not target")</f>
        <v>#VALUE!</v>
      </c>
      <c r="BS61" s="22" t="e">
        <f>IF($B$1&lt;&gt;4,IF(InputDataA_GeneralAssumptions!$F$157="Automatic",(1/BS53)*NORMDIST((LN($D$63)-(BS60))/BS53,0,1,FALSE)/NORMDIST((LN($D$63)-(BS60))/BS53,0,1,TRUE),InputDataA_GeneralAssumptions!BW158),"not target")</f>
        <v>#VALUE!</v>
      </c>
    </row>
    <row r="62" spans="1:71">
      <c r="B62"/>
      <c r="C62" s="201" t="s">
        <v>671</v>
      </c>
      <c r="D62" s="45" t="s">
        <v>706</v>
      </c>
      <c r="E62" s="22">
        <f>IF($B$1&lt;&gt;4,E50,"not target")</f>
        <v>0.42</v>
      </c>
      <c r="F62" s="22">
        <f>IF($B$1&lt;&gt;4,IF(InputDataA_GeneralAssumptions!$F$157="Automatic",NORMSDIST((LN($D$63)-F60)/F53),(1-F61*F7)*E62),"not target")</f>
        <v>0.43304796062554018</v>
      </c>
      <c r="G62" s="22">
        <f>IF($B$1&lt;&gt;4,IF(InputDataA_GeneralAssumptions!$F$157="Automatic",NORMSDIST((LN($D$63)-G60)/G53),(1-G61*G7)*F62),"not target")</f>
        <v>0.44606804612248796</v>
      </c>
      <c r="H62" s="22">
        <f>IF($B$1&lt;&gt;4,IF(InputDataA_GeneralAssumptions!$F$157="Automatic",NORMSDIST((LN($D$63)-H60)/H53),(1-H61*H7)*G62),"not target")</f>
        <v>0.45906823367008143</v>
      </c>
      <c r="I62" s="22">
        <f>IF($B$1&lt;&gt;4,IF(InputDataA_GeneralAssumptions!$F$157="Automatic",NORMSDIST((LN($D$63)-I60)/I53),(1-I61*I7)*H62),"not target")</f>
        <v>0.47201450300889652</v>
      </c>
      <c r="J62" s="22">
        <f>IF($B$1&lt;&gt;4,IF(InputDataA_GeneralAssumptions!$F$157="Automatic",NORMSDIST((LN($D$63)-J60)/J53),(1-J61*J7)*I62),"not target")</f>
        <v>0.48489451385283616</v>
      </c>
      <c r="K62" s="22">
        <f>IF($B$1&lt;&gt;4,IF(InputDataA_GeneralAssumptions!$F$157="Automatic",NORMSDIST((LN($D$63)-K60)/K53),(1-K61*K7)*J62),"not target")</f>
        <v>0.49769637148980145</v>
      </c>
      <c r="L62" s="22">
        <f>IF($B$1&lt;&gt;4,IF(InputDataA_GeneralAssumptions!$F$157="Automatic",NORMSDIST((LN($D$63)-L60)/L53),(1-L61*L7)*K62),"not target")</f>
        <v>0.51040864519010998</v>
      </c>
      <c r="M62" s="22">
        <f>IF($B$1&lt;&gt;4,IF(InputDataA_GeneralAssumptions!$F$157="Automatic",NORMSDIST((LN($D$63)-M60)/M53),(1-M61*M7)*L62),"not target")</f>
        <v>0.52302038410915119</v>
      </c>
      <c r="N62" s="22">
        <f>IF($B$1&lt;&gt;4,IF(InputDataA_GeneralAssumptions!$F$157="Automatic",NORMSDIST((LN($D$63)-N60)/N53),(1-N61*N7)*M62),"not target")</f>
        <v>0.53551105471981431</v>
      </c>
      <c r="O62" s="22">
        <f>IF($B$1&lt;&gt;4,IF(InputDataA_GeneralAssumptions!$F$157="Automatic",NORMSDIST((LN($D$63)-O60)/O53),(1-O61*O7)*N62),"not target")</f>
        <v>0.54788098812497976</v>
      </c>
      <c r="P62" s="22">
        <f>IF($B$1&lt;&gt;4,IF(InputDataA_GeneralAssumptions!$F$157="Automatic",NORMSDIST((LN($D$63)-P60)/P53),(1-P61*P7)*O62),"not target")</f>
        <v>0.56011090219734694</v>
      </c>
      <c r="Q62" s="22">
        <f>IF($B$1&lt;&gt;4,IF(InputDataA_GeneralAssumptions!$F$157="Automatic",NORMSDIST((LN($D$63)-Q60)/Q53),(1-Q61*Q7)*P62),"not target")</f>
        <v>0.5721922438885132</v>
      </c>
      <c r="R62" s="22">
        <f>IF($B$1&lt;&gt;4,IF(InputDataA_GeneralAssumptions!$F$157="Automatic",NORMSDIST((LN($D$63)-R60)/R53),(1-R61*R7)*Q62),"not target")</f>
        <v>0.58411701636726421</v>
      </c>
      <c r="S62" s="22">
        <f>IF($B$1&lt;&gt;4,IF(InputDataA_GeneralAssumptions!$F$157="Automatic",NORMSDIST((LN($D$63)-S60)/S53),(1-S61*S7)*R62),"not target")</f>
        <v>0.59588727485163329</v>
      </c>
      <c r="T62" s="22">
        <f>IF($B$1&lt;&gt;4,IF(InputDataA_GeneralAssumptions!$F$157="Automatic",NORMSDIST((LN($D$63)-T60)/T53),(1-T61*T7)*S62),"not target")</f>
        <v>0.6074957335609239</v>
      </c>
      <c r="U62" s="22">
        <f>IF($B$1&lt;&gt;4,IF(InputDataA_GeneralAssumptions!$F$157="Automatic",NORMSDIST((LN($D$63)-U60)/U53),(1-U61*U7)*T62),"not target")</f>
        <v>0.61893562622864329</v>
      </c>
      <c r="V62" s="22">
        <f>IF($B$1&lt;&gt;4,IF(InputDataA_GeneralAssumptions!$F$157="Automatic",NORMSDIST((LN($D$63)-V60)/V53),(1-V61*V7)*U62),"not target")</f>
        <v>0.63019161457879225</v>
      </c>
      <c r="W62" s="22">
        <f>IF($B$1&lt;&gt;4,IF(InputDataA_GeneralAssumptions!$F$157="Automatic",NORMSDIST((LN($D$63)-W60)/W53),(1-W61*W7)*V62),"not target")</f>
        <v>0.64126733782093881</v>
      </c>
      <c r="X62" s="22">
        <f>IF($B$1&lt;&gt;4,IF(InputDataA_GeneralAssumptions!$F$157="Automatic",NORMSDIST((LN($D$63)-X60)/X53),(1-X61*X7)*W62),"not target")</f>
        <v>0.65215757422752574</v>
      </c>
      <c r="Y62" s="22">
        <f>IF($B$1&lt;&gt;4,IF(InputDataA_GeneralAssumptions!$F$157="Automatic",NORMSDIST((LN($D$63)-Y60)/Y53),(1-Y61*Y7)*X62),"not target")</f>
        <v>0.6628489525671829</v>
      </c>
      <c r="Z62" s="22">
        <f>IF($B$1&lt;&gt;4,IF(InputDataA_GeneralAssumptions!$F$157="Automatic",NORMSDIST((LN($D$63)-Z60)/Z53),(1-Z61*Z7)*Y62),"not target")</f>
        <v>0.67333769557564183</v>
      </c>
      <c r="AA62" s="22">
        <f>IF($B$1&lt;&gt;4,IF(InputDataA_GeneralAssumptions!$F$157="Automatic",NORMSDIST((LN($D$63)-AA60)/AA53),(1-AA61*AA7)*Z62),"not target")</f>
        <v>0.68362885632021841</v>
      </c>
      <c r="AB62" s="22">
        <f>IF($B$1&lt;&gt;4,IF(InputDataA_GeneralAssumptions!$F$157="Automatic",NORMSDIST((LN($D$63)-AB60)/AB53),(1-AB61*AB7)*AA62),"not target")</f>
        <v>0.69371097457385478</v>
      </c>
      <c r="AC62" s="22">
        <f>IF($B$1&lt;&gt;4,IF(InputDataA_GeneralAssumptions!$F$157="Automatic",NORMSDIST((LN($D$63)-AC60)/AC53),(1-AC61*AC7)*AB62),"not target")</f>
        <v>0.70358972309674905</v>
      </c>
      <c r="AD62" s="22">
        <f>IF($B$1&lt;&gt;4,IF(InputDataA_GeneralAssumptions!$F$157="Automatic",NORMSDIST((LN($D$63)-AD60)/AD53),(1-AD61*AD7)*AC62),"not target")</f>
        <v>0.71325485774451047</v>
      </c>
      <c r="AE62" s="22">
        <f>IF($B$1&lt;&gt;4,IF(InputDataA_GeneralAssumptions!$F$157="Automatic",NORMSDIST((LN($D$63)-AE60)/AE53),(1-AE61*AE7)*AD62),"not target")</f>
        <v>0.72271260692177808</v>
      </c>
      <c r="AF62" s="22">
        <f>IF($B$1&lt;&gt;4,IF(InputDataA_GeneralAssumptions!$F$157="Automatic",NORMSDIST((LN($D$63)-AF60)/AF53),(1-AF61*AF7)*AE62),"not target")</f>
        <v>0.73196142811487164</v>
      </c>
      <c r="AG62" s="22">
        <f>IF($B$1&lt;&gt;4,IF(InputDataA_GeneralAssumptions!$F$157="Automatic",NORMSDIST((LN($D$63)-AG60)/AG53),(1-AG61*AG7)*AF62),"not target")</f>
        <v>0.74098542090647523</v>
      </c>
      <c r="AH62" s="22">
        <f>IF($B$1&lt;&gt;4,IF(InputDataA_GeneralAssumptions!$F$157="Automatic",NORMSDIST((LN($D$63)-AH60)/AH53),(1-AH61*AH7)*AG62),"not target")</f>
        <v>0.74978479378465646</v>
      </c>
      <c r="AI62" s="22" t="e">
        <f>IF($B$1&lt;&gt;4,IF(InputDataA_GeneralAssumptions!$F$157="Automatic",NORMSDIST((LN($D$63)-AI60)/AI53),(1-AI61*AI7)*AH62),"not target")</f>
        <v>#VALUE!</v>
      </c>
      <c r="AJ62" s="22" t="e">
        <f>IF($B$1&lt;&gt;4,IF(InputDataA_GeneralAssumptions!$F$157="Automatic",NORMSDIST((LN($D$63)-AJ60)/AJ53),(1-AJ61*AJ7)*AI62),"not target")</f>
        <v>#VALUE!</v>
      </c>
      <c r="AK62" s="22" t="e">
        <f>IF($B$1&lt;&gt;4,IF(InputDataA_GeneralAssumptions!$F$157="Automatic",NORMSDIST((LN($D$63)-AK60)/AK53),(1-AK61*AK7)*AJ62),"not target")</f>
        <v>#VALUE!</v>
      </c>
      <c r="AL62" s="22" t="e">
        <f>IF($B$1&lt;&gt;4,IF(InputDataA_GeneralAssumptions!$F$157="Automatic",NORMSDIST((LN($D$63)-AL60)/AL53),(1-AL61*AL7)*AK62),"not target")</f>
        <v>#VALUE!</v>
      </c>
      <c r="AM62" s="22" t="e">
        <f>IF($B$1&lt;&gt;4,IF(InputDataA_GeneralAssumptions!$F$157="Automatic",NORMSDIST((LN($D$63)-AM60)/AM53),(1-AM61*AM7)*AL62),"not target")</f>
        <v>#VALUE!</v>
      </c>
      <c r="AN62" s="22" t="e">
        <f>IF($B$1&lt;&gt;4,IF(InputDataA_GeneralAssumptions!$F$157="Automatic",NORMSDIST((LN($D$63)-AN60)/AN53),(1-AN61*AN7)*AM62),"not target")</f>
        <v>#VALUE!</v>
      </c>
      <c r="AO62" s="22" t="e">
        <f>IF($B$1&lt;&gt;4,IF(InputDataA_GeneralAssumptions!$F$157="Automatic",NORMSDIST((LN($D$63)-AO60)/AO53),(1-AO61*AO7)*AN62),"not target")</f>
        <v>#VALUE!</v>
      </c>
      <c r="AP62" s="22" t="e">
        <f>IF($B$1&lt;&gt;4,IF(InputDataA_GeneralAssumptions!$F$157="Automatic",NORMSDIST((LN($D$63)-AP60)/AP53),(1-AP61*AP7)*AO62),"not target")</f>
        <v>#VALUE!</v>
      </c>
      <c r="AQ62" s="22" t="e">
        <f>IF($B$1&lt;&gt;4,IF(InputDataA_GeneralAssumptions!$F$157="Automatic",NORMSDIST((LN($D$63)-AQ60)/AQ53),(1-AQ61*AQ7)*AP62),"not target")</f>
        <v>#VALUE!</v>
      </c>
      <c r="AR62" s="22" t="e">
        <f>IF($B$1&lt;&gt;4,IF(InputDataA_GeneralAssumptions!$F$157="Automatic",NORMSDIST((LN($D$63)-AR60)/AR53),(1-AR61*AR7)*AQ62),"not target")</f>
        <v>#VALUE!</v>
      </c>
      <c r="AS62" s="22" t="e">
        <f>IF($B$1&lt;&gt;4,IF(InputDataA_GeneralAssumptions!$F$157="Automatic",NORMSDIST((LN($D$63)-AS60)/AS53),(1-AS61*AS7)*AR62),"not target")</f>
        <v>#VALUE!</v>
      </c>
      <c r="AT62" s="22" t="e">
        <f>IF($B$1&lt;&gt;4,IF(InputDataA_GeneralAssumptions!$F$157="Automatic",NORMSDIST((LN($D$63)-AT60)/AT53),(1-AT61*AT7)*AS62),"not target")</f>
        <v>#VALUE!</v>
      </c>
      <c r="AU62" s="22" t="e">
        <f>IF($B$1&lt;&gt;4,IF(InputDataA_GeneralAssumptions!$F$157="Automatic",NORMSDIST((LN($D$63)-AU60)/AU53),(1-AU61*AU7)*AT62),"not target")</f>
        <v>#VALUE!</v>
      </c>
      <c r="AV62" s="22" t="e">
        <f>IF($B$1&lt;&gt;4,IF(InputDataA_GeneralAssumptions!$F$157="Automatic",NORMSDIST((LN($D$63)-AV60)/AV53),(1-AV61*AV7)*AU62),"not target")</f>
        <v>#VALUE!</v>
      </c>
      <c r="AW62" s="22" t="e">
        <f>IF($B$1&lt;&gt;4,IF(InputDataA_GeneralAssumptions!$F$157="Automatic",NORMSDIST((LN($D$63)-AW60)/AW53),(1-AW61*AW7)*AV62),"not target")</f>
        <v>#VALUE!</v>
      </c>
      <c r="AX62" s="22" t="e">
        <f>IF($B$1&lt;&gt;4,IF(InputDataA_GeneralAssumptions!$F$157="Automatic",NORMSDIST((LN($D$63)-AX60)/AX53),(1-AX61*AX7)*AW62),"not target")</f>
        <v>#VALUE!</v>
      </c>
      <c r="AY62" s="22" t="e">
        <f>IF($B$1&lt;&gt;4,IF(InputDataA_GeneralAssumptions!$F$157="Automatic",NORMSDIST((LN($D$63)-AY60)/AY53),(1-AY61*AY7)*AX62),"not target")</f>
        <v>#VALUE!</v>
      </c>
      <c r="AZ62" s="22" t="e">
        <f>IF($B$1&lt;&gt;4,IF(InputDataA_GeneralAssumptions!$F$157="Automatic",NORMSDIST((LN($D$63)-AZ60)/AZ53),(1-AZ61*AZ7)*AY62),"not target")</f>
        <v>#VALUE!</v>
      </c>
      <c r="BA62" s="22" t="e">
        <f>IF($B$1&lt;&gt;4,IF(InputDataA_GeneralAssumptions!$F$157="Automatic",NORMSDIST((LN($D$63)-BA60)/BA53),(1-BA61*BA7)*AZ62),"not target")</f>
        <v>#VALUE!</v>
      </c>
      <c r="BB62" s="22" t="e">
        <f>IF($B$1&lt;&gt;4,IF(InputDataA_GeneralAssumptions!$F$157="Automatic",NORMSDIST((LN($D$63)-BB60)/BB53),(1-BB61*BB7)*BA62),"not target")</f>
        <v>#VALUE!</v>
      </c>
      <c r="BC62" s="22" t="e">
        <f>IF($B$1&lt;&gt;4,IF(InputDataA_GeneralAssumptions!$F$157="Automatic",NORMSDIST((LN($D$63)-BC60)/BC53),(1-BC61*BC7)*BB62),"not target")</f>
        <v>#VALUE!</v>
      </c>
      <c r="BD62" s="22" t="e">
        <f>IF($B$1&lt;&gt;4,IF(InputDataA_GeneralAssumptions!$F$157="Automatic",NORMSDIST((LN($D$63)-BD60)/BD53),(1-BD61*BD7)*BC62),"not target")</f>
        <v>#VALUE!</v>
      </c>
      <c r="BE62" s="22" t="e">
        <f>IF($B$1&lt;&gt;4,IF(InputDataA_GeneralAssumptions!$F$157="Automatic",NORMSDIST((LN($D$63)-BE60)/BE53),(1-BE61*BE7)*BD62),"not target")</f>
        <v>#VALUE!</v>
      </c>
      <c r="BF62" s="22" t="e">
        <f>IF($B$1&lt;&gt;4,IF(InputDataA_GeneralAssumptions!$F$157="Automatic",NORMSDIST((LN($D$63)-BF60)/BF53),(1-BF61*BF7)*BE62),"not target")</f>
        <v>#VALUE!</v>
      </c>
      <c r="BG62" s="22" t="e">
        <f>IF($B$1&lt;&gt;4,IF(InputDataA_GeneralAssumptions!$F$157="Automatic",NORMSDIST((LN($D$63)-BG60)/BG53),(1-BG61*BG7)*BF62),"not target")</f>
        <v>#VALUE!</v>
      </c>
      <c r="BH62" s="22" t="e">
        <f>IF($B$1&lt;&gt;4,IF(InputDataA_GeneralAssumptions!$F$157="Automatic",NORMSDIST((LN($D$63)-BH60)/BH53),(1-BH61*BH7)*BG62),"not target")</f>
        <v>#VALUE!</v>
      </c>
      <c r="BI62" s="22" t="e">
        <f>IF($B$1&lt;&gt;4,IF(InputDataA_GeneralAssumptions!$F$157="Automatic",NORMSDIST((LN($D$63)-BI60)/BI53),(1-BI61*BI7)*BH62),"not target")</f>
        <v>#VALUE!</v>
      </c>
      <c r="BJ62" s="22" t="e">
        <f>IF($B$1&lt;&gt;4,IF(InputDataA_GeneralAssumptions!$F$157="Automatic",NORMSDIST((LN($D$63)-BJ60)/BJ53),(1-BJ61*BJ7)*BI62),"not target")</f>
        <v>#VALUE!</v>
      </c>
      <c r="BK62" s="22" t="e">
        <f>IF($B$1&lt;&gt;4,IF(InputDataA_GeneralAssumptions!$F$157="Automatic",NORMSDIST((LN($D$63)-BK60)/BK53),(1-BK61*BK7)*BJ62),"not target")</f>
        <v>#VALUE!</v>
      </c>
      <c r="BL62" s="22" t="e">
        <f>IF($B$1&lt;&gt;4,IF(InputDataA_GeneralAssumptions!$F$157="Automatic",NORMSDIST((LN($D$63)-BL60)/BL53),(1-BL61*BL7)*BK62),"not target")</f>
        <v>#VALUE!</v>
      </c>
      <c r="BM62" s="22" t="e">
        <f>IF($B$1&lt;&gt;4,IF(InputDataA_GeneralAssumptions!$F$157="Automatic",NORMSDIST((LN($D$63)-BM60)/BM53),(1-BM61*BM7)*BL62),"not target")</f>
        <v>#VALUE!</v>
      </c>
      <c r="BN62" s="22" t="e">
        <f>IF($B$1&lt;&gt;4,IF(InputDataA_GeneralAssumptions!$F$157="Automatic",NORMSDIST((LN($D$63)-BN60)/BN53),(1-BN61*BN7)*BM62),"not target")</f>
        <v>#VALUE!</v>
      </c>
      <c r="BO62" s="22" t="e">
        <f>IF($B$1&lt;&gt;4,IF(InputDataA_GeneralAssumptions!$F$157="Automatic",NORMSDIST((LN($D$63)-BO60)/BO53),(1-BO61*BO7)*BN62),"not target")</f>
        <v>#VALUE!</v>
      </c>
      <c r="BP62" s="22" t="e">
        <f>IF($B$1&lt;&gt;4,IF(InputDataA_GeneralAssumptions!$F$157="Automatic",NORMSDIST((LN($D$63)-BP60)/BP53),(1-BP61*BP7)*BO62),"not target")</f>
        <v>#VALUE!</v>
      </c>
      <c r="BQ62" s="22" t="e">
        <f>IF($B$1&lt;&gt;4,IF(InputDataA_GeneralAssumptions!$F$157="Automatic",NORMSDIST((LN($D$63)-BQ60)/BQ53),(1-BQ61*BQ7)*BP62),"not target")</f>
        <v>#VALUE!</v>
      </c>
      <c r="BR62" s="22" t="e">
        <f>IF($B$1&lt;&gt;4,IF(InputDataA_GeneralAssumptions!$F$157="Automatic",NORMSDIST((LN($D$63)-BR60)/BR53),(1-BR61*BR7)*BQ62),"not target")</f>
        <v>#VALUE!</v>
      </c>
      <c r="BS62" s="22" t="e">
        <f>IF($B$1&lt;&gt;4,IF(InputDataA_GeneralAssumptions!$F$157="Automatic",NORMSDIST((LN($D$63)-BS60)/BS53),(1-BS61*BS7)*BR62),"not target")</f>
        <v>#VALUE!</v>
      </c>
    </row>
    <row r="63" spans="1:71" s="336" customFormat="1">
      <c r="C63" s="627" t="s">
        <v>993</v>
      </c>
      <c r="D63" s="268">
        <v>1</v>
      </c>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row>
    <row r="64" spans="1:71" s="336" customFormat="1">
      <c r="A64" s="341"/>
      <c r="B64" s="328"/>
      <c r="C64" s="271" t="s">
        <v>712</v>
      </c>
    </row>
    <row r="65" spans="1:71" s="336" customFormat="1">
      <c r="A65" s="341"/>
      <c r="B65" s="328"/>
      <c r="C65" s="201" t="s">
        <v>710</v>
      </c>
      <c r="D65" s="45" t="s">
        <v>711</v>
      </c>
      <c r="E65" s="22">
        <f>IF($B$1=4,IF(InputDataA_GeneralAssumptions!$F$157="Automatic",(1/E53)*NORMDIST((LN($D$63)-E56)/E53,0,1,FALSE),E57*E17),IF(InputDataA_GeneralAssumptions!$F$157="Automatic",(1/E53)*NORMDIST((LN($D$63)-E60)/E53,0,1,FALSE),E61*E62))</f>
        <v>0.48784648869868125</v>
      </c>
      <c r="F65" s="22">
        <f>IF($B$1=4,IF(InputDataA_GeneralAssumptions!$F$157="Automatic",(1/F53)*NORMDIST((LN($D$63)-F56)/F53,0,1,FALSE),F57*F17),IF(InputDataA_GeneralAssumptions!$F$157="Automatic",(1/F53)*NORMDIST((LN($D$63)-F60)/F53,0,1,FALSE),F61*F62))</f>
        <v>0.4908629675133977</v>
      </c>
      <c r="G65" s="22">
        <f>IF($B$1=4,IF(InputDataA_GeneralAssumptions!$F$157="Automatic",(1/G53)*NORMDIST((LN($D$63)-G56)/G53,0,1,FALSE),G57*G17),IF(InputDataA_GeneralAssumptions!$F$157="Automatic",(1/G53)*NORMDIST((LN($D$63)-G60)/G53,0,1,FALSE),G61*G62))</f>
        <v>0.49333445418907679</v>
      </c>
      <c r="H65" s="22">
        <f>IF($B$1=4,IF(InputDataA_GeneralAssumptions!$F$157="Automatic",(1/H53)*NORMDIST((LN($D$63)-H56)/H53,0,1,FALSE),H57*H17),IF(InputDataA_GeneralAssumptions!$F$157="Automatic",(1/H53)*NORMDIST((LN($D$63)-H60)/H53,0,1,FALSE),H61*H62))</f>
        <v>0.49526811596466153</v>
      </c>
      <c r="I65" s="22">
        <f>IF($B$1=4,IF(InputDataA_GeneralAssumptions!$F$157="Automatic",(1/I53)*NORMDIST((LN($D$63)-I56)/I53,0,1,FALSE),I57*I17),IF(InputDataA_GeneralAssumptions!$F$157="Automatic",(1/I53)*NORMDIST((LN($D$63)-I60)/I53,0,1,FALSE),I61*I62))</f>
        <v>0.49666550441225832</v>
      </c>
      <c r="J65" s="22">
        <f>IF($B$1=4,IF(InputDataA_GeneralAssumptions!$F$157="Automatic",(1/J53)*NORMDIST((LN($D$63)-J56)/J53,0,1,FALSE),J57*J17),IF(InputDataA_GeneralAssumptions!$F$157="Automatic",(1/J53)*NORMDIST((LN($D$63)-J60)/J53,0,1,FALSE),J61*J62))</f>
        <v>0.49753409880678029</v>
      </c>
      <c r="K65" s="22">
        <f>IF($B$1=4,IF(InputDataA_GeneralAssumptions!$F$157="Automatic",(1/K53)*NORMDIST((LN($D$63)-K56)/K53,0,1,FALSE),K57*K17),IF(InputDataA_GeneralAssumptions!$F$157="Automatic",(1/K53)*NORMDIST((LN($D$63)-K60)/K53,0,1,FALSE),K61*K62))</f>
        <v>0.49788274664462989</v>
      </c>
      <c r="L65" s="22">
        <f>IF($B$1=4,IF(InputDataA_GeneralAssumptions!$F$157="Automatic",(1/L53)*NORMDIST((LN($D$63)-L56)/L53,0,1,FALSE),L57*L17),IF(InputDataA_GeneralAssumptions!$F$157="Automatic",(1/L53)*NORMDIST((LN($D$63)-L60)/L53,0,1,FALSE),L61*L62))</f>
        <v>0.49772157553952046</v>
      </c>
      <c r="M65" s="22">
        <f>IF($B$1=4,IF(InputDataA_GeneralAssumptions!$F$157="Automatic",(1/M53)*NORMDIST((LN($D$63)-M56)/M53,0,1,FALSE),M57*M17),IF(InputDataA_GeneralAssumptions!$F$157="Automatic",(1/M53)*NORMDIST((LN($D$63)-M60)/M53,0,1,FALSE),M61*M62))</f>
        <v>0.4970619033707584</v>
      </c>
      <c r="N65" s="22">
        <f>IF($B$1=4,IF(InputDataA_GeneralAssumptions!$F$157="Automatic",(1/N53)*NORMDIST((LN($D$63)-N56)/N53,0,1,FALSE),N57*N17),IF(InputDataA_GeneralAssumptions!$F$157="Automatic",(1/N53)*NORMDIST((LN($D$63)-N60)/N53,0,1,FALSE),N61*N62))</f>
        <v>0.49591726826049115</v>
      </c>
      <c r="O65" s="22">
        <f>IF($B$1=4,IF(InputDataA_GeneralAssumptions!$F$157="Automatic",(1/O53)*NORMDIST((LN($D$63)-O56)/O53,0,1,FALSE),O57*O17),IF(InputDataA_GeneralAssumptions!$F$157="Automatic",(1/O53)*NORMDIST((LN($D$63)-O60)/O53,0,1,FALSE),O61*O62))</f>
        <v>0.49430072716296175</v>
      </c>
      <c r="P65" s="22">
        <f>IF($B$1=4,IF(InputDataA_GeneralAssumptions!$F$157="Automatic",(1/P53)*NORMDIST((LN($D$63)-P56)/P53,0,1,FALSE),P57*P17),IF(InputDataA_GeneralAssumptions!$F$157="Automatic",(1/P53)*NORMDIST((LN($D$63)-P60)/P53,0,1,FALSE),P61*P62))</f>
        <v>0.49222844656848785</v>
      </c>
      <c r="Q65" s="22">
        <f>IF($B$1=4,IF(InputDataA_GeneralAssumptions!$F$157="Automatic",(1/Q53)*NORMDIST((LN($D$63)-Q56)/Q53,0,1,FALSE),Q57*Q17),IF(InputDataA_GeneralAssumptions!$F$157="Automatic",(1/Q53)*NORMDIST((LN($D$63)-Q60)/Q53,0,1,FALSE),Q61*Q62))</f>
        <v>0.48971660915907983</v>
      </c>
      <c r="R65" s="22">
        <f>IF($B$1=4,IF(InputDataA_GeneralAssumptions!$F$157="Automatic",(1/R53)*NORMDIST((LN($D$63)-R56)/R53,0,1,FALSE),R57*R17),IF(InputDataA_GeneralAssumptions!$F$157="Automatic",(1/R53)*NORMDIST((LN($D$63)-R60)/R53,0,1,FALSE),R61*R62))</f>
        <v>0.48678205181015333</v>
      </c>
      <c r="S65" s="22">
        <f>IF($B$1=4,IF(InputDataA_GeneralAssumptions!$F$157="Automatic",(1/S53)*NORMDIST((LN($D$63)-S56)/S53,0,1,FALSE),S57*S17),IF(InputDataA_GeneralAssumptions!$F$157="Automatic",(1/S53)*NORMDIST((LN($D$63)-S60)/S53,0,1,FALSE),S61*S62))</f>
        <v>0.48343929618816295</v>
      </c>
      <c r="T65" s="22">
        <f>IF($B$1=4,IF(InputDataA_GeneralAssumptions!$F$157="Automatic",(1/T53)*NORMDIST((LN($D$63)-T56)/T53,0,1,FALSE),T57*T17),IF(InputDataA_GeneralAssumptions!$F$157="Automatic",(1/T53)*NORMDIST((LN($D$63)-T60)/T53,0,1,FALSE),T61*T62))</f>
        <v>0.47970527782852951</v>
      </c>
      <c r="U65" s="22">
        <f>IF($B$1=4,IF(InputDataA_GeneralAssumptions!$F$157="Automatic",(1/U53)*NORMDIST((LN($D$63)-U56)/U53,0,1,FALSE),U57*U17),IF(InputDataA_GeneralAssumptions!$F$157="Automatic",(1/U53)*NORMDIST((LN($D$63)-U60)/U53,0,1,FALSE),U61*U62))</f>
        <v>0.47559740008993656</v>
      </c>
      <c r="V65" s="22">
        <f>IF($B$1=4,IF(InputDataA_GeneralAssumptions!$F$157="Automatic",(1/V53)*NORMDIST((LN($D$63)-V56)/V53,0,1,FALSE),V57*V17),IF(InputDataA_GeneralAssumptions!$F$157="Automatic",(1/V53)*NORMDIST((LN($D$63)-V60)/V53,0,1,FALSE),V61*V62))</f>
        <v>0.47113722211453479</v>
      </c>
      <c r="W65" s="22">
        <f>IF($B$1=4,IF(InputDataA_GeneralAssumptions!$F$157="Automatic",(1/W53)*NORMDIST((LN($D$63)-W56)/W53,0,1,FALSE),W57*W17),IF(InputDataA_GeneralAssumptions!$F$157="Automatic",(1/W53)*NORMDIST((LN($D$63)-W60)/W53,0,1,FALSE),W61*W62))</f>
        <v>0.46633960817937453</v>
      </c>
      <c r="X65" s="22">
        <f>IF($B$1=4,IF(InputDataA_GeneralAssumptions!$F$157="Automatic",(1/X53)*NORMDIST((LN($D$63)-X56)/X53,0,1,FALSE),X57*X17),IF(InputDataA_GeneralAssumptions!$F$157="Automatic",(1/X53)*NORMDIST((LN($D$63)-X60)/X53,0,1,FALSE),X61*X62))</f>
        <v>0.46122284028598121</v>
      </c>
      <c r="Y65" s="22">
        <f>IF($B$1=4,IF(InputDataA_GeneralAssumptions!$F$157="Automatic",(1/Y53)*NORMDIST((LN($D$63)-Y56)/Y53,0,1,FALSE),Y57*Y17),IF(InputDataA_GeneralAssumptions!$F$157="Automatic",(1/Y53)*NORMDIST((LN($D$63)-Y60)/Y53,0,1,FALSE),Y61*Y62))</f>
        <v>0.45580989112969689</v>
      </c>
      <c r="Z65" s="22">
        <f>IF($B$1=4,IF(InputDataA_GeneralAssumptions!$F$157="Automatic",(1/Z53)*NORMDIST((LN($D$63)-Z56)/Z53,0,1,FALSE),Z57*Z17),IF(InputDataA_GeneralAssumptions!$F$157="Automatic",(1/Z53)*NORMDIST((LN($D$63)-Z60)/Z53,0,1,FALSE),Z61*Z62))</f>
        <v>0.45011996250955433</v>
      </c>
      <c r="AA65" s="22">
        <f>IF($B$1=4,IF(InputDataA_GeneralAssumptions!$F$157="Automatic",(1/AA53)*NORMDIST((LN($D$63)-AA56)/AA53,0,1,FALSE),AA57*AA17),IF(InputDataA_GeneralAssumptions!$F$157="Automatic",(1/AA53)*NORMDIST((LN($D$63)-AA60)/AA53,0,1,FALSE),AA61*AA62))</f>
        <v>0.4441672157260671</v>
      </c>
      <c r="AB65" s="22">
        <f>IF($B$1=4,IF(InputDataA_GeneralAssumptions!$F$157="Automatic",(1/AB53)*NORMDIST((LN($D$63)-AB56)/AB53,0,1,FALSE),AB57*AB17),IF(InputDataA_GeneralAssumptions!$F$157="Automatic",(1/AB53)*NORMDIST((LN($D$63)-AB60)/AB53,0,1,FALSE),AB61*AB62))</f>
        <v>0.43797523280743766</v>
      </c>
      <c r="AC65" s="22">
        <f>IF($B$1=4,IF(InputDataA_GeneralAssumptions!$F$157="Automatic",(1/AC53)*NORMDIST((LN($D$63)-AC56)/AC53,0,1,FALSE),AC57*AC17),IF(InputDataA_GeneralAssumptions!$F$157="Automatic",(1/AC53)*NORMDIST((LN($D$63)-AC60)/AC53,0,1,FALSE),AC61*AC62))</f>
        <v>0.43155751798597108</v>
      </c>
      <c r="AD65" s="22">
        <f>IF($B$1=4,IF(InputDataA_GeneralAssumptions!$F$157="Automatic",(1/AD53)*NORMDIST((LN($D$63)-AD56)/AD53,0,1,FALSE),AD57*AD17),IF(InputDataA_GeneralAssumptions!$F$157="Automatic",(1/AD53)*NORMDIST((LN($D$63)-AD60)/AD53,0,1,FALSE),AD61*AD62))</f>
        <v>0.42493770129134079</v>
      </c>
      <c r="AE65" s="22">
        <f>IF($B$1=4,IF(InputDataA_GeneralAssumptions!$F$157="Automatic",(1/AE53)*NORMDIST((LN($D$63)-AE56)/AE53,0,1,FALSE),AE57*AE17),IF(InputDataA_GeneralAssumptions!$F$157="Automatic",(1/AE53)*NORMDIST((LN($D$63)-AE60)/AE53,0,1,FALSE),AE61*AE62))</f>
        <v>0.41812846624766337</v>
      </c>
      <c r="AF65" s="22">
        <f>IF($B$1=4,IF(InputDataA_GeneralAssumptions!$F$157="Automatic",(1/AF53)*NORMDIST((LN($D$63)-AF56)/AF53,0,1,FALSE),AF57*AF17),IF(InputDataA_GeneralAssumptions!$F$157="Automatic",(1/AF53)*NORMDIST((LN($D$63)-AF60)/AF53,0,1,FALSE),AF61*AF62))</f>
        <v>0.41114740845277431</v>
      </c>
      <c r="AG65" s="22">
        <f>IF($B$1=4,IF(InputDataA_GeneralAssumptions!$F$157="Automatic",(1/AG53)*NORMDIST((LN($D$63)-AG56)/AG53,0,1,FALSE),AG57*AG17),IF(InputDataA_GeneralAssumptions!$F$157="Automatic",(1/AG53)*NORMDIST((LN($D$63)-AG60)/AG53,0,1,FALSE),AG61*AG62))</f>
        <v>0.40402372269428599</v>
      </c>
      <c r="AH65" s="22">
        <f>IF($B$1=4,IF(InputDataA_GeneralAssumptions!$F$157="Automatic",(1/AH53)*NORMDIST((LN($D$63)-AH56)/AH53,0,1,FALSE),AH57*AH17),IF(InputDataA_GeneralAssumptions!$F$157="Automatic",(1/AH53)*NORMDIST((LN($D$63)-AH60)/AH53,0,1,FALSE),AH61*AH62))</f>
        <v>0.39677505528369839</v>
      </c>
      <c r="AI65" s="22" t="e">
        <f>IF($B$1=4,IF(InputDataA_GeneralAssumptions!$F$157="Automatic",(1/AI53)*NORMDIST((LN($D$63)-AI56)/AI53,0,1,FALSE),AI57*AI17),IF(InputDataA_GeneralAssumptions!$F$157="Automatic",(1/AI53)*NORMDIST((LN($D$63)-AI60)/AI53,0,1,FALSE),AI61*AI62))</f>
        <v>#VALUE!</v>
      </c>
      <c r="AJ65" s="22" t="e">
        <f>IF($B$1=4,IF(InputDataA_GeneralAssumptions!$F$157="Automatic",(1/AJ53)*NORMDIST((LN($D$63)-AJ56)/AJ53,0,1,FALSE),AJ57*AJ17),IF(InputDataA_GeneralAssumptions!$F$157="Automatic",(1/AJ53)*NORMDIST((LN($D$63)-AJ60)/AJ53,0,1,FALSE),AJ61*AJ62))</f>
        <v>#VALUE!</v>
      </c>
      <c r="AK65" s="22" t="e">
        <f>IF($B$1=4,IF(InputDataA_GeneralAssumptions!$F$157="Automatic",(1/AK53)*NORMDIST((LN($D$63)-AK56)/AK53,0,1,FALSE),AK57*AK17),IF(InputDataA_GeneralAssumptions!$F$157="Automatic",(1/AK53)*NORMDIST((LN($D$63)-AK60)/AK53,0,1,FALSE),AK61*AK62))</f>
        <v>#VALUE!</v>
      </c>
      <c r="AL65" s="22" t="e">
        <f>IF($B$1=4,IF(InputDataA_GeneralAssumptions!$F$157="Automatic",(1/AL53)*NORMDIST((LN($D$63)-AL56)/AL53,0,1,FALSE),AL57*AL17),IF(InputDataA_GeneralAssumptions!$F$157="Automatic",(1/AL53)*NORMDIST((LN($D$63)-AL60)/AL53,0,1,FALSE),AL61*AL62))</f>
        <v>#VALUE!</v>
      </c>
      <c r="AM65" s="22" t="e">
        <f>IF($B$1=4,IF(InputDataA_GeneralAssumptions!$F$157="Automatic",(1/AM53)*NORMDIST((LN($D$63)-AM56)/AM53,0,1,FALSE),AM57*AM17),IF(InputDataA_GeneralAssumptions!$F$157="Automatic",(1/AM53)*NORMDIST((LN($D$63)-AM60)/AM53,0,1,FALSE),AM61*AM62))</f>
        <v>#VALUE!</v>
      </c>
      <c r="AN65" s="22" t="e">
        <f>IF($B$1=4,IF(InputDataA_GeneralAssumptions!$F$157="Automatic",(1/AN53)*NORMDIST((LN($D$63)-AN56)/AN53,0,1,FALSE),AN57*AN17),IF(InputDataA_GeneralAssumptions!$F$157="Automatic",(1/AN53)*NORMDIST((LN($D$63)-AN60)/AN53,0,1,FALSE),AN61*AN62))</f>
        <v>#VALUE!</v>
      </c>
      <c r="AO65" s="22" t="e">
        <f>IF($B$1=4,IF(InputDataA_GeneralAssumptions!$F$157="Automatic",(1/AO53)*NORMDIST((LN($D$63)-AO56)/AO53,0,1,FALSE),AO57*AO17),IF(InputDataA_GeneralAssumptions!$F$157="Automatic",(1/AO53)*NORMDIST((LN($D$63)-AO60)/AO53,0,1,FALSE),AO61*AO62))</f>
        <v>#VALUE!</v>
      </c>
      <c r="AP65" s="22" t="e">
        <f>IF($B$1=4,IF(InputDataA_GeneralAssumptions!$F$157="Automatic",(1/AP53)*NORMDIST((LN($D$63)-AP56)/AP53,0,1,FALSE),AP57*AP17),IF(InputDataA_GeneralAssumptions!$F$157="Automatic",(1/AP53)*NORMDIST((LN($D$63)-AP60)/AP53,0,1,FALSE),AP61*AP62))</f>
        <v>#VALUE!</v>
      </c>
      <c r="AQ65" s="22" t="e">
        <f>IF($B$1=4,IF(InputDataA_GeneralAssumptions!$F$157="Automatic",(1/AQ53)*NORMDIST((LN($D$63)-AQ56)/AQ53,0,1,FALSE),AQ57*AQ17),IF(InputDataA_GeneralAssumptions!$F$157="Automatic",(1/AQ53)*NORMDIST((LN($D$63)-AQ60)/AQ53,0,1,FALSE),AQ61*AQ62))</f>
        <v>#VALUE!</v>
      </c>
      <c r="AR65" s="22" t="e">
        <f>IF($B$1=4,IF(InputDataA_GeneralAssumptions!$F$157="Automatic",(1/AR53)*NORMDIST((LN($D$63)-AR56)/AR53,0,1,FALSE),AR57*AR17),IF(InputDataA_GeneralAssumptions!$F$157="Automatic",(1/AR53)*NORMDIST((LN($D$63)-AR60)/AR53,0,1,FALSE),AR61*AR62))</f>
        <v>#VALUE!</v>
      </c>
      <c r="AS65" s="22" t="e">
        <f>IF($B$1=4,IF(InputDataA_GeneralAssumptions!$F$157="Automatic",(1/AS53)*NORMDIST((LN($D$63)-AS56)/AS53,0,1,FALSE),AS57*AS17),IF(InputDataA_GeneralAssumptions!$F$157="Automatic",(1/AS53)*NORMDIST((LN($D$63)-AS60)/AS53,0,1,FALSE),AS61*AS62))</f>
        <v>#VALUE!</v>
      </c>
      <c r="AT65" s="22" t="e">
        <f>IF($B$1=4,IF(InputDataA_GeneralAssumptions!$F$157="Automatic",(1/AT53)*NORMDIST((LN($D$63)-AT56)/AT53,0,1,FALSE),AT57*AT17),IF(InputDataA_GeneralAssumptions!$F$157="Automatic",(1/AT53)*NORMDIST((LN($D$63)-AT60)/AT53,0,1,FALSE),AT61*AT62))</f>
        <v>#VALUE!</v>
      </c>
      <c r="AU65" s="22" t="e">
        <f>IF($B$1=4,IF(InputDataA_GeneralAssumptions!$F$157="Automatic",(1/AU53)*NORMDIST((LN($D$63)-AU56)/AU53,0,1,FALSE),AU57*AU17),IF(InputDataA_GeneralAssumptions!$F$157="Automatic",(1/AU53)*NORMDIST((LN($D$63)-AU60)/AU53,0,1,FALSE),AU61*AU62))</f>
        <v>#VALUE!</v>
      </c>
      <c r="AV65" s="22" t="e">
        <f>IF($B$1=4,IF(InputDataA_GeneralAssumptions!$F$157="Automatic",(1/AV53)*NORMDIST((LN($D$63)-AV56)/AV53,0,1,FALSE),AV57*AV17),IF(InputDataA_GeneralAssumptions!$F$157="Automatic",(1/AV53)*NORMDIST((LN($D$63)-AV60)/AV53,0,1,FALSE),AV61*AV62))</f>
        <v>#VALUE!</v>
      </c>
      <c r="AW65" s="22" t="e">
        <f>IF($B$1=4,IF(InputDataA_GeneralAssumptions!$F$157="Automatic",(1/AW53)*NORMDIST((LN($D$63)-AW56)/AW53,0,1,FALSE),AW57*AW17),IF(InputDataA_GeneralAssumptions!$F$157="Automatic",(1/AW53)*NORMDIST((LN($D$63)-AW60)/AW53,0,1,FALSE),AW61*AW62))</f>
        <v>#VALUE!</v>
      </c>
      <c r="AX65" s="22" t="e">
        <f>IF($B$1=4,IF(InputDataA_GeneralAssumptions!$F$157="Automatic",(1/AX53)*NORMDIST((LN($D$63)-AX56)/AX53,0,1,FALSE),AX57*AX17),IF(InputDataA_GeneralAssumptions!$F$157="Automatic",(1/AX53)*NORMDIST((LN($D$63)-AX60)/AX53,0,1,FALSE),AX61*AX62))</f>
        <v>#VALUE!</v>
      </c>
      <c r="AY65" s="22" t="e">
        <f>IF($B$1=4,IF(InputDataA_GeneralAssumptions!$F$157="Automatic",(1/AY53)*NORMDIST((LN($D$63)-AY56)/AY53,0,1,FALSE),AY57*AY17),IF(InputDataA_GeneralAssumptions!$F$157="Automatic",(1/AY53)*NORMDIST((LN($D$63)-AY60)/AY53,0,1,FALSE),AY61*AY62))</f>
        <v>#VALUE!</v>
      </c>
      <c r="AZ65" s="22" t="e">
        <f>IF($B$1=4,IF(InputDataA_GeneralAssumptions!$F$157="Automatic",(1/AZ53)*NORMDIST((LN($D$63)-AZ56)/AZ53,0,1,FALSE),AZ57*AZ17),IF(InputDataA_GeneralAssumptions!$F$157="Automatic",(1/AZ53)*NORMDIST((LN($D$63)-AZ60)/AZ53,0,1,FALSE),AZ61*AZ62))</f>
        <v>#VALUE!</v>
      </c>
      <c r="BA65" s="22" t="e">
        <f>IF($B$1=4,IF(InputDataA_GeneralAssumptions!$F$157="Automatic",(1/BA53)*NORMDIST((LN($D$63)-BA56)/BA53,0,1,FALSE),BA57*BA17),IF(InputDataA_GeneralAssumptions!$F$157="Automatic",(1/BA53)*NORMDIST((LN($D$63)-BA60)/BA53,0,1,FALSE),BA61*BA62))</f>
        <v>#VALUE!</v>
      </c>
      <c r="BB65" s="22" t="e">
        <f>IF($B$1=4,IF(InputDataA_GeneralAssumptions!$F$157="Automatic",(1/BB53)*NORMDIST((LN($D$63)-BB56)/BB53,0,1,FALSE),BB57*BB17),IF(InputDataA_GeneralAssumptions!$F$157="Automatic",(1/BB53)*NORMDIST((LN($D$63)-BB60)/BB53,0,1,FALSE),BB61*BB62))</f>
        <v>#VALUE!</v>
      </c>
      <c r="BC65" s="22" t="e">
        <f>IF($B$1=4,IF(InputDataA_GeneralAssumptions!$F$157="Automatic",(1/BC53)*NORMDIST((LN($D$63)-BC56)/BC53,0,1,FALSE),BC57*BC17),IF(InputDataA_GeneralAssumptions!$F$157="Automatic",(1/BC53)*NORMDIST((LN($D$63)-BC60)/BC53,0,1,FALSE),BC61*BC62))</f>
        <v>#VALUE!</v>
      </c>
      <c r="BD65" s="22" t="e">
        <f>IF($B$1=4,IF(InputDataA_GeneralAssumptions!$F$157="Automatic",(1/BD53)*NORMDIST((LN($D$63)-BD56)/BD53,0,1,FALSE),BD57*BD17),IF(InputDataA_GeneralAssumptions!$F$157="Automatic",(1/BD53)*NORMDIST((LN($D$63)-BD60)/BD53,0,1,FALSE),BD61*BD62))</f>
        <v>#VALUE!</v>
      </c>
      <c r="BE65" s="22" t="e">
        <f>IF($B$1=4,IF(InputDataA_GeneralAssumptions!$F$157="Automatic",(1/BE53)*NORMDIST((LN($D$63)-BE56)/BE53,0,1,FALSE),BE57*BE17),IF(InputDataA_GeneralAssumptions!$F$157="Automatic",(1/BE53)*NORMDIST((LN($D$63)-BE60)/BE53,0,1,FALSE),BE61*BE62))</f>
        <v>#VALUE!</v>
      </c>
      <c r="BF65" s="22" t="e">
        <f>IF($B$1=4,IF(InputDataA_GeneralAssumptions!$F$157="Automatic",(1/BF53)*NORMDIST((LN($D$63)-BF56)/BF53,0,1,FALSE),BF57*BF17),IF(InputDataA_GeneralAssumptions!$F$157="Automatic",(1/BF53)*NORMDIST((LN($D$63)-BF60)/BF53,0,1,FALSE),BF61*BF62))</f>
        <v>#VALUE!</v>
      </c>
      <c r="BG65" s="22" t="e">
        <f>IF($B$1=4,IF(InputDataA_GeneralAssumptions!$F$157="Automatic",(1/BG53)*NORMDIST((LN($D$63)-BG56)/BG53,0,1,FALSE),BG57*BG17),IF(InputDataA_GeneralAssumptions!$F$157="Automatic",(1/BG53)*NORMDIST((LN($D$63)-BG60)/BG53,0,1,FALSE),BG61*BG62))</f>
        <v>#VALUE!</v>
      </c>
      <c r="BH65" s="22" t="e">
        <f>IF($B$1=4,IF(InputDataA_GeneralAssumptions!$F$157="Automatic",(1/BH53)*NORMDIST((LN($D$63)-BH56)/BH53,0,1,FALSE),BH57*BH17),IF(InputDataA_GeneralAssumptions!$F$157="Automatic",(1/BH53)*NORMDIST((LN($D$63)-BH60)/BH53,0,1,FALSE),BH61*BH62))</f>
        <v>#VALUE!</v>
      </c>
      <c r="BI65" s="22" t="e">
        <f>IF($B$1=4,IF(InputDataA_GeneralAssumptions!$F$157="Automatic",(1/BI53)*NORMDIST((LN($D$63)-BI56)/BI53,0,1,FALSE),BI57*BI17),IF(InputDataA_GeneralAssumptions!$F$157="Automatic",(1/BI53)*NORMDIST((LN($D$63)-BI60)/BI53,0,1,FALSE),BI61*BI62))</f>
        <v>#VALUE!</v>
      </c>
      <c r="BJ65" s="22" t="e">
        <f>IF($B$1=4,IF(InputDataA_GeneralAssumptions!$F$157="Automatic",(1/BJ53)*NORMDIST((LN($D$63)-BJ56)/BJ53,0,1,FALSE),BJ57*BJ17),IF(InputDataA_GeneralAssumptions!$F$157="Automatic",(1/BJ53)*NORMDIST((LN($D$63)-BJ60)/BJ53,0,1,FALSE),BJ61*BJ62))</f>
        <v>#VALUE!</v>
      </c>
      <c r="BK65" s="22" t="e">
        <f>IF($B$1=4,IF(InputDataA_GeneralAssumptions!$F$157="Automatic",(1/BK53)*NORMDIST((LN($D$63)-BK56)/BK53,0,1,FALSE),BK57*BK17),IF(InputDataA_GeneralAssumptions!$F$157="Automatic",(1/BK53)*NORMDIST((LN($D$63)-BK60)/BK53,0,1,FALSE),BK61*BK62))</f>
        <v>#VALUE!</v>
      </c>
      <c r="BL65" s="22" t="e">
        <f>IF($B$1=4,IF(InputDataA_GeneralAssumptions!$F$157="Automatic",(1/BL53)*NORMDIST((LN($D$63)-BL56)/BL53,0,1,FALSE),BL57*BL17),IF(InputDataA_GeneralAssumptions!$F$157="Automatic",(1/BL53)*NORMDIST((LN($D$63)-BL60)/BL53,0,1,FALSE),BL61*BL62))</f>
        <v>#VALUE!</v>
      </c>
      <c r="BM65" s="22" t="e">
        <f>IF($B$1=4,IF(InputDataA_GeneralAssumptions!$F$157="Automatic",(1/BM53)*NORMDIST((LN($D$63)-BM56)/BM53,0,1,FALSE),BM57*BM17),IF(InputDataA_GeneralAssumptions!$F$157="Automatic",(1/BM53)*NORMDIST((LN($D$63)-BM60)/BM53,0,1,FALSE),BM61*BM62))</f>
        <v>#VALUE!</v>
      </c>
      <c r="BN65" s="22" t="e">
        <f>IF($B$1=4,IF(InputDataA_GeneralAssumptions!$F$157="Automatic",(1/BN53)*NORMDIST((LN($D$63)-BN56)/BN53,0,1,FALSE),BN57*BN17),IF(InputDataA_GeneralAssumptions!$F$157="Automatic",(1/BN53)*NORMDIST((LN($D$63)-BN60)/BN53,0,1,FALSE),BN61*BN62))</f>
        <v>#VALUE!</v>
      </c>
      <c r="BO65" s="22" t="e">
        <f>IF($B$1=4,IF(InputDataA_GeneralAssumptions!$F$157="Automatic",(1/BO53)*NORMDIST((LN($D$63)-BO56)/BO53,0,1,FALSE),BO57*BO17),IF(InputDataA_GeneralAssumptions!$F$157="Automatic",(1/BO53)*NORMDIST((LN($D$63)-BO60)/BO53,0,1,FALSE),BO61*BO62))</f>
        <v>#VALUE!</v>
      </c>
      <c r="BP65" s="22" t="e">
        <f>IF($B$1=4,IF(InputDataA_GeneralAssumptions!$F$157="Automatic",(1/BP53)*NORMDIST((LN($D$63)-BP56)/BP53,0,1,FALSE),BP57*BP17),IF(InputDataA_GeneralAssumptions!$F$157="Automatic",(1/BP53)*NORMDIST((LN($D$63)-BP60)/BP53,0,1,FALSE),BP61*BP62))</f>
        <v>#VALUE!</v>
      </c>
      <c r="BQ65" s="22" t="e">
        <f>IF($B$1=4,IF(InputDataA_GeneralAssumptions!$F$157="Automatic",(1/BQ53)*NORMDIST((LN($D$63)-BQ56)/BQ53,0,1,FALSE),BQ57*BQ17),IF(InputDataA_GeneralAssumptions!$F$157="Automatic",(1/BQ53)*NORMDIST((LN($D$63)-BQ60)/BQ53,0,1,FALSE),BQ61*BQ62))</f>
        <v>#VALUE!</v>
      </c>
      <c r="BR65" s="22" t="e">
        <f>IF($B$1=4,IF(InputDataA_GeneralAssumptions!$F$157="Automatic",(1/BR53)*NORMDIST((LN($D$63)-BR56)/BR53,0,1,FALSE),BR57*BR17),IF(InputDataA_GeneralAssumptions!$F$157="Automatic",(1/BR53)*NORMDIST((LN($D$63)-BR60)/BR53,0,1,FALSE),BR61*BR62))</f>
        <v>#VALUE!</v>
      </c>
      <c r="BS65" s="22" t="e">
        <f>IF($B$1=4,IF(InputDataA_GeneralAssumptions!$F$157="Automatic",(1/BS53)*NORMDIST((LN($D$63)-BS56)/BS53,0,1,FALSE),BS57*BS17),IF(InputDataA_GeneralAssumptions!$F$157="Automatic",(1/BS53)*NORMDIST((LN($D$63)-BS60)/BS53,0,1,FALSE),BS61*BS62))</f>
        <v>#VALUE!</v>
      </c>
    </row>
    <row r="66" spans="1:71" s="336" customFormat="1">
      <c r="A66" s="341"/>
      <c r="C66" s="201" t="s">
        <v>990</v>
      </c>
      <c r="D66" s="45"/>
      <c r="E66" s="22"/>
      <c r="F66" s="22">
        <f>InputDataA_GeneralAssumptions!J179</f>
        <v>0</v>
      </c>
      <c r="G66" s="22">
        <f>InputDataA_GeneralAssumptions!K179</f>
        <v>0</v>
      </c>
      <c r="H66" s="22">
        <f>InputDataA_GeneralAssumptions!L179</f>
        <v>0</v>
      </c>
      <c r="I66" s="22">
        <f>InputDataA_GeneralAssumptions!M179</f>
        <v>0</v>
      </c>
      <c r="J66" s="22">
        <f>InputDataA_GeneralAssumptions!N179</f>
        <v>0</v>
      </c>
      <c r="K66" s="22">
        <f>InputDataA_GeneralAssumptions!O179</f>
        <v>0</v>
      </c>
      <c r="L66" s="22">
        <f>InputDataA_GeneralAssumptions!P179</f>
        <v>0</v>
      </c>
      <c r="M66" s="22">
        <f>InputDataA_GeneralAssumptions!Q179</f>
        <v>0</v>
      </c>
      <c r="N66" s="22">
        <f>InputDataA_GeneralAssumptions!R179</f>
        <v>0</v>
      </c>
      <c r="O66" s="22">
        <f>InputDataA_GeneralAssumptions!S179</f>
        <v>0</v>
      </c>
      <c r="P66" s="22">
        <f>InputDataA_GeneralAssumptions!T179</f>
        <v>0</v>
      </c>
      <c r="Q66" s="22">
        <f>InputDataA_GeneralAssumptions!U179</f>
        <v>0</v>
      </c>
      <c r="R66" s="22">
        <f>InputDataA_GeneralAssumptions!V179</f>
        <v>0</v>
      </c>
      <c r="S66" s="22">
        <f>InputDataA_GeneralAssumptions!W179</f>
        <v>0</v>
      </c>
      <c r="T66" s="22">
        <f>InputDataA_GeneralAssumptions!X179</f>
        <v>0</v>
      </c>
      <c r="U66" s="22">
        <f>InputDataA_GeneralAssumptions!Y179</f>
        <v>0</v>
      </c>
      <c r="V66" s="22">
        <f>InputDataA_GeneralAssumptions!Z179</f>
        <v>0</v>
      </c>
      <c r="W66" s="22">
        <f>InputDataA_GeneralAssumptions!AA179</f>
        <v>0</v>
      </c>
      <c r="X66" s="22">
        <f>InputDataA_GeneralAssumptions!AB179</f>
        <v>0</v>
      </c>
      <c r="Y66" s="22">
        <f>InputDataA_GeneralAssumptions!AC179</f>
        <v>0</v>
      </c>
      <c r="Z66" s="22">
        <f>InputDataA_GeneralAssumptions!AD179</f>
        <v>0</v>
      </c>
      <c r="AA66" s="22">
        <f>InputDataA_GeneralAssumptions!AE179</f>
        <v>0</v>
      </c>
      <c r="AB66" s="22">
        <f>InputDataA_GeneralAssumptions!AF179</f>
        <v>0</v>
      </c>
      <c r="AC66" s="22">
        <f>InputDataA_GeneralAssumptions!AG179</f>
        <v>0</v>
      </c>
      <c r="AD66" s="22">
        <f>InputDataA_GeneralAssumptions!AH179</f>
        <v>0</v>
      </c>
      <c r="AE66" s="22">
        <f>InputDataA_GeneralAssumptions!AI179</f>
        <v>0</v>
      </c>
      <c r="AF66" s="22">
        <f>InputDataA_GeneralAssumptions!AJ179</f>
        <v>0</v>
      </c>
      <c r="AG66" s="22">
        <f>InputDataA_GeneralAssumptions!AK179</f>
        <v>0</v>
      </c>
      <c r="AH66" s="22">
        <f>InputDataA_GeneralAssumptions!AL179</f>
        <v>0</v>
      </c>
      <c r="AI66" s="22">
        <f>InputDataA_GeneralAssumptions!AM179</f>
        <v>0</v>
      </c>
      <c r="AJ66" s="22">
        <f>InputDataA_GeneralAssumptions!AN179</f>
        <v>0</v>
      </c>
      <c r="AK66" s="22">
        <f>InputDataA_GeneralAssumptions!AO179</f>
        <v>0</v>
      </c>
      <c r="AL66" s="22">
        <f>InputDataA_GeneralAssumptions!AP179</f>
        <v>0</v>
      </c>
      <c r="AM66" s="22">
        <f>InputDataA_GeneralAssumptions!AQ179</f>
        <v>0</v>
      </c>
      <c r="AN66" s="22">
        <f>InputDataA_GeneralAssumptions!AR179</f>
        <v>0</v>
      </c>
      <c r="AO66" s="22">
        <f>InputDataA_GeneralAssumptions!AS179</f>
        <v>0</v>
      </c>
      <c r="AP66" s="22">
        <f>InputDataA_GeneralAssumptions!AT179</f>
        <v>0</v>
      </c>
      <c r="AQ66" s="22">
        <f>InputDataA_GeneralAssumptions!AU179</f>
        <v>0</v>
      </c>
      <c r="AR66" s="22">
        <f>InputDataA_GeneralAssumptions!AV179</f>
        <v>0</v>
      </c>
      <c r="AS66" s="22">
        <f>InputDataA_GeneralAssumptions!AW179</f>
        <v>0</v>
      </c>
      <c r="AT66" s="22">
        <f>InputDataA_GeneralAssumptions!AX179</f>
        <v>0</v>
      </c>
      <c r="AU66" s="22">
        <f>InputDataA_GeneralAssumptions!AY179</f>
        <v>0</v>
      </c>
      <c r="AV66" s="22">
        <f>InputDataA_GeneralAssumptions!AZ179</f>
        <v>0</v>
      </c>
      <c r="AW66" s="22">
        <f>InputDataA_GeneralAssumptions!BA179</f>
        <v>0</v>
      </c>
      <c r="AX66" s="22">
        <f>InputDataA_GeneralAssumptions!BB179</f>
        <v>0</v>
      </c>
      <c r="AY66" s="22">
        <f>InputDataA_GeneralAssumptions!BC179</f>
        <v>0</v>
      </c>
      <c r="AZ66" s="22">
        <f>InputDataA_GeneralAssumptions!BD179</f>
        <v>0</v>
      </c>
      <c r="BA66" s="22">
        <f>InputDataA_GeneralAssumptions!BE179</f>
        <v>0</v>
      </c>
      <c r="BB66" s="22">
        <f>InputDataA_GeneralAssumptions!BF179</f>
        <v>0</v>
      </c>
      <c r="BC66" s="22">
        <f>InputDataA_GeneralAssumptions!BG179</f>
        <v>0</v>
      </c>
      <c r="BD66" s="22">
        <f>InputDataA_GeneralAssumptions!BH179</f>
        <v>0</v>
      </c>
      <c r="BE66" s="22">
        <f>InputDataA_GeneralAssumptions!BI179</f>
        <v>0</v>
      </c>
      <c r="BF66" s="22">
        <f>InputDataA_GeneralAssumptions!BJ179</f>
        <v>0</v>
      </c>
      <c r="BG66" s="22">
        <f>InputDataA_GeneralAssumptions!BK179</f>
        <v>0</v>
      </c>
      <c r="BH66" s="22">
        <f>InputDataA_GeneralAssumptions!BL179</f>
        <v>0</v>
      </c>
      <c r="BI66" s="22">
        <f>InputDataA_GeneralAssumptions!BM179</f>
        <v>0</v>
      </c>
      <c r="BJ66" s="22">
        <f>InputDataA_GeneralAssumptions!BN179</f>
        <v>0</v>
      </c>
      <c r="BK66" s="22">
        <f>InputDataA_GeneralAssumptions!BO179</f>
        <v>0</v>
      </c>
      <c r="BL66" s="22">
        <f>InputDataA_GeneralAssumptions!BP179</f>
        <v>0</v>
      </c>
      <c r="BM66" s="22">
        <f>InputDataA_GeneralAssumptions!BQ179</f>
        <v>0</v>
      </c>
      <c r="BN66" s="22">
        <f>InputDataA_GeneralAssumptions!BR179</f>
        <v>0</v>
      </c>
      <c r="BO66" s="22">
        <f>InputDataA_GeneralAssumptions!BS179</f>
        <v>0</v>
      </c>
      <c r="BP66" s="22">
        <f>InputDataA_GeneralAssumptions!BT179</f>
        <v>0</v>
      </c>
      <c r="BQ66" s="22">
        <f>InputDataA_GeneralAssumptions!BU179</f>
        <v>0</v>
      </c>
      <c r="BR66" s="22">
        <f>InputDataA_GeneralAssumptions!BV179</f>
        <v>0</v>
      </c>
      <c r="BS66" s="22">
        <f>InputDataA_GeneralAssumptions!BW179</f>
        <v>0</v>
      </c>
    </row>
    <row r="67" spans="1:71" s="336" customFormat="1">
      <c r="A67" s="341"/>
      <c r="C67" s="201" t="s">
        <v>991</v>
      </c>
      <c r="D67" s="45"/>
      <c r="E67" s="22"/>
      <c r="F67" s="22">
        <f>F7+F66</f>
        <v>-2.6308955398381739E-2</v>
      </c>
      <c r="G67" s="22">
        <f t="shared" ref="G67:AL67" si="475">G7+G66</f>
        <v>-2.6109039745094265E-2</v>
      </c>
      <c r="H67" s="22">
        <f t="shared" si="475"/>
        <v>-2.5955025900572526E-2</v>
      </c>
      <c r="I67" s="22">
        <f t="shared" si="475"/>
        <v>-2.5763123623524731E-2</v>
      </c>
      <c r="J67" s="22">
        <f t="shared" si="475"/>
        <v>-2.5575326919555663E-2</v>
      </c>
      <c r="K67" s="22">
        <f t="shared" si="475"/>
        <v>-2.5391467785352839E-2</v>
      </c>
      <c r="L67" s="22">
        <f t="shared" si="475"/>
        <v>-2.5211386392412383E-2</v>
      </c>
      <c r="M67" s="22">
        <f t="shared" si="475"/>
        <v>-2.5034930576226078E-2</v>
      </c>
      <c r="N67" s="22">
        <f t="shared" si="475"/>
        <v>-2.484214232971993E-2</v>
      </c>
      <c r="O67" s="22">
        <f t="shared" si="475"/>
        <v>-2.4672787094199067E-2</v>
      </c>
      <c r="P67" s="22">
        <f t="shared" si="475"/>
        <v>-2.4487085269035869E-2</v>
      </c>
      <c r="Q67" s="22">
        <f t="shared" si="475"/>
        <v>-2.4304843275826382E-2</v>
      </c>
      <c r="R67" s="22">
        <f t="shared" si="475"/>
        <v>-2.4125916292174532E-2</v>
      </c>
      <c r="S67" s="22">
        <f t="shared" si="475"/>
        <v>-2.3969340727909572E-2</v>
      </c>
      <c r="T67" s="22">
        <f t="shared" si="475"/>
        <v>-2.3815460057849847E-2</v>
      </c>
      <c r="U67" s="22">
        <f t="shared" si="475"/>
        <v>-2.3664170643915572E-2</v>
      </c>
      <c r="V67" s="22">
        <f t="shared" si="475"/>
        <v>-2.3496535930825124E-2</v>
      </c>
      <c r="W67" s="22">
        <f t="shared" si="475"/>
        <v>-2.3350348772030238E-2</v>
      </c>
      <c r="X67" s="22">
        <f t="shared" si="475"/>
        <v>-2.3206456911920914E-2</v>
      </c>
      <c r="Y67" s="22">
        <f t="shared" si="475"/>
        <v>-2.3046240903636717E-2</v>
      </c>
      <c r="Z67" s="22">
        <f t="shared" si="475"/>
        <v>-2.2888436939640044E-2</v>
      </c>
      <c r="AA67" s="22">
        <f t="shared" si="475"/>
        <v>-2.2751291137500074E-2</v>
      </c>
      <c r="AB67" s="22">
        <f t="shared" si="475"/>
        <v>-2.2597835667574118E-2</v>
      </c>
      <c r="AC67" s="22">
        <f t="shared" si="475"/>
        <v>-2.2464685160045406E-2</v>
      </c>
      <c r="AD67" s="22">
        <f t="shared" si="475"/>
        <v>-2.2315238773484292E-2</v>
      </c>
      <c r="AE67" s="22">
        <f t="shared" si="475"/>
        <v>-2.218576872283351E-2</v>
      </c>
      <c r="AF67" s="22">
        <f t="shared" si="475"/>
        <v>-2.2057948871440192E-2</v>
      </c>
      <c r="AG67" s="22">
        <f t="shared" si="475"/>
        <v>-2.1895998648661319E-2</v>
      </c>
      <c r="AH67" s="22">
        <f t="shared" si="475"/>
        <v>-2.173600512371332E-2</v>
      </c>
      <c r="AI67" s="22" t="e">
        <f t="shared" si="475"/>
        <v>#VALUE!</v>
      </c>
      <c r="AJ67" s="22" t="e">
        <f t="shared" si="475"/>
        <v>#VALUE!</v>
      </c>
      <c r="AK67" s="22" t="e">
        <f t="shared" si="475"/>
        <v>#VALUE!</v>
      </c>
      <c r="AL67" s="22" t="e">
        <f t="shared" si="475"/>
        <v>#VALUE!</v>
      </c>
      <c r="AM67" s="22" t="e">
        <f t="shared" ref="AM67:BS67" si="476">AM7+AM66</f>
        <v>#VALUE!</v>
      </c>
      <c r="AN67" s="22" t="e">
        <f t="shared" si="476"/>
        <v>#VALUE!</v>
      </c>
      <c r="AO67" s="22" t="e">
        <f t="shared" si="476"/>
        <v>#VALUE!</v>
      </c>
      <c r="AP67" s="22" t="e">
        <f t="shared" si="476"/>
        <v>#VALUE!</v>
      </c>
      <c r="AQ67" s="22" t="e">
        <f t="shared" si="476"/>
        <v>#VALUE!</v>
      </c>
      <c r="AR67" s="22" t="e">
        <f t="shared" si="476"/>
        <v>#VALUE!</v>
      </c>
      <c r="AS67" s="22" t="e">
        <f t="shared" si="476"/>
        <v>#VALUE!</v>
      </c>
      <c r="AT67" s="22" t="e">
        <f t="shared" si="476"/>
        <v>#VALUE!</v>
      </c>
      <c r="AU67" s="22" t="e">
        <f t="shared" si="476"/>
        <v>#VALUE!</v>
      </c>
      <c r="AV67" s="22" t="e">
        <f t="shared" si="476"/>
        <v>#VALUE!</v>
      </c>
      <c r="AW67" s="22" t="e">
        <f t="shared" si="476"/>
        <v>#VALUE!</v>
      </c>
      <c r="AX67" s="22" t="e">
        <f t="shared" si="476"/>
        <v>#VALUE!</v>
      </c>
      <c r="AY67" s="22" t="e">
        <f t="shared" si="476"/>
        <v>#VALUE!</v>
      </c>
      <c r="AZ67" s="22" t="e">
        <f t="shared" si="476"/>
        <v>#VALUE!</v>
      </c>
      <c r="BA67" s="22" t="e">
        <f t="shared" si="476"/>
        <v>#VALUE!</v>
      </c>
      <c r="BB67" s="22" t="e">
        <f t="shared" si="476"/>
        <v>#VALUE!</v>
      </c>
      <c r="BC67" s="22" t="e">
        <f t="shared" si="476"/>
        <v>#VALUE!</v>
      </c>
      <c r="BD67" s="22" t="e">
        <f t="shared" si="476"/>
        <v>#VALUE!</v>
      </c>
      <c r="BE67" s="22" t="e">
        <f t="shared" si="476"/>
        <v>#VALUE!</v>
      </c>
      <c r="BF67" s="22" t="e">
        <f t="shared" si="476"/>
        <v>#VALUE!</v>
      </c>
      <c r="BG67" s="22" t="e">
        <f t="shared" si="476"/>
        <v>#VALUE!</v>
      </c>
      <c r="BH67" s="22" t="e">
        <f t="shared" si="476"/>
        <v>#VALUE!</v>
      </c>
      <c r="BI67" s="22" t="e">
        <f t="shared" si="476"/>
        <v>#VALUE!</v>
      </c>
      <c r="BJ67" s="22" t="e">
        <f t="shared" si="476"/>
        <v>#VALUE!</v>
      </c>
      <c r="BK67" s="22" t="e">
        <f t="shared" si="476"/>
        <v>#VALUE!</v>
      </c>
      <c r="BL67" s="22" t="e">
        <f t="shared" si="476"/>
        <v>#VALUE!</v>
      </c>
      <c r="BM67" s="22" t="e">
        <f t="shared" si="476"/>
        <v>#VALUE!</v>
      </c>
      <c r="BN67" s="22" t="e">
        <f t="shared" si="476"/>
        <v>#VALUE!</v>
      </c>
      <c r="BO67" s="22" t="e">
        <f t="shared" si="476"/>
        <v>#VALUE!</v>
      </c>
      <c r="BP67" s="22" t="e">
        <f t="shared" si="476"/>
        <v>#VALUE!</v>
      </c>
      <c r="BQ67" s="22" t="e">
        <f t="shared" si="476"/>
        <v>#VALUE!</v>
      </c>
      <c r="BR67" s="22" t="e">
        <f t="shared" si="476"/>
        <v>#VALUE!</v>
      </c>
      <c r="BS67" s="22" t="e">
        <f t="shared" si="476"/>
        <v>#VALUE!</v>
      </c>
    </row>
    <row r="68" spans="1:71" s="336" customFormat="1">
      <c r="A68" s="341"/>
      <c r="B68" s="328"/>
      <c r="C68" s="201" t="s">
        <v>992</v>
      </c>
      <c r="D68" s="45"/>
      <c r="E68" s="22">
        <f>NORMSDIST(NORMSINV(0.4)-E53)</f>
        <v>0.1458015620603933</v>
      </c>
      <c r="F68" s="22">
        <f t="shared" ref="F68:AL68" si="477">NORMSDIST(NORMSINV(0.4)-F53)</f>
        <v>0.1458015620603933</v>
      </c>
      <c r="G68" s="22">
        <f t="shared" si="477"/>
        <v>0.1458015620603933</v>
      </c>
      <c r="H68" s="22">
        <f t="shared" si="477"/>
        <v>0.1458015620603933</v>
      </c>
      <c r="I68" s="22">
        <f t="shared" si="477"/>
        <v>0.1458015620603933</v>
      </c>
      <c r="J68" s="22">
        <f t="shared" si="477"/>
        <v>0.1458015620603933</v>
      </c>
      <c r="K68" s="22">
        <f t="shared" si="477"/>
        <v>0.1458015620603933</v>
      </c>
      <c r="L68" s="22">
        <f t="shared" si="477"/>
        <v>0.1458015620603933</v>
      </c>
      <c r="M68" s="22">
        <f t="shared" si="477"/>
        <v>0.1458015620603933</v>
      </c>
      <c r="N68" s="22">
        <f t="shared" si="477"/>
        <v>0.1458015620603933</v>
      </c>
      <c r="O68" s="22">
        <f t="shared" si="477"/>
        <v>0.1458015620603933</v>
      </c>
      <c r="P68" s="22">
        <f t="shared" si="477"/>
        <v>0.1458015620603933</v>
      </c>
      <c r="Q68" s="22">
        <f t="shared" si="477"/>
        <v>0.1458015620603933</v>
      </c>
      <c r="R68" s="22">
        <f t="shared" si="477"/>
        <v>0.1458015620603933</v>
      </c>
      <c r="S68" s="22">
        <f t="shared" si="477"/>
        <v>0.1458015620603933</v>
      </c>
      <c r="T68" s="22">
        <f t="shared" si="477"/>
        <v>0.1458015620603933</v>
      </c>
      <c r="U68" s="22">
        <f t="shared" si="477"/>
        <v>0.1458015620603933</v>
      </c>
      <c r="V68" s="22">
        <f t="shared" si="477"/>
        <v>0.1458015620603933</v>
      </c>
      <c r="W68" s="22">
        <f t="shared" si="477"/>
        <v>0.1458015620603933</v>
      </c>
      <c r="X68" s="22">
        <f t="shared" si="477"/>
        <v>0.1458015620603933</v>
      </c>
      <c r="Y68" s="22">
        <f t="shared" si="477"/>
        <v>0.1458015620603933</v>
      </c>
      <c r="Z68" s="22">
        <f t="shared" si="477"/>
        <v>0.1458015620603933</v>
      </c>
      <c r="AA68" s="22">
        <f t="shared" si="477"/>
        <v>0.1458015620603933</v>
      </c>
      <c r="AB68" s="22">
        <f t="shared" si="477"/>
        <v>0.1458015620603933</v>
      </c>
      <c r="AC68" s="22">
        <f t="shared" si="477"/>
        <v>0.1458015620603933</v>
      </c>
      <c r="AD68" s="22">
        <f t="shared" si="477"/>
        <v>0.1458015620603933</v>
      </c>
      <c r="AE68" s="22">
        <f t="shared" si="477"/>
        <v>0.1458015620603933</v>
      </c>
      <c r="AF68" s="22">
        <f t="shared" si="477"/>
        <v>0.1458015620603933</v>
      </c>
      <c r="AG68" s="22">
        <f t="shared" si="477"/>
        <v>0.1458015620603933</v>
      </c>
      <c r="AH68" s="22">
        <f t="shared" si="477"/>
        <v>0.1458015620603933</v>
      </c>
      <c r="AI68" s="22">
        <f t="shared" si="477"/>
        <v>0.1458015620603933</v>
      </c>
      <c r="AJ68" s="22">
        <f t="shared" si="477"/>
        <v>0.1458015620603933</v>
      </c>
      <c r="AK68" s="22">
        <f t="shared" si="477"/>
        <v>0.1458015620603933</v>
      </c>
      <c r="AL68" s="22">
        <f t="shared" si="477"/>
        <v>0.1458015620603933</v>
      </c>
      <c r="AM68" s="22">
        <f t="shared" ref="AM68:BS68" si="478">NORMSDIST(NORMSINV(0.4)-AM53)</f>
        <v>0.1458015620603933</v>
      </c>
      <c r="AN68" s="22">
        <f t="shared" si="478"/>
        <v>0.1458015620603933</v>
      </c>
      <c r="AO68" s="22">
        <f t="shared" si="478"/>
        <v>0.1458015620603933</v>
      </c>
      <c r="AP68" s="22">
        <f t="shared" si="478"/>
        <v>0.1458015620603933</v>
      </c>
      <c r="AQ68" s="22">
        <f t="shared" si="478"/>
        <v>0.1458015620603933</v>
      </c>
      <c r="AR68" s="22">
        <f t="shared" si="478"/>
        <v>0.1458015620603933</v>
      </c>
      <c r="AS68" s="22">
        <f t="shared" si="478"/>
        <v>0.1458015620603933</v>
      </c>
      <c r="AT68" s="22">
        <f t="shared" si="478"/>
        <v>0.1458015620603933</v>
      </c>
      <c r="AU68" s="22">
        <f t="shared" si="478"/>
        <v>0.1458015620603933</v>
      </c>
      <c r="AV68" s="22">
        <f t="shared" si="478"/>
        <v>0.1458015620603933</v>
      </c>
      <c r="AW68" s="22">
        <f t="shared" si="478"/>
        <v>0.1458015620603933</v>
      </c>
      <c r="AX68" s="22">
        <f t="shared" si="478"/>
        <v>0.1458015620603933</v>
      </c>
      <c r="AY68" s="22">
        <f t="shared" si="478"/>
        <v>0.1458015620603933</v>
      </c>
      <c r="AZ68" s="22">
        <f t="shared" si="478"/>
        <v>0.1458015620603933</v>
      </c>
      <c r="BA68" s="22">
        <f t="shared" si="478"/>
        <v>0.1458015620603933</v>
      </c>
      <c r="BB68" s="22">
        <f t="shared" si="478"/>
        <v>0.1458015620603933</v>
      </c>
      <c r="BC68" s="22">
        <f t="shared" si="478"/>
        <v>0.1458015620603933</v>
      </c>
      <c r="BD68" s="22">
        <f t="shared" si="478"/>
        <v>0.1458015620603933</v>
      </c>
      <c r="BE68" s="22">
        <f t="shared" si="478"/>
        <v>0.1458015620603933</v>
      </c>
      <c r="BF68" s="22">
        <f t="shared" si="478"/>
        <v>0.1458015620603933</v>
      </c>
      <c r="BG68" s="22">
        <f t="shared" si="478"/>
        <v>0.1458015620603933</v>
      </c>
      <c r="BH68" s="22">
        <f t="shared" si="478"/>
        <v>0.1458015620603933</v>
      </c>
      <c r="BI68" s="22">
        <f t="shared" si="478"/>
        <v>0.1458015620603933</v>
      </c>
      <c r="BJ68" s="22">
        <f t="shared" si="478"/>
        <v>0.1458015620603933</v>
      </c>
      <c r="BK68" s="22">
        <f t="shared" si="478"/>
        <v>0.1458015620603933</v>
      </c>
      <c r="BL68" s="22">
        <f t="shared" si="478"/>
        <v>0.1458015620603933</v>
      </c>
      <c r="BM68" s="22">
        <f t="shared" si="478"/>
        <v>0.1458015620603933</v>
      </c>
      <c r="BN68" s="22">
        <f t="shared" si="478"/>
        <v>0.1458015620603933</v>
      </c>
      <c r="BO68" s="22">
        <f t="shared" si="478"/>
        <v>0.1458015620603933</v>
      </c>
      <c r="BP68" s="22">
        <f t="shared" si="478"/>
        <v>0.1458015620603933</v>
      </c>
      <c r="BQ68" s="22">
        <f t="shared" si="478"/>
        <v>0.1458015620603933</v>
      </c>
      <c r="BR68" s="22">
        <f t="shared" si="478"/>
        <v>0.1458015620603933</v>
      </c>
      <c r="BS68" s="22">
        <f t="shared" si="478"/>
        <v>0.1458015620603933</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S68"/>
  <sheetViews>
    <sheetView zoomScaleNormal="100" zoomScalePageLayoutView="115" workbookViewId="0">
      <pane xSplit="5" ySplit="1" topLeftCell="X2" activePane="bottomRight" state="frozen"/>
      <selection activeCell="AL25" sqref="AL25"/>
      <selection pane="topRight" activeCell="AL25" sqref="AL25"/>
      <selection pane="bottomLeft" activeCell="AL25" sqref="AL25"/>
      <selection pane="bottomRight" activeCell="AI1" sqref="AI1:BS1048576"/>
    </sheetView>
  </sheetViews>
  <sheetFormatPr defaultColWidth="11" defaultRowHeight="15.75"/>
  <cols>
    <col min="1" max="1" width="2.625" style="46" customWidth="1"/>
    <col min="2" max="2" width="4.125" customWidth="1"/>
    <col min="3" max="3" width="47" customWidth="1"/>
    <col min="4" max="4" width="13.125" customWidth="1"/>
    <col min="5" max="5" width="10.125" customWidth="1"/>
    <col min="6" max="6" width="9.5" customWidth="1"/>
    <col min="34" max="34" width="11" customWidth="1"/>
    <col min="35" max="69" width="11" hidden="1" customWidth="1"/>
    <col min="70" max="71" width="12.125" hidden="1" customWidth="1"/>
    <col min="72" max="72" width="11" customWidth="1"/>
  </cols>
  <sheetData>
    <row r="1" spans="1:71" s="43" customFormat="1" ht="18.75">
      <c r="A1" s="59"/>
      <c r="B1" s="36">
        <f>DataSummary!B153</f>
        <v>1</v>
      </c>
      <c r="C1" s="49" t="s">
        <v>1016</v>
      </c>
      <c r="D1" s="299" t="s">
        <v>739</v>
      </c>
      <c r="E1" s="367">
        <f>InputDataA_GeneralAssumptions!E28</f>
        <v>0.02</v>
      </c>
      <c r="F1" s="326"/>
      <c r="G1" s="343"/>
      <c r="H1" s="343"/>
      <c r="I1" s="343"/>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spans="1:71" s="9" customFormat="1">
      <c r="A2" s="1" t="s">
        <v>740</v>
      </c>
      <c r="B2" s="300">
        <f>InputDataA_GeneralAssumptions!J9*1</f>
        <v>0.17</v>
      </c>
      <c r="C2" s="39" t="s">
        <v>0</v>
      </c>
      <c r="D2" s="374">
        <f>InputDataA_GeneralAssumptions!E18</f>
        <v>0.54391765594482422</v>
      </c>
      <c r="AG2" s="775"/>
      <c r="AH2" s="775" t="str">
        <f>"30 hidden columns for years "&amp;AH4+1&amp;" to "&amp;AO4+30&amp;" --&gt;"</f>
        <v>30 hidden columns for years 2051 to 2087 --&gt;</v>
      </c>
      <c r="AL2" s="152"/>
      <c r="AM2" s="328" t="s">
        <v>1082</v>
      </c>
    </row>
    <row r="3" spans="1:71" s="9" customFormat="1">
      <c r="A3" s="60"/>
      <c r="B3"/>
      <c r="C3" s="125" t="s">
        <v>738</v>
      </c>
      <c r="D3" s="26">
        <f>InputDataA_GeneralAssumptions!J28</f>
        <v>3.9814812933635375E-2</v>
      </c>
    </row>
    <row r="4" spans="1:71">
      <c r="C4" s="347" t="s">
        <v>745</v>
      </c>
      <c r="D4" s="348">
        <f>VLOOKUP(InputDataA_GeneralAssumptions!$J$11,DataSummary!A403:B404,2,FALSE)</f>
        <v>1</v>
      </c>
      <c r="E4" s="32">
        <f>InputDataA_GeneralAssumptions!D7</f>
        <v>2021</v>
      </c>
      <c r="F4" s="32">
        <f>E4+1</f>
        <v>2022</v>
      </c>
      <c r="G4" s="32">
        <f t="shared" ref="G4:AO4" si="0">F4+1</f>
        <v>2023</v>
      </c>
      <c r="H4" s="32">
        <f t="shared" si="0"/>
        <v>2024</v>
      </c>
      <c r="I4" s="32">
        <f t="shared" si="0"/>
        <v>2025</v>
      </c>
      <c r="J4" s="32">
        <f t="shared" si="0"/>
        <v>2026</v>
      </c>
      <c r="K4" s="32">
        <f t="shared" si="0"/>
        <v>2027</v>
      </c>
      <c r="L4" s="32">
        <f t="shared" si="0"/>
        <v>2028</v>
      </c>
      <c r="M4" s="32">
        <f t="shared" si="0"/>
        <v>2029</v>
      </c>
      <c r="N4" s="32">
        <f t="shared" si="0"/>
        <v>2030</v>
      </c>
      <c r="O4" s="32">
        <f t="shared" si="0"/>
        <v>2031</v>
      </c>
      <c r="P4" s="32">
        <f t="shared" si="0"/>
        <v>2032</v>
      </c>
      <c r="Q4" s="32">
        <f t="shared" si="0"/>
        <v>2033</v>
      </c>
      <c r="R4" s="32">
        <f t="shared" si="0"/>
        <v>2034</v>
      </c>
      <c r="S4" s="32">
        <f t="shared" si="0"/>
        <v>2035</v>
      </c>
      <c r="T4" s="32">
        <f t="shared" si="0"/>
        <v>2036</v>
      </c>
      <c r="U4" s="32">
        <f t="shared" si="0"/>
        <v>2037</v>
      </c>
      <c r="V4" s="32">
        <f t="shared" si="0"/>
        <v>2038</v>
      </c>
      <c r="W4" s="32">
        <f t="shared" si="0"/>
        <v>2039</v>
      </c>
      <c r="X4" s="32">
        <f t="shared" si="0"/>
        <v>2040</v>
      </c>
      <c r="Y4" s="32">
        <f t="shared" si="0"/>
        <v>2041</v>
      </c>
      <c r="Z4" s="32">
        <f t="shared" si="0"/>
        <v>2042</v>
      </c>
      <c r="AA4" s="32">
        <f t="shared" si="0"/>
        <v>2043</v>
      </c>
      <c r="AB4" s="32">
        <f t="shared" si="0"/>
        <v>2044</v>
      </c>
      <c r="AC4" s="32">
        <f t="shared" si="0"/>
        <v>2045</v>
      </c>
      <c r="AD4" s="32">
        <f t="shared" si="0"/>
        <v>2046</v>
      </c>
      <c r="AE4" s="32">
        <f t="shared" si="0"/>
        <v>2047</v>
      </c>
      <c r="AF4" s="32">
        <f t="shared" si="0"/>
        <v>2048</v>
      </c>
      <c r="AG4" s="32">
        <f t="shared" si="0"/>
        <v>2049</v>
      </c>
      <c r="AH4" s="32">
        <f t="shared" si="0"/>
        <v>2050</v>
      </c>
      <c r="AI4" s="32">
        <f t="shared" si="0"/>
        <v>2051</v>
      </c>
      <c r="AJ4" s="32">
        <f t="shared" si="0"/>
        <v>2052</v>
      </c>
      <c r="AK4" s="32">
        <f t="shared" si="0"/>
        <v>2053</v>
      </c>
      <c r="AL4" s="32">
        <f t="shared" si="0"/>
        <v>2054</v>
      </c>
      <c r="AM4" s="32">
        <f t="shared" si="0"/>
        <v>2055</v>
      </c>
      <c r="AN4" s="32">
        <f t="shared" si="0"/>
        <v>2056</v>
      </c>
      <c r="AO4" s="33">
        <f t="shared" si="0"/>
        <v>2057</v>
      </c>
      <c r="AP4" s="32">
        <f t="shared" ref="AP4:BS4" si="1">AO4+1</f>
        <v>2058</v>
      </c>
      <c r="AQ4" s="32">
        <f t="shared" si="1"/>
        <v>2059</v>
      </c>
      <c r="AR4" s="32">
        <f t="shared" si="1"/>
        <v>2060</v>
      </c>
      <c r="AS4" s="32">
        <f t="shared" si="1"/>
        <v>2061</v>
      </c>
      <c r="AT4" s="32">
        <f t="shared" si="1"/>
        <v>2062</v>
      </c>
      <c r="AU4" s="32">
        <f t="shared" si="1"/>
        <v>2063</v>
      </c>
      <c r="AV4" s="32">
        <f t="shared" si="1"/>
        <v>2064</v>
      </c>
      <c r="AW4" s="32">
        <f t="shared" si="1"/>
        <v>2065</v>
      </c>
      <c r="AX4" s="32">
        <f t="shared" si="1"/>
        <v>2066</v>
      </c>
      <c r="AY4" s="32">
        <f t="shared" si="1"/>
        <v>2067</v>
      </c>
      <c r="AZ4" s="32">
        <f t="shared" si="1"/>
        <v>2068</v>
      </c>
      <c r="BA4" s="32">
        <f t="shared" si="1"/>
        <v>2069</v>
      </c>
      <c r="BB4" s="32">
        <f t="shared" si="1"/>
        <v>2070</v>
      </c>
      <c r="BC4" s="32">
        <f t="shared" si="1"/>
        <v>2071</v>
      </c>
      <c r="BD4" s="32">
        <f t="shared" si="1"/>
        <v>2072</v>
      </c>
      <c r="BE4" s="32">
        <f t="shared" si="1"/>
        <v>2073</v>
      </c>
      <c r="BF4" s="32">
        <f t="shared" si="1"/>
        <v>2074</v>
      </c>
      <c r="BG4" s="32">
        <f t="shared" si="1"/>
        <v>2075</v>
      </c>
      <c r="BH4" s="32">
        <f t="shared" si="1"/>
        <v>2076</v>
      </c>
      <c r="BI4" s="32">
        <f t="shared" si="1"/>
        <v>2077</v>
      </c>
      <c r="BJ4" s="32">
        <f t="shared" si="1"/>
        <v>2078</v>
      </c>
      <c r="BK4" s="32">
        <f t="shared" si="1"/>
        <v>2079</v>
      </c>
      <c r="BL4" s="32">
        <f t="shared" si="1"/>
        <v>2080</v>
      </c>
      <c r="BM4" s="32">
        <f t="shared" si="1"/>
        <v>2081</v>
      </c>
      <c r="BN4" s="32">
        <f t="shared" si="1"/>
        <v>2082</v>
      </c>
      <c r="BO4" s="32">
        <f t="shared" si="1"/>
        <v>2083</v>
      </c>
      <c r="BP4" s="32">
        <f t="shared" si="1"/>
        <v>2084</v>
      </c>
      <c r="BQ4" s="32">
        <f t="shared" si="1"/>
        <v>2085</v>
      </c>
      <c r="BR4" s="32">
        <f t="shared" si="1"/>
        <v>2086</v>
      </c>
      <c r="BS4" s="33">
        <f t="shared" si="1"/>
        <v>2087</v>
      </c>
    </row>
    <row r="5" spans="1:71" s="9" customFormat="1">
      <c r="A5" s="60"/>
      <c r="B5"/>
      <c r="C5" s="35" t="s">
        <v>493</v>
      </c>
      <c r="D5" s="34"/>
      <c r="E5" s="34"/>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row>
    <row r="6" spans="1:71">
      <c r="C6" s="385" t="str">
        <f>VLOOKUP(InputDataB_ModelSpecAssumptions!D34,DataSummary!$A$142:$C$145,3,FALSE)</f>
        <v>Real GDP annual growth rate</v>
      </c>
      <c r="D6" s="414" t="s">
        <v>492</v>
      </c>
      <c r="E6" s="407">
        <f>InputDataB_ModelSpecAssumptions!I35</f>
        <v>-1.7717063426971436E-2</v>
      </c>
      <c r="F6" s="407">
        <f>InputDataB_ModelSpecAssumptions!J35</f>
        <v>-1.7717063426971436E-2</v>
      </c>
      <c r="G6" s="407">
        <f>InputDataB_ModelSpecAssumptions!K35</f>
        <v>-1.7717063426971436E-2</v>
      </c>
      <c r="H6" s="407">
        <f>InputDataB_ModelSpecAssumptions!L35</f>
        <v>-1.7717063426971436E-2</v>
      </c>
      <c r="I6" s="407">
        <f>InputDataB_ModelSpecAssumptions!M35</f>
        <v>-1.7717063426971436E-2</v>
      </c>
      <c r="J6" s="407">
        <f>InputDataB_ModelSpecAssumptions!N35</f>
        <v>-1.7717063426971436E-2</v>
      </c>
      <c r="K6" s="407">
        <f>InputDataB_ModelSpecAssumptions!O35</f>
        <v>-1.7717063426971436E-2</v>
      </c>
      <c r="L6" s="407">
        <f>InputDataB_ModelSpecAssumptions!P35</f>
        <v>-1.7717063426971436E-2</v>
      </c>
      <c r="M6" s="407">
        <f>InputDataB_ModelSpecAssumptions!Q35</f>
        <v>-1.7717063426971436E-2</v>
      </c>
      <c r="N6" s="407">
        <f>InputDataB_ModelSpecAssumptions!R35</f>
        <v>-1.7717063426971436E-2</v>
      </c>
      <c r="O6" s="407">
        <f>InputDataB_ModelSpecAssumptions!S35</f>
        <v>-1.7717063426971436E-2</v>
      </c>
      <c r="P6" s="407">
        <f>InputDataB_ModelSpecAssumptions!T35</f>
        <v>-1.7717063426971436E-2</v>
      </c>
      <c r="Q6" s="407">
        <f>InputDataB_ModelSpecAssumptions!U35</f>
        <v>-1.7717063426971436E-2</v>
      </c>
      <c r="R6" s="407">
        <f>InputDataB_ModelSpecAssumptions!V35</f>
        <v>-1.7717063426971436E-2</v>
      </c>
      <c r="S6" s="407">
        <f>InputDataB_ModelSpecAssumptions!W35</f>
        <v>-1.7717063426971436E-2</v>
      </c>
      <c r="T6" s="407">
        <f>InputDataB_ModelSpecAssumptions!X35</f>
        <v>-1.7717063426971436E-2</v>
      </c>
      <c r="U6" s="407">
        <f>InputDataB_ModelSpecAssumptions!Y35</f>
        <v>-1.7717063426971436E-2</v>
      </c>
      <c r="V6" s="407">
        <f>InputDataB_ModelSpecAssumptions!Z35</f>
        <v>-1.7717063426971436E-2</v>
      </c>
      <c r="W6" s="407">
        <f>InputDataB_ModelSpecAssumptions!AA35</f>
        <v>-1.7717063426971436E-2</v>
      </c>
      <c r="X6" s="407">
        <f>InputDataB_ModelSpecAssumptions!AB35</f>
        <v>-1.7717063426971436E-2</v>
      </c>
      <c r="Y6" s="407">
        <f>InputDataB_ModelSpecAssumptions!AC35</f>
        <v>-1.7717063426971436E-2</v>
      </c>
      <c r="Z6" s="407">
        <f>InputDataB_ModelSpecAssumptions!AD35</f>
        <v>-1.7717063426971436E-2</v>
      </c>
      <c r="AA6" s="407">
        <f>InputDataB_ModelSpecAssumptions!AE35</f>
        <v>-1.7717063426971436E-2</v>
      </c>
      <c r="AB6" s="407">
        <f>InputDataB_ModelSpecAssumptions!AF35</f>
        <v>-1.7717063426971436E-2</v>
      </c>
      <c r="AC6" s="407">
        <f>InputDataB_ModelSpecAssumptions!AG35</f>
        <v>-1.7717063426971436E-2</v>
      </c>
      <c r="AD6" s="407">
        <f>InputDataB_ModelSpecAssumptions!AH35</f>
        <v>-1.7717063426971436E-2</v>
      </c>
      <c r="AE6" s="407">
        <f>InputDataB_ModelSpecAssumptions!AI35</f>
        <v>-1.7717063426971436E-2</v>
      </c>
      <c r="AF6" s="407">
        <f>InputDataB_ModelSpecAssumptions!AJ35</f>
        <v>-1.7717063426971436E-2</v>
      </c>
      <c r="AG6" s="407">
        <f>InputDataB_ModelSpecAssumptions!AK35</f>
        <v>-1.7717063426971436E-2</v>
      </c>
      <c r="AH6" s="407">
        <f>InputDataB_ModelSpecAssumptions!AL35</f>
        <v>-1.7717063426971436E-2</v>
      </c>
      <c r="AI6" s="407">
        <f>InputDataB_ModelSpecAssumptions!AM35</f>
        <v>-1.7717063426971436E-2</v>
      </c>
      <c r="AJ6" s="407">
        <f>InputDataB_ModelSpecAssumptions!AN35</f>
        <v>-1.7717063426971436E-2</v>
      </c>
      <c r="AK6" s="407">
        <f>InputDataB_ModelSpecAssumptions!AO35</f>
        <v>-1.7717063426971436E-2</v>
      </c>
      <c r="AL6" s="407">
        <f>InputDataB_ModelSpecAssumptions!AP35</f>
        <v>-1.7717063426971436E-2</v>
      </c>
      <c r="AM6" s="407">
        <f>InputDataB_ModelSpecAssumptions!AQ35</f>
        <v>-1.7717063426971436E-2</v>
      </c>
      <c r="AN6" s="407">
        <f>InputDataB_ModelSpecAssumptions!AR35</f>
        <v>-1.7717063426971436E-2</v>
      </c>
      <c r="AO6" s="407">
        <f>InputDataB_ModelSpecAssumptions!AS35</f>
        <v>-1.7717063426971436E-2</v>
      </c>
      <c r="AP6" s="407">
        <f>InputDataB_ModelSpecAssumptions!AT35</f>
        <v>-1.7717063426971436E-2</v>
      </c>
      <c r="AQ6" s="407">
        <f>InputDataB_ModelSpecAssumptions!AU35</f>
        <v>-1.7717063426971436E-2</v>
      </c>
      <c r="AR6" s="407">
        <f>InputDataB_ModelSpecAssumptions!AV35</f>
        <v>-1.7717063426971436E-2</v>
      </c>
      <c r="AS6" s="407">
        <f>InputDataB_ModelSpecAssumptions!AW35</f>
        <v>-1.7717063426971436E-2</v>
      </c>
      <c r="AT6" s="407">
        <f>InputDataB_ModelSpecAssumptions!AX35</f>
        <v>-1.7717063426971436E-2</v>
      </c>
      <c r="AU6" s="407">
        <f>InputDataB_ModelSpecAssumptions!AY35</f>
        <v>-1.7717063426971436E-2</v>
      </c>
      <c r="AV6" s="407">
        <f>InputDataB_ModelSpecAssumptions!AZ35</f>
        <v>-1.7717063426971436E-2</v>
      </c>
      <c r="AW6" s="407">
        <f>InputDataB_ModelSpecAssumptions!BA35</f>
        <v>-1.7717063426971436E-2</v>
      </c>
      <c r="AX6" s="407">
        <f>InputDataB_ModelSpecAssumptions!BB35</f>
        <v>-1.7717063426971436E-2</v>
      </c>
      <c r="AY6" s="407">
        <f>InputDataB_ModelSpecAssumptions!BC35</f>
        <v>-1.7717063426971436E-2</v>
      </c>
      <c r="AZ6" s="407">
        <f>InputDataB_ModelSpecAssumptions!BD35</f>
        <v>-1.7717063426971436E-2</v>
      </c>
      <c r="BA6" s="407">
        <f>InputDataB_ModelSpecAssumptions!BE35</f>
        <v>-1.7717063426971436E-2</v>
      </c>
      <c r="BB6" s="407">
        <f>InputDataB_ModelSpecAssumptions!BF35</f>
        <v>-1.7717063426971436E-2</v>
      </c>
      <c r="BC6" s="407">
        <f>InputDataB_ModelSpecAssumptions!BG35</f>
        <v>-1.7717063426971436E-2</v>
      </c>
      <c r="BD6" s="407">
        <f>InputDataB_ModelSpecAssumptions!BH35</f>
        <v>-1.7717063426971436E-2</v>
      </c>
      <c r="BE6" s="407">
        <f>InputDataB_ModelSpecAssumptions!BI35</f>
        <v>-1.7717063426971436E-2</v>
      </c>
      <c r="BF6" s="407">
        <f>InputDataB_ModelSpecAssumptions!BJ35</f>
        <v>-1.7717063426971436E-2</v>
      </c>
      <c r="BG6" s="407">
        <f>InputDataB_ModelSpecAssumptions!BK35</f>
        <v>-1.7717063426971436E-2</v>
      </c>
      <c r="BH6" s="407">
        <f>InputDataB_ModelSpecAssumptions!BL35</f>
        <v>-1.7717063426971436E-2</v>
      </c>
      <c r="BI6" s="407">
        <f>InputDataB_ModelSpecAssumptions!BM35</f>
        <v>-1.7717063426971436E-2</v>
      </c>
      <c r="BJ6" s="407">
        <f>InputDataB_ModelSpecAssumptions!BN35</f>
        <v>-1.7717063426971436E-2</v>
      </c>
      <c r="BK6" s="407">
        <f>InputDataB_ModelSpecAssumptions!BO35</f>
        <v>-1.7717063426971436E-2</v>
      </c>
      <c r="BL6" s="407">
        <f>InputDataB_ModelSpecAssumptions!BP35</f>
        <v>-1.7717063426971436E-2</v>
      </c>
      <c r="BM6" s="407">
        <f>InputDataB_ModelSpecAssumptions!BQ35</f>
        <v>-1.7717063426971436E-2</v>
      </c>
      <c r="BN6" s="407">
        <f>InputDataB_ModelSpecAssumptions!BR35</f>
        <v>-1.7717063426971436E-2</v>
      </c>
      <c r="BO6" s="407">
        <f>InputDataB_ModelSpecAssumptions!BS35</f>
        <v>-1.7717063426971436E-2</v>
      </c>
      <c r="BP6" s="407">
        <f>InputDataB_ModelSpecAssumptions!BT35</f>
        <v>-1.7717063426971436E-2</v>
      </c>
      <c r="BQ6" s="407">
        <f>InputDataB_ModelSpecAssumptions!BU35</f>
        <v>-1.7717063426971436E-2</v>
      </c>
      <c r="BR6" s="407">
        <f>InputDataB_ModelSpecAssumptions!BV35</f>
        <v>-1.7717063426971436E-2</v>
      </c>
      <c r="BS6" s="407">
        <f>InputDataB_ModelSpecAssumptions!BW35</f>
        <v>-1.7717063426971436E-2</v>
      </c>
    </row>
    <row r="7" spans="1:71">
      <c r="C7" s="191" t="s">
        <v>439</v>
      </c>
      <c r="D7" s="415"/>
      <c r="E7" s="386">
        <f>DataSummary!D75</f>
        <v>-3.1035196036100388E-2</v>
      </c>
      <c r="F7" s="386">
        <f>IF(VLOOKUP(InputDataB_ModelSpecAssumptions!$D$34,DataSummary!$A$142:$B$145,2,FALSE)=1,(1+Submodel2s!F6)/(1+F10)-1,IF(VLOOKUP(InputDataB_ModelSpecAssumptions!$D$34,DataSummary!$A$142:$B$145,2,FALSE)=3,Submodel2s!F6/Submodel2s!E6-1,IF(VLOOKUP(InputDataB_ModelSpecAssumptions!$D$34,DataSummary!$A$142:$B$145,2,FALSE)=4,F58,Submodel2s!F6)))</f>
        <v>-2.6308955398381739E-2</v>
      </c>
      <c r="G7" s="386">
        <f>IF(VLOOKUP(InputDataB_ModelSpecAssumptions!$D$34,DataSummary!$A$142:$B$145,2,FALSE)=1,(1+Submodel2s!G6)/(1+G10)-1,IF(VLOOKUP(InputDataB_ModelSpecAssumptions!$D$34,DataSummary!$A$142:$B$145,2,FALSE)=3,Submodel2s!G6/Submodel2s!F6-1,IF(VLOOKUP(InputDataB_ModelSpecAssumptions!$D$34,DataSummary!$A$142:$B$145,2,FALSE)=4,G58,Submodel2s!G6)))</f>
        <v>-2.6109039745094265E-2</v>
      </c>
      <c r="H7" s="386">
        <f>IF(VLOOKUP(InputDataB_ModelSpecAssumptions!$D$34,DataSummary!$A$142:$B$145,2,FALSE)=1,(1+Submodel2s!H6)/(1+H10)-1,IF(VLOOKUP(InputDataB_ModelSpecAssumptions!$D$34,DataSummary!$A$142:$B$145,2,FALSE)=3,Submodel2s!H6/Submodel2s!G6-1,IF(VLOOKUP(InputDataB_ModelSpecAssumptions!$D$34,DataSummary!$A$142:$B$145,2,FALSE)=4,H58,Submodel2s!H6)))</f>
        <v>-2.5955025900572526E-2</v>
      </c>
      <c r="I7" s="386">
        <f>IF(VLOOKUP(InputDataB_ModelSpecAssumptions!$D$34,DataSummary!$A$142:$B$145,2,FALSE)=1,(1+Submodel2s!I6)/(1+I10)-1,IF(VLOOKUP(InputDataB_ModelSpecAssumptions!$D$34,DataSummary!$A$142:$B$145,2,FALSE)=3,Submodel2s!I6/Submodel2s!H6-1,IF(VLOOKUP(InputDataB_ModelSpecAssumptions!$D$34,DataSummary!$A$142:$B$145,2,FALSE)=4,I58,Submodel2s!I6)))</f>
        <v>-2.5763123623524731E-2</v>
      </c>
      <c r="J7" s="386">
        <f>IF(VLOOKUP(InputDataB_ModelSpecAssumptions!$D$34,DataSummary!$A$142:$B$145,2,FALSE)=1,(1+Submodel2s!J6)/(1+J10)-1,IF(VLOOKUP(InputDataB_ModelSpecAssumptions!$D$34,DataSummary!$A$142:$B$145,2,FALSE)=3,Submodel2s!J6/Submodel2s!I6-1,IF(VLOOKUP(InputDataB_ModelSpecAssumptions!$D$34,DataSummary!$A$142:$B$145,2,FALSE)=4,J58,Submodel2s!J6)))</f>
        <v>-2.5575326919555663E-2</v>
      </c>
      <c r="K7" s="386">
        <f>IF(VLOOKUP(InputDataB_ModelSpecAssumptions!$D$34,DataSummary!$A$142:$B$145,2,FALSE)=1,(1+Submodel2s!K6)/(1+K10)-1,IF(VLOOKUP(InputDataB_ModelSpecAssumptions!$D$34,DataSummary!$A$142:$B$145,2,FALSE)=3,Submodel2s!K6/Submodel2s!J6-1,IF(VLOOKUP(InputDataB_ModelSpecAssumptions!$D$34,DataSummary!$A$142:$B$145,2,FALSE)=4,K58,Submodel2s!K6)))</f>
        <v>-2.5391467785352839E-2</v>
      </c>
      <c r="L7" s="386">
        <f>IF(VLOOKUP(InputDataB_ModelSpecAssumptions!$D$34,DataSummary!$A$142:$B$145,2,FALSE)=1,(1+Submodel2s!L6)/(1+L10)-1,IF(VLOOKUP(InputDataB_ModelSpecAssumptions!$D$34,DataSummary!$A$142:$B$145,2,FALSE)=3,Submodel2s!L6/Submodel2s!K6-1,IF(VLOOKUP(InputDataB_ModelSpecAssumptions!$D$34,DataSummary!$A$142:$B$145,2,FALSE)=4,L58,Submodel2s!L6)))</f>
        <v>-2.5211386392412383E-2</v>
      </c>
      <c r="M7" s="386">
        <f>IF(VLOOKUP(InputDataB_ModelSpecAssumptions!$D$34,DataSummary!$A$142:$B$145,2,FALSE)=1,(1+Submodel2s!M6)/(1+M10)-1,IF(VLOOKUP(InputDataB_ModelSpecAssumptions!$D$34,DataSummary!$A$142:$B$145,2,FALSE)=3,Submodel2s!M6/Submodel2s!L6-1,IF(VLOOKUP(InputDataB_ModelSpecAssumptions!$D$34,DataSummary!$A$142:$B$145,2,FALSE)=4,M58,Submodel2s!M6)))</f>
        <v>-2.5034930576226078E-2</v>
      </c>
      <c r="N7" s="386">
        <f>IF(VLOOKUP(InputDataB_ModelSpecAssumptions!$D$34,DataSummary!$A$142:$B$145,2,FALSE)=1,(1+Submodel2s!N6)/(1+N10)-1,IF(VLOOKUP(InputDataB_ModelSpecAssumptions!$D$34,DataSummary!$A$142:$B$145,2,FALSE)=3,Submodel2s!N6/Submodel2s!M6-1,IF(VLOOKUP(InputDataB_ModelSpecAssumptions!$D$34,DataSummary!$A$142:$B$145,2,FALSE)=4,N58,Submodel2s!N6)))</f>
        <v>-2.484214232971993E-2</v>
      </c>
      <c r="O7" s="386">
        <f>IF(VLOOKUP(InputDataB_ModelSpecAssumptions!$D$34,DataSummary!$A$142:$B$145,2,FALSE)=1,(1+Submodel2s!O6)/(1+O10)-1,IF(VLOOKUP(InputDataB_ModelSpecAssumptions!$D$34,DataSummary!$A$142:$B$145,2,FALSE)=3,Submodel2s!O6/Submodel2s!N6-1,IF(VLOOKUP(InputDataB_ModelSpecAssumptions!$D$34,DataSummary!$A$142:$B$145,2,FALSE)=4,O58,Submodel2s!O6)))</f>
        <v>-2.4672787094199067E-2</v>
      </c>
      <c r="P7" s="386">
        <f>IF(VLOOKUP(InputDataB_ModelSpecAssumptions!$D$34,DataSummary!$A$142:$B$145,2,FALSE)=1,(1+Submodel2s!P6)/(1+P10)-1,IF(VLOOKUP(InputDataB_ModelSpecAssumptions!$D$34,DataSummary!$A$142:$B$145,2,FALSE)=3,Submodel2s!P6/Submodel2s!O6-1,IF(VLOOKUP(InputDataB_ModelSpecAssumptions!$D$34,DataSummary!$A$142:$B$145,2,FALSE)=4,P58,Submodel2s!P6)))</f>
        <v>-2.4487085269035869E-2</v>
      </c>
      <c r="Q7" s="386">
        <f>IF(VLOOKUP(InputDataB_ModelSpecAssumptions!$D$34,DataSummary!$A$142:$B$145,2,FALSE)=1,(1+Submodel2s!Q6)/(1+Q10)-1,IF(VLOOKUP(InputDataB_ModelSpecAssumptions!$D$34,DataSummary!$A$142:$B$145,2,FALSE)=3,Submodel2s!Q6/Submodel2s!P6-1,IF(VLOOKUP(InputDataB_ModelSpecAssumptions!$D$34,DataSummary!$A$142:$B$145,2,FALSE)=4,Q58,Submodel2s!Q6)))</f>
        <v>-2.4304843275826382E-2</v>
      </c>
      <c r="R7" s="386">
        <f>IF(VLOOKUP(InputDataB_ModelSpecAssumptions!$D$34,DataSummary!$A$142:$B$145,2,FALSE)=1,(1+Submodel2s!R6)/(1+R10)-1,IF(VLOOKUP(InputDataB_ModelSpecAssumptions!$D$34,DataSummary!$A$142:$B$145,2,FALSE)=3,Submodel2s!R6/Submodel2s!Q6-1,IF(VLOOKUP(InputDataB_ModelSpecAssumptions!$D$34,DataSummary!$A$142:$B$145,2,FALSE)=4,R58,Submodel2s!R6)))</f>
        <v>-2.4125916292174532E-2</v>
      </c>
      <c r="S7" s="386">
        <f>IF(VLOOKUP(InputDataB_ModelSpecAssumptions!$D$34,DataSummary!$A$142:$B$145,2,FALSE)=1,(1+Submodel2s!S6)/(1+S10)-1,IF(VLOOKUP(InputDataB_ModelSpecAssumptions!$D$34,DataSummary!$A$142:$B$145,2,FALSE)=3,Submodel2s!S6/Submodel2s!R6-1,IF(VLOOKUP(InputDataB_ModelSpecAssumptions!$D$34,DataSummary!$A$142:$B$145,2,FALSE)=4,S58,Submodel2s!S6)))</f>
        <v>-2.3969340727909572E-2</v>
      </c>
      <c r="T7" s="386">
        <f>IF(VLOOKUP(InputDataB_ModelSpecAssumptions!$D$34,DataSummary!$A$142:$B$145,2,FALSE)=1,(1+Submodel2s!T6)/(1+T10)-1,IF(VLOOKUP(InputDataB_ModelSpecAssumptions!$D$34,DataSummary!$A$142:$B$145,2,FALSE)=3,Submodel2s!T6/Submodel2s!S6-1,IF(VLOOKUP(InputDataB_ModelSpecAssumptions!$D$34,DataSummary!$A$142:$B$145,2,FALSE)=4,T58,Submodel2s!T6)))</f>
        <v>-2.3815460057849847E-2</v>
      </c>
      <c r="U7" s="386">
        <f>IF(VLOOKUP(InputDataB_ModelSpecAssumptions!$D$34,DataSummary!$A$142:$B$145,2,FALSE)=1,(1+Submodel2s!U6)/(1+U10)-1,IF(VLOOKUP(InputDataB_ModelSpecAssumptions!$D$34,DataSummary!$A$142:$B$145,2,FALSE)=3,Submodel2s!U6/Submodel2s!T6-1,IF(VLOOKUP(InputDataB_ModelSpecAssumptions!$D$34,DataSummary!$A$142:$B$145,2,FALSE)=4,U58,Submodel2s!U6)))</f>
        <v>-2.3664170643915572E-2</v>
      </c>
      <c r="V7" s="386">
        <f>IF(VLOOKUP(InputDataB_ModelSpecAssumptions!$D$34,DataSummary!$A$142:$B$145,2,FALSE)=1,(1+Submodel2s!V6)/(1+V10)-1,IF(VLOOKUP(InputDataB_ModelSpecAssumptions!$D$34,DataSummary!$A$142:$B$145,2,FALSE)=3,Submodel2s!V6/Submodel2s!U6-1,IF(VLOOKUP(InputDataB_ModelSpecAssumptions!$D$34,DataSummary!$A$142:$B$145,2,FALSE)=4,V58,Submodel2s!V6)))</f>
        <v>-2.3496535930825124E-2</v>
      </c>
      <c r="W7" s="386">
        <f>IF(VLOOKUP(InputDataB_ModelSpecAssumptions!$D$34,DataSummary!$A$142:$B$145,2,FALSE)=1,(1+Submodel2s!W6)/(1+W10)-1,IF(VLOOKUP(InputDataB_ModelSpecAssumptions!$D$34,DataSummary!$A$142:$B$145,2,FALSE)=3,Submodel2s!W6/Submodel2s!V6-1,IF(VLOOKUP(InputDataB_ModelSpecAssumptions!$D$34,DataSummary!$A$142:$B$145,2,FALSE)=4,W58,Submodel2s!W6)))</f>
        <v>-2.3350348772030238E-2</v>
      </c>
      <c r="X7" s="386">
        <f>IF(VLOOKUP(InputDataB_ModelSpecAssumptions!$D$34,DataSummary!$A$142:$B$145,2,FALSE)=1,(1+Submodel2s!X6)/(1+X10)-1,IF(VLOOKUP(InputDataB_ModelSpecAssumptions!$D$34,DataSummary!$A$142:$B$145,2,FALSE)=3,Submodel2s!X6/Submodel2s!W6-1,IF(VLOOKUP(InputDataB_ModelSpecAssumptions!$D$34,DataSummary!$A$142:$B$145,2,FALSE)=4,X58,Submodel2s!X6)))</f>
        <v>-2.3206456911920914E-2</v>
      </c>
      <c r="Y7" s="386">
        <f>IF(VLOOKUP(InputDataB_ModelSpecAssumptions!$D$34,DataSummary!$A$142:$B$145,2,FALSE)=1,(1+Submodel2s!Y6)/(1+Y10)-1,IF(VLOOKUP(InputDataB_ModelSpecAssumptions!$D$34,DataSummary!$A$142:$B$145,2,FALSE)=3,Submodel2s!Y6/Submodel2s!X6-1,IF(VLOOKUP(InputDataB_ModelSpecAssumptions!$D$34,DataSummary!$A$142:$B$145,2,FALSE)=4,Y58,Submodel2s!Y6)))</f>
        <v>-2.3046240903636717E-2</v>
      </c>
      <c r="Z7" s="386">
        <f>IF(VLOOKUP(InputDataB_ModelSpecAssumptions!$D$34,DataSummary!$A$142:$B$145,2,FALSE)=1,(1+Submodel2s!Z6)/(1+Z10)-1,IF(VLOOKUP(InputDataB_ModelSpecAssumptions!$D$34,DataSummary!$A$142:$B$145,2,FALSE)=3,Submodel2s!Z6/Submodel2s!Y6-1,IF(VLOOKUP(InputDataB_ModelSpecAssumptions!$D$34,DataSummary!$A$142:$B$145,2,FALSE)=4,Z58,Submodel2s!Z6)))</f>
        <v>-2.2888436939640044E-2</v>
      </c>
      <c r="AA7" s="386">
        <f>IF(VLOOKUP(InputDataB_ModelSpecAssumptions!$D$34,DataSummary!$A$142:$B$145,2,FALSE)=1,(1+Submodel2s!AA6)/(1+AA10)-1,IF(VLOOKUP(InputDataB_ModelSpecAssumptions!$D$34,DataSummary!$A$142:$B$145,2,FALSE)=3,Submodel2s!AA6/Submodel2s!Z6-1,IF(VLOOKUP(InputDataB_ModelSpecAssumptions!$D$34,DataSummary!$A$142:$B$145,2,FALSE)=4,AA58,Submodel2s!AA6)))</f>
        <v>-2.2751291137500074E-2</v>
      </c>
      <c r="AB7" s="386">
        <f>IF(VLOOKUP(InputDataB_ModelSpecAssumptions!$D$34,DataSummary!$A$142:$B$145,2,FALSE)=1,(1+Submodel2s!AB6)/(1+AB10)-1,IF(VLOOKUP(InputDataB_ModelSpecAssumptions!$D$34,DataSummary!$A$142:$B$145,2,FALSE)=3,Submodel2s!AB6/Submodel2s!AA6-1,IF(VLOOKUP(InputDataB_ModelSpecAssumptions!$D$34,DataSummary!$A$142:$B$145,2,FALSE)=4,AB58,Submodel2s!AB6)))</f>
        <v>-2.2597835667574118E-2</v>
      </c>
      <c r="AC7" s="386">
        <f>IF(VLOOKUP(InputDataB_ModelSpecAssumptions!$D$34,DataSummary!$A$142:$B$145,2,FALSE)=1,(1+Submodel2s!AC6)/(1+AC10)-1,IF(VLOOKUP(InputDataB_ModelSpecAssumptions!$D$34,DataSummary!$A$142:$B$145,2,FALSE)=3,Submodel2s!AC6/Submodel2s!AB6-1,IF(VLOOKUP(InputDataB_ModelSpecAssumptions!$D$34,DataSummary!$A$142:$B$145,2,FALSE)=4,AC58,Submodel2s!AC6)))</f>
        <v>-2.2464685160045406E-2</v>
      </c>
      <c r="AD7" s="386">
        <f>IF(VLOOKUP(InputDataB_ModelSpecAssumptions!$D$34,DataSummary!$A$142:$B$145,2,FALSE)=1,(1+Submodel2s!AD6)/(1+AD10)-1,IF(VLOOKUP(InputDataB_ModelSpecAssumptions!$D$34,DataSummary!$A$142:$B$145,2,FALSE)=3,Submodel2s!AD6/Submodel2s!AC6-1,IF(VLOOKUP(InputDataB_ModelSpecAssumptions!$D$34,DataSummary!$A$142:$B$145,2,FALSE)=4,AD58,Submodel2s!AD6)))</f>
        <v>-2.2315238773484292E-2</v>
      </c>
      <c r="AE7" s="386">
        <f>IF(VLOOKUP(InputDataB_ModelSpecAssumptions!$D$34,DataSummary!$A$142:$B$145,2,FALSE)=1,(1+Submodel2s!AE6)/(1+AE10)-1,IF(VLOOKUP(InputDataB_ModelSpecAssumptions!$D$34,DataSummary!$A$142:$B$145,2,FALSE)=3,Submodel2s!AE6/Submodel2s!AD6-1,IF(VLOOKUP(InputDataB_ModelSpecAssumptions!$D$34,DataSummary!$A$142:$B$145,2,FALSE)=4,AE58,Submodel2s!AE6)))</f>
        <v>-2.218576872283351E-2</v>
      </c>
      <c r="AF7" s="386">
        <f>IF(VLOOKUP(InputDataB_ModelSpecAssumptions!$D$34,DataSummary!$A$142:$B$145,2,FALSE)=1,(1+Submodel2s!AF6)/(1+AF10)-1,IF(VLOOKUP(InputDataB_ModelSpecAssumptions!$D$34,DataSummary!$A$142:$B$145,2,FALSE)=3,Submodel2s!AF6/Submodel2s!AE6-1,IF(VLOOKUP(InputDataB_ModelSpecAssumptions!$D$34,DataSummary!$A$142:$B$145,2,FALSE)=4,AF58,Submodel2s!AF6)))</f>
        <v>-2.2057948871440192E-2</v>
      </c>
      <c r="AG7" s="386">
        <f>IF(VLOOKUP(InputDataB_ModelSpecAssumptions!$D$34,DataSummary!$A$142:$B$145,2,FALSE)=1,(1+Submodel2s!AG6)/(1+AG10)-1,IF(VLOOKUP(InputDataB_ModelSpecAssumptions!$D$34,DataSummary!$A$142:$B$145,2,FALSE)=3,Submodel2s!AG6/Submodel2s!AF6-1,IF(VLOOKUP(InputDataB_ModelSpecAssumptions!$D$34,DataSummary!$A$142:$B$145,2,FALSE)=4,AG58,Submodel2s!AG6)))</f>
        <v>-2.1895998648661319E-2</v>
      </c>
      <c r="AH7" s="386">
        <f>IF(VLOOKUP(InputDataB_ModelSpecAssumptions!$D$34,DataSummary!$A$142:$B$145,2,FALSE)=1,(1+Submodel2s!AH6)/(1+AH10)-1,IF(VLOOKUP(InputDataB_ModelSpecAssumptions!$D$34,DataSummary!$A$142:$B$145,2,FALSE)=3,Submodel2s!AH6/Submodel2s!AG6-1,IF(VLOOKUP(InputDataB_ModelSpecAssumptions!$D$34,DataSummary!$A$142:$B$145,2,FALSE)=4,AH58,Submodel2s!AH6)))</f>
        <v>-2.173600512371332E-2</v>
      </c>
      <c r="AI7" s="386" t="e">
        <f>IF(VLOOKUP(InputDataB_ModelSpecAssumptions!$D$34,DataSummary!$A$142:$B$145,2,FALSE)=1,(1+Submodel2s!AI6)/(1+AI10)-1,IF(VLOOKUP(InputDataB_ModelSpecAssumptions!$D$34,DataSummary!$A$142:$B$145,2,FALSE)=3,Submodel2s!AI6/Submodel2s!AH6-1,IF(VLOOKUP(InputDataB_ModelSpecAssumptions!$D$34,DataSummary!$A$142:$B$145,2,FALSE)=4,AI58,Submodel2s!AI6)))</f>
        <v>#VALUE!</v>
      </c>
      <c r="AJ7" s="386" t="e">
        <f>IF(VLOOKUP(InputDataB_ModelSpecAssumptions!$D$34,DataSummary!$A$142:$B$145,2,FALSE)=1,(1+Submodel2s!AJ6)/(1+AJ10)-1,IF(VLOOKUP(InputDataB_ModelSpecAssumptions!$D$34,DataSummary!$A$142:$B$145,2,FALSE)=3,Submodel2s!AJ6/Submodel2s!AI6-1,IF(VLOOKUP(InputDataB_ModelSpecAssumptions!$D$34,DataSummary!$A$142:$B$145,2,FALSE)=4,AJ58,Submodel2s!AJ6)))</f>
        <v>#VALUE!</v>
      </c>
      <c r="AK7" s="386" t="e">
        <f>IF(VLOOKUP(InputDataB_ModelSpecAssumptions!$D$34,DataSummary!$A$142:$B$145,2,FALSE)=1,(1+Submodel2s!AK6)/(1+AK10)-1,IF(VLOOKUP(InputDataB_ModelSpecAssumptions!$D$34,DataSummary!$A$142:$B$145,2,FALSE)=3,Submodel2s!AK6/Submodel2s!AJ6-1,IF(VLOOKUP(InputDataB_ModelSpecAssumptions!$D$34,DataSummary!$A$142:$B$145,2,FALSE)=4,AK58,Submodel2s!AK6)))</f>
        <v>#VALUE!</v>
      </c>
      <c r="AL7" s="386" t="e">
        <f>IF(VLOOKUP(InputDataB_ModelSpecAssumptions!$D$34,DataSummary!$A$142:$B$145,2,FALSE)=1,(1+Submodel2s!AL6)/(1+AL10)-1,IF(VLOOKUP(InputDataB_ModelSpecAssumptions!$D$34,DataSummary!$A$142:$B$145,2,FALSE)=3,Submodel2s!AL6/Submodel2s!AK6-1,IF(VLOOKUP(InputDataB_ModelSpecAssumptions!$D$34,DataSummary!$A$142:$B$145,2,FALSE)=4,AL58,Submodel2s!AL6)))</f>
        <v>#VALUE!</v>
      </c>
      <c r="AM7" s="386" t="e">
        <f>IF(VLOOKUP(InputDataB_ModelSpecAssumptions!$D$34,DataSummary!$A$142:$B$145,2,FALSE)=1,(1+Submodel2s!AM6)/(1+AM10)-1,IF(VLOOKUP(InputDataB_ModelSpecAssumptions!$D$34,DataSummary!$A$142:$B$145,2,FALSE)=3,Submodel2s!AM6/Submodel2s!AL6-1,IF(VLOOKUP(InputDataB_ModelSpecAssumptions!$D$34,DataSummary!$A$142:$B$145,2,FALSE)=4,AM58,Submodel2s!AM6)))</f>
        <v>#VALUE!</v>
      </c>
      <c r="AN7" s="386" t="e">
        <f>IF(VLOOKUP(InputDataB_ModelSpecAssumptions!$D$34,DataSummary!$A$142:$B$145,2,FALSE)=1,(1+Submodel2s!AN6)/(1+AN10)-1,IF(VLOOKUP(InputDataB_ModelSpecAssumptions!$D$34,DataSummary!$A$142:$B$145,2,FALSE)=3,Submodel2s!AN6/Submodel2s!AM6-1,IF(VLOOKUP(InputDataB_ModelSpecAssumptions!$D$34,DataSummary!$A$142:$B$145,2,FALSE)=4,AN58,Submodel2s!AN6)))</f>
        <v>#VALUE!</v>
      </c>
      <c r="AO7" s="386" t="e">
        <f>IF(VLOOKUP(InputDataB_ModelSpecAssumptions!$D$34,DataSummary!$A$142:$B$145,2,FALSE)=1,(1+Submodel2s!AO6)/(1+AO10)-1,IF(VLOOKUP(InputDataB_ModelSpecAssumptions!$D$34,DataSummary!$A$142:$B$145,2,FALSE)=3,Submodel2s!AO6/Submodel2s!AN6-1,IF(VLOOKUP(InputDataB_ModelSpecAssumptions!$D$34,DataSummary!$A$142:$B$145,2,FALSE)=4,AO58,Submodel2s!AO6)))</f>
        <v>#VALUE!</v>
      </c>
      <c r="AP7" s="386" t="e">
        <f>IF(VLOOKUP(InputDataB_ModelSpecAssumptions!$D$34,DataSummary!$A$142:$B$145,2,FALSE)=1,(1+Submodel2s!AP6)/(1+AP10)-1,IF(VLOOKUP(InputDataB_ModelSpecAssumptions!$D$34,DataSummary!$A$142:$B$145,2,FALSE)=3,Submodel2s!AP6/Submodel2s!AO6-1,IF(VLOOKUP(InputDataB_ModelSpecAssumptions!$D$34,DataSummary!$A$142:$B$145,2,FALSE)=4,AP58,Submodel2s!AP6)))</f>
        <v>#VALUE!</v>
      </c>
      <c r="AQ7" s="386" t="e">
        <f>IF(VLOOKUP(InputDataB_ModelSpecAssumptions!$D$34,DataSummary!$A$142:$B$145,2,FALSE)=1,(1+Submodel2s!AQ6)/(1+AQ10)-1,IF(VLOOKUP(InputDataB_ModelSpecAssumptions!$D$34,DataSummary!$A$142:$B$145,2,FALSE)=3,Submodel2s!AQ6/Submodel2s!AP6-1,IF(VLOOKUP(InputDataB_ModelSpecAssumptions!$D$34,DataSummary!$A$142:$B$145,2,FALSE)=4,AQ58,Submodel2s!AQ6)))</f>
        <v>#VALUE!</v>
      </c>
      <c r="AR7" s="386" t="e">
        <f>IF(VLOOKUP(InputDataB_ModelSpecAssumptions!$D$34,DataSummary!$A$142:$B$145,2,FALSE)=1,(1+Submodel2s!AR6)/(1+AR10)-1,IF(VLOOKUP(InputDataB_ModelSpecAssumptions!$D$34,DataSummary!$A$142:$B$145,2,FALSE)=3,Submodel2s!AR6/Submodel2s!AQ6-1,IF(VLOOKUP(InputDataB_ModelSpecAssumptions!$D$34,DataSummary!$A$142:$B$145,2,FALSE)=4,AR58,Submodel2s!AR6)))</f>
        <v>#VALUE!</v>
      </c>
      <c r="AS7" s="386" t="e">
        <f>IF(VLOOKUP(InputDataB_ModelSpecAssumptions!$D$34,DataSummary!$A$142:$B$145,2,FALSE)=1,(1+Submodel2s!AS6)/(1+AS10)-1,IF(VLOOKUP(InputDataB_ModelSpecAssumptions!$D$34,DataSummary!$A$142:$B$145,2,FALSE)=3,Submodel2s!AS6/Submodel2s!AR6-1,IF(VLOOKUP(InputDataB_ModelSpecAssumptions!$D$34,DataSummary!$A$142:$B$145,2,FALSE)=4,AS58,Submodel2s!AS6)))</f>
        <v>#VALUE!</v>
      </c>
      <c r="AT7" s="386" t="e">
        <f>IF(VLOOKUP(InputDataB_ModelSpecAssumptions!$D$34,DataSummary!$A$142:$B$145,2,FALSE)=1,(1+Submodel2s!AT6)/(1+AT10)-1,IF(VLOOKUP(InputDataB_ModelSpecAssumptions!$D$34,DataSummary!$A$142:$B$145,2,FALSE)=3,Submodel2s!AT6/Submodel2s!AS6-1,IF(VLOOKUP(InputDataB_ModelSpecAssumptions!$D$34,DataSummary!$A$142:$B$145,2,FALSE)=4,AT58,Submodel2s!AT6)))</f>
        <v>#VALUE!</v>
      </c>
      <c r="AU7" s="386" t="e">
        <f>IF(VLOOKUP(InputDataB_ModelSpecAssumptions!$D$34,DataSummary!$A$142:$B$145,2,FALSE)=1,(1+Submodel2s!AU6)/(1+AU10)-1,IF(VLOOKUP(InputDataB_ModelSpecAssumptions!$D$34,DataSummary!$A$142:$B$145,2,FALSE)=3,Submodel2s!AU6/Submodel2s!AT6-1,IF(VLOOKUP(InputDataB_ModelSpecAssumptions!$D$34,DataSummary!$A$142:$B$145,2,FALSE)=4,AU58,Submodel2s!AU6)))</f>
        <v>#VALUE!</v>
      </c>
      <c r="AV7" s="386" t="e">
        <f>IF(VLOOKUP(InputDataB_ModelSpecAssumptions!$D$34,DataSummary!$A$142:$B$145,2,FALSE)=1,(1+Submodel2s!AV6)/(1+AV10)-1,IF(VLOOKUP(InputDataB_ModelSpecAssumptions!$D$34,DataSummary!$A$142:$B$145,2,FALSE)=3,Submodel2s!AV6/Submodel2s!AU6-1,IF(VLOOKUP(InputDataB_ModelSpecAssumptions!$D$34,DataSummary!$A$142:$B$145,2,FALSE)=4,AV58,Submodel2s!AV6)))</f>
        <v>#VALUE!</v>
      </c>
      <c r="AW7" s="386" t="e">
        <f>IF(VLOOKUP(InputDataB_ModelSpecAssumptions!$D$34,DataSummary!$A$142:$B$145,2,FALSE)=1,(1+Submodel2s!AW6)/(1+AW10)-1,IF(VLOOKUP(InputDataB_ModelSpecAssumptions!$D$34,DataSummary!$A$142:$B$145,2,FALSE)=3,Submodel2s!AW6/Submodel2s!AV6-1,IF(VLOOKUP(InputDataB_ModelSpecAssumptions!$D$34,DataSummary!$A$142:$B$145,2,FALSE)=4,AW58,Submodel2s!AW6)))</f>
        <v>#VALUE!</v>
      </c>
      <c r="AX7" s="386" t="e">
        <f>IF(VLOOKUP(InputDataB_ModelSpecAssumptions!$D$34,DataSummary!$A$142:$B$145,2,FALSE)=1,(1+Submodel2s!AX6)/(1+AX10)-1,IF(VLOOKUP(InputDataB_ModelSpecAssumptions!$D$34,DataSummary!$A$142:$B$145,2,FALSE)=3,Submodel2s!AX6/Submodel2s!AW6-1,IF(VLOOKUP(InputDataB_ModelSpecAssumptions!$D$34,DataSummary!$A$142:$B$145,2,FALSE)=4,AX58,Submodel2s!AX6)))</f>
        <v>#VALUE!</v>
      </c>
      <c r="AY7" s="386" t="e">
        <f>IF(VLOOKUP(InputDataB_ModelSpecAssumptions!$D$34,DataSummary!$A$142:$B$145,2,FALSE)=1,(1+Submodel2s!AY6)/(1+AY10)-1,IF(VLOOKUP(InputDataB_ModelSpecAssumptions!$D$34,DataSummary!$A$142:$B$145,2,FALSE)=3,Submodel2s!AY6/Submodel2s!AX6-1,IF(VLOOKUP(InputDataB_ModelSpecAssumptions!$D$34,DataSummary!$A$142:$B$145,2,FALSE)=4,AY58,Submodel2s!AY6)))</f>
        <v>#VALUE!</v>
      </c>
      <c r="AZ7" s="386" t="e">
        <f>IF(VLOOKUP(InputDataB_ModelSpecAssumptions!$D$34,DataSummary!$A$142:$B$145,2,FALSE)=1,(1+Submodel2s!AZ6)/(1+AZ10)-1,IF(VLOOKUP(InputDataB_ModelSpecAssumptions!$D$34,DataSummary!$A$142:$B$145,2,FALSE)=3,Submodel2s!AZ6/Submodel2s!AY6-1,IF(VLOOKUP(InputDataB_ModelSpecAssumptions!$D$34,DataSummary!$A$142:$B$145,2,FALSE)=4,AZ58,Submodel2s!AZ6)))</f>
        <v>#VALUE!</v>
      </c>
      <c r="BA7" s="386" t="e">
        <f>IF(VLOOKUP(InputDataB_ModelSpecAssumptions!$D$34,DataSummary!$A$142:$B$145,2,FALSE)=1,(1+Submodel2s!BA6)/(1+BA10)-1,IF(VLOOKUP(InputDataB_ModelSpecAssumptions!$D$34,DataSummary!$A$142:$B$145,2,FALSE)=3,Submodel2s!BA6/Submodel2s!AZ6-1,IF(VLOOKUP(InputDataB_ModelSpecAssumptions!$D$34,DataSummary!$A$142:$B$145,2,FALSE)=4,BA58,Submodel2s!BA6)))</f>
        <v>#VALUE!</v>
      </c>
      <c r="BB7" s="386" t="e">
        <f>IF(VLOOKUP(InputDataB_ModelSpecAssumptions!$D$34,DataSummary!$A$142:$B$145,2,FALSE)=1,(1+Submodel2s!BB6)/(1+BB10)-1,IF(VLOOKUP(InputDataB_ModelSpecAssumptions!$D$34,DataSummary!$A$142:$B$145,2,FALSE)=3,Submodel2s!BB6/Submodel2s!BA6-1,IF(VLOOKUP(InputDataB_ModelSpecAssumptions!$D$34,DataSummary!$A$142:$B$145,2,FALSE)=4,BB58,Submodel2s!BB6)))</f>
        <v>#VALUE!</v>
      </c>
      <c r="BC7" s="386" t="e">
        <f>IF(VLOOKUP(InputDataB_ModelSpecAssumptions!$D$34,DataSummary!$A$142:$B$145,2,FALSE)=1,(1+Submodel2s!BC6)/(1+BC10)-1,IF(VLOOKUP(InputDataB_ModelSpecAssumptions!$D$34,DataSummary!$A$142:$B$145,2,FALSE)=3,Submodel2s!BC6/Submodel2s!BB6-1,IF(VLOOKUP(InputDataB_ModelSpecAssumptions!$D$34,DataSummary!$A$142:$B$145,2,FALSE)=4,BC58,Submodel2s!BC6)))</f>
        <v>#VALUE!</v>
      </c>
      <c r="BD7" s="386" t="e">
        <f>IF(VLOOKUP(InputDataB_ModelSpecAssumptions!$D$34,DataSummary!$A$142:$B$145,2,FALSE)=1,(1+Submodel2s!BD6)/(1+BD10)-1,IF(VLOOKUP(InputDataB_ModelSpecAssumptions!$D$34,DataSummary!$A$142:$B$145,2,FALSE)=3,Submodel2s!BD6/Submodel2s!BC6-1,IF(VLOOKUP(InputDataB_ModelSpecAssumptions!$D$34,DataSummary!$A$142:$B$145,2,FALSE)=4,BD58,Submodel2s!BD6)))</f>
        <v>#VALUE!</v>
      </c>
      <c r="BE7" s="386" t="e">
        <f>IF(VLOOKUP(InputDataB_ModelSpecAssumptions!$D$34,DataSummary!$A$142:$B$145,2,FALSE)=1,(1+Submodel2s!BE6)/(1+BE10)-1,IF(VLOOKUP(InputDataB_ModelSpecAssumptions!$D$34,DataSummary!$A$142:$B$145,2,FALSE)=3,Submodel2s!BE6/Submodel2s!BD6-1,IF(VLOOKUP(InputDataB_ModelSpecAssumptions!$D$34,DataSummary!$A$142:$B$145,2,FALSE)=4,BE58,Submodel2s!BE6)))</f>
        <v>#VALUE!</v>
      </c>
      <c r="BF7" s="386" t="e">
        <f>IF(VLOOKUP(InputDataB_ModelSpecAssumptions!$D$34,DataSummary!$A$142:$B$145,2,FALSE)=1,(1+Submodel2s!BF6)/(1+BF10)-1,IF(VLOOKUP(InputDataB_ModelSpecAssumptions!$D$34,DataSummary!$A$142:$B$145,2,FALSE)=3,Submodel2s!BF6/Submodel2s!BE6-1,IF(VLOOKUP(InputDataB_ModelSpecAssumptions!$D$34,DataSummary!$A$142:$B$145,2,FALSE)=4,BF58,Submodel2s!BF6)))</f>
        <v>#VALUE!</v>
      </c>
      <c r="BG7" s="386" t="e">
        <f>IF(VLOOKUP(InputDataB_ModelSpecAssumptions!$D$34,DataSummary!$A$142:$B$145,2,FALSE)=1,(1+Submodel2s!BG6)/(1+BG10)-1,IF(VLOOKUP(InputDataB_ModelSpecAssumptions!$D$34,DataSummary!$A$142:$B$145,2,FALSE)=3,Submodel2s!BG6/Submodel2s!BF6-1,IF(VLOOKUP(InputDataB_ModelSpecAssumptions!$D$34,DataSummary!$A$142:$B$145,2,FALSE)=4,BG58,Submodel2s!BG6)))</f>
        <v>#VALUE!</v>
      </c>
      <c r="BH7" s="386" t="e">
        <f>IF(VLOOKUP(InputDataB_ModelSpecAssumptions!$D$34,DataSummary!$A$142:$B$145,2,FALSE)=1,(1+Submodel2s!BH6)/(1+BH10)-1,IF(VLOOKUP(InputDataB_ModelSpecAssumptions!$D$34,DataSummary!$A$142:$B$145,2,FALSE)=3,Submodel2s!BH6/Submodel2s!BG6-1,IF(VLOOKUP(InputDataB_ModelSpecAssumptions!$D$34,DataSummary!$A$142:$B$145,2,FALSE)=4,BH58,Submodel2s!BH6)))</f>
        <v>#VALUE!</v>
      </c>
      <c r="BI7" s="386" t="e">
        <f>IF(VLOOKUP(InputDataB_ModelSpecAssumptions!$D$34,DataSummary!$A$142:$B$145,2,FALSE)=1,(1+Submodel2s!BI6)/(1+BI10)-1,IF(VLOOKUP(InputDataB_ModelSpecAssumptions!$D$34,DataSummary!$A$142:$B$145,2,FALSE)=3,Submodel2s!BI6/Submodel2s!BH6-1,IF(VLOOKUP(InputDataB_ModelSpecAssumptions!$D$34,DataSummary!$A$142:$B$145,2,FALSE)=4,BI58,Submodel2s!BI6)))</f>
        <v>#VALUE!</v>
      </c>
      <c r="BJ7" s="386" t="e">
        <f>IF(VLOOKUP(InputDataB_ModelSpecAssumptions!$D$34,DataSummary!$A$142:$B$145,2,FALSE)=1,(1+Submodel2s!BJ6)/(1+BJ10)-1,IF(VLOOKUP(InputDataB_ModelSpecAssumptions!$D$34,DataSummary!$A$142:$B$145,2,FALSE)=3,Submodel2s!BJ6/Submodel2s!BI6-1,IF(VLOOKUP(InputDataB_ModelSpecAssumptions!$D$34,DataSummary!$A$142:$B$145,2,FALSE)=4,BJ58,Submodel2s!BJ6)))</f>
        <v>#VALUE!</v>
      </c>
      <c r="BK7" s="386" t="e">
        <f>IF(VLOOKUP(InputDataB_ModelSpecAssumptions!$D$34,DataSummary!$A$142:$B$145,2,FALSE)=1,(1+Submodel2s!BK6)/(1+BK10)-1,IF(VLOOKUP(InputDataB_ModelSpecAssumptions!$D$34,DataSummary!$A$142:$B$145,2,FALSE)=3,Submodel2s!BK6/Submodel2s!BJ6-1,IF(VLOOKUP(InputDataB_ModelSpecAssumptions!$D$34,DataSummary!$A$142:$B$145,2,FALSE)=4,BK58,Submodel2s!BK6)))</f>
        <v>#VALUE!</v>
      </c>
      <c r="BL7" s="386" t="e">
        <f>IF(VLOOKUP(InputDataB_ModelSpecAssumptions!$D$34,DataSummary!$A$142:$B$145,2,FALSE)=1,(1+Submodel2s!BL6)/(1+BL10)-1,IF(VLOOKUP(InputDataB_ModelSpecAssumptions!$D$34,DataSummary!$A$142:$B$145,2,FALSE)=3,Submodel2s!BL6/Submodel2s!BK6-1,IF(VLOOKUP(InputDataB_ModelSpecAssumptions!$D$34,DataSummary!$A$142:$B$145,2,FALSE)=4,BL58,Submodel2s!BL6)))</f>
        <v>#VALUE!</v>
      </c>
      <c r="BM7" s="386" t="e">
        <f>IF(VLOOKUP(InputDataB_ModelSpecAssumptions!$D$34,DataSummary!$A$142:$B$145,2,FALSE)=1,(1+Submodel2s!BM6)/(1+BM10)-1,IF(VLOOKUP(InputDataB_ModelSpecAssumptions!$D$34,DataSummary!$A$142:$B$145,2,FALSE)=3,Submodel2s!BM6/Submodel2s!BL6-1,IF(VLOOKUP(InputDataB_ModelSpecAssumptions!$D$34,DataSummary!$A$142:$B$145,2,FALSE)=4,BM58,Submodel2s!BM6)))</f>
        <v>#VALUE!</v>
      </c>
      <c r="BN7" s="386" t="e">
        <f>IF(VLOOKUP(InputDataB_ModelSpecAssumptions!$D$34,DataSummary!$A$142:$B$145,2,FALSE)=1,(1+Submodel2s!BN6)/(1+BN10)-1,IF(VLOOKUP(InputDataB_ModelSpecAssumptions!$D$34,DataSummary!$A$142:$B$145,2,FALSE)=3,Submodel2s!BN6/Submodel2s!BM6-1,IF(VLOOKUP(InputDataB_ModelSpecAssumptions!$D$34,DataSummary!$A$142:$B$145,2,FALSE)=4,BN58,Submodel2s!BN6)))</f>
        <v>#VALUE!</v>
      </c>
      <c r="BO7" s="386" t="e">
        <f>IF(VLOOKUP(InputDataB_ModelSpecAssumptions!$D$34,DataSummary!$A$142:$B$145,2,FALSE)=1,(1+Submodel2s!BO6)/(1+BO10)-1,IF(VLOOKUP(InputDataB_ModelSpecAssumptions!$D$34,DataSummary!$A$142:$B$145,2,FALSE)=3,Submodel2s!BO6/Submodel2s!BN6-1,IF(VLOOKUP(InputDataB_ModelSpecAssumptions!$D$34,DataSummary!$A$142:$B$145,2,FALSE)=4,BO58,Submodel2s!BO6)))</f>
        <v>#VALUE!</v>
      </c>
      <c r="BP7" s="386" t="e">
        <f>IF(VLOOKUP(InputDataB_ModelSpecAssumptions!$D$34,DataSummary!$A$142:$B$145,2,FALSE)=1,(1+Submodel2s!BP6)/(1+BP10)-1,IF(VLOOKUP(InputDataB_ModelSpecAssumptions!$D$34,DataSummary!$A$142:$B$145,2,FALSE)=3,Submodel2s!BP6/Submodel2s!BO6-1,IF(VLOOKUP(InputDataB_ModelSpecAssumptions!$D$34,DataSummary!$A$142:$B$145,2,FALSE)=4,BP58,Submodel2s!BP6)))</f>
        <v>#VALUE!</v>
      </c>
      <c r="BQ7" s="386" t="e">
        <f>IF(VLOOKUP(InputDataB_ModelSpecAssumptions!$D$34,DataSummary!$A$142:$B$145,2,FALSE)=1,(1+Submodel2s!BQ6)/(1+BQ10)-1,IF(VLOOKUP(InputDataB_ModelSpecAssumptions!$D$34,DataSummary!$A$142:$B$145,2,FALSE)=3,Submodel2s!BQ6/Submodel2s!BP6-1,IF(VLOOKUP(InputDataB_ModelSpecAssumptions!$D$34,DataSummary!$A$142:$B$145,2,FALSE)=4,BQ58,Submodel2s!BQ6)))</f>
        <v>#VALUE!</v>
      </c>
      <c r="BR7" s="386" t="e">
        <f>IF(VLOOKUP(InputDataB_ModelSpecAssumptions!$D$34,DataSummary!$A$142:$B$145,2,FALSE)=1,(1+Submodel2s!BR6)/(1+BR10)-1,IF(VLOOKUP(InputDataB_ModelSpecAssumptions!$D$34,DataSummary!$A$142:$B$145,2,FALSE)=3,Submodel2s!BR6/Submodel2s!BQ6-1,IF(VLOOKUP(InputDataB_ModelSpecAssumptions!$D$34,DataSummary!$A$142:$B$145,2,FALSE)=4,BR58,Submodel2s!BR6)))</f>
        <v>#VALUE!</v>
      </c>
      <c r="BS7" s="386" t="e">
        <f>IF(VLOOKUP(InputDataB_ModelSpecAssumptions!$D$34,DataSummary!$A$142:$B$145,2,FALSE)=1,(1+Submodel2s!BS6)/(1+BS10)-1,IF(VLOOKUP(InputDataB_ModelSpecAssumptions!$D$34,DataSummary!$A$142:$B$145,2,FALSE)=3,Submodel2s!BS6/Submodel2s!BR6-1,IF(VLOOKUP(InputDataB_ModelSpecAssumptions!$D$34,DataSummary!$A$142:$B$145,2,FALSE)=4,BS58,Submodel2s!BS6)))</f>
        <v>#VALUE!</v>
      </c>
    </row>
    <row r="8" spans="1:71">
      <c r="B8" s="1" t="str">
        <f>LEFT(InputDataA_GeneralAssumptions!D36,1)</f>
        <v>A</v>
      </c>
      <c r="C8" s="356" t="s">
        <v>442</v>
      </c>
      <c r="D8" s="363" t="s">
        <v>441</v>
      </c>
      <c r="E8" s="126">
        <f>InputDataA_GeneralAssumptions!I38</f>
        <v>7.6292520388960838E-3</v>
      </c>
      <c r="F8" s="126">
        <f>InputDataA_GeneralAssumptions!J38</f>
        <v>7.6292520388960838E-3</v>
      </c>
      <c r="G8" s="126">
        <f>InputDataA_GeneralAssumptions!K38</f>
        <v>7.6292520388960838E-3</v>
      </c>
      <c r="H8" s="126">
        <f>InputDataA_GeneralAssumptions!L38</f>
        <v>7.6292520388960838E-3</v>
      </c>
      <c r="I8" s="126">
        <f>InputDataA_GeneralAssumptions!M38</f>
        <v>7.6292520388960838E-3</v>
      </c>
      <c r="J8" s="126">
        <f>InputDataA_GeneralAssumptions!N38</f>
        <v>7.6292520388960838E-3</v>
      </c>
      <c r="K8" s="126">
        <f>InputDataA_GeneralAssumptions!O38</f>
        <v>7.6292520388960838E-3</v>
      </c>
      <c r="L8" s="126">
        <f>InputDataA_GeneralAssumptions!P38</f>
        <v>7.6292520388960838E-3</v>
      </c>
      <c r="M8" s="126">
        <f>InputDataA_GeneralAssumptions!Q38</f>
        <v>7.6292520388960838E-3</v>
      </c>
      <c r="N8" s="126">
        <f>InputDataA_GeneralAssumptions!R38</f>
        <v>7.6292520388960838E-3</v>
      </c>
      <c r="O8" s="126">
        <f>InputDataA_GeneralAssumptions!S38</f>
        <v>7.6292520388960838E-3</v>
      </c>
      <c r="P8" s="126">
        <f>InputDataA_GeneralAssumptions!T38</f>
        <v>7.6292520388960838E-3</v>
      </c>
      <c r="Q8" s="126">
        <f>InputDataA_GeneralAssumptions!U38</f>
        <v>7.6292520388960838E-3</v>
      </c>
      <c r="R8" s="126">
        <f>InputDataA_GeneralAssumptions!V38</f>
        <v>7.6292520388960838E-3</v>
      </c>
      <c r="S8" s="126">
        <f>InputDataA_GeneralAssumptions!W38</f>
        <v>7.6292520388960838E-3</v>
      </c>
      <c r="T8" s="126">
        <f>InputDataA_GeneralAssumptions!X38</f>
        <v>7.6292520388960838E-3</v>
      </c>
      <c r="U8" s="126">
        <f>InputDataA_GeneralAssumptions!Y38</f>
        <v>7.6292520388960838E-3</v>
      </c>
      <c r="V8" s="126">
        <f>InputDataA_GeneralAssumptions!Z38</f>
        <v>7.6292520388960838E-3</v>
      </c>
      <c r="W8" s="126">
        <f>InputDataA_GeneralAssumptions!AA38</f>
        <v>7.6292520388960838E-3</v>
      </c>
      <c r="X8" s="126">
        <f>InputDataA_GeneralAssumptions!AB38</f>
        <v>7.6292520388960838E-3</v>
      </c>
      <c r="Y8" s="126">
        <f>InputDataA_GeneralAssumptions!AC38</f>
        <v>7.6292520388960838E-3</v>
      </c>
      <c r="Z8" s="126">
        <f>InputDataA_GeneralAssumptions!AD38</f>
        <v>7.6292520388960838E-3</v>
      </c>
      <c r="AA8" s="126">
        <f>InputDataA_GeneralAssumptions!AE38</f>
        <v>7.6292520388960838E-3</v>
      </c>
      <c r="AB8" s="126">
        <f>InputDataA_GeneralAssumptions!AF38</f>
        <v>7.6292520388960838E-3</v>
      </c>
      <c r="AC8" s="126">
        <f>InputDataA_GeneralAssumptions!AG38</f>
        <v>7.6292520388960838E-3</v>
      </c>
      <c r="AD8" s="126">
        <f>InputDataA_GeneralAssumptions!AH38</f>
        <v>7.6292520388960838E-3</v>
      </c>
      <c r="AE8" s="126">
        <f>InputDataA_GeneralAssumptions!AI38</f>
        <v>7.6292520388960838E-3</v>
      </c>
      <c r="AF8" s="126">
        <f>InputDataA_GeneralAssumptions!AJ38</f>
        <v>7.6292520388960838E-3</v>
      </c>
      <c r="AG8" s="126">
        <f>InputDataA_GeneralAssumptions!AK38</f>
        <v>7.6292520388960838E-3</v>
      </c>
      <c r="AH8" s="126">
        <f>InputDataA_GeneralAssumptions!AL38</f>
        <v>7.6292520388960838E-3</v>
      </c>
      <c r="AI8" s="126">
        <f>InputDataA_GeneralAssumptions!AM38</f>
        <v>7.6292520388960838E-3</v>
      </c>
      <c r="AJ8" s="126">
        <f>InputDataA_GeneralAssumptions!AN38</f>
        <v>7.6292520388960838E-3</v>
      </c>
      <c r="AK8" s="126">
        <f>InputDataA_GeneralAssumptions!AO38</f>
        <v>7.6292520388960838E-3</v>
      </c>
      <c r="AL8" s="126">
        <f>InputDataA_GeneralAssumptions!AP38</f>
        <v>7.6292520388960838E-3</v>
      </c>
      <c r="AM8" s="126">
        <f>InputDataA_GeneralAssumptions!AQ38</f>
        <v>7.6292520388960838E-3</v>
      </c>
      <c r="AN8" s="126">
        <f>InputDataA_GeneralAssumptions!AR38</f>
        <v>7.6292520388960838E-3</v>
      </c>
      <c r="AO8" s="126">
        <f>InputDataA_GeneralAssumptions!AS38</f>
        <v>7.6292520388960838E-3</v>
      </c>
      <c r="AP8" s="126">
        <f>InputDataA_GeneralAssumptions!AT38</f>
        <v>7.6292520388960838E-3</v>
      </c>
      <c r="AQ8" s="126">
        <f>InputDataA_GeneralAssumptions!AU38</f>
        <v>7.6292520388960838E-3</v>
      </c>
      <c r="AR8" s="126">
        <f>InputDataA_GeneralAssumptions!AV38</f>
        <v>7.6292520388960838E-3</v>
      </c>
      <c r="AS8" s="126">
        <f>InputDataA_GeneralAssumptions!AW38</f>
        <v>7.6292520388960838E-3</v>
      </c>
      <c r="AT8" s="126">
        <f>InputDataA_GeneralAssumptions!AX38</f>
        <v>7.6292520388960838E-3</v>
      </c>
      <c r="AU8" s="126">
        <f>InputDataA_GeneralAssumptions!AY38</f>
        <v>7.6292520388960838E-3</v>
      </c>
      <c r="AV8" s="126">
        <f>InputDataA_GeneralAssumptions!AZ38</f>
        <v>7.6292520388960838E-3</v>
      </c>
      <c r="AW8" s="126">
        <f>InputDataA_GeneralAssumptions!BA38</f>
        <v>7.6292520388960838E-3</v>
      </c>
      <c r="AX8" s="126">
        <f>InputDataA_GeneralAssumptions!BB38</f>
        <v>7.6292520388960838E-3</v>
      </c>
      <c r="AY8" s="126">
        <f>InputDataA_GeneralAssumptions!BC38</f>
        <v>7.6292520388960838E-3</v>
      </c>
      <c r="AZ8" s="126">
        <f>InputDataA_GeneralAssumptions!BD38</f>
        <v>7.6292520388960838E-3</v>
      </c>
      <c r="BA8" s="126">
        <f>InputDataA_GeneralAssumptions!BE38</f>
        <v>7.6292520388960838E-3</v>
      </c>
      <c r="BB8" s="126">
        <f>InputDataA_GeneralAssumptions!BF38</f>
        <v>7.6292520388960838E-3</v>
      </c>
      <c r="BC8" s="126">
        <f>InputDataA_GeneralAssumptions!BG38</f>
        <v>7.6292520388960838E-3</v>
      </c>
      <c r="BD8" s="126">
        <f>InputDataA_GeneralAssumptions!BH38</f>
        <v>7.6292520388960838E-3</v>
      </c>
      <c r="BE8" s="126">
        <f>InputDataA_GeneralAssumptions!BI38</f>
        <v>7.6292520388960838E-3</v>
      </c>
      <c r="BF8" s="126">
        <f>InputDataA_GeneralAssumptions!BJ38</f>
        <v>7.6292520388960838E-3</v>
      </c>
      <c r="BG8" s="126">
        <f>InputDataA_GeneralAssumptions!BK38</f>
        <v>7.6292520388960838E-3</v>
      </c>
      <c r="BH8" s="126">
        <f>InputDataA_GeneralAssumptions!BL38</f>
        <v>7.6292520388960838E-3</v>
      </c>
      <c r="BI8" s="126">
        <f>InputDataA_GeneralAssumptions!BM38</f>
        <v>7.6292520388960838E-3</v>
      </c>
      <c r="BJ8" s="126">
        <f>InputDataA_GeneralAssumptions!BN38</f>
        <v>7.6292520388960838E-3</v>
      </c>
      <c r="BK8" s="126">
        <f>InputDataA_GeneralAssumptions!BO38</f>
        <v>7.6292520388960838E-3</v>
      </c>
      <c r="BL8" s="126">
        <f>InputDataA_GeneralAssumptions!BP38</f>
        <v>7.6292520388960838E-3</v>
      </c>
      <c r="BM8" s="126">
        <f>InputDataA_GeneralAssumptions!BQ38</f>
        <v>7.6292520388960838E-3</v>
      </c>
      <c r="BN8" s="126">
        <f>InputDataA_GeneralAssumptions!BR38</f>
        <v>7.6292520388960838E-3</v>
      </c>
      <c r="BO8" s="126">
        <f>InputDataA_GeneralAssumptions!BS38</f>
        <v>7.6292520388960838E-3</v>
      </c>
      <c r="BP8" s="126">
        <f>InputDataA_GeneralAssumptions!BT38</f>
        <v>7.6292520388960838E-3</v>
      </c>
      <c r="BQ8" s="126">
        <f>InputDataA_GeneralAssumptions!BU38</f>
        <v>7.6292520388960838E-3</v>
      </c>
      <c r="BR8" s="126">
        <f>InputDataA_GeneralAssumptions!BV38</f>
        <v>7.6292520388960838E-3</v>
      </c>
      <c r="BS8" s="126">
        <f>InputDataA_GeneralAssumptions!BW38</f>
        <v>7.6292520388960838E-3</v>
      </c>
    </row>
    <row r="9" spans="1:71">
      <c r="B9" s="1" t="str">
        <f>LEFT(InputDataA_GeneralAssumptions!D45,1)</f>
        <v>A</v>
      </c>
      <c r="C9" s="357" t="s">
        <v>443</v>
      </c>
      <c r="D9" s="364" t="s">
        <v>441</v>
      </c>
      <c r="E9" s="119">
        <f>InputDataA_GeneralAssumptions!I47</f>
        <v>-2.3101656697690487E-3</v>
      </c>
      <c r="F9" s="119">
        <f>InputDataA_GeneralAssumptions!J47</f>
        <v>-2.3101656697690487E-3</v>
      </c>
      <c r="G9" s="119">
        <f>InputDataA_GeneralAssumptions!K47</f>
        <v>-2.3101656697690487E-3</v>
      </c>
      <c r="H9" s="119">
        <f>InputDataA_GeneralAssumptions!L47</f>
        <v>-2.3101656697690487E-3</v>
      </c>
      <c r="I9" s="119">
        <f>InputDataA_GeneralAssumptions!M47</f>
        <v>-2.3101656697690487E-3</v>
      </c>
      <c r="J9" s="119">
        <f>InputDataA_GeneralAssumptions!N47</f>
        <v>-2.3101656697690487E-3</v>
      </c>
      <c r="K9" s="119">
        <f>InputDataA_GeneralAssumptions!O47</f>
        <v>-2.3101656697690487E-3</v>
      </c>
      <c r="L9" s="119">
        <f>InputDataA_GeneralAssumptions!P47</f>
        <v>-2.3101656697690487E-3</v>
      </c>
      <c r="M9" s="119">
        <f>InputDataA_GeneralAssumptions!Q47</f>
        <v>-2.3101656697690487E-3</v>
      </c>
      <c r="N9" s="119">
        <f>InputDataA_GeneralAssumptions!R47</f>
        <v>-2.3101656697690487E-3</v>
      </c>
      <c r="O9" s="119">
        <f>InputDataA_GeneralAssumptions!S47</f>
        <v>-2.3101656697690487E-3</v>
      </c>
      <c r="P9" s="119">
        <f>InputDataA_GeneralAssumptions!T47</f>
        <v>-2.3101656697690487E-3</v>
      </c>
      <c r="Q9" s="119">
        <f>InputDataA_GeneralAssumptions!U47</f>
        <v>-2.3101656697690487E-3</v>
      </c>
      <c r="R9" s="119">
        <f>InputDataA_GeneralAssumptions!V47</f>
        <v>-2.3101656697690487E-3</v>
      </c>
      <c r="S9" s="119">
        <f>InputDataA_GeneralAssumptions!W47</f>
        <v>-2.3101656697690487E-3</v>
      </c>
      <c r="T9" s="119">
        <f>InputDataA_GeneralAssumptions!X47</f>
        <v>-2.3101656697690487E-3</v>
      </c>
      <c r="U9" s="119">
        <f>InputDataA_GeneralAssumptions!Y47</f>
        <v>-2.3101656697690487E-3</v>
      </c>
      <c r="V9" s="119">
        <f>InputDataA_GeneralAssumptions!Z47</f>
        <v>-2.3101656697690487E-3</v>
      </c>
      <c r="W9" s="119">
        <f>InputDataA_GeneralAssumptions!AA47</f>
        <v>-2.3101656697690487E-3</v>
      </c>
      <c r="X9" s="119">
        <f>InputDataA_GeneralAssumptions!AB47</f>
        <v>-2.3101656697690487E-3</v>
      </c>
      <c r="Y9" s="119">
        <f>InputDataA_GeneralAssumptions!AC47</f>
        <v>-2.3101656697690487E-3</v>
      </c>
      <c r="Z9" s="119">
        <f>InputDataA_GeneralAssumptions!AD47</f>
        <v>-2.3101656697690487E-3</v>
      </c>
      <c r="AA9" s="119">
        <f>InputDataA_GeneralAssumptions!AE47</f>
        <v>-2.3101656697690487E-3</v>
      </c>
      <c r="AB9" s="119">
        <f>InputDataA_GeneralAssumptions!AF47</f>
        <v>-2.3101656697690487E-3</v>
      </c>
      <c r="AC9" s="119">
        <f>InputDataA_GeneralAssumptions!AG47</f>
        <v>-2.3101656697690487E-3</v>
      </c>
      <c r="AD9" s="119">
        <f>InputDataA_GeneralAssumptions!AH47</f>
        <v>-2.3101656697690487E-3</v>
      </c>
      <c r="AE9" s="119">
        <f>InputDataA_GeneralAssumptions!AI47</f>
        <v>-2.3101656697690487E-3</v>
      </c>
      <c r="AF9" s="119">
        <f>InputDataA_GeneralAssumptions!AJ47</f>
        <v>-2.3101656697690487E-3</v>
      </c>
      <c r="AG9" s="119">
        <f>InputDataA_GeneralAssumptions!AK47</f>
        <v>-2.3101656697690487E-3</v>
      </c>
      <c r="AH9" s="119">
        <f>InputDataA_GeneralAssumptions!AL47</f>
        <v>-2.3101656697690487E-3</v>
      </c>
      <c r="AI9" s="119">
        <f>InputDataA_GeneralAssumptions!AM47</f>
        <v>-2.3101656697690487E-3</v>
      </c>
      <c r="AJ9" s="119">
        <f>InputDataA_GeneralAssumptions!AN47</f>
        <v>-2.3101656697690487E-3</v>
      </c>
      <c r="AK9" s="119">
        <f>InputDataA_GeneralAssumptions!AO47</f>
        <v>-2.3101656697690487E-3</v>
      </c>
      <c r="AL9" s="119">
        <f>InputDataA_GeneralAssumptions!AP47</f>
        <v>-2.3101656697690487E-3</v>
      </c>
      <c r="AM9" s="119">
        <f>InputDataA_GeneralAssumptions!AQ47</f>
        <v>-2.3101656697690487E-3</v>
      </c>
      <c r="AN9" s="119">
        <f>InputDataA_GeneralAssumptions!AR47</f>
        <v>-2.3101656697690487E-3</v>
      </c>
      <c r="AO9" s="119">
        <f>InputDataA_GeneralAssumptions!AS47</f>
        <v>-2.3101656697690487E-3</v>
      </c>
      <c r="AP9" s="119">
        <f>InputDataA_GeneralAssumptions!AT47</f>
        <v>-2.3101656697690487E-3</v>
      </c>
      <c r="AQ9" s="119">
        <f>InputDataA_GeneralAssumptions!AU47</f>
        <v>-2.3101656697690487E-3</v>
      </c>
      <c r="AR9" s="119">
        <f>InputDataA_GeneralAssumptions!AV47</f>
        <v>-2.3101656697690487E-3</v>
      </c>
      <c r="AS9" s="119">
        <f>InputDataA_GeneralAssumptions!AW47</f>
        <v>-2.3101656697690487E-3</v>
      </c>
      <c r="AT9" s="119">
        <f>InputDataA_GeneralAssumptions!AX47</f>
        <v>-2.3101656697690487E-3</v>
      </c>
      <c r="AU9" s="119">
        <f>InputDataA_GeneralAssumptions!AY47</f>
        <v>-2.3101656697690487E-3</v>
      </c>
      <c r="AV9" s="119">
        <f>InputDataA_GeneralAssumptions!AZ47</f>
        <v>-2.3101656697690487E-3</v>
      </c>
      <c r="AW9" s="119">
        <f>InputDataA_GeneralAssumptions!BA47</f>
        <v>-2.3101656697690487E-3</v>
      </c>
      <c r="AX9" s="119">
        <f>InputDataA_GeneralAssumptions!BB47</f>
        <v>-2.3101656697690487E-3</v>
      </c>
      <c r="AY9" s="119">
        <f>InputDataA_GeneralAssumptions!BC47</f>
        <v>-2.3101656697690487E-3</v>
      </c>
      <c r="AZ9" s="119">
        <f>InputDataA_GeneralAssumptions!BD47</f>
        <v>-2.3101656697690487E-3</v>
      </c>
      <c r="BA9" s="119">
        <f>InputDataA_GeneralAssumptions!BE47</f>
        <v>-2.3101656697690487E-3</v>
      </c>
      <c r="BB9" s="119">
        <f>InputDataA_GeneralAssumptions!BF47</f>
        <v>-2.3101656697690487E-3</v>
      </c>
      <c r="BC9" s="119">
        <f>InputDataA_GeneralAssumptions!BG47</f>
        <v>-2.3101656697690487E-3</v>
      </c>
      <c r="BD9" s="119">
        <f>InputDataA_GeneralAssumptions!BH47</f>
        <v>-2.3101656697690487E-3</v>
      </c>
      <c r="BE9" s="119">
        <f>InputDataA_GeneralAssumptions!BI47</f>
        <v>-2.3101656697690487E-3</v>
      </c>
      <c r="BF9" s="119">
        <f>InputDataA_GeneralAssumptions!BJ47</f>
        <v>-2.3101656697690487E-3</v>
      </c>
      <c r="BG9" s="119">
        <f>InputDataA_GeneralAssumptions!BK47</f>
        <v>-2.3101656697690487E-3</v>
      </c>
      <c r="BH9" s="119">
        <f>InputDataA_GeneralAssumptions!BL47</f>
        <v>-2.3101656697690487E-3</v>
      </c>
      <c r="BI9" s="119">
        <f>InputDataA_GeneralAssumptions!BM47</f>
        <v>-2.3101656697690487E-3</v>
      </c>
      <c r="BJ9" s="119">
        <f>InputDataA_GeneralAssumptions!BN47</f>
        <v>-2.3101656697690487E-3</v>
      </c>
      <c r="BK9" s="119">
        <f>InputDataA_GeneralAssumptions!BO47</f>
        <v>-2.3101656697690487E-3</v>
      </c>
      <c r="BL9" s="119">
        <f>InputDataA_GeneralAssumptions!BP47</f>
        <v>-2.3101656697690487E-3</v>
      </c>
      <c r="BM9" s="119">
        <f>InputDataA_GeneralAssumptions!BQ47</f>
        <v>-2.3101656697690487E-3</v>
      </c>
      <c r="BN9" s="119">
        <f>InputDataA_GeneralAssumptions!BR47</f>
        <v>-2.3101656697690487E-3</v>
      </c>
      <c r="BO9" s="119">
        <f>InputDataA_GeneralAssumptions!BS47</f>
        <v>-2.3101656697690487E-3</v>
      </c>
      <c r="BP9" s="119">
        <f>InputDataA_GeneralAssumptions!BT47</f>
        <v>-2.3101656697690487E-3</v>
      </c>
      <c r="BQ9" s="119">
        <f>InputDataA_GeneralAssumptions!BU47</f>
        <v>-2.3101656697690487E-3</v>
      </c>
      <c r="BR9" s="119">
        <f>InputDataA_GeneralAssumptions!BV47</f>
        <v>-2.3101656697690487E-3</v>
      </c>
      <c r="BS9" s="119">
        <f>InputDataA_GeneralAssumptions!BW47</f>
        <v>-2.3101656697690487E-3</v>
      </c>
    </row>
    <row r="10" spans="1:71" s="9" customFormat="1">
      <c r="A10" s="46"/>
      <c r="B10" s="1" t="str">
        <f>LEFT(InputDataA_GeneralAssumptions!D104,1)</f>
        <v>A</v>
      </c>
      <c r="C10" s="357" t="s">
        <v>444</v>
      </c>
      <c r="D10" s="364" t="s">
        <v>441</v>
      </c>
      <c r="E10" s="119">
        <f>InputDataA_GeneralAssumptions!I110</f>
        <v>8.9745714122446696E-3</v>
      </c>
      <c r="F10" s="119">
        <f>InputDataA_GeneralAssumptions!J110</f>
        <v>8.824043333915732E-3</v>
      </c>
      <c r="G10" s="119">
        <f>InputDataA_GeneralAssumptions!K110</f>
        <v>8.6169567853122686E-3</v>
      </c>
      <c r="H10" s="119">
        <f>InputDataA_GeneralAssumptions!L110</f>
        <v>8.4574764950844372E-3</v>
      </c>
      <c r="I10" s="119">
        <f>InputDataA_GeneralAssumptions!M110</f>
        <v>8.2588335461899476E-3</v>
      </c>
      <c r="J10" s="119">
        <f>InputDataA_GeneralAssumptions!N110</f>
        <v>8.0645161290322509E-3</v>
      </c>
      <c r="K10" s="119">
        <f>InputDataA_GeneralAssumptions!O110</f>
        <v>7.8743455497383152E-3</v>
      </c>
      <c r="L10" s="119">
        <f>InputDataA_GeneralAssumptions!P110</f>
        <v>7.6881519345053384E-3</v>
      </c>
      <c r="M10" s="119">
        <f>InputDataA_GeneralAssumptions!Q110</f>
        <v>7.5057736720554047E-3</v>
      </c>
      <c r="N10" s="119">
        <f>InputDataA_GeneralAssumptions!R110</f>
        <v>7.3065902578797193E-3</v>
      </c>
      <c r="O10" s="119">
        <f>InputDataA_GeneralAssumptions!S110</f>
        <v>7.1316821423492716E-3</v>
      </c>
      <c r="P10" s="119">
        <f>InputDataA_GeneralAssumptions!T110</f>
        <v>6.9399612653324727E-3</v>
      </c>
      <c r="Q10" s="119">
        <f>InputDataA_GeneralAssumptions!U110</f>
        <v>6.7518833146338331E-3</v>
      </c>
      <c r="R10" s="119">
        <f>InputDataA_GeneralAssumptions!V110</f>
        <v>6.5672948715398416E-3</v>
      </c>
      <c r="S10" s="119">
        <f>InputDataA_GeneralAssumptions!W110</f>
        <v>6.4058205974810711E-3</v>
      </c>
      <c r="T10" s="119">
        <f>InputDataA_GeneralAssumptions!X110</f>
        <v>6.2471760014144451E-3</v>
      </c>
      <c r="U10" s="119">
        <f>InputDataA_GeneralAssumptions!Y110</f>
        <v>6.0912516350715151E-3</v>
      </c>
      <c r="V10" s="119">
        <f>InputDataA_GeneralAssumptions!Z110</f>
        <v>5.9185376360777475E-3</v>
      </c>
      <c r="W10" s="119">
        <f>InputDataA_GeneralAssumptions!AA110</f>
        <v>5.7679694432655193E-3</v>
      </c>
      <c r="X10" s="119">
        <f>InputDataA_GeneralAssumptions!AB110</f>
        <v>5.6198093484474132E-3</v>
      </c>
      <c r="Y10" s="119">
        <f>InputDataA_GeneralAssumptions!AC110</f>
        <v>5.4548922372688047E-3</v>
      </c>
      <c r="Z10" s="119">
        <f>InputDataA_GeneralAssumptions!AD110</f>
        <v>5.2925108126564702E-3</v>
      </c>
      <c r="AA10" s="119">
        <f>InputDataA_GeneralAssumptions!AE110</f>
        <v>5.1514293801302458E-3</v>
      </c>
      <c r="AB10" s="119">
        <f>InputDataA_GeneralAssumptions!AF110</f>
        <v>4.9936171810467389E-3</v>
      </c>
      <c r="AC10" s="119">
        <f>InputDataA_GeneralAssumptions!AG110</f>
        <v>4.8567265662942116E-3</v>
      </c>
      <c r="AD10" s="119">
        <f>InputDataA_GeneralAssumptions!AH110</f>
        <v>4.7031267427595225E-3</v>
      </c>
      <c r="AE10" s="119">
        <f>InputDataA_GeneralAssumptions!AI110</f>
        <v>4.5700963975798814E-3</v>
      </c>
      <c r="AF10" s="119">
        <f>InputDataA_GeneralAssumptions!AJ110</f>
        <v>4.4387961837404344E-3</v>
      </c>
      <c r="AG10" s="119">
        <f>InputDataA_GeneralAssumptions!AK110</f>
        <v>4.2724855597322531E-3</v>
      </c>
      <c r="AH10" s="119">
        <f>InputDataA_GeneralAssumptions!AL110</f>
        <v>4.1082383873793926E-3</v>
      </c>
      <c r="AI10" s="119" t="str">
        <f>InputDataA_GeneralAssumptions!AM110</f>
        <v>#N/A</v>
      </c>
      <c r="AJ10" s="119" t="str">
        <f>InputDataA_GeneralAssumptions!AN110</f>
        <v>#N/A</v>
      </c>
      <c r="AK10" s="119" t="str">
        <f>InputDataA_GeneralAssumptions!AO110</f>
        <v>#N/A</v>
      </c>
      <c r="AL10" s="119" t="str">
        <f>InputDataA_GeneralAssumptions!AP110</f>
        <v>#N/A</v>
      </c>
      <c r="AM10" s="119" t="str">
        <f>InputDataA_GeneralAssumptions!AQ110</f>
        <v>#N/A</v>
      </c>
      <c r="AN10" s="119" t="str">
        <f>InputDataA_GeneralAssumptions!AR110</f>
        <v>#N/A</v>
      </c>
      <c r="AO10" s="119" t="str">
        <f>InputDataA_GeneralAssumptions!AS110</f>
        <v>#N/A</v>
      </c>
      <c r="AP10" s="119" t="str">
        <f>InputDataA_GeneralAssumptions!AT110</f>
        <v>#N/A</v>
      </c>
      <c r="AQ10" s="119" t="str">
        <f>InputDataA_GeneralAssumptions!AU110</f>
        <v>#N/A</v>
      </c>
      <c r="AR10" s="119" t="str">
        <f>InputDataA_GeneralAssumptions!AV110</f>
        <v>#N/A</v>
      </c>
      <c r="AS10" s="119" t="str">
        <f>InputDataA_GeneralAssumptions!AW110</f>
        <v>#N/A</v>
      </c>
      <c r="AT10" s="119" t="str">
        <f>InputDataA_GeneralAssumptions!AX110</f>
        <v>#N/A</v>
      </c>
      <c r="AU10" s="119" t="str">
        <f>InputDataA_GeneralAssumptions!AY110</f>
        <v>#N/A</v>
      </c>
      <c r="AV10" s="119" t="str">
        <f>InputDataA_GeneralAssumptions!AZ110</f>
        <v>#N/A</v>
      </c>
      <c r="AW10" s="119" t="str">
        <f>InputDataA_GeneralAssumptions!BA110</f>
        <v>#N/A</v>
      </c>
      <c r="AX10" s="119" t="str">
        <f>InputDataA_GeneralAssumptions!BB110</f>
        <v>#N/A</v>
      </c>
      <c r="AY10" s="119" t="str">
        <f>InputDataA_GeneralAssumptions!BC110</f>
        <v>#N/A</v>
      </c>
      <c r="AZ10" s="119" t="str">
        <f>InputDataA_GeneralAssumptions!BD110</f>
        <v>#N/A</v>
      </c>
      <c r="BA10" s="119" t="str">
        <f>InputDataA_GeneralAssumptions!BE110</f>
        <v>#N/A</v>
      </c>
      <c r="BB10" s="119" t="str">
        <f>InputDataA_GeneralAssumptions!BF110</f>
        <v>#N/A</v>
      </c>
      <c r="BC10" s="119" t="str">
        <f>InputDataA_GeneralAssumptions!BG110</f>
        <v>#N/A</v>
      </c>
      <c r="BD10" s="119" t="str">
        <f>InputDataA_GeneralAssumptions!BH110</f>
        <v>#N/A</v>
      </c>
      <c r="BE10" s="119" t="str">
        <f>InputDataA_GeneralAssumptions!BI110</f>
        <v>#N/A</v>
      </c>
      <c r="BF10" s="119" t="str">
        <f>InputDataA_GeneralAssumptions!BJ110</f>
        <v>#N/A</v>
      </c>
      <c r="BG10" s="119" t="str">
        <f>InputDataA_GeneralAssumptions!BK110</f>
        <v>#N/A</v>
      </c>
      <c r="BH10" s="119" t="str">
        <f>InputDataA_GeneralAssumptions!BL110</f>
        <v>#N/A</v>
      </c>
      <c r="BI10" s="119" t="str">
        <f>InputDataA_GeneralAssumptions!BM110</f>
        <v>#N/A</v>
      </c>
      <c r="BJ10" s="119" t="str">
        <f>InputDataA_GeneralAssumptions!BN110</f>
        <v>#N/A</v>
      </c>
      <c r="BK10" s="119" t="str">
        <f>InputDataA_GeneralAssumptions!BO110</f>
        <v>#N/A</v>
      </c>
      <c r="BL10" s="119" t="str">
        <f>InputDataA_GeneralAssumptions!BP110</f>
        <v>#N/A</v>
      </c>
      <c r="BM10" s="119" t="str">
        <f>InputDataA_GeneralAssumptions!BQ110</f>
        <v>#N/A</v>
      </c>
      <c r="BN10" s="119" t="str">
        <f>InputDataA_GeneralAssumptions!BR110</f>
        <v>#N/A</v>
      </c>
      <c r="BO10" s="119" t="str">
        <f>InputDataA_GeneralAssumptions!BS110</f>
        <v>#N/A</v>
      </c>
      <c r="BP10" s="119" t="str">
        <f>InputDataA_GeneralAssumptions!BT110</f>
        <v>#N/A</v>
      </c>
      <c r="BQ10" s="119" t="str">
        <f>InputDataA_GeneralAssumptions!BU110</f>
        <v>#N/A</v>
      </c>
      <c r="BR10" s="119" t="str">
        <f>InputDataA_GeneralAssumptions!BV110</f>
        <v>#N/A</v>
      </c>
      <c r="BS10" s="119" t="str">
        <f>InputDataA_GeneralAssumptions!BW110</f>
        <v>#N/A</v>
      </c>
    </row>
    <row r="11" spans="1:71" s="9" customFormat="1">
      <c r="A11" s="60"/>
      <c r="B11" s="1" t="str">
        <f>LEFT(InputDataA_GeneralAssumptions!D104,1)</f>
        <v>A</v>
      </c>
      <c r="C11" s="357" t="s">
        <v>479</v>
      </c>
      <c r="D11" s="364" t="s">
        <v>441</v>
      </c>
      <c r="E11" s="119">
        <f>InputDataA_GeneralAssumptions!I130</f>
        <v>3.9143351103509971E-4</v>
      </c>
      <c r="F11" s="119">
        <f>InputDataA_GeneralAssumptions!J130</f>
        <v>4.2274240936079899E-4</v>
      </c>
      <c r="G11" s="119">
        <f>InputDataA_GeneralAssumptions!K130</f>
        <v>5.4399867599785878E-4</v>
      </c>
      <c r="H11" s="119">
        <f>InputDataA_GeneralAssumptions!L130</f>
        <v>6.1963957986521656E-4</v>
      </c>
      <c r="I11" s="119">
        <f>InputDataA_GeneralAssumptions!M130</f>
        <v>8.0142809687000494E-4</v>
      </c>
      <c r="J11" s="119">
        <f>InputDataA_GeneralAssumptions!N130</f>
        <v>6.2070430309923985E-4</v>
      </c>
      <c r="K11" s="119">
        <f>InputDataA_GeneralAssumptions!O130</f>
        <v>7.3524118520218451E-4</v>
      </c>
      <c r="L11" s="119">
        <f>InputDataA_GeneralAssumptions!P130</f>
        <v>8.7912624393404748E-4</v>
      </c>
      <c r="M11" s="119">
        <f>InputDataA_GeneralAssumptions!Q130</f>
        <v>9.8791736598724533E-4</v>
      </c>
      <c r="N11" s="119">
        <f>InputDataA_GeneralAssumptions!R130</f>
        <v>1.0832001444143202E-3</v>
      </c>
      <c r="O11" s="119">
        <f>InputDataA_GeneralAssumptions!S130</f>
        <v>8.75708003790443E-4</v>
      </c>
      <c r="P11" s="119">
        <f>InputDataA_GeneralAssumptions!T130</f>
        <v>1.0339216570158793E-3</v>
      </c>
      <c r="Q11" s="119">
        <f>InputDataA_GeneralAssumptions!U130</f>
        <v>1.0659786986446651E-3</v>
      </c>
      <c r="R11" s="119">
        <f>InputDataA_GeneralAssumptions!V130</f>
        <v>8.8432112704839305E-4</v>
      </c>
      <c r="S11" s="119">
        <f>InputDataA_GeneralAssumptions!W130</f>
        <v>5.6625157163270323E-4</v>
      </c>
      <c r="T11" s="119">
        <f>InputDataA_GeneralAssumptions!X130</f>
        <v>2.2505077639300985E-4</v>
      </c>
      <c r="U11" s="119">
        <f>InputDataA_GeneralAssumptions!Y130</f>
        <v>1.0185569140785944E-5</v>
      </c>
      <c r="V11" s="119">
        <f>InputDataA_GeneralAssumptions!Z130</f>
        <v>-2.7078656201273699E-4</v>
      </c>
      <c r="W11" s="119">
        <f>InputDataA_GeneralAssumptions!AA130</f>
        <v>-6.8426316788972041E-4</v>
      </c>
      <c r="X11" s="119">
        <f>InputDataA_GeneralAssumptions!AB130</f>
        <v>-1.1504043728776114E-3</v>
      </c>
      <c r="Y11" s="119">
        <f>InputDataA_GeneralAssumptions!AC130</f>
        <v>-1.7671803762610017E-3</v>
      </c>
      <c r="Z11" s="119">
        <f>InputDataA_GeneralAssumptions!AD130</f>
        <v>-2.0859024443582452E-3</v>
      </c>
      <c r="AA11" s="119">
        <f>InputDataA_GeneralAssumptions!AE130</f>
        <v>-2.3048827532018423E-3</v>
      </c>
      <c r="AB11" s="119">
        <f>InputDataA_GeneralAssumptions!AF130</f>
        <v>-2.3011402538091197E-3</v>
      </c>
      <c r="AC11" s="119">
        <f>InputDataA_GeneralAssumptions!AG130</f>
        <v>-2.1145760428976645E-3</v>
      </c>
      <c r="AD11" s="119">
        <f>InputDataA_GeneralAssumptions!AH130</f>
        <v>-1.9405327678302386E-3</v>
      </c>
      <c r="AE11" s="119">
        <f>InputDataA_GeneralAssumptions!AI130</f>
        <v>-1.7008136082966585E-3</v>
      </c>
      <c r="AF11" s="119">
        <f>InputDataA_GeneralAssumptions!AJ130</f>
        <v>-1.6070812308208726E-3</v>
      </c>
      <c r="AG11" s="119">
        <f>InputDataA_GeneralAssumptions!AK130</f>
        <v>-1.7072945150770069E-3</v>
      </c>
      <c r="AH11" s="119">
        <f>InputDataA_GeneralAssumptions!AL130</f>
        <v>-1.978701631464963E-3</v>
      </c>
      <c r="AI11" s="119" t="e">
        <f>InputDataA_GeneralAssumptions!AM130</f>
        <v>#VALUE!</v>
      </c>
      <c r="AJ11" s="119" t="e">
        <f>InputDataA_GeneralAssumptions!AN130</f>
        <v>#VALUE!</v>
      </c>
      <c r="AK11" s="119" t="e">
        <f>InputDataA_GeneralAssumptions!AO130</f>
        <v>#VALUE!</v>
      </c>
      <c r="AL11" s="119" t="e">
        <f>InputDataA_GeneralAssumptions!AP130</f>
        <v>#VALUE!</v>
      </c>
      <c r="AM11" s="119" t="e">
        <f>InputDataA_GeneralAssumptions!AQ130</f>
        <v>#VALUE!</v>
      </c>
      <c r="AN11" s="119" t="e">
        <f>InputDataA_GeneralAssumptions!AR130</f>
        <v>#VALUE!</v>
      </c>
      <c r="AO11" s="119" t="e">
        <f>InputDataA_GeneralAssumptions!AS130</f>
        <v>#VALUE!</v>
      </c>
      <c r="AP11" s="119" t="e">
        <f>InputDataA_GeneralAssumptions!AT130</f>
        <v>#VALUE!</v>
      </c>
      <c r="AQ11" s="119" t="e">
        <f>InputDataA_GeneralAssumptions!AU130</f>
        <v>#VALUE!</v>
      </c>
      <c r="AR11" s="119" t="e">
        <f>InputDataA_GeneralAssumptions!AV130</f>
        <v>#VALUE!</v>
      </c>
      <c r="AS11" s="119" t="e">
        <f>InputDataA_GeneralAssumptions!AW130</f>
        <v>#VALUE!</v>
      </c>
      <c r="AT11" s="119" t="e">
        <f>InputDataA_GeneralAssumptions!AX130</f>
        <v>#VALUE!</v>
      </c>
      <c r="AU11" s="119" t="e">
        <f>InputDataA_GeneralAssumptions!AY130</f>
        <v>#VALUE!</v>
      </c>
      <c r="AV11" s="119" t="e">
        <f>InputDataA_GeneralAssumptions!AZ130</f>
        <v>#VALUE!</v>
      </c>
      <c r="AW11" s="119" t="e">
        <f>InputDataA_GeneralAssumptions!BA130</f>
        <v>#VALUE!</v>
      </c>
      <c r="AX11" s="119" t="e">
        <f>InputDataA_GeneralAssumptions!BB130</f>
        <v>#VALUE!</v>
      </c>
      <c r="AY11" s="119" t="e">
        <f>InputDataA_GeneralAssumptions!BC130</f>
        <v>#VALUE!</v>
      </c>
      <c r="AZ11" s="119" t="e">
        <f>InputDataA_GeneralAssumptions!BD130</f>
        <v>#VALUE!</v>
      </c>
      <c r="BA11" s="119" t="e">
        <f>InputDataA_GeneralAssumptions!BE130</f>
        <v>#VALUE!</v>
      </c>
      <c r="BB11" s="119" t="e">
        <f>InputDataA_GeneralAssumptions!BF130</f>
        <v>#VALUE!</v>
      </c>
      <c r="BC11" s="119" t="e">
        <f>InputDataA_GeneralAssumptions!BG130</f>
        <v>#VALUE!</v>
      </c>
      <c r="BD11" s="119" t="e">
        <f>InputDataA_GeneralAssumptions!BH130</f>
        <v>#VALUE!</v>
      </c>
      <c r="BE11" s="119" t="e">
        <f>InputDataA_GeneralAssumptions!BI130</f>
        <v>#VALUE!</v>
      </c>
      <c r="BF11" s="119" t="e">
        <f>InputDataA_GeneralAssumptions!BJ130</f>
        <v>#VALUE!</v>
      </c>
      <c r="BG11" s="119" t="e">
        <f>InputDataA_GeneralAssumptions!BK130</f>
        <v>#VALUE!</v>
      </c>
      <c r="BH11" s="119" t="e">
        <f>InputDataA_GeneralAssumptions!BL130</f>
        <v>#VALUE!</v>
      </c>
      <c r="BI11" s="119" t="e">
        <f>InputDataA_GeneralAssumptions!BM130</f>
        <v>#VALUE!</v>
      </c>
      <c r="BJ11" s="119" t="e">
        <f>InputDataA_GeneralAssumptions!BN130</f>
        <v>#VALUE!</v>
      </c>
      <c r="BK11" s="119" t="e">
        <f>InputDataA_GeneralAssumptions!BO130</f>
        <v>#VALUE!</v>
      </c>
      <c r="BL11" s="119" t="e">
        <f>InputDataA_GeneralAssumptions!BP130</f>
        <v>#VALUE!</v>
      </c>
      <c r="BM11" s="119" t="e">
        <f>InputDataA_GeneralAssumptions!BQ130</f>
        <v>#VALUE!</v>
      </c>
      <c r="BN11" s="119" t="e">
        <f>InputDataA_GeneralAssumptions!BR130</f>
        <v>#VALUE!</v>
      </c>
      <c r="BO11" s="119" t="e">
        <f>InputDataA_GeneralAssumptions!BS130</f>
        <v>#VALUE!</v>
      </c>
      <c r="BP11" s="119" t="e">
        <f>InputDataA_GeneralAssumptions!BT130</f>
        <v>#VALUE!</v>
      </c>
      <c r="BQ11" s="119" t="e">
        <f>InputDataA_GeneralAssumptions!BU130</f>
        <v>#VALUE!</v>
      </c>
      <c r="BR11" s="119" t="e">
        <f>InputDataA_GeneralAssumptions!BV130</f>
        <v>#VALUE!</v>
      </c>
      <c r="BS11" s="119" t="e">
        <f>InputDataA_GeneralAssumptions!BW130</f>
        <v>#VALUE!</v>
      </c>
    </row>
    <row r="12" spans="1:71" s="9" customFormat="1">
      <c r="A12" s="60"/>
      <c r="B12" s="1" t="str">
        <f>LEFT(InputDataA_GeneralAssumptions!D51,1)</f>
        <v>A</v>
      </c>
      <c r="C12" s="357" t="s">
        <v>480</v>
      </c>
      <c r="D12" s="364" t="s">
        <v>441</v>
      </c>
      <c r="E12" s="119">
        <f>InputDataA_GeneralAssumptions!I134</f>
        <v>0</v>
      </c>
      <c r="F12" s="119">
        <f>InputDataA_GeneralAssumptions!J134</f>
        <v>3.4328496907320982E-5</v>
      </c>
      <c r="G12" s="119">
        <f>InputDataA_GeneralAssumptions!K134</f>
        <v>3.4470758000448853E-5</v>
      </c>
      <c r="H12" s="119">
        <f>InputDataA_GeneralAssumptions!L134</f>
        <v>3.4266330807053436E-5</v>
      </c>
      <c r="I12" s="119">
        <f>InputDataA_GeneralAssumptions!M134</f>
        <v>3.3883493970598977E-5</v>
      </c>
      <c r="J12" s="119">
        <f>InputDataA_GeneralAssumptions!N134</f>
        <v>3.3484534286865042E-5</v>
      </c>
      <c r="K12" s="119">
        <f>InputDataA_GeneralAssumptions!O134</f>
        <v>3.3285494274837291E-5</v>
      </c>
      <c r="L12" s="119">
        <f>InputDataA_GeneralAssumptions!P134</f>
        <v>3.3139037219021006E-5</v>
      </c>
      <c r="M12" s="119">
        <f>InputDataA_GeneralAssumptions!Q134</f>
        <v>3.3123454586947432E-5</v>
      </c>
      <c r="N12" s="119">
        <f>InputDataA_GeneralAssumptions!R134</f>
        <v>3.3156659250410669E-5</v>
      </c>
      <c r="O12" s="119">
        <f>InputDataA_GeneralAssumptions!S134</f>
        <v>3.3235060920011605E-5</v>
      </c>
      <c r="P12" s="119">
        <f>InputDataA_GeneralAssumptions!T134</f>
        <v>3.3413057153985903E-5</v>
      </c>
      <c r="Q12" s="119">
        <f>InputDataA_GeneralAssumptions!U134</f>
        <v>3.3776479961611372E-5</v>
      </c>
      <c r="R12" s="119">
        <f>InputDataA_GeneralAssumptions!V134</f>
        <v>3.4364315806278967E-5</v>
      </c>
      <c r="S12" s="119">
        <f>InputDataA_GeneralAssumptions!W134</f>
        <v>3.5113033355793632E-5</v>
      </c>
      <c r="T12" s="119">
        <f>InputDataA_GeneralAssumptions!X134</f>
        <v>3.5920765375285768E-5</v>
      </c>
      <c r="U12" s="119">
        <f>InputDataA_GeneralAssumptions!Y134</f>
        <v>3.6776665892856997E-5</v>
      </c>
      <c r="V12" s="119">
        <f>InputDataA_GeneralAssumptions!Z134</f>
        <v>3.7579484064353963E-5</v>
      </c>
      <c r="W12" s="119">
        <f>InputDataA_GeneralAssumptions!AA134</f>
        <v>3.8338280055283391E-5</v>
      </c>
      <c r="X12" s="119">
        <f>InputDataA_GeneralAssumptions!AB134</f>
        <v>3.9085403325200829E-5</v>
      </c>
      <c r="Y12" s="119">
        <f>InputDataA_GeneralAssumptions!AC134</f>
        <v>3.9772718257058415E-5</v>
      </c>
      <c r="Z12" s="119">
        <f>InputDataA_GeneralAssumptions!AD134</f>
        <v>4.0522368484507965E-5</v>
      </c>
      <c r="AA12" s="119">
        <f>InputDataA_GeneralAssumptions!AE134</f>
        <v>4.1175059421139082E-5</v>
      </c>
      <c r="AB12" s="119">
        <f>InputDataA_GeneralAssumptions!AF134</f>
        <v>4.1801952298303746E-5</v>
      </c>
      <c r="AC12" s="119">
        <f>InputDataA_GeneralAssumptions!AG134</f>
        <v>4.2328509809008708E-5</v>
      </c>
      <c r="AD12" s="119">
        <f>InputDataA_GeneralAssumptions!AH134</f>
        <v>4.287777341427379E-5</v>
      </c>
      <c r="AE12" s="119">
        <f>InputDataA_GeneralAssumptions!AI134</f>
        <v>4.3359481027627211E-5</v>
      </c>
      <c r="AF12" s="119">
        <f>InputDataA_GeneralAssumptions!AJ134</f>
        <v>4.3761150630539092E-5</v>
      </c>
      <c r="AG12" s="119">
        <f>InputDataA_GeneralAssumptions!AK134</f>
        <v>4.4082632857822546E-5</v>
      </c>
      <c r="AH12" s="119">
        <f>InputDataA_GeneralAssumptions!AL134</f>
        <v>4.4252293932123266E-5</v>
      </c>
      <c r="AI12" s="119" t="e">
        <f>InputDataA_GeneralAssumptions!AM134</f>
        <v>#VALUE!</v>
      </c>
      <c r="AJ12" s="119" t="e">
        <f>InputDataA_GeneralAssumptions!AN134</f>
        <v>#VALUE!</v>
      </c>
      <c r="AK12" s="119" t="e">
        <f>InputDataA_GeneralAssumptions!AO134</f>
        <v>#VALUE!</v>
      </c>
      <c r="AL12" s="119" t="e">
        <f>InputDataA_GeneralAssumptions!AP134</f>
        <v>#VALUE!</v>
      </c>
      <c r="AM12" s="119" t="e">
        <f>InputDataA_GeneralAssumptions!AQ134</f>
        <v>#VALUE!</v>
      </c>
      <c r="AN12" s="119" t="e">
        <f>InputDataA_GeneralAssumptions!AR134</f>
        <v>#VALUE!</v>
      </c>
      <c r="AO12" s="119" t="e">
        <f>InputDataA_GeneralAssumptions!AS134</f>
        <v>#VALUE!</v>
      </c>
      <c r="AP12" s="119" t="e">
        <f>InputDataA_GeneralAssumptions!AT134</f>
        <v>#VALUE!</v>
      </c>
      <c r="AQ12" s="119" t="e">
        <f>InputDataA_GeneralAssumptions!AU134</f>
        <v>#VALUE!</v>
      </c>
      <c r="AR12" s="119" t="e">
        <f>InputDataA_GeneralAssumptions!AV134</f>
        <v>#VALUE!</v>
      </c>
      <c r="AS12" s="119" t="e">
        <f>InputDataA_GeneralAssumptions!AW134</f>
        <v>#VALUE!</v>
      </c>
      <c r="AT12" s="119" t="e">
        <f>InputDataA_GeneralAssumptions!AX134</f>
        <v>#VALUE!</v>
      </c>
      <c r="AU12" s="119" t="e">
        <f>InputDataA_GeneralAssumptions!AY134</f>
        <v>#VALUE!</v>
      </c>
      <c r="AV12" s="119" t="e">
        <f>InputDataA_GeneralAssumptions!AZ134</f>
        <v>#VALUE!</v>
      </c>
      <c r="AW12" s="119" t="e">
        <f>InputDataA_GeneralAssumptions!BA134</f>
        <v>#VALUE!</v>
      </c>
      <c r="AX12" s="119" t="e">
        <f>InputDataA_GeneralAssumptions!BB134</f>
        <v>#VALUE!</v>
      </c>
      <c r="AY12" s="119" t="e">
        <f>InputDataA_GeneralAssumptions!BC134</f>
        <v>#VALUE!</v>
      </c>
      <c r="AZ12" s="119" t="e">
        <f>InputDataA_GeneralAssumptions!BD134</f>
        <v>#VALUE!</v>
      </c>
      <c r="BA12" s="119" t="e">
        <f>InputDataA_GeneralAssumptions!BE134</f>
        <v>#VALUE!</v>
      </c>
      <c r="BB12" s="119" t="e">
        <f>InputDataA_GeneralAssumptions!BF134</f>
        <v>#VALUE!</v>
      </c>
      <c r="BC12" s="119" t="e">
        <f>InputDataA_GeneralAssumptions!BG134</f>
        <v>#VALUE!</v>
      </c>
      <c r="BD12" s="119" t="e">
        <f>InputDataA_GeneralAssumptions!BH134</f>
        <v>#VALUE!</v>
      </c>
      <c r="BE12" s="119" t="e">
        <f>InputDataA_GeneralAssumptions!BI134</f>
        <v>#VALUE!</v>
      </c>
      <c r="BF12" s="119" t="e">
        <f>InputDataA_GeneralAssumptions!BJ134</f>
        <v>#VALUE!</v>
      </c>
      <c r="BG12" s="119" t="e">
        <f>InputDataA_GeneralAssumptions!BK134</f>
        <v>#VALUE!</v>
      </c>
      <c r="BH12" s="119" t="e">
        <f>InputDataA_GeneralAssumptions!BL134</f>
        <v>#VALUE!</v>
      </c>
      <c r="BI12" s="119" t="e">
        <f>InputDataA_GeneralAssumptions!BM134</f>
        <v>#VALUE!</v>
      </c>
      <c r="BJ12" s="119" t="e">
        <f>InputDataA_GeneralAssumptions!BN134</f>
        <v>#VALUE!</v>
      </c>
      <c r="BK12" s="119" t="e">
        <f>InputDataA_GeneralAssumptions!BO134</f>
        <v>#VALUE!</v>
      </c>
      <c r="BL12" s="119" t="e">
        <f>InputDataA_GeneralAssumptions!BP134</f>
        <v>#VALUE!</v>
      </c>
      <c r="BM12" s="119" t="e">
        <f>InputDataA_GeneralAssumptions!BQ134</f>
        <v>#VALUE!</v>
      </c>
      <c r="BN12" s="119" t="e">
        <f>InputDataA_GeneralAssumptions!BR134</f>
        <v>#VALUE!</v>
      </c>
      <c r="BO12" s="119" t="e">
        <f>InputDataA_GeneralAssumptions!BS134</f>
        <v>#VALUE!</v>
      </c>
      <c r="BP12" s="119" t="e">
        <f>InputDataA_GeneralAssumptions!BT134</f>
        <v>#VALUE!</v>
      </c>
      <c r="BQ12" s="119" t="e">
        <f>InputDataA_GeneralAssumptions!BU134</f>
        <v>#VALUE!</v>
      </c>
      <c r="BR12" s="119" t="e">
        <f>InputDataA_GeneralAssumptions!BV134</f>
        <v>#VALUE!</v>
      </c>
      <c r="BS12" s="119" t="e">
        <f>InputDataA_GeneralAssumptions!BW134</f>
        <v>#VALUE!</v>
      </c>
    </row>
    <row r="13" spans="1:71" s="9" customFormat="1">
      <c r="A13" s="46"/>
      <c r="B13" s="1" t="str">
        <f>LEFT(InputDataA_GeneralAssumptions!D99,1)</f>
        <v>A</v>
      </c>
      <c r="C13" s="357" t="s">
        <v>563</v>
      </c>
      <c r="D13" s="364" t="s">
        <v>2</v>
      </c>
      <c r="E13" s="119">
        <f>InputDataA_GeneralAssumptions!I101</f>
        <v>1.4958209358155727E-2</v>
      </c>
      <c r="F13" s="119">
        <f>InputDataA_GeneralAssumptions!J101</f>
        <v>1.4958209358155727E-2</v>
      </c>
      <c r="G13" s="119">
        <f>InputDataA_GeneralAssumptions!K101</f>
        <v>1.4958209358155727E-2</v>
      </c>
      <c r="H13" s="119">
        <f>InputDataA_GeneralAssumptions!L101</f>
        <v>1.4958209358155727E-2</v>
      </c>
      <c r="I13" s="119">
        <f>InputDataA_GeneralAssumptions!M101</f>
        <v>1.4958209358155727E-2</v>
      </c>
      <c r="J13" s="119">
        <f>InputDataA_GeneralAssumptions!N101</f>
        <v>1.4958209358155727E-2</v>
      </c>
      <c r="K13" s="119">
        <f>InputDataA_GeneralAssumptions!O101</f>
        <v>1.4958209358155727E-2</v>
      </c>
      <c r="L13" s="119">
        <f>InputDataA_GeneralAssumptions!P101</f>
        <v>1.4958209358155727E-2</v>
      </c>
      <c r="M13" s="119">
        <f>InputDataA_GeneralAssumptions!Q101</f>
        <v>1.4958209358155727E-2</v>
      </c>
      <c r="N13" s="119">
        <f>InputDataA_GeneralAssumptions!R101</f>
        <v>1.4958209358155727E-2</v>
      </c>
      <c r="O13" s="119">
        <f>InputDataA_GeneralAssumptions!S101</f>
        <v>1.4958209358155727E-2</v>
      </c>
      <c r="P13" s="119">
        <f>InputDataA_GeneralAssumptions!T101</f>
        <v>1.4958209358155727E-2</v>
      </c>
      <c r="Q13" s="119">
        <f>InputDataA_GeneralAssumptions!U101</f>
        <v>1.4958209358155727E-2</v>
      </c>
      <c r="R13" s="119">
        <f>InputDataA_GeneralAssumptions!V101</f>
        <v>1.4958209358155727E-2</v>
      </c>
      <c r="S13" s="119">
        <f>InputDataA_GeneralAssumptions!W101</f>
        <v>1.4958209358155727E-2</v>
      </c>
      <c r="T13" s="119">
        <f>InputDataA_GeneralAssumptions!X101</f>
        <v>1.4958209358155727E-2</v>
      </c>
      <c r="U13" s="119">
        <f>InputDataA_GeneralAssumptions!Y101</f>
        <v>1.4958209358155727E-2</v>
      </c>
      <c r="V13" s="119">
        <f>InputDataA_GeneralAssumptions!Z101</f>
        <v>1.4958209358155727E-2</v>
      </c>
      <c r="W13" s="119">
        <f>InputDataA_GeneralAssumptions!AA101</f>
        <v>1.4958209358155727E-2</v>
      </c>
      <c r="X13" s="119">
        <f>InputDataA_GeneralAssumptions!AB101</f>
        <v>1.4958209358155727E-2</v>
      </c>
      <c r="Y13" s="119">
        <f>InputDataA_GeneralAssumptions!AC101</f>
        <v>1.4958209358155727E-2</v>
      </c>
      <c r="Z13" s="119">
        <f>InputDataA_GeneralAssumptions!AD101</f>
        <v>1.4958209358155727E-2</v>
      </c>
      <c r="AA13" s="119">
        <f>InputDataA_GeneralAssumptions!AE101</f>
        <v>1.4958209358155727E-2</v>
      </c>
      <c r="AB13" s="119">
        <f>InputDataA_GeneralAssumptions!AF101</f>
        <v>1.4958209358155727E-2</v>
      </c>
      <c r="AC13" s="119">
        <f>InputDataA_GeneralAssumptions!AG101</f>
        <v>1.4958209358155727E-2</v>
      </c>
      <c r="AD13" s="119">
        <f>InputDataA_GeneralAssumptions!AH101</f>
        <v>1.4958209358155727E-2</v>
      </c>
      <c r="AE13" s="119">
        <f>InputDataA_GeneralAssumptions!AI101</f>
        <v>1.4958209358155727E-2</v>
      </c>
      <c r="AF13" s="119">
        <f>InputDataA_GeneralAssumptions!AJ101</f>
        <v>1.4958209358155727E-2</v>
      </c>
      <c r="AG13" s="119">
        <f>InputDataA_GeneralAssumptions!AK101</f>
        <v>1.4958209358155727E-2</v>
      </c>
      <c r="AH13" s="119">
        <f>InputDataA_GeneralAssumptions!AL101</f>
        <v>1.4958209358155727E-2</v>
      </c>
      <c r="AI13" s="119">
        <f>InputDataA_GeneralAssumptions!AM101</f>
        <v>1.4958209358155727E-2</v>
      </c>
      <c r="AJ13" s="119">
        <f>InputDataA_GeneralAssumptions!AN101</f>
        <v>1.4958209358155727E-2</v>
      </c>
      <c r="AK13" s="119">
        <f>InputDataA_GeneralAssumptions!AO101</f>
        <v>1.4958209358155727E-2</v>
      </c>
      <c r="AL13" s="119">
        <f>InputDataA_GeneralAssumptions!AP101</f>
        <v>1.4958209358155727E-2</v>
      </c>
      <c r="AM13" s="119">
        <f>InputDataA_GeneralAssumptions!AQ101</f>
        <v>1.4958209358155727E-2</v>
      </c>
      <c r="AN13" s="119">
        <f>InputDataA_GeneralAssumptions!AR101</f>
        <v>1.4958209358155727E-2</v>
      </c>
      <c r="AO13" s="119">
        <f>InputDataA_GeneralAssumptions!AS101</f>
        <v>1.4958209358155727E-2</v>
      </c>
      <c r="AP13" s="119">
        <f>InputDataA_GeneralAssumptions!AT101</f>
        <v>1.4958209358155727E-2</v>
      </c>
      <c r="AQ13" s="119">
        <f>InputDataA_GeneralAssumptions!AU101</f>
        <v>1.4958209358155727E-2</v>
      </c>
      <c r="AR13" s="119">
        <f>InputDataA_GeneralAssumptions!AV101</f>
        <v>1.4958209358155727E-2</v>
      </c>
      <c r="AS13" s="119">
        <f>InputDataA_GeneralAssumptions!AW101</f>
        <v>1.4958209358155727E-2</v>
      </c>
      <c r="AT13" s="119">
        <f>InputDataA_GeneralAssumptions!AX101</f>
        <v>1.4958209358155727E-2</v>
      </c>
      <c r="AU13" s="119">
        <f>InputDataA_GeneralAssumptions!AY101</f>
        <v>1.4958209358155727E-2</v>
      </c>
      <c r="AV13" s="119">
        <f>InputDataA_GeneralAssumptions!AZ101</f>
        <v>1.4958209358155727E-2</v>
      </c>
      <c r="AW13" s="119">
        <f>InputDataA_GeneralAssumptions!BA101</f>
        <v>1.4958209358155727E-2</v>
      </c>
      <c r="AX13" s="119">
        <f>InputDataA_GeneralAssumptions!BB101</f>
        <v>1.4958209358155727E-2</v>
      </c>
      <c r="AY13" s="119">
        <f>InputDataA_GeneralAssumptions!BC101</f>
        <v>1.4958209358155727E-2</v>
      </c>
      <c r="AZ13" s="119">
        <f>InputDataA_GeneralAssumptions!BD101</f>
        <v>1.4958209358155727E-2</v>
      </c>
      <c r="BA13" s="119">
        <f>InputDataA_GeneralAssumptions!BE101</f>
        <v>1.4958209358155727E-2</v>
      </c>
      <c r="BB13" s="119">
        <f>InputDataA_GeneralAssumptions!BF101</f>
        <v>1.4958209358155727E-2</v>
      </c>
      <c r="BC13" s="119">
        <f>InputDataA_GeneralAssumptions!BG101</f>
        <v>1.4958209358155727E-2</v>
      </c>
      <c r="BD13" s="119">
        <f>InputDataA_GeneralAssumptions!BH101</f>
        <v>1.4958209358155727E-2</v>
      </c>
      <c r="BE13" s="119">
        <f>InputDataA_GeneralAssumptions!BI101</f>
        <v>1.4958209358155727E-2</v>
      </c>
      <c r="BF13" s="119">
        <f>InputDataA_GeneralAssumptions!BJ101</f>
        <v>1.4958209358155727E-2</v>
      </c>
      <c r="BG13" s="119">
        <f>InputDataA_GeneralAssumptions!BK101</f>
        <v>1.4958209358155727E-2</v>
      </c>
      <c r="BH13" s="119">
        <f>InputDataA_GeneralAssumptions!BL101</f>
        <v>1.4958209358155727E-2</v>
      </c>
      <c r="BI13" s="119">
        <f>InputDataA_GeneralAssumptions!BM101</f>
        <v>1.4958209358155727E-2</v>
      </c>
      <c r="BJ13" s="119">
        <f>InputDataA_GeneralAssumptions!BN101</f>
        <v>1.4958209358155727E-2</v>
      </c>
      <c r="BK13" s="119">
        <f>InputDataA_GeneralAssumptions!BO101</f>
        <v>1.4958209358155727E-2</v>
      </c>
      <c r="BL13" s="119">
        <f>InputDataA_GeneralAssumptions!BP101</f>
        <v>1.4958209358155727E-2</v>
      </c>
      <c r="BM13" s="119">
        <f>InputDataA_GeneralAssumptions!BQ101</f>
        <v>1.4958209358155727E-2</v>
      </c>
      <c r="BN13" s="119">
        <f>InputDataA_GeneralAssumptions!BR101</f>
        <v>1.4958209358155727E-2</v>
      </c>
      <c r="BO13" s="119">
        <f>InputDataA_GeneralAssumptions!BS101</f>
        <v>1.4958209358155727E-2</v>
      </c>
      <c r="BP13" s="119">
        <f>InputDataA_GeneralAssumptions!BT101</f>
        <v>1.4958209358155727E-2</v>
      </c>
      <c r="BQ13" s="119">
        <f>InputDataA_GeneralAssumptions!BU101</f>
        <v>1.4958209358155727E-2</v>
      </c>
      <c r="BR13" s="119">
        <f>InputDataA_GeneralAssumptions!BV101</f>
        <v>1.4958209358155727E-2</v>
      </c>
      <c r="BS13" s="119">
        <f>InputDataA_GeneralAssumptions!BW101</f>
        <v>1.4958209358155727E-2</v>
      </c>
    </row>
    <row r="14" spans="1:71">
      <c r="B14" s="235" t="str">
        <f>LEFT(InputDataA_GeneralAssumptions!D80,1)</f>
        <v>A</v>
      </c>
      <c r="C14" s="357" t="s">
        <v>576</v>
      </c>
      <c r="D14" s="364" t="s">
        <v>441</v>
      </c>
      <c r="E14" s="119" t="str">
        <f>InputDataA_GeneralAssumptions!I92</f>
        <v>Not an input</v>
      </c>
      <c r="F14" s="119" t="str">
        <f>InputDataA_GeneralAssumptions!J92</f>
        <v>Not an input</v>
      </c>
      <c r="G14" s="119" t="str">
        <f>InputDataA_GeneralAssumptions!K92</f>
        <v>Not an input</v>
      </c>
      <c r="H14" s="119" t="str">
        <f>InputDataA_GeneralAssumptions!L92</f>
        <v>Not an input</v>
      </c>
      <c r="I14" s="119" t="str">
        <f>InputDataA_GeneralAssumptions!M92</f>
        <v>Not an input</v>
      </c>
      <c r="J14" s="119" t="str">
        <f>InputDataA_GeneralAssumptions!N92</f>
        <v>Not an input</v>
      </c>
      <c r="K14" s="119" t="str">
        <f>InputDataA_GeneralAssumptions!O92</f>
        <v>Not an input</v>
      </c>
      <c r="L14" s="119" t="str">
        <f>InputDataA_GeneralAssumptions!P92</f>
        <v>Not an input</v>
      </c>
      <c r="M14" s="119" t="str">
        <f>InputDataA_GeneralAssumptions!Q92</f>
        <v>Not an input</v>
      </c>
      <c r="N14" s="119" t="str">
        <f>InputDataA_GeneralAssumptions!R92</f>
        <v>Not an input</v>
      </c>
      <c r="O14" s="119" t="str">
        <f>InputDataA_GeneralAssumptions!S92</f>
        <v>Not an input</v>
      </c>
      <c r="P14" s="119" t="str">
        <f>InputDataA_GeneralAssumptions!T92</f>
        <v>Not an input</v>
      </c>
      <c r="Q14" s="119" t="str">
        <f>InputDataA_GeneralAssumptions!U92</f>
        <v>Not an input</v>
      </c>
      <c r="R14" s="119" t="str">
        <f>InputDataA_GeneralAssumptions!V92</f>
        <v>Not an input</v>
      </c>
      <c r="S14" s="119" t="str">
        <f>InputDataA_GeneralAssumptions!W92</f>
        <v>Not an input</v>
      </c>
      <c r="T14" s="119" t="str">
        <f>InputDataA_GeneralAssumptions!X92</f>
        <v>Not an input</v>
      </c>
      <c r="U14" s="119" t="str">
        <f>InputDataA_GeneralAssumptions!Y92</f>
        <v>Not an input</v>
      </c>
      <c r="V14" s="119" t="str">
        <f>InputDataA_GeneralAssumptions!Z92</f>
        <v>Not an input</v>
      </c>
      <c r="W14" s="119" t="str">
        <f>InputDataA_GeneralAssumptions!AA92</f>
        <v>Not an input</v>
      </c>
      <c r="X14" s="119" t="str">
        <f>InputDataA_GeneralAssumptions!AB92</f>
        <v>Not an input</v>
      </c>
      <c r="Y14" s="119" t="str">
        <f>InputDataA_GeneralAssumptions!AC92</f>
        <v>Not an input</v>
      </c>
      <c r="Z14" s="119" t="str">
        <f>InputDataA_GeneralAssumptions!AD92</f>
        <v>Not an input</v>
      </c>
      <c r="AA14" s="119" t="str">
        <f>InputDataA_GeneralAssumptions!AE92</f>
        <v>Not an input</v>
      </c>
      <c r="AB14" s="119" t="str">
        <f>InputDataA_GeneralAssumptions!AF92</f>
        <v>Not an input</v>
      </c>
      <c r="AC14" s="119" t="str">
        <f>InputDataA_GeneralAssumptions!AG92</f>
        <v>Not an input</v>
      </c>
      <c r="AD14" s="119" t="str">
        <f>InputDataA_GeneralAssumptions!AH92</f>
        <v>Not an input</v>
      </c>
      <c r="AE14" s="119" t="str">
        <f>InputDataA_GeneralAssumptions!AI92</f>
        <v>Not an input</v>
      </c>
      <c r="AF14" s="119" t="str">
        <f>InputDataA_GeneralAssumptions!AJ92</f>
        <v>Not an input</v>
      </c>
      <c r="AG14" s="119" t="str">
        <f>InputDataA_GeneralAssumptions!AK92</f>
        <v>Not an input</v>
      </c>
      <c r="AH14" s="119" t="str">
        <f>InputDataA_GeneralAssumptions!AL92</f>
        <v>Not an input</v>
      </c>
      <c r="AI14" s="119" t="str">
        <f>InputDataA_GeneralAssumptions!AM92</f>
        <v>Not an input</v>
      </c>
      <c r="AJ14" s="119" t="str">
        <f>InputDataA_GeneralAssumptions!AN92</f>
        <v>Not an input</v>
      </c>
      <c r="AK14" s="119" t="str">
        <f>InputDataA_GeneralAssumptions!AO92</f>
        <v>Not an input</v>
      </c>
      <c r="AL14" s="119" t="str">
        <f>InputDataA_GeneralAssumptions!AP92</f>
        <v>Not an input</v>
      </c>
      <c r="AM14" s="119" t="str">
        <f>InputDataA_GeneralAssumptions!AQ92</f>
        <v>Not an input</v>
      </c>
      <c r="AN14" s="119" t="str">
        <f>InputDataA_GeneralAssumptions!AR92</f>
        <v>Not an input</v>
      </c>
      <c r="AO14" s="119" t="str">
        <f>InputDataA_GeneralAssumptions!AS92</f>
        <v>Not an input</v>
      </c>
      <c r="AP14" s="119" t="str">
        <f>InputDataA_GeneralAssumptions!AT92</f>
        <v>Not an input</v>
      </c>
      <c r="AQ14" s="119" t="str">
        <f>InputDataA_GeneralAssumptions!AU92</f>
        <v>Not an input</v>
      </c>
      <c r="AR14" s="119" t="str">
        <f>InputDataA_GeneralAssumptions!AV92</f>
        <v>Not an input</v>
      </c>
      <c r="AS14" s="119" t="str">
        <f>InputDataA_GeneralAssumptions!AW92</f>
        <v>Not an input</v>
      </c>
      <c r="AT14" s="119" t="str">
        <f>InputDataA_GeneralAssumptions!AX92</f>
        <v>Not an input</v>
      </c>
      <c r="AU14" s="119" t="str">
        <f>InputDataA_GeneralAssumptions!AY92</f>
        <v>Not an input</v>
      </c>
      <c r="AV14" s="119" t="str">
        <f>InputDataA_GeneralAssumptions!AZ92</f>
        <v>Not an input</v>
      </c>
      <c r="AW14" s="119" t="str">
        <f>InputDataA_GeneralAssumptions!BA92</f>
        <v>Not an input</v>
      </c>
      <c r="AX14" s="119" t="str">
        <f>InputDataA_GeneralAssumptions!BB92</f>
        <v>Not an input</v>
      </c>
      <c r="AY14" s="119" t="str">
        <f>InputDataA_GeneralAssumptions!BC92</f>
        <v>Not an input</v>
      </c>
      <c r="AZ14" s="119" t="str">
        <f>InputDataA_GeneralAssumptions!BD92</f>
        <v>Not an input</v>
      </c>
      <c r="BA14" s="119" t="str">
        <f>InputDataA_GeneralAssumptions!BE92</f>
        <v>Not an input</v>
      </c>
      <c r="BB14" s="119" t="str">
        <f>InputDataA_GeneralAssumptions!BF92</f>
        <v>Not an input</v>
      </c>
      <c r="BC14" s="119" t="str">
        <f>InputDataA_GeneralAssumptions!BG92</f>
        <v>Not an input</v>
      </c>
      <c r="BD14" s="119" t="str">
        <f>InputDataA_GeneralAssumptions!BH92</f>
        <v>Not an input</v>
      </c>
      <c r="BE14" s="119" t="str">
        <f>InputDataA_GeneralAssumptions!BI92</f>
        <v>Not an input</v>
      </c>
      <c r="BF14" s="119" t="str">
        <f>InputDataA_GeneralAssumptions!BJ92</f>
        <v>Not an input</v>
      </c>
      <c r="BG14" s="119" t="str">
        <f>InputDataA_GeneralAssumptions!BK92</f>
        <v>Not an input</v>
      </c>
      <c r="BH14" s="119" t="str">
        <f>InputDataA_GeneralAssumptions!BL92</f>
        <v>Not an input</v>
      </c>
      <c r="BI14" s="119" t="str">
        <f>InputDataA_GeneralAssumptions!BM92</f>
        <v>Not an input</v>
      </c>
      <c r="BJ14" s="119" t="str">
        <f>InputDataA_GeneralAssumptions!BN92</f>
        <v>Not an input</v>
      </c>
      <c r="BK14" s="119" t="str">
        <f>InputDataA_GeneralAssumptions!BO92</f>
        <v>Not an input</v>
      </c>
      <c r="BL14" s="119" t="str">
        <f>InputDataA_GeneralAssumptions!BP92</f>
        <v>Not an input</v>
      </c>
      <c r="BM14" s="119" t="str">
        <f>InputDataA_GeneralAssumptions!BQ92</f>
        <v>Not an input</v>
      </c>
      <c r="BN14" s="119" t="str">
        <f>InputDataA_GeneralAssumptions!BR92</f>
        <v>Not an input</v>
      </c>
      <c r="BO14" s="119" t="str">
        <f>InputDataA_GeneralAssumptions!BS92</f>
        <v>Not an input</v>
      </c>
      <c r="BP14" s="119" t="str">
        <f>InputDataA_GeneralAssumptions!BT92</f>
        <v>Not an input</v>
      </c>
      <c r="BQ14" s="119" t="str">
        <f>InputDataA_GeneralAssumptions!BU92</f>
        <v>Not an input</v>
      </c>
      <c r="BR14" s="119" t="str">
        <f>InputDataA_GeneralAssumptions!BV92</f>
        <v>Not an input</v>
      </c>
      <c r="BS14" s="119" t="str">
        <f>InputDataA_GeneralAssumptions!BW92</f>
        <v>Not an input</v>
      </c>
    </row>
    <row r="15" spans="1:71">
      <c r="B15" s="235" t="str">
        <f>LEFT(InputDataA_GeneralAssumptions!D80,1)</f>
        <v>A</v>
      </c>
      <c r="C15" s="358" t="s">
        <v>635</v>
      </c>
      <c r="D15" s="365" t="s">
        <v>2</v>
      </c>
      <c r="E15" s="120">
        <f>InputDataA_GeneralAssumptions!I82</f>
        <v>-8.9730862528085709E-3</v>
      </c>
      <c r="F15" s="120">
        <f>InputDataA_GeneralAssumptions!J82</f>
        <v>-8.9730862528085709E-3</v>
      </c>
      <c r="G15" s="120">
        <f>InputDataA_GeneralAssumptions!K82</f>
        <v>-8.9730862528085709E-3</v>
      </c>
      <c r="H15" s="120">
        <f>InputDataA_GeneralAssumptions!L82</f>
        <v>-8.9730862528085709E-3</v>
      </c>
      <c r="I15" s="120">
        <f>InputDataA_GeneralAssumptions!M82</f>
        <v>-8.9730862528085709E-3</v>
      </c>
      <c r="J15" s="120">
        <f>InputDataA_GeneralAssumptions!N82</f>
        <v>-8.9730862528085709E-3</v>
      </c>
      <c r="K15" s="120">
        <f>InputDataA_GeneralAssumptions!O82</f>
        <v>-8.9730862528085709E-3</v>
      </c>
      <c r="L15" s="120">
        <f>InputDataA_GeneralAssumptions!P82</f>
        <v>-8.9730862528085709E-3</v>
      </c>
      <c r="M15" s="120">
        <f>InputDataA_GeneralAssumptions!Q82</f>
        <v>-8.9730862528085709E-3</v>
      </c>
      <c r="N15" s="120">
        <f>InputDataA_GeneralAssumptions!R82</f>
        <v>-8.9730862528085709E-3</v>
      </c>
      <c r="O15" s="120">
        <f>InputDataA_GeneralAssumptions!S82</f>
        <v>-8.9730862528085709E-3</v>
      </c>
      <c r="P15" s="120">
        <f>InputDataA_GeneralAssumptions!T82</f>
        <v>-8.9730862528085709E-3</v>
      </c>
      <c r="Q15" s="120">
        <f>InputDataA_GeneralAssumptions!U82</f>
        <v>-8.9730862528085709E-3</v>
      </c>
      <c r="R15" s="120">
        <f>InputDataA_GeneralAssumptions!V82</f>
        <v>-8.9730862528085709E-3</v>
      </c>
      <c r="S15" s="120">
        <f>InputDataA_GeneralAssumptions!W82</f>
        <v>-8.9730862528085709E-3</v>
      </c>
      <c r="T15" s="120">
        <f>InputDataA_GeneralAssumptions!X82</f>
        <v>-8.9730862528085709E-3</v>
      </c>
      <c r="U15" s="120">
        <f>InputDataA_GeneralAssumptions!Y82</f>
        <v>-8.9730862528085709E-3</v>
      </c>
      <c r="V15" s="120">
        <f>InputDataA_GeneralAssumptions!Z82</f>
        <v>-8.9730862528085709E-3</v>
      </c>
      <c r="W15" s="120">
        <f>InputDataA_GeneralAssumptions!AA82</f>
        <v>-8.9730862528085709E-3</v>
      </c>
      <c r="X15" s="120">
        <f>InputDataA_GeneralAssumptions!AB82</f>
        <v>-8.9730862528085709E-3</v>
      </c>
      <c r="Y15" s="120">
        <f>InputDataA_GeneralAssumptions!AC82</f>
        <v>-8.9730862528085709E-3</v>
      </c>
      <c r="Z15" s="120">
        <f>InputDataA_GeneralAssumptions!AD82</f>
        <v>-8.9730862528085709E-3</v>
      </c>
      <c r="AA15" s="120">
        <f>InputDataA_GeneralAssumptions!AE82</f>
        <v>-8.9730862528085709E-3</v>
      </c>
      <c r="AB15" s="120">
        <f>InputDataA_GeneralAssumptions!AF82</f>
        <v>-8.9730862528085709E-3</v>
      </c>
      <c r="AC15" s="120">
        <f>InputDataA_GeneralAssumptions!AG82</f>
        <v>-8.9730862528085709E-3</v>
      </c>
      <c r="AD15" s="120">
        <f>InputDataA_GeneralAssumptions!AH82</f>
        <v>-8.9730862528085709E-3</v>
      </c>
      <c r="AE15" s="120">
        <f>InputDataA_GeneralAssumptions!AI82</f>
        <v>-8.9730862528085709E-3</v>
      </c>
      <c r="AF15" s="120">
        <f>InputDataA_GeneralAssumptions!AJ82</f>
        <v>-8.9730862528085709E-3</v>
      </c>
      <c r="AG15" s="120">
        <f>InputDataA_GeneralAssumptions!AK82</f>
        <v>-8.9730862528085709E-3</v>
      </c>
      <c r="AH15" s="120">
        <f>InputDataA_GeneralAssumptions!AL82</f>
        <v>-8.9730862528085709E-3</v>
      </c>
      <c r="AI15" s="120">
        <f>InputDataA_GeneralAssumptions!AM82</f>
        <v>-8.9730862528085709E-3</v>
      </c>
      <c r="AJ15" s="120">
        <f>InputDataA_GeneralAssumptions!AN82</f>
        <v>-8.9730862528085709E-3</v>
      </c>
      <c r="AK15" s="120">
        <f>InputDataA_GeneralAssumptions!AO82</f>
        <v>-8.9730862528085709E-3</v>
      </c>
      <c r="AL15" s="120">
        <f>InputDataA_GeneralAssumptions!AP82</f>
        <v>-8.9730862528085709E-3</v>
      </c>
      <c r="AM15" s="120">
        <f>InputDataA_GeneralAssumptions!AQ82</f>
        <v>-8.9730862528085709E-3</v>
      </c>
      <c r="AN15" s="120">
        <f>InputDataA_GeneralAssumptions!AR82</f>
        <v>-8.9730862528085709E-3</v>
      </c>
      <c r="AO15" s="120">
        <f>InputDataA_GeneralAssumptions!AS82</f>
        <v>-8.9730862528085709E-3</v>
      </c>
      <c r="AP15" s="120">
        <f>InputDataA_GeneralAssumptions!AT82</f>
        <v>-8.9730862528085709E-3</v>
      </c>
      <c r="AQ15" s="120">
        <f>InputDataA_GeneralAssumptions!AU82</f>
        <v>-8.9730862528085709E-3</v>
      </c>
      <c r="AR15" s="120">
        <f>InputDataA_GeneralAssumptions!AV82</f>
        <v>-8.9730862528085709E-3</v>
      </c>
      <c r="AS15" s="120">
        <f>InputDataA_GeneralAssumptions!AW82</f>
        <v>-8.9730862528085709E-3</v>
      </c>
      <c r="AT15" s="120">
        <f>InputDataA_GeneralAssumptions!AX82</f>
        <v>-8.9730862528085709E-3</v>
      </c>
      <c r="AU15" s="120">
        <f>InputDataA_GeneralAssumptions!AY82</f>
        <v>-8.9730862528085709E-3</v>
      </c>
      <c r="AV15" s="120">
        <f>InputDataA_GeneralAssumptions!AZ82</f>
        <v>-8.9730862528085709E-3</v>
      </c>
      <c r="AW15" s="120">
        <f>InputDataA_GeneralAssumptions!BA82</f>
        <v>-8.9730862528085709E-3</v>
      </c>
      <c r="AX15" s="120">
        <f>InputDataA_GeneralAssumptions!BB82</f>
        <v>-8.9730862528085709E-3</v>
      </c>
      <c r="AY15" s="120">
        <f>InputDataA_GeneralAssumptions!BC82</f>
        <v>-8.9730862528085709E-3</v>
      </c>
      <c r="AZ15" s="120">
        <f>InputDataA_GeneralAssumptions!BD82</f>
        <v>-8.9730862528085709E-3</v>
      </c>
      <c r="BA15" s="120">
        <f>InputDataA_GeneralAssumptions!BE82</f>
        <v>-8.9730862528085709E-3</v>
      </c>
      <c r="BB15" s="120">
        <f>InputDataA_GeneralAssumptions!BF82</f>
        <v>-8.9730862528085709E-3</v>
      </c>
      <c r="BC15" s="120">
        <f>InputDataA_GeneralAssumptions!BG82</f>
        <v>-8.9730862528085709E-3</v>
      </c>
      <c r="BD15" s="120">
        <f>InputDataA_GeneralAssumptions!BH82</f>
        <v>-8.9730862528085709E-3</v>
      </c>
      <c r="BE15" s="120">
        <f>InputDataA_GeneralAssumptions!BI82</f>
        <v>-8.9730862528085709E-3</v>
      </c>
      <c r="BF15" s="120">
        <f>InputDataA_GeneralAssumptions!BJ82</f>
        <v>-8.9730862528085709E-3</v>
      </c>
      <c r="BG15" s="120">
        <f>InputDataA_GeneralAssumptions!BK82</f>
        <v>-8.9730862528085709E-3</v>
      </c>
      <c r="BH15" s="120">
        <f>InputDataA_GeneralAssumptions!BL82</f>
        <v>-8.9730862528085709E-3</v>
      </c>
      <c r="BI15" s="120">
        <f>InputDataA_GeneralAssumptions!BM82</f>
        <v>-8.9730862528085709E-3</v>
      </c>
      <c r="BJ15" s="120">
        <f>InputDataA_GeneralAssumptions!BN82</f>
        <v>-8.9730862528085709E-3</v>
      </c>
      <c r="BK15" s="120">
        <f>InputDataA_GeneralAssumptions!BO82</f>
        <v>-8.9730862528085709E-3</v>
      </c>
      <c r="BL15" s="120">
        <f>InputDataA_GeneralAssumptions!BP82</f>
        <v>-8.9730862528085709E-3</v>
      </c>
      <c r="BM15" s="120">
        <f>InputDataA_GeneralAssumptions!BQ82</f>
        <v>-8.9730862528085709E-3</v>
      </c>
      <c r="BN15" s="120">
        <f>InputDataA_GeneralAssumptions!BR82</f>
        <v>-8.9730862528085709E-3</v>
      </c>
      <c r="BO15" s="120">
        <f>InputDataA_GeneralAssumptions!BS82</f>
        <v>-8.9730862528085709E-3</v>
      </c>
      <c r="BP15" s="120">
        <f>InputDataA_GeneralAssumptions!BT82</f>
        <v>-8.9730862528085709E-3</v>
      </c>
      <c r="BQ15" s="120">
        <f>InputDataA_GeneralAssumptions!BU82</f>
        <v>-8.9730862528085709E-3</v>
      </c>
      <c r="BR15" s="120">
        <f>InputDataA_GeneralAssumptions!BV82</f>
        <v>-8.9730862528085709E-3</v>
      </c>
      <c r="BS15" s="120">
        <f>InputDataA_GeneralAssumptions!BW82</f>
        <v>-8.9730862528085709E-3</v>
      </c>
    </row>
    <row r="16" spans="1:71" s="279" customFormat="1">
      <c r="A16" s="46"/>
      <c r="B16" s="235" t="str">
        <f>LEFT(InputDataB_ModelSpecAssumptions!D22,1)</f>
        <v>A</v>
      </c>
      <c r="C16" s="24" t="s">
        <v>763</v>
      </c>
      <c r="D16" s="30"/>
      <c r="E16" s="119">
        <f>InputDataB_ModelSpecAssumptions!I24</f>
        <v>0.10368351452428204</v>
      </c>
      <c r="F16" s="119">
        <f>InputDataB_ModelSpecAssumptions!J24</f>
        <v>0.10368351452428204</v>
      </c>
      <c r="G16" s="119">
        <f>InputDataB_ModelSpecAssumptions!K24</f>
        <v>0.10368351452428204</v>
      </c>
      <c r="H16" s="119">
        <f>InputDataB_ModelSpecAssumptions!L24</f>
        <v>0.10368351452428204</v>
      </c>
      <c r="I16" s="119">
        <f>InputDataB_ModelSpecAssumptions!M24</f>
        <v>0.10368351452428204</v>
      </c>
      <c r="J16" s="119">
        <f>InputDataB_ModelSpecAssumptions!N24</f>
        <v>0.10368351452428204</v>
      </c>
      <c r="K16" s="119">
        <f>InputDataB_ModelSpecAssumptions!O24</f>
        <v>0.10368351452428204</v>
      </c>
      <c r="L16" s="119">
        <f>InputDataB_ModelSpecAssumptions!P24</f>
        <v>0.10368351452428204</v>
      </c>
      <c r="M16" s="119">
        <f>InputDataB_ModelSpecAssumptions!Q24</f>
        <v>0.10368351452428204</v>
      </c>
      <c r="N16" s="119">
        <f>InputDataB_ModelSpecAssumptions!R24</f>
        <v>0.10368351452428204</v>
      </c>
      <c r="O16" s="119">
        <f>InputDataB_ModelSpecAssumptions!S24</f>
        <v>0.10368351452428204</v>
      </c>
      <c r="P16" s="119">
        <f>InputDataB_ModelSpecAssumptions!T24</f>
        <v>0.10368351452428204</v>
      </c>
      <c r="Q16" s="119">
        <f>InputDataB_ModelSpecAssumptions!U24</f>
        <v>0.10368351452428204</v>
      </c>
      <c r="R16" s="119">
        <f>InputDataB_ModelSpecAssumptions!V24</f>
        <v>0.10368351452428204</v>
      </c>
      <c r="S16" s="119">
        <f>InputDataB_ModelSpecAssumptions!W24</f>
        <v>0.10368351452428204</v>
      </c>
      <c r="T16" s="119">
        <f>InputDataB_ModelSpecAssumptions!X24</f>
        <v>0.10368351452428204</v>
      </c>
      <c r="U16" s="119">
        <f>InputDataB_ModelSpecAssumptions!Y24</f>
        <v>0.10368351452428204</v>
      </c>
      <c r="V16" s="119">
        <f>InputDataB_ModelSpecAssumptions!Z24</f>
        <v>0.10368351452428204</v>
      </c>
      <c r="W16" s="119">
        <f>InputDataB_ModelSpecAssumptions!AA24</f>
        <v>0.10368351452428204</v>
      </c>
      <c r="X16" s="119">
        <f>InputDataB_ModelSpecAssumptions!AB24</f>
        <v>0.10368351452428204</v>
      </c>
      <c r="Y16" s="119">
        <f>InputDataB_ModelSpecAssumptions!AC24</f>
        <v>0.10368351452428204</v>
      </c>
      <c r="Z16" s="119">
        <f>InputDataB_ModelSpecAssumptions!AD24</f>
        <v>0.10368351452428204</v>
      </c>
      <c r="AA16" s="119">
        <f>InputDataB_ModelSpecAssumptions!AE24</f>
        <v>0.10368351452428204</v>
      </c>
      <c r="AB16" s="119">
        <f>InputDataB_ModelSpecAssumptions!AF24</f>
        <v>0.10368351452428204</v>
      </c>
      <c r="AC16" s="119">
        <f>InputDataB_ModelSpecAssumptions!AG24</f>
        <v>0.10368351452428204</v>
      </c>
      <c r="AD16" s="119">
        <f>InputDataB_ModelSpecAssumptions!AH24</f>
        <v>0.10368351452428204</v>
      </c>
      <c r="AE16" s="119">
        <f>InputDataB_ModelSpecAssumptions!AI24</f>
        <v>0.10368351452428204</v>
      </c>
      <c r="AF16" s="119">
        <f>InputDataB_ModelSpecAssumptions!AJ24</f>
        <v>0.10368351452428204</v>
      </c>
      <c r="AG16" s="119">
        <f>InputDataB_ModelSpecAssumptions!AK24</f>
        <v>0.10368351452428204</v>
      </c>
      <c r="AH16" s="119">
        <f>InputDataB_ModelSpecAssumptions!AL24</f>
        <v>0.10368351452428204</v>
      </c>
      <c r="AI16" s="119">
        <f>InputDataB_ModelSpecAssumptions!AM24</f>
        <v>0.10368351452428204</v>
      </c>
      <c r="AJ16" s="119">
        <f>InputDataB_ModelSpecAssumptions!AN24</f>
        <v>0.10368351452428204</v>
      </c>
      <c r="AK16" s="119">
        <f>InputDataB_ModelSpecAssumptions!AO24</f>
        <v>0.10368351452428204</v>
      </c>
      <c r="AL16" s="119">
        <f>InputDataB_ModelSpecAssumptions!AP24</f>
        <v>0.10368351452428204</v>
      </c>
      <c r="AM16" s="119">
        <f>InputDataB_ModelSpecAssumptions!AQ24</f>
        <v>0.10368351452428204</v>
      </c>
      <c r="AN16" s="119">
        <f>InputDataB_ModelSpecAssumptions!AR24</f>
        <v>0.10368351452428204</v>
      </c>
      <c r="AO16" s="119">
        <f>InputDataB_ModelSpecAssumptions!AS24</f>
        <v>0.10368351452428204</v>
      </c>
      <c r="AP16" s="119">
        <f>InputDataB_ModelSpecAssumptions!AT24</f>
        <v>0.10368351452428204</v>
      </c>
      <c r="AQ16" s="119">
        <f>InputDataB_ModelSpecAssumptions!AU24</f>
        <v>0.10368351452428204</v>
      </c>
      <c r="AR16" s="119">
        <f>InputDataB_ModelSpecAssumptions!AV24</f>
        <v>0.10368351452428204</v>
      </c>
      <c r="AS16" s="119">
        <f>InputDataB_ModelSpecAssumptions!AW24</f>
        <v>0.10368351452428204</v>
      </c>
      <c r="AT16" s="119">
        <f>InputDataB_ModelSpecAssumptions!AX24</f>
        <v>0.10368351452428204</v>
      </c>
      <c r="AU16" s="119">
        <f>InputDataB_ModelSpecAssumptions!AY24</f>
        <v>0.10368351452428204</v>
      </c>
      <c r="AV16" s="119">
        <f>InputDataB_ModelSpecAssumptions!AZ24</f>
        <v>0.10368351452428204</v>
      </c>
      <c r="AW16" s="119">
        <f>InputDataB_ModelSpecAssumptions!BA24</f>
        <v>0.10368351452428204</v>
      </c>
      <c r="AX16" s="119">
        <f>InputDataB_ModelSpecAssumptions!BB24</f>
        <v>0.10368351452428204</v>
      </c>
      <c r="AY16" s="119">
        <f>InputDataB_ModelSpecAssumptions!BC24</f>
        <v>0.10368351452428204</v>
      </c>
      <c r="AZ16" s="119">
        <f>InputDataB_ModelSpecAssumptions!BD24</f>
        <v>0.10368351452428204</v>
      </c>
      <c r="BA16" s="119">
        <f>InputDataB_ModelSpecAssumptions!BE24</f>
        <v>0.10368351452428204</v>
      </c>
      <c r="BB16" s="119">
        <f>InputDataB_ModelSpecAssumptions!BF24</f>
        <v>0.10368351452428204</v>
      </c>
      <c r="BC16" s="119">
        <f>InputDataB_ModelSpecAssumptions!BG24</f>
        <v>0.10368351452428204</v>
      </c>
      <c r="BD16" s="119">
        <f>InputDataB_ModelSpecAssumptions!BH24</f>
        <v>0.10368351452428204</v>
      </c>
      <c r="BE16" s="119">
        <f>InputDataB_ModelSpecAssumptions!BI24</f>
        <v>0.10368351452428204</v>
      </c>
      <c r="BF16" s="119">
        <f>InputDataB_ModelSpecAssumptions!BJ24</f>
        <v>0.10368351452428204</v>
      </c>
      <c r="BG16" s="119">
        <f>InputDataB_ModelSpecAssumptions!BK24</f>
        <v>0.10368351452428204</v>
      </c>
      <c r="BH16" s="119">
        <f>InputDataB_ModelSpecAssumptions!BL24</f>
        <v>0.10368351452428204</v>
      </c>
      <c r="BI16" s="119">
        <f>InputDataB_ModelSpecAssumptions!BM24</f>
        <v>0.10368351452428204</v>
      </c>
      <c r="BJ16" s="119">
        <f>InputDataB_ModelSpecAssumptions!BN24</f>
        <v>0.10368351452428204</v>
      </c>
      <c r="BK16" s="119">
        <f>InputDataB_ModelSpecAssumptions!BO24</f>
        <v>0.10368351452428204</v>
      </c>
      <c r="BL16" s="119">
        <f>InputDataB_ModelSpecAssumptions!BP24</f>
        <v>0.10368351452428204</v>
      </c>
      <c r="BM16" s="119">
        <f>InputDataB_ModelSpecAssumptions!BQ24</f>
        <v>0.10368351452428204</v>
      </c>
      <c r="BN16" s="119">
        <f>InputDataB_ModelSpecAssumptions!BR24</f>
        <v>0.10368351452428204</v>
      </c>
      <c r="BO16" s="119">
        <f>InputDataB_ModelSpecAssumptions!BS24</f>
        <v>0.10368351452428204</v>
      </c>
      <c r="BP16" s="119">
        <f>InputDataB_ModelSpecAssumptions!BT24</f>
        <v>0.10368351452428204</v>
      </c>
      <c r="BQ16" s="119">
        <f>InputDataB_ModelSpecAssumptions!BU24</f>
        <v>0.10368351452428204</v>
      </c>
      <c r="BR16" s="119">
        <f>InputDataB_ModelSpecAssumptions!BV24</f>
        <v>0.10368351452428204</v>
      </c>
      <c r="BS16" s="119">
        <f>InputDataB_ModelSpecAssumptions!BW24</f>
        <v>0.10368351452428204</v>
      </c>
    </row>
    <row r="17" spans="1:71" s="9" customFormat="1">
      <c r="A17" s="46"/>
      <c r="B17" s="1" t="str">
        <f>LEFT(InputDataA_GeneralAssumptions!D143,1)</f>
        <v>A</v>
      </c>
      <c r="C17" s="24" t="s">
        <v>753</v>
      </c>
      <c r="D17" s="30"/>
      <c r="E17" s="119">
        <f>InputDataA_GeneralAssumptions!I145</f>
        <v>0.7212674617767334</v>
      </c>
      <c r="F17" s="119">
        <f>InputDataA_GeneralAssumptions!J145</f>
        <v>0.7212674617767334</v>
      </c>
      <c r="G17" s="119">
        <f>InputDataA_GeneralAssumptions!K145</f>
        <v>0.7212674617767334</v>
      </c>
      <c r="H17" s="119">
        <f>InputDataA_GeneralAssumptions!L145</f>
        <v>0.7212674617767334</v>
      </c>
      <c r="I17" s="119">
        <f>InputDataA_GeneralAssumptions!M145</f>
        <v>0.7212674617767334</v>
      </c>
      <c r="J17" s="119">
        <f>InputDataA_GeneralAssumptions!N145</f>
        <v>0.7212674617767334</v>
      </c>
      <c r="K17" s="119">
        <f>InputDataA_GeneralAssumptions!O145</f>
        <v>0.7212674617767334</v>
      </c>
      <c r="L17" s="119">
        <f>InputDataA_GeneralAssumptions!P145</f>
        <v>0.7212674617767334</v>
      </c>
      <c r="M17" s="119">
        <f>InputDataA_GeneralAssumptions!Q145</f>
        <v>0.7212674617767334</v>
      </c>
      <c r="N17" s="119">
        <f>InputDataA_GeneralAssumptions!R145</f>
        <v>0.7212674617767334</v>
      </c>
      <c r="O17" s="119">
        <f>InputDataA_GeneralAssumptions!S145</f>
        <v>0.7212674617767334</v>
      </c>
      <c r="P17" s="119">
        <f>InputDataA_GeneralAssumptions!T145</f>
        <v>0.7212674617767334</v>
      </c>
      <c r="Q17" s="119">
        <f>InputDataA_GeneralAssumptions!U145</f>
        <v>0.7212674617767334</v>
      </c>
      <c r="R17" s="119">
        <f>InputDataA_GeneralAssumptions!V145</f>
        <v>0.7212674617767334</v>
      </c>
      <c r="S17" s="119">
        <f>InputDataA_GeneralAssumptions!W145</f>
        <v>0.7212674617767334</v>
      </c>
      <c r="T17" s="119">
        <f>InputDataA_GeneralAssumptions!X145</f>
        <v>0.7212674617767334</v>
      </c>
      <c r="U17" s="119">
        <f>InputDataA_GeneralAssumptions!Y145</f>
        <v>0.7212674617767334</v>
      </c>
      <c r="V17" s="119">
        <f>InputDataA_GeneralAssumptions!Z145</f>
        <v>0.7212674617767334</v>
      </c>
      <c r="W17" s="119">
        <f>InputDataA_GeneralAssumptions!AA145</f>
        <v>0.7212674617767334</v>
      </c>
      <c r="X17" s="119">
        <f>InputDataA_GeneralAssumptions!AB145</f>
        <v>0.7212674617767334</v>
      </c>
      <c r="Y17" s="119">
        <f>InputDataA_GeneralAssumptions!AC145</f>
        <v>0.7212674617767334</v>
      </c>
      <c r="Z17" s="119">
        <f>InputDataA_GeneralAssumptions!AD145</f>
        <v>0.7212674617767334</v>
      </c>
      <c r="AA17" s="119">
        <f>InputDataA_GeneralAssumptions!AE145</f>
        <v>0.7212674617767334</v>
      </c>
      <c r="AB17" s="119">
        <f>InputDataA_GeneralAssumptions!AF145</f>
        <v>0.7212674617767334</v>
      </c>
      <c r="AC17" s="119">
        <f>InputDataA_GeneralAssumptions!AG145</f>
        <v>0.7212674617767334</v>
      </c>
      <c r="AD17" s="119">
        <f>InputDataA_GeneralAssumptions!AH145</f>
        <v>0.7212674617767334</v>
      </c>
      <c r="AE17" s="119">
        <f>InputDataA_GeneralAssumptions!AI145</f>
        <v>0.7212674617767334</v>
      </c>
      <c r="AF17" s="119">
        <f>InputDataA_GeneralAssumptions!AJ145</f>
        <v>0.7212674617767334</v>
      </c>
      <c r="AG17" s="119">
        <f>InputDataA_GeneralAssumptions!AK145</f>
        <v>0.7212674617767334</v>
      </c>
      <c r="AH17" s="119">
        <f>InputDataA_GeneralAssumptions!AL145</f>
        <v>0.7212674617767334</v>
      </c>
      <c r="AI17" s="119">
        <f>InputDataA_GeneralAssumptions!AM145</f>
        <v>0.7212674617767334</v>
      </c>
      <c r="AJ17" s="119">
        <f>InputDataA_GeneralAssumptions!AN145</f>
        <v>0.7212674617767334</v>
      </c>
      <c r="AK17" s="119">
        <f>InputDataA_GeneralAssumptions!AO145</f>
        <v>0.7212674617767334</v>
      </c>
      <c r="AL17" s="119">
        <f>InputDataA_GeneralAssumptions!AP145</f>
        <v>0.7212674617767334</v>
      </c>
      <c r="AM17" s="119">
        <f>InputDataA_GeneralAssumptions!AQ145</f>
        <v>0.7212674617767334</v>
      </c>
      <c r="AN17" s="119">
        <f>InputDataA_GeneralAssumptions!AR145</f>
        <v>0.7212674617767334</v>
      </c>
      <c r="AO17" s="119">
        <f>InputDataA_GeneralAssumptions!AS145</f>
        <v>0.7212674617767334</v>
      </c>
      <c r="AP17" s="119">
        <f>InputDataA_GeneralAssumptions!AT145</f>
        <v>0.7212674617767334</v>
      </c>
      <c r="AQ17" s="119">
        <f>InputDataA_GeneralAssumptions!AU145</f>
        <v>0.7212674617767334</v>
      </c>
      <c r="AR17" s="119">
        <f>InputDataA_GeneralAssumptions!AV145</f>
        <v>0.7212674617767334</v>
      </c>
      <c r="AS17" s="119">
        <f>InputDataA_GeneralAssumptions!AW145</f>
        <v>0.7212674617767334</v>
      </c>
      <c r="AT17" s="119">
        <f>InputDataA_GeneralAssumptions!AX145</f>
        <v>0.7212674617767334</v>
      </c>
      <c r="AU17" s="119">
        <f>InputDataA_GeneralAssumptions!AY145</f>
        <v>0.7212674617767334</v>
      </c>
      <c r="AV17" s="119">
        <f>InputDataA_GeneralAssumptions!AZ145</f>
        <v>0.7212674617767334</v>
      </c>
      <c r="AW17" s="119">
        <f>InputDataA_GeneralAssumptions!BA145</f>
        <v>0.7212674617767334</v>
      </c>
      <c r="AX17" s="119">
        <f>InputDataA_GeneralAssumptions!BB145</f>
        <v>0.7212674617767334</v>
      </c>
      <c r="AY17" s="119">
        <f>InputDataA_GeneralAssumptions!BC145</f>
        <v>0.7212674617767334</v>
      </c>
      <c r="AZ17" s="119">
        <f>InputDataA_GeneralAssumptions!BD145</f>
        <v>0.7212674617767334</v>
      </c>
      <c r="BA17" s="119">
        <f>InputDataA_GeneralAssumptions!BE145</f>
        <v>0.7212674617767334</v>
      </c>
      <c r="BB17" s="119">
        <f>InputDataA_GeneralAssumptions!BF145</f>
        <v>0.7212674617767334</v>
      </c>
      <c r="BC17" s="119">
        <f>InputDataA_GeneralAssumptions!BG145</f>
        <v>0.7212674617767334</v>
      </c>
      <c r="BD17" s="119">
        <f>InputDataA_GeneralAssumptions!BH145</f>
        <v>0.7212674617767334</v>
      </c>
      <c r="BE17" s="119">
        <f>InputDataA_GeneralAssumptions!BI145</f>
        <v>0.7212674617767334</v>
      </c>
      <c r="BF17" s="119">
        <f>InputDataA_GeneralAssumptions!BJ145</f>
        <v>0.7212674617767334</v>
      </c>
      <c r="BG17" s="119">
        <f>InputDataA_GeneralAssumptions!BK145</f>
        <v>0.7212674617767334</v>
      </c>
      <c r="BH17" s="119">
        <f>InputDataA_GeneralAssumptions!BL145</f>
        <v>0.7212674617767334</v>
      </c>
      <c r="BI17" s="119">
        <f>InputDataA_GeneralAssumptions!BM145</f>
        <v>0.7212674617767334</v>
      </c>
      <c r="BJ17" s="119">
        <f>InputDataA_GeneralAssumptions!BN145</f>
        <v>0.7212674617767334</v>
      </c>
      <c r="BK17" s="119">
        <f>InputDataA_GeneralAssumptions!BO145</f>
        <v>0.7212674617767334</v>
      </c>
      <c r="BL17" s="119">
        <f>InputDataA_GeneralAssumptions!BP145</f>
        <v>0.7212674617767334</v>
      </c>
      <c r="BM17" s="119">
        <f>InputDataA_GeneralAssumptions!BQ145</f>
        <v>0.7212674617767334</v>
      </c>
      <c r="BN17" s="119">
        <f>InputDataA_GeneralAssumptions!BR145</f>
        <v>0.7212674617767334</v>
      </c>
      <c r="BO17" s="119">
        <f>InputDataA_GeneralAssumptions!BS145</f>
        <v>0.7212674617767334</v>
      </c>
      <c r="BP17" s="119">
        <f>InputDataA_GeneralAssumptions!BT145</f>
        <v>0.7212674617767334</v>
      </c>
      <c r="BQ17" s="119">
        <f>InputDataA_GeneralAssumptions!BU145</f>
        <v>0.7212674617767334</v>
      </c>
      <c r="BR17" s="119">
        <f>InputDataA_GeneralAssumptions!BV145</f>
        <v>0.7212674617767334</v>
      </c>
      <c r="BS17" s="119">
        <f>InputDataA_GeneralAssumptions!BW145</f>
        <v>0.7212674617767334</v>
      </c>
    </row>
    <row r="18" spans="1:71">
      <c r="C18" s="177"/>
      <c r="D18" s="177"/>
      <c r="E18" s="389"/>
      <c r="F18" s="389"/>
      <c r="G18" s="389"/>
      <c r="H18" s="389"/>
      <c r="I18" s="389"/>
      <c r="J18" s="389"/>
      <c r="K18" s="389"/>
      <c r="L18" s="389"/>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row>
    <row r="19" spans="1:71">
      <c r="C19" s="178" t="s">
        <v>503</v>
      </c>
      <c r="D19" s="342" t="s">
        <v>805</v>
      </c>
      <c r="E19" s="389"/>
      <c r="F19" s="389"/>
      <c r="G19" s="389"/>
      <c r="H19" s="389"/>
      <c r="I19" s="389"/>
      <c r="J19" s="389"/>
      <c r="K19" s="389"/>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389"/>
      <c r="AJ19" s="389"/>
      <c r="AK19" s="389"/>
      <c r="AL19" s="389"/>
      <c r="AM19" s="389"/>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279" customFormat="1">
      <c r="A20" s="46"/>
      <c r="C20" s="53" t="s">
        <v>495</v>
      </c>
      <c r="D20" s="352" t="s">
        <v>781</v>
      </c>
      <c r="E20" s="119"/>
      <c r="F20" s="119">
        <f>(1+F7)/((1+F11)*(1+F12))-1</f>
        <v>-2.6753812039392089E-2</v>
      </c>
      <c r="G20" s="119">
        <f t="shared" ref="G20:AK20" si="2">(1+G7)/((1+G11)*(1+G12))-1</f>
        <v>-2.6672098437296343E-2</v>
      </c>
      <c r="H20" s="119">
        <f t="shared" si="2"/>
        <v>-2.6591564098468967E-2</v>
      </c>
      <c r="I20" s="119">
        <f t="shared" si="2"/>
        <v>-2.6576262188019228E-2</v>
      </c>
      <c r="J20" s="119">
        <f t="shared" si="2"/>
        <v>-2.6212388144412846E-2</v>
      </c>
      <c r="K20" s="119">
        <f t="shared" si="2"/>
        <v>-2.6139929065090883E-2</v>
      </c>
      <c r="L20" s="119">
        <f t="shared" si="2"/>
        <v>-2.6099870041303541E-2</v>
      </c>
      <c r="M20" s="119">
        <f t="shared" si="2"/>
        <v>-2.602942616162196E-2</v>
      </c>
      <c r="N20" s="119">
        <f t="shared" si="2"/>
        <v>-2.5929587446052227E-2</v>
      </c>
      <c r="O20" s="119">
        <f t="shared" si="2"/>
        <v>-2.5558527273148446E-2</v>
      </c>
      <c r="P20" s="119">
        <f t="shared" si="2"/>
        <v>-2.5527207573015409E-2</v>
      </c>
      <c r="Q20" s="119">
        <f t="shared" si="2"/>
        <v>-2.5376725360620078E-2</v>
      </c>
      <c r="R20" s="119">
        <f t="shared" si="2"/>
        <v>-2.5021644343320215E-2</v>
      </c>
      <c r="S20" s="119">
        <f t="shared" si="2"/>
        <v>-2.4555957643698445E-2</v>
      </c>
      <c r="T20" s="119">
        <f t="shared" si="2"/>
        <v>-2.4070157862823183E-2</v>
      </c>
      <c r="U20" s="119">
        <f t="shared" si="2"/>
        <v>-2.3710019769137891E-2</v>
      </c>
      <c r="V20" s="119">
        <f t="shared" si="2"/>
        <v>-2.3268745349751208E-2</v>
      </c>
      <c r="W20" s="119">
        <f t="shared" si="2"/>
        <v>-2.2719073061441941E-2</v>
      </c>
      <c r="X20" s="119">
        <f t="shared" si="2"/>
        <v>-2.2119675988465426E-2</v>
      </c>
      <c r="Y20" s="119">
        <f t="shared" si="2"/>
        <v>-2.1355654381980949E-2</v>
      </c>
      <c r="Z20" s="119">
        <f t="shared" si="2"/>
        <v>-2.0885693284351525E-2</v>
      </c>
      <c r="AA20" s="119">
        <f t="shared" si="2"/>
        <v>-2.0533973402359518E-2</v>
      </c>
      <c r="AB20" s="119">
        <f t="shared" si="2"/>
        <v>-2.0384458522628934E-2</v>
      </c>
      <c r="AC20" s="119">
        <f t="shared" si="2"/>
        <v>-2.0434695696896488E-2</v>
      </c>
      <c r="AD20" s="119">
        <f t="shared" si="2"/>
        <v>-2.0456321315739268E-2</v>
      </c>
      <c r="AE20" s="119">
        <f t="shared" si="2"/>
        <v>-2.0562323473473643E-2</v>
      </c>
      <c r="AF20" s="119">
        <f t="shared" si="2"/>
        <v>-2.0526649630665195E-2</v>
      </c>
      <c r="AG20" s="119">
        <f t="shared" si="2"/>
        <v>-2.0266420380884442E-2</v>
      </c>
      <c r="AH20" s="119">
        <f t="shared" si="2"/>
        <v>-1.9839849144346888E-2</v>
      </c>
      <c r="AI20" s="119" t="e">
        <f t="shared" si="2"/>
        <v>#VALUE!</v>
      </c>
      <c r="AJ20" s="119" t="e">
        <f t="shared" si="2"/>
        <v>#VALUE!</v>
      </c>
      <c r="AK20" s="119" t="e">
        <f t="shared" si="2"/>
        <v>#VALUE!</v>
      </c>
      <c r="AL20" s="119" t="e">
        <f t="shared" ref="AL20:BS20" si="3">(1+AL7)/((1+AL11)*(1+AL12))-1</f>
        <v>#VALUE!</v>
      </c>
      <c r="AM20" s="119" t="e">
        <f t="shared" si="3"/>
        <v>#VALUE!</v>
      </c>
      <c r="AN20" s="119" t="e">
        <f t="shared" si="3"/>
        <v>#VALUE!</v>
      </c>
      <c r="AO20" s="119" t="e">
        <f t="shared" si="3"/>
        <v>#VALUE!</v>
      </c>
      <c r="AP20" s="119" t="e">
        <f t="shared" si="3"/>
        <v>#VALUE!</v>
      </c>
      <c r="AQ20" s="119" t="e">
        <f t="shared" si="3"/>
        <v>#VALUE!</v>
      </c>
      <c r="AR20" s="119" t="e">
        <f t="shared" si="3"/>
        <v>#VALUE!</v>
      </c>
      <c r="AS20" s="119" t="e">
        <f t="shared" si="3"/>
        <v>#VALUE!</v>
      </c>
      <c r="AT20" s="119" t="e">
        <f t="shared" si="3"/>
        <v>#VALUE!</v>
      </c>
      <c r="AU20" s="119" t="e">
        <f t="shared" si="3"/>
        <v>#VALUE!</v>
      </c>
      <c r="AV20" s="119" t="e">
        <f t="shared" si="3"/>
        <v>#VALUE!</v>
      </c>
      <c r="AW20" s="119" t="e">
        <f t="shared" si="3"/>
        <v>#VALUE!</v>
      </c>
      <c r="AX20" s="119" t="e">
        <f t="shared" si="3"/>
        <v>#VALUE!</v>
      </c>
      <c r="AY20" s="119" t="e">
        <f t="shared" si="3"/>
        <v>#VALUE!</v>
      </c>
      <c r="AZ20" s="119" t="e">
        <f t="shared" si="3"/>
        <v>#VALUE!</v>
      </c>
      <c r="BA20" s="119" t="e">
        <f t="shared" si="3"/>
        <v>#VALUE!</v>
      </c>
      <c r="BB20" s="119" t="e">
        <f t="shared" si="3"/>
        <v>#VALUE!</v>
      </c>
      <c r="BC20" s="119" t="e">
        <f t="shared" si="3"/>
        <v>#VALUE!</v>
      </c>
      <c r="BD20" s="119" t="e">
        <f t="shared" si="3"/>
        <v>#VALUE!</v>
      </c>
      <c r="BE20" s="119" t="e">
        <f t="shared" si="3"/>
        <v>#VALUE!</v>
      </c>
      <c r="BF20" s="119" t="e">
        <f t="shared" si="3"/>
        <v>#VALUE!</v>
      </c>
      <c r="BG20" s="119" t="e">
        <f t="shared" si="3"/>
        <v>#VALUE!</v>
      </c>
      <c r="BH20" s="119" t="e">
        <f t="shared" si="3"/>
        <v>#VALUE!</v>
      </c>
      <c r="BI20" s="119" t="e">
        <f t="shared" si="3"/>
        <v>#VALUE!</v>
      </c>
      <c r="BJ20" s="119" t="e">
        <f t="shared" si="3"/>
        <v>#VALUE!</v>
      </c>
      <c r="BK20" s="119" t="e">
        <f t="shared" si="3"/>
        <v>#VALUE!</v>
      </c>
      <c r="BL20" s="119" t="e">
        <f t="shared" si="3"/>
        <v>#VALUE!</v>
      </c>
      <c r="BM20" s="119" t="e">
        <f t="shared" si="3"/>
        <v>#VALUE!</v>
      </c>
      <c r="BN20" s="119" t="e">
        <f t="shared" si="3"/>
        <v>#VALUE!</v>
      </c>
      <c r="BO20" s="119" t="e">
        <f t="shared" si="3"/>
        <v>#VALUE!</v>
      </c>
      <c r="BP20" s="119" t="e">
        <f t="shared" si="3"/>
        <v>#VALUE!</v>
      </c>
      <c r="BQ20" s="119" t="e">
        <f t="shared" si="3"/>
        <v>#VALUE!</v>
      </c>
      <c r="BR20" s="119" t="e">
        <f t="shared" si="3"/>
        <v>#VALUE!</v>
      </c>
      <c r="BS20" s="119" t="e">
        <f t="shared" si="3"/>
        <v>#VALUE!</v>
      </c>
    </row>
    <row r="21" spans="1:71" s="279" customFormat="1">
      <c r="A21" s="46"/>
      <c r="C21" s="24" t="s">
        <v>776</v>
      </c>
      <c r="D21" s="352" t="s">
        <v>756</v>
      </c>
      <c r="E21" s="119">
        <f>(1+E11)*(1+E10)*(1+E12)-1</f>
        <v>9.3695178712775995E-3</v>
      </c>
      <c r="F21" s="119">
        <f t="shared" ref="F21:AK21" si="4">(1+F11)*(1+F10)*(1+F12)-1</f>
        <v>9.2851620938343427E-3</v>
      </c>
      <c r="G21" s="119">
        <f t="shared" si="4"/>
        <v>9.2004297790573286E-3</v>
      </c>
      <c r="H21" s="119">
        <f t="shared" si="4"/>
        <v>9.1169342119767904E-3</v>
      </c>
      <c r="I21" s="119">
        <f t="shared" si="4"/>
        <v>9.1010712158727802E-3</v>
      </c>
      <c r="J21" s="119">
        <f t="shared" si="4"/>
        <v>8.7240016344563021E-3</v>
      </c>
      <c r="K21" s="119">
        <f t="shared" si="4"/>
        <v>8.6489485394278809E-3</v>
      </c>
      <c r="L21" s="119">
        <f t="shared" si="4"/>
        <v>8.6074602071237738E-3</v>
      </c>
      <c r="M21" s="119">
        <f t="shared" si="4"/>
        <v>8.5345111627879167E-3</v>
      </c>
      <c r="N21" s="119">
        <f t="shared" si="4"/>
        <v>8.4311400010068649E-3</v>
      </c>
      <c r="O21" s="119">
        <f t="shared" si="4"/>
        <v>8.0471368118535391E-3</v>
      </c>
      <c r="P21" s="119">
        <f t="shared" si="4"/>
        <v>8.014738027310564E-3</v>
      </c>
      <c r="Q21" s="119">
        <f t="shared" si="4"/>
        <v>7.8591001599905841E-3</v>
      </c>
      <c r="R21" s="119">
        <f t="shared" si="4"/>
        <v>7.4920441812564853E-3</v>
      </c>
      <c r="S21" s="119">
        <f t="shared" si="4"/>
        <v>7.0110574464188335E-3</v>
      </c>
      <c r="T21" s="119">
        <f t="shared" si="4"/>
        <v>6.509786012833807E-3</v>
      </c>
      <c r="U21" s="119">
        <f t="shared" si="4"/>
        <v>6.1385003057690124E-3</v>
      </c>
      <c r="V21" s="119">
        <f t="shared" si="4"/>
        <v>5.6839400770150039E-3</v>
      </c>
      <c r="W21" s="119">
        <f t="shared" si="4"/>
        <v>5.1182924956285625E-3</v>
      </c>
      <c r="X21" s="119">
        <f t="shared" si="4"/>
        <v>4.5021997614527187E-3</v>
      </c>
      <c r="Y21" s="119">
        <f t="shared" si="4"/>
        <v>3.7179910876730116E-3</v>
      </c>
      <c r="Z21" s="119">
        <f t="shared" si="4"/>
        <v>3.2362205675544597E-3</v>
      </c>
      <c r="AA21" s="119">
        <f t="shared" si="4"/>
        <v>2.8759649634539919E-3</v>
      </c>
      <c r="AB21" s="119">
        <f t="shared" si="4"/>
        <v>2.7228999364738993E-3</v>
      </c>
      <c r="AC21" s="119">
        <f t="shared" si="4"/>
        <v>2.7743247519966818E-3</v>
      </c>
      <c r="AD21" s="119">
        <f t="shared" si="4"/>
        <v>2.796463239339575E-3</v>
      </c>
      <c r="AE21" s="119">
        <f t="shared" si="4"/>
        <v>2.9049934617511042E-3</v>
      </c>
      <c r="AF21" s="119">
        <f t="shared" si="4"/>
        <v>2.8684662044500264E-3</v>
      </c>
      <c r="AG21" s="119">
        <f t="shared" si="4"/>
        <v>2.6020920451703677E-3</v>
      </c>
      <c r="AH21" s="119">
        <f t="shared" si="4"/>
        <v>2.1657539490074207E-3</v>
      </c>
      <c r="AI21" s="119" t="e">
        <f t="shared" si="4"/>
        <v>#VALUE!</v>
      </c>
      <c r="AJ21" s="119" t="e">
        <f t="shared" si="4"/>
        <v>#VALUE!</v>
      </c>
      <c r="AK21" s="119" t="e">
        <f t="shared" si="4"/>
        <v>#VALUE!</v>
      </c>
      <c r="AL21" s="119" t="e">
        <f t="shared" ref="AL21:BS21" si="5">(1+AL11)*(1+AL10)*(1+AL12)-1</f>
        <v>#VALUE!</v>
      </c>
      <c r="AM21" s="119" t="e">
        <f t="shared" si="5"/>
        <v>#VALUE!</v>
      </c>
      <c r="AN21" s="119" t="e">
        <f t="shared" si="5"/>
        <v>#VALUE!</v>
      </c>
      <c r="AO21" s="119" t="e">
        <f t="shared" si="5"/>
        <v>#VALUE!</v>
      </c>
      <c r="AP21" s="119" t="e">
        <f t="shared" si="5"/>
        <v>#VALUE!</v>
      </c>
      <c r="AQ21" s="119" t="e">
        <f t="shared" si="5"/>
        <v>#VALUE!</v>
      </c>
      <c r="AR21" s="119" t="e">
        <f t="shared" si="5"/>
        <v>#VALUE!</v>
      </c>
      <c r="AS21" s="119" t="e">
        <f t="shared" si="5"/>
        <v>#VALUE!</v>
      </c>
      <c r="AT21" s="119" t="e">
        <f t="shared" si="5"/>
        <v>#VALUE!</v>
      </c>
      <c r="AU21" s="119" t="e">
        <f t="shared" si="5"/>
        <v>#VALUE!</v>
      </c>
      <c r="AV21" s="119" t="e">
        <f t="shared" si="5"/>
        <v>#VALUE!</v>
      </c>
      <c r="AW21" s="119" t="e">
        <f t="shared" si="5"/>
        <v>#VALUE!</v>
      </c>
      <c r="AX21" s="119" t="e">
        <f t="shared" si="5"/>
        <v>#VALUE!</v>
      </c>
      <c r="AY21" s="119" t="e">
        <f t="shared" si="5"/>
        <v>#VALUE!</v>
      </c>
      <c r="AZ21" s="119" t="e">
        <f t="shared" si="5"/>
        <v>#VALUE!</v>
      </c>
      <c r="BA21" s="119" t="e">
        <f t="shared" si="5"/>
        <v>#VALUE!</v>
      </c>
      <c r="BB21" s="119" t="e">
        <f t="shared" si="5"/>
        <v>#VALUE!</v>
      </c>
      <c r="BC21" s="119" t="e">
        <f t="shared" si="5"/>
        <v>#VALUE!</v>
      </c>
      <c r="BD21" s="119" t="e">
        <f t="shared" si="5"/>
        <v>#VALUE!</v>
      </c>
      <c r="BE21" s="119" t="e">
        <f t="shared" si="5"/>
        <v>#VALUE!</v>
      </c>
      <c r="BF21" s="119" t="e">
        <f t="shared" si="5"/>
        <v>#VALUE!</v>
      </c>
      <c r="BG21" s="119" t="e">
        <f t="shared" si="5"/>
        <v>#VALUE!</v>
      </c>
      <c r="BH21" s="119" t="e">
        <f t="shared" si="5"/>
        <v>#VALUE!</v>
      </c>
      <c r="BI21" s="119" t="e">
        <f t="shared" si="5"/>
        <v>#VALUE!</v>
      </c>
      <c r="BJ21" s="119" t="e">
        <f t="shared" si="5"/>
        <v>#VALUE!</v>
      </c>
      <c r="BK21" s="119" t="e">
        <f t="shared" si="5"/>
        <v>#VALUE!</v>
      </c>
      <c r="BL21" s="119" t="e">
        <f t="shared" si="5"/>
        <v>#VALUE!</v>
      </c>
      <c r="BM21" s="119" t="e">
        <f t="shared" si="5"/>
        <v>#VALUE!</v>
      </c>
      <c r="BN21" s="119" t="e">
        <f t="shared" si="5"/>
        <v>#VALUE!</v>
      </c>
      <c r="BO21" s="119" t="e">
        <f t="shared" si="5"/>
        <v>#VALUE!</v>
      </c>
      <c r="BP21" s="119" t="e">
        <f t="shared" si="5"/>
        <v>#VALUE!</v>
      </c>
      <c r="BQ21" s="119" t="e">
        <f t="shared" si="5"/>
        <v>#VALUE!</v>
      </c>
      <c r="BR21" s="119" t="e">
        <f t="shared" si="5"/>
        <v>#VALUE!</v>
      </c>
      <c r="BS21" s="119" t="e">
        <f t="shared" si="5"/>
        <v>#VALUE!</v>
      </c>
    </row>
    <row r="22" spans="1:71" s="279" customFormat="1">
      <c r="A22" s="46" t="s">
        <v>494</v>
      </c>
      <c r="B22" s="1"/>
      <c r="C22" s="355" t="s">
        <v>732</v>
      </c>
      <c r="D22" s="352" t="s">
        <v>768</v>
      </c>
      <c r="E22" s="120"/>
      <c r="F22" s="120">
        <f>((1-$D$3)+(E16/E27))/(1+F21)-1</f>
        <v>-5.8385770449925767E-3</v>
      </c>
      <c r="G22" s="120">
        <f t="shared" ref="G22:AK22" si="6">((1-$D$3)+(F16/F27))/(1+G21)-1</f>
        <v>-6.6558161818852657E-3</v>
      </c>
      <c r="H22" s="120">
        <f t="shared" si="6"/>
        <v>-7.4182507150546417E-3</v>
      </c>
      <c r="I22" s="120">
        <f t="shared" si="6"/>
        <v>-8.1960204137926373E-3</v>
      </c>
      <c r="J22" s="120">
        <f t="shared" si="6"/>
        <v>-8.5720047248931674E-3</v>
      </c>
      <c r="K22" s="120">
        <f t="shared" si="6"/>
        <v>-9.2019417223277999E-3</v>
      </c>
      <c r="L22" s="120">
        <f t="shared" si="6"/>
        <v>-9.8253015330693749E-3</v>
      </c>
      <c r="M22" s="120">
        <f t="shared" si="6"/>
        <v>-1.0381315965253268E-2</v>
      </c>
      <c r="N22" s="120">
        <f t="shared" si="6"/>
        <v>-1.0873824667587129E-2</v>
      </c>
      <c r="O22" s="120">
        <f t="shared" si="6"/>
        <v>-1.1059955265070087E-2</v>
      </c>
      <c r="P22" s="120">
        <f t="shared" si="6"/>
        <v>-1.1562128897436019E-2</v>
      </c>
      <c r="Q22" s="120">
        <f t="shared" si="6"/>
        <v>-1.1916597345304369E-2</v>
      </c>
      <c r="R22" s="120">
        <f t="shared" si="6"/>
        <v>-1.2038826537657643E-2</v>
      </c>
      <c r="S22" s="120">
        <f t="shared" si="6"/>
        <v>-1.2025992940598029E-2</v>
      </c>
      <c r="T22" s="120">
        <f t="shared" si="6"/>
        <v>-1.1971384852650702E-2</v>
      </c>
      <c r="U22" s="120">
        <f t="shared" si="6"/>
        <v>-1.2023934790882818E-2</v>
      </c>
      <c r="V22" s="120">
        <f t="shared" si="6"/>
        <v>-1.1975569168330646E-2</v>
      </c>
      <c r="W22" s="120">
        <f t="shared" si="6"/>
        <v>-1.1799988111115156E-2</v>
      </c>
      <c r="X22" s="120">
        <f t="shared" si="6"/>
        <v>-1.1557692125117924E-2</v>
      </c>
      <c r="Y22" s="120">
        <f t="shared" si="6"/>
        <v>-1.1133616957739623E-2</v>
      </c>
      <c r="Z22" s="120">
        <f t="shared" si="6"/>
        <v>-1.099215469954351E-2</v>
      </c>
      <c r="AA22" s="120">
        <f t="shared" si="6"/>
        <v>-1.0956307270749144E-2</v>
      </c>
      <c r="AB22" s="120">
        <f t="shared" si="6"/>
        <v>-1.1111500697938537E-2</v>
      </c>
      <c r="AC22" s="120">
        <f t="shared" si="6"/>
        <v>-1.1455803558265698E-2</v>
      </c>
      <c r="AD22" s="120">
        <f t="shared" si="6"/>
        <v>-1.1759333294543484E-2</v>
      </c>
      <c r="AE22" s="120">
        <f t="shared" si="6"/>
        <v>-1.2136713362741913E-2</v>
      </c>
      <c r="AF22" s="120">
        <f t="shared" si="6"/>
        <v>-1.2360533736781809E-2</v>
      </c>
      <c r="AG22" s="120">
        <f t="shared" si="6"/>
        <v>-1.2347909855457639E-2</v>
      </c>
      <c r="AH22" s="120">
        <f t="shared" si="6"/>
        <v>-1.2158191370127303E-2</v>
      </c>
      <c r="AI22" s="120" t="e">
        <f t="shared" si="6"/>
        <v>#VALUE!</v>
      </c>
      <c r="AJ22" s="120" t="e">
        <f t="shared" si="6"/>
        <v>#VALUE!</v>
      </c>
      <c r="AK22" s="120" t="e">
        <f t="shared" si="6"/>
        <v>#VALUE!</v>
      </c>
      <c r="AL22" s="120" t="e">
        <f t="shared" ref="AL22" si="7">((1-$D$3)+(AK16/AK27))/(1+AL21)-1</f>
        <v>#VALUE!</v>
      </c>
      <c r="AM22" s="120" t="e">
        <f t="shared" ref="AM22" si="8">((1-$D$3)+(AL16/AL27))/(1+AM21)-1</f>
        <v>#VALUE!</v>
      </c>
      <c r="AN22" s="120" t="e">
        <f t="shared" ref="AN22" si="9">((1-$D$3)+(AM16/AM27))/(1+AN21)-1</f>
        <v>#VALUE!</v>
      </c>
      <c r="AO22" s="120" t="e">
        <f t="shared" ref="AO22" si="10">((1-$D$3)+(AN16/AN27))/(1+AO21)-1</f>
        <v>#VALUE!</v>
      </c>
      <c r="AP22" s="120" t="e">
        <f t="shared" ref="AP22" si="11">((1-$D$3)+(AO16/AO27))/(1+AP21)-1</f>
        <v>#VALUE!</v>
      </c>
      <c r="AQ22" s="120" t="e">
        <f t="shared" ref="AQ22" si="12">((1-$D$3)+(AP16/AP27))/(1+AQ21)-1</f>
        <v>#VALUE!</v>
      </c>
      <c r="AR22" s="120" t="e">
        <f t="shared" ref="AR22" si="13">((1-$D$3)+(AQ16/AQ27))/(1+AR21)-1</f>
        <v>#VALUE!</v>
      </c>
      <c r="AS22" s="120" t="e">
        <f t="shared" ref="AS22" si="14">((1-$D$3)+(AR16/AR27))/(1+AS21)-1</f>
        <v>#VALUE!</v>
      </c>
      <c r="AT22" s="120" t="e">
        <f t="shared" ref="AT22" si="15">((1-$D$3)+(AS16/AS27))/(1+AT21)-1</f>
        <v>#VALUE!</v>
      </c>
      <c r="AU22" s="120" t="e">
        <f t="shared" ref="AU22" si="16">((1-$D$3)+(AT16/AT27))/(1+AU21)-1</f>
        <v>#VALUE!</v>
      </c>
      <c r="AV22" s="120" t="e">
        <f t="shared" ref="AV22" si="17">((1-$D$3)+(AU16/AU27))/(1+AV21)-1</f>
        <v>#VALUE!</v>
      </c>
      <c r="AW22" s="120" t="e">
        <f t="shared" ref="AW22" si="18">((1-$D$3)+(AV16/AV27))/(1+AW21)-1</f>
        <v>#VALUE!</v>
      </c>
      <c r="AX22" s="120" t="e">
        <f t="shared" ref="AX22" si="19">((1-$D$3)+(AW16/AW27))/(1+AX21)-1</f>
        <v>#VALUE!</v>
      </c>
      <c r="AY22" s="120" t="e">
        <f t="shared" ref="AY22" si="20">((1-$D$3)+(AX16/AX27))/(1+AY21)-1</f>
        <v>#VALUE!</v>
      </c>
      <c r="AZ22" s="120" t="e">
        <f t="shared" ref="AZ22" si="21">((1-$D$3)+(AY16/AY27))/(1+AZ21)-1</f>
        <v>#VALUE!</v>
      </c>
      <c r="BA22" s="120" t="e">
        <f t="shared" ref="BA22" si="22">((1-$D$3)+(AZ16/AZ27))/(1+BA21)-1</f>
        <v>#VALUE!</v>
      </c>
      <c r="BB22" s="120" t="e">
        <f t="shared" ref="BB22" si="23">((1-$D$3)+(BA16/BA27))/(1+BB21)-1</f>
        <v>#VALUE!</v>
      </c>
      <c r="BC22" s="120" t="e">
        <f t="shared" ref="BC22" si="24">((1-$D$3)+(BB16/BB27))/(1+BC21)-1</f>
        <v>#VALUE!</v>
      </c>
      <c r="BD22" s="120" t="e">
        <f t="shared" ref="BD22" si="25">((1-$D$3)+(BC16/BC27))/(1+BD21)-1</f>
        <v>#VALUE!</v>
      </c>
      <c r="BE22" s="120" t="e">
        <f t="shared" ref="BE22" si="26">((1-$D$3)+(BD16/BD27))/(1+BE21)-1</f>
        <v>#VALUE!</v>
      </c>
      <c r="BF22" s="120" t="e">
        <f t="shared" ref="BF22" si="27">((1-$D$3)+(BE16/BE27))/(1+BF21)-1</f>
        <v>#VALUE!</v>
      </c>
      <c r="BG22" s="120" t="e">
        <f t="shared" ref="BG22" si="28">((1-$D$3)+(BF16/BF27))/(1+BG21)-1</f>
        <v>#VALUE!</v>
      </c>
      <c r="BH22" s="120" t="e">
        <f t="shared" ref="BH22" si="29">((1-$D$3)+(BG16/BG27))/(1+BH21)-1</f>
        <v>#VALUE!</v>
      </c>
      <c r="BI22" s="120" t="e">
        <f t="shared" ref="BI22" si="30">((1-$D$3)+(BH16/BH27))/(1+BI21)-1</f>
        <v>#VALUE!</v>
      </c>
      <c r="BJ22" s="120" t="e">
        <f t="shared" ref="BJ22" si="31">((1-$D$3)+(BI16/BI27))/(1+BJ21)-1</f>
        <v>#VALUE!</v>
      </c>
      <c r="BK22" s="120" t="e">
        <f t="shared" ref="BK22" si="32">((1-$D$3)+(BJ16/BJ27))/(1+BK21)-1</f>
        <v>#VALUE!</v>
      </c>
      <c r="BL22" s="120" t="e">
        <f t="shared" ref="BL22" si="33">((1-$D$3)+(BK16/BK27))/(1+BL21)-1</f>
        <v>#VALUE!</v>
      </c>
      <c r="BM22" s="120" t="e">
        <f t="shared" ref="BM22" si="34">((1-$D$3)+(BL16/BL27))/(1+BM21)-1</f>
        <v>#VALUE!</v>
      </c>
      <c r="BN22" s="120" t="e">
        <f t="shared" ref="BN22" si="35">((1-$D$3)+(BM16/BM27))/(1+BN21)-1</f>
        <v>#VALUE!</v>
      </c>
      <c r="BO22" s="120" t="e">
        <f t="shared" ref="BO22" si="36">((1-$D$3)+(BN16/BN27))/(1+BO21)-1</f>
        <v>#VALUE!</v>
      </c>
      <c r="BP22" s="120" t="e">
        <f t="shared" ref="BP22" si="37">((1-$D$3)+(BO16/BO27))/(1+BP21)-1</f>
        <v>#VALUE!</v>
      </c>
      <c r="BQ22" s="120" t="e">
        <f t="shared" ref="BQ22" si="38">((1-$D$3)+(BP16/BP27))/(1+BQ21)-1</f>
        <v>#VALUE!</v>
      </c>
      <c r="BR22" s="120" t="e">
        <f t="shared" ref="BR22" si="39">((1-$D$3)+(BQ16/BQ27))/(1+BR21)-1</f>
        <v>#VALUE!</v>
      </c>
      <c r="BS22" s="120" t="e">
        <f t="shared" ref="BS22" si="40">((1-$D$3)+(BR16/BR27))/(1+BS21)-1</f>
        <v>#VALUE!</v>
      </c>
    </row>
    <row r="23" spans="1:71" s="279" customFormat="1">
      <c r="A23" s="46"/>
      <c r="B23" s="1"/>
      <c r="C23" s="53" t="s">
        <v>784</v>
      </c>
      <c r="D23" s="352" t="s">
        <v>782</v>
      </c>
      <c r="E23" s="119"/>
      <c r="F23" s="119">
        <f>((1+F20)/((1+F9)*(1+F21)^((1-$D$4)*$B$2)*(1+F22)^(1-$D$2-$D$4*$B$2)*(1+F8)^$D$2))^(1/$B$2)-1</f>
        <v>-0.14817744646953435</v>
      </c>
      <c r="G23" s="119">
        <f t="shared" ref="G23:AK23" si="41">((1+G20)/((1+G9)*(1+G21)^((1-$D$4)*$B$2)*(1+G22)^(1-$D$2-$D$4*$B$2)*(1+G8)^$D$2))^(1/$B$2)-1</f>
        <v>-0.14657640242850656</v>
      </c>
      <c r="H23" s="119">
        <f t="shared" si="41"/>
        <v>-0.14505694808704861</v>
      </c>
      <c r="I23" s="119">
        <f t="shared" si="41"/>
        <v>-0.14384923411907835</v>
      </c>
      <c r="J23" s="119">
        <f t="shared" si="41"/>
        <v>-0.1414172870996</v>
      </c>
      <c r="K23" s="119">
        <f t="shared" si="41"/>
        <v>-0.14012219212649968</v>
      </c>
      <c r="L23" s="119">
        <f t="shared" si="41"/>
        <v>-0.1390027197766901</v>
      </c>
      <c r="M23" s="119">
        <f t="shared" si="41"/>
        <v>-0.13782174402242708</v>
      </c>
      <c r="N23" s="119">
        <f t="shared" si="41"/>
        <v>-0.13657873809321863</v>
      </c>
      <c r="O23" s="119">
        <f t="shared" si="41"/>
        <v>-0.1343680719794127</v>
      </c>
      <c r="P23" s="119">
        <f t="shared" si="41"/>
        <v>-0.13346404729310124</v>
      </c>
      <c r="Q23" s="119">
        <f t="shared" si="41"/>
        <v>-0.13215293523286609</v>
      </c>
      <c r="R23" s="119">
        <f t="shared" si="41"/>
        <v>-0.13011032066470718</v>
      </c>
      <c r="S23" s="119">
        <f t="shared" si="41"/>
        <v>-0.12768246540407668</v>
      </c>
      <c r="T23" s="119">
        <f t="shared" si="41"/>
        <v>-0.12520519918402651</v>
      </c>
      <c r="U23" s="119">
        <f t="shared" si="41"/>
        <v>-0.12322608929221768</v>
      </c>
      <c r="V23" s="119">
        <f t="shared" si="41"/>
        <v>-0.12096479214548794</v>
      </c>
      <c r="W23" s="119">
        <f t="shared" si="41"/>
        <v>-0.11831452669422871</v>
      </c>
      <c r="X23" s="119">
        <f t="shared" si="41"/>
        <v>-0.11549377718994713</v>
      </c>
      <c r="Y23" s="119">
        <f t="shared" si="41"/>
        <v>-0.11206208952766106</v>
      </c>
      <c r="Z23" s="119">
        <f t="shared" si="41"/>
        <v>-0.10976522205504757</v>
      </c>
      <c r="AA23" s="119">
        <f t="shared" si="41"/>
        <v>-0.10793685300764122</v>
      </c>
      <c r="AB23" s="119">
        <f t="shared" si="41"/>
        <v>-0.10689971949372934</v>
      </c>
      <c r="AC23" s="119">
        <f t="shared" si="41"/>
        <v>-0.10664573175724834</v>
      </c>
      <c r="AD23" s="119">
        <f t="shared" si="41"/>
        <v>-0.10630000362134862</v>
      </c>
      <c r="AE23" s="119">
        <f t="shared" si="41"/>
        <v>-0.10629450686421071</v>
      </c>
      <c r="AF23" s="119">
        <f t="shared" si="41"/>
        <v>-0.10576208261608999</v>
      </c>
      <c r="AG23" s="119">
        <f t="shared" si="41"/>
        <v>-0.10438288958715303</v>
      </c>
      <c r="AH23" s="119">
        <f t="shared" si="41"/>
        <v>-0.10237682423591643</v>
      </c>
      <c r="AI23" s="119" t="e">
        <f t="shared" si="41"/>
        <v>#VALUE!</v>
      </c>
      <c r="AJ23" s="119" t="e">
        <f t="shared" si="41"/>
        <v>#VALUE!</v>
      </c>
      <c r="AK23" s="119" t="e">
        <f t="shared" si="41"/>
        <v>#VALUE!</v>
      </c>
      <c r="AL23" s="119" t="e">
        <f t="shared" ref="AL23:BS23" si="42">((1+AL20)/((1+AL9)*(1+AL21)^((1-$D$4)*$B$2)*(1+AL22)^(1-$D$2-$D$4*$B$2)*(1+AL8)^$D$2))^(1/$B$2)-1</f>
        <v>#VALUE!</v>
      </c>
      <c r="AM23" s="119" t="e">
        <f t="shared" si="42"/>
        <v>#VALUE!</v>
      </c>
      <c r="AN23" s="119" t="e">
        <f t="shared" si="42"/>
        <v>#VALUE!</v>
      </c>
      <c r="AO23" s="119" t="e">
        <f t="shared" si="42"/>
        <v>#VALUE!</v>
      </c>
      <c r="AP23" s="119" t="e">
        <f t="shared" si="42"/>
        <v>#VALUE!</v>
      </c>
      <c r="AQ23" s="119" t="e">
        <f t="shared" si="42"/>
        <v>#VALUE!</v>
      </c>
      <c r="AR23" s="119" t="e">
        <f t="shared" si="42"/>
        <v>#VALUE!</v>
      </c>
      <c r="AS23" s="119" t="e">
        <f t="shared" si="42"/>
        <v>#VALUE!</v>
      </c>
      <c r="AT23" s="119" t="e">
        <f t="shared" si="42"/>
        <v>#VALUE!</v>
      </c>
      <c r="AU23" s="119" t="e">
        <f t="shared" si="42"/>
        <v>#VALUE!</v>
      </c>
      <c r="AV23" s="119" t="e">
        <f t="shared" si="42"/>
        <v>#VALUE!</v>
      </c>
      <c r="AW23" s="119" t="e">
        <f t="shared" si="42"/>
        <v>#VALUE!</v>
      </c>
      <c r="AX23" s="119" t="e">
        <f t="shared" si="42"/>
        <v>#VALUE!</v>
      </c>
      <c r="AY23" s="119" t="e">
        <f t="shared" si="42"/>
        <v>#VALUE!</v>
      </c>
      <c r="AZ23" s="119" t="e">
        <f t="shared" si="42"/>
        <v>#VALUE!</v>
      </c>
      <c r="BA23" s="119" t="e">
        <f t="shared" si="42"/>
        <v>#VALUE!</v>
      </c>
      <c r="BB23" s="119" t="e">
        <f t="shared" si="42"/>
        <v>#VALUE!</v>
      </c>
      <c r="BC23" s="119" t="e">
        <f t="shared" si="42"/>
        <v>#VALUE!</v>
      </c>
      <c r="BD23" s="119" t="e">
        <f t="shared" si="42"/>
        <v>#VALUE!</v>
      </c>
      <c r="BE23" s="119" t="e">
        <f t="shared" si="42"/>
        <v>#VALUE!</v>
      </c>
      <c r="BF23" s="119" t="e">
        <f t="shared" si="42"/>
        <v>#VALUE!</v>
      </c>
      <c r="BG23" s="119" t="e">
        <f t="shared" si="42"/>
        <v>#VALUE!</v>
      </c>
      <c r="BH23" s="119" t="e">
        <f t="shared" si="42"/>
        <v>#VALUE!</v>
      </c>
      <c r="BI23" s="119" t="e">
        <f t="shared" si="42"/>
        <v>#VALUE!</v>
      </c>
      <c r="BJ23" s="119" t="e">
        <f t="shared" si="42"/>
        <v>#VALUE!</v>
      </c>
      <c r="BK23" s="119" t="e">
        <f t="shared" si="42"/>
        <v>#VALUE!</v>
      </c>
      <c r="BL23" s="119" t="e">
        <f t="shared" si="42"/>
        <v>#VALUE!</v>
      </c>
      <c r="BM23" s="119" t="e">
        <f t="shared" si="42"/>
        <v>#VALUE!</v>
      </c>
      <c r="BN23" s="119" t="e">
        <f t="shared" si="42"/>
        <v>#VALUE!</v>
      </c>
      <c r="BO23" s="119" t="e">
        <f t="shared" si="42"/>
        <v>#VALUE!</v>
      </c>
      <c r="BP23" s="119" t="e">
        <f t="shared" si="42"/>
        <v>#VALUE!</v>
      </c>
      <c r="BQ23" s="119" t="e">
        <f t="shared" si="42"/>
        <v>#VALUE!</v>
      </c>
      <c r="BR23" s="119" t="e">
        <f t="shared" si="42"/>
        <v>#VALUE!</v>
      </c>
      <c r="BS23" s="119" t="e">
        <f t="shared" si="42"/>
        <v>#VALUE!</v>
      </c>
    </row>
    <row r="24" spans="1:71" s="279" customFormat="1">
      <c r="A24" s="46"/>
      <c r="B24" s="1"/>
      <c r="C24" s="353" t="s">
        <v>754</v>
      </c>
      <c r="D24" s="351" t="s">
        <v>774</v>
      </c>
      <c r="E24" s="386">
        <f>E17</f>
        <v>0.7212674617767334</v>
      </c>
      <c r="F24" s="386">
        <f>(1+F26)*E24</f>
        <v>0.7212674617767334</v>
      </c>
      <c r="G24" s="386">
        <f t="shared" ref="G24:AK24" si="43">(1+G26)*F24</f>
        <v>0.7212674617767334</v>
      </c>
      <c r="H24" s="386">
        <f t="shared" si="43"/>
        <v>0.7212674617767334</v>
      </c>
      <c r="I24" s="386">
        <f t="shared" si="43"/>
        <v>0.7212674617767334</v>
      </c>
      <c r="J24" s="386">
        <f t="shared" si="43"/>
        <v>0.7212674617767334</v>
      </c>
      <c r="K24" s="386">
        <f t="shared" si="43"/>
        <v>0.7212674617767334</v>
      </c>
      <c r="L24" s="386">
        <f t="shared" si="43"/>
        <v>0.7212674617767334</v>
      </c>
      <c r="M24" s="386">
        <f t="shared" si="43"/>
        <v>0.7212674617767334</v>
      </c>
      <c r="N24" s="386">
        <f t="shared" si="43"/>
        <v>0.7212674617767334</v>
      </c>
      <c r="O24" s="386">
        <f t="shared" si="43"/>
        <v>0.7212674617767334</v>
      </c>
      <c r="P24" s="386">
        <f t="shared" si="43"/>
        <v>0.7212674617767334</v>
      </c>
      <c r="Q24" s="386">
        <f t="shared" si="43"/>
        <v>0.7212674617767334</v>
      </c>
      <c r="R24" s="386">
        <f t="shared" si="43"/>
        <v>0.7212674617767334</v>
      </c>
      <c r="S24" s="386">
        <f t="shared" si="43"/>
        <v>0.7212674617767334</v>
      </c>
      <c r="T24" s="386">
        <f t="shared" si="43"/>
        <v>0.7212674617767334</v>
      </c>
      <c r="U24" s="386">
        <f t="shared" si="43"/>
        <v>0.7212674617767334</v>
      </c>
      <c r="V24" s="386">
        <f t="shared" si="43"/>
        <v>0.7212674617767334</v>
      </c>
      <c r="W24" s="386">
        <f t="shared" si="43"/>
        <v>0.7212674617767334</v>
      </c>
      <c r="X24" s="386">
        <f t="shared" si="43"/>
        <v>0.7212674617767334</v>
      </c>
      <c r="Y24" s="386">
        <f t="shared" si="43"/>
        <v>0.7212674617767334</v>
      </c>
      <c r="Z24" s="386">
        <f t="shared" si="43"/>
        <v>0.7212674617767334</v>
      </c>
      <c r="AA24" s="386">
        <f t="shared" si="43"/>
        <v>0.7212674617767334</v>
      </c>
      <c r="AB24" s="386">
        <f t="shared" si="43"/>
        <v>0.7212674617767334</v>
      </c>
      <c r="AC24" s="386">
        <f t="shared" si="43"/>
        <v>0.7212674617767334</v>
      </c>
      <c r="AD24" s="386">
        <f t="shared" si="43"/>
        <v>0.7212674617767334</v>
      </c>
      <c r="AE24" s="386">
        <f t="shared" si="43"/>
        <v>0.7212674617767334</v>
      </c>
      <c r="AF24" s="386">
        <f t="shared" si="43"/>
        <v>0.7212674617767334</v>
      </c>
      <c r="AG24" s="386">
        <f t="shared" si="43"/>
        <v>0.7212674617767334</v>
      </c>
      <c r="AH24" s="386">
        <f t="shared" si="43"/>
        <v>0.7212674617767334</v>
      </c>
      <c r="AI24" s="386" t="e">
        <f t="shared" si="43"/>
        <v>#VALUE!</v>
      </c>
      <c r="AJ24" s="386" t="e">
        <f t="shared" si="43"/>
        <v>#VALUE!</v>
      </c>
      <c r="AK24" s="386" t="e">
        <f t="shared" si="43"/>
        <v>#VALUE!</v>
      </c>
      <c r="AL24" s="386" t="e">
        <f t="shared" ref="AL24" si="44">(1+AL26)*AK24</f>
        <v>#VALUE!</v>
      </c>
      <c r="AM24" s="386" t="e">
        <f t="shared" ref="AM24" si="45">(1+AM26)*AL24</f>
        <v>#VALUE!</v>
      </c>
      <c r="AN24" s="386" t="e">
        <f t="shared" ref="AN24" si="46">(1+AN26)*AM24</f>
        <v>#VALUE!</v>
      </c>
      <c r="AO24" s="386" t="e">
        <f t="shared" ref="AO24" si="47">(1+AO26)*AN24</f>
        <v>#VALUE!</v>
      </c>
      <c r="AP24" s="386" t="e">
        <f t="shared" ref="AP24" si="48">(1+AP26)*AO24</f>
        <v>#VALUE!</v>
      </c>
      <c r="AQ24" s="386" t="e">
        <f t="shared" ref="AQ24" si="49">(1+AQ26)*AP24</f>
        <v>#VALUE!</v>
      </c>
      <c r="AR24" s="386" t="e">
        <f t="shared" ref="AR24" si="50">(1+AR26)*AQ24</f>
        <v>#VALUE!</v>
      </c>
      <c r="AS24" s="386" t="e">
        <f t="shared" ref="AS24" si="51">(1+AS26)*AR24</f>
        <v>#VALUE!</v>
      </c>
      <c r="AT24" s="386" t="e">
        <f t="shared" ref="AT24" si="52">(1+AT26)*AS24</f>
        <v>#VALUE!</v>
      </c>
      <c r="AU24" s="386" t="e">
        <f t="shared" ref="AU24" si="53">(1+AU26)*AT24</f>
        <v>#VALUE!</v>
      </c>
      <c r="AV24" s="386" t="e">
        <f t="shared" ref="AV24" si="54">(1+AV26)*AU24</f>
        <v>#VALUE!</v>
      </c>
      <c r="AW24" s="386" t="e">
        <f t="shared" ref="AW24" si="55">(1+AW26)*AV24</f>
        <v>#VALUE!</v>
      </c>
      <c r="AX24" s="386" t="e">
        <f t="shared" ref="AX24" si="56">(1+AX26)*AW24</f>
        <v>#VALUE!</v>
      </c>
      <c r="AY24" s="386" t="e">
        <f t="shared" ref="AY24" si="57">(1+AY26)*AX24</f>
        <v>#VALUE!</v>
      </c>
      <c r="AZ24" s="386" t="e">
        <f t="shared" ref="AZ24" si="58">(1+AZ26)*AY24</f>
        <v>#VALUE!</v>
      </c>
      <c r="BA24" s="386" t="e">
        <f t="shared" ref="BA24" si="59">(1+BA26)*AZ24</f>
        <v>#VALUE!</v>
      </c>
      <c r="BB24" s="386" t="e">
        <f t="shared" ref="BB24" si="60">(1+BB26)*BA24</f>
        <v>#VALUE!</v>
      </c>
      <c r="BC24" s="386" t="e">
        <f t="shared" ref="BC24" si="61">(1+BC26)*BB24</f>
        <v>#VALUE!</v>
      </c>
      <c r="BD24" s="386" t="e">
        <f t="shared" ref="BD24" si="62">(1+BD26)*BC24</f>
        <v>#VALUE!</v>
      </c>
      <c r="BE24" s="386" t="e">
        <f t="shared" ref="BE24" si="63">(1+BE26)*BD24</f>
        <v>#VALUE!</v>
      </c>
      <c r="BF24" s="386" t="e">
        <f t="shared" ref="BF24" si="64">(1+BF26)*BE24</f>
        <v>#VALUE!</v>
      </c>
      <c r="BG24" s="386" t="e">
        <f t="shared" ref="BG24" si="65">(1+BG26)*BF24</f>
        <v>#VALUE!</v>
      </c>
      <c r="BH24" s="386" t="e">
        <f t="shared" ref="BH24" si="66">(1+BH26)*BG24</f>
        <v>#VALUE!</v>
      </c>
      <c r="BI24" s="386" t="e">
        <f t="shared" ref="BI24" si="67">(1+BI26)*BH24</f>
        <v>#VALUE!</v>
      </c>
      <c r="BJ24" s="386" t="e">
        <f t="shared" ref="BJ24" si="68">(1+BJ26)*BI24</f>
        <v>#VALUE!</v>
      </c>
      <c r="BK24" s="386" t="e">
        <f t="shared" ref="BK24" si="69">(1+BK26)*BJ24</f>
        <v>#VALUE!</v>
      </c>
      <c r="BL24" s="386" t="e">
        <f t="shared" ref="BL24" si="70">(1+BL26)*BK24</f>
        <v>#VALUE!</v>
      </c>
      <c r="BM24" s="386" t="e">
        <f t="shared" ref="BM24" si="71">(1+BM26)*BL24</f>
        <v>#VALUE!</v>
      </c>
      <c r="BN24" s="386" t="e">
        <f t="shared" ref="BN24" si="72">(1+BN26)*BM24</f>
        <v>#VALUE!</v>
      </c>
      <c r="BO24" s="386" t="e">
        <f t="shared" ref="BO24" si="73">(1+BO26)*BN24</f>
        <v>#VALUE!</v>
      </c>
      <c r="BP24" s="386" t="e">
        <f t="shared" ref="BP24" si="74">(1+BP26)*BO24</f>
        <v>#VALUE!</v>
      </c>
      <c r="BQ24" s="386" t="e">
        <f t="shared" ref="BQ24" si="75">(1+BQ26)*BP24</f>
        <v>#VALUE!</v>
      </c>
      <c r="BR24" s="386" t="e">
        <f t="shared" ref="BR24" si="76">(1+BR26)*BQ24</f>
        <v>#VALUE!</v>
      </c>
      <c r="BS24" s="386" t="e">
        <f t="shared" ref="BS24" si="77">(1+BS26)*BR24</f>
        <v>#VALUE!</v>
      </c>
    </row>
    <row r="25" spans="1:71" s="279" customFormat="1">
      <c r="A25" s="46"/>
      <c r="B25" s="1"/>
      <c r="C25" s="52" t="s">
        <v>764</v>
      </c>
      <c r="D25" s="352" t="s">
        <v>783</v>
      </c>
      <c r="E25" s="126">
        <f>((1+F23)*(1+F21)-(1-$E$1))*E28/(E17/E24)</f>
        <v>-8.052607905998764E-2</v>
      </c>
      <c r="F25" s="126">
        <f>((1+G23)*(1+G21)-(1-$E$1))*F28/(F17/F24)</f>
        <v>-6.9574947406058671E-2</v>
      </c>
      <c r="G25" s="126">
        <f t="shared" ref="G25:AK25" si="78">((1+H23)*(1+H21)-(1-$E$1))*G28/(G17/G24)</f>
        <v>-6.0252764373128376E-2</v>
      </c>
      <c r="H25" s="126">
        <f t="shared" si="78"/>
        <v>-5.2376030791251624E-2</v>
      </c>
      <c r="I25" s="126">
        <f t="shared" si="78"/>
        <v>-4.5220459260306947E-2</v>
      </c>
      <c r="J25" s="126">
        <f t="shared" si="78"/>
        <v>-3.9436000455337961E-2</v>
      </c>
      <c r="K25" s="126">
        <f t="shared" si="78"/>
        <v>-3.4482465918384823E-2</v>
      </c>
      <c r="L25" s="126">
        <f t="shared" si="78"/>
        <v>-3.0176745327566413E-2</v>
      </c>
      <c r="M25" s="126">
        <f t="shared" si="78"/>
        <v>-2.6431485116440386E-2</v>
      </c>
      <c r="N25" s="126">
        <f t="shared" si="78"/>
        <v>-2.3022397542285921E-2</v>
      </c>
      <c r="O25" s="126">
        <f t="shared" si="78"/>
        <v>-2.0283451530366123E-2</v>
      </c>
      <c r="P25" s="126">
        <f t="shared" si="78"/>
        <v>-1.7835850768552642E-2</v>
      </c>
      <c r="Q25" s="126">
        <f t="shared" si="78"/>
        <v>-1.5619560571957387E-2</v>
      </c>
      <c r="R25" s="126">
        <f t="shared" si="78"/>
        <v>-1.3663382260310655E-2</v>
      </c>
      <c r="S25" s="126">
        <f t="shared" si="78"/>
        <v>-1.1971493826475563E-2</v>
      </c>
      <c r="T25" s="126">
        <f t="shared" si="78"/>
        <v>-1.0551189126655541E-2</v>
      </c>
      <c r="U25" s="126">
        <f t="shared" si="78"/>
        <v>-9.2940335045750451E-3</v>
      </c>
      <c r="V25" s="126">
        <f t="shared" si="78"/>
        <v>-8.1755750458263454E-3</v>
      </c>
      <c r="W25" s="126">
        <f t="shared" si="78"/>
        <v>-7.1957706988900636E-3</v>
      </c>
      <c r="X25" s="126">
        <f t="shared" si="78"/>
        <v>-6.3130249817197771E-3</v>
      </c>
      <c r="Y25" s="126">
        <f t="shared" si="78"/>
        <v>-5.6068019586128295E-3</v>
      </c>
      <c r="Z25" s="126">
        <f t="shared" si="78"/>
        <v>-5.009073322165384E-3</v>
      </c>
      <c r="AA25" s="126">
        <f t="shared" si="78"/>
        <v>-4.5138107020511898E-3</v>
      </c>
      <c r="AB25" s="126">
        <f t="shared" si="78"/>
        <v>-4.1005253110803436E-3</v>
      </c>
      <c r="AC25" s="126">
        <f t="shared" si="78"/>
        <v>-3.723357443044049E-3</v>
      </c>
      <c r="AD25" s="126">
        <f t="shared" si="78"/>
        <v>-3.3929004774679744E-3</v>
      </c>
      <c r="AE25" s="126">
        <f t="shared" si="78"/>
        <v>-3.0773701382732824E-3</v>
      </c>
      <c r="AF25" s="126">
        <f t="shared" si="78"/>
        <v>-2.7709195678991571E-3</v>
      </c>
      <c r="AG25" s="126">
        <f t="shared" si="78"/>
        <v>-2.4830193871261085E-3</v>
      </c>
      <c r="AH25" s="126" t="e">
        <f t="shared" si="78"/>
        <v>#VALUE!</v>
      </c>
      <c r="AI25" s="126" t="e">
        <f t="shared" si="78"/>
        <v>#VALUE!</v>
      </c>
      <c r="AJ25" s="126" t="e">
        <f t="shared" si="78"/>
        <v>#VALUE!</v>
      </c>
      <c r="AK25" s="126" t="e">
        <f t="shared" si="78"/>
        <v>#VALUE!</v>
      </c>
      <c r="AL25" s="126" t="e">
        <f t="shared" ref="AL25" si="79">((1+AM23)*(1+AM21)-(1-$E$1))*AL28/(AL17/AL24)</f>
        <v>#VALUE!</v>
      </c>
      <c r="AM25" s="126" t="e">
        <f t="shared" ref="AM25" si="80">((1+AN23)*(1+AN21)-(1-$E$1))*AM28/(AM17/AM24)</f>
        <v>#VALUE!</v>
      </c>
      <c r="AN25" s="126" t="e">
        <f t="shared" ref="AN25" si="81">((1+AO23)*(1+AO21)-(1-$E$1))*AN28/(AN17/AN24)</f>
        <v>#VALUE!</v>
      </c>
      <c r="AO25" s="126" t="e">
        <f t="shared" ref="AO25" si="82">((1+AP23)*(1+AP21)-(1-$E$1))*AO28/(AO17/AO24)</f>
        <v>#VALUE!</v>
      </c>
      <c r="AP25" s="126" t="e">
        <f t="shared" ref="AP25" si="83">((1+AQ23)*(1+AQ21)-(1-$E$1))*AP28/(AP17/AP24)</f>
        <v>#VALUE!</v>
      </c>
      <c r="AQ25" s="126" t="e">
        <f t="shared" ref="AQ25" si="84">((1+AR23)*(1+AR21)-(1-$E$1))*AQ28/(AQ17/AQ24)</f>
        <v>#VALUE!</v>
      </c>
      <c r="AR25" s="126" t="e">
        <f t="shared" ref="AR25" si="85">((1+AS23)*(1+AS21)-(1-$E$1))*AR28/(AR17/AR24)</f>
        <v>#VALUE!</v>
      </c>
      <c r="AS25" s="126" t="e">
        <f t="shared" ref="AS25" si="86">((1+AT23)*(1+AT21)-(1-$E$1))*AS28/(AS17/AS24)</f>
        <v>#VALUE!</v>
      </c>
      <c r="AT25" s="126" t="e">
        <f t="shared" ref="AT25" si="87">((1+AU23)*(1+AU21)-(1-$E$1))*AT28/(AT17/AT24)</f>
        <v>#VALUE!</v>
      </c>
      <c r="AU25" s="126" t="e">
        <f t="shared" ref="AU25" si="88">((1+AV23)*(1+AV21)-(1-$E$1))*AU28/(AU17/AU24)</f>
        <v>#VALUE!</v>
      </c>
      <c r="AV25" s="126" t="e">
        <f t="shared" ref="AV25" si="89">((1+AW23)*(1+AW21)-(1-$E$1))*AV28/(AV17/AV24)</f>
        <v>#VALUE!</v>
      </c>
      <c r="AW25" s="126" t="e">
        <f t="shared" ref="AW25" si="90">((1+AX23)*(1+AX21)-(1-$E$1))*AW28/(AW17/AW24)</f>
        <v>#VALUE!</v>
      </c>
      <c r="AX25" s="126" t="e">
        <f t="shared" ref="AX25" si="91">((1+AY23)*(1+AY21)-(1-$E$1))*AX28/(AX17/AX24)</f>
        <v>#VALUE!</v>
      </c>
      <c r="AY25" s="126" t="e">
        <f t="shared" ref="AY25" si="92">((1+AZ23)*(1+AZ21)-(1-$E$1))*AY28/(AY17/AY24)</f>
        <v>#VALUE!</v>
      </c>
      <c r="AZ25" s="126" t="e">
        <f t="shared" ref="AZ25" si="93">((1+BA23)*(1+BA21)-(1-$E$1))*AZ28/(AZ17/AZ24)</f>
        <v>#VALUE!</v>
      </c>
      <c r="BA25" s="126" t="e">
        <f t="shared" ref="BA25" si="94">((1+BB23)*(1+BB21)-(1-$E$1))*BA28/(BA17/BA24)</f>
        <v>#VALUE!</v>
      </c>
      <c r="BB25" s="126" t="e">
        <f t="shared" ref="BB25" si="95">((1+BC23)*(1+BC21)-(1-$E$1))*BB28/(BB17/BB24)</f>
        <v>#VALUE!</v>
      </c>
      <c r="BC25" s="126" t="e">
        <f t="shared" ref="BC25" si="96">((1+BD23)*(1+BD21)-(1-$E$1))*BC28/(BC17/BC24)</f>
        <v>#VALUE!</v>
      </c>
      <c r="BD25" s="126" t="e">
        <f t="shared" ref="BD25" si="97">((1+BE23)*(1+BE21)-(1-$E$1))*BD28/(BD17/BD24)</f>
        <v>#VALUE!</v>
      </c>
      <c r="BE25" s="126" t="e">
        <f t="shared" ref="BE25" si="98">((1+BF23)*(1+BF21)-(1-$E$1))*BE28/(BE17/BE24)</f>
        <v>#VALUE!</v>
      </c>
      <c r="BF25" s="126" t="e">
        <f t="shared" ref="BF25" si="99">((1+BG23)*(1+BG21)-(1-$E$1))*BF28/(BF17/BF24)</f>
        <v>#VALUE!</v>
      </c>
      <c r="BG25" s="126" t="e">
        <f t="shared" ref="BG25" si="100">((1+BH23)*(1+BH21)-(1-$E$1))*BG28/(BG17/BG24)</f>
        <v>#VALUE!</v>
      </c>
      <c r="BH25" s="126" t="e">
        <f t="shared" ref="BH25" si="101">((1+BI23)*(1+BI21)-(1-$E$1))*BH28/(BH17/BH24)</f>
        <v>#VALUE!</v>
      </c>
      <c r="BI25" s="126" t="e">
        <f t="shared" ref="BI25" si="102">((1+BJ23)*(1+BJ21)-(1-$E$1))*BI28/(BI17/BI24)</f>
        <v>#VALUE!</v>
      </c>
      <c r="BJ25" s="126" t="e">
        <f t="shared" ref="BJ25" si="103">((1+BK23)*(1+BK21)-(1-$E$1))*BJ28/(BJ17/BJ24)</f>
        <v>#VALUE!</v>
      </c>
      <c r="BK25" s="126" t="e">
        <f t="shared" ref="BK25" si="104">((1+BL23)*(1+BL21)-(1-$E$1))*BK28/(BK17/BK24)</f>
        <v>#VALUE!</v>
      </c>
      <c r="BL25" s="126" t="e">
        <f t="shared" ref="BL25" si="105">((1+BM23)*(1+BM21)-(1-$E$1))*BL28/(BL17/BL24)</f>
        <v>#VALUE!</v>
      </c>
      <c r="BM25" s="126" t="e">
        <f t="shared" ref="BM25" si="106">((1+BN23)*(1+BN21)-(1-$E$1))*BM28/(BM17/BM24)</f>
        <v>#VALUE!</v>
      </c>
      <c r="BN25" s="126" t="e">
        <f t="shared" ref="BN25" si="107">((1+BO23)*(1+BO21)-(1-$E$1))*BN28/(BN17/BN24)</f>
        <v>#VALUE!</v>
      </c>
      <c r="BO25" s="126" t="e">
        <f t="shared" ref="BO25" si="108">((1+BP23)*(1+BP21)-(1-$E$1))*BO28/(BO17/BO24)</f>
        <v>#VALUE!</v>
      </c>
      <c r="BP25" s="126" t="e">
        <f t="shared" ref="BP25" si="109">((1+BQ23)*(1+BQ21)-(1-$E$1))*BP28/(BP17/BP24)</f>
        <v>#VALUE!</v>
      </c>
      <c r="BQ25" s="126" t="e">
        <f t="shared" ref="BQ25" si="110">((1+BR23)*(1+BR21)-(1-$E$1))*BQ28/(BQ17/BQ24)</f>
        <v>#VALUE!</v>
      </c>
      <c r="BR25" s="126" t="e">
        <f t="shared" ref="BR25" si="111">((1+BS23)*(1+BS21)-(1-$E$1))*BR28/(BR17/BR24)</f>
        <v>#VALUE!</v>
      </c>
      <c r="BS25" s="126" t="e">
        <f t="shared" ref="BS25" si="112">((1+BT23)*(1+BT21)-(1-$E$1))*BS28/(BS17/BS24)</f>
        <v>#VALUE!</v>
      </c>
    </row>
    <row r="26" spans="1:71" s="279" customFormat="1">
      <c r="A26" s="46" t="s">
        <v>494</v>
      </c>
      <c r="B26" s="1"/>
      <c r="C26" s="353" t="s">
        <v>755</v>
      </c>
      <c r="D26" s="352" t="s">
        <v>767</v>
      </c>
      <c r="E26" s="386"/>
      <c r="F26" s="386">
        <f>((1-$E$1)+(E17/E24)*E25/E28)/(1+F29)-1</f>
        <v>0</v>
      </c>
      <c r="G26" s="386">
        <f t="shared" ref="G26:AK26" si="113">((1-$E$1)+(F17/F24)*F25/F28)/(1+G29)-1</f>
        <v>0</v>
      </c>
      <c r="H26" s="386">
        <f t="shared" si="113"/>
        <v>0</v>
      </c>
      <c r="I26" s="386">
        <f t="shared" si="113"/>
        <v>0</v>
      </c>
      <c r="J26" s="386">
        <f t="shared" si="113"/>
        <v>0</v>
      </c>
      <c r="K26" s="386">
        <f t="shared" si="113"/>
        <v>0</v>
      </c>
      <c r="L26" s="386">
        <f t="shared" si="113"/>
        <v>0</v>
      </c>
      <c r="M26" s="386">
        <f t="shared" si="113"/>
        <v>0</v>
      </c>
      <c r="N26" s="386">
        <f t="shared" si="113"/>
        <v>0</v>
      </c>
      <c r="O26" s="386">
        <f t="shared" si="113"/>
        <v>0</v>
      </c>
      <c r="P26" s="386">
        <f t="shared" si="113"/>
        <v>0</v>
      </c>
      <c r="Q26" s="386">
        <f t="shared" si="113"/>
        <v>0</v>
      </c>
      <c r="R26" s="386">
        <f t="shared" si="113"/>
        <v>0</v>
      </c>
      <c r="S26" s="386">
        <f t="shared" si="113"/>
        <v>0</v>
      </c>
      <c r="T26" s="386">
        <f t="shared" si="113"/>
        <v>0</v>
      </c>
      <c r="U26" s="386">
        <f t="shared" si="113"/>
        <v>0</v>
      </c>
      <c r="V26" s="386">
        <f t="shared" si="113"/>
        <v>0</v>
      </c>
      <c r="W26" s="386">
        <f t="shared" si="113"/>
        <v>0</v>
      </c>
      <c r="X26" s="386">
        <f t="shared" si="113"/>
        <v>0</v>
      </c>
      <c r="Y26" s="386">
        <f t="shared" si="113"/>
        <v>0</v>
      </c>
      <c r="Z26" s="386">
        <f t="shared" si="113"/>
        <v>0</v>
      </c>
      <c r="AA26" s="386">
        <f t="shared" si="113"/>
        <v>0</v>
      </c>
      <c r="AB26" s="386">
        <f t="shared" si="113"/>
        <v>0</v>
      </c>
      <c r="AC26" s="386">
        <f t="shared" si="113"/>
        <v>0</v>
      </c>
      <c r="AD26" s="386">
        <f t="shared" si="113"/>
        <v>0</v>
      </c>
      <c r="AE26" s="386">
        <f t="shared" si="113"/>
        <v>0</v>
      </c>
      <c r="AF26" s="386">
        <f t="shared" si="113"/>
        <v>0</v>
      </c>
      <c r="AG26" s="386">
        <f t="shared" si="113"/>
        <v>0</v>
      </c>
      <c r="AH26" s="386">
        <f t="shared" si="113"/>
        <v>0</v>
      </c>
      <c r="AI26" s="386" t="e">
        <f t="shared" si="113"/>
        <v>#VALUE!</v>
      </c>
      <c r="AJ26" s="386" t="e">
        <f t="shared" si="113"/>
        <v>#VALUE!</v>
      </c>
      <c r="AK26" s="386" t="e">
        <f t="shared" si="113"/>
        <v>#VALUE!</v>
      </c>
      <c r="AL26" s="386" t="e">
        <f t="shared" ref="AL26" si="114">((1-$E$1)+(AK17/AK24)*AK25/AK28)/(1+AL29)-1</f>
        <v>#VALUE!</v>
      </c>
      <c r="AM26" s="386" t="e">
        <f t="shared" ref="AM26" si="115">((1-$E$1)+(AL17/AL24)*AL25/AL28)/(1+AM29)-1</f>
        <v>#VALUE!</v>
      </c>
      <c r="AN26" s="386" t="e">
        <f t="shared" ref="AN26" si="116">((1-$E$1)+(AM17/AM24)*AM25/AM28)/(1+AN29)-1</f>
        <v>#VALUE!</v>
      </c>
      <c r="AO26" s="386" t="e">
        <f t="shared" ref="AO26" si="117">((1-$E$1)+(AN17/AN24)*AN25/AN28)/(1+AO29)-1</f>
        <v>#VALUE!</v>
      </c>
      <c r="AP26" s="386" t="e">
        <f t="shared" ref="AP26" si="118">((1-$E$1)+(AO17/AO24)*AO25/AO28)/(1+AP29)-1</f>
        <v>#VALUE!</v>
      </c>
      <c r="AQ26" s="386" t="e">
        <f t="shared" ref="AQ26" si="119">((1-$E$1)+(AP17/AP24)*AP25/AP28)/(1+AQ29)-1</f>
        <v>#VALUE!</v>
      </c>
      <c r="AR26" s="386" t="e">
        <f t="shared" ref="AR26" si="120">((1-$E$1)+(AQ17/AQ24)*AQ25/AQ28)/(1+AR29)-1</f>
        <v>#VALUE!</v>
      </c>
      <c r="AS26" s="386" t="e">
        <f t="shared" ref="AS26" si="121">((1-$E$1)+(AR17/AR24)*AR25/AR28)/(1+AS29)-1</f>
        <v>#VALUE!</v>
      </c>
      <c r="AT26" s="386" t="e">
        <f t="shared" ref="AT26" si="122">((1-$E$1)+(AS17/AS24)*AS25/AS28)/(1+AT29)-1</f>
        <v>#VALUE!</v>
      </c>
      <c r="AU26" s="386" t="e">
        <f t="shared" ref="AU26" si="123">((1-$E$1)+(AT17/AT24)*AT25/AT28)/(1+AU29)-1</f>
        <v>#VALUE!</v>
      </c>
      <c r="AV26" s="386" t="e">
        <f t="shared" ref="AV26" si="124">((1-$E$1)+(AU17/AU24)*AU25/AU28)/(1+AV29)-1</f>
        <v>#VALUE!</v>
      </c>
      <c r="AW26" s="386" t="e">
        <f t="shared" ref="AW26" si="125">((1-$E$1)+(AV17/AV24)*AV25/AV28)/(1+AW29)-1</f>
        <v>#VALUE!</v>
      </c>
      <c r="AX26" s="386" t="e">
        <f t="shared" ref="AX26" si="126">((1-$E$1)+(AW17/AW24)*AW25/AW28)/(1+AX29)-1</f>
        <v>#VALUE!</v>
      </c>
      <c r="AY26" s="386" t="e">
        <f t="shared" ref="AY26" si="127">((1-$E$1)+(AX17/AX24)*AX25/AX28)/(1+AY29)-1</f>
        <v>#VALUE!</v>
      </c>
      <c r="AZ26" s="386" t="e">
        <f t="shared" ref="AZ26" si="128">((1-$E$1)+(AY17/AY24)*AY25/AY28)/(1+AZ29)-1</f>
        <v>#VALUE!</v>
      </c>
      <c r="BA26" s="386" t="e">
        <f t="shared" ref="BA26" si="129">((1-$E$1)+(AZ17/AZ24)*AZ25/AZ28)/(1+BA29)-1</f>
        <v>#VALUE!</v>
      </c>
      <c r="BB26" s="386" t="e">
        <f t="shared" ref="BB26" si="130">((1-$E$1)+(BA17/BA24)*BA25/BA28)/(1+BB29)-1</f>
        <v>#VALUE!</v>
      </c>
      <c r="BC26" s="386" t="e">
        <f t="shared" ref="BC26" si="131">((1-$E$1)+(BB17/BB24)*BB25/BB28)/(1+BC29)-1</f>
        <v>#VALUE!</v>
      </c>
      <c r="BD26" s="386" t="e">
        <f t="shared" ref="BD26" si="132">((1-$E$1)+(BC17/BC24)*BC25/BC28)/(1+BD29)-1</f>
        <v>#VALUE!</v>
      </c>
      <c r="BE26" s="386" t="e">
        <f t="shared" ref="BE26" si="133">((1-$E$1)+(BD17/BD24)*BD25/BD28)/(1+BE29)-1</f>
        <v>#VALUE!</v>
      </c>
      <c r="BF26" s="386" t="e">
        <f t="shared" ref="BF26" si="134">((1-$E$1)+(BE17/BE24)*BE25/BE28)/(1+BF29)-1</f>
        <v>#VALUE!</v>
      </c>
      <c r="BG26" s="386" t="e">
        <f t="shared" ref="BG26" si="135">((1-$E$1)+(BF17/BF24)*BF25/BF28)/(1+BG29)-1</f>
        <v>#VALUE!</v>
      </c>
      <c r="BH26" s="386" t="e">
        <f t="shared" ref="BH26" si="136">((1-$E$1)+(BG17/BG24)*BG25/BG28)/(1+BH29)-1</f>
        <v>#VALUE!</v>
      </c>
      <c r="BI26" s="386" t="e">
        <f t="shared" ref="BI26" si="137">((1-$E$1)+(BH17/BH24)*BH25/BH28)/(1+BI29)-1</f>
        <v>#VALUE!</v>
      </c>
      <c r="BJ26" s="386" t="e">
        <f t="shared" ref="BJ26" si="138">((1-$E$1)+(BI17/BI24)*BI25/BI28)/(1+BJ29)-1</f>
        <v>#VALUE!</v>
      </c>
      <c r="BK26" s="386" t="e">
        <f t="shared" ref="BK26" si="139">((1-$E$1)+(BJ17/BJ24)*BJ25/BJ28)/(1+BK29)-1</f>
        <v>#VALUE!</v>
      </c>
      <c r="BL26" s="386" t="e">
        <f t="shared" ref="BL26" si="140">((1-$E$1)+(BK17/BK24)*BK25/BK28)/(1+BL29)-1</f>
        <v>#VALUE!</v>
      </c>
      <c r="BM26" s="386" t="e">
        <f t="shared" ref="BM26" si="141">((1-$E$1)+(BL17/BL24)*BL25/BL28)/(1+BM29)-1</f>
        <v>#VALUE!</v>
      </c>
      <c r="BN26" s="386" t="e">
        <f t="shared" ref="BN26" si="142">((1-$E$1)+(BM17/BM24)*BM25/BM28)/(1+BN29)-1</f>
        <v>#VALUE!</v>
      </c>
      <c r="BO26" s="386" t="e">
        <f t="shared" ref="BO26" si="143">((1-$E$1)+(BN17/BN24)*BN25/BN28)/(1+BO29)-1</f>
        <v>#VALUE!</v>
      </c>
      <c r="BP26" s="386" t="e">
        <f t="shared" ref="BP26" si="144">((1-$E$1)+(BO17/BO24)*BO25/BO28)/(1+BP29)-1</f>
        <v>#VALUE!</v>
      </c>
      <c r="BQ26" s="386" t="e">
        <f t="shared" ref="BQ26" si="145">((1-$E$1)+(BP17/BP24)*BP25/BP28)/(1+BQ29)-1</f>
        <v>#VALUE!</v>
      </c>
      <c r="BR26" s="386" t="e">
        <f t="shared" ref="BR26" si="146">((1-$E$1)+(BQ17/BQ24)*BQ25/BQ28)/(1+BR29)-1</f>
        <v>#VALUE!</v>
      </c>
      <c r="BS26" s="386" t="e">
        <f t="shared" ref="BS26" si="147">((1-$E$1)+(BR17/BR24)*BR25/BR28)/(1+BS29)-1</f>
        <v>#VALUE!</v>
      </c>
    </row>
    <row r="27" spans="1:71" s="279" customFormat="1">
      <c r="A27" s="46"/>
      <c r="B27" s="1"/>
      <c r="C27" s="53" t="s">
        <v>780</v>
      </c>
      <c r="D27" s="352" t="s">
        <v>758</v>
      </c>
      <c r="E27" s="119">
        <f>InputDataA_GeneralAssumptions!J24</f>
        <v>2.399682193802505</v>
      </c>
      <c r="F27" s="119">
        <f>E27*(1+F22)/(1+F20)</f>
        <v>2.4512517941935696</v>
      </c>
      <c r="G27" s="119">
        <f t="shared" ref="G27:AK27" si="148">F27*(1+G22)/(1+G20)</f>
        <v>2.5016612684446278</v>
      </c>
      <c r="H27" s="119">
        <f t="shared" si="148"/>
        <v>2.5509367151224813</v>
      </c>
      <c r="I27" s="119">
        <f t="shared" si="148"/>
        <v>2.5991036456722671</v>
      </c>
      <c r="J27" s="119">
        <f t="shared" si="148"/>
        <v>2.6461869976255366</v>
      </c>
      <c r="K27" s="119">
        <f t="shared" si="148"/>
        <v>2.6922111475111943</v>
      </c>
      <c r="L27" s="119">
        <f t="shared" si="148"/>
        <v>2.7371999234759956</v>
      </c>
      <c r="M27" s="119">
        <f t="shared" si="148"/>
        <v>2.7811766176211226</v>
      </c>
      <c r="N27" s="119">
        <f t="shared" si="148"/>
        <v>2.824163998061239</v>
      </c>
      <c r="O27" s="119">
        <f t="shared" si="148"/>
        <v>2.8661843207122546</v>
      </c>
      <c r="P27" s="119">
        <f t="shared" si="148"/>
        <v>2.9072593408139142</v>
      </c>
      <c r="Q27" s="119">
        <f t="shared" si="148"/>
        <v>2.9474103241931662</v>
      </c>
      <c r="R27" s="119">
        <f t="shared" si="148"/>
        <v>2.9866580582741507</v>
      </c>
      <c r="S27" s="119">
        <f t="shared" si="148"/>
        <v>3.0250228628404958</v>
      </c>
      <c r="T27" s="119">
        <f t="shared" si="148"/>
        <v>3.0625246005555158</v>
      </c>
      <c r="U27" s="119">
        <f t="shared" si="148"/>
        <v>3.0991826872457278</v>
      </c>
      <c r="V27" s="119">
        <f t="shared" si="148"/>
        <v>3.1350161019530387</v>
      </c>
      <c r="W27" s="119">
        <f t="shared" si="148"/>
        <v>3.1700433967607884</v>
      </c>
      <c r="X27" s="119">
        <f t="shared" si="148"/>
        <v>3.2042827063987476</v>
      </c>
      <c r="Y27" s="119">
        <f t="shared" si="148"/>
        <v>3.2377517576320356</v>
      </c>
      <c r="Z27" s="119">
        <f t="shared" si="148"/>
        <v>3.2704678784388226</v>
      </c>
      <c r="AA27" s="119">
        <f t="shared" si="148"/>
        <v>3.3024480069815665</v>
      </c>
      <c r="AB27" s="119">
        <f t="shared" si="148"/>
        <v>3.3337087003764356</v>
      </c>
      <c r="AC27" s="119">
        <f t="shared" si="148"/>
        <v>3.3642661432654428</v>
      </c>
      <c r="AD27" s="119">
        <f t="shared" si="148"/>
        <v>3.3941361561957448</v>
      </c>
      <c r="AE27" s="119">
        <f t="shared" si="148"/>
        <v>3.4233342038104349</v>
      </c>
      <c r="AF27" s="119">
        <f t="shared" si="148"/>
        <v>3.4518754028550744</v>
      </c>
      <c r="AG27" s="119">
        <f t="shared" si="148"/>
        <v>3.4797745300041063</v>
      </c>
      <c r="AH27" s="119">
        <f t="shared" si="148"/>
        <v>3.5070460295112045</v>
      </c>
      <c r="AI27" s="119" t="e">
        <f t="shared" si="148"/>
        <v>#VALUE!</v>
      </c>
      <c r="AJ27" s="119" t="e">
        <f t="shared" si="148"/>
        <v>#VALUE!</v>
      </c>
      <c r="AK27" s="119" t="e">
        <f t="shared" si="148"/>
        <v>#VALUE!</v>
      </c>
      <c r="AL27" s="119" t="e">
        <f t="shared" ref="AL27" si="149">AK27*(1+AL22)/(1+AL20)</f>
        <v>#VALUE!</v>
      </c>
      <c r="AM27" s="119" t="e">
        <f t="shared" ref="AM27" si="150">AL27*(1+AM22)/(1+AM20)</f>
        <v>#VALUE!</v>
      </c>
      <c r="AN27" s="119" t="e">
        <f t="shared" ref="AN27" si="151">AM27*(1+AN22)/(1+AN20)</f>
        <v>#VALUE!</v>
      </c>
      <c r="AO27" s="119" t="e">
        <f t="shared" ref="AO27" si="152">AN27*(1+AO22)/(1+AO20)</f>
        <v>#VALUE!</v>
      </c>
      <c r="AP27" s="119" t="e">
        <f t="shared" ref="AP27" si="153">AO27*(1+AP22)/(1+AP20)</f>
        <v>#VALUE!</v>
      </c>
      <c r="AQ27" s="119" t="e">
        <f t="shared" ref="AQ27" si="154">AP27*(1+AQ22)/(1+AQ20)</f>
        <v>#VALUE!</v>
      </c>
      <c r="AR27" s="119" t="e">
        <f t="shared" ref="AR27" si="155">AQ27*(1+AR22)/(1+AR20)</f>
        <v>#VALUE!</v>
      </c>
      <c r="AS27" s="119" t="e">
        <f t="shared" ref="AS27" si="156">AR27*(1+AS22)/(1+AS20)</f>
        <v>#VALUE!</v>
      </c>
      <c r="AT27" s="119" t="e">
        <f t="shared" ref="AT27" si="157">AS27*(1+AT22)/(1+AT20)</f>
        <v>#VALUE!</v>
      </c>
      <c r="AU27" s="119" t="e">
        <f t="shared" ref="AU27" si="158">AT27*(1+AU22)/(1+AU20)</f>
        <v>#VALUE!</v>
      </c>
      <c r="AV27" s="119" t="e">
        <f t="shared" ref="AV27" si="159">AU27*(1+AV22)/(1+AV20)</f>
        <v>#VALUE!</v>
      </c>
      <c r="AW27" s="119" t="e">
        <f t="shared" ref="AW27" si="160">AV27*(1+AW22)/(1+AW20)</f>
        <v>#VALUE!</v>
      </c>
      <c r="AX27" s="119" t="e">
        <f t="shared" ref="AX27" si="161">AW27*(1+AX22)/(1+AX20)</f>
        <v>#VALUE!</v>
      </c>
      <c r="AY27" s="119" t="e">
        <f t="shared" ref="AY27" si="162">AX27*(1+AY22)/(1+AY20)</f>
        <v>#VALUE!</v>
      </c>
      <c r="AZ27" s="119" t="e">
        <f t="shared" ref="AZ27" si="163">AY27*(1+AZ22)/(1+AZ20)</f>
        <v>#VALUE!</v>
      </c>
      <c r="BA27" s="119" t="e">
        <f t="shared" ref="BA27" si="164">AZ27*(1+BA22)/(1+BA20)</f>
        <v>#VALUE!</v>
      </c>
      <c r="BB27" s="119" t="e">
        <f t="shared" ref="BB27" si="165">BA27*(1+BB22)/(1+BB20)</f>
        <v>#VALUE!</v>
      </c>
      <c r="BC27" s="119" t="e">
        <f t="shared" ref="BC27" si="166">BB27*(1+BC22)/(1+BC20)</f>
        <v>#VALUE!</v>
      </c>
      <c r="BD27" s="119" t="e">
        <f t="shared" ref="BD27" si="167">BC27*(1+BD22)/(1+BD20)</f>
        <v>#VALUE!</v>
      </c>
      <c r="BE27" s="119" t="e">
        <f t="shared" ref="BE27" si="168">BD27*(1+BE22)/(1+BE20)</f>
        <v>#VALUE!</v>
      </c>
      <c r="BF27" s="119" t="e">
        <f t="shared" ref="BF27" si="169">BE27*(1+BF22)/(1+BF20)</f>
        <v>#VALUE!</v>
      </c>
      <c r="BG27" s="119" t="e">
        <f t="shared" ref="BG27" si="170">BF27*(1+BG22)/(1+BG20)</f>
        <v>#VALUE!</v>
      </c>
      <c r="BH27" s="119" t="e">
        <f t="shared" ref="BH27" si="171">BG27*(1+BH22)/(1+BH20)</f>
        <v>#VALUE!</v>
      </c>
      <c r="BI27" s="119" t="e">
        <f t="shared" ref="BI27" si="172">BH27*(1+BI22)/(1+BI20)</f>
        <v>#VALUE!</v>
      </c>
      <c r="BJ27" s="119" t="e">
        <f t="shared" ref="BJ27" si="173">BI27*(1+BJ22)/(1+BJ20)</f>
        <v>#VALUE!</v>
      </c>
      <c r="BK27" s="119" t="e">
        <f t="shared" ref="BK27" si="174">BJ27*(1+BK22)/(1+BK20)</f>
        <v>#VALUE!</v>
      </c>
      <c r="BL27" s="119" t="e">
        <f t="shared" ref="BL27" si="175">BK27*(1+BL22)/(1+BL20)</f>
        <v>#VALUE!</v>
      </c>
      <c r="BM27" s="119" t="e">
        <f t="shared" ref="BM27" si="176">BL27*(1+BM22)/(1+BM20)</f>
        <v>#VALUE!</v>
      </c>
      <c r="BN27" s="119" t="e">
        <f t="shared" ref="BN27" si="177">BM27*(1+BN22)/(1+BN20)</f>
        <v>#VALUE!</v>
      </c>
      <c r="BO27" s="119" t="e">
        <f t="shared" ref="BO27" si="178">BN27*(1+BO22)/(1+BO20)</f>
        <v>#VALUE!</v>
      </c>
      <c r="BP27" s="119" t="e">
        <f t="shared" ref="BP27" si="179">BO27*(1+BP22)/(1+BP20)</f>
        <v>#VALUE!</v>
      </c>
      <c r="BQ27" s="119" t="e">
        <f t="shared" ref="BQ27" si="180">BP27*(1+BQ22)/(1+BQ20)</f>
        <v>#VALUE!</v>
      </c>
      <c r="BR27" s="119" t="e">
        <f t="shared" ref="BR27" si="181">BQ27*(1+BR22)/(1+BR20)</f>
        <v>#VALUE!</v>
      </c>
      <c r="BS27" s="119" t="e">
        <f t="shared" ref="BS27" si="182">BR27*(1+BS22)/(1+BS20)</f>
        <v>#VALUE!</v>
      </c>
    </row>
    <row r="28" spans="1:71" s="279" customFormat="1">
      <c r="A28" s="46"/>
      <c r="B28" s="1"/>
      <c r="C28" s="353" t="s">
        <v>735</v>
      </c>
      <c r="D28" s="352" t="s">
        <v>757</v>
      </c>
      <c r="E28" s="386">
        <f>InputDataA_GeneralAssumptions!E24</f>
        <v>0.66955456156858872</v>
      </c>
      <c r="F28" s="386">
        <f>E28*(1+F30)/(1+F20)</f>
        <v>0.58601994379084199</v>
      </c>
      <c r="G28" s="386">
        <f t="shared" ref="G28:AK28" si="183">F28*(1+G30)/(1+G20)</f>
        <v>0.51382812295390246</v>
      </c>
      <c r="H28" s="386">
        <f t="shared" si="183"/>
        <v>0.45129440776836571</v>
      </c>
      <c r="I28" s="386">
        <f t="shared" si="183"/>
        <v>0.39692483123243166</v>
      </c>
      <c r="J28" s="386">
        <f t="shared" si="183"/>
        <v>0.34996624958873912</v>
      </c>
      <c r="K28" s="386">
        <f t="shared" si="183"/>
        <v>0.30900559588317772</v>
      </c>
      <c r="L28" s="386">
        <f t="shared" si="183"/>
        <v>0.27318301892051566</v>
      </c>
      <c r="M28" s="386">
        <f t="shared" si="183"/>
        <v>0.24182707890994565</v>
      </c>
      <c r="N28" s="386">
        <f t="shared" si="183"/>
        <v>0.21435682569209749</v>
      </c>
      <c r="O28" s="386">
        <f t="shared" si="183"/>
        <v>0.19042099243679922</v>
      </c>
      <c r="P28" s="386">
        <f t="shared" si="183"/>
        <v>0.16932913610205141</v>
      </c>
      <c r="Q28" s="386">
        <f t="shared" si="183"/>
        <v>0.15077804683054941</v>
      </c>
      <c r="R28" s="386">
        <f t="shared" si="183"/>
        <v>0.13452633696661673</v>
      </c>
      <c r="S28" s="386">
        <f t="shared" si="183"/>
        <v>0.12030385906860158</v>
      </c>
      <c r="T28" s="386">
        <f t="shared" si="183"/>
        <v>0.10783684019831166</v>
      </c>
      <c r="U28" s="386">
        <f t="shared" si="183"/>
        <v>9.6844718284096423E-2</v>
      </c>
      <c r="V28" s="386">
        <f t="shared" si="183"/>
        <v>8.715797376316782E-2</v>
      </c>
      <c r="W28" s="386">
        <f t="shared" si="183"/>
        <v>7.8632373999643138E-2</v>
      </c>
      <c r="X28" s="386">
        <f t="shared" si="183"/>
        <v>7.1124065398611463E-2</v>
      </c>
      <c r="Y28" s="386">
        <f t="shared" si="183"/>
        <v>6.453187442109945E-2</v>
      </c>
      <c r="Z28" s="386">
        <f t="shared" si="183"/>
        <v>5.8673965339496419E-2</v>
      </c>
      <c r="AA28" s="386">
        <f t="shared" si="183"/>
        <v>5.3438180341065691E-2</v>
      </c>
      <c r="AB28" s="386">
        <f t="shared" si="183"/>
        <v>4.8718759382251897E-2</v>
      </c>
      <c r="AC28" s="386">
        <f t="shared" si="183"/>
        <v>4.4431046553440538E-2</v>
      </c>
      <c r="AD28" s="386">
        <f t="shared" si="183"/>
        <v>4.0537269555193274E-2</v>
      </c>
      <c r="AE28" s="386">
        <f t="shared" si="183"/>
        <v>3.6988959426885223E-2</v>
      </c>
      <c r="AF28" s="386">
        <f t="shared" si="183"/>
        <v>3.3770117412202497E-2</v>
      </c>
      <c r="AG28" s="386">
        <f t="shared" si="183"/>
        <v>3.0870734252854283E-2</v>
      </c>
      <c r="AH28" s="386">
        <f t="shared" si="183"/>
        <v>2.8271182514434817E-2</v>
      </c>
      <c r="AI28" s="386" t="e">
        <f t="shared" si="183"/>
        <v>#VALUE!</v>
      </c>
      <c r="AJ28" s="386" t="e">
        <f t="shared" si="183"/>
        <v>#VALUE!</v>
      </c>
      <c r="AK28" s="386" t="e">
        <f t="shared" si="183"/>
        <v>#VALUE!</v>
      </c>
      <c r="AL28" s="386" t="e">
        <f t="shared" ref="AL28" si="184">AK28*(1+AL30)/(1+AL20)</f>
        <v>#VALUE!</v>
      </c>
      <c r="AM28" s="386" t="e">
        <f t="shared" ref="AM28" si="185">AL28*(1+AM30)/(1+AM20)</f>
        <v>#VALUE!</v>
      </c>
      <c r="AN28" s="386" t="e">
        <f t="shared" ref="AN28" si="186">AM28*(1+AN30)/(1+AN20)</f>
        <v>#VALUE!</v>
      </c>
      <c r="AO28" s="386" t="e">
        <f t="shared" ref="AO28" si="187">AN28*(1+AO30)/(1+AO20)</f>
        <v>#VALUE!</v>
      </c>
      <c r="AP28" s="386" t="e">
        <f t="shared" ref="AP28" si="188">AO28*(1+AP30)/(1+AP20)</f>
        <v>#VALUE!</v>
      </c>
      <c r="AQ28" s="386" t="e">
        <f t="shared" ref="AQ28" si="189">AP28*(1+AQ30)/(1+AQ20)</f>
        <v>#VALUE!</v>
      </c>
      <c r="AR28" s="386" t="e">
        <f t="shared" ref="AR28" si="190">AQ28*(1+AR30)/(1+AR20)</f>
        <v>#VALUE!</v>
      </c>
      <c r="AS28" s="386" t="e">
        <f t="shared" ref="AS28" si="191">AR28*(1+AS30)/(1+AS20)</f>
        <v>#VALUE!</v>
      </c>
      <c r="AT28" s="386" t="e">
        <f t="shared" ref="AT28" si="192">AS28*(1+AT30)/(1+AT20)</f>
        <v>#VALUE!</v>
      </c>
      <c r="AU28" s="386" t="e">
        <f t="shared" ref="AU28" si="193">AT28*(1+AU30)/(1+AU20)</f>
        <v>#VALUE!</v>
      </c>
      <c r="AV28" s="386" t="e">
        <f t="shared" ref="AV28" si="194">AU28*(1+AV30)/(1+AV20)</f>
        <v>#VALUE!</v>
      </c>
      <c r="AW28" s="386" t="e">
        <f t="shared" ref="AW28" si="195">AV28*(1+AW30)/(1+AW20)</f>
        <v>#VALUE!</v>
      </c>
      <c r="AX28" s="386" t="e">
        <f t="shared" ref="AX28" si="196">AW28*(1+AX30)/(1+AX20)</f>
        <v>#VALUE!</v>
      </c>
      <c r="AY28" s="386" t="e">
        <f t="shared" ref="AY28" si="197">AX28*(1+AY30)/(1+AY20)</f>
        <v>#VALUE!</v>
      </c>
      <c r="AZ28" s="386" t="e">
        <f t="shared" ref="AZ28" si="198">AY28*(1+AZ30)/(1+AZ20)</f>
        <v>#VALUE!</v>
      </c>
      <c r="BA28" s="386" t="e">
        <f t="shared" ref="BA28" si="199">AZ28*(1+BA30)/(1+BA20)</f>
        <v>#VALUE!</v>
      </c>
      <c r="BB28" s="386" t="e">
        <f t="shared" ref="BB28" si="200">BA28*(1+BB30)/(1+BB20)</f>
        <v>#VALUE!</v>
      </c>
      <c r="BC28" s="386" t="e">
        <f t="shared" ref="BC28" si="201">BB28*(1+BC30)/(1+BC20)</f>
        <v>#VALUE!</v>
      </c>
      <c r="BD28" s="386" t="e">
        <f t="shared" ref="BD28" si="202">BC28*(1+BD30)/(1+BD20)</f>
        <v>#VALUE!</v>
      </c>
      <c r="BE28" s="386" t="e">
        <f t="shared" ref="BE28" si="203">BD28*(1+BE30)/(1+BE20)</f>
        <v>#VALUE!</v>
      </c>
      <c r="BF28" s="386" t="e">
        <f t="shared" ref="BF28" si="204">BE28*(1+BF30)/(1+BF20)</f>
        <v>#VALUE!</v>
      </c>
      <c r="BG28" s="386" t="e">
        <f t="shared" ref="BG28" si="205">BF28*(1+BG30)/(1+BG20)</f>
        <v>#VALUE!</v>
      </c>
      <c r="BH28" s="386" t="e">
        <f t="shared" ref="BH28" si="206">BG28*(1+BH30)/(1+BH20)</f>
        <v>#VALUE!</v>
      </c>
      <c r="BI28" s="386" t="e">
        <f t="shared" ref="BI28" si="207">BH28*(1+BI30)/(1+BI20)</f>
        <v>#VALUE!</v>
      </c>
      <c r="BJ28" s="386" t="e">
        <f t="shared" ref="BJ28" si="208">BI28*(1+BJ30)/(1+BJ20)</f>
        <v>#VALUE!</v>
      </c>
      <c r="BK28" s="386" t="e">
        <f t="shared" ref="BK28" si="209">BJ28*(1+BK30)/(1+BK20)</f>
        <v>#VALUE!</v>
      </c>
      <c r="BL28" s="386" t="e">
        <f t="shared" ref="BL28" si="210">BK28*(1+BL30)/(1+BL20)</f>
        <v>#VALUE!</v>
      </c>
      <c r="BM28" s="386" t="e">
        <f t="shared" ref="BM28" si="211">BL28*(1+BM30)/(1+BM20)</f>
        <v>#VALUE!</v>
      </c>
      <c r="BN28" s="386" t="e">
        <f t="shared" ref="BN28" si="212">BM28*(1+BN30)/(1+BN20)</f>
        <v>#VALUE!</v>
      </c>
      <c r="BO28" s="386" t="e">
        <f t="shared" ref="BO28" si="213">BN28*(1+BO30)/(1+BO20)</f>
        <v>#VALUE!</v>
      </c>
      <c r="BP28" s="386" t="e">
        <f t="shared" ref="BP28" si="214">BO28*(1+BP30)/(1+BP20)</f>
        <v>#VALUE!</v>
      </c>
      <c r="BQ28" s="386" t="e">
        <f t="shared" ref="BQ28" si="215">BP28*(1+BQ30)/(1+BQ20)</f>
        <v>#VALUE!</v>
      </c>
      <c r="BR28" s="386" t="e">
        <f t="shared" ref="BR28" si="216">BQ28*(1+BR30)/(1+BR20)</f>
        <v>#VALUE!</v>
      </c>
      <c r="BS28" s="386" t="e">
        <f t="shared" ref="BS28" si="217">BR28*(1+BS30)/(1+BS20)</f>
        <v>#VALUE!</v>
      </c>
    </row>
    <row r="29" spans="1:71" s="279" customFormat="1">
      <c r="A29" s="46"/>
      <c r="B29" s="1"/>
      <c r="C29" s="354" t="s">
        <v>1087</v>
      </c>
      <c r="D29" s="352" t="s">
        <v>771</v>
      </c>
      <c r="E29" s="119"/>
      <c r="F29" s="119">
        <f>(1-$E$1)+(E25/E28)-1</f>
        <v>-0.14026813598482013</v>
      </c>
      <c r="G29" s="119">
        <f t="shared" ref="G29:AK29" si="218">(1-$E$1)+(F25/F28)-1</f>
        <v>-0.13872453854725952</v>
      </c>
      <c r="H29" s="119">
        <f t="shared" si="218"/>
        <v>-0.13726248852777156</v>
      </c>
      <c r="I29" s="119">
        <f t="shared" si="218"/>
        <v>-0.13605734502727207</v>
      </c>
      <c r="J29" s="119">
        <f t="shared" si="218"/>
        <v>-0.13392701010894104</v>
      </c>
      <c r="K29" s="119">
        <f t="shared" si="218"/>
        <v>-0.13268515321600571</v>
      </c>
      <c r="L29" s="119">
        <f t="shared" si="218"/>
        <v>-0.1315917199487262</v>
      </c>
      <c r="M29" s="119">
        <f t="shared" si="218"/>
        <v>-0.1304634740724735</v>
      </c>
      <c r="N29" s="119">
        <f t="shared" si="218"/>
        <v>-0.12929911255423654</v>
      </c>
      <c r="O29" s="119">
        <f t="shared" si="218"/>
        <v>-0.12740221342592251</v>
      </c>
      <c r="P29" s="119">
        <f t="shared" si="218"/>
        <v>-0.12651898864090949</v>
      </c>
      <c r="Q29" s="119">
        <f t="shared" si="218"/>
        <v>-0.12533243822730733</v>
      </c>
      <c r="R29" s="119">
        <f t="shared" si="218"/>
        <v>-0.12359306875430809</v>
      </c>
      <c r="S29" s="119">
        <f t="shared" si="218"/>
        <v>-0.12156659705750616</v>
      </c>
      <c r="T29" s="119">
        <f t="shared" si="218"/>
        <v>-0.11951047222557498</v>
      </c>
      <c r="U29" s="119">
        <f t="shared" si="218"/>
        <v>-0.11784401237324771</v>
      </c>
      <c r="V29" s="119">
        <f t="shared" si="218"/>
        <v>-0.11596840869845648</v>
      </c>
      <c r="W29" s="119">
        <f t="shared" si="218"/>
        <v>-0.11380180255270311</v>
      </c>
      <c r="X29" s="119">
        <f t="shared" si="218"/>
        <v>-0.11151155348460828</v>
      </c>
      <c r="Y29" s="119">
        <f t="shared" si="218"/>
        <v>-0.10876074429011795</v>
      </c>
      <c r="Z29" s="119">
        <f t="shared" si="218"/>
        <v>-0.10688422595670988</v>
      </c>
      <c r="AA29" s="119">
        <f t="shared" si="218"/>
        <v>-0.10537131065170269</v>
      </c>
      <c r="AB29" s="119">
        <f t="shared" si="218"/>
        <v>-0.10446789679667401</v>
      </c>
      <c r="AC29" s="119">
        <f t="shared" si="218"/>
        <v>-0.10416727689856065</v>
      </c>
      <c r="AD29" s="119">
        <f t="shared" si="218"/>
        <v>-0.10380080443447781</v>
      </c>
      <c r="AE29" s="119">
        <f t="shared" si="218"/>
        <v>-0.10369829824992016</v>
      </c>
      <c r="AF29" s="119">
        <f t="shared" si="218"/>
        <v>-0.10319699137133642</v>
      </c>
      <c r="AG29" s="119">
        <f t="shared" si="218"/>
        <v>-0.10205241142862931</v>
      </c>
      <c r="AH29" s="119">
        <f t="shared" si="218"/>
        <v>-0.10043279329828481</v>
      </c>
      <c r="AI29" s="119" t="e">
        <f t="shared" si="218"/>
        <v>#VALUE!</v>
      </c>
      <c r="AJ29" s="119" t="e">
        <f t="shared" si="218"/>
        <v>#VALUE!</v>
      </c>
      <c r="AK29" s="119" t="e">
        <f t="shared" si="218"/>
        <v>#VALUE!</v>
      </c>
      <c r="AL29" s="119" t="e">
        <f t="shared" ref="AL29" si="219">(1-$E$1)+(AK25/AK28)-1</f>
        <v>#VALUE!</v>
      </c>
      <c r="AM29" s="119" t="e">
        <f t="shared" ref="AM29" si="220">(1-$E$1)+(AL25/AL28)-1</f>
        <v>#VALUE!</v>
      </c>
      <c r="AN29" s="119" t="e">
        <f t="shared" ref="AN29" si="221">(1-$E$1)+(AM25/AM28)-1</f>
        <v>#VALUE!</v>
      </c>
      <c r="AO29" s="119" t="e">
        <f t="shared" ref="AO29" si="222">(1-$E$1)+(AN25/AN28)-1</f>
        <v>#VALUE!</v>
      </c>
      <c r="AP29" s="119" t="e">
        <f t="shared" ref="AP29" si="223">(1-$E$1)+(AO25/AO28)-1</f>
        <v>#VALUE!</v>
      </c>
      <c r="AQ29" s="119" t="e">
        <f t="shared" ref="AQ29" si="224">(1-$E$1)+(AP25/AP28)-1</f>
        <v>#VALUE!</v>
      </c>
      <c r="AR29" s="119" t="e">
        <f t="shared" ref="AR29" si="225">(1-$E$1)+(AQ25/AQ28)-1</f>
        <v>#VALUE!</v>
      </c>
      <c r="AS29" s="119" t="e">
        <f t="shared" ref="AS29" si="226">(1-$E$1)+(AR25/AR28)-1</f>
        <v>#VALUE!</v>
      </c>
      <c r="AT29" s="119" t="e">
        <f t="shared" ref="AT29" si="227">(1-$E$1)+(AS25/AS28)-1</f>
        <v>#VALUE!</v>
      </c>
      <c r="AU29" s="119" t="e">
        <f t="shared" ref="AU29" si="228">(1-$E$1)+(AT25/AT28)-1</f>
        <v>#VALUE!</v>
      </c>
      <c r="AV29" s="119" t="e">
        <f t="shared" ref="AV29" si="229">(1-$E$1)+(AU25/AU28)-1</f>
        <v>#VALUE!</v>
      </c>
      <c r="AW29" s="119" t="e">
        <f t="shared" ref="AW29" si="230">(1-$E$1)+(AV25/AV28)-1</f>
        <v>#VALUE!</v>
      </c>
      <c r="AX29" s="119" t="e">
        <f t="shared" ref="AX29" si="231">(1-$E$1)+(AW25/AW28)-1</f>
        <v>#VALUE!</v>
      </c>
      <c r="AY29" s="119" t="e">
        <f t="shared" ref="AY29" si="232">(1-$E$1)+(AX25/AX28)-1</f>
        <v>#VALUE!</v>
      </c>
      <c r="AZ29" s="119" t="e">
        <f t="shared" ref="AZ29" si="233">(1-$E$1)+(AY25/AY28)-1</f>
        <v>#VALUE!</v>
      </c>
      <c r="BA29" s="119" t="e">
        <f t="shared" ref="BA29" si="234">(1-$E$1)+(AZ25/AZ28)-1</f>
        <v>#VALUE!</v>
      </c>
      <c r="BB29" s="119" t="e">
        <f t="shared" ref="BB29" si="235">(1-$E$1)+(BA25/BA28)-1</f>
        <v>#VALUE!</v>
      </c>
      <c r="BC29" s="119" t="e">
        <f t="shared" ref="BC29" si="236">(1-$E$1)+(BB25/BB28)-1</f>
        <v>#VALUE!</v>
      </c>
      <c r="BD29" s="119" t="e">
        <f t="shared" ref="BD29" si="237">(1-$E$1)+(BC25/BC28)-1</f>
        <v>#VALUE!</v>
      </c>
      <c r="BE29" s="119" t="e">
        <f t="shared" ref="BE29" si="238">(1-$E$1)+(BD25/BD28)-1</f>
        <v>#VALUE!</v>
      </c>
      <c r="BF29" s="119" t="e">
        <f t="shared" ref="BF29" si="239">(1-$E$1)+(BE25/BE28)-1</f>
        <v>#VALUE!</v>
      </c>
      <c r="BG29" s="119" t="e">
        <f t="shared" ref="BG29" si="240">(1-$E$1)+(BF25/BF28)-1</f>
        <v>#VALUE!</v>
      </c>
      <c r="BH29" s="119" t="e">
        <f t="shared" ref="BH29" si="241">(1-$E$1)+(BG25/BG28)-1</f>
        <v>#VALUE!</v>
      </c>
      <c r="BI29" s="119" t="e">
        <f t="shared" ref="BI29" si="242">(1-$E$1)+(BH25/BH28)-1</f>
        <v>#VALUE!</v>
      </c>
      <c r="BJ29" s="119" t="e">
        <f t="shared" ref="BJ29" si="243">(1-$E$1)+(BI25/BI28)-1</f>
        <v>#VALUE!</v>
      </c>
      <c r="BK29" s="119" t="e">
        <f t="shared" ref="BK29" si="244">(1-$E$1)+(BJ25/BJ28)-1</f>
        <v>#VALUE!</v>
      </c>
      <c r="BL29" s="119" t="e">
        <f t="shared" ref="BL29" si="245">(1-$E$1)+(BK25/BK28)-1</f>
        <v>#VALUE!</v>
      </c>
      <c r="BM29" s="119" t="e">
        <f t="shared" ref="BM29" si="246">(1-$E$1)+(BL25/BL28)-1</f>
        <v>#VALUE!</v>
      </c>
      <c r="BN29" s="119" t="e">
        <f t="shared" ref="BN29" si="247">(1-$E$1)+(BM25/BM28)-1</f>
        <v>#VALUE!</v>
      </c>
      <c r="BO29" s="119" t="e">
        <f t="shared" ref="BO29" si="248">(1-$E$1)+(BN25/BN28)-1</f>
        <v>#VALUE!</v>
      </c>
      <c r="BP29" s="119" t="e">
        <f t="shared" ref="BP29" si="249">(1-$E$1)+(BO25/BO28)-1</f>
        <v>#VALUE!</v>
      </c>
      <c r="BQ29" s="119" t="e">
        <f t="shared" ref="BQ29" si="250">(1-$E$1)+(BP25/BP28)-1</f>
        <v>#VALUE!</v>
      </c>
      <c r="BR29" s="119" t="e">
        <f t="shared" ref="BR29" si="251">(1-$E$1)+(BQ25/BQ28)-1</f>
        <v>#VALUE!</v>
      </c>
      <c r="BS29" s="119" t="e">
        <f t="shared" ref="BS29" si="252">(1-$E$1)+(BR25/BR28)-1</f>
        <v>#VALUE!</v>
      </c>
    </row>
    <row r="30" spans="1:71" s="279" customFormat="1">
      <c r="A30" s="46"/>
      <c r="B30" s="1"/>
      <c r="C30" s="354" t="s">
        <v>770</v>
      </c>
      <c r="D30" s="352" t="s">
        <v>775</v>
      </c>
      <c r="E30" s="119"/>
      <c r="F30" s="119">
        <f>(1+F29)/((1+F10)*(1+F11)*(1+F12))-1</f>
        <v>-0.14817744646953435</v>
      </c>
      <c r="G30" s="119">
        <f t="shared" ref="G30:AK30" si="253">(1+G29)/((1+G10)*(1+G11)*(1+G12))-1</f>
        <v>-0.14657640242850656</v>
      </c>
      <c r="H30" s="119">
        <f t="shared" si="253"/>
        <v>-0.14505694808704861</v>
      </c>
      <c r="I30" s="119">
        <f t="shared" si="253"/>
        <v>-0.14384923411907835</v>
      </c>
      <c r="J30" s="119">
        <f t="shared" si="253"/>
        <v>-0.1414172870996</v>
      </c>
      <c r="K30" s="119">
        <f t="shared" si="253"/>
        <v>-0.14012219212649968</v>
      </c>
      <c r="L30" s="119">
        <f t="shared" si="253"/>
        <v>-0.1390027197766901</v>
      </c>
      <c r="M30" s="119">
        <f t="shared" si="253"/>
        <v>-0.13782174402242708</v>
      </c>
      <c r="N30" s="119">
        <f t="shared" si="253"/>
        <v>-0.13657873809321863</v>
      </c>
      <c r="O30" s="119">
        <f t="shared" si="253"/>
        <v>-0.1343680719794127</v>
      </c>
      <c r="P30" s="119">
        <f t="shared" si="253"/>
        <v>-0.13346404729310124</v>
      </c>
      <c r="Q30" s="119">
        <f t="shared" si="253"/>
        <v>-0.13215293523286609</v>
      </c>
      <c r="R30" s="119">
        <f t="shared" si="253"/>
        <v>-0.13011032066470718</v>
      </c>
      <c r="S30" s="119">
        <f t="shared" si="253"/>
        <v>-0.12768246540407668</v>
      </c>
      <c r="T30" s="119">
        <f t="shared" si="253"/>
        <v>-0.12520519918402651</v>
      </c>
      <c r="U30" s="119">
        <f t="shared" si="253"/>
        <v>-0.12322608929221768</v>
      </c>
      <c r="V30" s="119">
        <f t="shared" si="253"/>
        <v>-0.12096479214548794</v>
      </c>
      <c r="W30" s="119">
        <f t="shared" si="253"/>
        <v>-0.11831452669422871</v>
      </c>
      <c r="X30" s="119">
        <f t="shared" si="253"/>
        <v>-0.11549377718994713</v>
      </c>
      <c r="Y30" s="119">
        <f t="shared" si="253"/>
        <v>-0.11206208952766106</v>
      </c>
      <c r="Z30" s="119">
        <f t="shared" si="253"/>
        <v>-0.10976522205504757</v>
      </c>
      <c r="AA30" s="119">
        <f t="shared" si="253"/>
        <v>-0.10793685300764122</v>
      </c>
      <c r="AB30" s="119">
        <f t="shared" si="253"/>
        <v>-0.10689971949372934</v>
      </c>
      <c r="AC30" s="119">
        <f t="shared" si="253"/>
        <v>-0.10664573175724834</v>
      </c>
      <c r="AD30" s="119">
        <f t="shared" si="253"/>
        <v>-0.10630000362134862</v>
      </c>
      <c r="AE30" s="119">
        <f t="shared" si="253"/>
        <v>-0.10629450686421071</v>
      </c>
      <c r="AF30" s="119">
        <f t="shared" si="253"/>
        <v>-0.10576208261608999</v>
      </c>
      <c r="AG30" s="119">
        <f t="shared" si="253"/>
        <v>-0.10438288958715303</v>
      </c>
      <c r="AH30" s="119">
        <f t="shared" si="253"/>
        <v>-0.10237682423591643</v>
      </c>
      <c r="AI30" s="119" t="e">
        <f t="shared" si="253"/>
        <v>#VALUE!</v>
      </c>
      <c r="AJ30" s="119" t="e">
        <f t="shared" si="253"/>
        <v>#VALUE!</v>
      </c>
      <c r="AK30" s="119" t="e">
        <f t="shared" si="253"/>
        <v>#VALUE!</v>
      </c>
      <c r="AL30" s="119" t="e">
        <f t="shared" ref="AL30:BS30" si="254">(1+AL29)/((1+AL10)*(1+AL11)*(1+AL12))-1</f>
        <v>#VALUE!</v>
      </c>
      <c r="AM30" s="119" t="e">
        <f t="shared" si="254"/>
        <v>#VALUE!</v>
      </c>
      <c r="AN30" s="119" t="e">
        <f t="shared" si="254"/>
        <v>#VALUE!</v>
      </c>
      <c r="AO30" s="119" t="e">
        <f t="shared" si="254"/>
        <v>#VALUE!</v>
      </c>
      <c r="AP30" s="119" t="e">
        <f t="shared" si="254"/>
        <v>#VALUE!</v>
      </c>
      <c r="AQ30" s="119" t="e">
        <f t="shared" si="254"/>
        <v>#VALUE!</v>
      </c>
      <c r="AR30" s="119" t="e">
        <f t="shared" si="254"/>
        <v>#VALUE!</v>
      </c>
      <c r="AS30" s="119" t="e">
        <f t="shared" si="254"/>
        <v>#VALUE!</v>
      </c>
      <c r="AT30" s="119" t="e">
        <f t="shared" si="254"/>
        <v>#VALUE!</v>
      </c>
      <c r="AU30" s="119" t="e">
        <f t="shared" si="254"/>
        <v>#VALUE!</v>
      </c>
      <c r="AV30" s="119" t="e">
        <f t="shared" si="254"/>
        <v>#VALUE!</v>
      </c>
      <c r="AW30" s="119" t="e">
        <f t="shared" si="254"/>
        <v>#VALUE!</v>
      </c>
      <c r="AX30" s="119" t="e">
        <f t="shared" si="254"/>
        <v>#VALUE!</v>
      </c>
      <c r="AY30" s="119" t="e">
        <f t="shared" si="254"/>
        <v>#VALUE!</v>
      </c>
      <c r="AZ30" s="119" t="e">
        <f t="shared" si="254"/>
        <v>#VALUE!</v>
      </c>
      <c r="BA30" s="119" t="e">
        <f t="shared" si="254"/>
        <v>#VALUE!</v>
      </c>
      <c r="BB30" s="119" t="e">
        <f t="shared" si="254"/>
        <v>#VALUE!</v>
      </c>
      <c r="BC30" s="119" t="e">
        <f t="shared" si="254"/>
        <v>#VALUE!</v>
      </c>
      <c r="BD30" s="119" t="e">
        <f t="shared" si="254"/>
        <v>#VALUE!</v>
      </c>
      <c r="BE30" s="119" t="e">
        <f t="shared" si="254"/>
        <v>#VALUE!</v>
      </c>
      <c r="BF30" s="119" t="e">
        <f t="shared" si="254"/>
        <v>#VALUE!</v>
      </c>
      <c r="BG30" s="119" t="e">
        <f t="shared" si="254"/>
        <v>#VALUE!</v>
      </c>
      <c r="BH30" s="119" t="e">
        <f t="shared" si="254"/>
        <v>#VALUE!</v>
      </c>
      <c r="BI30" s="119" t="e">
        <f t="shared" si="254"/>
        <v>#VALUE!</v>
      </c>
      <c r="BJ30" s="119" t="e">
        <f t="shared" si="254"/>
        <v>#VALUE!</v>
      </c>
      <c r="BK30" s="119" t="e">
        <f t="shared" si="254"/>
        <v>#VALUE!</v>
      </c>
      <c r="BL30" s="119" t="e">
        <f t="shared" si="254"/>
        <v>#VALUE!</v>
      </c>
      <c r="BM30" s="119" t="e">
        <f t="shared" si="254"/>
        <v>#VALUE!</v>
      </c>
      <c r="BN30" s="119" t="e">
        <f t="shared" si="254"/>
        <v>#VALUE!</v>
      </c>
      <c r="BO30" s="119" t="e">
        <f t="shared" si="254"/>
        <v>#VALUE!</v>
      </c>
      <c r="BP30" s="119" t="e">
        <f t="shared" si="254"/>
        <v>#VALUE!</v>
      </c>
      <c r="BQ30" s="119" t="e">
        <f t="shared" si="254"/>
        <v>#VALUE!</v>
      </c>
      <c r="BR30" s="119" t="e">
        <f t="shared" si="254"/>
        <v>#VALUE!</v>
      </c>
      <c r="BS30" s="119" t="e">
        <f t="shared" si="254"/>
        <v>#VALUE!</v>
      </c>
    </row>
    <row r="31" spans="1:71" s="336" customFormat="1">
      <c r="A31" s="341"/>
      <c r="B31" s="328"/>
      <c r="C31" s="24" t="s">
        <v>474</v>
      </c>
      <c r="D31" s="364" t="s">
        <v>441</v>
      </c>
      <c r="E31" s="119">
        <f>E15</f>
        <v>-8.9730862528085709E-3</v>
      </c>
      <c r="F31" s="119" t="str">
        <f>IF(ISNUMBER(F15)=TRUE,"not an output",E14/((1+F10)*(1+F7))-F14-F13)</f>
        <v>not an output</v>
      </c>
      <c r="G31" s="119" t="str">
        <f t="shared" ref="G31:AK31" si="255">IF(ISNUMBER(G15)=TRUE,"not an output",F14/((1+G10)*(1+G7))-G14-G13)</f>
        <v>not an output</v>
      </c>
      <c r="H31" s="119" t="str">
        <f t="shared" si="255"/>
        <v>not an output</v>
      </c>
      <c r="I31" s="119" t="str">
        <f t="shared" si="255"/>
        <v>not an output</v>
      </c>
      <c r="J31" s="119" t="str">
        <f t="shared" si="255"/>
        <v>not an output</v>
      </c>
      <c r="K31" s="119" t="str">
        <f t="shared" si="255"/>
        <v>not an output</v>
      </c>
      <c r="L31" s="119" t="str">
        <f t="shared" si="255"/>
        <v>not an output</v>
      </c>
      <c r="M31" s="119" t="str">
        <f t="shared" si="255"/>
        <v>not an output</v>
      </c>
      <c r="N31" s="119" t="str">
        <f t="shared" si="255"/>
        <v>not an output</v>
      </c>
      <c r="O31" s="119" t="str">
        <f t="shared" si="255"/>
        <v>not an output</v>
      </c>
      <c r="P31" s="119" t="str">
        <f t="shared" si="255"/>
        <v>not an output</v>
      </c>
      <c r="Q31" s="119" t="str">
        <f t="shared" si="255"/>
        <v>not an output</v>
      </c>
      <c r="R31" s="119" t="str">
        <f t="shared" si="255"/>
        <v>not an output</v>
      </c>
      <c r="S31" s="119" t="str">
        <f t="shared" si="255"/>
        <v>not an output</v>
      </c>
      <c r="T31" s="119" t="str">
        <f t="shared" si="255"/>
        <v>not an output</v>
      </c>
      <c r="U31" s="119" t="str">
        <f t="shared" si="255"/>
        <v>not an output</v>
      </c>
      <c r="V31" s="119" t="str">
        <f t="shared" si="255"/>
        <v>not an output</v>
      </c>
      <c r="W31" s="119" t="str">
        <f t="shared" si="255"/>
        <v>not an output</v>
      </c>
      <c r="X31" s="119" t="str">
        <f t="shared" si="255"/>
        <v>not an output</v>
      </c>
      <c r="Y31" s="119" t="str">
        <f t="shared" si="255"/>
        <v>not an output</v>
      </c>
      <c r="Z31" s="119" t="str">
        <f t="shared" si="255"/>
        <v>not an output</v>
      </c>
      <c r="AA31" s="119" t="str">
        <f t="shared" si="255"/>
        <v>not an output</v>
      </c>
      <c r="AB31" s="119" t="str">
        <f t="shared" si="255"/>
        <v>not an output</v>
      </c>
      <c r="AC31" s="119" t="str">
        <f t="shared" si="255"/>
        <v>not an output</v>
      </c>
      <c r="AD31" s="119" t="str">
        <f t="shared" si="255"/>
        <v>not an output</v>
      </c>
      <c r="AE31" s="119" t="str">
        <f t="shared" si="255"/>
        <v>not an output</v>
      </c>
      <c r="AF31" s="119" t="str">
        <f t="shared" si="255"/>
        <v>not an output</v>
      </c>
      <c r="AG31" s="119" t="str">
        <f t="shared" si="255"/>
        <v>not an output</v>
      </c>
      <c r="AH31" s="119" t="str">
        <f t="shared" si="255"/>
        <v>not an output</v>
      </c>
      <c r="AI31" s="119" t="str">
        <f t="shared" si="255"/>
        <v>not an output</v>
      </c>
      <c r="AJ31" s="119" t="str">
        <f t="shared" si="255"/>
        <v>not an output</v>
      </c>
      <c r="AK31" s="119" t="str">
        <f t="shared" si="255"/>
        <v>not an output</v>
      </c>
      <c r="AL31" s="119" t="str">
        <f t="shared" ref="AL31" si="256">IF(ISNUMBER(AL15)=TRUE,"not an output",AK14/((1+AL10)*(1+AL7))-AL14-AL13)</f>
        <v>not an output</v>
      </c>
      <c r="AM31" s="119" t="str">
        <f t="shared" ref="AM31" si="257">IF(ISNUMBER(AM15)=TRUE,"not an output",AL14/((1+AM10)*(1+AM7))-AM14-AM13)</f>
        <v>not an output</v>
      </c>
      <c r="AN31" s="119" t="str">
        <f t="shared" ref="AN31" si="258">IF(ISNUMBER(AN15)=TRUE,"not an output",AM14/((1+AN10)*(1+AN7))-AN14-AN13)</f>
        <v>not an output</v>
      </c>
      <c r="AO31" s="119" t="str">
        <f t="shared" ref="AO31" si="259">IF(ISNUMBER(AO15)=TRUE,"not an output",AN14/((1+AO10)*(1+AO7))-AO14-AO13)</f>
        <v>not an output</v>
      </c>
      <c r="AP31" s="119" t="str">
        <f t="shared" ref="AP31" si="260">IF(ISNUMBER(AP15)=TRUE,"not an output",AO14/((1+AP10)*(1+AP7))-AP14-AP13)</f>
        <v>not an output</v>
      </c>
      <c r="AQ31" s="119" t="str">
        <f t="shared" ref="AQ31" si="261">IF(ISNUMBER(AQ15)=TRUE,"not an output",AP14/((1+AQ10)*(1+AQ7))-AQ14-AQ13)</f>
        <v>not an output</v>
      </c>
      <c r="AR31" s="119" t="str">
        <f t="shared" ref="AR31" si="262">IF(ISNUMBER(AR15)=TRUE,"not an output",AQ14/((1+AR10)*(1+AR7))-AR14-AR13)</f>
        <v>not an output</v>
      </c>
      <c r="AS31" s="119" t="str">
        <f t="shared" ref="AS31" si="263">IF(ISNUMBER(AS15)=TRUE,"not an output",AR14/((1+AS10)*(1+AS7))-AS14-AS13)</f>
        <v>not an output</v>
      </c>
      <c r="AT31" s="119" t="str">
        <f t="shared" ref="AT31" si="264">IF(ISNUMBER(AT15)=TRUE,"not an output",AS14/((1+AT10)*(1+AT7))-AT14-AT13)</f>
        <v>not an output</v>
      </c>
      <c r="AU31" s="119" t="str">
        <f t="shared" ref="AU31" si="265">IF(ISNUMBER(AU15)=TRUE,"not an output",AT14/((1+AU10)*(1+AU7))-AU14-AU13)</f>
        <v>not an output</v>
      </c>
      <c r="AV31" s="119" t="str">
        <f t="shared" ref="AV31" si="266">IF(ISNUMBER(AV15)=TRUE,"not an output",AU14/((1+AV10)*(1+AV7))-AV14-AV13)</f>
        <v>not an output</v>
      </c>
      <c r="AW31" s="119" t="str">
        <f t="shared" ref="AW31" si="267">IF(ISNUMBER(AW15)=TRUE,"not an output",AV14/((1+AW10)*(1+AW7))-AW14-AW13)</f>
        <v>not an output</v>
      </c>
      <c r="AX31" s="119" t="str">
        <f t="shared" ref="AX31" si="268">IF(ISNUMBER(AX15)=TRUE,"not an output",AW14/((1+AX10)*(1+AX7))-AX14-AX13)</f>
        <v>not an output</v>
      </c>
      <c r="AY31" s="119" t="str">
        <f t="shared" ref="AY31" si="269">IF(ISNUMBER(AY15)=TRUE,"not an output",AX14/((1+AY10)*(1+AY7))-AY14-AY13)</f>
        <v>not an output</v>
      </c>
      <c r="AZ31" s="119" t="str">
        <f t="shared" ref="AZ31" si="270">IF(ISNUMBER(AZ15)=TRUE,"not an output",AY14/((1+AZ10)*(1+AZ7))-AZ14-AZ13)</f>
        <v>not an output</v>
      </c>
      <c r="BA31" s="119" t="str">
        <f t="shared" ref="BA31" si="271">IF(ISNUMBER(BA15)=TRUE,"not an output",AZ14/((1+BA10)*(1+BA7))-BA14-BA13)</f>
        <v>not an output</v>
      </c>
      <c r="BB31" s="119" t="str">
        <f t="shared" ref="BB31" si="272">IF(ISNUMBER(BB15)=TRUE,"not an output",BA14/((1+BB10)*(1+BB7))-BB14-BB13)</f>
        <v>not an output</v>
      </c>
      <c r="BC31" s="119" t="str">
        <f t="shared" ref="BC31" si="273">IF(ISNUMBER(BC15)=TRUE,"not an output",BB14/((1+BC10)*(1+BC7))-BC14-BC13)</f>
        <v>not an output</v>
      </c>
      <c r="BD31" s="119" t="str">
        <f t="shared" ref="BD31" si="274">IF(ISNUMBER(BD15)=TRUE,"not an output",BC14/((1+BD10)*(1+BD7))-BD14-BD13)</f>
        <v>not an output</v>
      </c>
      <c r="BE31" s="119" t="str">
        <f t="shared" ref="BE31" si="275">IF(ISNUMBER(BE15)=TRUE,"not an output",BD14/((1+BE10)*(1+BE7))-BE14-BE13)</f>
        <v>not an output</v>
      </c>
      <c r="BF31" s="119" t="str">
        <f t="shared" ref="BF31" si="276">IF(ISNUMBER(BF15)=TRUE,"not an output",BE14/((1+BF10)*(1+BF7))-BF14-BF13)</f>
        <v>not an output</v>
      </c>
      <c r="BG31" s="119" t="str">
        <f t="shared" ref="BG31" si="277">IF(ISNUMBER(BG15)=TRUE,"not an output",BF14/((1+BG10)*(1+BG7))-BG14-BG13)</f>
        <v>not an output</v>
      </c>
      <c r="BH31" s="119" t="str">
        <f t="shared" ref="BH31" si="278">IF(ISNUMBER(BH15)=TRUE,"not an output",BG14/((1+BH10)*(1+BH7))-BH14-BH13)</f>
        <v>not an output</v>
      </c>
      <c r="BI31" s="119" t="str">
        <f t="shared" ref="BI31" si="279">IF(ISNUMBER(BI15)=TRUE,"not an output",BH14/((1+BI10)*(1+BI7))-BI14-BI13)</f>
        <v>not an output</v>
      </c>
      <c r="BJ31" s="119" t="str">
        <f t="shared" ref="BJ31" si="280">IF(ISNUMBER(BJ15)=TRUE,"not an output",BI14/((1+BJ10)*(1+BJ7))-BJ14-BJ13)</f>
        <v>not an output</v>
      </c>
      <c r="BK31" s="119" t="str">
        <f t="shared" ref="BK31" si="281">IF(ISNUMBER(BK15)=TRUE,"not an output",BJ14/((1+BK10)*(1+BK7))-BK14-BK13)</f>
        <v>not an output</v>
      </c>
      <c r="BL31" s="119" t="str">
        <f t="shared" ref="BL31" si="282">IF(ISNUMBER(BL15)=TRUE,"not an output",BK14/((1+BL10)*(1+BL7))-BL14-BL13)</f>
        <v>not an output</v>
      </c>
      <c r="BM31" s="119" t="str">
        <f t="shared" ref="BM31" si="283">IF(ISNUMBER(BM15)=TRUE,"not an output",BL14/((1+BM10)*(1+BM7))-BM14-BM13)</f>
        <v>not an output</v>
      </c>
      <c r="BN31" s="119" t="str">
        <f t="shared" ref="BN31" si="284">IF(ISNUMBER(BN15)=TRUE,"not an output",BM14/((1+BN10)*(1+BN7))-BN14-BN13)</f>
        <v>not an output</v>
      </c>
      <c r="BO31" s="119" t="str">
        <f t="shared" ref="BO31" si="285">IF(ISNUMBER(BO15)=TRUE,"not an output",BN14/((1+BO10)*(1+BO7))-BO14-BO13)</f>
        <v>not an output</v>
      </c>
      <c r="BP31" s="119" t="str">
        <f t="shared" ref="BP31" si="286">IF(ISNUMBER(BP15)=TRUE,"not an output",BO14/((1+BP10)*(1+BP7))-BP14-BP13)</f>
        <v>not an output</v>
      </c>
      <c r="BQ31" s="119" t="str">
        <f t="shared" ref="BQ31" si="287">IF(ISNUMBER(BQ15)=TRUE,"not an output",BP14/((1+BQ10)*(1+BQ7))-BQ14-BQ13)</f>
        <v>not an output</v>
      </c>
      <c r="BR31" s="119" t="str">
        <f t="shared" ref="BR31" si="288">IF(ISNUMBER(BR15)=TRUE,"not an output",BQ14/((1+BR10)*(1+BR7))-BR14-BR13)</f>
        <v>not an output</v>
      </c>
      <c r="BS31" s="119" t="str">
        <f t="shared" ref="BS31" si="289">IF(ISNUMBER(BS15)=TRUE,"not an output",BR14/((1+BS10)*(1+BS7))-BS14-BS13)</f>
        <v>not an output</v>
      </c>
    </row>
    <row r="32" spans="1:71" s="336" customFormat="1">
      <c r="A32" s="341"/>
      <c r="B32" s="328"/>
      <c r="C32" s="24" t="s">
        <v>576</v>
      </c>
      <c r="D32" s="87" t="s">
        <v>490</v>
      </c>
      <c r="E32" s="119">
        <f>InputDataA_GeneralAssumptions!E87</f>
        <v>0.66244304180145264</v>
      </c>
      <c r="F32" s="119">
        <f>IF(ISNUMBER(F14)=TRUE,"not an output",(E32)/((1+F10)*(1+F7))-F15-F13)</f>
        <v>0.66840615168618311</v>
      </c>
      <c r="G32" s="119">
        <f t="shared" ref="G32:AK32" si="290">IF(ISNUMBER(G14)=TRUE,"not an output",(F32)/((1+G10)*(1+G7))-G15-G13)</f>
        <v>0.67447681591408315</v>
      </c>
      <c r="H32" s="119">
        <f t="shared" si="290"/>
        <v>0.68065697440190065</v>
      </c>
      <c r="I32" s="119">
        <f t="shared" si="290"/>
        <v>0.68694860205592334</v>
      </c>
      <c r="J32" s="119">
        <f t="shared" si="290"/>
        <v>0.69335370940307195</v>
      </c>
      <c r="K32" s="119">
        <f t="shared" si="290"/>
        <v>0.69987434323337616</v>
      </c>
      <c r="L32" s="119">
        <f t="shared" si="290"/>
        <v>0.7065125872540382</v>
      </c>
      <c r="M32" s="119">
        <f t="shared" si="290"/>
        <v>0.71327056275529388</v>
      </c>
      <c r="N32" s="119">
        <f t="shared" si="290"/>
        <v>0.72015042928828366</v>
      </c>
      <c r="O32" s="119">
        <f t="shared" si="290"/>
        <v>0.72715438535514976</v>
      </c>
      <c r="P32" s="119">
        <f t="shared" si="290"/>
        <v>0.73428466911158086</v>
      </c>
      <c r="Q32" s="119">
        <f t="shared" si="290"/>
        <v>0.74154355908202785</v>
      </c>
      <c r="R32" s="119">
        <f t="shared" si="290"/>
        <v>0.74893337488781964</v>
      </c>
      <c r="S32" s="119">
        <f t="shared" si="290"/>
        <v>0.75645647798841231</v>
      </c>
      <c r="T32" s="119">
        <f t="shared" si="290"/>
        <v>0.76411527243600708</v>
      </c>
      <c r="U32" s="119">
        <f t="shared" si="290"/>
        <v>0.77191220564377983</v>
      </c>
      <c r="V32" s="119">
        <f t="shared" si="290"/>
        <v>0.77984976916796622</v>
      </c>
      <c r="W32" s="119">
        <f t="shared" si="290"/>
        <v>0.78793049950405336</v>
      </c>
      <c r="X32" s="119">
        <f t="shared" si="290"/>
        <v>0.79615697889733184</v>
      </c>
      <c r="Y32" s="119">
        <f t="shared" si="290"/>
        <v>0.80453183616806778</v>
      </c>
      <c r="Z32" s="119">
        <f t="shared" si="290"/>
        <v>0.8130577475515578</v>
      </c>
      <c r="AA32" s="119">
        <f t="shared" si="290"/>
        <v>0.82173743755333573</v>
      </c>
      <c r="AB32" s="119">
        <f t="shared" si="290"/>
        <v>0.83057367981980479</v>
      </c>
      <c r="AC32" s="119">
        <f t="shared" si="290"/>
        <v>0.83956929802457259</v>
      </c>
      <c r="AD32" s="119">
        <f t="shared" si="290"/>
        <v>0.84872716677077265</v>
      </c>
      <c r="AE32" s="119">
        <f t="shared" si="290"/>
        <v>0.85805021250966118</v>
      </c>
      <c r="AF32" s="119">
        <f t="shared" si="290"/>
        <v>0.86754141447578159</v>
      </c>
      <c r="AG32" s="119">
        <f t="shared" si="290"/>
        <v>0.87720380563899691</v>
      </c>
      <c r="AH32" s="119">
        <f t="shared" si="290"/>
        <v>0.88704047367369299</v>
      </c>
      <c r="AI32" s="119" t="e">
        <f t="shared" si="290"/>
        <v>#VALUE!</v>
      </c>
      <c r="AJ32" s="119" t="e">
        <f t="shared" si="290"/>
        <v>#VALUE!</v>
      </c>
      <c r="AK32" s="119" t="e">
        <f t="shared" si="290"/>
        <v>#VALUE!</v>
      </c>
      <c r="AL32" s="119" t="e">
        <f t="shared" ref="AL32" si="291">IF(ISNUMBER(AL14)=TRUE,"not an output",(AK32)/((1+AL10)*(1+AL7))-AL15-AL13)</f>
        <v>#VALUE!</v>
      </c>
      <c r="AM32" s="119" t="e">
        <f t="shared" ref="AM32" si="292">IF(ISNUMBER(AM14)=TRUE,"not an output",(AL32)/((1+AM10)*(1+AM7))-AM15-AM13)</f>
        <v>#VALUE!</v>
      </c>
      <c r="AN32" s="119" t="e">
        <f t="shared" ref="AN32" si="293">IF(ISNUMBER(AN14)=TRUE,"not an output",(AM32)/((1+AN10)*(1+AN7))-AN15-AN13)</f>
        <v>#VALUE!</v>
      </c>
      <c r="AO32" s="119" t="e">
        <f t="shared" ref="AO32" si="294">IF(ISNUMBER(AO14)=TRUE,"not an output",(AN32)/((1+AO10)*(1+AO7))-AO15-AO13)</f>
        <v>#VALUE!</v>
      </c>
      <c r="AP32" s="119" t="e">
        <f t="shared" ref="AP32" si="295">IF(ISNUMBER(AP14)=TRUE,"not an output",(AO32)/((1+AP10)*(1+AP7))-AP15-AP13)</f>
        <v>#VALUE!</v>
      </c>
      <c r="AQ32" s="119" t="e">
        <f t="shared" ref="AQ32" si="296">IF(ISNUMBER(AQ14)=TRUE,"not an output",(AP32)/((1+AQ10)*(1+AQ7))-AQ15-AQ13)</f>
        <v>#VALUE!</v>
      </c>
      <c r="AR32" s="119" t="e">
        <f t="shared" ref="AR32" si="297">IF(ISNUMBER(AR14)=TRUE,"not an output",(AQ32)/((1+AR10)*(1+AR7))-AR15-AR13)</f>
        <v>#VALUE!</v>
      </c>
      <c r="AS32" s="119" t="e">
        <f t="shared" ref="AS32" si="298">IF(ISNUMBER(AS14)=TRUE,"not an output",(AR32)/((1+AS10)*(1+AS7))-AS15-AS13)</f>
        <v>#VALUE!</v>
      </c>
      <c r="AT32" s="119" t="e">
        <f t="shared" ref="AT32" si="299">IF(ISNUMBER(AT14)=TRUE,"not an output",(AS32)/((1+AT10)*(1+AT7))-AT15-AT13)</f>
        <v>#VALUE!</v>
      </c>
      <c r="AU32" s="119" t="e">
        <f t="shared" ref="AU32" si="300">IF(ISNUMBER(AU14)=TRUE,"not an output",(AT32)/((1+AU10)*(1+AU7))-AU15-AU13)</f>
        <v>#VALUE!</v>
      </c>
      <c r="AV32" s="119" t="e">
        <f t="shared" ref="AV32" si="301">IF(ISNUMBER(AV14)=TRUE,"not an output",(AU32)/((1+AV10)*(1+AV7))-AV15-AV13)</f>
        <v>#VALUE!</v>
      </c>
      <c r="AW32" s="119" t="e">
        <f t="shared" ref="AW32" si="302">IF(ISNUMBER(AW14)=TRUE,"not an output",(AV32)/((1+AW10)*(1+AW7))-AW15-AW13)</f>
        <v>#VALUE!</v>
      </c>
      <c r="AX32" s="119" t="e">
        <f t="shared" ref="AX32" si="303">IF(ISNUMBER(AX14)=TRUE,"not an output",(AW32)/((1+AX10)*(1+AX7))-AX15-AX13)</f>
        <v>#VALUE!</v>
      </c>
      <c r="AY32" s="119" t="e">
        <f t="shared" ref="AY32" si="304">IF(ISNUMBER(AY14)=TRUE,"not an output",(AX32)/((1+AY10)*(1+AY7))-AY15-AY13)</f>
        <v>#VALUE!</v>
      </c>
      <c r="AZ32" s="119" t="e">
        <f t="shared" ref="AZ32" si="305">IF(ISNUMBER(AZ14)=TRUE,"not an output",(AY32)/((1+AZ10)*(1+AZ7))-AZ15-AZ13)</f>
        <v>#VALUE!</v>
      </c>
      <c r="BA32" s="119" t="e">
        <f t="shared" ref="BA32" si="306">IF(ISNUMBER(BA14)=TRUE,"not an output",(AZ32)/((1+BA10)*(1+BA7))-BA15-BA13)</f>
        <v>#VALUE!</v>
      </c>
      <c r="BB32" s="119" t="e">
        <f t="shared" ref="BB32" si="307">IF(ISNUMBER(BB14)=TRUE,"not an output",(BA32)/((1+BB10)*(1+BB7))-BB15-BB13)</f>
        <v>#VALUE!</v>
      </c>
      <c r="BC32" s="119" t="e">
        <f t="shared" ref="BC32" si="308">IF(ISNUMBER(BC14)=TRUE,"not an output",(BB32)/((1+BC10)*(1+BC7))-BC15-BC13)</f>
        <v>#VALUE!</v>
      </c>
      <c r="BD32" s="119" t="e">
        <f t="shared" ref="BD32" si="309">IF(ISNUMBER(BD14)=TRUE,"not an output",(BC32)/((1+BD10)*(1+BD7))-BD15-BD13)</f>
        <v>#VALUE!</v>
      </c>
      <c r="BE32" s="119" t="e">
        <f t="shared" ref="BE32" si="310">IF(ISNUMBER(BE14)=TRUE,"not an output",(BD32)/((1+BE10)*(1+BE7))-BE15-BE13)</f>
        <v>#VALUE!</v>
      </c>
      <c r="BF32" s="119" t="e">
        <f t="shared" ref="BF32" si="311">IF(ISNUMBER(BF14)=TRUE,"not an output",(BE32)/((1+BF10)*(1+BF7))-BF15-BF13)</f>
        <v>#VALUE!</v>
      </c>
      <c r="BG32" s="119" t="e">
        <f t="shared" ref="BG32" si="312">IF(ISNUMBER(BG14)=TRUE,"not an output",(BF32)/((1+BG10)*(1+BG7))-BG15-BG13)</f>
        <v>#VALUE!</v>
      </c>
      <c r="BH32" s="119" t="e">
        <f t="shared" ref="BH32" si="313">IF(ISNUMBER(BH14)=TRUE,"not an output",(BG32)/((1+BH10)*(1+BH7))-BH15-BH13)</f>
        <v>#VALUE!</v>
      </c>
      <c r="BI32" s="119" t="e">
        <f t="shared" ref="BI32" si="314">IF(ISNUMBER(BI14)=TRUE,"not an output",(BH32)/((1+BI10)*(1+BI7))-BI15-BI13)</f>
        <v>#VALUE!</v>
      </c>
      <c r="BJ32" s="119" t="e">
        <f t="shared" ref="BJ32" si="315">IF(ISNUMBER(BJ14)=TRUE,"not an output",(BI32)/((1+BJ10)*(1+BJ7))-BJ15-BJ13)</f>
        <v>#VALUE!</v>
      </c>
      <c r="BK32" s="119" t="e">
        <f t="shared" ref="BK32" si="316">IF(ISNUMBER(BK14)=TRUE,"not an output",(BJ32)/((1+BK10)*(1+BK7))-BK15-BK13)</f>
        <v>#VALUE!</v>
      </c>
      <c r="BL32" s="119" t="e">
        <f t="shared" ref="BL32" si="317">IF(ISNUMBER(BL14)=TRUE,"not an output",(BK32)/((1+BL10)*(1+BL7))-BL15-BL13)</f>
        <v>#VALUE!</v>
      </c>
      <c r="BM32" s="119" t="e">
        <f t="shared" ref="BM32" si="318">IF(ISNUMBER(BM14)=TRUE,"not an output",(BL32)/((1+BM10)*(1+BM7))-BM15-BM13)</f>
        <v>#VALUE!</v>
      </c>
      <c r="BN32" s="119" t="e">
        <f t="shared" ref="BN32" si="319">IF(ISNUMBER(BN14)=TRUE,"not an output",(BM32)/((1+BN10)*(1+BN7))-BN15-BN13)</f>
        <v>#VALUE!</v>
      </c>
      <c r="BO32" s="119" t="e">
        <f t="shared" ref="BO32" si="320">IF(ISNUMBER(BO14)=TRUE,"not an output",(BN32)/((1+BO10)*(1+BO7))-BO15-BO13)</f>
        <v>#VALUE!</v>
      </c>
      <c r="BP32" s="119" t="e">
        <f t="shared" ref="BP32" si="321">IF(ISNUMBER(BP14)=TRUE,"not an output",(BO32)/((1+BP10)*(1+BP7))-BP15-BP13)</f>
        <v>#VALUE!</v>
      </c>
      <c r="BQ32" s="119" t="e">
        <f t="shared" ref="BQ32" si="322">IF(ISNUMBER(BQ14)=TRUE,"not an output",(BP32)/((1+BQ10)*(1+BQ7))-BQ15-BQ13)</f>
        <v>#VALUE!</v>
      </c>
      <c r="BR32" s="119" t="e">
        <f t="shared" ref="BR32" si="323">IF(ISNUMBER(BR14)=TRUE,"not an output",(BQ32)/((1+BR10)*(1+BR7))-BR15-BR13)</f>
        <v>#VALUE!</v>
      </c>
      <c r="BS32" s="119" t="e">
        <f t="shared" ref="BS32" si="324">IF(ISNUMBER(BS14)=TRUE,"not an output",(BR32)/((1+BS10)*(1+BS7))-BS15-BS13)</f>
        <v>#VALUE!</v>
      </c>
    </row>
    <row r="33" spans="1:71" s="9" customFormat="1">
      <c r="A33" s="60"/>
      <c r="B33"/>
      <c r="C33" s="184"/>
      <c r="D33" s="51"/>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c r="AL33" s="408"/>
      <c r="AM33" s="408"/>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row>
    <row r="34" spans="1:71" s="9" customFormat="1">
      <c r="A34" s="60"/>
      <c r="B34"/>
      <c r="C34" s="185" t="s">
        <v>496</v>
      </c>
      <c r="D34" s="51"/>
      <c r="E34" s="408"/>
      <c r="F34" s="408"/>
      <c r="G34" s="408"/>
      <c r="H34" s="408"/>
      <c r="I34" s="408"/>
      <c r="J34" s="408"/>
      <c r="K34" s="408"/>
      <c r="L34" s="408"/>
      <c r="M34" s="408"/>
      <c r="N34" s="408"/>
      <c r="O34" s="408"/>
      <c r="P34" s="408"/>
      <c r="Q34" s="408"/>
      <c r="R34" s="408"/>
      <c r="S34" s="408"/>
      <c r="T34" s="408"/>
      <c r="U34" s="408"/>
      <c r="V34" s="408"/>
      <c r="W34" s="408"/>
      <c r="X34" s="408"/>
      <c r="Y34" s="408"/>
      <c r="Z34" s="408"/>
      <c r="AA34" s="408"/>
      <c r="AB34" s="408"/>
      <c r="AC34" s="408"/>
      <c r="AD34" s="408"/>
      <c r="AE34" s="408"/>
      <c r="AF34" s="408"/>
      <c r="AG34" s="408"/>
      <c r="AH34" s="408"/>
      <c r="AI34" s="408"/>
      <c r="AJ34" s="408"/>
      <c r="AK34" s="408"/>
      <c r="AL34" s="408"/>
      <c r="AM34" s="408"/>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row>
    <row r="35" spans="1:71" s="336" customFormat="1">
      <c r="A35" s="332"/>
      <c r="B35" s="328"/>
      <c r="C35" s="52" t="s">
        <v>515</v>
      </c>
      <c r="D35" s="54"/>
      <c r="E35" s="126"/>
      <c r="F35" s="126">
        <f t="shared" ref="F35:AL35" si="325">F44/(E25+E16)</f>
        <v>-0.76507018466223198</v>
      </c>
      <c r="G35" s="126">
        <f t="shared" si="325"/>
        <v>-0.51943147789124344</v>
      </c>
      <c r="H35" s="126">
        <f t="shared" si="325"/>
        <v>-0.40793823190504602</v>
      </c>
      <c r="I35" s="126">
        <f t="shared" si="325"/>
        <v>-0.34531148553608865</v>
      </c>
      <c r="J35" s="126">
        <f t="shared" si="325"/>
        <v>-0.30304716965226214</v>
      </c>
      <c r="K35" s="126">
        <f t="shared" si="325"/>
        <v>-0.27576262963200776</v>
      </c>
      <c r="L35" s="126">
        <f t="shared" si="325"/>
        <v>-0.25602304855047547</v>
      </c>
      <c r="M35" s="126">
        <f t="shared" si="325"/>
        <v>-0.24102628398151738</v>
      </c>
      <c r="N35" s="126">
        <f t="shared" si="325"/>
        <v>-0.22934107443879037</v>
      </c>
      <c r="O35" s="126">
        <f t="shared" si="325"/>
        <v>-0.21964812898544359</v>
      </c>
      <c r="P35" s="126">
        <f t="shared" si="325"/>
        <v>-0.21243465281631629</v>
      </c>
      <c r="Q35" s="126">
        <f t="shared" si="325"/>
        <v>-0.20637793332831394</v>
      </c>
      <c r="R35" s="126">
        <f t="shared" si="325"/>
        <v>-0.20118405581201765</v>
      </c>
      <c r="S35" s="126">
        <f t="shared" si="325"/>
        <v>-0.19681223501225967</v>
      </c>
      <c r="T35" s="126">
        <f t="shared" si="325"/>
        <v>-0.19318147492736668</v>
      </c>
      <c r="U35" s="126">
        <f t="shared" si="325"/>
        <v>-0.19023538123126216</v>
      </c>
      <c r="V35" s="126">
        <f t="shared" si="325"/>
        <v>-0.18770167221570377</v>
      </c>
      <c r="W35" s="126">
        <f t="shared" si="325"/>
        <v>-0.18550356675811211</v>
      </c>
      <c r="X35" s="126">
        <f t="shared" si="325"/>
        <v>-0.18361983319905303</v>
      </c>
      <c r="Y35" s="126">
        <f t="shared" si="325"/>
        <v>-0.18195516434398754</v>
      </c>
      <c r="Z35" s="126">
        <f t="shared" si="325"/>
        <v>-0.18064495600939542</v>
      </c>
      <c r="AA35" s="126">
        <f t="shared" si="325"/>
        <v>-0.17955068416026043</v>
      </c>
      <c r="AB35" s="126">
        <f t="shared" si="325"/>
        <v>-0.17865399153284359</v>
      </c>
      <c r="AC35" s="126">
        <f t="shared" si="325"/>
        <v>-0.17791254878923327</v>
      </c>
      <c r="AD35" s="126">
        <f t="shared" si="325"/>
        <v>-0.17724125235790408</v>
      </c>
      <c r="AE35" s="126">
        <f t="shared" si="325"/>
        <v>-0.17665724350537321</v>
      </c>
      <c r="AF35" s="126">
        <f t="shared" si="325"/>
        <v>-0.17610319464181093</v>
      </c>
      <c r="AG35" s="126">
        <f t="shared" si="325"/>
        <v>-0.17556840585289896</v>
      </c>
      <c r="AH35" s="126">
        <f t="shared" si="325"/>
        <v>-0.17506894015646557</v>
      </c>
      <c r="AI35" s="126" t="e">
        <f t="shared" si="325"/>
        <v>#VALUE!</v>
      </c>
      <c r="AJ35" s="126" t="e">
        <f t="shared" si="325"/>
        <v>#VALUE!</v>
      </c>
      <c r="AK35" s="126" t="e">
        <f t="shared" si="325"/>
        <v>#VALUE!</v>
      </c>
      <c r="AL35" s="126" t="e">
        <f t="shared" si="325"/>
        <v>#VALUE!</v>
      </c>
      <c r="AM35" s="126" t="e">
        <f t="shared" ref="AM35" si="326">AM44/(AL25+AL16)</f>
        <v>#VALUE!</v>
      </c>
      <c r="AN35" s="126" t="e">
        <f t="shared" ref="AN35" si="327">AN44/(AM25+AM16)</f>
        <v>#VALUE!</v>
      </c>
      <c r="AO35" s="126" t="e">
        <f t="shared" ref="AO35" si="328">AO44/(AN25+AN16)</f>
        <v>#VALUE!</v>
      </c>
      <c r="AP35" s="126" t="e">
        <f t="shared" ref="AP35" si="329">AP44/(AO25+AO16)</f>
        <v>#VALUE!</v>
      </c>
      <c r="AQ35" s="126" t="e">
        <f t="shared" ref="AQ35" si="330">AQ44/(AP25+AP16)</f>
        <v>#VALUE!</v>
      </c>
      <c r="AR35" s="126" t="e">
        <f t="shared" ref="AR35" si="331">AR44/(AQ25+AQ16)</f>
        <v>#VALUE!</v>
      </c>
      <c r="AS35" s="126" t="e">
        <f t="shared" ref="AS35" si="332">AS44/(AR25+AR16)</f>
        <v>#VALUE!</v>
      </c>
      <c r="AT35" s="126" t="e">
        <f t="shared" ref="AT35" si="333">AT44/(AS25+AS16)</f>
        <v>#VALUE!</v>
      </c>
      <c r="AU35" s="126" t="e">
        <f t="shared" ref="AU35" si="334">AU44/(AT25+AT16)</f>
        <v>#VALUE!</v>
      </c>
      <c r="AV35" s="126" t="e">
        <f t="shared" ref="AV35" si="335">AV44/(AU25+AU16)</f>
        <v>#VALUE!</v>
      </c>
      <c r="AW35" s="126" t="e">
        <f t="shared" ref="AW35" si="336">AW44/(AV25+AV16)</f>
        <v>#VALUE!</v>
      </c>
      <c r="AX35" s="126" t="e">
        <f t="shared" ref="AX35" si="337">AX44/(AW25+AW16)</f>
        <v>#VALUE!</v>
      </c>
      <c r="AY35" s="126" t="e">
        <f t="shared" ref="AY35" si="338">AY44/(AX25+AX16)</f>
        <v>#VALUE!</v>
      </c>
      <c r="AZ35" s="126" t="e">
        <f t="shared" ref="AZ35" si="339">AZ44/(AY25+AY16)</f>
        <v>#VALUE!</v>
      </c>
      <c r="BA35" s="126" t="e">
        <f t="shared" ref="BA35" si="340">BA44/(AZ25+AZ16)</f>
        <v>#VALUE!</v>
      </c>
      <c r="BB35" s="126" t="e">
        <f t="shared" ref="BB35" si="341">BB44/(BA25+BA16)</f>
        <v>#VALUE!</v>
      </c>
      <c r="BC35" s="126" t="e">
        <f t="shared" ref="BC35" si="342">BC44/(BB25+BB16)</f>
        <v>#VALUE!</v>
      </c>
      <c r="BD35" s="126" t="e">
        <f t="shared" ref="BD35" si="343">BD44/(BC25+BC16)</f>
        <v>#VALUE!</v>
      </c>
      <c r="BE35" s="126" t="e">
        <f t="shared" ref="BE35" si="344">BE44/(BD25+BD16)</f>
        <v>#VALUE!</v>
      </c>
      <c r="BF35" s="126" t="e">
        <f t="shared" ref="BF35" si="345">BF44/(BE25+BE16)</f>
        <v>#VALUE!</v>
      </c>
      <c r="BG35" s="126" t="e">
        <f t="shared" ref="BG35" si="346">BG44/(BF25+BF16)</f>
        <v>#VALUE!</v>
      </c>
      <c r="BH35" s="126" t="e">
        <f t="shared" ref="BH35" si="347">BH44/(BG25+BG16)</f>
        <v>#VALUE!</v>
      </c>
      <c r="BI35" s="126" t="e">
        <f t="shared" ref="BI35" si="348">BI44/(BH25+BH16)</f>
        <v>#VALUE!</v>
      </c>
      <c r="BJ35" s="126" t="e">
        <f t="shared" ref="BJ35" si="349">BJ44/(BI25+BI16)</f>
        <v>#VALUE!</v>
      </c>
      <c r="BK35" s="126" t="e">
        <f t="shared" ref="BK35" si="350">BK44/(BJ25+BJ16)</f>
        <v>#VALUE!</v>
      </c>
      <c r="BL35" s="126" t="e">
        <f t="shared" ref="BL35" si="351">BL44/(BK25+BK16)</f>
        <v>#VALUE!</v>
      </c>
      <c r="BM35" s="126" t="e">
        <f t="shared" ref="BM35" si="352">BM44/(BL25+BL16)</f>
        <v>#VALUE!</v>
      </c>
      <c r="BN35" s="126" t="e">
        <f t="shared" ref="BN35" si="353">BN44/(BM25+BM16)</f>
        <v>#VALUE!</v>
      </c>
      <c r="BO35" s="126" t="e">
        <f t="shared" ref="BO35" si="354">BO44/(BN25+BN16)</f>
        <v>#VALUE!</v>
      </c>
      <c r="BP35" s="126" t="e">
        <f t="shared" ref="BP35" si="355">BP44/(BO25+BO16)</f>
        <v>#VALUE!</v>
      </c>
      <c r="BQ35" s="126" t="e">
        <f t="shared" ref="BQ35" si="356">BQ44/(BP25+BP16)</f>
        <v>#VALUE!</v>
      </c>
      <c r="BR35" s="126" t="e">
        <f t="shared" ref="BR35" si="357">BR44/(BQ25+BQ16)</f>
        <v>#VALUE!</v>
      </c>
      <c r="BS35" s="126" t="e">
        <f t="shared" ref="BS35" si="358">BS44/(BR25+BR16)</f>
        <v>#VALUE!</v>
      </c>
    </row>
    <row r="36" spans="1:71" s="336" customFormat="1">
      <c r="A36" s="332"/>
      <c r="B36" s="328"/>
      <c r="C36" s="53" t="s">
        <v>548</v>
      </c>
      <c r="D36" s="55"/>
      <c r="E36" s="119"/>
      <c r="F36" s="119">
        <f t="shared" ref="F36:AL36" si="359">1/F35</f>
        <v>-1.3070696258298007</v>
      </c>
      <c r="G36" s="119">
        <f t="shared" si="359"/>
        <v>-1.9251817468970875</v>
      </c>
      <c r="H36" s="119">
        <f t="shared" si="359"/>
        <v>-2.4513515081194095</v>
      </c>
      <c r="I36" s="119">
        <f t="shared" si="359"/>
        <v>-2.8959361095317218</v>
      </c>
      <c r="J36" s="119">
        <f t="shared" si="359"/>
        <v>-3.2998163327097596</v>
      </c>
      <c r="K36" s="119">
        <f t="shared" si="359"/>
        <v>-3.6263071661829338</v>
      </c>
      <c r="L36" s="119">
        <f t="shared" si="359"/>
        <v>-3.9058983386913617</v>
      </c>
      <c r="M36" s="119">
        <f t="shared" si="359"/>
        <v>-4.1489251026111456</v>
      </c>
      <c r="N36" s="119">
        <f t="shared" si="359"/>
        <v>-4.360317934530709</v>
      </c>
      <c r="O36" s="119">
        <f t="shared" si="359"/>
        <v>-4.5527362542035199</v>
      </c>
      <c r="P36" s="119">
        <f t="shared" si="359"/>
        <v>-4.7073299329590066</v>
      </c>
      <c r="Q36" s="119">
        <f t="shared" si="359"/>
        <v>-4.8454792810099594</v>
      </c>
      <c r="R36" s="119">
        <f t="shared" si="359"/>
        <v>-4.9705728218064156</v>
      </c>
      <c r="S36" s="119">
        <f t="shared" si="359"/>
        <v>-5.0809849293043641</v>
      </c>
      <c r="T36" s="119">
        <f t="shared" si="359"/>
        <v>-5.1764797860456593</v>
      </c>
      <c r="U36" s="119">
        <f t="shared" si="359"/>
        <v>-5.2566457066382242</v>
      </c>
      <c r="V36" s="119">
        <f t="shared" si="359"/>
        <v>-5.3276030426133651</v>
      </c>
      <c r="W36" s="119">
        <f t="shared" si="359"/>
        <v>-5.3907319275642438</v>
      </c>
      <c r="X36" s="119">
        <f t="shared" si="359"/>
        <v>-5.446034791437536</v>
      </c>
      <c r="Y36" s="119">
        <f t="shared" si="359"/>
        <v>-5.4958593981399337</v>
      </c>
      <c r="Z36" s="119">
        <f t="shared" si="359"/>
        <v>-5.5357205763773969</v>
      </c>
      <c r="AA36" s="119">
        <f t="shared" si="359"/>
        <v>-5.569458031735687</v>
      </c>
      <c r="AB36" s="119">
        <f t="shared" si="359"/>
        <v>-5.5974120220882995</v>
      </c>
      <c r="AC36" s="119">
        <f t="shared" si="359"/>
        <v>-5.6207389911808008</v>
      </c>
      <c r="AD36" s="119">
        <f t="shared" si="359"/>
        <v>-5.6420273875107547</v>
      </c>
      <c r="AE36" s="119">
        <f t="shared" si="359"/>
        <v>-5.6606792914754385</v>
      </c>
      <c r="AF36" s="119">
        <f t="shared" si="359"/>
        <v>-5.6784886954150524</v>
      </c>
      <c r="AG36" s="119">
        <f t="shared" si="359"/>
        <v>-5.6957856121212149</v>
      </c>
      <c r="AH36" s="119">
        <f t="shared" si="359"/>
        <v>-5.7120354935961979</v>
      </c>
      <c r="AI36" s="119" t="e">
        <f t="shared" si="359"/>
        <v>#VALUE!</v>
      </c>
      <c r="AJ36" s="119" t="e">
        <f t="shared" si="359"/>
        <v>#VALUE!</v>
      </c>
      <c r="AK36" s="119" t="e">
        <f t="shared" si="359"/>
        <v>#VALUE!</v>
      </c>
      <c r="AL36" s="119" t="e">
        <f t="shared" si="359"/>
        <v>#VALUE!</v>
      </c>
      <c r="AM36" s="119" t="e">
        <f t="shared" ref="AM36:BS36" si="360">1/AM35</f>
        <v>#VALUE!</v>
      </c>
      <c r="AN36" s="119" t="e">
        <f t="shared" si="360"/>
        <v>#VALUE!</v>
      </c>
      <c r="AO36" s="119" t="e">
        <f t="shared" si="360"/>
        <v>#VALUE!</v>
      </c>
      <c r="AP36" s="119" t="e">
        <f t="shared" si="360"/>
        <v>#VALUE!</v>
      </c>
      <c r="AQ36" s="119" t="e">
        <f t="shared" si="360"/>
        <v>#VALUE!</v>
      </c>
      <c r="AR36" s="119" t="e">
        <f t="shared" si="360"/>
        <v>#VALUE!</v>
      </c>
      <c r="AS36" s="119" t="e">
        <f t="shared" si="360"/>
        <v>#VALUE!</v>
      </c>
      <c r="AT36" s="119" t="e">
        <f t="shared" si="360"/>
        <v>#VALUE!</v>
      </c>
      <c r="AU36" s="119" t="e">
        <f t="shared" si="360"/>
        <v>#VALUE!</v>
      </c>
      <c r="AV36" s="119" t="e">
        <f t="shared" si="360"/>
        <v>#VALUE!</v>
      </c>
      <c r="AW36" s="119" t="e">
        <f t="shared" si="360"/>
        <v>#VALUE!</v>
      </c>
      <c r="AX36" s="119" t="e">
        <f t="shared" si="360"/>
        <v>#VALUE!</v>
      </c>
      <c r="AY36" s="119" t="e">
        <f t="shared" si="360"/>
        <v>#VALUE!</v>
      </c>
      <c r="AZ36" s="119" t="e">
        <f t="shared" si="360"/>
        <v>#VALUE!</v>
      </c>
      <c r="BA36" s="119" t="e">
        <f t="shared" si="360"/>
        <v>#VALUE!</v>
      </c>
      <c r="BB36" s="119" t="e">
        <f t="shared" si="360"/>
        <v>#VALUE!</v>
      </c>
      <c r="BC36" s="119" t="e">
        <f t="shared" si="360"/>
        <v>#VALUE!</v>
      </c>
      <c r="BD36" s="119" t="e">
        <f t="shared" si="360"/>
        <v>#VALUE!</v>
      </c>
      <c r="BE36" s="119" t="e">
        <f t="shared" si="360"/>
        <v>#VALUE!</v>
      </c>
      <c r="BF36" s="119" t="e">
        <f t="shared" si="360"/>
        <v>#VALUE!</v>
      </c>
      <c r="BG36" s="119" t="e">
        <f t="shared" si="360"/>
        <v>#VALUE!</v>
      </c>
      <c r="BH36" s="119" t="e">
        <f t="shared" si="360"/>
        <v>#VALUE!</v>
      </c>
      <c r="BI36" s="119" t="e">
        <f t="shared" si="360"/>
        <v>#VALUE!</v>
      </c>
      <c r="BJ36" s="119" t="e">
        <f t="shared" si="360"/>
        <v>#VALUE!</v>
      </c>
      <c r="BK36" s="119" t="e">
        <f t="shared" si="360"/>
        <v>#VALUE!</v>
      </c>
      <c r="BL36" s="119" t="e">
        <f t="shared" si="360"/>
        <v>#VALUE!</v>
      </c>
      <c r="BM36" s="119" t="e">
        <f t="shared" si="360"/>
        <v>#VALUE!</v>
      </c>
      <c r="BN36" s="119" t="e">
        <f t="shared" si="360"/>
        <v>#VALUE!</v>
      </c>
      <c r="BO36" s="119" t="e">
        <f t="shared" si="360"/>
        <v>#VALUE!</v>
      </c>
      <c r="BP36" s="119" t="e">
        <f t="shared" si="360"/>
        <v>#VALUE!</v>
      </c>
      <c r="BQ36" s="119" t="e">
        <f t="shared" si="360"/>
        <v>#VALUE!</v>
      </c>
      <c r="BR36" s="119" t="e">
        <f t="shared" si="360"/>
        <v>#VALUE!</v>
      </c>
      <c r="BS36" s="119" t="e">
        <f t="shared" si="360"/>
        <v>#VALUE!</v>
      </c>
    </row>
    <row r="37" spans="1:71" s="336" customFormat="1">
      <c r="A37" s="341"/>
      <c r="B37" s="328"/>
      <c r="C37" s="205" t="s">
        <v>1079</v>
      </c>
      <c r="D37" s="352" t="s">
        <v>789</v>
      </c>
      <c r="E37" s="119">
        <f>$B$2/E28</f>
        <v>0.25390014460021765</v>
      </c>
      <c r="F37" s="119">
        <f t="shared" ref="F37:AL37" si="361">$B$2/F28</f>
        <v>0.29009251613572246</v>
      </c>
      <c r="G37" s="119">
        <f t="shared" si="361"/>
        <v>0.33084993289721393</v>
      </c>
      <c r="H37" s="119">
        <f t="shared" si="361"/>
        <v>0.3766942312461698</v>
      </c>
      <c r="I37" s="119">
        <f t="shared" si="361"/>
        <v>0.42829268068757137</v>
      </c>
      <c r="J37" s="119">
        <f t="shared" si="361"/>
        <v>0.48576112753665407</v>
      </c>
      <c r="K37" s="119">
        <f t="shared" si="361"/>
        <v>0.55015184923793425</v>
      </c>
      <c r="L37" s="119">
        <f t="shared" si="361"/>
        <v>0.62229343782697777</v>
      </c>
      <c r="M37" s="119">
        <f t="shared" si="361"/>
        <v>0.70298165435520388</v>
      </c>
      <c r="N37" s="119">
        <f t="shared" si="361"/>
        <v>0.79307015044246032</v>
      </c>
      <c r="O37" s="119">
        <f t="shared" si="361"/>
        <v>0.89275871228548009</v>
      </c>
      <c r="P37" s="119">
        <f t="shared" si="361"/>
        <v>1.0039618928755667</v>
      </c>
      <c r="Q37" s="119">
        <f t="shared" si="361"/>
        <v>1.127485091984598</v>
      </c>
      <c r="R37" s="119">
        <f t="shared" si="361"/>
        <v>1.2636930718048631</v>
      </c>
      <c r="S37" s="119">
        <f t="shared" si="361"/>
        <v>1.4130885020326729</v>
      </c>
      <c r="T37" s="119">
        <f t="shared" si="361"/>
        <v>1.5764556870116972</v>
      </c>
      <c r="U37" s="119">
        <f t="shared" si="361"/>
        <v>1.7553874182513571</v>
      </c>
      <c r="V37" s="119">
        <f t="shared" si="361"/>
        <v>1.9504813232801483</v>
      </c>
      <c r="W37" s="119">
        <f t="shared" si="361"/>
        <v>2.1619593985649161</v>
      </c>
      <c r="X37" s="119">
        <f t="shared" si="361"/>
        <v>2.3901895799578252</v>
      </c>
      <c r="Y37" s="119">
        <f t="shared" si="361"/>
        <v>2.6343570758641488</v>
      </c>
      <c r="Z37" s="119">
        <f t="shared" si="361"/>
        <v>2.8973668136515807</v>
      </c>
      <c r="AA37" s="119">
        <f t="shared" si="361"/>
        <v>3.1812460475821993</v>
      </c>
      <c r="AB37" s="119">
        <f t="shared" si="361"/>
        <v>3.4894156205038858</v>
      </c>
      <c r="AC37" s="119">
        <f t="shared" si="361"/>
        <v>3.8261534036910052</v>
      </c>
      <c r="AD37" s="119">
        <f t="shared" si="361"/>
        <v>4.193671696820565</v>
      </c>
      <c r="AE37" s="119">
        <f t="shared" si="361"/>
        <v>4.5959660026671756</v>
      </c>
      <c r="AF37" s="119">
        <f t="shared" si="361"/>
        <v>5.0340363915516679</v>
      </c>
      <c r="AG37" s="119">
        <f t="shared" si="361"/>
        <v>5.506833708831592</v>
      </c>
      <c r="AH37" s="119">
        <f t="shared" si="361"/>
        <v>6.0131902835405171</v>
      </c>
      <c r="AI37" s="119" t="e">
        <f t="shared" si="361"/>
        <v>#VALUE!</v>
      </c>
      <c r="AJ37" s="119" t="e">
        <f t="shared" si="361"/>
        <v>#VALUE!</v>
      </c>
      <c r="AK37" s="119" t="e">
        <f t="shared" si="361"/>
        <v>#VALUE!</v>
      </c>
      <c r="AL37" s="119" t="e">
        <f t="shared" si="361"/>
        <v>#VALUE!</v>
      </c>
      <c r="AM37" s="119" t="e">
        <f t="shared" ref="AM37:BS37" si="362">$B$2/AM28</f>
        <v>#VALUE!</v>
      </c>
      <c r="AN37" s="119" t="e">
        <f t="shared" si="362"/>
        <v>#VALUE!</v>
      </c>
      <c r="AO37" s="119" t="e">
        <f t="shared" si="362"/>
        <v>#VALUE!</v>
      </c>
      <c r="AP37" s="119" t="e">
        <f t="shared" si="362"/>
        <v>#VALUE!</v>
      </c>
      <c r="AQ37" s="119" t="e">
        <f t="shared" si="362"/>
        <v>#VALUE!</v>
      </c>
      <c r="AR37" s="119" t="e">
        <f t="shared" si="362"/>
        <v>#VALUE!</v>
      </c>
      <c r="AS37" s="119" t="e">
        <f t="shared" si="362"/>
        <v>#VALUE!</v>
      </c>
      <c r="AT37" s="119" t="e">
        <f t="shared" si="362"/>
        <v>#VALUE!</v>
      </c>
      <c r="AU37" s="119" t="e">
        <f t="shared" si="362"/>
        <v>#VALUE!</v>
      </c>
      <c r="AV37" s="119" t="e">
        <f t="shared" si="362"/>
        <v>#VALUE!</v>
      </c>
      <c r="AW37" s="119" t="e">
        <f t="shared" si="362"/>
        <v>#VALUE!</v>
      </c>
      <c r="AX37" s="119" t="e">
        <f t="shared" si="362"/>
        <v>#VALUE!</v>
      </c>
      <c r="AY37" s="119" t="e">
        <f t="shared" si="362"/>
        <v>#VALUE!</v>
      </c>
      <c r="AZ37" s="119" t="e">
        <f t="shared" si="362"/>
        <v>#VALUE!</v>
      </c>
      <c r="BA37" s="119" t="e">
        <f t="shared" si="362"/>
        <v>#VALUE!</v>
      </c>
      <c r="BB37" s="119" t="e">
        <f t="shared" si="362"/>
        <v>#VALUE!</v>
      </c>
      <c r="BC37" s="119" t="e">
        <f t="shared" si="362"/>
        <v>#VALUE!</v>
      </c>
      <c r="BD37" s="119" t="e">
        <f t="shared" si="362"/>
        <v>#VALUE!</v>
      </c>
      <c r="BE37" s="119" t="e">
        <f t="shared" si="362"/>
        <v>#VALUE!</v>
      </c>
      <c r="BF37" s="119" t="e">
        <f t="shared" si="362"/>
        <v>#VALUE!</v>
      </c>
      <c r="BG37" s="119" t="e">
        <f t="shared" si="362"/>
        <v>#VALUE!</v>
      </c>
      <c r="BH37" s="119" t="e">
        <f t="shared" si="362"/>
        <v>#VALUE!</v>
      </c>
      <c r="BI37" s="119" t="e">
        <f t="shared" si="362"/>
        <v>#VALUE!</v>
      </c>
      <c r="BJ37" s="119" t="e">
        <f t="shared" si="362"/>
        <v>#VALUE!</v>
      </c>
      <c r="BK37" s="119" t="e">
        <f t="shared" si="362"/>
        <v>#VALUE!</v>
      </c>
      <c r="BL37" s="119" t="e">
        <f t="shared" si="362"/>
        <v>#VALUE!</v>
      </c>
      <c r="BM37" s="119" t="e">
        <f t="shared" si="362"/>
        <v>#VALUE!</v>
      </c>
      <c r="BN37" s="119" t="e">
        <f t="shared" si="362"/>
        <v>#VALUE!</v>
      </c>
      <c r="BO37" s="119" t="e">
        <f t="shared" si="362"/>
        <v>#VALUE!</v>
      </c>
      <c r="BP37" s="119" t="e">
        <f t="shared" si="362"/>
        <v>#VALUE!</v>
      </c>
      <c r="BQ37" s="119" t="e">
        <f t="shared" si="362"/>
        <v>#VALUE!</v>
      </c>
      <c r="BR37" s="119" t="e">
        <f t="shared" si="362"/>
        <v>#VALUE!</v>
      </c>
      <c r="BS37" s="119" t="e">
        <f t="shared" si="362"/>
        <v>#VALUE!</v>
      </c>
    </row>
    <row r="38" spans="1:71" s="336" customFormat="1">
      <c r="A38" s="332"/>
      <c r="B38" s="328"/>
      <c r="C38" s="205" t="s">
        <v>786</v>
      </c>
      <c r="D38" s="352" t="s">
        <v>790</v>
      </c>
      <c r="E38" s="119">
        <f>(1-$D$2-$D$4*$B$2)/E27</f>
        <v>0.1192167632839136</v>
      </c>
      <c r="F38" s="119">
        <f t="shared" ref="F38:AL38" si="363">(1-$D$2-$D$4*$B$2)/F27</f>
        <v>0.11670867298611939</v>
      </c>
      <c r="G38" s="119">
        <f t="shared" si="363"/>
        <v>0.11435694658735447</v>
      </c>
      <c r="H38" s="119">
        <f t="shared" si="363"/>
        <v>0.11214795818305501</v>
      </c>
      <c r="I38" s="119">
        <f t="shared" si="363"/>
        <v>0.11006961747428874</v>
      </c>
      <c r="J38" s="119">
        <f t="shared" si="363"/>
        <v>0.10811115930653492</v>
      </c>
      <c r="K38" s="119">
        <f t="shared" si="363"/>
        <v>0.1062629668997707</v>
      </c>
      <c r="L38" s="119">
        <f t="shared" si="363"/>
        <v>0.10451642264108978</v>
      </c>
      <c r="M38" s="119">
        <f t="shared" si="363"/>
        <v>0.10286378155295872</v>
      </c>
      <c r="N38" s="119">
        <f t="shared" si="363"/>
        <v>0.10129806351598862</v>
      </c>
      <c r="O38" s="119">
        <f t="shared" si="363"/>
        <v>9.9812961081331822E-2</v>
      </c>
      <c r="P38" s="119">
        <f t="shared" si="363"/>
        <v>9.8402760303827705E-2</v>
      </c>
      <c r="Q38" s="119">
        <f t="shared" si="363"/>
        <v>9.7062272499669311E-2</v>
      </c>
      <c r="R38" s="119">
        <f t="shared" si="363"/>
        <v>9.5786775209375424E-2</v>
      </c>
      <c r="S38" s="119">
        <f t="shared" si="363"/>
        <v>9.4571960949261874E-2</v>
      </c>
      <c r="T38" s="119">
        <f t="shared" si="363"/>
        <v>9.341389257845728E-2</v>
      </c>
      <c r="U38" s="119">
        <f t="shared" si="363"/>
        <v>9.2308964306140912E-2</v>
      </c>
      <c r="V38" s="119">
        <f t="shared" si="363"/>
        <v>9.1253867524620821E-2</v>
      </c>
      <c r="W38" s="119">
        <f t="shared" si="363"/>
        <v>9.0245560785540094E-2</v>
      </c>
      <c r="X38" s="119">
        <f t="shared" si="363"/>
        <v>8.9281243344692271E-2</v>
      </c>
      <c r="Y38" s="119">
        <f t="shared" si="363"/>
        <v>8.8358331790206524E-2</v>
      </c>
      <c r="Z38" s="119">
        <f t="shared" si="363"/>
        <v>8.7474439342831542E-2</v>
      </c>
      <c r="AA38" s="119">
        <f t="shared" si="363"/>
        <v>8.6627357478567743E-2</v>
      </c>
      <c r="AB38" s="119">
        <f t="shared" si="363"/>
        <v>8.5815039575255006E-2</v>
      </c>
      <c r="AC38" s="119">
        <f t="shared" si="363"/>
        <v>8.5035586327750184E-2</v>
      </c>
      <c r="AD38" s="119">
        <f t="shared" si="363"/>
        <v>8.4287232712498453E-2</v>
      </c>
      <c r="AE38" s="119">
        <f t="shared" si="363"/>
        <v>8.356833631280991E-2</v>
      </c>
      <c r="AF38" s="119">
        <f t="shared" si="363"/>
        <v>8.2877366841965006E-2</v>
      </c>
      <c r="AG38" s="119">
        <f t="shared" si="363"/>
        <v>8.221289672317883E-2</v>
      </c>
      <c r="AH38" s="119">
        <f t="shared" si="363"/>
        <v>8.1573592604100645E-2</v>
      </c>
      <c r="AI38" s="119" t="e">
        <f t="shared" si="363"/>
        <v>#VALUE!</v>
      </c>
      <c r="AJ38" s="119" t="e">
        <f t="shared" si="363"/>
        <v>#VALUE!</v>
      </c>
      <c r="AK38" s="119" t="e">
        <f t="shared" si="363"/>
        <v>#VALUE!</v>
      </c>
      <c r="AL38" s="119" t="e">
        <f t="shared" si="363"/>
        <v>#VALUE!</v>
      </c>
      <c r="AM38" s="119" t="e">
        <f t="shared" ref="AM38:BS38" si="364">(1-$D$2-$D$4*$B$2)/AM27</f>
        <v>#VALUE!</v>
      </c>
      <c r="AN38" s="119" t="e">
        <f t="shared" si="364"/>
        <v>#VALUE!</v>
      </c>
      <c r="AO38" s="119" t="e">
        <f t="shared" si="364"/>
        <v>#VALUE!</v>
      </c>
      <c r="AP38" s="119" t="e">
        <f t="shared" si="364"/>
        <v>#VALUE!</v>
      </c>
      <c r="AQ38" s="119" t="e">
        <f t="shared" si="364"/>
        <v>#VALUE!</v>
      </c>
      <c r="AR38" s="119" t="e">
        <f t="shared" si="364"/>
        <v>#VALUE!</v>
      </c>
      <c r="AS38" s="119" t="e">
        <f t="shared" si="364"/>
        <v>#VALUE!</v>
      </c>
      <c r="AT38" s="119" t="e">
        <f t="shared" si="364"/>
        <v>#VALUE!</v>
      </c>
      <c r="AU38" s="119" t="e">
        <f t="shared" si="364"/>
        <v>#VALUE!</v>
      </c>
      <c r="AV38" s="119" t="e">
        <f t="shared" si="364"/>
        <v>#VALUE!</v>
      </c>
      <c r="AW38" s="119" t="e">
        <f t="shared" si="364"/>
        <v>#VALUE!</v>
      </c>
      <c r="AX38" s="119" t="e">
        <f t="shared" si="364"/>
        <v>#VALUE!</v>
      </c>
      <c r="AY38" s="119" t="e">
        <f t="shared" si="364"/>
        <v>#VALUE!</v>
      </c>
      <c r="AZ38" s="119" t="e">
        <f t="shared" si="364"/>
        <v>#VALUE!</v>
      </c>
      <c r="BA38" s="119" t="e">
        <f t="shared" si="364"/>
        <v>#VALUE!</v>
      </c>
      <c r="BB38" s="119" t="e">
        <f t="shared" si="364"/>
        <v>#VALUE!</v>
      </c>
      <c r="BC38" s="119" t="e">
        <f t="shared" si="364"/>
        <v>#VALUE!</v>
      </c>
      <c r="BD38" s="119" t="e">
        <f t="shared" si="364"/>
        <v>#VALUE!</v>
      </c>
      <c r="BE38" s="119" t="e">
        <f t="shared" si="364"/>
        <v>#VALUE!</v>
      </c>
      <c r="BF38" s="119" t="e">
        <f t="shared" si="364"/>
        <v>#VALUE!</v>
      </c>
      <c r="BG38" s="119" t="e">
        <f t="shared" si="364"/>
        <v>#VALUE!</v>
      </c>
      <c r="BH38" s="119" t="e">
        <f t="shared" si="364"/>
        <v>#VALUE!</v>
      </c>
      <c r="BI38" s="119" t="e">
        <f t="shared" si="364"/>
        <v>#VALUE!</v>
      </c>
      <c r="BJ38" s="119" t="e">
        <f t="shared" si="364"/>
        <v>#VALUE!</v>
      </c>
      <c r="BK38" s="119" t="e">
        <f t="shared" si="364"/>
        <v>#VALUE!</v>
      </c>
      <c r="BL38" s="119" t="e">
        <f t="shared" si="364"/>
        <v>#VALUE!</v>
      </c>
      <c r="BM38" s="119" t="e">
        <f t="shared" si="364"/>
        <v>#VALUE!</v>
      </c>
      <c r="BN38" s="119" t="e">
        <f t="shared" si="364"/>
        <v>#VALUE!</v>
      </c>
      <c r="BO38" s="119" t="e">
        <f t="shared" si="364"/>
        <v>#VALUE!</v>
      </c>
      <c r="BP38" s="119" t="e">
        <f t="shared" si="364"/>
        <v>#VALUE!</v>
      </c>
      <c r="BQ38" s="119" t="e">
        <f t="shared" si="364"/>
        <v>#VALUE!</v>
      </c>
      <c r="BR38" s="119" t="e">
        <f t="shared" si="364"/>
        <v>#VALUE!</v>
      </c>
      <c r="BS38" s="119" t="e">
        <f t="shared" si="364"/>
        <v>#VALUE!</v>
      </c>
    </row>
    <row r="39" spans="1:71" s="336" customFormat="1">
      <c r="A39" s="332"/>
      <c r="B39" s="328"/>
      <c r="C39" s="205" t="s">
        <v>787</v>
      </c>
      <c r="D39" s="44"/>
      <c r="E39" s="119">
        <f>1/E37</f>
        <v>3.9385562445211102</v>
      </c>
      <c r="F39" s="119">
        <f t="shared" ref="F39:AL40" si="365">1/F37</f>
        <v>3.4471761399461296</v>
      </c>
      <c r="G39" s="119">
        <f t="shared" si="365"/>
        <v>3.0225183703170728</v>
      </c>
      <c r="H39" s="119">
        <f t="shared" si="365"/>
        <v>2.6546729868727397</v>
      </c>
      <c r="I39" s="119">
        <f t="shared" si="365"/>
        <v>2.3348519484260684</v>
      </c>
      <c r="J39" s="119">
        <f t="shared" si="365"/>
        <v>2.0586249975808184</v>
      </c>
      <c r="K39" s="119">
        <f t="shared" si="365"/>
        <v>1.8176799757833981</v>
      </c>
      <c r="L39" s="119">
        <f t="shared" si="365"/>
        <v>1.6069589348265627</v>
      </c>
      <c r="M39" s="119">
        <f t="shared" si="365"/>
        <v>1.4225122288820331</v>
      </c>
      <c r="N39" s="119">
        <f t="shared" si="365"/>
        <v>1.2609225040711618</v>
      </c>
      <c r="O39" s="119">
        <f t="shared" si="365"/>
        <v>1.1201234849223483</v>
      </c>
      <c r="P39" s="119">
        <f t="shared" si="365"/>
        <v>0.99605374177677308</v>
      </c>
      <c r="Q39" s="119">
        <f t="shared" si="365"/>
        <v>0.88692968723852583</v>
      </c>
      <c r="R39" s="119">
        <f t="shared" si="365"/>
        <v>0.79133139392127483</v>
      </c>
      <c r="S39" s="119">
        <f t="shared" si="365"/>
        <v>0.7076697592270681</v>
      </c>
      <c r="T39" s="119">
        <f t="shared" si="365"/>
        <v>0.63433435410771555</v>
      </c>
      <c r="U39" s="119">
        <f t="shared" si="365"/>
        <v>0.56967481343586124</v>
      </c>
      <c r="V39" s="119">
        <f t="shared" si="365"/>
        <v>0.51269396331275185</v>
      </c>
      <c r="W39" s="119">
        <f t="shared" si="365"/>
        <v>0.46254337646848898</v>
      </c>
      <c r="X39" s="119">
        <f t="shared" si="365"/>
        <v>0.4183768552859497</v>
      </c>
      <c r="Y39" s="119">
        <f t="shared" si="365"/>
        <v>0.37959926130058497</v>
      </c>
      <c r="Z39" s="119">
        <f t="shared" si="365"/>
        <v>0.34514097258527299</v>
      </c>
      <c r="AA39" s="119">
        <f t="shared" si="365"/>
        <v>0.31434223730038641</v>
      </c>
      <c r="AB39" s="119">
        <f t="shared" si="365"/>
        <v>0.28658093754265818</v>
      </c>
      <c r="AC39" s="119">
        <f t="shared" si="365"/>
        <v>0.26135909737317958</v>
      </c>
      <c r="AD39" s="119">
        <f t="shared" si="365"/>
        <v>0.23845452679525456</v>
      </c>
      <c r="AE39" s="119">
        <f t="shared" si="365"/>
        <v>0.21758211427579541</v>
      </c>
      <c r="AF39" s="119">
        <f t="shared" si="365"/>
        <v>0.19864774948354408</v>
      </c>
      <c r="AG39" s="119">
        <f t="shared" si="365"/>
        <v>0.1815925544285546</v>
      </c>
      <c r="AH39" s="119">
        <f t="shared" si="365"/>
        <v>0.16630107361432245</v>
      </c>
      <c r="AI39" s="119" t="e">
        <f t="shared" si="365"/>
        <v>#VALUE!</v>
      </c>
      <c r="AJ39" s="119" t="e">
        <f t="shared" si="365"/>
        <v>#VALUE!</v>
      </c>
      <c r="AK39" s="119" t="e">
        <f t="shared" si="365"/>
        <v>#VALUE!</v>
      </c>
      <c r="AL39" s="119" t="e">
        <f t="shared" si="365"/>
        <v>#VALUE!</v>
      </c>
      <c r="AM39" s="119" t="e">
        <f t="shared" ref="AM39:BS39" si="366">1/AM37</f>
        <v>#VALUE!</v>
      </c>
      <c r="AN39" s="119" t="e">
        <f t="shared" si="366"/>
        <v>#VALUE!</v>
      </c>
      <c r="AO39" s="119" t="e">
        <f t="shared" si="366"/>
        <v>#VALUE!</v>
      </c>
      <c r="AP39" s="119" t="e">
        <f t="shared" si="366"/>
        <v>#VALUE!</v>
      </c>
      <c r="AQ39" s="119" t="e">
        <f t="shared" si="366"/>
        <v>#VALUE!</v>
      </c>
      <c r="AR39" s="119" t="e">
        <f t="shared" si="366"/>
        <v>#VALUE!</v>
      </c>
      <c r="AS39" s="119" t="e">
        <f t="shared" si="366"/>
        <v>#VALUE!</v>
      </c>
      <c r="AT39" s="119" t="e">
        <f t="shared" si="366"/>
        <v>#VALUE!</v>
      </c>
      <c r="AU39" s="119" t="e">
        <f t="shared" si="366"/>
        <v>#VALUE!</v>
      </c>
      <c r="AV39" s="119" t="e">
        <f t="shared" si="366"/>
        <v>#VALUE!</v>
      </c>
      <c r="AW39" s="119" t="e">
        <f t="shared" si="366"/>
        <v>#VALUE!</v>
      </c>
      <c r="AX39" s="119" t="e">
        <f t="shared" si="366"/>
        <v>#VALUE!</v>
      </c>
      <c r="AY39" s="119" t="e">
        <f t="shared" si="366"/>
        <v>#VALUE!</v>
      </c>
      <c r="AZ39" s="119" t="e">
        <f t="shared" si="366"/>
        <v>#VALUE!</v>
      </c>
      <c r="BA39" s="119" t="e">
        <f t="shared" si="366"/>
        <v>#VALUE!</v>
      </c>
      <c r="BB39" s="119" t="e">
        <f t="shared" si="366"/>
        <v>#VALUE!</v>
      </c>
      <c r="BC39" s="119" t="e">
        <f t="shared" si="366"/>
        <v>#VALUE!</v>
      </c>
      <c r="BD39" s="119" t="e">
        <f t="shared" si="366"/>
        <v>#VALUE!</v>
      </c>
      <c r="BE39" s="119" t="e">
        <f t="shared" si="366"/>
        <v>#VALUE!</v>
      </c>
      <c r="BF39" s="119" t="e">
        <f t="shared" si="366"/>
        <v>#VALUE!</v>
      </c>
      <c r="BG39" s="119" t="e">
        <f t="shared" si="366"/>
        <v>#VALUE!</v>
      </c>
      <c r="BH39" s="119" t="e">
        <f t="shared" si="366"/>
        <v>#VALUE!</v>
      </c>
      <c r="BI39" s="119" t="e">
        <f t="shared" si="366"/>
        <v>#VALUE!</v>
      </c>
      <c r="BJ39" s="119" t="e">
        <f t="shared" si="366"/>
        <v>#VALUE!</v>
      </c>
      <c r="BK39" s="119" t="e">
        <f t="shared" si="366"/>
        <v>#VALUE!</v>
      </c>
      <c r="BL39" s="119" t="e">
        <f t="shared" si="366"/>
        <v>#VALUE!</v>
      </c>
      <c r="BM39" s="119" t="e">
        <f t="shared" si="366"/>
        <v>#VALUE!</v>
      </c>
      <c r="BN39" s="119" t="e">
        <f t="shared" si="366"/>
        <v>#VALUE!</v>
      </c>
      <c r="BO39" s="119" t="e">
        <f t="shared" si="366"/>
        <v>#VALUE!</v>
      </c>
      <c r="BP39" s="119" t="e">
        <f t="shared" si="366"/>
        <v>#VALUE!</v>
      </c>
      <c r="BQ39" s="119" t="e">
        <f t="shared" si="366"/>
        <v>#VALUE!</v>
      </c>
      <c r="BR39" s="119" t="e">
        <f t="shared" si="366"/>
        <v>#VALUE!</v>
      </c>
      <c r="BS39" s="119" t="e">
        <f t="shared" si="366"/>
        <v>#VALUE!</v>
      </c>
    </row>
    <row r="40" spans="1:71" s="336" customFormat="1">
      <c r="A40" s="332"/>
      <c r="B40" s="328"/>
      <c r="C40" s="205" t="s">
        <v>792</v>
      </c>
      <c r="D40" s="44"/>
      <c r="E40" s="119">
        <f>1/E38</f>
        <v>8.3880821157550578</v>
      </c>
      <c r="F40" s="119">
        <f t="shared" si="365"/>
        <v>8.5683435036480429</v>
      </c>
      <c r="G40" s="119">
        <f t="shared" si="365"/>
        <v>8.7445496739992485</v>
      </c>
      <c r="H40" s="119">
        <f t="shared" si="365"/>
        <v>8.9167918542728763</v>
      </c>
      <c r="I40" s="119">
        <f t="shared" si="365"/>
        <v>9.0851592196510627</v>
      </c>
      <c r="J40" s="119">
        <f t="shared" si="365"/>
        <v>9.2497389392026772</v>
      </c>
      <c r="K40" s="119">
        <f t="shared" si="365"/>
        <v>9.4106162210134734</v>
      </c>
      <c r="L40" s="119">
        <f t="shared" si="365"/>
        <v>9.5678743563009991</v>
      </c>
      <c r="M40" s="119">
        <f t="shared" si="365"/>
        <v>9.7215947625370625</v>
      </c>
      <c r="N40" s="119">
        <f t="shared" si="365"/>
        <v>9.871857025600125</v>
      </c>
      <c r="O40" s="119">
        <f t="shared" si="365"/>
        <v>10.018738940979395</v>
      </c>
      <c r="P40" s="119">
        <f t="shared" si="365"/>
        <v>10.162316554052007</v>
      </c>
      <c r="Q40" s="119">
        <f t="shared" si="365"/>
        <v>10.302664199454087</v>
      </c>
      <c r="R40" s="119">
        <f t="shared" si="365"/>
        <v>10.439854539566147</v>
      </c>
      <c r="S40" s="119">
        <f t="shared" si="365"/>
        <v>10.573958602132643</v>
      </c>
      <c r="T40" s="119">
        <f t="shared" si="365"/>
        <v>10.705045817035311</v>
      </c>
      <c r="U40" s="119">
        <f t="shared" si="365"/>
        <v>10.833184052239165</v>
      </c>
      <c r="V40" s="119">
        <f t="shared" si="365"/>
        <v>10.958439648929884</v>
      </c>
      <c r="W40" s="119">
        <f t="shared" si="365"/>
        <v>11.080877455860726</v>
      </c>
      <c r="X40" s="119">
        <f t="shared" si="365"/>
        <v>11.200560862926753</v>
      </c>
      <c r="Y40" s="119">
        <f t="shared" si="365"/>
        <v>11.317551833983789</v>
      </c>
      <c r="Z40" s="119">
        <f t="shared" si="365"/>
        <v>11.431910938929033</v>
      </c>
      <c r="AA40" s="119">
        <f t="shared" si="365"/>
        <v>11.543697385059996</v>
      </c>
      <c r="AB40" s="119">
        <f t="shared" si="365"/>
        <v>11.652969047728</v>
      </c>
      <c r="AC40" s="119">
        <f t="shared" si="365"/>
        <v>11.759782500302039</v>
      </c>
      <c r="AD40" s="119">
        <f t="shared" si="365"/>
        <v>11.864193043458597</v>
      </c>
      <c r="AE40" s="119">
        <f t="shared" si="365"/>
        <v>11.966254733812541</v>
      </c>
      <c r="AF40" s="119">
        <f t="shared" si="365"/>
        <v>12.066020411903933</v>
      </c>
      <c r="AG40" s="119">
        <f t="shared" si="365"/>
        <v>12.163541729555229</v>
      </c>
      <c r="AH40" s="119">
        <f t="shared" si="365"/>
        <v>12.258869176613054</v>
      </c>
      <c r="AI40" s="119" t="e">
        <f t="shared" si="365"/>
        <v>#VALUE!</v>
      </c>
      <c r="AJ40" s="119" t="e">
        <f t="shared" si="365"/>
        <v>#VALUE!</v>
      </c>
      <c r="AK40" s="119" t="e">
        <f t="shared" si="365"/>
        <v>#VALUE!</v>
      </c>
      <c r="AL40" s="119" t="e">
        <f t="shared" si="365"/>
        <v>#VALUE!</v>
      </c>
      <c r="AM40" s="119" t="e">
        <f t="shared" ref="AM40:BS40" si="367">1/AM38</f>
        <v>#VALUE!</v>
      </c>
      <c r="AN40" s="119" t="e">
        <f t="shared" si="367"/>
        <v>#VALUE!</v>
      </c>
      <c r="AO40" s="119" t="e">
        <f t="shared" si="367"/>
        <v>#VALUE!</v>
      </c>
      <c r="AP40" s="119" t="e">
        <f t="shared" si="367"/>
        <v>#VALUE!</v>
      </c>
      <c r="AQ40" s="119" t="e">
        <f t="shared" si="367"/>
        <v>#VALUE!</v>
      </c>
      <c r="AR40" s="119" t="e">
        <f t="shared" si="367"/>
        <v>#VALUE!</v>
      </c>
      <c r="AS40" s="119" t="e">
        <f t="shared" si="367"/>
        <v>#VALUE!</v>
      </c>
      <c r="AT40" s="119" t="e">
        <f t="shared" si="367"/>
        <v>#VALUE!</v>
      </c>
      <c r="AU40" s="119" t="e">
        <f t="shared" si="367"/>
        <v>#VALUE!</v>
      </c>
      <c r="AV40" s="119" t="e">
        <f t="shared" si="367"/>
        <v>#VALUE!</v>
      </c>
      <c r="AW40" s="119" t="e">
        <f t="shared" si="367"/>
        <v>#VALUE!</v>
      </c>
      <c r="AX40" s="119" t="e">
        <f t="shared" si="367"/>
        <v>#VALUE!</v>
      </c>
      <c r="AY40" s="119" t="e">
        <f t="shared" si="367"/>
        <v>#VALUE!</v>
      </c>
      <c r="AZ40" s="119" t="e">
        <f t="shared" si="367"/>
        <v>#VALUE!</v>
      </c>
      <c r="BA40" s="119" t="e">
        <f t="shared" si="367"/>
        <v>#VALUE!</v>
      </c>
      <c r="BB40" s="119" t="e">
        <f t="shared" si="367"/>
        <v>#VALUE!</v>
      </c>
      <c r="BC40" s="119" t="e">
        <f t="shared" si="367"/>
        <v>#VALUE!</v>
      </c>
      <c r="BD40" s="119" t="e">
        <f t="shared" si="367"/>
        <v>#VALUE!</v>
      </c>
      <c r="BE40" s="119" t="e">
        <f t="shared" si="367"/>
        <v>#VALUE!</v>
      </c>
      <c r="BF40" s="119" t="e">
        <f t="shared" si="367"/>
        <v>#VALUE!</v>
      </c>
      <c r="BG40" s="119" t="e">
        <f t="shared" si="367"/>
        <v>#VALUE!</v>
      </c>
      <c r="BH40" s="119" t="e">
        <f t="shared" si="367"/>
        <v>#VALUE!</v>
      </c>
      <c r="BI40" s="119" t="e">
        <f t="shared" si="367"/>
        <v>#VALUE!</v>
      </c>
      <c r="BJ40" s="119" t="e">
        <f t="shared" si="367"/>
        <v>#VALUE!</v>
      </c>
      <c r="BK40" s="119" t="e">
        <f t="shared" si="367"/>
        <v>#VALUE!</v>
      </c>
      <c r="BL40" s="119" t="e">
        <f t="shared" si="367"/>
        <v>#VALUE!</v>
      </c>
      <c r="BM40" s="119" t="e">
        <f t="shared" si="367"/>
        <v>#VALUE!</v>
      </c>
      <c r="BN40" s="119" t="e">
        <f t="shared" si="367"/>
        <v>#VALUE!</v>
      </c>
      <c r="BO40" s="119" t="e">
        <f t="shared" si="367"/>
        <v>#VALUE!</v>
      </c>
      <c r="BP40" s="119" t="e">
        <f t="shared" si="367"/>
        <v>#VALUE!</v>
      </c>
      <c r="BQ40" s="119" t="e">
        <f t="shared" si="367"/>
        <v>#VALUE!</v>
      </c>
      <c r="BR40" s="119" t="e">
        <f t="shared" si="367"/>
        <v>#VALUE!</v>
      </c>
      <c r="BS40" s="119" t="e">
        <f t="shared" si="367"/>
        <v>#VALUE!</v>
      </c>
    </row>
    <row r="41" spans="1:71" s="336" customFormat="1">
      <c r="A41" s="332"/>
      <c r="B41" s="328"/>
      <c r="C41" s="205" t="s">
        <v>1077</v>
      </c>
      <c r="D41" s="352" t="s">
        <v>1078</v>
      </c>
      <c r="E41" s="119">
        <f>$B$2*(E$25/(E$24*E$28))</f>
        <v>-2.834674264530777E-2</v>
      </c>
      <c r="F41" s="119">
        <f>$B$2*(F$25/(F$24*F$28))</f>
        <v>-2.7982922594783254E-2</v>
      </c>
      <c r="G41" s="119">
        <f>$B$2*(G$25/(G$24*G$28))</f>
        <v>-2.763832296082681E-2</v>
      </c>
      <c r="H41" s="119">
        <f t="shared" ref="H41:BQ41" si="368">$B$2*(H$25/(H$24*H$28))</f>
        <v>-2.7354275217178099E-2</v>
      </c>
      <c r="I41" s="119">
        <f t="shared" si="368"/>
        <v>-2.6852163371976934E-2</v>
      </c>
      <c r="J41" s="119">
        <f t="shared" si="368"/>
        <v>-2.6559462421238144E-2</v>
      </c>
      <c r="K41" s="119">
        <f t="shared" si="368"/>
        <v>-2.6301744355072203E-2</v>
      </c>
      <c r="L41" s="119">
        <f t="shared" si="368"/>
        <v>-2.6035821089255545E-2</v>
      </c>
      <c r="M41" s="119">
        <f t="shared" si="368"/>
        <v>-2.5761385503858855E-2</v>
      </c>
      <c r="N41" s="119">
        <f t="shared" si="368"/>
        <v>-2.5314293587333159E-2</v>
      </c>
      <c r="O41" s="119">
        <f t="shared" si="368"/>
        <v>-2.5106120861667219E-2</v>
      </c>
      <c r="P41" s="119">
        <f t="shared" si="368"/>
        <v>-2.4826455437948428E-2</v>
      </c>
      <c r="Q41" s="119">
        <f t="shared" si="368"/>
        <v>-2.4416492662584242E-2</v>
      </c>
      <c r="R41" s="119">
        <f t="shared" si="368"/>
        <v>-2.3938860984028133E-2</v>
      </c>
      <c r="S41" s="119">
        <f t="shared" si="368"/>
        <v>-2.3454240174200863E-2</v>
      </c>
      <c r="T41" s="119">
        <f t="shared" si="368"/>
        <v>-2.306146191938014E-2</v>
      </c>
      <c r="U41" s="119">
        <f t="shared" si="368"/>
        <v>-2.2619389260329279E-2</v>
      </c>
      <c r="V41" s="119">
        <f t="shared" si="368"/>
        <v>-2.2108728424651534E-2</v>
      </c>
      <c r="W41" s="119">
        <f t="shared" si="368"/>
        <v>-2.1568925422008056E-2</v>
      </c>
      <c r="X41" s="119">
        <f t="shared" si="368"/>
        <v>-2.0920570147653375E-2</v>
      </c>
      <c r="Y41" s="119">
        <f t="shared" si="368"/>
        <v>-2.0478281907042123E-2</v>
      </c>
      <c r="Z41" s="119">
        <f t="shared" si="368"/>
        <v>-2.0121693518571557E-2</v>
      </c>
      <c r="AA41" s="119">
        <f t="shared" si="368"/>
        <v>-1.990876230581928E-2</v>
      </c>
      <c r="AB41" s="119">
        <f t="shared" si="368"/>
        <v>-1.9837907338158073E-2</v>
      </c>
      <c r="AC41" s="119">
        <f t="shared" si="368"/>
        <v>-1.975153117093071E-2</v>
      </c>
      <c r="AD41" s="119">
        <f t="shared" si="368"/>
        <v>-1.9727370852743235E-2</v>
      </c>
      <c r="AE41" s="119">
        <f t="shared" si="368"/>
        <v>-1.9609214726374658E-2</v>
      </c>
      <c r="AF41" s="119">
        <f t="shared" si="368"/>
        <v>-1.9339441583162434E-2</v>
      </c>
      <c r="AG41" s="119">
        <f t="shared" si="368"/>
        <v>-1.8957703744219418E-2</v>
      </c>
      <c r="AH41" s="119" t="e">
        <f t="shared" si="368"/>
        <v>#VALUE!</v>
      </c>
      <c r="AI41" s="119" t="e">
        <f t="shared" si="368"/>
        <v>#VALUE!</v>
      </c>
      <c r="AJ41" s="119" t="e">
        <f t="shared" si="368"/>
        <v>#VALUE!</v>
      </c>
      <c r="AK41" s="119" t="e">
        <f t="shared" si="368"/>
        <v>#VALUE!</v>
      </c>
      <c r="AL41" s="119" t="e">
        <f t="shared" si="368"/>
        <v>#VALUE!</v>
      </c>
      <c r="AM41" s="119" t="e">
        <f t="shared" si="368"/>
        <v>#VALUE!</v>
      </c>
      <c r="AN41" s="119" t="e">
        <f t="shared" si="368"/>
        <v>#VALUE!</v>
      </c>
      <c r="AO41" s="119" t="e">
        <f t="shared" si="368"/>
        <v>#VALUE!</v>
      </c>
      <c r="AP41" s="119" t="e">
        <f t="shared" si="368"/>
        <v>#VALUE!</v>
      </c>
      <c r="AQ41" s="119" t="e">
        <f t="shared" si="368"/>
        <v>#VALUE!</v>
      </c>
      <c r="AR41" s="119" t="e">
        <f t="shared" si="368"/>
        <v>#VALUE!</v>
      </c>
      <c r="AS41" s="119" t="e">
        <f t="shared" si="368"/>
        <v>#VALUE!</v>
      </c>
      <c r="AT41" s="119" t="e">
        <f t="shared" si="368"/>
        <v>#VALUE!</v>
      </c>
      <c r="AU41" s="119" t="e">
        <f t="shared" si="368"/>
        <v>#VALUE!</v>
      </c>
      <c r="AV41" s="119" t="e">
        <f t="shared" si="368"/>
        <v>#VALUE!</v>
      </c>
      <c r="AW41" s="119" t="e">
        <f t="shared" si="368"/>
        <v>#VALUE!</v>
      </c>
      <c r="AX41" s="119" t="e">
        <f t="shared" si="368"/>
        <v>#VALUE!</v>
      </c>
      <c r="AY41" s="119" t="e">
        <f t="shared" si="368"/>
        <v>#VALUE!</v>
      </c>
      <c r="AZ41" s="119" t="e">
        <f t="shared" si="368"/>
        <v>#VALUE!</v>
      </c>
      <c r="BA41" s="119" t="e">
        <f t="shared" si="368"/>
        <v>#VALUE!</v>
      </c>
      <c r="BB41" s="119" t="e">
        <f t="shared" si="368"/>
        <v>#VALUE!</v>
      </c>
      <c r="BC41" s="119" t="e">
        <f t="shared" si="368"/>
        <v>#VALUE!</v>
      </c>
      <c r="BD41" s="119" t="e">
        <f t="shared" si="368"/>
        <v>#VALUE!</v>
      </c>
      <c r="BE41" s="119" t="e">
        <f t="shared" si="368"/>
        <v>#VALUE!</v>
      </c>
      <c r="BF41" s="119" t="e">
        <f t="shared" si="368"/>
        <v>#VALUE!</v>
      </c>
      <c r="BG41" s="119" t="e">
        <f t="shared" si="368"/>
        <v>#VALUE!</v>
      </c>
      <c r="BH41" s="119" t="e">
        <f t="shared" si="368"/>
        <v>#VALUE!</v>
      </c>
      <c r="BI41" s="119" t="e">
        <f t="shared" si="368"/>
        <v>#VALUE!</v>
      </c>
      <c r="BJ41" s="119" t="e">
        <f t="shared" si="368"/>
        <v>#VALUE!</v>
      </c>
      <c r="BK41" s="119" t="e">
        <f t="shared" si="368"/>
        <v>#VALUE!</v>
      </c>
      <c r="BL41" s="119" t="e">
        <f t="shared" si="368"/>
        <v>#VALUE!</v>
      </c>
      <c r="BM41" s="119" t="e">
        <f t="shared" si="368"/>
        <v>#VALUE!</v>
      </c>
      <c r="BN41" s="119" t="e">
        <f t="shared" si="368"/>
        <v>#VALUE!</v>
      </c>
      <c r="BO41" s="119" t="e">
        <f t="shared" si="368"/>
        <v>#VALUE!</v>
      </c>
      <c r="BP41" s="119" t="e">
        <f t="shared" si="368"/>
        <v>#VALUE!</v>
      </c>
      <c r="BQ41" s="119" t="e">
        <f t="shared" si="368"/>
        <v>#VALUE!</v>
      </c>
      <c r="BR41" s="119" t="e">
        <f t="shared" ref="BR41:BS41" si="369">$B$2*(BR$25/(BR$24*BR$28))</f>
        <v>#VALUE!</v>
      </c>
      <c r="BS41" s="119" t="e">
        <f t="shared" si="369"/>
        <v>#VALUE!</v>
      </c>
    </row>
    <row r="42" spans="1:71">
      <c r="A42" s="60" t="s">
        <v>489</v>
      </c>
      <c r="C42" s="181" t="s">
        <v>589</v>
      </c>
      <c r="D42" s="352" t="s">
        <v>769</v>
      </c>
      <c r="E42" s="119"/>
      <c r="F42" s="119">
        <f>F9+$D$2*(F11+F12+F8)-(1-$D$2)*F10+(1-$D$2-$D$4*$B$2)*(E16/E27-$D$3)+$B$2*(E25/E28*E17/E24-$E$1)</f>
        <v>-2.4811447338105828E-2</v>
      </c>
      <c r="G42" s="119">
        <f t="shared" ref="G42:AL42" si="370">G9+$D$2*(G11+G12+G8)-(1-$D$2)*G10+(1-$D$2-$D$4*$B$2)*(F16/F27-$D$3)+$B$2*(F25/F28*F17/F24-$E$1)</f>
        <v>-2.4648604069392562E-2</v>
      </c>
      <c r="H42" s="119">
        <f t="shared" si="370"/>
        <v>-2.4530123448140144E-2</v>
      </c>
      <c r="I42" s="119">
        <f t="shared" si="370"/>
        <v>-2.4365017440262315E-2</v>
      </c>
      <c r="J42" s="119">
        <f t="shared" si="370"/>
        <v>-2.4228241293599025E-2</v>
      </c>
      <c r="K42" s="119">
        <f t="shared" si="370"/>
        <v>-2.4071261633050938E-2</v>
      </c>
      <c r="L42" s="119">
        <f t="shared" si="370"/>
        <v>-2.3913903478087837E-2</v>
      </c>
      <c r="M42" s="119">
        <f t="shared" si="370"/>
        <v>-2.3760845084268175E-2</v>
      </c>
      <c r="N42" s="119">
        <f t="shared" si="370"/>
        <v>-2.3591567177901712E-2</v>
      </c>
      <c r="O42" s="119">
        <f t="shared" si="370"/>
        <v>-2.3464476966292808E-2</v>
      </c>
      <c r="P42" s="119">
        <f t="shared" si="370"/>
        <v>-2.3294716871005046E-2</v>
      </c>
      <c r="Q42" s="119">
        <f t="shared" si="370"/>
        <v>-2.3135804777848556E-2</v>
      </c>
      <c r="R42" s="119">
        <f t="shared" si="370"/>
        <v>-2.2993397950571523E-2</v>
      </c>
      <c r="S42" s="119">
        <f t="shared" si="370"/>
        <v>-2.2880096644836357E-2</v>
      </c>
      <c r="T42" s="119">
        <f t="shared" si="370"/>
        <v>-2.2769302433191696E-2</v>
      </c>
      <c r="U42" s="119">
        <f t="shared" si="370"/>
        <v>-2.2651365947012982E-2</v>
      </c>
      <c r="V42" s="119">
        <f t="shared" si="370"/>
        <v>-2.2520693399342109E-2</v>
      </c>
      <c r="W42" s="119">
        <f t="shared" si="370"/>
        <v>-2.2417579506437253E-2</v>
      </c>
      <c r="X42" s="119">
        <f t="shared" si="370"/>
        <v>-2.2318344805966089E-2</v>
      </c>
      <c r="Y42" s="119">
        <f t="shared" si="370"/>
        <v>-2.2210576796922427E-2</v>
      </c>
      <c r="Z42" s="119">
        <f t="shared" si="370"/>
        <v>-2.2086150905221841E-2</v>
      </c>
      <c r="AA42" s="119">
        <f t="shared" si="370"/>
        <v>-2.1975007874486679E-2</v>
      </c>
      <c r="AB42" s="119">
        <f t="shared" si="370"/>
        <v>-2.1834903996628609E-2</v>
      </c>
      <c r="AC42" s="119">
        <f t="shared" si="370"/>
        <v>-2.1703827224411207E-2</v>
      </c>
      <c r="AD42" s="119">
        <f t="shared" si="370"/>
        <v>-2.1557325225681323E-2</v>
      </c>
      <c r="AE42" s="119">
        <f t="shared" si="370"/>
        <v>-2.14261688229683E-2</v>
      </c>
      <c r="AF42" s="119">
        <f t="shared" si="370"/>
        <v>-2.1304399479373144E-2</v>
      </c>
      <c r="AG42" s="119">
        <f t="shared" si="370"/>
        <v>-2.1159944607847821E-2</v>
      </c>
      <c r="AH42" s="119">
        <f t="shared" si="370"/>
        <v>-2.102612472842889E-2</v>
      </c>
      <c r="AI42" s="119" t="e">
        <f t="shared" si="370"/>
        <v>#VALUE!</v>
      </c>
      <c r="AJ42" s="119" t="e">
        <f t="shared" si="370"/>
        <v>#VALUE!</v>
      </c>
      <c r="AK42" s="119" t="e">
        <f t="shared" si="370"/>
        <v>#VALUE!</v>
      </c>
      <c r="AL42" s="119" t="e">
        <f t="shared" si="370"/>
        <v>#VALUE!</v>
      </c>
      <c r="AM42" s="119" t="e">
        <f t="shared" ref="AM42" si="371">AM9+$D$2*(AM11+AM12+AM8)-(1-$D$2)*AM10+(1-$D$2-$D$4*$B$2)*(AL16/AL27-$D$3)+$B$2*(AL25/AL28*AL17/AL24-$E$1)</f>
        <v>#VALUE!</v>
      </c>
      <c r="AN42" s="119" t="e">
        <f t="shared" ref="AN42" si="372">AN9+$D$2*(AN11+AN12+AN8)-(1-$D$2)*AN10+(1-$D$2-$D$4*$B$2)*(AM16/AM27-$D$3)+$B$2*(AM25/AM28*AM17/AM24-$E$1)</f>
        <v>#VALUE!</v>
      </c>
      <c r="AO42" s="119" t="e">
        <f t="shared" ref="AO42" si="373">AO9+$D$2*(AO11+AO12+AO8)-(1-$D$2)*AO10+(1-$D$2-$D$4*$B$2)*(AN16/AN27-$D$3)+$B$2*(AN25/AN28*AN17/AN24-$E$1)</f>
        <v>#VALUE!</v>
      </c>
      <c r="AP42" s="119" t="e">
        <f t="shared" ref="AP42" si="374">AP9+$D$2*(AP11+AP12+AP8)-(1-$D$2)*AP10+(1-$D$2-$D$4*$B$2)*(AO16/AO27-$D$3)+$B$2*(AO25/AO28*AO17/AO24-$E$1)</f>
        <v>#VALUE!</v>
      </c>
      <c r="AQ42" s="119" t="e">
        <f t="shared" ref="AQ42" si="375">AQ9+$D$2*(AQ11+AQ12+AQ8)-(1-$D$2)*AQ10+(1-$D$2-$D$4*$B$2)*(AP16/AP27-$D$3)+$B$2*(AP25/AP28*AP17/AP24-$E$1)</f>
        <v>#VALUE!</v>
      </c>
      <c r="AR42" s="119" t="e">
        <f t="shared" ref="AR42" si="376">AR9+$D$2*(AR11+AR12+AR8)-(1-$D$2)*AR10+(1-$D$2-$D$4*$B$2)*(AQ16/AQ27-$D$3)+$B$2*(AQ25/AQ28*AQ17/AQ24-$E$1)</f>
        <v>#VALUE!</v>
      </c>
      <c r="AS42" s="119" t="e">
        <f t="shared" ref="AS42" si="377">AS9+$D$2*(AS11+AS12+AS8)-(1-$D$2)*AS10+(1-$D$2-$D$4*$B$2)*(AR16/AR27-$D$3)+$B$2*(AR25/AR28*AR17/AR24-$E$1)</f>
        <v>#VALUE!</v>
      </c>
      <c r="AT42" s="119" t="e">
        <f t="shared" ref="AT42" si="378">AT9+$D$2*(AT11+AT12+AT8)-(1-$D$2)*AT10+(1-$D$2-$D$4*$B$2)*(AS16/AS27-$D$3)+$B$2*(AS25/AS28*AS17/AS24-$E$1)</f>
        <v>#VALUE!</v>
      </c>
      <c r="AU42" s="119" t="e">
        <f t="shared" ref="AU42" si="379">AU9+$D$2*(AU11+AU12+AU8)-(1-$D$2)*AU10+(1-$D$2-$D$4*$B$2)*(AT16/AT27-$D$3)+$B$2*(AT25/AT28*AT17/AT24-$E$1)</f>
        <v>#VALUE!</v>
      </c>
      <c r="AV42" s="119" t="e">
        <f t="shared" ref="AV42" si="380">AV9+$D$2*(AV11+AV12+AV8)-(1-$D$2)*AV10+(1-$D$2-$D$4*$B$2)*(AU16/AU27-$D$3)+$B$2*(AU25/AU28*AU17/AU24-$E$1)</f>
        <v>#VALUE!</v>
      </c>
      <c r="AW42" s="119" t="e">
        <f t="shared" ref="AW42" si="381">AW9+$D$2*(AW11+AW12+AW8)-(1-$D$2)*AW10+(1-$D$2-$D$4*$B$2)*(AV16/AV27-$D$3)+$B$2*(AV25/AV28*AV17/AV24-$E$1)</f>
        <v>#VALUE!</v>
      </c>
      <c r="AX42" s="119" t="e">
        <f t="shared" ref="AX42" si="382">AX9+$D$2*(AX11+AX12+AX8)-(1-$D$2)*AX10+(1-$D$2-$D$4*$B$2)*(AW16/AW27-$D$3)+$B$2*(AW25/AW28*AW17/AW24-$E$1)</f>
        <v>#VALUE!</v>
      </c>
      <c r="AY42" s="119" t="e">
        <f t="shared" ref="AY42" si="383">AY9+$D$2*(AY11+AY12+AY8)-(1-$D$2)*AY10+(1-$D$2-$D$4*$B$2)*(AX16/AX27-$D$3)+$B$2*(AX25/AX28*AX17/AX24-$E$1)</f>
        <v>#VALUE!</v>
      </c>
      <c r="AZ42" s="119" t="e">
        <f t="shared" ref="AZ42" si="384">AZ9+$D$2*(AZ11+AZ12+AZ8)-(1-$D$2)*AZ10+(1-$D$2-$D$4*$B$2)*(AY16/AY27-$D$3)+$B$2*(AY25/AY28*AY17/AY24-$E$1)</f>
        <v>#VALUE!</v>
      </c>
      <c r="BA42" s="119" t="e">
        <f t="shared" ref="BA42" si="385">BA9+$D$2*(BA11+BA12+BA8)-(1-$D$2)*BA10+(1-$D$2-$D$4*$B$2)*(AZ16/AZ27-$D$3)+$B$2*(AZ25/AZ28*AZ17/AZ24-$E$1)</f>
        <v>#VALUE!</v>
      </c>
      <c r="BB42" s="119" t="e">
        <f t="shared" ref="BB42" si="386">BB9+$D$2*(BB11+BB12+BB8)-(1-$D$2)*BB10+(1-$D$2-$D$4*$B$2)*(BA16/BA27-$D$3)+$B$2*(BA25/BA28*BA17/BA24-$E$1)</f>
        <v>#VALUE!</v>
      </c>
      <c r="BC42" s="119" t="e">
        <f t="shared" ref="BC42" si="387">BC9+$D$2*(BC11+BC12+BC8)-(1-$D$2)*BC10+(1-$D$2-$D$4*$B$2)*(BB16/BB27-$D$3)+$B$2*(BB25/BB28*BB17/BB24-$E$1)</f>
        <v>#VALUE!</v>
      </c>
      <c r="BD42" s="119" t="e">
        <f t="shared" ref="BD42" si="388">BD9+$D$2*(BD11+BD12+BD8)-(1-$D$2)*BD10+(1-$D$2-$D$4*$B$2)*(BC16/BC27-$D$3)+$B$2*(BC25/BC28*BC17/BC24-$E$1)</f>
        <v>#VALUE!</v>
      </c>
      <c r="BE42" s="119" t="e">
        <f t="shared" ref="BE42" si="389">BE9+$D$2*(BE11+BE12+BE8)-(1-$D$2)*BE10+(1-$D$2-$D$4*$B$2)*(BD16/BD27-$D$3)+$B$2*(BD25/BD28*BD17/BD24-$E$1)</f>
        <v>#VALUE!</v>
      </c>
      <c r="BF42" s="119" t="e">
        <f t="shared" ref="BF42" si="390">BF9+$D$2*(BF11+BF12+BF8)-(1-$D$2)*BF10+(1-$D$2-$D$4*$B$2)*(BE16/BE27-$D$3)+$B$2*(BE25/BE28*BE17/BE24-$E$1)</f>
        <v>#VALUE!</v>
      </c>
      <c r="BG42" s="119" t="e">
        <f t="shared" ref="BG42" si="391">BG9+$D$2*(BG11+BG12+BG8)-(1-$D$2)*BG10+(1-$D$2-$D$4*$B$2)*(BF16/BF27-$D$3)+$B$2*(BF25/BF28*BF17/BF24-$E$1)</f>
        <v>#VALUE!</v>
      </c>
      <c r="BH42" s="119" t="e">
        <f t="shared" ref="BH42" si="392">BH9+$D$2*(BH11+BH12+BH8)-(1-$D$2)*BH10+(1-$D$2-$D$4*$B$2)*(BG16/BG27-$D$3)+$B$2*(BG25/BG28*BG17/BG24-$E$1)</f>
        <v>#VALUE!</v>
      </c>
      <c r="BI42" s="119" t="e">
        <f t="shared" ref="BI42" si="393">BI9+$D$2*(BI11+BI12+BI8)-(1-$D$2)*BI10+(1-$D$2-$D$4*$B$2)*(BH16/BH27-$D$3)+$B$2*(BH25/BH28*BH17/BH24-$E$1)</f>
        <v>#VALUE!</v>
      </c>
      <c r="BJ42" s="119" t="e">
        <f t="shared" ref="BJ42" si="394">BJ9+$D$2*(BJ11+BJ12+BJ8)-(1-$D$2)*BJ10+(1-$D$2-$D$4*$B$2)*(BI16/BI27-$D$3)+$B$2*(BI25/BI28*BI17/BI24-$E$1)</f>
        <v>#VALUE!</v>
      </c>
      <c r="BK42" s="119" t="e">
        <f t="shared" ref="BK42" si="395">BK9+$D$2*(BK11+BK12+BK8)-(1-$D$2)*BK10+(1-$D$2-$D$4*$B$2)*(BJ16/BJ27-$D$3)+$B$2*(BJ25/BJ28*BJ17/BJ24-$E$1)</f>
        <v>#VALUE!</v>
      </c>
      <c r="BL42" s="119" t="e">
        <f t="shared" ref="BL42" si="396">BL9+$D$2*(BL11+BL12+BL8)-(1-$D$2)*BL10+(1-$D$2-$D$4*$B$2)*(BK16/BK27-$D$3)+$B$2*(BK25/BK28*BK17/BK24-$E$1)</f>
        <v>#VALUE!</v>
      </c>
      <c r="BM42" s="119" t="e">
        <f t="shared" ref="BM42" si="397">BM9+$D$2*(BM11+BM12+BM8)-(1-$D$2)*BM10+(1-$D$2-$D$4*$B$2)*(BL16/BL27-$D$3)+$B$2*(BL25/BL28*BL17/BL24-$E$1)</f>
        <v>#VALUE!</v>
      </c>
      <c r="BN42" s="119" t="e">
        <f t="shared" ref="BN42" si="398">BN9+$D$2*(BN11+BN12+BN8)-(1-$D$2)*BN10+(1-$D$2-$D$4*$B$2)*(BM16/BM27-$D$3)+$B$2*(BM25/BM28*BM17/BM24-$E$1)</f>
        <v>#VALUE!</v>
      </c>
      <c r="BO42" s="119" t="e">
        <f t="shared" ref="BO42" si="399">BO9+$D$2*(BO11+BO12+BO8)-(1-$D$2)*BO10+(1-$D$2-$D$4*$B$2)*(BN16/BN27-$D$3)+$B$2*(BN25/BN28*BN17/BN24-$E$1)</f>
        <v>#VALUE!</v>
      </c>
      <c r="BP42" s="119" t="e">
        <f t="shared" ref="BP42" si="400">BP9+$D$2*(BP11+BP12+BP8)-(1-$D$2)*BP10+(1-$D$2-$D$4*$B$2)*(BO16/BO27-$D$3)+$B$2*(BO25/BO28*BO17/BO24-$E$1)</f>
        <v>#VALUE!</v>
      </c>
      <c r="BQ42" s="119" t="e">
        <f t="shared" ref="BQ42" si="401">BQ9+$D$2*(BQ11+BQ12+BQ8)-(1-$D$2)*BQ10+(1-$D$2-$D$4*$B$2)*(BP16/BP27-$D$3)+$B$2*(BP25/BP28*BP17/BP24-$E$1)</f>
        <v>#VALUE!</v>
      </c>
      <c r="BR42" s="119" t="e">
        <f t="shared" ref="BR42" si="402">BR9+$D$2*(BR11+BR12+BR8)-(1-$D$2)*BR10+(1-$D$2-$D$4*$B$2)*(BQ16/BQ27-$D$3)+$B$2*(BQ25/BQ28*BQ17/BQ24-$E$1)</f>
        <v>#VALUE!</v>
      </c>
      <c r="BS42" s="119" t="e">
        <f t="shared" ref="BS42" si="403">BS9+$D$2*(BS11+BS12+BS8)-(1-$D$2)*BS10+(1-$D$2-$D$4*$B$2)*(BR16/BR27-$D$3)+$B$2*(BR25/BR28*BR17/BR24-$E$1)</f>
        <v>#VALUE!</v>
      </c>
    </row>
    <row r="43" spans="1:71">
      <c r="A43" s="60"/>
      <c r="C43" s="181" t="s">
        <v>498</v>
      </c>
      <c r="D43" s="338"/>
      <c r="E43" s="119"/>
      <c r="F43" s="119">
        <f>F42-F7</f>
        <v>1.4975080602759108E-3</v>
      </c>
      <c r="G43" s="119">
        <f t="shared" ref="G43:AL43" si="404">G42-G7</f>
        <v>1.4604356757017024E-3</v>
      </c>
      <c r="H43" s="119">
        <f t="shared" si="404"/>
        <v>1.4249024524323819E-3</v>
      </c>
      <c r="I43" s="119">
        <f t="shared" si="404"/>
        <v>1.3981061832624153E-3</v>
      </c>
      <c r="J43" s="119">
        <f t="shared" si="404"/>
        <v>1.3470856259566386E-3</v>
      </c>
      <c r="K43" s="119">
        <f t="shared" si="404"/>
        <v>1.3202061523019011E-3</v>
      </c>
      <c r="L43" s="119">
        <f t="shared" si="404"/>
        <v>1.2974829143245457E-3</v>
      </c>
      <c r="M43" s="119">
        <f t="shared" si="404"/>
        <v>1.2740854919579027E-3</v>
      </c>
      <c r="N43" s="119">
        <f t="shared" si="404"/>
        <v>1.250575151818218E-3</v>
      </c>
      <c r="O43" s="119">
        <f t="shared" si="404"/>
        <v>1.2083101279062591E-3</v>
      </c>
      <c r="P43" s="119">
        <f t="shared" si="404"/>
        <v>1.1923683980308228E-3</v>
      </c>
      <c r="Q43" s="119">
        <f t="shared" si="404"/>
        <v>1.1690384979778264E-3</v>
      </c>
      <c r="R43" s="119">
        <f t="shared" si="404"/>
        <v>1.1325183416030088E-3</v>
      </c>
      <c r="S43" s="119">
        <f t="shared" si="404"/>
        <v>1.0892440830732146E-3</v>
      </c>
      <c r="T43" s="119">
        <f t="shared" si="404"/>
        <v>1.0461576246581505E-3</v>
      </c>
      <c r="U43" s="119">
        <f t="shared" si="404"/>
        <v>1.0128046969025903E-3</v>
      </c>
      <c r="V43" s="119">
        <f t="shared" si="404"/>
        <v>9.7584253148301492E-4</v>
      </c>
      <c r="W43" s="119">
        <f t="shared" si="404"/>
        <v>9.3276926559298506E-4</v>
      </c>
      <c r="X43" s="119">
        <f t="shared" si="404"/>
        <v>8.881121059548247E-4</v>
      </c>
      <c r="Y43" s="119">
        <f t="shared" si="404"/>
        <v>8.3566410671429003E-4</v>
      </c>
      <c r="Z43" s="119">
        <f t="shared" si="404"/>
        <v>8.0228603441820368E-4</v>
      </c>
      <c r="AA43" s="119">
        <f t="shared" si="404"/>
        <v>7.7628326301339493E-4</v>
      </c>
      <c r="AB43" s="119">
        <f t="shared" si="404"/>
        <v>7.629316709455089E-4</v>
      </c>
      <c r="AC43" s="119">
        <f t="shared" si="404"/>
        <v>7.6085793563419879E-4</v>
      </c>
      <c r="AD43" s="119">
        <f t="shared" si="404"/>
        <v>7.579135478029686E-4</v>
      </c>
      <c r="AE43" s="119">
        <f t="shared" si="404"/>
        <v>7.5959989986520982E-4</v>
      </c>
      <c r="AF43" s="119">
        <f t="shared" si="404"/>
        <v>7.5354939206704816E-4</v>
      </c>
      <c r="AG43" s="119">
        <f t="shared" si="404"/>
        <v>7.3605404081349829E-4</v>
      </c>
      <c r="AH43" s="119">
        <f t="shared" si="404"/>
        <v>7.0988039528442973E-4</v>
      </c>
      <c r="AI43" s="119" t="e">
        <f t="shared" si="404"/>
        <v>#VALUE!</v>
      </c>
      <c r="AJ43" s="119" t="e">
        <f t="shared" si="404"/>
        <v>#VALUE!</v>
      </c>
      <c r="AK43" s="119" t="e">
        <f t="shared" si="404"/>
        <v>#VALUE!</v>
      </c>
      <c r="AL43" s="119" t="e">
        <f t="shared" si="404"/>
        <v>#VALUE!</v>
      </c>
      <c r="AM43" s="119" t="e">
        <f t="shared" ref="AM43:BS43" si="405">AM42-AM7</f>
        <v>#VALUE!</v>
      </c>
      <c r="AN43" s="119" t="e">
        <f t="shared" si="405"/>
        <v>#VALUE!</v>
      </c>
      <c r="AO43" s="119" t="e">
        <f t="shared" si="405"/>
        <v>#VALUE!</v>
      </c>
      <c r="AP43" s="119" t="e">
        <f t="shared" si="405"/>
        <v>#VALUE!</v>
      </c>
      <c r="AQ43" s="119" t="e">
        <f t="shared" si="405"/>
        <v>#VALUE!</v>
      </c>
      <c r="AR43" s="119" t="e">
        <f t="shared" si="405"/>
        <v>#VALUE!</v>
      </c>
      <c r="AS43" s="119" t="e">
        <f t="shared" si="405"/>
        <v>#VALUE!</v>
      </c>
      <c r="AT43" s="119" t="e">
        <f t="shared" si="405"/>
        <v>#VALUE!</v>
      </c>
      <c r="AU43" s="119" t="e">
        <f t="shared" si="405"/>
        <v>#VALUE!</v>
      </c>
      <c r="AV43" s="119" t="e">
        <f t="shared" si="405"/>
        <v>#VALUE!</v>
      </c>
      <c r="AW43" s="119" t="e">
        <f t="shared" si="405"/>
        <v>#VALUE!</v>
      </c>
      <c r="AX43" s="119" t="e">
        <f t="shared" si="405"/>
        <v>#VALUE!</v>
      </c>
      <c r="AY43" s="119" t="e">
        <f t="shared" si="405"/>
        <v>#VALUE!</v>
      </c>
      <c r="AZ43" s="119" t="e">
        <f t="shared" si="405"/>
        <v>#VALUE!</v>
      </c>
      <c r="BA43" s="119" t="e">
        <f t="shared" si="405"/>
        <v>#VALUE!</v>
      </c>
      <c r="BB43" s="119" t="e">
        <f t="shared" si="405"/>
        <v>#VALUE!</v>
      </c>
      <c r="BC43" s="119" t="e">
        <f t="shared" si="405"/>
        <v>#VALUE!</v>
      </c>
      <c r="BD43" s="119" t="e">
        <f t="shared" si="405"/>
        <v>#VALUE!</v>
      </c>
      <c r="BE43" s="119" t="e">
        <f t="shared" si="405"/>
        <v>#VALUE!</v>
      </c>
      <c r="BF43" s="119" t="e">
        <f t="shared" si="405"/>
        <v>#VALUE!</v>
      </c>
      <c r="BG43" s="119" t="e">
        <f t="shared" si="405"/>
        <v>#VALUE!</v>
      </c>
      <c r="BH43" s="119" t="e">
        <f t="shared" si="405"/>
        <v>#VALUE!</v>
      </c>
      <c r="BI43" s="119" t="e">
        <f t="shared" si="405"/>
        <v>#VALUE!</v>
      </c>
      <c r="BJ43" s="119" t="e">
        <f t="shared" si="405"/>
        <v>#VALUE!</v>
      </c>
      <c r="BK43" s="119" t="e">
        <f t="shared" si="405"/>
        <v>#VALUE!</v>
      </c>
      <c r="BL43" s="119" t="e">
        <f t="shared" si="405"/>
        <v>#VALUE!</v>
      </c>
      <c r="BM43" s="119" t="e">
        <f t="shared" si="405"/>
        <v>#VALUE!</v>
      </c>
      <c r="BN43" s="119" t="e">
        <f t="shared" si="405"/>
        <v>#VALUE!</v>
      </c>
      <c r="BO43" s="119" t="e">
        <f t="shared" si="405"/>
        <v>#VALUE!</v>
      </c>
      <c r="BP43" s="119" t="e">
        <f t="shared" si="405"/>
        <v>#VALUE!</v>
      </c>
      <c r="BQ43" s="119" t="e">
        <f t="shared" si="405"/>
        <v>#VALUE!</v>
      </c>
      <c r="BR43" s="119" t="e">
        <f t="shared" si="405"/>
        <v>#VALUE!</v>
      </c>
      <c r="BS43" s="119" t="e">
        <f t="shared" si="405"/>
        <v>#VALUE!</v>
      </c>
    </row>
    <row r="44" spans="1:71">
      <c r="A44" s="60" t="s">
        <v>487</v>
      </c>
      <c r="C44" s="181" t="s">
        <v>440</v>
      </c>
      <c r="D44" s="352" t="s">
        <v>779</v>
      </c>
      <c r="E44" s="119"/>
      <c r="F44" s="119">
        <f>(1+F7)*(1+F10)-1</f>
        <v>-1.7717063426971436E-2</v>
      </c>
      <c r="G44" s="119">
        <f t="shared" ref="G44:AL44" si="406">(1+G7)*(1+G10)-1</f>
        <v>-1.7717063426971436E-2</v>
      </c>
      <c r="H44" s="119">
        <f t="shared" si="406"/>
        <v>-1.7717063426971436E-2</v>
      </c>
      <c r="I44" s="119">
        <f t="shared" si="406"/>
        <v>-1.7717063426971436E-2</v>
      </c>
      <c r="J44" s="119">
        <f t="shared" si="406"/>
        <v>-1.7717063426971436E-2</v>
      </c>
      <c r="K44" s="119">
        <f t="shared" si="406"/>
        <v>-1.7717063426971436E-2</v>
      </c>
      <c r="L44" s="119">
        <f t="shared" si="406"/>
        <v>-1.7717063426971436E-2</v>
      </c>
      <c r="M44" s="119">
        <f t="shared" si="406"/>
        <v>-1.7717063426971436E-2</v>
      </c>
      <c r="N44" s="119">
        <f t="shared" si="406"/>
        <v>-1.7717063426971436E-2</v>
      </c>
      <c r="O44" s="119">
        <f t="shared" si="406"/>
        <v>-1.7717063426971436E-2</v>
      </c>
      <c r="P44" s="119">
        <f t="shared" si="406"/>
        <v>-1.7717063426971436E-2</v>
      </c>
      <c r="Q44" s="119">
        <f t="shared" si="406"/>
        <v>-1.7717063426971436E-2</v>
      </c>
      <c r="R44" s="119">
        <f t="shared" si="406"/>
        <v>-1.7717063426971436E-2</v>
      </c>
      <c r="S44" s="119">
        <f t="shared" si="406"/>
        <v>-1.7717063426971436E-2</v>
      </c>
      <c r="T44" s="119">
        <f t="shared" si="406"/>
        <v>-1.7717063426971436E-2</v>
      </c>
      <c r="U44" s="119">
        <f t="shared" si="406"/>
        <v>-1.7717063426971436E-2</v>
      </c>
      <c r="V44" s="119">
        <f t="shared" si="406"/>
        <v>-1.7717063426971436E-2</v>
      </c>
      <c r="W44" s="119">
        <f t="shared" si="406"/>
        <v>-1.7717063426971436E-2</v>
      </c>
      <c r="X44" s="119">
        <f t="shared" si="406"/>
        <v>-1.7717063426971436E-2</v>
      </c>
      <c r="Y44" s="119">
        <f t="shared" si="406"/>
        <v>-1.7717063426971436E-2</v>
      </c>
      <c r="Z44" s="119">
        <f t="shared" si="406"/>
        <v>-1.7717063426971436E-2</v>
      </c>
      <c r="AA44" s="119">
        <f t="shared" si="406"/>
        <v>-1.7717063426971436E-2</v>
      </c>
      <c r="AB44" s="119">
        <f t="shared" si="406"/>
        <v>-1.7717063426971436E-2</v>
      </c>
      <c r="AC44" s="119">
        <f t="shared" si="406"/>
        <v>-1.7717063426971436E-2</v>
      </c>
      <c r="AD44" s="119">
        <f t="shared" si="406"/>
        <v>-1.7717063426971436E-2</v>
      </c>
      <c r="AE44" s="119">
        <f t="shared" si="406"/>
        <v>-1.7717063426971436E-2</v>
      </c>
      <c r="AF44" s="119">
        <f t="shared" si="406"/>
        <v>-1.7717063426971436E-2</v>
      </c>
      <c r="AG44" s="119">
        <f t="shared" si="406"/>
        <v>-1.7717063426971436E-2</v>
      </c>
      <c r="AH44" s="119">
        <f t="shared" si="406"/>
        <v>-1.7717063426971436E-2</v>
      </c>
      <c r="AI44" s="119" t="e">
        <f t="shared" si="406"/>
        <v>#VALUE!</v>
      </c>
      <c r="AJ44" s="119" t="e">
        <f t="shared" si="406"/>
        <v>#VALUE!</v>
      </c>
      <c r="AK44" s="119" t="e">
        <f t="shared" si="406"/>
        <v>#VALUE!</v>
      </c>
      <c r="AL44" s="119" t="e">
        <f t="shared" si="406"/>
        <v>#VALUE!</v>
      </c>
      <c r="AM44" s="119" t="e">
        <f t="shared" ref="AM44:BS44" si="407">(1+AM7)*(1+AM10)-1</f>
        <v>#VALUE!</v>
      </c>
      <c r="AN44" s="119" t="e">
        <f t="shared" si="407"/>
        <v>#VALUE!</v>
      </c>
      <c r="AO44" s="119" t="e">
        <f t="shared" si="407"/>
        <v>#VALUE!</v>
      </c>
      <c r="AP44" s="119" t="e">
        <f t="shared" si="407"/>
        <v>#VALUE!</v>
      </c>
      <c r="AQ44" s="119" t="e">
        <f t="shared" si="407"/>
        <v>#VALUE!</v>
      </c>
      <c r="AR44" s="119" t="e">
        <f t="shared" si="407"/>
        <v>#VALUE!</v>
      </c>
      <c r="AS44" s="119" t="e">
        <f t="shared" si="407"/>
        <v>#VALUE!</v>
      </c>
      <c r="AT44" s="119" t="e">
        <f t="shared" si="407"/>
        <v>#VALUE!</v>
      </c>
      <c r="AU44" s="119" t="e">
        <f t="shared" si="407"/>
        <v>#VALUE!</v>
      </c>
      <c r="AV44" s="119" t="e">
        <f t="shared" si="407"/>
        <v>#VALUE!</v>
      </c>
      <c r="AW44" s="119" t="e">
        <f t="shared" si="407"/>
        <v>#VALUE!</v>
      </c>
      <c r="AX44" s="119" t="e">
        <f t="shared" si="407"/>
        <v>#VALUE!</v>
      </c>
      <c r="AY44" s="119" t="e">
        <f t="shared" si="407"/>
        <v>#VALUE!</v>
      </c>
      <c r="AZ44" s="119" t="e">
        <f t="shared" si="407"/>
        <v>#VALUE!</v>
      </c>
      <c r="BA44" s="119" t="e">
        <f t="shared" si="407"/>
        <v>#VALUE!</v>
      </c>
      <c r="BB44" s="119" t="e">
        <f t="shared" si="407"/>
        <v>#VALUE!</v>
      </c>
      <c r="BC44" s="119" t="e">
        <f t="shared" si="407"/>
        <v>#VALUE!</v>
      </c>
      <c r="BD44" s="119" t="e">
        <f t="shared" si="407"/>
        <v>#VALUE!</v>
      </c>
      <c r="BE44" s="119" t="e">
        <f t="shared" si="407"/>
        <v>#VALUE!</v>
      </c>
      <c r="BF44" s="119" t="e">
        <f t="shared" si="407"/>
        <v>#VALUE!</v>
      </c>
      <c r="BG44" s="119" t="e">
        <f t="shared" si="407"/>
        <v>#VALUE!</v>
      </c>
      <c r="BH44" s="119" t="e">
        <f t="shared" si="407"/>
        <v>#VALUE!</v>
      </c>
      <c r="BI44" s="119" t="e">
        <f t="shared" si="407"/>
        <v>#VALUE!</v>
      </c>
      <c r="BJ44" s="119" t="e">
        <f t="shared" si="407"/>
        <v>#VALUE!</v>
      </c>
      <c r="BK44" s="119" t="e">
        <f t="shared" si="407"/>
        <v>#VALUE!</v>
      </c>
      <c r="BL44" s="119" t="e">
        <f t="shared" si="407"/>
        <v>#VALUE!</v>
      </c>
      <c r="BM44" s="119" t="e">
        <f t="shared" si="407"/>
        <v>#VALUE!</v>
      </c>
      <c r="BN44" s="119" t="e">
        <f t="shared" si="407"/>
        <v>#VALUE!</v>
      </c>
      <c r="BO44" s="119" t="e">
        <f t="shared" si="407"/>
        <v>#VALUE!</v>
      </c>
      <c r="BP44" s="119" t="e">
        <f t="shared" si="407"/>
        <v>#VALUE!</v>
      </c>
      <c r="BQ44" s="119" t="e">
        <f t="shared" si="407"/>
        <v>#VALUE!</v>
      </c>
      <c r="BR44" s="119" t="e">
        <f t="shared" si="407"/>
        <v>#VALUE!</v>
      </c>
      <c r="BS44" s="119" t="e">
        <f t="shared" si="407"/>
        <v>#VALUE!</v>
      </c>
    </row>
    <row r="45" spans="1:71">
      <c r="A45" s="60" t="s">
        <v>497</v>
      </c>
      <c r="C45" s="181" t="s">
        <v>438</v>
      </c>
      <c r="D45" s="410" t="s">
        <v>423</v>
      </c>
      <c r="E45" s="119">
        <f>InputDataA_GeneralAssumptions!J18</f>
        <v>12711.705186853</v>
      </c>
      <c r="F45" s="119">
        <f t="shared" ref="F45:AK45" si="408">E45*(1+F7)</f>
        <v>12377.273502054706</v>
      </c>
      <c r="G45" s="119">
        <f t="shared" si="408"/>
        <v>12054.114776253658</v>
      </c>
      <c r="H45" s="119">
        <f t="shared" si="408"/>
        <v>11741.24991502752</v>
      </c>
      <c r="I45" s="119">
        <f t="shared" si="408"/>
        <v>11438.758641971966</v>
      </c>
      <c r="J45" s="119">
        <f t="shared" si="408"/>
        <v>11146.208650149641</v>
      </c>
      <c r="K45" s="119">
        <f t="shared" si="408"/>
        <v>10863.190052280546</v>
      </c>
      <c r="L45" s="119">
        <f t="shared" si="408"/>
        <v>10589.31397041829</v>
      </c>
      <c r="M45" s="119">
        <f t="shared" si="408"/>
        <v>10324.211230319008</v>
      </c>
      <c r="N45" s="119">
        <f t="shared" si="408"/>
        <v>10067.735705493331</v>
      </c>
      <c r="O45" s="119">
        <f t="shared" si="408"/>
        <v>9819.3366059110285</v>
      </c>
      <c r="P45" s="119">
        <f t="shared" si="408"/>
        <v>9578.8896731567202</v>
      </c>
      <c r="Q45" s="119">
        <f t="shared" si="408"/>
        <v>9346.076260894215</v>
      </c>
      <c r="R45" s="119">
        <f t="shared" si="408"/>
        <v>9120.5936073636021</v>
      </c>
      <c r="S45" s="119">
        <f t="shared" si="408"/>
        <v>8901.9789915479105</v>
      </c>
      <c r="T45" s="119">
        <f t="shared" si="408"/>
        <v>8689.9742664388832</v>
      </c>
      <c r="U45" s="119">
        <f t="shared" si="408"/>
        <v>8484.3332325066385</v>
      </c>
      <c r="V45" s="119">
        <f t="shared" si="408"/>
        <v>8284.9807918599527</v>
      </c>
      <c r="W45" s="119">
        <f t="shared" si="408"/>
        <v>8091.5236008004513</v>
      </c>
      <c r="X45" s="119">
        <f t="shared" si="408"/>
        <v>7903.748007006684</v>
      </c>
      <c r="Y45" s="119">
        <f t="shared" si="408"/>
        <v>7721.5963263955691</v>
      </c>
      <c r="Z45" s="119">
        <f t="shared" si="408"/>
        <v>7544.8610558055079</v>
      </c>
      <c r="AA45" s="119">
        <f t="shared" si="408"/>
        <v>7373.2057253328903</v>
      </c>
      <c r="AB45" s="119">
        <f t="shared" si="408"/>
        <v>7206.5872340086007</v>
      </c>
      <c r="AC45" s="119">
        <f t="shared" si="408"/>
        <v>7044.693520718195</v>
      </c>
      <c r="AD45" s="119">
        <f t="shared" si="408"/>
        <v>6887.4895027173507</v>
      </c>
      <c r="AE45" s="119">
        <f t="shared" si="408"/>
        <v>6734.68525352912</v>
      </c>
      <c r="AF45" s="119">
        <f t="shared" si="408"/>
        <v>6586.1319105415323</v>
      </c>
      <c r="AG45" s="119">
        <f t="shared" si="408"/>
        <v>6441.9219751284099</v>
      </c>
      <c r="AH45" s="119">
        <f t="shared" si="408"/>
        <v>6301.9003260704576</v>
      </c>
      <c r="AI45" s="119" t="e">
        <f t="shared" si="408"/>
        <v>#VALUE!</v>
      </c>
      <c r="AJ45" s="119" t="e">
        <f t="shared" si="408"/>
        <v>#VALUE!</v>
      </c>
      <c r="AK45" s="119" t="e">
        <f t="shared" si="408"/>
        <v>#VALUE!</v>
      </c>
      <c r="AL45" s="119" t="e">
        <f t="shared" ref="AL45" si="409">AK45*(1+AL7)</f>
        <v>#VALUE!</v>
      </c>
      <c r="AM45" s="119" t="e">
        <f t="shared" ref="AM45" si="410">AL45*(1+AM7)</f>
        <v>#VALUE!</v>
      </c>
      <c r="AN45" s="119" t="e">
        <f t="shared" ref="AN45" si="411">AM45*(1+AN7)</f>
        <v>#VALUE!</v>
      </c>
      <c r="AO45" s="119" t="e">
        <f t="shared" ref="AO45" si="412">AN45*(1+AO7)</f>
        <v>#VALUE!</v>
      </c>
      <c r="AP45" s="119" t="e">
        <f t="shared" ref="AP45" si="413">AO45*(1+AP7)</f>
        <v>#VALUE!</v>
      </c>
      <c r="AQ45" s="119" t="e">
        <f t="shared" ref="AQ45" si="414">AP45*(1+AQ7)</f>
        <v>#VALUE!</v>
      </c>
      <c r="AR45" s="119" t="e">
        <f t="shared" ref="AR45" si="415">AQ45*(1+AR7)</f>
        <v>#VALUE!</v>
      </c>
      <c r="AS45" s="119" t="e">
        <f t="shared" ref="AS45" si="416">AR45*(1+AS7)</f>
        <v>#VALUE!</v>
      </c>
      <c r="AT45" s="119" t="e">
        <f t="shared" ref="AT45" si="417">AS45*(1+AT7)</f>
        <v>#VALUE!</v>
      </c>
      <c r="AU45" s="119" t="e">
        <f t="shared" ref="AU45" si="418">AT45*(1+AU7)</f>
        <v>#VALUE!</v>
      </c>
      <c r="AV45" s="119" t="e">
        <f t="shared" ref="AV45" si="419">AU45*(1+AV7)</f>
        <v>#VALUE!</v>
      </c>
      <c r="AW45" s="119" t="e">
        <f t="shared" ref="AW45" si="420">AV45*(1+AW7)</f>
        <v>#VALUE!</v>
      </c>
      <c r="AX45" s="119" t="e">
        <f t="shared" ref="AX45" si="421">AW45*(1+AX7)</f>
        <v>#VALUE!</v>
      </c>
      <c r="AY45" s="119" t="e">
        <f t="shared" ref="AY45" si="422">AX45*(1+AY7)</f>
        <v>#VALUE!</v>
      </c>
      <c r="AZ45" s="119" t="e">
        <f t="shared" ref="AZ45" si="423">AY45*(1+AZ7)</f>
        <v>#VALUE!</v>
      </c>
      <c r="BA45" s="119" t="e">
        <f t="shared" ref="BA45" si="424">AZ45*(1+BA7)</f>
        <v>#VALUE!</v>
      </c>
      <c r="BB45" s="119" t="e">
        <f t="shared" ref="BB45" si="425">BA45*(1+BB7)</f>
        <v>#VALUE!</v>
      </c>
      <c r="BC45" s="119" t="e">
        <f t="shared" ref="BC45" si="426">BB45*(1+BC7)</f>
        <v>#VALUE!</v>
      </c>
      <c r="BD45" s="119" t="e">
        <f t="shared" ref="BD45" si="427">BC45*(1+BD7)</f>
        <v>#VALUE!</v>
      </c>
      <c r="BE45" s="119" t="e">
        <f t="shared" ref="BE45" si="428">BD45*(1+BE7)</f>
        <v>#VALUE!</v>
      </c>
      <c r="BF45" s="119" t="e">
        <f t="shared" ref="BF45" si="429">BE45*(1+BF7)</f>
        <v>#VALUE!</v>
      </c>
      <c r="BG45" s="119" t="e">
        <f t="shared" ref="BG45" si="430">BF45*(1+BG7)</f>
        <v>#VALUE!</v>
      </c>
      <c r="BH45" s="119" t="e">
        <f t="shared" ref="BH45" si="431">BG45*(1+BH7)</f>
        <v>#VALUE!</v>
      </c>
      <c r="BI45" s="119" t="e">
        <f t="shared" ref="BI45" si="432">BH45*(1+BI7)</f>
        <v>#VALUE!</v>
      </c>
      <c r="BJ45" s="119" t="e">
        <f t="shared" ref="BJ45" si="433">BI45*(1+BJ7)</f>
        <v>#VALUE!</v>
      </c>
      <c r="BK45" s="119" t="e">
        <f t="shared" ref="BK45" si="434">BJ45*(1+BK7)</f>
        <v>#VALUE!</v>
      </c>
      <c r="BL45" s="119" t="e">
        <f t="shared" ref="BL45" si="435">BK45*(1+BL7)</f>
        <v>#VALUE!</v>
      </c>
      <c r="BM45" s="119" t="e">
        <f t="shared" ref="BM45" si="436">BL45*(1+BM7)</f>
        <v>#VALUE!</v>
      </c>
      <c r="BN45" s="119" t="e">
        <f t="shared" ref="BN45" si="437">BM45*(1+BN7)</f>
        <v>#VALUE!</v>
      </c>
      <c r="BO45" s="119" t="e">
        <f t="shared" ref="BO45" si="438">BN45*(1+BO7)</f>
        <v>#VALUE!</v>
      </c>
      <c r="BP45" s="119" t="e">
        <f t="shared" ref="BP45" si="439">BO45*(1+BP7)</f>
        <v>#VALUE!</v>
      </c>
      <c r="BQ45" s="119" t="e">
        <f t="shared" ref="BQ45" si="440">BP45*(1+BQ7)</f>
        <v>#VALUE!</v>
      </c>
      <c r="BR45" s="119" t="e">
        <f t="shared" ref="BR45" si="441">BQ45*(1+BR7)</f>
        <v>#VALUE!</v>
      </c>
      <c r="BS45" s="119" t="e">
        <f t="shared" ref="BS45" si="442">BR45*(1+BS7)</f>
        <v>#VALUE!</v>
      </c>
    </row>
    <row r="46" spans="1:71">
      <c r="A46" s="60"/>
      <c r="C46" s="181" t="s">
        <v>474</v>
      </c>
      <c r="D46" s="411" t="s">
        <v>441</v>
      </c>
      <c r="E46" s="119">
        <f>IF(ISNUMBER(E24)=TRUE,E24,E15)</f>
        <v>0.7212674617767334</v>
      </c>
      <c r="F46" s="119">
        <f t="shared" ref="F46:AJ46" si="443">IF(ISNUMBER(F24)=TRUE,F24,F15)</f>
        <v>0.7212674617767334</v>
      </c>
      <c r="G46" s="119">
        <f t="shared" si="443"/>
        <v>0.7212674617767334</v>
      </c>
      <c r="H46" s="119">
        <f t="shared" si="443"/>
        <v>0.7212674617767334</v>
      </c>
      <c r="I46" s="119">
        <f t="shared" si="443"/>
        <v>0.7212674617767334</v>
      </c>
      <c r="J46" s="119">
        <f t="shared" si="443"/>
        <v>0.7212674617767334</v>
      </c>
      <c r="K46" s="119">
        <f t="shared" si="443"/>
        <v>0.7212674617767334</v>
      </c>
      <c r="L46" s="119">
        <f t="shared" si="443"/>
        <v>0.7212674617767334</v>
      </c>
      <c r="M46" s="119">
        <f t="shared" si="443"/>
        <v>0.7212674617767334</v>
      </c>
      <c r="N46" s="119">
        <f t="shared" si="443"/>
        <v>0.7212674617767334</v>
      </c>
      <c r="O46" s="119">
        <f t="shared" si="443"/>
        <v>0.7212674617767334</v>
      </c>
      <c r="P46" s="119">
        <f t="shared" si="443"/>
        <v>0.7212674617767334</v>
      </c>
      <c r="Q46" s="119">
        <f t="shared" si="443"/>
        <v>0.7212674617767334</v>
      </c>
      <c r="R46" s="119">
        <f t="shared" si="443"/>
        <v>0.7212674617767334</v>
      </c>
      <c r="S46" s="119">
        <f t="shared" si="443"/>
        <v>0.7212674617767334</v>
      </c>
      <c r="T46" s="119">
        <f t="shared" si="443"/>
        <v>0.7212674617767334</v>
      </c>
      <c r="U46" s="119">
        <f t="shared" si="443"/>
        <v>0.7212674617767334</v>
      </c>
      <c r="V46" s="119">
        <f t="shared" si="443"/>
        <v>0.7212674617767334</v>
      </c>
      <c r="W46" s="119">
        <f t="shared" si="443"/>
        <v>0.7212674617767334</v>
      </c>
      <c r="X46" s="119">
        <f t="shared" si="443"/>
        <v>0.7212674617767334</v>
      </c>
      <c r="Y46" s="119">
        <f t="shared" si="443"/>
        <v>0.7212674617767334</v>
      </c>
      <c r="Z46" s="119">
        <f t="shared" si="443"/>
        <v>0.7212674617767334</v>
      </c>
      <c r="AA46" s="119">
        <f t="shared" si="443"/>
        <v>0.7212674617767334</v>
      </c>
      <c r="AB46" s="119">
        <f t="shared" si="443"/>
        <v>0.7212674617767334</v>
      </c>
      <c r="AC46" s="119">
        <f t="shared" si="443"/>
        <v>0.7212674617767334</v>
      </c>
      <c r="AD46" s="119">
        <f t="shared" si="443"/>
        <v>0.7212674617767334</v>
      </c>
      <c r="AE46" s="119">
        <f t="shared" si="443"/>
        <v>0.7212674617767334</v>
      </c>
      <c r="AF46" s="119">
        <f t="shared" si="443"/>
        <v>0.7212674617767334</v>
      </c>
      <c r="AG46" s="119">
        <f t="shared" si="443"/>
        <v>0.7212674617767334</v>
      </c>
      <c r="AH46" s="119">
        <f t="shared" si="443"/>
        <v>0.7212674617767334</v>
      </c>
      <c r="AI46" s="119">
        <f t="shared" si="443"/>
        <v>-8.9730862528085709E-3</v>
      </c>
      <c r="AJ46" s="119">
        <f t="shared" si="443"/>
        <v>-8.9730862528085709E-3</v>
      </c>
      <c r="AK46" s="119">
        <f t="shared" ref="AK46:AL46" si="444">IF(ISNUMBER(AK24)=TRUE,AK24,AK15)</f>
        <v>-8.9730862528085709E-3</v>
      </c>
      <c r="AL46" s="119">
        <f t="shared" si="444"/>
        <v>-8.9730862528085709E-3</v>
      </c>
      <c r="AM46" s="119">
        <f t="shared" ref="AM46:BS46" si="445">IF(ISNUMBER(AM24)=TRUE,AM24,AM15)</f>
        <v>-8.9730862528085709E-3</v>
      </c>
      <c r="AN46" s="119">
        <f t="shared" si="445"/>
        <v>-8.9730862528085709E-3</v>
      </c>
      <c r="AO46" s="119">
        <f t="shared" si="445"/>
        <v>-8.9730862528085709E-3</v>
      </c>
      <c r="AP46" s="119">
        <f t="shared" si="445"/>
        <v>-8.9730862528085709E-3</v>
      </c>
      <c r="AQ46" s="119">
        <f t="shared" si="445"/>
        <v>-8.9730862528085709E-3</v>
      </c>
      <c r="AR46" s="119">
        <f t="shared" si="445"/>
        <v>-8.9730862528085709E-3</v>
      </c>
      <c r="AS46" s="119">
        <f t="shared" si="445"/>
        <v>-8.9730862528085709E-3</v>
      </c>
      <c r="AT46" s="119">
        <f t="shared" si="445"/>
        <v>-8.9730862528085709E-3</v>
      </c>
      <c r="AU46" s="119">
        <f t="shared" si="445"/>
        <v>-8.9730862528085709E-3</v>
      </c>
      <c r="AV46" s="119">
        <f t="shared" si="445"/>
        <v>-8.9730862528085709E-3</v>
      </c>
      <c r="AW46" s="119">
        <f t="shared" si="445"/>
        <v>-8.9730862528085709E-3</v>
      </c>
      <c r="AX46" s="119">
        <f t="shared" si="445"/>
        <v>-8.9730862528085709E-3</v>
      </c>
      <c r="AY46" s="119">
        <f t="shared" si="445"/>
        <v>-8.9730862528085709E-3</v>
      </c>
      <c r="AZ46" s="119">
        <f t="shared" si="445"/>
        <v>-8.9730862528085709E-3</v>
      </c>
      <c r="BA46" s="119">
        <f t="shared" si="445"/>
        <v>-8.9730862528085709E-3</v>
      </c>
      <c r="BB46" s="119">
        <f t="shared" si="445"/>
        <v>-8.9730862528085709E-3</v>
      </c>
      <c r="BC46" s="119">
        <f t="shared" si="445"/>
        <v>-8.9730862528085709E-3</v>
      </c>
      <c r="BD46" s="119">
        <f t="shared" si="445"/>
        <v>-8.9730862528085709E-3</v>
      </c>
      <c r="BE46" s="119">
        <f t="shared" si="445"/>
        <v>-8.9730862528085709E-3</v>
      </c>
      <c r="BF46" s="119">
        <f t="shared" si="445"/>
        <v>-8.9730862528085709E-3</v>
      </c>
      <c r="BG46" s="119">
        <f t="shared" si="445"/>
        <v>-8.9730862528085709E-3</v>
      </c>
      <c r="BH46" s="119">
        <f t="shared" si="445"/>
        <v>-8.9730862528085709E-3</v>
      </c>
      <c r="BI46" s="119">
        <f t="shared" si="445"/>
        <v>-8.9730862528085709E-3</v>
      </c>
      <c r="BJ46" s="119">
        <f t="shared" si="445"/>
        <v>-8.9730862528085709E-3</v>
      </c>
      <c r="BK46" s="119">
        <f t="shared" si="445"/>
        <v>-8.9730862528085709E-3</v>
      </c>
      <c r="BL46" s="119">
        <f t="shared" si="445"/>
        <v>-8.9730862528085709E-3</v>
      </c>
      <c r="BM46" s="119">
        <f t="shared" si="445"/>
        <v>-8.9730862528085709E-3</v>
      </c>
      <c r="BN46" s="119">
        <f t="shared" si="445"/>
        <v>-8.9730862528085709E-3</v>
      </c>
      <c r="BO46" s="119">
        <f t="shared" si="445"/>
        <v>-8.9730862528085709E-3</v>
      </c>
      <c r="BP46" s="119">
        <f t="shared" si="445"/>
        <v>-8.9730862528085709E-3</v>
      </c>
      <c r="BQ46" s="119">
        <f t="shared" si="445"/>
        <v>-8.9730862528085709E-3</v>
      </c>
      <c r="BR46" s="119">
        <f t="shared" si="445"/>
        <v>-8.9730862528085709E-3</v>
      </c>
      <c r="BS46" s="119">
        <f t="shared" si="445"/>
        <v>-8.9730862528085709E-3</v>
      </c>
    </row>
    <row r="47" spans="1:71">
      <c r="A47" s="60"/>
      <c r="C47" s="181" t="s">
        <v>576</v>
      </c>
      <c r="D47" s="182" t="s">
        <v>490</v>
      </c>
      <c r="E47" s="119">
        <f>IF(ISNUMBER(E25)=TRUE,E25,E14)</f>
        <v>-8.052607905998764E-2</v>
      </c>
      <c r="F47" s="119">
        <f t="shared" ref="F47:AJ47" si="446">IF(ISNUMBER(F25)=TRUE,F25,F14)</f>
        <v>-6.9574947406058671E-2</v>
      </c>
      <c r="G47" s="119">
        <f t="shared" si="446"/>
        <v>-6.0252764373128376E-2</v>
      </c>
      <c r="H47" s="119">
        <f t="shared" si="446"/>
        <v>-5.2376030791251624E-2</v>
      </c>
      <c r="I47" s="119">
        <f t="shared" si="446"/>
        <v>-4.5220459260306947E-2</v>
      </c>
      <c r="J47" s="119">
        <f t="shared" si="446"/>
        <v>-3.9436000455337961E-2</v>
      </c>
      <c r="K47" s="119">
        <f t="shared" si="446"/>
        <v>-3.4482465918384823E-2</v>
      </c>
      <c r="L47" s="119">
        <f t="shared" si="446"/>
        <v>-3.0176745327566413E-2</v>
      </c>
      <c r="M47" s="119">
        <f t="shared" si="446"/>
        <v>-2.6431485116440386E-2</v>
      </c>
      <c r="N47" s="119">
        <f t="shared" si="446"/>
        <v>-2.3022397542285921E-2</v>
      </c>
      <c r="O47" s="119">
        <f t="shared" si="446"/>
        <v>-2.0283451530366123E-2</v>
      </c>
      <c r="P47" s="119">
        <f t="shared" si="446"/>
        <v>-1.7835850768552642E-2</v>
      </c>
      <c r="Q47" s="119">
        <f t="shared" si="446"/>
        <v>-1.5619560571957387E-2</v>
      </c>
      <c r="R47" s="119">
        <f t="shared" si="446"/>
        <v>-1.3663382260310655E-2</v>
      </c>
      <c r="S47" s="119">
        <f t="shared" si="446"/>
        <v>-1.1971493826475563E-2</v>
      </c>
      <c r="T47" s="119">
        <f t="shared" si="446"/>
        <v>-1.0551189126655541E-2</v>
      </c>
      <c r="U47" s="119">
        <f t="shared" si="446"/>
        <v>-9.2940335045750451E-3</v>
      </c>
      <c r="V47" s="119">
        <f t="shared" si="446"/>
        <v>-8.1755750458263454E-3</v>
      </c>
      <c r="W47" s="119">
        <f t="shared" si="446"/>
        <v>-7.1957706988900636E-3</v>
      </c>
      <c r="X47" s="119">
        <f t="shared" si="446"/>
        <v>-6.3130249817197771E-3</v>
      </c>
      <c r="Y47" s="119">
        <f t="shared" si="446"/>
        <v>-5.6068019586128295E-3</v>
      </c>
      <c r="Z47" s="119">
        <f t="shared" si="446"/>
        <v>-5.009073322165384E-3</v>
      </c>
      <c r="AA47" s="119">
        <f t="shared" si="446"/>
        <v>-4.5138107020511898E-3</v>
      </c>
      <c r="AB47" s="119">
        <f t="shared" si="446"/>
        <v>-4.1005253110803436E-3</v>
      </c>
      <c r="AC47" s="119">
        <f t="shared" si="446"/>
        <v>-3.723357443044049E-3</v>
      </c>
      <c r="AD47" s="119">
        <f t="shared" si="446"/>
        <v>-3.3929004774679744E-3</v>
      </c>
      <c r="AE47" s="119">
        <f t="shared" si="446"/>
        <v>-3.0773701382732824E-3</v>
      </c>
      <c r="AF47" s="119">
        <f t="shared" si="446"/>
        <v>-2.7709195678991571E-3</v>
      </c>
      <c r="AG47" s="119">
        <f t="shared" si="446"/>
        <v>-2.4830193871261085E-3</v>
      </c>
      <c r="AH47" s="119" t="str">
        <f t="shared" si="446"/>
        <v>Not an input</v>
      </c>
      <c r="AI47" s="119" t="str">
        <f t="shared" si="446"/>
        <v>Not an input</v>
      </c>
      <c r="AJ47" s="119" t="str">
        <f t="shared" si="446"/>
        <v>Not an input</v>
      </c>
      <c r="AK47" s="119" t="str">
        <f t="shared" ref="AK47:AL47" si="447">IF(ISNUMBER(AK25)=TRUE,AK25,AK14)</f>
        <v>Not an input</v>
      </c>
      <c r="AL47" s="119" t="str">
        <f t="shared" si="447"/>
        <v>Not an input</v>
      </c>
      <c r="AM47" s="119" t="str">
        <f t="shared" ref="AM47:BS47" si="448">IF(ISNUMBER(AM25)=TRUE,AM25,AM14)</f>
        <v>Not an input</v>
      </c>
      <c r="AN47" s="119" t="str">
        <f t="shared" si="448"/>
        <v>Not an input</v>
      </c>
      <c r="AO47" s="119" t="str">
        <f t="shared" si="448"/>
        <v>Not an input</v>
      </c>
      <c r="AP47" s="119" t="str">
        <f t="shared" si="448"/>
        <v>Not an input</v>
      </c>
      <c r="AQ47" s="119" t="str">
        <f t="shared" si="448"/>
        <v>Not an input</v>
      </c>
      <c r="AR47" s="119" t="str">
        <f t="shared" si="448"/>
        <v>Not an input</v>
      </c>
      <c r="AS47" s="119" t="str">
        <f t="shared" si="448"/>
        <v>Not an input</v>
      </c>
      <c r="AT47" s="119" t="str">
        <f t="shared" si="448"/>
        <v>Not an input</v>
      </c>
      <c r="AU47" s="119" t="str">
        <f t="shared" si="448"/>
        <v>Not an input</v>
      </c>
      <c r="AV47" s="119" t="str">
        <f t="shared" si="448"/>
        <v>Not an input</v>
      </c>
      <c r="AW47" s="119" t="str">
        <f t="shared" si="448"/>
        <v>Not an input</v>
      </c>
      <c r="AX47" s="119" t="str">
        <f t="shared" si="448"/>
        <v>Not an input</v>
      </c>
      <c r="AY47" s="119" t="str">
        <f t="shared" si="448"/>
        <v>Not an input</v>
      </c>
      <c r="AZ47" s="119" t="str">
        <f t="shared" si="448"/>
        <v>Not an input</v>
      </c>
      <c r="BA47" s="119" t="str">
        <f t="shared" si="448"/>
        <v>Not an input</v>
      </c>
      <c r="BB47" s="119" t="str">
        <f t="shared" si="448"/>
        <v>Not an input</v>
      </c>
      <c r="BC47" s="119" t="str">
        <f t="shared" si="448"/>
        <v>Not an input</v>
      </c>
      <c r="BD47" s="119" t="str">
        <f t="shared" si="448"/>
        <v>Not an input</v>
      </c>
      <c r="BE47" s="119" t="str">
        <f t="shared" si="448"/>
        <v>Not an input</v>
      </c>
      <c r="BF47" s="119" t="str">
        <f t="shared" si="448"/>
        <v>Not an input</v>
      </c>
      <c r="BG47" s="119" t="str">
        <f t="shared" si="448"/>
        <v>Not an input</v>
      </c>
      <c r="BH47" s="119" t="str">
        <f t="shared" si="448"/>
        <v>Not an input</v>
      </c>
      <c r="BI47" s="119" t="str">
        <f t="shared" si="448"/>
        <v>Not an input</v>
      </c>
      <c r="BJ47" s="119" t="str">
        <f t="shared" si="448"/>
        <v>Not an input</v>
      </c>
      <c r="BK47" s="119" t="str">
        <f t="shared" si="448"/>
        <v>Not an input</v>
      </c>
      <c r="BL47" s="119" t="str">
        <f t="shared" si="448"/>
        <v>Not an input</v>
      </c>
      <c r="BM47" s="119" t="str">
        <f t="shared" si="448"/>
        <v>Not an input</v>
      </c>
      <c r="BN47" s="119" t="str">
        <f t="shared" si="448"/>
        <v>Not an input</v>
      </c>
      <c r="BO47" s="119" t="str">
        <f t="shared" si="448"/>
        <v>Not an input</v>
      </c>
      <c r="BP47" s="119" t="str">
        <f t="shared" si="448"/>
        <v>Not an input</v>
      </c>
      <c r="BQ47" s="119" t="str">
        <f t="shared" si="448"/>
        <v>Not an input</v>
      </c>
      <c r="BR47" s="119" t="str">
        <f t="shared" si="448"/>
        <v>Not an input</v>
      </c>
      <c r="BS47" s="119" t="str">
        <f t="shared" si="448"/>
        <v>Not an input</v>
      </c>
    </row>
    <row r="48" spans="1:71">
      <c r="C48" s="176" t="s">
        <v>475</v>
      </c>
      <c r="D48" s="412" t="s">
        <v>2</v>
      </c>
      <c r="E48" s="654">
        <f>E25+E16+IF(ISNUMBER(E15)=TRUE,E15,E31)</f>
        <v>1.4184349211485828E-2</v>
      </c>
      <c r="F48" s="654">
        <f t="shared" ref="F48:BQ48" si="449">F25+F16+IF(ISNUMBER(F15)=TRUE,F15,F31)</f>
        <v>2.5135480865414797E-2</v>
      </c>
      <c r="G48" s="654">
        <f t="shared" si="449"/>
        <v>3.4457663898345092E-2</v>
      </c>
      <c r="H48" s="654">
        <f t="shared" si="449"/>
        <v>4.2334397480221844E-2</v>
      </c>
      <c r="I48" s="654">
        <f t="shared" si="449"/>
        <v>4.9489969011166521E-2</v>
      </c>
      <c r="J48" s="654">
        <f t="shared" si="449"/>
        <v>5.5274427816135507E-2</v>
      </c>
      <c r="K48" s="654">
        <f t="shared" si="449"/>
        <v>6.0227962353088638E-2</v>
      </c>
      <c r="L48" s="654">
        <f t="shared" si="449"/>
        <v>6.4533682943907059E-2</v>
      </c>
      <c r="M48" s="654">
        <f t="shared" si="449"/>
        <v>6.8278943155033078E-2</v>
      </c>
      <c r="N48" s="654">
        <f t="shared" si="449"/>
        <v>7.1688030729187543E-2</v>
      </c>
      <c r="O48" s="654">
        <f t="shared" si="449"/>
        <v>7.4426976741107348E-2</v>
      </c>
      <c r="P48" s="654">
        <f t="shared" si="449"/>
        <v>7.6874577502920829E-2</v>
      </c>
      <c r="Q48" s="654">
        <f t="shared" si="449"/>
        <v>7.9090867699516079E-2</v>
      </c>
      <c r="R48" s="654">
        <f t="shared" si="449"/>
        <v>8.1047046011162818E-2</v>
      </c>
      <c r="S48" s="654">
        <f t="shared" si="449"/>
        <v>8.27389344449979E-2</v>
      </c>
      <c r="T48" s="654">
        <f t="shared" si="449"/>
        <v>8.4159239144817932E-2</v>
      </c>
      <c r="U48" s="654">
        <f t="shared" si="449"/>
        <v>8.5416394766898426E-2</v>
      </c>
      <c r="V48" s="654">
        <f t="shared" si="449"/>
        <v>8.6534853225647121E-2</v>
      </c>
      <c r="W48" s="654">
        <f t="shared" si="449"/>
        <v>8.7514657572583407E-2</v>
      </c>
      <c r="X48" s="654">
        <f t="shared" si="449"/>
        <v>8.8397403289753693E-2</v>
      </c>
      <c r="Y48" s="654">
        <f t="shared" si="449"/>
        <v>8.9103626312860645E-2</v>
      </c>
      <c r="Z48" s="654">
        <f t="shared" si="449"/>
        <v>8.9701354949308088E-2</v>
      </c>
      <c r="AA48" s="654">
        <f t="shared" si="449"/>
        <v>9.019661756942228E-2</v>
      </c>
      <c r="AB48" s="654">
        <f t="shared" si="449"/>
        <v>9.0609902960393118E-2</v>
      </c>
      <c r="AC48" s="654">
        <f t="shared" si="449"/>
        <v>9.0987070828429426E-2</v>
      </c>
      <c r="AD48" s="654">
        <f t="shared" si="449"/>
        <v>9.1317527794005496E-2</v>
      </c>
      <c r="AE48" s="654">
        <f t="shared" si="449"/>
        <v>9.163305813320019E-2</v>
      </c>
      <c r="AF48" s="654">
        <f t="shared" si="449"/>
        <v>9.1939508703574313E-2</v>
      </c>
      <c r="AG48" s="654">
        <f t="shared" si="449"/>
        <v>9.2227408884347356E-2</v>
      </c>
      <c r="AH48" s="654" t="e">
        <f t="shared" si="449"/>
        <v>#VALUE!</v>
      </c>
      <c r="AI48" s="654" t="e">
        <f t="shared" si="449"/>
        <v>#VALUE!</v>
      </c>
      <c r="AJ48" s="654" t="e">
        <f t="shared" si="449"/>
        <v>#VALUE!</v>
      </c>
      <c r="AK48" s="654" t="e">
        <f t="shared" si="449"/>
        <v>#VALUE!</v>
      </c>
      <c r="AL48" s="654" t="e">
        <f t="shared" si="449"/>
        <v>#VALUE!</v>
      </c>
      <c r="AM48" s="654" t="e">
        <f t="shared" si="449"/>
        <v>#VALUE!</v>
      </c>
      <c r="AN48" s="654" t="e">
        <f t="shared" si="449"/>
        <v>#VALUE!</v>
      </c>
      <c r="AO48" s="654" t="e">
        <f t="shared" si="449"/>
        <v>#VALUE!</v>
      </c>
      <c r="AP48" s="654" t="e">
        <f t="shared" si="449"/>
        <v>#VALUE!</v>
      </c>
      <c r="AQ48" s="654" t="e">
        <f t="shared" si="449"/>
        <v>#VALUE!</v>
      </c>
      <c r="AR48" s="654" t="e">
        <f t="shared" si="449"/>
        <v>#VALUE!</v>
      </c>
      <c r="AS48" s="654" t="e">
        <f t="shared" si="449"/>
        <v>#VALUE!</v>
      </c>
      <c r="AT48" s="654" t="e">
        <f t="shared" si="449"/>
        <v>#VALUE!</v>
      </c>
      <c r="AU48" s="654" t="e">
        <f t="shared" si="449"/>
        <v>#VALUE!</v>
      </c>
      <c r="AV48" s="654" t="e">
        <f t="shared" si="449"/>
        <v>#VALUE!</v>
      </c>
      <c r="AW48" s="654" t="e">
        <f t="shared" si="449"/>
        <v>#VALUE!</v>
      </c>
      <c r="AX48" s="654" t="e">
        <f t="shared" si="449"/>
        <v>#VALUE!</v>
      </c>
      <c r="AY48" s="654" t="e">
        <f t="shared" si="449"/>
        <v>#VALUE!</v>
      </c>
      <c r="AZ48" s="654" t="e">
        <f t="shared" si="449"/>
        <v>#VALUE!</v>
      </c>
      <c r="BA48" s="654" t="e">
        <f t="shared" si="449"/>
        <v>#VALUE!</v>
      </c>
      <c r="BB48" s="654" t="e">
        <f t="shared" si="449"/>
        <v>#VALUE!</v>
      </c>
      <c r="BC48" s="654" t="e">
        <f t="shared" si="449"/>
        <v>#VALUE!</v>
      </c>
      <c r="BD48" s="654" t="e">
        <f t="shared" si="449"/>
        <v>#VALUE!</v>
      </c>
      <c r="BE48" s="654" t="e">
        <f t="shared" si="449"/>
        <v>#VALUE!</v>
      </c>
      <c r="BF48" s="654" t="e">
        <f t="shared" si="449"/>
        <v>#VALUE!</v>
      </c>
      <c r="BG48" s="654" t="e">
        <f t="shared" si="449"/>
        <v>#VALUE!</v>
      </c>
      <c r="BH48" s="654" t="e">
        <f t="shared" si="449"/>
        <v>#VALUE!</v>
      </c>
      <c r="BI48" s="654" t="e">
        <f t="shared" si="449"/>
        <v>#VALUE!</v>
      </c>
      <c r="BJ48" s="654" t="e">
        <f t="shared" si="449"/>
        <v>#VALUE!</v>
      </c>
      <c r="BK48" s="654" t="e">
        <f t="shared" si="449"/>
        <v>#VALUE!</v>
      </c>
      <c r="BL48" s="654" t="e">
        <f t="shared" si="449"/>
        <v>#VALUE!</v>
      </c>
      <c r="BM48" s="654" t="e">
        <f t="shared" si="449"/>
        <v>#VALUE!</v>
      </c>
      <c r="BN48" s="654" t="e">
        <f t="shared" si="449"/>
        <v>#VALUE!</v>
      </c>
      <c r="BO48" s="654" t="e">
        <f t="shared" si="449"/>
        <v>#VALUE!</v>
      </c>
      <c r="BP48" s="654" t="e">
        <f t="shared" si="449"/>
        <v>#VALUE!</v>
      </c>
      <c r="BQ48" s="654" t="e">
        <f t="shared" si="449"/>
        <v>#VALUE!</v>
      </c>
      <c r="BR48" s="654" t="e">
        <f t="shared" ref="BR48" si="450">BR25+BR16+IF(ISNUMBER(BR15)=TRUE,BR15,BR31)</f>
        <v>#VALUE!</v>
      </c>
      <c r="BS48" s="654" t="e">
        <f>BS25+BS16+IF(ISNUMBER(BS15)=TRUE,BS15,BS31)</f>
        <v>#VALUE!</v>
      </c>
    </row>
    <row r="49" spans="1:71">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row>
    <row r="50" spans="1:71">
      <c r="B50" s="1"/>
      <c r="D50" s="268" t="s">
        <v>675</v>
      </c>
      <c r="E50" s="386">
        <f>InputDataA_GeneralAssumptions!E151</f>
        <v>0.42</v>
      </c>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row>
    <row r="51" spans="1:71">
      <c r="B51" s="1"/>
      <c r="C51" s="2" t="s">
        <v>679</v>
      </c>
      <c r="D51" s="268" t="s">
        <v>670</v>
      </c>
      <c r="E51" s="386" t="str">
        <f>InputDataA_GeneralAssumptions!$D$155</f>
        <v>National Poverty Line</v>
      </c>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row>
    <row r="52" spans="1:71">
      <c r="B52" s="1"/>
      <c r="C52" s="201" t="s">
        <v>664</v>
      </c>
      <c r="D52" s="45"/>
      <c r="E52" s="126">
        <f>IF(InputDataA_GeneralAssumptions!$F$157="Automatic",InputDataA_GeneralAssumptions!I174,"Not an input")</f>
        <v>0.42899999999999999</v>
      </c>
      <c r="F52" s="126">
        <f>IF(InputDataA_GeneralAssumptions!$F$157="Automatic",InputDataA_GeneralAssumptions!J174,"Not an input")</f>
        <v>0.42899999999999999</v>
      </c>
      <c r="G52" s="126">
        <f>IF(InputDataA_GeneralAssumptions!$F$157="Automatic",InputDataA_GeneralAssumptions!K174,"Not an input")</f>
        <v>0.42899999999999999</v>
      </c>
      <c r="H52" s="126">
        <f>IF(InputDataA_GeneralAssumptions!$F$157="Automatic",InputDataA_GeneralAssumptions!L174,"Not an input")</f>
        <v>0.42899999999999999</v>
      </c>
      <c r="I52" s="126">
        <f>IF(InputDataA_GeneralAssumptions!$F$157="Automatic",InputDataA_GeneralAssumptions!M174,"Not an input")</f>
        <v>0.42899999999999999</v>
      </c>
      <c r="J52" s="126">
        <f>IF(InputDataA_GeneralAssumptions!$F$157="Automatic",InputDataA_GeneralAssumptions!N174,"Not an input")</f>
        <v>0.42899999999999999</v>
      </c>
      <c r="K52" s="126">
        <f>IF(InputDataA_GeneralAssumptions!$F$157="Automatic",InputDataA_GeneralAssumptions!O174,"Not an input")</f>
        <v>0.42899999999999999</v>
      </c>
      <c r="L52" s="126">
        <f>IF(InputDataA_GeneralAssumptions!$F$157="Automatic",InputDataA_GeneralAssumptions!P174,"Not an input")</f>
        <v>0.42899999999999999</v>
      </c>
      <c r="M52" s="126">
        <f>IF(InputDataA_GeneralAssumptions!$F$157="Automatic",InputDataA_GeneralAssumptions!Q174,"Not an input")</f>
        <v>0.42899999999999999</v>
      </c>
      <c r="N52" s="126">
        <f>IF(InputDataA_GeneralAssumptions!$F$157="Automatic",InputDataA_GeneralAssumptions!R174,"Not an input")</f>
        <v>0.42899999999999999</v>
      </c>
      <c r="O52" s="126">
        <f>IF(InputDataA_GeneralAssumptions!$F$157="Automatic",InputDataA_GeneralAssumptions!S174,"Not an input")</f>
        <v>0.42899999999999999</v>
      </c>
      <c r="P52" s="126">
        <f>IF(InputDataA_GeneralAssumptions!$F$157="Automatic",InputDataA_GeneralAssumptions!T174,"Not an input")</f>
        <v>0.42899999999999999</v>
      </c>
      <c r="Q52" s="126">
        <f>IF(InputDataA_GeneralAssumptions!$F$157="Automatic",InputDataA_GeneralAssumptions!U174,"Not an input")</f>
        <v>0.42899999999999999</v>
      </c>
      <c r="R52" s="126">
        <f>IF(InputDataA_GeneralAssumptions!$F$157="Automatic",InputDataA_GeneralAssumptions!V174,"Not an input")</f>
        <v>0.42899999999999999</v>
      </c>
      <c r="S52" s="126">
        <f>IF(InputDataA_GeneralAssumptions!$F$157="Automatic",InputDataA_GeneralAssumptions!W174,"Not an input")</f>
        <v>0.42899999999999999</v>
      </c>
      <c r="T52" s="126">
        <f>IF(InputDataA_GeneralAssumptions!$F$157="Automatic",InputDataA_GeneralAssumptions!X174,"Not an input")</f>
        <v>0.42899999999999999</v>
      </c>
      <c r="U52" s="126">
        <f>IF(InputDataA_GeneralAssumptions!$F$157="Automatic",InputDataA_GeneralAssumptions!Y174,"Not an input")</f>
        <v>0.42899999999999999</v>
      </c>
      <c r="V52" s="126">
        <f>IF(InputDataA_GeneralAssumptions!$F$157="Automatic",InputDataA_GeneralAssumptions!Z174,"Not an input")</f>
        <v>0.42899999999999999</v>
      </c>
      <c r="W52" s="126">
        <f>IF(InputDataA_GeneralAssumptions!$F$157="Automatic",InputDataA_GeneralAssumptions!AA174,"Not an input")</f>
        <v>0.42899999999999999</v>
      </c>
      <c r="X52" s="126">
        <f>IF(InputDataA_GeneralAssumptions!$F$157="Automatic",InputDataA_GeneralAssumptions!AB174,"Not an input")</f>
        <v>0.42899999999999999</v>
      </c>
      <c r="Y52" s="126">
        <f>IF(InputDataA_GeneralAssumptions!$F$157="Automatic",InputDataA_GeneralAssumptions!AC174,"Not an input")</f>
        <v>0.42899999999999999</v>
      </c>
      <c r="Z52" s="126">
        <f>IF(InputDataA_GeneralAssumptions!$F$157="Automatic",InputDataA_GeneralAssumptions!AD174,"Not an input")</f>
        <v>0.42899999999999999</v>
      </c>
      <c r="AA52" s="126">
        <f>IF(InputDataA_GeneralAssumptions!$F$157="Automatic",InputDataA_GeneralAssumptions!AE174,"Not an input")</f>
        <v>0.42899999999999999</v>
      </c>
      <c r="AB52" s="126">
        <f>IF(InputDataA_GeneralAssumptions!$F$157="Automatic",InputDataA_GeneralAssumptions!AF174,"Not an input")</f>
        <v>0.42899999999999999</v>
      </c>
      <c r="AC52" s="126">
        <f>IF(InputDataA_GeneralAssumptions!$F$157="Automatic",InputDataA_GeneralAssumptions!AG174,"Not an input")</f>
        <v>0.42899999999999999</v>
      </c>
      <c r="AD52" s="126">
        <f>IF(InputDataA_GeneralAssumptions!$F$157="Automatic",InputDataA_GeneralAssumptions!AH174,"Not an input")</f>
        <v>0.42899999999999999</v>
      </c>
      <c r="AE52" s="126">
        <f>IF(InputDataA_GeneralAssumptions!$F$157="Automatic",InputDataA_GeneralAssumptions!AI174,"Not an input")</f>
        <v>0.42899999999999999</v>
      </c>
      <c r="AF52" s="126">
        <f>IF(InputDataA_GeneralAssumptions!$F$157="Automatic",InputDataA_GeneralAssumptions!AJ174,"Not an input")</f>
        <v>0.42899999999999999</v>
      </c>
      <c r="AG52" s="126">
        <f>IF(InputDataA_GeneralAssumptions!$F$157="Automatic",InputDataA_GeneralAssumptions!AK174,"Not an input")</f>
        <v>0.42899999999999999</v>
      </c>
      <c r="AH52" s="126">
        <f>IF(InputDataA_GeneralAssumptions!$F$157="Automatic",InputDataA_GeneralAssumptions!AL174,"Not an input")</f>
        <v>0.42899999999999999</v>
      </c>
      <c r="AI52" s="126">
        <f>IF(InputDataA_GeneralAssumptions!$F$157="Automatic",InputDataA_GeneralAssumptions!AM174,"Not an input")</f>
        <v>0.42899999999999999</v>
      </c>
      <c r="AJ52" s="126">
        <f>IF(InputDataA_GeneralAssumptions!$F$157="Automatic",InputDataA_GeneralAssumptions!AN174,"Not an input")</f>
        <v>0.42899999999999999</v>
      </c>
      <c r="AK52" s="126">
        <f>IF(InputDataA_GeneralAssumptions!$F$157="Automatic",InputDataA_GeneralAssumptions!AO174,"Not an input")</f>
        <v>0.42899999999999999</v>
      </c>
      <c r="AL52" s="126">
        <f>IF(InputDataA_GeneralAssumptions!$F$157="Automatic",InputDataA_GeneralAssumptions!AP174,"Not an input")</f>
        <v>0.42899999999999999</v>
      </c>
      <c r="AM52" s="126">
        <f>IF(InputDataA_GeneralAssumptions!$F$157="Automatic",InputDataA_GeneralAssumptions!AQ174,"Not an input")</f>
        <v>0.42899999999999999</v>
      </c>
      <c r="AN52" s="126">
        <f>IF(InputDataA_GeneralAssumptions!$F$157="Automatic",InputDataA_GeneralAssumptions!AR174,"Not an input")</f>
        <v>0.42899999999999999</v>
      </c>
      <c r="AO52" s="126">
        <f>IF(InputDataA_GeneralAssumptions!$F$157="Automatic",InputDataA_GeneralAssumptions!AS174,"Not an input")</f>
        <v>0.42899999999999999</v>
      </c>
      <c r="AP52" s="126">
        <f>IF(InputDataA_GeneralAssumptions!$F$157="Automatic",InputDataA_GeneralAssumptions!AT174,"Not an input")</f>
        <v>0.42899999999999999</v>
      </c>
      <c r="AQ52" s="126">
        <f>IF(InputDataA_GeneralAssumptions!$F$157="Automatic",InputDataA_GeneralAssumptions!AU174,"Not an input")</f>
        <v>0.42899999999999999</v>
      </c>
      <c r="AR52" s="126">
        <f>IF(InputDataA_GeneralAssumptions!$F$157="Automatic",InputDataA_GeneralAssumptions!AV174,"Not an input")</f>
        <v>0.42899999999999999</v>
      </c>
      <c r="AS52" s="126">
        <f>IF(InputDataA_GeneralAssumptions!$F$157="Automatic",InputDataA_GeneralAssumptions!AW174,"Not an input")</f>
        <v>0.42899999999999999</v>
      </c>
      <c r="AT52" s="126">
        <f>IF(InputDataA_GeneralAssumptions!$F$157="Automatic",InputDataA_GeneralAssumptions!AX174,"Not an input")</f>
        <v>0.42899999999999999</v>
      </c>
      <c r="AU52" s="126">
        <f>IF(InputDataA_GeneralAssumptions!$F$157="Automatic",InputDataA_GeneralAssumptions!AY174,"Not an input")</f>
        <v>0.42899999999999999</v>
      </c>
      <c r="AV52" s="126">
        <f>IF(InputDataA_GeneralAssumptions!$F$157="Automatic",InputDataA_GeneralAssumptions!AZ174,"Not an input")</f>
        <v>0.42899999999999999</v>
      </c>
      <c r="AW52" s="126">
        <f>IF(InputDataA_GeneralAssumptions!$F$157="Automatic",InputDataA_GeneralAssumptions!BA174,"Not an input")</f>
        <v>0.42899999999999999</v>
      </c>
      <c r="AX52" s="126">
        <f>IF(InputDataA_GeneralAssumptions!$F$157="Automatic",InputDataA_GeneralAssumptions!BB174,"Not an input")</f>
        <v>0.42899999999999999</v>
      </c>
      <c r="AY52" s="126">
        <f>IF(InputDataA_GeneralAssumptions!$F$157="Automatic",InputDataA_GeneralAssumptions!BC174,"Not an input")</f>
        <v>0.42899999999999999</v>
      </c>
      <c r="AZ52" s="126">
        <f>IF(InputDataA_GeneralAssumptions!$F$157="Automatic",InputDataA_GeneralAssumptions!BD174,"Not an input")</f>
        <v>0.42899999999999999</v>
      </c>
      <c r="BA52" s="126">
        <f>IF(InputDataA_GeneralAssumptions!$F$157="Automatic",InputDataA_GeneralAssumptions!BE174,"Not an input")</f>
        <v>0.42899999999999999</v>
      </c>
      <c r="BB52" s="126">
        <f>IF(InputDataA_GeneralAssumptions!$F$157="Automatic",InputDataA_GeneralAssumptions!BF174,"Not an input")</f>
        <v>0.42899999999999999</v>
      </c>
      <c r="BC52" s="126">
        <f>IF(InputDataA_GeneralAssumptions!$F$157="Automatic",InputDataA_GeneralAssumptions!BG174,"Not an input")</f>
        <v>0.42899999999999999</v>
      </c>
      <c r="BD52" s="126">
        <f>IF(InputDataA_GeneralAssumptions!$F$157="Automatic",InputDataA_GeneralAssumptions!BH174,"Not an input")</f>
        <v>0.42899999999999999</v>
      </c>
      <c r="BE52" s="126">
        <f>IF(InputDataA_GeneralAssumptions!$F$157="Automatic",InputDataA_GeneralAssumptions!BI174,"Not an input")</f>
        <v>0.42899999999999999</v>
      </c>
      <c r="BF52" s="126">
        <f>IF(InputDataA_GeneralAssumptions!$F$157="Automatic",InputDataA_GeneralAssumptions!BJ174,"Not an input")</f>
        <v>0.42899999999999999</v>
      </c>
      <c r="BG52" s="126">
        <f>IF(InputDataA_GeneralAssumptions!$F$157="Automatic",InputDataA_GeneralAssumptions!BK174,"Not an input")</f>
        <v>0.42899999999999999</v>
      </c>
      <c r="BH52" s="126">
        <f>IF(InputDataA_GeneralAssumptions!$F$157="Automatic",InputDataA_GeneralAssumptions!BL174,"Not an input")</f>
        <v>0.42899999999999999</v>
      </c>
      <c r="BI52" s="126">
        <f>IF(InputDataA_GeneralAssumptions!$F$157="Automatic",InputDataA_GeneralAssumptions!BM174,"Not an input")</f>
        <v>0.42899999999999999</v>
      </c>
      <c r="BJ52" s="126">
        <f>IF(InputDataA_GeneralAssumptions!$F$157="Automatic",InputDataA_GeneralAssumptions!BN174,"Not an input")</f>
        <v>0.42899999999999999</v>
      </c>
      <c r="BK52" s="126">
        <f>IF(InputDataA_GeneralAssumptions!$F$157="Automatic",InputDataA_GeneralAssumptions!BO174,"Not an input")</f>
        <v>0.42899999999999999</v>
      </c>
      <c r="BL52" s="126">
        <f>IF(InputDataA_GeneralAssumptions!$F$157="Automatic",InputDataA_GeneralAssumptions!BP174,"Not an input")</f>
        <v>0.42899999999999999</v>
      </c>
      <c r="BM52" s="126">
        <f>IF(InputDataA_GeneralAssumptions!$F$157="Automatic",InputDataA_GeneralAssumptions!BQ174,"Not an input")</f>
        <v>0.42899999999999999</v>
      </c>
      <c r="BN52" s="126">
        <f>IF(InputDataA_GeneralAssumptions!$F$157="Automatic",InputDataA_GeneralAssumptions!BR174,"Not an input")</f>
        <v>0.42899999999999999</v>
      </c>
      <c r="BO52" s="126">
        <f>IF(InputDataA_GeneralAssumptions!$F$157="Automatic",InputDataA_GeneralAssumptions!BS174,"Not an input")</f>
        <v>0.42899999999999999</v>
      </c>
      <c r="BP52" s="126">
        <f>IF(InputDataA_GeneralAssumptions!$F$157="Automatic",InputDataA_GeneralAssumptions!BT174,"Not an input")</f>
        <v>0.42899999999999999</v>
      </c>
      <c r="BQ52" s="126">
        <f>IF(InputDataA_GeneralAssumptions!$F$157="Automatic",InputDataA_GeneralAssumptions!BU174,"Not an input")</f>
        <v>0.42899999999999999</v>
      </c>
      <c r="BR52" s="126">
        <f>IF(InputDataA_GeneralAssumptions!$F$157="Automatic",InputDataA_GeneralAssumptions!BV174,"Not an input")</f>
        <v>0.42899999999999999</v>
      </c>
      <c r="BS52" s="126">
        <f>IF(InputDataA_GeneralAssumptions!$F$157="Automatic",InputDataA_GeneralAssumptions!BW174,"Not an input")</f>
        <v>0.42899999999999999</v>
      </c>
    </row>
    <row r="53" spans="1:71">
      <c r="B53" s="1"/>
      <c r="C53" s="201" t="s">
        <v>677</v>
      </c>
      <c r="D53" s="45" t="s">
        <v>703</v>
      </c>
      <c r="E53" s="126">
        <f>IF(InputDataA_GeneralAssumptions!$F$157="Automatic",SQRT(2)*NORMSINV(0.5*(E52+1)),"Not an input")</f>
        <v>0.80126421753706512</v>
      </c>
      <c r="F53" s="126">
        <f>IF(InputDataA_GeneralAssumptions!$F$157="Automatic",SQRT(2)*NORMSINV(0.5*(F52+1)),"Not an input")</f>
        <v>0.80126421753706512</v>
      </c>
      <c r="G53" s="126">
        <f>IF(InputDataA_GeneralAssumptions!$F$157="Automatic",SQRT(2)*NORMSINV(0.5*(G52+1)),"Not an input")</f>
        <v>0.80126421753706512</v>
      </c>
      <c r="H53" s="126">
        <f>IF(InputDataA_GeneralAssumptions!$F$157="Automatic",SQRT(2)*NORMSINV(0.5*(H52+1)),"Not an input")</f>
        <v>0.80126421753706512</v>
      </c>
      <c r="I53" s="126">
        <f>IF(InputDataA_GeneralAssumptions!$F$157="Automatic",SQRT(2)*NORMSINV(0.5*(I52+1)),"Not an input")</f>
        <v>0.80126421753706512</v>
      </c>
      <c r="J53" s="126">
        <f>IF(InputDataA_GeneralAssumptions!$F$157="Automatic",SQRT(2)*NORMSINV(0.5*(J52+1)),"Not an input")</f>
        <v>0.80126421753706512</v>
      </c>
      <c r="K53" s="126">
        <f>IF(InputDataA_GeneralAssumptions!$F$157="Automatic",SQRT(2)*NORMSINV(0.5*(K52+1)),"Not an input")</f>
        <v>0.80126421753706512</v>
      </c>
      <c r="L53" s="126">
        <f>IF(InputDataA_GeneralAssumptions!$F$157="Automatic",SQRT(2)*NORMSINV(0.5*(L52+1)),"Not an input")</f>
        <v>0.80126421753706512</v>
      </c>
      <c r="M53" s="126">
        <f>IF(InputDataA_GeneralAssumptions!$F$157="Automatic",SQRT(2)*NORMSINV(0.5*(M52+1)),"Not an input")</f>
        <v>0.80126421753706512</v>
      </c>
      <c r="N53" s="126">
        <f>IF(InputDataA_GeneralAssumptions!$F$157="Automatic",SQRT(2)*NORMSINV(0.5*(N52+1)),"Not an input")</f>
        <v>0.80126421753706512</v>
      </c>
      <c r="O53" s="126">
        <f>IF(InputDataA_GeneralAssumptions!$F$157="Automatic",SQRT(2)*NORMSINV(0.5*(O52+1)),"Not an input")</f>
        <v>0.80126421753706512</v>
      </c>
      <c r="P53" s="126">
        <f>IF(InputDataA_GeneralAssumptions!$F$157="Automatic",SQRT(2)*NORMSINV(0.5*(P52+1)),"Not an input")</f>
        <v>0.80126421753706512</v>
      </c>
      <c r="Q53" s="126">
        <f>IF(InputDataA_GeneralAssumptions!$F$157="Automatic",SQRT(2)*NORMSINV(0.5*(Q52+1)),"Not an input")</f>
        <v>0.80126421753706512</v>
      </c>
      <c r="R53" s="126">
        <f>IF(InputDataA_GeneralAssumptions!$F$157="Automatic",SQRT(2)*NORMSINV(0.5*(R52+1)),"Not an input")</f>
        <v>0.80126421753706512</v>
      </c>
      <c r="S53" s="126">
        <f>IF(InputDataA_GeneralAssumptions!$F$157="Automatic",SQRT(2)*NORMSINV(0.5*(S52+1)),"Not an input")</f>
        <v>0.80126421753706512</v>
      </c>
      <c r="T53" s="126">
        <f>IF(InputDataA_GeneralAssumptions!$F$157="Automatic",SQRT(2)*NORMSINV(0.5*(T52+1)),"Not an input")</f>
        <v>0.80126421753706512</v>
      </c>
      <c r="U53" s="126">
        <f>IF(InputDataA_GeneralAssumptions!$F$157="Automatic",SQRT(2)*NORMSINV(0.5*(U52+1)),"Not an input")</f>
        <v>0.80126421753706512</v>
      </c>
      <c r="V53" s="126">
        <f>IF(InputDataA_GeneralAssumptions!$F$157="Automatic",SQRT(2)*NORMSINV(0.5*(V52+1)),"Not an input")</f>
        <v>0.80126421753706512</v>
      </c>
      <c r="W53" s="126">
        <f>IF(InputDataA_GeneralAssumptions!$F$157="Automatic",SQRT(2)*NORMSINV(0.5*(W52+1)),"Not an input")</f>
        <v>0.80126421753706512</v>
      </c>
      <c r="X53" s="126">
        <f>IF(InputDataA_GeneralAssumptions!$F$157="Automatic",SQRT(2)*NORMSINV(0.5*(X52+1)),"Not an input")</f>
        <v>0.80126421753706512</v>
      </c>
      <c r="Y53" s="126">
        <f>IF(InputDataA_GeneralAssumptions!$F$157="Automatic",SQRT(2)*NORMSINV(0.5*(Y52+1)),"Not an input")</f>
        <v>0.80126421753706512</v>
      </c>
      <c r="Z53" s="126">
        <f>IF(InputDataA_GeneralAssumptions!$F$157="Automatic",SQRT(2)*NORMSINV(0.5*(Z52+1)),"Not an input")</f>
        <v>0.80126421753706512</v>
      </c>
      <c r="AA53" s="126">
        <f>IF(InputDataA_GeneralAssumptions!$F$157="Automatic",SQRT(2)*NORMSINV(0.5*(AA52+1)),"Not an input")</f>
        <v>0.80126421753706512</v>
      </c>
      <c r="AB53" s="126">
        <f>IF(InputDataA_GeneralAssumptions!$F$157="Automatic",SQRT(2)*NORMSINV(0.5*(AB52+1)),"Not an input")</f>
        <v>0.80126421753706512</v>
      </c>
      <c r="AC53" s="126">
        <f>IF(InputDataA_GeneralAssumptions!$F$157="Automatic",SQRT(2)*NORMSINV(0.5*(AC52+1)),"Not an input")</f>
        <v>0.80126421753706512</v>
      </c>
      <c r="AD53" s="126">
        <f>IF(InputDataA_GeneralAssumptions!$F$157="Automatic",SQRT(2)*NORMSINV(0.5*(AD52+1)),"Not an input")</f>
        <v>0.80126421753706512</v>
      </c>
      <c r="AE53" s="126">
        <f>IF(InputDataA_GeneralAssumptions!$F$157="Automatic",SQRT(2)*NORMSINV(0.5*(AE52+1)),"Not an input")</f>
        <v>0.80126421753706512</v>
      </c>
      <c r="AF53" s="126">
        <f>IF(InputDataA_GeneralAssumptions!$F$157="Automatic",SQRT(2)*NORMSINV(0.5*(AF52+1)),"Not an input")</f>
        <v>0.80126421753706512</v>
      </c>
      <c r="AG53" s="126">
        <f>IF(InputDataA_GeneralAssumptions!$F$157="Automatic",SQRT(2)*NORMSINV(0.5*(AG52+1)),"Not an input")</f>
        <v>0.80126421753706512</v>
      </c>
      <c r="AH53" s="126">
        <f>IF(InputDataA_GeneralAssumptions!$F$157="Automatic",SQRT(2)*NORMSINV(0.5*(AH52+1)),"Not an input")</f>
        <v>0.80126421753706512</v>
      </c>
      <c r="AI53" s="126">
        <f>IF(InputDataA_GeneralAssumptions!$F$157="Automatic",SQRT(2)*NORMSINV(0.5*(AI52+1)),"Not an input")</f>
        <v>0.80126421753706512</v>
      </c>
      <c r="AJ53" s="126">
        <f>IF(InputDataA_GeneralAssumptions!$F$157="Automatic",SQRT(2)*NORMSINV(0.5*(AJ52+1)),"Not an input")</f>
        <v>0.80126421753706512</v>
      </c>
      <c r="AK53" s="126">
        <f>IF(InputDataA_GeneralAssumptions!$F$157="Automatic",SQRT(2)*NORMSINV(0.5*(AK52+1)),"Not an input")</f>
        <v>0.80126421753706512</v>
      </c>
      <c r="AL53" s="126">
        <f>IF(InputDataA_GeneralAssumptions!$F$157="Automatic",SQRT(2)*NORMSINV(0.5*(AL52+1)),"Not an input")</f>
        <v>0.80126421753706512</v>
      </c>
      <c r="AM53" s="126">
        <f>IF(InputDataA_GeneralAssumptions!$F$157="Automatic",SQRT(2)*NORMSINV(0.5*(AM52+1)),"Not an input")</f>
        <v>0.80126421753706512</v>
      </c>
      <c r="AN53" s="126">
        <f>IF(InputDataA_GeneralAssumptions!$F$157="Automatic",SQRT(2)*NORMSINV(0.5*(AN52+1)),"Not an input")</f>
        <v>0.80126421753706512</v>
      </c>
      <c r="AO53" s="126">
        <f>IF(InputDataA_GeneralAssumptions!$F$157="Automatic",SQRT(2)*NORMSINV(0.5*(AO52+1)),"Not an input")</f>
        <v>0.80126421753706512</v>
      </c>
      <c r="AP53" s="126">
        <f>IF(InputDataA_GeneralAssumptions!$F$157="Automatic",SQRT(2)*NORMSINV(0.5*(AP52+1)),"Not an input")</f>
        <v>0.80126421753706512</v>
      </c>
      <c r="AQ53" s="126">
        <f>IF(InputDataA_GeneralAssumptions!$F$157="Automatic",SQRT(2)*NORMSINV(0.5*(AQ52+1)),"Not an input")</f>
        <v>0.80126421753706512</v>
      </c>
      <c r="AR53" s="126">
        <f>IF(InputDataA_GeneralAssumptions!$F$157="Automatic",SQRT(2)*NORMSINV(0.5*(AR52+1)),"Not an input")</f>
        <v>0.80126421753706512</v>
      </c>
      <c r="AS53" s="126">
        <f>IF(InputDataA_GeneralAssumptions!$F$157="Automatic",SQRT(2)*NORMSINV(0.5*(AS52+1)),"Not an input")</f>
        <v>0.80126421753706512</v>
      </c>
      <c r="AT53" s="126">
        <f>IF(InputDataA_GeneralAssumptions!$F$157="Automatic",SQRT(2)*NORMSINV(0.5*(AT52+1)),"Not an input")</f>
        <v>0.80126421753706512</v>
      </c>
      <c r="AU53" s="126">
        <f>IF(InputDataA_GeneralAssumptions!$F$157="Automatic",SQRT(2)*NORMSINV(0.5*(AU52+1)),"Not an input")</f>
        <v>0.80126421753706512</v>
      </c>
      <c r="AV53" s="126">
        <f>IF(InputDataA_GeneralAssumptions!$F$157="Automatic",SQRT(2)*NORMSINV(0.5*(AV52+1)),"Not an input")</f>
        <v>0.80126421753706512</v>
      </c>
      <c r="AW53" s="126">
        <f>IF(InputDataA_GeneralAssumptions!$F$157="Automatic",SQRT(2)*NORMSINV(0.5*(AW52+1)),"Not an input")</f>
        <v>0.80126421753706512</v>
      </c>
      <c r="AX53" s="126">
        <f>IF(InputDataA_GeneralAssumptions!$F$157="Automatic",SQRT(2)*NORMSINV(0.5*(AX52+1)),"Not an input")</f>
        <v>0.80126421753706512</v>
      </c>
      <c r="AY53" s="126">
        <f>IF(InputDataA_GeneralAssumptions!$F$157="Automatic",SQRT(2)*NORMSINV(0.5*(AY52+1)),"Not an input")</f>
        <v>0.80126421753706512</v>
      </c>
      <c r="AZ53" s="126">
        <f>IF(InputDataA_GeneralAssumptions!$F$157="Automatic",SQRT(2)*NORMSINV(0.5*(AZ52+1)),"Not an input")</f>
        <v>0.80126421753706512</v>
      </c>
      <c r="BA53" s="126">
        <f>IF(InputDataA_GeneralAssumptions!$F$157="Automatic",SQRT(2)*NORMSINV(0.5*(BA52+1)),"Not an input")</f>
        <v>0.80126421753706512</v>
      </c>
      <c r="BB53" s="126">
        <f>IF(InputDataA_GeneralAssumptions!$F$157="Automatic",SQRT(2)*NORMSINV(0.5*(BB52+1)),"Not an input")</f>
        <v>0.80126421753706512</v>
      </c>
      <c r="BC53" s="126">
        <f>IF(InputDataA_GeneralAssumptions!$F$157="Automatic",SQRT(2)*NORMSINV(0.5*(BC52+1)),"Not an input")</f>
        <v>0.80126421753706512</v>
      </c>
      <c r="BD53" s="126">
        <f>IF(InputDataA_GeneralAssumptions!$F$157="Automatic",SQRT(2)*NORMSINV(0.5*(BD52+1)),"Not an input")</f>
        <v>0.80126421753706512</v>
      </c>
      <c r="BE53" s="126">
        <f>IF(InputDataA_GeneralAssumptions!$F$157="Automatic",SQRT(2)*NORMSINV(0.5*(BE52+1)),"Not an input")</f>
        <v>0.80126421753706512</v>
      </c>
      <c r="BF53" s="126">
        <f>IF(InputDataA_GeneralAssumptions!$F$157="Automatic",SQRT(2)*NORMSINV(0.5*(BF52+1)),"Not an input")</f>
        <v>0.80126421753706512</v>
      </c>
      <c r="BG53" s="126">
        <f>IF(InputDataA_GeneralAssumptions!$F$157="Automatic",SQRT(2)*NORMSINV(0.5*(BG52+1)),"Not an input")</f>
        <v>0.80126421753706512</v>
      </c>
      <c r="BH53" s="126">
        <f>IF(InputDataA_GeneralAssumptions!$F$157="Automatic",SQRT(2)*NORMSINV(0.5*(BH52+1)),"Not an input")</f>
        <v>0.80126421753706512</v>
      </c>
      <c r="BI53" s="126">
        <f>IF(InputDataA_GeneralAssumptions!$F$157="Automatic",SQRT(2)*NORMSINV(0.5*(BI52+1)),"Not an input")</f>
        <v>0.80126421753706512</v>
      </c>
      <c r="BJ53" s="126">
        <f>IF(InputDataA_GeneralAssumptions!$F$157="Automatic",SQRT(2)*NORMSINV(0.5*(BJ52+1)),"Not an input")</f>
        <v>0.80126421753706512</v>
      </c>
      <c r="BK53" s="126">
        <f>IF(InputDataA_GeneralAssumptions!$F$157="Automatic",SQRT(2)*NORMSINV(0.5*(BK52+1)),"Not an input")</f>
        <v>0.80126421753706512</v>
      </c>
      <c r="BL53" s="126">
        <f>IF(InputDataA_GeneralAssumptions!$F$157="Automatic",SQRT(2)*NORMSINV(0.5*(BL52+1)),"Not an input")</f>
        <v>0.80126421753706512</v>
      </c>
      <c r="BM53" s="126">
        <f>IF(InputDataA_GeneralAssumptions!$F$157="Automatic",SQRT(2)*NORMSINV(0.5*(BM52+1)),"Not an input")</f>
        <v>0.80126421753706512</v>
      </c>
      <c r="BN53" s="126">
        <f>IF(InputDataA_GeneralAssumptions!$F$157="Automatic",SQRT(2)*NORMSINV(0.5*(BN52+1)),"Not an input")</f>
        <v>0.80126421753706512</v>
      </c>
      <c r="BO53" s="126">
        <f>IF(InputDataA_GeneralAssumptions!$F$157="Automatic",SQRT(2)*NORMSINV(0.5*(BO52+1)),"Not an input")</f>
        <v>0.80126421753706512</v>
      </c>
      <c r="BP53" s="126">
        <f>IF(InputDataA_GeneralAssumptions!$F$157="Automatic",SQRT(2)*NORMSINV(0.5*(BP52+1)),"Not an input")</f>
        <v>0.80126421753706512</v>
      </c>
      <c r="BQ53" s="126">
        <f>IF(InputDataA_GeneralAssumptions!$F$157="Automatic",SQRT(2)*NORMSINV(0.5*(BQ52+1)),"Not an input")</f>
        <v>0.80126421753706512</v>
      </c>
      <c r="BR53" s="126">
        <f>IF(InputDataA_GeneralAssumptions!$F$157="Automatic",SQRT(2)*NORMSINV(0.5*(BR52+1)),"Not an input")</f>
        <v>0.80126421753706512</v>
      </c>
      <c r="BS53" s="126">
        <f>IF(InputDataA_GeneralAssumptions!$F$157="Automatic",SQRT(2)*NORMSINV(0.5*(BS52+1)),"Not an input")</f>
        <v>0.80126421753706512</v>
      </c>
    </row>
    <row r="54" spans="1:71">
      <c r="B54" s="1"/>
      <c r="C54" s="270" t="str">
        <f>IF($B$1=4,"GDP per capita target","Poverty Headcount Rate target")</f>
        <v>Poverty Headcount Rate target</v>
      </c>
      <c r="D54" s="45" t="s">
        <v>707</v>
      </c>
      <c r="E54" s="409">
        <f t="shared" ref="E54:AJ54" si="451">IF($B$1=4,E58,E62)</f>
        <v>0.42</v>
      </c>
      <c r="F54" s="409">
        <f t="shared" si="451"/>
        <v>0.43304796062554018</v>
      </c>
      <c r="G54" s="409">
        <f t="shared" si="451"/>
        <v>0.44606804612248796</v>
      </c>
      <c r="H54" s="409">
        <f t="shared" si="451"/>
        <v>0.45906823367008143</v>
      </c>
      <c r="I54" s="409">
        <f t="shared" si="451"/>
        <v>0.47201450300889652</v>
      </c>
      <c r="J54" s="409">
        <f t="shared" si="451"/>
        <v>0.48489451385283616</v>
      </c>
      <c r="K54" s="409">
        <f t="shared" si="451"/>
        <v>0.49769637148980145</v>
      </c>
      <c r="L54" s="409">
        <f t="shared" si="451"/>
        <v>0.51040864519010998</v>
      </c>
      <c r="M54" s="409">
        <f t="shared" si="451"/>
        <v>0.52302038410915119</v>
      </c>
      <c r="N54" s="409">
        <f t="shared" si="451"/>
        <v>0.53551105471981431</v>
      </c>
      <c r="O54" s="409">
        <f t="shared" si="451"/>
        <v>0.54788098812497976</v>
      </c>
      <c r="P54" s="409">
        <f t="shared" si="451"/>
        <v>0.56011090219734694</v>
      </c>
      <c r="Q54" s="409">
        <f t="shared" si="451"/>
        <v>0.5721922438885132</v>
      </c>
      <c r="R54" s="409">
        <f t="shared" si="451"/>
        <v>0.58411701636726421</v>
      </c>
      <c r="S54" s="409">
        <f t="shared" si="451"/>
        <v>0.59588727485163329</v>
      </c>
      <c r="T54" s="409">
        <f t="shared" si="451"/>
        <v>0.6074957335609239</v>
      </c>
      <c r="U54" s="409">
        <f t="shared" si="451"/>
        <v>0.61893562622864329</v>
      </c>
      <c r="V54" s="409">
        <f t="shared" si="451"/>
        <v>0.63019161457879225</v>
      </c>
      <c r="W54" s="409">
        <f t="shared" si="451"/>
        <v>0.64126733782093881</v>
      </c>
      <c r="X54" s="409">
        <f t="shared" si="451"/>
        <v>0.65215757422752574</v>
      </c>
      <c r="Y54" s="409">
        <f t="shared" si="451"/>
        <v>0.6628489525671829</v>
      </c>
      <c r="Z54" s="409">
        <f t="shared" si="451"/>
        <v>0.67333769557564183</v>
      </c>
      <c r="AA54" s="409">
        <f t="shared" si="451"/>
        <v>0.68362885632021841</v>
      </c>
      <c r="AB54" s="409">
        <f t="shared" si="451"/>
        <v>0.69371097457385478</v>
      </c>
      <c r="AC54" s="409">
        <f t="shared" si="451"/>
        <v>0.70358972309674905</v>
      </c>
      <c r="AD54" s="409">
        <f t="shared" si="451"/>
        <v>0.71325485774451047</v>
      </c>
      <c r="AE54" s="409">
        <f t="shared" si="451"/>
        <v>0.72271260692177808</v>
      </c>
      <c r="AF54" s="409">
        <f t="shared" si="451"/>
        <v>0.73196142811487164</v>
      </c>
      <c r="AG54" s="409">
        <f t="shared" si="451"/>
        <v>0.74098542090647523</v>
      </c>
      <c r="AH54" s="409">
        <f t="shared" si="451"/>
        <v>0.74978479378465646</v>
      </c>
      <c r="AI54" s="409" t="e">
        <f t="shared" si="451"/>
        <v>#VALUE!</v>
      </c>
      <c r="AJ54" s="409" t="e">
        <f t="shared" si="451"/>
        <v>#VALUE!</v>
      </c>
      <c r="AK54" s="409" t="e">
        <f t="shared" ref="AK54:AL54" si="452">IF($B$1=4,AK58,AK62)</f>
        <v>#VALUE!</v>
      </c>
      <c r="AL54" s="409" t="e">
        <f t="shared" si="452"/>
        <v>#VALUE!</v>
      </c>
      <c r="AM54" s="409" t="e">
        <f t="shared" ref="AM54:BS54" si="453">IF($B$1=4,AM58,AM62)</f>
        <v>#VALUE!</v>
      </c>
      <c r="AN54" s="409" t="e">
        <f t="shared" si="453"/>
        <v>#VALUE!</v>
      </c>
      <c r="AO54" s="409" t="e">
        <f t="shared" si="453"/>
        <v>#VALUE!</v>
      </c>
      <c r="AP54" s="409" t="e">
        <f t="shared" si="453"/>
        <v>#VALUE!</v>
      </c>
      <c r="AQ54" s="409" t="e">
        <f t="shared" si="453"/>
        <v>#VALUE!</v>
      </c>
      <c r="AR54" s="409" t="e">
        <f t="shared" si="453"/>
        <v>#VALUE!</v>
      </c>
      <c r="AS54" s="409" t="e">
        <f t="shared" si="453"/>
        <v>#VALUE!</v>
      </c>
      <c r="AT54" s="409" t="e">
        <f t="shared" si="453"/>
        <v>#VALUE!</v>
      </c>
      <c r="AU54" s="409" t="e">
        <f t="shared" si="453"/>
        <v>#VALUE!</v>
      </c>
      <c r="AV54" s="409" t="e">
        <f t="shared" si="453"/>
        <v>#VALUE!</v>
      </c>
      <c r="AW54" s="409" t="e">
        <f t="shared" si="453"/>
        <v>#VALUE!</v>
      </c>
      <c r="AX54" s="409" t="e">
        <f t="shared" si="453"/>
        <v>#VALUE!</v>
      </c>
      <c r="AY54" s="409" t="e">
        <f t="shared" si="453"/>
        <v>#VALUE!</v>
      </c>
      <c r="AZ54" s="409" t="e">
        <f t="shared" si="453"/>
        <v>#VALUE!</v>
      </c>
      <c r="BA54" s="409" t="e">
        <f t="shared" si="453"/>
        <v>#VALUE!</v>
      </c>
      <c r="BB54" s="409" t="e">
        <f t="shared" si="453"/>
        <v>#VALUE!</v>
      </c>
      <c r="BC54" s="409" t="e">
        <f t="shared" si="453"/>
        <v>#VALUE!</v>
      </c>
      <c r="BD54" s="409" t="e">
        <f t="shared" si="453"/>
        <v>#VALUE!</v>
      </c>
      <c r="BE54" s="409" t="e">
        <f t="shared" si="453"/>
        <v>#VALUE!</v>
      </c>
      <c r="BF54" s="409" t="e">
        <f t="shared" si="453"/>
        <v>#VALUE!</v>
      </c>
      <c r="BG54" s="409" t="e">
        <f t="shared" si="453"/>
        <v>#VALUE!</v>
      </c>
      <c r="BH54" s="409" t="e">
        <f t="shared" si="453"/>
        <v>#VALUE!</v>
      </c>
      <c r="BI54" s="409" t="e">
        <f t="shared" si="453"/>
        <v>#VALUE!</v>
      </c>
      <c r="BJ54" s="409" t="e">
        <f t="shared" si="453"/>
        <v>#VALUE!</v>
      </c>
      <c r="BK54" s="409" t="e">
        <f t="shared" si="453"/>
        <v>#VALUE!</v>
      </c>
      <c r="BL54" s="409" t="e">
        <f t="shared" si="453"/>
        <v>#VALUE!</v>
      </c>
      <c r="BM54" s="409" t="e">
        <f t="shared" si="453"/>
        <v>#VALUE!</v>
      </c>
      <c r="BN54" s="409" t="e">
        <f t="shared" si="453"/>
        <v>#VALUE!</v>
      </c>
      <c r="BO54" s="409" t="e">
        <f t="shared" si="453"/>
        <v>#VALUE!</v>
      </c>
      <c r="BP54" s="409" t="e">
        <f t="shared" si="453"/>
        <v>#VALUE!</v>
      </c>
      <c r="BQ54" s="409" t="e">
        <f t="shared" si="453"/>
        <v>#VALUE!</v>
      </c>
      <c r="BR54" s="409" t="e">
        <f t="shared" si="453"/>
        <v>#VALUE!</v>
      </c>
      <c r="BS54" s="409" t="e">
        <f t="shared" si="453"/>
        <v>#VALUE!</v>
      </c>
    </row>
    <row r="55" spans="1:71" s="336" customFormat="1">
      <c r="B55" s="328"/>
      <c r="C55" s="2" t="s">
        <v>676</v>
      </c>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row>
    <row r="56" spans="1:71" s="336" customFormat="1">
      <c r="A56" s="341"/>
      <c r="B56" s="328"/>
      <c r="C56" s="201" t="s">
        <v>666</v>
      </c>
      <c r="D56" s="45" t="s">
        <v>708</v>
      </c>
      <c r="E56" s="22" t="str">
        <f>IF($B$1=4,IF(InputDataA_GeneralAssumptions!$F$157="Automatic",LN($D$63)-E53*NORMSINV(E6),"Not an input"),"not target")</f>
        <v>not target</v>
      </c>
      <c r="F56" s="22" t="str">
        <f>IF($B$1=4,IF(InputDataA_GeneralAssumptions!$F$157="Automatic",LN($D$63)-F53*NORMSINV(F6),"Not an input"),"not target")</f>
        <v>not target</v>
      </c>
      <c r="G56" s="22" t="str">
        <f>IF($B$1=4,IF(InputDataA_GeneralAssumptions!$F$157="Automatic",LN($D$63)-G53*NORMSINV(G6),"Not an input"),"not target")</f>
        <v>not target</v>
      </c>
      <c r="H56" s="22" t="str">
        <f>IF($B$1=4,IF(InputDataA_GeneralAssumptions!$F$157="Automatic",LN($D$63)-H53*NORMSINV(H6),"Not an input"),"not target")</f>
        <v>not target</v>
      </c>
      <c r="I56" s="22" t="str">
        <f>IF($B$1=4,IF(InputDataA_GeneralAssumptions!$F$157="Automatic",LN($D$63)-I53*NORMSINV(I6),"Not an input"),"not target")</f>
        <v>not target</v>
      </c>
      <c r="J56" s="22" t="str">
        <f>IF($B$1=4,IF(InputDataA_GeneralAssumptions!$F$157="Automatic",LN($D$63)-J53*NORMSINV(J6),"Not an input"),"not target")</f>
        <v>not target</v>
      </c>
      <c r="K56" s="22" t="str">
        <f>IF($B$1=4,IF(InputDataA_GeneralAssumptions!$F$157="Automatic",LN($D$63)-K53*NORMSINV(K6),"Not an input"),"not target")</f>
        <v>not target</v>
      </c>
      <c r="L56" s="22" t="str">
        <f>IF($B$1=4,IF(InputDataA_GeneralAssumptions!$F$157="Automatic",LN($D$63)-L53*NORMSINV(L6),"Not an input"),"not target")</f>
        <v>not target</v>
      </c>
      <c r="M56" s="22" t="str">
        <f>IF($B$1=4,IF(InputDataA_GeneralAssumptions!$F$157="Automatic",LN($D$63)-M53*NORMSINV(M6),"Not an input"),"not target")</f>
        <v>not target</v>
      </c>
      <c r="N56" s="22" t="str">
        <f>IF($B$1=4,IF(InputDataA_GeneralAssumptions!$F$157="Automatic",LN($D$63)-N53*NORMSINV(N6),"Not an input"),"not target")</f>
        <v>not target</v>
      </c>
      <c r="O56" s="22" t="str">
        <f>IF($B$1=4,IF(InputDataA_GeneralAssumptions!$F$157="Automatic",LN($D$63)-O53*NORMSINV(O6),"Not an input"),"not target")</f>
        <v>not target</v>
      </c>
      <c r="P56" s="22" t="str">
        <f>IF($B$1=4,IF(InputDataA_GeneralAssumptions!$F$157="Automatic",LN($D$63)-P53*NORMSINV(P6),"Not an input"),"not target")</f>
        <v>not target</v>
      </c>
      <c r="Q56" s="22" t="str">
        <f>IF($B$1=4,IF(InputDataA_GeneralAssumptions!$F$157="Automatic",LN($D$63)-Q53*NORMSINV(Q6),"Not an input"),"not target")</f>
        <v>not target</v>
      </c>
      <c r="R56" s="22" t="str">
        <f>IF($B$1=4,IF(InputDataA_GeneralAssumptions!$F$157="Automatic",LN($D$63)-R53*NORMSINV(R6),"Not an input"),"not target")</f>
        <v>not target</v>
      </c>
      <c r="S56" s="22" t="str">
        <f>IF($B$1=4,IF(InputDataA_GeneralAssumptions!$F$157="Automatic",LN($D$63)-S53*NORMSINV(S6),"Not an input"),"not target")</f>
        <v>not target</v>
      </c>
      <c r="T56" s="22" t="str">
        <f>IF($B$1=4,IF(InputDataA_GeneralAssumptions!$F$157="Automatic",LN($D$63)-T53*NORMSINV(T6),"Not an input"),"not target")</f>
        <v>not target</v>
      </c>
      <c r="U56" s="22" t="str">
        <f>IF($B$1=4,IF(InputDataA_GeneralAssumptions!$F$157="Automatic",LN($D$63)-U53*NORMSINV(U6),"Not an input"),"not target")</f>
        <v>not target</v>
      </c>
      <c r="V56" s="22" t="str">
        <f>IF($B$1=4,IF(InputDataA_GeneralAssumptions!$F$157="Automatic",LN($D$63)-V53*NORMSINV(V6),"Not an input"),"not target")</f>
        <v>not target</v>
      </c>
      <c r="W56" s="22" t="str">
        <f>IF($B$1=4,IF(InputDataA_GeneralAssumptions!$F$157="Automatic",LN($D$63)-W53*NORMSINV(W6),"Not an input"),"not target")</f>
        <v>not target</v>
      </c>
      <c r="X56" s="22" t="str">
        <f>IF($B$1=4,IF(InputDataA_GeneralAssumptions!$F$157="Automatic",LN($D$63)-X53*NORMSINV(X6),"Not an input"),"not target")</f>
        <v>not target</v>
      </c>
      <c r="Y56" s="22" t="str">
        <f>IF($B$1=4,IF(InputDataA_GeneralAssumptions!$F$157="Automatic",LN($D$63)-Y53*NORMSINV(Y6),"Not an input"),"not target")</f>
        <v>not target</v>
      </c>
      <c r="Z56" s="22" t="str">
        <f>IF($B$1=4,IF(InputDataA_GeneralAssumptions!$F$157="Automatic",LN($D$63)-Z53*NORMSINV(Z6),"Not an input"),"not target")</f>
        <v>not target</v>
      </c>
      <c r="AA56" s="22" t="str">
        <f>IF($B$1=4,IF(InputDataA_GeneralAssumptions!$F$157="Automatic",LN($D$63)-AA53*NORMSINV(AA6),"Not an input"),"not target")</f>
        <v>not target</v>
      </c>
      <c r="AB56" s="22" t="str">
        <f>IF($B$1=4,IF(InputDataA_GeneralAssumptions!$F$157="Automatic",LN($D$63)-AB53*NORMSINV(AB6),"Not an input"),"not target")</f>
        <v>not target</v>
      </c>
      <c r="AC56" s="22" t="str">
        <f>IF($B$1=4,IF(InputDataA_GeneralAssumptions!$F$157="Automatic",LN($D$63)-AC53*NORMSINV(AC6),"Not an input"),"not target")</f>
        <v>not target</v>
      </c>
      <c r="AD56" s="22" t="str">
        <f>IF($B$1=4,IF(InputDataA_GeneralAssumptions!$F$157="Automatic",LN($D$63)-AD53*NORMSINV(AD6),"Not an input"),"not target")</f>
        <v>not target</v>
      </c>
      <c r="AE56" s="22" t="str">
        <f>IF($B$1=4,IF(InputDataA_GeneralAssumptions!$F$157="Automatic",LN($D$63)-AE53*NORMSINV(AE6),"Not an input"),"not target")</f>
        <v>not target</v>
      </c>
      <c r="AF56" s="22" t="str">
        <f>IF($B$1=4,IF(InputDataA_GeneralAssumptions!$F$157="Automatic",LN($D$63)-AF53*NORMSINV(AF6),"Not an input"),"not target")</f>
        <v>not target</v>
      </c>
      <c r="AG56" s="22" t="str">
        <f>IF($B$1=4,IF(InputDataA_GeneralAssumptions!$F$157="Automatic",LN($D$63)-AG53*NORMSINV(AG6),"Not an input"),"not target")</f>
        <v>not target</v>
      </c>
      <c r="AH56" s="22" t="str">
        <f>IF($B$1=4,IF(InputDataA_GeneralAssumptions!$F$157="Automatic",LN($D$63)-AH53*NORMSINV(AH6),"Not an input"),"not target")</f>
        <v>not target</v>
      </c>
      <c r="AI56" s="22" t="str">
        <f>IF($B$1=4,IF(InputDataA_GeneralAssumptions!$F$157="Automatic",LN($D$63)-AI53*NORMSINV(AI6),"Not an input"),"not target")</f>
        <v>not target</v>
      </c>
      <c r="AJ56" s="22" t="str">
        <f>IF($B$1=4,IF(InputDataA_GeneralAssumptions!$F$157="Automatic",LN($D$63)-AJ53*NORMSINV(AJ6),"Not an input"),"not target")</f>
        <v>not target</v>
      </c>
      <c r="AK56" s="22" t="str">
        <f>IF($B$1=4,IF(InputDataA_GeneralAssumptions!$F$157="Automatic",LN($D$63)-AK53*NORMSINV(AK6),"Not an input"),"not target")</f>
        <v>not target</v>
      </c>
      <c r="AL56" s="22" t="str">
        <f>IF($B$1=4,IF(InputDataA_GeneralAssumptions!$F$157="Automatic",LN($D$63)-AL53*NORMSINV(AL6),"Not an input"),"not target")</f>
        <v>not target</v>
      </c>
      <c r="AM56" s="22" t="str">
        <f>IF($B$1=4,IF(InputDataA_GeneralAssumptions!$F$157="Automatic",LN($D$63)-AM53*NORMSINV(AM6),"Not an input"),"not target")</f>
        <v>not target</v>
      </c>
      <c r="AN56" s="22" t="str">
        <f>IF($B$1=4,IF(InputDataA_GeneralAssumptions!$F$157="Automatic",LN($D$63)-AN53*NORMSINV(AN6),"Not an input"),"not target")</f>
        <v>not target</v>
      </c>
      <c r="AO56" s="22" t="str">
        <f>IF($B$1=4,IF(InputDataA_GeneralAssumptions!$F$157="Automatic",LN($D$63)-AO53*NORMSINV(AO6),"Not an input"),"not target")</f>
        <v>not target</v>
      </c>
      <c r="AP56" s="22" t="str">
        <f>IF($B$1=4,IF(InputDataA_GeneralAssumptions!$F$157="Automatic",LN($D$63)-AP53*NORMSINV(AP6),"Not an input"),"not target")</f>
        <v>not target</v>
      </c>
      <c r="AQ56" s="22" t="str">
        <f>IF($B$1=4,IF(InputDataA_GeneralAssumptions!$F$157="Automatic",LN($D$63)-AQ53*NORMSINV(AQ6),"Not an input"),"not target")</f>
        <v>not target</v>
      </c>
      <c r="AR56" s="22" t="str">
        <f>IF($B$1=4,IF(InputDataA_GeneralAssumptions!$F$157="Automatic",LN($D$63)-AR53*NORMSINV(AR6),"Not an input"),"not target")</f>
        <v>not target</v>
      </c>
      <c r="AS56" s="22" t="str">
        <f>IF($B$1=4,IF(InputDataA_GeneralAssumptions!$F$157="Automatic",LN($D$63)-AS53*NORMSINV(AS6),"Not an input"),"not target")</f>
        <v>not target</v>
      </c>
      <c r="AT56" s="22" t="str">
        <f>IF($B$1=4,IF(InputDataA_GeneralAssumptions!$F$157="Automatic",LN($D$63)-AT53*NORMSINV(AT6),"Not an input"),"not target")</f>
        <v>not target</v>
      </c>
      <c r="AU56" s="22" t="str">
        <f>IF($B$1=4,IF(InputDataA_GeneralAssumptions!$F$157="Automatic",LN($D$63)-AU53*NORMSINV(AU6),"Not an input"),"not target")</f>
        <v>not target</v>
      </c>
      <c r="AV56" s="22" t="str">
        <f>IF($B$1=4,IF(InputDataA_GeneralAssumptions!$F$157="Automatic",LN($D$63)-AV53*NORMSINV(AV6),"Not an input"),"not target")</f>
        <v>not target</v>
      </c>
      <c r="AW56" s="22" t="str">
        <f>IF($B$1=4,IF(InputDataA_GeneralAssumptions!$F$157="Automatic",LN($D$63)-AW53*NORMSINV(AW6),"Not an input"),"not target")</f>
        <v>not target</v>
      </c>
      <c r="AX56" s="22" t="str">
        <f>IF($B$1=4,IF(InputDataA_GeneralAssumptions!$F$157="Automatic",LN($D$63)-AX53*NORMSINV(AX6),"Not an input"),"not target")</f>
        <v>not target</v>
      </c>
      <c r="AY56" s="22" t="str">
        <f>IF($B$1=4,IF(InputDataA_GeneralAssumptions!$F$157="Automatic",LN($D$63)-AY53*NORMSINV(AY6),"Not an input"),"not target")</f>
        <v>not target</v>
      </c>
      <c r="AZ56" s="22" t="str">
        <f>IF($B$1=4,IF(InputDataA_GeneralAssumptions!$F$157="Automatic",LN($D$63)-AZ53*NORMSINV(AZ6),"Not an input"),"not target")</f>
        <v>not target</v>
      </c>
      <c r="BA56" s="22" t="str">
        <f>IF($B$1=4,IF(InputDataA_GeneralAssumptions!$F$157="Automatic",LN($D$63)-BA53*NORMSINV(BA6),"Not an input"),"not target")</f>
        <v>not target</v>
      </c>
      <c r="BB56" s="22" t="str">
        <f>IF($B$1=4,IF(InputDataA_GeneralAssumptions!$F$157="Automatic",LN($D$63)-BB53*NORMSINV(BB6),"Not an input"),"not target")</f>
        <v>not target</v>
      </c>
      <c r="BC56" s="22" t="str">
        <f>IF($B$1=4,IF(InputDataA_GeneralAssumptions!$F$157="Automatic",LN($D$63)-BC53*NORMSINV(BC6),"Not an input"),"not target")</f>
        <v>not target</v>
      </c>
      <c r="BD56" s="22" t="str">
        <f>IF($B$1=4,IF(InputDataA_GeneralAssumptions!$F$157="Automatic",LN($D$63)-BD53*NORMSINV(BD6),"Not an input"),"not target")</f>
        <v>not target</v>
      </c>
      <c r="BE56" s="22" t="str">
        <f>IF($B$1=4,IF(InputDataA_GeneralAssumptions!$F$157="Automatic",LN($D$63)-BE53*NORMSINV(BE6),"Not an input"),"not target")</f>
        <v>not target</v>
      </c>
      <c r="BF56" s="22" t="str">
        <f>IF($B$1=4,IF(InputDataA_GeneralAssumptions!$F$157="Automatic",LN($D$63)-BF53*NORMSINV(BF6),"Not an input"),"not target")</f>
        <v>not target</v>
      </c>
      <c r="BG56" s="22" t="str">
        <f>IF($B$1=4,IF(InputDataA_GeneralAssumptions!$F$157="Automatic",LN($D$63)-BG53*NORMSINV(BG6),"Not an input"),"not target")</f>
        <v>not target</v>
      </c>
      <c r="BH56" s="22" t="str">
        <f>IF($B$1=4,IF(InputDataA_GeneralAssumptions!$F$157="Automatic",LN($D$63)-BH53*NORMSINV(BH6),"Not an input"),"not target")</f>
        <v>not target</v>
      </c>
      <c r="BI56" s="22" t="str">
        <f>IF($B$1=4,IF(InputDataA_GeneralAssumptions!$F$157="Automatic",LN($D$63)-BI53*NORMSINV(BI6),"Not an input"),"not target")</f>
        <v>not target</v>
      </c>
      <c r="BJ56" s="22" t="str">
        <f>IF($B$1=4,IF(InputDataA_GeneralAssumptions!$F$157="Automatic",LN($D$63)-BJ53*NORMSINV(BJ6),"Not an input"),"not target")</f>
        <v>not target</v>
      </c>
      <c r="BK56" s="22" t="str">
        <f>IF($B$1=4,IF(InputDataA_GeneralAssumptions!$F$157="Automatic",LN($D$63)-BK53*NORMSINV(BK6),"Not an input"),"not target")</f>
        <v>not target</v>
      </c>
      <c r="BL56" s="22" t="str">
        <f>IF($B$1=4,IF(InputDataA_GeneralAssumptions!$F$157="Automatic",LN($D$63)-BL53*NORMSINV(BL6),"Not an input"),"not target")</f>
        <v>not target</v>
      </c>
      <c r="BM56" s="22" t="str">
        <f>IF($B$1=4,IF(InputDataA_GeneralAssumptions!$F$157="Automatic",LN($D$63)-BM53*NORMSINV(BM6),"Not an input"),"not target")</f>
        <v>not target</v>
      </c>
      <c r="BN56" s="22" t="str">
        <f>IF($B$1=4,IF(InputDataA_GeneralAssumptions!$F$157="Automatic",LN($D$63)-BN53*NORMSINV(BN6),"Not an input"),"not target")</f>
        <v>not target</v>
      </c>
      <c r="BO56" s="22" t="str">
        <f>IF($B$1=4,IF(InputDataA_GeneralAssumptions!$F$157="Automatic",LN($D$63)-BO53*NORMSINV(BO6),"Not an input"),"not target")</f>
        <v>not target</v>
      </c>
      <c r="BP56" s="22" t="str">
        <f>IF($B$1=4,IF(InputDataA_GeneralAssumptions!$F$157="Automatic",LN($D$63)-BP53*NORMSINV(BP6),"Not an input"),"not target")</f>
        <v>not target</v>
      </c>
      <c r="BQ56" s="22" t="str">
        <f>IF($B$1=4,IF(InputDataA_GeneralAssumptions!$F$157="Automatic",LN($D$63)-BQ53*NORMSINV(BQ6),"Not an input"),"not target")</f>
        <v>not target</v>
      </c>
      <c r="BR56" s="22" t="str">
        <f>IF($B$1=4,IF(InputDataA_GeneralAssumptions!$F$157="Automatic",LN($D$63)-BR53*NORMSINV(BR6),"Not an input"),"not target")</f>
        <v>not target</v>
      </c>
      <c r="BS56" s="22" t="str">
        <f>IF($B$1=4,IF(InputDataA_GeneralAssumptions!$F$157="Automatic",LN($D$63)-BS53*NORMSINV(BS6),"Not an input"),"not target")</f>
        <v>not target</v>
      </c>
    </row>
    <row r="57" spans="1:71" s="336" customFormat="1">
      <c r="A57" s="341"/>
      <c r="B57" s="328"/>
      <c r="C57" s="201" t="s">
        <v>655</v>
      </c>
      <c r="D57" s="45" t="s">
        <v>709</v>
      </c>
      <c r="E57" s="22" t="str">
        <f>IF($B$1=4,IF(InputDataA_GeneralAssumptions!$F$157="Automatic",(1/F53)*NORMDIST((LN($D$63)-(E56))/E53,0,1,FALSE)/NORMSDIST((LN($D$63)-(E56))/E53),InputDataA_GeneralAssumptions!I159),"not target")</f>
        <v>not target</v>
      </c>
      <c r="F57" s="22" t="str">
        <f>IF($B$1=4,IF(InputDataA_GeneralAssumptions!$F$157="Automatic",(1/G53)*NORMDIST((LN($D$63)-(F56))/F53,0,1,FALSE)/NORMSDIST((LN($D$63)-(F56))/F53),InputDataA_GeneralAssumptions!J159),"not target")</f>
        <v>not target</v>
      </c>
      <c r="G57" s="22" t="str">
        <f>IF($B$1=4,IF(InputDataA_GeneralAssumptions!$F$157="Automatic",(1/H53)*NORMDIST((LN($D$63)-(G56))/G53,0,1,FALSE)/NORMSDIST((LN($D$63)-(G56))/G53),InputDataA_GeneralAssumptions!K159),"not target")</f>
        <v>not target</v>
      </c>
      <c r="H57" s="22" t="str">
        <f>IF($B$1=4,IF(InputDataA_GeneralAssumptions!$F$157="Automatic",(1/I53)*NORMDIST((LN($D$63)-(H56))/H53,0,1,FALSE)/NORMSDIST((LN($D$63)-(H56))/H53),InputDataA_GeneralAssumptions!L159),"not target")</f>
        <v>not target</v>
      </c>
      <c r="I57" s="22" t="str">
        <f>IF($B$1=4,IF(InputDataA_GeneralAssumptions!$F$157="Automatic",(1/J53)*NORMDIST((LN($D$63)-(I56))/I53,0,1,FALSE)/NORMSDIST((LN($D$63)-(I56))/I53),InputDataA_GeneralAssumptions!M159),"not target")</f>
        <v>not target</v>
      </c>
      <c r="J57" s="22" t="str">
        <f>IF($B$1=4,IF(InputDataA_GeneralAssumptions!$F$157="Automatic",(1/K53)*NORMDIST((LN($D$63)-(J56))/J53,0,1,FALSE)/NORMSDIST((LN($D$63)-(J56))/J53),InputDataA_GeneralAssumptions!N159),"not target")</f>
        <v>not target</v>
      </c>
      <c r="K57" s="22" t="str">
        <f>IF($B$1=4,IF(InputDataA_GeneralAssumptions!$F$157="Automatic",(1/L53)*NORMDIST((LN($D$63)-(K56))/K53,0,1,FALSE)/NORMSDIST((LN($D$63)-(K56))/K53),InputDataA_GeneralAssumptions!O159),"not target")</f>
        <v>not target</v>
      </c>
      <c r="L57" s="22" t="str">
        <f>IF($B$1=4,IF(InputDataA_GeneralAssumptions!$F$157="Automatic",(1/M53)*NORMDIST((LN($D$63)-(L56))/L53,0,1,FALSE)/NORMSDIST((LN($D$63)-(L56))/L53),InputDataA_GeneralAssumptions!P159),"not target")</f>
        <v>not target</v>
      </c>
      <c r="M57" s="22" t="str">
        <f>IF($B$1=4,IF(InputDataA_GeneralAssumptions!$F$157="Automatic",(1/N53)*NORMDIST((LN($D$63)-(M56))/M53,0,1,FALSE)/NORMSDIST((LN($D$63)-(M56))/M53),InputDataA_GeneralAssumptions!Q159),"not target")</f>
        <v>not target</v>
      </c>
      <c r="N57" s="22" t="str">
        <f>IF($B$1=4,IF(InputDataA_GeneralAssumptions!$F$157="Automatic",(1/O53)*NORMDIST((LN($D$63)-(N56))/N53,0,1,FALSE)/NORMSDIST((LN($D$63)-(N56))/N53),InputDataA_GeneralAssumptions!R159),"not target")</f>
        <v>not target</v>
      </c>
      <c r="O57" s="22" t="str">
        <f>IF($B$1=4,IF(InputDataA_GeneralAssumptions!$F$157="Automatic",(1/P53)*NORMDIST((LN($D$63)-(O56))/O53,0,1,FALSE)/NORMSDIST((LN($D$63)-(O56))/O53),InputDataA_GeneralAssumptions!S159),"not target")</f>
        <v>not target</v>
      </c>
      <c r="P57" s="22" t="str">
        <f>IF($B$1=4,IF(InputDataA_GeneralAssumptions!$F$157="Automatic",(1/Q53)*NORMDIST((LN($D$63)-(P56))/P53,0,1,FALSE)/NORMSDIST((LN($D$63)-(P56))/P53),InputDataA_GeneralAssumptions!T159),"not target")</f>
        <v>not target</v>
      </c>
      <c r="Q57" s="22" t="str">
        <f>IF($B$1=4,IF(InputDataA_GeneralAssumptions!$F$157="Automatic",(1/R53)*NORMDIST((LN($D$63)-(Q56))/Q53,0,1,FALSE)/NORMSDIST((LN($D$63)-(Q56))/Q53),InputDataA_GeneralAssumptions!U159),"not target")</f>
        <v>not target</v>
      </c>
      <c r="R57" s="22" t="str">
        <f>IF($B$1=4,IF(InputDataA_GeneralAssumptions!$F$157="Automatic",(1/S53)*NORMDIST((LN($D$63)-(R56))/R53,0,1,FALSE)/NORMSDIST((LN($D$63)-(R56))/R53),InputDataA_GeneralAssumptions!V159),"not target")</f>
        <v>not target</v>
      </c>
      <c r="S57" s="22" t="str">
        <f>IF($B$1=4,IF(InputDataA_GeneralAssumptions!$F$157="Automatic",(1/T53)*NORMDIST((LN($D$63)-(S56))/S53,0,1,FALSE)/NORMSDIST((LN($D$63)-(S56))/S53),InputDataA_GeneralAssumptions!W159),"not target")</f>
        <v>not target</v>
      </c>
      <c r="T57" s="22" t="str">
        <f>IF($B$1=4,IF(InputDataA_GeneralAssumptions!$F$157="Automatic",(1/U53)*NORMDIST((LN($D$63)-(T56))/T53,0,1,FALSE)/NORMSDIST((LN($D$63)-(T56))/T53),InputDataA_GeneralAssumptions!X159),"not target")</f>
        <v>not target</v>
      </c>
      <c r="U57" s="22" t="str">
        <f>IF($B$1=4,IF(InputDataA_GeneralAssumptions!$F$157="Automatic",(1/V53)*NORMDIST((LN($D$63)-(U56))/U53,0,1,FALSE)/NORMSDIST((LN($D$63)-(U56))/U53),InputDataA_GeneralAssumptions!Y159),"not target")</f>
        <v>not target</v>
      </c>
      <c r="V57" s="22" t="str">
        <f>IF($B$1=4,IF(InputDataA_GeneralAssumptions!$F$157="Automatic",(1/W53)*NORMDIST((LN($D$63)-(V56))/V53,0,1,FALSE)/NORMSDIST((LN($D$63)-(V56))/V53),InputDataA_GeneralAssumptions!Z159),"not target")</f>
        <v>not target</v>
      </c>
      <c r="W57" s="22" t="str">
        <f>IF($B$1=4,IF(InputDataA_GeneralAssumptions!$F$157="Automatic",(1/X53)*NORMDIST((LN($D$63)-(W56))/W53,0,1,FALSE)/NORMSDIST((LN($D$63)-(W56))/W53),InputDataA_GeneralAssumptions!AA159),"not target")</f>
        <v>not target</v>
      </c>
      <c r="X57" s="22" t="str">
        <f>IF($B$1=4,IF(InputDataA_GeneralAssumptions!$F$157="Automatic",(1/Y53)*NORMDIST((LN($D$63)-(X56))/X53,0,1,FALSE)/NORMSDIST((LN($D$63)-(X56))/X53),InputDataA_GeneralAssumptions!AB159),"not target")</f>
        <v>not target</v>
      </c>
      <c r="Y57" s="22" t="str">
        <f>IF($B$1=4,IF(InputDataA_GeneralAssumptions!$F$157="Automatic",(1/Z53)*NORMDIST((LN($D$63)-(Y56))/Y53,0,1,FALSE)/NORMSDIST((LN($D$63)-(Y56))/Y53),InputDataA_GeneralAssumptions!AC159),"not target")</f>
        <v>not target</v>
      </c>
      <c r="Z57" s="22" t="str">
        <f>IF($B$1=4,IF(InputDataA_GeneralAssumptions!$F$157="Automatic",(1/AA53)*NORMDIST((LN($D$63)-(Z56))/Z53,0,1,FALSE)/NORMSDIST((LN($D$63)-(Z56))/Z53),InputDataA_GeneralAssumptions!AD159),"not target")</f>
        <v>not target</v>
      </c>
      <c r="AA57" s="22" t="str">
        <f>IF($B$1=4,IF(InputDataA_GeneralAssumptions!$F$157="Automatic",(1/AB53)*NORMDIST((LN($D$63)-(AA56))/AA53,0,1,FALSE)/NORMSDIST((LN($D$63)-(AA56))/AA53),InputDataA_GeneralAssumptions!AE159),"not target")</f>
        <v>not target</v>
      </c>
      <c r="AB57" s="22" t="str">
        <f>IF($B$1=4,IF(InputDataA_GeneralAssumptions!$F$157="Automatic",(1/AC53)*NORMDIST((LN($D$63)-(AB56))/AB53,0,1,FALSE)/NORMSDIST((LN($D$63)-(AB56))/AB53),InputDataA_GeneralAssumptions!AF159),"not target")</f>
        <v>not target</v>
      </c>
      <c r="AC57" s="22" t="str">
        <f>IF($B$1=4,IF(InputDataA_GeneralAssumptions!$F$157="Automatic",(1/AD53)*NORMDIST((LN($D$63)-(AC56))/AC53,0,1,FALSE)/NORMSDIST((LN($D$63)-(AC56))/AC53),InputDataA_GeneralAssumptions!AG159),"not target")</f>
        <v>not target</v>
      </c>
      <c r="AD57" s="22" t="str">
        <f>IF($B$1=4,IF(InputDataA_GeneralAssumptions!$F$157="Automatic",(1/AE53)*NORMDIST((LN($D$63)-(AD56))/AD53,0,1,FALSE)/NORMSDIST((LN($D$63)-(AD56))/AD53),InputDataA_GeneralAssumptions!AH159),"not target")</f>
        <v>not target</v>
      </c>
      <c r="AE57" s="22" t="str">
        <f>IF($B$1=4,IF(InputDataA_GeneralAssumptions!$F$157="Automatic",(1/AF53)*NORMDIST((LN($D$63)-(AE56))/AE53,0,1,FALSE)/NORMSDIST((LN($D$63)-(AE56))/AE53),InputDataA_GeneralAssumptions!AI159),"not target")</f>
        <v>not target</v>
      </c>
      <c r="AF57" s="22" t="str">
        <f>IF($B$1=4,IF(InputDataA_GeneralAssumptions!$F$157="Automatic",(1/AG53)*NORMDIST((LN($D$63)-(AF56))/AF53,0,1,FALSE)/NORMSDIST((LN($D$63)-(AF56))/AF53),InputDataA_GeneralAssumptions!AJ159),"not target")</f>
        <v>not target</v>
      </c>
      <c r="AG57" s="22" t="str">
        <f>IF($B$1=4,IF(InputDataA_GeneralAssumptions!$F$157="Automatic",(1/AH53)*NORMDIST((LN($D$63)-(AG56))/AG53,0,1,FALSE)/NORMSDIST((LN($D$63)-(AG56))/AG53),InputDataA_GeneralAssumptions!AK159),"not target")</f>
        <v>not target</v>
      </c>
      <c r="AH57" s="22" t="str">
        <f>IF($B$1=4,IF(InputDataA_GeneralAssumptions!$F$157="Automatic",(1/AI53)*NORMDIST((LN($D$63)-(AH56))/AH53,0,1,FALSE)/NORMSDIST((LN($D$63)-(AH56))/AH53),InputDataA_GeneralAssumptions!AL159),"not target")</f>
        <v>not target</v>
      </c>
      <c r="AI57" s="22" t="str">
        <f>IF($B$1=4,IF(InputDataA_GeneralAssumptions!$F$157="Automatic",(1/AJ53)*NORMDIST((LN($D$63)-(AI56))/AI53,0,1,FALSE)/NORMSDIST((LN($D$63)-(AI56))/AI53),InputDataA_GeneralAssumptions!AM159),"not target")</f>
        <v>not target</v>
      </c>
      <c r="AJ57" s="22" t="str">
        <f>IF($B$1=4,IF(InputDataA_GeneralAssumptions!$F$157="Automatic",(1/AK53)*NORMDIST((LN($D$63)-(AJ56))/AJ53,0,1,FALSE)/NORMSDIST((LN($D$63)-(AJ56))/AJ53),InputDataA_GeneralAssumptions!AN159),"not target")</f>
        <v>not target</v>
      </c>
      <c r="AK57" s="22" t="str">
        <f>IF($B$1=4,IF(InputDataA_GeneralAssumptions!$F$157="Automatic",(1/AL53)*NORMDIST((LN($D$63)-(AK56))/AK53,0,1,FALSE)/NORMSDIST((LN($D$63)-(AK56))/AK53),InputDataA_GeneralAssumptions!AO159),"not target")</f>
        <v>not target</v>
      </c>
      <c r="AL57" s="22" t="str">
        <f>IF($B$1=4,IF(InputDataA_GeneralAssumptions!$F$157="Automatic",(1/AM53)*NORMDIST((LN($D$63)-(AL56))/AL53,0,1,FALSE)/NORMSDIST((LN($D$63)-(AL56))/AL53),InputDataA_GeneralAssumptions!AP159),"not target")</f>
        <v>not target</v>
      </c>
      <c r="AM57" s="22" t="str">
        <f>IF($B$1=4,IF(InputDataA_GeneralAssumptions!$F$157="Automatic",(1/AN53)*NORMDIST((LN($D$63)-(AM56))/AM53,0,1,FALSE)/NORMSDIST((LN($D$63)-(AM56))/AM53),InputDataA_GeneralAssumptions!AQ159),"not target")</f>
        <v>not target</v>
      </c>
      <c r="AN57" s="22" t="str">
        <f>IF($B$1=4,IF(InputDataA_GeneralAssumptions!$F$157="Automatic",(1/AO53)*NORMDIST((LN($D$63)-(AN56))/AN53,0,1,FALSE)/NORMSDIST((LN($D$63)-(AN56))/AN53),InputDataA_GeneralAssumptions!AR159),"not target")</f>
        <v>not target</v>
      </c>
      <c r="AO57" s="22" t="str">
        <f>IF($B$1=4,IF(InputDataA_GeneralAssumptions!$F$157="Automatic",(1/AP53)*NORMDIST((LN($D$63)-(AO56))/AO53,0,1,FALSE)/NORMSDIST((LN($D$63)-(AO56))/AO53),InputDataA_GeneralAssumptions!AS159),"not target")</f>
        <v>not target</v>
      </c>
      <c r="AP57" s="22" t="str">
        <f>IF($B$1=4,IF(InputDataA_GeneralAssumptions!$F$157="Automatic",(1/AQ53)*NORMDIST((LN($D$63)-(AP56))/AP53,0,1,FALSE)/NORMSDIST((LN($D$63)-(AP56))/AP53),InputDataA_GeneralAssumptions!AT159),"not target")</f>
        <v>not target</v>
      </c>
      <c r="AQ57" s="22" t="str">
        <f>IF($B$1=4,IF(InputDataA_GeneralAssumptions!$F$157="Automatic",(1/AR53)*NORMDIST((LN($D$63)-(AQ56))/AQ53,0,1,FALSE)/NORMSDIST((LN($D$63)-(AQ56))/AQ53),InputDataA_GeneralAssumptions!AU159),"not target")</f>
        <v>not target</v>
      </c>
      <c r="AR57" s="22" t="str">
        <f>IF($B$1=4,IF(InputDataA_GeneralAssumptions!$F$157="Automatic",(1/AS53)*NORMDIST((LN($D$63)-(AR56))/AR53,0,1,FALSE)/NORMSDIST((LN($D$63)-(AR56))/AR53),InputDataA_GeneralAssumptions!AV159),"not target")</f>
        <v>not target</v>
      </c>
      <c r="AS57" s="22" t="str">
        <f>IF($B$1=4,IF(InputDataA_GeneralAssumptions!$F$157="Automatic",(1/AT53)*NORMDIST((LN($D$63)-(AS56))/AS53,0,1,FALSE)/NORMSDIST((LN($D$63)-(AS56))/AS53),InputDataA_GeneralAssumptions!AW159),"not target")</f>
        <v>not target</v>
      </c>
      <c r="AT57" s="22" t="str">
        <f>IF($B$1=4,IF(InputDataA_GeneralAssumptions!$F$157="Automatic",(1/AU53)*NORMDIST((LN($D$63)-(AT56))/AT53,0,1,FALSE)/NORMSDIST((LN($D$63)-(AT56))/AT53),InputDataA_GeneralAssumptions!AX159),"not target")</f>
        <v>not target</v>
      </c>
      <c r="AU57" s="22" t="str">
        <f>IF($B$1=4,IF(InputDataA_GeneralAssumptions!$F$157="Automatic",(1/AV53)*NORMDIST((LN($D$63)-(AU56))/AU53,0,1,FALSE)/NORMSDIST((LN($D$63)-(AU56))/AU53),InputDataA_GeneralAssumptions!AY159),"not target")</f>
        <v>not target</v>
      </c>
      <c r="AV57" s="22" t="str">
        <f>IF($B$1=4,IF(InputDataA_GeneralAssumptions!$F$157="Automatic",(1/AW53)*NORMDIST((LN($D$63)-(AV56))/AV53,0,1,FALSE)/NORMSDIST((LN($D$63)-(AV56))/AV53),InputDataA_GeneralAssumptions!AZ159),"not target")</f>
        <v>not target</v>
      </c>
      <c r="AW57" s="22" t="str">
        <f>IF($B$1=4,IF(InputDataA_GeneralAssumptions!$F$157="Automatic",(1/AX53)*NORMDIST((LN($D$63)-(AW56))/AW53,0,1,FALSE)/NORMSDIST((LN($D$63)-(AW56))/AW53),InputDataA_GeneralAssumptions!BA159),"not target")</f>
        <v>not target</v>
      </c>
      <c r="AX57" s="22" t="str">
        <f>IF($B$1=4,IF(InputDataA_GeneralAssumptions!$F$157="Automatic",(1/AY53)*NORMDIST((LN($D$63)-(AX56))/AX53,0,1,FALSE)/NORMSDIST((LN($D$63)-(AX56))/AX53),InputDataA_GeneralAssumptions!BB159),"not target")</f>
        <v>not target</v>
      </c>
      <c r="AY57" s="22" t="str">
        <f>IF($B$1=4,IF(InputDataA_GeneralAssumptions!$F$157="Automatic",(1/AZ53)*NORMDIST((LN($D$63)-(AY56))/AY53,0,1,FALSE)/NORMSDIST((LN($D$63)-(AY56))/AY53),InputDataA_GeneralAssumptions!BC159),"not target")</f>
        <v>not target</v>
      </c>
      <c r="AZ57" s="22" t="str">
        <f>IF($B$1=4,IF(InputDataA_GeneralAssumptions!$F$157="Automatic",(1/BA53)*NORMDIST((LN($D$63)-(AZ56))/AZ53,0,1,FALSE)/NORMSDIST((LN($D$63)-(AZ56))/AZ53),InputDataA_GeneralAssumptions!BD159),"not target")</f>
        <v>not target</v>
      </c>
      <c r="BA57" s="22" t="str">
        <f>IF($B$1=4,IF(InputDataA_GeneralAssumptions!$F$157="Automatic",(1/BB53)*NORMDIST((LN($D$63)-(BA56))/BA53,0,1,FALSE)/NORMSDIST((LN($D$63)-(BA56))/BA53),InputDataA_GeneralAssumptions!BE159),"not target")</f>
        <v>not target</v>
      </c>
      <c r="BB57" s="22" t="str">
        <f>IF($B$1=4,IF(InputDataA_GeneralAssumptions!$F$157="Automatic",(1/BC53)*NORMDIST((LN($D$63)-(BB56))/BB53,0,1,FALSE)/NORMSDIST((LN($D$63)-(BB56))/BB53),InputDataA_GeneralAssumptions!BF159),"not target")</f>
        <v>not target</v>
      </c>
      <c r="BC57" s="22" t="str">
        <f>IF($B$1=4,IF(InputDataA_GeneralAssumptions!$F$157="Automatic",(1/BD53)*NORMDIST((LN($D$63)-(BC56))/BC53,0,1,FALSE)/NORMSDIST((LN($D$63)-(BC56))/BC53),InputDataA_GeneralAssumptions!BG159),"not target")</f>
        <v>not target</v>
      </c>
      <c r="BD57" s="22" t="str">
        <f>IF($B$1=4,IF(InputDataA_GeneralAssumptions!$F$157="Automatic",(1/BE53)*NORMDIST((LN($D$63)-(BD56))/BD53,0,1,FALSE)/NORMSDIST((LN($D$63)-(BD56))/BD53),InputDataA_GeneralAssumptions!BH159),"not target")</f>
        <v>not target</v>
      </c>
      <c r="BE57" s="22" t="str">
        <f>IF($B$1=4,IF(InputDataA_GeneralAssumptions!$F$157="Automatic",(1/BF53)*NORMDIST((LN($D$63)-(BE56))/BE53,0,1,FALSE)/NORMSDIST((LN($D$63)-(BE56))/BE53),InputDataA_GeneralAssumptions!BI159),"not target")</f>
        <v>not target</v>
      </c>
      <c r="BF57" s="22" t="str">
        <f>IF($B$1=4,IF(InputDataA_GeneralAssumptions!$F$157="Automatic",(1/BG53)*NORMDIST((LN($D$63)-(BF56))/BF53,0,1,FALSE)/NORMSDIST((LN($D$63)-(BF56))/BF53),InputDataA_GeneralAssumptions!BJ159),"not target")</f>
        <v>not target</v>
      </c>
      <c r="BG57" s="22" t="str">
        <f>IF($B$1=4,IF(InputDataA_GeneralAssumptions!$F$157="Automatic",(1/BH53)*NORMDIST((LN($D$63)-(BG56))/BG53,0,1,FALSE)/NORMSDIST((LN($D$63)-(BG56))/BG53),InputDataA_GeneralAssumptions!BK159),"not target")</f>
        <v>not target</v>
      </c>
      <c r="BH57" s="22" t="str">
        <f>IF($B$1=4,IF(InputDataA_GeneralAssumptions!$F$157="Automatic",(1/BI53)*NORMDIST((LN($D$63)-(BH56))/BH53,0,1,FALSE)/NORMSDIST((LN($D$63)-(BH56))/BH53),InputDataA_GeneralAssumptions!BL159),"not target")</f>
        <v>not target</v>
      </c>
      <c r="BI57" s="22" t="str">
        <f>IF($B$1=4,IF(InputDataA_GeneralAssumptions!$F$157="Automatic",(1/BJ53)*NORMDIST((LN($D$63)-(BI56))/BI53,0,1,FALSE)/NORMSDIST((LN($D$63)-(BI56))/BI53),InputDataA_GeneralAssumptions!BM159),"not target")</f>
        <v>not target</v>
      </c>
      <c r="BJ57" s="22" t="str">
        <f>IF($B$1=4,IF(InputDataA_GeneralAssumptions!$F$157="Automatic",(1/BK53)*NORMDIST((LN($D$63)-(BJ56))/BJ53,0,1,FALSE)/NORMSDIST((LN($D$63)-(BJ56))/BJ53),InputDataA_GeneralAssumptions!BN159),"not target")</f>
        <v>not target</v>
      </c>
      <c r="BK57" s="22" t="str">
        <f>IF($B$1=4,IF(InputDataA_GeneralAssumptions!$F$157="Automatic",(1/BL53)*NORMDIST((LN($D$63)-(BK56))/BK53,0,1,FALSE)/NORMSDIST((LN($D$63)-(BK56))/BK53),InputDataA_GeneralAssumptions!BO159),"not target")</f>
        <v>not target</v>
      </c>
      <c r="BL57" s="22" t="str">
        <f>IF($B$1=4,IF(InputDataA_GeneralAssumptions!$F$157="Automatic",(1/BM53)*NORMDIST((LN($D$63)-(BL56))/BL53,0,1,FALSE)/NORMSDIST((LN($D$63)-(BL56))/BL53),InputDataA_GeneralAssumptions!BP159),"not target")</f>
        <v>not target</v>
      </c>
      <c r="BM57" s="22" t="str">
        <f>IF($B$1=4,IF(InputDataA_GeneralAssumptions!$F$157="Automatic",(1/BN53)*NORMDIST((LN($D$63)-(BM56))/BM53,0,1,FALSE)/NORMSDIST((LN($D$63)-(BM56))/BM53),InputDataA_GeneralAssumptions!BQ159),"not target")</f>
        <v>not target</v>
      </c>
      <c r="BN57" s="22" t="str">
        <f>IF($B$1=4,IF(InputDataA_GeneralAssumptions!$F$157="Automatic",(1/BO53)*NORMDIST((LN($D$63)-(BN56))/BN53,0,1,FALSE)/NORMSDIST((LN($D$63)-(BN56))/BN53),InputDataA_GeneralAssumptions!BR159),"not target")</f>
        <v>not target</v>
      </c>
      <c r="BO57" s="22" t="str">
        <f>IF($B$1=4,IF(InputDataA_GeneralAssumptions!$F$157="Automatic",(1/BP53)*NORMDIST((LN($D$63)-(BO56))/BO53,0,1,FALSE)/NORMSDIST((LN($D$63)-(BO56))/BO53),InputDataA_GeneralAssumptions!BS159),"not target")</f>
        <v>not target</v>
      </c>
      <c r="BP57" s="22" t="str">
        <f>IF($B$1=4,IF(InputDataA_GeneralAssumptions!$F$157="Automatic",(1/BQ53)*NORMDIST((LN($D$63)-(BP56))/BP53,0,1,FALSE)/NORMSDIST((LN($D$63)-(BP56))/BP53),InputDataA_GeneralAssumptions!BT159),"not target")</f>
        <v>not target</v>
      </c>
      <c r="BQ57" s="22" t="str">
        <f>IF($B$1=4,IF(InputDataA_GeneralAssumptions!$F$157="Automatic",(1/BR53)*NORMDIST((LN($D$63)-(BQ56))/BQ53,0,1,FALSE)/NORMSDIST((LN($D$63)-(BQ56))/BQ53),InputDataA_GeneralAssumptions!BU159),"not target")</f>
        <v>not target</v>
      </c>
      <c r="BR57" s="22" t="str">
        <f>IF($B$1=4,IF(InputDataA_GeneralAssumptions!$F$157="Automatic",(1/BS53)*NORMDIST((LN($D$63)-(BR56))/BR53,0,1,FALSE)/NORMSDIST((LN($D$63)-(BR56))/BR53),InputDataA_GeneralAssumptions!BV159),"not target")</f>
        <v>not target</v>
      </c>
      <c r="BS57" s="22" t="str">
        <f>IF($B$1=4,IF(InputDataA_GeneralAssumptions!$F$157="Automatic",(1/BT53)*NORMDIST((LN($D$63)-(BS56))/BS53,0,1,FALSE)/NORMSDIST((LN($D$63)-(BS56))/BS53),InputDataA_GeneralAssumptions!BW159),"not target")</f>
        <v>not target</v>
      </c>
    </row>
    <row r="58" spans="1:71" s="336" customFormat="1">
      <c r="A58" s="341"/>
      <c r="B58" s="328"/>
      <c r="C58" s="201" t="s">
        <v>672</v>
      </c>
      <c r="D58" s="45" t="s">
        <v>705</v>
      </c>
      <c r="E58" s="22" t="str">
        <f>IF($B$1=4,E7,"not target")</f>
        <v>not target</v>
      </c>
      <c r="F58" s="22" t="str">
        <f>IF($B$1=4,IF(InputDataA_GeneralAssumptions!$F$157="Automatic",EXP(F56-E56+0.5*(F53^2-E53^2))-1,-(1/Submodel2!F57)*(Submodel2!F6/Submodel2!E6-1)),"not target")</f>
        <v>not target</v>
      </c>
      <c r="G58" s="22" t="str">
        <f>IF($B$1=4,IF(InputDataA_GeneralAssumptions!$F$157="Automatic",EXP(G56-F56+0.5*(G53^2-F53^2))-1,-(1/Submodel2!G57)*(Submodel2!G6/Submodel2!F6-1)),"not target")</f>
        <v>not target</v>
      </c>
      <c r="H58" s="22" t="str">
        <f>IF($B$1=4,IF(InputDataA_GeneralAssumptions!$F$157="Automatic",EXP(H56-G56+0.5*(H53^2-G53^2))-1,-(1/Submodel2!H57)*(Submodel2!H6/Submodel2!G6-1)),"not target")</f>
        <v>not target</v>
      </c>
      <c r="I58" s="22" t="str">
        <f>IF($B$1=4,IF(InputDataA_GeneralAssumptions!$F$157="Automatic",EXP(I56-H56+0.5*(I53^2-H53^2))-1,-(1/Submodel2!I57)*(Submodel2!I6/Submodel2!H6-1)),"not target")</f>
        <v>not target</v>
      </c>
      <c r="J58" s="22" t="str">
        <f>IF($B$1=4,IF(InputDataA_GeneralAssumptions!$F$157="Automatic",EXP(J56-I56+0.5*(J53^2-I53^2))-1,-(1/Submodel2!J57)*(Submodel2!J6/Submodel2!I6-1)),"not target")</f>
        <v>not target</v>
      </c>
      <c r="K58" s="22" t="str">
        <f>IF($B$1=4,IF(InputDataA_GeneralAssumptions!$F$157="Automatic",EXP(K56-J56+0.5*(K53^2-J53^2))-1,-(1/Submodel2!K57)*(Submodel2!K6/Submodel2!J6-1)),"not target")</f>
        <v>not target</v>
      </c>
      <c r="L58" s="22" t="str">
        <f>IF($B$1=4,IF(InputDataA_GeneralAssumptions!$F$157="Automatic",EXP(L56-K56+0.5*(L53^2-K53^2))-1,-(1/Submodel2!L57)*(Submodel2!L6/Submodel2!K6-1)),"not target")</f>
        <v>not target</v>
      </c>
      <c r="M58" s="22" t="str">
        <f>IF($B$1=4,IF(InputDataA_GeneralAssumptions!$F$157="Automatic",EXP(M56-L56+0.5*(M53^2-L53^2))-1,-(1/Submodel2!M57)*(Submodel2!M6/Submodel2!L6-1)),"not target")</f>
        <v>not target</v>
      </c>
      <c r="N58" s="22" t="str">
        <f>IF($B$1=4,IF(InputDataA_GeneralAssumptions!$F$157="Automatic",EXP(N56-M56+0.5*(N53^2-M53^2))-1,-(1/Submodel2!N57)*(Submodel2!N6/Submodel2!M6-1)),"not target")</f>
        <v>not target</v>
      </c>
      <c r="O58" s="22" t="str">
        <f>IF($B$1=4,IF(InputDataA_GeneralAssumptions!$F$157="Automatic",EXP(O56-N56+0.5*(O53^2-N53^2))-1,-(1/Submodel2!O57)*(Submodel2!O6/Submodel2!N6-1)),"not target")</f>
        <v>not target</v>
      </c>
      <c r="P58" s="22" t="str">
        <f>IF($B$1=4,IF(InputDataA_GeneralAssumptions!$F$157="Automatic",EXP(P56-O56+0.5*(P53^2-O53^2))-1,-(1/Submodel2!P57)*(Submodel2!P6/Submodel2!O6-1)),"not target")</f>
        <v>not target</v>
      </c>
      <c r="Q58" s="22" t="str">
        <f>IF($B$1=4,IF(InputDataA_GeneralAssumptions!$F$157="Automatic",EXP(Q56-P56+0.5*(Q53^2-P53^2))-1,-(1/Submodel2!Q57)*(Submodel2!Q6/Submodel2!P6-1)),"not target")</f>
        <v>not target</v>
      </c>
      <c r="R58" s="22" t="str">
        <f>IF($B$1=4,IF(InputDataA_GeneralAssumptions!$F$157="Automatic",EXP(R56-Q56+0.5*(R53^2-Q53^2))-1,-(1/Submodel2!R57)*(Submodel2!R6/Submodel2!Q6-1)),"not target")</f>
        <v>not target</v>
      </c>
      <c r="S58" s="22" t="str">
        <f>IF($B$1=4,IF(InputDataA_GeneralAssumptions!$F$157="Automatic",EXP(S56-R56+0.5*(S53^2-R53^2))-1,-(1/Submodel2!S57)*(Submodel2!S6/Submodel2!R6-1)),"not target")</f>
        <v>not target</v>
      </c>
      <c r="T58" s="22" t="str">
        <f>IF($B$1=4,IF(InputDataA_GeneralAssumptions!$F$157="Automatic",EXP(T56-S56+0.5*(T53^2-S53^2))-1,-(1/Submodel2!T57)*(Submodel2!T6/Submodel2!S6-1)),"not target")</f>
        <v>not target</v>
      </c>
      <c r="U58" s="22" t="str">
        <f>IF($B$1=4,IF(InputDataA_GeneralAssumptions!$F$157="Automatic",EXP(U56-T56+0.5*(U53^2-T53^2))-1,-(1/Submodel2!U57)*(Submodel2!U6/Submodel2!T6-1)),"not target")</f>
        <v>not target</v>
      </c>
      <c r="V58" s="22" t="str">
        <f>IF($B$1=4,IF(InputDataA_GeneralAssumptions!$F$157="Automatic",EXP(V56-U56+0.5*(V53^2-U53^2))-1,-(1/Submodel2!V57)*(Submodel2!V6/Submodel2!U6-1)),"not target")</f>
        <v>not target</v>
      </c>
      <c r="W58" s="22" t="str">
        <f>IF($B$1=4,IF(InputDataA_GeneralAssumptions!$F$157="Automatic",EXP(W56-V56+0.5*(W53^2-V53^2))-1,-(1/Submodel2!W57)*(Submodel2!W6/Submodel2!V6-1)),"not target")</f>
        <v>not target</v>
      </c>
      <c r="X58" s="22" t="str">
        <f>IF($B$1=4,IF(InputDataA_GeneralAssumptions!$F$157="Automatic",EXP(X56-W56+0.5*(X53^2-W53^2))-1,-(1/Submodel2!X57)*(Submodel2!X6/Submodel2!W6-1)),"not target")</f>
        <v>not target</v>
      </c>
      <c r="Y58" s="22" t="str">
        <f>IF($B$1=4,IF(InputDataA_GeneralAssumptions!$F$157="Automatic",EXP(Y56-X56+0.5*(Y53^2-X53^2))-1,-(1/Submodel2!Y57)*(Submodel2!Y6/Submodel2!X6-1)),"not target")</f>
        <v>not target</v>
      </c>
      <c r="Z58" s="22" t="str">
        <f>IF($B$1=4,IF(InputDataA_GeneralAssumptions!$F$157="Automatic",EXP(Z56-Y56+0.5*(Z53^2-Y53^2))-1,-(1/Submodel2!Z57)*(Submodel2!Z6/Submodel2!Y6-1)),"not target")</f>
        <v>not target</v>
      </c>
      <c r="AA58" s="22" t="str">
        <f>IF($B$1=4,IF(InputDataA_GeneralAssumptions!$F$157="Automatic",EXP(AA56-Z56+0.5*(AA53^2-Z53^2))-1,-(1/Submodel2!AA57)*(Submodel2!AA6/Submodel2!Z6-1)),"not target")</f>
        <v>not target</v>
      </c>
      <c r="AB58" s="22" t="str">
        <f>IF($B$1=4,IF(InputDataA_GeneralAssumptions!$F$157="Automatic",EXP(AB56-AA56+0.5*(AB53^2-AA53^2))-1,-(1/Submodel2!AB57)*(Submodel2!AB6/Submodel2!AA6-1)),"not target")</f>
        <v>not target</v>
      </c>
      <c r="AC58" s="22" t="str">
        <f>IF($B$1=4,IF(InputDataA_GeneralAssumptions!$F$157="Automatic",EXP(AC56-AB56+0.5*(AC53^2-AB53^2))-1,-(1/Submodel2!AC57)*(Submodel2!AC6/Submodel2!AB6-1)),"not target")</f>
        <v>not target</v>
      </c>
      <c r="AD58" s="22" t="str">
        <f>IF($B$1=4,IF(InputDataA_GeneralAssumptions!$F$157="Automatic",EXP(AD56-AC56+0.5*(AD53^2-AC53^2))-1,-(1/Submodel2!AD57)*(Submodel2!AD6/Submodel2!AC6-1)),"not target")</f>
        <v>not target</v>
      </c>
      <c r="AE58" s="22" t="str">
        <f>IF($B$1=4,IF(InputDataA_GeneralAssumptions!$F$157="Automatic",EXP(AE56-AD56+0.5*(AE53^2-AD53^2))-1,-(1/Submodel2!AE57)*(Submodel2!AE6/Submodel2!AD6-1)),"not target")</f>
        <v>not target</v>
      </c>
      <c r="AF58" s="22" t="str">
        <f>IF($B$1=4,IF(InputDataA_GeneralAssumptions!$F$157="Automatic",EXP(AF56-AE56+0.5*(AF53^2-AE53^2))-1,-(1/Submodel2!AF57)*(Submodel2!AF6/Submodel2!AE6-1)),"not target")</f>
        <v>not target</v>
      </c>
      <c r="AG58" s="22" t="str">
        <f>IF($B$1=4,IF(InputDataA_GeneralAssumptions!$F$157="Automatic",EXP(AG56-AF56+0.5*(AG53^2-AF53^2))-1,-(1/Submodel2!AG57)*(Submodel2!AG6/Submodel2!AF6-1)),"not target")</f>
        <v>not target</v>
      </c>
      <c r="AH58" s="22" t="str">
        <f>IF($B$1=4,IF(InputDataA_GeneralAssumptions!$F$157="Automatic",EXP(AH56-AG56+0.5*(AH53^2-AG53^2))-1,-(1/Submodel2!AH57)*(Submodel2!AH6/Submodel2!AG6-1)),"not target")</f>
        <v>not target</v>
      </c>
      <c r="AI58" s="22" t="str">
        <f>IF($B$1=4,IF(InputDataA_GeneralAssumptions!$F$157="Automatic",EXP(AI56-AH56+0.5*(AI53^2-AH53^2))-1,-(1/Submodel2!AI57)*(Submodel2!AI6/Submodel2!AH6-1)),"not target")</f>
        <v>not target</v>
      </c>
      <c r="AJ58" s="22" t="str">
        <f>IF($B$1=4,IF(InputDataA_GeneralAssumptions!$F$157="Automatic",EXP(AJ56-AI56+0.5*(AJ53^2-AI53^2))-1,-(1/Submodel2!AJ57)*(Submodel2!AJ6/Submodel2!AI6-1)),"not target")</f>
        <v>not target</v>
      </c>
      <c r="AK58" s="22" t="str">
        <f>IF($B$1=4,IF(InputDataA_GeneralAssumptions!$F$157="Automatic",EXP(AK56-AJ56+0.5*(AK53^2-AJ53^2))-1,-(1/Submodel2!AK57)*(Submodel2!AK6/Submodel2!AJ6-1)),"not target")</f>
        <v>not target</v>
      </c>
      <c r="AL58" s="22" t="str">
        <f>IF($B$1=4,IF(InputDataA_GeneralAssumptions!$F$157="Automatic",EXP(AL56-AK56+0.5*(AL53^2-AK53^2))-1,-(1/Submodel2!AL57)*(Submodel2!AL6/Submodel2!AK6-1)),"not target")</f>
        <v>not target</v>
      </c>
      <c r="AM58" s="22" t="str">
        <f>IF($B$1=4,IF(InputDataA_GeneralAssumptions!$F$157="Automatic",EXP(AM56-AL56+0.5*(AM53^2-AL53^2))-1,-(1/Submodel2!AM57)*(Submodel2!AM6/Submodel2!AL6-1)),"not target")</f>
        <v>not target</v>
      </c>
      <c r="AN58" s="22" t="str">
        <f>IF($B$1=4,IF(InputDataA_GeneralAssumptions!$F$157="Automatic",EXP(AN56-AM56+0.5*(AN53^2-AM53^2))-1,-(1/Submodel2!AN57)*(Submodel2!AN6/Submodel2!AM6-1)),"not target")</f>
        <v>not target</v>
      </c>
      <c r="AO58" s="22" t="str">
        <f>IF($B$1=4,IF(InputDataA_GeneralAssumptions!$F$157="Automatic",EXP(AO56-AN56+0.5*(AO53^2-AN53^2))-1,-(1/Submodel2!AO57)*(Submodel2!AO6/Submodel2!AN6-1)),"not target")</f>
        <v>not target</v>
      </c>
      <c r="AP58" s="22" t="str">
        <f>IF($B$1=4,IF(InputDataA_GeneralAssumptions!$F$157="Automatic",EXP(AP56-AO56+0.5*(AP53^2-AO53^2))-1,-(1/Submodel2!AP57)*(Submodel2!AP6/Submodel2!AO6-1)),"not target")</f>
        <v>not target</v>
      </c>
      <c r="AQ58" s="22" t="str">
        <f>IF($B$1=4,IF(InputDataA_GeneralAssumptions!$F$157="Automatic",EXP(AQ56-AP56+0.5*(AQ53^2-AP53^2))-1,-(1/Submodel2!AQ57)*(Submodel2!AQ6/Submodel2!AP6-1)),"not target")</f>
        <v>not target</v>
      </c>
      <c r="AR58" s="22" t="str">
        <f>IF($B$1=4,IF(InputDataA_GeneralAssumptions!$F$157="Automatic",EXP(AR56-AQ56+0.5*(AR53^2-AQ53^2))-1,-(1/Submodel2!AR57)*(Submodel2!AR6/Submodel2!AQ6-1)),"not target")</f>
        <v>not target</v>
      </c>
      <c r="AS58" s="22" t="str">
        <f>IF($B$1=4,IF(InputDataA_GeneralAssumptions!$F$157="Automatic",EXP(AS56-AR56+0.5*(AS53^2-AR53^2))-1,-(1/Submodel2!AS57)*(Submodel2!AS6/Submodel2!AR6-1)),"not target")</f>
        <v>not target</v>
      </c>
      <c r="AT58" s="22" t="str">
        <f>IF($B$1=4,IF(InputDataA_GeneralAssumptions!$F$157="Automatic",EXP(AT56-AS56+0.5*(AT53^2-AS53^2))-1,-(1/Submodel2!AT57)*(Submodel2!AT6/Submodel2!AS6-1)),"not target")</f>
        <v>not target</v>
      </c>
      <c r="AU58" s="22" t="str">
        <f>IF($B$1=4,IF(InputDataA_GeneralAssumptions!$F$157="Automatic",EXP(AU56-AT56+0.5*(AU53^2-AT53^2))-1,-(1/Submodel2!AU57)*(Submodel2!AU6/Submodel2!AT6-1)),"not target")</f>
        <v>not target</v>
      </c>
      <c r="AV58" s="22" t="str">
        <f>IF($B$1=4,IF(InputDataA_GeneralAssumptions!$F$157="Automatic",EXP(AV56-AU56+0.5*(AV53^2-AU53^2))-1,-(1/Submodel2!AV57)*(Submodel2!AV6/Submodel2!AU6-1)),"not target")</f>
        <v>not target</v>
      </c>
      <c r="AW58" s="22" t="str">
        <f>IF($B$1=4,IF(InputDataA_GeneralAssumptions!$F$157="Automatic",EXP(AW56-AV56+0.5*(AW53^2-AV53^2))-1,-(1/Submodel2!AW57)*(Submodel2!AW6/Submodel2!AV6-1)),"not target")</f>
        <v>not target</v>
      </c>
      <c r="AX58" s="22" t="str">
        <f>IF($B$1=4,IF(InputDataA_GeneralAssumptions!$F$157="Automatic",EXP(AX56-AW56+0.5*(AX53^2-AW53^2))-1,-(1/Submodel2!AX57)*(Submodel2!AX6/Submodel2!AW6-1)),"not target")</f>
        <v>not target</v>
      </c>
      <c r="AY58" s="22" t="str">
        <f>IF($B$1=4,IF(InputDataA_GeneralAssumptions!$F$157="Automatic",EXP(AY56-AX56+0.5*(AY53^2-AX53^2))-1,-(1/Submodel2!AY57)*(Submodel2!AY6/Submodel2!AX6-1)),"not target")</f>
        <v>not target</v>
      </c>
      <c r="AZ58" s="22" t="str">
        <f>IF($B$1=4,IF(InputDataA_GeneralAssumptions!$F$157="Automatic",EXP(AZ56-AY56+0.5*(AZ53^2-AY53^2))-1,-(1/Submodel2!AZ57)*(Submodel2!AZ6/Submodel2!AY6-1)),"not target")</f>
        <v>not target</v>
      </c>
      <c r="BA58" s="22" t="str">
        <f>IF($B$1=4,IF(InputDataA_GeneralAssumptions!$F$157="Automatic",EXP(BA56-AZ56+0.5*(BA53^2-AZ53^2))-1,-(1/Submodel2!BA57)*(Submodel2!BA6/Submodel2!AZ6-1)),"not target")</f>
        <v>not target</v>
      </c>
      <c r="BB58" s="22" t="str">
        <f>IF($B$1=4,IF(InputDataA_GeneralAssumptions!$F$157="Automatic",EXP(BB56-BA56+0.5*(BB53^2-BA53^2))-1,-(1/Submodel2!BB57)*(Submodel2!BB6/Submodel2!BA6-1)),"not target")</f>
        <v>not target</v>
      </c>
      <c r="BC58" s="22" t="str">
        <f>IF($B$1=4,IF(InputDataA_GeneralAssumptions!$F$157="Automatic",EXP(BC56-BB56+0.5*(BC53^2-BB53^2))-1,-(1/Submodel2!BC57)*(Submodel2!BC6/Submodel2!BB6-1)),"not target")</f>
        <v>not target</v>
      </c>
      <c r="BD58" s="22" t="str">
        <f>IF($B$1=4,IF(InputDataA_GeneralAssumptions!$F$157="Automatic",EXP(BD56-BC56+0.5*(BD53^2-BC53^2))-1,-(1/Submodel2!BD57)*(Submodel2!BD6/Submodel2!BC6-1)),"not target")</f>
        <v>not target</v>
      </c>
      <c r="BE58" s="22" t="str">
        <f>IF($B$1=4,IF(InputDataA_GeneralAssumptions!$F$157="Automatic",EXP(BE56-BD56+0.5*(BE53^2-BD53^2))-1,-(1/Submodel2!BE57)*(Submodel2!BE6/Submodel2!BD6-1)),"not target")</f>
        <v>not target</v>
      </c>
      <c r="BF58" s="22" t="str">
        <f>IF($B$1=4,IF(InputDataA_GeneralAssumptions!$F$157="Automatic",EXP(BF56-BE56+0.5*(BF53^2-BE53^2))-1,-(1/Submodel2!BF57)*(Submodel2!BF6/Submodel2!BE6-1)),"not target")</f>
        <v>not target</v>
      </c>
      <c r="BG58" s="22" t="str">
        <f>IF($B$1=4,IF(InputDataA_GeneralAssumptions!$F$157="Automatic",EXP(BG56-BF56+0.5*(BG53^2-BF53^2))-1,-(1/Submodel2!BG57)*(Submodel2!BG6/Submodel2!BF6-1)),"not target")</f>
        <v>not target</v>
      </c>
      <c r="BH58" s="22" t="str">
        <f>IF($B$1=4,IF(InputDataA_GeneralAssumptions!$F$157="Automatic",EXP(BH56-BG56+0.5*(BH53^2-BG53^2))-1,-(1/Submodel2!BH57)*(Submodel2!BH6/Submodel2!BG6-1)),"not target")</f>
        <v>not target</v>
      </c>
      <c r="BI58" s="22" t="str">
        <f>IF($B$1=4,IF(InputDataA_GeneralAssumptions!$F$157="Automatic",EXP(BI56-BH56+0.5*(BI53^2-BH53^2))-1,-(1/Submodel2!BI57)*(Submodel2!BI6/Submodel2!BH6-1)),"not target")</f>
        <v>not target</v>
      </c>
      <c r="BJ58" s="22" t="str">
        <f>IF($B$1=4,IF(InputDataA_GeneralAssumptions!$F$157="Automatic",EXP(BJ56-BI56+0.5*(BJ53^2-BI53^2))-1,-(1/Submodel2!BJ57)*(Submodel2!BJ6/Submodel2!BI6-1)),"not target")</f>
        <v>not target</v>
      </c>
      <c r="BK58" s="22" t="str">
        <f>IF($B$1=4,IF(InputDataA_GeneralAssumptions!$F$157="Automatic",EXP(BK56-BJ56+0.5*(BK53^2-BJ53^2))-1,-(1/Submodel2!BK57)*(Submodel2!BK6/Submodel2!BJ6-1)),"not target")</f>
        <v>not target</v>
      </c>
      <c r="BL58" s="22" t="str">
        <f>IF($B$1=4,IF(InputDataA_GeneralAssumptions!$F$157="Automatic",EXP(BL56-BK56+0.5*(BL53^2-BK53^2))-1,-(1/Submodel2!BL57)*(Submodel2!BL6/Submodel2!BK6-1)),"not target")</f>
        <v>not target</v>
      </c>
      <c r="BM58" s="22" t="str">
        <f>IF($B$1=4,IF(InputDataA_GeneralAssumptions!$F$157="Automatic",EXP(BM56-BL56+0.5*(BM53^2-BL53^2))-1,-(1/Submodel2!BM57)*(Submodel2!BM6/Submodel2!BL6-1)),"not target")</f>
        <v>not target</v>
      </c>
      <c r="BN58" s="22" t="str">
        <f>IF($B$1=4,IF(InputDataA_GeneralAssumptions!$F$157="Automatic",EXP(BN56-BM56+0.5*(BN53^2-BM53^2))-1,-(1/Submodel2!BN57)*(Submodel2!BN6/Submodel2!BM6-1)),"not target")</f>
        <v>not target</v>
      </c>
      <c r="BO58" s="22" t="str">
        <f>IF($B$1=4,IF(InputDataA_GeneralAssumptions!$F$157="Automatic",EXP(BO56-BN56+0.5*(BO53^2-BN53^2))-1,-(1/Submodel2!BO57)*(Submodel2!BO6/Submodel2!BN6-1)),"not target")</f>
        <v>not target</v>
      </c>
      <c r="BP58" s="22" t="str">
        <f>IF($B$1=4,IF(InputDataA_GeneralAssumptions!$F$157="Automatic",EXP(BP56-BO56+0.5*(BP53^2-BO53^2))-1,-(1/Submodel2!BP57)*(Submodel2!BP6/Submodel2!BO6-1)),"not target")</f>
        <v>not target</v>
      </c>
      <c r="BQ58" s="22" t="str">
        <f>IF($B$1=4,IF(InputDataA_GeneralAssumptions!$F$157="Automatic",EXP(BQ56-BP56+0.5*(BQ53^2-BP53^2))-1,-(1/Submodel2!BQ57)*(Submodel2!BQ6/Submodel2!BP6-1)),"not target")</f>
        <v>not target</v>
      </c>
      <c r="BR58" s="22" t="str">
        <f>IF($B$1=4,IF(InputDataA_GeneralAssumptions!$F$157="Automatic",EXP(BR56-BQ56+0.5*(BR53^2-BQ53^2))-1,-(1/Submodel2!BR57)*(Submodel2!BR6/Submodel2!BQ6-1)),"not target")</f>
        <v>not target</v>
      </c>
      <c r="BS58" s="22" t="str">
        <f>IF($B$1=4,IF(InputDataA_GeneralAssumptions!$F$157="Automatic",EXP(BS56-BR56+0.5*(BS53^2-BR53^2))-1,-(1/Submodel2!BS57)*(Submodel2!BS6/Submodel2!BR6-1)),"not target")</f>
        <v>not target</v>
      </c>
    </row>
    <row r="59" spans="1:71" s="336" customFormat="1">
      <c r="C59" s="271" t="s">
        <v>678</v>
      </c>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row>
    <row r="60" spans="1:71" s="336" customFormat="1">
      <c r="A60" s="341"/>
      <c r="C60" s="201" t="s">
        <v>666</v>
      </c>
      <c r="D60" s="45" t="s">
        <v>704</v>
      </c>
      <c r="E60" s="22">
        <f>IF($B$1&lt;&gt;4,IF(InputDataA_GeneralAssumptions!$F$157="Automatic",LN($D$63)-E53*NORMSINV(E50),"Not an input"),"not target")</f>
        <v>0.16177002059043091</v>
      </c>
      <c r="F60" s="22">
        <f>IF($B$1&lt;&gt;4,IF(InputDataA_GeneralAssumptions!$F$157="Automatic",E60+LN(1+F7)-0.5*(F53^2-E53^2),"Not an input"),"not target")</f>
        <v>0.13510879226367845</v>
      </c>
      <c r="G60" s="22">
        <f>IF($B$1&lt;&gt;4,IF(InputDataA_GeneralAssumptions!$F$157="Automatic",F60+LN(1+G7)-0.5*(G53^2-F53^2),"Not an input"),"not target")</f>
        <v>0.10865286020018072</v>
      </c>
      <c r="H60" s="22">
        <f>IF($B$1&lt;&gt;4,IF(InputDataA_GeneralAssumptions!$F$157="Automatic",G60+LN(1+H7)-0.5*(H53^2-G53^2),"Not an input"),"not target")</f>
        <v>8.2355058434632172E-2</v>
      </c>
      <c r="I60" s="22">
        <f>IF($B$1&lt;&gt;4,IF(InputDataA_GeneralAssumptions!$F$157="Automatic",H60+LN(1+I7)-0.5*(I53^2-H53^2),"Not an input"),"not target")</f>
        <v>5.6254253091979539E-2</v>
      </c>
      <c r="J60" s="22">
        <f>IF($B$1&lt;&gt;4,IF(InputDataA_GeneralAssumptions!$F$157="Automatic",I60+LN(1+J7)-0.5*(J53^2-I53^2),"Not an input"),"not target")</f>
        <v>3.0346192050770941E-2</v>
      </c>
      <c r="K60" s="22">
        <f>IF($B$1&lt;&gt;4,IF(InputDataA_GeneralAssumptions!$F$157="Automatic",J60+LN(1+K7)-0.5*(K53^2-J53^2),"Not an input"),"not target")</f>
        <v>4.6267980207232544E-3</v>
      </c>
      <c r="L60" s="22">
        <f>IF($B$1&lt;&gt;4,IF(InputDataA_GeneralAssumptions!$F$157="Automatic",K60+LN(1+L7)-0.5*(L53^2-K53^2),"Not an input"),"not target")</f>
        <v>-2.0907840025826002E-2</v>
      </c>
      <c r="M60" s="22">
        <f>IF($B$1&lt;&gt;4,IF(InputDataA_GeneralAssumptions!$F$157="Automatic",L60+LN(1+M7)-0.5*(M53^2-L53^2),"Not an input"),"not target")</f>
        <v>-4.6261474883917401E-2</v>
      </c>
      <c r="N60" s="22">
        <f>IF($B$1&lt;&gt;4,IF(InputDataA_GeneralAssumptions!$F$157="Automatic",M60+LN(1+N7)-0.5*(N53^2-M53^2),"Not an input"),"not target")</f>
        <v>-7.1417390670604944E-2</v>
      </c>
      <c r="O60" s="22">
        <f>IF($B$1&lt;&gt;4,IF(InputDataA_GeneralAssumptions!$F$157="Automatic",N60+LN(1+O7)-0.5*(O53^2-N53^2),"Not an input"),"not target")</f>
        <v>-9.6399651976669956E-2</v>
      </c>
      <c r="P60" s="22">
        <f>IF($B$1&lt;&gt;4,IF(InputDataA_GeneralAssumptions!$F$157="Automatic",O60+LN(1+P7)-0.5*(P53^2-O53^2),"Not an input"),"not target")</f>
        <v>-0.12119153189464137</v>
      </c>
      <c r="Q60" s="22">
        <f>IF($B$1&lt;&gt;4,IF(InputDataA_GeneralAssumptions!$F$157="Automatic",P60+LN(1+Q7)-0.5*(Q53^2-P53^2),"Not an input"),"not target")</f>
        <v>-0.14579661267375568</v>
      </c>
      <c r="R60" s="22">
        <f>IF($B$1&lt;&gt;4,IF(InputDataA_GeneralAssumptions!$F$157="Automatic",Q60+LN(1+R7)-0.5*(R53^2-Q53^2),"Not an input"),"not target")</f>
        <v>-0.17021832616008198</v>
      </c>
      <c r="S60" s="22">
        <f>IF($B$1&lt;&gt;4,IF(InputDataA_GeneralAssumptions!$F$157="Automatic",R60+LN(1+S7)-0.5*(S53^2-R53^2),"Not an input"),"not target")</f>
        <v>-0.19447960603389319</v>
      </c>
      <c r="T60" s="22">
        <f>IF($B$1&lt;&gt;4,IF(InputDataA_GeneralAssumptions!$F$157="Automatic",S60+LN(1+T7)-0.5*(T53^2-S53^2),"Not an input"),"not target")</f>
        <v>-0.21858323866631385</v>
      </c>
      <c r="U60" s="22">
        <f>IF($B$1&lt;&gt;4,IF(InputDataA_GeneralAssumptions!$F$157="Automatic",T60+LN(1+U7)-0.5*(U53^2-T53^2),"Not an input"),"not target")</f>
        <v>-0.24253190296486618</v>
      </c>
      <c r="V60" s="22">
        <f>IF($B$1&lt;&gt;4,IF(InputDataA_GeneralAssumptions!$F$157="Automatic",U60+LN(1+V7)-0.5*(V53^2-U53^2),"Not an input"),"not target")</f>
        <v>-0.26630888420269089</v>
      </c>
      <c r="W60" s="22">
        <f>IF($B$1&lt;&gt;4,IF(InputDataA_GeneralAssumptions!$F$157="Automatic",V60+LN(1+W7)-0.5*(W53^2-V53^2),"Not an input"),"not target")</f>
        <v>-0.2899361719444728</v>
      </c>
      <c r="X60" s="22">
        <f>IF($B$1&lt;&gt;4,IF(InputDataA_GeneralAssumptions!$F$157="Automatic",W60+LN(1+X7)-0.5*(X53^2-W53^2),"Not an input"),"not target")</f>
        <v>-0.31341613842215216</v>
      </c>
      <c r="Y60" s="22">
        <f>IF($B$1&lt;&gt;4,IF(InputDataA_GeneralAssumptions!$F$157="Automatic",X60+LN(1+Y7)-0.5*(Y53^2-X53^2),"Not an input"),"not target")</f>
        <v>-0.33673209596329789</v>
      </c>
      <c r="Z60" s="22">
        <f>IF($B$1&lt;&gt;4,IF(InputDataA_GeneralAssumptions!$F$157="Automatic",Y60+LN(1+Z7)-0.5*(Z53^2-Y53^2),"Not an input"),"not target")</f>
        <v>-0.35988654000481762</v>
      </c>
      <c r="AA60" s="22">
        <f>IF($B$1&lt;&gt;4,IF(InputDataA_GeneralAssumptions!$F$157="Automatic",Z60+LN(1+AA7)-0.5*(AA53^2-Z53^2),"Not an input"),"not target")</f>
        <v>-0.38290063550944231</v>
      </c>
      <c r="AB60" s="22">
        <f>IF($B$1&lt;&gt;4,IF(InputDataA_GeneralAssumptions!$F$157="Automatic",AA60+LN(1+AB7)-0.5*(AB53^2-AA53^2),"Not an input"),"not target")</f>
        <v>-0.40575771528062254</v>
      </c>
      <c r="AC60" s="22">
        <f>IF($B$1&lt;&gt;4,IF(InputDataA_GeneralAssumptions!$F$157="Automatic",AB60+LN(1+AC7)-0.5*(AC53^2-AB53^2),"Not an input"),"not target")</f>
        <v>-0.42847857534232037</v>
      </c>
      <c r="AD60" s="22">
        <f>IF($B$1&lt;&gt;4,IF(InputDataA_GeneralAssumptions!$F$157="Automatic",AC60+LN(1+AD7)-0.5*(AD53^2-AC53^2),"Not an input"),"not target")</f>
        <v>-0.45104656628336881</v>
      </c>
      <c r="AE60" s="22">
        <f>IF($B$1&lt;&gt;4,IF(InputDataA_GeneralAssumptions!$F$157="Automatic",AD60+LN(1+AE7)-0.5*(AE53^2-AD53^2),"Not an input"),"not target")</f>
        <v>-0.47348214084237228</v>
      </c>
      <c r="AF60" s="22">
        <f>IF($B$1&lt;&gt;4,IF(InputDataA_GeneralAssumptions!$F$157="Automatic",AE60+LN(1+AF7)-0.5*(AF53^2-AE53^2),"Not an input"),"not target")</f>
        <v>-0.49578700396997172</v>
      </c>
      <c r="AG60" s="22">
        <f>IF($B$1&lt;&gt;4,IF(InputDataA_GeneralAssumptions!$F$157="Automatic",AF60+LN(1+AG7)-0.5*(AG53^2-AF53^2),"Not an input"),"not target")</f>
        <v>-0.51792627772103927</v>
      </c>
      <c r="AH60" s="22">
        <f>IF($B$1&lt;&gt;4,IF(InputDataA_GeneralAssumptions!$F$157="Automatic",AG60+LN(1+AH7)-0.5*(AH53^2-AG53^2),"Not an input"),"not target")</f>
        <v>-0.53990198968249137</v>
      </c>
      <c r="AI60" s="22" t="e">
        <f>IF($B$1&lt;&gt;4,IF(InputDataA_GeneralAssumptions!$F$157="Automatic",AH60+LN(1+AI7)-0.5*(AI53^2-AH53^2),"Not an input"),"not target")</f>
        <v>#VALUE!</v>
      </c>
      <c r="AJ60" s="22" t="e">
        <f>IF($B$1&lt;&gt;4,IF(InputDataA_GeneralAssumptions!$F$157="Automatic",AI60+LN(1+AJ7)-0.5*(AJ53^2-AI53^2),"Not an input"),"not target")</f>
        <v>#VALUE!</v>
      </c>
      <c r="AK60" s="22" t="e">
        <f>IF($B$1&lt;&gt;4,IF(InputDataA_GeneralAssumptions!$F$157="Automatic",AJ60+LN(1+AK7)-0.5*(AK53^2-AJ53^2),"Not an input"),"not target")</f>
        <v>#VALUE!</v>
      </c>
      <c r="AL60" s="22" t="e">
        <f>IF($B$1&lt;&gt;4,IF(InputDataA_GeneralAssumptions!$F$157="Automatic",AK60+LN(1+AL7)-0.5*(AL53^2-AK53^2),"Not an input"),"not target")</f>
        <v>#VALUE!</v>
      </c>
      <c r="AM60" s="22" t="e">
        <f>IF($B$1&lt;&gt;4,IF(InputDataA_GeneralAssumptions!$F$157="Automatic",AL60+LN(1+AM7)-0.5*(AM53^2-AL53^2),"Not an input"),"not target")</f>
        <v>#VALUE!</v>
      </c>
      <c r="AN60" s="22" t="e">
        <f>IF($B$1&lt;&gt;4,IF(InputDataA_GeneralAssumptions!$F$157="Automatic",AM60+LN(1+AN7)-0.5*(AN53^2-AM53^2),"Not an input"),"not target")</f>
        <v>#VALUE!</v>
      </c>
      <c r="AO60" s="22" t="e">
        <f>IF($B$1&lt;&gt;4,IF(InputDataA_GeneralAssumptions!$F$157="Automatic",AN60+LN(1+AO7)-0.5*(AO53^2-AN53^2),"Not an input"),"not target")</f>
        <v>#VALUE!</v>
      </c>
      <c r="AP60" s="22" t="e">
        <f>IF($B$1&lt;&gt;4,IF(InputDataA_GeneralAssumptions!$F$157="Automatic",AO60+LN(1+AP7)-0.5*(AP53^2-AO53^2),"Not an input"),"not target")</f>
        <v>#VALUE!</v>
      </c>
      <c r="AQ60" s="22" t="e">
        <f>IF($B$1&lt;&gt;4,IF(InputDataA_GeneralAssumptions!$F$157="Automatic",AP60+LN(1+AQ7)-0.5*(AQ53^2-AP53^2),"Not an input"),"not target")</f>
        <v>#VALUE!</v>
      </c>
      <c r="AR60" s="22" t="e">
        <f>IF($B$1&lt;&gt;4,IF(InputDataA_GeneralAssumptions!$F$157="Automatic",AQ60+LN(1+AR7)-0.5*(AR53^2-AQ53^2),"Not an input"),"not target")</f>
        <v>#VALUE!</v>
      </c>
      <c r="AS60" s="22" t="e">
        <f>IF($B$1&lt;&gt;4,IF(InputDataA_GeneralAssumptions!$F$157="Automatic",AR60+LN(1+AS7)-0.5*(AS53^2-AR53^2),"Not an input"),"not target")</f>
        <v>#VALUE!</v>
      </c>
      <c r="AT60" s="22" t="e">
        <f>IF($B$1&lt;&gt;4,IF(InputDataA_GeneralAssumptions!$F$157="Automatic",AS60+LN(1+AT7)-0.5*(AT53^2-AS53^2),"Not an input"),"not target")</f>
        <v>#VALUE!</v>
      </c>
      <c r="AU60" s="22" t="e">
        <f>IF($B$1&lt;&gt;4,IF(InputDataA_GeneralAssumptions!$F$157="Automatic",AT60+LN(1+AU7)-0.5*(AU53^2-AT53^2),"Not an input"),"not target")</f>
        <v>#VALUE!</v>
      </c>
      <c r="AV60" s="22" t="e">
        <f>IF($B$1&lt;&gt;4,IF(InputDataA_GeneralAssumptions!$F$157="Automatic",AU60+LN(1+AV7)-0.5*(AV53^2-AU53^2),"Not an input"),"not target")</f>
        <v>#VALUE!</v>
      </c>
      <c r="AW60" s="22" t="e">
        <f>IF($B$1&lt;&gt;4,IF(InputDataA_GeneralAssumptions!$F$157="Automatic",AV60+LN(1+AW7)-0.5*(AW53^2-AV53^2),"Not an input"),"not target")</f>
        <v>#VALUE!</v>
      </c>
      <c r="AX60" s="22" t="e">
        <f>IF($B$1&lt;&gt;4,IF(InputDataA_GeneralAssumptions!$F$157="Automatic",AW60+LN(1+AX7)-0.5*(AX53^2-AW53^2),"Not an input"),"not target")</f>
        <v>#VALUE!</v>
      </c>
      <c r="AY60" s="22" t="e">
        <f>IF($B$1&lt;&gt;4,IF(InputDataA_GeneralAssumptions!$F$157="Automatic",AX60+LN(1+AY7)-0.5*(AY53^2-AX53^2),"Not an input"),"not target")</f>
        <v>#VALUE!</v>
      </c>
      <c r="AZ60" s="22" t="e">
        <f>IF($B$1&lt;&gt;4,IF(InputDataA_GeneralAssumptions!$F$157="Automatic",AY60+LN(1+AZ7)-0.5*(AZ53^2-AY53^2),"Not an input"),"not target")</f>
        <v>#VALUE!</v>
      </c>
      <c r="BA60" s="22" t="e">
        <f>IF($B$1&lt;&gt;4,IF(InputDataA_GeneralAssumptions!$F$157="Automatic",AZ60+LN(1+BA7)-0.5*(BA53^2-AZ53^2),"Not an input"),"not target")</f>
        <v>#VALUE!</v>
      </c>
      <c r="BB60" s="22" t="e">
        <f>IF($B$1&lt;&gt;4,IF(InputDataA_GeneralAssumptions!$F$157="Automatic",BA60+LN(1+BB7)-0.5*(BB53^2-BA53^2),"Not an input"),"not target")</f>
        <v>#VALUE!</v>
      </c>
      <c r="BC60" s="22" t="e">
        <f>IF($B$1&lt;&gt;4,IF(InputDataA_GeneralAssumptions!$F$157="Automatic",BB60+LN(1+BC7)-0.5*(BC53^2-BB53^2),"Not an input"),"not target")</f>
        <v>#VALUE!</v>
      </c>
      <c r="BD60" s="22" t="e">
        <f>IF($B$1&lt;&gt;4,IF(InputDataA_GeneralAssumptions!$F$157="Automatic",BC60+LN(1+BD7)-0.5*(BD53^2-BC53^2),"Not an input"),"not target")</f>
        <v>#VALUE!</v>
      </c>
      <c r="BE60" s="22" t="e">
        <f>IF($B$1&lt;&gt;4,IF(InputDataA_GeneralAssumptions!$F$157="Automatic",BD60+LN(1+BE7)-0.5*(BE53^2-BD53^2),"Not an input"),"not target")</f>
        <v>#VALUE!</v>
      </c>
      <c r="BF60" s="22" t="e">
        <f>IF($B$1&lt;&gt;4,IF(InputDataA_GeneralAssumptions!$F$157="Automatic",BE60+LN(1+BF7)-0.5*(BF53^2-BE53^2),"Not an input"),"not target")</f>
        <v>#VALUE!</v>
      </c>
      <c r="BG60" s="22" t="e">
        <f>IF($B$1&lt;&gt;4,IF(InputDataA_GeneralAssumptions!$F$157="Automatic",BF60+LN(1+BG7)-0.5*(BG53^2-BF53^2),"Not an input"),"not target")</f>
        <v>#VALUE!</v>
      </c>
      <c r="BH60" s="22" t="e">
        <f>IF($B$1&lt;&gt;4,IF(InputDataA_GeneralAssumptions!$F$157="Automatic",BG60+LN(1+BH7)-0.5*(BH53^2-BG53^2),"Not an input"),"not target")</f>
        <v>#VALUE!</v>
      </c>
      <c r="BI60" s="22" t="e">
        <f>IF($B$1&lt;&gt;4,IF(InputDataA_GeneralAssumptions!$F$157="Automatic",BH60+LN(1+BI7)-0.5*(BI53^2-BH53^2),"Not an input"),"not target")</f>
        <v>#VALUE!</v>
      </c>
      <c r="BJ60" s="22" t="e">
        <f>IF($B$1&lt;&gt;4,IF(InputDataA_GeneralAssumptions!$F$157="Automatic",BI60+LN(1+BJ7)-0.5*(BJ53^2-BI53^2),"Not an input"),"not target")</f>
        <v>#VALUE!</v>
      </c>
      <c r="BK60" s="22" t="e">
        <f>IF($B$1&lt;&gt;4,IF(InputDataA_GeneralAssumptions!$F$157="Automatic",BJ60+LN(1+BK7)-0.5*(BK53^2-BJ53^2),"Not an input"),"not target")</f>
        <v>#VALUE!</v>
      </c>
      <c r="BL60" s="22" t="e">
        <f>IF($B$1&lt;&gt;4,IF(InputDataA_GeneralAssumptions!$F$157="Automatic",BK60+LN(1+BL7)-0.5*(BL53^2-BK53^2),"Not an input"),"not target")</f>
        <v>#VALUE!</v>
      </c>
      <c r="BM60" s="22" t="e">
        <f>IF($B$1&lt;&gt;4,IF(InputDataA_GeneralAssumptions!$F$157="Automatic",BL60+LN(1+BM7)-0.5*(BM53^2-BL53^2),"Not an input"),"not target")</f>
        <v>#VALUE!</v>
      </c>
      <c r="BN60" s="22" t="e">
        <f>IF($B$1&lt;&gt;4,IF(InputDataA_GeneralAssumptions!$F$157="Automatic",BM60+LN(1+BN7)-0.5*(BN53^2-BM53^2),"Not an input"),"not target")</f>
        <v>#VALUE!</v>
      </c>
      <c r="BO60" s="22" t="e">
        <f>IF($B$1&lt;&gt;4,IF(InputDataA_GeneralAssumptions!$F$157="Automatic",BN60+LN(1+BO7)-0.5*(BO53^2-BN53^2),"Not an input"),"not target")</f>
        <v>#VALUE!</v>
      </c>
      <c r="BP60" s="22" t="e">
        <f>IF($B$1&lt;&gt;4,IF(InputDataA_GeneralAssumptions!$F$157="Automatic",BO60+LN(1+BP7)-0.5*(BP53^2-BO53^2),"Not an input"),"not target")</f>
        <v>#VALUE!</v>
      </c>
      <c r="BQ60" s="22" t="e">
        <f>IF($B$1&lt;&gt;4,IF(InputDataA_GeneralAssumptions!$F$157="Automatic",BP60+LN(1+BQ7)-0.5*(BQ53^2-BP53^2),"Not an input"),"not target")</f>
        <v>#VALUE!</v>
      </c>
      <c r="BR60" s="22" t="e">
        <f>IF($B$1&lt;&gt;4,IF(InputDataA_GeneralAssumptions!$F$157="Automatic",BQ60+LN(1+BR7)-0.5*(BR53^2-BQ53^2),"Not an input"),"not target")</f>
        <v>#VALUE!</v>
      </c>
      <c r="BS60" s="22" t="e">
        <f>IF($B$1&lt;&gt;4,IF(InputDataA_GeneralAssumptions!$F$157="Automatic",BR60+LN(1+BS7)-0.5*(BS53^2-BR53^2),"Not an input"),"not target")</f>
        <v>#VALUE!</v>
      </c>
    </row>
    <row r="61" spans="1:71" s="336" customFormat="1">
      <c r="A61" s="341"/>
      <c r="C61" s="201" t="s">
        <v>655</v>
      </c>
      <c r="D61" s="45" t="s">
        <v>709</v>
      </c>
      <c r="E61" s="22">
        <f>IF($B$1&lt;&gt;4,IF(InputDataA_GeneralAssumptions!$F$157="Automatic",(1/E53)*NORMDIST((LN($D$63)-(E60))/E53,0,1,FALSE)/NORMDIST((LN($D$63)-(E60))/E53,0,1,TRUE),InputDataA_GeneralAssumptions!I159),"not target")</f>
        <v>1.161539258806384</v>
      </c>
      <c r="F61" s="22">
        <f>IF($B$1&lt;&gt;4,IF(InputDataA_GeneralAssumptions!$F$157="Automatic",(1/F53)*NORMDIST((LN($D$63)-(F60))/F53,0,1,FALSE)/NORMDIST((LN($D$63)-(F60))/F53,0,1,TRUE),InputDataA_GeneralAssumptions!J159),"not target")</f>
        <v>1.1335071681306232</v>
      </c>
      <c r="G61" s="22">
        <f>IF($B$1&lt;&gt;4,IF(InputDataA_GeneralAssumptions!$F$157="Automatic",(1/G53)*NORMDIST((LN($D$63)-(G60))/G53,0,1,FALSE)/NORMDIST((LN($D$63)-(G60))/G53,0,1,TRUE),InputDataA_GeneralAssumptions!K159),"not target")</f>
        <v>1.1059623267738163</v>
      </c>
      <c r="H61" s="22">
        <f>IF($B$1&lt;&gt;4,IF(InputDataA_GeneralAssumptions!$F$157="Automatic",(1/H53)*NORMDIST((LN($D$63)-(H60))/H53,0,1,FALSE)/NORMDIST((LN($D$63)-(H60))/H53,0,1,TRUE),InputDataA_GeneralAssumptions!L159),"not target")</f>
        <v>1.0788551235731896</v>
      </c>
      <c r="I61" s="22">
        <f>IF($B$1&lt;&gt;4,IF(InputDataA_GeneralAssumptions!$F$157="Automatic",(1/I53)*NORMDIST((LN($D$63)-(I60))/I53,0,1,FALSE)/NORMDIST((LN($D$63)-(I60))/I53,0,1,TRUE),InputDataA_GeneralAssumptions!M159),"not target")</f>
        <v>1.0522250931829888</v>
      </c>
      <c r="J61" s="22">
        <f>IF($B$1&lt;&gt;4,IF(InputDataA_GeneralAssumptions!$F$157="Automatic",(1/J53)*NORMDIST((LN($D$63)-(J60))/J53,0,1,FALSE)/NORMDIST((LN($D$63)-(J60))/J53,0,1,TRUE),InputDataA_GeneralAssumptions!N159),"not target")</f>
        <v>1.0260666693329101</v>
      </c>
      <c r="K61" s="22">
        <f>IF($B$1&lt;&gt;4,IF(InputDataA_GeneralAssumptions!$F$157="Automatic",(1/K53)*NORMDIST((LN($D$63)-(K60))/K53,0,1,FALSE)/NORMDIST((LN($D$63)-(K60))/K53,0,1,TRUE),InputDataA_GeneralAssumptions!O159),"not target")</f>
        <v>1.0003744756150634</v>
      </c>
      <c r="L61" s="22">
        <f>IF($B$1&lt;&gt;4,IF(InputDataA_GeneralAssumptions!$F$157="Automatic",(1/L53)*NORMDIST((LN($D$63)-(L60))/L53,0,1,FALSE)/NORMDIST((LN($D$63)-(L60))/L53,0,1,TRUE),InputDataA_GeneralAssumptions!P159),"not target")</f>
        <v>0.97514330963993756</v>
      </c>
      <c r="M61" s="22">
        <f>IF($B$1&lt;&gt;4,IF(InputDataA_GeneralAssumptions!$F$157="Automatic",(1/M53)*NORMDIST((LN($D$63)-(M60))/M53,0,1,FALSE)/NORMDIST((LN($D$63)-(M60))/M53,0,1,TRUE),InputDataA_GeneralAssumptions!Q159),"not target")</f>
        <v>0.95036812803652526</v>
      </c>
      <c r="N61" s="22">
        <f>IF($B$1&lt;&gt;4,IF(InputDataA_GeneralAssumptions!$F$157="Automatic",(1/N53)*NORMDIST((LN($D$63)-(N60))/N53,0,1,FALSE)/NORMDIST((LN($D$63)-(N60))/N53,0,1,TRUE),InputDataA_GeneralAssumptions!R159),"not target")</f>
        <v>0.92606354974307847</v>
      </c>
      <c r="O61" s="22">
        <f>IF($B$1&lt;&gt;4,IF(InputDataA_GeneralAssumptions!$F$157="Automatic",(1/O53)*NORMDIST((LN($D$63)-(O60))/O53,0,1,FALSE)/NORMDIST((LN($D$63)-(O60))/O53,0,1,TRUE),InputDataA_GeneralAssumptions!S159),"not target")</f>
        <v>0.90220456244450742</v>
      </c>
      <c r="P61" s="22">
        <f>IF($B$1&lt;&gt;4,IF(InputDataA_GeneralAssumptions!$F$157="Automatic",(1/P53)*NORMDIST((LN($D$63)-(P60))/P53,0,1,FALSE)/NORMDIST((LN($D$63)-(P60))/P53,0,1,TRUE),InputDataA_GeneralAssumptions!T159),"not target")</f>
        <v>0.87880533058265364</v>
      </c>
      <c r="Q61" s="22">
        <f>IF($B$1&lt;&gt;4,IF(InputDataA_GeneralAssumptions!$F$157="Automatic",(1/Q53)*NORMDIST((LN($D$63)-(Q60))/Q53,0,1,FALSE)/NORMDIST((LN($D$63)-(Q60))/Q53,0,1,TRUE),InputDataA_GeneralAssumptions!U159),"not target")</f>
        <v>0.8558602714204161</v>
      </c>
      <c r="R61" s="22">
        <f>IF($B$1&lt;&gt;4,IF(InputDataA_GeneralAssumptions!$F$157="Automatic",(1/R53)*NORMDIST((LN($D$63)-(R60))/R53,0,1,FALSE)/NORMDIST((LN($D$63)-(R60))/R53,0,1,TRUE),InputDataA_GeneralAssumptions!V159),"not target")</f>
        <v>0.83336392909342771</v>
      </c>
      <c r="S61" s="22">
        <f>IF($B$1&lt;&gt;4,IF(InputDataA_GeneralAssumptions!$F$157="Automatic",(1/S53)*NORMDIST((LN($D$63)-(S60))/S53,0,1,FALSE)/NORMDIST((LN($D$63)-(S60))/S53,0,1,TRUE),InputDataA_GeneralAssumptions!W159),"not target")</f>
        <v>0.81129320358205648</v>
      </c>
      <c r="T61" s="22">
        <f>IF($B$1&lt;&gt;4,IF(InputDataA_GeneralAssumptions!$F$157="Automatic",(1/T53)*NORMDIST((LN($D$63)-(T60))/T53,0,1,FALSE)/NORMDIST((LN($D$63)-(T60))/T53,0,1,TRUE),InputDataA_GeneralAssumptions!X159),"not target")</f>
        <v>0.78964386303862222</v>
      </c>
      <c r="U61" s="22">
        <f>IF($B$1&lt;&gt;4,IF(InputDataA_GeneralAssumptions!$F$157="Automatic",(1/U53)*NORMDIST((LN($D$63)-(U60))/U53,0,1,FALSE)/NORMDIST((LN($D$63)-(U60))/U53,0,1,TRUE),InputDataA_GeneralAssumptions!Y159),"not target")</f>
        <v>0.7684117377244728</v>
      </c>
      <c r="V61" s="22">
        <f>IF($B$1&lt;&gt;4,IF(InputDataA_GeneralAssumptions!$F$157="Automatic",(1/V53)*NORMDIST((LN($D$63)-(V60))/V53,0,1,FALSE)/NORMDIST((LN($D$63)-(V60))/V53,0,1,TRUE),InputDataA_GeneralAssumptions!Z159),"not target")</f>
        <v>0.74760947498394392</v>
      </c>
      <c r="W61" s="22">
        <f>IF($B$1&lt;&gt;4,IF(InputDataA_GeneralAssumptions!$F$157="Automatic",(1/W53)*NORMDIST((LN($D$63)-(W60))/W53,0,1,FALSE)/NORMDIST((LN($D$63)-(W60))/W53,0,1,TRUE),InputDataA_GeneralAssumptions!AA159),"not target")</f>
        <v>0.72721559430115656</v>
      </c>
      <c r="X61" s="22">
        <f>IF($B$1&lt;&gt;4,IF(InputDataA_GeneralAssumptions!$F$157="Automatic",(1/X53)*NORMDIST((LN($D$63)-(X60))/X53,0,1,FALSE)/NORMDIST((LN($D$63)-(X60))/X53,0,1,TRUE),InputDataA_GeneralAssumptions!AB159),"not target")</f>
        <v>0.70722607313469465</v>
      </c>
      <c r="Y61" s="22">
        <f>IF($B$1&lt;&gt;4,IF(InputDataA_GeneralAssumptions!$F$157="Automatic",(1/Y53)*NORMDIST((LN($D$63)-(Y60))/Y53,0,1,FALSE)/NORMDIST((LN($D$63)-(Y60))/Y53,0,1,TRUE),InputDataA_GeneralAssumptions!AC159),"not target")</f>
        <v>0.68765272897296825</v>
      </c>
      <c r="Z61" s="22">
        <f>IF($B$1&lt;&gt;4,IF(InputDataA_GeneralAssumptions!$F$157="Automatic",(1/Z53)*NORMDIST((LN($D$63)-(Z60))/Z53,0,1,FALSE)/NORMDIST((LN($D$63)-(Z60))/Z53,0,1,TRUE),InputDataA_GeneralAssumptions!AD159),"not target")</f>
        <v>0.66849066295737858</v>
      </c>
      <c r="AA61" s="22">
        <f>IF($B$1&lt;&gt;4,IF(InputDataA_GeneralAssumptions!$F$157="Automatic",(1/AA53)*NORMDIST((LN($D$63)-(AA60))/AA53,0,1,FALSE)/NORMDIST((LN($D$63)-(AA60))/AA53,0,1,TRUE),InputDataA_GeneralAssumptions!AE159),"not target")</f>
        <v>0.64971981744143181</v>
      </c>
      <c r="AB61" s="22">
        <f>IF($B$1&lt;&gt;4,IF(InputDataA_GeneralAssumptions!$F$157="Automatic",(1/AB53)*NORMDIST((LN($D$63)-(AB60))/AB53,0,1,FALSE)/NORMDIST((LN($D$63)-(AB60))/AB53,0,1,TRUE),InputDataA_GeneralAssumptions!AF159),"not target")</f>
        <v>0.63135116620648091</v>
      </c>
      <c r="AC61" s="22">
        <f>IF($B$1&lt;&gt;4,IF(InputDataA_GeneralAssumptions!$F$157="Automatic",(1/AC53)*NORMDIST((LN($D$63)-(AC60))/AC53,0,1,FALSE)/NORMDIST((LN($D$63)-(AC60))/AC53,0,1,TRUE),InputDataA_GeneralAssumptions!AG159),"not target")</f>
        <v>0.61336529488596381</v>
      </c>
      <c r="AD61" s="22">
        <f>IF($B$1&lt;&gt;4,IF(InputDataA_GeneralAssumptions!$F$157="Automatic",(1/AD53)*NORMDIST((LN($D$63)-(AD60))/AD53,0,1,FALSE)/NORMDIST((LN($D$63)-(AD60))/AD53,0,1,TRUE),InputDataA_GeneralAssumptions!AH159),"not target")</f>
        <v>0.59577260032283497</v>
      </c>
      <c r="AE61" s="22">
        <f>IF($B$1&lt;&gt;4,IF(InputDataA_GeneralAssumptions!$F$157="Automatic",(1/AE53)*NORMDIST((LN($D$63)-(AE60))/AE53,0,1,FALSE)/NORMDIST((LN($D$63)-(AE60))/AE53,0,1,TRUE),InputDataA_GeneralAssumptions!AI159),"not target")</f>
        <v>0.57855427211735222</v>
      </c>
      <c r="AF61" s="22">
        <f>IF($B$1&lt;&gt;4,IF(InputDataA_GeneralAssumptions!$F$157="Automatic",(1/AF53)*NORMDIST((LN($D$63)-(AF60))/AF53,0,1,FALSE)/NORMDIST((LN($D$63)-(AF60))/AF53,0,1,TRUE),InputDataA_GeneralAssumptions!AJ159),"not target")</f>
        <v>0.56170638596580558</v>
      </c>
      <c r="AG61" s="22">
        <f>IF($B$1&lt;&gt;4,IF(InputDataA_GeneralAssumptions!$F$157="Automatic",(1/AG53)*NORMDIST((LN($D$63)-(AG60))/AG53,0,1,FALSE)/NORMDIST((LN($D$63)-(AG60))/AG53,0,1,TRUE),InputDataA_GeneralAssumptions!AK159),"not target")</f>
        <v>0.54525191899191305</v>
      </c>
      <c r="AH61" s="22">
        <f>IF($B$1&lt;&gt;4,IF(InputDataA_GeneralAssumptions!$F$157="Automatic",(1/AH53)*NORMDIST((LN($D$63)-(AH60))/AH53,0,1,FALSE)/NORMDIST((LN($D$63)-(AH60))/AH53,0,1,TRUE),InputDataA_GeneralAssumptions!AL159),"not target")</f>
        <v>0.52918525231875402</v>
      </c>
      <c r="AI61" s="22" t="e">
        <f>IF($B$1&lt;&gt;4,IF(InputDataA_GeneralAssumptions!$F$157="Automatic",(1/AI53)*NORMDIST((LN($D$63)-(AI60))/AI53,0,1,FALSE)/NORMDIST((LN($D$63)-(AI60))/AI53,0,1,TRUE),InputDataA_GeneralAssumptions!AM159),"not target")</f>
        <v>#VALUE!</v>
      </c>
      <c r="AJ61" s="22" t="e">
        <f>IF($B$1&lt;&gt;4,IF(InputDataA_GeneralAssumptions!$F$157="Automatic",(1/AJ53)*NORMDIST((LN($D$63)-(AJ60))/AJ53,0,1,FALSE)/NORMDIST((LN($D$63)-(AJ60))/AJ53,0,1,TRUE),InputDataA_GeneralAssumptions!AN159),"not target")</f>
        <v>#VALUE!</v>
      </c>
      <c r="AK61" s="22" t="e">
        <f>IF($B$1&lt;&gt;4,IF(InputDataA_GeneralAssumptions!$F$157="Automatic",(1/AK53)*NORMDIST((LN($D$63)-(AK60))/AK53,0,1,FALSE)/NORMDIST((LN($D$63)-(AK60))/AK53,0,1,TRUE),InputDataA_GeneralAssumptions!AO159),"not target")</f>
        <v>#VALUE!</v>
      </c>
      <c r="AL61" s="22" t="e">
        <f>IF($B$1&lt;&gt;4,IF(InputDataA_GeneralAssumptions!$F$157="Automatic",(1/AL53)*NORMDIST((LN($D$63)-(AL60))/AL53,0,1,FALSE)/NORMDIST((LN($D$63)-(AL60))/AL53,0,1,TRUE),InputDataA_GeneralAssumptions!AP159),"not target")</f>
        <v>#VALUE!</v>
      </c>
      <c r="AM61" s="22" t="e">
        <f>IF($B$1&lt;&gt;4,IF(InputDataA_GeneralAssumptions!$F$157="Automatic",(1/AM53)*NORMDIST((LN($D$63)-(AM60))/AM53,0,1,FALSE)/NORMDIST((LN($D$63)-(AM60))/AM53,0,1,TRUE),InputDataA_GeneralAssumptions!AQ159),"not target")</f>
        <v>#VALUE!</v>
      </c>
      <c r="AN61" s="22" t="e">
        <f>IF($B$1&lt;&gt;4,IF(InputDataA_GeneralAssumptions!$F$157="Automatic",(1/AN53)*NORMDIST((LN($D$63)-(AN60))/AN53,0,1,FALSE)/NORMDIST((LN($D$63)-(AN60))/AN53,0,1,TRUE),InputDataA_GeneralAssumptions!AR159),"not target")</f>
        <v>#VALUE!</v>
      </c>
      <c r="AO61" s="22" t="e">
        <f>IF($B$1&lt;&gt;4,IF(InputDataA_GeneralAssumptions!$F$157="Automatic",(1/AO53)*NORMDIST((LN($D$63)-(AO60))/AO53,0,1,FALSE)/NORMDIST((LN($D$63)-(AO60))/AO53,0,1,TRUE),InputDataA_GeneralAssumptions!AS159),"not target")</f>
        <v>#VALUE!</v>
      </c>
      <c r="AP61" s="22" t="e">
        <f>IF($B$1&lt;&gt;4,IF(InputDataA_GeneralAssumptions!$F$157="Automatic",(1/AP53)*NORMDIST((LN($D$63)-(AP60))/AP53,0,1,FALSE)/NORMDIST((LN($D$63)-(AP60))/AP53,0,1,TRUE),InputDataA_GeneralAssumptions!AT159),"not target")</f>
        <v>#VALUE!</v>
      </c>
      <c r="AQ61" s="22" t="e">
        <f>IF($B$1&lt;&gt;4,IF(InputDataA_GeneralAssumptions!$F$157="Automatic",(1/AQ53)*NORMDIST((LN($D$63)-(AQ60))/AQ53,0,1,FALSE)/NORMDIST((LN($D$63)-(AQ60))/AQ53,0,1,TRUE),InputDataA_GeneralAssumptions!AU159),"not target")</f>
        <v>#VALUE!</v>
      </c>
      <c r="AR61" s="22" t="e">
        <f>IF($B$1&lt;&gt;4,IF(InputDataA_GeneralAssumptions!$F$157="Automatic",(1/AR53)*NORMDIST((LN($D$63)-(AR60))/AR53,0,1,FALSE)/NORMDIST((LN($D$63)-(AR60))/AR53,0,1,TRUE),InputDataA_GeneralAssumptions!AV159),"not target")</f>
        <v>#VALUE!</v>
      </c>
      <c r="AS61" s="22" t="e">
        <f>IF($B$1&lt;&gt;4,IF(InputDataA_GeneralAssumptions!$F$157="Automatic",(1/AS53)*NORMDIST((LN($D$63)-(AS60))/AS53,0,1,FALSE)/NORMDIST((LN($D$63)-(AS60))/AS53,0,1,TRUE),InputDataA_GeneralAssumptions!AW159),"not target")</f>
        <v>#VALUE!</v>
      </c>
      <c r="AT61" s="22" t="e">
        <f>IF($B$1&lt;&gt;4,IF(InputDataA_GeneralAssumptions!$F$157="Automatic",(1/AT53)*NORMDIST((LN($D$63)-(AT60))/AT53,0,1,FALSE)/NORMDIST((LN($D$63)-(AT60))/AT53,0,1,TRUE),InputDataA_GeneralAssumptions!AX159),"not target")</f>
        <v>#VALUE!</v>
      </c>
      <c r="AU61" s="22" t="e">
        <f>IF($B$1&lt;&gt;4,IF(InputDataA_GeneralAssumptions!$F$157="Automatic",(1/AU53)*NORMDIST((LN($D$63)-(AU60))/AU53,0,1,FALSE)/NORMDIST((LN($D$63)-(AU60))/AU53,0,1,TRUE),InputDataA_GeneralAssumptions!AY159),"not target")</f>
        <v>#VALUE!</v>
      </c>
      <c r="AV61" s="22" t="e">
        <f>IF($B$1&lt;&gt;4,IF(InputDataA_GeneralAssumptions!$F$157="Automatic",(1/AV53)*NORMDIST((LN($D$63)-(AV60))/AV53,0,1,FALSE)/NORMDIST((LN($D$63)-(AV60))/AV53,0,1,TRUE),InputDataA_GeneralAssumptions!AZ159),"not target")</f>
        <v>#VALUE!</v>
      </c>
      <c r="AW61" s="22" t="e">
        <f>IF($B$1&lt;&gt;4,IF(InputDataA_GeneralAssumptions!$F$157="Automatic",(1/AW53)*NORMDIST((LN($D$63)-(AW60))/AW53,0,1,FALSE)/NORMDIST((LN($D$63)-(AW60))/AW53,0,1,TRUE),InputDataA_GeneralAssumptions!BA159),"not target")</f>
        <v>#VALUE!</v>
      </c>
      <c r="AX61" s="22" t="e">
        <f>IF($B$1&lt;&gt;4,IF(InputDataA_GeneralAssumptions!$F$157="Automatic",(1/AX53)*NORMDIST((LN($D$63)-(AX60))/AX53,0,1,FALSE)/NORMDIST((LN($D$63)-(AX60))/AX53,0,1,TRUE),InputDataA_GeneralAssumptions!BB159),"not target")</f>
        <v>#VALUE!</v>
      </c>
      <c r="AY61" s="22" t="e">
        <f>IF($B$1&lt;&gt;4,IF(InputDataA_GeneralAssumptions!$F$157="Automatic",(1/AY53)*NORMDIST((LN($D$63)-(AY60))/AY53,0,1,FALSE)/NORMDIST((LN($D$63)-(AY60))/AY53,0,1,TRUE),InputDataA_GeneralAssumptions!BC159),"not target")</f>
        <v>#VALUE!</v>
      </c>
      <c r="AZ61" s="22" t="e">
        <f>IF($B$1&lt;&gt;4,IF(InputDataA_GeneralAssumptions!$F$157="Automatic",(1/AZ53)*NORMDIST((LN($D$63)-(AZ60))/AZ53,0,1,FALSE)/NORMDIST((LN($D$63)-(AZ60))/AZ53,0,1,TRUE),InputDataA_GeneralAssumptions!BD159),"not target")</f>
        <v>#VALUE!</v>
      </c>
      <c r="BA61" s="22" t="e">
        <f>IF($B$1&lt;&gt;4,IF(InputDataA_GeneralAssumptions!$F$157="Automatic",(1/BA53)*NORMDIST((LN($D$63)-(BA60))/BA53,0,1,FALSE)/NORMDIST((LN($D$63)-(BA60))/BA53,0,1,TRUE),InputDataA_GeneralAssumptions!BE159),"not target")</f>
        <v>#VALUE!</v>
      </c>
      <c r="BB61" s="22" t="e">
        <f>IF($B$1&lt;&gt;4,IF(InputDataA_GeneralAssumptions!$F$157="Automatic",(1/BB53)*NORMDIST((LN($D$63)-(BB60))/BB53,0,1,FALSE)/NORMDIST((LN($D$63)-(BB60))/BB53,0,1,TRUE),InputDataA_GeneralAssumptions!BF159),"not target")</f>
        <v>#VALUE!</v>
      </c>
      <c r="BC61" s="22" t="e">
        <f>IF($B$1&lt;&gt;4,IF(InputDataA_GeneralAssumptions!$F$157="Automatic",(1/BC53)*NORMDIST((LN($D$63)-(BC60))/BC53,0,1,FALSE)/NORMDIST((LN($D$63)-(BC60))/BC53,0,1,TRUE),InputDataA_GeneralAssumptions!BG159),"not target")</f>
        <v>#VALUE!</v>
      </c>
      <c r="BD61" s="22" t="e">
        <f>IF($B$1&lt;&gt;4,IF(InputDataA_GeneralAssumptions!$F$157="Automatic",(1/BD53)*NORMDIST((LN($D$63)-(BD60))/BD53,0,1,FALSE)/NORMDIST((LN($D$63)-(BD60))/BD53,0,1,TRUE),InputDataA_GeneralAssumptions!BH159),"not target")</f>
        <v>#VALUE!</v>
      </c>
      <c r="BE61" s="22" t="e">
        <f>IF($B$1&lt;&gt;4,IF(InputDataA_GeneralAssumptions!$F$157="Automatic",(1/BE53)*NORMDIST((LN($D$63)-(BE60))/BE53,0,1,FALSE)/NORMDIST((LN($D$63)-(BE60))/BE53,0,1,TRUE),InputDataA_GeneralAssumptions!BI159),"not target")</f>
        <v>#VALUE!</v>
      </c>
      <c r="BF61" s="22" t="e">
        <f>IF($B$1&lt;&gt;4,IF(InputDataA_GeneralAssumptions!$F$157="Automatic",(1/BF53)*NORMDIST((LN($D$63)-(BF60))/BF53,0,1,FALSE)/NORMDIST((LN($D$63)-(BF60))/BF53,0,1,TRUE),InputDataA_GeneralAssumptions!BJ159),"not target")</f>
        <v>#VALUE!</v>
      </c>
      <c r="BG61" s="22" t="e">
        <f>IF($B$1&lt;&gt;4,IF(InputDataA_GeneralAssumptions!$F$157="Automatic",(1/BG53)*NORMDIST((LN($D$63)-(BG60))/BG53,0,1,FALSE)/NORMDIST((LN($D$63)-(BG60))/BG53,0,1,TRUE),InputDataA_GeneralAssumptions!BK159),"not target")</f>
        <v>#VALUE!</v>
      </c>
      <c r="BH61" s="22" t="e">
        <f>IF($B$1&lt;&gt;4,IF(InputDataA_GeneralAssumptions!$F$157="Automatic",(1/BH53)*NORMDIST((LN($D$63)-(BH60))/BH53,0,1,FALSE)/NORMDIST((LN($D$63)-(BH60))/BH53,0,1,TRUE),InputDataA_GeneralAssumptions!BL159),"not target")</f>
        <v>#VALUE!</v>
      </c>
      <c r="BI61" s="22" t="e">
        <f>IF($B$1&lt;&gt;4,IF(InputDataA_GeneralAssumptions!$F$157="Automatic",(1/BI53)*NORMDIST((LN($D$63)-(BI60))/BI53,0,1,FALSE)/NORMDIST((LN($D$63)-(BI60))/BI53,0,1,TRUE),InputDataA_GeneralAssumptions!BM159),"not target")</f>
        <v>#VALUE!</v>
      </c>
      <c r="BJ61" s="22" t="e">
        <f>IF($B$1&lt;&gt;4,IF(InputDataA_GeneralAssumptions!$F$157="Automatic",(1/BJ53)*NORMDIST((LN($D$63)-(BJ60))/BJ53,0,1,FALSE)/NORMDIST((LN($D$63)-(BJ60))/BJ53,0,1,TRUE),InputDataA_GeneralAssumptions!BN159),"not target")</f>
        <v>#VALUE!</v>
      </c>
      <c r="BK61" s="22" t="e">
        <f>IF($B$1&lt;&gt;4,IF(InputDataA_GeneralAssumptions!$F$157="Automatic",(1/BK53)*NORMDIST((LN($D$63)-(BK60))/BK53,0,1,FALSE)/NORMDIST((LN($D$63)-(BK60))/BK53,0,1,TRUE),InputDataA_GeneralAssumptions!BO159),"not target")</f>
        <v>#VALUE!</v>
      </c>
      <c r="BL61" s="22" t="e">
        <f>IF($B$1&lt;&gt;4,IF(InputDataA_GeneralAssumptions!$F$157="Automatic",(1/BL53)*NORMDIST((LN($D$63)-(BL60))/BL53,0,1,FALSE)/NORMDIST((LN($D$63)-(BL60))/BL53,0,1,TRUE),InputDataA_GeneralAssumptions!BP159),"not target")</f>
        <v>#VALUE!</v>
      </c>
      <c r="BM61" s="22" t="e">
        <f>IF($B$1&lt;&gt;4,IF(InputDataA_GeneralAssumptions!$F$157="Automatic",(1/BM53)*NORMDIST((LN($D$63)-(BM60))/BM53,0,1,FALSE)/NORMDIST((LN($D$63)-(BM60))/BM53,0,1,TRUE),InputDataA_GeneralAssumptions!BQ159),"not target")</f>
        <v>#VALUE!</v>
      </c>
      <c r="BN61" s="22" t="e">
        <f>IF($B$1&lt;&gt;4,IF(InputDataA_GeneralAssumptions!$F$157="Automatic",(1/BN53)*NORMDIST((LN($D$63)-(BN60))/BN53,0,1,FALSE)/NORMDIST((LN($D$63)-(BN60))/BN53,0,1,TRUE),InputDataA_GeneralAssumptions!BR159),"not target")</f>
        <v>#VALUE!</v>
      </c>
      <c r="BO61" s="22" t="e">
        <f>IF($B$1&lt;&gt;4,IF(InputDataA_GeneralAssumptions!$F$157="Automatic",(1/BO53)*NORMDIST((LN($D$63)-(BO60))/BO53,0,1,FALSE)/NORMDIST((LN($D$63)-(BO60))/BO53,0,1,TRUE),InputDataA_GeneralAssumptions!BS159),"not target")</f>
        <v>#VALUE!</v>
      </c>
      <c r="BP61" s="22" t="e">
        <f>IF($B$1&lt;&gt;4,IF(InputDataA_GeneralAssumptions!$F$157="Automatic",(1/BP53)*NORMDIST((LN($D$63)-(BP60))/BP53,0,1,FALSE)/NORMDIST((LN($D$63)-(BP60))/BP53,0,1,TRUE),InputDataA_GeneralAssumptions!BT159),"not target")</f>
        <v>#VALUE!</v>
      </c>
      <c r="BQ61" s="22" t="e">
        <f>IF($B$1&lt;&gt;4,IF(InputDataA_GeneralAssumptions!$F$157="Automatic",(1/BQ53)*NORMDIST((LN($D$63)-(BQ60))/BQ53,0,1,FALSE)/NORMDIST((LN($D$63)-(BQ60))/BQ53,0,1,TRUE),InputDataA_GeneralAssumptions!BU159),"not target")</f>
        <v>#VALUE!</v>
      </c>
      <c r="BR61" s="22" t="e">
        <f>IF($B$1&lt;&gt;4,IF(InputDataA_GeneralAssumptions!$F$157="Automatic",(1/BR53)*NORMDIST((LN($D$63)-(BR60))/BR53,0,1,FALSE)/NORMDIST((LN($D$63)-(BR60))/BR53,0,1,TRUE),InputDataA_GeneralAssumptions!BV159),"not target")</f>
        <v>#VALUE!</v>
      </c>
      <c r="BS61" s="22" t="e">
        <f>IF($B$1&lt;&gt;4,IF(InputDataA_GeneralAssumptions!$F$157="Automatic",(1/BS53)*NORMDIST((LN($D$63)-(BS60))/BS53,0,1,FALSE)/NORMDIST((LN($D$63)-(BS60))/BS53,0,1,TRUE),InputDataA_GeneralAssumptions!BW159),"not target")</f>
        <v>#VALUE!</v>
      </c>
    </row>
    <row r="62" spans="1:71" s="336" customFormat="1">
      <c r="A62" s="341"/>
      <c r="C62" s="201" t="s">
        <v>671</v>
      </c>
      <c r="D62" s="45" t="s">
        <v>706</v>
      </c>
      <c r="E62" s="22">
        <f>IF($B$1&lt;&gt;4,E50,"not target")</f>
        <v>0.42</v>
      </c>
      <c r="F62" s="22">
        <f>IF($B$1&lt;&gt;4,IF(InputDataA_GeneralAssumptions!$F$157="Automatic",NORMSDIST((LN($D$63)-F60)/F53),(1-F61*F7)*E62),"not target")</f>
        <v>0.43304796062554018</v>
      </c>
      <c r="G62" s="22">
        <f>IF($B$1&lt;&gt;4,IF(InputDataA_GeneralAssumptions!$F$157="Automatic",NORMSDIST((LN($D$63)-G60)/G53),(1-G61*G7)*F62),"not target")</f>
        <v>0.44606804612248796</v>
      </c>
      <c r="H62" s="22">
        <f>IF($B$1&lt;&gt;4,IF(InputDataA_GeneralAssumptions!$F$157="Automatic",NORMSDIST((LN($D$63)-H60)/H53),(1-H61*H7)*G62),"not target")</f>
        <v>0.45906823367008143</v>
      </c>
      <c r="I62" s="22">
        <f>IF($B$1&lt;&gt;4,IF(InputDataA_GeneralAssumptions!$F$157="Automatic",NORMSDIST((LN($D$63)-I60)/I53),(1-I61*I7)*H62),"not target")</f>
        <v>0.47201450300889652</v>
      </c>
      <c r="J62" s="22">
        <f>IF($B$1&lt;&gt;4,IF(InputDataA_GeneralAssumptions!$F$157="Automatic",NORMSDIST((LN($D$63)-J60)/J53),(1-J61*J7)*I62),"not target")</f>
        <v>0.48489451385283616</v>
      </c>
      <c r="K62" s="22">
        <f>IF($B$1&lt;&gt;4,IF(InputDataA_GeneralAssumptions!$F$157="Automatic",NORMSDIST((LN($D$63)-K60)/K53),(1-K61*K7)*J62),"not target")</f>
        <v>0.49769637148980145</v>
      </c>
      <c r="L62" s="22">
        <f>IF($B$1&lt;&gt;4,IF(InputDataA_GeneralAssumptions!$F$157="Automatic",NORMSDIST((LN($D$63)-L60)/L53),(1-L61*L7)*K62),"not target")</f>
        <v>0.51040864519010998</v>
      </c>
      <c r="M62" s="22">
        <f>IF($B$1&lt;&gt;4,IF(InputDataA_GeneralAssumptions!$F$157="Automatic",NORMSDIST((LN($D$63)-M60)/M53),(1-M61*M7)*L62),"not target")</f>
        <v>0.52302038410915119</v>
      </c>
      <c r="N62" s="22">
        <f>IF($B$1&lt;&gt;4,IF(InputDataA_GeneralAssumptions!$F$157="Automatic",NORMSDIST((LN($D$63)-N60)/N53),(1-N61*N7)*M62),"not target")</f>
        <v>0.53551105471981431</v>
      </c>
      <c r="O62" s="22">
        <f>IF($B$1&lt;&gt;4,IF(InputDataA_GeneralAssumptions!$F$157="Automatic",NORMSDIST((LN($D$63)-O60)/O53),(1-O61*O7)*N62),"not target")</f>
        <v>0.54788098812497976</v>
      </c>
      <c r="P62" s="22">
        <f>IF($B$1&lt;&gt;4,IF(InputDataA_GeneralAssumptions!$F$157="Automatic",NORMSDIST((LN($D$63)-P60)/P53),(1-P61*P7)*O62),"not target")</f>
        <v>0.56011090219734694</v>
      </c>
      <c r="Q62" s="22">
        <f>IF($B$1&lt;&gt;4,IF(InputDataA_GeneralAssumptions!$F$157="Automatic",NORMSDIST((LN($D$63)-Q60)/Q53),(1-Q61*Q7)*P62),"not target")</f>
        <v>0.5721922438885132</v>
      </c>
      <c r="R62" s="22">
        <f>IF($B$1&lt;&gt;4,IF(InputDataA_GeneralAssumptions!$F$157="Automatic",NORMSDIST((LN($D$63)-R60)/R53),(1-R61*R7)*Q62),"not target")</f>
        <v>0.58411701636726421</v>
      </c>
      <c r="S62" s="22">
        <f>IF($B$1&lt;&gt;4,IF(InputDataA_GeneralAssumptions!$F$157="Automatic",NORMSDIST((LN($D$63)-S60)/S53),(1-S61*S7)*R62),"not target")</f>
        <v>0.59588727485163329</v>
      </c>
      <c r="T62" s="22">
        <f>IF($B$1&lt;&gt;4,IF(InputDataA_GeneralAssumptions!$F$157="Automatic",NORMSDIST((LN($D$63)-T60)/T53),(1-T61*T7)*S62),"not target")</f>
        <v>0.6074957335609239</v>
      </c>
      <c r="U62" s="22">
        <f>IF($B$1&lt;&gt;4,IF(InputDataA_GeneralAssumptions!$F$157="Automatic",NORMSDIST((LN($D$63)-U60)/U53),(1-U61*U7)*T62),"not target")</f>
        <v>0.61893562622864329</v>
      </c>
      <c r="V62" s="22">
        <f>IF($B$1&lt;&gt;4,IF(InputDataA_GeneralAssumptions!$F$157="Automatic",NORMSDIST((LN($D$63)-V60)/V53),(1-V61*V7)*U62),"not target")</f>
        <v>0.63019161457879225</v>
      </c>
      <c r="W62" s="22">
        <f>IF($B$1&lt;&gt;4,IF(InputDataA_GeneralAssumptions!$F$157="Automatic",NORMSDIST((LN($D$63)-W60)/W53),(1-W61*W7)*V62),"not target")</f>
        <v>0.64126733782093881</v>
      </c>
      <c r="X62" s="22">
        <f>IF($B$1&lt;&gt;4,IF(InputDataA_GeneralAssumptions!$F$157="Automatic",NORMSDIST((LN($D$63)-X60)/X53),(1-X61*X7)*W62),"not target")</f>
        <v>0.65215757422752574</v>
      </c>
      <c r="Y62" s="22">
        <f>IF($B$1&lt;&gt;4,IF(InputDataA_GeneralAssumptions!$F$157="Automatic",NORMSDIST((LN($D$63)-Y60)/Y53),(1-Y61*Y7)*X62),"not target")</f>
        <v>0.6628489525671829</v>
      </c>
      <c r="Z62" s="22">
        <f>IF($B$1&lt;&gt;4,IF(InputDataA_GeneralAssumptions!$F$157="Automatic",NORMSDIST((LN($D$63)-Z60)/Z53),(1-Z61*Z7)*Y62),"not target")</f>
        <v>0.67333769557564183</v>
      </c>
      <c r="AA62" s="22">
        <f>IF($B$1&lt;&gt;4,IF(InputDataA_GeneralAssumptions!$F$157="Automatic",NORMSDIST((LN($D$63)-AA60)/AA53),(1-AA61*AA7)*Z62),"not target")</f>
        <v>0.68362885632021841</v>
      </c>
      <c r="AB62" s="22">
        <f>IF($B$1&lt;&gt;4,IF(InputDataA_GeneralAssumptions!$F$157="Automatic",NORMSDIST((LN($D$63)-AB60)/AB53),(1-AB61*AB7)*AA62),"not target")</f>
        <v>0.69371097457385478</v>
      </c>
      <c r="AC62" s="22">
        <f>IF($B$1&lt;&gt;4,IF(InputDataA_GeneralAssumptions!$F$157="Automatic",NORMSDIST((LN($D$63)-AC60)/AC53),(1-AC61*AC7)*AB62),"not target")</f>
        <v>0.70358972309674905</v>
      </c>
      <c r="AD62" s="22">
        <f>IF($B$1&lt;&gt;4,IF(InputDataA_GeneralAssumptions!$F$157="Automatic",NORMSDIST((LN($D$63)-AD60)/AD53),(1-AD61*AD7)*AC62),"not target")</f>
        <v>0.71325485774451047</v>
      </c>
      <c r="AE62" s="22">
        <f>IF($B$1&lt;&gt;4,IF(InputDataA_GeneralAssumptions!$F$157="Automatic",NORMSDIST((LN($D$63)-AE60)/AE53),(1-AE61*AE7)*AD62),"not target")</f>
        <v>0.72271260692177808</v>
      </c>
      <c r="AF62" s="22">
        <f>IF($B$1&lt;&gt;4,IF(InputDataA_GeneralAssumptions!$F$157="Automatic",NORMSDIST((LN($D$63)-AF60)/AF53),(1-AF61*AF7)*AE62),"not target")</f>
        <v>0.73196142811487164</v>
      </c>
      <c r="AG62" s="22">
        <f>IF($B$1&lt;&gt;4,IF(InputDataA_GeneralAssumptions!$F$157="Automatic",NORMSDIST((LN($D$63)-AG60)/AG53),(1-AG61*AG7)*AF62),"not target")</f>
        <v>0.74098542090647523</v>
      </c>
      <c r="AH62" s="22">
        <f>IF($B$1&lt;&gt;4,IF(InputDataA_GeneralAssumptions!$F$157="Automatic",NORMSDIST((LN($D$63)-AH60)/AH53),(1-AH61*AH7)*AG62),"not target")</f>
        <v>0.74978479378465646</v>
      </c>
      <c r="AI62" s="22" t="e">
        <f>IF($B$1&lt;&gt;4,IF(InputDataA_GeneralAssumptions!$F$157="Automatic",NORMSDIST((LN($D$63)-AI60)/AI53),(1-AI61*AI7)*AH62),"not target")</f>
        <v>#VALUE!</v>
      </c>
      <c r="AJ62" s="22" t="e">
        <f>IF($B$1&lt;&gt;4,IF(InputDataA_GeneralAssumptions!$F$157="Automatic",NORMSDIST((LN($D$63)-AJ60)/AJ53),(1-AJ61*AJ7)*AI62),"not target")</f>
        <v>#VALUE!</v>
      </c>
      <c r="AK62" s="22" t="e">
        <f>IF($B$1&lt;&gt;4,IF(InputDataA_GeneralAssumptions!$F$157="Automatic",NORMSDIST((LN($D$63)-AK60)/AK53),(1-AK61*AK7)*AJ62),"not target")</f>
        <v>#VALUE!</v>
      </c>
      <c r="AL62" s="22" t="e">
        <f>IF($B$1&lt;&gt;4,IF(InputDataA_GeneralAssumptions!$F$157="Automatic",NORMSDIST((LN($D$63)-AL60)/AL53),(1-AL61*AL7)*AK62),"not target")</f>
        <v>#VALUE!</v>
      </c>
      <c r="AM62" s="22" t="e">
        <f>IF($B$1&lt;&gt;4,IF(InputDataA_GeneralAssumptions!$F$157="Automatic",NORMSDIST((LN($D$63)-AM60)/AM53),(1-AM61*AM7)*AL62),"not target")</f>
        <v>#VALUE!</v>
      </c>
      <c r="AN62" s="22" t="e">
        <f>IF($B$1&lt;&gt;4,IF(InputDataA_GeneralAssumptions!$F$157="Automatic",NORMSDIST((LN($D$63)-AN60)/AN53),(1-AN61*AN7)*AM62),"not target")</f>
        <v>#VALUE!</v>
      </c>
      <c r="AO62" s="22" t="e">
        <f>IF($B$1&lt;&gt;4,IF(InputDataA_GeneralAssumptions!$F$157="Automatic",NORMSDIST((LN($D$63)-AO60)/AO53),(1-AO61*AO7)*AN62),"not target")</f>
        <v>#VALUE!</v>
      </c>
      <c r="AP62" s="22" t="e">
        <f>IF($B$1&lt;&gt;4,IF(InputDataA_GeneralAssumptions!$F$157="Automatic",NORMSDIST((LN($D$63)-AP60)/AP53),(1-AP61*AP7)*AO62),"not target")</f>
        <v>#VALUE!</v>
      </c>
      <c r="AQ62" s="22" t="e">
        <f>IF($B$1&lt;&gt;4,IF(InputDataA_GeneralAssumptions!$F$157="Automatic",NORMSDIST((LN($D$63)-AQ60)/AQ53),(1-AQ61*AQ7)*AP62),"not target")</f>
        <v>#VALUE!</v>
      </c>
      <c r="AR62" s="22" t="e">
        <f>IF($B$1&lt;&gt;4,IF(InputDataA_GeneralAssumptions!$F$157="Automatic",NORMSDIST((LN($D$63)-AR60)/AR53),(1-AR61*AR7)*AQ62),"not target")</f>
        <v>#VALUE!</v>
      </c>
      <c r="AS62" s="22" t="e">
        <f>IF($B$1&lt;&gt;4,IF(InputDataA_GeneralAssumptions!$F$157="Automatic",NORMSDIST((LN($D$63)-AS60)/AS53),(1-AS61*AS7)*AR62),"not target")</f>
        <v>#VALUE!</v>
      </c>
      <c r="AT62" s="22" t="e">
        <f>IF($B$1&lt;&gt;4,IF(InputDataA_GeneralAssumptions!$F$157="Automatic",NORMSDIST((LN($D$63)-AT60)/AT53),(1-AT61*AT7)*AS62),"not target")</f>
        <v>#VALUE!</v>
      </c>
      <c r="AU62" s="22" t="e">
        <f>IF($B$1&lt;&gt;4,IF(InputDataA_GeneralAssumptions!$F$157="Automatic",NORMSDIST((LN($D$63)-AU60)/AU53),(1-AU61*AU7)*AT62),"not target")</f>
        <v>#VALUE!</v>
      </c>
      <c r="AV62" s="22" t="e">
        <f>IF($B$1&lt;&gt;4,IF(InputDataA_GeneralAssumptions!$F$157="Automatic",NORMSDIST((LN($D$63)-AV60)/AV53),(1-AV61*AV7)*AU62),"not target")</f>
        <v>#VALUE!</v>
      </c>
      <c r="AW62" s="22" t="e">
        <f>IF($B$1&lt;&gt;4,IF(InputDataA_GeneralAssumptions!$F$157="Automatic",NORMSDIST((LN($D$63)-AW60)/AW53),(1-AW61*AW7)*AV62),"not target")</f>
        <v>#VALUE!</v>
      </c>
      <c r="AX62" s="22" t="e">
        <f>IF($B$1&lt;&gt;4,IF(InputDataA_GeneralAssumptions!$F$157="Automatic",NORMSDIST((LN($D$63)-AX60)/AX53),(1-AX61*AX7)*AW62),"not target")</f>
        <v>#VALUE!</v>
      </c>
      <c r="AY62" s="22" t="e">
        <f>IF($B$1&lt;&gt;4,IF(InputDataA_GeneralAssumptions!$F$157="Automatic",NORMSDIST((LN($D$63)-AY60)/AY53),(1-AY61*AY7)*AX62),"not target")</f>
        <v>#VALUE!</v>
      </c>
      <c r="AZ62" s="22" t="e">
        <f>IF($B$1&lt;&gt;4,IF(InputDataA_GeneralAssumptions!$F$157="Automatic",NORMSDIST((LN($D$63)-AZ60)/AZ53),(1-AZ61*AZ7)*AY62),"not target")</f>
        <v>#VALUE!</v>
      </c>
      <c r="BA62" s="22" t="e">
        <f>IF($B$1&lt;&gt;4,IF(InputDataA_GeneralAssumptions!$F$157="Automatic",NORMSDIST((LN($D$63)-BA60)/BA53),(1-BA61*BA7)*AZ62),"not target")</f>
        <v>#VALUE!</v>
      </c>
      <c r="BB62" s="22" t="e">
        <f>IF($B$1&lt;&gt;4,IF(InputDataA_GeneralAssumptions!$F$157="Automatic",NORMSDIST((LN($D$63)-BB60)/BB53),(1-BB61*BB7)*BA62),"not target")</f>
        <v>#VALUE!</v>
      </c>
      <c r="BC62" s="22" t="e">
        <f>IF($B$1&lt;&gt;4,IF(InputDataA_GeneralAssumptions!$F$157="Automatic",NORMSDIST((LN($D$63)-BC60)/BC53),(1-BC61*BC7)*BB62),"not target")</f>
        <v>#VALUE!</v>
      </c>
      <c r="BD62" s="22" t="e">
        <f>IF($B$1&lt;&gt;4,IF(InputDataA_GeneralAssumptions!$F$157="Automatic",NORMSDIST((LN($D$63)-BD60)/BD53),(1-BD61*BD7)*BC62),"not target")</f>
        <v>#VALUE!</v>
      </c>
      <c r="BE62" s="22" t="e">
        <f>IF($B$1&lt;&gt;4,IF(InputDataA_GeneralAssumptions!$F$157="Automatic",NORMSDIST((LN($D$63)-BE60)/BE53),(1-BE61*BE7)*BD62),"not target")</f>
        <v>#VALUE!</v>
      </c>
      <c r="BF62" s="22" t="e">
        <f>IF($B$1&lt;&gt;4,IF(InputDataA_GeneralAssumptions!$F$157="Automatic",NORMSDIST((LN($D$63)-BF60)/BF53),(1-BF61*BF7)*BE62),"not target")</f>
        <v>#VALUE!</v>
      </c>
      <c r="BG62" s="22" t="e">
        <f>IF($B$1&lt;&gt;4,IF(InputDataA_GeneralAssumptions!$F$157="Automatic",NORMSDIST((LN($D$63)-BG60)/BG53),(1-BG61*BG7)*BF62),"not target")</f>
        <v>#VALUE!</v>
      </c>
      <c r="BH62" s="22" t="e">
        <f>IF($B$1&lt;&gt;4,IF(InputDataA_GeneralAssumptions!$F$157="Automatic",NORMSDIST((LN($D$63)-BH60)/BH53),(1-BH61*BH7)*BG62),"not target")</f>
        <v>#VALUE!</v>
      </c>
      <c r="BI62" s="22" t="e">
        <f>IF($B$1&lt;&gt;4,IF(InputDataA_GeneralAssumptions!$F$157="Automatic",NORMSDIST((LN($D$63)-BI60)/BI53),(1-BI61*BI7)*BH62),"not target")</f>
        <v>#VALUE!</v>
      </c>
      <c r="BJ62" s="22" t="e">
        <f>IF($B$1&lt;&gt;4,IF(InputDataA_GeneralAssumptions!$F$157="Automatic",NORMSDIST((LN($D$63)-BJ60)/BJ53),(1-BJ61*BJ7)*BI62),"not target")</f>
        <v>#VALUE!</v>
      </c>
      <c r="BK62" s="22" t="e">
        <f>IF($B$1&lt;&gt;4,IF(InputDataA_GeneralAssumptions!$F$157="Automatic",NORMSDIST((LN($D$63)-BK60)/BK53),(1-BK61*BK7)*BJ62),"not target")</f>
        <v>#VALUE!</v>
      </c>
      <c r="BL62" s="22" t="e">
        <f>IF($B$1&lt;&gt;4,IF(InputDataA_GeneralAssumptions!$F$157="Automatic",NORMSDIST((LN($D$63)-BL60)/BL53),(1-BL61*BL7)*BK62),"not target")</f>
        <v>#VALUE!</v>
      </c>
      <c r="BM62" s="22" t="e">
        <f>IF($B$1&lt;&gt;4,IF(InputDataA_GeneralAssumptions!$F$157="Automatic",NORMSDIST((LN($D$63)-BM60)/BM53),(1-BM61*BM7)*BL62),"not target")</f>
        <v>#VALUE!</v>
      </c>
      <c r="BN62" s="22" t="e">
        <f>IF($B$1&lt;&gt;4,IF(InputDataA_GeneralAssumptions!$F$157="Automatic",NORMSDIST((LN($D$63)-BN60)/BN53),(1-BN61*BN7)*BM62),"not target")</f>
        <v>#VALUE!</v>
      </c>
      <c r="BO62" s="22" t="e">
        <f>IF($B$1&lt;&gt;4,IF(InputDataA_GeneralAssumptions!$F$157="Automatic",NORMSDIST((LN($D$63)-BO60)/BO53),(1-BO61*BO7)*BN62),"not target")</f>
        <v>#VALUE!</v>
      </c>
      <c r="BP62" s="22" t="e">
        <f>IF($B$1&lt;&gt;4,IF(InputDataA_GeneralAssumptions!$F$157="Automatic",NORMSDIST((LN($D$63)-BP60)/BP53),(1-BP61*BP7)*BO62),"not target")</f>
        <v>#VALUE!</v>
      </c>
      <c r="BQ62" s="22" t="e">
        <f>IF($B$1&lt;&gt;4,IF(InputDataA_GeneralAssumptions!$F$157="Automatic",NORMSDIST((LN($D$63)-BQ60)/BQ53),(1-BQ61*BQ7)*BP62),"not target")</f>
        <v>#VALUE!</v>
      </c>
      <c r="BR62" s="22" t="e">
        <f>IF($B$1&lt;&gt;4,IF(InputDataA_GeneralAssumptions!$F$157="Automatic",NORMSDIST((LN($D$63)-BR60)/BR53),(1-BR61*BR7)*BQ62),"not target")</f>
        <v>#VALUE!</v>
      </c>
      <c r="BS62" s="22" t="e">
        <f>IF($B$1&lt;&gt;4,IF(InputDataA_GeneralAssumptions!$F$157="Automatic",NORMSDIST((LN($D$63)-BS60)/BS53),(1-BS61*BS7)*BR62),"not target")</f>
        <v>#VALUE!</v>
      </c>
    </row>
    <row r="63" spans="1:71" s="336" customFormat="1">
      <c r="C63" s="627" t="s">
        <v>993</v>
      </c>
      <c r="D63" s="268">
        <v>1</v>
      </c>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row>
    <row r="64" spans="1:71" s="336" customFormat="1">
      <c r="A64" s="341"/>
      <c r="B64" s="328"/>
      <c r="C64" s="271" t="s">
        <v>712</v>
      </c>
    </row>
    <row r="65" spans="1:71" s="336" customFormat="1">
      <c r="A65" s="341"/>
      <c r="B65" s="328"/>
      <c r="C65" s="201" t="s">
        <v>710</v>
      </c>
      <c r="D65" s="45" t="s">
        <v>711</v>
      </c>
      <c r="E65" s="22">
        <f>IF($B$1=4,IF(InputDataA_GeneralAssumptions!$F$157="Automatic",(1/E53)*NORMDIST((LN($D$63)-E56)/E53,0,1,FALSE),E57*E17),IF(InputDataA_GeneralAssumptions!$F$157="Automatic",(1/E53)*NORMDIST((LN($D$63)-E60)/E53,0,1,FALSE),E61*E62))</f>
        <v>0.48784648869868125</v>
      </c>
      <c r="F65" s="22">
        <f>IF($B$1=4,IF(InputDataA_GeneralAssumptions!$F$157="Automatic",(1/F53)*NORMDIST((LN($D$63)-F56)/F53,0,1,FALSE),F57*F17),IF(InputDataA_GeneralAssumptions!$F$157="Automatic",(1/F53)*NORMDIST((LN($D$63)-F60)/F53,0,1,FALSE),F61*F62))</f>
        <v>0.4908629675133977</v>
      </c>
      <c r="G65" s="22">
        <f>IF($B$1=4,IF(InputDataA_GeneralAssumptions!$F$157="Automatic",(1/G53)*NORMDIST((LN($D$63)-G56)/G53,0,1,FALSE),G57*G17),IF(InputDataA_GeneralAssumptions!$F$157="Automatic",(1/G53)*NORMDIST((LN($D$63)-G60)/G53,0,1,FALSE),G61*G62))</f>
        <v>0.49333445418907679</v>
      </c>
      <c r="H65" s="22">
        <f>IF($B$1=4,IF(InputDataA_GeneralAssumptions!$F$157="Automatic",(1/H53)*NORMDIST((LN($D$63)-H56)/H53,0,1,FALSE),H57*H17),IF(InputDataA_GeneralAssumptions!$F$157="Automatic",(1/H53)*NORMDIST((LN($D$63)-H60)/H53,0,1,FALSE),H61*H62))</f>
        <v>0.49526811596466153</v>
      </c>
      <c r="I65" s="22">
        <f>IF($B$1=4,IF(InputDataA_GeneralAssumptions!$F$157="Automatic",(1/I53)*NORMDIST((LN($D$63)-I56)/I53,0,1,FALSE),I57*I17),IF(InputDataA_GeneralAssumptions!$F$157="Automatic",(1/I53)*NORMDIST((LN($D$63)-I60)/I53,0,1,FALSE),I61*I62))</f>
        <v>0.49666550441225832</v>
      </c>
      <c r="J65" s="22">
        <f>IF($B$1=4,IF(InputDataA_GeneralAssumptions!$F$157="Automatic",(1/J53)*NORMDIST((LN($D$63)-J56)/J53,0,1,FALSE),J57*J17),IF(InputDataA_GeneralAssumptions!$F$157="Automatic",(1/J53)*NORMDIST((LN($D$63)-J60)/J53,0,1,FALSE),J61*J62))</f>
        <v>0.49753409880678029</v>
      </c>
      <c r="K65" s="22">
        <f>IF($B$1=4,IF(InputDataA_GeneralAssumptions!$F$157="Automatic",(1/K53)*NORMDIST((LN($D$63)-K56)/K53,0,1,FALSE),K57*K17),IF(InputDataA_GeneralAssumptions!$F$157="Automatic",(1/K53)*NORMDIST((LN($D$63)-K60)/K53,0,1,FALSE),K61*K62))</f>
        <v>0.49788274664462989</v>
      </c>
      <c r="L65" s="22">
        <f>IF($B$1=4,IF(InputDataA_GeneralAssumptions!$F$157="Automatic",(1/L53)*NORMDIST((LN($D$63)-L56)/L53,0,1,FALSE),L57*L17),IF(InputDataA_GeneralAssumptions!$F$157="Automatic",(1/L53)*NORMDIST((LN($D$63)-L60)/L53,0,1,FALSE),L61*L62))</f>
        <v>0.49772157553952046</v>
      </c>
      <c r="M65" s="22">
        <f>IF($B$1=4,IF(InputDataA_GeneralAssumptions!$F$157="Automatic",(1/M53)*NORMDIST((LN($D$63)-M56)/M53,0,1,FALSE),M57*M17),IF(InputDataA_GeneralAssumptions!$F$157="Automatic",(1/M53)*NORMDIST((LN($D$63)-M60)/M53,0,1,FALSE),M61*M62))</f>
        <v>0.4970619033707584</v>
      </c>
      <c r="N65" s="22">
        <f>IF($B$1=4,IF(InputDataA_GeneralAssumptions!$F$157="Automatic",(1/N53)*NORMDIST((LN($D$63)-N56)/N53,0,1,FALSE),N57*N17),IF(InputDataA_GeneralAssumptions!$F$157="Automatic",(1/N53)*NORMDIST((LN($D$63)-N60)/N53,0,1,FALSE),N61*N62))</f>
        <v>0.49591726826049115</v>
      </c>
      <c r="O65" s="22">
        <f>IF($B$1=4,IF(InputDataA_GeneralAssumptions!$F$157="Automatic",(1/O53)*NORMDIST((LN($D$63)-O56)/O53,0,1,FALSE),O57*O17),IF(InputDataA_GeneralAssumptions!$F$157="Automatic",(1/O53)*NORMDIST((LN($D$63)-O60)/O53,0,1,FALSE),O61*O62))</f>
        <v>0.49430072716296175</v>
      </c>
      <c r="P65" s="22">
        <f>IF($B$1=4,IF(InputDataA_GeneralAssumptions!$F$157="Automatic",(1/P53)*NORMDIST((LN($D$63)-P56)/P53,0,1,FALSE),P57*P17),IF(InputDataA_GeneralAssumptions!$F$157="Automatic",(1/P53)*NORMDIST((LN($D$63)-P60)/P53,0,1,FALSE),P61*P62))</f>
        <v>0.49222844656848785</v>
      </c>
      <c r="Q65" s="22">
        <f>IF($B$1=4,IF(InputDataA_GeneralAssumptions!$F$157="Automatic",(1/Q53)*NORMDIST((LN($D$63)-Q56)/Q53,0,1,FALSE),Q57*Q17),IF(InputDataA_GeneralAssumptions!$F$157="Automatic",(1/Q53)*NORMDIST((LN($D$63)-Q60)/Q53,0,1,FALSE),Q61*Q62))</f>
        <v>0.48971660915907983</v>
      </c>
      <c r="R65" s="22">
        <f>IF($B$1=4,IF(InputDataA_GeneralAssumptions!$F$157="Automatic",(1/R53)*NORMDIST((LN($D$63)-R56)/R53,0,1,FALSE),R57*R17),IF(InputDataA_GeneralAssumptions!$F$157="Automatic",(1/R53)*NORMDIST((LN($D$63)-R60)/R53,0,1,FALSE),R61*R62))</f>
        <v>0.48678205181015333</v>
      </c>
      <c r="S65" s="22">
        <f>IF($B$1=4,IF(InputDataA_GeneralAssumptions!$F$157="Automatic",(1/S53)*NORMDIST((LN($D$63)-S56)/S53,0,1,FALSE),S57*S17),IF(InputDataA_GeneralAssumptions!$F$157="Automatic",(1/S53)*NORMDIST((LN($D$63)-S60)/S53,0,1,FALSE),S61*S62))</f>
        <v>0.48343929618816295</v>
      </c>
      <c r="T65" s="22">
        <f>IF($B$1=4,IF(InputDataA_GeneralAssumptions!$F$157="Automatic",(1/T53)*NORMDIST((LN($D$63)-T56)/T53,0,1,FALSE),T57*T17),IF(InputDataA_GeneralAssumptions!$F$157="Automatic",(1/T53)*NORMDIST((LN($D$63)-T60)/T53,0,1,FALSE),T61*T62))</f>
        <v>0.47970527782852951</v>
      </c>
      <c r="U65" s="22">
        <f>IF($B$1=4,IF(InputDataA_GeneralAssumptions!$F$157="Automatic",(1/U53)*NORMDIST((LN($D$63)-U56)/U53,0,1,FALSE),U57*U17),IF(InputDataA_GeneralAssumptions!$F$157="Automatic",(1/U53)*NORMDIST((LN($D$63)-U60)/U53,0,1,FALSE),U61*U62))</f>
        <v>0.47559740008993656</v>
      </c>
      <c r="V65" s="22">
        <f>IF($B$1=4,IF(InputDataA_GeneralAssumptions!$F$157="Automatic",(1/V53)*NORMDIST((LN($D$63)-V56)/V53,0,1,FALSE),V57*V17),IF(InputDataA_GeneralAssumptions!$F$157="Automatic",(1/V53)*NORMDIST((LN($D$63)-V60)/V53,0,1,FALSE),V61*V62))</f>
        <v>0.47113722211453479</v>
      </c>
      <c r="W65" s="22">
        <f>IF($B$1=4,IF(InputDataA_GeneralAssumptions!$F$157="Automatic",(1/W53)*NORMDIST((LN($D$63)-W56)/W53,0,1,FALSE),W57*W17),IF(InputDataA_GeneralAssumptions!$F$157="Automatic",(1/W53)*NORMDIST((LN($D$63)-W60)/W53,0,1,FALSE),W61*W62))</f>
        <v>0.46633960817937453</v>
      </c>
      <c r="X65" s="22">
        <f>IF($B$1=4,IF(InputDataA_GeneralAssumptions!$F$157="Automatic",(1/X53)*NORMDIST((LN($D$63)-X56)/X53,0,1,FALSE),X57*X17),IF(InputDataA_GeneralAssumptions!$F$157="Automatic",(1/X53)*NORMDIST((LN($D$63)-X60)/X53,0,1,FALSE),X61*X62))</f>
        <v>0.46122284028598121</v>
      </c>
      <c r="Y65" s="22">
        <f>IF($B$1=4,IF(InputDataA_GeneralAssumptions!$F$157="Automatic",(1/Y53)*NORMDIST((LN($D$63)-Y56)/Y53,0,1,FALSE),Y57*Y17),IF(InputDataA_GeneralAssumptions!$F$157="Automatic",(1/Y53)*NORMDIST((LN($D$63)-Y60)/Y53,0,1,FALSE),Y61*Y62))</f>
        <v>0.45580989112969689</v>
      </c>
      <c r="Z65" s="22">
        <f>IF($B$1=4,IF(InputDataA_GeneralAssumptions!$F$157="Automatic",(1/Z53)*NORMDIST((LN($D$63)-Z56)/Z53,0,1,FALSE),Z57*Z17),IF(InputDataA_GeneralAssumptions!$F$157="Automatic",(1/Z53)*NORMDIST((LN($D$63)-Z60)/Z53,0,1,FALSE),Z61*Z62))</f>
        <v>0.45011996250955433</v>
      </c>
      <c r="AA65" s="22">
        <f>IF($B$1=4,IF(InputDataA_GeneralAssumptions!$F$157="Automatic",(1/AA53)*NORMDIST((LN($D$63)-AA56)/AA53,0,1,FALSE),AA57*AA17),IF(InputDataA_GeneralAssumptions!$F$157="Automatic",(1/AA53)*NORMDIST((LN($D$63)-AA60)/AA53,0,1,FALSE),AA61*AA62))</f>
        <v>0.4441672157260671</v>
      </c>
      <c r="AB65" s="22">
        <f>IF($B$1=4,IF(InputDataA_GeneralAssumptions!$F$157="Automatic",(1/AB53)*NORMDIST((LN($D$63)-AB56)/AB53,0,1,FALSE),AB57*AB17),IF(InputDataA_GeneralAssumptions!$F$157="Automatic",(1/AB53)*NORMDIST((LN($D$63)-AB60)/AB53,0,1,FALSE),AB61*AB62))</f>
        <v>0.43797523280743766</v>
      </c>
      <c r="AC65" s="22">
        <f>IF($B$1=4,IF(InputDataA_GeneralAssumptions!$F$157="Automatic",(1/AC53)*NORMDIST((LN($D$63)-AC56)/AC53,0,1,FALSE),AC57*AC17),IF(InputDataA_GeneralAssumptions!$F$157="Automatic",(1/AC53)*NORMDIST((LN($D$63)-AC60)/AC53,0,1,FALSE),AC61*AC62))</f>
        <v>0.43155751798597108</v>
      </c>
      <c r="AD65" s="22">
        <f>IF($B$1=4,IF(InputDataA_GeneralAssumptions!$F$157="Automatic",(1/AD53)*NORMDIST((LN($D$63)-AD56)/AD53,0,1,FALSE),AD57*AD17),IF(InputDataA_GeneralAssumptions!$F$157="Automatic",(1/AD53)*NORMDIST((LN($D$63)-AD60)/AD53,0,1,FALSE),AD61*AD62))</f>
        <v>0.42493770129134079</v>
      </c>
      <c r="AE65" s="22">
        <f>IF($B$1=4,IF(InputDataA_GeneralAssumptions!$F$157="Automatic",(1/AE53)*NORMDIST((LN($D$63)-AE56)/AE53,0,1,FALSE),AE57*AE17),IF(InputDataA_GeneralAssumptions!$F$157="Automatic",(1/AE53)*NORMDIST((LN($D$63)-AE60)/AE53,0,1,FALSE),AE61*AE62))</f>
        <v>0.41812846624766337</v>
      </c>
      <c r="AF65" s="22">
        <f>IF($B$1=4,IF(InputDataA_GeneralAssumptions!$F$157="Automatic",(1/AF53)*NORMDIST((LN($D$63)-AF56)/AF53,0,1,FALSE),AF57*AF17),IF(InputDataA_GeneralAssumptions!$F$157="Automatic",(1/AF53)*NORMDIST((LN($D$63)-AF60)/AF53,0,1,FALSE),AF61*AF62))</f>
        <v>0.41114740845277431</v>
      </c>
      <c r="AG65" s="22">
        <f>IF($B$1=4,IF(InputDataA_GeneralAssumptions!$F$157="Automatic",(1/AG53)*NORMDIST((LN($D$63)-AG56)/AG53,0,1,FALSE),AG57*AG17),IF(InputDataA_GeneralAssumptions!$F$157="Automatic",(1/AG53)*NORMDIST((LN($D$63)-AG60)/AG53,0,1,FALSE),AG61*AG62))</f>
        <v>0.40402372269428599</v>
      </c>
      <c r="AH65" s="22">
        <f>IF($B$1=4,IF(InputDataA_GeneralAssumptions!$F$157="Automatic",(1/AH53)*NORMDIST((LN($D$63)-AH56)/AH53,0,1,FALSE),AH57*AH17),IF(InputDataA_GeneralAssumptions!$F$157="Automatic",(1/AH53)*NORMDIST((LN($D$63)-AH60)/AH53,0,1,FALSE),AH61*AH62))</f>
        <v>0.39677505528369839</v>
      </c>
      <c r="AI65" s="22" t="e">
        <f>IF($B$1=4,IF(InputDataA_GeneralAssumptions!$F$157="Automatic",(1/AI53)*NORMDIST((LN($D$63)-AI56)/AI53,0,1,FALSE),AI57*AI17),IF(InputDataA_GeneralAssumptions!$F$157="Automatic",(1/AI53)*NORMDIST((LN($D$63)-AI60)/AI53,0,1,FALSE),AI61*AI62))</f>
        <v>#VALUE!</v>
      </c>
      <c r="AJ65" s="22" t="e">
        <f>IF($B$1=4,IF(InputDataA_GeneralAssumptions!$F$157="Automatic",(1/AJ53)*NORMDIST((LN($D$63)-AJ56)/AJ53,0,1,FALSE),AJ57*AJ17),IF(InputDataA_GeneralAssumptions!$F$157="Automatic",(1/AJ53)*NORMDIST((LN($D$63)-AJ60)/AJ53,0,1,FALSE),AJ61*AJ62))</f>
        <v>#VALUE!</v>
      </c>
      <c r="AK65" s="22" t="e">
        <f>IF($B$1=4,IF(InputDataA_GeneralAssumptions!$F$157="Automatic",(1/AK53)*NORMDIST((LN($D$63)-AK56)/AK53,0,1,FALSE),AK57*AK17),IF(InputDataA_GeneralAssumptions!$F$157="Automatic",(1/AK53)*NORMDIST((LN($D$63)-AK60)/AK53,0,1,FALSE),AK61*AK62))</f>
        <v>#VALUE!</v>
      </c>
      <c r="AL65" s="22" t="e">
        <f>IF($B$1=4,IF(InputDataA_GeneralAssumptions!$F$157="Automatic",(1/AL53)*NORMDIST((LN($D$63)-AL56)/AL53,0,1,FALSE),AL57*AL17),IF(InputDataA_GeneralAssumptions!$F$157="Automatic",(1/AL53)*NORMDIST((LN($D$63)-AL60)/AL53,0,1,FALSE),AL61*AL62))</f>
        <v>#VALUE!</v>
      </c>
      <c r="AM65" s="22" t="e">
        <f>IF($B$1=4,IF(InputDataA_GeneralAssumptions!$F$157="Automatic",(1/AM53)*NORMDIST((LN($D$63)-AM56)/AM53,0,1,FALSE),AM57*AM17),IF(InputDataA_GeneralAssumptions!$F$157="Automatic",(1/AM53)*NORMDIST((LN($D$63)-AM60)/AM53,0,1,FALSE),AM61*AM62))</f>
        <v>#VALUE!</v>
      </c>
      <c r="AN65" s="22" t="e">
        <f>IF($B$1=4,IF(InputDataA_GeneralAssumptions!$F$157="Automatic",(1/AN53)*NORMDIST((LN($D$63)-AN56)/AN53,0,1,FALSE),AN57*AN17),IF(InputDataA_GeneralAssumptions!$F$157="Automatic",(1/AN53)*NORMDIST((LN($D$63)-AN60)/AN53,0,1,FALSE),AN61*AN62))</f>
        <v>#VALUE!</v>
      </c>
      <c r="AO65" s="22" t="e">
        <f>IF($B$1=4,IF(InputDataA_GeneralAssumptions!$F$157="Automatic",(1/AO53)*NORMDIST((LN($D$63)-AO56)/AO53,0,1,FALSE),AO57*AO17),IF(InputDataA_GeneralAssumptions!$F$157="Automatic",(1/AO53)*NORMDIST((LN($D$63)-AO60)/AO53,0,1,FALSE),AO61*AO62))</f>
        <v>#VALUE!</v>
      </c>
      <c r="AP65" s="22" t="e">
        <f>IF($B$1=4,IF(InputDataA_GeneralAssumptions!$F$157="Automatic",(1/AP53)*NORMDIST((LN($D$63)-AP56)/AP53,0,1,FALSE),AP57*AP17),IF(InputDataA_GeneralAssumptions!$F$157="Automatic",(1/AP53)*NORMDIST((LN($D$63)-AP60)/AP53,0,1,FALSE),AP61*AP62))</f>
        <v>#VALUE!</v>
      </c>
      <c r="AQ65" s="22" t="e">
        <f>IF($B$1=4,IF(InputDataA_GeneralAssumptions!$F$157="Automatic",(1/AQ53)*NORMDIST((LN($D$63)-AQ56)/AQ53,0,1,FALSE),AQ57*AQ17),IF(InputDataA_GeneralAssumptions!$F$157="Automatic",(1/AQ53)*NORMDIST((LN($D$63)-AQ60)/AQ53,0,1,FALSE),AQ61*AQ62))</f>
        <v>#VALUE!</v>
      </c>
      <c r="AR65" s="22" t="e">
        <f>IF($B$1=4,IF(InputDataA_GeneralAssumptions!$F$157="Automatic",(1/AR53)*NORMDIST((LN($D$63)-AR56)/AR53,0,1,FALSE),AR57*AR17),IF(InputDataA_GeneralAssumptions!$F$157="Automatic",(1/AR53)*NORMDIST((LN($D$63)-AR60)/AR53,0,1,FALSE),AR61*AR62))</f>
        <v>#VALUE!</v>
      </c>
      <c r="AS65" s="22" t="e">
        <f>IF($B$1=4,IF(InputDataA_GeneralAssumptions!$F$157="Automatic",(1/AS53)*NORMDIST((LN($D$63)-AS56)/AS53,0,1,FALSE),AS57*AS17),IF(InputDataA_GeneralAssumptions!$F$157="Automatic",(1/AS53)*NORMDIST((LN($D$63)-AS60)/AS53,0,1,FALSE),AS61*AS62))</f>
        <v>#VALUE!</v>
      </c>
      <c r="AT65" s="22" t="e">
        <f>IF($B$1=4,IF(InputDataA_GeneralAssumptions!$F$157="Automatic",(1/AT53)*NORMDIST((LN($D$63)-AT56)/AT53,0,1,FALSE),AT57*AT17),IF(InputDataA_GeneralAssumptions!$F$157="Automatic",(1/AT53)*NORMDIST((LN($D$63)-AT60)/AT53,0,1,FALSE),AT61*AT62))</f>
        <v>#VALUE!</v>
      </c>
      <c r="AU65" s="22" t="e">
        <f>IF($B$1=4,IF(InputDataA_GeneralAssumptions!$F$157="Automatic",(1/AU53)*NORMDIST((LN($D$63)-AU56)/AU53,0,1,FALSE),AU57*AU17),IF(InputDataA_GeneralAssumptions!$F$157="Automatic",(1/AU53)*NORMDIST((LN($D$63)-AU60)/AU53,0,1,FALSE),AU61*AU62))</f>
        <v>#VALUE!</v>
      </c>
      <c r="AV65" s="22" t="e">
        <f>IF($B$1=4,IF(InputDataA_GeneralAssumptions!$F$157="Automatic",(1/AV53)*NORMDIST((LN($D$63)-AV56)/AV53,0,1,FALSE),AV57*AV17),IF(InputDataA_GeneralAssumptions!$F$157="Automatic",(1/AV53)*NORMDIST((LN($D$63)-AV60)/AV53,0,1,FALSE),AV61*AV62))</f>
        <v>#VALUE!</v>
      </c>
      <c r="AW65" s="22" t="e">
        <f>IF($B$1=4,IF(InputDataA_GeneralAssumptions!$F$157="Automatic",(1/AW53)*NORMDIST((LN($D$63)-AW56)/AW53,0,1,FALSE),AW57*AW17),IF(InputDataA_GeneralAssumptions!$F$157="Automatic",(1/AW53)*NORMDIST((LN($D$63)-AW60)/AW53,0,1,FALSE),AW61*AW62))</f>
        <v>#VALUE!</v>
      </c>
      <c r="AX65" s="22" t="e">
        <f>IF($B$1=4,IF(InputDataA_GeneralAssumptions!$F$157="Automatic",(1/AX53)*NORMDIST((LN($D$63)-AX56)/AX53,0,1,FALSE),AX57*AX17),IF(InputDataA_GeneralAssumptions!$F$157="Automatic",(1/AX53)*NORMDIST((LN($D$63)-AX60)/AX53,0,1,FALSE),AX61*AX62))</f>
        <v>#VALUE!</v>
      </c>
      <c r="AY65" s="22" t="e">
        <f>IF($B$1=4,IF(InputDataA_GeneralAssumptions!$F$157="Automatic",(1/AY53)*NORMDIST((LN($D$63)-AY56)/AY53,0,1,FALSE),AY57*AY17),IF(InputDataA_GeneralAssumptions!$F$157="Automatic",(1/AY53)*NORMDIST((LN($D$63)-AY60)/AY53,0,1,FALSE),AY61*AY62))</f>
        <v>#VALUE!</v>
      </c>
      <c r="AZ65" s="22" t="e">
        <f>IF($B$1=4,IF(InputDataA_GeneralAssumptions!$F$157="Automatic",(1/AZ53)*NORMDIST((LN($D$63)-AZ56)/AZ53,0,1,FALSE),AZ57*AZ17),IF(InputDataA_GeneralAssumptions!$F$157="Automatic",(1/AZ53)*NORMDIST((LN($D$63)-AZ60)/AZ53,0,1,FALSE),AZ61*AZ62))</f>
        <v>#VALUE!</v>
      </c>
      <c r="BA65" s="22" t="e">
        <f>IF($B$1=4,IF(InputDataA_GeneralAssumptions!$F$157="Automatic",(1/BA53)*NORMDIST((LN($D$63)-BA56)/BA53,0,1,FALSE),BA57*BA17),IF(InputDataA_GeneralAssumptions!$F$157="Automatic",(1/BA53)*NORMDIST((LN($D$63)-BA60)/BA53,0,1,FALSE),BA61*BA62))</f>
        <v>#VALUE!</v>
      </c>
      <c r="BB65" s="22" t="e">
        <f>IF($B$1=4,IF(InputDataA_GeneralAssumptions!$F$157="Automatic",(1/BB53)*NORMDIST((LN($D$63)-BB56)/BB53,0,1,FALSE),BB57*BB17),IF(InputDataA_GeneralAssumptions!$F$157="Automatic",(1/BB53)*NORMDIST((LN($D$63)-BB60)/BB53,0,1,FALSE),BB61*BB62))</f>
        <v>#VALUE!</v>
      </c>
      <c r="BC65" s="22" t="e">
        <f>IF($B$1=4,IF(InputDataA_GeneralAssumptions!$F$157="Automatic",(1/BC53)*NORMDIST((LN($D$63)-BC56)/BC53,0,1,FALSE),BC57*BC17),IF(InputDataA_GeneralAssumptions!$F$157="Automatic",(1/BC53)*NORMDIST((LN($D$63)-BC60)/BC53,0,1,FALSE),BC61*BC62))</f>
        <v>#VALUE!</v>
      </c>
      <c r="BD65" s="22" t="e">
        <f>IF($B$1=4,IF(InputDataA_GeneralAssumptions!$F$157="Automatic",(1/BD53)*NORMDIST((LN($D$63)-BD56)/BD53,0,1,FALSE),BD57*BD17),IF(InputDataA_GeneralAssumptions!$F$157="Automatic",(1/BD53)*NORMDIST((LN($D$63)-BD60)/BD53,0,1,FALSE),BD61*BD62))</f>
        <v>#VALUE!</v>
      </c>
      <c r="BE65" s="22" t="e">
        <f>IF($B$1=4,IF(InputDataA_GeneralAssumptions!$F$157="Automatic",(1/BE53)*NORMDIST((LN($D$63)-BE56)/BE53,0,1,FALSE),BE57*BE17),IF(InputDataA_GeneralAssumptions!$F$157="Automatic",(1/BE53)*NORMDIST((LN($D$63)-BE60)/BE53,0,1,FALSE),BE61*BE62))</f>
        <v>#VALUE!</v>
      </c>
      <c r="BF65" s="22" t="e">
        <f>IF($B$1=4,IF(InputDataA_GeneralAssumptions!$F$157="Automatic",(1/BF53)*NORMDIST((LN($D$63)-BF56)/BF53,0,1,FALSE),BF57*BF17),IF(InputDataA_GeneralAssumptions!$F$157="Automatic",(1/BF53)*NORMDIST((LN($D$63)-BF60)/BF53,0,1,FALSE),BF61*BF62))</f>
        <v>#VALUE!</v>
      </c>
      <c r="BG65" s="22" t="e">
        <f>IF($B$1=4,IF(InputDataA_GeneralAssumptions!$F$157="Automatic",(1/BG53)*NORMDIST((LN($D$63)-BG56)/BG53,0,1,FALSE),BG57*BG17),IF(InputDataA_GeneralAssumptions!$F$157="Automatic",(1/BG53)*NORMDIST((LN($D$63)-BG60)/BG53,0,1,FALSE),BG61*BG62))</f>
        <v>#VALUE!</v>
      </c>
      <c r="BH65" s="22" t="e">
        <f>IF($B$1=4,IF(InputDataA_GeneralAssumptions!$F$157="Automatic",(1/BH53)*NORMDIST((LN($D$63)-BH56)/BH53,0,1,FALSE),BH57*BH17),IF(InputDataA_GeneralAssumptions!$F$157="Automatic",(1/BH53)*NORMDIST((LN($D$63)-BH60)/BH53,0,1,FALSE),BH61*BH62))</f>
        <v>#VALUE!</v>
      </c>
      <c r="BI65" s="22" t="e">
        <f>IF($B$1=4,IF(InputDataA_GeneralAssumptions!$F$157="Automatic",(1/BI53)*NORMDIST((LN($D$63)-BI56)/BI53,0,1,FALSE),BI57*BI17),IF(InputDataA_GeneralAssumptions!$F$157="Automatic",(1/BI53)*NORMDIST((LN($D$63)-BI60)/BI53,0,1,FALSE),BI61*BI62))</f>
        <v>#VALUE!</v>
      </c>
      <c r="BJ65" s="22" t="e">
        <f>IF($B$1=4,IF(InputDataA_GeneralAssumptions!$F$157="Automatic",(1/BJ53)*NORMDIST((LN($D$63)-BJ56)/BJ53,0,1,FALSE),BJ57*BJ17),IF(InputDataA_GeneralAssumptions!$F$157="Automatic",(1/BJ53)*NORMDIST((LN($D$63)-BJ60)/BJ53,0,1,FALSE),BJ61*BJ62))</f>
        <v>#VALUE!</v>
      </c>
      <c r="BK65" s="22" t="e">
        <f>IF($B$1=4,IF(InputDataA_GeneralAssumptions!$F$157="Automatic",(1/BK53)*NORMDIST((LN($D$63)-BK56)/BK53,0,1,FALSE),BK57*BK17),IF(InputDataA_GeneralAssumptions!$F$157="Automatic",(1/BK53)*NORMDIST((LN($D$63)-BK60)/BK53,0,1,FALSE),BK61*BK62))</f>
        <v>#VALUE!</v>
      </c>
      <c r="BL65" s="22" t="e">
        <f>IF($B$1=4,IF(InputDataA_GeneralAssumptions!$F$157="Automatic",(1/BL53)*NORMDIST((LN($D$63)-BL56)/BL53,0,1,FALSE),BL57*BL17),IF(InputDataA_GeneralAssumptions!$F$157="Automatic",(1/BL53)*NORMDIST((LN($D$63)-BL60)/BL53,0,1,FALSE),BL61*BL62))</f>
        <v>#VALUE!</v>
      </c>
      <c r="BM65" s="22" t="e">
        <f>IF($B$1=4,IF(InputDataA_GeneralAssumptions!$F$157="Automatic",(1/BM53)*NORMDIST((LN($D$63)-BM56)/BM53,0,1,FALSE),BM57*BM17),IF(InputDataA_GeneralAssumptions!$F$157="Automatic",(1/BM53)*NORMDIST((LN($D$63)-BM60)/BM53,0,1,FALSE),BM61*BM62))</f>
        <v>#VALUE!</v>
      </c>
      <c r="BN65" s="22" t="e">
        <f>IF($B$1=4,IF(InputDataA_GeneralAssumptions!$F$157="Automatic",(1/BN53)*NORMDIST((LN($D$63)-BN56)/BN53,0,1,FALSE),BN57*BN17),IF(InputDataA_GeneralAssumptions!$F$157="Automatic",(1/BN53)*NORMDIST((LN($D$63)-BN60)/BN53,0,1,FALSE),BN61*BN62))</f>
        <v>#VALUE!</v>
      </c>
      <c r="BO65" s="22" t="e">
        <f>IF($B$1=4,IF(InputDataA_GeneralAssumptions!$F$157="Automatic",(1/BO53)*NORMDIST((LN($D$63)-BO56)/BO53,0,1,FALSE),BO57*BO17),IF(InputDataA_GeneralAssumptions!$F$157="Automatic",(1/BO53)*NORMDIST((LN($D$63)-BO60)/BO53,0,1,FALSE),BO61*BO62))</f>
        <v>#VALUE!</v>
      </c>
      <c r="BP65" s="22" t="e">
        <f>IF($B$1=4,IF(InputDataA_GeneralAssumptions!$F$157="Automatic",(1/BP53)*NORMDIST((LN($D$63)-BP56)/BP53,0,1,FALSE),BP57*BP17),IF(InputDataA_GeneralAssumptions!$F$157="Automatic",(1/BP53)*NORMDIST((LN($D$63)-BP60)/BP53,0,1,FALSE),BP61*BP62))</f>
        <v>#VALUE!</v>
      </c>
      <c r="BQ65" s="22" t="e">
        <f>IF($B$1=4,IF(InputDataA_GeneralAssumptions!$F$157="Automatic",(1/BQ53)*NORMDIST((LN($D$63)-BQ56)/BQ53,0,1,FALSE),BQ57*BQ17),IF(InputDataA_GeneralAssumptions!$F$157="Automatic",(1/BQ53)*NORMDIST((LN($D$63)-BQ60)/BQ53,0,1,FALSE),BQ61*BQ62))</f>
        <v>#VALUE!</v>
      </c>
      <c r="BR65" s="22" t="e">
        <f>IF($B$1=4,IF(InputDataA_GeneralAssumptions!$F$157="Automatic",(1/BR53)*NORMDIST((LN($D$63)-BR56)/BR53,0,1,FALSE),BR57*BR17),IF(InputDataA_GeneralAssumptions!$F$157="Automatic",(1/BR53)*NORMDIST((LN($D$63)-BR60)/BR53,0,1,FALSE),BR61*BR62))</f>
        <v>#VALUE!</v>
      </c>
      <c r="BS65" s="22" t="e">
        <f>IF($B$1=4,IF(InputDataA_GeneralAssumptions!$F$157="Automatic",(1/BS53)*NORMDIST((LN($D$63)-BS56)/BS53,0,1,FALSE),BS57*BS17),IF(InputDataA_GeneralAssumptions!$F$157="Automatic",(1/BS53)*NORMDIST((LN($D$63)-BS60)/BS53,0,1,FALSE),BS61*BS62))</f>
        <v>#VALUE!</v>
      </c>
    </row>
    <row r="66" spans="1:71" s="336" customFormat="1">
      <c r="A66" s="341"/>
      <c r="C66" s="201" t="s">
        <v>990</v>
      </c>
      <c r="D66" s="45"/>
      <c r="E66" s="22"/>
      <c r="F66" s="22">
        <f>InputDataA_GeneralAssumptions!J183</f>
        <v>0</v>
      </c>
      <c r="G66" s="22">
        <f>InputDataA_GeneralAssumptions!K183</f>
        <v>0</v>
      </c>
      <c r="H66" s="22">
        <f>InputDataA_GeneralAssumptions!L183</f>
        <v>0</v>
      </c>
      <c r="I66" s="22">
        <f>InputDataA_GeneralAssumptions!M183</f>
        <v>0</v>
      </c>
      <c r="J66" s="22">
        <f>InputDataA_GeneralAssumptions!N183</f>
        <v>0</v>
      </c>
      <c r="K66" s="22">
        <f>InputDataA_GeneralAssumptions!O183</f>
        <v>0</v>
      </c>
      <c r="L66" s="22">
        <f>InputDataA_GeneralAssumptions!P183</f>
        <v>0</v>
      </c>
      <c r="M66" s="22">
        <f>InputDataA_GeneralAssumptions!Q183</f>
        <v>0</v>
      </c>
      <c r="N66" s="22">
        <f>InputDataA_GeneralAssumptions!R183</f>
        <v>0</v>
      </c>
      <c r="O66" s="22">
        <f>InputDataA_GeneralAssumptions!S183</f>
        <v>0</v>
      </c>
      <c r="P66" s="22">
        <f>InputDataA_GeneralAssumptions!T183</f>
        <v>0</v>
      </c>
      <c r="Q66" s="22">
        <f>InputDataA_GeneralAssumptions!U183</f>
        <v>0</v>
      </c>
      <c r="R66" s="22">
        <f>InputDataA_GeneralAssumptions!V183</f>
        <v>0</v>
      </c>
      <c r="S66" s="22">
        <f>InputDataA_GeneralAssumptions!W183</f>
        <v>0</v>
      </c>
      <c r="T66" s="22">
        <f>InputDataA_GeneralAssumptions!X183</f>
        <v>0</v>
      </c>
      <c r="U66" s="22">
        <f>InputDataA_GeneralAssumptions!Y183</f>
        <v>0</v>
      </c>
      <c r="V66" s="22">
        <f>InputDataA_GeneralAssumptions!Z183</f>
        <v>0</v>
      </c>
      <c r="W66" s="22">
        <f>InputDataA_GeneralAssumptions!AA183</f>
        <v>0</v>
      </c>
      <c r="X66" s="22">
        <f>InputDataA_GeneralAssumptions!AB183</f>
        <v>0</v>
      </c>
      <c r="Y66" s="22">
        <f>InputDataA_GeneralAssumptions!AC183</f>
        <v>0</v>
      </c>
      <c r="Z66" s="22">
        <f>InputDataA_GeneralAssumptions!AD183</f>
        <v>0</v>
      </c>
      <c r="AA66" s="22">
        <f>InputDataA_GeneralAssumptions!AE183</f>
        <v>0</v>
      </c>
      <c r="AB66" s="22">
        <f>InputDataA_GeneralAssumptions!AF183</f>
        <v>0</v>
      </c>
      <c r="AC66" s="22">
        <f>InputDataA_GeneralAssumptions!AG183</f>
        <v>0</v>
      </c>
      <c r="AD66" s="22">
        <f>InputDataA_GeneralAssumptions!AH183</f>
        <v>0</v>
      </c>
      <c r="AE66" s="22">
        <f>InputDataA_GeneralAssumptions!AI183</f>
        <v>0</v>
      </c>
      <c r="AF66" s="22">
        <f>InputDataA_GeneralAssumptions!AJ183</f>
        <v>0</v>
      </c>
      <c r="AG66" s="22">
        <f>InputDataA_GeneralAssumptions!AK183</f>
        <v>0</v>
      </c>
      <c r="AH66" s="22">
        <f>InputDataA_GeneralAssumptions!AL183</f>
        <v>0</v>
      </c>
      <c r="AI66" s="22">
        <f>InputDataA_GeneralAssumptions!AM183</f>
        <v>0</v>
      </c>
      <c r="AJ66" s="22">
        <f>InputDataA_GeneralAssumptions!AN183</f>
        <v>0</v>
      </c>
      <c r="AK66" s="22">
        <f>InputDataA_GeneralAssumptions!AO183</f>
        <v>0</v>
      </c>
      <c r="AL66" s="22">
        <f>InputDataA_GeneralAssumptions!AP183</f>
        <v>0</v>
      </c>
      <c r="AM66" s="22">
        <f>InputDataA_GeneralAssumptions!AQ183</f>
        <v>0</v>
      </c>
      <c r="AN66" s="22">
        <f>InputDataA_GeneralAssumptions!AS183</f>
        <v>0</v>
      </c>
      <c r="AO66" s="22">
        <f>InputDataA_GeneralAssumptions!AT183</f>
        <v>0</v>
      </c>
      <c r="AP66" s="22">
        <f>InputDataA_GeneralAssumptions!AU183</f>
        <v>0</v>
      </c>
      <c r="AQ66" s="22">
        <f>InputDataA_GeneralAssumptions!AV183</f>
        <v>0</v>
      </c>
      <c r="AR66" s="22">
        <f>InputDataA_GeneralAssumptions!AW183</f>
        <v>0</v>
      </c>
      <c r="AS66" s="22">
        <f>InputDataA_GeneralAssumptions!AX183</f>
        <v>0</v>
      </c>
      <c r="AT66" s="22">
        <f>InputDataA_GeneralAssumptions!AY183</f>
        <v>0</v>
      </c>
      <c r="AU66" s="22">
        <f>InputDataA_GeneralAssumptions!AZ183</f>
        <v>0</v>
      </c>
      <c r="AV66" s="22">
        <f>InputDataA_GeneralAssumptions!BA183</f>
        <v>0</v>
      </c>
      <c r="AW66" s="22">
        <f>InputDataA_GeneralAssumptions!BB183</f>
        <v>0</v>
      </c>
      <c r="AX66" s="22">
        <f>InputDataA_GeneralAssumptions!BC183</f>
        <v>0</v>
      </c>
      <c r="AY66" s="22">
        <f>InputDataA_GeneralAssumptions!BD183</f>
        <v>0</v>
      </c>
      <c r="AZ66" s="22">
        <f>InputDataA_GeneralAssumptions!BE183</f>
        <v>0</v>
      </c>
      <c r="BA66" s="22">
        <f>InputDataA_GeneralAssumptions!BF183</f>
        <v>0</v>
      </c>
      <c r="BB66" s="22">
        <f>InputDataA_GeneralAssumptions!BG183</f>
        <v>0</v>
      </c>
      <c r="BC66" s="22">
        <f>InputDataA_GeneralAssumptions!BH183</f>
        <v>0</v>
      </c>
      <c r="BD66" s="22">
        <f>InputDataA_GeneralAssumptions!BI183</f>
        <v>0</v>
      </c>
      <c r="BE66" s="22">
        <f>InputDataA_GeneralAssumptions!BJ183</f>
        <v>0</v>
      </c>
      <c r="BF66" s="22">
        <f>InputDataA_GeneralAssumptions!BK183</f>
        <v>0</v>
      </c>
      <c r="BG66" s="22">
        <f>InputDataA_GeneralAssumptions!BL183</f>
        <v>0</v>
      </c>
      <c r="BH66" s="22">
        <f>InputDataA_GeneralAssumptions!BM183</f>
        <v>0</v>
      </c>
      <c r="BI66" s="22">
        <f>InputDataA_GeneralAssumptions!BN183</f>
        <v>0</v>
      </c>
      <c r="BJ66" s="22">
        <f>InputDataA_GeneralAssumptions!BO183</f>
        <v>0</v>
      </c>
      <c r="BK66" s="22">
        <f>InputDataA_GeneralAssumptions!BP183</f>
        <v>0</v>
      </c>
      <c r="BL66" s="22">
        <f>InputDataA_GeneralAssumptions!BQ183</f>
        <v>0</v>
      </c>
      <c r="BM66" s="22">
        <f>InputDataA_GeneralAssumptions!BR183</f>
        <v>0</v>
      </c>
      <c r="BN66" s="22">
        <f>InputDataA_GeneralAssumptions!BS183</f>
        <v>0</v>
      </c>
      <c r="BO66" s="22">
        <f>InputDataA_GeneralAssumptions!BT183</f>
        <v>0</v>
      </c>
      <c r="BP66" s="22">
        <f>InputDataA_GeneralAssumptions!BU183</f>
        <v>0</v>
      </c>
      <c r="BQ66" s="22">
        <f>InputDataA_GeneralAssumptions!BV183</f>
        <v>0</v>
      </c>
      <c r="BR66" s="22">
        <f>InputDataA_GeneralAssumptions!BW183</f>
        <v>0</v>
      </c>
      <c r="BS66" s="22">
        <f>InputDataA_GeneralAssumptions!BX183</f>
        <v>0</v>
      </c>
    </row>
    <row r="67" spans="1:71" s="336" customFormat="1">
      <c r="A67" s="341"/>
      <c r="C67" s="201" t="s">
        <v>991</v>
      </c>
      <c r="D67" s="45"/>
      <c r="E67" s="22"/>
      <c r="F67" s="22">
        <f t="shared" ref="F67:BQ67" si="454">F7+F66</f>
        <v>-2.6308955398381739E-2</v>
      </c>
      <c r="G67" s="22">
        <f t="shared" si="454"/>
        <v>-2.6109039745094265E-2</v>
      </c>
      <c r="H67" s="22">
        <f t="shared" si="454"/>
        <v>-2.5955025900572526E-2</v>
      </c>
      <c r="I67" s="22">
        <f t="shared" si="454"/>
        <v>-2.5763123623524731E-2</v>
      </c>
      <c r="J67" s="22">
        <f t="shared" si="454"/>
        <v>-2.5575326919555663E-2</v>
      </c>
      <c r="K67" s="22">
        <f t="shared" si="454"/>
        <v>-2.5391467785352839E-2</v>
      </c>
      <c r="L67" s="22">
        <f t="shared" si="454"/>
        <v>-2.5211386392412383E-2</v>
      </c>
      <c r="M67" s="22">
        <f t="shared" si="454"/>
        <v>-2.5034930576226078E-2</v>
      </c>
      <c r="N67" s="22">
        <f t="shared" si="454"/>
        <v>-2.484214232971993E-2</v>
      </c>
      <c r="O67" s="22">
        <f t="shared" si="454"/>
        <v>-2.4672787094199067E-2</v>
      </c>
      <c r="P67" s="22">
        <f t="shared" si="454"/>
        <v>-2.4487085269035869E-2</v>
      </c>
      <c r="Q67" s="22">
        <f t="shared" si="454"/>
        <v>-2.4304843275826382E-2</v>
      </c>
      <c r="R67" s="22">
        <f t="shared" si="454"/>
        <v>-2.4125916292174532E-2</v>
      </c>
      <c r="S67" s="22">
        <f t="shared" si="454"/>
        <v>-2.3969340727909572E-2</v>
      </c>
      <c r="T67" s="22">
        <f t="shared" si="454"/>
        <v>-2.3815460057849847E-2</v>
      </c>
      <c r="U67" s="22">
        <f t="shared" si="454"/>
        <v>-2.3664170643915572E-2</v>
      </c>
      <c r="V67" s="22">
        <f t="shared" si="454"/>
        <v>-2.3496535930825124E-2</v>
      </c>
      <c r="W67" s="22">
        <f t="shared" si="454"/>
        <v>-2.3350348772030238E-2</v>
      </c>
      <c r="X67" s="22">
        <f t="shared" si="454"/>
        <v>-2.3206456911920914E-2</v>
      </c>
      <c r="Y67" s="22">
        <f t="shared" si="454"/>
        <v>-2.3046240903636717E-2</v>
      </c>
      <c r="Z67" s="22">
        <f t="shared" si="454"/>
        <v>-2.2888436939640044E-2</v>
      </c>
      <c r="AA67" s="22">
        <f t="shared" si="454"/>
        <v>-2.2751291137500074E-2</v>
      </c>
      <c r="AB67" s="22">
        <f t="shared" si="454"/>
        <v>-2.2597835667574118E-2</v>
      </c>
      <c r="AC67" s="22">
        <f t="shared" si="454"/>
        <v>-2.2464685160045406E-2</v>
      </c>
      <c r="AD67" s="22">
        <f t="shared" si="454"/>
        <v>-2.2315238773484292E-2</v>
      </c>
      <c r="AE67" s="22">
        <f t="shared" si="454"/>
        <v>-2.218576872283351E-2</v>
      </c>
      <c r="AF67" s="22">
        <f t="shared" si="454"/>
        <v>-2.2057948871440192E-2</v>
      </c>
      <c r="AG67" s="22">
        <f t="shared" si="454"/>
        <v>-2.1895998648661319E-2</v>
      </c>
      <c r="AH67" s="22">
        <f t="shared" si="454"/>
        <v>-2.173600512371332E-2</v>
      </c>
      <c r="AI67" s="22" t="e">
        <f t="shared" si="454"/>
        <v>#VALUE!</v>
      </c>
      <c r="AJ67" s="22" t="e">
        <f t="shared" si="454"/>
        <v>#VALUE!</v>
      </c>
      <c r="AK67" s="22" t="e">
        <f t="shared" si="454"/>
        <v>#VALUE!</v>
      </c>
      <c r="AL67" s="22" t="e">
        <f t="shared" si="454"/>
        <v>#VALUE!</v>
      </c>
      <c r="AM67" s="22" t="e">
        <f t="shared" si="454"/>
        <v>#VALUE!</v>
      </c>
      <c r="AN67" s="22" t="e">
        <f t="shared" si="454"/>
        <v>#VALUE!</v>
      </c>
      <c r="AO67" s="22" t="e">
        <f t="shared" si="454"/>
        <v>#VALUE!</v>
      </c>
      <c r="AP67" s="22" t="e">
        <f t="shared" si="454"/>
        <v>#VALUE!</v>
      </c>
      <c r="AQ67" s="22" t="e">
        <f t="shared" si="454"/>
        <v>#VALUE!</v>
      </c>
      <c r="AR67" s="22" t="e">
        <f t="shared" si="454"/>
        <v>#VALUE!</v>
      </c>
      <c r="AS67" s="22" t="e">
        <f t="shared" si="454"/>
        <v>#VALUE!</v>
      </c>
      <c r="AT67" s="22" t="e">
        <f t="shared" si="454"/>
        <v>#VALUE!</v>
      </c>
      <c r="AU67" s="22" t="e">
        <f t="shared" si="454"/>
        <v>#VALUE!</v>
      </c>
      <c r="AV67" s="22" t="e">
        <f t="shared" si="454"/>
        <v>#VALUE!</v>
      </c>
      <c r="AW67" s="22" t="e">
        <f t="shared" si="454"/>
        <v>#VALUE!</v>
      </c>
      <c r="AX67" s="22" t="e">
        <f t="shared" si="454"/>
        <v>#VALUE!</v>
      </c>
      <c r="AY67" s="22" t="e">
        <f t="shared" si="454"/>
        <v>#VALUE!</v>
      </c>
      <c r="AZ67" s="22" t="e">
        <f t="shared" si="454"/>
        <v>#VALUE!</v>
      </c>
      <c r="BA67" s="22" t="e">
        <f t="shared" si="454"/>
        <v>#VALUE!</v>
      </c>
      <c r="BB67" s="22" t="e">
        <f t="shared" si="454"/>
        <v>#VALUE!</v>
      </c>
      <c r="BC67" s="22" t="e">
        <f t="shared" si="454"/>
        <v>#VALUE!</v>
      </c>
      <c r="BD67" s="22" t="e">
        <f t="shared" si="454"/>
        <v>#VALUE!</v>
      </c>
      <c r="BE67" s="22" t="e">
        <f t="shared" si="454"/>
        <v>#VALUE!</v>
      </c>
      <c r="BF67" s="22" t="e">
        <f t="shared" si="454"/>
        <v>#VALUE!</v>
      </c>
      <c r="BG67" s="22" t="e">
        <f t="shared" si="454"/>
        <v>#VALUE!</v>
      </c>
      <c r="BH67" s="22" t="e">
        <f t="shared" si="454"/>
        <v>#VALUE!</v>
      </c>
      <c r="BI67" s="22" t="e">
        <f t="shared" si="454"/>
        <v>#VALUE!</v>
      </c>
      <c r="BJ67" s="22" t="e">
        <f t="shared" si="454"/>
        <v>#VALUE!</v>
      </c>
      <c r="BK67" s="22" t="e">
        <f t="shared" si="454"/>
        <v>#VALUE!</v>
      </c>
      <c r="BL67" s="22" t="e">
        <f t="shared" si="454"/>
        <v>#VALUE!</v>
      </c>
      <c r="BM67" s="22" t="e">
        <f t="shared" si="454"/>
        <v>#VALUE!</v>
      </c>
      <c r="BN67" s="22" t="e">
        <f t="shared" si="454"/>
        <v>#VALUE!</v>
      </c>
      <c r="BO67" s="22" t="e">
        <f t="shared" si="454"/>
        <v>#VALUE!</v>
      </c>
      <c r="BP67" s="22" t="e">
        <f t="shared" si="454"/>
        <v>#VALUE!</v>
      </c>
      <c r="BQ67" s="22" t="e">
        <f t="shared" si="454"/>
        <v>#VALUE!</v>
      </c>
      <c r="BR67" s="22" t="e">
        <f t="shared" ref="BR67:BS67" si="455">BR7+BR66</f>
        <v>#VALUE!</v>
      </c>
      <c r="BS67" s="22" t="e">
        <f t="shared" si="455"/>
        <v>#VALUE!</v>
      </c>
    </row>
    <row r="68" spans="1:71" s="336" customFormat="1">
      <c r="A68" s="341"/>
      <c r="B68" s="328"/>
      <c r="C68" s="201" t="s">
        <v>992</v>
      </c>
      <c r="D68" s="45"/>
      <c r="E68" s="22">
        <f>NORMSDIST(NORMSINV(0.4)-E53)</f>
        <v>0.1458015620603933</v>
      </c>
      <c r="F68" s="22">
        <f t="shared" ref="F68:BQ68" si="456">NORMSDIST(NORMSINV(0.4)-F53)</f>
        <v>0.1458015620603933</v>
      </c>
      <c r="G68" s="22">
        <f t="shared" si="456"/>
        <v>0.1458015620603933</v>
      </c>
      <c r="H68" s="22">
        <f t="shared" si="456"/>
        <v>0.1458015620603933</v>
      </c>
      <c r="I68" s="22">
        <f t="shared" si="456"/>
        <v>0.1458015620603933</v>
      </c>
      <c r="J68" s="22">
        <f t="shared" si="456"/>
        <v>0.1458015620603933</v>
      </c>
      <c r="K68" s="22">
        <f t="shared" si="456"/>
        <v>0.1458015620603933</v>
      </c>
      <c r="L68" s="22">
        <f t="shared" si="456"/>
        <v>0.1458015620603933</v>
      </c>
      <c r="M68" s="22">
        <f t="shared" si="456"/>
        <v>0.1458015620603933</v>
      </c>
      <c r="N68" s="22">
        <f t="shared" si="456"/>
        <v>0.1458015620603933</v>
      </c>
      <c r="O68" s="22">
        <f t="shared" si="456"/>
        <v>0.1458015620603933</v>
      </c>
      <c r="P68" s="22">
        <f t="shared" si="456"/>
        <v>0.1458015620603933</v>
      </c>
      <c r="Q68" s="22">
        <f t="shared" si="456"/>
        <v>0.1458015620603933</v>
      </c>
      <c r="R68" s="22">
        <f t="shared" si="456"/>
        <v>0.1458015620603933</v>
      </c>
      <c r="S68" s="22">
        <f t="shared" si="456"/>
        <v>0.1458015620603933</v>
      </c>
      <c r="T68" s="22">
        <f t="shared" si="456"/>
        <v>0.1458015620603933</v>
      </c>
      <c r="U68" s="22">
        <f t="shared" si="456"/>
        <v>0.1458015620603933</v>
      </c>
      <c r="V68" s="22">
        <f t="shared" si="456"/>
        <v>0.1458015620603933</v>
      </c>
      <c r="W68" s="22">
        <f t="shared" si="456"/>
        <v>0.1458015620603933</v>
      </c>
      <c r="X68" s="22">
        <f t="shared" si="456"/>
        <v>0.1458015620603933</v>
      </c>
      <c r="Y68" s="22">
        <f t="shared" si="456"/>
        <v>0.1458015620603933</v>
      </c>
      <c r="Z68" s="22">
        <f t="shared" si="456"/>
        <v>0.1458015620603933</v>
      </c>
      <c r="AA68" s="22">
        <f t="shared" si="456"/>
        <v>0.1458015620603933</v>
      </c>
      <c r="AB68" s="22">
        <f t="shared" si="456"/>
        <v>0.1458015620603933</v>
      </c>
      <c r="AC68" s="22">
        <f t="shared" si="456"/>
        <v>0.1458015620603933</v>
      </c>
      <c r="AD68" s="22">
        <f t="shared" si="456"/>
        <v>0.1458015620603933</v>
      </c>
      <c r="AE68" s="22">
        <f t="shared" si="456"/>
        <v>0.1458015620603933</v>
      </c>
      <c r="AF68" s="22">
        <f t="shared" si="456"/>
        <v>0.1458015620603933</v>
      </c>
      <c r="AG68" s="22">
        <f t="shared" si="456"/>
        <v>0.1458015620603933</v>
      </c>
      <c r="AH68" s="22">
        <f t="shared" si="456"/>
        <v>0.1458015620603933</v>
      </c>
      <c r="AI68" s="22">
        <f t="shared" si="456"/>
        <v>0.1458015620603933</v>
      </c>
      <c r="AJ68" s="22">
        <f t="shared" si="456"/>
        <v>0.1458015620603933</v>
      </c>
      <c r="AK68" s="22">
        <f t="shared" si="456"/>
        <v>0.1458015620603933</v>
      </c>
      <c r="AL68" s="22">
        <f t="shared" si="456"/>
        <v>0.1458015620603933</v>
      </c>
      <c r="AM68" s="22">
        <f t="shared" si="456"/>
        <v>0.1458015620603933</v>
      </c>
      <c r="AN68" s="22">
        <f t="shared" si="456"/>
        <v>0.1458015620603933</v>
      </c>
      <c r="AO68" s="22">
        <f t="shared" si="456"/>
        <v>0.1458015620603933</v>
      </c>
      <c r="AP68" s="22">
        <f t="shared" si="456"/>
        <v>0.1458015620603933</v>
      </c>
      <c r="AQ68" s="22">
        <f t="shared" si="456"/>
        <v>0.1458015620603933</v>
      </c>
      <c r="AR68" s="22">
        <f t="shared" si="456"/>
        <v>0.1458015620603933</v>
      </c>
      <c r="AS68" s="22">
        <f t="shared" si="456"/>
        <v>0.1458015620603933</v>
      </c>
      <c r="AT68" s="22">
        <f t="shared" si="456"/>
        <v>0.1458015620603933</v>
      </c>
      <c r="AU68" s="22">
        <f t="shared" si="456"/>
        <v>0.1458015620603933</v>
      </c>
      <c r="AV68" s="22">
        <f t="shared" si="456"/>
        <v>0.1458015620603933</v>
      </c>
      <c r="AW68" s="22">
        <f t="shared" si="456"/>
        <v>0.1458015620603933</v>
      </c>
      <c r="AX68" s="22">
        <f t="shared" si="456"/>
        <v>0.1458015620603933</v>
      </c>
      <c r="AY68" s="22">
        <f t="shared" si="456"/>
        <v>0.1458015620603933</v>
      </c>
      <c r="AZ68" s="22">
        <f t="shared" si="456"/>
        <v>0.1458015620603933</v>
      </c>
      <c r="BA68" s="22">
        <f t="shared" si="456"/>
        <v>0.1458015620603933</v>
      </c>
      <c r="BB68" s="22">
        <f t="shared" si="456"/>
        <v>0.1458015620603933</v>
      </c>
      <c r="BC68" s="22">
        <f t="shared" si="456"/>
        <v>0.1458015620603933</v>
      </c>
      <c r="BD68" s="22">
        <f t="shared" si="456"/>
        <v>0.1458015620603933</v>
      </c>
      <c r="BE68" s="22">
        <f t="shared" si="456"/>
        <v>0.1458015620603933</v>
      </c>
      <c r="BF68" s="22">
        <f t="shared" si="456"/>
        <v>0.1458015620603933</v>
      </c>
      <c r="BG68" s="22">
        <f t="shared" si="456"/>
        <v>0.1458015620603933</v>
      </c>
      <c r="BH68" s="22">
        <f t="shared" si="456"/>
        <v>0.1458015620603933</v>
      </c>
      <c r="BI68" s="22">
        <f t="shared" si="456"/>
        <v>0.1458015620603933</v>
      </c>
      <c r="BJ68" s="22">
        <f t="shared" si="456"/>
        <v>0.1458015620603933</v>
      </c>
      <c r="BK68" s="22">
        <f t="shared" si="456"/>
        <v>0.1458015620603933</v>
      </c>
      <c r="BL68" s="22">
        <f t="shared" si="456"/>
        <v>0.1458015620603933</v>
      </c>
      <c r="BM68" s="22">
        <f t="shared" si="456"/>
        <v>0.1458015620603933</v>
      </c>
      <c r="BN68" s="22">
        <f t="shared" si="456"/>
        <v>0.1458015620603933</v>
      </c>
      <c r="BO68" s="22">
        <f t="shared" si="456"/>
        <v>0.1458015620603933</v>
      </c>
      <c r="BP68" s="22">
        <f t="shared" si="456"/>
        <v>0.1458015620603933</v>
      </c>
      <c r="BQ68" s="22">
        <f t="shared" si="456"/>
        <v>0.1458015620603933</v>
      </c>
      <c r="BR68" s="22">
        <f t="shared" ref="BR68:BS68" si="457">NORMSDIST(NORMSINV(0.4)-BR53)</f>
        <v>0.1458015620603933</v>
      </c>
      <c r="BS68" s="22">
        <f t="shared" si="457"/>
        <v>0.1458015620603933</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S60"/>
  <sheetViews>
    <sheetView zoomScale="96" zoomScaleNormal="96" zoomScalePageLayoutView="190" workbookViewId="0">
      <pane xSplit="5" ySplit="4" topLeftCell="W5" activePane="bottomRight" state="frozen"/>
      <selection activeCell="E59" sqref="E59"/>
      <selection pane="topRight" activeCell="E59" sqref="E59"/>
      <selection pane="bottomLeft" activeCell="E59" sqref="E59"/>
      <selection pane="bottomRight" activeCell="AI1" sqref="AI1:BS1048576"/>
    </sheetView>
  </sheetViews>
  <sheetFormatPr defaultColWidth="11" defaultRowHeight="15.75"/>
  <cols>
    <col min="1" max="1" width="3.125" style="46" customWidth="1"/>
    <col min="2" max="2" width="5.125" customWidth="1"/>
    <col min="3" max="3" width="45.625" customWidth="1"/>
    <col min="4" max="4" width="10.125" customWidth="1"/>
    <col min="5" max="5" width="12.125" customWidth="1"/>
    <col min="6" max="6" width="12" bestFit="1" customWidth="1"/>
    <col min="34" max="34" width="11" customWidth="1"/>
    <col min="35" max="71" width="11" hidden="1" customWidth="1"/>
    <col min="72" max="72" width="11" customWidth="1"/>
  </cols>
  <sheetData>
    <row r="1" spans="1:71" s="43" customFormat="1" ht="18.75">
      <c r="A1" s="328" t="s">
        <v>740</v>
      </c>
      <c r="B1" s="335">
        <f>InputDataA_GeneralAssumptions!I9</f>
        <v>0.17</v>
      </c>
      <c r="C1" s="49" t="s">
        <v>1017</v>
      </c>
      <c r="D1" s="334" t="s">
        <v>739</v>
      </c>
      <c r="E1" s="367">
        <f>InputDataA_GeneralAssumptions!D28</f>
        <v>0.02</v>
      </c>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spans="1:71" s="9" customFormat="1">
      <c r="A2" s="60"/>
      <c r="C2" s="39" t="s">
        <v>0</v>
      </c>
      <c r="D2" s="374">
        <f>InputDataA_GeneralAssumptions!D18</f>
        <v>0.54391765594482422</v>
      </c>
      <c r="AG2" s="775"/>
      <c r="AH2" s="775" t="str">
        <f>"30 hidden columns for years "&amp;AH4+1&amp;" to "&amp;AO4+30&amp;" --&gt;"</f>
        <v>30 hidden columns for years 2051 to 2087 --&gt;</v>
      </c>
      <c r="AL2" s="152"/>
      <c r="AM2" s="328" t="s">
        <v>1082</v>
      </c>
    </row>
    <row r="3" spans="1:71" s="9" customFormat="1">
      <c r="A3" s="60"/>
      <c r="C3" s="333" t="s">
        <v>738</v>
      </c>
      <c r="D3" s="330">
        <f>InputDataA_GeneralAssumptions!I28</f>
        <v>3.9814812933635375E-2</v>
      </c>
    </row>
    <row r="4" spans="1:71">
      <c r="C4" s="347" t="s">
        <v>745</v>
      </c>
      <c r="D4" s="348">
        <f>VLOOKUP(InputDataA_GeneralAssumptions!$I$11,DataSummary!A403:B404,2,FALSE)</f>
        <v>1</v>
      </c>
      <c r="E4" s="32">
        <f>InputDataA_GeneralAssumptions!D7</f>
        <v>2021</v>
      </c>
      <c r="F4" s="32">
        <f>E4+1</f>
        <v>2022</v>
      </c>
      <c r="G4" s="32">
        <f t="shared" ref="G4:AL4" si="0">F4+1</f>
        <v>2023</v>
      </c>
      <c r="H4" s="32">
        <f t="shared" si="0"/>
        <v>2024</v>
      </c>
      <c r="I4" s="32">
        <f t="shared" si="0"/>
        <v>2025</v>
      </c>
      <c r="J4" s="32">
        <f t="shared" si="0"/>
        <v>2026</v>
      </c>
      <c r="K4" s="32">
        <f t="shared" si="0"/>
        <v>2027</v>
      </c>
      <c r="L4" s="32">
        <f t="shared" si="0"/>
        <v>2028</v>
      </c>
      <c r="M4" s="32">
        <f t="shared" si="0"/>
        <v>2029</v>
      </c>
      <c r="N4" s="32">
        <f t="shared" si="0"/>
        <v>2030</v>
      </c>
      <c r="O4" s="32">
        <f t="shared" si="0"/>
        <v>2031</v>
      </c>
      <c r="P4" s="32">
        <f t="shared" si="0"/>
        <v>2032</v>
      </c>
      <c r="Q4" s="32">
        <f t="shared" si="0"/>
        <v>2033</v>
      </c>
      <c r="R4" s="32">
        <f t="shared" si="0"/>
        <v>2034</v>
      </c>
      <c r="S4" s="32">
        <f t="shared" si="0"/>
        <v>2035</v>
      </c>
      <c r="T4" s="32">
        <f t="shared" si="0"/>
        <v>2036</v>
      </c>
      <c r="U4" s="32">
        <f t="shared" si="0"/>
        <v>2037</v>
      </c>
      <c r="V4" s="32">
        <f t="shared" si="0"/>
        <v>2038</v>
      </c>
      <c r="W4" s="32">
        <f t="shared" si="0"/>
        <v>2039</v>
      </c>
      <c r="X4" s="32">
        <f t="shared" si="0"/>
        <v>2040</v>
      </c>
      <c r="Y4" s="32">
        <f t="shared" si="0"/>
        <v>2041</v>
      </c>
      <c r="Z4" s="32">
        <f t="shared" si="0"/>
        <v>2042</v>
      </c>
      <c r="AA4" s="32">
        <f t="shared" si="0"/>
        <v>2043</v>
      </c>
      <c r="AB4" s="32">
        <f t="shared" si="0"/>
        <v>2044</v>
      </c>
      <c r="AC4" s="32">
        <f t="shared" si="0"/>
        <v>2045</v>
      </c>
      <c r="AD4" s="32">
        <f t="shared" si="0"/>
        <v>2046</v>
      </c>
      <c r="AE4" s="32">
        <f t="shared" si="0"/>
        <v>2047</v>
      </c>
      <c r="AF4" s="32">
        <f t="shared" si="0"/>
        <v>2048</v>
      </c>
      <c r="AG4" s="32">
        <f t="shared" si="0"/>
        <v>2049</v>
      </c>
      <c r="AH4" s="32">
        <f t="shared" si="0"/>
        <v>2050</v>
      </c>
      <c r="AI4" s="32">
        <f t="shared" si="0"/>
        <v>2051</v>
      </c>
      <c r="AJ4" s="32">
        <f t="shared" si="0"/>
        <v>2052</v>
      </c>
      <c r="AK4" s="32">
        <f t="shared" si="0"/>
        <v>2053</v>
      </c>
      <c r="AL4" s="32">
        <f t="shared" si="0"/>
        <v>2054</v>
      </c>
      <c r="AM4" s="32">
        <f t="shared" ref="AM4" si="1">AL4+1</f>
        <v>2055</v>
      </c>
      <c r="AN4" s="32">
        <f t="shared" ref="AN4" si="2">AM4+1</f>
        <v>2056</v>
      </c>
      <c r="AO4" s="32">
        <f t="shared" ref="AO4" si="3">AN4+1</f>
        <v>2057</v>
      </c>
      <c r="AP4" s="32">
        <f t="shared" ref="AP4" si="4">AO4+1</f>
        <v>2058</v>
      </c>
      <c r="AQ4" s="32">
        <f t="shared" ref="AQ4" si="5">AP4+1</f>
        <v>2059</v>
      </c>
      <c r="AR4" s="32">
        <f t="shared" ref="AR4" si="6">AQ4+1</f>
        <v>2060</v>
      </c>
      <c r="AS4" s="32">
        <f t="shared" ref="AS4" si="7">AR4+1</f>
        <v>2061</v>
      </c>
      <c r="AT4" s="32">
        <f t="shared" ref="AT4" si="8">AS4+1</f>
        <v>2062</v>
      </c>
      <c r="AU4" s="32">
        <f t="shared" ref="AU4" si="9">AT4+1</f>
        <v>2063</v>
      </c>
      <c r="AV4" s="32">
        <f t="shared" ref="AV4" si="10">AU4+1</f>
        <v>2064</v>
      </c>
      <c r="AW4" s="32">
        <f t="shared" ref="AW4" si="11">AV4+1</f>
        <v>2065</v>
      </c>
      <c r="AX4" s="32">
        <f t="shared" ref="AX4" si="12">AW4+1</f>
        <v>2066</v>
      </c>
      <c r="AY4" s="32">
        <f t="shared" ref="AY4" si="13">AX4+1</f>
        <v>2067</v>
      </c>
      <c r="AZ4" s="32">
        <f t="shared" ref="AZ4" si="14">AY4+1</f>
        <v>2068</v>
      </c>
      <c r="BA4" s="32">
        <f t="shared" ref="BA4" si="15">AZ4+1</f>
        <v>2069</v>
      </c>
      <c r="BB4" s="32">
        <f t="shared" ref="BB4" si="16">BA4+1</f>
        <v>2070</v>
      </c>
      <c r="BC4" s="32">
        <f t="shared" ref="BC4" si="17">BB4+1</f>
        <v>2071</v>
      </c>
      <c r="BD4" s="32">
        <f t="shared" ref="BD4" si="18">BC4+1</f>
        <v>2072</v>
      </c>
      <c r="BE4" s="32">
        <f t="shared" ref="BE4" si="19">BD4+1</f>
        <v>2073</v>
      </c>
      <c r="BF4" s="32">
        <f t="shared" ref="BF4" si="20">BE4+1</f>
        <v>2074</v>
      </c>
      <c r="BG4" s="32">
        <f t="shared" ref="BG4" si="21">BF4+1</f>
        <v>2075</v>
      </c>
      <c r="BH4" s="32">
        <f t="shared" ref="BH4" si="22">BG4+1</f>
        <v>2076</v>
      </c>
      <c r="BI4" s="32">
        <f t="shared" ref="BI4" si="23">BH4+1</f>
        <v>2077</v>
      </c>
      <c r="BJ4" s="32">
        <f t="shared" ref="BJ4" si="24">BI4+1</f>
        <v>2078</v>
      </c>
      <c r="BK4" s="32">
        <f t="shared" ref="BK4" si="25">BJ4+1</f>
        <v>2079</v>
      </c>
      <c r="BL4" s="32">
        <f t="shared" ref="BL4" si="26">BK4+1</f>
        <v>2080</v>
      </c>
      <c r="BM4" s="32">
        <f t="shared" ref="BM4" si="27">BL4+1</f>
        <v>2081</v>
      </c>
      <c r="BN4" s="32">
        <f t="shared" ref="BN4" si="28">BM4+1</f>
        <v>2082</v>
      </c>
      <c r="BO4" s="32">
        <f t="shared" ref="BO4" si="29">BN4+1</f>
        <v>2083</v>
      </c>
      <c r="BP4" s="32">
        <f t="shared" ref="BP4" si="30">BO4+1</f>
        <v>2084</v>
      </c>
      <c r="BQ4" s="32">
        <f t="shared" ref="BQ4" si="31">BP4+1</f>
        <v>2085</v>
      </c>
      <c r="BR4" s="32">
        <f t="shared" ref="BR4" si="32">BQ4+1</f>
        <v>2086</v>
      </c>
      <c r="BS4" s="32">
        <f t="shared" ref="BS4" si="33">BR4+1</f>
        <v>2087</v>
      </c>
    </row>
    <row r="5" spans="1:71" s="9" customFormat="1">
      <c r="A5" s="60"/>
      <c r="C5" s="35" t="s">
        <v>580</v>
      </c>
      <c r="D5" s="34"/>
      <c r="E5" s="34"/>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row>
    <row r="6" spans="1:71">
      <c r="C6" s="385" t="s">
        <v>475</v>
      </c>
      <c r="D6" s="37"/>
      <c r="E6" s="376">
        <f>InputDataB_ModelSpecAssumptions!I42</f>
        <v>0.12646780908107758</v>
      </c>
      <c r="F6" s="376">
        <f>InputDataB_ModelSpecAssumptions!J42</f>
        <v>0.12646780908107758</v>
      </c>
      <c r="G6" s="376">
        <f>InputDataB_ModelSpecAssumptions!K42</f>
        <v>0.12646780908107758</v>
      </c>
      <c r="H6" s="376">
        <f>InputDataB_ModelSpecAssumptions!L42</f>
        <v>0.12646780908107758</v>
      </c>
      <c r="I6" s="376">
        <f>InputDataB_ModelSpecAssumptions!M42</f>
        <v>0.12646780908107758</v>
      </c>
      <c r="J6" s="376">
        <f>InputDataB_ModelSpecAssumptions!N42</f>
        <v>0.12646780908107758</v>
      </c>
      <c r="K6" s="376">
        <f>InputDataB_ModelSpecAssumptions!O42</f>
        <v>0.12646780908107758</v>
      </c>
      <c r="L6" s="376">
        <f>InputDataB_ModelSpecAssumptions!P42</f>
        <v>0.12646780908107758</v>
      </c>
      <c r="M6" s="376">
        <f>InputDataB_ModelSpecAssumptions!Q42</f>
        <v>0.12646780908107758</v>
      </c>
      <c r="N6" s="376">
        <f>InputDataB_ModelSpecAssumptions!R42</f>
        <v>0.12646780908107758</v>
      </c>
      <c r="O6" s="376">
        <f>InputDataB_ModelSpecAssumptions!S42</f>
        <v>0.12646780908107758</v>
      </c>
      <c r="P6" s="376">
        <f>InputDataB_ModelSpecAssumptions!T42</f>
        <v>0.12646780908107758</v>
      </c>
      <c r="Q6" s="376">
        <f>InputDataB_ModelSpecAssumptions!U42</f>
        <v>0.12646780908107758</v>
      </c>
      <c r="R6" s="376">
        <f>InputDataB_ModelSpecAssumptions!V42</f>
        <v>0.12646780908107758</v>
      </c>
      <c r="S6" s="376">
        <f>InputDataB_ModelSpecAssumptions!W42</f>
        <v>0.12646780908107758</v>
      </c>
      <c r="T6" s="376">
        <f>InputDataB_ModelSpecAssumptions!X42</f>
        <v>0.12646780908107758</v>
      </c>
      <c r="U6" s="376">
        <f>InputDataB_ModelSpecAssumptions!Y42</f>
        <v>0.12646780908107758</v>
      </c>
      <c r="V6" s="376">
        <f>InputDataB_ModelSpecAssumptions!Z42</f>
        <v>0.12646780908107758</v>
      </c>
      <c r="W6" s="376">
        <f>InputDataB_ModelSpecAssumptions!AA42</f>
        <v>0.12646780908107758</v>
      </c>
      <c r="X6" s="376">
        <f>InputDataB_ModelSpecAssumptions!AB42</f>
        <v>0.12646780908107758</v>
      </c>
      <c r="Y6" s="376">
        <f>InputDataB_ModelSpecAssumptions!AC42</f>
        <v>0.12646780908107758</v>
      </c>
      <c r="Z6" s="376">
        <f>InputDataB_ModelSpecAssumptions!AD42</f>
        <v>0.12646780908107758</v>
      </c>
      <c r="AA6" s="376">
        <f>InputDataB_ModelSpecAssumptions!AE42</f>
        <v>0.12646780908107758</v>
      </c>
      <c r="AB6" s="376">
        <f>InputDataB_ModelSpecAssumptions!AF42</f>
        <v>0.12646780908107758</v>
      </c>
      <c r="AC6" s="376">
        <f>InputDataB_ModelSpecAssumptions!AG42</f>
        <v>0.12646780908107758</v>
      </c>
      <c r="AD6" s="376">
        <f>InputDataB_ModelSpecAssumptions!AH42</f>
        <v>0.12646780908107758</v>
      </c>
      <c r="AE6" s="376">
        <f>InputDataB_ModelSpecAssumptions!AI42</f>
        <v>0.12646780908107758</v>
      </c>
      <c r="AF6" s="376">
        <f>InputDataB_ModelSpecAssumptions!AJ42</f>
        <v>0.12646780908107758</v>
      </c>
      <c r="AG6" s="376">
        <f>InputDataB_ModelSpecAssumptions!AK42</f>
        <v>0.12646780908107758</v>
      </c>
      <c r="AH6" s="376">
        <f>InputDataB_ModelSpecAssumptions!AL42</f>
        <v>0.12646780908107758</v>
      </c>
      <c r="AI6" s="376">
        <f>InputDataB_ModelSpecAssumptions!AM42</f>
        <v>0.12646780908107758</v>
      </c>
      <c r="AJ6" s="376">
        <f>InputDataB_ModelSpecAssumptions!AN42</f>
        <v>0.12646780908107758</v>
      </c>
      <c r="AK6" s="376">
        <f>InputDataB_ModelSpecAssumptions!AO42</f>
        <v>0.12646780908107758</v>
      </c>
      <c r="AL6" s="376">
        <f>InputDataB_ModelSpecAssumptions!AP42</f>
        <v>0.12646780908107758</v>
      </c>
      <c r="AM6" s="376">
        <f>InputDataB_ModelSpecAssumptions!AQ42</f>
        <v>0.12646780908107758</v>
      </c>
      <c r="AN6" s="376">
        <f>InputDataB_ModelSpecAssumptions!AR42</f>
        <v>0.12646780908107758</v>
      </c>
      <c r="AO6" s="376">
        <f>InputDataB_ModelSpecAssumptions!AS42</f>
        <v>0.12646780908107758</v>
      </c>
      <c r="AP6" s="376">
        <f>InputDataB_ModelSpecAssumptions!AT42</f>
        <v>0.12646780908107758</v>
      </c>
      <c r="AQ6" s="376">
        <f>InputDataB_ModelSpecAssumptions!AU42</f>
        <v>0.12646780908107758</v>
      </c>
      <c r="AR6" s="376">
        <f>InputDataB_ModelSpecAssumptions!AV42</f>
        <v>0.12646780908107758</v>
      </c>
      <c r="AS6" s="376">
        <f>InputDataB_ModelSpecAssumptions!AW42</f>
        <v>0.12646780908107758</v>
      </c>
      <c r="AT6" s="376">
        <f>InputDataB_ModelSpecAssumptions!AX42</f>
        <v>0.12646780908107758</v>
      </c>
      <c r="AU6" s="376">
        <f>InputDataB_ModelSpecAssumptions!AY42</f>
        <v>0.12646780908107758</v>
      </c>
      <c r="AV6" s="376">
        <f>InputDataB_ModelSpecAssumptions!AZ42</f>
        <v>0.12646780908107758</v>
      </c>
      <c r="AW6" s="376">
        <f>InputDataB_ModelSpecAssumptions!BA42</f>
        <v>0.12646780908107758</v>
      </c>
      <c r="AX6" s="376">
        <f>InputDataB_ModelSpecAssumptions!BB42</f>
        <v>0.12646780908107758</v>
      </c>
      <c r="AY6" s="376">
        <f>InputDataB_ModelSpecAssumptions!BC42</f>
        <v>0.12646780908107758</v>
      </c>
      <c r="AZ6" s="376">
        <f>InputDataB_ModelSpecAssumptions!BD42</f>
        <v>0.12646780908107758</v>
      </c>
      <c r="BA6" s="376">
        <f>InputDataB_ModelSpecAssumptions!BE42</f>
        <v>0.12646780908107758</v>
      </c>
      <c r="BB6" s="376">
        <f>InputDataB_ModelSpecAssumptions!BF42</f>
        <v>0.12646780908107758</v>
      </c>
      <c r="BC6" s="376">
        <f>InputDataB_ModelSpecAssumptions!BG42</f>
        <v>0.12646780908107758</v>
      </c>
      <c r="BD6" s="376">
        <f>InputDataB_ModelSpecAssumptions!BH42</f>
        <v>0.12646780908107758</v>
      </c>
      <c r="BE6" s="376">
        <f>InputDataB_ModelSpecAssumptions!BI42</f>
        <v>0.12646780908107758</v>
      </c>
      <c r="BF6" s="376">
        <f>InputDataB_ModelSpecAssumptions!BJ42</f>
        <v>0.12646780908107758</v>
      </c>
      <c r="BG6" s="376">
        <f>InputDataB_ModelSpecAssumptions!BK42</f>
        <v>0.12646780908107758</v>
      </c>
      <c r="BH6" s="376">
        <f>InputDataB_ModelSpecAssumptions!BL42</f>
        <v>0.12646780908107758</v>
      </c>
      <c r="BI6" s="376">
        <f>InputDataB_ModelSpecAssumptions!BM42</f>
        <v>0.12646780908107758</v>
      </c>
      <c r="BJ6" s="376">
        <f>InputDataB_ModelSpecAssumptions!BN42</f>
        <v>0.12646780908107758</v>
      </c>
      <c r="BK6" s="376">
        <f>InputDataB_ModelSpecAssumptions!BO42</f>
        <v>0.12646780908107758</v>
      </c>
      <c r="BL6" s="376">
        <f>InputDataB_ModelSpecAssumptions!BP42</f>
        <v>0.12646780908107758</v>
      </c>
      <c r="BM6" s="376">
        <f>InputDataB_ModelSpecAssumptions!BQ42</f>
        <v>0.12646780908107758</v>
      </c>
      <c r="BN6" s="376">
        <f>InputDataB_ModelSpecAssumptions!BR42</f>
        <v>0.12646780908107758</v>
      </c>
      <c r="BO6" s="376">
        <f>InputDataB_ModelSpecAssumptions!BS42</f>
        <v>0.12646780908107758</v>
      </c>
      <c r="BP6" s="376">
        <f>InputDataB_ModelSpecAssumptions!BT42</f>
        <v>0.12646780908107758</v>
      </c>
      <c r="BQ6" s="376">
        <f>InputDataB_ModelSpecAssumptions!BU42</f>
        <v>0.12646780908107758</v>
      </c>
      <c r="BR6" s="376">
        <f>InputDataB_ModelSpecAssumptions!BV42</f>
        <v>0.12646780908107758</v>
      </c>
      <c r="BS6" s="376">
        <f>InputDataB_ModelSpecAssumptions!BW42</f>
        <v>0.12646780908107758</v>
      </c>
    </row>
    <row r="7" spans="1:71">
      <c r="A7" s="60"/>
      <c r="B7" s="235" t="str">
        <f>LEFT(InputDataA_GeneralAssumptions!D36,1)</f>
        <v>A</v>
      </c>
      <c r="C7" s="23" t="s">
        <v>442</v>
      </c>
      <c r="D7" s="363" t="s">
        <v>441</v>
      </c>
      <c r="E7" s="375">
        <f>InputDataA_GeneralAssumptions!I34</f>
        <v>7.6292520388960838E-3</v>
      </c>
      <c r="F7" s="375">
        <f>InputDataA_GeneralAssumptions!J34</f>
        <v>7.6292520388960838E-3</v>
      </c>
      <c r="G7" s="375">
        <f>InputDataA_GeneralAssumptions!K34</f>
        <v>7.6292520388960838E-3</v>
      </c>
      <c r="H7" s="375">
        <f>InputDataA_GeneralAssumptions!L34</f>
        <v>7.6292520388960838E-3</v>
      </c>
      <c r="I7" s="375">
        <f>InputDataA_GeneralAssumptions!M34</f>
        <v>7.6292520388960838E-3</v>
      </c>
      <c r="J7" s="375">
        <f>InputDataA_GeneralAssumptions!N34</f>
        <v>7.6292520388960838E-3</v>
      </c>
      <c r="K7" s="375">
        <f>InputDataA_GeneralAssumptions!O34</f>
        <v>7.6292520388960838E-3</v>
      </c>
      <c r="L7" s="375">
        <f>InputDataA_GeneralAssumptions!P34</f>
        <v>7.6292520388960838E-3</v>
      </c>
      <c r="M7" s="375">
        <f>InputDataA_GeneralAssumptions!Q34</f>
        <v>7.6292520388960838E-3</v>
      </c>
      <c r="N7" s="375">
        <f>InputDataA_GeneralAssumptions!R34</f>
        <v>7.6292520388960838E-3</v>
      </c>
      <c r="O7" s="375">
        <f>InputDataA_GeneralAssumptions!S34</f>
        <v>7.6292520388960838E-3</v>
      </c>
      <c r="P7" s="375">
        <f>InputDataA_GeneralAssumptions!T34</f>
        <v>7.6292520388960838E-3</v>
      </c>
      <c r="Q7" s="375">
        <f>InputDataA_GeneralAssumptions!U34</f>
        <v>7.6292520388960838E-3</v>
      </c>
      <c r="R7" s="375">
        <f>InputDataA_GeneralAssumptions!V34</f>
        <v>7.6292520388960838E-3</v>
      </c>
      <c r="S7" s="375">
        <f>InputDataA_GeneralAssumptions!W34</f>
        <v>7.6292520388960838E-3</v>
      </c>
      <c r="T7" s="375">
        <f>InputDataA_GeneralAssumptions!X34</f>
        <v>7.6292520388960838E-3</v>
      </c>
      <c r="U7" s="375">
        <f>InputDataA_GeneralAssumptions!Y34</f>
        <v>7.6292520388960838E-3</v>
      </c>
      <c r="V7" s="375">
        <f>InputDataA_GeneralAssumptions!Z34</f>
        <v>7.6292520388960838E-3</v>
      </c>
      <c r="W7" s="375">
        <f>InputDataA_GeneralAssumptions!AA34</f>
        <v>7.6292520388960838E-3</v>
      </c>
      <c r="X7" s="375">
        <f>InputDataA_GeneralAssumptions!AB34</f>
        <v>7.6292520388960838E-3</v>
      </c>
      <c r="Y7" s="375">
        <f>InputDataA_GeneralAssumptions!AC34</f>
        <v>7.6292520388960838E-3</v>
      </c>
      <c r="Z7" s="375">
        <f>InputDataA_GeneralAssumptions!AD34</f>
        <v>7.6292520388960838E-3</v>
      </c>
      <c r="AA7" s="375">
        <f>InputDataA_GeneralAssumptions!AE34</f>
        <v>7.6292520388960838E-3</v>
      </c>
      <c r="AB7" s="375">
        <f>InputDataA_GeneralAssumptions!AF34</f>
        <v>7.6292520388960838E-3</v>
      </c>
      <c r="AC7" s="375">
        <f>InputDataA_GeneralAssumptions!AG34</f>
        <v>7.6292520388960838E-3</v>
      </c>
      <c r="AD7" s="375">
        <f>InputDataA_GeneralAssumptions!AH34</f>
        <v>7.6292520388960838E-3</v>
      </c>
      <c r="AE7" s="375">
        <f>InputDataA_GeneralAssumptions!AI34</f>
        <v>7.6292520388960838E-3</v>
      </c>
      <c r="AF7" s="375">
        <f>InputDataA_GeneralAssumptions!AJ34</f>
        <v>7.6292520388960838E-3</v>
      </c>
      <c r="AG7" s="375">
        <f>InputDataA_GeneralAssumptions!AK34</f>
        <v>7.6292520388960838E-3</v>
      </c>
      <c r="AH7" s="375">
        <f>InputDataA_GeneralAssumptions!AL34</f>
        <v>7.6292520388960838E-3</v>
      </c>
      <c r="AI7" s="375">
        <f>InputDataA_GeneralAssumptions!AM34</f>
        <v>7.6292520388960838E-3</v>
      </c>
      <c r="AJ7" s="375">
        <f>InputDataA_GeneralAssumptions!AN34</f>
        <v>7.6292520388960838E-3</v>
      </c>
      <c r="AK7" s="375">
        <f>InputDataA_GeneralAssumptions!AO34</f>
        <v>7.6292520388960838E-3</v>
      </c>
      <c r="AL7" s="375">
        <f>InputDataA_GeneralAssumptions!AP34</f>
        <v>7.6292520388960838E-3</v>
      </c>
      <c r="AM7" s="375">
        <f>InputDataA_GeneralAssumptions!AQ34</f>
        <v>7.6292520388960838E-3</v>
      </c>
      <c r="AN7" s="375">
        <f>InputDataA_GeneralAssumptions!AR34</f>
        <v>7.6292520388960838E-3</v>
      </c>
      <c r="AO7" s="375">
        <f>InputDataA_GeneralAssumptions!AS34</f>
        <v>7.6292520388960838E-3</v>
      </c>
      <c r="AP7" s="375">
        <f>InputDataA_GeneralAssumptions!AT34</f>
        <v>7.6292520388960838E-3</v>
      </c>
      <c r="AQ7" s="375">
        <f>InputDataA_GeneralAssumptions!AU34</f>
        <v>7.6292520388960838E-3</v>
      </c>
      <c r="AR7" s="375">
        <f>InputDataA_GeneralAssumptions!AV34</f>
        <v>7.6292520388960838E-3</v>
      </c>
      <c r="AS7" s="375">
        <f>InputDataA_GeneralAssumptions!AW34</f>
        <v>7.6292520388960838E-3</v>
      </c>
      <c r="AT7" s="375">
        <f>InputDataA_GeneralAssumptions!AX34</f>
        <v>7.6292520388960838E-3</v>
      </c>
      <c r="AU7" s="375">
        <f>InputDataA_GeneralAssumptions!AY34</f>
        <v>7.6292520388960838E-3</v>
      </c>
      <c r="AV7" s="375">
        <f>InputDataA_GeneralAssumptions!AZ34</f>
        <v>7.6292520388960838E-3</v>
      </c>
      <c r="AW7" s="375">
        <f>InputDataA_GeneralAssumptions!BA34</f>
        <v>7.6292520388960838E-3</v>
      </c>
      <c r="AX7" s="375">
        <f>InputDataA_GeneralAssumptions!BB34</f>
        <v>7.6292520388960838E-3</v>
      </c>
      <c r="AY7" s="375">
        <f>InputDataA_GeneralAssumptions!BC34</f>
        <v>7.6292520388960838E-3</v>
      </c>
      <c r="AZ7" s="375">
        <f>InputDataA_GeneralAssumptions!BD34</f>
        <v>7.6292520388960838E-3</v>
      </c>
      <c r="BA7" s="375">
        <f>InputDataA_GeneralAssumptions!BE34</f>
        <v>7.6292520388960838E-3</v>
      </c>
      <c r="BB7" s="375">
        <f>InputDataA_GeneralAssumptions!BF34</f>
        <v>7.6292520388960838E-3</v>
      </c>
      <c r="BC7" s="375">
        <f>InputDataA_GeneralAssumptions!BG34</f>
        <v>7.6292520388960838E-3</v>
      </c>
      <c r="BD7" s="375">
        <f>InputDataA_GeneralAssumptions!BH34</f>
        <v>7.6292520388960838E-3</v>
      </c>
      <c r="BE7" s="375">
        <f>InputDataA_GeneralAssumptions!BI34</f>
        <v>7.6292520388960838E-3</v>
      </c>
      <c r="BF7" s="375">
        <f>InputDataA_GeneralAssumptions!BJ34</f>
        <v>7.6292520388960838E-3</v>
      </c>
      <c r="BG7" s="375">
        <f>InputDataA_GeneralAssumptions!BK34</f>
        <v>7.6292520388960838E-3</v>
      </c>
      <c r="BH7" s="375">
        <f>InputDataA_GeneralAssumptions!BL34</f>
        <v>7.6292520388960838E-3</v>
      </c>
      <c r="BI7" s="375">
        <f>InputDataA_GeneralAssumptions!BM34</f>
        <v>7.6292520388960838E-3</v>
      </c>
      <c r="BJ7" s="375">
        <f>InputDataA_GeneralAssumptions!BN34</f>
        <v>7.6292520388960838E-3</v>
      </c>
      <c r="BK7" s="375">
        <f>InputDataA_GeneralAssumptions!BO34</f>
        <v>7.6292520388960838E-3</v>
      </c>
      <c r="BL7" s="375">
        <f>InputDataA_GeneralAssumptions!BP34</f>
        <v>7.6292520388960838E-3</v>
      </c>
      <c r="BM7" s="375">
        <f>InputDataA_GeneralAssumptions!BQ34</f>
        <v>7.6292520388960838E-3</v>
      </c>
      <c r="BN7" s="375">
        <f>InputDataA_GeneralAssumptions!BR34</f>
        <v>7.6292520388960838E-3</v>
      </c>
      <c r="BO7" s="375">
        <f>InputDataA_GeneralAssumptions!BS34</f>
        <v>7.6292520388960838E-3</v>
      </c>
      <c r="BP7" s="375">
        <f>InputDataA_GeneralAssumptions!BT34</f>
        <v>7.6292520388960838E-3</v>
      </c>
      <c r="BQ7" s="375">
        <f>InputDataA_GeneralAssumptions!BU34</f>
        <v>7.6292520388960838E-3</v>
      </c>
      <c r="BR7" s="375">
        <f>InputDataA_GeneralAssumptions!BV34</f>
        <v>7.6292520388960838E-3</v>
      </c>
      <c r="BS7" s="375">
        <f>InputDataA_GeneralAssumptions!BW34</f>
        <v>7.6292520388960838E-3</v>
      </c>
    </row>
    <row r="8" spans="1:71">
      <c r="A8" s="60"/>
      <c r="B8" s="235" t="str">
        <f>LEFT(InputDataA_GeneralAssumptions!D45,1)</f>
        <v>A</v>
      </c>
      <c r="C8" s="354" t="s">
        <v>734</v>
      </c>
      <c r="D8" s="364" t="s">
        <v>441</v>
      </c>
      <c r="E8" s="122">
        <f>InputDataA_GeneralAssumptions!I43</f>
        <v>-2.3101656697690487E-3</v>
      </c>
      <c r="F8" s="122">
        <f>InputDataA_GeneralAssumptions!J43</f>
        <v>-2.3101656697690487E-3</v>
      </c>
      <c r="G8" s="122">
        <f>InputDataA_GeneralAssumptions!K43</f>
        <v>-2.3101656697690487E-3</v>
      </c>
      <c r="H8" s="122">
        <f>InputDataA_GeneralAssumptions!L43</f>
        <v>-2.3101656697690487E-3</v>
      </c>
      <c r="I8" s="122">
        <f>InputDataA_GeneralAssumptions!M43</f>
        <v>-2.3101656697690487E-3</v>
      </c>
      <c r="J8" s="122">
        <f>InputDataA_GeneralAssumptions!N43</f>
        <v>-2.3101656697690487E-3</v>
      </c>
      <c r="K8" s="122">
        <f>InputDataA_GeneralAssumptions!O43</f>
        <v>-2.3101656697690487E-3</v>
      </c>
      <c r="L8" s="122">
        <f>InputDataA_GeneralAssumptions!P43</f>
        <v>-2.3101656697690487E-3</v>
      </c>
      <c r="M8" s="122">
        <f>InputDataA_GeneralAssumptions!Q43</f>
        <v>-2.3101656697690487E-3</v>
      </c>
      <c r="N8" s="122">
        <f>InputDataA_GeneralAssumptions!R43</f>
        <v>-2.3101656697690487E-3</v>
      </c>
      <c r="O8" s="122">
        <f>InputDataA_GeneralAssumptions!S43</f>
        <v>-2.3101656697690487E-3</v>
      </c>
      <c r="P8" s="122">
        <f>InputDataA_GeneralAssumptions!T43</f>
        <v>-2.3101656697690487E-3</v>
      </c>
      <c r="Q8" s="122">
        <f>InputDataA_GeneralAssumptions!U43</f>
        <v>-2.3101656697690487E-3</v>
      </c>
      <c r="R8" s="122">
        <f>InputDataA_GeneralAssumptions!V43</f>
        <v>-2.3101656697690487E-3</v>
      </c>
      <c r="S8" s="122">
        <f>InputDataA_GeneralAssumptions!W43</f>
        <v>-2.3101656697690487E-3</v>
      </c>
      <c r="T8" s="122">
        <f>InputDataA_GeneralAssumptions!X43</f>
        <v>-2.3101656697690487E-3</v>
      </c>
      <c r="U8" s="122">
        <f>InputDataA_GeneralAssumptions!Y43</f>
        <v>-2.3101656697690487E-3</v>
      </c>
      <c r="V8" s="122">
        <f>InputDataA_GeneralAssumptions!Z43</f>
        <v>-2.3101656697690487E-3</v>
      </c>
      <c r="W8" s="122">
        <f>InputDataA_GeneralAssumptions!AA43</f>
        <v>-2.3101656697690487E-3</v>
      </c>
      <c r="X8" s="122">
        <f>InputDataA_GeneralAssumptions!AB43</f>
        <v>-2.3101656697690487E-3</v>
      </c>
      <c r="Y8" s="122">
        <f>InputDataA_GeneralAssumptions!AC43</f>
        <v>-2.3101656697690487E-3</v>
      </c>
      <c r="Z8" s="122">
        <f>InputDataA_GeneralAssumptions!AD43</f>
        <v>-2.3101656697690487E-3</v>
      </c>
      <c r="AA8" s="122">
        <f>InputDataA_GeneralAssumptions!AE43</f>
        <v>-2.3101656697690487E-3</v>
      </c>
      <c r="AB8" s="122">
        <f>InputDataA_GeneralAssumptions!AF43</f>
        <v>-2.3101656697690487E-3</v>
      </c>
      <c r="AC8" s="122">
        <f>InputDataA_GeneralAssumptions!AG43</f>
        <v>-2.3101656697690487E-3</v>
      </c>
      <c r="AD8" s="122">
        <f>InputDataA_GeneralAssumptions!AH43</f>
        <v>-2.3101656697690487E-3</v>
      </c>
      <c r="AE8" s="122">
        <f>InputDataA_GeneralAssumptions!AI43</f>
        <v>-2.3101656697690487E-3</v>
      </c>
      <c r="AF8" s="122">
        <f>InputDataA_GeneralAssumptions!AJ43</f>
        <v>-2.3101656697690487E-3</v>
      </c>
      <c r="AG8" s="122">
        <f>InputDataA_GeneralAssumptions!AK43</f>
        <v>-2.3101656697690487E-3</v>
      </c>
      <c r="AH8" s="122">
        <f>InputDataA_GeneralAssumptions!AL43</f>
        <v>-2.3101656697690487E-3</v>
      </c>
      <c r="AI8" s="122">
        <f>InputDataA_GeneralAssumptions!AM43</f>
        <v>-2.3101656697690487E-3</v>
      </c>
      <c r="AJ8" s="122">
        <f>InputDataA_GeneralAssumptions!AN43</f>
        <v>-2.3101656697690487E-3</v>
      </c>
      <c r="AK8" s="122">
        <f>InputDataA_GeneralAssumptions!AO43</f>
        <v>-2.3101656697690487E-3</v>
      </c>
      <c r="AL8" s="122">
        <f>InputDataA_GeneralAssumptions!AP43</f>
        <v>-2.3101656697690487E-3</v>
      </c>
      <c r="AM8" s="122">
        <f>InputDataA_GeneralAssumptions!AQ43</f>
        <v>-2.3101656697690487E-3</v>
      </c>
      <c r="AN8" s="122">
        <f>InputDataA_GeneralAssumptions!AR43</f>
        <v>-2.3101656697690487E-3</v>
      </c>
      <c r="AO8" s="122">
        <f>InputDataA_GeneralAssumptions!AS43</f>
        <v>-2.3101656697690487E-3</v>
      </c>
      <c r="AP8" s="122">
        <f>InputDataA_GeneralAssumptions!AT43</f>
        <v>-2.3101656697690487E-3</v>
      </c>
      <c r="AQ8" s="122">
        <f>InputDataA_GeneralAssumptions!AU43</f>
        <v>-2.3101656697690487E-3</v>
      </c>
      <c r="AR8" s="122">
        <f>InputDataA_GeneralAssumptions!AV43</f>
        <v>-2.3101656697690487E-3</v>
      </c>
      <c r="AS8" s="122">
        <f>InputDataA_GeneralAssumptions!AW43</f>
        <v>-2.3101656697690487E-3</v>
      </c>
      <c r="AT8" s="122">
        <f>InputDataA_GeneralAssumptions!AX43</f>
        <v>-2.3101656697690487E-3</v>
      </c>
      <c r="AU8" s="122">
        <f>InputDataA_GeneralAssumptions!AY43</f>
        <v>-2.3101656697690487E-3</v>
      </c>
      <c r="AV8" s="122">
        <f>InputDataA_GeneralAssumptions!AZ43</f>
        <v>-2.3101656697690487E-3</v>
      </c>
      <c r="AW8" s="122">
        <f>InputDataA_GeneralAssumptions!BA43</f>
        <v>-2.3101656697690487E-3</v>
      </c>
      <c r="AX8" s="122">
        <f>InputDataA_GeneralAssumptions!BB43</f>
        <v>-2.3101656697690487E-3</v>
      </c>
      <c r="AY8" s="122">
        <f>InputDataA_GeneralAssumptions!BC43</f>
        <v>-2.3101656697690487E-3</v>
      </c>
      <c r="AZ8" s="122">
        <f>InputDataA_GeneralAssumptions!BD43</f>
        <v>-2.3101656697690487E-3</v>
      </c>
      <c r="BA8" s="122">
        <f>InputDataA_GeneralAssumptions!BE43</f>
        <v>-2.3101656697690487E-3</v>
      </c>
      <c r="BB8" s="122">
        <f>InputDataA_GeneralAssumptions!BF43</f>
        <v>-2.3101656697690487E-3</v>
      </c>
      <c r="BC8" s="122">
        <f>InputDataA_GeneralAssumptions!BG43</f>
        <v>-2.3101656697690487E-3</v>
      </c>
      <c r="BD8" s="122">
        <f>InputDataA_GeneralAssumptions!BH43</f>
        <v>-2.3101656697690487E-3</v>
      </c>
      <c r="BE8" s="122">
        <f>InputDataA_GeneralAssumptions!BI43</f>
        <v>-2.3101656697690487E-3</v>
      </c>
      <c r="BF8" s="122">
        <f>InputDataA_GeneralAssumptions!BJ43</f>
        <v>-2.3101656697690487E-3</v>
      </c>
      <c r="BG8" s="122">
        <f>InputDataA_GeneralAssumptions!BK43</f>
        <v>-2.3101656697690487E-3</v>
      </c>
      <c r="BH8" s="122">
        <f>InputDataA_GeneralAssumptions!BL43</f>
        <v>-2.3101656697690487E-3</v>
      </c>
      <c r="BI8" s="122">
        <f>InputDataA_GeneralAssumptions!BM43</f>
        <v>-2.3101656697690487E-3</v>
      </c>
      <c r="BJ8" s="122">
        <f>InputDataA_GeneralAssumptions!BN43</f>
        <v>-2.3101656697690487E-3</v>
      </c>
      <c r="BK8" s="122">
        <f>InputDataA_GeneralAssumptions!BO43</f>
        <v>-2.3101656697690487E-3</v>
      </c>
      <c r="BL8" s="122">
        <f>InputDataA_GeneralAssumptions!BP43</f>
        <v>-2.3101656697690487E-3</v>
      </c>
      <c r="BM8" s="122">
        <f>InputDataA_GeneralAssumptions!BQ43</f>
        <v>-2.3101656697690487E-3</v>
      </c>
      <c r="BN8" s="122">
        <f>InputDataA_GeneralAssumptions!BR43</f>
        <v>-2.3101656697690487E-3</v>
      </c>
      <c r="BO8" s="122">
        <f>InputDataA_GeneralAssumptions!BS43</f>
        <v>-2.3101656697690487E-3</v>
      </c>
      <c r="BP8" s="122">
        <f>InputDataA_GeneralAssumptions!BT43</f>
        <v>-2.3101656697690487E-3</v>
      </c>
      <c r="BQ8" s="122">
        <f>InputDataA_GeneralAssumptions!BU43</f>
        <v>-2.3101656697690487E-3</v>
      </c>
      <c r="BR8" s="122">
        <f>InputDataA_GeneralAssumptions!BV43</f>
        <v>-2.3101656697690487E-3</v>
      </c>
      <c r="BS8" s="122">
        <f>InputDataA_GeneralAssumptions!BW43</f>
        <v>-2.3101656697690487E-3</v>
      </c>
    </row>
    <row r="9" spans="1:71">
      <c r="A9" s="60"/>
      <c r="B9" s="235" t="str">
        <f>LEFT(InputDataA_GeneralAssumptions!D104,1)</f>
        <v>A</v>
      </c>
      <c r="C9" s="24" t="s">
        <v>444</v>
      </c>
      <c r="D9" s="364" t="s">
        <v>441</v>
      </c>
      <c r="E9" s="122">
        <f>InputDataA_GeneralAssumptions!I106</f>
        <v>8.9745714122446696E-3</v>
      </c>
      <c r="F9" s="122">
        <f>InputDataA_GeneralAssumptions!J106</f>
        <v>8.824043333915732E-3</v>
      </c>
      <c r="G9" s="122">
        <f>InputDataA_GeneralAssumptions!K106</f>
        <v>8.6169567853122686E-3</v>
      </c>
      <c r="H9" s="122">
        <f>InputDataA_GeneralAssumptions!L106</f>
        <v>8.4574764950844372E-3</v>
      </c>
      <c r="I9" s="122">
        <f>InputDataA_GeneralAssumptions!M106</f>
        <v>8.2588335461899476E-3</v>
      </c>
      <c r="J9" s="122">
        <f>InputDataA_GeneralAssumptions!N106</f>
        <v>8.0645161290322509E-3</v>
      </c>
      <c r="K9" s="122">
        <f>InputDataA_GeneralAssumptions!O106</f>
        <v>7.8743455497383152E-3</v>
      </c>
      <c r="L9" s="122">
        <f>InputDataA_GeneralAssumptions!P106</f>
        <v>7.6881519345053384E-3</v>
      </c>
      <c r="M9" s="122">
        <f>InputDataA_GeneralAssumptions!Q106</f>
        <v>7.5057736720554047E-3</v>
      </c>
      <c r="N9" s="122">
        <f>InputDataA_GeneralAssumptions!R106</f>
        <v>7.3065902578797193E-3</v>
      </c>
      <c r="O9" s="122">
        <f>InputDataA_GeneralAssumptions!S106</f>
        <v>7.1316821423492716E-3</v>
      </c>
      <c r="P9" s="122">
        <f>InputDataA_GeneralAssumptions!T106</f>
        <v>6.9399612653324727E-3</v>
      </c>
      <c r="Q9" s="122">
        <f>InputDataA_GeneralAssumptions!U106</f>
        <v>6.7518833146338331E-3</v>
      </c>
      <c r="R9" s="122">
        <f>InputDataA_GeneralAssumptions!V106</f>
        <v>6.5672948715398416E-3</v>
      </c>
      <c r="S9" s="122">
        <f>InputDataA_GeneralAssumptions!W106</f>
        <v>6.4058205974810711E-3</v>
      </c>
      <c r="T9" s="122">
        <f>InputDataA_GeneralAssumptions!X106</f>
        <v>6.2471760014144451E-3</v>
      </c>
      <c r="U9" s="122">
        <f>InputDataA_GeneralAssumptions!Y106</f>
        <v>6.0912516350715151E-3</v>
      </c>
      <c r="V9" s="122">
        <f>InputDataA_GeneralAssumptions!Z106</f>
        <v>5.9185376360777475E-3</v>
      </c>
      <c r="W9" s="122">
        <f>InputDataA_GeneralAssumptions!AA106</f>
        <v>5.7679694432655193E-3</v>
      </c>
      <c r="X9" s="122">
        <f>InputDataA_GeneralAssumptions!AB106</f>
        <v>5.6198093484474132E-3</v>
      </c>
      <c r="Y9" s="122">
        <f>InputDataA_GeneralAssumptions!AC106</f>
        <v>5.4548922372688047E-3</v>
      </c>
      <c r="Z9" s="122">
        <f>InputDataA_GeneralAssumptions!AD106</f>
        <v>5.2925108126564702E-3</v>
      </c>
      <c r="AA9" s="122">
        <f>InputDataA_GeneralAssumptions!AE106</f>
        <v>5.1514293801302458E-3</v>
      </c>
      <c r="AB9" s="122">
        <f>InputDataA_GeneralAssumptions!AF106</f>
        <v>4.9936171810467389E-3</v>
      </c>
      <c r="AC9" s="122">
        <f>InputDataA_GeneralAssumptions!AG106</f>
        <v>4.8567265662942116E-3</v>
      </c>
      <c r="AD9" s="122">
        <f>InputDataA_GeneralAssumptions!AH106</f>
        <v>4.7031267427595225E-3</v>
      </c>
      <c r="AE9" s="122">
        <f>InputDataA_GeneralAssumptions!AI106</f>
        <v>4.5700963975798814E-3</v>
      </c>
      <c r="AF9" s="122">
        <f>InputDataA_GeneralAssumptions!AJ106</f>
        <v>4.4387961837404344E-3</v>
      </c>
      <c r="AG9" s="122">
        <f>InputDataA_GeneralAssumptions!AK106</f>
        <v>4.2724855597322531E-3</v>
      </c>
      <c r="AH9" s="122">
        <f>InputDataA_GeneralAssumptions!AL106</f>
        <v>4.1082383873793926E-3</v>
      </c>
      <c r="AI9" s="122" t="str">
        <f>InputDataA_GeneralAssumptions!AM106</f>
        <v>#N/A</v>
      </c>
      <c r="AJ9" s="122" t="str">
        <f>InputDataA_GeneralAssumptions!AN106</f>
        <v>#N/A</v>
      </c>
      <c r="AK9" s="122" t="str">
        <f>InputDataA_GeneralAssumptions!AO106</f>
        <v>#N/A</v>
      </c>
      <c r="AL9" s="122" t="str">
        <f>InputDataA_GeneralAssumptions!AP106</f>
        <v>#N/A</v>
      </c>
      <c r="AM9" s="122" t="str">
        <f>InputDataA_GeneralAssumptions!AQ106</f>
        <v>#N/A</v>
      </c>
      <c r="AN9" s="122" t="str">
        <f>InputDataA_GeneralAssumptions!AR106</f>
        <v>#N/A</v>
      </c>
      <c r="AO9" s="122" t="str">
        <f>InputDataA_GeneralAssumptions!AS106</f>
        <v>#N/A</v>
      </c>
      <c r="AP9" s="122" t="str">
        <f>InputDataA_GeneralAssumptions!AT106</f>
        <v>#N/A</v>
      </c>
      <c r="AQ9" s="122" t="str">
        <f>InputDataA_GeneralAssumptions!AU106</f>
        <v>#N/A</v>
      </c>
      <c r="AR9" s="122" t="str">
        <f>InputDataA_GeneralAssumptions!AV106</f>
        <v>#N/A</v>
      </c>
      <c r="AS9" s="122" t="str">
        <f>InputDataA_GeneralAssumptions!AW106</f>
        <v>#N/A</v>
      </c>
      <c r="AT9" s="122" t="str">
        <f>InputDataA_GeneralAssumptions!AX106</f>
        <v>#N/A</v>
      </c>
      <c r="AU9" s="122" t="str">
        <f>InputDataA_GeneralAssumptions!AY106</f>
        <v>#N/A</v>
      </c>
      <c r="AV9" s="122" t="str">
        <f>InputDataA_GeneralAssumptions!AZ106</f>
        <v>#N/A</v>
      </c>
      <c r="AW9" s="122" t="str">
        <f>InputDataA_GeneralAssumptions!BA106</f>
        <v>#N/A</v>
      </c>
      <c r="AX9" s="122" t="str">
        <f>InputDataA_GeneralAssumptions!BB106</f>
        <v>#N/A</v>
      </c>
      <c r="AY9" s="122" t="str">
        <f>InputDataA_GeneralAssumptions!BC106</f>
        <v>#N/A</v>
      </c>
      <c r="AZ9" s="122" t="str">
        <f>InputDataA_GeneralAssumptions!BD106</f>
        <v>#N/A</v>
      </c>
      <c r="BA9" s="122" t="str">
        <f>InputDataA_GeneralAssumptions!BE106</f>
        <v>#N/A</v>
      </c>
      <c r="BB9" s="122" t="str">
        <f>InputDataA_GeneralAssumptions!BF106</f>
        <v>#N/A</v>
      </c>
      <c r="BC9" s="122" t="str">
        <f>InputDataA_GeneralAssumptions!BG106</f>
        <v>#N/A</v>
      </c>
      <c r="BD9" s="122" t="str">
        <f>InputDataA_GeneralAssumptions!BH106</f>
        <v>#N/A</v>
      </c>
      <c r="BE9" s="122" t="str">
        <f>InputDataA_GeneralAssumptions!BI106</f>
        <v>#N/A</v>
      </c>
      <c r="BF9" s="122" t="str">
        <f>InputDataA_GeneralAssumptions!BJ106</f>
        <v>#N/A</v>
      </c>
      <c r="BG9" s="122" t="str">
        <f>InputDataA_GeneralAssumptions!BK106</f>
        <v>#N/A</v>
      </c>
      <c r="BH9" s="122" t="str">
        <f>InputDataA_GeneralAssumptions!BL106</f>
        <v>#N/A</v>
      </c>
      <c r="BI9" s="122" t="str">
        <f>InputDataA_GeneralAssumptions!BM106</f>
        <v>#N/A</v>
      </c>
      <c r="BJ9" s="122" t="str">
        <f>InputDataA_GeneralAssumptions!BN106</f>
        <v>#N/A</v>
      </c>
      <c r="BK9" s="122" t="str">
        <f>InputDataA_GeneralAssumptions!BO106</f>
        <v>#N/A</v>
      </c>
      <c r="BL9" s="122" t="str">
        <f>InputDataA_GeneralAssumptions!BP106</f>
        <v>#N/A</v>
      </c>
      <c r="BM9" s="122" t="str">
        <f>InputDataA_GeneralAssumptions!BQ106</f>
        <v>#N/A</v>
      </c>
      <c r="BN9" s="122" t="str">
        <f>InputDataA_GeneralAssumptions!BR106</f>
        <v>#N/A</v>
      </c>
      <c r="BO9" s="122" t="str">
        <f>InputDataA_GeneralAssumptions!BS106</f>
        <v>#N/A</v>
      </c>
      <c r="BP9" s="122" t="str">
        <f>InputDataA_GeneralAssumptions!BT106</f>
        <v>#N/A</v>
      </c>
      <c r="BQ9" s="122" t="str">
        <f>InputDataA_GeneralAssumptions!BU106</f>
        <v>#N/A</v>
      </c>
      <c r="BR9" s="122" t="str">
        <f>InputDataA_GeneralAssumptions!BV106</f>
        <v>#N/A</v>
      </c>
      <c r="BS9" s="122" t="str">
        <f>InputDataA_GeneralAssumptions!BW106</f>
        <v>#N/A</v>
      </c>
    </row>
    <row r="10" spans="1:71" s="9" customFormat="1">
      <c r="A10" s="60"/>
      <c r="B10" s="235" t="str">
        <f>LEFT(InputDataA_GeneralAssumptions!D104,1)</f>
        <v>A</v>
      </c>
      <c r="C10" s="24" t="s">
        <v>479</v>
      </c>
      <c r="D10" s="364" t="s">
        <v>441</v>
      </c>
      <c r="E10" s="122">
        <f>InputDataA_GeneralAssumptions!I125</f>
        <v>3.9143351103509971E-4</v>
      </c>
      <c r="F10" s="122">
        <f>InputDataA_GeneralAssumptions!J125</f>
        <v>4.2274240936079899E-4</v>
      </c>
      <c r="G10" s="122">
        <f>InputDataA_GeneralAssumptions!K125</f>
        <v>5.4399867599785878E-4</v>
      </c>
      <c r="H10" s="122">
        <f>InputDataA_GeneralAssumptions!L125</f>
        <v>6.1963957986521656E-4</v>
      </c>
      <c r="I10" s="122">
        <f>InputDataA_GeneralAssumptions!M125</f>
        <v>8.0142809687000494E-4</v>
      </c>
      <c r="J10" s="122">
        <f>InputDataA_GeneralAssumptions!N125</f>
        <v>6.2070430309923985E-4</v>
      </c>
      <c r="K10" s="122">
        <f>InputDataA_GeneralAssumptions!O125</f>
        <v>7.3524118520218451E-4</v>
      </c>
      <c r="L10" s="122">
        <f>InputDataA_GeneralAssumptions!P125</f>
        <v>8.7912624393404748E-4</v>
      </c>
      <c r="M10" s="122">
        <f>InputDataA_GeneralAssumptions!Q125</f>
        <v>9.8791736598724533E-4</v>
      </c>
      <c r="N10" s="122">
        <f>InputDataA_GeneralAssumptions!R125</f>
        <v>1.0832001444143202E-3</v>
      </c>
      <c r="O10" s="122">
        <f>InputDataA_GeneralAssumptions!S125</f>
        <v>8.75708003790443E-4</v>
      </c>
      <c r="P10" s="122">
        <f>InputDataA_GeneralAssumptions!T125</f>
        <v>1.0339216570158793E-3</v>
      </c>
      <c r="Q10" s="122">
        <f>InputDataA_GeneralAssumptions!U125</f>
        <v>1.0659786986446651E-3</v>
      </c>
      <c r="R10" s="122">
        <f>InputDataA_GeneralAssumptions!V125</f>
        <v>8.8432112704839305E-4</v>
      </c>
      <c r="S10" s="122">
        <f>InputDataA_GeneralAssumptions!W125</f>
        <v>5.6625157163270323E-4</v>
      </c>
      <c r="T10" s="122">
        <f>InputDataA_GeneralAssumptions!X125</f>
        <v>2.2505077639300985E-4</v>
      </c>
      <c r="U10" s="122">
        <f>InputDataA_GeneralAssumptions!Y125</f>
        <v>1.0185569140785944E-5</v>
      </c>
      <c r="V10" s="122">
        <f>InputDataA_GeneralAssumptions!Z125</f>
        <v>-2.7078656201273699E-4</v>
      </c>
      <c r="W10" s="122">
        <f>InputDataA_GeneralAssumptions!AA125</f>
        <v>-6.8426316788972041E-4</v>
      </c>
      <c r="X10" s="122">
        <f>InputDataA_GeneralAssumptions!AB125</f>
        <v>-1.1504043728776114E-3</v>
      </c>
      <c r="Y10" s="122">
        <f>InputDataA_GeneralAssumptions!AC125</f>
        <v>-1.7671803762610017E-3</v>
      </c>
      <c r="Z10" s="122">
        <f>InputDataA_GeneralAssumptions!AD125</f>
        <v>-2.0859024443582452E-3</v>
      </c>
      <c r="AA10" s="122">
        <f>InputDataA_GeneralAssumptions!AE125</f>
        <v>-2.3048827532018423E-3</v>
      </c>
      <c r="AB10" s="122">
        <f>InputDataA_GeneralAssumptions!AF125</f>
        <v>-2.3011402538091197E-3</v>
      </c>
      <c r="AC10" s="122">
        <f>InputDataA_GeneralAssumptions!AG125</f>
        <v>-2.1145760428976645E-3</v>
      </c>
      <c r="AD10" s="122">
        <f>InputDataA_GeneralAssumptions!AH125</f>
        <v>-1.9405327678302386E-3</v>
      </c>
      <c r="AE10" s="122">
        <f>InputDataA_GeneralAssumptions!AI125</f>
        <v>-1.7008136082966585E-3</v>
      </c>
      <c r="AF10" s="122">
        <f>InputDataA_GeneralAssumptions!AJ125</f>
        <v>-1.6070812308208726E-3</v>
      </c>
      <c r="AG10" s="122">
        <f>InputDataA_GeneralAssumptions!AK125</f>
        <v>-1.7072945150770069E-3</v>
      </c>
      <c r="AH10" s="122">
        <f>InputDataA_GeneralAssumptions!AL125</f>
        <v>-1.978701631464963E-3</v>
      </c>
      <c r="AI10" s="122" t="e">
        <f>InputDataA_GeneralAssumptions!AM125</f>
        <v>#VALUE!</v>
      </c>
      <c r="AJ10" s="122" t="e">
        <f>InputDataA_GeneralAssumptions!AN125</f>
        <v>#VALUE!</v>
      </c>
      <c r="AK10" s="122" t="e">
        <f>InputDataA_GeneralAssumptions!AO125</f>
        <v>#VALUE!</v>
      </c>
      <c r="AL10" s="122" t="e">
        <f>InputDataA_GeneralAssumptions!AP125</f>
        <v>#VALUE!</v>
      </c>
      <c r="AM10" s="122" t="e">
        <f>InputDataA_GeneralAssumptions!AQ125</f>
        <v>#VALUE!</v>
      </c>
      <c r="AN10" s="122" t="e">
        <f>InputDataA_GeneralAssumptions!AR125</f>
        <v>#VALUE!</v>
      </c>
      <c r="AO10" s="122" t="e">
        <f>InputDataA_GeneralAssumptions!AS125</f>
        <v>#VALUE!</v>
      </c>
      <c r="AP10" s="122" t="e">
        <f>InputDataA_GeneralAssumptions!AT125</f>
        <v>#VALUE!</v>
      </c>
      <c r="AQ10" s="122" t="e">
        <f>InputDataA_GeneralAssumptions!AU125</f>
        <v>#VALUE!</v>
      </c>
      <c r="AR10" s="122" t="e">
        <f>InputDataA_GeneralAssumptions!AV125</f>
        <v>#VALUE!</v>
      </c>
      <c r="AS10" s="122" t="e">
        <f>InputDataA_GeneralAssumptions!AW125</f>
        <v>#VALUE!</v>
      </c>
      <c r="AT10" s="122" t="e">
        <f>InputDataA_GeneralAssumptions!AX125</f>
        <v>#VALUE!</v>
      </c>
      <c r="AU10" s="122" t="e">
        <f>InputDataA_GeneralAssumptions!AY125</f>
        <v>#VALUE!</v>
      </c>
      <c r="AV10" s="122" t="e">
        <f>InputDataA_GeneralAssumptions!AZ125</f>
        <v>#VALUE!</v>
      </c>
      <c r="AW10" s="122" t="e">
        <f>InputDataA_GeneralAssumptions!BA125</f>
        <v>#VALUE!</v>
      </c>
      <c r="AX10" s="122" t="e">
        <f>InputDataA_GeneralAssumptions!BB125</f>
        <v>#VALUE!</v>
      </c>
      <c r="AY10" s="122" t="e">
        <f>InputDataA_GeneralAssumptions!BC125</f>
        <v>#VALUE!</v>
      </c>
      <c r="AZ10" s="122" t="e">
        <f>InputDataA_GeneralAssumptions!BD125</f>
        <v>#VALUE!</v>
      </c>
      <c r="BA10" s="122" t="e">
        <f>InputDataA_GeneralAssumptions!BE125</f>
        <v>#VALUE!</v>
      </c>
      <c r="BB10" s="122" t="e">
        <f>InputDataA_GeneralAssumptions!BF125</f>
        <v>#VALUE!</v>
      </c>
      <c r="BC10" s="122" t="e">
        <f>InputDataA_GeneralAssumptions!BG125</f>
        <v>#VALUE!</v>
      </c>
      <c r="BD10" s="122" t="e">
        <f>InputDataA_GeneralAssumptions!BH125</f>
        <v>#VALUE!</v>
      </c>
      <c r="BE10" s="122" t="e">
        <f>InputDataA_GeneralAssumptions!BI125</f>
        <v>#VALUE!</v>
      </c>
      <c r="BF10" s="122" t="e">
        <f>InputDataA_GeneralAssumptions!BJ125</f>
        <v>#VALUE!</v>
      </c>
      <c r="BG10" s="122" t="e">
        <f>InputDataA_GeneralAssumptions!BK125</f>
        <v>#VALUE!</v>
      </c>
      <c r="BH10" s="122" t="e">
        <f>InputDataA_GeneralAssumptions!BL125</f>
        <v>#VALUE!</v>
      </c>
      <c r="BI10" s="122" t="e">
        <f>InputDataA_GeneralAssumptions!BM125</f>
        <v>#VALUE!</v>
      </c>
      <c r="BJ10" s="122" t="e">
        <f>InputDataA_GeneralAssumptions!BN125</f>
        <v>#VALUE!</v>
      </c>
      <c r="BK10" s="122" t="e">
        <f>InputDataA_GeneralAssumptions!BO125</f>
        <v>#VALUE!</v>
      </c>
      <c r="BL10" s="122" t="e">
        <f>InputDataA_GeneralAssumptions!BP125</f>
        <v>#VALUE!</v>
      </c>
      <c r="BM10" s="122" t="e">
        <f>InputDataA_GeneralAssumptions!BQ125</f>
        <v>#VALUE!</v>
      </c>
      <c r="BN10" s="122" t="e">
        <f>InputDataA_GeneralAssumptions!BR125</f>
        <v>#VALUE!</v>
      </c>
      <c r="BO10" s="122" t="e">
        <f>InputDataA_GeneralAssumptions!BS125</f>
        <v>#VALUE!</v>
      </c>
      <c r="BP10" s="122" t="e">
        <f>InputDataA_GeneralAssumptions!BT125</f>
        <v>#VALUE!</v>
      </c>
      <c r="BQ10" s="122" t="e">
        <f>InputDataA_GeneralAssumptions!BU125</f>
        <v>#VALUE!</v>
      </c>
      <c r="BR10" s="122" t="e">
        <f>InputDataA_GeneralAssumptions!BV125</f>
        <v>#VALUE!</v>
      </c>
      <c r="BS10" s="122" t="e">
        <f>InputDataA_GeneralAssumptions!BW125</f>
        <v>#VALUE!</v>
      </c>
    </row>
    <row r="11" spans="1:71" s="9" customFormat="1">
      <c r="A11" s="60"/>
      <c r="B11" s="235" t="str">
        <f>LEFT(InputDataA_GeneralAssumptions!D51,1)</f>
        <v>A</v>
      </c>
      <c r="C11" s="24" t="s">
        <v>480</v>
      </c>
      <c r="D11" s="364" t="s">
        <v>441</v>
      </c>
      <c r="E11" s="122">
        <f>InputDataA_GeneralAssumptions!I133</f>
        <v>0</v>
      </c>
      <c r="F11" s="122">
        <f>InputDataA_GeneralAssumptions!J133</f>
        <v>3.4328496907320982E-5</v>
      </c>
      <c r="G11" s="122">
        <f>InputDataA_GeneralAssumptions!K133</f>
        <v>3.4470758000448853E-5</v>
      </c>
      <c r="H11" s="122">
        <f>InputDataA_GeneralAssumptions!L133</f>
        <v>3.4266330807053436E-5</v>
      </c>
      <c r="I11" s="122">
        <f>InputDataA_GeneralAssumptions!M133</f>
        <v>3.3883493970598977E-5</v>
      </c>
      <c r="J11" s="122">
        <f>InputDataA_GeneralAssumptions!N133</f>
        <v>3.3484534286865042E-5</v>
      </c>
      <c r="K11" s="122">
        <f>InputDataA_GeneralAssumptions!O133</f>
        <v>3.3285494274837291E-5</v>
      </c>
      <c r="L11" s="122">
        <f>InputDataA_GeneralAssumptions!P133</f>
        <v>3.3139037219021006E-5</v>
      </c>
      <c r="M11" s="122">
        <f>InputDataA_GeneralAssumptions!Q133</f>
        <v>3.3123454586947432E-5</v>
      </c>
      <c r="N11" s="122">
        <f>InputDataA_GeneralAssumptions!R133</f>
        <v>3.3156659250410669E-5</v>
      </c>
      <c r="O11" s="122">
        <f>InputDataA_GeneralAssumptions!S133</f>
        <v>3.3235060920011605E-5</v>
      </c>
      <c r="P11" s="122">
        <f>InputDataA_GeneralAssumptions!T133</f>
        <v>3.3413057153985903E-5</v>
      </c>
      <c r="Q11" s="122">
        <f>InputDataA_GeneralAssumptions!U133</f>
        <v>3.3776479961611372E-5</v>
      </c>
      <c r="R11" s="122">
        <f>InputDataA_GeneralAssumptions!V133</f>
        <v>3.4364315806278967E-5</v>
      </c>
      <c r="S11" s="122">
        <f>InputDataA_GeneralAssumptions!W133</f>
        <v>3.5113033355793632E-5</v>
      </c>
      <c r="T11" s="122">
        <f>InputDataA_GeneralAssumptions!X133</f>
        <v>3.5920765375285768E-5</v>
      </c>
      <c r="U11" s="122">
        <f>InputDataA_GeneralAssumptions!Y133</f>
        <v>3.6776665892856997E-5</v>
      </c>
      <c r="V11" s="122">
        <f>InputDataA_GeneralAssumptions!Z133</f>
        <v>3.7579484064353963E-5</v>
      </c>
      <c r="W11" s="122">
        <f>InputDataA_GeneralAssumptions!AA133</f>
        <v>3.8338280055283391E-5</v>
      </c>
      <c r="X11" s="122">
        <f>InputDataA_GeneralAssumptions!AB133</f>
        <v>3.9085403325200829E-5</v>
      </c>
      <c r="Y11" s="122">
        <f>InputDataA_GeneralAssumptions!AC133</f>
        <v>3.9772718257058415E-5</v>
      </c>
      <c r="Z11" s="122">
        <f>InputDataA_GeneralAssumptions!AD133</f>
        <v>4.0522368484507965E-5</v>
      </c>
      <c r="AA11" s="122">
        <f>InputDataA_GeneralAssumptions!AE133</f>
        <v>4.1175059421139082E-5</v>
      </c>
      <c r="AB11" s="122">
        <f>InputDataA_GeneralAssumptions!AF133</f>
        <v>4.1801952298303746E-5</v>
      </c>
      <c r="AC11" s="122">
        <f>InputDataA_GeneralAssumptions!AG133</f>
        <v>4.2328509809008708E-5</v>
      </c>
      <c r="AD11" s="122">
        <f>InputDataA_GeneralAssumptions!AH133</f>
        <v>4.287777341427379E-5</v>
      </c>
      <c r="AE11" s="122">
        <f>InputDataA_GeneralAssumptions!AI133</f>
        <v>4.3359481027627211E-5</v>
      </c>
      <c r="AF11" s="122">
        <f>InputDataA_GeneralAssumptions!AJ133</f>
        <v>4.3761150630539092E-5</v>
      </c>
      <c r="AG11" s="122">
        <f>InputDataA_GeneralAssumptions!AK133</f>
        <v>4.4082632857822546E-5</v>
      </c>
      <c r="AH11" s="122">
        <f>InputDataA_GeneralAssumptions!AL133</f>
        <v>4.4252293932123266E-5</v>
      </c>
      <c r="AI11" s="122" t="e">
        <f>InputDataA_GeneralAssumptions!AM133</f>
        <v>#VALUE!</v>
      </c>
      <c r="AJ11" s="122" t="e">
        <f>InputDataA_GeneralAssumptions!AN133</f>
        <v>#VALUE!</v>
      </c>
      <c r="AK11" s="122" t="e">
        <f>InputDataA_GeneralAssumptions!AO133</f>
        <v>#VALUE!</v>
      </c>
      <c r="AL11" s="122" t="e">
        <f>InputDataA_GeneralAssumptions!AP133</f>
        <v>#VALUE!</v>
      </c>
      <c r="AM11" s="122" t="e">
        <f>InputDataA_GeneralAssumptions!AQ133</f>
        <v>#VALUE!</v>
      </c>
      <c r="AN11" s="122" t="e">
        <f>InputDataA_GeneralAssumptions!AR133</f>
        <v>#VALUE!</v>
      </c>
      <c r="AO11" s="122" t="e">
        <f>InputDataA_GeneralAssumptions!AS133</f>
        <v>#VALUE!</v>
      </c>
      <c r="AP11" s="122" t="e">
        <f>InputDataA_GeneralAssumptions!AT133</f>
        <v>#VALUE!</v>
      </c>
      <c r="AQ11" s="122" t="e">
        <f>InputDataA_GeneralAssumptions!AU133</f>
        <v>#VALUE!</v>
      </c>
      <c r="AR11" s="122" t="e">
        <f>InputDataA_GeneralAssumptions!AV133</f>
        <v>#VALUE!</v>
      </c>
      <c r="AS11" s="122" t="e">
        <f>InputDataA_GeneralAssumptions!AW133</f>
        <v>#VALUE!</v>
      </c>
      <c r="AT11" s="122" t="e">
        <f>InputDataA_GeneralAssumptions!AX133</f>
        <v>#VALUE!</v>
      </c>
      <c r="AU11" s="122" t="e">
        <f>InputDataA_GeneralAssumptions!AY133</f>
        <v>#VALUE!</v>
      </c>
      <c r="AV11" s="122" t="e">
        <f>InputDataA_GeneralAssumptions!AZ133</f>
        <v>#VALUE!</v>
      </c>
      <c r="AW11" s="122" t="e">
        <f>InputDataA_GeneralAssumptions!BA133</f>
        <v>#VALUE!</v>
      </c>
      <c r="AX11" s="122" t="e">
        <f>InputDataA_GeneralAssumptions!BB133</f>
        <v>#VALUE!</v>
      </c>
      <c r="AY11" s="122" t="e">
        <f>InputDataA_GeneralAssumptions!BC133</f>
        <v>#VALUE!</v>
      </c>
      <c r="AZ11" s="122" t="e">
        <f>InputDataA_GeneralAssumptions!BD133</f>
        <v>#VALUE!</v>
      </c>
      <c r="BA11" s="122" t="e">
        <f>InputDataA_GeneralAssumptions!BE133</f>
        <v>#VALUE!</v>
      </c>
      <c r="BB11" s="122" t="e">
        <f>InputDataA_GeneralAssumptions!BF133</f>
        <v>#VALUE!</v>
      </c>
      <c r="BC11" s="122" t="e">
        <f>InputDataA_GeneralAssumptions!BG133</f>
        <v>#VALUE!</v>
      </c>
      <c r="BD11" s="122" t="e">
        <f>InputDataA_GeneralAssumptions!BH133</f>
        <v>#VALUE!</v>
      </c>
      <c r="BE11" s="122" t="e">
        <f>InputDataA_GeneralAssumptions!BI133</f>
        <v>#VALUE!</v>
      </c>
      <c r="BF11" s="122" t="e">
        <f>InputDataA_GeneralAssumptions!BJ133</f>
        <v>#VALUE!</v>
      </c>
      <c r="BG11" s="122" t="e">
        <f>InputDataA_GeneralAssumptions!BK133</f>
        <v>#VALUE!</v>
      </c>
      <c r="BH11" s="122" t="e">
        <f>InputDataA_GeneralAssumptions!BL133</f>
        <v>#VALUE!</v>
      </c>
      <c r="BI11" s="122" t="e">
        <f>InputDataA_GeneralAssumptions!BM133</f>
        <v>#VALUE!</v>
      </c>
      <c r="BJ11" s="122" t="e">
        <f>InputDataA_GeneralAssumptions!BN133</f>
        <v>#VALUE!</v>
      </c>
      <c r="BK11" s="122" t="e">
        <f>InputDataA_GeneralAssumptions!BO133</f>
        <v>#VALUE!</v>
      </c>
      <c r="BL11" s="122" t="e">
        <f>InputDataA_GeneralAssumptions!BP133</f>
        <v>#VALUE!</v>
      </c>
      <c r="BM11" s="122" t="e">
        <f>InputDataA_GeneralAssumptions!BQ133</f>
        <v>#VALUE!</v>
      </c>
      <c r="BN11" s="122" t="e">
        <f>InputDataA_GeneralAssumptions!BR133</f>
        <v>#VALUE!</v>
      </c>
      <c r="BO11" s="122" t="e">
        <f>InputDataA_GeneralAssumptions!BS133</f>
        <v>#VALUE!</v>
      </c>
      <c r="BP11" s="122" t="e">
        <f>InputDataA_GeneralAssumptions!BT133</f>
        <v>#VALUE!</v>
      </c>
      <c r="BQ11" s="122" t="e">
        <f>InputDataA_GeneralAssumptions!BU133</f>
        <v>#VALUE!</v>
      </c>
      <c r="BR11" s="122" t="e">
        <f>InputDataA_GeneralAssumptions!BV133</f>
        <v>#VALUE!</v>
      </c>
      <c r="BS11" s="122" t="e">
        <f>InputDataA_GeneralAssumptions!BW133</f>
        <v>#VALUE!</v>
      </c>
    </row>
    <row r="12" spans="1:71" s="9" customFormat="1">
      <c r="A12" s="60"/>
      <c r="B12" s="235" t="str">
        <f>LEFT(InputDataA_GeneralAssumptions!D80,1)</f>
        <v>A</v>
      </c>
      <c r="C12" s="24" t="s">
        <v>577</v>
      </c>
      <c r="D12" s="364" t="s">
        <v>2</v>
      </c>
      <c r="E12" s="122" t="str">
        <f>InputDataA_GeneralAssumptions!I88</f>
        <v>Not an input</v>
      </c>
      <c r="F12" s="122" t="str">
        <f>InputDataA_GeneralAssumptions!J88</f>
        <v>Not an input</v>
      </c>
      <c r="G12" s="122" t="str">
        <f>InputDataA_GeneralAssumptions!K88</f>
        <v>Not an input</v>
      </c>
      <c r="H12" s="122" t="str">
        <f>InputDataA_GeneralAssumptions!L88</f>
        <v>Not an input</v>
      </c>
      <c r="I12" s="122" t="str">
        <f>InputDataA_GeneralAssumptions!M88</f>
        <v>Not an input</v>
      </c>
      <c r="J12" s="122" t="str">
        <f>InputDataA_GeneralAssumptions!N88</f>
        <v>Not an input</v>
      </c>
      <c r="K12" s="122" t="str">
        <f>InputDataA_GeneralAssumptions!O88</f>
        <v>Not an input</v>
      </c>
      <c r="L12" s="122" t="str">
        <f>InputDataA_GeneralAssumptions!P88</f>
        <v>Not an input</v>
      </c>
      <c r="M12" s="122" t="str">
        <f>InputDataA_GeneralAssumptions!Q88</f>
        <v>Not an input</v>
      </c>
      <c r="N12" s="122" t="str">
        <f>InputDataA_GeneralAssumptions!R88</f>
        <v>Not an input</v>
      </c>
      <c r="O12" s="122" t="str">
        <f>InputDataA_GeneralAssumptions!S88</f>
        <v>Not an input</v>
      </c>
      <c r="P12" s="122" t="str">
        <f>InputDataA_GeneralAssumptions!T88</f>
        <v>Not an input</v>
      </c>
      <c r="Q12" s="122" t="str">
        <f>InputDataA_GeneralAssumptions!U88</f>
        <v>Not an input</v>
      </c>
      <c r="R12" s="122" t="str">
        <f>InputDataA_GeneralAssumptions!V88</f>
        <v>Not an input</v>
      </c>
      <c r="S12" s="122" t="str">
        <f>InputDataA_GeneralAssumptions!W88</f>
        <v>Not an input</v>
      </c>
      <c r="T12" s="122" t="str">
        <f>InputDataA_GeneralAssumptions!X88</f>
        <v>Not an input</v>
      </c>
      <c r="U12" s="122" t="str">
        <f>InputDataA_GeneralAssumptions!Y88</f>
        <v>Not an input</v>
      </c>
      <c r="V12" s="122" t="str">
        <f>InputDataA_GeneralAssumptions!Z88</f>
        <v>Not an input</v>
      </c>
      <c r="W12" s="122" t="str">
        <f>InputDataA_GeneralAssumptions!AA88</f>
        <v>Not an input</v>
      </c>
      <c r="X12" s="122" t="str">
        <f>InputDataA_GeneralAssumptions!AB88</f>
        <v>Not an input</v>
      </c>
      <c r="Y12" s="122" t="str">
        <f>InputDataA_GeneralAssumptions!AC88</f>
        <v>Not an input</v>
      </c>
      <c r="Z12" s="122" t="str">
        <f>InputDataA_GeneralAssumptions!AD88</f>
        <v>Not an input</v>
      </c>
      <c r="AA12" s="122" t="str">
        <f>InputDataA_GeneralAssumptions!AE88</f>
        <v>Not an input</v>
      </c>
      <c r="AB12" s="122" t="str">
        <f>InputDataA_GeneralAssumptions!AF88</f>
        <v>Not an input</v>
      </c>
      <c r="AC12" s="122" t="str">
        <f>InputDataA_GeneralAssumptions!AG88</f>
        <v>Not an input</v>
      </c>
      <c r="AD12" s="122" t="str">
        <f>InputDataA_GeneralAssumptions!AH88</f>
        <v>Not an input</v>
      </c>
      <c r="AE12" s="122" t="str">
        <f>InputDataA_GeneralAssumptions!AI88</f>
        <v>Not an input</v>
      </c>
      <c r="AF12" s="122" t="str">
        <f>InputDataA_GeneralAssumptions!AJ88</f>
        <v>Not an input</v>
      </c>
      <c r="AG12" s="122" t="str">
        <f>InputDataA_GeneralAssumptions!AK88</f>
        <v>Not an input</v>
      </c>
      <c r="AH12" s="122" t="str">
        <f>InputDataA_GeneralAssumptions!AL88</f>
        <v>Not an input</v>
      </c>
      <c r="AI12" s="122" t="str">
        <f>InputDataA_GeneralAssumptions!AM88</f>
        <v>Not an input</v>
      </c>
      <c r="AJ12" s="122" t="str">
        <f>InputDataA_GeneralAssumptions!AN88</f>
        <v>Not an input</v>
      </c>
      <c r="AK12" s="122" t="str">
        <f>InputDataA_GeneralAssumptions!AO88</f>
        <v>Not an input</v>
      </c>
      <c r="AL12" s="122" t="str">
        <f>InputDataA_GeneralAssumptions!AP88</f>
        <v>Not an input</v>
      </c>
      <c r="AM12" s="122" t="str">
        <f>InputDataA_GeneralAssumptions!AQ88</f>
        <v>Not an input</v>
      </c>
      <c r="AN12" s="122" t="str">
        <f>InputDataA_GeneralAssumptions!AR88</f>
        <v>Not an input</v>
      </c>
      <c r="AO12" s="122" t="str">
        <f>InputDataA_GeneralAssumptions!AS88</f>
        <v>Not an input</v>
      </c>
      <c r="AP12" s="122" t="str">
        <f>InputDataA_GeneralAssumptions!AT88</f>
        <v>Not an input</v>
      </c>
      <c r="AQ12" s="122" t="str">
        <f>InputDataA_GeneralAssumptions!AU88</f>
        <v>Not an input</v>
      </c>
      <c r="AR12" s="122" t="str">
        <f>InputDataA_GeneralAssumptions!AV88</f>
        <v>Not an input</v>
      </c>
      <c r="AS12" s="122" t="str">
        <f>InputDataA_GeneralAssumptions!AW88</f>
        <v>Not an input</v>
      </c>
      <c r="AT12" s="122" t="str">
        <f>InputDataA_GeneralAssumptions!AX88</f>
        <v>Not an input</v>
      </c>
      <c r="AU12" s="122" t="str">
        <f>InputDataA_GeneralAssumptions!AY88</f>
        <v>Not an input</v>
      </c>
      <c r="AV12" s="122" t="str">
        <f>InputDataA_GeneralAssumptions!AZ88</f>
        <v>Not an input</v>
      </c>
      <c r="AW12" s="122" t="str">
        <f>InputDataA_GeneralAssumptions!BA88</f>
        <v>Not an input</v>
      </c>
      <c r="AX12" s="122" t="str">
        <f>InputDataA_GeneralAssumptions!BB88</f>
        <v>Not an input</v>
      </c>
      <c r="AY12" s="122" t="str">
        <f>InputDataA_GeneralAssumptions!BC88</f>
        <v>Not an input</v>
      </c>
      <c r="AZ12" s="122" t="str">
        <f>InputDataA_GeneralAssumptions!BD88</f>
        <v>Not an input</v>
      </c>
      <c r="BA12" s="122" t="str">
        <f>InputDataA_GeneralAssumptions!BE88</f>
        <v>Not an input</v>
      </c>
      <c r="BB12" s="122" t="str">
        <f>InputDataA_GeneralAssumptions!BF88</f>
        <v>Not an input</v>
      </c>
      <c r="BC12" s="122" t="str">
        <f>InputDataA_GeneralAssumptions!BG88</f>
        <v>Not an input</v>
      </c>
      <c r="BD12" s="122" t="str">
        <f>InputDataA_GeneralAssumptions!BH88</f>
        <v>Not an input</v>
      </c>
      <c r="BE12" s="122" t="str">
        <f>InputDataA_GeneralAssumptions!BI88</f>
        <v>Not an input</v>
      </c>
      <c r="BF12" s="122" t="str">
        <f>InputDataA_GeneralAssumptions!BJ88</f>
        <v>Not an input</v>
      </c>
      <c r="BG12" s="122" t="str">
        <f>InputDataA_GeneralAssumptions!BK88</f>
        <v>Not an input</v>
      </c>
      <c r="BH12" s="122" t="str">
        <f>InputDataA_GeneralAssumptions!BL88</f>
        <v>Not an input</v>
      </c>
      <c r="BI12" s="122" t="str">
        <f>InputDataA_GeneralAssumptions!BM88</f>
        <v>Not an input</v>
      </c>
      <c r="BJ12" s="122" t="str">
        <f>InputDataA_GeneralAssumptions!BN88</f>
        <v>Not an input</v>
      </c>
      <c r="BK12" s="122" t="str">
        <f>InputDataA_GeneralAssumptions!BO88</f>
        <v>Not an input</v>
      </c>
      <c r="BL12" s="122" t="str">
        <f>InputDataA_GeneralAssumptions!BP88</f>
        <v>Not an input</v>
      </c>
      <c r="BM12" s="122" t="str">
        <f>InputDataA_GeneralAssumptions!BQ88</f>
        <v>Not an input</v>
      </c>
      <c r="BN12" s="122" t="str">
        <f>InputDataA_GeneralAssumptions!BR88</f>
        <v>Not an input</v>
      </c>
      <c r="BO12" s="122" t="str">
        <f>InputDataA_GeneralAssumptions!BS88</f>
        <v>Not an input</v>
      </c>
      <c r="BP12" s="122" t="str">
        <f>InputDataA_GeneralAssumptions!BT88</f>
        <v>Not an input</v>
      </c>
      <c r="BQ12" s="122" t="str">
        <f>InputDataA_GeneralAssumptions!BU88</f>
        <v>Not an input</v>
      </c>
      <c r="BR12" s="122" t="str">
        <f>InputDataA_GeneralAssumptions!BV88</f>
        <v>Not an input</v>
      </c>
      <c r="BS12" s="122" t="str">
        <f>InputDataA_GeneralAssumptions!BW88</f>
        <v>Not an input</v>
      </c>
    </row>
    <row r="13" spans="1:71">
      <c r="A13" s="60"/>
      <c r="B13" s="235" t="str">
        <f>LEFT(InputDataA_GeneralAssumptions!D99,1)</f>
        <v>A</v>
      </c>
      <c r="C13" s="24" t="s">
        <v>562</v>
      </c>
      <c r="D13" s="364" t="s">
        <v>441</v>
      </c>
      <c r="E13" s="122">
        <f>InputDataA_GeneralAssumptions!I97</f>
        <v>1.4958209358155727E-2</v>
      </c>
      <c r="F13" s="122">
        <f>InputDataA_GeneralAssumptions!J97</f>
        <v>1.4958209358155727E-2</v>
      </c>
      <c r="G13" s="122">
        <f>InputDataA_GeneralAssumptions!K97</f>
        <v>1.4958209358155727E-2</v>
      </c>
      <c r="H13" s="122">
        <f>InputDataA_GeneralAssumptions!L97</f>
        <v>1.4958209358155727E-2</v>
      </c>
      <c r="I13" s="122">
        <f>InputDataA_GeneralAssumptions!M97</f>
        <v>1.4958209358155727E-2</v>
      </c>
      <c r="J13" s="122">
        <f>InputDataA_GeneralAssumptions!N97</f>
        <v>1.4958209358155727E-2</v>
      </c>
      <c r="K13" s="122">
        <f>InputDataA_GeneralAssumptions!O97</f>
        <v>1.4958209358155727E-2</v>
      </c>
      <c r="L13" s="122">
        <f>InputDataA_GeneralAssumptions!P97</f>
        <v>1.4958209358155727E-2</v>
      </c>
      <c r="M13" s="122">
        <f>InputDataA_GeneralAssumptions!Q97</f>
        <v>1.4958209358155727E-2</v>
      </c>
      <c r="N13" s="122">
        <f>InputDataA_GeneralAssumptions!R97</f>
        <v>1.4958209358155727E-2</v>
      </c>
      <c r="O13" s="122">
        <f>InputDataA_GeneralAssumptions!S97</f>
        <v>1.4958209358155727E-2</v>
      </c>
      <c r="P13" s="122">
        <f>InputDataA_GeneralAssumptions!T97</f>
        <v>1.4958209358155727E-2</v>
      </c>
      <c r="Q13" s="122">
        <f>InputDataA_GeneralAssumptions!U97</f>
        <v>1.4958209358155727E-2</v>
      </c>
      <c r="R13" s="122">
        <f>InputDataA_GeneralAssumptions!V97</f>
        <v>1.4958209358155727E-2</v>
      </c>
      <c r="S13" s="122">
        <f>InputDataA_GeneralAssumptions!W97</f>
        <v>1.4958209358155727E-2</v>
      </c>
      <c r="T13" s="122">
        <f>InputDataA_GeneralAssumptions!X97</f>
        <v>1.4958209358155727E-2</v>
      </c>
      <c r="U13" s="122">
        <f>InputDataA_GeneralAssumptions!Y97</f>
        <v>1.4958209358155727E-2</v>
      </c>
      <c r="V13" s="122">
        <f>InputDataA_GeneralAssumptions!Z97</f>
        <v>1.4958209358155727E-2</v>
      </c>
      <c r="W13" s="122">
        <f>InputDataA_GeneralAssumptions!AA97</f>
        <v>1.4958209358155727E-2</v>
      </c>
      <c r="X13" s="122">
        <f>InputDataA_GeneralAssumptions!AB97</f>
        <v>1.4958209358155727E-2</v>
      </c>
      <c r="Y13" s="122">
        <f>InputDataA_GeneralAssumptions!AC97</f>
        <v>1.4958209358155727E-2</v>
      </c>
      <c r="Z13" s="122">
        <f>InputDataA_GeneralAssumptions!AD97</f>
        <v>1.4958209358155727E-2</v>
      </c>
      <c r="AA13" s="122">
        <f>InputDataA_GeneralAssumptions!AE97</f>
        <v>1.4958209358155727E-2</v>
      </c>
      <c r="AB13" s="122">
        <f>InputDataA_GeneralAssumptions!AF97</f>
        <v>1.4958209358155727E-2</v>
      </c>
      <c r="AC13" s="122">
        <f>InputDataA_GeneralAssumptions!AG97</f>
        <v>1.4958209358155727E-2</v>
      </c>
      <c r="AD13" s="122">
        <f>InputDataA_GeneralAssumptions!AH97</f>
        <v>1.4958209358155727E-2</v>
      </c>
      <c r="AE13" s="122">
        <f>InputDataA_GeneralAssumptions!AI97</f>
        <v>1.4958209358155727E-2</v>
      </c>
      <c r="AF13" s="122">
        <f>InputDataA_GeneralAssumptions!AJ97</f>
        <v>1.4958209358155727E-2</v>
      </c>
      <c r="AG13" s="122">
        <f>InputDataA_GeneralAssumptions!AK97</f>
        <v>1.4958209358155727E-2</v>
      </c>
      <c r="AH13" s="122">
        <f>InputDataA_GeneralAssumptions!AL97</f>
        <v>1.4958209358155727E-2</v>
      </c>
      <c r="AI13" s="122">
        <f>InputDataA_GeneralAssumptions!AM97</f>
        <v>1.4958209358155727E-2</v>
      </c>
      <c r="AJ13" s="122">
        <f>InputDataA_GeneralAssumptions!AN97</f>
        <v>1.4958209358155727E-2</v>
      </c>
      <c r="AK13" s="122">
        <f>InputDataA_GeneralAssumptions!AO97</f>
        <v>1.4958209358155727E-2</v>
      </c>
      <c r="AL13" s="122">
        <f>InputDataA_GeneralAssumptions!AP97</f>
        <v>1.4958209358155727E-2</v>
      </c>
      <c r="AM13" s="122">
        <f>InputDataA_GeneralAssumptions!AQ97</f>
        <v>1.4958209358155727E-2</v>
      </c>
      <c r="AN13" s="122">
        <f>InputDataA_GeneralAssumptions!AR97</f>
        <v>1.4958209358155727E-2</v>
      </c>
      <c r="AO13" s="122">
        <f>InputDataA_GeneralAssumptions!AS97</f>
        <v>1.4958209358155727E-2</v>
      </c>
      <c r="AP13" s="122">
        <f>InputDataA_GeneralAssumptions!AT97</f>
        <v>1.4958209358155727E-2</v>
      </c>
      <c r="AQ13" s="122">
        <f>InputDataA_GeneralAssumptions!AU97</f>
        <v>1.4958209358155727E-2</v>
      </c>
      <c r="AR13" s="122">
        <f>InputDataA_GeneralAssumptions!AV97</f>
        <v>1.4958209358155727E-2</v>
      </c>
      <c r="AS13" s="122">
        <f>InputDataA_GeneralAssumptions!AW97</f>
        <v>1.4958209358155727E-2</v>
      </c>
      <c r="AT13" s="122">
        <f>InputDataA_GeneralAssumptions!AX97</f>
        <v>1.4958209358155727E-2</v>
      </c>
      <c r="AU13" s="122">
        <f>InputDataA_GeneralAssumptions!AY97</f>
        <v>1.4958209358155727E-2</v>
      </c>
      <c r="AV13" s="122">
        <f>InputDataA_GeneralAssumptions!AZ97</f>
        <v>1.4958209358155727E-2</v>
      </c>
      <c r="AW13" s="122">
        <f>InputDataA_GeneralAssumptions!BA97</f>
        <v>1.4958209358155727E-2</v>
      </c>
      <c r="AX13" s="122">
        <f>InputDataA_GeneralAssumptions!BB97</f>
        <v>1.4958209358155727E-2</v>
      </c>
      <c r="AY13" s="122">
        <f>InputDataA_GeneralAssumptions!BC97</f>
        <v>1.4958209358155727E-2</v>
      </c>
      <c r="AZ13" s="122">
        <f>InputDataA_GeneralAssumptions!BD97</f>
        <v>1.4958209358155727E-2</v>
      </c>
      <c r="BA13" s="122">
        <f>InputDataA_GeneralAssumptions!BE97</f>
        <v>1.4958209358155727E-2</v>
      </c>
      <c r="BB13" s="122">
        <f>InputDataA_GeneralAssumptions!BF97</f>
        <v>1.4958209358155727E-2</v>
      </c>
      <c r="BC13" s="122">
        <f>InputDataA_GeneralAssumptions!BG97</f>
        <v>1.4958209358155727E-2</v>
      </c>
      <c r="BD13" s="122">
        <f>InputDataA_GeneralAssumptions!BH97</f>
        <v>1.4958209358155727E-2</v>
      </c>
      <c r="BE13" s="122">
        <f>InputDataA_GeneralAssumptions!BI97</f>
        <v>1.4958209358155727E-2</v>
      </c>
      <c r="BF13" s="122">
        <f>InputDataA_GeneralAssumptions!BJ97</f>
        <v>1.4958209358155727E-2</v>
      </c>
      <c r="BG13" s="122">
        <f>InputDataA_GeneralAssumptions!BK97</f>
        <v>1.4958209358155727E-2</v>
      </c>
      <c r="BH13" s="122">
        <f>InputDataA_GeneralAssumptions!BL97</f>
        <v>1.4958209358155727E-2</v>
      </c>
      <c r="BI13" s="122">
        <f>InputDataA_GeneralAssumptions!BM97</f>
        <v>1.4958209358155727E-2</v>
      </c>
      <c r="BJ13" s="122">
        <f>InputDataA_GeneralAssumptions!BN97</f>
        <v>1.4958209358155727E-2</v>
      </c>
      <c r="BK13" s="122">
        <f>InputDataA_GeneralAssumptions!BO97</f>
        <v>1.4958209358155727E-2</v>
      </c>
      <c r="BL13" s="122">
        <f>InputDataA_GeneralAssumptions!BP97</f>
        <v>1.4958209358155727E-2</v>
      </c>
      <c r="BM13" s="122">
        <f>InputDataA_GeneralAssumptions!BQ97</f>
        <v>1.4958209358155727E-2</v>
      </c>
      <c r="BN13" s="122">
        <f>InputDataA_GeneralAssumptions!BR97</f>
        <v>1.4958209358155727E-2</v>
      </c>
      <c r="BO13" s="122">
        <f>InputDataA_GeneralAssumptions!BS97</f>
        <v>1.4958209358155727E-2</v>
      </c>
      <c r="BP13" s="122">
        <f>InputDataA_GeneralAssumptions!BT97</f>
        <v>1.4958209358155727E-2</v>
      </c>
      <c r="BQ13" s="122">
        <f>InputDataA_GeneralAssumptions!BU97</f>
        <v>1.4958209358155727E-2</v>
      </c>
      <c r="BR13" s="122">
        <f>InputDataA_GeneralAssumptions!BV97</f>
        <v>1.4958209358155727E-2</v>
      </c>
      <c r="BS13" s="122">
        <f>InputDataA_GeneralAssumptions!BW97</f>
        <v>1.4958209358155727E-2</v>
      </c>
    </row>
    <row r="14" spans="1:71">
      <c r="A14" s="60"/>
      <c r="B14" s="235" t="str">
        <f>LEFT(InputDataA_GeneralAssumptions!D80,1)</f>
        <v>A</v>
      </c>
      <c r="C14" s="25" t="s">
        <v>473</v>
      </c>
      <c r="D14" s="365" t="s">
        <v>2</v>
      </c>
      <c r="E14" s="377">
        <f>InputDataA_GeneralAssumptions!I$78</f>
        <v>-8.9730862528085709E-3</v>
      </c>
      <c r="F14" s="377">
        <f>InputDataA_GeneralAssumptions!J$78</f>
        <v>-8.9730862528085709E-3</v>
      </c>
      <c r="G14" s="377">
        <f>InputDataA_GeneralAssumptions!K$78</f>
        <v>-8.9730862528085709E-3</v>
      </c>
      <c r="H14" s="377">
        <f>InputDataA_GeneralAssumptions!L$78</f>
        <v>-8.9730862528085709E-3</v>
      </c>
      <c r="I14" s="377">
        <f>InputDataA_GeneralAssumptions!M$78</f>
        <v>-8.9730862528085709E-3</v>
      </c>
      <c r="J14" s="377">
        <f>InputDataA_GeneralAssumptions!N$78</f>
        <v>-8.9730862528085709E-3</v>
      </c>
      <c r="K14" s="377">
        <f>InputDataA_GeneralAssumptions!O$78</f>
        <v>-8.9730862528085709E-3</v>
      </c>
      <c r="L14" s="377">
        <f>InputDataA_GeneralAssumptions!P$78</f>
        <v>-8.9730862528085709E-3</v>
      </c>
      <c r="M14" s="377">
        <f>InputDataA_GeneralAssumptions!Q$78</f>
        <v>-8.9730862528085709E-3</v>
      </c>
      <c r="N14" s="377">
        <f>InputDataA_GeneralAssumptions!R$78</f>
        <v>-8.9730862528085709E-3</v>
      </c>
      <c r="O14" s="377">
        <f>InputDataA_GeneralAssumptions!S$78</f>
        <v>-8.9730862528085709E-3</v>
      </c>
      <c r="P14" s="377">
        <f>InputDataA_GeneralAssumptions!T$78</f>
        <v>-8.9730862528085709E-3</v>
      </c>
      <c r="Q14" s="377">
        <f>InputDataA_GeneralAssumptions!U$78</f>
        <v>-8.9730862528085709E-3</v>
      </c>
      <c r="R14" s="377">
        <f>InputDataA_GeneralAssumptions!V$78</f>
        <v>-8.9730862528085709E-3</v>
      </c>
      <c r="S14" s="377">
        <f>InputDataA_GeneralAssumptions!W$78</f>
        <v>-8.9730862528085709E-3</v>
      </c>
      <c r="T14" s="377">
        <f>InputDataA_GeneralAssumptions!X$78</f>
        <v>-8.9730862528085709E-3</v>
      </c>
      <c r="U14" s="377">
        <f>InputDataA_GeneralAssumptions!Y$78</f>
        <v>-8.9730862528085709E-3</v>
      </c>
      <c r="V14" s="377">
        <f>InputDataA_GeneralAssumptions!Z$78</f>
        <v>-8.9730862528085709E-3</v>
      </c>
      <c r="W14" s="377">
        <f>InputDataA_GeneralAssumptions!AA$78</f>
        <v>-8.9730862528085709E-3</v>
      </c>
      <c r="X14" s="377">
        <f>InputDataA_GeneralAssumptions!AB$78</f>
        <v>-8.9730862528085709E-3</v>
      </c>
      <c r="Y14" s="377">
        <f>InputDataA_GeneralAssumptions!AC$78</f>
        <v>-8.9730862528085709E-3</v>
      </c>
      <c r="Z14" s="377">
        <f>InputDataA_GeneralAssumptions!AD$78</f>
        <v>-8.9730862528085709E-3</v>
      </c>
      <c r="AA14" s="377">
        <f>InputDataA_GeneralAssumptions!AE$78</f>
        <v>-8.9730862528085709E-3</v>
      </c>
      <c r="AB14" s="377">
        <f>InputDataA_GeneralAssumptions!AF$78</f>
        <v>-8.9730862528085709E-3</v>
      </c>
      <c r="AC14" s="377">
        <f>InputDataA_GeneralAssumptions!AG$78</f>
        <v>-8.9730862528085709E-3</v>
      </c>
      <c r="AD14" s="377">
        <f>InputDataA_GeneralAssumptions!AH$78</f>
        <v>-8.9730862528085709E-3</v>
      </c>
      <c r="AE14" s="377">
        <f>InputDataA_GeneralAssumptions!AI$78</f>
        <v>-8.9730862528085709E-3</v>
      </c>
      <c r="AF14" s="377">
        <f>InputDataA_GeneralAssumptions!AJ$78</f>
        <v>-8.9730862528085709E-3</v>
      </c>
      <c r="AG14" s="377">
        <f>InputDataA_GeneralAssumptions!AK$78</f>
        <v>-8.9730862528085709E-3</v>
      </c>
      <c r="AH14" s="377">
        <f>InputDataA_GeneralAssumptions!AL$78</f>
        <v>-8.9730862528085709E-3</v>
      </c>
      <c r="AI14" s="377">
        <f>InputDataA_GeneralAssumptions!AM$78</f>
        <v>-8.9730862528085709E-3</v>
      </c>
      <c r="AJ14" s="377">
        <f>InputDataA_GeneralAssumptions!AN$78</f>
        <v>-8.9730862528085709E-3</v>
      </c>
      <c r="AK14" s="377">
        <f>InputDataA_GeneralAssumptions!AO$78</f>
        <v>-8.9730862528085709E-3</v>
      </c>
      <c r="AL14" s="377">
        <f>InputDataA_GeneralAssumptions!AP$78</f>
        <v>-8.9730862528085709E-3</v>
      </c>
      <c r="AM14" s="377">
        <f>InputDataA_GeneralAssumptions!AQ$78</f>
        <v>-8.9730862528085709E-3</v>
      </c>
      <c r="AN14" s="377">
        <f>InputDataA_GeneralAssumptions!AR$78</f>
        <v>-8.9730862528085709E-3</v>
      </c>
      <c r="AO14" s="377">
        <f>InputDataA_GeneralAssumptions!AS$78</f>
        <v>-8.9730862528085709E-3</v>
      </c>
      <c r="AP14" s="377">
        <f>InputDataA_GeneralAssumptions!AT$78</f>
        <v>-8.9730862528085709E-3</v>
      </c>
      <c r="AQ14" s="377">
        <f>InputDataA_GeneralAssumptions!AU$78</f>
        <v>-8.9730862528085709E-3</v>
      </c>
      <c r="AR14" s="377">
        <f>InputDataA_GeneralAssumptions!AV$78</f>
        <v>-8.9730862528085709E-3</v>
      </c>
      <c r="AS14" s="377">
        <f>InputDataA_GeneralAssumptions!AW$78</f>
        <v>-8.9730862528085709E-3</v>
      </c>
      <c r="AT14" s="377">
        <f>InputDataA_GeneralAssumptions!AX$78</f>
        <v>-8.9730862528085709E-3</v>
      </c>
      <c r="AU14" s="377">
        <f>InputDataA_GeneralAssumptions!AY$78</f>
        <v>-8.9730862528085709E-3</v>
      </c>
      <c r="AV14" s="377">
        <f>InputDataA_GeneralAssumptions!AZ$78</f>
        <v>-8.9730862528085709E-3</v>
      </c>
      <c r="AW14" s="377">
        <f>InputDataA_GeneralAssumptions!BA$78</f>
        <v>-8.9730862528085709E-3</v>
      </c>
      <c r="AX14" s="377">
        <f>InputDataA_GeneralAssumptions!BB$78</f>
        <v>-8.9730862528085709E-3</v>
      </c>
      <c r="AY14" s="377">
        <f>InputDataA_GeneralAssumptions!BC$78</f>
        <v>-8.9730862528085709E-3</v>
      </c>
      <c r="AZ14" s="377">
        <f>InputDataA_GeneralAssumptions!BD$78</f>
        <v>-8.9730862528085709E-3</v>
      </c>
      <c r="BA14" s="377">
        <f>InputDataA_GeneralAssumptions!BE$78</f>
        <v>-8.9730862528085709E-3</v>
      </c>
      <c r="BB14" s="377">
        <f>InputDataA_GeneralAssumptions!BF$78</f>
        <v>-8.9730862528085709E-3</v>
      </c>
      <c r="BC14" s="377">
        <f>InputDataA_GeneralAssumptions!BG$78</f>
        <v>-8.9730862528085709E-3</v>
      </c>
      <c r="BD14" s="377">
        <f>InputDataA_GeneralAssumptions!BH$78</f>
        <v>-8.9730862528085709E-3</v>
      </c>
      <c r="BE14" s="377">
        <f>InputDataA_GeneralAssumptions!BI$78</f>
        <v>-8.9730862528085709E-3</v>
      </c>
      <c r="BF14" s="377">
        <f>InputDataA_GeneralAssumptions!BJ$78</f>
        <v>-8.9730862528085709E-3</v>
      </c>
      <c r="BG14" s="377">
        <f>InputDataA_GeneralAssumptions!BK$78</f>
        <v>-8.9730862528085709E-3</v>
      </c>
      <c r="BH14" s="377">
        <f>InputDataA_GeneralAssumptions!BL$78</f>
        <v>-8.9730862528085709E-3</v>
      </c>
      <c r="BI14" s="377">
        <f>InputDataA_GeneralAssumptions!BM$78</f>
        <v>-8.9730862528085709E-3</v>
      </c>
      <c r="BJ14" s="377">
        <f>InputDataA_GeneralAssumptions!BN$78</f>
        <v>-8.9730862528085709E-3</v>
      </c>
      <c r="BK14" s="377">
        <f>InputDataA_GeneralAssumptions!BO$78</f>
        <v>-8.9730862528085709E-3</v>
      </c>
      <c r="BL14" s="377">
        <f>InputDataA_GeneralAssumptions!BP$78</f>
        <v>-8.9730862528085709E-3</v>
      </c>
      <c r="BM14" s="377">
        <f>InputDataA_GeneralAssumptions!BQ$78</f>
        <v>-8.9730862528085709E-3</v>
      </c>
      <c r="BN14" s="377">
        <f>InputDataA_GeneralAssumptions!BR$78</f>
        <v>-8.9730862528085709E-3</v>
      </c>
      <c r="BO14" s="377">
        <f>InputDataA_GeneralAssumptions!BS$78</f>
        <v>-8.9730862528085709E-3</v>
      </c>
      <c r="BP14" s="377">
        <f>InputDataA_GeneralAssumptions!BT$78</f>
        <v>-8.9730862528085709E-3</v>
      </c>
      <c r="BQ14" s="377">
        <f>InputDataA_GeneralAssumptions!BU$78</f>
        <v>-8.9730862528085709E-3</v>
      </c>
      <c r="BR14" s="377">
        <f>InputDataA_GeneralAssumptions!BV$78</f>
        <v>-8.9730862528085709E-3</v>
      </c>
      <c r="BS14" s="377">
        <f>InputDataA_GeneralAssumptions!BW$78</f>
        <v>-8.9730862528085709E-3</v>
      </c>
    </row>
    <row r="15" spans="1:71" s="279" customFormat="1">
      <c r="A15" s="46"/>
      <c r="B15" s="1" t="str">
        <f>LEFT(InputDataA_GeneralAssumptions!D139,1)</f>
        <v/>
      </c>
      <c r="C15" s="24" t="s">
        <v>753</v>
      </c>
      <c r="D15" s="30"/>
      <c r="E15" s="122">
        <f>InputDataA_GeneralAssumptions!I141</f>
        <v>0.7212674617767334</v>
      </c>
      <c r="F15" s="122">
        <f>InputDataA_GeneralAssumptions!J141</f>
        <v>0.7212674617767334</v>
      </c>
      <c r="G15" s="122">
        <f>InputDataA_GeneralAssumptions!K141</f>
        <v>0.7212674617767334</v>
      </c>
      <c r="H15" s="122">
        <f>InputDataA_GeneralAssumptions!L141</f>
        <v>0.7212674617767334</v>
      </c>
      <c r="I15" s="122">
        <f>InputDataA_GeneralAssumptions!M141</f>
        <v>0.7212674617767334</v>
      </c>
      <c r="J15" s="122">
        <f>InputDataA_GeneralAssumptions!N141</f>
        <v>0.7212674617767334</v>
      </c>
      <c r="K15" s="122">
        <f>InputDataA_GeneralAssumptions!O141</f>
        <v>0.7212674617767334</v>
      </c>
      <c r="L15" s="122">
        <f>InputDataA_GeneralAssumptions!P141</f>
        <v>0.7212674617767334</v>
      </c>
      <c r="M15" s="122">
        <f>InputDataA_GeneralAssumptions!Q141</f>
        <v>0.7212674617767334</v>
      </c>
      <c r="N15" s="122">
        <f>InputDataA_GeneralAssumptions!R141</f>
        <v>0.7212674617767334</v>
      </c>
      <c r="O15" s="122">
        <f>InputDataA_GeneralAssumptions!S141</f>
        <v>0.7212674617767334</v>
      </c>
      <c r="P15" s="122">
        <f>InputDataA_GeneralAssumptions!T141</f>
        <v>0.7212674617767334</v>
      </c>
      <c r="Q15" s="122">
        <f>InputDataA_GeneralAssumptions!U141</f>
        <v>0.7212674617767334</v>
      </c>
      <c r="R15" s="122">
        <f>InputDataA_GeneralAssumptions!V141</f>
        <v>0.7212674617767334</v>
      </c>
      <c r="S15" s="122">
        <f>InputDataA_GeneralAssumptions!W141</f>
        <v>0.7212674617767334</v>
      </c>
      <c r="T15" s="122">
        <f>InputDataA_GeneralAssumptions!X141</f>
        <v>0.7212674617767334</v>
      </c>
      <c r="U15" s="122">
        <f>InputDataA_GeneralAssumptions!Y141</f>
        <v>0.7212674617767334</v>
      </c>
      <c r="V15" s="122">
        <f>InputDataA_GeneralAssumptions!Z141</f>
        <v>0.7212674617767334</v>
      </c>
      <c r="W15" s="122">
        <f>InputDataA_GeneralAssumptions!AA141</f>
        <v>0.7212674617767334</v>
      </c>
      <c r="X15" s="122">
        <f>InputDataA_GeneralAssumptions!AB141</f>
        <v>0.7212674617767334</v>
      </c>
      <c r="Y15" s="122">
        <f>InputDataA_GeneralAssumptions!AC141</f>
        <v>0.7212674617767334</v>
      </c>
      <c r="Z15" s="122">
        <f>InputDataA_GeneralAssumptions!AD141</f>
        <v>0.7212674617767334</v>
      </c>
      <c r="AA15" s="122">
        <f>InputDataA_GeneralAssumptions!AE141</f>
        <v>0.7212674617767334</v>
      </c>
      <c r="AB15" s="122">
        <f>InputDataA_GeneralAssumptions!AF141</f>
        <v>0.7212674617767334</v>
      </c>
      <c r="AC15" s="122">
        <f>InputDataA_GeneralAssumptions!AG141</f>
        <v>0.7212674617767334</v>
      </c>
      <c r="AD15" s="122">
        <f>InputDataA_GeneralAssumptions!AH141</f>
        <v>0.7212674617767334</v>
      </c>
      <c r="AE15" s="122">
        <f>InputDataA_GeneralAssumptions!AI141</f>
        <v>0.7212674617767334</v>
      </c>
      <c r="AF15" s="122">
        <f>InputDataA_GeneralAssumptions!AJ141</f>
        <v>0.7212674617767334</v>
      </c>
      <c r="AG15" s="122">
        <f>InputDataA_GeneralAssumptions!AK141</f>
        <v>0.7212674617767334</v>
      </c>
      <c r="AH15" s="122">
        <f>InputDataA_GeneralAssumptions!AL141</f>
        <v>0.7212674617767334</v>
      </c>
      <c r="AI15" s="122">
        <f>InputDataA_GeneralAssumptions!AM141</f>
        <v>0.7212674617767334</v>
      </c>
      <c r="AJ15" s="122">
        <f>InputDataA_GeneralAssumptions!AN141</f>
        <v>0.7212674617767334</v>
      </c>
      <c r="AK15" s="122">
        <f>InputDataA_GeneralAssumptions!AO141</f>
        <v>0.7212674617767334</v>
      </c>
      <c r="AL15" s="122">
        <f>InputDataA_GeneralAssumptions!AP141</f>
        <v>0.7212674617767334</v>
      </c>
      <c r="AM15" s="122">
        <f>InputDataA_GeneralAssumptions!AQ141</f>
        <v>0.7212674617767334</v>
      </c>
      <c r="AN15" s="122">
        <f>InputDataA_GeneralAssumptions!AR141</f>
        <v>0.7212674617767334</v>
      </c>
      <c r="AO15" s="122">
        <f>InputDataA_GeneralAssumptions!AS141</f>
        <v>0.7212674617767334</v>
      </c>
      <c r="AP15" s="122">
        <f>InputDataA_GeneralAssumptions!AT141</f>
        <v>0.7212674617767334</v>
      </c>
      <c r="AQ15" s="122">
        <f>InputDataA_GeneralAssumptions!AU141</f>
        <v>0.7212674617767334</v>
      </c>
      <c r="AR15" s="122">
        <f>InputDataA_GeneralAssumptions!AV141</f>
        <v>0.7212674617767334</v>
      </c>
      <c r="AS15" s="122">
        <f>InputDataA_GeneralAssumptions!AW141</f>
        <v>0.7212674617767334</v>
      </c>
      <c r="AT15" s="122">
        <f>InputDataA_GeneralAssumptions!AX141</f>
        <v>0.7212674617767334</v>
      </c>
      <c r="AU15" s="122">
        <f>InputDataA_GeneralAssumptions!AY141</f>
        <v>0.7212674617767334</v>
      </c>
      <c r="AV15" s="122">
        <f>InputDataA_GeneralAssumptions!AZ141</f>
        <v>0.7212674617767334</v>
      </c>
      <c r="AW15" s="122">
        <f>InputDataA_GeneralAssumptions!BA141</f>
        <v>0.7212674617767334</v>
      </c>
      <c r="AX15" s="122">
        <f>InputDataA_GeneralAssumptions!BB141</f>
        <v>0.7212674617767334</v>
      </c>
      <c r="AY15" s="122">
        <f>InputDataA_GeneralAssumptions!BC141</f>
        <v>0.7212674617767334</v>
      </c>
      <c r="AZ15" s="122">
        <f>InputDataA_GeneralAssumptions!BD141</f>
        <v>0.7212674617767334</v>
      </c>
      <c r="BA15" s="122">
        <f>InputDataA_GeneralAssumptions!BE141</f>
        <v>0.7212674617767334</v>
      </c>
      <c r="BB15" s="122">
        <f>InputDataA_GeneralAssumptions!BF141</f>
        <v>0.7212674617767334</v>
      </c>
      <c r="BC15" s="122">
        <f>InputDataA_GeneralAssumptions!BG141</f>
        <v>0.7212674617767334</v>
      </c>
      <c r="BD15" s="122">
        <f>InputDataA_GeneralAssumptions!BH141</f>
        <v>0.7212674617767334</v>
      </c>
      <c r="BE15" s="122">
        <f>InputDataA_GeneralAssumptions!BI141</f>
        <v>0.7212674617767334</v>
      </c>
      <c r="BF15" s="122">
        <f>InputDataA_GeneralAssumptions!BJ141</f>
        <v>0.7212674617767334</v>
      </c>
      <c r="BG15" s="122">
        <f>InputDataA_GeneralAssumptions!BK141</f>
        <v>0.7212674617767334</v>
      </c>
      <c r="BH15" s="122">
        <f>InputDataA_GeneralAssumptions!BL141</f>
        <v>0.7212674617767334</v>
      </c>
      <c r="BI15" s="122">
        <f>InputDataA_GeneralAssumptions!BM141</f>
        <v>0.7212674617767334</v>
      </c>
      <c r="BJ15" s="122">
        <f>InputDataA_GeneralAssumptions!BN141</f>
        <v>0.7212674617767334</v>
      </c>
      <c r="BK15" s="122">
        <f>InputDataA_GeneralAssumptions!BO141</f>
        <v>0.7212674617767334</v>
      </c>
      <c r="BL15" s="122">
        <f>InputDataA_GeneralAssumptions!BP141</f>
        <v>0.7212674617767334</v>
      </c>
      <c r="BM15" s="122">
        <f>InputDataA_GeneralAssumptions!BQ141</f>
        <v>0.7212674617767334</v>
      </c>
      <c r="BN15" s="122">
        <f>InputDataA_GeneralAssumptions!BR141</f>
        <v>0.7212674617767334</v>
      </c>
      <c r="BO15" s="122">
        <f>InputDataA_GeneralAssumptions!BS141</f>
        <v>0.7212674617767334</v>
      </c>
      <c r="BP15" s="122">
        <f>InputDataA_GeneralAssumptions!BT141</f>
        <v>0.7212674617767334</v>
      </c>
      <c r="BQ15" s="122">
        <f>InputDataA_GeneralAssumptions!BU141</f>
        <v>0.7212674617767334</v>
      </c>
      <c r="BR15" s="122">
        <f>InputDataA_GeneralAssumptions!BV141</f>
        <v>0.7212674617767334</v>
      </c>
      <c r="BS15" s="122">
        <f>InputDataA_GeneralAssumptions!BW141</f>
        <v>0.7212674617767334</v>
      </c>
    </row>
    <row r="16" spans="1:71">
      <c r="B16" s="1" t="str">
        <f>LEFT(InputDataB_ModelSpecAssumptions!D12,1)</f>
        <v>A</v>
      </c>
      <c r="C16" s="24" t="s">
        <v>766</v>
      </c>
      <c r="D16" s="3"/>
      <c r="E16" s="378">
        <f>InputDataB_ModelSpecAssumptions!I10</f>
        <v>3.1757386397539555E-2</v>
      </c>
      <c r="F16" s="378">
        <f>InputDataB_ModelSpecAssumptions!J10</f>
        <v>3.1757386397539555E-2</v>
      </c>
      <c r="G16" s="378">
        <f>InputDataB_ModelSpecAssumptions!K10</f>
        <v>3.1757386397539555E-2</v>
      </c>
      <c r="H16" s="378">
        <f>InputDataB_ModelSpecAssumptions!L10</f>
        <v>3.1757386397539555E-2</v>
      </c>
      <c r="I16" s="378">
        <f>InputDataB_ModelSpecAssumptions!M10</f>
        <v>3.1757386397539555E-2</v>
      </c>
      <c r="J16" s="378">
        <f>InputDataB_ModelSpecAssumptions!N10</f>
        <v>3.1757386397539555E-2</v>
      </c>
      <c r="K16" s="378">
        <f>InputDataB_ModelSpecAssumptions!O10</f>
        <v>3.1757386397539555E-2</v>
      </c>
      <c r="L16" s="378">
        <f>InputDataB_ModelSpecAssumptions!P10</f>
        <v>3.1757386397539555E-2</v>
      </c>
      <c r="M16" s="378">
        <f>InputDataB_ModelSpecAssumptions!Q10</f>
        <v>3.1757386397539555E-2</v>
      </c>
      <c r="N16" s="378">
        <f>InputDataB_ModelSpecAssumptions!R10</f>
        <v>3.1757386397539555E-2</v>
      </c>
      <c r="O16" s="378">
        <f>InputDataB_ModelSpecAssumptions!S10</f>
        <v>3.1757386397539555E-2</v>
      </c>
      <c r="P16" s="378">
        <f>InputDataB_ModelSpecAssumptions!T10</f>
        <v>3.1757386397539555E-2</v>
      </c>
      <c r="Q16" s="378">
        <f>InputDataB_ModelSpecAssumptions!U10</f>
        <v>3.1757386397539555E-2</v>
      </c>
      <c r="R16" s="378">
        <f>InputDataB_ModelSpecAssumptions!V10</f>
        <v>3.1757386397539555E-2</v>
      </c>
      <c r="S16" s="378">
        <f>InputDataB_ModelSpecAssumptions!W10</f>
        <v>3.1757386397539555E-2</v>
      </c>
      <c r="T16" s="378">
        <f>InputDataB_ModelSpecAssumptions!X10</f>
        <v>3.1757386397539555E-2</v>
      </c>
      <c r="U16" s="378">
        <f>InputDataB_ModelSpecAssumptions!Y10</f>
        <v>3.1757386397539555E-2</v>
      </c>
      <c r="V16" s="378">
        <f>InputDataB_ModelSpecAssumptions!Z10</f>
        <v>3.1757386397539555E-2</v>
      </c>
      <c r="W16" s="378">
        <f>InputDataB_ModelSpecAssumptions!AA10</f>
        <v>3.1757386397539555E-2</v>
      </c>
      <c r="X16" s="378">
        <f>InputDataB_ModelSpecAssumptions!AB10</f>
        <v>3.1757386397539555E-2</v>
      </c>
      <c r="Y16" s="378">
        <f>InputDataB_ModelSpecAssumptions!AC10</f>
        <v>3.1757386397539555E-2</v>
      </c>
      <c r="Z16" s="378">
        <f>InputDataB_ModelSpecAssumptions!AD10</f>
        <v>3.1757386397539555E-2</v>
      </c>
      <c r="AA16" s="378">
        <f>InputDataB_ModelSpecAssumptions!AE10</f>
        <v>3.1757386397539555E-2</v>
      </c>
      <c r="AB16" s="378">
        <f>InputDataB_ModelSpecAssumptions!AF10</f>
        <v>3.1757386397539555E-2</v>
      </c>
      <c r="AC16" s="378">
        <f>InputDataB_ModelSpecAssumptions!AG10</f>
        <v>3.1757386397539555E-2</v>
      </c>
      <c r="AD16" s="378">
        <f>InputDataB_ModelSpecAssumptions!AH10</f>
        <v>3.1757386397539555E-2</v>
      </c>
      <c r="AE16" s="378">
        <f>InputDataB_ModelSpecAssumptions!AI10</f>
        <v>3.1757386397539555E-2</v>
      </c>
      <c r="AF16" s="378">
        <f>InputDataB_ModelSpecAssumptions!AJ10</f>
        <v>3.1757386397539555E-2</v>
      </c>
      <c r="AG16" s="378">
        <f>InputDataB_ModelSpecAssumptions!AK10</f>
        <v>3.1757386397539555E-2</v>
      </c>
      <c r="AH16" s="378">
        <f>InputDataB_ModelSpecAssumptions!AL10</f>
        <v>3.1757386397539555E-2</v>
      </c>
      <c r="AI16" s="378">
        <f>InputDataB_ModelSpecAssumptions!AM10</f>
        <v>3.1757386397539555E-2</v>
      </c>
      <c r="AJ16" s="378">
        <f>InputDataB_ModelSpecAssumptions!AN10</f>
        <v>3.1757386397539555E-2</v>
      </c>
      <c r="AK16" s="378">
        <f>InputDataB_ModelSpecAssumptions!AO10</f>
        <v>3.1757386397539555E-2</v>
      </c>
      <c r="AL16" s="378">
        <f>InputDataB_ModelSpecAssumptions!AP10</f>
        <v>3.1757386397539555E-2</v>
      </c>
      <c r="AM16" s="378">
        <f>InputDataB_ModelSpecAssumptions!AQ10</f>
        <v>3.1757386397539555E-2</v>
      </c>
      <c r="AN16" s="378">
        <f>InputDataB_ModelSpecAssumptions!AR10</f>
        <v>3.1757386397539555E-2</v>
      </c>
      <c r="AO16" s="378">
        <f>InputDataB_ModelSpecAssumptions!AS10</f>
        <v>3.1757386397539555E-2</v>
      </c>
      <c r="AP16" s="378">
        <f>InputDataB_ModelSpecAssumptions!AT10</f>
        <v>3.1757386397539555E-2</v>
      </c>
      <c r="AQ16" s="378">
        <f>InputDataB_ModelSpecAssumptions!AU10</f>
        <v>3.1757386397539555E-2</v>
      </c>
      <c r="AR16" s="378">
        <f>InputDataB_ModelSpecAssumptions!AV10</f>
        <v>3.1757386397539555E-2</v>
      </c>
      <c r="AS16" s="378">
        <f>InputDataB_ModelSpecAssumptions!AW10</f>
        <v>3.1757386397539555E-2</v>
      </c>
      <c r="AT16" s="378">
        <f>InputDataB_ModelSpecAssumptions!AX10</f>
        <v>3.1757386397539555E-2</v>
      </c>
      <c r="AU16" s="378">
        <f>InputDataB_ModelSpecAssumptions!AY10</f>
        <v>3.1757386397539555E-2</v>
      </c>
      <c r="AV16" s="378">
        <f>InputDataB_ModelSpecAssumptions!AZ10</f>
        <v>3.1757386397539555E-2</v>
      </c>
      <c r="AW16" s="378">
        <f>InputDataB_ModelSpecAssumptions!BA10</f>
        <v>3.1757386397539555E-2</v>
      </c>
      <c r="AX16" s="378">
        <f>InputDataB_ModelSpecAssumptions!BB10</f>
        <v>3.1757386397539555E-2</v>
      </c>
      <c r="AY16" s="378">
        <f>InputDataB_ModelSpecAssumptions!BC10</f>
        <v>3.1757386397539555E-2</v>
      </c>
      <c r="AZ16" s="378">
        <f>InputDataB_ModelSpecAssumptions!BD10</f>
        <v>3.1757386397539555E-2</v>
      </c>
      <c r="BA16" s="378">
        <f>InputDataB_ModelSpecAssumptions!BE10</f>
        <v>3.1757386397539555E-2</v>
      </c>
      <c r="BB16" s="378">
        <f>InputDataB_ModelSpecAssumptions!BF10</f>
        <v>3.1757386397539555E-2</v>
      </c>
      <c r="BC16" s="378">
        <f>InputDataB_ModelSpecAssumptions!BG10</f>
        <v>3.1757386397539555E-2</v>
      </c>
      <c r="BD16" s="378">
        <f>InputDataB_ModelSpecAssumptions!BH10</f>
        <v>3.1757386397539555E-2</v>
      </c>
      <c r="BE16" s="378">
        <f>InputDataB_ModelSpecAssumptions!BI10</f>
        <v>3.1757386397539555E-2</v>
      </c>
      <c r="BF16" s="378">
        <f>InputDataB_ModelSpecAssumptions!BJ10</f>
        <v>3.1757386397539555E-2</v>
      </c>
      <c r="BG16" s="378">
        <f>InputDataB_ModelSpecAssumptions!BK10</f>
        <v>3.1757386397539555E-2</v>
      </c>
      <c r="BH16" s="378">
        <f>InputDataB_ModelSpecAssumptions!BL10</f>
        <v>3.1757386397539555E-2</v>
      </c>
      <c r="BI16" s="378">
        <f>InputDataB_ModelSpecAssumptions!BM10</f>
        <v>3.1757386397539555E-2</v>
      </c>
      <c r="BJ16" s="378">
        <f>InputDataB_ModelSpecAssumptions!BN10</f>
        <v>3.1757386397539555E-2</v>
      </c>
      <c r="BK16" s="378">
        <f>InputDataB_ModelSpecAssumptions!BO10</f>
        <v>3.1757386397539555E-2</v>
      </c>
      <c r="BL16" s="378">
        <f>InputDataB_ModelSpecAssumptions!BP10</f>
        <v>3.1757386397539555E-2</v>
      </c>
      <c r="BM16" s="378">
        <f>InputDataB_ModelSpecAssumptions!BQ10</f>
        <v>3.1757386397539555E-2</v>
      </c>
      <c r="BN16" s="378">
        <f>InputDataB_ModelSpecAssumptions!BR10</f>
        <v>3.1757386397539555E-2</v>
      </c>
      <c r="BO16" s="378">
        <f>InputDataB_ModelSpecAssumptions!BS10</f>
        <v>3.1757386397539555E-2</v>
      </c>
      <c r="BP16" s="378">
        <f>InputDataB_ModelSpecAssumptions!BT10</f>
        <v>3.1757386397539555E-2</v>
      </c>
      <c r="BQ16" s="378">
        <f>InputDataB_ModelSpecAssumptions!BU10</f>
        <v>3.1757386397539555E-2</v>
      </c>
      <c r="BR16" s="378">
        <f>InputDataB_ModelSpecAssumptions!BV10</f>
        <v>3.1757386397539555E-2</v>
      </c>
      <c r="BS16" s="378">
        <f>InputDataB_ModelSpecAssumptions!BW10</f>
        <v>3.1757386397539555E-2</v>
      </c>
    </row>
    <row r="17" spans="1:71" s="336" customFormat="1">
      <c r="A17" s="341"/>
      <c r="C17" s="340"/>
      <c r="D17" s="342"/>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row>
    <row r="18" spans="1:71" s="336" customFormat="1">
      <c r="A18" s="341"/>
      <c r="C18" s="340"/>
      <c r="D18" s="342"/>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row>
    <row r="19" spans="1:71" s="336" customFormat="1">
      <c r="A19" s="341"/>
      <c r="C19" s="340"/>
      <c r="D19" s="342"/>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row>
    <row r="20" spans="1:71">
      <c r="C20" s="27" t="s">
        <v>503</v>
      </c>
      <c r="D20" s="342" t="s">
        <v>805</v>
      </c>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row>
    <row r="21" spans="1:71">
      <c r="B21" s="337"/>
      <c r="C21" s="53" t="s">
        <v>791</v>
      </c>
      <c r="D21" s="352" t="s">
        <v>802</v>
      </c>
      <c r="E21" s="122">
        <f>InputDataB_ModelSpecAssumptions!D20</f>
        <v>0.10368351452428204</v>
      </c>
      <c r="F21" s="122">
        <f>IF(VLOOKUP(InputDataA_GeneralAssumptions!$D$72,DataSummary!$A$135:$B$137,2,FALSE)=2,F6-F16+F13+F12-E12/((1+F30)*(1+F9)),F6-F14-F16)</f>
        <v>0.10368350893634659</v>
      </c>
      <c r="G21" s="122">
        <f>IF(VLOOKUP(InputDataA_GeneralAssumptions!$D$72,DataSummary!$A$135:$B$137,2,FALSE)=2,G6-G16+G13+G12-F12/((1+G30)*(1+G9)),G6-G14-G16)</f>
        <v>0.10368350893634659</v>
      </c>
      <c r="H21" s="122">
        <f>IF(VLOOKUP(InputDataA_GeneralAssumptions!$D$72,DataSummary!$A$135:$B$137,2,FALSE)=2,H6-H16+H13+H12-G12/((1+H30)*(1+H9)),H6-H14-H16)</f>
        <v>0.10368350893634659</v>
      </c>
      <c r="I21" s="122">
        <f>IF(VLOOKUP(InputDataA_GeneralAssumptions!$D$72,DataSummary!$A$135:$B$137,2,FALSE)=2,I6-I16+I13+I12-H12/((1+I30)*(1+I9)),I6-I14-I16)</f>
        <v>0.10368350893634659</v>
      </c>
      <c r="J21" s="122">
        <f>IF(VLOOKUP(InputDataA_GeneralAssumptions!$D$72,DataSummary!$A$135:$B$137,2,FALSE)=2,J6-J16+J13+J12-I12/((1+J30)*(1+J9)),J6-J14-J16)</f>
        <v>0.10368350893634659</v>
      </c>
      <c r="K21" s="122">
        <f>IF(VLOOKUP(InputDataA_GeneralAssumptions!$D$72,DataSummary!$A$135:$B$137,2,FALSE)=2,K6-K16+K13+K12-J12/((1+K30)*(1+K9)),K6-K14-K16)</f>
        <v>0.10368350893634659</v>
      </c>
      <c r="L21" s="122">
        <f>IF(VLOOKUP(InputDataA_GeneralAssumptions!$D$72,DataSummary!$A$135:$B$137,2,FALSE)=2,L6-L16+L13+L12-K12/((1+L30)*(1+L9)),L6-L14-L16)</f>
        <v>0.10368350893634659</v>
      </c>
      <c r="M21" s="122">
        <f>IF(VLOOKUP(InputDataA_GeneralAssumptions!$D$72,DataSummary!$A$135:$B$137,2,FALSE)=2,M6-M16+M13+M12-L12/((1+M30)*(1+M9)),M6-M14-M16)</f>
        <v>0.10368350893634659</v>
      </c>
      <c r="N21" s="122">
        <f>IF(VLOOKUP(InputDataA_GeneralAssumptions!$D$72,DataSummary!$A$135:$B$137,2,FALSE)=2,N6-N16+N13+N12-M12/((1+N30)*(1+N9)),N6-N14-N16)</f>
        <v>0.10368350893634659</v>
      </c>
      <c r="O21" s="122">
        <f>IF(VLOOKUP(InputDataA_GeneralAssumptions!$D$72,DataSummary!$A$135:$B$137,2,FALSE)=2,O6-O16+O13+O12-N12/((1+O30)*(1+O9)),O6-O14-O16)</f>
        <v>0.10368350893634659</v>
      </c>
      <c r="P21" s="122">
        <f>IF(VLOOKUP(InputDataA_GeneralAssumptions!$D$72,DataSummary!$A$135:$B$137,2,FALSE)=2,P6-P16+P13+P12-O12/((1+P30)*(1+P9)),P6-P14-P16)</f>
        <v>0.10368350893634659</v>
      </c>
      <c r="Q21" s="122">
        <f>IF(VLOOKUP(InputDataA_GeneralAssumptions!$D$72,DataSummary!$A$135:$B$137,2,FALSE)=2,Q6-Q16+Q13+Q12-P12/((1+Q30)*(1+Q9)),Q6-Q14-Q16)</f>
        <v>0.10368350893634659</v>
      </c>
      <c r="R21" s="122">
        <f>IF(VLOOKUP(InputDataA_GeneralAssumptions!$D$72,DataSummary!$A$135:$B$137,2,FALSE)=2,R6-R16+R13+R12-Q12/((1+R30)*(1+R9)),R6-R14-R16)</f>
        <v>0.10368350893634659</v>
      </c>
      <c r="S21" s="122">
        <f>IF(VLOOKUP(InputDataA_GeneralAssumptions!$D$72,DataSummary!$A$135:$B$137,2,FALSE)=2,S6-S16+S13+S12-R12/((1+S30)*(1+S9)),S6-S14-S16)</f>
        <v>0.10368350893634659</v>
      </c>
      <c r="T21" s="122">
        <f>IF(VLOOKUP(InputDataA_GeneralAssumptions!$D$72,DataSummary!$A$135:$B$137,2,FALSE)=2,T6-T16+T13+T12-S12/((1+T30)*(1+T9)),T6-T14-T16)</f>
        <v>0.10368350893634659</v>
      </c>
      <c r="U21" s="122">
        <f>IF(VLOOKUP(InputDataA_GeneralAssumptions!$D$72,DataSummary!$A$135:$B$137,2,FALSE)=2,U6-U16+U13+U12-T12/((1+U30)*(1+U9)),U6-U14-U16)</f>
        <v>0.10368350893634659</v>
      </c>
      <c r="V21" s="122">
        <f>IF(VLOOKUP(InputDataA_GeneralAssumptions!$D$72,DataSummary!$A$135:$B$137,2,FALSE)=2,V6-V16+V13+V12-U12/((1+V30)*(1+V9)),V6-V14-V16)</f>
        <v>0.10368350893634659</v>
      </c>
      <c r="W21" s="122">
        <f>IF(VLOOKUP(InputDataA_GeneralAssumptions!$D$72,DataSummary!$A$135:$B$137,2,FALSE)=2,W6-W16+W13+W12-V12/((1+W30)*(1+W9)),W6-W14-W16)</f>
        <v>0.10368350893634659</v>
      </c>
      <c r="X21" s="122">
        <f>IF(VLOOKUP(InputDataA_GeneralAssumptions!$D$72,DataSummary!$A$135:$B$137,2,FALSE)=2,X6-X16+X13+X12-W12/((1+X30)*(1+X9)),X6-X14-X16)</f>
        <v>0.10368350893634659</v>
      </c>
      <c r="Y21" s="122">
        <f>IF(VLOOKUP(InputDataA_GeneralAssumptions!$D$72,DataSummary!$A$135:$B$137,2,FALSE)=2,Y6-Y16+Y13+Y12-X12/((1+Y30)*(1+Y9)),Y6-Y14-Y16)</f>
        <v>0.10368350893634659</v>
      </c>
      <c r="Z21" s="122">
        <f>IF(VLOOKUP(InputDataA_GeneralAssumptions!$D$72,DataSummary!$A$135:$B$137,2,FALSE)=2,Z6-Z16+Z13+Z12-Y12/((1+Z30)*(1+Z9)),Z6-Z14-Z16)</f>
        <v>0.10368350893634659</v>
      </c>
      <c r="AA21" s="122">
        <f>IF(VLOOKUP(InputDataA_GeneralAssumptions!$D$72,DataSummary!$A$135:$B$137,2,FALSE)=2,AA6-AA16+AA13+AA12-Z12/((1+AA30)*(1+AA9)),AA6-AA14-AA16)</f>
        <v>0.10368350893634659</v>
      </c>
      <c r="AB21" s="122">
        <f>IF(VLOOKUP(InputDataA_GeneralAssumptions!$D$72,DataSummary!$A$135:$B$137,2,FALSE)=2,AB6-AB16+AB13+AB12-AA12/((1+AB30)*(1+AB9)),AB6-AB14-AB16)</f>
        <v>0.10368350893634659</v>
      </c>
      <c r="AC21" s="122">
        <f>IF(VLOOKUP(InputDataA_GeneralAssumptions!$D$72,DataSummary!$A$135:$B$137,2,FALSE)=2,AC6-AC16+AC13+AC12-AB12/((1+AC30)*(1+AC9)),AC6-AC14-AC16)</f>
        <v>0.10368350893634659</v>
      </c>
      <c r="AD21" s="122">
        <f>IF(VLOOKUP(InputDataA_GeneralAssumptions!$D$72,DataSummary!$A$135:$B$137,2,FALSE)=2,AD6-AD16+AD13+AD12-AC12/((1+AD30)*(1+AD9)),AD6-AD14-AD16)</f>
        <v>0.10368350893634659</v>
      </c>
      <c r="AE21" s="122">
        <f>IF(VLOOKUP(InputDataA_GeneralAssumptions!$D$72,DataSummary!$A$135:$B$137,2,FALSE)=2,AE6-AE16+AE13+AE12-AD12/((1+AE30)*(1+AE9)),AE6-AE14-AE16)</f>
        <v>0.10368350893634659</v>
      </c>
      <c r="AF21" s="122">
        <f>IF(VLOOKUP(InputDataA_GeneralAssumptions!$D$72,DataSummary!$A$135:$B$137,2,FALSE)=2,AF6-AF16+AF13+AF12-AE12/((1+AF30)*(1+AF9)),AF6-AF14-AF16)</f>
        <v>0.10368350893634659</v>
      </c>
      <c r="AG21" s="122">
        <f>IF(VLOOKUP(InputDataA_GeneralAssumptions!$D$72,DataSummary!$A$135:$B$137,2,FALSE)=2,AG6-AG16+AG13+AG12-AF12/((1+AG30)*(1+AG9)),AG6-AG14-AG16)</f>
        <v>0.10368350893634659</v>
      </c>
      <c r="AH21" s="122">
        <f>IF(VLOOKUP(InputDataA_GeneralAssumptions!$D$72,DataSummary!$A$135:$B$137,2,FALSE)=2,AH6-AH16+AH13+AH12-AG12/((1+AH30)*(1+AH9)),AH6-AH14-AH16)</f>
        <v>0.10368350893634659</v>
      </c>
      <c r="AI21" s="122">
        <f>IF(VLOOKUP(InputDataA_GeneralAssumptions!$D$72,DataSummary!$A$135:$B$137,2,FALSE)=2,AI6-AI16+AI13+AI12-AH12/((1+AI30)*(1+AI9)),AI6-AI14-AI16)</f>
        <v>0.10368350893634659</v>
      </c>
      <c r="AJ21" s="122">
        <f>IF(VLOOKUP(InputDataA_GeneralAssumptions!$D$72,DataSummary!$A$135:$B$137,2,FALSE)=2,AJ6-AJ16+AJ13+AJ12-AI12/((1+AJ30)*(1+AJ9)),AJ6-AJ14-AJ16)</f>
        <v>0.10368350893634659</v>
      </c>
      <c r="AK21" s="122">
        <f>IF(VLOOKUP(InputDataA_GeneralAssumptions!$D$72,DataSummary!$A$135:$B$137,2,FALSE)=2,AK6-AK16+AK13+AK12-AJ12/((1+AK30)*(1+AK9)),AK6-AK14-AK16)</f>
        <v>0.10368350893634659</v>
      </c>
      <c r="AL21" s="122">
        <f>IF(VLOOKUP(InputDataA_GeneralAssumptions!$D$72,DataSummary!$A$135:$B$137,2,FALSE)=2,AL6-AL16+AL13+AL12-AK12/((1+AL30)*(1+AL9)),AL6-AL14-AL16)</f>
        <v>0.10368350893634659</v>
      </c>
      <c r="AM21" s="122">
        <f>IF(VLOOKUP(InputDataA_GeneralAssumptions!$D$72,DataSummary!$A$135:$B$137,2,FALSE)=2,AM6-AM16+AM13+AM12-AL12/((1+AM30)*(1+AM9)),AM6-AM14-AM16)</f>
        <v>0.10368350893634659</v>
      </c>
      <c r="AN21" s="122">
        <f>IF(VLOOKUP(InputDataA_GeneralAssumptions!$D$72,DataSummary!$A$135:$B$137,2,FALSE)=2,AN6-AN16+AN13+AN12-AM12/((1+AN30)*(1+AN9)),AN6-AN14-AN16)</f>
        <v>0.10368350893634659</v>
      </c>
      <c r="AO21" s="122">
        <f>IF(VLOOKUP(InputDataA_GeneralAssumptions!$D$72,DataSummary!$A$135:$B$137,2,FALSE)=2,AO6-AO16+AO13+AO12-AN12/((1+AO30)*(1+AO9)),AO6-AO14-AO16)</f>
        <v>0.10368350893634659</v>
      </c>
      <c r="AP21" s="122">
        <f>IF(VLOOKUP(InputDataA_GeneralAssumptions!$D$72,DataSummary!$A$135:$B$137,2,FALSE)=2,AP6-AP16+AP13+AP12-AO12/((1+AP30)*(1+AP9)),AP6-AP14-AP16)</f>
        <v>0.10368350893634659</v>
      </c>
      <c r="AQ21" s="122">
        <f>IF(VLOOKUP(InputDataA_GeneralAssumptions!$D$72,DataSummary!$A$135:$B$137,2,FALSE)=2,AQ6-AQ16+AQ13+AQ12-AP12/((1+AQ30)*(1+AQ9)),AQ6-AQ14-AQ16)</f>
        <v>0.10368350893634659</v>
      </c>
      <c r="AR21" s="122">
        <f>IF(VLOOKUP(InputDataA_GeneralAssumptions!$D$72,DataSummary!$A$135:$B$137,2,FALSE)=2,AR6-AR16+AR13+AR12-AQ12/((1+AR30)*(1+AR9)),AR6-AR14-AR16)</f>
        <v>0.10368350893634659</v>
      </c>
      <c r="AS21" s="122">
        <f>IF(VLOOKUP(InputDataA_GeneralAssumptions!$D$72,DataSummary!$A$135:$B$137,2,FALSE)=2,AS6-AS16+AS13+AS12-AR12/((1+AS30)*(1+AS9)),AS6-AS14-AS16)</f>
        <v>0.10368350893634659</v>
      </c>
      <c r="AT21" s="122">
        <f>IF(VLOOKUP(InputDataA_GeneralAssumptions!$D$72,DataSummary!$A$135:$B$137,2,FALSE)=2,AT6-AT16+AT13+AT12-AS12/((1+AT30)*(1+AT9)),AT6-AT14-AT16)</f>
        <v>0.10368350893634659</v>
      </c>
      <c r="AU21" s="122">
        <f>IF(VLOOKUP(InputDataA_GeneralAssumptions!$D$72,DataSummary!$A$135:$B$137,2,FALSE)=2,AU6-AU16+AU13+AU12-AT12/((1+AU30)*(1+AU9)),AU6-AU14-AU16)</f>
        <v>0.10368350893634659</v>
      </c>
      <c r="AV21" s="122">
        <f>IF(VLOOKUP(InputDataA_GeneralAssumptions!$D$72,DataSummary!$A$135:$B$137,2,FALSE)=2,AV6-AV16+AV13+AV12-AU12/((1+AV30)*(1+AV9)),AV6-AV14-AV16)</f>
        <v>0.10368350893634659</v>
      </c>
      <c r="AW21" s="122">
        <f>IF(VLOOKUP(InputDataA_GeneralAssumptions!$D$72,DataSummary!$A$135:$B$137,2,FALSE)=2,AW6-AW16+AW13+AW12-AV12/((1+AW30)*(1+AW9)),AW6-AW14-AW16)</f>
        <v>0.10368350893634659</v>
      </c>
      <c r="AX21" s="122">
        <f>IF(VLOOKUP(InputDataA_GeneralAssumptions!$D$72,DataSummary!$A$135:$B$137,2,FALSE)=2,AX6-AX16+AX13+AX12-AW12/((1+AX30)*(1+AX9)),AX6-AX14-AX16)</f>
        <v>0.10368350893634659</v>
      </c>
      <c r="AY21" s="122">
        <f>IF(VLOOKUP(InputDataA_GeneralAssumptions!$D$72,DataSummary!$A$135:$B$137,2,FALSE)=2,AY6-AY16+AY13+AY12-AX12/((1+AY30)*(1+AY9)),AY6-AY14-AY16)</f>
        <v>0.10368350893634659</v>
      </c>
      <c r="AZ21" s="122">
        <f>IF(VLOOKUP(InputDataA_GeneralAssumptions!$D$72,DataSummary!$A$135:$B$137,2,FALSE)=2,AZ6-AZ16+AZ13+AZ12-AY12/((1+AZ30)*(1+AZ9)),AZ6-AZ14-AZ16)</f>
        <v>0.10368350893634659</v>
      </c>
      <c r="BA21" s="122">
        <f>IF(VLOOKUP(InputDataA_GeneralAssumptions!$D$72,DataSummary!$A$135:$B$137,2,FALSE)=2,BA6-BA16+BA13+BA12-AZ12/((1+BA30)*(1+BA9)),BA6-BA14-BA16)</f>
        <v>0.10368350893634659</v>
      </c>
      <c r="BB21" s="122">
        <f>IF(VLOOKUP(InputDataA_GeneralAssumptions!$D$72,DataSummary!$A$135:$B$137,2,FALSE)=2,BB6-BB16+BB13+BB12-BA12/((1+BB30)*(1+BB9)),BB6-BB14-BB16)</f>
        <v>0.10368350893634659</v>
      </c>
      <c r="BC21" s="122">
        <f>IF(VLOOKUP(InputDataA_GeneralAssumptions!$D$72,DataSummary!$A$135:$B$137,2,FALSE)=2,BC6-BC16+BC13+BC12-BB12/((1+BC30)*(1+BC9)),BC6-BC14-BC16)</f>
        <v>0.10368350893634659</v>
      </c>
      <c r="BD21" s="122">
        <f>IF(VLOOKUP(InputDataA_GeneralAssumptions!$D$72,DataSummary!$A$135:$B$137,2,FALSE)=2,BD6-BD16+BD13+BD12-BC12/((1+BD30)*(1+BD9)),BD6-BD14-BD16)</f>
        <v>0.10368350893634659</v>
      </c>
      <c r="BE21" s="122">
        <f>IF(VLOOKUP(InputDataA_GeneralAssumptions!$D$72,DataSummary!$A$135:$B$137,2,FALSE)=2,BE6-BE16+BE13+BE12-BD12/((1+BE30)*(1+BE9)),BE6-BE14-BE16)</f>
        <v>0.10368350893634659</v>
      </c>
      <c r="BF21" s="122">
        <f>IF(VLOOKUP(InputDataA_GeneralAssumptions!$D$72,DataSummary!$A$135:$B$137,2,FALSE)=2,BF6-BF16+BF13+BF12-BE12/((1+BF30)*(1+BF9)),BF6-BF14-BF16)</f>
        <v>0.10368350893634659</v>
      </c>
      <c r="BG21" s="122">
        <f>IF(VLOOKUP(InputDataA_GeneralAssumptions!$D$72,DataSummary!$A$135:$B$137,2,FALSE)=2,BG6-BG16+BG13+BG12-BF12/((1+BG30)*(1+BG9)),BG6-BG14-BG16)</f>
        <v>0.10368350893634659</v>
      </c>
      <c r="BH21" s="122">
        <f>IF(VLOOKUP(InputDataA_GeneralAssumptions!$D$72,DataSummary!$A$135:$B$137,2,FALSE)=2,BH6-BH16+BH13+BH12-BG12/((1+BH30)*(1+BH9)),BH6-BH14-BH16)</f>
        <v>0.10368350893634659</v>
      </c>
      <c r="BI21" s="122">
        <f>IF(VLOOKUP(InputDataA_GeneralAssumptions!$D$72,DataSummary!$A$135:$B$137,2,FALSE)=2,BI6-BI16+BI13+BI12-BH12/((1+BI30)*(1+BI9)),BI6-BI14-BI16)</f>
        <v>0.10368350893634659</v>
      </c>
      <c r="BJ21" s="122">
        <f>IF(VLOOKUP(InputDataA_GeneralAssumptions!$D$72,DataSummary!$A$135:$B$137,2,FALSE)=2,BJ6-BJ16+BJ13+BJ12-BI12/((1+BJ30)*(1+BJ9)),BJ6-BJ14-BJ16)</f>
        <v>0.10368350893634659</v>
      </c>
      <c r="BK21" s="122">
        <f>IF(VLOOKUP(InputDataA_GeneralAssumptions!$D$72,DataSummary!$A$135:$B$137,2,FALSE)=2,BK6-BK16+BK13+BK12-BJ12/((1+BK30)*(1+BK9)),BK6-BK14-BK16)</f>
        <v>0.10368350893634659</v>
      </c>
      <c r="BL21" s="122">
        <f>IF(VLOOKUP(InputDataA_GeneralAssumptions!$D$72,DataSummary!$A$135:$B$137,2,FALSE)=2,BL6-BL16+BL13+BL12-BK12/((1+BL30)*(1+BL9)),BL6-BL14-BL16)</f>
        <v>0.10368350893634659</v>
      </c>
      <c r="BM21" s="122">
        <f>IF(VLOOKUP(InputDataA_GeneralAssumptions!$D$72,DataSummary!$A$135:$B$137,2,FALSE)=2,BM6-BM16+BM13+BM12-BL12/((1+BM30)*(1+BM9)),BM6-BM14-BM16)</f>
        <v>0.10368350893634659</v>
      </c>
      <c r="BN21" s="122">
        <f>IF(VLOOKUP(InputDataA_GeneralAssumptions!$D$72,DataSummary!$A$135:$B$137,2,FALSE)=2,BN6-BN16+BN13+BN12-BM12/((1+BN30)*(1+BN9)),BN6-BN14-BN16)</f>
        <v>0.10368350893634659</v>
      </c>
      <c r="BO21" s="122">
        <f>IF(VLOOKUP(InputDataA_GeneralAssumptions!$D$72,DataSummary!$A$135:$B$137,2,FALSE)=2,BO6-BO16+BO13+BO12-BN12/((1+BO30)*(1+BO9)),BO6-BO14-BO16)</f>
        <v>0.10368350893634659</v>
      </c>
      <c r="BP21" s="122">
        <f>IF(VLOOKUP(InputDataA_GeneralAssumptions!$D$72,DataSummary!$A$135:$B$137,2,FALSE)=2,BP6-BP16+BP13+BP12-BO12/((1+BP30)*(1+BP9)),BP6-BP14-BP16)</f>
        <v>0.10368350893634659</v>
      </c>
      <c r="BQ21" s="122">
        <f>IF(VLOOKUP(InputDataA_GeneralAssumptions!$D$72,DataSummary!$A$135:$B$137,2,FALSE)=2,BQ6-BQ16+BQ13+BQ12-BP12/((1+BQ30)*(1+BQ9)),BQ6-BQ14-BQ16)</f>
        <v>0.10368350893634659</v>
      </c>
      <c r="BR21" s="122">
        <f>IF(VLOOKUP(InputDataA_GeneralAssumptions!$D$72,DataSummary!$A$135:$B$137,2,FALSE)=2,BR6-BR16+BR13+BR12-BQ12/((1+BR30)*(1+BR9)),BR6-BR14-BR16)</f>
        <v>0.10368350893634659</v>
      </c>
      <c r="BS21" s="122">
        <f>IF(VLOOKUP(InputDataA_GeneralAssumptions!$D$72,DataSummary!$A$135:$B$137,2,FALSE)=2,BS6-BS16+BS13+BS12-BR12/((1+BS30)*(1+BS9)),BS6-BS14-BS16)</f>
        <v>0.10368350893634659</v>
      </c>
    </row>
    <row r="22" spans="1:71" s="279" customFormat="1">
      <c r="A22" s="46"/>
      <c r="B22" s="337"/>
      <c r="C22" s="353" t="s">
        <v>754</v>
      </c>
      <c r="D22" s="351" t="s">
        <v>774</v>
      </c>
      <c r="E22" s="378">
        <f>E15</f>
        <v>0.7212674617767334</v>
      </c>
      <c r="F22" s="378">
        <f>(1+F23)*E22</f>
        <v>0.7212674617767334</v>
      </c>
      <c r="G22" s="378">
        <f t="shared" ref="G22:AL22" si="34">(1+G23)*F22</f>
        <v>0.7212674617767334</v>
      </c>
      <c r="H22" s="378">
        <f>(1+H23)*G22</f>
        <v>0.7212674617767334</v>
      </c>
      <c r="I22" s="378">
        <f t="shared" si="34"/>
        <v>0.7212674617767334</v>
      </c>
      <c r="J22" s="378">
        <f t="shared" si="34"/>
        <v>0.7212674617767334</v>
      </c>
      <c r="K22" s="378">
        <f t="shared" si="34"/>
        <v>0.7212674617767334</v>
      </c>
      <c r="L22" s="378">
        <f t="shared" si="34"/>
        <v>0.7212674617767334</v>
      </c>
      <c r="M22" s="378">
        <f t="shared" si="34"/>
        <v>0.7212674617767334</v>
      </c>
      <c r="N22" s="378">
        <f t="shared" si="34"/>
        <v>0.7212674617767334</v>
      </c>
      <c r="O22" s="378">
        <f t="shared" si="34"/>
        <v>0.7212674617767334</v>
      </c>
      <c r="P22" s="378">
        <f t="shared" si="34"/>
        <v>0.7212674617767334</v>
      </c>
      <c r="Q22" s="378">
        <f t="shared" si="34"/>
        <v>0.7212674617767334</v>
      </c>
      <c r="R22" s="378">
        <f t="shared" si="34"/>
        <v>0.7212674617767334</v>
      </c>
      <c r="S22" s="378">
        <f t="shared" si="34"/>
        <v>0.7212674617767334</v>
      </c>
      <c r="T22" s="378">
        <f t="shared" si="34"/>
        <v>0.7212674617767334</v>
      </c>
      <c r="U22" s="378">
        <f t="shared" si="34"/>
        <v>0.7212674617767334</v>
      </c>
      <c r="V22" s="378">
        <f t="shared" si="34"/>
        <v>0.7212674617767334</v>
      </c>
      <c r="W22" s="378">
        <f t="shared" si="34"/>
        <v>0.7212674617767334</v>
      </c>
      <c r="X22" s="378">
        <f t="shared" si="34"/>
        <v>0.7212674617767334</v>
      </c>
      <c r="Y22" s="378">
        <f t="shared" si="34"/>
        <v>0.7212674617767334</v>
      </c>
      <c r="Z22" s="378">
        <f t="shared" si="34"/>
        <v>0.7212674617767334</v>
      </c>
      <c r="AA22" s="378">
        <f t="shared" si="34"/>
        <v>0.7212674617767334</v>
      </c>
      <c r="AB22" s="378">
        <f t="shared" si="34"/>
        <v>0.7212674617767334</v>
      </c>
      <c r="AC22" s="378">
        <f t="shared" si="34"/>
        <v>0.7212674617767334</v>
      </c>
      <c r="AD22" s="378">
        <f t="shared" si="34"/>
        <v>0.7212674617767334</v>
      </c>
      <c r="AE22" s="378">
        <f t="shared" si="34"/>
        <v>0.7212674617767334</v>
      </c>
      <c r="AF22" s="378">
        <f t="shared" si="34"/>
        <v>0.7212674617767334</v>
      </c>
      <c r="AG22" s="378">
        <f t="shared" si="34"/>
        <v>0.7212674617767334</v>
      </c>
      <c r="AH22" s="378">
        <f t="shared" si="34"/>
        <v>0.7212674617767334</v>
      </c>
      <c r="AI22" s="378">
        <f t="shared" si="34"/>
        <v>0.7212674617767334</v>
      </c>
      <c r="AJ22" s="378" t="e">
        <f t="shared" si="34"/>
        <v>#VALUE!</v>
      </c>
      <c r="AK22" s="378" t="e">
        <f t="shared" si="34"/>
        <v>#VALUE!</v>
      </c>
      <c r="AL22" s="378" t="e">
        <f t="shared" si="34"/>
        <v>#VALUE!</v>
      </c>
      <c r="AM22" s="378" t="e">
        <f t="shared" ref="AM22" si="35">(1+AM23)*AL22</f>
        <v>#VALUE!</v>
      </c>
      <c r="AN22" s="378" t="e">
        <f t="shared" ref="AN22" si="36">(1+AN23)*AM22</f>
        <v>#VALUE!</v>
      </c>
      <c r="AO22" s="378" t="e">
        <f t="shared" ref="AO22" si="37">(1+AO23)*AN22</f>
        <v>#VALUE!</v>
      </c>
      <c r="AP22" s="378" t="e">
        <f t="shared" ref="AP22" si="38">(1+AP23)*AO22</f>
        <v>#VALUE!</v>
      </c>
      <c r="AQ22" s="378" t="e">
        <f t="shared" ref="AQ22" si="39">(1+AQ23)*AP22</f>
        <v>#VALUE!</v>
      </c>
      <c r="AR22" s="378" t="e">
        <f t="shared" ref="AR22" si="40">(1+AR23)*AQ22</f>
        <v>#VALUE!</v>
      </c>
      <c r="AS22" s="378" t="e">
        <f t="shared" ref="AS22" si="41">(1+AS23)*AR22</f>
        <v>#VALUE!</v>
      </c>
      <c r="AT22" s="378" t="e">
        <f t="shared" ref="AT22" si="42">(1+AT23)*AS22</f>
        <v>#VALUE!</v>
      </c>
      <c r="AU22" s="378" t="e">
        <f t="shared" ref="AU22" si="43">(1+AU23)*AT22</f>
        <v>#VALUE!</v>
      </c>
      <c r="AV22" s="378" t="e">
        <f t="shared" ref="AV22" si="44">(1+AV23)*AU22</f>
        <v>#VALUE!</v>
      </c>
      <c r="AW22" s="378" t="e">
        <f t="shared" ref="AW22" si="45">(1+AW23)*AV22</f>
        <v>#VALUE!</v>
      </c>
      <c r="AX22" s="378" t="e">
        <f t="shared" ref="AX22" si="46">(1+AX23)*AW22</f>
        <v>#VALUE!</v>
      </c>
      <c r="AY22" s="378" t="e">
        <f t="shared" ref="AY22" si="47">(1+AY23)*AX22</f>
        <v>#VALUE!</v>
      </c>
      <c r="AZ22" s="378" t="e">
        <f t="shared" ref="AZ22" si="48">(1+AZ23)*AY22</f>
        <v>#VALUE!</v>
      </c>
      <c r="BA22" s="378" t="e">
        <f t="shared" ref="BA22" si="49">(1+BA23)*AZ22</f>
        <v>#VALUE!</v>
      </c>
      <c r="BB22" s="378" t="e">
        <f t="shared" ref="BB22" si="50">(1+BB23)*BA22</f>
        <v>#VALUE!</v>
      </c>
      <c r="BC22" s="378" t="e">
        <f t="shared" ref="BC22" si="51">(1+BC23)*BB22</f>
        <v>#VALUE!</v>
      </c>
      <c r="BD22" s="378" t="e">
        <f t="shared" ref="BD22" si="52">(1+BD23)*BC22</f>
        <v>#VALUE!</v>
      </c>
      <c r="BE22" s="378" t="e">
        <f t="shared" ref="BE22" si="53">(1+BE23)*BD22</f>
        <v>#VALUE!</v>
      </c>
      <c r="BF22" s="378" t="e">
        <f t="shared" ref="BF22" si="54">(1+BF23)*BE22</f>
        <v>#VALUE!</v>
      </c>
      <c r="BG22" s="378" t="e">
        <f t="shared" ref="BG22" si="55">(1+BG23)*BF22</f>
        <v>#VALUE!</v>
      </c>
      <c r="BH22" s="378" t="e">
        <f t="shared" ref="BH22" si="56">(1+BH23)*BG22</f>
        <v>#VALUE!</v>
      </c>
      <c r="BI22" s="378" t="e">
        <f t="shared" ref="BI22" si="57">(1+BI23)*BH22</f>
        <v>#VALUE!</v>
      </c>
      <c r="BJ22" s="378" t="e">
        <f t="shared" ref="BJ22" si="58">(1+BJ23)*BI22</f>
        <v>#VALUE!</v>
      </c>
      <c r="BK22" s="378" t="e">
        <f t="shared" ref="BK22" si="59">(1+BK23)*BJ22</f>
        <v>#VALUE!</v>
      </c>
      <c r="BL22" s="378" t="e">
        <f t="shared" ref="BL22" si="60">(1+BL23)*BK22</f>
        <v>#VALUE!</v>
      </c>
      <c r="BM22" s="378" t="e">
        <f t="shared" ref="BM22" si="61">(1+BM23)*BL22</f>
        <v>#VALUE!</v>
      </c>
      <c r="BN22" s="378" t="e">
        <f t="shared" ref="BN22" si="62">(1+BN23)*BM22</f>
        <v>#VALUE!</v>
      </c>
      <c r="BO22" s="378" t="e">
        <f t="shared" ref="BO22" si="63">(1+BO23)*BN22</f>
        <v>#VALUE!</v>
      </c>
      <c r="BP22" s="378" t="e">
        <f t="shared" ref="BP22" si="64">(1+BP23)*BO22</f>
        <v>#VALUE!</v>
      </c>
      <c r="BQ22" s="378" t="e">
        <f t="shared" ref="BQ22" si="65">(1+BQ23)*BP22</f>
        <v>#VALUE!</v>
      </c>
      <c r="BR22" s="378" t="e">
        <f t="shared" ref="BR22" si="66">(1+BR23)*BQ22</f>
        <v>#VALUE!</v>
      </c>
      <c r="BS22" s="378" t="e">
        <f t="shared" ref="BS22" si="67">(1+BS23)*BR22</f>
        <v>#VALUE!</v>
      </c>
    </row>
    <row r="23" spans="1:71" s="279" customFormat="1">
      <c r="A23" s="46"/>
      <c r="B23" s="337"/>
      <c r="C23" s="353" t="s">
        <v>755</v>
      </c>
      <c r="D23" s="352" t="s">
        <v>767</v>
      </c>
      <c r="E23" s="378"/>
      <c r="F23" s="378">
        <f>((1-$E$1)+(E15/E22)*E16/E24)/(1+F25)-1</f>
        <v>0</v>
      </c>
      <c r="G23" s="378">
        <f t="shared" ref="G23:AL23" si="68">((1-$E$1)+(F15/F22)*F16/F24)/(1+G25)-1</f>
        <v>0</v>
      </c>
      <c r="H23" s="378">
        <f t="shared" si="68"/>
        <v>0</v>
      </c>
      <c r="I23" s="378">
        <f t="shared" si="68"/>
        <v>0</v>
      </c>
      <c r="J23" s="378">
        <f t="shared" si="68"/>
        <v>0</v>
      </c>
      <c r="K23" s="378">
        <f t="shared" si="68"/>
        <v>0</v>
      </c>
      <c r="L23" s="378">
        <f t="shared" si="68"/>
        <v>0</v>
      </c>
      <c r="M23" s="378">
        <f t="shared" si="68"/>
        <v>0</v>
      </c>
      <c r="N23" s="378">
        <f t="shared" si="68"/>
        <v>0</v>
      </c>
      <c r="O23" s="378">
        <f t="shared" si="68"/>
        <v>0</v>
      </c>
      <c r="P23" s="378">
        <f t="shared" si="68"/>
        <v>0</v>
      </c>
      <c r="Q23" s="378">
        <f t="shared" si="68"/>
        <v>0</v>
      </c>
      <c r="R23" s="378">
        <f t="shared" si="68"/>
        <v>0</v>
      </c>
      <c r="S23" s="378">
        <f t="shared" si="68"/>
        <v>0</v>
      </c>
      <c r="T23" s="378">
        <f t="shared" si="68"/>
        <v>0</v>
      </c>
      <c r="U23" s="378">
        <f t="shared" si="68"/>
        <v>0</v>
      </c>
      <c r="V23" s="378">
        <f t="shared" si="68"/>
        <v>0</v>
      </c>
      <c r="W23" s="378">
        <f t="shared" si="68"/>
        <v>0</v>
      </c>
      <c r="X23" s="378">
        <f t="shared" si="68"/>
        <v>0</v>
      </c>
      <c r="Y23" s="378">
        <f t="shared" si="68"/>
        <v>0</v>
      </c>
      <c r="Z23" s="378">
        <f t="shared" si="68"/>
        <v>0</v>
      </c>
      <c r="AA23" s="378">
        <f t="shared" si="68"/>
        <v>0</v>
      </c>
      <c r="AB23" s="378">
        <f t="shared" si="68"/>
        <v>0</v>
      </c>
      <c r="AC23" s="378">
        <f t="shared" si="68"/>
        <v>0</v>
      </c>
      <c r="AD23" s="378">
        <f t="shared" si="68"/>
        <v>0</v>
      </c>
      <c r="AE23" s="378">
        <f t="shared" si="68"/>
        <v>0</v>
      </c>
      <c r="AF23" s="378">
        <f t="shared" si="68"/>
        <v>0</v>
      </c>
      <c r="AG23" s="378">
        <f t="shared" si="68"/>
        <v>0</v>
      </c>
      <c r="AH23" s="378">
        <f t="shared" si="68"/>
        <v>0</v>
      </c>
      <c r="AI23" s="378">
        <f t="shared" si="68"/>
        <v>0</v>
      </c>
      <c r="AJ23" s="378" t="e">
        <f t="shared" si="68"/>
        <v>#VALUE!</v>
      </c>
      <c r="AK23" s="378" t="e">
        <f t="shared" si="68"/>
        <v>#VALUE!</v>
      </c>
      <c r="AL23" s="378" t="e">
        <f t="shared" si="68"/>
        <v>#VALUE!</v>
      </c>
      <c r="AM23" s="378" t="e">
        <f t="shared" ref="AM23" si="69">((1-$E$1)+(AL15/AL22)*AL16/AL24)/(1+AM25)-1</f>
        <v>#VALUE!</v>
      </c>
      <c r="AN23" s="378" t="e">
        <f t="shared" ref="AN23" si="70">((1-$E$1)+(AM15/AM22)*AM16/AM24)/(1+AN25)-1</f>
        <v>#VALUE!</v>
      </c>
      <c r="AO23" s="378" t="e">
        <f t="shared" ref="AO23" si="71">((1-$E$1)+(AN15/AN22)*AN16/AN24)/(1+AO25)-1</f>
        <v>#VALUE!</v>
      </c>
      <c r="AP23" s="378" t="e">
        <f t="shared" ref="AP23" si="72">((1-$E$1)+(AO15/AO22)*AO16/AO24)/(1+AP25)-1</f>
        <v>#VALUE!</v>
      </c>
      <c r="AQ23" s="378" t="e">
        <f t="shared" ref="AQ23" si="73">((1-$E$1)+(AP15/AP22)*AP16/AP24)/(1+AQ25)-1</f>
        <v>#VALUE!</v>
      </c>
      <c r="AR23" s="378" t="e">
        <f t="shared" ref="AR23" si="74">((1-$E$1)+(AQ15/AQ22)*AQ16/AQ24)/(1+AR25)-1</f>
        <v>#VALUE!</v>
      </c>
      <c r="AS23" s="378" t="e">
        <f t="shared" ref="AS23" si="75">((1-$E$1)+(AR15/AR22)*AR16/AR24)/(1+AS25)-1</f>
        <v>#VALUE!</v>
      </c>
      <c r="AT23" s="378" t="e">
        <f t="shared" ref="AT23" si="76">((1-$E$1)+(AS15/AS22)*AS16/AS24)/(1+AT25)-1</f>
        <v>#VALUE!</v>
      </c>
      <c r="AU23" s="378" t="e">
        <f t="shared" ref="AU23" si="77">((1-$E$1)+(AT15/AT22)*AT16/AT24)/(1+AU25)-1</f>
        <v>#VALUE!</v>
      </c>
      <c r="AV23" s="378" t="e">
        <f t="shared" ref="AV23" si="78">((1-$E$1)+(AU15/AU22)*AU16/AU24)/(1+AV25)-1</f>
        <v>#VALUE!</v>
      </c>
      <c r="AW23" s="378" t="e">
        <f t="shared" ref="AW23" si="79">((1-$E$1)+(AV15/AV22)*AV16/AV24)/(1+AW25)-1</f>
        <v>#VALUE!</v>
      </c>
      <c r="AX23" s="378" t="e">
        <f t="shared" ref="AX23" si="80">((1-$E$1)+(AW15/AW22)*AW16/AW24)/(1+AX25)-1</f>
        <v>#VALUE!</v>
      </c>
      <c r="AY23" s="378" t="e">
        <f t="shared" ref="AY23" si="81">((1-$E$1)+(AX15/AX22)*AX16/AX24)/(1+AY25)-1</f>
        <v>#VALUE!</v>
      </c>
      <c r="AZ23" s="378" t="e">
        <f t="shared" ref="AZ23" si="82">((1-$E$1)+(AY15/AY22)*AY16/AY24)/(1+AZ25)-1</f>
        <v>#VALUE!</v>
      </c>
      <c r="BA23" s="378" t="e">
        <f t="shared" ref="BA23" si="83">((1-$E$1)+(AZ15/AZ22)*AZ16/AZ24)/(1+BA25)-1</f>
        <v>#VALUE!</v>
      </c>
      <c r="BB23" s="378" t="e">
        <f t="shared" ref="BB23" si="84">((1-$E$1)+(BA15/BA22)*BA16/BA24)/(1+BB25)-1</f>
        <v>#VALUE!</v>
      </c>
      <c r="BC23" s="378" t="e">
        <f t="shared" ref="BC23" si="85">((1-$E$1)+(BB15/BB22)*BB16/BB24)/(1+BC25)-1</f>
        <v>#VALUE!</v>
      </c>
      <c r="BD23" s="378" t="e">
        <f t="shared" ref="BD23" si="86">((1-$E$1)+(BC15/BC22)*BC16/BC24)/(1+BD25)-1</f>
        <v>#VALUE!</v>
      </c>
      <c r="BE23" s="378" t="e">
        <f t="shared" ref="BE23" si="87">((1-$E$1)+(BD15/BD22)*BD16/BD24)/(1+BE25)-1</f>
        <v>#VALUE!</v>
      </c>
      <c r="BF23" s="378" t="e">
        <f t="shared" ref="BF23" si="88">((1-$E$1)+(BE15/BE22)*BE16/BE24)/(1+BF25)-1</f>
        <v>#VALUE!</v>
      </c>
      <c r="BG23" s="378" t="e">
        <f t="shared" ref="BG23" si="89">((1-$E$1)+(BF15/BF22)*BF16/BF24)/(1+BG25)-1</f>
        <v>#VALUE!</v>
      </c>
      <c r="BH23" s="378" t="e">
        <f t="shared" ref="BH23" si="90">((1-$E$1)+(BG15/BG22)*BG16/BG24)/(1+BH25)-1</f>
        <v>#VALUE!</v>
      </c>
      <c r="BI23" s="378" t="e">
        <f t="shared" ref="BI23" si="91">((1-$E$1)+(BH15/BH22)*BH16/BH24)/(1+BI25)-1</f>
        <v>#VALUE!</v>
      </c>
      <c r="BJ23" s="378" t="e">
        <f t="shared" ref="BJ23" si="92">((1-$E$1)+(BI15/BI22)*BI16/BI24)/(1+BJ25)-1</f>
        <v>#VALUE!</v>
      </c>
      <c r="BK23" s="378" t="e">
        <f t="shared" ref="BK23" si="93">((1-$E$1)+(BJ15/BJ22)*BJ16/BJ24)/(1+BK25)-1</f>
        <v>#VALUE!</v>
      </c>
      <c r="BL23" s="378" t="e">
        <f t="shared" ref="BL23" si="94">((1-$E$1)+(BK15/BK22)*BK16/BK24)/(1+BL25)-1</f>
        <v>#VALUE!</v>
      </c>
      <c r="BM23" s="378" t="e">
        <f t="shared" ref="BM23" si="95">((1-$E$1)+(BL15/BL22)*BL16/BL24)/(1+BM25)-1</f>
        <v>#VALUE!</v>
      </c>
      <c r="BN23" s="378" t="e">
        <f t="shared" ref="BN23" si="96">((1-$E$1)+(BM15/BM22)*BM16/BM24)/(1+BN25)-1</f>
        <v>#VALUE!</v>
      </c>
      <c r="BO23" s="378" t="e">
        <f t="shared" ref="BO23" si="97">((1-$E$1)+(BN15/BN22)*BN16/BN24)/(1+BO25)-1</f>
        <v>#VALUE!</v>
      </c>
      <c r="BP23" s="378" t="e">
        <f t="shared" ref="BP23" si="98">((1-$E$1)+(BO15/BO22)*BO16/BO24)/(1+BP25)-1</f>
        <v>#VALUE!</v>
      </c>
      <c r="BQ23" s="378" t="e">
        <f t="shared" ref="BQ23" si="99">((1-$E$1)+(BP15/BP22)*BP16/BP24)/(1+BQ25)-1</f>
        <v>#VALUE!</v>
      </c>
      <c r="BR23" s="378" t="e">
        <f t="shared" ref="BR23" si="100">((1-$E$1)+(BQ15/BQ22)*BQ16/BQ24)/(1+BR25)-1</f>
        <v>#VALUE!</v>
      </c>
      <c r="BS23" s="378" t="e">
        <f t="shared" ref="BS23" si="101">((1-$E$1)+(BR15/BR22)*BR16/BR24)/(1+BS25)-1</f>
        <v>#VALUE!</v>
      </c>
    </row>
    <row r="24" spans="1:71" s="327" customFormat="1">
      <c r="A24" s="331"/>
      <c r="B24" s="337"/>
      <c r="C24" s="353" t="s">
        <v>735</v>
      </c>
      <c r="D24" s="352" t="s">
        <v>757</v>
      </c>
      <c r="E24" s="378">
        <f>InputDataA_GeneralAssumptions!D24</f>
        <v>0.66955456156858872</v>
      </c>
      <c r="F24" s="378">
        <f>E24*((1+F26)/(1+F29))</f>
        <v>0.67943148020215149</v>
      </c>
      <c r="G24" s="378">
        <f t="shared" ref="G24:U24" si="102">F24*((1+G26)/(1+G29))</f>
        <v>0.68902452287234872</v>
      </c>
      <c r="H24" s="378">
        <f t="shared" si="102"/>
        <v>0.6983419635484065</v>
      </c>
      <c r="I24" s="378">
        <f t="shared" si="102"/>
        <v>0.70736665066358984</v>
      </c>
      <c r="J24" s="378">
        <f t="shared" si="102"/>
        <v>0.71624623096746898</v>
      </c>
      <c r="K24" s="378">
        <f t="shared" si="102"/>
        <v>0.72487253575799682</v>
      </c>
      <c r="L24" s="378">
        <f t="shared" si="102"/>
        <v>0.733240505147569</v>
      </c>
      <c r="M24" s="378">
        <f t="shared" si="102"/>
        <v>0.7413706480582356</v>
      </c>
      <c r="N24" s="378">
        <f t="shared" si="102"/>
        <v>0.74928318564952578</v>
      </c>
      <c r="O24" s="378">
        <f t="shared" si="102"/>
        <v>0.75710062730100358</v>
      </c>
      <c r="P24" s="378">
        <f t="shared" si="102"/>
        <v>0.76468667798853429</v>
      </c>
      <c r="Q24" s="378">
        <f t="shared" si="102"/>
        <v>0.77209996369638578</v>
      </c>
      <c r="R24" s="378">
        <f t="shared" si="102"/>
        <v>0.77943696509971583</v>
      </c>
      <c r="S24" s="378">
        <f t="shared" si="102"/>
        <v>0.78675416148512922</v>
      </c>
      <c r="T24" s="378">
        <f t="shared" si="102"/>
        <v>0.79406854731102439</v>
      </c>
      <c r="U24" s="378">
        <f t="shared" si="102"/>
        <v>0.80133198756922386</v>
      </c>
      <c r="V24" s="378">
        <f>U24*((1+V26)/(1+V29))</f>
        <v>0.80858837749372825</v>
      </c>
      <c r="W24" s="378">
        <f t="shared" ref="W24:AL24" si="103">V24*((1+W26)/(1+W29))</f>
        <v>0.81589436372214386</v>
      </c>
      <c r="X24" s="378">
        <f t="shared" si="103"/>
        <v>0.82328032309331811</v>
      </c>
      <c r="Y24" s="378">
        <f t="shared" si="103"/>
        <v>0.83082991566818332</v>
      </c>
      <c r="Z24" s="378">
        <f t="shared" si="103"/>
        <v>0.83841435667375752</v>
      </c>
      <c r="AA24" s="378">
        <f t="shared" si="103"/>
        <v>0.84598501427180595</v>
      </c>
      <c r="AB24" s="378">
        <f t="shared" si="103"/>
        <v>0.85345233156304479</v>
      </c>
      <c r="AC24" s="378">
        <f t="shared" si="103"/>
        <v>0.86072607600159867</v>
      </c>
      <c r="AD24" s="378">
        <f t="shared" si="103"/>
        <v>0.86782430013963952</v>
      </c>
      <c r="AE24" s="378">
        <f t="shared" si="103"/>
        <v>0.87471028154315111</v>
      </c>
      <c r="AF24" s="378">
        <f t="shared" si="103"/>
        <v>0.88145722923292535</v>
      </c>
      <c r="AG24" s="378">
        <f t="shared" si="103"/>
        <v>0.88818010632999678</v>
      </c>
      <c r="AH24" s="378">
        <f t="shared" si="103"/>
        <v>0.89496632438324875</v>
      </c>
      <c r="AI24" s="378" t="e">
        <f t="shared" si="103"/>
        <v>#VALUE!</v>
      </c>
      <c r="AJ24" s="378" t="e">
        <f t="shared" si="103"/>
        <v>#VALUE!</v>
      </c>
      <c r="AK24" s="378" t="e">
        <f t="shared" si="103"/>
        <v>#VALUE!</v>
      </c>
      <c r="AL24" s="378" t="e">
        <f t="shared" si="103"/>
        <v>#VALUE!</v>
      </c>
      <c r="AM24" s="378" t="e">
        <f t="shared" ref="AM24" si="104">AL24*((1+AM26)/(1+AM29))</f>
        <v>#VALUE!</v>
      </c>
      <c r="AN24" s="378" t="e">
        <f t="shared" ref="AN24" si="105">AM24*((1+AN26)/(1+AN29))</f>
        <v>#VALUE!</v>
      </c>
      <c r="AO24" s="378" t="e">
        <f t="shared" ref="AO24" si="106">AN24*((1+AO26)/(1+AO29))</f>
        <v>#VALUE!</v>
      </c>
      <c r="AP24" s="378" t="e">
        <f t="shared" ref="AP24" si="107">AO24*((1+AP26)/(1+AP29))</f>
        <v>#VALUE!</v>
      </c>
      <c r="AQ24" s="378" t="e">
        <f t="shared" ref="AQ24" si="108">AP24*((1+AQ26)/(1+AQ29))</f>
        <v>#VALUE!</v>
      </c>
      <c r="AR24" s="378" t="e">
        <f t="shared" ref="AR24" si="109">AQ24*((1+AR26)/(1+AR29))</f>
        <v>#VALUE!</v>
      </c>
      <c r="AS24" s="378" t="e">
        <f t="shared" ref="AS24" si="110">AR24*((1+AS26)/(1+AS29))</f>
        <v>#VALUE!</v>
      </c>
      <c r="AT24" s="378" t="e">
        <f t="shared" ref="AT24" si="111">AS24*((1+AT26)/(1+AT29))</f>
        <v>#VALUE!</v>
      </c>
      <c r="AU24" s="378" t="e">
        <f t="shared" ref="AU24" si="112">AT24*((1+AU26)/(1+AU29))</f>
        <v>#VALUE!</v>
      </c>
      <c r="AV24" s="378" t="e">
        <f t="shared" ref="AV24" si="113">AU24*((1+AV26)/(1+AV29))</f>
        <v>#VALUE!</v>
      </c>
      <c r="AW24" s="378" t="e">
        <f t="shared" ref="AW24" si="114">AV24*((1+AW26)/(1+AW29))</f>
        <v>#VALUE!</v>
      </c>
      <c r="AX24" s="378" t="e">
        <f t="shared" ref="AX24" si="115">AW24*((1+AX26)/(1+AX29))</f>
        <v>#VALUE!</v>
      </c>
      <c r="AY24" s="378" t="e">
        <f t="shared" ref="AY24" si="116">AX24*((1+AY26)/(1+AY29))</f>
        <v>#VALUE!</v>
      </c>
      <c r="AZ24" s="378" t="e">
        <f t="shared" ref="AZ24" si="117">AY24*((1+AZ26)/(1+AZ29))</f>
        <v>#VALUE!</v>
      </c>
      <c r="BA24" s="378" t="e">
        <f t="shared" ref="BA24" si="118">AZ24*((1+BA26)/(1+BA29))</f>
        <v>#VALUE!</v>
      </c>
      <c r="BB24" s="378" t="e">
        <f t="shared" ref="BB24" si="119">BA24*((1+BB26)/(1+BB29))</f>
        <v>#VALUE!</v>
      </c>
      <c r="BC24" s="378" t="e">
        <f t="shared" ref="BC24" si="120">BB24*((1+BC26)/(1+BC29))</f>
        <v>#VALUE!</v>
      </c>
      <c r="BD24" s="378" t="e">
        <f t="shared" ref="BD24" si="121">BC24*((1+BD26)/(1+BD29))</f>
        <v>#VALUE!</v>
      </c>
      <c r="BE24" s="378" t="e">
        <f t="shared" ref="BE24" si="122">BD24*((1+BE26)/(1+BE29))</f>
        <v>#VALUE!</v>
      </c>
      <c r="BF24" s="378" t="e">
        <f t="shared" ref="BF24" si="123">BE24*((1+BF26)/(1+BF29))</f>
        <v>#VALUE!</v>
      </c>
      <c r="BG24" s="378" t="e">
        <f t="shared" ref="BG24" si="124">BF24*((1+BG26)/(1+BG29))</f>
        <v>#VALUE!</v>
      </c>
      <c r="BH24" s="378" t="e">
        <f t="shared" ref="BH24" si="125">BG24*((1+BH26)/(1+BH29))</f>
        <v>#VALUE!</v>
      </c>
      <c r="BI24" s="378" t="e">
        <f t="shared" ref="BI24" si="126">BH24*((1+BI26)/(1+BI29))</f>
        <v>#VALUE!</v>
      </c>
      <c r="BJ24" s="378" t="e">
        <f t="shared" ref="BJ24" si="127">BI24*((1+BJ26)/(1+BJ29))</f>
        <v>#VALUE!</v>
      </c>
      <c r="BK24" s="378" t="e">
        <f t="shared" ref="BK24" si="128">BJ24*((1+BK26)/(1+BK29))</f>
        <v>#VALUE!</v>
      </c>
      <c r="BL24" s="378" t="e">
        <f t="shared" ref="BL24" si="129">BK24*((1+BL26)/(1+BL29))</f>
        <v>#VALUE!</v>
      </c>
      <c r="BM24" s="378" t="e">
        <f t="shared" ref="BM24" si="130">BL24*((1+BM26)/(1+BM29))</f>
        <v>#VALUE!</v>
      </c>
      <c r="BN24" s="378" t="e">
        <f t="shared" ref="BN24" si="131">BM24*((1+BN26)/(1+BN29))</f>
        <v>#VALUE!</v>
      </c>
      <c r="BO24" s="378" t="e">
        <f t="shared" ref="BO24" si="132">BN24*((1+BO26)/(1+BO29))</f>
        <v>#VALUE!</v>
      </c>
      <c r="BP24" s="378" t="e">
        <f t="shared" ref="BP24" si="133">BO24*((1+BP26)/(1+BP29))</f>
        <v>#VALUE!</v>
      </c>
      <c r="BQ24" s="378" t="e">
        <f t="shared" ref="BQ24" si="134">BP24*((1+BQ26)/(1+BQ29))</f>
        <v>#VALUE!</v>
      </c>
      <c r="BR24" s="378" t="e">
        <f t="shared" ref="BR24" si="135">BQ24*((1+BR26)/(1+BR29))</f>
        <v>#VALUE!</v>
      </c>
      <c r="BS24" s="378" t="e">
        <f t="shared" ref="BS24" si="136">BR24*((1+BS26)/(1+BS29))</f>
        <v>#VALUE!</v>
      </c>
    </row>
    <row r="25" spans="1:71" s="327" customFormat="1">
      <c r="A25" s="331"/>
      <c r="B25" s="337"/>
      <c r="C25" s="354" t="s">
        <v>1087</v>
      </c>
      <c r="D25" s="352" t="s">
        <v>771</v>
      </c>
      <c r="E25" s="378"/>
      <c r="F25" s="380">
        <f>(1-$E$1)+E16/E24-1</f>
        <v>2.7430617638001698E-2</v>
      </c>
      <c r="G25" s="380">
        <f t="shared" ref="G25:AL25" si="137">(1-$E$1)+F16/F24-1</f>
        <v>2.6741117129413405E-2</v>
      </c>
      <c r="H25" s="380">
        <f t="shared" si="137"/>
        <v>2.6090357227275485E-2</v>
      </c>
      <c r="I25" s="380">
        <f t="shared" si="137"/>
        <v>2.5475408976104452E-2</v>
      </c>
      <c r="J25" s="380">
        <f t="shared" si="137"/>
        <v>2.4895227061874525E-2</v>
      </c>
      <c r="K25" s="380">
        <f t="shared" si="137"/>
        <v>2.4338643645835711E-2</v>
      </c>
      <c r="L25" s="380">
        <f t="shared" si="137"/>
        <v>2.3810994114062956E-2</v>
      </c>
      <c r="M25" s="380">
        <f t="shared" si="137"/>
        <v>2.3311009381769221E-2</v>
      </c>
      <c r="N25" s="380">
        <f t="shared" si="137"/>
        <v>2.2836044940161893E-2</v>
      </c>
      <c r="O25" s="380">
        <f t="shared" si="137"/>
        <v>2.2383690179848648E-2</v>
      </c>
      <c r="P25" s="380">
        <f t="shared" si="137"/>
        <v>2.1946057435920707E-2</v>
      </c>
      <c r="Q25" s="380">
        <f t="shared" si="137"/>
        <v>2.1529932862274448E-2</v>
      </c>
      <c r="R25" s="380">
        <f t="shared" si="137"/>
        <v>2.1131184938155911E-2</v>
      </c>
      <c r="S25" s="380">
        <f t="shared" si="137"/>
        <v>2.0744008585064533E-2</v>
      </c>
      <c r="T25" s="380">
        <f t="shared" si="137"/>
        <v>2.0365069487007448E-2</v>
      </c>
      <c r="U25" s="380">
        <f t="shared" si="137"/>
        <v>1.9993255626457485E-2</v>
      </c>
      <c r="V25" s="380">
        <f t="shared" si="137"/>
        <v>1.9630748416612054E-2</v>
      </c>
      <c r="W25" s="380">
        <f t="shared" si="137"/>
        <v>1.9275096305457096E-2</v>
      </c>
      <c r="X25" s="380">
        <f t="shared" si="137"/>
        <v>1.8923404560194479E-2</v>
      </c>
      <c r="Y25" s="380">
        <f t="shared" si="137"/>
        <v>1.8574207966269851E-2</v>
      </c>
      <c r="Z25" s="380">
        <f t="shared" si="137"/>
        <v>1.8223691514525076E-2</v>
      </c>
      <c r="AA25" s="380">
        <f t="shared" si="137"/>
        <v>1.787791340254552E-2</v>
      </c>
      <c r="AB25" s="380">
        <f t="shared" si="137"/>
        <v>1.7538946744671602E-2</v>
      </c>
      <c r="AC25" s="380">
        <f t="shared" si="137"/>
        <v>1.721049814156328E-2</v>
      </c>
      <c r="AD25" s="380">
        <f t="shared" si="137"/>
        <v>1.6896043100105285E-2</v>
      </c>
      <c r="AE25" s="380">
        <f t="shared" si="137"/>
        <v>1.6594258068631573E-2</v>
      </c>
      <c r="AF25" s="380">
        <f t="shared" si="137"/>
        <v>1.6306177105308128E-2</v>
      </c>
      <c r="AG25" s="380">
        <f t="shared" si="137"/>
        <v>1.6028278337652191E-2</v>
      </c>
      <c r="AH25" s="380">
        <f t="shared" si="137"/>
        <v>1.5755570487569814E-2</v>
      </c>
      <c r="AI25" s="380">
        <f t="shared" si="137"/>
        <v>1.5484448444945231E-2</v>
      </c>
      <c r="AJ25" s="380" t="e">
        <f t="shared" si="137"/>
        <v>#VALUE!</v>
      </c>
      <c r="AK25" s="380" t="e">
        <f t="shared" si="137"/>
        <v>#VALUE!</v>
      </c>
      <c r="AL25" s="380" t="e">
        <f t="shared" si="137"/>
        <v>#VALUE!</v>
      </c>
      <c r="AM25" s="380" t="e">
        <f t="shared" ref="AM25" si="138">(1-$E$1)+AL16/AL24-1</f>
        <v>#VALUE!</v>
      </c>
      <c r="AN25" s="380" t="e">
        <f t="shared" ref="AN25" si="139">(1-$E$1)+AM16/AM24-1</f>
        <v>#VALUE!</v>
      </c>
      <c r="AO25" s="380" t="e">
        <f t="shared" ref="AO25" si="140">(1-$E$1)+AN16/AN24-1</f>
        <v>#VALUE!</v>
      </c>
      <c r="AP25" s="380" t="e">
        <f t="shared" ref="AP25" si="141">(1-$E$1)+AO16/AO24-1</f>
        <v>#VALUE!</v>
      </c>
      <c r="AQ25" s="380" t="e">
        <f t="shared" ref="AQ25" si="142">(1-$E$1)+AP16/AP24-1</f>
        <v>#VALUE!</v>
      </c>
      <c r="AR25" s="380" t="e">
        <f t="shared" ref="AR25" si="143">(1-$E$1)+AQ16/AQ24-1</f>
        <v>#VALUE!</v>
      </c>
      <c r="AS25" s="380" t="e">
        <f t="shared" ref="AS25" si="144">(1-$E$1)+AR16/AR24-1</f>
        <v>#VALUE!</v>
      </c>
      <c r="AT25" s="380" t="e">
        <f t="shared" ref="AT25" si="145">(1-$E$1)+AS16/AS24-1</f>
        <v>#VALUE!</v>
      </c>
      <c r="AU25" s="380" t="e">
        <f t="shared" ref="AU25" si="146">(1-$E$1)+AT16/AT24-1</f>
        <v>#VALUE!</v>
      </c>
      <c r="AV25" s="380" t="e">
        <f t="shared" ref="AV25" si="147">(1-$E$1)+AU16/AU24-1</f>
        <v>#VALUE!</v>
      </c>
      <c r="AW25" s="380" t="e">
        <f t="shared" ref="AW25" si="148">(1-$E$1)+AV16/AV24-1</f>
        <v>#VALUE!</v>
      </c>
      <c r="AX25" s="380" t="e">
        <f t="shared" ref="AX25" si="149">(1-$E$1)+AW16/AW24-1</f>
        <v>#VALUE!</v>
      </c>
      <c r="AY25" s="380" t="e">
        <f t="shared" ref="AY25" si="150">(1-$E$1)+AX16/AX24-1</f>
        <v>#VALUE!</v>
      </c>
      <c r="AZ25" s="380" t="e">
        <f t="shared" ref="AZ25" si="151">(1-$E$1)+AY16/AY24-1</f>
        <v>#VALUE!</v>
      </c>
      <c r="BA25" s="380" t="e">
        <f t="shared" ref="BA25" si="152">(1-$E$1)+AZ16/AZ24-1</f>
        <v>#VALUE!</v>
      </c>
      <c r="BB25" s="380" t="e">
        <f t="shared" ref="BB25" si="153">(1-$E$1)+BA16/BA24-1</f>
        <v>#VALUE!</v>
      </c>
      <c r="BC25" s="380" t="e">
        <f t="shared" ref="BC25" si="154">(1-$E$1)+BB16/BB24-1</f>
        <v>#VALUE!</v>
      </c>
      <c r="BD25" s="380" t="e">
        <f t="shared" ref="BD25" si="155">(1-$E$1)+BC16/BC24-1</f>
        <v>#VALUE!</v>
      </c>
      <c r="BE25" s="380" t="e">
        <f t="shared" ref="BE25" si="156">(1-$E$1)+BD16/BD24-1</f>
        <v>#VALUE!</v>
      </c>
      <c r="BF25" s="380" t="e">
        <f t="shared" ref="BF25" si="157">(1-$E$1)+BE16/BE24-1</f>
        <v>#VALUE!</v>
      </c>
      <c r="BG25" s="380" t="e">
        <f t="shared" ref="BG25" si="158">(1-$E$1)+BF16/BF24-1</f>
        <v>#VALUE!</v>
      </c>
      <c r="BH25" s="380" t="e">
        <f t="shared" ref="BH25" si="159">(1-$E$1)+BG16/BG24-1</f>
        <v>#VALUE!</v>
      </c>
      <c r="BI25" s="380" t="e">
        <f t="shared" ref="BI25" si="160">(1-$E$1)+BH16/BH24-1</f>
        <v>#VALUE!</v>
      </c>
      <c r="BJ25" s="380" t="e">
        <f t="shared" ref="BJ25" si="161">(1-$E$1)+BI16/BI24-1</f>
        <v>#VALUE!</v>
      </c>
      <c r="BK25" s="380" t="e">
        <f t="shared" ref="BK25" si="162">(1-$E$1)+BJ16/BJ24-1</f>
        <v>#VALUE!</v>
      </c>
      <c r="BL25" s="380" t="e">
        <f t="shared" ref="BL25" si="163">(1-$E$1)+BK16/BK24-1</f>
        <v>#VALUE!</v>
      </c>
      <c r="BM25" s="380" t="e">
        <f t="shared" ref="BM25" si="164">(1-$E$1)+BL16/BL24-1</f>
        <v>#VALUE!</v>
      </c>
      <c r="BN25" s="380" t="e">
        <f t="shared" ref="BN25" si="165">(1-$E$1)+BM16/BM24-1</f>
        <v>#VALUE!</v>
      </c>
      <c r="BO25" s="380" t="e">
        <f t="shared" ref="BO25" si="166">(1-$E$1)+BN16/BN24-1</f>
        <v>#VALUE!</v>
      </c>
      <c r="BP25" s="380" t="e">
        <f t="shared" ref="BP25" si="167">(1-$E$1)+BO16/BO24-1</f>
        <v>#VALUE!</v>
      </c>
      <c r="BQ25" s="380" t="e">
        <f t="shared" ref="BQ25" si="168">(1-$E$1)+BP16/BP24-1</f>
        <v>#VALUE!</v>
      </c>
      <c r="BR25" s="380" t="e">
        <f t="shared" ref="BR25" si="169">(1-$E$1)+BQ16/BQ24-1</f>
        <v>#VALUE!</v>
      </c>
      <c r="BS25" s="380" t="e">
        <f t="shared" ref="BS25" si="170">(1-$E$1)+BR16/BR24-1</f>
        <v>#VALUE!</v>
      </c>
    </row>
    <row r="26" spans="1:71" s="336" customFormat="1">
      <c r="A26" s="341"/>
      <c r="B26" s="337"/>
      <c r="C26" s="354" t="s">
        <v>770</v>
      </c>
      <c r="D26" s="352" t="s">
        <v>775</v>
      </c>
      <c r="E26" s="378"/>
      <c r="F26" s="378">
        <f>(1+F25)/((1+F9)*(1+F10)*(1+F11))-1</f>
        <v>1.7978522052700452E-2</v>
      </c>
      <c r="G26" s="378">
        <f t="shared" ref="G26:AL26" si="171">(1+G25)/((1+G9)*(1+G10)*(1+G11))-1</f>
        <v>1.7380776734504888E-2</v>
      </c>
      <c r="H26" s="378">
        <f t="shared" si="171"/>
        <v>1.682007549358322E-2</v>
      </c>
      <c r="I26" s="378">
        <f t="shared" si="171"/>
        <v>1.6226657792070442E-2</v>
      </c>
      <c r="J26" s="378">
        <f t="shared" si="171"/>
        <v>1.6031367748973624E-2</v>
      </c>
      <c r="K26" s="378">
        <f t="shared" si="171"/>
        <v>1.5555159333807023E-2</v>
      </c>
      <c r="L26" s="378">
        <f t="shared" si="171"/>
        <v>1.5073786886145912E-2</v>
      </c>
      <c r="M26" s="378">
        <f t="shared" si="171"/>
        <v>1.4651455210932474E-2</v>
      </c>
      <c r="N26" s="378">
        <f t="shared" si="171"/>
        <v>1.4284470567956342E-2</v>
      </c>
      <c r="O26" s="378">
        <f t="shared" si="171"/>
        <v>1.4222106134180734E-2</v>
      </c>
      <c r="P26" s="378">
        <f t="shared" si="171"/>
        <v>1.3820551310463669E-2</v>
      </c>
      <c r="Q26" s="378">
        <f t="shared" si="171"/>
        <v>1.3564230059651905E-2</v>
      </c>
      <c r="R26" s="378">
        <f t="shared" si="171"/>
        <v>1.3537715593559208E-2</v>
      </c>
      <c r="S26" s="378">
        <f t="shared" si="171"/>
        <v>1.3637338971698831E-2</v>
      </c>
      <c r="T26" s="378">
        <f t="shared" si="171"/>
        <v>1.3765671895809017E-2</v>
      </c>
      <c r="U26" s="378">
        <f t="shared" si="171"/>
        <v>1.3770226779392658E-2</v>
      </c>
      <c r="V26" s="378">
        <f t="shared" si="171"/>
        <v>1.386798355209784E-2</v>
      </c>
      <c r="W26" s="378">
        <f t="shared" si="171"/>
        <v>1.4084714123228537E-2</v>
      </c>
      <c r="X26" s="378">
        <f t="shared" si="171"/>
        <v>1.4356568658751012E-2</v>
      </c>
      <c r="Y26" s="378">
        <f t="shared" si="171"/>
        <v>1.4801186200217531E-2</v>
      </c>
      <c r="Z26" s="378">
        <f t="shared" si="171"/>
        <v>1.4939124644534729E-2</v>
      </c>
      <c r="AA26" s="378">
        <f t="shared" si="171"/>
        <v>1.4958927088893015E-2</v>
      </c>
      <c r="AB26" s="378">
        <f t="shared" si="171"/>
        <v>1.4775813745887767E-2</v>
      </c>
      <c r="AC26" s="378">
        <f t="shared" si="171"/>
        <v>1.4396233562458782E-2</v>
      </c>
      <c r="AD26" s="378">
        <f t="shared" si="171"/>
        <v>1.4060260858140383E-2</v>
      </c>
      <c r="AE26" s="378">
        <f t="shared" si="171"/>
        <v>1.3649612571604575E-2</v>
      </c>
      <c r="AF26" s="378">
        <f t="shared" si="171"/>
        <v>1.3399275531830845E-2</v>
      </c>
      <c r="AG26" s="378">
        <f t="shared" si="171"/>
        <v>1.339134079113502E-2</v>
      </c>
      <c r="AH26" s="378">
        <f t="shared" si="171"/>
        <v>1.3560447944875431E-2</v>
      </c>
      <c r="AI26" s="378" t="e">
        <f t="shared" si="171"/>
        <v>#VALUE!</v>
      </c>
      <c r="AJ26" s="378" t="e">
        <f t="shared" si="171"/>
        <v>#VALUE!</v>
      </c>
      <c r="AK26" s="378" t="e">
        <f t="shared" si="171"/>
        <v>#VALUE!</v>
      </c>
      <c r="AL26" s="378" t="e">
        <f t="shared" si="171"/>
        <v>#VALUE!</v>
      </c>
      <c r="AM26" s="378" t="e">
        <f t="shared" ref="AM26:BS26" si="172">(1+AM25)/((1+AM9)*(1+AM10)*(1+AM11))-1</f>
        <v>#VALUE!</v>
      </c>
      <c r="AN26" s="378" t="e">
        <f t="shared" si="172"/>
        <v>#VALUE!</v>
      </c>
      <c r="AO26" s="378" t="e">
        <f t="shared" si="172"/>
        <v>#VALUE!</v>
      </c>
      <c r="AP26" s="378" t="e">
        <f t="shared" si="172"/>
        <v>#VALUE!</v>
      </c>
      <c r="AQ26" s="378" t="e">
        <f t="shared" si="172"/>
        <v>#VALUE!</v>
      </c>
      <c r="AR26" s="378" t="e">
        <f t="shared" si="172"/>
        <v>#VALUE!</v>
      </c>
      <c r="AS26" s="378" t="e">
        <f t="shared" si="172"/>
        <v>#VALUE!</v>
      </c>
      <c r="AT26" s="378" t="e">
        <f t="shared" si="172"/>
        <v>#VALUE!</v>
      </c>
      <c r="AU26" s="378" t="e">
        <f t="shared" si="172"/>
        <v>#VALUE!</v>
      </c>
      <c r="AV26" s="378" t="e">
        <f t="shared" si="172"/>
        <v>#VALUE!</v>
      </c>
      <c r="AW26" s="378" t="e">
        <f t="shared" si="172"/>
        <v>#VALUE!</v>
      </c>
      <c r="AX26" s="378" t="e">
        <f t="shared" si="172"/>
        <v>#VALUE!</v>
      </c>
      <c r="AY26" s="378" t="e">
        <f t="shared" si="172"/>
        <v>#VALUE!</v>
      </c>
      <c r="AZ26" s="378" t="e">
        <f t="shared" si="172"/>
        <v>#VALUE!</v>
      </c>
      <c r="BA26" s="378" t="e">
        <f t="shared" si="172"/>
        <v>#VALUE!</v>
      </c>
      <c r="BB26" s="378" t="e">
        <f t="shared" si="172"/>
        <v>#VALUE!</v>
      </c>
      <c r="BC26" s="378" t="e">
        <f t="shared" si="172"/>
        <v>#VALUE!</v>
      </c>
      <c r="BD26" s="378" t="e">
        <f t="shared" si="172"/>
        <v>#VALUE!</v>
      </c>
      <c r="BE26" s="378" t="e">
        <f t="shared" si="172"/>
        <v>#VALUE!</v>
      </c>
      <c r="BF26" s="378" t="e">
        <f t="shared" si="172"/>
        <v>#VALUE!</v>
      </c>
      <c r="BG26" s="378" t="e">
        <f t="shared" si="172"/>
        <v>#VALUE!</v>
      </c>
      <c r="BH26" s="378" t="e">
        <f t="shared" si="172"/>
        <v>#VALUE!</v>
      </c>
      <c r="BI26" s="378" t="e">
        <f t="shared" si="172"/>
        <v>#VALUE!</v>
      </c>
      <c r="BJ26" s="378" t="e">
        <f t="shared" si="172"/>
        <v>#VALUE!</v>
      </c>
      <c r="BK26" s="378" t="e">
        <f t="shared" si="172"/>
        <v>#VALUE!</v>
      </c>
      <c r="BL26" s="378" t="e">
        <f t="shared" si="172"/>
        <v>#VALUE!</v>
      </c>
      <c r="BM26" s="378" t="e">
        <f t="shared" si="172"/>
        <v>#VALUE!</v>
      </c>
      <c r="BN26" s="378" t="e">
        <f t="shared" si="172"/>
        <v>#VALUE!</v>
      </c>
      <c r="BO26" s="378" t="e">
        <f t="shared" si="172"/>
        <v>#VALUE!</v>
      </c>
      <c r="BP26" s="378" t="e">
        <f t="shared" si="172"/>
        <v>#VALUE!</v>
      </c>
      <c r="BQ26" s="378" t="e">
        <f t="shared" si="172"/>
        <v>#VALUE!</v>
      </c>
      <c r="BR26" s="378" t="e">
        <f t="shared" si="172"/>
        <v>#VALUE!</v>
      </c>
      <c r="BS26" s="378" t="e">
        <f t="shared" si="172"/>
        <v>#VALUE!</v>
      </c>
    </row>
    <row r="27" spans="1:71" s="329" customFormat="1">
      <c r="A27" s="332"/>
      <c r="B27" s="337"/>
      <c r="C27" s="24" t="s">
        <v>776</v>
      </c>
      <c r="D27" s="352" t="s">
        <v>756</v>
      </c>
      <c r="E27" s="122">
        <f>(1+E10)*(1+E11)*(1+E9)-1</f>
        <v>9.3695178712775995E-3</v>
      </c>
      <c r="F27" s="122">
        <f t="shared" ref="F27:AL27" si="173">(1+F10)*(1+F11)*(1+F9)-1</f>
        <v>9.2851620938343427E-3</v>
      </c>
      <c r="G27" s="122">
        <f t="shared" si="173"/>
        <v>9.2004297790573286E-3</v>
      </c>
      <c r="H27" s="122">
        <f t="shared" si="173"/>
        <v>9.1169342119767904E-3</v>
      </c>
      <c r="I27" s="122">
        <f t="shared" si="173"/>
        <v>9.1010712158727802E-3</v>
      </c>
      <c r="J27" s="122">
        <f t="shared" si="173"/>
        <v>8.7240016344563021E-3</v>
      </c>
      <c r="K27" s="122">
        <f t="shared" si="173"/>
        <v>8.6489485394276588E-3</v>
      </c>
      <c r="L27" s="122">
        <f t="shared" si="173"/>
        <v>8.6074602071237738E-3</v>
      </c>
      <c r="M27" s="122">
        <f t="shared" si="173"/>
        <v>8.5345111627879167E-3</v>
      </c>
      <c r="N27" s="122">
        <f t="shared" si="173"/>
        <v>8.4311400010068649E-3</v>
      </c>
      <c r="O27" s="122">
        <f t="shared" si="173"/>
        <v>8.0471368118535391E-3</v>
      </c>
      <c r="P27" s="122">
        <f t="shared" si="173"/>
        <v>8.014738027310564E-3</v>
      </c>
      <c r="Q27" s="122">
        <f t="shared" si="173"/>
        <v>7.859100159990362E-3</v>
      </c>
      <c r="R27" s="122">
        <f t="shared" si="173"/>
        <v>7.4920441812567073E-3</v>
      </c>
      <c r="S27" s="122">
        <f t="shared" si="173"/>
        <v>7.0110574464188335E-3</v>
      </c>
      <c r="T27" s="122">
        <f t="shared" si="173"/>
        <v>6.509786012833807E-3</v>
      </c>
      <c r="U27" s="122">
        <f t="shared" si="173"/>
        <v>6.1385003057690124E-3</v>
      </c>
      <c r="V27" s="122">
        <f t="shared" si="173"/>
        <v>5.683940077015226E-3</v>
      </c>
      <c r="W27" s="122">
        <f t="shared" si="173"/>
        <v>5.1182924956285625E-3</v>
      </c>
      <c r="X27" s="122">
        <f t="shared" si="173"/>
        <v>4.5021997614527187E-3</v>
      </c>
      <c r="Y27" s="122">
        <f t="shared" si="173"/>
        <v>3.7179910876732336E-3</v>
      </c>
      <c r="Z27" s="122">
        <f t="shared" si="173"/>
        <v>3.2362205675544597E-3</v>
      </c>
      <c r="AA27" s="122">
        <f t="shared" si="173"/>
        <v>2.8759649634537698E-3</v>
      </c>
      <c r="AB27" s="122">
        <f t="shared" si="173"/>
        <v>2.7228999364736772E-3</v>
      </c>
      <c r="AC27" s="122">
        <f t="shared" si="173"/>
        <v>2.7743247519964598E-3</v>
      </c>
      <c r="AD27" s="122">
        <f t="shared" si="173"/>
        <v>2.7964632393393529E-3</v>
      </c>
      <c r="AE27" s="122">
        <f t="shared" si="173"/>
        <v>2.9049934617511042E-3</v>
      </c>
      <c r="AF27" s="122">
        <f t="shared" si="173"/>
        <v>2.8684662044498044E-3</v>
      </c>
      <c r="AG27" s="122">
        <f t="shared" si="173"/>
        <v>2.6020920451703677E-3</v>
      </c>
      <c r="AH27" s="122">
        <f t="shared" si="173"/>
        <v>2.1657539490074207E-3</v>
      </c>
      <c r="AI27" s="122" t="e">
        <f t="shared" si="173"/>
        <v>#VALUE!</v>
      </c>
      <c r="AJ27" s="122" t="e">
        <f t="shared" si="173"/>
        <v>#VALUE!</v>
      </c>
      <c r="AK27" s="122" t="e">
        <f t="shared" si="173"/>
        <v>#VALUE!</v>
      </c>
      <c r="AL27" s="122" t="e">
        <f t="shared" si="173"/>
        <v>#VALUE!</v>
      </c>
      <c r="AM27" s="122" t="e">
        <f t="shared" ref="AM27:BS27" si="174">(1+AM10)*(1+AM11)*(1+AM9)-1</f>
        <v>#VALUE!</v>
      </c>
      <c r="AN27" s="122" t="e">
        <f t="shared" si="174"/>
        <v>#VALUE!</v>
      </c>
      <c r="AO27" s="122" t="e">
        <f t="shared" si="174"/>
        <v>#VALUE!</v>
      </c>
      <c r="AP27" s="122" t="e">
        <f t="shared" si="174"/>
        <v>#VALUE!</v>
      </c>
      <c r="AQ27" s="122" t="e">
        <f t="shared" si="174"/>
        <v>#VALUE!</v>
      </c>
      <c r="AR27" s="122" t="e">
        <f t="shared" si="174"/>
        <v>#VALUE!</v>
      </c>
      <c r="AS27" s="122" t="e">
        <f t="shared" si="174"/>
        <v>#VALUE!</v>
      </c>
      <c r="AT27" s="122" t="e">
        <f t="shared" si="174"/>
        <v>#VALUE!</v>
      </c>
      <c r="AU27" s="122" t="e">
        <f t="shared" si="174"/>
        <v>#VALUE!</v>
      </c>
      <c r="AV27" s="122" t="e">
        <f t="shared" si="174"/>
        <v>#VALUE!</v>
      </c>
      <c r="AW27" s="122" t="e">
        <f t="shared" si="174"/>
        <v>#VALUE!</v>
      </c>
      <c r="AX27" s="122" t="e">
        <f t="shared" si="174"/>
        <v>#VALUE!</v>
      </c>
      <c r="AY27" s="122" t="e">
        <f t="shared" si="174"/>
        <v>#VALUE!</v>
      </c>
      <c r="AZ27" s="122" t="e">
        <f t="shared" si="174"/>
        <v>#VALUE!</v>
      </c>
      <c r="BA27" s="122" t="e">
        <f t="shared" si="174"/>
        <v>#VALUE!</v>
      </c>
      <c r="BB27" s="122" t="e">
        <f t="shared" si="174"/>
        <v>#VALUE!</v>
      </c>
      <c r="BC27" s="122" t="e">
        <f t="shared" si="174"/>
        <v>#VALUE!</v>
      </c>
      <c r="BD27" s="122" t="e">
        <f t="shared" si="174"/>
        <v>#VALUE!</v>
      </c>
      <c r="BE27" s="122" t="e">
        <f t="shared" si="174"/>
        <v>#VALUE!</v>
      </c>
      <c r="BF27" s="122" t="e">
        <f t="shared" si="174"/>
        <v>#VALUE!</v>
      </c>
      <c r="BG27" s="122" t="e">
        <f t="shared" si="174"/>
        <v>#VALUE!</v>
      </c>
      <c r="BH27" s="122" t="e">
        <f t="shared" si="174"/>
        <v>#VALUE!</v>
      </c>
      <c r="BI27" s="122" t="e">
        <f t="shared" si="174"/>
        <v>#VALUE!</v>
      </c>
      <c r="BJ27" s="122" t="e">
        <f t="shared" si="174"/>
        <v>#VALUE!</v>
      </c>
      <c r="BK27" s="122" t="e">
        <f t="shared" si="174"/>
        <v>#VALUE!</v>
      </c>
      <c r="BL27" s="122" t="e">
        <f t="shared" si="174"/>
        <v>#VALUE!</v>
      </c>
      <c r="BM27" s="122" t="e">
        <f t="shared" si="174"/>
        <v>#VALUE!</v>
      </c>
      <c r="BN27" s="122" t="e">
        <f t="shared" si="174"/>
        <v>#VALUE!</v>
      </c>
      <c r="BO27" s="122" t="e">
        <f t="shared" si="174"/>
        <v>#VALUE!</v>
      </c>
      <c r="BP27" s="122" t="e">
        <f t="shared" si="174"/>
        <v>#VALUE!</v>
      </c>
      <c r="BQ27" s="122" t="e">
        <f t="shared" si="174"/>
        <v>#VALUE!</v>
      </c>
      <c r="BR27" s="122" t="e">
        <f t="shared" si="174"/>
        <v>#VALUE!</v>
      </c>
      <c r="BS27" s="122" t="e">
        <f t="shared" si="174"/>
        <v>#VALUE!</v>
      </c>
    </row>
    <row r="28" spans="1:71">
      <c r="B28" s="337"/>
      <c r="C28" s="355" t="s">
        <v>732</v>
      </c>
      <c r="D28" s="352" t="s">
        <v>768</v>
      </c>
      <c r="E28" s="377" t="str">
        <f>IF(ISNUMBER(#REF!)=TRUE,#REF!,".")</f>
        <v>.</v>
      </c>
      <c r="F28" s="377">
        <f>((1-$D$3)+(E21/E31))/(1+F27)-1</f>
        <v>-5.8385770449925767E-3</v>
      </c>
      <c r="G28" s="377">
        <f>((1-$D$3)+(F21/F31))/(1+G27)-1</f>
        <v>-5.3667214691812681E-3</v>
      </c>
      <c r="H28" s="377">
        <f t="shared" ref="H28:AL28" si="175">((1-$D$3)+(G21/G31))/(1+H27)-1</f>
        <v>-4.9115985014874797E-3</v>
      </c>
      <c r="I28" s="377">
        <f t="shared" si="175"/>
        <v>-4.5383778948248077E-3</v>
      </c>
      <c r="J28" s="377">
        <f t="shared" si="175"/>
        <v>-3.8218772488579633E-3</v>
      </c>
      <c r="K28" s="377">
        <f t="shared" si="175"/>
        <v>-3.425025362587486E-3</v>
      </c>
      <c r="L28" s="377">
        <f t="shared" si="175"/>
        <v>-3.0753017708451402E-3</v>
      </c>
      <c r="M28" s="377">
        <f t="shared" si="175"/>
        <v>-2.7072823980909266E-3</v>
      </c>
      <c r="N28" s="377">
        <f t="shared" si="175"/>
        <v>-2.3223811358095148E-3</v>
      </c>
      <c r="O28" s="377">
        <f t="shared" si="175"/>
        <v>-1.6732200073500403E-3</v>
      </c>
      <c r="P28" s="377">
        <f t="shared" si="175"/>
        <v>-1.3922998469936276E-3</v>
      </c>
      <c r="Q28" s="377">
        <f t="shared" si="175"/>
        <v>-1.000286551984253E-3</v>
      </c>
      <c r="R28" s="377">
        <f t="shared" si="175"/>
        <v>-4.1225018430068872E-4</v>
      </c>
      <c r="S28" s="377">
        <f t="shared" si="175"/>
        <v>2.7059603283374756E-4</v>
      </c>
      <c r="T28" s="377">
        <f t="shared" si="175"/>
        <v>9.5305064212580781E-4</v>
      </c>
      <c r="U28" s="377">
        <f t="shared" si="175"/>
        <v>1.4855548395744655E-3</v>
      </c>
      <c r="V28" s="377">
        <f t="shared" si="175"/>
        <v>2.0840528650840628E-3</v>
      </c>
      <c r="W28" s="377">
        <f t="shared" si="175"/>
        <v>2.7748850261666291E-3</v>
      </c>
      <c r="X28" s="377">
        <f t="shared" si="175"/>
        <v>3.4955276014128067E-3</v>
      </c>
      <c r="Y28" s="377">
        <f t="shared" si="175"/>
        <v>4.3631773298642429E-3</v>
      </c>
      <c r="Z28" s="377">
        <f t="shared" si="175"/>
        <v>4.9033435522929381E-3</v>
      </c>
      <c r="AA28" s="377">
        <f t="shared" si="175"/>
        <v>5.3049994334573025E-3</v>
      </c>
      <c r="AB28" s="377">
        <f t="shared" si="175"/>
        <v>5.4856606282565057E-3</v>
      </c>
      <c r="AC28" s="377">
        <f t="shared" si="175"/>
        <v>5.4536941555689555E-3</v>
      </c>
      <c r="AD28" s="377">
        <f t="shared" si="175"/>
        <v>5.4491409496422172E-3</v>
      </c>
      <c r="AE28" s="377">
        <f t="shared" si="175"/>
        <v>5.3554385533571836E-3</v>
      </c>
      <c r="AF28" s="377">
        <f t="shared" si="175"/>
        <v>5.407053565120945E-3</v>
      </c>
      <c r="AG28" s="377">
        <f t="shared" si="175"/>
        <v>5.6854044953189575E-3</v>
      </c>
      <c r="AH28" s="377">
        <f t="shared" si="175"/>
        <v>6.1249603722981494E-3</v>
      </c>
      <c r="AI28" s="377" t="e">
        <f t="shared" si="175"/>
        <v>#VALUE!</v>
      </c>
      <c r="AJ28" s="377" t="e">
        <f t="shared" si="175"/>
        <v>#VALUE!</v>
      </c>
      <c r="AK28" s="377" t="e">
        <f t="shared" si="175"/>
        <v>#VALUE!</v>
      </c>
      <c r="AL28" s="377" t="e">
        <f t="shared" si="175"/>
        <v>#VALUE!</v>
      </c>
      <c r="AM28" s="377" t="e">
        <f t="shared" ref="AM28" si="176">((1-$D$3)+(AL21/AL31))/(1+AM27)-1</f>
        <v>#VALUE!</v>
      </c>
      <c r="AN28" s="377" t="e">
        <f t="shared" ref="AN28" si="177">((1-$D$3)+(AM21/AM31))/(1+AN27)-1</f>
        <v>#VALUE!</v>
      </c>
      <c r="AO28" s="377" t="e">
        <f t="shared" ref="AO28" si="178">((1-$D$3)+(AN21/AN31))/(1+AO27)-1</f>
        <v>#VALUE!</v>
      </c>
      <c r="AP28" s="377" t="e">
        <f t="shared" ref="AP28" si="179">((1-$D$3)+(AO21/AO31))/(1+AP27)-1</f>
        <v>#VALUE!</v>
      </c>
      <c r="AQ28" s="377" t="e">
        <f t="shared" ref="AQ28" si="180">((1-$D$3)+(AP21/AP31))/(1+AQ27)-1</f>
        <v>#VALUE!</v>
      </c>
      <c r="AR28" s="377" t="e">
        <f t="shared" ref="AR28" si="181">((1-$D$3)+(AQ21/AQ31))/(1+AR27)-1</f>
        <v>#VALUE!</v>
      </c>
      <c r="AS28" s="377" t="e">
        <f t="shared" ref="AS28" si="182">((1-$D$3)+(AR21/AR31))/(1+AS27)-1</f>
        <v>#VALUE!</v>
      </c>
      <c r="AT28" s="377" t="e">
        <f t="shared" ref="AT28" si="183">((1-$D$3)+(AS21/AS31))/(1+AT27)-1</f>
        <v>#VALUE!</v>
      </c>
      <c r="AU28" s="377" t="e">
        <f t="shared" ref="AU28" si="184">((1-$D$3)+(AT21/AT31))/(1+AU27)-1</f>
        <v>#VALUE!</v>
      </c>
      <c r="AV28" s="377" t="e">
        <f t="shared" ref="AV28" si="185">((1-$D$3)+(AU21/AU31))/(1+AV27)-1</f>
        <v>#VALUE!</v>
      </c>
      <c r="AW28" s="377" t="e">
        <f t="shared" ref="AW28" si="186">((1-$D$3)+(AV21/AV31))/(1+AW27)-1</f>
        <v>#VALUE!</v>
      </c>
      <c r="AX28" s="377" t="e">
        <f t="shared" ref="AX28" si="187">((1-$D$3)+(AW21/AW31))/(1+AX27)-1</f>
        <v>#VALUE!</v>
      </c>
      <c r="AY28" s="377" t="e">
        <f t="shared" ref="AY28" si="188">((1-$D$3)+(AX21/AX31))/(1+AY27)-1</f>
        <v>#VALUE!</v>
      </c>
      <c r="AZ28" s="377" t="e">
        <f t="shared" ref="AZ28" si="189">((1-$D$3)+(AY21/AY31))/(1+AZ27)-1</f>
        <v>#VALUE!</v>
      </c>
      <c r="BA28" s="377" t="e">
        <f t="shared" ref="BA28" si="190">((1-$D$3)+(AZ21/AZ31))/(1+BA27)-1</f>
        <v>#VALUE!</v>
      </c>
      <c r="BB28" s="377" t="e">
        <f t="shared" ref="BB28" si="191">((1-$D$3)+(BA21/BA31))/(1+BB27)-1</f>
        <v>#VALUE!</v>
      </c>
      <c r="BC28" s="377" t="e">
        <f t="shared" ref="BC28" si="192">((1-$D$3)+(BB21/BB31))/(1+BC27)-1</f>
        <v>#VALUE!</v>
      </c>
      <c r="BD28" s="377" t="e">
        <f t="shared" ref="BD28" si="193">((1-$D$3)+(BC21/BC31))/(1+BD27)-1</f>
        <v>#VALUE!</v>
      </c>
      <c r="BE28" s="377" t="e">
        <f t="shared" ref="BE28" si="194">((1-$D$3)+(BD21/BD31))/(1+BE27)-1</f>
        <v>#VALUE!</v>
      </c>
      <c r="BF28" s="377" t="e">
        <f t="shared" ref="BF28" si="195">((1-$D$3)+(BE21/BE31))/(1+BF27)-1</f>
        <v>#VALUE!</v>
      </c>
      <c r="BG28" s="377" t="e">
        <f t="shared" ref="BG28" si="196">((1-$D$3)+(BF21/BF31))/(1+BG27)-1</f>
        <v>#VALUE!</v>
      </c>
      <c r="BH28" s="377" t="e">
        <f t="shared" ref="BH28" si="197">((1-$D$3)+(BG21/BG31))/(1+BH27)-1</f>
        <v>#VALUE!</v>
      </c>
      <c r="BI28" s="377" t="e">
        <f t="shared" ref="BI28" si="198">((1-$D$3)+(BH21/BH31))/(1+BI27)-1</f>
        <v>#VALUE!</v>
      </c>
      <c r="BJ28" s="377" t="e">
        <f t="shared" ref="BJ28" si="199">((1-$D$3)+(BI21/BI31))/(1+BJ27)-1</f>
        <v>#VALUE!</v>
      </c>
      <c r="BK28" s="377" t="e">
        <f t="shared" ref="BK28" si="200">((1-$D$3)+(BJ21/BJ31))/(1+BK27)-1</f>
        <v>#VALUE!</v>
      </c>
      <c r="BL28" s="377" t="e">
        <f t="shared" ref="BL28" si="201">((1-$D$3)+(BK21/BK31))/(1+BL27)-1</f>
        <v>#VALUE!</v>
      </c>
      <c r="BM28" s="377" t="e">
        <f t="shared" ref="BM28" si="202">((1-$D$3)+(BL21/BL31))/(1+BM27)-1</f>
        <v>#VALUE!</v>
      </c>
      <c r="BN28" s="377" t="e">
        <f t="shared" ref="BN28" si="203">((1-$D$3)+(BM21/BM31))/(1+BN27)-1</f>
        <v>#VALUE!</v>
      </c>
      <c r="BO28" s="377" t="e">
        <f t="shared" ref="BO28" si="204">((1-$D$3)+(BN21/BN31))/(1+BO27)-1</f>
        <v>#VALUE!</v>
      </c>
      <c r="BP28" s="377" t="e">
        <f t="shared" ref="BP28" si="205">((1-$D$3)+(BO21/BO31))/(1+BP27)-1</f>
        <v>#VALUE!</v>
      </c>
      <c r="BQ28" s="377" t="e">
        <f t="shared" ref="BQ28" si="206">((1-$D$3)+(BP21/BP31))/(1+BQ27)-1</f>
        <v>#VALUE!</v>
      </c>
      <c r="BR28" s="377" t="e">
        <f t="shared" ref="BR28" si="207">((1-$D$3)+(BQ21/BQ31))/(1+BR27)-1</f>
        <v>#VALUE!</v>
      </c>
      <c r="BS28" s="377" t="e">
        <f t="shared" ref="BS28" si="208">((1-$D$3)+(BR21/BR31))/(1+BS27)-1</f>
        <v>#VALUE!</v>
      </c>
    </row>
    <row r="29" spans="1:71">
      <c r="B29" s="337"/>
      <c r="C29" s="21" t="s">
        <v>484</v>
      </c>
      <c r="D29" s="352" t="s">
        <v>777</v>
      </c>
      <c r="E29" s="122"/>
      <c r="F29" s="122">
        <f>(1+F27)^($B$1*(1-$D$4))*(1+F8)*(1+F23)^$B$1*(1+F26)^$B$1*(1+F28)^(1-$D$2-$D$4*$B$1)*(1+F7)^$D$2-1</f>
        <v>3.1801335087409122E-3</v>
      </c>
      <c r="G29" s="122">
        <f t="shared" ref="G29:AL29" si="209">(1+G27)^($B$1*(1-$D$4))*(1+G8)*(1+G23)^$B$1*(1+G26)^$B$1*(1+G28)^(1-$D$2-$D$4*$B$1)*(1+G7)^$D$2-1</f>
        <v>3.2161470601259623E-3</v>
      </c>
      <c r="H29" s="122">
        <f t="shared" si="209"/>
        <v>3.253425877546734E-3</v>
      </c>
      <c r="I29" s="122">
        <f t="shared" si="209"/>
        <v>3.2614895641389641E-3</v>
      </c>
      <c r="J29" s="122">
        <f t="shared" si="209"/>
        <v>3.4352356771849557E-3</v>
      </c>
      <c r="K29" s="122">
        <f t="shared" si="209"/>
        <v>3.4696023512326146E-3</v>
      </c>
      <c r="L29" s="122">
        <f t="shared" si="209"/>
        <v>3.4894481634633046E-3</v>
      </c>
      <c r="M29" s="122">
        <f t="shared" si="209"/>
        <v>3.5244145640078717E-3</v>
      </c>
      <c r="N29" s="122">
        <f t="shared" si="209"/>
        <v>3.5734815115640028E-3</v>
      </c>
      <c r="O29" s="122">
        <f t="shared" si="209"/>
        <v>3.7497569504167938E-3</v>
      </c>
      <c r="P29" s="122">
        <f t="shared" si="209"/>
        <v>3.7629756893844402E-3</v>
      </c>
      <c r="Q29" s="122">
        <f t="shared" si="209"/>
        <v>3.8325352351649133E-3</v>
      </c>
      <c r="R29" s="122">
        <f>(1+R27)^($B$1*(1-$D$4))*(1+R8)*(1+R23)^$B$1*(1+R26)^$B$1*(1+R28)^(1-$D$2-$D$4*$B$1)*(1+R7)^$D$2-1</f>
        <v>3.9970753947888849E-3</v>
      </c>
      <c r="S29" s="122">
        <f t="shared" si="209"/>
        <v>4.2100186778437632E-3</v>
      </c>
      <c r="T29" s="122">
        <f t="shared" si="209"/>
        <v>4.4275948665606357E-3</v>
      </c>
      <c r="U29" s="122">
        <f t="shared" si="209"/>
        <v>4.5812020156490441E-3</v>
      </c>
      <c r="V29" s="122">
        <f t="shared" si="209"/>
        <v>4.7693845301473026E-3</v>
      </c>
      <c r="W29" s="122">
        <f t="shared" si="209"/>
        <v>5.0040177913757145E-3</v>
      </c>
      <c r="X29" s="122">
        <f t="shared" si="209"/>
        <v>5.2563919706363205E-3</v>
      </c>
      <c r="Y29" s="122">
        <f t="shared" si="209"/>
        <v>5.5798818684638096E-3</v>
      </c>
      <c r="Z29" s="122">
        <f t="shared" si="209"/>
        <v>5.7578101145034921E-3</v>
      </c>
      <c r="AA29" s="122">
        <f t="shared" si="209"/>
        <v>5.8761343875510796E-3</v>
      </c>
      <c r="AB29" s="122">
        <f t="shared" si="209"/>
        <v>5.8969898204348503E-3</v>
      </c>
      <c r="AC29" s="122">
        <f t="shared" si="209"/>
        <v>5.8238675471979917E-3</v>
      </c>
      <c r="AD29" s="122">
        <f t="shared" si="209"/>
        <v>5.7659240668186396E-3</v>
      </c>
      <c r="AE29" s="122">
        <f t="shared" si="209"/>
        <v>5.6698591273776078E-3</v>
      </c>
      <c r="AF29" s="122">
        <f t="shared" si="209"/>
        <v>5.6424023970804704E-3</v>
      </c>
      <c r="AG29" s="122">
        <f t="shared" si="209"/>
        <v>5.7207057624735214E-3</v>
      </c>
      <c r="AH29" s="122">
        <f t="shared" si="209"/>
        <v>5.8749719414674662E-3</v>
      </c>
      <c r="AI29" s="122" t="e">
        <f t="shared" si="209"/>
        <v>#VALUE!</v>
      </c>
      <c r="AJ29" s="122" t="e">
        <f t="shared" si="209"/>
        <v>#VALUE!</v>
      </c>
      <c r="AK29" s="122" t="e">
        <f t="shared" si="209"/>
        <v>#VALUE!</v>
      </c>
      <c r="AL29" s="122" t="e">
        <f t="shared" si="209"/>
        <v>#VALUE!</v>
      </c>
      <c r="AM29" s="122" t="e">
        <f t="shared" ref="AM29:BS29" si="210">(1+AM27)^($B$1*(1-$D$4))*(1+AM8)*(1+AM23)^$B$1*(1+AM26)^$B$1*(1+AM28)^(1-$D$2-$D$4*$B$1)*(1+AM7)^$D$2-1</f>
        <v>#VALUE!</v>
      </c>
      <c r="AN29" s="122" t="e">
        <f t="shared" si="210"/>
        <v>#VALUE!</v>
      </c>
      <c r="AO29" s="122" t="e">
        <f t="shared" si="210"/>
        <v>#VALUE!</v>
      </c>
      <c r="AP29" s="122" t="e">
        <f t="shared" si="210"/>
        <v>#VALUE!</v>
      </c>
      <c r="AQ29" s="122" t="e">
        <f t="shared" si="210"/>
        <v>#VALUE!</v>
      </c>
      <c r="AR29" s="122" t="e">
        <f t="shared" si="210"/>
        <v>#VALUE!</v>
      </c>
      <c r="AS29" s="122" t="e">
        <f t="shared" si="210"/>
        <v>#VALUE!</v>
      </c>
      <c r="AT29" s="122" t="e">
        <f t="shared" si="210"/>
        <v>#VALUE!</v>
      </c>
      <c r="AU29" s="122" t="e">
        <f t="shared" si="210"/>
        <v>#VALUE!</v>
      </c>
      <c r="AV29" s="122" t="e">
        <f t="shared" si="210"/>
        <v>#VALUE!</v>
      </c>
      <c r="AW29" s="122" t="e">
        <f t="shared" si="210"/>
        <v>#VALUE!</v>
      </c>
      <c r="AX29" s="122" t="e">
        <f t="shared" si="210"/>
        <v>#VALUE!</v>
      </c>
      <c r="AY29" s="122" t="e">
        <f t="shared" si="210"/>
        <v>#VALUE!</v>
      </c>
      <c r="AZ29" s="122" t="e">
        <f t="shared" si="210"/>
        <v>#VALUE!</v>
      </c>
      <c r="BA29" s="122" t="e">
        <f t="shared" si="210"/>
        <v>#VALUE!</v>
      </c>
      <c r="BB29" s="122" t="e">
        <f t="shared" si="210"/>
        <v>#VALUE!</v>
      </c>
      <c r="BC29" s="122" t="e">
        <f t="shared" si="210"/>
        <v>#VALUE!</v>
      </c>
      <c r="BD29" s="122" t="e">
        <f t="shared" si="210"/>
        <v>#VALUE!</v>
      </c>
      <c r="BE29" s="122" t="e">
        <f t="shared" si="210"/>
        <v>#VALUE!</v>
      </c>
      <c r="BF29" s="122" t="e">
        <f t="shared" si="210"/>
        <v>#VALUE!</v>
      </c>
      <c r="BG29" s="122" t="e">
        <f t="shared" si="210"/>
        <v>#VALUE!</v>
      </c>
      <c r="BH29" s="122" t="e">
        <f t="shared" si="210"/>
        <v>#VALUE!</v>
      </c>
      <c r="BI29" s="122" t="e">
        <f t="shared" si="210"/>
        <v>#VALUE!</v>
      </c>
      <c r="BJ29" s="122" t="e">
        <f t="shared" si="210"/>
        <v>#VALUE!</v>
      </c>
      <c r="BK29" s="122" t="e">
        <f t="shared" si="210"/>
        <v>#VALUE!</v>
      </c>
      <c r="BL29" s="122" t="e">
        <f t="shared" si="210"/>
        <v>#VALUE!</v>
      </c>
      <c r="BM29" s="122" t="e">
        <f t="shared" si="210"/>
        <v>#VALUE!</v>
      </c>
      <c r="BN29" s="122" t="e">
        <f t="shared" si="210"/>
        <v>#VALUE!</v>
      </c>
      <c r="BO29" s="122" t="e">
        <f t="shared" si="210"/>
        <v>#VALUE!</v>
      </c>
      <c r="BP29" s="122" t="e">
        <f t="shared" si="210"/>
        <v>#VALUE!</v>
      </c>
      <c r="BQ29" s="122" t="e">
        <f t="shared" si="210"/>
        <v>#VALUE!</v>
      </c>
      <c r="BR29" s="122" t="e">
        <f t="shared" si="210"/>
        <v>#VALUE!</v>
      </c>
      <c r="BS29" s="122" t="e">
        <f t="shared" si="210"/>
        <v>#VALUE!</v>
      </c>
    </row>
    <row r="30" spans="1:71">
      <c r="B30" s="337"/>
      <c r="C30" s="21" t="s">
        <v>485</v>
      </c>
      <c r="D30" s="352" t="s">
        <v>778</v>
      </c>
      <c r="E30" s="122"/>
      <c r="F30" s="122">
        <f>(1+F29)*(1+F10)*(1+F11)-1</f>
        <v>3.6386725197756764E-3</v>
      </c>
      <c r="G30" s="122">
        <f>(1+G29)*(1+G10)*(1+G11)-1</f>
        <v>3.7964957492497842E-3</v>
      </c>
      <c r="H30" s="122">
        <f t="shared" ref="H30:AL30" si="211">(1+H29)*(1+H10)*(1+H11)-1</f>
        <v>3.9094805244841435E-3</v>
      </c>
      <c r="I30" s="122">
        <f t="shared" si="211"/>
        <v>4.0995527587661673E-3</v>
      </c>
      <c r="J30" s="122">
        <f t="shared" si="211"/>
        <v>4.0916926627974082E-3</v>
      </c>
      <c r="K30" s="122">
        <f t="shared" si="211"/>
        <v>4.2408200704611154E-3</v>
      </c>
      <c r="L30" s="122">
        <f t="shared" si="211"/>
        <v>4.4049259820830855E-3</v>
      </c>
      <c r="M30" s="122">
        <f t="shared" si="211"/>
        <v>4.549086794286783E-3</v>
      </c>
      <c r="N30" s="122">
        <f t="shared" si="211"/>
        <v>4.6938636392674926E-3</v>
      </c>
      <c r="O30" s="122">
        <f t="shared" si="211"/>
        <v>4.6621375440443202E-3</v>
      </c>
      <c r="P30" s="122">
        <f t="shared" si="211"/>
        <v>4.8343614346171293E-3</v>
      </c>
      <c r="Q30" s="122">
        <f t="shared" si="211"/>
        <v>4.9365414072417568E-3</v>
      </c>
      <c r="R30" s="122">
        <f t="shared" si="211"/>
        <v>4.9194634031808349E-3</v>
      </c>
      <c r="S30" s="122">
        <f t="shared" si="211"/>
        <v>4.8139350055689256E-3</v>
      </c>
      <c r="T30" s="122">
        <f t="shared" si="211"/>
        <v>4.6897300043764467E-3</v>
      </c>
      <c r="U30" s="122">
        <f t="shared" si="211"/>
        <v>4.6283797704758101E-3</v>
      </c>
      <c r="V30" s="122">
        <f t="shared" si="211"/>
        <v>4.5350549734164414E-3</v>
      </c>
      <c r="W30" s="122">
        <f t="shared" si="211"/>
        <v>4.3548343191650574E-3</v>
      </c>
      <c r="X30" s="122">
        <f t="shared" si="211"/>
        <v>4.1391862726081197E-3</v>
      </c>
      <c r="Y30" s="122">
        <f t="shared" si="211"/>
        <v>3.8427648020371574E-3</v>
      </c>
      <c r="Z30" s="122">
        <f t="shared" si="211"/>
        <v>3.7005681161506043E-3</v>
      </c>
      <c r="AA30" s="122">
        <f t="shared" si="211"/>
        <v>3.5990293817964591E-3</v>
      </c>
      <c r="AB30" s="122">
        <f t="shared" si="211"/>
        <v>3.6242314645598128E-3</v>
      </c>
      <c r="AC30" s="122">
        <f t="shared" si="211"/>
        <v>3.7394614908228263E-3</v>
      </c>
      <c r="AD30" s="122">
        <f t="shared" si="211"/>
        <v>3.8572436523176545E-3</v>
      </c>
      <c r="AE30" s="122">
        <f t="shared" si="211"/>
        <v>4.0029333041697868E-3</v>
      </c>
      <c r="AF30" s="122">
        <f t="shared" si="211"/>
        <v>4.0701907113811497E-3</v>
      </c>
      <c r="AG30" s="122">
        <f t="shared" si="211"/>
        <v>4.0479034418663407E-3</v>
      </c>
      <c r="AH30" s="122">
        <f t="shared" si="211"/>
        <v>3.9290696918434787E-3</v>
      </c>
      <c r="AI30" s="122" t="e">
        <f t="shared" si="211"/>
        <v>#VALUE!</v>
      </c>
      <c r="AJ30" s="122" t="e">
        <f t="shared" si="211"/>
        <v>#VALUE!</v>
      </c>
      <c r="AK30" s="122" t="e">
        <f t="shared" si="211"/>
        <v>#VALUE!</v>
      </c>
      <c r="AL30" s="122" t="e">
        <f t="shared" si="211"/>
        <v>#VALUE!</v>
      </c>
      <c r="AM30" s="122" t="e">
        <f t="shared" ref="AM30:BS30" si="212">(1+AM29)*(1+AM10)*(1+AM11)-1</f>
        <v>#VALUE!</v>
      </c>
      <c r="AN30" s="122" t="e">
        <f t="shared" si="212"/>
        <v>#VALUE!</v>
      </c>
      <c r="AO30" s="122" t="e">
        <f t="shared" si="212"/>
        <v>#VALUE!</v>
      </c>
      <c r="AP30" s="122" t="e">
        <f t="shared" si="212"/>
        <v>#VALUE!</v>
      </c>
      <c r="AQ30" s="122" t="e">
        <f t="shared" si="212"/>
        <v>#VALUE!</v>
      </c>
      <c r="AR30" s="122" t="e">
        <f t="shared" si="212"/>
        <v>#VALUE!</v>
      </c>
      <c r="AS30" s="122" t="e">
        <f t="shared" si="212"/>
        <v>#VALUE!</v>
      </c>
      <c r="AT30" s="122" t="e">
        <f t="shared" si="212"/>
        <v>#VALUE!</v>
      </c>
      <c r="AU30" s="122" t="e">
        <f t="shared" si="212"/>
        <v>#VALUE!</v>
      </c>
      <c r="AV30" s="122" t="e">
        <f t="shared" si="212"/>
        <v>#VALUE!</v>
      </c>
      <c r="AW30" s="122" t="e">
        <f t="shared" si="212"/>
        <v>#VALUE!</v>
      </c>
      <c r="AX30" s="122" t="e">
        <f t="shared" si="212"/>
        <v>#VALUE!</v>
      </c>
      <c r="AY30" s="122" t="e">
        <f t="shared" si="212"/>
        <v>#VALUE!</v>
      </c>
      <c r="AZ30" s="122" t="e">
        <f t="shared" si="212"/>
        <v>#VALUE!</v>
      </c>
      <c r="BA30" s="122" t="e">
        <f t="shared" si="212"/>
        <v>#VALUE!</v>
      </c>
      <c r="BB30" s="122" t="e">
        <f t="shared" si="212"/>
        <v>#VALUE!</v>
      </c>
      <c r="BC30" s="122" t="e">
        <f t="shared" si="212"/>
        <v>#VALUE!</v>
      </c>
      <c r="BD30" s="122" t="e">
        <f t="shared" si="212"/>
        <v>#VALUE!</v>
      </c>
      <c r="BE30" s="122" t="e">
        <f t="shared" si="212"/>
        <v>#VALUE!</v>
      </c>
      <c r="BF30" s="122" t="e">
        <f t="shared" si="212"/>
        <v>#VALUE!</v>
      </c>
      <c r="BG30" s="122" t="e">
        <f t="shared" si="212"/>
        <v>#VALUE!</v>
      </c>
      <c r="BH30" s="122" t="e">
        <f t="shared" si="212"/>
        <v>#VALUE!</v>
      </c>
      <c r="BI30" s="122" t="e">
        <f t="shared" si="212"/>
        <v>#VALUE!</v>
      </c>
      <c r="BJ30" s="122" t="e">
        <f t="shared" si="212"/>
        <v>#VALUE!</v>
      </c>
      <c r="BK30" s="122" t="e">
        <f t="shared" si="212"/>
        <v>#VALUE!</v>
      </c>
      <c r="BL30" s="122" t="e">
        <f t="shared" si="212"/>
        <v>#VALUE!</v>
      </c>
      <c r="BM30" s="122" t="e">
        <f t="shared" si="212"/>
        <v>#VALUE!</v>
      </c>
      <c r="BN30" s="122" t="e">
        <f t="shared" si="212"/>
        <v>#VALUE!</v>
      </c>
      <c r="BO30" s="122" t="e">
        <f t="shared" si="212"/>
        <v>#VALUE!</v>
      </c>
      <c r="BP30" s="122" t="e">
        <f t="shared" si="212"/>
        <v>#VALUE!</v>
      </c>
      <c r="BQ30" s="122" t="e">
        <f t="shared" si="212"/>
        <v>#VALUE!</v>
      </c>
      <c r="BR30" s="122" t="e">
        <f t="shared" si="212"/>
        <v>#VALUE!</v>
      </c>
      <c r="BS30" s="122" t="e">
        <f t="shared" si="212"/>
        <v>#VALUE!</v>
      </c>
    </row>
    <row r="31" spans="1:71">
      <c r="B31" s="337"/>
      <c r="C31" s="353" t="s">
        <v>733</v>
      </c>
      <c r="D31" s="352" t="s">
        <v>758</v>
      </c>
      <c r="E31" s="122">
        <f>InputDataA_GeneralAssumptions!I24</f>
        <v>2.399682193802505</v>
      </c>
      <c r="F31" s="122">
        <f>E31*(1+F28)/(1+F29)</f>
        <v>2.3781087610719767</v>
      </c>
      <c r="G31" s="122">
        <f t="shared" ref="G31:AK31" si="213">F31*(1+G28)/(1+G29)</f>
        <v>2.3577632005419873</v>
      </c>
      <c r="H31" s="122">
        <f t="shared" si="213"/>
        <v>2.3385744357534932</v>
      </c>
      <c r="I31" s="122">
        <f t="shared" si="213"/>
        <v>2.3203931631425783</v>
      </c>
      <c r="J31" s="122">
        <f t="shared" si="213"/>
        <v>2.3036114570403607</v>
      </c>
      <c r="K31" s="122">
        <f t="shared" si="213"/>
        <v>2.2877838292214716</v>
      </c>
      <c r="L31" s="122">
        <f t="shared" si="213"/>
        <v>2.2728173253184361</v>
      </c>
      <c r="M31" s="122">
        <f t="shared" si="213"/>
        <v>2.2587035592594948</v>
      </c>
      <c r="N31" s="122">
        <f t="shared" si="213"/>
        <v>2.2454339719379268</v>
      </c>
      <c r="O31" s="122">
        <f t="shared" si="213"/>
        <v>2.2333025252245529</v>
      </c>
      <c r="P31" s="122">
        <f t="shared" si="213"/>
        <v>2.2218323971639773</v>
      </c>
      <c r="Q31" s="122">
        <f t="shared" si="213"/>
        <v>2.2111356727208982</v>
      </c>
      <c r="R31" s="122">
        <f t="shared" si="213"/>
        <v>2.2014248704491566</v>
      </c>
      <c r="S31" s="122">
        <f t="shared" si="213"/>
        <v>2.1927888851227468</v>
      </c>
      <c r="T31" s="122">
        <f t="shared" si="213"/>
        <v>2.1852035280545548</v>
      </c>
      <c r="U31" s="122">
        <f t="shared" si="213"/>
        <v>2.1784697576861691</v>
      </c>
      <c r="V31" s="122">
        <f t="shared" si="213"/>
        <v>2.172647611916438</v>
      </c>
      <c r="W31" s="122">
        <f t="shared" si="213"/>
        <v>2.1678286063271672</v>
      </c>
      <c r="X31" s="122">
        <f t="shared" si="213"/>
        <v>2.1640313142313845</v>
      </c>
      <c r="Y31" s="122">
        <f t="shared" si="213"/>
        <v>2.1614129377411899</v>
      </c>
      <c r="Z31" s="122">
        <f t="shared" si="213"/>
        <v>2.1595766556225171</v>
      </c>
      <c r="AA31" s="122">
        <f t="shared" si="213"/>
        <v>2.1583504512501248</v>
      </c>
      <c r="AB31" s="122">
        <f t="shared" si="213"/>
        <v>2.1574678633146456</v>
      </c>
      <c r="AC31" s="122">
        <f t="shared" si="213"/>
        <v>2.1566738503447191</v>
      </c>
      <c r="AD31" s="122">
        <f t="shared" si="213"/>
        <v>2.1559945691633859</v>
      </c>
      <c r="AE31" s="122">
        <f t="shared" si="213"/>
        <v>2.1553205019793409</v>
      </c>
      <c r="AF31" s="122">
        <f t="shared" si="213"/>
        <v>2.1548160958788922</v>
      </c>
      <c r="AG31" s="122">
        <f t="shared" si="213"/>
        <v>2.1547404608261047</v>
      </c>
      <c r="AH31" s="122">
        <f t="shared" si="213"/>
        <v>2.1552759748826973</v>
      </c>
      <c r="AI31" s="122" t="e">
        <f t="shared" si="213"/>
        <v>#VALUE!</v>
      </c>
      <c r="AJ31" s="122" t="e">
        <f t="shared" si="213"/>
        <v>#VALUE!</v>
      </c>
      <c r="AK31" s="122" t="e">
        <f t="shared" si="213"/>
        <v>#VALUE!</v>
      </c>
      <c r="AL31" s="122" t="e">
        <f t="shared" ref="AL31" si="214">AK31*(1+AL28)/(1+AL29)</f>
        <v>#VALUE!</v>
      </c>
      <c r="AM31" s="122" t="e">
        <f t="shared" ref="AM31" si="215">AL31*(1+AM28)/(1+AM29)</f>
        <v>#VALUE!</v>
      </c>
      <c r="AN31" s="122" t="e">
        <f t="shared" ref="AN31" si="216">AM31*(1+AN28)/(1+AN29)</f>
        <v>#VALUE!</v>
      </c>
      <c r="AO31" s="122" t="e">
        <f t="shared" ref="AO31" si="217">AN31*(1+AO28)/(1+AO29)</f>
        <v>#VALUE!</v>
      </c>
      <c r="AP31" s="122" t="e">
        <f t="shared" ref="AP31" si="218">AO31*(1+AP28)/(1+AP29)</f>
        <v>#VALUE!</v>
      </c>
      <c r="AQ31" s="122" t="e">
        <f t="shared" ref="AQ31" si="219">AP31*(1+AQ28)/(1+AQ29)</f>
        <v>#VALUE!</v>
      </c>
      <c r="AR31" s="122" t="e">
        <f t="shared" ref="AR31" si="220">AQ31*(1+AR28)/(1+AR29)</f>
        <v>#VALUE!</v>
      </c>
      <c r="AS31" s="122" t="e">
        <f t="shared" ref="AS31" si="221">AR31*(1+AS28)/(1+AS29)</f>
        <v>#VALUE!</v>
      </c>
      <c r="AT31" s="122" t="e">
        <f t="shared" ref="AT31" si="222">AS31*(1+AT28)/(1+AT29)</f>
        <v>#VALUE!</v>
      </c>
      <c r="AU31" s="122" t="e">
        <f t="shared" ref="AU31" si="223">AT31*(1+AU28)/(1+AU29)</f>
        <v>#VALUE!</v>
      </c>
      <c r="AV31" s="122" t="e">
        <f t="shared" ref="AV31" si="224">AU31*(1+AV28)/(1+AV29)</f>
        <v>#VALUE!</v>
      </c>
      <c r="AW31" s="122" t="e">
        <f t="shared" ref="AW31" si="225">AV31*(1+AW28)/(1+AW29)</f>
        <v>#VALUE!</v>
      </c>
      <c r="AX31" s="122" t="e">
        <f t="shared" ref="AX31" si="226">AW31*(1+AX28)/(1+AX29)</f>
        <v>#VALUE!</v>
      </c>
      <c r="AY31" s="122" t="e">
        <f t="shared" ref="AY31" si="227">AX31*(1+AY28)/(1+AY29)</f>
        <v>#VALUE!</v>
      </c>
      <c r="AZ31" s="122" t="e">
        <f t="shared" ref="AZ31" si="228">AY31*(1+AZ28)/(1+AZ29)</f>
        <v>#VALUE!</v>
      </c>
      <c r="BA31" s="122" t="e">
        <f t="shared" ref="BA31" si="229">AZ31*(1+BA28)/(1+BA29)</f>
        <v>#VALUE!</v>
      </c>
      <c r="BB31" s="122" t="e">
        <f t="shared" ref="BB31" si="230">BA31*(1+BB28)/(1+BB29)</f>
        <v>#VALUE!</v>
      </c>
      <c r="BC31" s="122" t="e">
        <f t="shared" ref="BC31" si="231">BB31*(1+BC28)/(1+BC29)</f>
        <v>#VALUE!</v>
      </c>
      <c r="BD31" s="122" t="e">
        <f t="shared" ref="BD31" si="232">BC31*(1+BD28)/(1+BD29)</f>
        <v>#VALUE!</v>
      </c>
      <c r="BE31" s="122" t="e">
        <f t="shared" ref="BE31" si="233">BD31*(1+BE28)/(1+BE29)</f>
        <v>#VALUE!</v>
      </c>
      <c r="BF31" s="122" t="e">
        <f t="shared" ref="BF31" si="234">BE31*(1+BF28)/(1+BF29)</f>
        <v>#VALUE!</v>
      </c>
      <c r="BG31" s="122" t="e">
        <f t="shared" ref="BG31" si="235">BF31*(1+BG28)/(1+BG29)</f>
        <v>#VALUE!</v>
      </c>
      <c r="BH31" s="122" t="e">
        <f t="shared" ref="BH31" si="236">BG31*(1+BH28)/(1+BH29)</f>
        <v>#VALUE!</v>
      </c>
      <c r="BI31" s="122" t="e">
        <f t="shared" ref="BI31" si="237">BH31*(1+BI28)/(1+BI29)</f>
        <v>#VALUE!</v>
      </c>
      <c r="BJ31" s="122" t="e">
        <f t="shared" ref="BJ31" si="238">BI31*(1+BJ28)/(1+BJ29)</f>
        <v>#VALUE!</v>
      </c>
      <c r="BK31" s="122" t="e">
        <f t="shared" ref="BK31" si="239">BJ31*(1+BK28)/(1+BK29)</f>
        <v>#VALUE!</v>
      </c>
      <c r="BL31" s="122" t="e">
        <f t="shared" ref="BL31" si="240">BK31*(1+BL28)/(1+BL29)</f>
        <v>#VALUE!</v>
      </c>
      <c r="BM31" s="122" t="e">
        <f t="shared" ref="BM31" si="241">BL31*(1+BM28)/(1+BM29)</f>
        <v>#VALUE!</v>
      </c>
      <c r="BN31" s="122" t="e">
        <f t="shared" ref="BN31" si="242">BM31*(1+BN28)/(1+BN29)</f>
        <v>#VALUE!</v>
      </c>
      <c r="BO31" s="122" t="e">
        <f t="shared" ref="BO31" si="243">BN31*(1+BO28)/(1+BO29)</f>
        <v>#VALUE!</v>
      </c>
      <c r="BP31" s="122" t="e">
        <f t="shared" ref="BP31" si="244">BO31*(1+BP28)/(1+BP29)</f>
        <v>#VALUE!</v>
      </c>
      <c r="BQ31" s="122" t="e">
        <f t="shared" ref="BQ31" si="245">BP31*(1+BQ28)/(1+BQ29)</f>
        <v>#VALUE!</v>
      </c>
      <c r="BR31" s="122" t="e">
        <f t="shared" ref="BR31" si="246">BQ31*(1+BR28)/(1+BR29)</f>
        <v>#VALUE!</v>
      </c>
      <c r="BS31" s="122" t="e">
        <f t="shared" ref="BS31" si="247">BR31*(1+BS28)/(1+BS29)</f>
        <v>#VALUE!</v>
      </c>
    </row>
    <row r="32" spans="1:71">
      <c r="B32" s="337"/>
      <c r="C32" s="125" t="s">
        <v>519</v>
      </c>
      <c r="D32" s="382" t="s">
        <v>441</v>
      </c>
      <c r="E32" s="375" t="str">
        <f>IF(ISNUMBER(E14)=TRUE,"not an output",E6-E21)</f>
        <v>not an output</v>
      </c>
      <c r="F32" s="375" t="str">
        <f>IF(ISNUMBER(F14)=TRUE,"not an output",F6-F21)</f>
        <v>not an output</v>
      </c>
      <c r="G32" s="375" t="str">
        <f t="shared" ref="G32:AK32" si="248">IF(ISNUMBER(G14)=TRUE,"not an output",G6-G21)</f>
        <v>not an output</v>
      </c>
      <c r="H32" s="375" t="str">
        <f t="shared" si="248"/>
        <v>not an output</v>
      </c>
      <c r="I32" s="375" t="str">
        <f t="shared" si="248"/>
        <v>not an output</v>
      </c>
      <c r="J32" s="375" t="str">
        <f t="shared" si="248"/>
        <v>not an output</v>
      </c>
      <c r="K32" s="375" t="str">
        <f t="shared" si="248"/>
        <v>not an output</v>
      </c>
      <c r="L32" s="375" t="str">
        <f t="shared" si="248"/>
        <v>not an output</v>
      </c>
      <c r="M32" s="375" t="str">
        <f t="shared" si="248"/>
        <v>not an output</v>
      </c>
      <c r="N32" s="375" t="str">
        <f t="shared" si="248"/>
        <v>not an output</v>
      </c>
      <c r="O32" s="375" t="str">
        <f t="shared" si="248"/>
        <v>not an output</v>
      </c>
      <c r="P32" s="375" t="str">
        <f t="shared" si="248"/>
        <v>not an output</v>
      </c>
      <c r="Q32" s="375" t="str">
        <f t="shared" si="248"/>
        <v>not an output</v>
      </c>
      <c r="R32" s="375" t="str">
        <f t="shared" si="248"/>
        <v>not an output</v>
      </c>
      <c r="S32" s="375" t="str">
        <f t="shared" si="248"/>
        <v>not an output</v>
      </c>
      <c r="T32" s="375" t="str">
        <f t="shared" si="248"/>
        <v>not an output</v>
      </c>
      <c r="U32" s="375" t="str">
        <f t="shared" si="248"/>
        <v>not an output</v>
      </c>
      <c r="V32" s="375" t="str">
        <f t="shared" si="248"/>
        <v>not an output</v>
      </c>
      <c r="W32" s="375" t="str">
        <f t="shared" si="248"/>
        <v>not an output</v>
      </c>
      <c r="X32" s="375" t="str">
        <f t="shared" si="248"/>
        <v>not an output</v>
      </c>
      <c r="Y32" s="375" t="str">
        <f t="shared" si="248"/>
        <v>not an output</v>
      </c>
      <c r="Z32" s="375" t="str">
        <f t="shared" si="248"/>
        <v>not an output</v>
      </c>
      <c r="AA32" s="375" t="str">
        <f t="shared" si="248"/>
        <v>not an output</v>
      </c>
      <c r="AB32" s="375" t="str">
        <f t="shared" si="248"/>
        <v>not an output</v>
      </c>
      <c r="AC32" s="375" t="str">
        <f t="shared" si="248"/>
        <v>not an output</v>
      </c>
      <c r="AD32" s="375" t="str">
        <f t="shared" si="248"/>
        <v>not an output</v>
      </c>
      <c r="AE32" s="375" t="str">
        <f t="shared" si="248"/>
        <v>not an output</v>
      </c>
      <c r="AF32" s="375" t="str">
        <f t="shared" si="248"/>
        <v>not an output</v>
      </c>
      <c r="AG32" s="375" t="str">
        <f t="shared" si="248"/>
        <v>not an output</v>
      </c>
      <c r="AH32" s="375" t="str">
        <f t="shared" si="248"/>
        <v>not an output</v>
      </c>
      <c r="AI32" s="375" t="str">
        <f t="shared" si="248"/>
        <v>not an output</v>
      </c>
      <c r="AJ32" s="375" t="str">
        <f t="shared" si="248"/>
        <v>not an output</v>
      </c>
      <c r="AK32" s="375" t="str">
        <f t="shared" si="248"/>
        <v>not an output</v>
      </c>
      <c r="AL32" s="375" t="str">
        <f t="shared" ref="AL32" si="249">IF(ISNUMBER(AL14)=TRUE,"not an output",AL6-AL21)</f>
        <v>not an output</v>
      </c>
      <c r="AM32" s="375" t="str">
        <f t="shared" ref="AM32:BS32" si="250">IF(ISNUMBER(AM14)=TRUE,"not an output",AM6-AM21)</f>
        <v>not an output</v>
      </c>
      <c r="AN32" s="375" t="str">
        <f t="shared" si="250"/>
        <v>not an output</v>
      </c>
      <c r="AO32" s="375" t="str">
        <f t="shared" si="250"/>
        <v>not an output</v>
      </c>
      <c r="AP32" s="375" t="str">
        <f t="shared" si="250"/>
        <v>not an output</v>
      </c>
      <c r="AQ32" s="375" t="str">
        <f t="shared" si="250"/>
        <v>not an output</v>
      </c>
      <c r="AR32" s="375" t="str">
        <f t="shared" si="250"/>
        <v>not an output</v>
      </c>
      <c r="AS32" s="375" t="str">
        <f t="shared" si="250"/>
        <v>not an output</v>
      </c>
      <c r="AT32" s="375" t="str">
        <f t="shared" si="250"/>
        <v>not an output</v>
      </c>
      <c r="AU32" s="375" t="str">
        <f t="shared" si="250"/>
        <v>not an output</v>
      </c>
      <c r="AV32" s="375" t="str">
        <f t="shared" si="250"/>
        <v>not an output</v>
      </c>
      <c r="AW32" s="375" t="str">
        <f t="shared" si="250"/>
        <v>not an output</v>
      </c>
      <c r="AX32" s="375" t="str">
        <f t="shared" si="250"/>
        <v>not an output</v>
      </c>
      <c r="AY32" s="375" t="str">
        <f t="shared" si="250"/>
        <v>not an output</v>
      </c>
      <c r="AZ32" s="375" t="str">
        <f t="shared" si="250"/>
        <v>not an output</v>
      </c>
      <c r="BA32" s="375" t="str">
        <f t="shared" si="250"/>
        <v>not an output</v>
      </c>
      <c r="BB32" s="375" t="str">
        <f t="shared" si="250"/>
        <v>not an output</v>
      </c>
      <c r="BC32" s="375" t="str">
        <f t="shared" si="250"/>
        <v>not an output</v>
      </c>
      <c r="BD32" s="375" t="str">
        <f t="shared" si="250"/>
        <v>not an output</v>
      </c>
      <c r="BE32" s="375" t="str">
        <f t="shared" si="250"/>
        <v>not an output</v>
      </c>
      <c r="BF32" s="375" t="str">
        <f t="shared" si="250"/>
        <v>not an output</v>
      </c>
      <c r="BG32" s="375" t="str">
        <f t="shared" si="250"/>
        <v>not an output</v>
      </c>
      <c r="BH32" s="375" t="str">
        <f t="shared" si="250"/>
        <v>not an output</v>
      </c>
      <c r="BI32" s="375" t="str">
        <f t="shared" si="250"/>
        <v>not an output</v>
      </c>
      <c r="BJ32" s="375" t="str">
        <f t="shared" si="250"/>
        <v>not an output</v>
      </c>
      <c r="BK32" s="375" t="str">
        <f t="shared" si="250"/>
        <v>not an output</v>
      </c>
      <c r="BL32" s="375" t="str">
        <f t="shared" si="250"/>
        <v>not an output</v>
      </c>
      <c r="BM32" s="375" t="str">
        <f t="shared" si="250"/>
        <v>not an output</v>
      </c>
      <c r="BN32" s="375" t="str">
        <f t="shared" si="250"/>
        <v>not an output</v>
      </c>
      <c r="BO32" s="375" t="str">
        <f t="shared" si="250"/>
        <v>not an output</v>
      </c>
      <c r="BP32" s="375" t="str">
        <f t="shared" si="250"/>
        <v>not an output</v>
      </c>
      <c r="BQ32" s="375" t="str">
        <f t="shared" si="250"/>
        <v>not an output</v>
      </c>
      <c r="BR32" s="375" t="str">
        <f t="shared" si="250"/>
        <v>not an output</v>
      </c>
      <c r="BS32" s="375" t="str">
        <f t="shared" si="250"/>
        <v>not an output</v>
      </c>
    </row>
    <row r="33" spans="1:71">
      <c r="B33" s="349"/>
      <c r="C33" s="89" t="s">
        <v>576</v>
      </c>
      <c r="D33" s="87" t="s">
        <v>490</v>
      </c>
      <c r="E33" s="122">
        <f>InputDataA_GeneralAssumptions!D87</f>
        <v>0.66244304180145264</v>
      </c>
      <c r="F33" s="122">
        <f>IF(VLOOKUP(InputDataA_GeneralAssumptions!$D$72,DataSummary!$A$135:$B$137,2,FALSE)=1,IF(ISNUMBER(F14)=TRUE,E33/((1+F30)*(1+F9))-F14-F13,E12/((1+F30)*(1+F9))-F32-F13),"not an output")</f>
        <v>0.64828295444229589</v>
      </c>
      <c r="G33" s="122">
        <f>IF(VLOOKUP(InputDataA_GeneralAssumptions!$D$72,DataSummary!$A$135:$B$137,2,FALSE)=1,IF(ISNUMBER(G14)=TRUE,F33/((1+G30)*(1+G9))-G14-G13,F12/((1+G30)*(1+G9))-G32-G13),"not an output")</f>
        <v>0.63432838265635771</v>
      </c>
      <c r="H33" s="122">
        <f>IF(VLOOKUP(InputDataA_GeneralAssumptions!$D$72,DataSummary!$A$135:$B$137,2,FALSE)=1,IF(ISNUMBER(H14)=TRUE,G33/((1+H30)*(1+H9))-H14-H13,G12/((1+H30)*(1+H9))-H32-H13),"not an output")</f>
        <v>0.62057391410677276</v>
      </c>
      <c r="I33" s="122">
        <f>IF(VLOOKUP(InputDataA_GeneralAssumptions!$D$72,DataSummary!$A$135:$B$137,2,FALSE)=1,IF(ISNUMBER(I14)=TRUE,H33/((1+I30)*(1+I9))-I14-I13,H12/((1+I30)*(1+I9))-I32-I13),"not an output")</f>
        <v>0.60699262133074283</v>
      </c>
      <c r="J33" s="122">
        <f>IF(VLOOKUP(InputDataA_GeneralAssumptions!$D$72,DataSummary!$A$135:$B$137,2,FALSE)=1,IF(ISNUMBER(J14)=TRUE,I33/((1+J30)*(1+J9))-J14-J13,I12/((1+J30)*(1+J9))-J32-J13),"not an output")</f>
        <v>0.59369783887919303</v>
      </c>
      <c r="K33" s="122">
        <f>IF(VLOOKUP(InputDataA_GeneralAssumptions!$D$72,DataSummary!$A$135:$B$137,2,FALSE)=1,IF(ISNUMBER(K14)=TRUE,J33/((1+K30)*(1+K9))-K14-K13,J12/((1+K30)*(1+K9))-K32-K13),"not an output")</f>
        <v>0.58058671303708875</v>
      </c>
      <c r="L33" s="122">
        <f>IF(VLOOKUP(InputDataA_GeneralAssumptions!$D$72,DataSummary!$A$135:$B$137,2,FALSE)=1,IF(ISNUMBER(L14)=TRUE,K33/((1+L30)*(1+L9))-L14-L13,K12/((1+L30)*(1+L9))-L32-L13),"not an output")</f>
        <v>0.56764520723586276</v>
      </c>
      <c r="M33" s="122">
        <f>IF(VLOOKUP(InputDataA_GeneralAssumptions!$D$72,DataSummary!$A$135:$B$137,2,FALSE)=1,IF(ISNUMBER(M14)=TRUE,L33/((1+M30)*(1+M9))-M14-M13,L12/((1+M30)*(1+M9))-M32-M13),"not an output")</f>
        <v>0.55487978551196682</v>
      </c>
      <c r="N33" s="122">
        <f>IF(VLOOKUP(InputDataA_GeneralAssumptions!$D$72,DataSummary!$A$135:$B$137,2,FALSE)=1,IF(ISNUMBER(N14)=TRUE,M33/((1+N30)*(1+N9))-N14-N13,M12/((1+N30)*(1+N9))-N32-N13),"not an output")</f>
        <v>0.54229623333276988</v>
      </c>
      <c r="O33" s="122">
        <f>IF(VLOOKUP(InputDataA_GeneralAssumptions!$D$72,DataSummary!$A$135:$B$137,2,FALSE)=1,IF(ISNUMBER(O14)=TRUE,N33/((1+O30)*(1+O9))-O14-O13,N12/((1+O30)*(1+O9))-O32-O13),"not an output")</f>
        <v>0.52997230497520176</v>
      </c>
      <c r="P33" s="122">
        <f>IF(VLOOKUP(InputDataA_GeneralAssumptions!$D$72,DataSummary!$A$135:$B$137,2,FALSE)=1,IF(ISNUMBER(P14)=TRUE,O33/((1+P30)*(1+P9))-P14-P13,O12/((1+P30)*(1+P9))-P32-P13),"not an output")</f>
        <v>0.51780236573259386</v>
      </c>
      <c r="Q33" s="122">
        <f>IF(VLOOKUP(InputDataA_GeneralAssumptions!$D$72,DataSummary!$A$135:$B$137,2,FALSE)=1,IF(ISNUMBER(Q14)=TRUE,P33/((1+Q30)*(1+Q9))-Q14-Q13,P12/((1+Q30)*(1+Q9))-Q32-Q13),"not an output")</f>
        <v>0.50581801133246829</v>
      </c>
      <c r="R33" s="122">
        <f>IF(VLOOKUP(InputDataA_GeneralAssumptions!$D$72,DataSummary!$A$135:$B$137,2,FALSE)=1,IF(ISNUMBER(R14)=TRUE,Q33/((1+R30)*(1+R9))-R14-R13,Q12/((1+R30)*(1+R9))-R32-R13),"not an output")</f>
        <v>0.49407268936076787</v>
      </c>
      <c r="S33" s="122">
        <f>IF(VLOOKUP(InputDataA_GeneralAssumptions!$D$72,DataSummary!$A$135:$B$137,2,FALSE)=1,IF(ISNUMBER(S14)=TRUE,R33/((1+S30)*(1+S9))-S14-S13,R12/((1+S30)*(1+S9))-S32-S13),"not an output")</f>
        <v>0.48259079751716061</v>
      </c>
      <c r="T33" s="122">
        <f>IF(VLOOKUP(InputDataA_GeneralAssumptions!$D$72,DataSummary!$A$135:$B$137,2,FALSE)=1,IF(ISNUMBER(T14)=TRUE,S33/((1+T30)*(1+T9))-T14-T13,S12/((1+T30)*(1+T9))-T32-T13),"not an output")</f>
        <v>0.47137089118161762</v>
      </c>
      <c r="U33" s="122">
        <f>IF(VLOOKUP(InputDataA_GeneralAssumptions!$D$72,DataSummary!$A$135:$B$137,2,FALSE)=1,IF(ISNUMBER(U14)=TRUE,T33/((1+U30)*(1+U9))-U14-U13,T12/((1+U30)*(1+U9))-U32-U13),"not an output")</f>
        <v>0.46037342842884604</v>
      </c>
      <c r="V33" s="122">
        <f>IF(VLOOKUP(InputDataA_GeneralAssumptions!$D$72,DataSummary!$A$135:$B$137,2,FALSE)=1,IF(ISNUMBER(V14)=TRUE,U33/((1+V30)*(1+V9))-V14-V13,U12/((1+V30)*(1+V9))-V32-V13),"not an output")</f>
        <v>0.44961343493191036</v>
      </c>
      <c r="W33" s="122">
        <f>IF(VLOOKUP(InputDataA_GeneralAssumptions!$D$72,DataSummary!$A$135:$B$137,2,FALSE)=1,IF(ISNUMBER(W14)=TRUE,V33/((1+W30)*(1+W9))-W14-W13,V12/((1+W30)*(1+W9))-W32-W13),"not an output")</f>
        <v>0.43911150581419173</v>
      </c>
      <c r="X33" s="122">
        <f>IF(VLOOKUP(InputDataA_GeneralAssumptions!$D$72,DataSummary!$A$135:$B$137,2,FALSE)=1,IF(ISNUMBER(X14)=TRUE,W33/((1+X30)*(1+X9))-X14-X13,W12/((1+X30)*(1+X9))-X32-X13),"not an output")</f>
        <v>0.42887249371712505</v>
      </c>
      <c r="Y33" s="122">
        <f>IF(VLOOKUP(InputDataA_GeneralAssumptions!$D$72,DataSummary!$A$135:$B$137,2,FALSE)=1,IF(ISNUMBER(Y14)=TRUE,X33/((1+Y30)*(1+Y9))-Y14-Y13,X12/((1+Y30)*(1+Y9))-Y32-Y13),"not an output")</f>
        <v>0.41892776929871078</v>
      </c>
      <c r="Z33" s="122">
        <f>IF(VLOOKUP(InputDataA_GeneralAssumptions!$D$72,DataSummary!$A$135:$B$137,2,FALSE)=1,IF(ISNUMBER(Z14)=TRUE,Y33/((1+Z30)*(1+Z9))-Z14-Z13,Y12/((1+Z30)*(1+Z9))-Z32-Z13),"not an output")</f>
        <v>0.40920071563756016</v>
      </c>
      <c r="AA33" s="122">
        <f>IF(VLOOKUP(InputDataA_GeneralAssumptions!$D$72,DataSummary!$A$135:$B$137,2,FALSE)=1,IF(ISNUMBER(AA14)=TRUE,Z33/((1+AA30)*(1+AA9))-AA14-AA13,Z12/((1+AA30)*(1+AA9))-AA32-AA13),"not an output")</f>
        <v>0.3996585040091612</v>
      </c>
      <c r="AB33" s="122">
        <f>IF(VLOOKUP(InputDataA_GeneralAssumptions!$D$72,DataSummary!$A$135:$B$137,2,FALSE)=1,IF(ISNUMBER(AB14)=TRUE,AA33/((1+AB30)*(1+AB9))-AB14-AB13,AA12/((1+AB30)*(1+AB9))-AB32-AB13),"not an output")</f>
        <v>0.39025150253602842</v>
      </c>
      <c r="AC33" s="122">
        <f>IF(VLOOKUP(InputDataA_GeneralAssumptions!$D$72,DataSummary!$A$135:$B$137,2,FALSE)=1,IF(ISNUMBER(AC14)=TRUE,AB33/((1+AC30)*(1+AC9))-AC14-AC13,AB12/((1+AC30)*(1+AC9))-AC32-AC13),"not an output")</f>
        <v>0.38093332862117302</v>
      </c>
      <c r="AD33" s="122">
        <f>IF(VLOOKUP(InputDataA_GeneralAssumptions!$D$72,DataSummary!$A$135:$B$137,2,FALSE)=1,IF(ISNUMBER(AD14)=TRUE,AC33/((1+AD30)*(1+AD9))-AD14-AD13,AC12/((1+AD30)*(1+AD9))-AD32-AD13),"not an output")</f>
        <v>0.3717081593485011</v>
      </c>
      <c r="AE33" s="122">
        <f>IF(VLOOKUP(InputDataA_GeneralAssumptions!$D$72,DataSummary!$A$135:$B$137,2,FALSE)=1,IF(ISNUMBER(AE14)=TRUE,AD33/((1+AE30)*(1+AE9))-AE14-AE13,AD12/((1+AE30)*(1+AE9))-AE32-AE13),"not an output")</f>
        <v>0.36255677358800292</v>
      </c>
      <c r="AF33" s="122">
        <f>IF(VLOOKUP(InputDataA_GeneralAssumptions!$D$72,DataSummary!$A$135:$B$137,2,FALSE)=1,IF(ISNUMBER(AF14)=TRUE,AE33/((1+AF30)*(1+AF9))-AF14-AF13,AE12/((1+AF30)*(1+AF9))-AF32-AF13),"not an output")</f>
        <v>0.35350624827501675</v>
      </c>
      <c r="AG33" s="122">
        <f>IF(VLOOKUP(InputDataA_GeneralAssumptions!$D$72,DataSummary!$A$135:$B$137,2,FALSE)=1,IF(ISNUMBER(AG14)=TRUE,AF33/((1+AG30)*(1+AG9))-AG14-AG13,AF12/((1+AG30)*(1+AG9))-AG32-AG13),"not an output")</f>
        <v>0.34459807339803122</v>
      </c>
      <c r="AH33" s="122">
        <f>IF(VLOOKUP(InputDataA_GeneralAssumptions!$D$72,DataSummary!$A$135:$B$137,2,FALSE)=1,IF(ISNUMBER(AH14)=TRUE,AG33/((1+AH30)*(1+AH9))-AH14-AH13,AG12/((1+AH30)*(1+AH9))-AH32-AH13),"not an output")</f>
        <v>0.33585991846768914</v>
      </c>
      <c r="AI33" s="122" t="e">
        <f>IF(VLOOKUP(InputDataA_GeneralAssumptions!$D$72,DataSummary!$A$135:$B$137,2,FALSE)=1,IF(ISNUMBER(AI14)=TRUE,AH33/((1+AI30)*(1+AI9))-AI14-AI13,AH12/((1+AI30)*(1+AI9))-AI32-AI13),"not an output")</f>
        <v>#VALUE!</v>
      </c>
      <c r="AJ33" s="122" t="e">
        <f>IF(VLOOKUP(InputDataA_GeneralAssumptions!$D$72,DataSummary!$A$135:$B$137,2,FALSE)=1,IF(ISNUMBER(AJ14)=TRUE,AI33/((1+AJ30)*(1+AJ9))-AJ14-AJ13,AI12/((1+AJ30)*(1+AJ9))-AJ32-AJ13),"not an output")</f>
        <v>#VALUE!</v>
      </c>
      <c r="AK33" s="122" t="e">
        <f>IF(VLOOKUP(InputDataA_GeneralAssumptions!$D$72,DataSummary!$A$135:$B$137,2,FALSE)=1,IF(ISNUMBER(AK14)=TRUE,AJ33/((1+AK30)*(1+AK9))-AK14-AK13,AJ12/((1+AK30)*(1+AK9))-AK32-AK13),"not an output")</f>
        <v>#VALUE!</v>
      </c>
      <c r="AL33" s="122" t="e">
        <f>IF(VLOOKUP(InputDataA_GeneralAssumptions!$D$72,DataSummary!$A$135:$B$137,2,FALSE)=1,IF(ISNUMBER(AL14)=TRUE,AK33/((1+AL30)*(1+AL9))-AL14-AL13,AK12/((1+AL30)*(1+AL9))-AL32-AL13),"not an output")</f>
        <v>#VALUE!</v>
      </c>
      <c r="AM33" s="122" t="e">
        <f>IF(VLOOKUP(InputDataA_GeneralAssumptions!$D$72,DataSummary!$A$135:$B$137,2,FALSE)=1,IF(ISNUMBER(AM14)=TRUE,AL33/((1+AM30)*(1+AM9))-AM14-AM13,AL12/((1+AM30)*(1+AM9))-AM32-AM13),"not an output")</f>
        <v>#VALUE!</v>
      </c>
      <c r="AN33" s="122" t="e">
        <f>IF(VLOOKUP(InputDataA_GeneralAssumptions!$D$72,DataSummary!$A$135:$B$137,2,FALSE)=1,IF(ISNUMBER(AN14)=TRUE,AM33/((1+AN30)*(1+AN9))-AN14-AN13,AM12/((1+AN30)*(1+AN9))-AN32-AN13),"not an output")</f>
        <v>#VALUE!</v>
      </c>
      <c r="AO33" s="122" t="e">
        <f>IF(VLOOKUP(InputDataA_GeneralAssumptions!$D$72,DataSummary!$A$135:$B$137,2,FALSE)=1,IF(ISNUMBER(AO14)=TRUE,AN33/((1+AO30)*(1+AO9))-AO14-AO13,AN12/((1+AO30)*(1+AO9))-AO32-AO13),"not an output")</f>
        <v>#VALUE!</v>
      </c>
      <c r="AP33" s="122" t="e">
        <f>IF(VLOOKUP(InputDataA_GeneralAssumptions!$D$72,DataSummary!$A$135:$B$137,2,FALSE)=1,IF(ISNUMBER(AP14)=TRUE,AO33/((1+AP30)*(1+AP9))-AP14-AP13,AO12/((1+AP30)*(1+AP9))-AP32-AP13),"not an output")</f>
        <v>#VALUE!</v>
      </c>
      <c r="AQ33" s="122" t="e">
        <f>IF(VLOOKUP(InputDataA_GeneralAssumptions!$D$72,DataSummary!$A$135:$B$137,2,FALSE)=1,IF(ISNUMBER(AQ14)=TRUE,AP33/((1+AQ30)*(1+AQ9))-AQ14-AQ13,AP12/((1+AQ30)*(1+AQ9))-AQ32-AQ13),"not an output")</f>
        <v>#VALUE!</v>
      </c>
      <c r="AR33" s="122" t="e">
        <f>IF(VLOOKUP(InputDataA_GeneralAssumptions!$D$72,DataSummary!$A$135:$B$137,2,FALSE)=1,IF(ISNUMBER(AR14)=TRUE,AQ33/((1+AR30)*(1+AR9))-AR14-AR13,AQ12/((1+AR30)*(1+AR9))-AR32-AR13),"not an output")</f>
        <v>#VALUE!</v>
      </c>
      <c r="AS33" s="122" t="e">
        <f>IF(VLOOKUP(InputDataA_GeneralAssumptions!$D$72,DataSummary!$A$135:$B$137,2,FALSE)=1,IF(ISNUMBER(AS14)=TRUE,AR33/((1+AS30)*(1+AS9))-AS14-AS13,AR12/((1+AS30)*(1+AS9))-AS32-AS13),"not an output")</f>
        <v>#VALUE!</v>
      </c>
      <c r="AT33" s="122" t="e">
        <f>IF(VLOOKUP(InputDataA_GeneralAssumptions!$D$72,DataSummary!$A$135:$B$137,2,FALSE)=1,IF(ISNUMBER(AT14)=TRUE,AS33/((1+AT30)*(1+AT9))-AT14-AT13,AS12/((1+AT30)*(1+AT9))-AT32-AT13),"not an output")</f>
        <v>#VALUE!</v>
      </c>
      <c r="AU33" s="122" t="e">
        <f>IF(VLOOKUP(InputDataA_GeneralAssumptions!$D$72,DataSummary!$A$135:$B$137,2,FALSE)=1,IF(ISNUMBER(AU14)=TRUE,AT33/((1+AU30)*(1+AU9))-AU14-AU13,AT12/((1+AU30)*(1+AU9))-AU32-AU13),"not an output")</f>
        <v>#VALUE!</v>
      </c>
      <c r="AV33" s="122" t="e">
        <f>IF(VLOOKUP(InputDataA_GeneralAssumptions!$D$72,DataSummary!$A$135:$B$137,2,FALSE)=1,IF(ISNUMBER(AV14)=TRUE,AU33/((1+AV30)*(1+AV9))-AV14-AV13,AU12/((1+AV30)*(1+AV9))-AV32-AV13),"not an output")</f>
        <v>#VALUE!</v>
      </c>
      <c r="AW33" s="122" t="e">
        <f>IF(VLOOKUP(InputDataA_GeneralAssumptions!$D$72,DataSummary!$A$135:$B$137,2,FALSE)=1,IF(ISNUMBER(AW14)=TRUE,AV33/((1+AW30)*(1+AW9))-AW14-AW13,AV12/((1+AW30)*(1+AW9))-AW32-AW13),"not an output")</f>
        <v>#VALUE!</v>
      </c>
      <c r="AX33" s="122" t="e">
        <f>IF(VLOOKUP(InputDataA_GeneralAssumptions!$D$72,DataSummary!$A$135:$B$137,2,FALSE)=1,IF(ISNUMBER(AX14)=TRUE,AW33/((1+AX30)*(1+AX9))-AX14-AX13,AW12/((1+AX30)*(1+AX9))-AX32-AX13),"not an output")</f>
        <v>#VALUE!</v>
      </c>
      <c r="AY33" s="122" t="e">
        <f>IF(VLOOKUP(InputDataA_GeneralAssumptions!$D$72,DataSummary!$A$135:$B$137,2,FALSE)=1,IF(ISNUMBER(AY14)=TRUE,AX33/((1+AY30)*(1+AY9))-AY14-AY13,AX12/((1+AY30)*(1+AY9))-AY32-AY13),"not an output")</f>
        <v>#VALUE!</v>
      </c>
      <c r="AZ33" s="122" t="e">
        <f>IF(VLOOKUP(InputDataA_GeneralAssumptions!$D$72,DataSummary!$A$135:$B$137,2,FALSE)=1,IF(ISNUMBER(AZ14)=TRUE,AY33/((1+AZ30)*(1+AZ9))-AZ14-AZ13,AY12/((1+AZ30)*(1+AZ9))-AZ32-AZ13),"not an output")</f>
        <v>#VALUE!</v>
      </c>
      <c r="BA33" s="122" t="e">
        <f>IF(VLOOKUP(InputDataA_GeneralAssumptions!$D$72,DataSummary!$A$135:$B$137,2,FALSE)=1,IF(ISNUMBER(BA14)=TRUE,AZ33/((1+BA30)*(1+BA9))-BA14-BA13,AZ12/((1+BA30)*(1+BA9))-BA32-BA13),"not an output")</f>
        <v>#VALUE!</v>
      </c>
      <c r="BB33" s="122" t="e">
        <f>IF(VLOOKUP(InputDataA_GeneralAssumptions!$D$72,DataSummary!$A$135:$B$137,2,FALSE)=1,IF(ISNUMBER(BB14)=TRUE,BA33/((1+BB30)*(1+BB9))-BB14-BB13,BA12/((1+BB30)*(1+BB9))-BB32-BB13),"not an output")</f>
        <v>#VALUE!</v>
      </c>
      <c r="BC33" s="122" t="e">
        <f>IF(VLOOKUP(InputDataA_GeneralAssumptions!$D$72,DataSummary!$A$135:$B$137,2,FALSE)=1,IF(ISNUMBER(BC14)=TRUE,BB33/((1+BC30)*(1+BC9))-BC14-BC13,BB12/((1+BC30)*(1+BC9))-BC32-BC13),"not an output")</f>
        <v>#VALUE!</v>
      </c>
      <c r="BD33" s="122" t="e">
        <f>IF(VLOOKUP(InputDataA_GeneralAssumptions!$D$72,DataSummary!$A$135:$B$137,2,FALSE)=1,IF(ISNUMBER(BD14)=TRUE,BC33/((1+BD30)*(1+BD9))-BD14-BD13,BC12/((1+BD30)*(1+BD9))-BD32-BD13),"not an output")</f>
        <v>#VALUE!</v>
      </c>
      <c r="BE33" s="122" t="e">
        <f>IF(VLOOKUP(InputDataA_GeneralAssumptions!$D$72,DataSummary!$A$135:$B$137,2,FALSE)=1,IF(ISNUMBER(BE14)=TRUE,BD33/((1+BE30)*(1+BE9))-BE14-BE13,BD12/((1+BE30)*(1+BE9))-BE32-BE13),"not an output")</f>
        <v>#VALUE!</v>
      </c>
      <c r="BF33" s="122" t="e">
        <f>IF(VLOOKUP(InputDataA_GeneralAssumptions!$D$72,DataSummary!$A$135:$B$137,2,FALSE)=1,IF(ISNUMBER(BF14)=TRUE,BE33/((1+BF30)*(1+BF9))-BF14-BF13,BE12/((1+BF30)*(1+BF9))-BF32-BF13),"not an output")</f>
        <v>#VALUE!</v>
      </c>
      <c r="BG33" s="122" t="e">
        <f>IF(VLOOKUP(InputDataA_GeneralAssumptions!$D$72,DataSummary!$A$135:$B$137,2,FALSE)=1,IF(ISNUMBER(BG14)=TRUE,BF33/((1+BG30)*(1+BG9))-BG14-BG13,BF12/((1+BG30)*(1+BG9))-BG32-BG13),"not an output")</f>
        <v>#VALUE!</v>
      </c>
      <c r="BH33" s="122" t="e">
        <f>IF(VLOOKUP(InputDataA_GeneralAssumptions!$D$72,DataSummary!$A$135:$B$137,2,FALSE)=1,IF(ISNUMBER(BH14)=TRUE,BG33/((1+BH30)*(1+BH9))-BH14-BH13,BG12/((1+BH30)*(1+BH9))-BH32-BH13),"not an output")</f>
        <v>#VALUE!</v>
      </c>
      <c r="BI33" s="122" t="e">
        <f>IF(VLOOKUP(InputDataA_GeneralAssumptions!$D$72,DataSummary!$A$135:$B$137,2,FALSE)=1,IF(ISNUMBER(BI14)=TRUE,BH33/((1+BI30)*(1+BI9))-BI14-BI13,BH12/((1+BI30)*(1+BI9))-BI32-BI13),"not an output")</f>
        <v>#VALUE!</v>
      </c>
      <c r="BJ33" s="122" t="e">
        <f>IF(VLOOKUP(InputDataA_GeneralAssumptions!$D$72,DataSummary!$A$135:$B$137,2,FALSE)=1,IF(ISNUMBER(BJ14)=TRUE,BI33/((1+BJ30)*(1+BJ9))-BJ14-BJ13,BI12/((1+BJ30)*(1+BJ9))-BJ32-BJ13),"not an output")</f>
        <v>#VALUE!</v>
      </c>
      <c r="BK33" s="122" t="e">
        <f>IF(VLOOKUP(InputDataA_GeneralAssumptions!$D$72,DataSummary!$A$135:$B$137,2,FALSE)=1,IF(ISNUMBER(BK14)=TRUE,BJ33/((1+BK30)*(1+BK9))-BK14-BK13,BJ12/((1+BK30)*(1+BK9))-BK32-BK13),"not an output")</f>
        <v>#VALUE!</v>
      </c>
      <c r="BL33" s="122" t="e">
        <f>IF(VLOOKUP(InputDataA_GeneralAssumptions!$D$72,DataSummary!$A$135:$B$137,2,FALSE)=1,IF(ISNUMBER(BL14)=TRUE,BK33/((1+BL30)*(1+BL9))-BL14-BL13,BK12/((1+BL30)*(1+BL9))-BL32-BL13),"not an output")</f>
        <v>#VALUE!</v>
      </c>
      <c r="BM33" s="122" t="e">
        <f>IF(VLOOKUP(InputDataA_GeneralAssumptions!$D$72,DataSummary!$A$135:$B$137,2,FALSE)=1,IF(ISNUMBER(BM14)=TRUE,BL33/((1+BM30)*(1+BM9))-BM14-BM13,BL12/((1+BM30)*(1+BM9))-BM32-BM13),"not an output")</f>
        <v>#VALUE!</v>
      </c>
      <c r="BN33" s="122" t="e">
        <f>IF(VLOOKUP(InputDataA_GeneralAssumptions!$D$72,DataSummary!$A$135:$B$137,2,FALSE)=1,IF(ISNUMBER(BN14)=TRUE,BM33/((1+BN30)*(1+BN9))-BN14-BN13,BM12/((1+BN30)*(1+BN9))-BN32-BN13),"not an output")</f>
        <v>#VALUE!</v>
      </c>
      <c r="BO33" s="122" t="e">
        <f>IF(VLOOKUP(InputDataA_GeneralAssumptions!$D$72,DataSummary!$A$135:$B$137,2,FALSE)=1,IF(ISNUMBER(BO14)=TRUE,BN33/((1+BO30)*(1+BO9))-BO14-BO13,BN12/((1+BO30)*(1+BO9))-BO32-BO13),"not an output")</f>
        <v>#VALUE!</v>
      </c>
      <c r="BP33" s="122" t="e">
        <f>IF(VLOOKUP(InputDataA_GeneralAssumptions!$D$72,DataSummary!$A$135:$B$137,2,FALSE)=1,IF(ISNUMBER(BP14)=TRUE,BO33/((1+BP30)*(1+BP9))-BP14-BP13,BO12/((1+BP30)*(1+BP9))-BP32-BP13),"not an output")</f>
        <v>#VALUE!</v>
      </c>
      <c r="BQ33" s="122" t="e">
        <f>IF(VLOOKUP(InputDataA_GeneralAssumptions!$D$72,DataSummary!$A$135:$B$137,2,FALSE)=1,IF(ISNUMBER(BQ14)=TRUE,BP33/((1+BQ30)*(1+BQ9))-BQ14-BQ13,BP12/((1+BQ30)*(1+BQ9))-BQ32-BQ13),"not an output")</f>
        <v>#VALUE!</v>
      </c>
      <c r="BR33" s="122" t="e">
        <f>IF(VLOOKUP(InputDataA_GeneralAssumptions!$D$72,DataSummary!$A$135:$B$137,2,FALSE)=1,IF(ISNUMBER(BR14)=TRUE,BQ33/((1+BR30)*(1+BR9))-BR14-BR13,BQ12/((1+BR30)*(1+BR9))-BR32-BR13),"not an output")</f>
        <v>#VALUE!</v>
      </c>
      <c r="BS33" s="122" t="e">
        <f>IF(VLOOKUP(InputDataA_GeneralAssumptions!$D$72,DataSummary!$A$135:$B$137,2,FALSE)=1,IF(ISNUMBER(BS14)=TRUE,BR33/((1+BS30)*(1+BS9))-BS14-BS13,BR12/((1+BS30)*(1+BS9))-BS32-BS13),"not an output")</f>
        <v>#VALUE!</v>
      </c>
    </row>
    <row r="34" spans="1:71">
      <c r="A34"/>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c r="BJ34" s="379"/>
      <c r="BK34" s="379"/>
      <c r="BL34" s="379"/>
      <c r="BM34" s="379"/>
      <c r="BN34" s="379"/>
      <c r="BO34" s="379"/>
      <c r="BP34" s="379"/>
      <c r="BQ34" s="379"/>
      <c r="BR34" s="379"/>
      <c r="BS34" s="379"/>
    </row>
    <row r="35" spans="1:71" s="9" customFormat="1">
      <c r="A35" s="60"/>
      <c r="C35" s="57" t="s">
        <v>496</v>
      </c>
      <c r="D35" s="16"/>
      <c r="E35" s="381"/>
      <c r="F35" s="381">
        <f>F30-F46</f>
        <v>-5.8668257998190955E-5</v>
      </c>
      <c r="G35" s="381">
        <f t="shared" ref="G35:S35" si="251">G30-G46</f>
        <v>-5.624188459003171E-5</v>
      </c>
      <c r="H35" s="381">
        <f t="shared" si="251"/>
        <v>-5.402658175989155E-5</v>
      </c>
      <c r="I35" s="381">
        <f t="shared" si="251"/>
        <v>-5.1908169198398163E-5</v>
      </c>
      <c r="J35" s="381">
        <f t="shared" si="251"/>
        <v>-5.0629252176115878E-5</v>
      </c>
      <c r="K35" s="381">
        <f t="shared" si="251"/>
        <v>-4.8931427026478735E-5</v>
      </c>
      <c r="L35" s="381">
        <f t="shared" si="251"/>
        <v>-4.7309170415548579E-5</v>
      </c>
      <c r="M35" s="381">
        <f t="shared" si="251"/>
        <v>-4.5872532760827395E-5</v>
      </c>
      <c r="N35" s="381">
        <f t="shared" si="251"/>
        <v>-4.4589051822400798E-5</v>
      </c>
      <c r="O35" s="381">
        <f t="shared" si="251"/>
        <v>-4.3977942217600548E-5</v>
      </c>
      <c r="P35" s="381">
        <f t="shared" si="251"/>
        <v>-4.2706208039478E-5</v>
      </c>
      <c r="Q35" s="381">
        <f t="shared" si="251"/>
        <v>-4.1764365470885016E-5</v>
      </c>
      <c r="R35" s="381">
        <f t="shared" si="251"/>
        <v>-4.1339714783331094E-5</v>
      </c>
      <c r="S35" s="381">
        <f t="shared" si="251"/>
        <v>-4.1272063510063711E-5</v>
      </c>
      <c r="T35" s="381"/>
      <c r="U35" s="381"/>
      <c r="V35" s="381"/>
      <c r="W35" s="381"/>
      <c r="X35" s="381"/>
      <c r="Y35" s="381"/>
      <c r="Z35" s="381"/>
      <c r="AA35" s="381"/>
      <c r="AB35" s="381"/>
      <c r="AC35" s="381"/>
      <c r="AD35" s="381"/>
      <c r="AE35" s="381"/>
      <c r="AF35" s="381"/>
      <c r="AG35" s="381"/>
      <c r="AH35" s="381"/>
      <c r="AI35" s="381"/>
      <c r="AJ35" s="381"/>
      <c r="AK35" s="381"/>
      <c r="AL35" s="381"/>
      <c r="AM35" s="381"/>
      <c r="AN35" s="381"/>
      <c r="AO35" s="381"/>
      <c r="AP35" s="381"/>
      <c r="AQ35" s="381"/>
      <c r="AR35" s="381"/>
      <c r="AS35" s="381"/>
      <c r="AT35" s="381"/>
      <c r="AU35" s="381"/>
      <c r="AV35" s="381"/>
      <c r="AW35" s="381"/>
      <c r="AX35" s="381"/>
      <c r="AY35" s="381"/>
      <c r="AZ35" s="381"/>
      <c r="BA35" s="381"/>
      <c r="BB35" s="381"/>
      <c r="BC35" s="381"/>
      <c r="BD35" s="381"/>
      <c r="BE35" s="381"/>
      <c r="BF35" s="381"/>
      <c r="BG35" s="381"/>
      <c r="BH35" s="381"/>
      <c r="BI35" s="381"/>
      <c r="BJ35" s="381"/>
      <c r="BK35" s="381"/>
      <c r="BL35" s="381"/>
      <c r="BM35" s="381"/>
      <c r="BN35" s="381"/>
      <c r="BO35" s="381"/>
      <c r="BP35" s="381"/>
      <c r="BQ35" s="381"/>
      <c r="BR35" s="381"/>
      <c r="BS35" s="381"/>
    </row>
    <row r="36" spans="1:71">
      <c r="A36" s="60"/>
      <c r="C36" s="52" t="s">
        <v>515</v>
      </c>
      <c r="D36" s="54"/>
      <c r="E36" s="375"/>
      <c r="F36" s="375">
        <f t="shared" ref="F36:AK36" si="252">F45/(F21+F16)</f>
        <v>9.2252961167170772E-2</v>
      </c>
      <c r="G36" s="375">
        <f t="shared" si="252"/>
        <v>9.1893713074525249E-2</v>
      </c>
      <c r="H36" s="375">
        <f t="shared" si="252"/>
        <v>9.1553007890593785E-2</v>
      </c>
      <c r="I36" s="375">
        <f t="shared" si="252"/>
        <v>9.1495584094121299E-2</v>
      </c>
      <c r="J36" s="375">
        <f t="shared" si="252"/>
        <v>8.9996498349004528E-2</v>
      </c>
      <c r="K36" s="375">
        <f t="shared" si="252"/>
        <v>8.9696389505548868E-2</v>
      </c>
      <c r="L36" s="375">
        <f t="shared" si="252"/>
        <v>8.9536794827765345E-2</v>
      </c>
      <c r="M36" s="375">
        <f t="shared" si="252"/>
        <v>8.925668168711573E-2</v>
      </c>
      <c r="N36" s="375">
        <f t="shared" si="252"/>
        <v>8.8856102182562929E-2</v>
      </c>
      <c r="O36" s="375">
        <f t="shared" si="252"/>
        <v>8.7322728783694514E-2</v>
      </c>
      <c r="P36" s="375">
        <f t="shared" si="252"/>
        <v>8.7181002103832325E-2</v>
      </c>
      <c r="Q36" s="375">
        <f t="shared" si="252"/>
        <v>8.6545172671363538E-2</v>
      </c>
      <c r="R36" s="375">
        <f t="shared" si="252"/>
        <v>8.5048653976353528E-2</v>
      </c>
      <c r="S36" s="375">
        <f t="shared" si="252"/>
        <v>8.3066438532681794E-2</v>
      </c>
      <c r="T36" s="375">
        <f t="shared" si="252"/>
        <v>8.0966709113178881E-2</v>
      </c>
      <c r="U36" s="375">
        <f t="shared" si="252"/>
        <v>7.935434866180377E-2</v>
      </c>
      <c r="V36" s="375">
        <f t="shared" si="252"/>
        <v>7.7380125679173975E-2</v>
      </c>
      <c r="W36" s="375">
        <f t="shared" si="252"/>
        <v>7.4925097687057685E-2</v>
      </c>
      <c r="X36" s="375">
        <f t="shared" si="252"/>
        <v>7.2225283468854221E-2</v>
      </c>
      <c r="Y36" s="375">
        <f t="shared" si="252"/>
        <v>6.880210651459627E-2</v>
      </c>
      <c r="Z36" s="375">
        <f t="shared" si="252"/>
        <v>6.6543153036288979E-2</v>
      </c>
      <c r="AA36" s="375">
        <f t="shared" si="252"/>
        <v>6.4744100266074744E-2</v>
      </c>
      <c r="AB36" s="375">
        <f t="shared" si="252"/>
        <v>6.3761736429952434E-2</v>
      </c>
      <c r="AC36" s="375">
        <f t="shared" si="252"/>
        <v>6.3602278896984679E-2</v>
      </c>
      <c r="AD36" s="375">
        <f t="shared" si="252"/>
        <v>6.3337675668077034E-2</v>
      </c>
      <c r="AE36" s="375">
        <f t="shared" si="252"/>
        <v>6.3432270376267155E-2</v>
      </c>
      <c r="AF36" s="375">
        <f t="shared" si="252"/>
        <v>6.2957747149393353E-2</v>
      </c>
      <c r="AG36" s="375">
        <f t="shared" si="252"/>
        <v>6.155957246182673E-2</v>
      </c>
      <c r="AH36" s="375">
        <f t="shared" si="252"/>
        <v>5.9460989343760241E-2</v>
      </c>
      <c r="AI36" s="375" t="e">
        <f t="shared" si="252"/>
        <v>#VALUE!</v>
      </c>
      <c r="AJ36" s="375" t="e">
        <f t="shared" si="252"/>
        <v>#VALUE!</v>
      </c>
      <c r="AK36" s="375" t="e">
        <f t="shared" si="252"/>
        <v>#VALUE!</v>
      </c>
      <c r="AL36" s="375" t="e">
        <f t="shared" ref="AL36:BS36" si="253">AL45/(AL21+AL16)</f>
        <v>#VALUE!</v>
      </c>
      <c r="AM36" s="375" t="e">
        <f t="shared" si="253"/>
        <v>#VALUE!</v>
      </c>
      <c r="AN36" s="375" t="e">
        <f t="shared" si="253"/>
        <v>#VALUE!</v>
      </c>
      <c r="AO36" s="375" t="e">
        <f t="shared" si="253"/>
        <v>#VALUE!</v>
      </c>
      <c r="AP36" s="375" t="e">
        <f t="shared" si="253"/>
        <v>#VALUE!</v>
      </c>
      <c r="AQ36" s="375" t="e">
        <f t="shared" si="253"/>
        <v>#VALUE!</v>
      </c>
      <c r="AR36" s="375" t="e">
        <f t="shared" si="253"/>
        <v>#VALUE!</v>
      </c>
      <c r="AS36" s="375" t="e">
        <f t="shared" si="253"/>
        <v>#VALUE!</v>
      </c>
      <c r="AT36" s="375" t="e">
        <f t="shared" si="253"/>
        <v>#VALUE!</v>
      </c>
      <c r="AU36" s="375" t="e">
        <f t="shared" si="253"/>
        <v>#VALUE!</v>
      </c>
      <c r="AV36" s="375" t="e">
        <f t="shared" si="253"/>
        <v>#VALUE!</v>
      </c>
      <c r="AW36" s="375" t="e">
        <f t="shared" si="253"/>
        <v>#VALUE!</v>
      </c>
      <c r="AX36" s="375" t="e">
        <f t="shared" si="253"/>
        <v>#VALUE!</v>
      </c>
      <c r="AY36" s="375" t="e">
        <f t="shared" si="253"/>
        <v>#VALUE!</v>
      </c>
      <c r="AZ36" s="375" t="e">
        <f t="shared" si="253"/>
        <v>#VALUE!</v>
      </c>
      <c r="BA36" s="375" t="e">
        <f t="shared" si="253"/>
        <v>#VALUE!</v>
      </c>
      <c r="BB36" s="375" t="e">
        <f t="shared" si="253"/>
        <v>#VALUE!</v>
      </c>
      <c r="BC36" s="375" t="e">
        <f t="shared" si="253"/>
        <v>#VALUE!</v>
      </c>
      <c r="BD36" s="375" t="e">
        <f t="shared" si="253"/>
        <v>#VALUE!</v>
      </c>
      <c r="BE36" s="375" t="e">
        <f t="shared" si="253"/>
        <v>#VALUE!</v>
      </c>
      <c r="BF36" s="375" t="e">
        <f t="shared" si="253"/>
        <v>#VALUE!</v>
      </c>
      <c r="BG36" s="375" t="e">
        <f t="shared" si="253"/>
        <v>#VALUE!</v>
      </c>
      <c r="BH36" s="375" t="e">
        <f t="shared" si="253"/>
        <v>#VALUE!</v>
      </c>
      <c r="BI36" s="375" t="e">
        <f t="shared" si="253"/>
        <v>#VALUE!</v>
      </c>
      <c r="BJ36" s="375" t="e">
        <f t="shared" si="253"/>
        <v>#VALUE!</v>
      </c>
      <c r="BK36" s="375" t="e">
        <f t="shared" si="253"/>
        <v>#VALUE!</v>
      </c>
      <c r="BL36" s="375" t="e">
        <f t="shared" si="253"/>
        <v>#VALUE!</v>
      </c>
      <c r="BM36" s="375" t="e">
        <f t="shared" si="253"/>
        <v>#VALUE!</v>
      </c>
      <c r="BN36" s="375" t="e">
        <f t="shared" si="253"/>
        <v>#VALUE!</v>
      </c>
      <c r="BO36" s="375" t="e">
        <f t="shared" si="253"/>
        <v>#VALUE!</v>
      </c>
      <c r="BP36" s="375" t="e">
        <f t="shared" si="253"/>
        <v>#VALUE!</v>
      </c>
      <c r="BQ36" s="375" t="e">
        <f t="shared" si="253"/>
        <v>#VALUE!</v>
      </c>
      <c r="BR36" s="375" t="e">
        <f t="shared" si="253"/>
        <v>#VALUE!</v>
      </c>
      <c r="BS36" s="375" t="e">
        <f t="shared" si="253"/>
        <v>#VALUE!</v>
      </c>
    </row>
    <row r="37" spans="1:71">
      <c r="A37" s="60"/>
      <c r="C37" s="53" t="s">
        <v>548</v>
      </c>
      <c r="D37" s="87"/>
      <c r="E37" s="122"/>
      <c r="F37" s="122">
        <f t="shared" ref="F37:AL37" si="254">1/F36</f>
        <v>10.839760451568692</v>
      </c>
      <c r="G37" s="122">
        <f t="shared" si="254"/>
        <v>10.88213727079464</v>
      </c>
      <c r="H37" s="122">
        <f t="shared" si="254"/>
        <v>10.922634035082758</v>
      </c>
      <c r="I37" s="122">
        <f t="shared" si="254"/>
        <v>10.929489219625095</v>
      </c>
      <c r="J37" s="122">
        <f t="shared" si="254"/>
        <v>11.111543430523497</v>
      </c>
      <c r="K37" s="122">
        <f t="shared" si="254"/>
        <v>11.148720762479934</v>
      </c>
      <c r="L37" s="122">
        <f t="shared" si="254"/>
        <v>11.168592777121615</v>
      </c>
      <c r="M37" s="122">
        <f t="shared" si="254"/>
        <v>11.203643033755654</v>
      </c>
      <c r="N37" s="122">
        <f t="shared" si="254"/>
        <v>11.254151098653971</v>
      </c>
      <c r="O37" s="122">
        <f t="shared" si="254"/>
        <v>11.451772223896956</v>
      </c>
      <c r="P37" s="122">
        <f t="shared" si="254"/>
        <v>11.470388913504376</v>
      </c>
      <c r="Q37" s="122">
        <f t="shared" si="254"/>
        <v>11.554659481670715</v>
      </c>
      <c r="R37" s="122">
        <f t="shared" si="254"/>
        <v>11.757975620378833</v>
      </c>
      <c r="S37" s="122">
        <f t="shared" si="254"/>
        <v>12.038556337124751</v>
      </c>
      <c r="T37" s="122">
        <f t="shared" si="254"/>
        <v>12.350755155457231</v>
      </c>
      <c r="U37" s="122">
        <f t="shared" si="254"/>
        <v>12.601703836822463</v>
      </c>
      <c r="V37" s="122">
        <f t="shared" si="254"/>
        <v>12.923214988640671</v>
      </c>
      <c r="W37" s="122">
        <f t="shared" si="254"/>
        <v>13.34666261199599</v>
      </c>
      <c r="X37" s="122">
        <f t="shared" si="254"/>
        <v>13.84556698114215</v>
      </c>
      <c r="Y37" s="122">
        <f t="shared" si="254"/>
        <v>14.534438706289485</v>
      </c>
      <c r="Z37" s="122">
        <f t="shared" si="254"/>
        <v>15.027842150110544</v>
      </c>
      <c r="AA37" s="122">
        <f t="shared" si="254"/>
        <v>15.445422762697499</v>
      </c>
      <c r="AB37" s="122">
        <f t="shared" si="254"/>
        <v>15.683387184704154</v>
      </c>
      <c r="AC37" s="122">
        <f t="shared" si="254"/>
        <v>15.722707068714939</v>
      </c>
      <c r="AD37" s="122">
        <f t="shared" si="254"/>
        <v>15.788391181901426</v>
      </c>
      <c r="AE37" s="122">
        <f t="shared" si="254"/>
        <v>15.764846411269943</v>
      </c>
      <c r="AF37" s="122">
        <f t="shared" si="254"/>
        <v>15.883668734636986</v>
      </c>
      <c r="AG37" s="122">
        <f t="shared" si="254"/>
        <v>16.244427308524649</v>
      </c>
      <c r="AH37" s="122">
        <f t="shared" si="254"/>
        <v>16.817749099644583</v>
      </c>
      <c r="AI37" s="122" t="e">
        <f t="shared" si="254"/>
        <v>#VALUE!</v>
      </c>
      <c r="AJ37" s="122" t="e">
        <f t="shared" si="254"/>
        <v>#VALUE!</v>
      </c>
      <c r="AK37" s="122" t="e">
        <f t="shared" si="254"/>
        <v>#VALUE!</v>
      </c>
      <c r="AL37" s="122" t="e">
        <f t="shared" si="254"/>
        <v>#VALUE!</v>
      </c>
      <c r="AM37" s="122" t="e">
        <f t="shared" ref="AM37:BS37" si="255">1/AM36</f>
        <v>#VALUE!</v>
      </c>
      <c r="AN37" s="122" t="e">
        <f t="shared" si="255"/>
        <v>#VALUE!</v>
      </c>
      <c r="AO37" s="122" t="e">
        <f t="shared" si="255"/>
        <v>#VALUE!</v>
      </c>
      <c r="AP37" s="122" t="e">
        <f t="shared" si="255"/>
        <v>#VALUE!</v>
      </c>
      <c r="AQ37" s="122" t="e">
        <f t="shared" si="255"/>
        <v>#VALUE!</v>
      </c>
      <c r="AR37" s="122" t="e">
        <f t="shared" si="255"/>
        <v>#VALUE!</v>
      </c>
      <c r="AS37" s="122" t="e">
        <f t="shared" si="255"/>
        <v>#VALUE!</v>
      </c>
      <c r="AT37" s="122" t="e">
        <f t="shared" si="255"/>
        <v>#VALUE!</v>
      </c>
      <c r="AU37" s="122" t="e">
        <f t="shared" si="255"/>
        <v>#VALUE!</v>
      </c>
      <c r="AV37" s="122" t="e">
        <f t="shared" si="255"/>
        <v>#VALUE!</v>
      </c>
      <c r="AW37" s="122" t="e">
        <f t="shared" si="255"/>
        <v>#VALUE!</v>
      </c>
      <c r="AX37" s="122" t="e">
        <f t="shared" si="255"/>
        <v>#VALUE!</v>
      </c>
      <c r="AY37" s="122" t="e">
        <f t="shared" si="255"/>
        <v>#VALUE!</v>
      </c>
      <c r="AZ37" s="122" t="e">
        <f t="shared" si="255"/>
        <v>#VALUE!</v>
      </c>
      <c r="BA37" s="122" t="e">
        <f t="shared" si="255"/>
        <v>#VALUE!</v>
      </c>
      <c r="BB37" s="122" t="e">
        <f t="shared" si="255"/>
        <v>#VALUE!</v>
      </c>
      <c r="BC37" s="122" t="e">
        <f t="shared" si="255"/>
        <v>#VALUE!</v>
      </c>
      <c r="BD37" s="122" t="e">
        <f t="shared" si="255"/>
        <v>#VALUE!</v>
      </c>
      <c r="BE37" s="122" t="e">
        <f t="shared" si="255"/>
        <v>#VALUE!</v>
      </c>
      <c r="BF37" s="122" t="e">
        <f t="shared" si="255"/>
        <v>#VALUE!</v>
      </c>
      <c r="BG37" s="122" t="e">
        <f t="shared" si="255"/>
        <v>#VALUE!</v>
      </c>
      <c r="BH37" s="122" t="e">
        <f t="shared" si="255"/>
        <v>#VALUE!</v>
      </c>
      <c r="BI37" s="122" t="e">
        <f t="shared" si="255"/>
        <v>#VALUE!</v>
      </c>
      <c r="BJ37" s="122" t="e">
        <f t="shared" si="255"/>
        <v>#VALUE!</v>
      </c>
      <c r="BK37" s="122" t="e">
        <f t="shared" si="255"/>
        <v>#VALUE!</v>
      </c>
      <c r="BL37" s="122" t="e">
        <f t="shared" si="255"/>
        <v>#VALUE!</v>
      </c>
      <c r="BM37" s="122" t="e">
        <f t="shared" si="255"/>
        <v>#VALUE!</v>
      </c>
      <c r="BN37" s="122" t="e">
        <f t="shared" si="255"/>
        <v>#VALUE!</v>
      </c>
      <c r="BO37" s="122" t="e">
        <f t="shared" si="255"/>
        <v>#VALUE!</v>
      </c>
      <c r="BP37" s="122" t="e">
        <f t="shared" si="255"/>
        <v>#VALUE!</v>
      </c>
      <c r="BQ37" s="122" t="e">
        <f t="shared" si="255"/>
        <v>#VALUE!</v>
      </c>
      <c r="BR37" s="122" t="e">
        <f t="shared" si="255"/>
        <v>#VALUE!</v>
      </c>
      <c r="BS37" s="122" t="e">
        <f t="shared" si="255"/>
        <v>#VALUE!</v>
      </c>
    </row>
    <row r="38" spans="1:71" s="336" customFormat="1">
      <c r="A38" s="332"/>
      <c r="C38" s="205" t="s">
        <v>785</v>
      </c>
      <c r="D38" s="352" t="s">
        <v>789</v>
      </c>
      <c r="E38" s="122">
        <f>$B$1/E24</f>
        <v>0.25390014460021765</v>
      </c>
      <c r="F38" s="122">
        <f t="shared" ref="F38:AL38" si="256">$B$1/F24</f>
        <v>0.25020918952624899</v>
      </c>
      <c r="G38" s="122">
        <f t="shared" si="256"/>
        <v>0.24672561622526584</v>
      </c>
      <c r="H38" s="122">
        <f t="shared" si="256"/>
        <v>0.24343374574857013</v>
      </c>
      <c r="I38" s="122">
        <f t="shared" si="256"/>
        <v>0.24032798244096015</v>
      </c>
      <c r="J38" s="122">
        <f t="shared" si="256"/>
        <v>0.23734854390838842</v>
      </c>
      <c r="K38" s="122">
        <f t="shared" si="256"/>
        <v>0.23452399092791062</v>
      </c>
      <c r="L38" s="122">
        <f t="shared" si="256"/>
        <v>0.23184752998033914</v>
      </c>
      <c r="M38" s="122">
        <f t="shared" si="256"/>
        <v>0.22930500478438998</v>
      </c>
      <c r="N38" s="122">
        <f t="shared" si="256"/>
        <v>0.22688351114223032</v>
      </c>
      <c r="O38" s="122">
        <f t="shared" si="256"/>
        <v>0.22454082571036152</v>
      </c>
      <c r="P38" s="122">
        <f t="shared" si="256"/>
        <v>0.22231327534981457</v>
      </c>
      <c r="Q38" s="122">
        <f t="shared" si="256"/>
        <v>0.22017874367735291</v>
      </c>
      <c r="R38" s="122">
        <f t="shared" si="256"/>
        <v>0.21810615561227761</v>
      </c>
      <c r="S38" s="122">
        <f t="shared" si="256"/>
        <v>0.21607766227648134</v>
      </c>
      <c r="T38" s="122">
        <f t="shared" si="256"/>
        <v>0.21408731094522704</v>
      </c>
      <c r="U38" s="122">
        <f t="shared" si="256"/>
        <v>0.212146778909552</v>
      </c>
      <c r="V38" s="122">
        <f t="shared" si="256"/>
        <v>0.21024294280227718</v>
      </c>
      <c r="W38" s="122">
        <f t="shared" si="256"/>
        <v>0.20836030687165552</v>
      </c>
      <c r="X38" s="122">
        <f t="shared" si="256"/>
        <v>0.20649102769911659</v>
      </c>
      <c r="Y38" s="122">
        <f t="shared" si="256"/>
        <v>0.20461468321501144</v>
      </c>
      <c r="Z38" s="122">
        <f t="shared" si="256"/>
        <v>0.20276370346810527</v>
      </c>
      <c r="AA38" s="122">
        <f t="shared" si="256"/>
        <v>0.20094918601640954</v>
      </c>
      <c r="AB38" s="122">
        <f t="shared" si="256"/>
        <v>0.19919097260963081</v>
      </c>
      <c r="AC38" s="122">
        <f t="shared" si="256"/>
        <v>0.19750766793277014</v>
      </c>
      <c r="AD38" s="122">
        <f t="shared" si="256"/>
        <v>0.19589218690078825</v>
      </c>
      <c r="AE38" s="122">
        <f t="shared" si="256"/>
        <v>0.19435006491530943</v>
      </c>
      <c r="AF38" s="122">
        <f t="shared" si="256"/>
        <v>0.19286244909232853</v>
      </c>
      <c r="AG38" s="122">
        <f t="shared" si="256"/>
        <v>0.19140262069418357</v>
      </c>
      <c r="AH38" s="122">
        <f t="shared" si="256"/>
        <v>0.18995128125871408</v>
      </c>
      <c r="AI38" s="122" t="e">
        <f t="shared" si="256"/>
        <v>#VALUE!</v>
      </c>
      <c r="AJ38" s="122" t="e">
        <f t="shared" si="256"/>
        <v>#VALUE!</v>
      </c>
      <c r="AK38" s="122" t="e">
        <f t="shared" si="256"/>
        <v>#VALUE!</v>
      </c>
      <c r="AL38" s="122" t="e">
        <f t="shared" si="256"/>
        <v>#VALUE!</v>
      </c>
      <c r="AM38" s="122" t="e">
        <f t="shared" ref="AM38:BS38" si="257">$B$1/AM24</f>
        <v>#VALUE!</v>
      </c>
      <c r="AN38" s="122" t="e">
        <f t="shared" si="257"/>
        <v>#VALUE!</v>
      </c>
      <c r="AO38" s="122" t="e">
        <f t="shared" si="257"/>
        <v>#VALUE!</v>
      </c>
      <c r="AP38" s="122" t="e">
        <f t="shared" si="257"/>
        <v>#VALUE!</v>
      </c>
      <c r="AQ38" s="122" t="e">
        <f t="shared" si="257"/>
        <v>#VALUE!</v>
      </c>
      <c r="AR38" s="122" t="e">
        <f t="shared" si="257"/>
        <v>#VALUE!</v>
      </c>
      <c r="AS38" s="122" t="e">
        <f t="shared" si="257"/>
        <v>#VALUE!</v>
      </c>
      <c r="AT38" s="122" t="e">
        <f t="shared" si="257"/>
        <v>#VALUE!</v>
      </c>
      <c r="AU38" s="122" t="e">
        <f t="shared" si="257"/>
        <v>#VALUE!</v>
      </c>
      <c r="AV38" s="122" t="e">
        <f t="shared" si="257"/>
        <v>#VALUE!</v>
      </c>
      <c r="AW38" s="122" t="e">
        <f t="shared" si="257"/>
        <v>#VALUE!</v>
      </c>
      <c r="AX38" s="122" t="e">
        <f t="shared" si="257"/>
        <v>#VALUE!</v>
      </c>
      <c r="AY38" s="122" t="e">
        <f t="shared" si="257"/>
        <v>#VALUE!</v>
      </c>
      <c r="AZ38" s="122" t="e">
        <f t="shared" si="257"/>
        <v>#VALUE!</v>
      </c>
      <c r="BA38" s="122" t="e">
        <f t="shared" si="257"/>
        <v>#VALUE!</v>
      </c>
      <c r="BB38" s="122" t="e">
        <f t="shared" si="257"/>
        <v>#VALUE!</v>
      </c>
      <c r="BC38" s="122" t="e">
        <f t="shared" si="257"/>
        <v>#VALUE!</v>
      </c>
      <c r="BD38" s="122" t="e">
        <f t="shared" si="257"/>
        <v>#VALUE!</v>
      </c>
      <c r="BE38" s="122" t="e">
        <f t="shared" si="257"/>
        <v>#VALUE!</v>
      </c>
      <c r="BF38" s="122" t="e">
        <f t="shared" si="257"/>
        <v>#VALUE!</v>
      </c>
      <c r="BG38" s="122" t="e">
        <f t="shared" si="257"/>
        <v>#VALUE!</v>
      </c>
      <c r="BH38" s="122" t="e">
        <f t="shared" si="257"/>
        <v>#VALUE!</v>
      </c>
      <c r="BI38" s="122" t="e">
        <f t="shared" si="257"/>
        <v>#VALUE!</v>
      </c>
      <c r="BJ38" s="122" t="e">
        <f t="shared" si="257"/>
        <v>#VALUE!</v>
      </c>
      <c r="BK38" s="122" t="e">
        <f t="shared" si="257"/>
        <v>#VALUE!</v>
      </c>
      <c r="BL38" s="122" t="e">
        <f t="shared" si="257"/>
        <v>#VALUE!</v>
      </c>
      <c r="BM38" s="122" t="e">
        <f t="shared" si="257"/>
        <v>#VALUE!</v>
      </c>
      <c r="BN38" s="122" t="e">
        <f t="shared" si="257"/>
        <v>#VALUE!</v>
      </c>
      <c r="BO38" s="122" t="e">
        <f t="shared" si="257"/>
        <v>#VALUE!</v>
      </c>
      <c r="BP38" s="122" t="e">
        <f t="shared" si="257"/>
        <v>#VALUE!</v>
      </c>
      <c r="BQ38" s="122" t="e">
        <f t="shared" si="257"/>
        <v>#VALUE!</v>
      </c>
      <c r="BR38" s="122" t="e">
        <f t="shared" si="257"/>
        <v>#VALUE!</v>
      </c>
      <c r="BS38" s="122" t="e">
        <f t="shared" si="257"/>
        <v>#VALUE!</v>
      </c>
    </row>
    <row r="39" spans="1:71" s="336" customFormat="1">
      <c r="A39" s="332"/>
      <c r="C39" s="205" t="s">
        <v>786</v>
      </c>
      <c r="D39" s="352" t="s">
        <v>790</v>
      </c>
      <c r="E39" s="122">
        <f>(1-$D$2-$D$4*$B$1)/E31</f>
        <v>0.1192167632839136</v>
      </c>
      <c r="F39" s="122">
        <f t="shared" ref="F39:AL39" si="258">(1-$D$2-$D$4*$B$1)/F31</f>
        <v>0.12029825916213303</v>
      </c>
      <c r="G39" s="122">
        <f t="shared" si="258"/>
        <v>0.12133633436530564</v>
      </c>
      <c r="H39" s="122">
        <f t="shared" si="258"/>
        <v>0.12233193850124316</v>
      </c>
      <c r="I39" s="122">
        <f t="shared" si="258"/>
        <v>0.12329046154735511</v>
      </c>
      <c r="J39" s="122">
        <f t="shared" si="258"/>
        <v>0.12418862702772336</v>
      </c>
      <c r="K39" s="122">
        <f t="shared" si="258"/>
        <v>0.12504780408056693</v>
      </c>
      <c r="L39" s="122">
        <f t="shared" si="258"/>
        <v>0.12587124397034144</v>
      </c>
      <c r="M39" s="122">
        <f t="shared" si="258"/>
        <v>0.12665776475287729</v>
      </c>
      <c r="N39" s="122">
        <f t="shared" si="258"/>
        <v>0.12740625982792614</v>
      </c>
      <c r="O39" s="122">
        <f t="shared" si="258"/>
        <v>0.12809833904003259</v>
      </c>
      <c r="P39" s="122">
        <f t="shared" si="258"/>
        <v>0.12875964200555406</v>
      </c>
      <c r="Q39" s="122">
        <f t="shared" si="258"/>
        <v>0.12938253748271314</v>
      </c>
      <c r="R39" s="122">
        <f t="shared" si="258"/>
        <v>0.12995326249621519</v>
      </c>
      <c r="S39" s="122">
        <f t="shared" si="258"/>
        <v>0.13046506482960468</v>
      </c>
      <c r="T39" s="122">
        <f t="shared" si="258"/>
        <v>0.13091793985426586</v>
      </c>
      <c r="U39" s="122">
        <f t="shared" si="258"/>
        <v>0.13132261443878571</v>
      </c>
      <c r="V39" s="122">
        <f t="shared" si="258"/>
        <v>0.13167452581177197</v>
      </c>
      <c r="W39" s="122">
        <f t="shared" si="258"/>
        <v>0.13196723358119594</v>
      </c>
      <c r="X39" s="122">
        <f t="shared" si="258"/>
        <v>0.1321988005320458</v>
      </c>
      <c r="Y39" s="122">
        <f t="shared" si="258"/>
        <v>0.13235894865797809</v>
      </c>
      <c r="Z39" s="122">
        <f t="shared" si="258"/>
        <v>0.13247149310970394</v>
      </c>
      <c r="AA39" s="122">
        <f t="shared" si="258"/>
        <v>0.13254675295639581</v>
      </c>
      <c r="AB39" s="122">
        <f t="shared" si="258"/>
        <v>0.13260097585678543</v>
      </c>
      <c r="AC39" s="122">
        <f t="shared" si="258"/>
        <v>0.13264979496526505</v>
      </c>
      <c r="AD39" s="122">
        <f t="shared" si="258"/>
        <v>0.13269158844226003</v>
      </c>
      <c r="AE39" s="122">
        <f t="shared" si="258"/>
        <v>0.13273308716381241</v>
      </c>
      <c r="AF39" s="122">
        <f t="shared" si="258"/>
        <v>0.13276415774056596</v>
      </c>
      <c r="AG39" s="122">
        <f t="shared" si="258"/>
        <v>0.13276881798817422</v>
      </c>
      <c r="AH39" s="122">
        <f t="shared" si="258"/>
        <v>0.13273582937365874</v>
      </c>
      <c r="AI39" s="122" t="e">
        <f t="shared" si="258"/>
        <v>#VALUE!</v>
      </c>
      <c r="AJ39" s="122" t="e">
        <f t="shared" si="258"/>
        <v>#VALUE!</v>
      </c>
      <c r="AK39" s="122" t="e">
        <f t="shared" si="258"/>
        <v>#VALUE!</v>
      </c>
      <c r="AL39" s="122" t="e">
        <f t="shared" si="258"/>
        <v>#VALUE!</v>
      </c>
      <c r="AM39" s="122" t="e">
        <f t="shared" ref="AM39:BS39" si="259">(1-$D$2-$D$4*$B$1)/AM31</f>
        <v>#VALUE!</v>
      </c>
      <c r="AN39" s="122" t="e">
        <f t="shared" si="259"/>
        <v>#VALUE!</v>
      </c>
      <c r="AO39" s="122" t="e">
        <f t="shared" si="259"/>
        <v>#VALUE!</v>
      </c>
      <c r="AP39" s="122" t="e">
        <f t="shared" si="259"/>
        <v>#VALUE!</v>
      </c>
      <c r="AQ39" s="122" t="e">
        <f t="shared" si="259"/>
        <v>#VALUE!</v>
      </c>
      <c r="AR39" s="122" t="e">
        <f t="shared" si="259"/>
        <v>#VALUE!</v>
      </c>
      <c r="AS39" s="122" t="e">
        <f t="shared" si="259"/>
        <v>#VALUE!</v>
      </c>
      <c r="AT39" s="122" t="e">
        <f t="shared" si="259"/>
        <v>#VALUE!</v>
      </c>
      <c r="AU39" s="122" t="e">
        <f t="shared" si="259"/>
        <v>#VALUE!</v>
      </c>
      <c r="AV39" s="122" t="e">
        <f t="shared" si="259"/>
        <v>#VALUE!</v>
      </c>
      <c r="AW39" s="122" t="e">
        <f t="shared" si="259"/>
        <v>#VALUE!</v>
      </c>
      <c r="AX39" s="122" t="e">
        <f t="shared" si="259"/>
        <v>#VALUE!</v>
      </c>
      <c r="AY39" s="122" t="e">
        <f t="shared" si="259"/>
        <v>#VALUE!</v>
      </c>
      <c r="AZ39" s="122" t="e">
        <f t="shared" si="259"/>
        <v>#VALUE!</v>
      </c>
      <c r="BA39" s="122" t="e">
        <f t="shared" si="259"/>
        <v>#VALUE!</v>
      </c>
      <c r="BB39" s="122" t="e">
        <f t="shared" si="259"/>
        <v>#VALUE!</v>
      </c>
      <c r="BC39" s="122" t="e">
        <f t="shared" si="259"/>
        <v>#VALUE!</v>
      </c>
      <c r="BD39" s="122" t="e">
        <f t="shared" si="259"/>
        <v>#VALUE!</v>
      </c>
      <c r="BE39" s="122" t="e">
        <f t="shared" si="259"/>
        <v>#VALUE!</v>
      </c>
      <c r="BF39" s="122" t="e">
        <f t="shared" si="259"/>
        <v>#VALUE!</v>
      </c>
      <c r="BG39" s="122" t="e">
        <f t="shared" si="259"/>
        <v>#VALUE!</v>
      </c>
      <c r="BH39" s="122" t="e">
        <f t="shared" si="259"/>
        <v>#VALUE!</v>
      </c>
      <c r="BI39" s="122" t="e">
        <f t="shared" si="259"/>
        <v>#VALUE!</v>
      </c>
      <c r="BJ39" s="122" t="e">
        <f t="shared" si="259"/>
        <v>#VALUE!</v>
      </c>
      <c r="BK39" s="122" t="e">
        <f t="shared" si="259"/>
        <v>#VALUE!</v>
      </c>
      <c r="BL39" s="122" t="e">
        <f t="shared" si="259"/>
        <v>#VALUE!</v>
      </c>
      <c r="BM39" s="122" t="e">
        <f t="shared" si="259"/>
        <v>#VALUE!</v>
      </c>
      <c r="BN39" s="122" t="e">
        <f t="shared" si="259"/>
        <v>#VALUE!</v>
      </c>
      <c r="BO39" s="122" t="e">
        <f t="shared" si="259"/>
        <v>#VALUE!</v>
      </c>
      <c r="BP39" s="122" t="e">
        <f t="shared" si="259"/>
        <v>#VALUE!</v>
      </c>
      <c r="BQ39" s="122" t="e">
        <f t="shared" si="259"/>
        <v>#VALUE!</v>
      </c>
      <c r="BR39" s="122" t="e">
        <f t="shared" si="259"/>
        <v>#VALUE!</v>
      </c>
      <c r="BS39" s="122" t="e">
        <f t="shared" si="259"/>
        <v>#VALUE!</v>
      </c>
    </row>
    <row r="40" spans="1:71">
      <c r="A40" s="60"/>
      <c r="C40" s="205" t="s">
        <v>787</v>
      </c>
      <c r="D40" s="44"/>
      <c r="E40" s="122">
        <f>1/E38</f>
        <v>3.9385562445211102</v>
      </c>
      <c r="F40" s="122">
        <f t="shared" ref="F40:AL40" si="260">1/F38</f>
        <v>3.9966557658950084</v>
      </c>
      <c r="G40" s="122">
        <f t="shared" si="260"/>
        <v>4.0530854286608742</v>
      </c>
      <c r="H40" s="122">
        <f t="shared" si="260"/>
        <v>4.1078939032259205</v>
      </c>
      <c r="I40" s="122">
        <f t="shared" si="260"/>
        <v>4.1609802980211166</v>
      </c>
      <c r="J40" s="122">
        <f t="shared" si="260"/>
        <v>4.2132131233380523</v>
      </c>
      <c r="K40" s="122">
        <f t="shared" si="260"/>
        <v>4.2639560926940989</v>
      </c>
      <c r="L40" s="122">
        <f t="shared" si="260"/>
        <v>4.3131794420445226</v>
      </c>
      <c r="M40" s="122">
        <f t="shared" si="260"/>
        <v>4.3610038121072678</v>
      </c>
      <c r="N40" s="122">
        <f t="shared" si="260"/>
        <v>4.4075481508795633</v>
      </c>
      <c r="O40" s="122">
        <f t="shared" si="260"/>
        <v>4.453533101770609</v>
      </c>
      <c r="P40" s="122">
        <f t="shared" si="260"/>
        <v>4.4981569293443187</v>
      </c>
      <c r="Q40" s="122">
        <f t="shared" si="260"/>
        <v>4.5417644923316809</v>
      </c>
      <c r="R40" s="122">
        <f t="shared" si="260"/>
        <v>4.5849233241159748</v>
      </c>
      <c r="S40" s="122">
        <f t="shared" si="260"/>
        <v>4.6279656557948776</v>
      </c>
      <c r="T40" s="122">
        <f t="shared" si="260"/>
        <v>4.6709914547707312</v>
      </c>
      <c r="U40" s="122">
        <f t="shared" si="260"/>
        <v>4.7137175739366111</v>
      </c>
      <c r="V40" s="122">
        <f t="shared" si="260"/>
        <v>4.7564022205513421</v>
      </c>
      <c r="W40" s="122">
        <f t="shared" si="260"/>
        <v>4.7993786101302573</v>
      </c>
      <c r="X40" s="122">
        <f t="shared" si="260"/>
        <v>4.842825429960695</v>
      </c>
      <c r="Y40" s="122">
        <f t="shared" si="260"/>
        <v>4.8872347980481372</v>
      </c>
      <c r="Z40" s="122">
        <f t="shared" si="260"/>
        <v>4.9318491569044554</v>
      </c>
      <c r="AA40" s="122">
        <f t="shared" si="260"/>
        <v>4.9763824368929761</v>
      </c>
      <c r="AB40" s="122">
        <f t="shared" si="260"/>
        <v>5.0203078327237929</v>
      </c>
      <c r="AC40" s="122">
        <f t="shared" si="260"/>
        <v>5.0630945647152856</v>
      </c>
      <c r="AD40" s="122">
        <f t="shared" si="260"/>
        <v>5.1048488243508201</v>
      </c>
      <c r="AE40" s="122">
        <f t="shared" si="260"/>
        <v>5.1453545973126538</v>
      </c>
      <c r="AF40" s="122">
        <f t="shared" si="260"/>
        <v>5.1850425248995604</v>
      </c>
      <c r="AG40" s="122">
        <f t="shared" si="260"/>
        <v>5.2245888607646869</v>
      </c>
      <c r="AH40" s="122">
        <f t="shared" si="260"/>
        <v>5.2645077904896977</v>
      </c>
      <c r="AI40" s="122" t="e">
        <f t="shared" si="260"/>
        <v>#VALUE!</v>
      </c>
      <c r="AJ40" s="122" t="e">
        <f t="shared" si="260"/>
        <v>#VALUE!</v>
      </c>
      <c r="AK40" s="122" t="e">
        <f t="shared" si="260"/>
        <v>#VALUE!</v>
      </c>
      <c r="AL40" s="122" t="e">
        <f t="shared" si="260"/>
        <v>#VALUE!</v>
      </c>
      <c r="AM40" s="122" t="e">
        <f t="shared" ref="AM40:BS40" si="261">1/AM38</f>
        <v>#VALUE!</v>
      </c>
      <c r="AN40" s="122" t="e">
        <f t="shared" si="261"/>
        <v>#VALUE!</v>
      </c>
      <c r="AO40" s="122" t="e">
        <f t="shared" si="261"/>
        <v>#VALUE!</v>
      </c>
      <c r="AP40" s="122" t="e">
        <f t="shared" si="261"/>
        <v>#VALUE!</v>
      </c>
      <c r="AQ40" s="122" t="e">
        <f t="shared" si="261"/>
        <v>#VALUE!</v>
      </c>
      <c r="AR40" s="122" t="e">
        <f t="shared" si="261"/>
        <v>#VALUE!</v>
      </c>
      <c r="AS40" s="122" t="e">
        <f t="shared" si="261"/>
        <v>#VALUE!</v>
      </c>
      <c r="AT40" s="122" t="e">
        <f t="shared" si="261"/>
        <v>#VALUE!</v>
      </c>
      <c r="AU40" s="122" t="e">
        <f t="shared" si="261"/>
        <v>#VALUE!</v>
      </c>
      <c r="AV40" s="122" t="e">
        <f t="shared" si="261"/>
        <v>#VALUE!</v>
      </c>
      <c r="AW40" s="122" t="e">
        <f t="shared" si="261"/>
        <v>#VALUE!</v>
      </c>
      <c r="AX40" s="122" t="e">
        <f t="shared" si="261"/>
        <v>#VALUE!</v>
      </c>
      <c r="AY40" s="122" t="e">
        <f t="shared" si="261"/>
        <v>#VALUE!</v>
      </c>
      <c r="AZ40" s="122" t="e">
        <f t="shared" si="261"/>
        <v>#VALUE!</v>
      </c>
      <c r="BA40" s="122" t="e">
        <f t="shared" si="261"/>
        <v>#VALUE!</v>
      </c>
      <c r="BB40" s="122" t="e">
        <f t="shared" si="261"/>
        <v>#VALUE!</v>
      </c>
      <c r="BC40" s="122" t="e">
        <f t="shared" si="261"/>
        <v>#VALUE!</v>
      </c>
      <c r="BD40" s="122" t="e">
        <f t="shared" si="261"/>
        <v>#VALUE!</v>
      </c>
      <c r="BE40" s="122" t="e">
        <f t="shared" si="261"/>
        <v>#VALUE!</v>
      </c>
      <c r="BF40" s="122" t="e">
        <f t="shared" si="261"/>
        <v>#VALUE!</v>
      </c>
      <c r="BG40" s="122" t="e">
        <f t="shared" si="261"/>
        <v>#VALUE!</v>
      </c>
      <c r="BH40" s="122" t="e">
        <f t="shared" si="261"/>
        <v>#VALUE!</v>
      </c>
      <c r="BI40" s="122" t="e">
        <f t="shared" si="261"/>
        <v>#VALUE!</v>
      </c>
      <c r="BJ40" s="122" t="e">
        <f t="shared" si="261"/>
        <v>#VALUE!</v>
      </c>
      <c r="BK40" s="122" t="e">
        <f t="shared" si="261"/>
        <v>#VALUE!</v>
      </c>
      <c r="BL40" s="122" t="e">
        <f t="shared" si="261"/>
        <v>#VALUE!</v>
      </c>
      <c r="BM40" s="122" t="e">
        <f t="shared" si="261"/>
        <v>#VALUE!</v>
      </c>
      <c r="BN40" s="122" t="e">
        <f t="shared" si="261"/>
        <v>#VALUE!</v>
      </c>
      <c r="BO40" s="122" t="e">
        <f t="shared" si="261"/>
        <v>#VALUE!</v>
      </c>
      <c r="BP40" s="122" t="e">
        <f t="shared" si="261"/>
        <v>#VALUE!</v>
      </c>
      <c r="BQ40" s="122" t="e">
        <f t="shared" si="261"/>
        <v>#VALUE!</v>
      </c>
      <c r="BR40" s="122" t="e">
        <f t="shared" si="261"/>
        <v>#VALUE!</v>
      </c>
      <c r="BS40" s="122" t="e">
        <f t="shared" si="261"/>
        <v>#VALUE!</v>
      </c>
    </row>
    <row r="41" spans="1:71">
      <c r="A41" s="60"/>
      <c r="C41" s="205" t="s">
        <v>788</v>
      </c>
      <c r="D41" s="44"/>
      <c r="E41" s="122">
        <f>1/E39</f>
        <v>8.3880821157550578</v>
      </c>
      <c r="F41" s="122">
        <f t="shared" ref="F41:AK41" si="262">1/F39</f>
        <v>8.3126722445105479</v>
      </c>
      <c r="G41" s="122">
        <f t="shared" si="262"/>
        <v>8.2415543969649985</v>
      </c>
      <c r="H41" s="122">
        <f t="shared" si="262"/>
        <v>8.1744801255629405</v>
      </c>
      <c r="I41" s="122">
        <f t="shared" si="262"/>
        <v>8.1109275401317742</v>
      </c>
      <c r="J41" s="122">
        <f t="shared" si="262"/>
        <v>8.0522671353534179</v>
      </c>
      <c r="K41" s="122">
        <f t="shared" si="262"/>
        <v>7.9969417084342478</v>
      </c>
      <c r="L41" s="122">
        <f t="shared" si="262"/>
        <v>7.9446263376536281</v>
      </c>
      <c r="M41" s="122">
        <f t="shared" si="262"/>
        <v>7.8952917095221586</v>
      </c>
      <c r="N41" s="122">
        <f t="shared" si="262"/>
        <v>7.8489079057072386</v>
      </c>
      <c r="O41" s="122">
        <f t="shared" si="262"/>
        <v>7.806502469071714</v>
      </c>
      <c r="P41" s="122">
        <f t="shared" si="262"/>
        <v>7.7664086698599615</v>
      </c>
      <c r="Q41" s="122">
        <f t="shared" si="262"/>
        <v>7.7290183007394679</v>
      </c>
      <c r="R41" s="122">
        <f t="shared" si="262"/>
        <v>7.6950742196959032</v>
      </c>
      <c r="S41" s="122">
        <f t="shared" si="262"/>
        <v>7.6648871581527276</v>
      </c>
      <c r="T41" s="122">
        <f t="shared" si="262"/>
        <v>7.6383725646246159</v>
      </c>
      <c r="U41" s="122">
        <f t="shared" si="262"/>
        <v>7.6148346899241544</v>
      </c>
      <c r="V41" s="122">
        <f t="shared" si="262"/>
        <v>7.5944833963518095</v>
      </c>
      <c r="W41" s="122">
        <f t="shared" si="262"/>
        <v>7.5776385763571117</v>
      </c>
      <c r="X41" s="122">
        <f t="shared" si="262"/>
        <v>7.5643651529016243</v>
      </c>
      <c r="Y41" s="122">
        <f t="shared" si="262"/>
        <v>7.555212625510106</v>
      </c>
      <c r="Z41" s="122">
        <f t="shared" si="262"/>
        <v>7.5487939067152174</v>
      </c>
      <c r="AA41" s="122">
        <f t="shared" si="262"/>
        <v>7.544507712904684</v>
      </c>
      <c r="AB41" s="122">
        <f t="shared" si="262"/>
        <v>7.5414226293480793</v>
      </c>
      <c r="AC41" s="122">
        <f t="shared" si="262"/>
        <v>7.5386471593254596</v>
      </c>
      <c r="AD41" s="122">
        <f t="shared" si="262"/>
        <v>7.5362727339355358</v>
      </c>
      <c r="AE41" s="122">
        <f t="shared" si="262"/>
        <v>7.5339165340579397</v>
      </c>
      <c r="AF41" s="122">
        <f t="shared" si="262"/>
        <v>7.5321533840036627</v>
      </c>
      <c r="AG41" s="122">
        <f t="shared" si="262"/>
        <v>7.5318890018970457</v>
      </c>
      <c r="AH41" s="122">
        <f t="shared" si="262"/>
        <v>7.5337608897213757</v>
      </c>
      <c r="AI41" s="122" t="e">
        <f t="shared" si="262"/>
        <v>#VALUE!</v>
      </c>
      <c r="AJ41" s="122" t="e">
        <f t="shared" si="262"/>
        <v>#VALUE!</v>
      </c>
      <c r="AK41" s="122" t="e">
        <f t="shared" si="262"/>
        <v>#VALUE!</v>
      </c>
      <c r="AL41" s="122" t="e">
        <f t="shared" ref="AL41:BS41" si="263">1/AL39</f>
        <v>#VALUE!</v>
      </c>
      <c r="AM41" s="122" t="e">
        <f t="shared" si="263"/>
        <v>#VALUE!</v>
      </c>
      <c r="AN41" s="122" t="e">
        <f t="shared" si="263"/>
        <v>#VALUE!</v>
      </c>
      <c r="AO41" s="122" t="e">
        <f t="shared" si="263"/>
        <v>#VALUE!</v>
      </c>
      <c r="AP41" s="122" t="e">
        <f t="shared" si="263"/>
        <v>#VALUE!</v>
      </c>
      <c r="AQ41" s="122" t="e">
        <f t="shared" si="263"/>
        <v>#VALUE!</v>
      </c>
      <c r="AR41" s="122" t="e">
        <f t="shared" si="263"/>
        <v>#VALUE!</v>
      </c>
      <c r="AS41" s="122" t="e">
        <f t="shared" si="263"/>
        <v>#VALUE!</v>
      </c>
      <c r="AT41" s="122" t="e">
        <f t="shared" si="263"/>
        <v>#VALUE!</v>
      </c>
      <c r="AU41" s="122" t="e">
        <f t="shared" si="263"/>
        <v>#VALUE!</v>
      </c>
      <c r="AV41" s="122" t="e">
        <f t="shared" si="263"/>
        <v>#VALUE!</v>
      </c>
      <c r="AW41" s="122" t="e">
        <f t="shared" si="263"/>
        <v>#VALUE!</v>
      </c>
      <c r="AX41" s="122" t="e">
        <f t="shared" si="263"/>
        <v>#VALUE!</v>
      </c>
      <c r="AY41" s="122" t="e">
        <f t="shared" si="263"/>
        <v>#VALUE!</v>
      </c>
      <c r="AZ41" s="122" t="e">
        <f t="shared" si="263"/>
        <v>#VALUE!</v>
      </c>
      <c r="BA41" s="122" t="e">
        <f t="shared" si="263"/>
        <v>#VALUE!</v>
      </c>
      <c r="BB41" s="122" t="e">
        <f t="shared" si="263"/>
        <v>#VALUE!</v>
      </c>
      <c r="BC41" s="122" t="e">
        <f t="shared" si="263"/>
        <v>#VALUE!</v>
      </c>
      <c r="BD41" s="122" t="e">
        <f t="shared" si="263"/>
        <v>#VALUE!</v>
      </c>
      <c r="BE41" s="122" t="e">
        <f t="shared" si="263"/>
        <v>#VALUE!</v>
      </c>
      <c r="BF41" s="122" t="e">
        <f t="shared" si="263"/>
        <v>#VALUE!</v>
      </c>
      <c r="BG41" s="122" t="e">
        <f t="shared" si="263"/>
        <v>#VALUE!</v>
      </c>
      <c r="BH41" s="122" t="e">
        <f t="shared" si="263"/>
        <v>#VALUE!</v>
      </c>
      <c r="BI41" s="122" t="e">
        <f t="shared" si="263"/>
        <v>#VALUE!</v>
      </c>
      <c r="BJ41" s="122" t="e">
        <f t="shared" si="263"/>
        <v>#VALUE!</v>
      </c>
      <c r="BK41" s="122" t="e">
        <f t="shared" si="263"/>
        <v>#VALUE!</v>
      </c>
      <c r="BL41" s="122" t="e">
        <f t="shared" si="263"/>
        <v>#VALUE!</v>
      </c>
      <c r="BM41" s="122" t="e">
        <f t="shared" si="263"/>
        <v>#VALUE!</v>
      </c>
      <c r="BN41" s="122" t="e">
        <f t="shared" si="263"/>
        <v>#VALUE!</v>
      </c>
      <c r="BO41" s="122" t="e">
        <f t="shared" si="263"/>
        <v>#VALUE!</v>
      </c>
      <c r="BP41" s="122" t="e">
        <f t="shared" si="263"/>
        <v>#VALUE!</v>
      </c>
      <c r="BQ41" s="122" t="e">
        <f t="shared" si="263"/>
        <v>#VALUE!</v>
      </c>
      <c r="BR41" s="122" t="e">
        <f t="shared" si="263"/>
        <v>#VALUE!</v>
      </c>
      <c r="BS41" s="122" t="e">
        <f t="shared" si="263"/>
        <v>#VALUE!</v>
      </c>
    </row>
    <row r="42" spans="1:71" s="336" customFormat="1">
      <c r="A42" s="332"/>
      <c r="C42" s="205" t="s">
        <v>1077</v>
      </c>
      <c r="D42" s="352" t="s">
        <v>1078</v>
      </c>
      <c r="E42" s="122">
        <f>$B$1*(E$16/(E$22*E$24))</f>
        <v>1.1179216345900024E-2</v>
      </c>
      <c r="F42" s="122">
        <f t="shared" ref="F42:BQ42" si="264">$B$1*(F$16/(F$22*F$24))</f>
        <v>1.1016703696055483E-2</v>
      </c>
      <c r="G42" s="122">
        <f t="shared" si="264"/>
        <v>1.0863322059940976E-2</v>
      </c>
      <c r="H42" s="122">
        <f t="shared" si="264"/>
        <v>1.0718381093878876E-2</v>
      </c>
      <c r="I42" s="122">
        <f t="shared" si="264"/>
        <v>1.0581634421325386E-2</v>
      </c>
      <c r="J42" s="122">
        <f t="shared" si="264"/>
        <v>1.0450449825123694E-2</v>
      </c>
      <c r="K42" s="122">
        <f t="shared" si="264"/>
        <v>1.0326084835497806E-2</v>
      </c>
      <c r="L42" s="122">
        <f t="shared" si="264"/>
        <v>1.0208240333985739E-2</v>
      </c>
      <c r="M42" s="122">
        <f t="shared" si="264"/>
        <v>1.0096293019914011E-2</v>
      </c>
      <c r="N42" s="122">
        <f t="shared" si="264"/>
        <v>9.9896747218088701E-3</v>
      </c>
      <c r="O42" s="122">
        <f t="shared" si="264"/>
        <v>9.8865263470236317E-3</v>
      </c>
      <c r="P42" s="122">
        <f t="shared" si="264"/>
        <v>9.7884473662449793E-3</v>
      </c>
      <c r="Q42" s="122">
        <f t="shared" si="264"/>
        <v>9.6944639957305678E-3</v>
      </c>
      <c r="R42" s="122">
        <f t="shared" si="264"/>
        <v>9.603208000536512E-3</v>
      </c>
      <c r="S42" s="122">
        <f t="shared" si="264"/>
        <v>9.5138934950533081E-3</v>
      </c>
      <c r="T42" s="122">
        <f t="shared" si="264"/>
        <v>9.4262583809753813E-3</v>
      </c>
      <c r="U42" s="122">
        <f t="shared" si="264"/>
        <v>9.340816809104209E-3</v>
      </c>
      <c r="V42" s="122">
        <f t="shared" si="264"/>
        <v>9.2569909579457797E-3</v>
      </c>
      <c r="W42" s="122">
        <f t="shared" si="264"/>
        <v>9.1740985499791615E-3</v>
      </c>
      <c r="X42" s="122">
        <f t="shared" si="264"/>
        <v>9.091794239701587E-3</v>
      </c>
      <c r="Y42" s="122">
        <f t="shared" si="264"/>
        <v>9.0091788439511204E-3</v>
      </c>
      <c r="Z42" s="122">
        <f t="shared" si="264"/>
        <v>8.9276802568781389E-3</v>
      </c>
      <c r="AA42" s="122">
        <f t="shared" si="264"/>
        <v>8.8477871036550179E-3</v>
      </c>
      <c r="AB42" s="122">
        <f t="shared" si="264"/>
        <v>8.7703730159726725E-3</v>
      </c>
      <c r="AC42" s="122">
        <f t="shared" si="264"/>
        <v>8.6962571575972415E-3</v>
      </c>
      <c r="AD42" s="122">
        <f t="shared" si="264"/>
        <v>8.6251275724303651E-3</v>
      </c>
      <c r="AE42" s="122">
        <f t="shared" si="264"/>
        <v>8.5572279840524963E-3</v>
      </c>
      <c r="AF42" s="122">
        <f t="shared" si="264"/>
        <v>8.4917283005022035E-3</v>
      </c>
      <c r="AG42" s="122">
        <f t="shared" si="264"/>
        <v>8.4274520964990624E-3</v>
      </c>
      <c r="AH42" s="122">
        <f t="shared" si="264"/>
        <v>8.3635496612877811E-3</v>
      </c>
      <c r="AI42" s="122" t="e">
        <f t="shared" si="264"/>
        <v>#VALUE!</v>
      </c>
      <c r="AJ42" s="122" t="e">
        <f t="shared" si="264"/>
        <v>#VALUE!</v>
      </c>
      <c r="AK42" s="122" t="e">
        <f t="shared" si="264"/>
        <v>#VALUE!</v>
      </c>
      <c r="AL42" s="122" t="e">
        <f t="shared" si="264"/>
        <v>#VALUE!</v>
      </c>
      <c r="AM42" s="122" t="e">
        <f t="shared" si="264"/>
        <v>#VALUE!</v>
      </c>
      <c r="AN42" s="122" t="e">
        <f t="shared" si="264"/>
        <v>#VALUE!</v>
      </c>
      <c r="AO42" s="122" t="e">
        <f t="shared" si="264"/>
        <v>#VALUE!</v>
      </c>
      <c r="AP42" s="122" t="e">
        <f t="shared" si="264"/>
        <v>#VALUE!</v>
      </c>
      <c r="AQ42" s="122" t="e">
        <f t="shared" si="264"/>
        <v>#VALUE!</v>
      </c>
      <c r="AR42" s="122" t="e">
        <f t="shared" si="264"/>
        <v>#VALUE!</v>
      </c>
      <c r="AS42" s="122" t="e">
        <f t="shared" si="264"/>
        <v>#VALUE!</v>
      </c>
      <c r="AT42" s="122" t="e">
        <f t="shared" si="264"/>
        <v>#VALUE!</v>
      </c>
      <c r="AU42" s="122" t="e">
        <f t="shared" si="264"/>
        <v>#VALUE!</v>
      </c>
      <c r="AV42" s="122" t="e">
        <f t="shared" si="264"/>
        <v>#VALUE!</v>
      </c>
      <c r="AW42" s="122" t="e">
        <f t="shared" si="264"/>
        <v>#VALUE!</v>
      </c>
      <c r="AX42" s="122" t="e">
        <f t="shared" si="264"/>
        <v>#VALUE!</v>
      </c>
      <c r="AY42" s="122" t="e">
        <f t="shared" si="264"/>
        <v>#VALUE!</v>
      </c>
      <c r="AZ42" s="122" t="e">
        <f t="shared" si="264"/>
        <v>#VALUE!</v>
      </c>
      <c r="BA42" s="122" t="e">
        <f t="shared" si="264"/>
        <v>#VALUE!</v>
      </c>
      <c r="BB42" s="122" t="e">
        <f t="shared" si="264"/>
        <v>#VALUE!</v>
      </c>
      <c r="BC42" s="122" t="e">
        <f t="shared" si="264"/>
        <v>#VALUE!</v>
      </c>
      <c r="BD42" s="122" t="e">
        <f t="shared" si="264"/>
        <v>#VALUE!</v>
      </c>
      <c r="BE42" s="122" t="e">
        <f t="shared" si="264"/>
        <v>#VALUE!</v>
      </c>
      <c r="BF42" s="122" t="e">
        <f t="shared" si="264"/>
        <v>#VALUE!</v>
      </c>
      <c r="BG42" s="122" t="e">
        <f t="shared" si="264"/>
        <v>#VALUE!</v>
      </c>
      <c r="BH42" s="122" t="e">
        <f t="shared" si="264"/>
        <v>#VALUE!</v>
      </c>
      <c r="BI42" s="122" t="e">
        <f t="shared" si="264"/>
        <v>#VALUE!</v>
      </c>
      <c r="BJ42" s="122" t="e">
        <f t="shared" si="264"/>
        <v>#VALUE!</v>
      </c>
      <c r="BK42" s="122" t="e">
        <f t="shared" si="264"/>
        <v>#VALUE!</v>
      </c>
      <c r="BL42" s="122" t="e">
        <f t="shared" si="264"/>
        <v>#VALUE!</v>
      </c>
      <c r="BM42" s="122" t="e">
        <f t="shared" si="264"/>
        <v>#VALUE!</v>
      </c>
      <c r="BN42" s="122" t="e">
        <f t="shared" si="264"/>
        <v>#VALUE!</v>
      </c>
      <c r="BO42" s="122" t="e">
        <f t="shared" si="264"/>
        <v>#VALUE!</v>
      </c>
      <c r="BP42" s="122" t="e">
        <f t="shared" si="264"/>
        <v>#VALUE!</v>
      </c>
      <c r="BQ42" s="122" t="e">
        <f t="shared" si="264"/>
        <v>#VALUE!</v>
      </c>
      <c r="BR42" s="122" t="e">
        <f t="shared" ref="BR42:BS42" si="265">$B$1*(BR$16/(BR$22*BR$24))</f>
        <v>#VALUE!</v>
      </c>
      <c r="BS42" s="122" t="e">
        <f t="shared" si="265"/>
        <v>#VALUE!</v>
      </c>
    </row>
    <row r="43" spans="1:71">
      <c r="A43" s="60"/>
      <c r="C43" s="125" t="s">
        <v>519</v>
      </c>
      <c r="D43" s="383" t="s">
        <v>441</v>
      </c>
      <c r="E43" s="122">
        <f t="shared" ref="E43:AJ43" si="266">IF(ISNUMBER(E32)=TRUE,E32,E14)</f>
        <v>-8.9730862528085709E-3</v>
      </c>
      <c r="F43" s="122">
        <f t="shared" si="266"/>
        <v>-8.9730862528085709E-3</v>
      </c>
      <c r="G43" s="122">
        <f t="shared" si="266"/>
        <v>-8.9730862528085709E-3</v>
      </c>
      <c r="H43" s="122">
        <f t="shared" si="266"/>
        <v>-8.9730862528085709E-3</v>
      </c>
      <c r="I43" s="122">
        <f t="shared" si="266"/>
        <v>-8.9730862528085709E-3</v>
      </c>
      <c r="J43" s="122">
        <f t="shared" si="266"/>
        <v>-8.9730862528085709E-3</v>
      </c>
      <c r="K43" s="122">
        <f t="shared" si="266"/>
        <v>-8.9730862528085709E-3</v>
      </c>
      <c r="L43" s="122">
        <f t="shared" si="266"/>
        <v>-8.9730862528085709E-3</v>
      </c>
      <c r="M43" s="122">
        <f t="shared" si="266"/>
        <v>-8.9730862528085709E-3</v>
      </c>
      <c r="N43" s="122">
        <f t="shared" si="266"/>
        <v>-8.9730862528085709E-3</v>
      </c>
      <c r="O43" s="122">
        <f t="shared" si="266"/>
        <v>-8.9730862528085709E-3</v>
      </c>
      <c r="P43" s="122">
        <f t="shared" si="266"/>
        <v>-8.9730862528085709E-3</v>
      </c>
      <c r="Q43" s="122">
        <f t="shared" si="266"/>
        <v>-8.9730862528085709E-3</v>
      </c>
      <c r="R43" s="122">
        <f t="shared" si="266"/>
        <v>-8.9730862528085709E-3</v>
      </c>
      <c r="S43" s="122">
        <f t="shared" si="266"/>
        <v>-8.9730862528085709E-3</v>
      </c>
      <c r="T43" s="122">
        <f t="shared" si="266"/>
        <v>-8.9730862528085709E-3</v>
      </c>
      <c r="U43" s="122">
        <f t="shared" si="266"/>
        <v>-8.9730862528085709E-3</v>
      </c>
      <c r="V43" s="122">
        <f t="shared" si="266"/>
        <v>-8.9730862528085709E-3</v>
      </c>
      <c r="W43" s="122">
        <f t="shared" si="266"/>
        <v>-8.9730862528085709E-3</v>
      </c>
      <c r="X43" s="122">
        <f t="shared" si="266"/>
        <v>-8.9730862528085709E-3</v>
      </c>
      <c r="Y43" s="122">
        <f t="shared" si="266"/>
        <v>-8.9730862528085709E-3</v>
      </c>
      <c r="Z43" s="122">
        <f t="shared" si="266"/>
        <v>-8.9730862528085709E-3</v>
      </c>
      <c r="AA43" s="122">
        <f t="shared" si="266"/>
        <v>-8.9730862528085709E-3</v>
      </c>
      <c r="AB43" s="122">
        <f t="shared" si="266"/>
        <v>-8.9730862528085709E-3</v>
      </c>
      <c r="AC43" s="122">
        <f t="shared" si="266"/>
        <v>-8.9730862528085709E-3</v>
      </c>
      <c r="AD43" s="122">
        <f t="shared" si="266"/>
        <v>-8.9730862528085709E-3</v>
      </c>
      <c r="AE43" s="122">
        <f t="shared" si="266"/>
        <v>-8.9730862528085709E-3</v>
      </c>
      <c r="AF43" s="122">
        <f t="shared" si="266"/>
        <v>-8.9730862528085709E-3</v>
      </c>
      <c r="AG43" s="122">
        <f t="shared" si="266"/>
        <v>-8.9730862528085709E-3</v>
      </c>
      <c r="AH43" s="122">
        <f t="shared" si="266"/>
        <v>-8.9730862528085709E-3</v>
      </c>
      <c r="AI43" s="122">
        <f t="shared" si="266"/>
        <v>-8.9730862528085709E-3</v>
      </c>
      <c r="AJ43" s="122">
        <f t="shared" si="266"/>
        <v>-8.9730862528085709E-3</v>
      </c>
      <c r="AK43" s="122">
        <f t="shared" ref="AK43:BS43" si="267">IF(ISNUMBER(AK32)=TRUE,AK32,AK14)</f>
        <v>-8.9730862528085709E-3</v>
      </c>
      <c r="AL43" s="122">
        <f t="shared" si="267"/>
        <v>-8.9730862528085709E-3</v>
      </c>
      <c r="AM43" s="122">
        <f t="shared" si="267"/>
        <v>-8.9730862528085709E-3</v>
      </c>
      <c r="AN43" s="122">
        <f t="shared" si="267"/>
        <v>-8.9730862528085709E-3</v>
      </c>
      <c r="AO43" s="122">
        <f t="shared" si="267"/>
        <v>-8.9730862528085709E-3</v>
      </c>
      <c r="AP43" s="122">
        <f t="shared" si="267"/>
        <v>-8.9730862528085709E-3</v>
      </c>
      <c r="AQ43" s="122">
        <f t="shared" si="267"/>
        <v>-8.9730862528085709E-3</v>
      </c>
      <c r="AR43" s="122">
        <f t="shared" si="267"/>
        <v>-8.9730862528085709E-3</v>
      </c>
      <c r="AS43" s="122">
        <f t="shared" si="267"/>
        <v>-8.9730862528085709E-3</v>
      </c>
      <c r="AT43" s="122">
        <f t="shared" si="267"/>
        <v>-8.9730862528085709E-3</v>
      </c>
      <c r="AU43" s="122">
        <f t="shared" si="267"/>
        <v>-8.9730862528085709E-3</v>
      </c>
      <c r="AV43" s="122">
        <f t="shared" si="267"/>
        <v>-8.9730862528085709E-3</v>
      </c>
      <c r="AW43" s="122">
        <f t="shared" si="267"/>
        <v>-8.9730862528085709E-3</v>
      </c>
      <c r="AX43" s="122">
        <f t="shared" si="267"/>
        <v>-8.9730862528085709E-3</v>
      </c>
      <c r="AY43" s="122">
        <f t="shared" si="267"/>
        <v>-8.9730862528085709E-3</v>
      </c>
      <c r="AZ43" s="122">
        <f t="shared" si="267"/>
        <v>-8.9730862528085709E-3</v>
      </c>
      <c r="BA43" s="122">
        <f t="shared" si="267"/>
        <v>-8.9730862528085709E-3</v>
      </c>
      <c r="BB43" s="122">
        <f t="shared" si="267"/>
        <v>-8.9730862528085709E-3</v>
      </c>
      <c r="BC43" s="122">
        <f t="shared" si="267"/>
        <v>-8.9730862528085709E-3</v>
      </c>
      <c r="BD43" s="122">
        <f t="shared" si="267"/>
        <v>-8.9730862528085709E-3</v>
      </c>
      <c r="BE43" s="122">
        <f t="shared" si="267"/>
        <v>-8.9730862528085709E-3</v>
      </c>
      <c r="BF43" s="122">
        <f t="shared" si="267"/>
        <v>-8.9730862528085709E-3</v>
      </c>
      <c r="BG43" s="122">
        <f t="shared" si="267"/>
        <v>-8.9730862528085709E-3</v>
      </c>
      <c r="BH43" s="122">
        <f t="shared" si="267"/>
        <v>-8.9730862528085709E-3</v>
      </c>
      <c r="BI43" s="122">
        <f t="shared" si="267"/>
        <v>-8.9730862528085709E-3</v>
      </c>
      <c r="BJ43" s="122">
        <f t="shared" si="267"/>
        <v>-8.9730862528085709E-3</v>
      </c>
      <c r="BK43" s="122">
        <f t="shared" si="267"/>
        <v>-8.9730862528085709E-3</v>
      </c>
      <c r="BL43" s="122">
        <f t="shared" si="267"/>
        <v>-8.9730862528085709E-3</v>
      </c>
      <c r="BM43" s="122">
        <f t="shared" si="267"/>
        <v>-8.9730862528085709E-3</v>
      </c>
      <c r="BN43" s="122">
        <f t="shared" si="267"/>
        <v>-8.9730862528085709E-3</v>
      </c>
      <c r="BO43" s="122">
        <f t="shared" si="267"/>
        <v>-8.9730862528085709E-3</v>
      </c>
      <c r="BP43" s="122">
        <f t="shared" si="267"/>
        <v>-8.9730862528085709E-3</v>
      </c>
      <c r="BQ43" s="122">
        <f t="shared" si="267"/>
        <v>-8.9730862528085709E-3</v>
      </c>
      <c r="BR43" s="122">
        <f t="shared" si="267"/>
        <v>-8.9730862528085709E-3</v>
      </c>
      <c r="BS43" s="122">
        <f t="shared" si="267"/>
        <v>-8.9730862528085709E-3</v>
      </c>
    </row>
    <row r="44" spans="1:71">
      <c r="A44" s="60"/>
      <c r="C44" s="53" t="s">
        <v>576</v>
      </c>
      <c r="D44" s="383" t="s">
        <v>2</v>
      </c>
      <c r="E44" s="122">
        <f t="shared" ref="E44:AJ44" si="268">IF(ISNUMBER(E33)=TRUE,E33,E12)</f>
        <v>0.66244304180145264</v>
      </c>
      <c r="F44" s="122">
        <f t="shared" si="268"/>
        <v>0.64828295444229589</v>
      </c>
      <c r="G44" s="122">
        <f t="shared" si="268"/>
        <v>0.63432838265635771</v>
      </c>
      <c r="H44" s="122">
        <f t="shared" si="268"/>
        <v>0.62057391410677276</v>
      </c>
      <c r="I44" s="122">
        <f t="shared" si="268"/>
        <v>0.60699262133074283</v>
      </c>
      <c r="J44" s="122">
        <f t="shared" si="268"/>
        <v>0.59369783887919303</v>
      </c>
      <c r="K44" s="122">
        <f t="shared" si="268"/>
        <v>0.58058671303708875</v>
      </c>
      <c r="L44" s="122">
        <f t="shared" si="268"/>
        <v>0.56764520723586276</v>
      </c>
      <c r="M44" s="122">
        <f t="shared" si="268"/>
        <v>0.55487978551196682</v>
      </c>
      <c r="N44" s="122">
        <f t="shared" si="268"/>
        <v>0.54229623333276988</v>
      </c>
      <c r="O44" s="122">
        <f t="shared" si="268"/>
        <v>0.52997230497520176</v>
      </c>
      <c r="P44" s="122">
        <f t="shared" si="268"/>
        <v>0.51780236573259386</v>
      </c>
      <c r="Q44" s="122">
        <f t="shared" si="268"/>
        <v>0.50581801133246829</v>
      </c>
      <c r="R44" s="122">
        <f t="shared" si="268"/>
        <v>0.49407268936076787</v>
      </c>
      <c r="S44" s="122">
        <f t="shared" si="268"/>
        <v>0.48259079751716061</v>
      </c>
      <c r="T44" s="122">
        <f t="shared" si="268"/>
        <v>0.47137089118161762</v>
      </c>
      <c r="U44" s="122">
        <f t="shared" si="268"/>
        <v>0.46037342842884604</v>
      </c>
      <c r="V44" s="122">
        <f t="shared" si="268"/>
        <v>0.44961343493191036</v>
      </c>
      <c r="W44" s="122">
        <f t="shared" si="268"/>
        <v>0.43911150581419173</v>
      </c>
      <c r="X44" s="122">
        <f t="shared" si="268"/>
        <v>0.42887249371712505</v>
      </c>
      <c r="Y44" s="122">
        <f t="shared" si="268"/>
        <v>0.41892776929871078</v>
      </c>
      <c r="Z44" s="122">
        <f t="shared" si="268"/>
        <v>0.40920071563756016</v>
      </c>
      <c r="AA44" s="122">
        <f t="shared" si="268"/>
        <v>0.3996585040091612</v>
      </c>
      <c r="AB44" s="122">
        <f t="shared" si="268"/>
        <v>0.39025150253602842</v>
      </c>
      <c r="AC44" s="122">
        <f t="shared" si="268"/>
        <v>0.38093332862117302</v>
      </c>
      <c r="AD44" s="122">
        <f t="shared" si="268"/>
        <v>0.3717081593485011</v>
      </c>
      <c r="AE44" s="122">
        <f t="shared" si="268"/>
        <v>0.36255677358800292</v>
      </c>
      <c r="AF44" s="122">
        <f t="shared" si="268"/>
        <v>0.35350624827501675</v>
      </c>
      <c r="AG44" s="122">
        <f t="shared" si="268"/>
        <v>0.34459807339803122</v>
      </c>
      <c r="AH44" s="122">
        <f t="shared" si="268"/>
        <v>0.33585991846768914</v>
      </c>
      <c r="AI44" s="122" t="str">
        <f t="shared" si="268"/>
        <v>Not an input</v>
      </c>
      <c r="AJ44" s="122" t="str">
        <f t="shared" si="268"/>
        <v>Not an input</v>
      </c>
      <c r="AK44" s="122" t="str">
        <f t="shared" ref="AK44:BS44" si="269">IF(ISNUMBER(AK33)=TRUE,AK33,AK12)</f>
        <v>Not an input</v>
      </c>
      <c r="AL44" s="122" t="str">
        <f t="shared" si="269"/>
        <v>Not an input</v>
      </c>
      <c r="AM44" s="122" t="str">
        <f t="shared" si="269"/>
        <v>Not an input</v>
      </c>
      <c r="AN44" s="122" t="str">
        <f t="shared" si="269"/>
        <v>Not an input</v>
      </c>
      <c r="AO44" s="122" t="str">
        <f t="shared" si="269"/>
        <v>Not an input</v>
      </c>
      <c r="AP44" s="122" t="str">
        <f t="shared" si="269"/>
        <v>Not an input</v>
      </c>
      <c r="AQ44" s="122" t="str">
        <f t="shared" si="269"/>
        <v>Not an input</v>
      </c>
      <c r="AR44" s="122" t="str">
        <f t="shared" si="269"/>
        <v>Not an input</v>
      </c>
      <c r="AS44" s="122" t="str">
        <f t="shared" si="269"/>
        <v>Not an input</v>
      </c>
      <c r="AT44" s="122" t="str">
        <f t="shared" si="269"/>
        <v>Not an input</v>
      </c>
      <c r="AU44" s="122" t="str">
        <f t="shared" si="269"/>
        <v>Not an input</v>
      </c>
      <c r="AV44" s="122" t="str">
        <f t="shared" si="269"/>
        <v>Not an input</v>
      </c>
      <c r="AW44" s="122" t="str">
        <f t="shared" si="269"/>
        <v>Not an input</v>
      </c>
      <c r="AX44" s="122" t="str">
        <f t="shared" si="269"/>
        <v>Not an input</v>
      </c>
      <c r="AY44" s="122" t="str">
        <f t="shared" si="269"/>
        <v>Not an input</v>
      </c>
      <c r="AZ44" s="122" t="str">
        <f t="shared" si="269"/>
        <v>Not an input</v>
      </c>
      <c r="BA44" s="122" t="str">
        <f t="shared" si="269"/>
        <v>Not an input</v>
      </c>
      <c r="BB44" s="122" t="str">
        <f t="shared" si="269"/>
        <v>Not an input</v>
      </c>
      <c r="BC44" s="122" t="str">
        <f t="shared" si="269"/>
        <v>Not an input</v>
      </c>
      <c r="BD44" s="122" t="str">
        <f t="shared" si="269"/>
        <v>Not an input</v>
      </c>
      <c r="BE44" s="122" t="str">
        <f t="shared" si="269"/>
        <v>Not an input</v>
      </c>
      <c r="BF44" s="122" t="str">
        <f t="shared" si="269"/>
        <v>Not an input</v>
      </c>
      <c r="BG44" s="122" t="str">
        <f t="shared" si="269"/>
        <v>Not an input</v>
      </c>
      <c r="BH44" s="122" t="str">
        <f t="shared" si="269"/>
        <v>Not an input</v>
      </c>
      <c r="BI44" s="122" t="str">
        <f t="shared" si="269"/>
        <v>Not an input</v>
      </c>
      <c r="BJ44" s="122" t="str">
        <f t="shared" si="269"/>
        <v>Not an input</v>
      </c>
      <c r="BK44" s="122" t="str">
        <f t="shared" si="269"/>
        <v>Not an input</v>
      </c>
      <c r="BL44" s="122" t="str">
        <f t="shared" si="269"/>
        <v>Not an input</v>
      </c>
      <c r="BM44" s="122" t="str">
        <f t="shared" si="269"/>
        <v>Not an input</v>
      </c>
      <c r="BN44" s="122" t="str">
        <f t="shared" si="269"/>
        <v>Not an input</v>
      </c>
      <c r="BO44" s="122" t="str">
        <f t="shared" si="269"/>
        <v>Not an input</v>
      </c>
      <c r="BP44" s="122" t="str">
        <f t="shared" si="269"/>
        <v>Not an input</v>
      </c>
      <c r="BQ44" s="122" t="str">
        <f t="shared" si="269"/>
        <v>Not an input</v>
      </c>
      <c r="BR44" s="122" t="str">
        <f t="shared" si="269"/>
        <v>Not an input</v>
      </c>
      <c r="BS44" s="122" t="str">
        <f t="shared" si="269"/>
        <v>Not an input</v>
      </c>
    </row>
    <row r="45" spans="1:71">
      <c r="A45" s="60" t="s">
        <v>487</v>
      </c>
      <c r="C45" s="53" t="s">
        <v>440</v>
      </c>
      <c r="D45" s="373" t="s">
        <v>441</v>
      </c>
      <c r="E45" s="122">
        <f>Submodel1!E38</f>
        <v>0</v>
      </c>
      <c r="F45" s="122">
        <f t="shared" ref="F45:AK45" si="270">(1+F30)*(1+F9)-1</f>
        <v>1.249482365768384E-2</v>
      </c>
      <c r="G45" s="122">
        <f t="shared" si="270"/>
        <v>1.2446166774368939E-2</v>
      </c>
      <c r="H45" s="122">
        <f t="shared" si="270"/>
        <v>1.2400021359212365E-2</v>
      </c>
      <c r="I45" s="122">
        <f t="shared" si="270"/>
        <v>1.2392243828804661E-2</v>
      </c>
      <c r="J45" s="122">
        <f t="shared" si="270"/>
        <v>1.218920631330378E-2</v>
      </c>
      <c r="K45" s="122">
        <f t="shared" si="270"/>
        <v>1.2148559302848527E-2</v>
      </c>
      <c r="L45" s="122">
        <f t="shared" si="270"/>
        <v>1.2126943656799005E-2</v>
      </c>
      <c r="M45" s="122">
        <f t="shared" si="270"/>
        <v>1.2089004882234633E-2</v>
      </c>
      <c r="N45" s="122">
        <f t="shared" si="270"/>
        <v>1.2034750035485597E-2</v>
      </c>
      <c r="O45" s="122">
        <f t="shared" si="270"/>
        <v>1.1827068569461696E-2</v>
      </c>
      <c r="P45" s="122">
        <f t="shared" si="270"/>
        <v>1.1807872981048462E-2</v>
      </c>
      <c r="Q45" s="122">
        <f t="shared" si="270"/>
        <v>1.1721755673435252E-2</v>
      </c>
      <c r="R45" s="122">
        <f t="shared" si="270"/>
        <v>1.1519065841499199E-2</v>
      </c>
      <c r="S45" s="122">
        <f t="shared" si="270"/>
        <v>1.1250592807063642E-2</v>
      </c>
      <c r="T45" s="122">
        <f t="shared" si="270"/>
        <v>1.0966203574527267E-2</v>
      </c>
      <c r="U45" s="122">
        <f t="shared" si="270"/>
        <v>1.0747824031392073E-2</v>
      </c>
      <c r="V45" s="122">
        <f t="shared" si="270"/>
        <v>1.0480433503035957E-2</v>
      </c>
      <c r="W45" s="122">
        <f t="shared" si="270"/>
        <v>1.0147922313713975E-2</v>
      </c>
      <c r="X45" s="122">
        <f t="shared" si="270"/>
        <v>9.7822570587653424E-3</v>
      </c>
      <c r="Y45" s="122">
        <f t="shared" si="270"/>
        <v>9.3186189071943204E-3</v>
      </c>
      <c r="Z45" s="122">
        <f t="shared" si="270"/>
        <v>9.0126642255747846E-3</v>
      </c>
      <c r="AA45" s="122">
        <f t="shared" si="270"/>
        <v>8.7689989076240593E-3</v>
      </c>
      <c r="AB45" s="122">
        <f t="shared" si="270"/>
        <v>8.6359466701160237E-3</v>
      </c>
      <c r="AC45" s="122">
        <f t="shared" si="270"/>
        <v>8.6143495990831376E-3</v>
      </c>
      <c r="AD45" s="122">
        <f t="shared" si="270"/>
        <v>8.5785115008516488E-3</v>
      </c>
      <c r="AE45" s="122">
        <f t="shared" si="270"/>
        <v>8.5913234928227666E-3</v>
      </c>
      <c r="AF45" s="122">
        <f t="shared" si="270"/>
        <v>8.5270536421182541E-3</v>
      </c>
      <c r="AG45" s="122">
        <f t="shared" si="270"/>
        <v>8.3376836106010543E-3</v>
      </c>
      <c r="AH45" s="122">
        <f t="shared" si="270"/>
        <v>8.0534496341575501E-3</v>
      </c>
      <c r="AI45" s="122" t="e">
        <f t="shared" si="270"/>
        <v>#VALUE!</v>
      </c>
      <c r="AJ45" s="122" t="e">
        <f t="shared" si="270"/>
        <v>#VALUE!</v>
      </c>
      <c r="AK45" s="122" t="e">
        <f t="shared" si="270"/>
        <v>#VALUE!</v>
      </c>
      <c r="AL45" s="122" t="e">
        <f t="shared" ref="AL45:BS45" si="271">(1+AL30)*(1+AL9)-1</f>
        <v>#VALUE!</v>
      </c>
      <c r="AM45" s="122" t="e">
        <f t="shared" si="271"/>
        <v>#VALUE!</v>
      </c>
      <c r="AN45" s="122" t="e">
        <f t="shared" si="271"/>
        <v>#VALUE!</v>
      </c>
      <c r="AO45" s="122" t="e">
        <f t="shared" si="271"/>
        <v>#VALUE!</v>
      </c>
      <c r="AP45" s="122" t="e">
        <f t="shared" si="271"/>
        <v>#VALUE!</v>
      </c>
      <c r="AQ45" s="122" t="e">
        <f t="shared" si="271"/>
        <v>#VALUE!</v>
      </c>
      <c r="AR45" s="122" t="e">
        <f t="shared" si="271"/>
        <v>#VALUE!</v>
      </c>
      <c r="AS45" s="122" t="e">
        <f t="shared" si="271"/>
        <v>#VALUE!</v>
      </c>
      <c r="AT45" s="122" t="e">
        <f t="shared" si="271"/>
        <v>#VALUE!</v>
      </c>
      <c r="AU45" s="122" t="e">
        <f t="shared" si="271"/>
        <v>#VALUE!</v>
      </c>
      <c r="AV45" s="122" t="e">
        <f t="shared" si="271"/>
        <v>#VALUE!</v>
      </c>
      <c r="AW45" s="122" t="e">
        <f t="shared" si="271"/>
        <v>#VALUE!</v>
      </c>
      <c r="AX45" s="122" t="e">
        <f t="shared" si="271"/>
        <v>#VALUE!</v>
      </c>
      <c r="AY45" s="122" t="e">
        <f t="shared" si="271"/>
        <v>#VALUE!</v>
      </c>
      <c r="AZ45" s="122" t="e">
        <f t="shared" si="271"/>
        <v>#VALUE!</v>
      </c>
      <c r="BA45" s="122" t="e">
        <f t="shared" si="271"/>
        <v>#VALUE!</v>
      </c>
      <c r="BB45" s="122" t="e">
        <f t="shared" si="271"/>
        <v>#VALUE!</v>
      </c>
      <c r="BC45" s="122" t="e">
        <f t="shared" si="271"/>
        <v>#VALUE!</v>
      </c>
      <c r="BD45" s="122" t="e">
        <f t="shared" si="271"/>
        <v>#VALUE!</v>
      </c>
      <c r="BE45" s="122" t="e">
        <f t="shared" si="271"/>
        <v>#VALUE!</v>
      </c>
      <c r="BF45" s="122" t="e">
        <f t="shared" si="271"/>
        <v>#VALUE!</v>
      </c>
      <c r="BG45" s="122" t="e">
        <f t="shared" si="271"/>
        <v>#VALUE!</v>
      </c>
      <c r="BH45" s="122" t="e">
        <f t="shared" si="271"/>
        <v>#VALUE!</v>
      </c>
      <c r="BI45" s="122" t="e">
        <f t="shared" si="271"/>
        <v>#VALUE!</v>
      </c>
      <c r="BJ45" s="122" t="e">
        <f t="shared" si="271"/>
        <v>#VALUE!</v>
      </c>
      <c r="BK45" s="122" t="e">
        <f t="shared" si="271"/>
        <v>#VALUE!</v>
      </c>
      <c r="BL45" s="122" t="e">
        <f t="shared" si="271"/>
        <v>#VALUE!</v>
      </c>
      <c r="BM45" s="122" t="e">
        <f t="shared" si="271"/>
        <v>#VALUE!</v>
      </c>
      <c r="BN45" s="122" t="e">
        <f t="shared" si="271"/>
        <v>#VALUE!</v>
      </c>
      <c r="BO45" s="122" t="e">
        <f t="shared" si="271"/>
        <v>#VALUE!</v>
      </c>
      <c r="BP45" s="122" t="e">
        <f t="shared" si="271"/>
        <v>#VALUE!</v>
      </c>
      <c r="BQ45" s="122" t="e">
        <f t="shared" si="271"/>
        <v>#VALUE!</v>
      </c>
      <c r="BR45" s="122" t="e">
        <f t="shared" si="271"/>
        <v>#VALUE!</v>
      </c>
      <c r="BS45" s="122" t="e">
        <f t="shared" si="271"/>
        <v>#VALUE!</v>
      </c>
    </row>
    <row r="46" spans="1:71">
      <c r="A46" s="60"/>
      <c r="C46" s="53" t="s">
        <v>589</v>
      </c>
      <c r="D46" s="352" t="s">
        <v>769</v>
      </c>
      <c r="E46" s="122"/>
      <c r="F46" s="122">
        <f>F8+$D$2*(F11+F10+F7)-(1-$D$2)*F9+$B$1*(E16/E24*E15/E22-$E$1)+(1-$D$2-$D$4*$B$1)*(E21/E31-$D$3)</f>
        <v>3.6973407777738674E-3</v>
      </c>
      <c r="G46" s="122">
        <f t="shared" ref="G46:BR46" si="272">G8+$D$2*(G11+G10+G7)-(1-$D$2)*G9+$B$1*(F16/F24*F15/F22-$E$1)+(1-$D$2-$D$4*$B$1)*(F21/F31-$D$3)</f>
        <v>3.8527376338398159E-3</v>
      </c>
      <c r="H46" s="122">
        <f t="shared" si="272"/>
        <v>3.9635071062440351E-3</v>
      </c>
      <c r="I46" s="122">
        <f t="shared" si="272"/>
        <v>4.1514609279645655E-3</v>
      </c>
      <c r="J46" s="122">
        <f t="shared" si="272"/>
        <v>4.1423219149735241E-3</v>
      </c>
      <c r="K46" s="122">
        <f t="shared" si="272"/>
        <v>4.2897514974875942E-3</v>
      </c>
      <c r="L46" s="122">
        <f t="shared" si="272"/>
        <v>4.4522351524986341E-3</v>
      </c>
      <c r="M46" s="122">
        <f t="shared" si="272"/>
        <v>4.5949593270476104E-3</v>
      </c>
      <c r="N46" s="122">
        <f t="shared" si="272"/>
        <v>4.7384526910898934E-3</v>
      </c>
      <c r="O46" s="122">
        <f t="shared" si="272"/>
        <v>4.7061154862619208E-3</v>
      </c>
      <c r="P46" s="122">
        <f t="shared" si="272"/>
        <v>4.8770676426566073E-3</v>
      </c>
      <c r="Q46" s="122">
        <f t="shared" si="272"/>
        <v>4.9783057727126418E-3</v>
      </c>
      <c r="R46" s="122">
        <f t="shared" si="272"/>
        <v>4.960803117964166E-3</v>
      </c>
      <c r="S46" s="122">
        <f t="shared" si="272"/>
        <v>4.8552070690789893E-3</v>
      </c>
      <c r="T46" s="122">
        <f t="shared" si="272"/>
        <v>4.7310620864160508E-3</v>
      </c>
      <c r="U46" s="122">
        <f t="shared" si="272"/>
        <v>4.6695203118165673E-3</v>
      </c>
      <c r="V46" s="122">
        <f t="shared" si="272"/>
        <v>4.5762349365705756E-3</v>
      </c>
      <c r="W46" s="122">
        <f t="shared" si="272"/>
        <v>4.3964484742581309E-3</v>
      </c>
      <c r="X46" s="122">
        <f t="shared" si="272"/>
        <v>4.1814469915117409E-3</v>
      </c>
      <c r="Y46" s="122">
        <f t="shared" si="272"/>
        <v>3.8862075119268234E-3</v>
      </c>
      <c r="Z46" s="122">
        <f t="shared" si="272"/>
        <v>3.7443329233618084E-3</v>
      </c>
      <c r="AA46" s="122">
        <f t="shared" si="272"/>
        <v>3.64281215228079E-3</v>
      </c>
      <c r="AB46" s="122">
        <f t="shared" si="272"/>
        <v>3.6673429727090844E-3</v>
      </c>
      <c r="AC46" s="122">
        <f t="shared" si="272"/>
        <v>3.7813240954223601E-3</v>
      </c>
      <c r="AD46" s="122">
        <f t="shared" si="272"/>
        <v>3.8979466067892939E-3</v>
      </c>
      <c r="AE46" s="122">
        <f t="shared" si="272"/>
        <v>4.0422987300587111E-3</v>
      </c>
      <c r="AF46" s="122">
        <f t="shared" si="272"/>
        <v>4.1087125788951276E-3</v>
      </c>
      <c r="AG46" s="122">
        <f t="shared" si="272"/>
        <v>4.0862097192474059E-3</v>
      </c>
      <c r="AH46" s="122">
        <f t="shared" si="272"/>
        <v>3.9677119700304376E-3</v>
      </c>
      <c r="AI46" s="122" t="e">
        <f t="shared" si="272"/>
        <v>#VALUE!</v>
      </c>
      <c r="AJ46" s="122" t="e">
        <f t="shared" si="272"/>
        <v>#VALUE!</v>
      </c>
      <c r="AK46" s="122" t="e">
        <f t="shared" si="272"/>
        <v>#VALUE!</v>
      </c>
      <c r="AL46" s="122" t="e">
        <f t="shared" si="272"/>
        <v>#VALUE!</v>
      </c>
      <c r="AM46" s="122" t="e">
        <f t="shared" si="272"/>
        <v>#VALUE!</v>
      </c>
      <c r="AN46" s="122" t="e">
        <f t="shared" si="272"/>
        <v>#VALUE!</v>
      </c>
      <c r="AO46" s="122" t="e">
        <f t="shared" si="272"/>
        <v>#VALUE!</v>
      </c>
      <c r="AP46" s="122" t="e">
        <f t="shared" si="272"/>
        <v>#VALUE!</v>
      </c>
      <c r="AQ46" s="122" t="e">
        <f t="shared" si="272"/>
        <v>#VALUE!</v>
      </c>
      <c r="AR46" s="122" t="e">
        <f t="shared" si="272"/>
        <v>#VALUE!</v>
      </c>
      <c r="AS46" s="122" t="e">
        <f t="shared" si="272"/>
        <v>#VALUE!</v>
      </c>
      <c r="AT46" s="122" t="e">
        <f t="shared" si="272"/>
        <v>#VALUE!</v>
      </c>
      <c r="AU46" s="122" t="e">
        <f t="shared" si="272"/>
        <v>#VALUE!</v>
      </c>
      <c r="AV46" s="122" t="e">
        <f t="shared" si="272"/>
        <v>#VALUE!</v>
      </c>
      <c r="AW46" s="122" t="e">
        <f t="shared" si="272"/>
        <v>#VALUE!</v>
      </c>
      <c r="AX46" s="122" t="e">
        <f t="shared" si="272"/>
        <v>#VALUE!</v>
      </c>
      <c r="AY46" s="122" t="e">
        <f t="shared" si="272"/>
        <v>#VALUE!</v>
      </c>
      <c r="AZ46" s="122" t="e">
        <f t="shared" si="272"/>
        <v>#VALUE!</v>
      </c>
      <c r="BA46" s="122" t="e">
        <f t="shared" si="272"/>
        <v>#VALUE!</v>
      </c>
      <c r="BB46" s="122" t="e">
        <f t="shared" si="272"/>
        <v>#VALUE!</v>
      </c>
      <c r="BC46" s="122" t="e">
        <f t="shared" si="272"/>
        <v>#VALUE!</v>
      </c>
      <c r="BD46" s="122" t="e">
        <f t="shared" si="272"/>
        <v>#VALUE!</v>
      </c>
      <c r="BE46" s="122" t="e">
        <f t="shared" si="272"/>
        <v>#VALUE!</v>
      </c>
      <c r="BF46" s="122" t="e">
        <f t="shared" si="272"/>
        <v>#VALUE!</v>
      </c>
      <c r="BG46" s="122" t="e">
        <f t="shared" si="272"/>
        <v>#VALUE!</v>
      </c>
      <c r="BH46" s="122" t="e">
        <f t="shared" si="272"/>
        <v>#VALUE!</v>
      </c>
      <c r="BI46" s="122" t="e">
        <f t="shared" si="272"/>
        <v>#VALUE!</v>
      </c>
      <c r="BJ46" s="122" t="e">
        <f t="shared" si="272"/>
        <v>#VALUE!</v>
      </c>
      <c r="BK46" s="122" t="e">
        <f t="shared" si="272"/>
        <v>#VALUE!</v>
      </c>
      <c r="BL46" s="122" t="e">
        <f t="shared" si="272"/>
        <v>#VALUE!</v>
      </c>
      <c r="BM46" s="122" t="e">
        <f t="shared" si="272"/>
        <v>#VALUE!</v>
      </c>
      <c r="BN46" s="122" t="e">
        <f t="shared" si="272"/>
        <v>#VALUE!</v>
      </c>
      <c r="BO46" s="122" t="e">
        <f t="shared" si="272"/>
        <v>#VALUE!</v>
      </c>
      <c r="BP46" s="122" t="e">
        <f t="shared" si="272"/>
        <v>#VALUE!</v>
      </c>
      <c r="BQ46" s="122" t="e">
        <f t="shared" si="272"/>
        <v>#VALUE!</v>
      </c>
      <c r="BR46" s="122" t="e">
        <f t="shared" si="272"/>
        <v>#VALUE!</v>
      </c>
      <c r="BS46" s="122" t="e">
        <f t="shared" ref="BS46" si="273">BS8+$D$2*(BS11+BS10+BS7)-(1-$D$2)*BS9+$B$1*(BR16/BR24*BR15/BR22-$E$1)+(1-$D$2-$D$4*$B$1)*(BR21/BR31-$D$3)</f>
        <v>#VALUE!</v>
      </c>
    </row>
    <row r="47" spans="1:71">
      <c r="A47" s="60" t="s">
        <v>497</v>
      </c>
      <c r="C47" s="56" t="s">
        <v>438</v>
      </c>
      <c r="D47" s="384" t="s">
        <v>423</v>
      </c>
      <c r="E47" s="377">
        <f>InputDataA_GeneralAssumptions!I18</f>
        <v>12711.705186853</v>
      </c>
      <c r="F47" s="377">
        <f t="shared" ref="F47:AK47" si="274">E47*(1+F30)</f>
        <v>12757.958919195891</v>
      </c>
      <c r="G47" s="377">
        <f t="shared" si="274"/>
        <v>12806.394456001723</v>
      </c>
      <c r="H47" s="377">
        <f t="shared" si="274"/>
        <v>12856.460805716322</v>
      </c>
      <c r="I47" s="377">
        <f t="shared" si="274"/>
        <v>12909.166545080367</v>
      </c>
      <c r="J47" s="377">
        <f t="shared" si="274"/>
        <v>12961.986887115701</v>
      </c>
      <c r="K47" s="377">
        <f t="shared" si="274"/>
        <v>13016.956341259636</v>
      </c>
      <c r="L47" s="377">
        <f t="shared" si="274"/>
        <v>13074.295070454891</v>
      </c>
      <c r="M47" s="377">
        <f t="shared" si="274"/>
        <v>13133.771173504507</v>
      </c>
      <c r="N47" s="377">
        <f t="shared" si="274"/>
        <v>13195.419304462279</v>
      </c>
      <c r="O47" s="377">
        <f t="shared" si="274"/>
        <v>13256.93816421102</v>
      </c>
      <c r="P47" s="377">
        <f t="shared" si="274"/>
        <v>13321.026994813186</v>
      </c>
      <c r="Q47" s="377">
        <f t="shared" si="274"/>
        <v>13386.786796160066</v>
      </c>
      <c r="R47" s="377">
        <f t="shared" si="274"/>
        <v>13452.642603889959</v>
      </c>
      <c r="S47" s="377">
        <f t="shared" si="274"/>
        <v>13517.402751038233</v>
      </c>
      <c r="T47" s="377">
        <f t="shared" si="274"/>
        <v>13580.795720301017</v>
      </c>
      <c r="U47" s="377">
        <f t="shared" si="274"/>
        <v>13643.652800479824</v>
      </c>
      <c r="V47" s="377">
        <f t="shared" si="274"/>
        <v>13705.527515968208</v>
      </c>
      <c r="W47" s="377">
        <f t="shared" si="274"/>
        <v>13765.212817557007</v>
      </c>
      <c r="X47" s="377">
        <f t="shared" si="274"/>
        <v>13822.189597490968</v>
      </c>
      <c r="Y47" s="377">
        <f t="shared" si="274"/>
        <v>13875.305021163291</v>
      </c>
      <c r="Z47" s="377">
        <f t="shared" si="274"/>
        <v>13926.651532526472</v>
      </c>
      <c r="AA47" s="377">
        <f t="shared" si="274"/>
        <v>13976.773960582075</v>
      </c>
      <c r="AB47" s="377">
        <f t="shared" si="274"/>
        <v>14027.429024543057</v>
      </c>
      <c r="AC47" s="377">
        <f t="shared" si="274"/>
        <v>14079.884055195585</v>
      </c>
      <c r="AD47" s="377">
        <f t="shared" si="274"/>
        <v>14134.193598592858</v>
      </c>
      <c r="AE47" s="377">
        <f t="shared" si="274"/>
        <v>14190.771832876248</v>
      </c>
      <c r="AF47" s="377">
        <f t="shared" si="274"/>
        <v>14248.530980577751</v>
      </c>
      <c r="AG47" s="377">
        <f t="shared" si="274"/>
        <v>14306.20765817557</v>
      </c>
      <c r="AH47" s="377">
        <f t="shared" si="274"/>
        <v>14362.417745090526</v>
      </c>
      <c r="AI47" s="377" t="e">
        <f t="shared" si="274"/>
        <v>#VALUE!</v>
      </c>
      <c r="AJ47" s="377" t="e">
        <f t="shared" si="274"/>
        <v>#VALUE!</v>
      </c>
      <c r="AK47" s="377" t="e">
        <f t="shared" si="274"/>
        <v>#VALUE!</v>
      </c>
      <c r="AL47" s="377" t="e">
        <f t="shared" ref="AL47:BS47" si="275">AK47*(1+AL30)</f>
        <v>#VALUE!</v>
      </c>
      <c r="AM47" s="377" t="e">
        <f t="shared" si="275"/>
        <v>#VALUE!</v>
      </c>
      <c r="AN47" s="377" t="e">
        <f t="shared" si="275"/>
        <v>#VALUE!</v>
      </c>
      <c r="AO47" s="377" t="e">
        <f t="shared" si="275"/>
        <v>#VALUE!</v>
      </c>
      <c r="AP47" s="377" t="e">
        <f t="shared" si="275"/>
        <v>#VALUE!</v>
      </c>
      <c r="AQ47" s="377" t="e">
        <f t="shared" si="275"/>
        <v>#VALUE!</v>
      </c>
      <c r="AR47" s="377" t="e">
        <f t="shared" si="275"/>
        <v>#VALUE!</v>
      </c>
      <c r="AS47" s="377" t="e">
        <f t="shared" si="275"/>
        <v>#VALUE!</v>
      </c>
      <c r="AT47" s="377" t="e">
        <f t="shared" si="275"/>
        <v>#VALUE!</v>
      </c>
      <c r="AU47" s="377" t="e">
        <f t="shared" si="275"/>
        <v>#VALUE!</v>
      </c>
      <c r="AV47" s="377" t="e">
        <f t="shared" si="275"/>
        <v>#VALUE!</v>
      </c>
      <c r="AW47" s="377" t="e">
        <f t="shared" si="275"/>
        <v>#VALUE!</v>
      </c>
      <c r="AX47" s="377" t="e">
        <f t="shared" si="275"/>
        <v>#VALUE!</v>
      </c>
      <c r="AY47" s="377" t="e">
        <f t="shared" si="275"/>
        <v>#VALUE!</v>
      </c>
      <c r="AZ47" s="377" t="e">
        <f t="shared" si="275"/>
        <v>#VALUE!</v>
      </c>
      <c r="BA47" s="377" t="e">
        <f t="shared" si="275"/>
        <v>#VALUE!</v>
      </c>
      <c r="BB47" s="377" t="e">
        <f t="shared" si="275"/>
        <v>#VALUE!</v>
      </c>
      <c r="BC47" s="377" t="e">
        <f t="shared" si="275"/>
        <v>#VALUE!</v>
      </c>
      <c r="BD47" s="377" t="e">
        <f t="shared" si="275"/>
        <v>#VALUE!</v>
      </c>
      <c r="BE47" s="377" t="e">
        <f t="shared" si="275"/>
        <v>#VALUE!</v>
      </c>
      <c r="BF47" s="377" t="e">
        <f t="shared" si="275"/>
        <v>#VALUE!</v>
      </c>
      <c r="BG47" s="377" t="e">
        <f t="shared" si="275"/>
        <v>#VALUE!</v>
      </c>
      <c r="BH47" s="377" t="e">
        <f t="shared" si="275"/>
        <v>#VALUE!</v>
      </c>
      <c r="BI47" s="377" t="e">
        <f t="shared" si="275"/>
        <v>#VALUE!</v>
      </c>
      <c r="BJ47" s="377" t="e">
        <f t="shared" si="275"/>
        <v>#VALUE!</v>
      </c>
      <c r="BK47" s="377" t="e">
        <f t="shared" si="275"/>
        <v>#VALUE!</v>
      </c>
      <c r="BL47" s="377" t="e">
        <f t="shared" si="275"/>
        <v>#VALUE!</v>
      </c>
      <c r="BM47" s="377" t="e">
        <f t="shared" si="275"/>
        <v>#VALUE!</v>
      </c>
      <c r="BN47" s="377" t="e">
        <f t="shared" si="275"/>
        <v>#VALUE!</v>
      </c>
      <c r="BO47" s="377" t="e">
        <f t="shared" si="275"/>
        <v>#VALUE!</v>
      </c>
      <c r="BP47" s="377" t="e">
        <f t="shared" si="275"/>
        <v>#VALUE!</v>
      </c>
      <c r="BQ47" s="377" t="e">
        <f t="shared" si="275"/>
        <v>#VALUE!</v>
      </c>
      <c r="BR47" s="377" t="e">
        <f t="shared" si="275"/>
        <v>#VALUE!</v>
      </c>
      <c r="BS47" s="377" t="e">
        <f t="shared" si="275"/>
        <v>#VALUE!</v>
      </c>
    </row>
    <row r="48" spans="1:71">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c r="BL48" s="379"/>
      <c r="BM48" s="379"/>
      <c r="BN48" s="379"/>
      <c r="BO48" s="379"/>
      <c r="BP48" s="379"/>
      <c r="BQ48" s="379"/>
      <c r="BR48" s="379"/>
      <c r="BS48" s="379"/>
    </row>
    <row r="49" spans="1:71">
      <c r="C49" s="2" t="s">
        <v>663</v>
      </c>
      <c r="D49" s="268" t="s">
        <v>670</v>
      </c>
      <c r="E49" s="378" t="str">
        <f>InputDataA_GeneralAssumptions!$D$155</f>
        <v>National Poverty Line</v>
      </c>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c r="BL49" s="379"/>
      <c r="BM49" s="379"/>
      <c r="BN49" s="379"/>
      <c r="BO49" s="379"/>
      <c r="BP49" s="379"/>
      <c r="BQ49" s="379"/>
      <c r="BR49" s="379"/>
      <c r="BS49" s="379"/>
    </row>
    <row r="50" spans="1:71">
      <c r="C50" s="201" t="s">
        <v>664</v>
      </c>
      <c r="D50" s="45"/>
      <c r="E50" s="375">
        <f>IF(InputDataA_GeneralAssumptions!$F$157="Automatic",InputDataA_GeneralAssumptions!I170,"Not an input")</f>
        <v>0.42899999999999999</v>
      </c>
      <c r="F50" s="375">
        <f>IF(InputDataA_GeneralAssumptions!$F$157="Automatic",InputDataA_GeneralAssumptions!J170,"Not an input")</f>
        <v>0.42899999999999999</v>
      </c>
      <c r="G50" s="375">
        <f>IF(InputDataA_GeneralAssumptions!$F$157="Automatic",InputDataA_GeneralAssumptions!K170,"Not an input")</f>
        <v>0.42899999999999999</v>
      </c>
      <c r="H50" s="375">
        <f>IF(InputDataA_GeneralAssumptions!$F$157="Automatic",InputDataA_GeneralAssumptions!L170,"Not an input")</f>
        <v>0.42899999999999999</v>
      </c>
      <c r="I50" s="375">
        <f>IF(InputDataA_GeneralAssumptions!$F$157="Automatic",InputDataA_GeneralAssumptions!M170,"Not an input")</f>
        <v>0.42899999999999999</v>
      </c>
      <c r="J50" s="375">
        <f>IF(InputDataA_GeneralAssumptions!$F$157="Automatic",InputDataA_GeneralAssumptions!N170,"Not an input")</f>
        <v>0.42899999999999999</v>
      </c>
      <c r="K50" s="375">
        <f>IF(InputDataA_GeneralAssumptions!$F$157="Automatic",InputDataA_GeneralAssumptions!O170,"Not an input")</f>
        <v>0.42899999999999999</v>
      </c>
      <c r="L50" s="375">
        <f>IF(InputDataA_GeneralAssumptions!$F$157="Automatic",InputDataA_GeneralAssumptions!P170,"Not an input")</f>
        <v>0.42899999999999999</v>
      </c>
      <c r="M50" s="375">
        <f>IF(InputDataA_GeneralAssumptions!$F$157="Automatic",InputDataA_GeneralAssumptions!Q170,"Not an input")</f>
        <v>0.42899999999999999</v>
      </c>
      <c r="N50" s="375">
        <f>IF(InputDataA_GeneralAssumptions!$F$157="Automatic",InputDataA_GeneralAssumptions!R170,"Not an input")</f>
        <v>0.42899999999999999</v>
      </c>
      <c r="O50" s="375">
        <f>IF(InputDataA_GeneralAssumptions!$F$157="Automatic",InputDataA_GeneralAssumptions!S170,"Not an input")</f>
        <v>0.42899999999999999</v>
      </c>
      <c r="P50" s="375">
        <f>IF(InputDataA_GeneralAssumptions!$F$157="Automatic",InputDataA_GeneralAssumptions!T170,"Not an input")</f>
        <v>0.42899999999999999</v>
      </c>
      <c r="Q50" s="375">
        <f>IF(InputDataA_GeneralAssumptions!$F$157="Automatic",InputDataA_GeneralAssumptions!U170,"Not an input")</f>
        <v>0.42899999999999999</v>
      </c>
      <c r="R50" s="375">
        <f>IF(InputDataA_GeneralAssumptions!$F$157="Automatic",InputDataA_GeneralAssumptions!V170,"Not an input")</f>
        <v>0.42899999999999999</v>
      </c>
      <c r="S50" s="375">
        <f>IF(InputDataA_GeneralAssumptions!$F$157="Automatic",InputDataA_GeneralAssumptions!W170,"Not an input")</f>
        <v>0.42899999999999999</v>
      </c>
      <c r="T50" s="375">
        <f>IF(InputDataA_GeneralAssumptions!$F$157="Automatic",InputDataA_GeneralAssumptions!X170,"Not an input")</f>
        <v>0.42899999999999999</v>
      </c>
      <c r="U50" s="375">
        <f>IF(InputDataA_GeneralAssumptions!$F$157="Automatic",InputDataA_GeneralAssumptions!Y170,"Not an input")</f>
        <v>0.42899999999999999</v>
      </c>
      <c r="V50" s="375">
        <f>IF(InputDataA_GeneralAssumptions!$F$157="Automatic",InputDataA_GeneralAssumptions!Z170,"Not an input")</f>
        <v>0.42899999999999999</v>
      </c>
      <c r="W50" s="375">
        <f>IF(InputDataA_GeneralAssumptions!$F$157="Automatic",InputDataA_GeneralAssumptions!AA170,"Not an input")</f>
        <v>0.42899999999999999</v>
      </c>
      <c r="X50" s="375">
        <f>IF(InputDataA_GeneralAssumptions!$F$157="Automatic",InputDataA_GeneralAssumptions!AB170,"Not an input")</f>
        <v>0.42899999999999999</v>
      </c>
      <c r="Y50" s="375">
        <f>IF(InputDataA_GeneralAssumptions!$F$157="Automatic",InputDataA_GeneralAssumptions!AC170,"Not an input")</f>
        <v>0.42899999999999999</v>
      </c>
      <c r="Z50" s="375">
        <f>IF(InputDataA_GeneralAssumptions!$F$157="Automatic",InputDataA_GeneralAssumptions!AD170,"Not an input")</f>
        <v>0.42899999999999999</v>
      </c>
      <c r="AA50" s="375">
        <f>IF(InputDataA_GeneralAssumptions!$F$157="Automatic",InputDataA_GeneralAssumptions!AE170,"Not an input")</f>
        <v>0.42899999999999999</v>
      </c>
      <c r="AB50" s="375">
        <f>IF(InputDataA_GeneralAssumptions!$F$157="Automatic",InputDataA_GeneralAssumptions!AF170,"Not an input")</f>
        <v>0.42899999999999999</v>
      </c>
      <c r="AC50" s="375">
        <f>IF(InputDataA_GeneralAssumptions!$F$157="Automatic",InputDataA_GeneralAssumptions!AG170,"Not an input")</f>
        <v>0.42899999999999999</v>
      </c>
      <c r="AD50" s="375">
        <f>IF(InputDataA_GeneralAssumptions!$F$157="Automatic",InputDataA_GeneralAssumptions!AH170,"Not an input")</f>
        <v>0.42899999999999999</v>
      </c>
      <c r="AE50" s="375">
        <f>IF(InputDataA_GeneralAssumptions!$F$157="Automatic",InputDataA_GeneralAssumptions!AI170,"Not an input")</f>
        <v>0.42899999999999999</v>
      </c>
      <c r="AF50" s="375">
        <f>IF(InputDataA_GeneralAssumptions!$F$157="Automatic",InputDataA_GeneralAssumptions!AJ170,"Not an input")</f>
        <v>0.42899999999999999</v>
      </c>
      <c r="AG50" s="375">
        <f>IF(InputDataA_GeneralAssumptions!$F$157="Automatic",InputDataA_GeneralAssumptions!AK170,"Not an input")</f>
        <v>0.42899999999999999</v>
      </c>
      <c r="AH50" s="375">
        <f>IF(InputDataA_GeneralAssumptions!$F$157="Automatic",InputDataA_GeneralAssumptions!AL170,"Not an input")</f>
        <v>0.42899999999999999</v>
      </c>
      <c r="AI50" s="375">
        <f>IF(InputDataA_GeneralAssumptions!$F$157="Automatic",InputDataA_GeneralAssumptions!AM170,"Not an input")</f>
        <v>0.42899999999999999</v>
      </c>
      <c r="AJ50" s="375">
        <f>IF(InputDataA_GeneralAssumptions!$F$157="Automatic",InputDataA_GeneralAssumptions!AN170,"Not an input")</f>
        <v>0.42899999999999999</v>
      </c>
      <c r="AK50" s="375">
        <f>IF(InputDataA_GeneralAssumptions!$F$157="Automatic",InputDataA_GeneralAssumptions!AO170,"Not an input")</f>
        <v>0.42899999999999999</v>
      </c>
      <c r="AL50" s="375">
        <f>IF(InputDataA_GeneralAssumptions!$F$157="Automatic",InputDataA_GeneralAssumptions!AP170,"Not an input")</f>
        <v>0.42899999999999999</v>
      </c>
      <c r="AM50" s="375">
        <f>IF(InputDataA_GeneralAssumptions!$F$157="Automatic",InputDataA_GeneralAssumptions!AQ170,"Not an input")</f>
        <v>0.42899999999999999</v>
      </c>
      <c r="AN50" s="375">
        <f>IF(InputDataA_GeneralAssumptions!$F$157="Automatic",InputDataA_GeneralAssumptions!AR170,"Not an input")</f>
        <v>0.42899999999999999</v>
      </c>
      <c r="AO50" s="375">
        <f>IF(InputDataA_GeneralAssumptions!$F$157="Automatic",InputDataA_GeneralAssumptions!AS170,"Not an input")</f>
        <v>0.42899999999999999</v>
      </c>
      <c r="AP50" s="375">
        <f>IF(InputDataA_GeneralAssumptions!$F$157="Automatic",InputDataA_GeneralAssumptions!AT170,"Not an input")</f>
        <v>0.42899999999999999</v>
      </c>
      <c r="AQ50" s="375">
        <f>IF(InputDataA_GeneralAssumptions!$F$157="Automatic",InputDataA_GeneralAssumptions!AU170,"Not an input")</f>
        <v>0.42899999999999999</v>
      </c>
      <c r="AR50" s="375">
        <f>IF(InputDataA_GeneralAssumptions!$F$157="Automatic",InputDataA_GeneralAssumptions!AV170,"Not an input")</f>
        <v>0.42899999999999999</v>
      </c>
      <c r="AS50" s="375">
        <f>IF(InputDataA_GeneralAssumptions!$F$157="Automatic",InputDataA_GeneralAssumptions!AW170,"Not an input")</f>
        <v>0.42899999999999999</v>
      </c>
      <c r="AT50" s="375">
        <f>IF(InputDataA_GeneralAssumptions!$F$157="Automatic",InputDataA_GeneralAssumptions!AX170,"Not an input")</f>
        <v>0.42899999999999999</v>
      </c>
      <c r="AU50" s="375">
        <f>IF(InputDataA_GeneralAssumptions!$F$157="Automatic",InputDataA_GeneralAssumptions!AY170,"Not an input")</f>
        <v>0.42899999999999999</v>
      </c>
      <c r="AV50" s="375">
        <f>IF(InputDataA_GeneralAssumptions!$F$157="Automatic",InputDataA_GeneralAssumptions!AZ170,"Not an input")</f>
        <v>0.42899999999999999</v>
      </c>
      <c r="AW50" s="375">
        <f>IF(InputDataA_GeneralAssumptions!$F$157="Automatic",InputDataA_GeneralAssumptions!BA170,"Not an input")</f>
        <v>0.42899999999999999</v>
      </c>
      <c r="AX50" s="375">
        <f>IF(InputDataA_GeneralAssumptions!$F$157="Automatic",InputDataA_GeneralAssumptions!BB170,"Not an input")</f>
        <v>0.42899999999999999</v>
      </c>
      <c r="AY50" s="375">
        <f>IF(InputDataA_GeneralAssumptions!$F$157="Automatic",InputDataA_GeneralAssumptions!BC170,"Not an input")</f>
        <v>0.42899999999999999</v>
      </c>
      <c r="AZ50" s="375">
        <f>IF(InputDataA_GeneralAssumptions!$F$157="Automatic",InputDataA_GeneralAssumptions!BD170,"Not an input")</f>
        <v>0.42899999999999999</v>
      </c>
      <c r="BA50" s="375">
        <f>IF(InputDataA_GeneralAssumptions!$F$157="Automatic",InputDataA_GeneralAssumptions!BE170,"Not an input")</f>
        <v>0.42899999999999999</v>
      </c>
      <c r="BB50" s="375">
        <f>IF(InputDataA_GeneralAssumptions!$F$157="Automatic",InputDataA_GeneralAssumptions!BF170,"Not an input")</f>
        <v>0.42899999999999999</v>
      </c>
      <c r="BC50" s="375">
        <f>IF(InputDataA_GeneralAssumptions!$F$157="Automatic",InputDataA_GeneralAssumptions!BG170,"Not an input")</f>
        <v>0.42899999999999999</v>
      </c>
      <c r="BD50" s="375">
        <f>IF(InputDataA_GeneralAssumptions!$F$157="Automatic",InputDataA_GeneralAssumptions!BH170,"Not an input")</f>
        <v>0.42899999999999999</v>
      </c>
      <c r="BE50" s="375">
        <f>IF(InputDataA_GeneralAssumptions!$F$157="Automatic",InputDataA_GeneralAssumptions!BI170,"Not an input")</f>
        <v>0.42899999999999999</v>
      </c>
      <c r="BF50" s="375">
        <f>IF(InputDataA_GeneralAssumptions!$F$157="Automatic",InputDataA_GeneralAssumptions!BJ170,"Not an input")</f>
        <v>0.42899999999999999</v>
      </c>
      <c r="BG50" s="375">
        <f>IF(InputDataA_GeneralAssumptions!$F$157="Automatic",InputDataA_GeneralAssumptions!BK170,"Not an input")</f>
        <v>0.42899999999999999</v>
      </c>
      <c r="BH50" s="375">
        <f>IF(InputDataA_GeneralAssumptions!$F$157="Automatic",InputDataA_GeneralAssumptions!BL170,"Not an input")</f>
        <v>0.42899999999999999</v>
      </c>
      <c r="BI50" s="375">
        <f>IF(InputDataA_GeneralAssumptions!$F$157="Automatic",InputDataA_GeneralAssumptions!BM170,"Not an input")</f>
        <v>0.42899999999999999</v>
      </c>
      <c r="BJ50" s="375">
        <f>IF(InputDataA_GeneralAssumptions!$F$157="Automatic",InputDataA_GeneralAssumptions!BN170,"Not an input")</f>
        <v>0.42899999999999999</v>
      </c>
      <c r="BK50" s="375">
        <f>IF(InputDataA_GeneralAssumptions!$F$157="Automatic",InputDataA_GeneralAssumptions!BO170,"Not an input")</f>
        <v>0.42899999999999999</v>
      </c>
      <c r="BL50" s="375">
        <f>IF(InputDataA_GeneralAssumptions!$F$157="Automatic",InputDataA_GeneralAssumptions!BP170,"Not an input")</f>
        <v>0.42899999999999999</v>
      </c>
      <c r="BM50" s="375">
        <f>IF(InputDataA_GeneralAssumptions!$F$157="Automatic",InputDataA_GeneralAssumptions!BQ170,"Not an input")</f>
        <v>0.42899999999999999</v>
      </c>
      <c r="BN50" s="375">
        <f>IF(InputDataA_GeneralAssumptions!$F$157="Automatic",InputDataA_GeneralAssumptions!BR170,"Not an input")</f>
        <v>0.42899999999999999</v>
      </c>
      <c r="BO50" s="375">
        <f>IF(InputDataA_GeneralAssumptions!$F$157="Automatic",InputDataA_GeneralAssumptions!BS170,"Not an input")</f>
        <v>0.42899999999999999</v>
      </c>
      <c r="BP50" s="375">
        <f>IF(InputDataA_GeneralAssumptions!$F$157="Automatic",InputDataA_GeneralAssumptions!BT170,"Not an input")</f>
        <v>0.42899999999999999</v>
      </c>
      <c r="BQ50" s="375">
        <f>IF(InputDataA_GeneralAssumptions!$F$157="Automatic",InputDataA_GeneralAssumptions!BU170,"Not an input")</f>
        <v>0.42899999999999999</v>
      </c>
      <c r="BR50" s="375">
        <f>IF(InputDataA_GeneralAssumptions!$F$157="Automatic",InputDataA_GeneralAssumptions!BV170,"Not an input")</f>
        <v>0.42899999999999999</v>
      </c>
      <c r="BS50" s="375">
        <f>IF(InputDataA_GeneralAssumptions!$F$157="Automatic",InputDataA_GeneralAssumptions!BW170,"Not an input")</f>
        <v>0.42899999999999999</v>
      </c>
    </row>
    <row r="51" spans="1:71">
      <c r="C51" s="201" t="s">
        <v>665</v>
      </c>
      <c r="D51" s="45" t="s">
        <v>703</v>
      </c>
      <c r="E51" s="375">
        <f>IF(InputDataA_GeneralAssumptions!$F$157="Automatic",SQRT(2)*NORMSINV(0.5*(E50+1)),"Not an input")</f>
        <v>0.80126421753706512</v>
      </c>
      <c r="F51" s="375">
        <f>IF(InputDataA_GeneralAssumptions!$F$157="Automatic",SQRT(2)*NORMSINV(0.5*(F50+1)),"Not an input")</f>
        <v>0.80126421753706512</v>
      </c>
      <c r="G51" s="375">
        <f>IF(InputDataA_GeneralAssumptions!$F$157="Automatic",SQRT(2)*NORMSINV(0.5*(G50+1)),"Not an input")</f>
        <v>0.80126421753706512</v>
      </c>
      <c r="H51" s="375">
        <f>IF(InputDataA_GeneralAssumptions!$F$157="Automatic",SQRT(2)*NORMSINV(0.5*(H50+1)),"Not an input")</f>
        <v>0.80126421753706512</v>
      </c>
      <c r="I51" s="375">
        <f>IF(InputDataA_GeneralAssumptions!$F$157="Automatic",SQRT(2)*NORMSINV(0.5*(I50+1)),"Not an input")</f>
        <v>0.80126421753706512</v>
      </c>
      <c r="J51" s="375">
        <f>IF(InputDataA_GeneralAssumptions!$F$157="Automatic",SQRT(2)*NORMSINV(0.5*(J50+1)),"Not an input")</f>
        <v>0.80126421753706512</v>
      </c>
      <c r="K51" s="375">
        <f>IF(InputDataA_GeneralAssumptions!$F$157="Automatic",SQRT(2)*NORMSINV(0.5*(K50+1)),"Not an input")</f>
        <v>0.80126421753706512</v>
      </c>
      <c r="L51" s="375">
        <f>IF(InputDataA_GeneralAssumptions!$F$157="Automatic",SQRT(2)*NORMSINV(0.5*(L50+1)),"Not an input")</f>
        <v>0.80126421753706512</v>
      </c>
      <c r="M51" s="375">
        <f>IF(InputDataA_GeneralAssumptions!$F$157="Automatic",SQRT(2)*NORMSINV(0.5*(M50+1)),"Not an input")</f>
        <v>0.80126421753706512</v>
      </c>
      <c r="N51" s="375">
        <f>IF(InputDataA_GeneralAssumptions!$F$157="Automatic",SQRT(2)*NORMSINV(0.5*(N50+1)),"Not an input")</f>
        <v>0.80126421753706512</v>
      </c>
      <c r="O51" s="375">
        <f>IF(InputDataA_GeneralAssumptions!$F$157="Automatic",SQRT(2)*NORMSINV(0.5*(O50+1)),"Not an input")</f>
        <v>0.80126421753706512</v>
      </c>
      <c r="P51" s="375">
        <f>IF(InputDataA_GeneralAssumptions!$F$157="Automatic",SQRT(2)*NORMSINV(0.5*(P50+1)),"Not an input")</f>
        <v>0.80126421753706512</v>
      </c>
      <c r="Q51" s="375">
        <f>IF(InputDataA_GeneralAssumptions!$F$157="Automatic",SQRT(2)*NORMSINV(0.5*(Q50+1)),"Not an input")</f>
        <v>0.80126421753706512</v>
      </c>
      <c r="R51" s="375">
        <f>IF(InputDataA_GeneralAssumptions!$F$157="Automatic",SQRT(2)*NORMSINV(0.5*(R50+1)),"Not an input")</f>
        <v>0.80126421753706512</v>
      </c>
      <c r="S51" s="375">
        <f>IF(InputDataA_GeneralAssumptions!$F$157="Automatic",SQRT(2)*NORMSINV(0.5*(S50+1)),"Not an input")</f>
        <v>0.80126421753706512</v>
      </c>
      <c r="T51" s="375">
        <f>IF(InputDataA_GeneralAssumptions!$F$157="Automatic",SQRT(2)*NORMSINV(0.5*(T50+1)),"Not an input")</f>
        <v>0.80126421753706512</v>
      </c>
      <c r="U51" s="375">
        <f>IF(InputDataA_GeneralAssumptions!$F$157="Automatic",SQRT(2)*NORMSINV(0.5*(U50+1)),"Not an input")</f>
        <v>0.80126421753706512</v>
      </c>
      <c r="V51" s="375">
        <f>IF(InputDataA_GeneralAssumptions!$F$157="Automatic",SQRT(2)*NORMSINV(0.5*(V50+1)),"Not an input")</f>
        <v>0.80126421753706512</v>
      </c>
      <c r="W51" s="375">
        <f>IF(InputDataA_GeneralAssumptions!$F$157="Automatic",SQRT(2)*NORMSINV(0.5*(W50+1)),"Not an input")</f>
        <v>0.80126421753706512</v>
      </c>
      <c r="X51" s="375">
        <f>IF(InputDataA_GeneralAssumptions!$F$157="Automatic",SQRT(2)*NORMSINV(0.5*(X50+1)),"Not an input")</f>
        <v>0.80126421753706512</v>
      </c>
      <c r="Y51" s="375">
        <f>IF(InputDataA_GeneralAssumptions!$F$157="Automatic",SQRT(2)*NORMSINV(0.5*(Y50+1)),"Not an input")</f>
        <v>0.80126421753706512</v>
      </c>
      <c r="Z51" s="375">
        <f>IF(InputDataA_GeneralAssumptions!$F$157="Automatic",SQRT(2)*NORMSINV(0.5*(Z50+1)),"Not an input")</f>
        <v>0.80126421753706512</v>
      </c>
      <c r="AA51" s="375">
        <f>IF(InputDataA_GeneralAssumptions!$F$157="Automatic",SQRT(2)*NORMSINV(0.5*(AA50+1)),"Not an input")</f>
        <v>0.80126421753706512</v>
      </c>
      <c r="AB51" s="375">
        <f>IF(InputDataA_GeneralAssumptions!$F$157="Automatic",SQRT(2)*NORMSINV(0.5*(AB50+1)),"Not an input")</f>
        <v>0.80126421753706512</v>
      </c>
      <c r="AC51" s="375">
        <f>IF(InputDataA_GeneralAssumptions!$F$157="Automatic",SQRT(2)*NORMSINV(0.5*(AC50+1)),"Not an input")</f>
        <v>0.80126421753706512</v>
      </c>
      <c r="AD51" s="375">
        <f>IF(InputDataA_GeneralAssumptions!$F$157="Automatic",SQRT(2)*NORMSINV(0.5*(AD50+1)),"Not an input")</f>
        <v>0.80126421753706512</v>
      </c>
      <c r="AE51" s="375">
        <f>IF(InputDataA_GeneralAssumptions!$F$157="Automatic",SQRT(2)*NORMSINV(0.5*(AE50+1)),"Not an input")</f>
        <v>0.80126421753706512</v>
      </c>
      <c r="AF51" s="375">
        <f>IF(InputDataA_GeneralAssumptions!$F$157="Automatic",SQRT(2)*NORMSINV(0.5*(AF50+1)),"Not an input")</f>
        <v>0.80126421753706512</v>
      </c>
      <c r="AG51" s="375">
        <f>IF(InputDataA_GeneralAssumptions!$F$157="Automatic",SQRT(2)*NORMSINV(0.5*(AG50+1)),"Not an input")</f>
        <v>0.80126421753706512</v>
      </c>
      <c r="AH51" s="375">
        <f>IF(InputDataA_GeneralAssumptions!$F$157="Automatic",SQRT(2)*NORMSINV(0.5*(AH50+1)),"Not an input")</f>
        <v>0.80126421753706512</v>
      </c>
      <c r="AI51" s="375">
        <f>IF(InputDataA_GeneralAssumptions!$F$157="Automatic",SQRT(2)*NORMSINV(0.5*(AI50+1)),"Not an input")</f>
        <v>0.80126421753706512</v>
      </c>
      <c r="AJ51" s="375">
        <f>IF(InputDataA_GeneralAssumptions!$F$157="Automatic",SQRT(2)*NORMSINV(0.5*(AJ50+1)),"Not an input")</f>
        <v>0.80126421753706512</v>
      </c>
      <c r="AK51" s="375">
        <f>IF(InputDataA_GeneralAssumptions!$F$157="Automatic",SQRT(2)*NORMSINV(0.5*(AK50+1)),"Not an input")</f>
        <v>0.80126421753706512</v>
      </c>
      <c r="AL51" s="375">
        <f>IF(InputDataA_GeneralAssumptions!$F$157="Automatic",SQRT(2)*NORMSINV(0.5*(AL50+1)),"Not an input")</f>
        <v>0.80126421753706512</v>
      </c>
      <c r="AM51" s="375">
        <f>IF(InputDataA_GeneralAssumptions!$F$157="Automatic",SQRT(2)*NORMSINV(0.5*(AM50+1)),"Not an input")</f>
        <v>0.80126421753706512</v>
      </c>
      <c r="AN51" s="375">
        <f>IF(InputDataA_GeneralAssumptions!$F$157="Automatic",SQRT(2)*NORMSINV(0.5*(AN50+1)),"Not an input")</f>
        <v>0.80126421753706512</v>
      </c>
      <c r="AO51" s="375">
        <f>IF(InputDataA_GeneralAssumptions!$F$157="Automatic",SQRT(2)*NORMSINV(0.5*(AO50+1)),"Not an input")</f>
        <v>0.80126421753706512</v>
      </c>
      <c r="AP51" s="375">
        <f>IF(InputDataA_GeneralAssumptions!$F$157="Automatic",SQRT(2)*NORMSINV(0.5*(AP50+1)),"Not an input")</f>
        <v>0.80126421753706512</v>
      </c>
      <c r="AQ51" s="375">
        <f>IF(InputDataA_GeneralAssumptions!$F$157="Automatic",SQRT(2)*NORMSINV(0.5*(AQ50+1)),"Not an input")</f>
        <v>0.80126421753706512</v>
      </c>
      <c r="AR51" s="375">
        <f>IF(InputDataA_GeneralAssumptions!$F$157="Automatic",SQRT(2)*NORMSINV(0.5*(AR50+1)),"Not an input")</f>
        <v>0.80126421753706512</v>
      </c>
      <c r="AS51" s="375">
        <f>IF(InputDataA_GeneralAssumptions!$F$157="Automatic",SQRT(2)*NORMSINV(0.5*(AS50+1)),"Not an input")</f>
        <v>0.80126421753706512</v>
      </c>
      <c r="AT51" s="375">
        <f>IF(InputDataA_GeneralAssumptions!$F$157="Automatic",SQRT(2)*NORMSINV(0.5*(AT50+1)),"Not an input")</f>
        <v>0.80126421753706512</v>
      </c>
      <c r="AU51" s="375">
        <f>IF(InputDataA_GeneralAssumptions!$F$157="Automatic",SQRT(2)*NORMSINV(0.5*(AU50+1)),"Not an input")</f>
        <v>0.80126421753706512</v>
      </c>
      <c r="AV51" s="375">
        <f>IF(InputDataA_GeneralAssumptions!$F$157="Automatic",SQRT(2)*NORMSINV(0.5*(AV50+1)),"Not an input")</f>
        <v>0.80126421753706512</v>
      </c>
      <c r="AW51" s="375">
        <f>IF(InputDataA_GeneralAssumptions!$F$157="Automatic",SQRT(2)*NORMSINV(0.5*(AW50+1)),"Not an input")</f>
        <v>0.80126421753706512</v>
      </c>
      <c r="AX51" s="375">
        <f>IF(InputDataA_GeneralAssumptions!$F$157="Automatic",SQRT(2)*NORMSINV(0.5*(AX50+1)),"Not an input")</f>
        <v>0.80126421753706512</v>
      </c>
      <c r="AY51" s="375">
        <f>IF(InputDataA_GeneralAssumptions!$F$157="Automatic",SQRT(2)*NORMSINV(0.5*(AY50+1)),"Not an input")</f>
        <v>0.80126421753706512</v>
      </c>
      <c r="AZ51" s="375">
        <f>IF(InputDataA_GeneralAssumptions!$F$157="Automatic",SQRT(2)*NORMSINV(0.5*(AZ50+1)),"Not an input")</f>
        <v>0.80126421753706512</v>
      </c>
      <c r="BA51" s="375">
        <f>IF(InputDataA_GeneralAssumptions!$F$157="Automatic",SQRT(2)*NORMSINV(0.5*(BA50+1)),"Not an input")</f>
        <v>0.80126421753706512</v>
      </c>
      <c r="BB51" s="375">
        <f>IF(InputDataA_GeneralAssumptions!$F$157="Automatic",SQRT(2)*NORMSINV(0.5*(BB50+1)),"Not an input")</f>
        <v>0.80126421753706512</v>
      </c>
      <c r="BC51" s="375">
        <f>IF(InputDataA_GeneralAssumptions!$F$157="Automatic",SQRT(2)*NORMSINV(0.5*(BC50+1)),"Not an input")</f>
        <v>0.80126421753706512</v>
      </c>
      <c r="BD51" s="375">
        <f>IF(InputDataA_GeneralAssumptions!$F$157="Automatic",SQRT(2)*NORMSINV(0.5*(BD50+1)),"Not an input")</f>
        <v>0.80126421753706512</v>
      </c>
      <c r="BE51" s="375">
        <f>IF(InputDataA_GeneralAssumptions!$F$157="Automatic",SQRT(2)*NORMSINV(0.5*(BE50+1)),"Not an input")</f>
        <v>0.80126421753706512</v>
      </c>
      <c r="BF51" s="375">
        <f>IF(InputDataA_GeneralAssumptions!$F$157="Automatic",SQRT(2)*NORMSINV(0.5*(BF50+1)),"Not an input")</f>
        <v>0.80126421753706512</v>
      </c>
      <c r="BG51" s="375">
        <f>IF(InputDataA_GeneralAssumptions!$F$157="Automatic",SQRT(2)*NORMSINV(0.5*(BG50+1)),"Not an input")</f>
        <v>0.80126421753706512</v>
      </c>
      <c r="BH51" s="375">
        <f>IF(InputDataA_GeneralAssumptions!$F$157="Automatic",SQRT(2)*NORMSINV(0.5*(BH50+1)),"Not an input")</f>
        <v>0.80126421753706512</v>
      </c>
      <c r="BI51" s="375">
        <f>IF(InputDataA_GeneralAssumptions!$F$157="Automatic",SQRT(2)*NORMSINV(0.5*(BI50+1)),"Not an input")</f>
        <v>0.80126421753706512</v>
      </c>
      <c r="BJ51" s="375">
        <f>IF(InputDataA_GeneralAssumptions!$F$157="Automatic",SQRT(2)*NORMSINV(0.5*(BJ50+1)),"Not an input")</f>
        <v>0.80126421753706512</v>
      </c>
      <c r="BK51" s="375">
        <f>IF(InputDataA_GeneralAssumptions!$F$157="Automatic",SQRT(2)*NORMSINV(0.5*(BK50+1)),"Not an input")</f>
        <v>0.80126421753706512</v>
      </c>
      <c r="BL51" s="375">
        <f>IF(InputDataA_GeneralAssumptions!$F$157="Automatic",SQRT(2)*NORMSINV(0.5*(BL50+1)),"Not an input")</f>
        <v>0.80126421753706512</v>
      </c>
      <c r="BM51" s="375">
        <f>IF(InputDataA_GeneralAssumptions!$F$157="Automatic",SQRT(2)*NORMSINV(0.5*(BM50+1)),"Not an input")</f>
        <v>0.80126421753706512</v>
      </c>
      <c r="BN51" s="375">
        <f>IF(InputDataA_GeneralAssumptions!$F$157="Automatic",SQRT(2)*NORMSINV(0.5*(BN50+1)),"Not an input")</f>
        <v>0.80126421753706512</v>
      </c>
      <c r="BO51" s="375">
        <f>IF(InputDataA_GeneralAssumptions!$F$157="Automatic",SQRT(2)*NORMSINV(0.5*(BO50+1)),"Not an input")</f>
        <v>0.80126421753706512</v>
      </c>
      <c r="BP51" s="375">
        <f>IF(InputDataA_GeneralAssumptions!$F$157="Automatic",SQRT(2)*NORMSINV(0.5*(BP50+1)),"Not an input")</f>
        <v>0.80126421753706512</v>
      </c>
      <c r="BQ51" s="375">
        <f>IF(InputDataA_GeneralAssumptions!$F$157="Automatic",SQRT(2)*NORMSINV(0.5*(BQ50+1)),"Not an input")</f>
        <v>0.80126421753706512</v>
      </c>
      <c r="BR51" s="375">
        <f>IF(InputDataA_GeneralAssumptions!$F$157="Automatic",SQRT(2)*NORMSINV(0.5*(BR50+1)),"Not an input")</f>
        <v>0.80126421753706512</v>
      </c>
      <c r="BS51" s="375">
        <f>IF(InputDataA_GeneralAssumptions!$F$157="Automatic",SQRT(2)*NORMSINV(0.5*(BS50+1)),"Not an input")</f>
        <v>0.80126421753706512</v>
      </c>
    </row>
    <row r="52" spans="1:71">
      <c r="C52" s="201" t="s">
        <v>666</v>
      </c>
      <c r="D52" s="45" t="s">
        <v>704</v>
      </c>
      <c r="E52" s="375">
        <f>IF(InputDataA_GeneralAssumptions!$F$157="Automatic",LN($D$55)-E51*NORMSINV(E54),"Not an input")</f>
        <v>0.16177002059043091</v>
      </c>
      <c r="F52" s="375">
        <f>IF(InputDataA_GeneralAssumptions!$F$157="Automatic",E52+LN(1+F46)-0.5*(E51^2-F51^2),"Not an input")</f>
        <v>0.1654605430051643</v>
      </c>
      <c r="G52" s="375">
        <f>IF(InputDataA_GeneralAssumptions!$F$157="Automatic",F52+LN(1+G46)-0.5*(F51^2-G51^2),"Not an input")</f>
        <v>0.16930587785326845</v>
      </c>
      <c r="H52" s="375">
        <f>IF(InputDataA_GeneralAssumptions!$F$157="Automatic",G52+LN(1+H46)-0.5*(G51^2-H51^2),"Not an input")</f>
        <v>0.17326155095847839</v>
      </c>
      <c r="I52" s="375">
        <f>IF(InputDataA_GeneralAssumptions!$F$157="Automatic",H52+LN(1+I46)-0.5*(H51^2-I51^2),"Not an input")</f>
        <v>0.17740441834814036</v>
      </c>
      <c r="J52" s="375">
        <f>IF(InputDataA_GeneralAssumptions!$F$157="Automatic",I52+LN(1+J46)-0.5*(I51^2-J51^2),"Not an input")</f>
        <v>0.1815381844667939</v>
      </c>
      <c r="K52" s="375">
        <f>IF(InputDataA_GeneralAssumptions!$F$157="Automatic",J52+LN(1+K46)-0.5*(J51^2-K51^2),"Not an input")</f>
        <v>0.18581876120924756</v>
      </c>
      <c r="L52" s="375">
        <f>IF(InputDataA_GeneralAssumptions!$F$157="Automatic",K52+LN(1+L46)-0.5*(K51^2-L51^2),"Not an input")</f>
        <v>0.19026111448292859</v>
      </c>
      <c r="M52" s="375">
        <f>IF(InputDataA_GeneralAssumptions!$F$157="Automatic",L52+LN(1+M46)-0.5*(L51^2-M51^2),"Not an input")</f>
        <v>0.19484554921211863</v>
      </c>
      <c r="N52" s="375">
        <f>IF(InputDataA_GeneralAssumptions!$F$157="Automatic",M52+LN(1+N46)-0.5*(M51^2-N51^2),"Not an input")</f>
        <v>0.199572810774753</v>
      </c>
      <c r="O52" s="375">
        <f>IF(InputDataA_GeneralAssumptions!$F$157="Automatic",N52+LN(1+O46)-0.5*(N51^2-O51^2),"Not an input")</f>
        <v>0.20426788712029526</v>
      </c>
      <c r="P52" s="375">
        <f>IF(InputDataA_GeneralAssumptions!$F$157="Automatic",O52+LN(1+P46)-0.5*(O51^2-P51^2),"Not an input")</f>
        <v>0.2091331003959653</v>
      </c>
      <c r="Q52" s="375">
        <f>IF(InputDataA_GeneralAssumptions!$F$157="Automatic",P52+LN(1+Q46)-0.5*(P51^2-Q51^2),"Not an input")</f>
        <v>0.21409905537820861</v>
      </c>
      <c r="R52" s="375">
        <f>IF(InputDataA_GeneralAssumptions!$F$157="Automatic",Q52+LN(1+R46)-0.5*(Q51^2-R51^2),"Not an input")</f>
        <v>0.21904759425598244</v>
      </c>
      <c r="S52" s="375">
        <f>IF(InputDataA_GeneralAssumptions!$F$157="Automatic",R52+LN(1+S46)-0.5*(R51^2-S51^2),"Not an input")</f>
        <v>0.22389105281949159</v>
      </c>
      <c r="T52" s="375">
        <f>IF(InputDataA_GeneralAssumptions!$F$157="Automatic",S52+LN(1+T46)-0.5*(S51^2-T51^2),"Not an input")</f>
        <v>0.22861095860527092</v>
      </c>
      <c r="U52" s="375">
        <f>IF(InputDataA_GeneralAssumptions!$F$157="Automatic",T52+LN(1+U46)-0.5*(T51^2-U51^2),"Not an input")</f>
        <v>0.23326961052742762</v>
      </c>
      <c r="V52" s="375">
        <f>IF(InputDataA_GeneralAssumptions!$F$157="Automatic",U52+LN(1+V46)-0.5*(U51^2-V51^2),"Not an input")</f>
        <v>0.23783540633671774</v>
      </c>
      <c r="W52" s="375">
        <f>IF(InputDataA_GeneralAssumptions!$F$157="Automatic",V52+LN(1+W46)-0.5*(V51^2-W51^2),"Not an input")</f>
        <v>0.24222221866427426</v>
      </c>
      <c r="X52" s="375">
        <f>IF(InputDataA_GeneralAssumptions!$F$157="Automatic",W52+LN(1+X46)-0.5*(W51^2-X51^2),"Not an input")</f>
        <v>0.24639494770031101</v>
      </c>
      <c r="Y52" s="375">
        <f>IF(InputDataA_GeneralAssumptions!$F$157="Automatic",X52+LN(1+Y46)-0.5*(X51^2-Y51^2),"Not an input")</f>
        <v>0.25027362341493675</v>
      </c>
      <c r="Z52" s="375">
        <f>IF(InputDataA_GeneralAssumptions!$F$157="Automatic",Y52+LN(1+Z46)-0.5*(Y51^2-Z51^2),"Not an input")</f>
        <v>0.25401096377333654</v>
      </c>
      <c r="AA52" s="375">
        <f>IF(InputDataA_GeneralAssumptions!$F$157="Automatic",Z52+LN(1+AA46)-0.5*(Z51^2-AA51^2),"Not an input")</f>
        <v>0.25764715695500301</v>
      </c>
      <c r="AB52" s="375">
        <f>IF(InputDataA_GeneralAssumptions!$F$157="Automatic",AA52+LN(1+AB46)-0.5*(AA51^2-AB51^2),"Not an input")</f>
        <v>0.26130779162157591</v>
      </c>
      <c r="AC52" s="375">
        <f>IF(InputDataA_GeneralAssumptions!$F$157="Automatic",AB52+LN(1+AC46)-0.5*(AB51^2-AC51^2),"Not an input")</f>
        <v>0.26508198448239373</v>
      </c>
      <c r="AD52" s="375">
        <f>IF(InputDataA_GeneralAssumptions!$F$157="Automatic",AC52+LN(1+AD46)-0.5*(AC51^2-AD51^2),"Not an input")</f>
        <v>0.26897235377955764</v>
      </c>
      <c r="AE52" s="375">
        <f>IF(InputDataA_GeneralAssumptions!$F$157="Automatic",AD52+LN(1+AE46)-0.5*(AD51^2-AE51^2),"Not an input")</f>
        <v>0.27300650437086466</v>
      </c>
      <c r="AF52" s="375">
        <f>IF(InputDataA_GeneralAssumptions!$F$157="Automatic",AE52+LN(1+AF46)-0.5*(AE51^2-AF51^2),"Not an input")</f>
        <v>0.27710679923965542</v>
      </c>
      <c r="AG52" s="375">
        <f>IF(InputDataA_GeneralAssumptions!$F$157="Automatic",AF52+LN(1+AG46)-0.5*(AF51^2-AG51^2),"Not an input")</f>
        <v>0.28118468307712752</v>
      </c>
      <c r="AH52" s="375">
        <f>IF(InputDataA_GeneralAssumptions!$F$157="Automatic",AG52+LN(1+AH46)-0.5*(AG51^2-AH51^2),"Not an input")</f>
        <v>0.28514454443714077</v>
      </c>
      <c r="AI52" s="375" t="e">
        <f>IF(InputDataA_GeneralAssumptions!$F$157="Automatic",AH52+LN(1+AI46)-0.5*(AH51^2-AI51^2),"Not an input")</f>
        <v>#VALUE!</v>
      </c>
      <c r="AJ52" s="375" t="e">
        <f>IF(InputDataA_GeneralAssumptions!$F$157="Automatic",AI52+LN(1+AJ46)-0.5*(AI51^2-AJ51^2),"Not an input")</f>
        <v>#VALUE!</v>
      </c>
      <c r="AK52" s="375" t="e">
        <f>IF(InputDataA_GeneralAssumptions!$F$157="Automatic",AJ52+LN(1+AK46)-0.5*(AJ51^2-AK51^2),"Not an input")</f>
        <v>#VALUE!</v>
      </c>
      <c r="AL52" s="375" t="e">
        <f>IF(InputDataA_GeneralAssumptions!$F$157="Automatic",AK52+LN(1+AL46)-0.5*(AK51^2-AL51^2),"Not an input")</f>
        <v>#VALUE!</v>
      </c>
      <c r="AM52" s="375" t="e">
        <f>IF(InputDataA_GeneralAssumptions!$F$157="Automatic",AL52+LN(1+AM46)-0.5*(AL51^2-AM51^2),"Not an input")</f>
        <v>#VALUE!</v>
      </c>
      <c r="AN52" s="375" t="e">
        <f>IF(InputDataA_GeneralAssumptions!$F$157="Automatic",AM52+LN(1+AN46)-0.5*(AM51^2-AN51^2),"Not an input")</f>
        <v>#VALUE!</v>
      </c>
      <c r="AO52" s="375" t="e">
        <f>IF(InputDataA_GeneralAssumptions!$F$157="Automatic",AN52+LN(1+AO46)-0.5*(AN51^2-AO51^2),"Not an input")</f>
        <v>#VALUE!</v>
      </c>
      <c r="AP52" s="375" t="e">
        <f>IF(InputDataA_GeneralAssumptions!$F$157="Automatic",AO52+LN(1+AP46)-0.5*(AO51^2-AP51^2),"Not an input")</f>
        <v>#VALUE!</v>
      </c>
      <c r="AQ52" s="375" t="e">
        <f>IF(InputDataA_GeneralAssumptions!$F$157="Automatic",AP52+LN(1+AQ46)-0.5*(AP51^2-AQ51^2),"Not an input")</f>
        <v>#VALUE!</v>
      </c>
      <c r="AR52" s="375" t="e">
        <f>IF(InputDataA_GeneralAssumptions!$F$157="Automatic",AQ52+LN(1+AR46)-0.5*(AQ51^2-AR51^2),"Not an input")</f>
        <v>#VALUE!</v>
      </c>
      <c r="AS52" s="375" t="e">
        <f>IF(InputDataA_GeneralAssumptions!$F$157="Automatic",AR52+LN(1+AS46)-0.5*(AR51^2-AS51^2),"Not an input")</f>
        <v>#VALUE!</v>
      </c>
      <c r="AT52" s="375" t="e">
        <f>IF(InputDataA_GeneralAssumptions!$F$157="Automatic",AS52+LN(1+AT46)-0.5*(AS51^2-AT51^2),"Not an input")</f>
        <v>#VALUE!</v>
      </c>
      <c r="AU52" s="375" t="e">
        <f>IF(InputDataA_GeneralAssumptions!$F$157="Automatic",AT52+LN(1+AU46)-0.5*(AT51^2-AU51^2),"Not an input")</f>
        <v>#VALUE!</v>
      </c>
      <c r="AV52" s="375" t="e">
        <f>IF(InputDataA_GeneralAssumptions!$F$157="Automatic",AU52+LN(1+AV46)-0.5*(AU51^2-AV51^2),"Not an input")</f>
        <v>#VALUE!</v>
      </c>
      <c r="AW52" s="375" t="e">
        <f>IF(InputDataA_GeneralAssumptions!$F$157="Automatic",AV52+LN(1+AW46)-0.5*(AV51^2-AW51^2),"Not an input")</f>
        <v>#VALUE!</v>
      </c>
      <c r="AX52" s="375" t="e">
        <f>IF(InputDataA_GeneralAssumptions!$F$157="Automatic",AW52+LN(1+AX46)-0.5*(AW51^2-AX51^2),"Not an input")</f>
        <v>#VALUE!</v>
      </c>
      <c r="AY52" s="375" t="e">
        <f>IF(InputDataA_GeneralAssumptions!$F$157="Automatic",AX52+LN(1+AY46)-0.5*(AX51^2-AY51^2),"Not an input")</f>
        <v>#VALUE!</v>
      </c>
      <c r="AZ52" s="375" t="e">
        <f>IF(InputDataA_GeneralAssumptions!$F$157="Automatic",AY52+LN(1+AZ46)-0.5*(AY51^2-AZ51^2),"Not an input")</f>
        <v>#VALUE!</v>
      </c>
      <c r="BA52" s="375" t="e">
        <f>IF(InputDataA_GeneralAssumptions!$F$157="Automatic",AZ52+LN(1+BA46)-0.5*(AZ51^2-BA51^2),"Not an input")</f>
        <v>#VALUE!</v>
      </c>
      <c r="BB52" s="375" t="e">
        <f>IF(InputDataA_GeneralAssumptions!$F$157="Automatic",BA52+LN(1+BB46)-0.5*(BA51^2-BB51^2),"Not an input")</f>
        <v>#VALUE!</v>
      </c>
      <c r="BC52" s="375" t="e">
        <f>IF(InputDataA_GeneralAssumptions!$F$157="Automatic",BB52+LN(1+BC46)-0.5*(BB51^2-BC51^2),"Not an input")</f>
        <v>#VALUE!</v>
      </c>
      <c r="BD52" s="375" t="e">
        <f>IF(InputDataA_GeneralAssumptions!$F$157="Automatic",BC52+LN(1+BD46)-0.5*(BC51^2-BD51^2),"Not an input")</f>
        <v>#VALUE!</v>
      </c>
      <c r="BE52" s="375" t="e">
        <f>IF(InputDataA_GeneralAssumptions!$F$157="Automatic",BD52+LN(1+BE46)-0.5*(BD51^2-BE51^2),"Not an input")</f>
        <v>#VALUE!</v>
      </c>
      <c r="BF52" s="375" t="e">
        <f>IF(InputDataA_GeneralAssumptions!$F$157="Automatic",BE52+LN(1+BF46)-0.5*(BE51^2-BF51^2),"Not an input")</f>
        <v>#VALUE!</v>
      </c>
      <c r="BG52" s="375" t="e">
        <f>IF(InputDataA_GeneralAssumptions!$F$157="Automatic",BF52+LN(1+BG46)-0.5*(BF51^2-BG51^2),"Not an input")</f>
        <v>#VALUE!</v>
      </c>
      <c r="BH52" s="375" t="e">
        <f>IF(InputDataA_GeneralAssumptions!$F$157="Automatic",BG52+LN(1+BH46)-0.5*(BG51^2-BH51^2),"Not an input")</f>
        <v>#VALUE!</v>
      </c>
      <c r="BI52" s="375" t="e">
        <f>IF(InputDataA_GeneralAssumptions!$F$157="Automatic",BH52+LN(1+BI46)-0.5*(BH51^2-BI51^2),"Not an input")</f>
        <v>#VALUE!</v>
      </c>
      <c r="BJ52" s="375" t="e">
        <f>IF(InputDataA_GeneralAssumptions!$F$157="Automatic",BI52+LN(1+BJ46)-0.5*(BI51^2-BJ51^2),"Not an input")</f>
        <v>#VALUE!</v>
      </c>
      <c r="BK52" s="375" t="e">
        <f>IF(InputDataA_GeneralAssumptions!$F$157="Automatic",BJ52+LN(1+BK46)-0.5*(BJ51^2-BK51^2),"Not an input")</f>
        <v>#VALUE!</v>
      </c>
      <c r="BL52" s="375" t="e">
        <f>IF(InputDataA_GeneralAssumptions!$F$157="Automatic",BK52+LN(1+BL46)-0.5*(BK51^2-BL51^2),"Not an input")</f>
        <v>#VALUE!</v>
      </c>
      <c r="BM52" s="375" t="e">
        <f>IF(InputDataA_GeneralAssumptions!$F$157="Automatic",BL52+LN(1+BM46)-0.5*(BL51^2-BM51^2),"Not an input")</f>
        <v>#VALUE!</v>
      </c>
      <c r="BN52" s="375" t="e">
        <f>IF(InputDataA_GeneralAssumptions!$F$157="Automatic",BM52+LN(1+BN46)-0.5*(BM51^2-BN51^2),"Not an input")</f>
        <v>#VALUE!</v>
      </c>
      <c r="BO52" s="375" t="e">
        <f>IF(InputDataA_GeneralAssumptions!$F$157="Automatic",BN52+LN(1+BO46)-0.5*(BN51^2-BO51^2),"Not an input")</f>
        <v>#VALUE!</v>
      </c>
      <c r="BP52" s="375" t="e">
        <f>IF(InputDataA_GeneralAssumptions!$F$157="Automatic",BO52+LN(1+BP46)-0.5*(BO51^2-BP51^2),"Not an input")</f>
        <v>#VALUE!</v>
      </c>
      <c r="BQ52" s="375" t="e">
        <f>IF(InputDataA_GeneralAssumptions!$F$157="Automatic",BP52+LN(1+BQ46)-0.5*(BP51^2-BQ51^2),"Not an input")</f>
        <v>#VALUE!</v>
      </c>
      <c r="BR52" s="375" t="e">
        <f>IF(InputDataA_GeneralAssumptions!$F$157="Automatic",BQ52+LN(1+BR46)-0.5*(BQ51^2-BR51^2),"Not an input")</f>
        <v>#VALUE!</v>
      </c>
      <c r="BS52" s="375" t="e">
        <f>IF(InputDataA_GeneralAssumptions!$F$157="Automatic",BR52+LN(1+BS46)-0.5*(BR51^2-BS51^2),"Not an input")</f>
        <v>#VALUE!</v>
      </c>
    </row>
    <row r="53" spans="1:71">
      <c r="C53" s="201" t="s">
        <v>655</v>
      </c>
      <c r="D53" s="45" t="s">
        <v>709</v>
      </c>
      <c r="E53" s="375">
        <f>IF(InputDataA_GeneralAssumptions!$F$157="Automatic",(1/E51)*NORMDIST((LN($D$55)-(E52))/E51,0,1,FALSE)/NORMSDIST((LN($D$55)-(E52))/E51),InputDataA_GeneralAssumptions!I158)</f>
        <v>1.161539258806384</v>
      </c>
      <c r="F53" s="375">
        <f>IF(InputDataA_GeneralAssumptions!$F$157="Automatic",(1/F51)*NORMDIST((LN($D$55)-(F52))/F51,0,1,FALSE)/NORMSDIST((LN($D$55)-(F52))/F51),InputDataA_GeneralAssumptions!J158)</f>
        <v>1.1654408812655486</v>
      </c>
      <c r="G53" s="375">
        <f>IF(InputDataA_GeneralAssumptions!$F$157="Automatic",(1/G51)*NORMDIST((LN($D$55)-(G52))/G51,0,1,FALSE)/NORMSDIST((LN($D$55)-(G52))/G51),InputDataA_GeneralAssumptions!K158)</f>
        <v>1.1695116472481124</v>
      </c>
      <c r="H53" s="375">
        <f>IF(InputDataA_GeneralAssumptions!$F$157="Automatic",(1/H51)*NORMDIST((LN($D$55)-(H52))/H51,0,1,FALSE)/NORMSDIST((LN($D$55)-(H52))/H51),InputDataA_GeneralAssumptions!L158)</f>
        <v>1.1737050348963629</v>
      </c>
      <c r="I53" s="375">
        <f>IF(InputDataA_GeneralAssumptions!$F$157="Automatic",(1/I51)*NORMDIST((LN($D$55)-(I52))/I51,0,1,FALSE)/NORMSDIST((LN($D$55)-(I52))/I51),InputDataA_GeneralAssumptions!M158)</f>
        <v>1.1781031702681348</v>
      </c>
      <c r="J53" s="375">
        <f>IF(InputDataA_GeneralAssumptions!$F$157="Automatic",(1/J51)*NORMDIST((LN($D$55)-(J52))/J51,0,1,FALSE)/NORMSDIST((LN($D$55)-(J52))/J51),InputDataA_GeneralAssumptions!N158)</f>
        <v>1.1824980530929803</v>
      </c>
      <c r="K53" s="375">
        <f>IF(InputDataA_GeneralAssumptions!$F$157="Automatic",(1/K51)*NORMDIST((LN($D$55)-(K52))/K51,0,1,FALSE)/NORMSDIST((LN($D$55)-(K52))/K51),InputDataA_GeneralAssumptions!O158)</f>
        <v>1.1870557471130998</v>
      </c>
      <c r="L53" s="375">
        <f>IF(InputDataA_GeneralAssumptions!$F$157="Automatic",(1/L51)*NORMDIST((LN($D$55)-(L52))/L51,0,1,FALSE)/NORMSDIST((LN($D$55)-(L52))/L51),InputDataA_GeneralAssumptions!P158)</f>
        <v>1.1917929054647585</v>
      </c>
      <c r="M53" s="375">
        <f>IF(InputDataA_GeneralAssumptions!$F$157="Automatic",(1/M51)*NORMDIST((LN($D$55)-(M52))/M51,0,1,FALSE)/NORMSDIST((LN($D$55)-(M52))/M51),InputDataA_GeneralAssumptions!Q158)</f>
        <v>1.1966892539273237</v>
      </c>
      <c r="N53" s="375">
        <f>IF(InputDataA_GeneralAssumptions!$F$157="Automatic",(1/N51)*NORMDIST((LN($D$55)-(N52))/N51,0,1,FALSE)/NORMSDIST((LN($D$55)-(N52))/N51),InputDataA_GeneralAssumptions!R158)</f>
        <v>1.2017462883904706</v>
      </c>
      <c r="O53" s="375">
        <f>IF(InputDataA_GeneralAssumptions!$F$157="Automatic",(1/O51)*NORMDIST((LN($D$55)-(O52))/O51,0,1,FALSE)/NORMSDIST((LN($D$55)-(O52))/O51),InputDataA_GeneralAssumptions!S158)</f>
        <v>1.2067770465989385</v>
      </c>
      <c r="P53" s="375">
        <f>IF(InputDataA_GeneralAssumptions!$F$157="Automatic",(1/P51)*NORMDIST((LN($D$55)-(P52))/P51,0,1,FALSE)/NORMSDIST((LN($D$55)-(P52))/P51),InputDataA_GeneralAssumptions!T158)</f>
        <v>1.2119986493188246</v>
      </c>
      <c r="Q53" s="375">
        <f>IF(InputDataA_GeneralAssumptions!$F$157="Automatic",(1/Q51)*NORMDIST((LN($D$55)-(Q52))/Q51,0,1,FALSE)/NORMSDIST((LN($D$55)-(Q52))/Q51),InputDataA_GeneralAssumptions!U158)</f>
        <v>1.2173373086997998</v>
      </c>
      <c r="R53" s="375">
        <f>IF(InputDataA_GeneralAssumptions!$F$157="Automatic",(1/R51)*NORMDIST((LN($D$55)-(R52))/R51,0,1,FALSE)/NORMSDIST((LN($D$55)-(R52))/R51),InputDataA_GeneralAssumptions!V158)</f>
        <v>1.2226661916961861</v>
      </c>
      <c r="S53" s="375">
        <f>IF(InputDataA_GeneralAssumptions!$F$157="Automatic",(1/S51)*NORMDIST((LN($D$55)-(S52))/S51,0,1,FALSE)/NORMSDIST((LN($D$55)-(S52))/S51),InputDataA_GeneralAssumptions!W158)</f>
        <v>1.2278905350932723</v>
      </c>
      <c r="T53" s="375">
        <f>IF(InputDataA_GeneralAssumptions!$F$157="Automatic",(1/T51)*NORMDIST((LN($D$55)-(T52))/T51,0,1,FALSE)/NORMSDIST((LN($D$55)-(T52))/T51),InputDataA_GeneralAssumptions!X158)</f>
        <v>1.2329897815153934</v>
      </c>
      <c r="U53" s="375">
        <f>IF(InputDataA_GeneralAssumptions!$F$157="Automatic",(1/U51)*NORMDIST((LN($D$55)-(U52))/U51,0,1,FALSE)/NORMSDIST((LN($D$55)-(U52))/U51),InputDataA_GeneralAssumptions!Y158)</f>
        <v>1.238030733167151</v>
      </c>
      <c r="V53" s="375">
        <f>IF(InputDataA_GeneralAssumptions!$F$157="Automatic",(1/V51)*NORMDIST((LN($D$55)-(V52))/V51,0,1,FALSE)/NORMSDIST((LN($D$55)-(V52))/V51),InputDataA_GeneralAssumptions!Z158)</f>
        <v>1.2429787804714991</v>
      </c>
      <c r="W53" s="375">
        <f>IF(InputDataA_GeneralAssumptions!$F$157="Automatic",(1/W51)*NORMDIST((LN($D$55)-(W52))/W51,0,1,FALSE)/NORMSDIST((LN($D$55)-(W52))/W51),InputDataA_GeneralAssumptions!AA158)</f>
        <v>1.2477398963245019</v>
      </c>
      <c r="X53" s="375">
        <f>IF(InputDataA_GeneralAssumptions!$F$157="Automatic",(1/X51)*NORMDIST((LN($D$55)-(X52))/X51,0,1,FALSE)/NORMSDIST((LN($D$55)-(X52))/X51),InputDataA_GeneralAssumptions!AB158)</f>
        <v>1.2522750407439531</v>
      </c>
      <c r="Y53" s="375">
        <f>IF(InputDataA_GeneralAssumptions!$F$157="Automatic",(1/Y51)*NORMDIST((LN($D$55)-(Y52))/Y51,0,1,FALSE)/NORMSDIST((LN($D$55)-(Y52))/Y51),InputDataA_GeneralAssumptions!AC158)</f>
        <v>1.2564961520117242</v>
      </c>
      <c r="Z53" s="375">
        <f>IF(InputDataA_GeneralAssumptions!$F$157="Automatic",(1/Z51)*NORMDIST((LN($D$55)-(Z52))/Z51,0,1,FALSE)/NORMSDIST((LN($D$55)-(Z52))/Z51),InputDataA_GeneralAssumptions!AD158)</f>
        <v>1.2605685023514188</v>
      </c>
      <c r="AA53" s="375">
        <f>IF(InputDataA_GeneralAssumptions!$F$157="Automatic",(1/AA51)*NORMDIST((LN($D$55)-(AA52))/AA51,0,1,FALSE)/NORMSDIST((LN($D$55)-(AA52))/AA51),InputDataA_GeneralAssumptions!AE158)</f>
        <v>1.2645353846271385</v>
      </c>
      <c r="AB53" s="375">
        <f>IF(InputDataA_GeneralAssumptions!$F$157="Automatic",(1/AB51)*NORMDIST((LN($D$55)-(AB52))/AB51,0,1,FALSE)/NORMSDIST((LN($D$55)-(AB52))/AB51),InputDataA_GeneralAssumptions!AF158)</f>
        <v>1.2685336461085361</v>
      </c>
      <c r="AC53" s="375">
        <f>IF(InputDataA_GeneralAssumptions!$F$157="Automatic",(1/AC51)*NORMDIST((LN($D$55)-(AC52))/AC51,0,1,FALSE)/NORMSDIST((LN($D$55)-(AC52))/AC51),InputDataA_GeneralAssumptions!AG158)</f>
        <v>1.2726608788060505</v>
      </c>
      <c r="AD53" s="375">
        <f>IF(InputDataA_GeneralAssumptions!$F$157="Automatic",(1/AD51)*NORMDIST((LN($D$55)-(AD52))/AD51,0,1,FALSE)/NORMSDIST((LN($D$55)-(AD52))/AD51),InputDataA_GeneralAssumptions!AH158)</f>
        <v>1.2769203889045602</v>
      </c>
      <c r="AE53" s="375">
        <f>IF(InputDataA_GeneralAssumptions!$F$157="Automatic",(1/AE51)*NORMDIST((LN($D$55)-(AE52))/AE51,0,1,FALSE)/NORMSDIST((LN($D$55)-(AE52))/AE51),InputDataA_GeneralAssumptions!AI158)</f>
        <v>1.2813429178360636</v>
      </c>
      <c r="AF53" s="375">
        <f>IF(InputDataA_GeneralAssumptions!$F$157="Automatic",(1/AF51)*NORMDIST((LN($D$55)-(AF52))/AF51,0,1,FALSE)/NORMSDIST((LN($D$55)-(AF52))/AF51),InputDataA_GeneralAssumptions!AJ158)</f>
        <v>1.2858437783317962</v>
      </c>
      <c r="AG53" s="375">
        <f>IF(InputDataA_GeneralAssumptions!$F$157="Automatic",(1/AG51)*NORMDIST((LN($D$55)-(AG52))/AG51,0,1,FALSE)/NORMSDIST((LN($D$55)-(AG52))/AG51),InputDataA_GeneralAssumptions!AK158)</f>
        <v>1.290325839180998</v>
      </c>
      <c r="AH53" s="375">
        <f>IF(InputDataA_GeneralAssumptions!$F$157="Automatic",(1/AH51)*NORMDIST((LN($D$55)-(AH52))/AH51,0,1,FALSE)/NORMSDIST((LN($D$55)-(AH52))/AH51),InputDataA_GeneralAssumptions!AL158)</f>
        <v>1.2946836989741077</v>
      </c>
      <c r="AI53" s="375" t="e">
        <f>IF(InputDataA_GeneralAssumptions!$F$157="Automatic",(1/AI51)*NORMDIST((LN($D$55)-(AI52))/AI51,0,1,FALSE)/NORMSDIST((LN($D$55)-(AI52))/AI51),InputDataA_GeneralAssumptions!AM158)</f>
        <v>#VALUE!</v>
      </c>
      <c r="AJ53" s="375" t="e">
        <f>IF(InputDataA_GeneralAssumptions!$F$157="Automatic",(1/AJ51)*NORMDIST((LN($D$55)-(AJ52))/AJ51,0,1,FALSE)/NORMSDIST((LN($D$55)-(AJ52))/AJ51),InputDataA_GeneralAssumptions!AN158)</f>
        <v>#VALUE!</v>
      </c>
      <c r="AK53" s="375" t="e">
        <f>IF(InputDataA_GeneralAssumptions!$F$157="Automatic",(1/AK51)*NORMDIST((LN($D$55)-(AK52))/AK51,0,1,FALSE)/NORMSDIST((LN($D$55)-(AK52))/AK51),InputDataA_GeneralAssumptions!AO158)</f>
        <v>#VALUE!</v>
      </c>
      <c r="AL53" s="375" t="e">
        <f>IF(InputDataA_GeneralAssumptions!$F$157="Automatic",(1/AL51)*NORMDIST((LN($D$55)-(AL52))/AL51,0,1,FALSE)/NORMSDIST((LN($D$55)-(AL52))/AL51),InputDataA_GeneralAssumptions!AP158)</f>
        <v>#VALUE!</v>
      </c>
      <c r="AM53" s="375" t="e">
        <f>IF(InputDataA_GeneralAssumptions!$F$157="Automatic",(1/AM51)*NORMDIST((LN($D$55)-(AM52))/AM51,0,1,FALSE)/NORMSDIST((LN($D$55)-(AM52))/AM51),InputDataA_GeneralAssumptions!AQ158)</f>
        <v>#VALUE!</v>
      </c>
      <c r="AN53" s="375" t="e">
        <f>IF(InputDataA_GeneralAssumptions!$F$157="Automatic",(1/AN51)*NORMDIST((LN($D$55)-(AN52))/AN51,0,1,FALSE)/NORMSDIST((LN($D$55)-(AN52))/AN51),InputDataA_GeneralAssumptions!AR158)</f>
        <v>#VALUE!</v>
      </c>
      <c r="AO53" s="375" t="e">
        <f>IF(InputDataA_GeneralAssumptions!$F$157="Automatic",(1/AO51)*NORMDIST((LN($D$55)-(AO52))/AO51,0,1,FALSE)/NORMSDIST((LN($D$55)-(AO52))/AO51),InputDataA_GeneralAssumptions!AS158)</f>
        <v>#VALUE!</v>
      </c>
      <c r="AP53" s="375" t="e">
        <f>IF(InputDataA_GeneralAssumptions!$F$157="Automatic",(1/AP51)*NORMDIST((LN($D$55)-(AP52))/AP51,0,1,FALSE)/NORMSDIST((LN($D$55)-(AP52))/AP51),InputDataA_GeneralAssumptions!AT158)</f>
        <v>#VALUE!</v>
      </c>
      <c r="AQ53" s="375" t="e">
        <f>IF(InputDataA_GeneralAssumptions!$F$157="Automatic",(1/AQ51)*NORMDIST((LN($D$55)-(AQ52))/AQ51,0,1,FALSE)/NORMSDIST((LN($D$55)-(AQ52))/AQ51),InputDataA_GeneralAssumptions!AU158)</f>
        <v>#VALUE!</v>
      </c>
      <c r="AR53" s="375" t="e">
        <f>IF(InputDataA_GeneralAssumptions!$F$157="Automatic",(1/AR51)*NORMDIST((LN($D$55)-(AR52))/AR51,0,1,FALSE)/NORMSDIST((LN($D$55)-(AR52))/AR51),InputDataA_GeneralAssumptions!AV158)</f>
        <v>#VALUE!</v>
      </c>
      <c r="AS53" s="375" t="e">
        <f>IF(InputDataA_GeneralAssumptions!$F$157="Automatic",(1/AS51)*NORMDIST((LN($D$55)-(AS52))/AS51,0,1,FALSE)/NORMSDIST((LN($D$55)-(AS52))/AS51),InputDataA_GeneralAssumptions!AW158)</f>
        <v>#VALUE!</v>
      </c>
      <c r="AT53" s="375" t="e">
        <f>IF(InputDataA_GeneralAssumptions!$F$157="Automatic",(1/AT51)*NORMDIST((LN($D$55)-(AT52))/AT51,0,1,FALSE)/NORMSDIST((LN($D$55)-(AT52))/AT51),InputDataA_GeneralAssumptions!AX158)</f>
        <v>#VALUE!</v>
      </c>
      <c r="AU53" s="375" t="e">
        <f>IF(InputDataA_GeneralAssumptions!$F$157="Automatic",(1/AU51)*NORMDIST((LN($D$55)-(AU52))/AU51,0,1,FALSE)/NORMSDIST((LN($D$55)-(AU52))/AU51),InputDataA_GeneralAssumptions!AY158)</f>
        <v>#VALUE!</v>
      </c>
      <c r="AV53" s="375" t="e">
        <f>IF(InputDataA_GeneralAssumptions!$F$157="Automatic",(1/AV51)*NORMDIST((LN($D$55)-(AV52))/AV51,0,1,FALSE)/NORMSDIST((LN($D$55)-(AV52))/AV51),InputDataA_GeneralAssumptions!AZ158)</f>
        <v>#VALUE!</v>
      </c>
      <c r="AW53" s="375" t="e">
        <f>IF(InputDataA_GeneralAssumptions!$F$157="Automatic",(1/AW51)*NORMDIST((LN($D$55)-(AW52))/AW51,0,1,FALSE)/NORMSDIST((LN($D$55)-(AW52))/AW51),InputDataA_GeneralAssumptions!BA158)</f>
        <v>#VALUE!</v>
      </c>
      <c r="AX53" s="375" t="e">
        <f>IF(InputDataA_GeneralAssumptions!$F$157="Automatic",(1/AX51)*NORMDIST((LN($D$55)-(AX52))/AX51,0,1,FALSE)/NORMSDIST((LN($D$55)-(AX52))/AX51),InputDataA_GeneralAssumptions!BB158)</f>
        <v>#VALUE!</v>
      </c>
      <c r="AY53" s="375" t="e">
        <f>IF(InputDataA_GeneralAssumptions!$F$157="Automatic",(1/AY51)*NORMDIST((LN($D$55)-(AY52))/AY51,0,1,FALSE)/NORMSDIST((LN($D$55)-(AY52))/AY51),InputDataA_GeneralAssumptions!BC158)</f>
        <v>#VALUE!</v>
      </c>
      <c r="AZ53" s="375" t="e">
        <f>IF(InputDataA_GeneralAssumptions!$F$157="Automatic",(1/AZ51)*NORMDIST((LN($D$55)-(AZ52))/AZ51,0,1,FALSE)/NORMSDIST((LN($D$55)-(AZ52))/AZ51),InputDataA_GeneralAssumptions!BD158)</f>
        <v>#VALUE!</v>
      </c>
      <c r="BA53" s="375" t="e">
        <f>IF(InputDataA_GeneralAssumptions!$F$157="Automatic",(1/BA51)*NORMDIST((LN($D$55)-(BA52))/BA51,0,1,FALSE)/NORMSDIST((LN($D$55)-(BA52))/BA51),InputDataA_GeneralAssumptions!BE158)</f>
        <v>#VALUE!</v>
      </c>
      <c r="BB53" s="375" t="e">
        <f>IF(InputDataA_GeneralAssumptions!$F$157="Automatic",(1/BB51)*NORMDIST((LN($D$55)-(BB52))/BB51,0,1,FALSE)/NORMSDIST((LN($D$55)-(BB52))/BB51),InputDataA_GeneralAssumptions!BF158)</f>
        <v>#VALUE!</v>
      </c>
      <c r="BC53" s="375" t="e">
        <f>IF(InputDataA_GeneralAssumptions!$F$157="Automatic",(1/BC51)*NORMDIST((LN($D$55)-(BC52))/BC51,0,1,FALSE)/NORMSDIST((LN($D$55)-(BC52))/BC51),InputDataA_GeneralAssumptions!BG158)</f>
        <v>#VALUE!</v>
      </c>
      <c r="BD53" s="375" t="e">
        <f>IF(InputDataA_GeneralAssumptions!$F$157="Automatic",(1/BD51)*NORMDIST((LN($D$55)-(BD52))/BD51,0,1,FALSE)/NORMSDIST((LN($D$55)-(BD52))/BD51),InputDataA_GeneralAssumptions!BH158)</f>
        <v>#VALUE!</v>
      </c>
      <c r="BE53" s="375" t="e">
        <f>IF(InputDataA_GeneralAssumptions!$F$157="Automatic",(1/BE51)*NORMDIST((LN($D$55)-(BE52))/BE51,0,1,FALSE)/NORMSDIST((LN($D$55)-(BE52))/BE51),InputDataA_GeneralAssumptions!BI158)</f>
        <v>#VALUE!</v>
      </c>
      <c r="BF53" s="375" t="e">
        <f>IF(InputDataA_GeneralAssumptions!$F$157="Automatic",(1/BF51)*NORMDIST((LN($D$55)-(BF52))/BF51,0,1,FALSE)/NORMSDIST((LN($D$55)-(BF52))/BF51),InputDataA_GeneralAssumptions!BJ158)</f>
        <v>#VALUE!</v>
      </c>
      <c r="BG53" s="375" t="e">
        <f>IF(InputDataA_GeneralAssumptions!$F$157="Automatic",(1/BG51)*NORMDIST((LN($D$55)-(BG52))/BG51,0,1,FALSE)/NORMSDIST((LN($D$55)-(BG52))/BG51),InputDataA_GeneralAssumptions!BK158)</f>
        <v>#VALUE!</v>
      </c>
      <c r="BH53" s="375" t="e">
        <f>IF(InputDataA_GeneralAssumptions!$F$157="Automatic",(1/BH51)*NORMDIST((LN($D$55)-(BH52))/BH51,0,1,FALSE)/NORMSDIST((LN($D$55)-(BH52))/BH51),InputDataA_GeneralAssumptions!BL158)</f>
        <v>#VALUE!</v>
      </c>
      <c r="BI53" s="375" t="e">
        <f>IF(InputDataA_GeneralAssumptions!$F$157="Automatic",(1/BI51)*NORMDIST((LN($D$55)-(BI52))/BI51,0,1,FALSE)/NORMSDIST((LN($D$55)-(BI52))/BI51),InputDataA_GeneralAssumptions!BM158)</f>
        <v>#VALUE!</v>
      </c>
      <c r="BJ53" s="375" t="e">
        <f>IF(InputDataA_GeneralAssumptions!$F$157="Automatic",(1/BJ51)*NORMDIST((LN($D$55)-(BJ52))/BJ51,0,1,FALSE)/NORMSDIST((LN($D$55)-(BJ52))/BJ51),InputDataA_GeneralAssumptions!BN158)</f>
        <v>#VALUE!</v>
      </c>
      <c r="BK53" s="375" t="e">
        <f>IF(InputDataA_GeneralAssumptions!$F$157="Automatic",(1/BK51)*NORMDIST((LN($D$55)-(BK52))/BK51,0,1,FALSE)/NORMSDIST((LN($D$55)-(BK52))/BK51),InputDataA_GeneralAssumptions!BO158)</f>
        <v>#VALUE!</v>
      </c>
      <c r="BL53" s="375" t="e">
        <f>IF(InputDataA_GeneralAssumptions!$F$157="Automatic",(1/BL51)*NORMDIST((LN($D$55)-(BL52))/BL51,0,1,FALSE)/NORMSDIST((LN($D$55)-(BL52))/BL51),InputDataA_GeneralAssumptions!BP158)</f>
        <v>#VALUE!</v>
      </c>
      <c r="BM53" s="375" t="e">
        <f>IF(InputDataA_GeneralAssumptions!$F$157="Automatic",(1/BM51)*NORMDIST((LN($D$55)-(BM52))/BM51,0,1,FALSE)/NORMSDIST((LN($D$55)-(BM52))/BM51),InputDataA_GeneralAssumptions!BQ158)</f>
        <v>#VALUE!</v>
      </c>
      <c r="BN53" s="375" t="e">
        <f>IF(InputDataA_GeneralAssumptions!$F$157="Automatic",(1/BN51)*NORMDIST((LN($D$55)-(BN52))/BN51,0,1,FALSE)/NORMSDIST((LN($D$55)-(BN52))/BN51),InputDataA_GeneralAssumptions!BR158)</f>
        <v>#VALUE!</v>
      </c>
      <c r="BO53" s="375" t="e">
        <f>IF(InputDataA_GeneralAssumptions!$F$157="Automatic",(1/BO51)*NORMDIST((LN($D$55)-(BO52))/BO51,0,1,FALSE)/NORMSDIST((LN($D$55)-(BO52))/BO51),InputDataA_GeneralAssumptions!BS158)</f>
        <v>#VALUE!</v>
      </c>
      <c r="BP53" s="375" t="e">
        <f>IF(InputDataA_GeneralAssumptions!$F$157="Automatic",(1/BP51)*NORMDIST((LN($D$55)-(BP52))/BP51,0,1,FALSE)/NORMSDIST((LN($D$55)-(BP52))/BP51),InputDataA_GeneralAssumptions!BT158)</f>
        <v>#VALUE!</v>
      </c>
      <c r="BQ53" s="375" t="e">
        <f>IF(InputDataA_GeneralAssumptions!$F$157="Automatic",(1/BQ51)*NORMDIST((LN($D$55)-(BQ52))/BQ51,0,1,FALSE)/NORMSDIST((LN($D$55)-(BQ52))/BQ51),InputDataA_GeneralAssumptions!BU158)</f>
        <v>#VALUE!</v>
      </c>
      <c r="BR53" s="375" t="e">
        <f>IF(InputDataA_GeneralAssumptions!$F$157="Automatic",(1/BR51)*NORMDIST((LN($D$55)-(BR52))/BR51,0,1,FALSE)/NORMSDIST((LN($D$55)-(BR52))/BR51),InputDataA_GeneralAssumptions!BV158)</f>
        <v>#VALUE!</v>
      </c>
      <c r="BS53" s="375" t="e">
        <f>IF(InputDataA_GeneralAssumptions!$F$157="Automatic",(1/BS51)*NORMDIST((LN($D$55)-(BS52))/BS51,0,1,FALSE)/NORMSDIST((LN($D$55)-(BS52))/BS51),InputDataA_GeneralAssumptions!BW158)</f>
        <v>#VALUE!</v>
      </c>
    </row>
    <row r="54" spans="1:71">
      <c r="C54" s="201" t="s">
        <v>667</v>
      </c>
      <c r="D54" s="45" t="s">
        <v>706</v>
      </c>
      <c r="E54" s="375">
        <f>InputDataA_GeneralAssumptions!D151</f>
        <v>0.42</v>
      </c>
      <c r="F54" s="375">
        <f>IF(InputDataA_GeneralAssumptions!$F$133="Automatic",NORMSDIST((LN($D$55)-F52)/F51),(1-F53*F46)*E54)</f>
        <v>0.4181902065203571</v>
      </c>
      <c r="G54" s="375">
        <f>IF(InputDataA_GeneralAssumptions!$F$133="Automatic",NORMSDIST((LN($D$55)-G52)/G51),(1-G53*G46)*F54)</f>
        <v>0.41630591608143636</v>
      </c>
      <c r="H54" s="375">
        <f>IF(InputDataA_GeneralAssumptions!$F$133="Automatic",NORMSDIST((LN($D$55)-H52)/H51),(1-H53*H46)*G54)</f>
        <v>0.41436926585289952</v>
      </c>
      <c r="I54" s="375">
        <f>IF(InputDataA_GeneralAssumptions!$F$133="Automatic",NORMSDIST((LN($D$55)-I52)/I51),(1-I53*I46)*H54)</f>
        <v>0.41234264822715011</v>
      </c>
      <c r="J54" s="375">
        <f>IF(InputDataA_GeneralAssumptions!$F$133="Automatic",NORMSDIST((LN($D$55)-J52)/J51),(1-J53*J46)*I54)</f>
        <v>0.41032287534649486</v>
      </c>
      <c r="K54" s="375">
        <f>IF(InputDataA_GeneralAssumptions!$F$133="Automatic",NORMSDIST((LN($D$55)-K52)/K51),(1-K53*K46)*J54)</f>
        <v>0.40823343979979604</v>
      </c>
      <c r="L54" s="375">
        <f>IF(InputDataA_GeneralAssumptions!$F$133="Automatic",NORMSDIST((LN($D$55)-L52)/L51),(1-L53*L46)*K54)</f>
        <v>0.40606729508957812</v>
      </c>
      <c r="M54" s="375">
        <f>IF(InputDataA_GeneralAssumptions!$F$133="Automatic",NORMSDIST((LN($D$55)-M52)/M51),(1-M53*M46)*L54)</f>
        <v>0.40383443724122375</v>
      </c>
      <c r="N54" s="375">
        <f>IF(InputDataA_GeneralAssumptions!$F$133="Automatic",NORMSDIST((LN($D$55)-N52)/N51),(1-N53*N46)*M54)</f>
        <v>0.40153483517933719</v>
      </c>
      <c r="O54" s="375">
        <f>IF(InputDataA_GeneralAssumptions!$F$133="Automatic",NORMSDIST((LN($D$55)-O52)/O51),(1-O53*O46)*N54)</f>
        <v>0.39925442563505975</v>
      </c>
      <c r="P54" s="375">
        <f>IF(InputDataA_GeneralAssumptions!$F$133="Automatic",NORMSDIST((LN($D$55)-P52)/P51),(1-P53*P46)*O54)</f>
        <v>0.3968944329664657</v>
      </c>
      <c r="Q54" s="375">
        <f>IF(InputDataA_GeneralAssumptions!$F$133="Automatic",NORMSDIST((LN($D$55)-Q52)/Q51),(1-Q53*Q46)*P54)</f>
        <v>0.3944891426235263</v>
      </c>
      <c r="R54" s="375">
        <f>IF(InputDataA_GeneralAssumptions!$F$133="Automatic",NORMSDIST((LN($D$55)-R52)/R51),(1-R53*R46)*Q54)</f>
        <v>0.39209640570993515</v>
      </c>
      <c r="S54" s="375">
        <f>IF(InputDataA_GeneralAssumptions!$F$133="Automatic",NORMSDIST((LN($D$55)-S52)/S51),(1-S53*S46)*R54)</f>
        <v>0.38975885915163222</v>
      </c>
      <c r="T54" s="375">
        <f>IF(InputDataA_GeneralAssumptions!$F$133="Automatic",NORMSDIST((LN($D$55)-T52)/T51),(1-T53*T46)*S54)</f>
        <v>0.38748525883966772</v>
      </c>
      <c r="U54" s="375">
        <f>IF(InputDataA_GeneralAssumptions!$F$133="Automatic",NORMSDIST((LN($D$55)-U52)/U51),(1-U53*U46)*T54)</f>
        <v>0.3852452028170768</v>
      </c>
      <c r="V54" s="375">
        <f>IF(InputDataA_GeneralAssumptions!$F$133="Automatic",NORMSDIST((LN($D$55)-V52)/V51),(1-V53*V46)*U54)</f>
        <v>0.38305386533906999</v>
      </c>
      <c r="W54" s="375">
        <f>IF(InputDataA_GeneralAssumptions!$F$133="Automatic",NORMSDIST((LN($D$55)-W52)/W51),(1-W53*W46)*V54)</f>
        <v>0.38095257579945657</v>
      </c>
      <c r="X54" s="375">
        <f>IF(InputDataA_GeneralAssumptions!$F$133="Automatic",NORMSDIST((LN($D$55)-X52)/X51),(1-X53*X46)*W54)</f>
        <v>0.37895778555949305</v>
      </c>
      <c r="Y54" s="375">
        <f>IF(InputDataA_GeneralAssumptions!$F$133="Automatic",NORMSDIST((LN($D$55)-Y52)/Y51),(1-Y53*Y46)*X54)</f>
        <v>0.37710733287942377</v>
      </c>
      <c r="Z54" s="375">
        <f>IF(InputDataA_GeneralAssumptions!$F$133="Automatic",NORMSDIST((LN($D$55)-Z52)/Z51),(1-Z53*Z46)*Y54)</f>
        <v>0.37532739073864901</v>
      </c>
      <c r="AA54" s="375">
        <f>IF(InputDataA_GeneralAssumptions!$F$133="Automatic",NORMSDIST((LN($D$55)-AA52)/AA51),(1-AA53*AA46)*Z54)</f>
        <v>0.37359845829992311</v>
      </c>
      <c r="AB54" s="375">
        <f>IF(InputDataA_GeneralAssumptions!$F$133="Automatic",NORMSDIST((LN($D$55)-AB52)/AB51),(1-AB53*AB46)*AA54)</f>
        <v>0.37186042299701078</v>
      </c>
      <c r="AC54" s="375">
        <f>IF(InputDataA_GeneralAssumptions!$F$133="Automatic",NORMSDIST((LN($D$55)-AC52)/AC51),(1-AC53*AC46)*AB54)</f>
        <v>0.37007090300182344</v>
      </c>
      <c r="AD54" s="375">
        <f>IF(InputDataA_GeneralAssumptions!$F$133="Automatic",NORMSDIST((LN($D$55)-AD52)/AD51),(1-AD53*AD46)*AC54)</f>
        <v>0.3682289241176106</v>
      </c>
      <c r="AE54" s="375">
        <f>IF(InputDataA_GeneralAssumptions!$F$133="Automatic",NORMSDIST((LN($D$55)-AE52)/AE51),(1-AE53*AE46)*AD54)</f>
        <v>0.3663216563162941</v>
      </c>
      <c r="AF54" s="375">
        <f>IF(InputDataA_GeneralAssumptions!$F$133="Automatic",NORMSDIST((LN($D$55)-AF52)/AF51),(1-AF53*AF46)*AE54)</f>
        <v>0.36438631947631539</v>
      </c>
      <c r="AG54" s="375">
        <f>IF(InputDataA_GeneralAssumptions!$F$133="Automatic",NORMSDIST((LN($D$55)-AG52)/AG51),(1-AG53*AG46)*AF54)</f>
        <v>0.36246507730809596</v>
      </c>
      <c r="AH54" s="375">
        <f>IF(InputDataA_GeneralAssumptions!$F$133="Automatic",NORMSDIST((LN($D$55)-AH52)/AH51),(1-AH53*AH46)*AG54)</f>
        <v>0.36060311885002905</v>
      </c>
      <c r="AI54" s="375" t="e">
        <f>IF(InputDataA_GeneralAssumptions!$F$133="Automatic",NORMSDIST((LN($D$55)-AI52)/AI51),(1-AI53*AI46)*AH54)</f>
        <v>#VALUE!</v>
      </c>
      <c r="AJ54" s="375" t="e">
        <f>IF(InputDataA_GeneralAssumptions!$F$133="Automatic",NORMSDIST((LN($D$55)-AJ52)/AJ51),(1-AJ53*AJ46)*AI54)</f>
        <v>#VALUE!</v>
      </c>
      <c r="AK54" s="375" t="e">
        <f>IF(InputDataA_GeneralAssumptions!$F$133="Automatic",NORMSDIST((LN($D$55)-AK52)/AK51),(1-AK53*AK46)*AJ54)</f>
        <v>#VALUE!</v>
      </c>
      <c r="AL54" s="375" t="e">
        <f>IF(InputDataA_GeneralAssumptions!$F$133="Automatic",NORMSDIST((LN($D$55)-AL52)/AL51),(1-AL53*AL46)*AK54)</f>
        <v>#VALUE!</v>
      </c>
      <c r="AM54" s="375" t="e">
        <f>IF(InputDataA_GeneralAssumptions!$F$133="Automatic",NORMSDIST((LN($D$55)-AM52)/AM51),(1-AM53*AM46)*AL54)</f>
        <v>#VALUE!</v>
      </c>
      <c r="AN54" s="375" t="e">
        <f>IF(InputDataA_GeneralAssumptions!$F$133="Automatic",NORMSDIST((LN($D$55)-AN52)/AN51),(1-AN53*AN46)*AM54)</f>
        <v>#VALUE!</v>
      </c>
      <c r="AO54" s="375" t="e">
        <f>IF(InputDataA_GeneralAssumptions!$F$133="Automatic",NORMSDIST((LN($D$55)-AO52)/AO51),(1-AO53*AO46)*AN54)</f>
        <v>#VALUE!</v>
      </c>
      <c r="AP54" s="375" t="e">
        <f>IF(InputDataA_GeneralAssumptions!$F$133="Automatic",NORMSDIST((LN($D$55)-AP52)/AP51),(1-AP53*AP46)*AO54)</f>
        <v>#VALUE!</v>
      </c>
      <c r="AQ54" s="375" t="e">
        <f>IF(InputDataA_GeneralAssumptions!$F$133="Automatic",NORMSDIST((LN($D$55)-AQ52)/AQ51),(1-AQ53*AQ46)*AP54)</f>
        <v>#VALUE!</v>
      </c>
      <c r="AR54" s="375" t="e">
        <f>IF(InputDataA_GeneralAssumptions!$F$133="Automatic",NORMSDIST((LN($D$55)-AR52)/AR51),(1-AR53*AR46)*AQ54)</f>
        <v>#VALUE!</v>
      </c>
      <c r="AS54" s="375" t="e">
        <f>IF(InputDataA_GeneralAssumptions!$F$133="Automatic",NORMSDIST((LN($D$55)-AS52)/AS51),(1-AS53*AS46)*AR54)</f>
        <v>#VALUE!</v>
      </c>
      <c r="AT54" s="375" t="e">
        <f>IF(InputDataA_GeneralAssumptions!$F$133="Automatic",NORMSDIST((LN($D$55)-AT52)/AT51),(1-AT53*AT46)*AS54)</f>
        <v>#VALUE!</v>
      </c>
      <c r="AU54" s="375" t="e">
        <f>IF(InputDataA_GeneralAssumptions!$F$133="Automatic",NORMSDIST((LN($D$55)-AU52)/AU51),(1-AU53*AU46)*AT54)</f>
        <v>#VALUE!</v>
      </c>
      <c r="AV54" s="375" t="e">
        <f>IF(InputDataA_GeneralAssumptions!$F$133="Automatic",NORMSDIST((LN($D$55)-AV52)/AV51),(1-AV53*AV46)*AU54)</f>
        <v>#VALUE!</v>
      </c>
      <c r="AW54" s="375" t="e">
        <f>IF(InputDataA_GeneralAssumptions!$F$133="Automatic",NORMSDIST((LN($D$55)-AW52)/AW51),(1-AW53*AW46)*AV54)</f>
        <v>#VALUE!</v>
      </c>
      <c r="AX54" s="375" t="e">
        <f>IF(InputDataA_GeneralAssumptions!$F$133="Automatic",NORMSDIST((LN($D$55)-AX52)/AX51),(1-AX53*AX46)*AW54)</f>
        <v>#VALUE!</v>
      </c>
      <c r="AY54" s="375" t="e">
        <f>IF(InputDataA_GeneralAssumptions!$F$133="Automatic",NORMSDIST((LN($D$55)-AY52)/AY51),(1-AY53*AY46)*AX54)</f>
        <v>#VALUE!</v>
      </c>
      <c r="AZ54" s="375" t="e">
        <f>IF(InputDataA_GeneralAssumptions!$F$133="Automatic",NORMSDIST((LN($D$55)-AZ52)/AZ51),(1-AZ53*AZ46)*AY54)</f>
        <v>#VALUE!</v>
      </c>
      <c r="BA54" s="375" t="e">
        <f>IF(InputDataA_GeneralAssumptions!$F$133="Automatic",NORMSDIST((LN($D$55)-BA52)/BA51),(1-BA53*BA46)*AZ54)</f>
        <v>#VALUE!</v>
      </c>
      <c r="BB54" s="375" t="e">
        <f>IF(InputDataA_GeneralAssumptions!$F$133="Automatic",NORMSDIST((LN($D$55)-BB52)/BB51),(1-BB53*BB46)*BA54)</f>
        <v>#VALUE!</v>
      </c>
      <c r="BC54" s="375" t="e">
        <f>IF(InputDataA_GeneralAssumptions!$F$133="Automatic",NORMSDIST((LN($D$55)-BC52)/BC51),(1-BC53*BC46)*BB54)</f>
        <v>#VALUE!</v>
      </c>
      <c r="BD54" s="375" t="e">
        <f>IF(InputDataA_GeneralAssumptions!$F$133="Automatic",NORMSDIST((LN($D$55)-BD52)/BD51),(1-BD53*BD46)*BC54)</f>
        <v>#VALUE!</v>
      </c>
      <c r="BE54" s="375" t="e">
        <f>IF(InputDataA_GeneralAssumptions!$F$133="Automatic",NORMSDIST((LN($D$55)-BE52)/BE51),(1-BE53*BE46)*BD54)</f>
        <v>#VALUE!</v>
      </c>
      <c r="BF54" s="375" t="e">
        <f>IF(InputDataA_GeneralAssumptions!$F$133="Automatic",NORMSDIST((LN($D$55)-BF52)/BF51),(1-BF53*BF46)*BE54)</f>
        <v>#VALUE!</v>
      </c>
      <c r="BG54" s="375" t="e">
        <f>IF(InputDataA_GeneralAssumptions!$F$133="Automatic",NORMSDIST((LN($D$55)-BG52)/BG51),(1-BG53*BG46)*BF54)</f>
        <v>#VALUE!</v>
      </c>
      <c r="BH54" s="375" t="e">
        <f>IF(InputDataA_GeneralAssumptions!$F$133="Automatic",NORMSDIST((LN($D$55)-BH52)/BH51),(1-BH53*BH46)*BG54)</f>
        <v>#VALUE!</v>
      </c>
      <c r="BI54" s="375" t="e">
        <f>IF(InputDataA_GeneralAssumptions!$F$133="Automatic",NORMSDIST((LN($D$55)-BI52)/BI51),(1-BI53*BI46)*BH54)</f>
        <v>#VALUE!</v>
      </c>
      <c r="BJ54" s="375" t="e">
        <f>IF(InputDataA_GeneralAssumptions!$F$133="Automatic",NORMSDIST((LN($D$55)-BJ52)/BJ51),(1-BJ53*BJ46)*BI54)</f>
        <v>#VALUE!</v>
      </c>
      <c r="BK54" s="375" t="e">
        <f>IF(InputDataA_GeneralAssumptions!$F$133="Automatic",NORMSDIST((LN($D$55)-BK52)/BK51),(1-BK53*BK46)*BJ54)</f>
        <v>#VALUE!</v>
      </c>
      <c r="BL54" s="375" t="e">
        <f>IF(InputDataA_GeneralAssumptions!$F$133="Automatic",NORMSDIST((LN($D$55)-BL52)/BL51),(1-BL53*BL46)*BK54)</f>
        <v>#VALUE!</v>
      </c>
      <c r="BM54" s="375" t="e">
        <f>IF(InputDataA_GeneralAssumptions!$F$133="Automatic",NORMSDIST((LN($D$55)-BM52)/BM51),(1-BM53*BM46)*BL54)</f>
        <v>#VALUE!</v>
      </c>
      <c r="BN54" s="375" t="e">
        <f>IF(InputDataA_GeneralAssumptions!$F$133="Automatic",NORMSDIST((LN($D$55)-BN52)/BN51),(1-BN53*BN46)*BM54)</f>
        <v>#VALUE!</v>
      </c>
      <c r="BO54" s="375" t="e">
        <f>IF(InputDataA_GeneralAssumptions!$F$133="Automatic",NORMSDIST((LN($D$55)-BO52)/BO51),(1-BO53*BO46)*BN54)</f>
        <v>#VALUE!</v>
      </c>
      <c r="BP54" s="375" t="e">
        <f>IF(InputDataA_GeneralAssumptions!$F$133="Automatic",NORMSDIST((LN($D$55)-BP52)/BP51),(1-BP53*BP46)*BO54)</f>
        <v>#VALUE!</v>
      </c>
      <c r="BQ54" s="375" t="e">
        <f>IF(InputDataA_GeneralAssumptions!$F$133="Automatic",NORMSDIST((LN($D$55)-BQ52)/BQ51),(1-BQ53*BQ46)*BP54)</f>
        <v>#VALUE!</v>
      </c>
      <c r="BR54" s="375" t="e">
        <f>IF(InputDataA_GeneralAssumptions!$F$133="Automatic",NORMSDIST((LN($D$55)-BR52)/BR51),(1-BR53*BR46)*BQ54)</f>
        <v>#VALUE!</v>
      </c>
      <c r="BS54" s="375" t="e">
        <f>IF(InputDataA_GeneralAssumptions!$F$133="Automatic",NORMSDIST((LN($D$55)-BS52)/BS51),(1-BS53*BS46)*BR54)</f>
        <v>#VALUE!</v>
      </c>
    </row>
    <row r="55" spans="1:71" s="336" customFormat="1">
      <c r="A55" s="341"/>
      <c r="C55" s="627" t="s">
        <v>993</v>
      </c>
      <c r="D55" s="268">
        <v>1</v>
      </c>
      <c r="F55" s="337"/>
      <c r="G55" s="337"/>
      <c r="H55" s="337"/>
      <c r="I55" s="337"/>
      <c r="J55" s="337"/>
      <c r="K55" s="337"/>
      <c r="L55" s="337"/>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row>
    <row r="56" spans="1:71" s="336" customFormat="1">
      <c r="A56" s="341"/>
      <c r="C56" s="271" t="s">
        <v>712</v>
      </c>
    </row>
    <row r="57" spans="1:71" s="336" customFormat="1">
      <c r="A57" s="341"/>
      <c r="C57" s="201" t="s">
        <v>710</v>
      </c>
      <c r="D57" s="45" t="s">
        <v>711</v>
      </c>
      <c r="E57" s="22">
        <f>IF(InputDataA_GeneralAssumptions!$F$157="Automatic",(1/E51)*NORMDIST((LN($D$55)-E52)/E51,0,1,FALSE),E53*E54)</f>
        <v>0.48784648869868125</v>
      </c>
      <c r="F57" s="22">
        <f>IF(InputDataA_GeneralAssumptions!$F$157="Automatic",(1/F51)*NORMDIST((LN($D$55)-F52)/F51,0,1,FALSE),F53*F54)</f>
        <v>0.48738788327500254</v>
      </c>
      <c r="G57" s="22">
        <f>IF(InputDataA_GeneralAssumptions!$F$157="Automatic",(1/G51)*NORMDIST((LN($D$55)-G52)/G51,0,1,FALSE),G53*G54)</f>
        <v>0.48689951031403533</v>
      </c>
      <c r="H57" s="22">
        <f>IF(InputDataA_GeneralAssumptions!$F$157="Automatic",(1/H51)*NORMDIST((LN($D$55)-H52)/H51,0,1,FALSE),H53*H54)</f>
        <v>0.48638594561108395</v>
      </c>
      <c r="I57" s="22">
        <f>IF(InputDataA_GeneralAssumptions!$F$157="Automatic",(1/I51)*NORMDIST((LN($D$55)-I52)/I51,0,1,FALSE),I53*I54)</f>
        <v>0.48583596355251546</v>
      </c>
      <c r="J57" s="22">
        <f>IF(InputDataA_GeneralAssumptions!$F$157="Automatic",(1/J51)*NORMDIST((LN($D$55)-J52)/J51,0,1,FALSE),J53*J54)</f>
        <v>0.48527487917680856</v>
      </c>
      <c r="K57" s="22">
        <f>IF(InputDataA_GeneralAssumptions!$F$157="Automatic",(1/K51)*NORMDIST((LN($D$55)-K52)/K51,0,1,FALSE),K53*K54)</f>
        <v>0.48468095506107445</v>
      </c>
      <c r="L57" s="22">
        <f>IF(InputDataA_GeneralAssumptions!$F$157="Automatic",(1/L51)*NORMDIST((LN($D$55)-L52)/L51,0,1,FALSE),L53*L54)</f>
        <v>0.48405074526628239</v>
      </c>
      <c r="M57" s="22">
        <f>IF(InputDataA_GeneralAssumptions!$F$157="Automatic",(1/M51)*NORMDIST((LN($D$55)-M52)/M51,0,1,FALSE),M53*M54)</f>
        <v>0.48338565943458672</v>
      </c>
      <c r="N57" s="22">
        <f>IF(InputDataA_GeneralAssumptions!$F$157="Automatic",(1/N51)*NORMDIST((LN($D$55)-N52)/N51,0,1,FALSE),N53*N54)</f>
        <v>0.48268426268065634</v>
      </c>
      <c r="O57" s="22">
        <f>IF(InputDataA_GeneralAssumptions!$F$157="Automatic",(1/O51)*NORMDIST((LN($D$55)-O52)/O51,0,1,FALSE),O53*O54)</f>
        <v>0.4819720433080622</v>
      </c>
      <c r="P57" s="22">
        <f>IF(InputDataA_GeneralAssumptions!$F$157="Automatic",(1/P51)*NORMDIST((LN($D$55)-P52)/P51,0,1,FALSE),P53*P54)</f>
        <v>0.4812176919768964</v>
      </c>
      <c r="Q57" s="22">
        <f>IF(InputDataA_GeneralAssumptions!$F$157="Automatic",(1/Q51)*NORMDIST((LN($D$55)-Q52)/Q51,0,1,FALSE),Q53*Q54)</f>
        <v>0.48043067129371869</v>
      </c>
      <c r="R57" s="22">
        <f>IF(InputDataA_GeneralAssumptions!$F$157="Automatic",(1/R51)*NORMDIST((LN($D$55)-R52)/R51,0,1,FALSE),R53*R54)</f>
        <v>0.47962936464091305</v>
      </c>
      <c r="S57" s="22">
        <f>IF(InputDataA_GeneralAssumptions!$F$157="Automatic",(1/S51)*NORMDIST((LN($D$55)-S52)/S51,0,1,FALSE),S53*S54)</f>
        <v>0.47882868150518942</v>
      </c>
      <c r="T57" s="22">
        <f>IF(InputDataA_GeneralAssumptions!$F$157="Automatic",(1/T51)*NORMDIST((LN($D$55)-T52)/T51,0,1,FALSE),T53*T54)</f>
        <v>0.47803290451971969</v>
      </c>
      <c r="U57" s="22">
        <f>IF(InputDataA_GeneralAssumptions!$F$157="Automatic",(1/U51)*NORMDIST((LN($D$55)-U52)/U51,0,1,FALSE),U53*U54)</f>
        <v>0.47723251310703269</v>
      </c>
      <c r="V57" s="22">
        <f>IF(InputDataA_GeneralAssumptions!$F$157="Automatic",(1/V51)*NORMDIST((LN($D$55)-V52)/V51,0,1,FALSE),V53*V54)</f>
        <v>0.47643374807827366</v>
      </c>
      <c r="W57" s="22">
        <f>IF(InputDataA_GeneralAssumptions!$F$157="Automatic",(1/W51)*NORMDIST((LN($D$55)-W52)/W51,0,1,FALSE),W53*W54)</f>
        <v>0.47565300639858671</v>
      </c>
      <c r="X57" s="22">
        <f>IF(InputDataA_GeneralAssumptions!$F$157="Automatic",(1/X51)*NORMDIST((LN($D$55)-X52)/X51,0,1,FALSE),X53*X54)</f>
        <v>0.47489834365910616</v>
      </c>
      <c r="Y57" s="22">
        <f>IF(InputDataA_GeneralAssumptions!$F$157="Automatic",(1/Y51)*NORMDIST((LN($D$55)-Y52)/Y51,0,1,FALSE),Y53*Y54)</f>
        <v>0.47418640336507151</v>
      </c>
      <c r="Z57" s="22">
        <f>IF(InputDataA_GeneralAssumptions!$F$157="Automatic",(1/Z51)*NORMDIST((LN($D$55)-Z52)/Z51,0,1,FALSE),Z53*Z54)</f>
        <v>0.47349091916677288</v>
      </c>
      <c r="AA57" s="22">
        <f>IF(InputDataA_GeneralAssumptions!$F$157="Automatic",(1/AA51)*NORMDIST((LN($D$55)-AA52)/AA51,0,1,FALSE),AA53*AA54)</f>
        <v>0.47280536403021639</v>
      </c>
      <c r="AB57" s="22">
        <f>IF(InputDataA_GeneralAssumptions!$F$157="Automatic",(1/AB51)*NORMDIST((LN($D$55)-AB52)/AB51,0,1,FALSE),AB53*AB54)</f>
        <v>0.47210638245874792</v>
      </c>
      <c r="AC57" s="22">
        <f>IF(InputDataA_GeneralAssumptions!$F$157="Automatic",(1/AC51)*NORMDIST((LN($D$55)-AC52)/AC51,0,1,FALSE),AC53*AC54)</f>
        <v>0.47137649822354494</v>
      </c>
      <c r="AD57" s="22">
        <f>IF(InputDataA_GeneralAssumptions!$F$157="Automatic",(1/AD51)*NORMDIST((LN($D$55)-AD52)/AD51,0,1,FALSE),AD53*AD54)</f>
        <v>0.47061439921051634</v>
      </c>
      <c r="AE57" s="22">
        <f>IF(InputDataA_GeneralAssumptions!$F$157="Automatic",(1/AE51)*NORMDIST((LN($D$55)-AE52)/AE51,0,1,FALSE),AE53*AE54)</f>
        <v>0.46981373858248276</v>
      </c>
      <c r="AF57" s="22">
        <f>IF(InputDataA_GeneralAssumptions!$F$157="Automatic",(1/AF51)*NORMDIST((LN($D$55)-AF52)/AF51,0,1,FALSE),AF53*AF54)</f>
        <v>0.46898916377746858</v>
      </c>
      <c r="AG57" s="22">
        <f>IF(InputDataA_GeneralAssumptions!$F$157="Automatic",(1/AG51)*NORMDIST((LN($D$55)-AG52)/AG51,0,1,FALSE),AG53*AG54)</f>
        <v>0.46815837194675353</v>
      </c>
      <c r="AH57" s="22">
        <f>IF(InputDataA_GeneralAssumptions!$F$157="Automatic",(1/AH51)*NORMDIST((LN($D$55)-AH52)/AH51,0,1,FALSE),AH53*AH54)</f>
        <v>0.46734144905455838</v>
      </c>
      <c r="AI57" s="22" t="e">
        <f>IF(InputDataA_GeneralAssumptions!$F$157="Automatic",(1/AI51)*NORMDIST((LN($D$55)-AI52)/AI51,0,1,FALSE),AI53*AI54)</f>
        <v>#VALUE!</v>
      </c>
      <c r="AJ57" s="22" t="e">
        <f>IF(InputDataA_GeneralAssumptions!$F$157="Automatic",(1/AJ51)*NORMDIST((LN($D$55)-AJ52)/AJ51,0,1,FALSE),AJ53*AJ54)</f>
        <v>#VALUE!</v>
      </c>
      <c r="AK57" s="22" t="e">
        <f>IF(InputDataA_GeneralAssumptions!$F$157="Automatic",(1/AK51)*NORMDIST((LN($D$55)-AK52)/AK51,0,1,FALSE),AK53*AK54)</f>
        <v>#VALUE!</v>
      </c>
      <c r="AL57" s="22" t="e">
        <f>IF(InputDataA_GeneralAssumptions!$F$157="Automatic",(1/AL51)*NORMDIST((LN($D$55)-AL52)/AL51,0,1,FALSE),AL53*AL54)</f>
        <v>#VALUE!</v>
      </c>
      <c r="AM57" s="22" t="e">
        <f>IF(InputDataA_GeneralAssumptions!$F$157="Automatic",(1/AM51)*NORMDIST((LN($D$55)-AM52)/AM51,0,1,FALSE),AM53*AM54)</f>
        <v>#VALUE!</v>
      </c>
      <c r="AN57" s="22" t="e">
        <f>IF(InputDataA_GeneralAssumptions!$F$157="Automatic",(1/AN51)*NORMDIST((LN($D$55)-AN52)/AN51,0,1,FALSE),AN53*AN54)</f>
        <v>#VALUE!</v>
      </c>
      <c r="AO57" s="22" t="e">
        <f>IF(InputDataA_GeneralAssumptions!$F$157="Automatic",(1/AO51)*NORMDIST((LN($D$55)-AO52)/AO51,0,1,FALSE),AO53*AO54)</f>
        <v>#VALUE!</v>
      </c>
      <c r="AP57" s="22" t="e">
        <f>IF(InputDataA_GeneralAssumptions!$F$157="Automatic",(1/AP51)*NORMDIST((LN($D$55)-AP52)/AP51,0,1,FALSE),AP53*AP54)</f>
        <v>#VALUE!</v>
      </c>
      <c r="AQ57" s="22" t="e">
        <f>IF(InputDataA_GeneralAssumptions!$F$157="Automatic",(1/AQ51)*NORMDIST((LN($D$55)-AQ52)/AQ51,0,1,FALSE),AQ53*AQ54)</f>
        <v>#VALUE!</v>
      </c>
      <c r="AR57" s="22" t="e">
        <f>IF(InputDataA_GeneralAssumptions!$F$157="Automatic",(1/AR51)*NORMDIST((LN($D$55)-AR52)/AR51,0,1,FALSE),AR53*AR54)</f>
        <v>#VALUE!</v>
      </c>
      <c r="AS57" s="22" t="e">
        <f>IF(InputDataA_GeneralAssumptions!$F$157="Automatic",(1/AS51)*NORMDIST((LN($D$55)-AS52)/AS51,0,1,FALSE),AS53*AS54)</f>
        <v>#VALUE!</v>
      </c>
      <c r="AT57" s="22" t="e">
        <f>IF(InputDataA_GeneralAssumptions!$F$157="Automatic",(1/AT51)*NORMDIST((LN($D$55)-AT52)/AT51,0,1,FALSE),AT53*AT54)</f>
        <v>#VALUE!</v>
      </c>
      <c r="AU57" s="22" t="e">
        <f>IF(InputDataA_GeneralAssumptions!$F$157="Automatic",(1/AU51)*NORMDIST((LN($D$55)-AU52)/AU51,0,1,FALSE),AU53*AU54)</f>
        <v>#VALUE!</v>
      </c>
      <c r="AV57" s="22" t="e">
        <f>IF(InputDataA_GeneralAssumptions!$F$157="Automatic",(1/AV51)*NORMDIST((LN($D$55)-AV52)/AV51,0,1,FALSE),AV53*AV54)</f>
        <v>#VALUE!</v>
      </c>
      <c r="AW57" s="22" t="e">
        <f>IF(InputDataA_GeneralAssumptions!$F$157="Automatic",(1/AW51)*NORMDIST((LN($D$55)-AW52)/AW51,0,1,FALSE),AW53*AW54)</f>
        <v>#VALUE!</v>
      </c>
      <c r="AX57" s="22" t="e">
        <f>IF(InputDataA_GeneralAssumptions!$F$157="Automatic",(1/AX51)*NORMDIST((LN($D$55)-AX52)/AX51,0,1,FALSE),AX53*AX54)</f>
        <v>#VALUE!</v>
      </c>
      <c r="AY57" s="22" t="e">
        <f>IF(InputDataA_GeneralAssumptions!$F$157="Automatic",(1/AY51)*NORMDIST((LN($D$55)-AY52)/AY51,0,1,FALSE),AY53*AY54)</f>
        <v>#VALUE!</v>
      </c>
      <c r="AZ57" s="22" t="e">
        <f>IF(InputDataA_GeneralAssumptions!$F$157="Automatic",(1/AZ51)*NORMDIST((LN($D$55)-AZ52)/AZ51,0,1,FALSE),AZ53*AZ54)</f>
        <v>#VALUE!</v>
      </c>
      <c r="BA57" s="22" t="e">
        <f>IF(InputDataA_GeneralAssumptions!$F$157="Automatic",(1/BA51)*NORMDIST((LN($D$55)-BA52)/BA51,0,1,FALSE),BA53*BA54)</f>
        <v>#VALUE!</v>
      </c>
      <c r="BB57" s="22" t="e">
        <f>IF(InputDataA_GeneralAssumptions!$F$157="Automatic",(1/BB51)*NORMDIST((LN($D$55)-BB52)/BB51,0,1,FALSE),BB53*BB54)</f>
        <v>#VALUE!</v>
      </c>
      <c r="BC57" s="22" t="e">
        <f>IF(InputDataA_GeneralAssumptions!$F$157="Automatic",(1/BC51)*NORMDIST((LN($D$55)-BC52)/BC51,0,1,FALSE),BC53*BC54)</f>
        <v>#VALUE!</v>
      </c>
      <c r="BD57" s="22" t="e">
        <f>IF(InputDataA_GeneralAssumptions!$F$157="Automatic",(1/BD51)*NORMDIST((LN($D$55)-BD52)/BD51,0,1,FALSE),BD53*BD54)</f>
        <v>#VALUE!</v>
      </c>
      <c r="BE57" s="22" t="e">
        <f>IF(InputDataA_GeneralAssumptions!$F$157="Automatic",(1/BE51)*NORMDIST((LN($D$55)-BE52)/BE51,0,1,FALSE),BE53*BE54)</f>
        <v>#VALUE!</v>
      </c>
      <c r="BF57" s="22" t="e">
        <f>IF(InputDataA_GeneralAssumptions!$F$157="Automatic",(1/BF51)*NORMDIST((LN($D$55)-BF52)/BF51,0,1,FALSE),BF53*BF54)</f>
        <v>#VALUE!</v>
      </c>
      <c r="BG57" s="22" t="e">
        <f>IF(InputDataA_GeneralAssumptions!$F$157="Automatic",(1/BG51)*NORMDIST((LN($D$55)-BG52)/BG51,0,1,FALSE),BG53*BG54)</f>
        <v>#VALUE!</v>
      </c>
      <c r="BH57" s="22" t="e">
        <f>IF(InputDataA_GeneralAssumptions!$F$157="Automatic",(1/BH51)*NORMDIST((LN($D$55)-BH52)/BH51,0,1,FALSE),BH53*BH54)</f>
        <v>#VALUE!</v>
      </c>
      <c r="BI57" s="22" t="e">
        <f>IF(InputDataA_GeneralAssumptions!$F$157="Automatic",(1/BI51)*NORMDIST((LN($D$55)-BI52)/BI51,0,1,FALSE),BI53*BI54)</f>
        <v>#VALUE!</v>
      </c>
      <c r="BJ57" s="22" t="e">
        <f>IF(InputDataA_GeneralAssumptions!$F$157="Automatic",(1/BJ51)*NORMDIST((LN($D$55)-BJ52)/BJ51,0,1,FALSE),BJ53*BJ54)</f>
        <v>#VALUE!</v>
      </c>
      <c r="BK57" s="22" t="e">
        <f>IF(InputDataA_GeneralAssumptions!$F$157="Automatic",(1/BK51)*NORMDIST((LN($D$55)-BK52)/BK51,0,1,FALSE),BK53*BK54)</f>
        <v>#VALUE!</v>
      </c>
      <c r="BL57" s="22" t="e">
        <f>IF(InputDataA_GeneralAssumptions!$F$157="Automatic",(1/BL51)*NORMDIST((LN($D$55)-BL52)/BL51,0,1,FALSE),BL53*BL54)</f>
        <v>#VALUE!</v>
      </c>
      <c r="BM57" s="22" t="e">
        <f>IF(InputDataA_GeneralAssumptions!$F$157="Automatic",(1/BM51)*NORMDIST((LN($D$55)-BM52)/BM51,0,1,FALSE),BM53*BM54)</f>
        <v>#VALUE!</v>
      </c>
      <c r="BN57" s="22" t="e">
        <f>IF(InputDataA_GeneralAssumptions!$F$157="Automatic",(1/BN51)*NORMDIST((LN($D$55)-BN52)/BN51,0,1,FALSE),BN53*BN54)</f>
        <v>#VALUE!</v>
      </c>
      <c r="BO57" s="22" t="e">
        <f>IF(InputDataA_GeneralAssumptions!$F$157="Automatic",(1/BO51)*NORMDIST((LN($D$55)-BO52)/BO51,0,1,FALSE),BO53*BO54)</f>
        <v>#VALUE!</v>
      </c>
      <c r="BP57" s="22" t="e">
        <f>IF(InputDataA_GeneralAssumptions!$F$157="Automatic",(1/BP51)*NORMDIST((LN($D$55)-BP52)/BP51,0,1,FALSE),BP53*BP54)</f>
        <v>#VALUE!</v>
      </c>
      <c r="BQ57" s="22" t="e">
        <f>IF(InputDataA_GeneralAssumptions!$F$157="Automatic",(1/BQ51)*NORMDIST((LN($D$55)-BQ52)/BQ51,0,1,FALSE),BQ53*BQ54)</f>
        <v>#VALUE!</v>
      </c>
      <c r="BR57" s="22" t="e">
        <f>IF(InputDataA_GeneralAssumptions!$F$157="Automatic",(1/BR51)*NORMDIST((LN($D$55)-BR52)/BR51,0,1,FALSE),BR53*BR54)</f>
        <v>#VALUE!</v>
      </c>
      <c r="BS57" s="22" t="e">
        <f>IF(InputDataA_GeneralAssumptions!$F$157="Automatic",(1/BS51)*NORMDIST((LN($D$55)-BS52)/BS51,0,1,FALSE),BS53*BS54)</f>
        <v>#VALUE!</v>
      </c>
    </row>
    <row r="58" spans="1:71" s="336" customFormat="1">
      <c r="A58" s="341"/>
      <c r="C58" s="201" t="s">
        <v>990</v>
      </c>
      <c r="D58" s="45"/>
      <c r="E58" s="22"/>
      <c r="F58" s="22">
        <f>InputDataA_GeneralAssumptions!J179</f>
        <v>0</v>
      </c>
      <c r="G58" s="22">
        <f>InputDataA_GeneralAssumptions!K179</f>
        <v>0</v>
      </c>
      <c r="H58" s="22">
        <f>InputDataA_GeneralAssumptions!L179</f>
        <v>0</v>
      </c>
      <c r="I58" s="22">
        <f>InputDataA_GeneralAssumptions!M179</f>
        <v>0</v>
      </c>
      <c r="J58" s="22">
        <f>InputDataA_GeneralAssumptions!N179</f>
        <v>0</v>
      </c>
      <c r="K58" s="22">
        <f>InputDataA_GeneralAssumptions!O179</f>
        <v>0</v>
      </c>
      <c r="L58" s="22">
        <f>InputDataA_GeneralAssumptions!P179</f>
        <v>0</v>
      </c>
      <c r="M58" s="22">
        <f>InputDataA_GeneralAssumptions!Q179</f>
        <v>0</v>
      </c>
      <c r="N58" s="22">
        <f>InputDataA_GeneralAssumptions!R179</f>
        <v>0</v>
      </c>
      <c r="O58" s="22">
        <f>InputDataA_GeneralAssumptions!S179</f>
        <v>0</v>
      </c>
      <c r="P58" s="22">
        <f>InputDataA_GeneralAssumptions!T179</f>
        <v>0</v>
      </c>
      <c r="Q58" s="22">
        <f>InputDataA_GeneralAssumptions!U179</f>
        <v>0</v>
      </c>
      <c r="R58" s="22">
        <f>InputDataA_GeneralAssumptions!V179</f>
        <v>0</v>
      </c>
      <c r="S58" s="22">
        <f>InputDataA_GeneralAssumptions!W179</f>
        <v>0</v>
      </c>
      <c r="T58" s="22">
        <f>InputDataA_GeneralAssumptions!X179</f>
        <v>0</v>
      </c>
      <c r="U58" s="22">
        <f>InputDataA_GeneralAssumptions!Y179</f>
        <v>0</v>
      </c>
      <c r="V58" s="22">
        <f>InputDataA_GeneralAssumptions!Z179</f>
        <v>0</v>
      </c>
      <c r="W58" s="22">
        <f>InputDataA_GeneralAssumptions!AA179</f>
        <v>0</v>
      </c>
      <c r="X58" s="22">
        <f>InputDataA_GeneralAssumptions!AB179</f>
        <v>0</v>
      </c>
      <c r="Y58" s="22">
        <f>InputDataA_GeneralAssumptions!AC179</f>
        <v>0</v>
      </c>
      <c r="Z58" s="22">
        <f>InputDataA_GeneralAssumptions!AD179</f>
        <v>0</v>
      </c>
      <c r="AA58" s="22">
        <f>InputDataA_GeneralAssumptions!AE179</f>
        <v>0</v>
      </c>
      <c r="AB58" s="22">
        <f>InputDataA_GeneralAssumptions!AF179</f>
        <v>0</v>
      </c>
      <c r="AC58" s="22">
        <f>InputDataA_GeneralAssumptions!AG179</f>
        <v>0</v>
      </c>
      <c r="AD58" s="22">
        <f>InputDataA_GeneralAssumptions!AH179</f>
        <v>0</v>
      </c>
      <c r="AE58" s="22">
        <f>InputDataA_GeneralAssumptions!AI179</f>
        <v>0</v>
      </c>
      <c r="AF58" s="22">
        <f>InputDataA_GeneralAssumptions!AJ179</f>
        <v>0</v>
      </c>
      <c r="AG58" s="22">
        <f>InputDataA_GeneralAssumptions!AK179</f>
        <v>0</v>
      </c>
      <c r="AH58" s="22">
        <f>InputDataA_GeneralAssumptions!AL179</f>
        <v>0</v>
      </c>
      <c r="AI58" s="22">
        <f>InputDataA_GeneralAssumptions!AM179</f>
        <v>0</v>
      </c>
      <c r="AJ58" s="22">
        <f>InputDataA_GeneralAssumptions!AN179</f>
        <v>0</v>
      </c>
      <c r="AK58" s="22">
        <f>InputDataA_GeneralAssumptions!AO179</f>
        <v>0</v>
      </c>
      <c r="AL58" s="22">
        <f>InputDataA_GeneralAssumptions!AP179</f>
        <v>0</v>
      </c>
      <c r="AM58" s="22">
        <f>InputDataA_GeneralAssumptions!AQ179</f>
        <v>0</v>
      </c>
      <c r="AN58" s="22">
        <f>InputDataA_GeneralAssumptions!AR179</f>
        <v>0</v>
      </c>
      <c r="AO58" s="22">
        <f>InputDataA_GeneralAssumptions!AS179</f>
        <v>0</v>
      </c>
      <c r="AP58" s="22">
        <f>InputDataA_GeneralAssumptions!AT179</f>
        <v>0</v>
      </c>
      <c r="AQ58" s="22">
        <f>InputDataA_GeneralAssumptions!AU179</f>
        <v>0</v>
      </c>
      <c r="AR58" s="22">
        <f>InputDataA_GeneralAssumptions!AV179</f>
        <v>0</v>
      </c>
      <c r="AS58" s="22">
        <f>InputDataA_GeneralAssumptions!AW179</f>
        <v>0</v>
      </c>
      <c r="AT58" s="22">
        <f>InputDataA_GeneralAssumptions!AX179</f>
        <v>0</v>
      </c>
      <c r="AU58" s="22">
        <f>InputDataA_GeneralAssumptions!AY179</f>
        <v>0</v>
      </c>
      <c r="AV58" s="22">
        <f>InputDataA_GeneralAssumptions!AZ179</f>
        <v>0</v>
      </c>
      <c r="AW58" s="22">
        <f>InputDataA_GeneralAssumptions!BA179</f>
        <v>0</v>
      </c>
      <c r="AX58" s="22">
        <f>InputDataA_GeneralAssumptions!BB179</f>
        <v>0</v>
      </c>
      <c r="AY58" s="22">
        <f>InputDataA_GeneralAssumptions!BC179</f>
        <v>0</v>
      </c>
      <c r="AZ58" s="22">
        <f>InputDataA_GeneralAssumptions!BD179</f>
        <v>0</v>
      </c>
      <c r="BA58" s="22">
        <f>InputDataA_GeneralAssumptions!BE179</f>
        <v>0</v>
      </c>
      <c r="BB58" s="22">
        <f>InputDataA_GeneralAssumptions!BF179</f>
        <v>0</v>
      </c>
      <c r="BC58" s="22">
        <f>InputDataA_GeneralAssumptions!BG179</f>
        <v>0</v>
      </c>
      <c r="BD58" s="22">
        <f>InputDataA_GeneralAssumptions!BH179</f>
        <v>0</v>
      </c>
      <c r="BE58" s="22">
        <f>InputDataA_GeneralAssumptions!BI179</f>
        <v>0</v>
      </c>
      <c r="BF58" s="22">
        <f>InputDataA_GeneralAssumptions!BJ179</f>
        <v>0</v>
      </c>
      <c r="BG58" s="22">
        <f>InputDataA_GeneralAssumptions!BK179</f>
        <v>0</v>
      </c>
      <c r="BH58" s="22">
        <f>InputDataA_GeneralAssumptions!BL179</f>
        <v>0</v>
      </c>
      <c r="BI58" s="22">
        <f>InputDataA_GeneralAssumptions!BM179</f>
        <v>0</v>
      </c>
      <c r="BJ58" s="22">
        <f>InputDataA_GeneralAssumptions!BN179</f>
        <v>0</v>
      </c>
      <c r="BK58" s="22">
        <f>InputDataA_GeneralAssumptions!BO179</f>
        <v>0</v>
      </c>
      <c r="BL58" s="22">
        <f>InputDataA_GeneralAssumptions!BP179</f>
        <v>0</v>
      </c>
      <c r="BM58" s="22">
        <f>InputDataA_GeneralAssumptions!BQ179</f>
        <v>0</v>
      </c>
      <c r="BN58" s="22">
        <f>InputDataA_GeneralAssumptions!BR179</f>
        <v>0</v>
      </c>
      <c r="BO58" s="22">
        <f>InputDataA_GeneralAssumptions!BS179</f>
        <v>0</v>
      </c>
      <c r="BP58" s="22">
        <f>InputDataA_GeneralAssumptions!BT179</f>
        <v>0</v>
      </c>
      <c r="BQ58" s="22">
        <f>InputDataA_GeneralAssumptions!BU179</f>
        <v>0</v>
      </c>
      <c r="BR58" s="22">
        <f>InputDataA_GeneralAssumptions!BV179</f>
        <v>0</v>
      </c>
      <c r="BS58" s="22">
        <f>InputDataA_GeneralAssumptions!BW179</f>
        <v>0</v>
      </c>
    </row>
    <row r="59" spans="1:71" s="336" customFormat="1">
      <c r="A59" s="341"/>
      <c r="C59" s="201" t="s">
        <v>991</v>
      </c>
      <c r="D59" s="45"/>
      <c r="E59" s="22"/>
      <c r="F59" s="22">
        <f>F58+F46</f>
        <v>3.6973407777738674E-3</v>
      </c>
      <c r="G59" s="22">
        <f>G58+G46</f>
        <v>3.8527376338398159E-3</v>
      </c>
      <c r="H59" s="22">
        <f t="shared" ref="H59:AL59" si="276">H58+H46</f>
        <v>3.9635071062440351E-3</v>
      </c>
      <c r="I59" s="22">
        <f t="shared" si="276"/>
        <v>4.1514609279645655E-3</v>
      </c>
      <c r="J59" s="22">
        <f t="shared" si="276"/>
        <v>4.1423219149735241E-3</v>
      </c>
      <c r="K59" s="22">
        <f t="shared" si="276"/>
        <v>4.2897514974875942E-3</v>
      </c>
      <c r="L59" s="22">
        <f t="shared" si="276"/>
        <v>4.4522351524986341E-3</v>
      </c>
      <c r="M59" s="22">
        <f t="shared" si="276"/>
        <v>4.5949593270476104E-3</v>
      </c>
      <c r="N59" s="22">
        <f t="shared" si="276"/>
        <v>4.7384526910898934E-3</v>
      </c>
      <c r="O59" s="22">
        <f t="shared" si="276"/>
        <v>4.7061154862619208E-3</v>
      </c>
      <c r="P59" s="22">
        <f t="shared" si="276"/>
        <v>4.8770676426566073E-3</v>
      </c>
      <c r="Q59" s="22">
        <f t="shared" si="276"/>
        <v>4.9783057727126418E-3</v>
      </c>
      <c r="R59" s="22">
        <f t="shared" si="276"/>
        <v>4.960803117964166E-3</v>
      </c>
      <c r="S59" s="22">
        <f t="shared" si="276"/>
        <v>4.8552070690789893E-3</v>
      </c>
      <c r="T59" s="22">
        <f t="shared" si="276"/>
        <v>4.7310620864160508E-3</v>
      </c>
      <c r="U59" s="22">
        <f t="shared" si="276"/>
        <v>4.6695203118165673E-3</v>
      </c>
      <c r="V59" s="22">
        <f t="shared" si="276"/>
        <v>4.5762349365705756E-3</v>
      </c>
      <c r="W59" s="22">
        <f t="shared" si="276"/>
        <v>4.3964484742581309E-3</v>
      </c>
      <c r="X59" s="22">
        <f t="shared" si="276"/>
        <v>4.1814469915117409E-3</v>
      </c>
      <c r="Y59" s="22">
        <f t="shared" si="276"/>
        <v>3.8862075119268234E-3</v>
      </c>
      <c r="Z59" s="22">
        <f t="shared" si="276"/>
        <v>3.7443329233618084E-3</v>
      </c>
      <c r="AA59" s="22">
        <f t="shared" si="276"/>
        <v>3.64281215228079E-3</v>
      </c>
      <c r="AB59" s="22">
        <f t="shared" si="276"/>
        <v>3.6673429727090844E-3</v>
      </c>
      <c r="AC59" s="22">
        <f t="shared" si="276"/>
        <v>3.7813240954223601E-3</v>
      </c>
      <c r="AD59" s="22">
        <f t="shared" si="276"/>
        <v>3.8979466067892939E-3</v>
      </c>
      <c r="AE59" s="22">
        <f t="shared" si="276"/>
        <v>4.0422987300587111E-3</v>
      </c>
      <c r="AF59" s="22">
        <f t="shared" si="276"/>
        <v>4.1087125788951276E-3</v>
      </c>
      <c r="AG59" s="22">
        <f t="shared" si="276"/>
        <v>4.0862097192474059E-3</v>
      </c>
      <c r="AH59" s="22">
        <f t="shared" si="276"/>
        <v>3.9677119700304376E-3</v>
      </c>
      <c r="AI59" s="22" t="e">
        <f t="shared" si="276"/>
        <v>#VALUE!</v>
      </c>
      <c r="AJ59" s="22" t="e">
        <f t="shared" si="276"/>
        <v>#VALUE!</v>
      </c>
      <c r="AK59" s="22" t="e">
        <f t="shared" si="276"/>
        <v>#VALUE!</v>
      </c>
      <c r="AL59" s="22" t="e">
        <f t="shared" si="276"/>
        <v>#VALUE!</v>
      </c>
      <c r="AM59" s="22" t="e">
        <f t="shared" ref="AM59:BS59" si="277">AM58+AM46</f>
        <v>#VALUE!</v>
      </c>
      <c r="AN59" s="22" t="e">
        <f t="shared" si="277"/>
        <v>#VALUE!</v>
      </c>
      <c r="AO59" s="22" t="e">
        <f t="shared" si="277"/>
        <v>#VALUE!</v>
      </c>
      <c r="AP59" s="22" t="e">
        <f t="shared" si="277"/>
        <v>#VALUE!</v>
      </c>
      <c r="AQ59" s="22" t="e">
        <f t="shared" si="277"/>
        <v>#VALUE!</v>
      </c>
      <c r="AR59" s="22" t="e">
        <f t="shared" si="277"/>
        <v>#VALUE!</v>
      </c>
      <c r="AS59" s="22" t="e">
        <f t="shared" si="277"/>
        <v>#VALUE!</v>
      </c>
      <c r="AT59" s="22" t="e">
        <f t="shared" si="277"/>
        <v>#VALUE!</v>
      </c>
      <c r="AU59" s="22" t="e">
        <f t="shared" si="277"/>
        <v>#VALUE!</v>
      </c>
      <c r="AV59" s="22" t="e">
        <f t="shared" si="277"/>
        <v>#VALUE!</v>
      </c>
      <c r="AW59" s="22" t="e">
        <f t="shared" si="277"/>
        <v>#VALUE!</v>
      </c>
      <c r="AX59" s="22" t="e">
        <f t="shared" si="277"/>
        <v>#VALUE!</v>
      </c>
      <c r="AY59" s="22" t="e">
        <f t="shared" si="277"/>
        <v>#VALUE!</v>
      </c>
      <c r="AZ59" s="22" t="e">
        <f t="shared" si="277"/>
        <v>#VALUE!</v>
      </c>
      <c r="BA59" s="22" t="e">
        <f t="shared" si="277"/>
        <v>#VALUE!</v>
      </c>
      <c r="BB59" s="22" t="e">
        <f t="shared" si="277"/>
        <v>#VALUE!</v>
      </c>
      <c r="BC59" s="22" t="e">
        <f t="shared" si="277"/>
        <v>#VALUE!</v>
      </c>
      <c r="BD59" s="22" t="e">
        <f t="shared" si="277"/>
        <v>#VALUE!</v>
      </c>
      <c r="BE59" s="22" t="e">
        <f t="shared" si="277"/>
        <v>#VALUE!</v>
      </c>
      <c r="BF59" s="22" t="e">
        <f t="shared" si="277"/>
        <v>#VALUE!</v>
      </c>
      <c r="BG59" s="22" t="e">
        <f t="shared" si="277"/>
        <v>#VALUE!</v>
      </c>
      <c r="BH59" s="22" t="e">
        <f t="shared" si="277"/>
        <v>#VALUE!</v>
      </c>
      <c r="BI59" s="22" t="e">
        <f t="shared" si="277"/>
        <v>#VALUE!</v>
      </c>
      <c r="BJ59" s="22" t="e">
        <f t="shared" si="277"/>
        <v>#VALUE!</v>
      </c>
      <c r="BK59" s="22" t="e">
        <f t="shared" si="277"/>
        <v>#VALUE!</v>
      </c>
      <c r="BL59" s="22" t="e">
        <f t="shared" si="277"/>
        <v>#VALUE!</v>
      </c>
      <c r="BM59" s="22" t="e">
        <f t="shared" si="277"/>
        <v>#VALUE!</v>
      </c>
      <c r="BN59" s="22" t="e">
        <f t="shared" si="277"/>
        <v>#VALUE!</v>
      </c>
      <c r="BO59" s="22" t="e">
        <f t="shared" si="277"/>
        <v>#VALUE!</v>
      </c>
      <c r="BP59" s="22" t="e">
        <f t="shared" si="277"/>
        <v>#VALUE!</v>
      </c>
      <c r="BQ59" s="22" t="e">
        <f t="shared" si="277"/>
        <v>#VALUE!</v>
      </c>
      <c r="BR59" s="22" t="e">
        <f t="shared" si="277"/>
        <v>#VALUE!</v>
      </c>
      <c r="BS59" s="22" t="e">
        <f t="shared" si="277"/>
        <v>#VALUE!</v>
      </c>
    </row>
    <row r="60" spans="1:71" s="336" customFormat="1">
      <c r="A60" s="341"/>
      <c r="C60" s="201" t="s">
        <v>992</v>
      </c>
      <c r="D60" s="45"/>
      <c r="E60" s="22">
        <f>NORMSDIST(NORMSINV(0.4)-E51)</f>
        <v>0.1458015620603933</v>
      </c>
      <c r="F60" s="22">
        <f t="shared" ref="F60:AL60" si="278">NORMSDIST(NORMSINV(0.4)-F51)</f>
        <v>0.1458015620603933</v>
      </c>
      <c r="G60" s="22">
        <f t="shared" si="278"/>
        <v>0.1458015620603933</v>
      </c>
      <c r="H60" s="22">
        <f t="shared" si="278"/>
        <v>0.1458015620603933</v>
      </c>
      <c r="I60" s="22">
        <f t="shared" si="278"/>
        <v>0.1458015620603933</v>
      </c>
      <c r="J60" s="22">
        <f t="shared" si="278"/>
        <v>0.1458015620603933</v>
      </c>
      <c r="K60" s="22">
        <f t="shared" si="278"/>
        <v>0.1458015620603933</v>
      </c>
      <c r="L60" s="22">
        <f t="shared" si="278"/>
        <v>0.1458015620603933</v>
      </c>
      <c r="M60" s="22">
        <f t="shared" si="278"/>
        <v>0.1458015620603933</v>
      </c>
      <c r="N60" s="22">
        <f t="shared" si="278"/>
        <v>0.1458015620603933</v>
      </c>
      <c r="O60" s="22">
        <f t="shared" si="278"/>
        <v>0.1458015620603933</v>
      </c>
      <c r="P60" s="22">
        <f t="shared" si="278"/>
        <v>0.1458015620603933</v>
      </c>
      <c r="Q60" s="22">
        <f t="shared" si="278"/>
        <v>0.1458015620603933</v>
      </c>
      <c r="R60" s="22">
        <f t="shared" si="278"/>
        <v>0.1458015620603933</v>
      </c>
      <c r="S60" s="22">
        <f t="shared" si="278"/>
        <v>0.1458015620603933</v>
      </c>
      <c r="T60" s="22">
        <f t="shared" si="278"/>
        <v>0.1458015620603933</v>
      </c>
      <c r="U60" s="22">
        <f t="shared" si="278"/>
        <v>0.1458015620603933</v>
      </c>
      <c r="V60" s="22">
        <f t="shared" si="278"/>
        <v>0.1458015620603933</v>
      </c>
      <c r="W60" s="22">
        <f t="shared" si="278"/>
        <v>0.1458015620603933</v>
      </c>
      <c r="X60" s="22">
        <f t="shared" si="278"/>
        <v>0.1458015620603933</v>
      </c>
      <c r="Y60" s="22">
        <f t="shared" si="278"/>
        <v>0.1458015620603933</v>
      </c>
      <c r="Z60" s="22">
        <f t="shared" si="278"/>
        <v>0.1458015620603933</v>
      </c>
      <c r="AA60" s="22">
        <f t="shared" si="278"/>
        <v>0.1458015620603933</v>
      </c>
      <c r="AB60" s="22">
        <f t="shared" si="278"/>
        <v>0.1458015620603933</v>
      </c>
      <c r="AC60" s="22">
        <f t="shared" si="278"/>
        <v>0.1458015620603933</v>
      </c>
      <c r="AD60" s="22">
        <f t="shared" si="278"/>
        <v>0.1458015620603933</v>
      </c>
      <c r="AE60" s="22">
        <f t="shared" si="278"/>
        <v>0.1458015620603933</v>
      </c>
      <c r="AF60" s="22">
        <f t="shared" si="278"/>
        <v>0.1458015620603933</v>
      </c>
      <c r="AG60" s="22">
        <f t="shared" si="278"/>
        <v>0.1458015620603933</v>
      </c>
      <c r="AH60" s="22">
        <f t="shared" si="278"/>
        <v>0.1458015620603933</v>
      </c>
      <c r="AI60" s="22">
        <f t="shared" si="278"/>
        <v>0.1458015620603933</v>
      </c>
      <c r="AJ60" s="22">
        <f t="shared" si="278"/>
        <v>0.1458015620603933</v>
      </c>
      <c r="AK60" s="22">
        <f t="shared" si="278"/>
        <v>0.1458015620603933</v>
      </c>
      <c r="AL60" s="22">
        <f t="shared" si="278"/>
        <v>0.1458015620603933</v>
      </c>
      <c r="AM60" s="22">
        <f t="shared" ref="AM60:BS60" si="279">NORMSDIST(NORMSINV(0.4)-AM51)</f>
        <v>0.1458015620603933</v>
      </c>
      <c r="AN60" s="22">
        <f t="shared" si="279"/>
        <v>0.1458015620603933</v>
      </c>
      <c r="AO60" s="22">
        <f t="shared" si="279"/>
        <v>0.1458015620603933</v>
      </c>
      <c r="AP60" s="22">
        <f t="shared" si="279"/>
        <v>0.1458015620603933</v>
      </c>
      <c r="AQ60" s="22">
        <f t="shared" si="279"/>
        <v>0.1458015620603933</v>
      </c>
      <c r="AR60" s="22">
        <f t="shared" si="279"/>
        <v>0.1458015620603933</v>
      </c>
      <c r="AS60" s="22">
        <f t="shared" si="279"/>
        <v>0.1458015620603933</v>
      </c>
      <c r="AT60" s="22">
        <f t="shared" si="279"/>
        <v>0.1458015620603933</v>
      </c>
      <c r="AU60" s="22">
        <f t="shared" si="279"/>
        <v>0.1458015620603933</v>
      </c>
      <c r="AV60" s="22">
        <f t="shared" si="279"/>
        <v>0.1458015620603933</v>
      </c>
      <c r="AW60" s="22">
        <f t="shared" si="279"/>
        <v>0.1458015620603933</v>
      </c>
      <c r="AX60" s="22">
        <f t="shared" si="279"/>
        <v>0.1458015620603933</v>
      </c>
      <c r="AY60" s="22">
        <f t="shared" si="279"/>
        <v>0.1458015620603933</v>
      </c>
      <c r="AZ60" s="22">
        <f t="shared" si="279"/>
        <v>0.1458015620603933</v>
      </c>
      <c r="BA60" s="22">
        <f t="shared" si="279"/>
        <v>0.1458015620603933</v>
      </c>
      <c r="BB60" s="22">
        <f t="shared" si="279"/>
        <v>0.1458015620603933</v>
      </c>
      <c r="BC60" s="22">
        <f t="shared" si="279"/>
        <v>0.1458015620603933</v>
      </c>
      <c r="BD60" s="22">
        <f t="shared" si="279"/>
        <v>0.1458015620603933</v>
      </c>
      <c r="BE60" s="22">
        <f t="shared" si="279"/>
        <v>0.1458015620603933</v>
      </c>
      <c r="BF60" s="22">
        <f t="shared" si="279"/>
        <v>0.1458015620603933</v>
      </c>
      <c r="BG60" s="22">
        <f t="shared" si="279"/>
        <v>0.1458015620603933</v>
      </c>
      <c r="BH60" s="22">
        <f t="shared" si="279"/>
        <v>0.1458015620603933</v>
      </c>
      <c r="BI60" s="22">
        <f t="shared" si="279"/>
        <v>0.1458015620603933</v>
      </c>
      <c r="BJ60" s="22">
        <f t="shared" si="279"/>
        <v>0.1458015620603933</v>
      </c>
      <c r="BK60" s="22">
        <f t="shared" si="279"/>
        <v>0.1458015620603933</v>
      </c>
      <c r="BL60" s="22">
        <f t="shared" si="279"/>
        <v>0.1458015620603933</v>
      </c>
      <c r="BM60" s="22">
        <f t="shared" si="279"/>
        <v>0.1458015620603933</v>
      </c>
      <c r="BN60" s="22">
        <f t="shared" si="279"/>
        <v>0.1458015620603933</v>
      </c>
      <c r="BO60" s="22">
        <f t="shared" si="279"/>
        <v>0.1458015620603933</v>
      </c>
      <c r="BP60" s="22">
        <f t="shared" si="279"/>
        <v>0.1458015620603933</v>
      </c>
      <c r="BQ60" s="22">
        <f t="shared" si="279"/>
        <v>0.1458015620603933</v>
      </c>
      <c r="BR60" s="22">
        <f t="shared" si="279"/>
        <v>0.1458015620603933</v>
      </c>
      <c r="BS60" s="22">
        <f t="shared" si="279"/>
        <v>0.1458015620603933</v>
      </c>
    </row>
  </sheetData>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S60"/>
  <sheetViews>
    <sheetView zoomScale="96" zoomScaleNormal="96" zoomScalePageLayoutView="145" workbookViewId="0">
      <pane xSplit="5" ySplit="4" topLeftCell="F5" activePane="bottomRight" state="frozen"/>
      <selection activeCell="C42" sqref="C42"/>
      <selection pane="topRight" activeCell="C42" sqref="C42"/>
      <selection pane="bottomLeft" activeCell="C42" sqref="C42"/>
      <selection pane="bottomRight" activeCell="BV12" sqref="BV12"/>
    </sheetView>
  </sheetViews>
  <sheetFormatPr defaultColWidth="11" defaultRowHeight="15.75"/>
  <cols>
    <col min="1" max="1" width="3.125" style="46" customWidth="1"/>
    <col min="2" max="2" width="4.125" customWidth="1"/>
    <col min="3" max="3" width="45.625" customWidth="1"/>
    <col min="4" max="4" width="13.125" customWidth="1"/>
    <col min="5" max="5" width="11" customWidth="1"/>
    <col min="6" max="6" width="12.625" customWidth="1"/>
    <col min="7" max="34" width="11" customWidth="1"/>
    <col min="35" max="71" width="11" hidden="1" customWidth="1"/>
    <col min="72" max="72" width="11" customWidth="1"/>
  </cols>
  <sheetData>
    <row r="1" spans="1:71" s="43" customFormat="1" ht="18.75">
      <c r="A1" s="328" t="s">
        <v>740</v>
      </c>
      <c r="B1" s="335">
        <f>InputDataA_GeneralAssumptions!J9</f>
        <v>0.17</v>
      </c>
      <c r="C1" s="49" t="s">
        <v>1017</v>
      </c>
      <c r="D1" s="334" t="s">
        <v>739</v>
      </c>
      <c r="E1" s="367">
        <f>InputDataA_GeneralAssumptions!E28</f>
        <v>0.02</v>
      </c>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spans="1:71" s="9" customFormat="1">
      <c r="A2" s="60"/>
      <c r="C2" s="39" t="s">
        <v>0</v>
      </c>
      <c r="D2" s="374">
        <f>InputDataA_GeneralAssumptions!E18</f>
        <v>0.54391765594482422</v>
      </c>
      <c r="AG2" s="775"/>
      <c r="AH2" s="775" t="str">
        <f>"30 hidden columns for years "&amp;AH4+1&amp;" to "&amp;AO4+30&amp;" --&gt;"</f>
        <v>30 hidden columns for years 2051 to 2087 --&gt;</v>
      </c>
      <c r="AL2" s="152"/>
      <c r="AM2" s="328" t="s">
        <v>1082</v>
      </c>
    </row>
    <row r="3" spans="1:71" s="9" customFormat="1">
      <c r="A3" s="60"/>
      <c r="C3" s="333" t="s">
        <v>738</v>
      </c>
      <c r="D3" s="330">
        <f>InputDataA_GeneralAssumptions!J28</f>
        <v>3.9814812933635375E-2</v>
      </c>
    </row>
    <row r="4" spans="1:71">
      <c r="C4" s="347" t="s">
        <v>745</v>
      </c>
      <c r="D4" s="348">
        <f>VLOOKUP(InputDataA_GeneralAssumptions!$J$11,DataSummary!A403:B404,2,FALSE)</f>
        <v>1</v>
      </c>
      <c r="E4" s="32">
        <f>InputDataA_GeneralAssumptions!D7</f>
        <v>2021</v>
      </c>
      <c r="F4" s="32">
        <f>E4+1</f>
        <v>2022</v>
      </c>
      <c r="G4" s="32">
        <f t="shared" ref="G4:AL4" si="0">F4+1</f>
        <v>2023</v>
      </c>
      <c r="H4" s="32">
        <f t="shared" si="0"/>
        <v>2024</v>
      </c>
      <c r="I4" s="32">
        <f t="shared" si="0"/>
        <v>2025</v>
      </c>
      <c r="J4" s="32">
        <f t="shared" si="0"/>
        <v>2026</v>
      </c>
      <c r="K4" s="32">
        <f t="shared" si="0"/>
        <v>2027</v>
      </c>
      <c r="L4" s="32">
        <f t="shared" si="0"/>
        <v>2028</v>
      </c>
      <c r="M4" s="32">
        <f t="shared" si="0"/>
        <v>2029</v>
      </c>
      <c r="N4" s="32">
        <f t="shared" si="0"/>
        <v>2030</v>
      </c>
      <c r="O4" s="32">
        <f t="shared" si="0"/>
        <v>2031</v>
      </c>
      <c r="P4" s="32">
        <f t="shared" si="0"/>
        <v>2032</v>
      </c>
      <c r="Q4" s="32">
        <f t="shared" si="0"/>
        <v>2033</v>
      </c>
      <c r="R4" s="32">
        <f t="shared" si="0"/>
        <v>2034</v>
      </c>
      <c r="S4" s="32">
        <f t="shared" si="0"/>
        <v>2035</v>
      </c>
      <c r="T4" s="32">
        <f t="shared" si="0"/>
        <v>2036</v>
      </c>
      <c r="U4" s="32">
        <f t="shared" si="0"/>
        <v>2037</v>
      </c>
      <c r="V4" s="32">
        <f t="shared" si="0"/>
        <v>2038</v>
      </c>
      <c r="W4" s="32">
        <f t="shared" si="0"/>
        <v>2039</v>
      </c>
      <c r="X4" s="32">
        <f t="shared" si="0"/>
        <v>2040</v>
      </c>
      <c r="Y4" s="32">
        <f t="shared" si="0"/>
        <v>2041</v>
      </c>
      <c r="Z4" s="32">
        <f t="shared" si="0"/>
        <v>2042</v>
      </c>
      <c r="AA4" s="32">
        <f t="shared" si="0"/>
        <v>2043</v>
      </c>
      <c r="AB4" s="32">
        <f t="shared" si="0"/>
        <v>2044</v>
      </c>
      <c r="AC4" s="32">
        <f t="shared" si="0"/>
        <v>2045</v>
      </c>
      <c r="AD4" s="32">
        <f t="shared" si="0"/>
        <v>2046</v>
      </c>
      <c r="AE4" s="32">
        <f t="shared" si="0"/>
        <v>2047</v>
      </c>
      <c r="AF4" s="32">
        <f t="shared" si="0"/>
        <v>2048</v>
      </c>
      <c r="AG4" s="32">
        <f t="shared" si="0"/>
        <v>2049</v>
      </c>
      <c r="AH4" s="32">
        <f t="shared" si="0"/>
        <v>2050</v>
      </c>
      <c r="AI4" s="32">
        <f t="shared" si="0"/>
        <v>2051</v>
      </c>
      <c r="AJ4" s="32">
        <f t="shared" si="0"/>
        <v>2052</v>
      </c>
      <c r="AK4" s="32">
        <f t="shared" si="0"/>
        <v>2053</v>
      </c>
      <c r="AL4" s="32">
        <f t="shared" si="0"/>
        <v>2054</v>
      </c>
      <c r="AM4" s="32">
        <f t="shared" ref="AM4" si="1">AL4+1</f>
        <v>2055</v>
      </c>
      <c r="AN4" s="32">
        <f t="shared" ref="AN4" si="2">AM4+1</f>
        <v>2056</v>
      </c>
      <c r="AO4" s="32">
        <f t="shared" ref="AO4" si="3">AN4+1</f>
        <v>2057</v>
      </c>
      <c r="AP4" s="32">
        <f t="shared" ref="AP4" si="4">AO4+1</f>
        <v>2058</v>
      </c>
      <c r="AQ4" s="32">
        <f t="shared" ref="AQ4" si="5">AP4+1</f>
        <v>2059</v>
      </c>
      <c r="AR4" s="32">
        <f t="shared" ref="AR4" si="6">AQ4+1</f>
        <v>2060</v>
      </c>
      <c r="AS4" s="32">
        <f t="shared" ref="AS4" si="7">AR4+1</f>
        <v>2061</v>
      </c>
      <c r="AT4" s="32">
        <f t="shared" ref="AT4" si="8">AS4+1</f>
        <v>2062</v>
      </c>
      <c r="AU4" s="32">
        <f t="shared" ref="AU4" si="9">AT4+1</f>
        <v>2063</v>
      </c>
      <c r="AV4" s="32">
        <f t="shared" ref="AV4" si="10">AU4+1</f>
        <v>2064</v>
      </c>
      <c r="AW4" s="32">
        <f t="shared" ref="AW4" si="11">AV4+1</f>
        <v>2065</v>
      </c>
      <c r="AX4" s="32">
        <f t="shared" ref="AX4" si="12">AW4+1</f>
        <v>2066</v>
      </c>
      <c r="AY4" s="32">
        <f t="shared" ref="AY4" si="13">AX4+1</f>
        <v>2067</v>
      </c>
      <c r="AZ4" s="32">
        <f t="shared" ref="AZ4" si="14">AY4+1</f>
        <v>2068</v>
      </c>
      <c r="BA4" s="32">
        <f t="shared" ref="BA4" si="15">AZ4+1</f>
        <v>2069</v>
      </c>
      <c r="BB4" s="32">
        <f t="shared" ref="BB4" si="16">BA4+1</f>
        <v>2070</v>
      </c>
      <c r="BC4" s="32">
        <f t="shared" ref="BC4" si="17">BB4+1</f>
        <v>2071</v>
      </c>
      <c r="BD4" s="32">
        <f t="shared" ref="BD4" si="18">BC4+1</f>
        <v>2072</v>
      </c>
      <c r="BE4" s="32">
        <f t="shared" ref="BE4" si="19">BD4+1</f>
        <v>2073</v>
      </c>
      <c r="BF4" s="32">
        <f t="shared" ref="BF4" si="20">BE4+1</f>
        <v>2074</v>
      </c>
      <c r="BG4" s="32">
        <f t="shared" ref="BG4" si="21">BF4+1</f>
        <v>2075</v>
      </c>
      <c r="BH4" s="32">
        <f t="shared" ref="BH4" si="22">BG4+1</f>
        <v>2076</v>
      </c>
      <c r="BI4" s="32">
        <f t="shared" ref="BI4" si="23">BH4+1</f>
        <v>2077</v>
      </c>
      <c r="BJ4" s="32">
        <f t="shared" ref="BJ4" si="24">BI4+1</f>
        <v>2078</v>
      </c>
      <c r="BK4" s="32">
        <f t="shared" ref="BK4" si="25">BJ4+1</f>
        <v>2079</v>
      </c>
      <c r="BL4" s="32">
        <f t="shared" ref="BL4" si="26">BK4+1</f>
        <v>2080</v>
      </c>
      <c r="BM4" s="32">
        <f t="shared" ref="BM4" si="27">BL4+1</f>
        <v>2081</v>
      </c>
      <c r="BN4" s="32">
        <f t="shared" ref="BN4" si="28">BM4+1</f>
        <v>2082</v>
      </c>
      <c r="BO4" s="32">
        <f t="shared" ref="BO4" si="29">BN4+1</f>
        <v>2083</v>
      </c>
      <c r="BP4" s="32">
        <f t="shared" ref="BP4" si="30">BO4+1</f>
        <v>2084</v>
      </c>
      <c r="BQ4" s="32">
        <f t="shared" ref="BQ4" si="31">BP4+1</f>
        <v>2085</v>
      </c>
      <c r="BR4" s="32">
        <f t="shared" ref="BR4" si="32">BQ4+1</f>
        <v>2086</v>
      </c>
      <c r="BS4" s="32">
        <f t="shared" ref="BS4" si="33">BR4+1</f>
        <v>2087</v>
      </c>
    </row>
    <row r="5" spans="1:71" s="9" customFormat="1">
      <c r="A5" s="60"/>
      <c r="C5" s="35" t="s">
        <v>580</v>
      </c>
      <c r="D5" s="34"/>
      <c r="E5" s="34" t="s">
        <v>516</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row>
    <row r="6" spans="1:71">
      <c r="A6" s="60"/>
      <c r="B6" s="9"/>
      <c r="C6" s="36" t="s">
        <v>475</v>
      </c>
      <c r="D6" s="37"/>
      <c r="E6" s="376">
        <f>InputDataB_ModelSpecAssumptions!I46</f>
        <v>0.12646780908107758</v>
      </c>
      <c r="F6" s="376">
        <f>InputDataB_ModelSpecAssumptions!J46</f>
        <v>0.12646780908107758</v>
      </c>
      <c r="G6" s="376">
        <f>InputDataB_ModelSpecAssumptions!K46</f>
        <v>0.12646780908107758</v>
      </c>
      <c r="H6" s="376">
        <f>InputDataB_ModelSpecAssumptions!L46</f>
        <v>0.12646780908107758</v>
      </c>
      <c r="I6" s="376">
        <f>InputDataB_ModelSpecAssumptions!M46</f>
        <v>0.12646780908107758</v>
      </c>
      <c r="J6" s="376">
        <f>InputDataB_ModelSpecAssumptions!N46</f>
        <v>0.12646780908107758</v>
      </c>
      <c r="K6" s="376">
        <f>InputDataB_ModelSpecAssumptions!O46</f>
        <v>0.12646780908107758</v>
      </c>
      <c r="L6" s="376">
        <f>InputDataB_ModelSpecAssumptions!P46</f>
        <v>0.12646780908107758</v>
      </c>
      <c r="M6" s="376">
        <f>InputDataB_ModelSpecAssumptions!Q46</f>
        <v>0.12646780908107758</v>
      </c>
      <c r="N6" s="376">
        <f>InputDataB_ModelSpecAssumptions!R46</f>
        <v>0.12646780908107758</v>
      </c>
      <c r="O6" s="376">
        <f>InputDataB_ModelSpecAssumptions!S46</f>
        <v>0.12646780908107758</v>
      </c>
      <c r="P6" s="376">
        <f>InputDataB_ModelSpecAssumptions!T46</f>
        <v>0.12646780908107758</v>
      </c>
      <c r="Q6" s="376">
        <f>InputDataB_ModelSpecAssumptions!U46</f>
        <v>0.12646780908107758</v>
      </c>
      <c r="R6" s="376">
        <f>InputDataB_ModelSpecAssumptions!V46</f>
        <v>0.12646780908107758</v>
      </c>
      <c r="S6" s="376">
        <f>InputDataB_ModelSpecAssumptions!W46</f>
        <v>0.12646780908107758</v>
      </c>
      <c r="T6" s="376">
        <f>InputDataB_ModelSpecAssumptions!X46</f>
        <v>0.12646780908107758</v>
      </c>
      <c r="U6" s="376">
        <f>InputDataB_ModelSpecAssumptions!Y46</f>
        <v>0.12646780908107758</v>
      </c>
      <c r="V6" s="376">
        <f>InputDataB_ModelSpecAssumptions!Z46</f>
        <v>0.12646780908107758</v>
      </c>
      <c r="W6" s="376">
        <f>InputDataB_ModelSpecAssumptions!AA46</f>
        <v>0.12646780908107758</v>
      </c>
      <c r="X6" s="376">
        <f>InputDataB_ModelSpecAssumptions!AB46</f>
        <v>0.12646780908107758</v>
      </c>
      <c r="Y6" s="376">
        <f>InputDataB_ModelSpecAssumptions!AC46</f>
        <v>0.12646780908107758</v>
      </c>
      <c r="Z6" s="376">
        <f>InputDataB_ModelSpecAssumptions!AD46</f>
        <v>0.12646780908107758</v>
      </c>
      <c r="AA6" s="376">
        <f>InputDataB_ModelSpecAssumptions!AE46</f>
        <v>0.12646780908107758</v>
      </c>
      <c r="AB6" s="376">
        <f>InputDataB_ModelSpecAssumptions!AF46</f>
        <v>0.12646780908107758</v>
      </c>
      <c r="AC6" s="376">
        <f>InputDataB_ModelSpecAssumptions!AG46</f>
        <v>0.12646780908107758</v>
      </c>
      <c r="AD6" s="376">
        <f>InputDataB_ModelSpecAssumptions!AH46</f>
        <v>0.12646780908107758</v>
      </c>
      <c r="AE6" s="376">
        <f>InputDataB_ModelSpecAssumptions!AI46</f>
        <v>0.12646780908107758</v>
      </c>
      <c r="AF6" s="376">
        <f>InputDataB_ModelSpecAssumptions!AJ46</f>
        <v>0.12646780908107758</v>
      </c>
      <c r="AG6" s="376">
        <f>InputDataB_ModelSpecAssumptions!AK46</f>
        <v>0.12646780908107758</v>
      </c>
      <c r="AH6" s="376">
        <f>InputDataB_ModelSpecAssumptions!AL46</f>
        <v>0.12646780908107758</v>
      </c>
      <c r="AI6" s="376">
        <f>InputDataB_ModelSpecAssumptions!AM46</f>
        <v>0.12646780908107758</v>
      </c>
      <c r="AJ6" s="376">
        <f>InputDataB_ModelSpecAssumptions!AN46</f>
        <v>0.12646780908107758</v>
      </c>
      <c r="AK6" s="376">
        <f>InputDataB_ModelSpecAssumptions!AO46</f>
        <v>0.12646780908107758</v>
      </c>
      <c r="AL6" s="376">
        <f>InputDataB_ModelSpecAssumptions!AP46</f>
        <v>0.12646780908107758</v>
      </c>
      <c r="AM6" s="376">
        <f>InputDataB_ModelSpecAssumptions!AQ46</f>
        <v>0.12646780908107758</v>
      </c>
      <c r="AN6" s="376">
        <f>InputDataB_ModelSpecAssumptions!AR46</f>
        <v>0.12646780908107758</v>
      </c>
      <c r="AO6" s="376">
        <f>InputDataB_ModelSpecAssumptions!AS46</f>
        <v>0.12646780908107758</v>
      </c>
      <c r="AP6" s="376">
        <f>InputDataB_ModelSpecAssumptions!AT46</f>
        <v>0.12646780908107758</v>
      </c>
      <c r="AQ6" s="376">
        <f>InputDataB_ModelSpecAssumptions!AU46</f>
        <v>0.12646780908107758</v>
      </c>
      <c r="AR6" s="376">
        <f>InputDataB_ModelSpecAssumptions!AV46</f>
        <v>0.12646780908107758</v>
      </c>
      <c r="AS6" s="376">
        <f>InputDataB_ModelSpecAssumptions!AW46</f>
        <v>0.12646780908107758</v>
      </c>
      <c r="AT6" s="376">
        <f>InputDataB_ModelSpecAssumptions!AX46</f>
        <v>0.12646780908107758</v>
      </c>
      <c r="AU6" s="376">
        <f>InputDataB_ModelSpecAssumptions!AY46</f>
        <v>0.12646780908107758</v>
      </c>
      <c r="AV6" s="376">
        <f>InputDataB_ModelSpecAssumptions!AZ46</f>
        <v>0.12646780908107758</v>
      </c>
      <c r="AW6" s="376">
        <f>InputDataB_ModelSpecAssumptions!BA46</f>
        <v>0.12646780908107758</v>
      </c>
      <c r="AX6" s="376">
        <f>InputDataB_ModelSpecAssumptions!BB46</f>
        <v>0.12646780908107758</v>
      </c>
      <c r="AY6" s="376">
        <f>InputDataB_ModelSpecAssumptions!BC46</f>
        <v>0.12646780908107758</v>
      </c>
      <c r="AZ6" s="376">
        <f>InputDataB_ModelSpecAssumptions!BD46</f>
        <v>0.12646780908107758</v>
      </c>
      <c r="BA6" s="376">
        <f>InputDataB_ModelSpecAssumptions!BE46</f>
        <v>0.12646780908107758</v>
      </c>
      <c r="BB6" s="376">
        <f>InputDataB_ModelSpecAssumptions!BF46</f>
        <v>0.12646780908107758</v>
      </c>
      <c r="BC6" s="376">
        <f>InputDataB_ModelSpecAssumptions!BG46</f>
        <v>0.12646780908107758</v>
      </c>
      <c r="BD6" s="376">
        <f>InputDataB_ModelSpecAssumptions!BH46</f>
        <v>0.12646780908107758</v>
      </c>
      <c r="BE6" s="376">
        <f>InputDataB_ModelSpecAssumptions!BI46</f>
        <v>0.12646780908107758</v>
      </c>
      <c r="BF6" s="376">
        <f>InputDataB_ModelSpecAssumptions!BJ46</f>
        <v>0.12646780908107758</v>
      </c>
      <c r="BG6" s="376">
        <f>InputDataB_ModelSpecAssumptions!BK46</f>
        <v>0.12646780908107758</v>
      </c>
      <c r="BH6" s="376">
        <f>InputDataB_ModelSpecAssumptions!BL46</f>
        <v>0.12646780908107758</v>
      </c>
      <c r="BI6" s="376">
        <f>InputDataB_ModelSpecAssumptions!BM46</f>
        <v>0.12646780908107758</v>
      </c>
      <c r="BJ6" s="376">
        <f>InputDataB_ModelSpecAssumptions!BN46</f>
        <v>0.12646780908107758</v>
      </c>
      <c r="BK6" s="376">
        <f>InputDataB_ModelSpecAssumptions!BO46</f>
        <v>0.12646780908107758</v>
      </c>
      <c r="BL6" s="376">
        <f>InputDataB_ModelSpecAssumptions!BP46</f>
        <v>0.12646780908107758</v>
      </c>
      <c r="BM6" s="376">
        <f>InputDataB_ModelSpecAssumptions!BQ46</f>
        <v>0.12646780908107758</v>
      </c>
      <c r="BN6" s="376">
        <f>InputDataB_ModelSpecAssumptions!BR46</f>
        <v>0.12646780908107758</v>
      </c>
      <c r="BO6" s="376">
        <f>InputDataB_ModelSpecAssumptions!BS46</f>
        <v>0.12646780908107758</v>
      </c>
      <c r="BP6" s="376">
        <f>InputDataB_ModelSpecAssumptions!BT46</f>
        <v>0.12646780908107758</v>
      </c>
      <c r="BQ6" s="376">
        <f>InputDataB_ModelSpecAssumptions!BU46</f>
        <v>0.12646780908107758</v>
      </c>
      <c r="BR6" s="376">
        <f>InputDataB_ModelSpecAssumptions!BV46</f>
        <v>0.12646780908107758</v>
      </c>
      <c r="BS6" s="376">
        <f>InputDataB_ModelSpecAssumptions!BW46</f>
        <v>0.12646780908107758</v>
      </c>
    </row>
    <row r="7" spans="1:71">
      <c r="A7" s="60"/>
      <c r="B7" s="235" t="str">
        <f>LEFT(InputDataA_GeneralAssumptions!D36,1)</f>
        <v>A</v>
      </c>
      <c r="C7" s="23" t="s">
        <v>442</v>
      </c>
      <c r="D7" s="363" t="s">
        <v>441</v>
      </c>
      <c r="E7" s="375">
        <f>InputDataA_GeneralAssumptions!I38</f>
        <v>7.6292520388960838E-3</v>
      </c>
      <c r="F7" s="375">
        <f>InputDataA_GeneralAssumptions!J38</f>
        <v>7.6292520388960838E-3</v>
      </c>
      <c r="G7" s="375">
        <f>InputDataA_GeneralAssumptions!K38</f>
        <v>7.6292520388960838E-3</v>
      </c>
      <c r="H7" s="375">
        <f>InputDataA_GeneralAssumptions!L38</f>
        <v>7.6292520388960838E-3</v>
      </c>
      <c r="I7" s="375">
        <f>InputDataA_GeneralAssumptions!M38</f>
        <v>7.6292520388960838E-3</v>
      </c>
      <c r="J7" s="375">
        <f>InputDataA_GeneralAssumptions!N38</f>
        <v>7.6292520388960838E-3</v>
      </c>
      <c r="K7" s="375">
        <f>InputDataA_GeneralAssumptions!O38</f>
        <v>7.6292520388960838E-3</v>
      </c>
      <c r="L7" s="375">
        <f>InputDataA_GeneralAssumptions!P38</f>
        <v>7.6292520388960838E-3</v>
      </c>
      <c r="M7" s="375">
        <f>InputDataA_GeneralAssumptions!Q38</f>
        <v>7.6292520388960838E-3</v>
      </c>
      <c r="N7" s="375">
        <f>InputDataA_GeneralAssumptions!R38</f>
        <v>7.6292520388960838E-3</v>
      </c>
      <c r="O7" s="375">
        <f>InputDataA_GeneralAssumptions!S38</f>
        <v>7.6292520388960838E-3</v>
      </c>
      <c r="P7" s="375">
        <f>InputDataA_GeneralAssumptions!T38</f>
        <v>7.6292520388960838E-3</v>
      </c>
      <c r="Q7" s="375">
        <f>InputDataA_GeneralAssumptions!U38</f>
        <v>7.6292520388960838E-3</v>
      </c>
      <c r="R7" s="375">
        <f>InputDataA_GeneralAssumptions!V38</f>
        <v>7.6292520388960838E-3</v>
      </c>
      <c r="S7" s="375">
        <f>InputDataA_GeneralAssumptions!W38</f>
        <v>7.6292520388960838E-3</v>
      </c>
      <c r="T7" s="375">
        <f>InputDataA_GeneralAssumptions!X38</f>
        <v>7.6292520388960838E-3</v>
      </c>
      <c r="U7" s="375">
        <f>InputDataA_GeneralAssumptions!Y38</f>
        <v>7.6292520388960838E-3</v>
      </c>
      <c r="V7" s="375">
        <f>InputDataA_GeneralAssumptions!Z38</f>
        <v>7.6292520388960838E-3</v>
      </c>
      <c r="W7" s="375">
        <f>InputDataA_GeneralAssumptions!AA38</f>
        <v>7.6292520388960838E-3</v>
      </c>
      <c r="X7" s="375">
        <f>InputDataA_GeneralAssumptions!AB38</f>
        <v>7.6292520388960838E-3</v>
      </c>
      <c r="Y7" s="375">
        <f>InputDataA_GeneralAssumptions!AC38</f>
        <v>7.6292520388960838E-3</v>
      </c>
      <c r="Z7" s="375">
        <f>InputDataA_GeneralAssumptions!AD38</f>
        <v>7.6292520388960838E-3</v>
      </c>
      <c r="AA7" s="375">
        <f>InputDataA_GeneralAssumptions!AE38</f>
        <v>7.6292520388960838E-3</v>
      </c>
      <c r="AB7" s="375">
        <f>InputDataA_GeneralAssumptions!AF38</f>
        <v>7.6292520388960838E-3</v>
      </c>
      <c r="AC7" s="375">
        <f>InputDataA_GeneralAssumptions!AG38</f>
        <v>7.6292520388960838E-3</v>
      </c>
      <c r="AD7" s="375">
        <f>InputDataA_GeneralAssumptions!AH38</f>
        <v>7.6292520388960838E-3</v>
      </c>
      <c r="AE7" s="375">
        <f>InputDataA_GeneralAssumptions!AI38</f>
        <v>7.6292520388960838E-3</v>
      </c>
      <c r="AF7" s="375">
        <f>InputDataA_GeneralAssumptions!AJ38</f>
        <v>7.6292520388960838E-3</v>
      </c>
      <c r="AG7" s="375">
        <f>InputDataA_GeneralAssumptions!AK38</f>
        <v>7.6292520388960838E-3</v>
      </c>
      <c r="AH7" s="375">
        <f>InputDataA_GeneralAssumptions!AL38</f>
        <v>7.6292520388960838E-3</v>
      </c>
      <c r="AI7" s="375">
        <f>InputDataA_GeneralAssumptions!AM38</f>
        <v>7.6292520388960838E-3</v>
      </c>
      <c r="AJ7" s="375">
        <f>InputDataA_GeneralAssumptions!AN38</f>
        <v>7.6292520388960838E-3</v>
      </c>
      <c r="AK7" s="375">
        <f>InputDataA_GeneralAssumptions!AO38</f>
        <v>7.6292520388960838E-3</v>
      </c>
      <c r="AL7" s="375">
        <f>InputDataA_GeneralAssumptions!AP38</f>
        <v>7.6292520388960838E-3</v>
      </c>
      <c r="AM7" s="375">
        <f>InputDataA_GeneralAssumptions!AQ38</f>
        <v>7.6292520388960838E-3</v>
      </c>
      <c r="AN7" s="375">
        <f>InputDataA_GeneralAssumptions!AR38</f>
        <v>7.6292520388960838E-3</v>
      </c>
      <c r="AO7" s="375">
        <f>InputDataA_GeneralAssumptions!AS38</f>
        <v>7.6292520388960838E-3</v>
      </c>
      <c r="AP7" s="375">
        <f>InputDataA_GeneralAssumptions!AT38</f>
        <v>7.6292520388960838E-3</v>
      </c>
      <c r="AQ7" s="375">
        <f>InputDataA_GeneralAssumptions!AU38</f>
        <v>7.6292520388960838E-3</v>
      </c>
      <c r="AR7" s="375">
        <f>InputDataA_GeneralAssumptions!AV38</f>
        <v>7.6292520388960838E-3</v>
      </c>
      <c r="AS7" s="375">
        <f>InputDataA_GeneralAssumptions!AW38</f>
        <v>7.6292520388960838E-3</v>
      </c>
      <c r="AT7" s="375">
        <f>InputDataA_GeneralAssumptions!AX38</f>
        <v>7.6292520388960838E-3</v>
      </c>
      <c r="AU7" s="375">
        <f>InputDataA_GeneralAssumptions!AY38</f>
        <v>7.6292520388960838E-3</v>
      </c>
      <c r="AV7" s="375">
        <f>InputDataA_GeneralAssumptions!AZ38</f>
        <v>7.6292520388960838E-3</v>
      </c>
      <c r="AW7" s="375">
        <f>InputDataA_GeneralAssumptions!BA38</f>
        <v>7.6292520388960838E-3</v>
      </c>
      <c r="AX7" s="375">
        <f>InputDataA_GeneralAssumptions!BB38</f>
        <v>7.6292520388960838E-3</v>
      </c>
      <c r="AY7" s="375">
        <f>InputDataA_GeneralAssumptions!BC38</f>
        <v>7.6292520388960838E-3</v>
      </c>
      <c r="AZ7" s="375">
        <f>InputDataA_GeneralAssumptions!BD38</f>
        <v>7.6292520388960838E-3</v>
      </c>
      <c r="BA7" s="375">
        <f>InputDataA_GeneralAssumptions!BE38</f>
        <v>7.6292520388960838E-3</v>
      </c>
      <c r="BB7" s="375">
        <f>InputDataA_GeneralAssumptions!BF38</f>
        <v>7.6292520388960838E-3</v>
      </c>
      <c r="BC7" s="375">
        <f>InputDataA_GeneralAssumptions!BG38</f>
        <v>7.6292520388960838E-3</v>
      </c>
      <c r="BD7" s="375">
        <f>InputDataA_GeneralAssumptions!BH38</f>
        <v>7.6292520388960838E-3</v>
      </c>
      <c r="BE7" s="375">
        <f>InputDataA_GeneralAssumptions!BI38</f>
        <v>7.6292520388960838E-3</v>
      </c>
      <c r="BF7" s="375">
        <f>InputDataA_GeneralAssumptions!BJ38</f>
        <v>7.6292520388960838E-3</v>
      </c>
      <c r="BG7" s="375">
        <f>InputDataA_GeneralAssumptions!BK38</f>
        <v>7.6292520388960838E-3</v>
      </c>
      <c r="BH7" s="375">
        <f>InputDataA_GeneralAssumptions!BL38</f>
        <v>7.6292520388960838E-3</v>
      </c>
      <c r="BI7" s="375">
        <f>InputDataA_GeneralAssumptions!BM38</f>
        <v>7.6292520388960838E-3</v>
      </c>
      <c r="BJ7" s="375">
        <f>InputDataA_GeneralAssumptions!BN38</f>
        <v>7.6292520388960838E-3</v>
      </c>
      <c r="BK7" s="375">
        <f>InputDataA_GeneralAssumptions!BO38</f>
        <v>7.6292520388960838E-3</v>
      </c>
      <c r="BL7" s="375">
        <f>InputDataA_GeneralAssumptions!BP38</f>
        <v>7.6292520388960838E-3</v>
      </c>
      <c r="BM7" s="375">
        <f>InputDataA_GeneralAssumptions!BQ38</f>
        <v>7.6292520388960838E-3</v>
      </c>
      <c r="BN7" s="375">
        <f>InputDataA_GeneralAssumptions!BR38</f>
        <v>7.6292520388960838E-3</v>
      </c>
      <c r="BO7" s="375">
        <f>InputDataA_GeneralAssumptions!BS38</f>
        <v>7.6292520388960838E-3</v>
      </c>
      <c r="BP7" s="375">
        <f>InputDataA_GeneralAssumptions!BT38</f>
        <v>7.6292520388960838E-3</v>
      </c>
      <c r="BQ7" s="375">
        <f>InputDataA_GeneralAssumptions!BU38</f>
        <v>7.6292520388960838E-3</v>
      </c>
      <c r="BR7" s="375">
        <f>InputDataA_GeneralAssumptions!BV38</f>
        <v>7.6292520388960838E-3</v>
      </c>
      <c r="BS7" s="375">
        <f>InputDataA_GeneralAssumptions!BW38</f>
        <v>7.6292520388960838E-3</v>
      </c>
    </row>
    <row r="8" spans="1:71">
      <c r="A8" s="60"/>
      <c r="B8" s="235" t="str">
        <f>LEFT(InputDataA_GeneralAssumptions!D45,1)</f>
        <v>A</v>
      </c>
      <c r="C8" s="354" t="s">
        <v>734</v>
      </c>
      <c r="D8" s="364" t="s">
        <v>441</v>
      </c>
      <c r="E8" s="122">
        <f>InputDataA_GeneralAssumptions!I47</f>
        <v>-2.3101656697690487E-3</v>
      </c>
      <c r="F8" s="122">
        <f>InputDataA_GeneralAssumptions!J47</f>
        <v>-2.3101656697690487E-3</v>
      </c>
      <c r="G8" s="122">
        <f>InputDataA_GeneralAssumptions!K47</f>
        <v>-2.3101656697690487E-3</v>
      </c>
      <c r="H8" s="122">
        <f>InputDataA_GeneralAssumptions!L47</f>
        <v>-2.3101656697690487E-3</v>
      </c>
      <c r="I8" s="122">
        <f>InputDataA_GeneralAssumptions!M47</f>
        <v>-2.3101656697690487E-3</v>
      </c>
      <c r="J8" s="122">
        <f>InputDataA_GeneralAssumptions!N47</f>
        <v>-2.3101656697690487E-3</v>
      </c>
      <c r="K8" s="122">
        <f>InputDataA_GeneralAssumptions!O47</f>
        <v>-2.3101656697690487E-3</v>
      </c>
      <c r="L8" s="122">
        <f>InputDataA_GeneralAssumptions!P47</f>
        <v>-2.3101656697690487E-3</v>
      </c>
      <c r="M8" s="122">
        <f>InputDataA_GeneralAssumptions!Q47</f>
        <v>-2.3101656697690487E-3</v>
      </c>
      <c r="N8" s="122">
        <f>InputDataA_GeneralAssumptions!R47</f>
        <v>-2.3101656697690487E-3</v>
      </c>
      <c r="O8" s="122">
        <f>InputDataA_GeneralAssumptions!S47</f>
        <v>-2.3101656697690487E-3</v>
      </c>
      <c r="P8" s="122">
        <f>InputDataA_GeneralAssumptions!T47</f>
        <v>-2.3101656697690487E-3</v>
      </c>
      <c r="Q8" s="122">
        <f>InputDataA_GeneralAssumptions!U47</f>
        <v>-2.3101656697690487E-3</v>
      </c>
      <c r="R8" s="122">
        <f>InputDataA_GeneralAssumptions!V47</f>
        <v>-2.3101656697690487E-3</v>
      </c>
      <c r="S8" s="122">
        <f>InputDataA_GeneralAssumptions!W47</f>
        <v>-2.3101656697690487E-3</v>
      </c>
      <c r="T8" s="122">
        <f>InputDataA_GeneralAssumptions!X47</f>
        <v>-2.3101656697690487E-3</v>
      </c>
      <c r="U8" s="122">
        <f>InputDataA_GeneralAssumptions!Y47</f>
        <v>-2.3101656697690487E-3</v>
      </c>
      <c r="V8" s="122">
        <f>InputDataA_GeneralAssumptions!Z47</f>
        <v>-2.3101656697690487E-3</v>
      </c>
      <c r="W8" s="122">
        <f>InputDataA_GeneralAssumptions!AA47</f>
        <v>-2.3101656697690487E-3</v>
      </c>
      <c r="X8" s="122">
        <f>InputDataA_GeneralAssumptions!AB47</f>
        <v>-2.3101656697690487E-3</v>
      </c>
      <c r="Y8" s="122">
        <f>InputDataA_GeneralAssumptions!AC47</f>
        <v>-2.3101656697690487E-3</v>
      </c>
      <c r="Z8" s="122">
        <f>InputDataA_GeneralAssumptions!AD47</f>
        <v>-2.3101656697690487E-3</v>
      </c>
      <c r="AA8" s="122">
        <f>InputDataA_GeneralAssumptions!AE47</f>
        <v>-2.3101656697690487E-3</v>
      </c>
      <c r="AB8" s="122">
        <f>InputDataA_GeneralAssumptions!AF47</f>
        <v>-2.3101656697690487E-3</v>
      </c>
      <c r="AC8" s="122">
        <f>InputDataA_GeneralAssumptions!AG47</f>
        <v>-2.3101656697690487E-3</v>
      </c>
      <c r="AD8" s="122">
        <f>InputDataA_GeneralAssumptions!AH47</f>
        <v>-2.3101656697690487E-3</v>
      </c>
      <c r="AE8" s="122">
        <f>InputDataA_GeneralAssumptions!AI47</f>
        <v>-2.3101656697690487E-3</v>
      </c>
      <c r="AF8" s="122">
        <f>InputDataA_GeneralAssumptions!AJ47</f>
        <v>-2.3101656697690487E-3</v>
      </c>
      <c r="AG8" s="122">
        <f>InputDataA_GeneralAssumptions!AK47</f>
        <v>-2.3101656697690487E-3</v>
      </c>
      <c r="AH8" s="122">
        <f>InputDataA_GeneralAssumptions!AL47</f>
        <v>-2.3101656697690487E-3</v>
      </c>
      <c r="AI8" s="122">
        <f>InputDataA_GeneralAssumptions!AM47</f>
        <v>-2.3101656697690487E-3</v>
      </c>
      <c r="AJ8" s="122">
        <f>InputDataA_GeneralAssumptions!AN47</f>
        <v>-2.3101656697690487E-3</v>
      </c>
      <c r="AK8" s="122">
        <f>InputDataA_GeneralAssumptions!AO47</f>
        <v>-2.3101656697690487E-3</v>
      </c>
      <c r="AL8" s="122">
        <f>InputDataA_GeneralAssumptions!AP47</f>
        <v>-2.3101656697690487E-3</v>
      </c>
      <c r="AM8" s="122">
        <f>InputDataA_GeneralAssumptions!AQ47</f>
        <v>-2.3101656697690487E-3</v>
      </c>
      <c r="AN8" s="122">
        <f>InputDataA_GeneralAssumptions!AR47</f>
        <v>-2.3101656697690487E-3</v>
      </c>
      <c r="AO8" s="122">
        <f>InputDataA_GeneralAssumptions!AS47</f>
        <v>-2.3101656697690487E-3</v>
      </c>
      <c r="AP8" s="122">
        <f>InputDataA_GeneralAssumptions!AT47</f>
        <v>-2.3101656697690487E-3</v>
      </c>
      <c r="AQ8" s="122">
        <f>InputDataA_GeneralAssumptions!AU47</f>
        <v>-2.3101656697690487E-3</v>
      </c>
      <c r="AR8" s="122">
        <f>InputDataA_GeneralAssumptions!AV47</f>
        <v>-2.3101656697690487E-3</v>
      </c>
      <c r="AS8" s="122">
        <f>InputDataA_GeneralAssumptions!AW47</f>
        <v>-2.3101656697690487E-3</v>
      </c>
      <c r="AT8" s="122">
        <f>InputDataA_GeneralAssumptions!AX47</f>
        <v>-2.3101656697690487E-3</v>
      </c>
      <c r="AU8" s="122">
        <f>InputDataA_GeneralAssumptions!AY47</f>
        <v>-2.3101656697690487E-3</v>
      </c>
      <c r="AV8" s="122">
        <f>InputDataA_GeneralAssumptions!AZ47</f>
        <v>-2.3101656697690487E-3</v>
      </c>
      <c r="AW8" s="122">
        <f>InputDataA_GeneralAssumptions!BA47</f>
        <v>-2.3101656697690487E-3</v>
      </c>
      <c r="AX8" s="122">
        <f>InputDataA_GeneralAssumptions!BB47</f>
        <v>-2.3101656697690487E-3</v>
      </c>
      <c r="AY8" s="122">
        <f>InputDataA_GeneralAssumptions!BC47</f>
        <v>-2.3101656697690487E-3</v>
      </c>
      <c r="AZ8" s="122">
        <f>InputDataA_GeneralAssumptions!BD47</f>
        <v>-2.3101656697690487E-3</v>
      </c>
      <c r="BA8" s="122">
        <f>InputDataA_GeneralAssumptions!BE47</f>
        <v>-2.3101656697690487E-3</v>
      </c>
      <c r="BB8" s="122">
        <f>InputDataA_GeneralAssumptions!BF47</f>
        <v>-2.3101656697690487E-3</v>
      </c>
      <c r="BC8" s="122">
        <f>InputDataA_GeneralAssumptions!BG47</f>
        <v>-2.3101656697690487E-3</v>
      </c>
      <c r="BD8" s="122">
        <f>InputDataA_GeneralAssumptions!BH47</f>
        <v>-2.3101656697690487E-3</v>
      </c>
      <c r="BE8" s="122">
        <f>InputDataA_GeneralAssumptions!BI47</f>
        <v>-2.3101656697690487E-3</v>
      </c>
      <c r="BF8" s="122">
        <f>InputDataA_GeneralAssumptions!BJ47</f>
        <v>-2.3101656697690487E-3</v>
      </c>
      <c r="BG8" s="122">
        <f>InputDataA_GeneralAssumptions!BK47</f>
        <v>-2.3101656697690487E-3</v>
      </c>
      <c r="BH8" s="122">
        <f>InputDataA_GeneralAssumptions!BL47</f>
        <v>-2.3101656697690487E-3</v>
      </c>
      <c r="BI8" s="122">
        <f>InputDataA_GeneralAssumptions!BM47</f>
        <v>-2.3101656697690487E-3</v>
      </c>
      <c r="BJ8" s="122">
        <f>InputDataA_GeneralAssumptions!BN47</f>
        <v>-2.3101656697690487E-3</v>
      </c>
      <c r="BK8" s="122">
        <f>InputDataA_GeneralAssumptions!BO47</f>
        <v>-2.3101656697690487E-3</v>
      </c>
      <c r="BL8" s="122">
        <f>InputDataA_GeneralAssumptions!BP47</f>
        <v>-2.3101656697690487E-3</v>
      </c>
      <c r="BM8" s="122">
        <f>InputDataA_GeneralAssumptions!BQ47</f>
        <v>-2.3101656697690487E-3</v>
      </c>
      <c r="BN8" s="122">
        <f>InputDataA_GeneralAssumptions!BR47</f>
        <v>-2.3101656697690487E-3</v>
      </c>
      <c r="BO8" s="122">
        <f>InputDataA_GeneralAssumptions!BS47</f>
        <v>-2.3101656697690487E-3</v>
      </c>
      <c r="BP8" s="122">
        <f>InputDataA_GeneralAssumptions!BT47</f>
        <v>-2.3101656697690487E-3</v>
      </c>
      <c r="BQ8" s="122">
        <f>InputDataA_GeneralAssumptions!BU47</f>
        <v>-2.3101656697690487E-3</v>
      </c>
      <c r="BR8" s="122">
        <f>InputDataA_GeneralAssumptions!BV47</f>
        <v>-2.3101656697690487E-3</v>
      </c>
      <c r="BS8" s="122">
        <f>InputDataA_GeneralAssumptions!BW47</f>
        <v>-2.3101656697690487E-3</v>
      </c>
    </row>
    <row r="9" spans="1:71">
      <c r="A9" s="60"/>
      <c r="B9" s="235" t="s">
        <v>640</v>
      </c>
      <c r="C9" s="24" t="s">
        <v>444</v>
      </c>
      <c r="D9" s="364" t="s">
        <v>441</v>
      </c>
      <c r="E9" s="122">
        <f>InputDataA_GeneralAssumptions!I110</f>
        <v>8.9745714122446696E-3</v>
      </c>
      <c r="F9" s="122">
        <f>InputDataA_GeneralAssumptions!J110</f>
        <v>8.824043333915732E-3</v>
      </c>
      <c r="G9" s="122">
        <f>InputDataA_GeneralAssumptions!K110</f>
        <v>8.6169567853122686E-3</v>
      </c>
      <c r="H9" s="122">
        <f>InputDataA_GeneralAssumptions!L110</f>
        <v>8.4574764950844372E-3</v>
      </c>
      <c r="I9" s="122">
        <f>InputDataA_GeneralAssumptions!M110</f>
        <v>8.2588335461899476E-3</v>
      </c>
      <c r="J9" s="122">
        <f>InputDataA_GeneralAssumptions!N110</f>
        <v>8.0645161290322509E-3</v>
      </c>
      <c r="K9" s="122">
        <f>InputDataA_GeneralAssumptions!O110</f>
        <v>7.8743455497383152E-3</v>
      </c>
      <c r="L9" s="122">
        <f>InputDataA_GeneralAssumptions!P110</f>
        <v>7.6881519345053384E-3</v>
      </c>
      <c r="M9" s="122">
        <f>InputDataA_GeneralAssumptions!Q110</f>
        <v>7.5057736720554047E-3</v>
      </c>
      <c r="N9" s="122">
        <f>InputDataA_GeneralAssumptions!R110</f>
        <v>7.3065902578797193E-3</v>
      </c>
      <c r="O9" s="122">
        <f>InputDataA_GeneralAssumptions!S110</f>
        <v>7.1316821423492716E-3</v>
      </c>
      <c r="P9" s="122">
        <f>InputDataA_GeneralAssumptions!T110</f>
        <v>6.9399612653324727E-3</v>
      </c>
      <c r="Q9" s="122">
        <f>InputDataA_GeneralAssumptions!U110</f>
        <v>6.7518833146338331E-3</v>
      </c>
      <c r="R9" s="122">
        <f>InputDataA_GeneralAssumptions!V110</f>
        <v>6.5672948715398416E-3</v>
      </c>
      <c r="S9" s="122">
        <f>InputDataA_GeneralAssumptions!W110</f>
        <v>6.4058205974810711E-3</v>
      </c>
      <c r="T9" s="122">
        <f>InputDataA_GeneralAssumptions!X110</f>
        <v>6.2471760014144451E-3</v>
      </c>
      <c r="U9" s="122">
        <f>InputDataA_GeneralAssumptions!Y110</f>
        <v>6.0912516350715151E-3</v>
      </c>
      <c r="V9" s="122">
        <f>InputDataA_GeneralAssumptions!Z110</f>
        <v>5.9185376360777475E-3</v>
      </c>
      <c r="W9" s="122">
        <f>InputDataA_GeneralAssumptions!AA110</f>
        <v>5.7679694432655193E-3</v>
      </c>
      <c r="X9" s="122">
        <f>InputDataA_GeneralAssumptions!AB110</f>
        <v>5.6198093484474132E-3</v>
      </c>
      <c r="Y9" s="122">
        <f>InputDataA_GeneralAssumptions!AC110</f>
        <v>5.4548922372688047E-3</v>
      </c>
      <c r="Z9" s="122">
        <f>InputDataA_GeneralAssumptions!AD110</f>
        <v>5.2925108126564702E-3</v>
      </c>
      <c r="AA9" s="122">
        <f>InputDataA_GeneralAssumptions!AE110</f>
        <v>5.1514293801302458E-3</v>
      </c>
      <c r="AB9" s="122">
        <f>InputDataA_GeneralAssumptions!AF110</f>
        <v>4.9936171810467389E-3</v>
      </c>
      <c r="AC9" s="122">
        <f>InputDataA_GeneralAssumptions!AG110</f>
        <v>4.8567265662942116E-3</v>
      </c>
      <c r="AD9" s="122">
        <f>InputDataA_GeneralAssumptions!AH110</f>
        <v>4.7031267427595225E-3</v>
      </c>
      <c r="AE9" s="122">
        <f>InputDataA_GeneralAssumptions!AI110</f>
        <v>4.5700963975798814E-3</v>
      </c>
      <c r="AF9" s="122">
        <f>InputDataA_GeneralAssumptions!AJ110</f>
        <v>4.4387961837404344E-3</v>
      </c>
      <c r="AG9" s="122">
        <f>InputDataA_GeneralAssumptions!AK110</f>
        <v>4.2724855597322531E-3</v>
      </c>
      <c r="AH9" s="122">
        <f>InputDataA_GeneralAssumptions!AL110</f>
        <v>4.1082383873793926E-3</v>
      </c>
      <c r="AI9" s="122" t="str">
        <f>InputDataA_GeneralAssumptions!AM110</f>
        <v>#N/A</v>
      </c>
      <c r="AJ9" s="122" t="str">
        <f>InputDataA_GeneralAssumptions!AN110</f>
        <v>#N/A</v>
      </c>
      <c r="AK9" s="122" t="str">
        <f>InputDataA_GeneralAssumptions!AO110</f>
        <v>#N/A</v>
      </c>
      <c r="AL9" s="122" t="str">
        <f>InputDataA_GeneralAssumptions!AP110</f>
        <v>#N/A</v>
      </c>
      <c r="AM9" s="122" t="str">
        <f>InputDataA_GeneralAssumptions!AQ110</f>
        <v>#N/A</v>
      </c>
      <c r="AN9" s="122" t="str">
        <f>InputDataA_GeneralAssumptions!AR110</f>
        <v>#N/A</v>
      </c>
      <c r="AO9" s="122" t="str">
        <f>InputDataA_GeneralAssumptions!AS110</f>
        <v>#N/A</v>
      </c>
      <c r="AP9" s="122" t="str">
        <f>InputDataA_GeneralAssumptions!AT110</f>
        <v>#N/A</v>
      </c>
      <c r="AQ9" s="122" t="str">
        <f>InputDataA_GeneralAssumptions!AU110</f>
        <v>#N/A</v>
      </c>
      <c r="AR9" s="122" t="str">
        <f>InputDataA_GeneralAssumptions!AV110</f>
        <v>#N/A</v>
      </c>
      <c r="AS9" s="122" t="str">
        <f>InputDataA_GeneralAssumptions!AW110</f>
        <v>#N/A</v>
      </c>
      <c r="AT9" s="122" t="str">
        <f>InputDataA_GeneralAssumptions!AX110</f>
        <v>#N/A</v>
      </c>
      <c r="AU9" s="122" t="str">
        <f>InputDataA_GeneralAssumptions!AY110</f>
        <v>#N/A</v>
      </c>
      <c r="AV9" s="122" t="str">
        <f>InputDataA_GeneralAssumptions!AZ110</f>
        <v>#N/A</v>
      </c>
      <c r="AW9" s="122" t="str">
        <f>InputDataA_GeneralAssumptions!BA110</f>
        <v>#N/A</v>
      </c>
      <c r="AX9" s="122" t="str">
        <f>InputDataA_GeneralAssumptions!BB110</f>
        <v>#N/A</v>
      </c>
      <c r="AY9" s="122" t="str">
        <f>InputDataA_GeneralAssumptions!BC110</f>
        <v>#N/A</v>
      </c>
      <c r="AZ9" s="122" t="str">
        <f>InputDataA_GeneralAssumptions!BD110</f>
        <v>#N/A</v>
      </c>
      <c r="BA9" s="122" t="str">
        <f>InputDataA_GeneralAssumptions!BE110</f>
        <v>#N/A</v>
      </c>
      <c r="BB9" s="122" t="str">
        <f>InputDataA_GeneralAssumptions!BF110</f>
        <v>#N/A</v>
      </c>
      <c r="BC9" s="122" t="str">
        <f>InputDataA_GeneralAssumptions!BG110</f>
        <v>#N/A</v>
      </c>
      <c r="BD9" s="122" t="str">
        <f>InputDataA_GeneralAssumptions!BH110</f>
        <v>#N/A</v>
      </c>
      <c r="BE9" s="122" t="str">
        <f>InputDataA_GeneralAssumptions!BI110</f>
        <v>#N/A</v>
      </c>
      <c r="BF9" s="122" t="str">
        <f>InputDataA_GeneralAssumptions!BJ110</f>
        <v>#N/A</v>
      </c>
      <c r="BG9" s="122" t="str">
        <f>InputDataA_GeneralAssumptions!BK110</f>
        <v>#N/A</v>
      </c>
      <c r="BH9" s="122" t="str">
        <f>InputDataA_GeneralAssumptions!BL110</f>
        <v>#N/A</v>
      </c>
      <c r="BI9" s="122" t="str">
        <f>InputDataA_GeneralAssumptions!BM110</f>
        <v>#N/A</v>
      </c>
      <c r="BJ9" s="122" t="str">
        <f>InputDataA_GeneralAssumptions!BN110</f>
        <v>#N/A</v>
      </c>
      <c r="BK9" s="122" t="str">
        <f>InputDataA_GeneralAssumptions!BO110</f>
        <v>#N/A</v>
      </c>
      <c r="BL9" s="122" t="str">
        <f>InputDataA_GeneralAssumptions!BP110</f>
        <v>#N/A</v>
      </c>
      <c r="BM9" s="122" t="str">
        <f>InputDataA_GeneralAssumptions!BQ110</f>
        <v>#N/A</v>
      </c>
      <c r="BN9" s="122" t="str">
        <f>InputDataA_GeneralAssumptions!BR110</f>
        <v>#N/A</v>
      </c>
      <c r="BO9" s="122" t="str">
        <f>InputDataA_GeneralAssumptions!BS110</f>
        <v>#N/A</v>
      </c>
      <c r="BP9" s="122" t="str">
        <f>InputDataA_GeneralAssumptions!BT110</f>
        <v>#N/A</v>
      </c>
      <c r="BQ9" s="122" t="str">
        <f>InputDataA_GeneralAssumptions!BU110</f>
        <v>#N/A</v>
      </c>
      <c r="BR9" s="122" t="str">
        <f>InputDataA_GeneralAssumptions!BV110</f>
        <v>#N/A</v>
      </c>
      <c r="BS9" s="122" t="str">
        <f>InputDataA_GeneralAssumptions!BW110</f>
        <v>#N/A</v>
      </c>
    </row>
    <row r="10" spans="1:71" s="9" customFormat="1">
      <c r="A10" s="60"/>
      <c r="B10" s="235" t="s">
        <v>640</v>
      </c>
      <c r="C10" s="24" t="s">
        <v>479</v>
      </c>
      <c r="D10" s="364" t="s">
        <v>441</v>
      </c>
      <c r="E10" s="122">
        <f>InputDataA_GeneralAssumptions!I130</f>
        <v>3.9143351103509971E-4</v>
      </c>
      <c r="F10" s="122">
        <f>InputDataA_GeneralAssumptions!J130</f>
        <v>4.2274240936079899E-4</v>
      </c>
      <c r="G10" s="122">
        <f>InputDataA_GeneralAssumptions!K130</f>
        <v>5.4399867599785878E-4</v>
      </c>
      <c r="H10" s="122">
        <f>InputDataA_GeneralAssumptions!L130</f>
        <v>6.1963957986521656E-4</v>
      </c>
      <c r="I10" s="122">
        <f>InputDataA_GeneralAssumptions!M130</f>
        <v>8.0142809687000494E-4</v>
      </c>
      <c r="J10" s="122">
        <f>InputDataA_GeneralAssumptions!N130</f>
        <v>6.2070430309923985E-4</v>
      </c>
      <c r="K10" s="122">
        <f>InputDataA_GeneralAssumptions!O130</f>
        <v>7.3524118520218451E-4</v>
      </c>
      <c r="L10" s="122">
        <f>InputDataA_GeneralAssumptions!P130</f>
        <v>8.7912624393404748E-4</v>
      </c>
      <c r="M10" s="122">
        <f>InputDataA_GeneralAssumptions!Q130</f>
        <v>9.8791736598724533E-4</v>
      </c>
      <c r="N10" s="122">
        <f>InputDataA_GeneralAssumptions!R130</f>
        <v>1.0832001444143202E-3</v>
      </c>
      <c r="O10" s="122">
        <f>InputDataA_GeneralAssumptions!S130</f>
        <v>8.75708003790443E-4</v>
      </c>
      <c r="P10" s="122">
        <f>InputDataA_GeneralAssumptions!T130</f>
        <v>1.0339216570158793E-3</v>
      </c>
      <c r="Q10" s="122">
        <f>InputDataA_GeneralAssumptions!U130</f>
        <v>1.0659786986446651E-3</v>
      </c>
      <c r="R10" s="122">
        <f>InputDataA_GeneralAssumptions!V130</f>
        <v>8.8432112704839305E-4</v>
      </c>
      <c r="S10" s="122">
        <f>InputDataA_GeneralAssumptions!W130</f>
        <v>5.6625157163270323E-4</v>
      </c>
      <c r="T10" s="122">
        <f>InputDataA_GeneralAssumptions!X130</f>
        <v>2.2505077639300985E-4</v>
      </c>
      <c r="U10" s="122">
        <f>InputDataA_GeneralAssumptions!Y130</f>
        <v>1.0185569140785944E-5</v>
      </c>
      <c r="V10" s="122">
        <f>InputDataA_GeneralAssumptions!Z130</f>
        <v>-2.7078656201273699E-4</v>
      </c>
      <c r="W10" s="122">
        <f>InputDataA_GeneralAssumptions!AA130</f>
        <v>-6.8426316788972041E-4</v>
      </c>
      <c r="X10" s="122">
        <f>InputDataA_GeneralAssumptions!AB130</f>
        <v>-1.1504043728776114E-3</v>
      </c>
      <c r="Y10" s="122">
        <f>InputDataA_GeneralAssumptions!AC130</f>
        <v>-1.7671803762610017E-3</v>
      </c>
      <c r="Z10" s="122">
        <f>InputDataA_GeneralAssumptions!AD130</f>
        <v>-2.0859024443582452E-3</v>
      </c>
      <c r="AA10" s="122">
        <f>InputDataA_GeneralAssumptions!AE130</f>
        <v>-2.3048827532018423E-3</v>
      </c>
      <c r="AB10" s="122">
        <f>InputDataA_GeneralAssumptions!AF130</f>
        <v>-2.3011402538091197E-3</v>
      </c>
      <c r="AC10" s="122">
        <f>InputDataA_GeneralAssumptions!AG130</f>
        <v>-2.1145760428976645E-3</v>
      </c>
      <c r="AD10" s="122">
        <f>InputDataA_GeneralAssumptions!AH130</f>
        <v>-1.9405327678302386E-3</v>
      </c>
      <c r="AE10" s="122">
        <f>InputDataA_GeneralAssumptions!AI130</f>
        <v>-1.7008136082966585E-3</v>
      </c>
      <c r="AF10" s="122">
        <f>InputDataA_GeneralAssumptions!AJ130</f>
        <v>-1.6070812308208726E-3</v>
      </c>
      <c r="AG10" s="122">
        <f>InputDataA_GeneralAssumptions!AK130</f>
        <v>-1.7072945150770069E-3</v>
      </c>
      <c r="AH10" s="122">
        <f>InputDataA_GeneralAssumptions!AL130</f>
        <v>-1.978701631464963E-3</v>
      </c>
      <c r="AI10" s="122" t="e">
        <f>InputDataA_GeneralAssumptions!AM130</f>
        <v>#VALUE!</v>
      </c>
      <c r="AJ10" s="122" t="e">
        <f>InputDataA_GeneralAssumptions!AN130</f>
        <v>#VALUE!</v>
      </c>
      <c r="AK10" s="122" t="e">
        <f>InputDataA_GeneralAssumptions!AO130</f>
        <v>#VALUE!</v>
      </c>
      <c r="AL10" s="122" t="e">
        <f>InputDataA_GeneralAssumptions!AP130</f>
        <v>#VALUE!</v>
      </c>
      <c r="AM10" s="122" t="e">
        <f>InputDataA_GeneralAssumptions!AQ130</f>
        <v>#VALUE!</v>
      </c>
      <c r="AN10" s="122" t="e">
        <f>InputDataA_GeneralAssumptions!AR130</f>
        <v>#VALUE!</v>
      </c>
      <c r="AO10" s="122" t="e">
        <f>InputDataA_GeneralAssumptions!AS130</f>
        <v>#VALUE!</v>
      </c>
      <c r="AP10" s="122" t="e">
        <f>InputDataA_GeneralAssumptions!AT130</f>
        <v>#VALUE!</v>
      </c>
      <c r="AQ10" s="122" t="e">
        <f>InputDataA_GeneralAssumptions!AU130</f>
        <v>#VALUE!</v>
      </c>
      <c r="AR10" s="122" t="e">
        <f>InputDataA_GeneralAssumptions!AV130</f>
        <v>#VALUE!</v>
      </c>
      <c r="AS10" s="122" t="e">
        <f>InputDataA_GeneralAssumptions!AW130</f>
        <v>#VALUE!</v>
      </c>
      <c r="AT10" s="122" t="e">
        <f>InputDataA_GeneralAssumptions!AX130</f>
        <v>#VALUE!</v>
      </c>
      <c r="AU10" s="122" t="e">
        <f>InputDataA_GeneralAssumptions!AY130</f>
        <v>#VALUE!</v>
      </c>
      <c r="AV10" s="122" t="e">
        <f>InputDataA_GeneralAssumptions!AZ130</f>
        <v>#VALUE!</v>
      </c>
      <c r="AW10" s="122" t="e">
        <f>InputDataA_GeneralAssumptions!BA130</f>
        <v>#VALUE!</v>
      </c>
      <c r="AX10" s="122" t="e">
        <f>InputDataA_GeneralAssumptions!BB130</f>
        <v>#VALUE!</v>
      </c>
      <c r="AY10" s="122" t="e">
        <f>InputDataA_GeneralAssumptions!BC130</f>
        <v>#VALUE!</v>
      </c>
      <c r="AZ10" s="122" t="e">
        <f>InputDataA_GeneralAssumptions!BD130</f>
        <v>#VALUE!</v>
      </c>
      <c r="BA10" s="122" t="e">
        <f>InputDataA_GeneralAssumptions!BE130</f>
        <v>#VALUE!</v>
      </c>
      <c r="BB10" s="122" t="e">
        <f>InputDataA_GeneralAssumptions!BF130</f>
        <v>#VALUE!</v>
      </c>
      <c r="BC10" s="122" t="e">
        <f>InputDataA_GeneralAssumptions!BG130</f>
        <v>#VALUE!</v>
      </c>
      <c r="BD10" s="122" t="e">
        <f>InputDataA_GeneralAssumptions!BH130</f>
        <v>#VALUE!</v>
      </c>
      <c r="BE10" s="122" t="e">
        <f>InputDataA_GeneralAssumptions!BI130</f>
        <v>#VALUE!</v>
      </c>
      <c r="BF10" s="122" t="e">
        <f>InputDataA_GeneralAssumptions!BJ130</f>
        <v>#VALUE!</v>
      </c>
      <c r="BG10" s="122" t="e">
        <f>InputDataA_GeneralAssumptions!BK130</f>
        <v>#VALUE!</v>
      </c>
      <c r="BH10" s="122" t="e">
        <f>InputDataA_GeneralAssumptions!BL130</f>
        <v>#VALUE!</v>
      </c>
      <c r="BI10" s="122" t="e">
        <f>InputDataA_GeneralAssumptions!BM130</f>
        <v>#VALUE!</v>
      </c>
      <c r="BJ10" s="122" t="e">
        <f>InputDataA_GeneralAssumptions!BN130</f>
        <v>#VALUE!</v>
      </c>
      <c r="BK10" s="122" t="e">
        <f>InputDataA_GeneralAssumptions!BO130</f>
        <v>#VALUE!</v>
      </c>
      <c r="BL10" s="122" t="e">
        <f>InputDataA_GeneralAssumptions!BP130</f>
        <v>#VALUE!</v>
      </c>
      <c r="BM10" s="122" t="e">
        <f>InputDataA_GeneralAssumptions!BQ130</f>
        <v>#VALUE!</v>
      </c>
      <c r="BN10" s="122" t="e">
        <f>InputDataA_GeneralAssumptions!BR130</f>
        <v>#VALUE!</v>
      </c>
      <c r="BO10" s="122" t="e">
        <f>InputDataA_GeneralAssumptions!BS130</f>
        <v>#VALUE!</v>
      </c>
      <c r="BP10" s="122" t="e">
        <f>InputDataA_GeneralAssumptions!BT130</f>
        <v>#VALUE!</v>
      </c>
      <c r="BQ10" s="122" t="e">
        <f>InputDataA_GeneralAssumptions!BU130</f>
        <v>#VALUE!</v>
      </c>
      <c r="BR10" s="122" t="e">
        <f>InputDataA_GeneralAssumptions!BV130</f>
        <v>#VALUE!</v>
      </c>
      <c r="BS10" s="122" t="e">
        <f>InputDataA_GeneralAssumptions!BW130</f>
        <v>#VALUE!</v>
      </c>
    </row>
    <row r="11" spans="1:71" s="9" customFormat="1">
      <c r="A11" s="60"/>
      <c r="B11" s="235" t="s">
        <v>640</v>
      </c>
      <c r="C11" s="24" t="s">
        <v>480</v>
      </c>
      <c r="D11" s="364" t="s">
        <v>441</v>
      </c>
      <c r="E11" s="122">
        <f>InputDataA_GeneralAssumptions!I134</f>
        <v>0</v>
      </c>
      <c r="F11" s="122">
        <f>InputDataA_GeneralAssumptions!J134</f>
        <v>3.4328496907320982E-5</v>
      </c>
      <c r="G11" s="122">
        <f>InputDataA_GeneralAssumptions!K134</f>
        <v>3.4470758000448853E-5</v>
      </c>
      <c r="H11" s="122">
        <f>InputDataA_GeneralAssumptions!L134</f>
        <v>3.4266330807053436E-5</v>
      </c>
      <c r="I11" s="122">
        <f>InputDataA_GeneralAssumptions!M134</f>
        <v>3.3883493970598977E-5</v>
      </c>
      <c r="J11" s="122">
        <f>InputDataA_GeneralAssumptions!N134</f>
        <v>3.3484534286865042E-5</v>
      </c>
      <c r="K11" s="122">
        <f>InputDataA_GeneralAssumptions!O134</f>
        <v>3.3285494274837291E-5</v>
      </c>
      <c r="L11" s="122">
        <f>InputDataA_GeneralAssumptions!P134</f>
        <v>3.3139037219021006E-5</v>
      </c>
      <c r="M11" s="122">
        <f>InputDataA_GeneralAssumptions!Q134</f>
        <v>3.3123454586947432E-5</v>
      </c>
      <c r="N11" s="122">
        <f>InputDataA_GeneralAssumptions!R134</f>
        <v>3.3156659250410669E-5</v>
      </c>
      <c r="O11" s="122">
        <f>InputDataA_GeneralAssumptions!S134</f>
        <v>3.3235060920011605E-5</v>
      </c>
      <c r="P11" s="122">
        <f>InputDataA_GeneralAssumptions!T134</f>
        <v>3.3413057153985903E-5</v>
      </c>
      <c r="Q11" s="122">
        <f>InputDataA_GeneralAssumptions!U134</f>
        <v>3.3776479961611372E-5</v>
      </c>
      <c r="R11" s="122">
        <f>InputDataA_GeneralAssumptions!V134</f>
        <v>3.4364315806278967E-5</v>
      </c>
      <c r="S11" s="122">
        <f>InputDataA_GeneralAssumptions!W134</f>
        <v>3.5113033355793632E-5</v>
      </c>
      <c r="T11" s="122">
        <f>InputDataA_GeneralAssumptions!X134</f>
        <v>3.5920765375285768E-5</v>
      </c>
      <c r="U11" s="122">
        <f>InputDataA_GeneralAssumptions!Y134</f>
        <v>3.6776665892856997E-5</v>
      </c>
      <c r="V11" s="122">
        <f>InputDataA_GeneralAssumptions!Z134</f>
        <v>3.7579484064353963E-5</v>
      </c>
      <c r="W11" s="122">
        <f>InputDataA_GeneralAssumptions!AA134</f>
        <v>3.8338280055283391E-5</v>
      </c>
      <c r="X11" s="122">
        <f>InputDataA_GeneralAssumptions!AB134</f>
        <v>3.9085403325200829E-5</v>
      </c>
      <c r="Y11" s="122">
        <f>InputDataA_GeneralAssumptions!AC134</f>
        <v>3.9772718257058415E-5</v>
      </c>
      <c r="Z11" s="122">
        <f>InputDataA_GeneralAssumptions!AD134</f>
        <v>4.0522368484507965E-5</v>
      </c>
      <c r="AA11" s="122">
        <f>InputDataA_GeneralAssumptions!AE134</f>
        <v>4.1175059421139082E-5</v>
      </c>
      <c r="AB11" s="122">
        <f>InputDataA_GeneralAssumptions!AF134</f>
        <v>4.1801952298303746E-5</v>
      </c>
      <c r="AC11" s="122">
        <f>InputDataA_GeneralAssumptions!AG134</f>
        <v>4.2328509809008708E-5</v>
      </c>
      <c r="AD11" s="122">
        <f>InputDataA_GeneralAssumptions!AH134</f>
        <v>4.287777341427379E-5</v>
      </c>
      <c r="AE11" s="122">
        <f>InputDataA_GeneralAssumptions!AI134</f>
        <v>4.3359481027627211E-5</v>
      </c>
      <c r="AF11" s="122">
        <f>InputDataA_GeneralAssumptions!AJ134</f>
        <v>4.3761150630539092E-5</v>
      </c>
      <c r="AG11" s="122">
        <f>InputDataA_GeneralAssumptions!AK134</f>
        <v>4.4082632857822546E-5</v>
      </c>
      <c r="AH11" s="122">
        <f>InputDataA_GeneralAssumptions!AL134</f>
        <v>4.4252293932123266E-5</v>
      </c>
      <c r="AI11" s="122" t="e">
        <f>InputDataA_GeneralAssumptions!AM134</f>
        <v>#VALUE!</v>
      </c>
      <c r="AJ11" s="122" t="e">
        <f>InputDataA_GeneralAssumptions!AN134</f>
        <v>#VALUE!</v>
      </c>
      <c r="AK11" s="122" t="e">
        <f>InputDataA_GeneralAssumptions!AO134</f>
        <v>#VALUE!</v>
      </c>
      <c r="AL11" s="122" t="e">
        <f>InputDataA_GeneralAssumptions!AP134</f>
        <v>#VALUE!</v>
      </c>
      <c r="AM11" s="122" t="e">
        <f>InputDataA_GeneralAssumptions!AQ134</f>
        <v>#VALUE!</v>
      </c>
      <c r="AN11" s="122" t="e">
        <f>InputDataA_GeneralAssumptions!AR134</f>
        <v>#VALUE!</v>
      </c>
      <c r="AO11" s="122" t="e">
        <f>InputDataA_GeneralAssumptions!AS134</f>
        <v>#VALUE!</v>
      </c>
      <c r="AP11" s="122" t="e">
        <f>InputDataA_GeneralAssumptions!AT134</f>
        <v>#VALUE!</v>
      </c>
      <c r="AQ11" s="122" t="e">
        <f>InputDataA_GeneralAssumptions!AU134</f>
        <v>#VALUE!</v>
      </c>
      <c r="AR11" s="122" t="e">
        <f>InputDataA_GeneralAssumptions!AV134</f>
        <v>#VALUE!</v>
      </c>
      <c r="AS11" s="122" t="e">
        <f>InputDataA_GeneralAssumptions!AW134</f>
        <v>#VALUE!</v>
      </c>
      <c r="AT11" s="122" t="e">
        <f>InputDataA_GeneralAssumptions!AX134</f>
        <v>#VALUE!</v>
      </c>
      <c r="AU11" s="122" t="e">
        <f>InputDataA_GeneralAssumptions!AY134</f>
        <v>#VALUE!</v>
      </c>
      <c r="AV11" s="122" t="e">
        <f>InputDataA_GeneralAssumptions!AZ134</f>
        <v>#VALUE!</v>
      </c>
      <c r="AW11" s="122" t="e">
        <f>InputDataA_GeneralAssumptions!BA134</f>
        <v>#VALUE!</v>
      </c>
      <c r="AX11" s="122" t="e">
        <f>InputDataA_GeneralAssumptions!BB134</f>
        <v>#VALUE!</v>
      </c>
      <c r="AY11" s="122" t="e">
        <f>InputDataA_GeneralAssumptions!BC134</f>
        <v>#VALUE!</v>
      </c>
      <c r="AZ11" s="122" t="e">
        <f>InputDataA_GeneralAssumptions!BD134</f>
        <v>#VALUE!</v>
      </c>
      <c r="BA11" s="122" t="e">
        <f>InputDataA_GeneralAssumptions!BE134</f>
        <v>#VALUE!</v>
      </c>
      <c r="BB11" s="122" t="e">
        <f>InputDataA_GeneralAssumptions!BF134</f>
        <v>#VALUE!</v>
      </c>
      <c r="BC11" s="122" t="e">
        <f>InputDataA_GeneralAssumptions!BG134</f>
        <v>#VALUE!</v>
      </c>
      <c r="BD11" s="122" t="e">
        <f>InputDataA_GeneralAssumptions!BH134</f>
        <v>#VALUE!</v>
      </c>
      <c r="BE11" s="122" t="e">
        <f>InputDataA_GeneralAssumptions!BI134</f>
        <v>#VALUE!</v>
      </c>
      <c r="BF11" s="122" t="e">
        <f>InputDataA_GeneralAssumptions!BJ134</f>
        <v>#VALUE!</v>
      </c>
      <c r="BG11" s="122" t="e">
        <f>InputDataA_GeneralAssumptions!BK134</f>
        <v>#VALUE!</v>
      </c>
      <c r="BH11" s="122" t="e">
        <f>InputDataA_GeneralAssumptions!BL134</f>
        <v>#VALUE!</v>
      </c>
      <c r="BI11" s="122" t="e">
        <f>InputDataA_GeneralAssumptions!BM134</f>
        <v>#VALUE!</v>
      </c>
      <c r="BJ11" s="122" t="e">
        <f>InputDataA_GeneralAssumptions!BN134</f>
        <v>#VALUE!</v>
      </c>
      <c r="BK11" s="122" t="e">
        <f>InputDataA_GeneralAssumptions!BO134</f>
        <v>#VALUE!</v>
      </c>
      <c r="BL11" s="122" t="e">
        <f>InputDataA_GeneralAssumptions!BP134</f>
        <v>#VALUE!</v>
      </c>
      <c r="BM11" s="122" t="e">
        <f>InputDataA_GeneralAssumptions!BQ134</f>
        <v>#VALUE!</v>
      </c>
      <c r="BN11" s="122" t="e">
        <f>InputDataA_GeneralAssumptions!BR134</f>
        <v>#VALUE!</v>
      </c>
      <c r="BO11" s="122" t="e">
        <f>InputDataA_GeneralAssumptions!BS134</f>
        <v>#VALUE!</v>
      </c>
      <c r="BP11" s="122" t="e">
        <f>InputDataA_GeneralAssumptions!BT134</f>
        <v>#VALUE!</v>
      </c>
      <c r="BQ11" s="122" t="e">
        <f>InputDataA_GeneralAssumptions!BU134</f>
        <v>#VALUE!</v>
      </c>
      <c r="BR11" s="122" t="e">
        <f>InputDataA_GeneralAssumptions!BV134</f>
        <v>#VALUE!</v>
      </c>
      <c r="BS11" s="122" t="e">
        <f>InputDataA_GeneralAssumptions!BW134</f>
        <v>#VALUE!</v>
      </c>
    </row>
    <row r="12" spans="1:71">
      <c r="A12" s="60"/>
      <c r="B12" s="235" t="s">
        <v>640</v>
      </c>
      <c r="C12" s="24" t="s">
        <v>577</v>
      </c>
      <c r="D12" s="364" t="s">
        <v>2</v>
      </c>
      <c r="E12" s="122" t="str">
        <f>InputDataA_GeneralAssumptions!I92</f>
        <v>Not an input</v>
      </c>
      <c r="F12" s="122" t="str">
        <f>InputDataA_GeneralAssumptions!J92</f>
        <v>Not an input</v>
      </c>
      <c r="G12" s="122" t="str">
        <f>InputDataA_GeneralAssumptions!K92</f>
        <v>Not an input</v>
      </c>
      <c r="H12" s="122" t="str">
        <f>InputDataA_GeneralAssumptions!L92</f>
        <v>Not an input</v>
      </c>
      <c r="I12" s="122" t="str">
        <f>InputDataA_GeneralAssumptions!M92</f>
        <v>Not an input</v>
      </c>
      <c r="J12" s="122" t="str">
        <f>InputDataA_GeneralAssumptions!N92</f>
        <v>Not an input</v>
      </c>
      <c r="K12" s="122" t="str">
        <f>InputDataA_GeneralAssumptions!O92</f>
        <v>Not an input</v>
      </c>
      <c r="L12" s="122" t="str">
        <f>InputDataA_GeneralAssumptions!P92</f>
        <v>Not an input</v>
      </c>
      <c r="M12" s="122" t="str">
        <f>InputDataA_GeneralAssumptions!Q92</f>
        <v>Not an input</v>
      </c>
      <c r="N12" s="122" t="str">
        <f>InputDataA_GeneralAssumptions!R92</f>
        <v>Not an input</v>
      </c>
      <c r="O12" s="122" t="str">
        <f>InputDataA_GeneralAssumptions!S92</f>
        <v>Not an input</v>
      </c>
      <c r="P12" s="122" t="str">
        <f>InputDataA_GeneralAssumptions!T92</f>
        <v>Not an input</v>
      </c>
      <c r="Q12" s="122" t="str">
        <f>InputDataA_GeneralAssumptions!U92</f>
        <v>Not an input</v>
      </c>
      <c r="R12" s="122" t="str">
        <f>InputDataA_GeneralAssumptions!V92</f>
        <v>Not an input</v>
      </c>
      <c r="S12" s="122" t="str">
        <f>InputDataA_GeneralAssumptions!W92</f>
        <v>Not an input</v>
      </c>
      <c r="T12" s="122" t="str">
        <f>InputDataA_GeneralAssumptions!X92</f>
        <v>Not an input</v>
      </c>
      <c r="U12" s="122" t="str">
        <f>InputDataA_GeneralAssumptions!Y92</f>
        <v>Not an input</v>
      </c>
      <c r="V12" s="122" t="str">
        <f>InputDataA_GeneralAssumptions!Z92</f>
        <v>Not an input</v>
      </c>
      <c r="W12" s="122" t="str">
        <f>InputDataA_GeneralAssumptions!AA92</f>
        <v>Not an input</v>
      </c>
      <c r="X12" s="122" t="str">
        <f>InputDataA_GeneralAssumptions!AB92</f>
        <v>Not an input</v>
      </c>
      <c r="Y12" s="122" t="str">
        <f>InputDataA_GeneralAssumptions!AC92</f>
        <v>Not an input</v>
      </c>
      <c r="Z12" s="122" t="str">
        <f>InputDataA_GeneralAssumptions!AD92</f>
        <v>Not an input</v>
      </c>
      <c r="AA12" s="122" t="str">
        <f>InputDataA_GeneralAssumptions!AE92</f>
        <v>Not an input</v>
      </c>
      <c r="AB12" s="122" t="str">
        <f>InputDataA_GeneralAssumptions!AF92</f>
        <v>Not an input</v>
      </c>
      <c r="AC12" s="122" t="str">
        <f>InputDataA_GeneralAssumptions!AG92</f>
        <v>Not an input</v>
      </c>
      <c r="AD12" s="122" t="str">
        <f>InputDataA_GeneralAssumptions!AH92</f>
        <v>Not an input</v>
      </c>
      <c r="AE12" s="122" t="str">
        <f>InputDataA_GeneralAssumptions!AI92</f>
        <v>Not an input</v>
      </c>
      <c r="AF12" s="122" t="str">
        <f>InputDataA_GeneralAssumptions!AJ92</f>
        <v>Not an input</v>
      </c>
      <c r="AG12" s="122" t="str">
        <f>InputDataA_GeneralAssumptions!AK92</f>
        <v>Not an input</v>
      </c>
      <c r="AH12" s="122" t="str">
        <f>InputDataA_GeneralAssumptions!AL92</f>
        <v>Not an input</v>
      </c>
      <c r="AI12" s="122" t="str">
        <f>InputDataA_GeneralAssumptions!AM92</f>
        <v>Not an input</v>
      </c>
      <c r="AJ12" s="122" t="str">
        <f>InputDataA_GeneralAssumptions!AN92</f>
        <v>Not an input</v>
      </c>
      <c r="AK12" s="122" t="str">
        <f>InputDataA_GeneralAssumptions!AO92</f>
        <v>Not an input</v>
      </c>
      <c r="AL12" s="122" t="str">
        <f>InputDataA_GeneralAssumptions!AP92</f>
        <v>Not an input</v>
      </c>
      <c r="AM12" s="122" t="str">
        <f>InputDataA_GeneralAssumptions!AQ92</f>
        <v>Not an input</v>
      </c>
      <c r="AN12" s="122" t="str">
        <f>InputDataA_GeneralAssumptions!AR92</f>
        <v>Not an input</v>
      </c>
      <c r="AO12" s="122" t="str">
        <f>InputDataA_GeneralAssumptions!AS92</f>
        <v>Not an input</v>
      </c>
      <c r="AP12" s="122" t="str">
        <f>InputDataA_GeneralAssumptions!AT92</f>
        <v>Not an input</v>
      </c>
      <c r="AQ12" s="122" t="str">
        <f>InputDataA_GeneralAssumptions!AU92</f>
        <v>Not an input</v>
      </c>
      <c r="AR12" s="122" t="str">
        <f>InputDataA_GeneralAssumptions!AV92</f>
        <v>Not an input</v>
      </c>
      <c r="AS12" s="122" t="str">
        <f>InputDataA_GeneralAssumptions!AW92</f>
        <v>Not an input</v>
      </c>
      <c r="AT12" s="122" t="str">
        <f>InputDataA_GeneralAssumptions!AX92</f>
        <v>Not an input</v>
      </c>
      <c r="AU12" s="122" t="str">
        <f>InputDataA_GeneralAssumptions!AY92</f>
        <v>Not an input</v>
      </c>
      <c r="AV12" s="122" t="str">
        <f>InputDataA_GeneralAssumptions!AZ92</f>
        <v>Not an input</v>
      </c>
      <c r="AW12" s="122" t="str">
        <f>InputDataA_GeneralAssumptions!BA92</f>
        <v>Not an input</v>
      </c>
      <c r="AX12" s="122" t="str">
        <f>InputDataA_GeneralAssumptions!BB92</f>
        <v>Not an input</v>
      </c>
      <c r="AY12" s="122" t="str">
        <f>InputDataA_GeneralAssumptions!BC92</f>
        <v>Not an input</v>
      </c>
      <c r="AZ12" s="122" t="str">
        <f>InputDataA_GeneralAssumptions!BD92</f>
        <v>Not an input</v>
      </c>
      <c r="BA12" s="122" t="str">
        <f>InputDataA_GeneralAssumptions!BE92</f>
        <v>Not an input</v>
      </c>
      <c r="BB12" s="122" t="str">
        <f>InputDataA_GeneralAssumptions!BF92</f>
        <v>Not an input</v>
      </c>
      <c r="BC12" s="122" t="str">
        <f>InputDataA_GeneralAssumptions!BG92</f>
        <v>Not an input</v>
      </c>
      <c r="BD12" s="122" t="str">
        <f>InputDataA_GeneralAssumptions!BH92</f>
        <v>Not an input</v>
      </c>
      <c r="BE12" s="122" t="str">
        <f>InputDataA_GeneralAssumptions!BI92</f>
        <v>Not an input</v>
      </c>
      <c r="BF12" s="122" t="str">
        <f>InputDataA_GeneralAssumptions!BJ92</f>
        <v>Not an input</v>
      </c>
      <c r="BG12" s="122" t="str">
        <f>InputDataA_GeneralAssumptions!BK92</f>
        <v>Not an input</v>
      </c>
      <c r="BH12" s="122" t="str">
        <f>InputDataA_GeneralAssumptions!BL92</f>
        <v>Not an input</v>
      </c>
      <c r="BI12" s="122" t="str">
        <f>InputDataA_GeneralAssumptions!BM92</f>
        <v>Not an input</v>
      </c>
      <c r="BJ12" s="122" t="str">
        <f>InputDataA_GeneralAssumptions!BN92</f>
        <v>Not an input</v>
      </c>
      <c r="BK12" s="122" t="str">
        <f>InputDataA_GeneralAssumptions!BO92</f>
        <v>Not an input</v>
      </c>
      <c r="BL12" s="122" t="str">
        <f>InputDataA_GeneralAssumptions!BP92</f>
        <v>Not an input</v>
      </c>
      <c r="BM12" s="122" t="str">
        <f>InputDataA_GeneralAssumptions!BQ92</f>
        <v>Not an input</v>
      </c>
      <c r="BN12" s="122" t="str">
        <f>InputDataA_GeneralAssumptions!BR92</f>
        <v>Not an input</v>
      </c>
      <c r="BO12" s="122" t="str">
        <f>InputDataA_GeneralAssumptions!BS92</f>
        <v>Not an input</v>
      </c>
      <c r="BP12" s="122" t="str">
        <f>InputDataA_GeneralAssumptions!BT92</f>
        <v>Not an input</v>
      </c>
      <c r="BQ12" s="122" t="str">
        <f>InputDataA_GeneralAssumptions!BU92</f>
        <v>Not an input</v>
      </c>
      <c r="BR12" s="122" t="str">
        <f>InputDataA_GeneralAssumptions!BV92</f>
        <v>Not an input</v>
      </c>
      <c r="BS12" s="122" t="str">
        <f>InputDataA_GeneralAssumptions!BW92</f>
        <v>Not an input</v>
      </c>
    </row>
    <row r="13" spans="1:71">
      <c r="A13" s="60"/>
      <c r="B13" s="235" t="s">
        <v>640</v>
      </c>
      <c r="C13" s="24" t="s">
        <v>562</v>
      </c>
      <c r="D13" s="364" t="s">
        <v>441</v>
      </c>
      <c r="E13" s="122">
        <f>InputDataA_GeneralAssumptions!I101</f>
        <v>1.4958209358155727E-2</v>
      </c>
      <c r="F13" s="122">
        <f>InputDataA_GeneralAssumptions!J101</f>
        <v>1.4958209358155727E-2</v>
      </c>
      <c r="G13" s="122">
        <f>InputDataA_GeneralAssumptions!K101</f>
        <v>1.4958209358155727E-2</v>
      </c>
      <c r="H13" s="122">
        <f>InputDataA_GeneralAssumptions!L101</f>
        <v>1.4958209358155727E-2</v>
      </c>
      <c r="I13" s="122">
        <f>InputDataA_GeneralAssumptions!M101</f>
        <v>1.4958209358155727E-2</v>
      </c>
      <c r="J13" s="122">
        <f>InputDataA_GeneralAssumptions!N101</f>
        <v>1.4958209358155727E-2</v>
      </c>
      <c r="K13" s="122">
        <f>InputDataA_GeneralAssumptions!O101</f>
        <v>1.4958209358155727E-2</v>
      </c>
      <c r="L13" s="122">
        <f>InputDataA_GeneralAssumptions!P101</f>
        <v>1.4958209358155727E-2</v>
      </c>
      <c r="M13" s="122">
        <f>InputDataA_GeneralAssumptions!Q101</f>
        <v>1.4958209358155727E-2</v>
      </c>
      <c r="N13" s="122">
        <f>InputDataA_GeneralAssumptions!R101</f>
        <v>1.4958209358155727E-2</v>
      </c>
      <c r="O13" s="122">
        <f>InputDataA_GeneralAssumptions!S101</f>
        <v>1.4958209358155727E-2</v>
      </c>
      <c r="P13" s="122">
        <f>InputDataA_GeneralAssumptions!T101</f>
        <v>1.4958209358155727E-2</v>
      </c>
      <c r="Q13" s="122">
        <f>InputDataA_GeneralAssumptions!U101</f>
        <v>1.4958209358155727E-2</v>
      </c>
      <c r="R13" s="122">
        <f>InputDataA_GeneralAssumptions!V101</f>
        <v>1.4958209358155727E-2</v>
      </c>
      <c r="S13" s="122">
        <f>InputDataA_GeneralAssumptions!W101</f>
        <v>1.4958209358155727E-2</v>
      </c>
      <c r="T13" s="122">
        <f>InputDataA_GeneralAssumptions!X101</f>
        <v>1.4958209358155727E-2</v>
      </c>
      <c r="U13" s="122">
        <f>InputDataA_GeneralAssumptions!Y101</f>
        <v>1.4958209358155727E-2</v>
      </c>
      <c r="V13" s="122">
        <f>InputDataA_GeneralAssumptions!Z101</f>
        <v>1.4958209358155727E-2</v>
      </c>
      <c r="W13" s="122">
        <f>InputDataA_GeneralAssumptions!AA101</f>
        <v>1.4958209358155727E-2</v>
      </c>
      <c r="X13" s="122">
        <f>InputDataA_GeneralAssumptions!AB101</f>
        <v>1.4958209358155727E-2</v>
      </c>
      <c r="Y13" s="122">
        <f>InputDataA_GeneralAssumptions!AC101</f>
        <v>1.4958209358155727E-2</v>
      </c>
      <c r="Z13" s="122">
        <f>InputDataA_GeneralAssumptions!AD101</f>
        <v>1.4958209358155727E-2</v>
      </c>
      <c r="AA13" s="122">
        <f>InputDataA_GeneralAssumptions!AE101</f>
        <v>1.4958209358155727E-2</v>
      </c>
      <c r="AB13" s="122">
        <f>InputDataA_GeneralAssumptions!AF101</f>
        <v>1.4958209358155727E-2</v>
      </c>
      <c r="AC13" s="122">
        <f>InputDataA_GeneralAssumptions!AG101</f>
        <v>1.4958209358155727E-2</v>
      </c>
      <c r="AD13" s="122">
        <f>InputDataA_GeneralAssumptions!AH101</f>
        <v>1.4958209358155727E-2</v>
      </c>
      <c r="AE13" s="122">
        <f>InputDataA_GeneralAssumptions!AI101</f>
        <v>1.4958209358155727E-2</v>
      </c>
      <c r="AF13" s="122">
        <f>InputDataA_GeneralAssumptions!AJ101</f>
        <v>1.4958209358155727E-2</v>
      </c>
      <c r="AG13" s="122">
        <f>InputDataA_GeneralAssumptions!AK101</f>
        <v>1.4958209358155727E-2</v>
      </c>
      <c r="AH13" s="122">
        <f>InputDataA_GeneralAssumptions!AL101</f>
        <v>1.4958209358155727E-2</v>
      </c>
      <c r="AI13" s="122">
        <f>InputDataA_GeneralAssumptions!AM101</f>
        <v>1.4958209358155727E-2</v>
      </c>
      <c r="AJ13" s="122">
        <f>InputDataA_GeneralAssumptions!AN101</f>
        <v>1.4958209358155727E-2</v>
      </c>
      <c r="AK13" s="122">
        <f>InputDataA_GeneralAssumptions!AO101</f>
        <v>1.4958209358155727E-2</v>
      </c>
      <c r="AL13" s="122">
        <f>InputDataA_GeneralAssumptions!AP101</f>
        <v>1.4958209358155727E-2</v>
      </c>
      <c r="AM13" s="122">
        <f>InputDataA_GeneralAssumptions!AQ101</f>
        <v>1.4958209358155727E-2</v>
      </c>
      <c r="AN13" s="122">
        <f>InputDataA_GeneralAssumptions!AR101</f>
        <v>1.4958209358155727E-2</v>
      </c>
      <c r="AO13" s="122">
        <f>InputDataA_GeneralAssumptions!AS101</f>
        <v>1.4958209358155727E-2</v>
      </c>
      <c r="AP13" s="122">
        <f>InputDataA_GeneralAssumptions!AT101</f>
        <v>1.4958209358155727E-2</v>
      </c>
      <c r="AQ13" s="122">
        <f>InputDataA_GeneralAssumptions!AU101</f>
        <v>1.4958209358155727E-2</v>
      </c>
      <c r="AR13" s="122">
        <f>InputDataA_GeneralAssumptions!AV101</f>
        <v>1.4958209358155727E-2</v>
      </c>
      <c r="AS13" s="122">
        <f>InputDataA_GeneralAssumptions!AW101</f>
        <v>1.4958209358155727E-2</v>
      </c>
      <c r="AT13" s="122">
        <f>InputDataA_GeneralAssumptions!AX101</f>
        <v>1.4958209358155727E-2</v>
      </c>
      <c r="AU13" s="122">
        <f>InputDataA_GeneralAssumptions!AY101</f>
        <v>1.4958209358155727E-2</v>
      </c>
      <c r="AV13" s="122">
        <f>InputDataA_GeneralAssumptions!AZ101</f>
        <v>1.4958209358155727E-2</v>
      </c>
      <c r="AW13" s="122">
        <f>InputDataA_GeneralAssumptions!BA101</f>
        <v>1.4958209358155727E-2</v>
      </c>
      <c r="AX13" s="122">
        <f>InputDataA_GeneralAssumptions!BB101</f>
        <v>1.4958209358155727E-2</v>
      </c>
      <c r="AY13" s="122">
        <f>InputDataA_GeneralAssumptions!BC101</f>
        <v>1.4958209358155727E-2</v>
      </c>
      <c r="AZ13" s="122">
        <f>InputDataA_GeneralAssumptions!BD101</f>
        <v>1.4958209358155727E-2</v>
      </c>
      <c r="BA13" s="122">
        <f>InputDataA_GeneralAssumptions!BE101</f>
        <v>1.4958209358155727E-2</v>
      </c>
      <c r="BB13" s="122">
        <f>InputDataA_GeneralAssumptions!BF101</f>
        <v>1.4958209358155727E-2</v>
      </c>
      <c r="BC13" s="122">
        <f>InputDataA_GeneralAssumptions!BG101</f>
        <v>1.4958209358155727E-2</v>
      </c>
      <c r="BD13" s="122">
        <f>InputDataA_GeneralAssumptions!BH101</f>
        <v>1.4958209358155727E-2</v>
      </c>
      <c r="BE13" s="122">
        <f>InputDataA_GeneralAssumptions!BI101</f>
        <v>1.4958209358155727E-2</v>
      </c>
      <c r="BF13" s="122">
        <f>InputDataA_GeneralAssumptions!BJ101</f>
        <v>1.4958209358155727E-2</v>
      </c>
      <c r="BG13" s="122">
        <f>InputDataA_GeneralAssumptions!BK101</f>
        <v>1.4958209358155727E-2</v>
      </c>
      <c r="BH13" s="122">
        <f>InputDataA_GeneralAssumptions!BL101</f>
        <v>1.4958209358155727E-2</v>
      </c>
      <c r="BI13" s="122">
        <f>InputDataA_GeneralAssumptions!BM101</f>
        <v>1.4958209358155727E-2</v>
      </c>
      <c r="BJ13" s="122">
        <f>InputDataA_GeneralAssumptions!BN101</f>
        <v>1.4958209358155727E-2</v>
      </c>
      <c r="BK13" s="122">
        <f>InputDataA_GeneralAssumptions!BO101</f>
        <v>1.4958209358155727E-2</v>
      </c>
      <c r="BL13" s="122">
        <f>InputDataA_GeneralAssumptions!BP101</f>
        <v>1.4958209358155727E-2</v>
      </c>
      <c r="BM13" s="122">
        <f>InputDataA_GeneralAssumptions!BQ101</f>
        <v>1.4958209358155727E-2</v>
      </c>
      <c r="BN13" s="122">
        <f>InputDataA_GeneralAssumptions!BR101</f>
        <v>1.4958209358155727E-2</v>
      </c>
      <c r="BO13" s="122">
        <f>InputDataA_GeneralAssumptions!BS101</f>
        <v>1.4958209358155727E-2</v>
      </c>
      <c r="BP13" s="122">
        <f>InputDataA_GeneralAssumptions!BT101</f>
        <v>1.4958209358155727E-2</v>
      </c>
      <c r="BQ13" s="122">
        <f>InputDataA_GeneralAssumptions!BU101</f>
        <v>1.4958209358155727E-2</v>
      </c>
      <c r="BR13" s="122">
        <f>InputDataA_GeneralAssumptions!BV101</f>
        <v>1.4958209358155727E-2</v>
      </c>
      <c r="BS13" s="122">
        <f>InputDataA_GeneralAssumptions!BW101</f>
        <v>1.4958209358155727E-2</v>
      </c>
    </row>
    <row r="14" spans="1:71">
      <c r="A14" s="60"/>
      <c r="B14" s="235" t="s">
        <v>640</v>
      </c>
      <c r="C14" s="25" t="s">
        <v>473</v>
      </c>
      <c r="D14" s="365" t="s">
        <v>2</v>
      </c>
      <c r="E14" s="377">
        <f>InputDataA_GeneralAssumptions!I$82</f>
        <v>-8.9730862528085709E-3</v>
      </c>
      <c r="F14" s="377">
        <f>InputDataA_GeneralAssumptions!J$82</f>
        <v>-8.9730862528085709E-3</v>
      </c>
      <c r="G14" s="377">
        <f>InputDataA_GeneralAssumptions!K$82</f>
        <v>-8.9730862528085709E-3</v>
      </c>
      <c r="H14" s="377">
        <f>InputDataA_GeneralAssumptions!L$82</f>
        <v>-8.9730862528085709E-3</v>
      </c>
      <c r="I14" s="377">
        <f>InputDataA_GeneralAssumptions!M$82</f>
        <v>-8.9730862528085709E-3</v>
      </c>
      <c r="J14" s="377">
        <f>InputDataA_GeneralAssumptions!N$82</f>
        <v>-8.9730862528085709E-3</v>
      </c>
      <c r="K14" s="377">
        <f>InputDataA_GeneralAssumptions!O$82</f>
        <v>-8.9730862528085709E-3</v>
      </c>
      <c r="L14" s="377">
        <f>InputDataA_GeneralAssumptions!P$82</f>
        <v>-8.9730862528085709E-3</v>
      </c>
      <c r="M14" s="377">
        <f>InputDataA_GeneralAssumptions!Q$82</f>
        <v>-8.9730862528085709E-3</v>
      </c>
      <c r="N14" s="377">
        <f>InputDataA_GeneralAssumptions!R$82</f>
        <v>-8.9730862528085709E-3</v>
      </c>
      <c r="O14" s="377">
        <f>InputDataA_GeneralAssumptions!S$82</f>
        <v>-8.9730862528085709E-3</v>
      </c>
      <c r="P14" s="377">
        <f>InputDataA_GeneralAssumptions!T$82</f>
        <v>-8.9730862528085709E-3</v>
      </c>
      <c r="Q14" s="377">
        <f>InputDataA_GeneralAssumptions!U$82</f>
        <v>-8.9730862528085709E-3</v>
      </c>
      <c r="R14" s="377">
        <f>InputDataA_GeneralAssumptions!V$82</f>
        <v>-8.9730862528085709E-3</v>
      </c>
      <c r="S14" s="377">
        <f>InputDataA_GeneralAssumptions!W$82</f>
        <v>-8.9730862528085709E-3</v>
      </c>
      <c r="T14" s="377">
        <f>InputDataA_GeneralAssumptions!X$82</f>
        <v>-8.9730862528085709E-3</v>
      </c>
      <c r="U14" s="377">
        <f>InputDataA_GeneralAssumptions!Y$82</f>
        <v>-8.9730862528085709E-3</v>
      </c>
      <c r="V14" s="377">
        <f>InputDataA_GeneralAssumptions!Z$82</f>
        <v>-8.9730862528085709E-3</v>
      </c>
      <c r="W14" s="377">
        <f>InputDataA_GeneralAssumptions!AA$82</f>
        <v>-8.9730862528085709E-3</v>
      </c>
      <c r="X14" s="377">
        <f>InputDataA_GeneralAssumptions!AB$82</f>
        <v>-8.9730862528085709E-3</v>
      </c>
      <c r="Y14" s="377">
        <f>InputDataA_GeneralAssumptions!AC$82</f>
        <v>-8.9730862528085709E-3</v>
      </c>
      <c r="Z14" s="377">
        <f>InputDataA_GeneralAssumptions!AD$82</f>
        <v>-8.9730862528085709E-3</v>
      </c>
      <c r="AA14" s="377">
        <f>InputDataA_GeneralAssumptions!AE$82</f>
        <v>-8.9730862528085709E-3</v>
      </c>
      <c r="AB14" s="377">
        <f>InputDataA_GeneralAssumptions!AF$82</f>
        <v>-8.9730862528085709E-3</v>
      </c>
      <c r="AC14" s="377">
        <f>InputDataA_GeneralAssumptions!AG$82</f>
        <v>-8.9730862528085709E-3</v>
      </c>
      <c r="AD14" s="377">
        <f>InputDataA_GeneralAssumptions!AH$82</f>
        <v>-8.9730862528085709E-3</v>
      </c>
      <c r="AE14" s="377">
        <f>InputDataA_GeneralAssumptions!AI$82</f>
        <v>-8.9730862528085709E-3</v>
      </c>
      <c r="AF14" s="377">
        <f>InputDataA_GeneralAssumptions!AJ$82</f>
        <v>-8.9730862528085709E-3</v>
      </c>
      <c r="AG14" s="377">
        <f>InputDataA_GeneralAssumptions!AK$82</f>
        <v>-8.9730862528085709E-3</v>
      </c>
      <c r="AH14" s="377">
        <f>InputDataA_GeneralAssumptions!AL$82</f>
        <v>-8.9730862528085709E-3</v>
      </c>
      <c r="AI14" s="377">
        <f>InputDataA_GeneralAssumptions!AM$82</f>
        <v>-8.9730862528085709E-3</v>
      </c>
      <c r="AJ14" s="377">
        <f>InputDataA_GeneralAssumptions!AN$82</f>
        <v>-8.9730862528085709E-3</v>
      </c>
      <c r="AK14" s="377">
        <f>InputDataA_GeneralAssumptions!AO$82</f>
        <v>-8.9730862528085709E-3</v>
      </c>
      <c r="AL14" s="377">
        <f>InputDataA_GeneralAssumptions!AP$82</f>
        <v>-8.9730862528085709E-3</v>
      </c>
      <c r="AM14" s="377">
        <f>InputDataA_GeneralAssumptions!AQ$82</f>
        <v>-8.9730862528085709E-3</v>
      </c>
      <c r="AN14" s="377">
        <f>InputDataA_GeneralAssumptions!AR$82</f>
        <v>-8.9730862528085709E-3</v>
      </c>
      <c r="AO14" s="377">
        <f>InputDataA_GeneralAssumptions!AS$82</f>
        <v>-8.9730862528085709E-3</v>
      </c>
      <c r="AP14" s="377">
        <f>InputDataA_GeneralAssumptions!AT$82</f>
        <v>-8.9730862528085709E-3</v>
      </c>
      <c r="AQ14" s="377">
        <f>InputDataA_GeneralAssumptions!AU$82</f>
        <v>-8.9730862528085709E-3</v>
      </c>
      <c r="AR14" s="377">
        <f>InputDataA_GeneralAssumptions!AV$82</f>
        <v>-8.9730862528085709E-3</v>
      </c>
      <c r="AS14" s="377">
        <f>InputDataA_GeneralAssumptions!AW$82</f>
        <v>-8.9730862528085709E-3</v>
      </c>
      <c r="AT14" s="377">
        <f>InputDataA_GeneralAssumptions!AX$82</f>
        <v>-8.9730862528085709E-3</v>
      </c>
      <c r="AU14" s="377">
        <f>InputDataA_GeneralAssumptions!AY$82</f>
        <v>-8.9730862528085709E-3</v>
      </c>
      <c r="AV14" s="377">
        <f>InputDataA_GeneralAssumptions!AZ$82</f>
        <v>-8.9730862528085709E-3</v>
      </c>
      <c r="AW14" s="377">
        <f>InputDataA_GeneralAssumptions!BA$82</f>
        <v>-8.9730862528085709E-3</v>
      </c>
      <c r="AX14" s="377">
        <f>InputDataA_GeneralAssumptions!BB$82</f>
        <v>-8.9730862528085709E-3</v>
      </c>
      <c r="AY14" s="377">
        <f>InputDataA_GeneralAssumptions!BC$82</f>
        <v>-8.9730862528085709E-3</v>
      </c>
      <c r="AZ14" s="377">
        <f>InputDataA_GeneralAssumptions!BD$82</f>
        <v>-8.9730862528085709E-3</v>
      </c>
      <c r="BA14" s="377">
        <f>InputDataA_GeneralAssumptions!BE$82</f>
        <v>-8.9730862528085709E-3</v>
      </c>
      <c r="BB14" s="377">
        <f>InputDataA_GeneralAssumptions!BF$82</f>
        <v>-8.9730862528085709E-3</v>
      </c>
      <c r="BC14" s="377">
        <f>InputDataA_GeneralAssumptions!BG$82</f>
        <v>-8.9730862528085709E-3</v>
      </c>
      <c r="BD14" s="377">
        <f>InputDataA_GeneralAssumptions!BH$82</f>
        <v>-8.9730862528085709E-3</v>
      </c>
      <c r="BE14" s="377">
        <f>InputDataA_GeneralAssumptions!BI$82</f>
        <v>-8.9730862528085709E-3</v>
      </c>
      <c r="BF14" s="377">
        <f>InputDataA_GeneralAssumptions!BJ$82</f>
        <v>-8.9730862528085709E-3</v>
      </c>
      <c r="BG14" s="377">
        <f>InputDataA_GeneralAssumptions!BK$82</f>
        <v>-8.9730862528085709E-3</v>
      </c>
      <c r="BH14" s="377">
        <f>InputDataA_GeneralAssumptions!BL$82</f>
        <v>-8.9730862528085709E-3</v>
      </c>
      <c r="BI14" s="377">
        <f>InputDataA_GeneralAssumptions!BM$82</f>
        <v>-8.9730862528085709E-3</v>
      </c>
      <c r="BJ14" s="377">
        <f>InputDataA_GeneralAssumptions!BN$82</f>
        <v>-8.9730862528085709E-3</v>
      </c>
      <c r="BK14" s="377">
        <f>InputDataA_GeneralAssumptions!BO$82</f>
        <v>-8.9730862528085709E-3</v>
      </c>
      <c r="BL14" s="377">
        <f>InputDataA_GeneralAssumptions!BP$82</f>
        <v>-8.9730862528085709E-3</v>
      </c>
      <c r="BM14" s="377">
        <f>InputDataA_GeneralAssumptions!BQ$82</f>
        <v>-8.9730862528085709E-3</v>
      </c>
      <c r="BN14" s="377">
        <f>InputDataA_GeneralAssumptions!BR$82</f>
        <v>-8.9730862528085709E-3</v>
      </c>
      <c r="BO14" s="377">
        <f>InputDataA_GeneralAssumptions!BS$82</f>
        <v>-8.9730862528085709E-3</v>
      </c>
      <c r="BP14" s="377">
        <f>InputDataA_GeneralAssumptions!BT$82</f>
        <v>-8.9730862528085709E-3</v>
      </c>
      <c r="BQ14" s="377">
        <f>InputDataA_GeneralAssumptions!BU$82</f>
        <v>-8.9730862528085709E-3</v>
      </c>
      <c r="BR14" s="377">
        <f>InputDataA_GeneralAssumptions!BV$82</f>
        <v>-8.9730862528085709E-3</v>
      </c>
      <c r="BS14" s="377">
        <f>InputDataA_GeneralAssumptions!BW$82</f>
        <v>-8.9730862528085709E-3</v>
      </c>
    </row>
    <row r="15" spans="1:71" s="279" customFormat="1">
      <c r="A15" s="46"/>
      <c r="B15" s="1" t="str">
        <f>LEFT(InputDataA_GeneralAssumptions!D139,1)</f>
        <v/>
      </c>
      <c r="C15" s="24" t="s">
        <v>753</v>
      </c>
      <c r="D15" s="312"/>
      <c r="E15" s="122">
        <f>InputDataA_GeneralAssumptions!I145</f>
        <v>0.7212674617767334</v>
      </c>
      <c r="F15" s="122">
        <f>InputDataA_GeneralAssumptions!J145</f>
        <v>0.7212674617767334</v>
      </c>
      <c r="G15" s="122">
        <f>InputDataA_GeneralAssumptions!K145</f>
        <v>0.7212674617767334</v>
      </c>
      <c r="H15" s="122">
        <f>InputDataA_GeneralAssumptions!L145</f>
        <v>0.7212674617767334</v>
      </c>
      <c r="I15" s="122">
        <f>InputDataA_GeneralAssumptions!M145</f>
        <v>0.7212674617767334</v>
      </c>
      <c r="J15" s="122">
        <f>InputDataA_GeneralAssumptions!N145</f>
        <v>0.7212674617767334</v>
      </c>
      <c r="K15" s="122">
        <f>InputDataA_GeneralAssumptions!O145</f>
        <v>0.7212674617767334</v>
      </c>
      <c r="L15" s="122">
        <f>InputDataA_GeneralAssumptions!P145</f>
        <v>0.7212674617767334</v>
      </c>
      <c r="M15" s="122">
        <f>InputDataA_GeneralAssumptions!Q145</f>
        <v>0.7212674617767334</v>
      </c>
      <c r="N15" s="122">
        <f>InputDataA_GeneralAssumptions!R145</f>
        <v>0.7212674617767334</v>
      </c>
      <c r="O15" s="122">
        <f>InputDataA_GeneralAssumptions!S145</f>
        <v>0.7212674617767334</v>
      </c>
      <c r="P15" s="122">
        <f>InputDataA_GeneralAssumptions!T145</f>
        <v>0.7212674617767334</v>
      </c>
      <c r="Q15" s="122">
        <f>InputDataA_GeneralAssumptions!U145</f>
        <v>0.7212674617767334</v>
      </c>
      <c r="R15" s="122">
        <f>InputDataA_GeneralAssumptions!V145</f>
        <v>0.7212674617767334</v>
      </c>
      <c r="S15" s="122">
        <f>InputDataA_GeneralAssumptions!W145</f>
        <v>0.7212674617767334</v>
      </c>
      <c r="T15" s="122">
        <f>InputDataA_GeneralAssumptions!X145</f>
        <v>0.7212674617767334</v>
      </c>
      <c r="U15" s="122">
        <f>InputDataA_GeneralAssumptions!Y145</f>
        <v>0.7212674617767334</v>
      </c>
      <c r="V15" s="122">
        <f>InputDataA_GeneralAssumptions!Z145</f>
        <v>0.7212674617767334</v>
      </c>
      <c r="W15" s="122">
        <f>InputDataA_GeneralAssumptions!AA145</f>
        <v>0.7212674617767334</v>
      </c>
      <c r="X15" s="122">
        <f>InputDataA_GeneralAssumptions!AB145</f>
        <v>0.7212674617767334</v>
      </c>
      <c r="Y15" s="122">
        <f>InputDataA_GeneralAssumptions!AC145</f>
        <v>0.7212674617767334</v>
      </c>
      <c r="Z15" s="122">
        <f>InputDataA_GeneralAssumptions!AD145</f>
        <v>0.7212674617767334</v>
      </c>
      <c r="AA15" s="122">
        <f>InputDataA_GeneralAssumptions!AE145</f>
        <v>0.7212674617767334</v>
      </c>
      <c r="AB15" s="122">
        <f>InputDataA_GeneralAssumptions!AF145</f>
        <v>0.7212674617767334</v>
      </c>
      <c r="AC15" s="122">
        <f>InputDataA_GeneralAssumptions!AG145</f>
        <v>0.7212674617767334</v>
      </c>
      <c r="AD15" s="122">
        <f>InputDataA_GeneralAssumptions!AH145</f>
        <v>0.7212674617767334</v>
      </c>
      <c r="AE15" s="122">
        <f>InputDataA_GeneralAssumptions!AI145</f>
        <v>0.7212674617767334</v>
      </c>
      <c r="AF15" s="122">
        <f>InputDataA_GeneralAssumptions!AJ145</f>
        <v>0.7212674617767334</v>
      </c>
      <c r="AG15" s="122">
        <f>InputDataA_GeneralAssumptions!AK145</f>
        <v>0.7212674617767334</v>
      </c>
      <c r="AH15" s="122">
        <f>InputDataA_GeneralAssumptions!AL145</f>
        <v>0.7212674617767334</v>
      </c>
      <c r="AI15" s="122">
        <f>InputDataA_GeneralAssumptions!AM145</f>
        <v>0.7212674617767334</v>
      </c>
      <c r="AJ15" s="122">
        <f>InputDataA_GeneralAssumptions!AN145</f>
        <v>0.7212674617767334</v>
      </c>
      <c r="AK15" s="122">
        <f>InputDataA_GeneralAssumptions!AO145</f>
        <v>0.7212674617767334</v>
      </c>
      <c r="AL15" s="122">
        <f>InputDataA_GeneralAssumptions!AP145</f>
        <v>0.7212674617767334</v>
      </c>
      <c r="AM15" s="122">
        <f>InputDataA_GeneralAssumptions!AQ145</f>
        <v>0.7212674617767334</v>
      </c>
      <c r="AN15" s="122">
        <f>InputDataA_GeneralAssumptions!AR145</f>
        <v>0.7212674617767334</v>
      </c>
      <c r="AO15" s="122">
        <f>InputDataA_GeneralAssumptions!AS145</f>
        <v>0.7212674617767334</v>
      </c>
      <c r="AP15" s="122">
        <f>InputDataA_GeneralAssumptions!AT145</f>
        <v>0.7212674617767334</v>
      </c>
      <c r="AQ15" s="122">
        <f>InputDataA_GeneralAssumptions!AU145</f>
        <v>0.7212674617767334</v>
      </c>
      <c r="AR15" s="122">
        <f>InputDataA_GeneralAssumptions!AV145</f>
        <v>0.7212674617767334</v>
      </c>
      <c r="AS15" s="122">
        <f>InputDataA_GeneralAssumptions!AW145</f>
        <v>0.7212674617767334</v>
      </c>
      <c r="AT15" s="122">
        <f>InputDataA_GeneralAssumptions!AX145</f>
        <v>0.7212674617767334</v>
      </c>
      <c r="AU15" s="122">
        <f>InputDataA_GeneralAssumptions!AY145</f>
        <v>0.7212674617767334</v>
      </c>
      <c r="AV15" s="122">
        <f>InputDataA_GeneralAssumptions!AZ145</f>
        <v>0.7212674617767334</v>
      </c>
      <c r="AW15" s="122">
        <f>InputDataA_GeneralAssumptions!BA145</f>
        <v>0.7212674617767334</v>
      </c>
      <c r="AX15" s="122">
        <f>InputDataA_GeneralAssumptions!BB145</f>
        <v>0.7212674617767334</v>
      </c>
      <c r="AY15" s="122">
        <f>InputDataA_GeneralAssumptions!BC145</f>
        <v>0.7212674617767334</v>
      </c>
      <c r="AZ15" s="122">
        <f>InputDataA_GeneralAssumptions!BD145</f>
        <v>0.7212674617767334</v>
      </c>
      <c r="BA15" s="122">
        <f>InputDataA_GeneralAssumptions!BE145</f>
        <v>0.7212674617767334</v>
      </c>
      <c r="BB15" s="122">
        <f>InputDataA_GeneralAssumptions!BF145</f>
        <v>0.7212674617767334</v>
      </c>
      <c r="BC15" s="122">
        <f>InputDataA_GeneralAssumptions!BG145</f>
        <v>0.7212674617767334</v>
      </c>
      <c r="BD15" s="122">
        <f>InputDataA_GeneralAssumptions!BH145</f>
        <v>0.7212674617767334</v>
      </c>
      <c r="BE15" s="122">
        <f>InputDataA_GeneralAssumptions!BI145</f>
        <v>0.7212674617767334</v>
      </c>
      <c r="BF15" s="122">
        <f>InputDataA_GeneralAssumptions!BJ145</f>
        <v>0.7212674617767334</v>
      </c>
      <c r="BG15" s="122">
        <f>InputDataA_GeneralAssumptions!BK145</f>
        <v>0.7212674617767334</v>
      </c>
      <c r="BH15" s="122">
        <f>InputDataA_GeneralAssumptions!BL145</f>
        <v>0.7212674617767334</v>
      </c>
      <c r="BI15" s="122">
        <f>InputDataA_GeneralAssumptions!BM145</f>
        <v>0.7212674617767334</v>
      </c>
      <c r="BJ15" s="122">
        <f>InputDataA_GeneralAssumptions!BN145</f>
        <v>0.7212674617767334</v>
      </c>
      <c r="BK15" s="122">
        <f>InputDataA_GeneralAssumptions!BO145</f>
        <v>0.7212674617767334</v>
      </c>
      <c r="BL15" s="122">
        <f>InputDataA_GeneralAssumptions!BP145</f>
        <v>0.7212674617767334</v>
      </c>
      <c r="BM15" s="122">
        <f>InputDataA_GeneralAssumptions!BQ145</f>
        <v>0.7212674617767334</v>
      </c>
      <c r="BN15" s="122">
        <f>InputDataA_GeneralAssumptions!BR145</f>
        <v>0.7212674617767334</v>
      </c>
      <c r="BO15" s="122">
        <f>InputDataA_GeneralAssumptions!BS145</f>
        <v>0.7212674617767334</v>
      </c>
      <c r="BP15" s="122">
        <f>InputDataA_GeneralAssumptions!BT145</f>
        <v>0.7212674617767334</v>
      </c>
      <c r="BQ15" s="122">
        <f>InputDataA_GeneralAssumptions!BU145</f>
        <v>0.7212674617767334</v>
      </c>
      <c r="BR15" s="122">
        <f>InputDataA_GeneralAssumptions!BV145</f>
        <v>0.7212674617767334</v>
      </c>
      <c r="BS15" s="122">
        <f>InputDataA_GeneralAssumptions!BW145</f>
        <v>0.7212674617767334</v>
      </c>
    </row>
    <row r="16" spans="1:71" s="279" customFormat="1">
      <c r="A16" s="46"/>
      <c r="B16" s="1" t="str">
        <f>LEFT(InputDataB_ModelSpecAssumptions!D12,1)</f>
        <v>A</v>
      </c>
      <c r="C16" s="24" t="s">
        <v>766</v>
      </c>
      <c r="D16" s="87"/>
      <c r="E16" s="122">
        <f>InputDataB_ModelSpecAssumptions!I14</f>
        <v>3.1757386397539555E-2</v>
      </c>
      <c r="F16" s="122">
        <f>InputDataB_ModelSpecAssumptions!J14</f>
        <v>3.1757386397539555E-2</v>
      </c>
      <c r="G16" s="122">
        <f>InputDataB_ModelSpecAssumptions!K14</f>
        <v>3.1757386397539555E-2</v>
      </c>
      <c r="H16" s="122">
        <f>InputDataB_ModelSpecAssumptions!L14</f>
        <v>3.1757386397539555E-2</v>
      </c>
      <c r="I16" s="122">
        <f>InputDataB_ModelSpecAssumptions!M14</f>
        <v>3.1757386397539555E-2</v>
      </c>
      <c r="J16" s="122">
        <f>InputDataB_ModelSpecAssumptions!N14</f>
        <v>3.1757386397539555E-2</v>
      </c>
      <c r="K16" s="122">
        <f>InputDataB_ModelSpecAssumptions!O14</f>
        <v>3.1757386397539555E-2</v>
      </c>
      <c r="L16" s="122">
        <f>InputDataB_ModelSpecAssumptions!P14</f>
        <v>3.1757386397539555E-2</v>
      </c>
      <c r="M16" s="122">
        <f>InputDataB_ModelSpecAssumptions!Q14</f>
        <v>3.1757386397539555E-2</v>
      </c>
      <c r="N16" s="122">
        <f>InputDataB_ModelSpecAssumptions!R14</f>
        <v>3.1757386397539555E-2</v>
      </c>
      <c r="O16" s="122">
        <f>InputDataB_ModelSpecAssumptions!S14</f>
        <v>3.1757386397539555E-2</v>
      </c>
      <c r="P16" s="122">
        <f>InputDataB_ModelSpecAssumptions!T14</f>
        <v>3.1757386397539555E-2</v>
      </c>
      <c r="Q16" s="122">
        <f>InputDataB_ModelSpecAssumptions!U14</f>
        <v>3.1757386397539555E-2</v>
      </c>
      <c r="R16" s="122">
        <f>InputDataB_ModelSpecAssumptions!V14</f>
        <v>3.1757386397539555E-2</v>
      </c>
      <c r="S16" s="122">
        <f>InputDataB_ModelSpecAssumptions!W14</f>
        <v>3.1757386397539555E-2</v>
      </c>
      <c r="T16" s="122">
        <f>InputDataB_ModelSpecAssumptions!X14</f>
        <v>3.1757386397539555E-2</v>
      </c>
      <c r="U16" s="122">
        <f>InputDataB_ModelSpecAssumptions!Y14</f>
        <v>3.1757386397539555E-2</v>
      </c>
      <c r="V16" s="122">
        <f>InputDataB_ModelSpecAssumptions!Z14</f>
        <v>3.1757386397539555E-2</v>
      </c>
      <c r="W16" s="122">
        <f>InputDataB_ModelSpecAssumptions!AA14</f>
        <v>3.1757386397539555E-2</v>
      </c>
      <c r="X16" s="122">
        <f>InputDataB_ModelSpecAssumptions!AB14</f>
        <v>3.1757386397539555E-2</v>
      </c>
      <c r="Y16" s="122">
        <f>InputDataB_ModelSpecAssumptions!AC14</f>
        <v>3.1757386397539555E-2</v>
      </c>
      <c r="Z16" s="122">
        <f>InputDataB_ModelSpecAssumptions!AD14</f>
        <v>3.1757386397539555E-2</v>
      </c>
      <c r="AA16" s="122">
        <f>InputDataB_ModelSpecAssumptions!AE14</f>
        <v>3.1757386397539555E-2</v>
      </c>
      <c r="AB16" s="122">
        <f>InputDataB_ModelSpecAssumptions!AF14</f>
        <v>3.1757386397539555E-2</v>
      </c>
      <c r="AC16" s="122">
        <f>InputDataB_ModelSpecAssumptions!AG14</f>
        <v>3.1757386397539555E-2</v>
      </c>
      <c r="AD16" s="122">
        <f>InputDataB_ModelSpecAssumptions!AH14</f>
        <v>3.1757386397539555E-2</v>
      </c>
      <c r="AE16" s="122">
        <f>InputDataB_ModelSpecAssumptions!AI14</f>
        <v>3.1757386397539555E-2</v>
      </c>
      <c r="AF16" s="122">
        <f>InputDataB_ModelSpecAssumptions!AJ14</f>
        <v>3.1757386397539555E-2</v>
      </c>
      <c r="AG16" s="122">
        <f>InputDataB_ModelSpecAssumptions!AK14</f>
        <v>3.1757386397539555E-2</v>
      </c>
      <c r="AH16" s="122">
        <f>InputDataB_ModelSpecAssumptions!AL14</f>
        <v>3.1757386397539555E-2</v>
      </c>
      <c r="AI16" s="122">
        <f>InputDataB_ModelSpecAssumptions!AM14</f>
        <v>3.1757386397539555E-2</v>
      </c>
      <c r="AJ16" s="122">
        <f>InputDataB_ModelSpecAssumptions!AN14</f>
        <v>3.1757386397539555E-2</v>
      </c>
      <c r="AK16" s="122">
        <f>InputDataB_ModelSpecAssumptions!AO14</f>
        <v>3.1757386397539555E-2</v>
      </c>
      <c r="AL16" s="122">
        <f>InputDataB_ModelSpecAssumptions!AP14</f>
        <v>3.1757386397539555E-2</v>
      </c>
      <c r="AM16" s="122">
        <f>InputDataB_ModelSpecAssumptions!AQ14</f>
        <v>3.1757386397539555E-2</v>
      </c>
      <c r="AN16" s="122">
        <f>InputDataB_ModelSpecAssumptions!AR14</f>
        <v>3.1757386397539555E-2</v>
      </c>
      <c r="AO16" s="122">
        <f>InputDataB_ModelSpecAssumptions!AS14</f>
        <v>3.1757386397539555E-2</v>
      </c>
      <c r="AP16" s="122">
        <f>InputDataB_ModelSpecAssumptions!AT14</f>
        <v>3.1757386397539555E-2</v>
      </c>
      <c r="AQ16" s="122">
        <f>InputDataB_ModelSpecAssumptions!AU14</f>
        <v>3.1757386397539555E-2</v>
      </c>
      <c r="AR16" s="122">
        <f>InputDataB_ModelSpecAssumptions!AV14</f>
        <v>3.1757386397539555E-2</v>
      </c>
      <c r="AS16" s="122">
        <f>InputDataB_ModelSpecAssumptions!AW14</f>
        <v>3.1757386397539555E-2</v>
      </c>
      <c r="AT16" s="122">
        <f>InputDataB_ModelSpecAssumptions!AX14</f>
        <v>3.1757386397539555E-2</v>
      </c>
      <c r="AU16" s="122">
        <f>InputDataB_ModelSpecAssumptions!AY14</f>
        <v>3.1757386397539555E-2</v>
      </c>
      <c r="AV16" s="122">
        <f>InputDataB_ModelSpecAssumptions!AZ14</f>
        <v>3.1757386397539555E-2</v>
      </c>
      <c r="AW16" s="122">
        <f>InputDataB_ModelSpecAssumptions!BA14</f>
        <v>3.1757386397539555E-2</v>
      </c>
      <c r="AX16" s="122">
        <f>InputDataB_ModelSpecAssumptions!BB14</f>
        <v>3.1757386397539555E-2</v>
      </c>
      <c r="AY16" s="122">
        <f>InputDataB_ModelSpecAssumptions!BC14</f>
        <v>3.1757386397539555E-2</v>
      </c>
      <c r="AZ16" s="122">
        <f>InputDataB_ModelSpecAssumptions!BD14</f>
        <v>3.1757386397539555E-2</v>
      </c>
      <c r="BA16" s="122">
        <f>InputDataB_ModelSpecAssumptions!BE14</f>
        <v>3.1757386397539555E-2</v>
      </c>
      <c r="BB16" s="122">
        <f>InputDataB_ModelSpecAssumptions!BF14</f>
        <v>3.1757386397539555E-2</v>
      </c>
      <c r="BC16" s="122">
        <f>InputDataB_ModelSpecAssumptions!BG14</f>
        <v>3.1757386397539555E-2</v>
      </c>
      <c r="BD16" s="122">
        <f>InputDataB_ModelSpecAssumptions!BH14</f>
        <v>3.1757386397539555E-2</v>
      </c>
      <c r="BE16" s="122">
        <f>InputDataB_ModelSpecAssumptions!BI14</f>
        <v>3.1757386397539555E-2</v>
      </c>
      <c r="BF16" s="122">
        <f>InputDataB_ModelSpecAssumptions!BJ14</f>
        <v>3.1757386397539555E-2</v>
      </c>
      <c r="BG16" s="122">
        <f>InputDataB_ModelSpecAssumptions!BK14</f>
        <v>3.1757386397539555E-2</v>
      </c>
      <c r="BH16" s="122">
        <f>InputDataB_ModelSpecAssumptions!BL14</f>
        <v>3.1757386397539555E-2</v>
      </c>
      <c r="BI16" s="122">
        <f>InputDataB_ModelSpecAssumptions!BM14</f>
        <v>3.1757386397539555E-2</v>
      </c>
      <c r="BJ16" s="122">
        <f>InputDataB_ModelSpecAssumptions!BN14</f>
        <v>3.1757386397539555E-2</v>
      </c>
      <c r="BK16" s="122">
        <f>InputDataB_ModelSpecAssumptions!BO14</f>
        <v>3.1757386397539555E-2</v>
      </c>
      <c r="BL16" s="122">
        <f>InputDataB_ModelSpecAssumptions!BP14</f>
        <v>3.1757386397539555E-2</v>
      </c>
      <c r="BM16" s="122">
        <f>InputDataB_ModelSpecAssumptions!BQ14</f>
        <v>3.1757386397539555E-2</v>
      </c>
      <c r="BN16" s="122">
        <f>InputDataB_ModelSpecAssumptions!BR14</f>
        <v>3.1757386397539555E-2</v>
      </c>
      <c r="BO16" s="122">
        <f>InputDataB_ModelSpecAssumptions!BS14</f>
        <v>3.1757386397539555E-2</v>
      </c>
      <c r="BP16" s="122">
        <f>InputDataB_ModelSpecAssumptions!BT14</f>
        <v>3.1757386397539555E-2</v>
      </c>
      <c r="BQ16" s="122">
        <f>InputDataB_ModelSpecAssumptions!BU14</f>
        <v>3.1757386397539555E-2</v>
      </c>
      <c r="BR16" s="122">
        <f>InputDataB_ModelSpecAssumptions!BV14</f>
        <v>3.1757386397539555E-2</v>
      </c>
      <c r="BS16" s="122">
        <f>InputDataB_ModelSpecAssumptions!BW14</f>
        <v>3.1757386397539555E-2</v>
      </c>
    </row>
    <row r="17" spans="1:71" s="336" customFormat="1">
      <c r="A17" s="341"/>
      <c r="C17" s="340"/>
      <c r="D17" s="342"/>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row>
    <row r="18" spans="1:71" s="336" customFormat="1">
      <c r="A18" s="341"/>
      <c r="C18" s="340"/>
      <c r="D18" s="342"/>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row>
    <row r="19" spans="1:71" s="336" customFormat="1">
      <c r="A19" s="341"/>
      <c r="C19" s="340"/>
      <c r="D19" s="342"/>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row>
    <row r="20" spans="1:71">
      <c r="C20" s="27" t="s">
        <v>503</v>
      </c>
      <c r="D20" s="342" t="s">
        <v>805</v>
      </c>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row>
    <row r="21" spans="1:71">
      <c r="C21" s="53" t="s">
        <v>791</v>
      </c>
      <c r="D21" s="352" t="s">
        <v>802</v>
      </c>
      <c r="E21" s="122">
        <f>InputDataB_ModelSpecAssumptions!E20</f>
        <v>0.10368351452428204</v>
      </c>
      <c r="F21" s="122">
        <f>IF(VLOOKUP(InputDataA_GeneralAssumptions!$D$72,DataSummary!$A$135:$B$137,2,FALSE)=2,F6-F16+F13+F12-E12/((1+F30)*(1+F9)),F6-F14-F16)</f>
        <v>0.10368350893634659</v>
      </c>
      <c r="G21" s="122">
        <f>IF(VLOOKUP(InputDataA_GeneralAssumptions!$D$72,DataSummary!$A$135:$B$137,2,FALSE)=2,G6-G16+G13+G12-F12/((1+G30)*(1+G9)),G6-G14-G16)</f>
        <v>0.10368350893634659</v>
      </c>
      <c r="H21" s="122">
        <f>IF(VLOOKUP(InputDataA_GeneralAssumptions!$D$72,DataSummary!$A$135:$B$137,2,FALSE)=2,H6-H16+H13+H12-G12/((1+H30)*(1+H9)),H6-H14-H16)</f>
        <v>0.10368350893634659</v>
      </c>
      <c r="I21" s="122">
        <f>IF(VLOOKUP(InputDataA_GeneralAssumptions!$D$72,DataSummary!$A$135:$B$137,2,FALSE)=2,I6-I16+I13+I12-H12/((1+I30)*(1+I9)),I6-I14-I16)</f>
        <v>0.10368350893634659</v>
      </c>
      <c r="J21" s="122">
        <f>IF(VLOOKUP(InputDataA_GeneralAssumptions!$D$72,DataSummary!$A$135:$B$137,2,FALSE)=2,J6-J16+J13+J12-I12/((1+J30)*(1+J9)),J6-J14-J16)</f>
        <v>0.10368350893634659</v>
      </c>
      <c r="K21" s="122">
        <f>IF(VLOOKUP(InputDataA_GeneralAssumptions!$D$72,DataSummary!$A$135:$B$137,2,FALSE)=2,K6-K16+K13+K12-J12/((1+K30)*(1+K9)),K6-K14-K16)</f>
        <v>0.10368350893634659</v>
      </c>
      <c r="L21" s="122">
        <f>IF(VLOOKUP(InputDataA_GeneralAssumptions!$D$72,DataSummary!$A$135:$B$137,2,FALSE)=2,L6-L16+L13+L12-K12/((1+L30)*(1+L9)),L6-L14-L16)</f>
        <v>0.10368350893634659</v>
      </c>
      <c r="M21" s="122">
        <f>IF(VLOOKUP(InputDataA_GeneralAssumptions!$D$72,DataSummary!$A$135:$B$137,2,FALSE)=2,M6-M16+M13+M12-L12/((1+M30)*(1+M9)),M6-M14-M16)</f>
        <v>0.10368350893634659</v>
      </c>
      <c r="N21" s="122">
        <f>IF(VLOOKUP(InputDataA_GeneralAssumptions!$D$72,DataSummary!$A$135:$B$137,2,FALSE)=2,N6-N16+N13+N12-M12/((1+N30)*(1+N9)),N6-N14-N16)</f>
        <v>0.10368350893634659</v>
      </c>
      <c r="O21" s="122">
        <f>IF(VLOOKUP(InputDataA_GeneralAssumptions!$D$72,DataSummary!$A$135:$B$137,2,FALSE)=2,O6-O16+O13+O12-N12/((1+O30)*(1+O9)),O6-O14-O16)</f>
        <v>0.10368350893634659</v>
      </c>
      <c r="P21" s="122">
        <f>IF(VLOOKUP(InputDataA_GeneralAssumptions!$D$72,DataSummary!$A$135:$B$137,2,FALSE)=2,P6-P16+P13+P12-O12/((1+P30)*(1+P9)),P6-P14-P16)</f>
        <v>0.10368350893634659</v>
      </c>
      <c r="Q21" s="122">
        <f>IF(VLOOKUP(InputDataA_GeneralAssumptions!$D$72,DataSummary!$A$135:$B$137,2,FALSE)=2,Q6-Q16+Q13+Q12-P12/((1+Q30)*(1+Q9)),Q6-Q14-Q16)</f>
        <v>0.10368350893634659</v>
      </c>
      <c r="R21" s="122">
        <f>IF(VLOOKUP(InputDataA_GeneralAssumptions!$D$72,DataSummary!$A$135:$B$137,2,FALSE)=2,R6-R16+R13+R12-Q12/((1+R30)*(1+R9)),R6-R14-R16)</f>
        <v>0.10368350893634659</v>
      </c>
      <c r="S21" s="122">
        <f>IF(VLOOKUP(InputDataA_GeneralAssumptions!$D$72,DataSummary!$A$135:$B$137,2,FALSE)=2,S6-S16+S13+S12-R12/((1+S30)*(1+S9)),S6-S14-S16)</f>
        <v>0.10368350893634659</v>
      </c>
      <c r="T21" s="122">
        <f>IF(VLOOKUP(InputDataA_GeneralAssumptions!$D$72,DataSummary!$A$135:$B$137,2,FALSE)=2,T6-T16+T13+T12-S12/((1+T30)*(1+T9)),T6-T14-T16)</f>
        <v>0.10368350893634659</v>
      </c>
      <c r="U21" s="122">
        <f>IF(VLOOKUP(InputDataA_GeneralAssumptions!$D$72,DataSummary!$A$135:$B$137,2,FALSE)=2,U6-U16+U13+U12-T12/((1+U30)*(1+U9)),U6-U14-U16)</f>
        <v>0.10368350893634659</v>
      </c>
      <c r="V21" s="122">
        <f>IF(VLOOKUP(InputDataA_GeneralAssumptions!$D$72,DataSummary!$A$135:$B$137,2,FALSE)=2,V6-V16+V13+V12-U12/((1+V30)*(1+V9)),V6-V14-V16)</f>
        <v>0.10368350893634659</v>
      </c>
      <c r="W21" s="122">
        <f>IF(VLOOKUP(InputDataA_GeneralAssumptions!$D$72,DataSummary!$A$135:$B$137,2,FALSE)=2,W6-W16+W13+W12-V12/((1+W30)*(1+W9)),W6-W14-W16)</f>
        <v>0.10368350893634659</v>
      </c>
      <c r="X21" s="122">
        <f>IF(VLOOKUP(InputDataA_GeneralAssumptions!$D$72,DataSummary!$A$135:$B$137,2,FALSE)=2,X6-X16+X13+X12-W12/((1+X30)*(1+X9)),X6-X14-X16)</f>
        <v>0.10368350893634659</v>
      </c>
      <c r="Y21" s="122">
        <f>IF(VLOOKUP(InputDataA_GeneralAssumptions!$D$72,DataSummary!$A$135:$B$137,2,FALSE)=2,Y6-Y16+Y13+Y12-X12/((1+Y30)*(1+Y9)),Y6-Y14-Y16)</f>
        <v>0.10368350893634659</v>
      </c>
      <c r="Z21" s="122">
        <f>IF(VLOOKUP(InputDataA_GeneralAssumptions!$D$72,DataSummary!$A$135:$B$137,2,FALSE)=2,Z6-Z16+Z13+Z12-Y12/((1+Z30)*(1+Z9)),Z6-Z14-Z16)</f>
        <v>0.10368350893634659</v>
      </c>
      <c r="AA21" s="122">
        <f>IF(VLOOKUP(InputDataA_GeneralAssumptions!$D$72,DataSummary!$A$135:$B$137,2,FALSE)=2,AA6-AA16+AA13+AA12-Z12/((1+AA30)*(1+AA9)),AA6-AA14-AA16)</f>
        <v>0.10368350893634659</v>
      </c>
      <c r="AB21" s="122">
        <f>IF(VLOOKUP(InputDataA_GeneralAssumptions!$D$72,DataSummary!$A$135:$B$137,2,FALSE)=2,AB6-AB16+AB13+AB12-AA12/((1+AB30)*(1+AB9)),AB6-AB14-AB16)</f>
        <v>0.10368350893634659</v>
      </c>
      <c r="AC21" s="122">
        <f>IF(VLOOKUP(InputDataA_GeneralAssumptions!$D$72,DataSummary!$A$135:$B$137,2,FALSE)=2,AC6-AC16+AC13+AC12-AB12/((1+AC30)*(1+AC9)),AC6-AC14-AC16)</f>
        <v>0.10368350893634659</v>
      </c>
      <c r="AD21" s="122">
        <f>IF(VLOOKUP(InputDataA_GeneralAssumptions!$D$72,DataSummary!$A$135:$B$137,2,FALSE)=2,AD6-AD16+AD13+AD12-AC12/((1+AD30)*(1+AD9)),AD6-AD14-AD16)</f>
        <v>0.10368350893634659</v>
      </c>
      <c r="AE21" s="122">
        <f>IF(VLOOKUP(InputDataA_GeneralAssumptions!$D$72,DataSummary!$A$135:$B$137,2,FALSE)=2,AE6-AE16+AE13+AE12-AD12/((1+AE30)*(1+AE9)),AE6-AE14-AE16)</f>
        <v>0.10368350893634659</v>
      </c>
      <c r="AF21" s="122">
        <f>IF(VLOOKUP(InputDataA_GeneralAssumptions!$D$72,DataSummary!$A$135:$B$137,2,FALSE)=2,AF6-AF16+AF13+AF12-AE12/((1+AF30)*(1+AF9)),AF6-AF14-AF16)</f>
        <v>0.10368350893634659</v>
      </c>
      <c r="AG21" s="122">
        <f>IF(VLOOKUP(InputDataA_GeneralAssumptions!$D$72,DataSummary!$A$135:$B$137,2,FALSE)=2,AG6-AG16+AG13+AG12-AF12/((1+AG30)*(1+AG9)),AG6-AG14-AG16)</f>
        <v>0.10368350893634659</v>
      </c>
      <c r="AH21" s="122">
        <f>IF(VLOOKUP(InputDataA_GeneralAssumptions!$D$72,DataSummary!$A$135:$B$137,2,FALSE)=2,AH6-AH16+AH13+AH12-AG12/((1+AH30)*(1+AH9)),AH6-AH14-AH16)</f>
        <v>0.10368350893634659</v>
      </c>
      <c r="AI21" s="122">
        <f>IF(VLOOKUP(InputDataA_GeneralAssumptions!$D$72,DataSummary!$A$135:$B$137,2,FALSE)=2,AI6-AI16+AI13+AI12-AH12/((1+AI30)*(1+AI9)),AI6-AI14-AI16)</f>
        <v>0.10368350893634659</v>
      </c>
      <c r="AJ21" s="122">
        <f>IF(VLOOKUP(InputDataA_GeneralAssumptions!$D$72,DataSummary!$A$135:$B$137,2,FALSE)=2,AJ6-AJ16+AJ13+AJ12-AI12/((1+AJ30)*(1+AJ9)),AJ6-AJ14-AJ16)</f>
        <v>0.10368350893634659</v>
      </c>
      <c r="AK21" s="122">
        <f>IF(VLOOKUP(InputDataA_GeneralAssumptions!$D$72,DataSummary!$A$135:$B$137,2,FALSE)=2,AK6-AK16+AK13+AK12-AJ12/((1+AK30)*(1+AK9)),AK6-AK14-AK16)</f>
        <v>0.10368350893634659</v>
      </c>
      <c r="AL21" s="122">
        <f>IF(VLOOKUP(InputDataA_GeneralAssumptions!$D$72,DataSummary!$A$135:$B$137,2,FALSE)=2,AL6-AL16+AL13+AL12-AK12/((1+AL30)*(1+AL9)),AL6-AL14-AL16)</f>
        <v>0.10368350893634659</v>
      </c>
      <c r="AM21" s="122">
        <f>IF(VLOOKUP(InputDataA_GeneralAssumptions!$D$72,DataSummary!$A$135:$B$137,2,FALSE)=2,AM6-AM16+AM13+AM12-AL12/((1+AM30)*(1+AM9)),AM6-AM14-AM16)</f>
        <v>0.10368350893634659</v>
      </c>
      <c r="AN21" s="122">
        <f>IF(VLOOKUP(InputDataA_GeneralAssumptions!$D$72,DataSummary!$A$135:$B$137,2,FALSE)=2,AN6-AN16+AN13+AN12-AM12/((1+AN30)*(1+AN9)),AN6-AN14-AN16)</f>
        <v>0.10368350893634659</v>
      </c>
      <c r="AO21" s="122">
        <f>IF(VLOOKUP(InputDataA_GeneralAssumptions!$D$72,DataSummary!$A$135:$B$137,2,FALSE)=2,AO6-AO16+AO13+AO12-AN12/((1+AO30)*(1+AO9)),AO6-AO14-AO16)</f>
        <v>0.10368350893634659</v>
      </c>
      <c r="AP21" s="122">
        <f>IF(VLOOKUP(InputDataA_GeneralAssumptions!$D$72,DataSummary!$A$135:$B$137,2,FALSE)=2,AP6-AP16+AP13+AP12-AO12/((1+AP30)*(1+AP9)),AP6-AP14-AP16)</f>
        <v>0.10368350893634659</v>
      </c>
      <c r="AQ21" s="122">
        <f>IF(VLOOKUP(InputDataA_GeneralAssumptions!$D$72,DataSummary!$A$135:$B$137,2,FALSE)=2,AQ6-AQ16+AQ13+AQ12-AP12/((1+AQ30)*(1+AQ9)),AQ6-AQ14-AQ16)</f>
        <v>0.10368350893634659</v>
      </c>
      <c r="AR21" s="122">
        <f>IF(VLOOKUP(InputDataA_GeneralAssumptions!$D$72,DataSummary!$A$135:$B$137,2,FALSE)=2,AR6-AR16+AR13+AR12-AQ12/((1+AR30)*(1+AR9)),AR6-AR14-AR16)</f>
        <v>0.10368350893634659</v>
      </c>
      <c r="AS21" s="122">
        <f>IF(VLOOKUP(InputDataA_GeneralAssumptions!$D$72,DataSummary!$A$135:$B$137,2,FALSE)=2,AS6-AS16+AS13+AS12-AR12/((1+AS30)*(1+AS9)),AS6-AS14-AS16)</f>
        <v>0.10368350893634659</v>
      </c>
      <c r="AT21" s="122">
        <f>IF(VLOOKUP(InputDataA_GeneralAssumptions!$D$72,DataSummary!$A$135:$B$137,2,FALSE)=2,AT6-AT16+AT13+AT12-AS12/((1+AT30)*(1+AT9)),AT6-AT14-AT16)</f>
        <v>0.10368350893634659</v>
      </c>
      <c r="AU21" s="122">
        <f>IF(VLOOKUP(InputDataA_GeneralAssumptions!$D$72,DataSummary!$A$135:$B$137,2,FALSE)=2,AU6-AU16+AU13+AU12-AT12/((1+AU30)*(1+AU9)),AU6-AU14-AU16)</f>
        <v>0.10368350893634659</v>
      </c>
      <c r="AV21" s="122">
        <f>IF(VLOOKUP(InputDataA_GeneralAssumptions!$D$72,DataSummary!$A$135:$B$137,2,FALSE)=2,AV6-AV16+AV13+AV12-AU12/((1+AV30)*(1+AV9)),AV6-AV14-AV16)</f>
        <v>0.10368350893634659</v>
      </c>
      <c r="AW21" s="122">
        <f>IF(VLOOKUP(InputDataA_GeneralAssumptions!$D$72,DataSummary!$A$135:$B$137,2,FALSE)=2,AW6-AW16+AW13+AW12-AV12/((1+AW30)*(1+AW9)),AW6-AW14-AW16)</f>
        <v>0.10368350893634659</v>
      </c>
      <c r="AX21" s="122">
        <f>IF(VLOOKUP(InputDataA_GeneralAssumptions!$D$72,DataSummary!$A$135:$B$137,2,FALSE)=2,AX6-AX16+AX13+AX12-AW12/((1+AX30)*(1+AX9)),AX6-AX14-AX16)</f>
        <v>0.10368350893634659</v>
      </c>
      <c r="AY21" s="122">
        <f>IF(VLOOKUP(InputDataA_GeneralAssumptions!$D$72,DataSummary!$A$135:$B$137,2,FALSE)=2,AY6-AY16+AY13+AY12-AX12/((1+AY30)*(1+AY9)),AY6-AY14-AY16)</f>
        <v>0.10368350893634659</v>
      </c>
      <c r="AZ21" s="122">
        <f>IF(VLOOKUP(InputDataA_GeneralAssumptions!$D$72,DataSummary!$A$135:$B$137,2,FALSE)=2,AZ6-AZ16+AZ13+AZ12-AY12/((1+AZ30)*(1+AZ9)),AZ6-AZ14-AZ16)</f>
        <v>0.10368350893634659</v>
      </c>
      <c r="BA21" s="122">
        <f>IF(VLOOKUP(InputDataA_GeneralAssumptions!$D$72,DataSummary!$A$135:$B$137,2,FALSE)=2,BA6-BA16+BA13+BA12-AZ12/((1+BA30)*(1+BA9)),BA6-BA14-BA16)</f>
        <v>0.10368350893634659</v>
      </c>
      <c r="BB21" s="122">
        <f>IF(VLOOKUP(InputDataA_GeneralAssumptions!$D$72,DataSummary!$A$135:$B$137,2,FALSE)=2,BB6-BB16+BB13+BB12-BA12/((1+BB30)*(1+BB9)),BB6-BB14-BB16)</f>
        <v>0.10368350893634659</v>
      </c>
      <c r="BC21" s="122">
        <f>IF(VLOOKUP(InputDataA_GeneralAssumptions!$D$72,DataSummary!$A$135:$B$137,2,FALSE)=2,BC6-BC16+BC13+BC12-BB12/((1+BC30)*(1+BC9)),BC6-BC14-BC16)</f>
        <v>0.10368350893634659</v>
      </c>
      <c r="BD21" s="122">
        <f>IF(VLOOKUP(InputDataA_GeneralAssumptions!$D$72,DataSummary!$A$135:$B$137,2,FALSE)=2,BD6-BD16+BD13+BD12-BC12/((1+BD30)*(1+BD9)),BD6-BD14-BD16)</f>
        <v>0.10368350893634659</v>
      </c>
      <c r="BE21" s="122">
        <f>IF(VLOOKUP(InputDataA_GeneralAssumptions!$D$72,DataSummary!$A$135:$B$137,2,FALSE)=2,BE6-BE16+BE13+BE12-BD12/((1+BE30)*(1+BE9)),BE6-BE14-BE16)</f>
        <v>0.10368350893634659</v>
      </c>
      <c r="BF21" s="122">
        <f>IF(VLOOKUP(InputDataA_GeneralAssumptions!$D$72,DataSummary!$A$135:$B$137,2,FALSE)=2,BF6-BF16+BF13+BF12-BE12/((1+BF30)*(1+BF9)),BF6-BF14-BF16)</f>
        <v>0.10368350893634659</v>
      </c>
      <c r="BG21" s="122">
        <f>IF(VLOOKUP(InputDataA_GeneralAssumptions!$D$72,DataSummary!$A$135:$B$137,2,FALSE)=2,BG6-BG16+BG13+BG12-BF12/((1+BG30)*(1+BG9)),BG6-BG14-BG16)</f>
        <v>0.10368350893634659</v>
      </c>
      <c r="BH21" s="122">
        <f>IF(VLOOKUP(InputDataA_GeneralAssumptions!$D$72,DataSummary!$A$135:$B$137,2,FALSE)=2,BH6-BH16+BH13+BH12-BG12/((1+BH30)*(1+BH9)),BH6-BH14-BH16)</f>
        <v>0.10368350893634659</v>
      </c>
      <c r="BI21" s="122">
        <f>IF(VLOOKUP(InputDataA_GeneralAssumptions!$D$72,DataSummary!$A$135:$B$137,2,FALSE)=2,BI6-BI16+BI13+BI12-BH12/((1+BI30)*(1+BI9)),BI6-BI14-BI16)</f>
        <v>0.10368350893634659</v>
      </c>
      <c r="BJ21" s="122">
        <f>IF(VLOOKUP(InputDataA_GeneralAssumptions!$D$72,DataSummary!$A$135:$B$137,2,FALSE)=2,BJ6-BJ16+BJ13+BJ12-BI12/((1+BJ30)*(1+BJ9)),BJ6-BJ14-BJ16)</f>
        <v>0.10368350893634659</v>
      </c>
      <c r="BK21" s="122">
        <f>IF(VLOOKUP(InputDataA_GeneralAssumptions!$D$72,DataSummary!$A$135:$B$137,2,FALSE)=2,BK6-BK16+BK13+BK12-BJ12/((1+BK30)*(1+BK9)),BK6-BK14-BK16)</f>
        <v>0.10368350893634659</v>
      </c>
      <c r="BL21" s="122">
        <f>IF(VLOOKUP(InputDataA_GeneralAssumptions!$D$72,DataSummary!$A$135:$B$137,2,FALSE)=2,BL6-BL16+BL13+BL12-BK12/((1+BL30)*(1+BL9)),BL6-BL14-BL16)</f>
        <v>0.10368350893634659</v>
      </c>
      <c r="BM21" s="122">
        <f>IF(VLOOKUP(InputDataA_GeneralAssumptions!$D$72,DataSummary!$A$135:$B$137,2,FALSE)=2,BM6-BM16+BM13+BM12-BL12/((1+BM30)*(1+BM9)),BM6-BM14-BM16)</f>
        <v>0.10368350893634659</v>
      </c>
      <c r="BN21" s="122">
        <f>IF(VLOOKUP(InputDataA_GeneralAssumptions!$D$72,DataSummary!$A$135:$B$137,2,FALSE)=2,BN6-BN16+BN13+BN12-BM12/((1+BN30)*(1+BN9)),BN6-BN14-BN16)</f>
        <v>0.10368350893634659</v>
      </c>
      <c r="BO21" s="122">
        <f>IF(VLOOKUP(InputDataA_GeneralAssumptions!$D$72,DataSummary!$A$135:$B$137,2,FALSE)=2,BO6-BO16+BO13+BO12-BN12/((1+BO30)*(1+BO9)),BO6-BO14-BO16)</f>
        <v>0.10368350893634659</v>
      </c>
      <c r="BP21" s="122">
        <f>IF(VLOOKUP(InputDataA_GeneralAssumptions!$D$72,DataSummary!$A$135:$B$137,2,FALSE)=2,BP6-BP16+BP13+BP12-BO12/((1+BP30)*(1+BP9)),BP6-BP14-BP16)</f>
        <v>0.10368350893634659</v>
      </c>
      <c r="BQ21" s="122">
        <f>IF(VLOOKUP(InputDataA_GeneralAssumptions!$D$72,DataSummary!$A$135:$B$137,2,FALSE)=2,BQ6-BQ16+BQ13+BQ12-BP12/((1+BQ30)*(1+BQ9)),BQ6-BQ14-BQ16)</f>
        <v>0.10368350893634659</v>
      </c>
      <c r="BR21" s="122">
        <f>IF(VLOOKUP(InputDataA_GeneralAssumptions!$D$72,DataSummary!$A$135:$B$137,2,FALSE)=2,BR6-BR16+BR13+BR12-BQ12/((1+BR30)*(1+BR9)),BR6-BR14-BR16)</f>
        <v>0.10368350893634659</v>
      </c>
      <c r="BS21" s="122">
        <f>IF(VLOOKUP(InputDataA_GeneralAssumptions!$D$72,DataSummary!$A$135:$B$137,2,FALSE)=2,BS6-BS16+BS13+BS12-BR12/((1+BS30)*(1+BS9)),BS6-BS14-BS16)</f>
        <v>0.10368350893634659</v>
      </c>
    </row>
    <row r="22" spans="1:71" s="327" customFormat="1">
      <c r="A22" s="331"/>
      <c r="C22" s="353" t="s">
        <v>754</v>
      </c>
      <c r="D22" s="351" t="s">
        <v>774</v>
      </c>
      <c r="E22" s="378">
        <f>E15</f>
        <v>0.7212674617767334</v>
      </c>
      <c r="F22" s="378">
        <f>(1+F23)*E22</f>
        <v>0.7212674617767334</v>
      </c>
      <c r="G22" s="378">
        <f t="shared" ref="G22:AL22" si="34">(1+G23)*F22</f>
        <v>0.7212674617767334</v>
      </c>
      <c r="H22" s="378">
        <f>(1+H23)*G22</f>
        <v>0.7212674617767334</v>
      </c>
      <c r="I22" s="378">
        <f t="shared" si="34"/>
        <v>0.7212674617767334</v>
      </c>
      <c r="J22" s="378">
        <f t="shared" si="34"/>
        <v>0.7212674617767334</v>
      </c>
      <c r="K22" s="378">
        <f t="shared" si="34"/>
        <v>0.7212674617767334</v>
      </c>
      <c r="L22" s="378">
        <f t="shared" si="34"/>
        <v>0.7212674617767334</v>
      </c>
      <c r="M22" s="378">
        <f t="shared" si="34"/>
        <v>0.7212674617767334</v>
      </c>
      <c r="N22" s="378">
        <f t="shared" si="34"/>
        <v>0.7212674617767334</v>
      </c>
      <c r="O22" s="378">
        <f t="shared" si="34"/>
        <v>0.7212674617767334</v>
      </c>
      <c r="P22" s="378">
        <f t="shared" si="34"/>
        <v>0.7212674617767334</v>
      </c>
      <c r="Q22" s="378">
        <f t="shared" si="34"/>
        <v>0.7212674617767334</v>
      </c>
      <c r="R22" s="378">
        <f t="shared" si="34"/>
        <v>0.7212674617767334</v>
      </c>
      <c r="S22" s="378">
        <f t="shared" si="34"/>
        <v>0.7212674617767334</v>
      </c>
      <c r="T22" s="378">
        <f t="shared" si="34"/>
        <v>0.7212674617767334</v>
      </c>
      <c r="U22" s="378">
        <f t="shared" si="34"/>
        <v>0.7212674617767334</v>
      </c>
      <c r="V22" s="378">
        <f t="shared" si="34"/>
        <v>0.7212674617767334</v>
      </c>
      <c r="W22" s="378">
        <f t="shared" si="34"/>
        <v>0.7212674617767334</v>
      </c>
      <c r="X22" s="378">
        <f t="shared" si="34"/>
        <v>0.7212674617767334</v>
      </c>
      <c r="Y22" s="378">
        <f t="shared" si="34"/>
        <v>0.7212674617767334</v>
      </c>
      <c r="Z22" s="378">
        <f t="shared" si="34"/>
        <v>0.7212674617767334</v>
      </c>
      <c r="AA22" s="378">
        <f t="shared" si="34"/>
        <v>0.7212674617767334</v>
      </c>
      <c r="AB22" s="378">
        <f t="shared" si="34"/>
        <v>0.7212674617767334</v>
      </c>
      <c r="AC22" s="378">
        <f t="shared" si="34"/>
        <v>0.7212674617767334</v>
      </c>
      <c r="AD22" s="378">
        <f t="shared" si="34"/>
        <v>0.7212674617767334</v>
      </c>
      <c r="AE22" s="378">
        <f t="shared" si="34"/>
        <v>0.7212674617767334</v>
      </c>
      <c r="AF22" s="378">
        <f t="shared" si="34"/>
        <v>0.7212674617767334</v>
      </c>
      <c r="AG22" s="378">
        <f t="shared" si="34"/>
        <v>0.7212674617767334</v>
      </c>
      <c r="AH22" s="378">
        <f t="shared" si="34"/>
        <v>0.7212674617767334</v>
      </c>
      <c r="AI22" s="378">
        <f t="shared" si="34"/>
        <v>0.7212674617767334</v>
      </c>
      <c r="AJ22" s="378" t="e">
        <f t="shared" si="34"/>
        <v>#VALUE!</v>
      </c>
      <c r="AK22" s="378" t="e">
        <f t="shared" si="34"/>
        <v>#VALUE!</v>
      </c>
      <c r="AL22" s="378" t="e">
        <f t="shared" si="34"/>
        <v>#VALUE!</v>
      </c>
      <c r="AM22" s="378" t="e">
        <f t="shared" ref="AM22" si="35">(1+AM23)*AL22</f>
        <v>#VALUE!</v>
      </c>
      <c r="AN22" s="378" t="e">
        <f t="shared" ref="AN22" si="36">(1+AN23)*AM22</f>
        <v>#VALUE!</v>
      </c>
      <c r="AO22" s="378" t="e">
        <f t="shared" ref="AO22" si="37">(1+AO23)*AN22</f>
        <v>#VALUE!</v>
      </c>
      <c r="AP22" s="378" t="e">
        <f t="shared" ref="AP22" si="38">(1+AP23)*AO22</f>
        <v>#VALUE!</v>
      </c>
      <c r="AQ22" s="378" t="e">
        <f t="shared" ref="AQ22" si="39">(1+AQ23)*AP22</f>
        <v>#VALUE!</v>
      </c>
      <c r="AR22" s="378" t="e">
        <f t="shared" ref="AR22" si="40">(1+AR23)*AQ22</f>
        <v>#VALUE!</v>
      </c>
      <c r="AS22" s="378" t="e">
        <f t="shared" ref="AS22" si="41">(1+AS23)*AR22</f>
        <v>#VALUE!</v>
      </c>
      <c r="AT22" s="378" t="e">
        <f t="shared" ref="AT22" si="42">(1+AT23)*AS22</f>
        <v>#VALUE!</v>
      </c>
      <c r="AU22" s="378" t="e">
        <f t="shared" ref="AU22" si="43">(1+AU23)*AT22</f>
        <v>#VALUE!</v>
      </c>
      <c r="AV22" s="378" t="e">
        <f t="shared" ref="AV22" si="44">(1+AV23)*AU22</f>
        <v>#VALUE!</v>
      </c>
      <c r="AW22" s="378" t="e">
        <f t="shared" ref="AW22" si="45">(1+AW23)*AV22</f>
        <v>#VALUE!</v>
      </c>
      <c r="AX22" s="378" t="e">
        <f t="shared" ref="AX22" si="46">(1+AX23)*AW22</f>
        <v>#VALUE!</v>
      </c>
      <c r="AY22" s="378" t="e">
        <f t="shared" ref="AY22" si="47">(1+AY23)*AX22</f>
        <v>#VALUE!</v>
      </c>
      <c r="AZ22" s="378" t="e">
        <f t="shared" ref="AZ22" si="48">(1+AZ23)*AY22</f>
        <v>#VALUE!</v>
      </c>
      <c r="BA22" s="378" t="e">
        <f t="shared" ref="BA22" si="49">(1+BA23)*AZ22</f>
        <v>#VALUE!</v>
      </c>
      <c r="BB22" s="378" t="e">
        <f t="shared" ref="BB22" si="50">(1+BB23)*BA22</f>
        <v>#VALUE!</v>
      </c>
      <c r="BC22" s="378" t="e">
        <f t="shared" ref="BC22" si="51">(1+BC23)*BB22</f>
        <v>#VALUE!</v>
      </c>
      <c r="BD22" s="378" t="e">
        <f t="shared" ref="BD22" si="52">(1+BD23)*BC22</f>
        <v>#VALUE!</v>
      </c>
      <c r="BE22" s="378" t="e">
        <f t="shared" ref="BE22" si="53">(1+BE23)*BD22</f>
        <v>#VALUE!</v>
      </c>
      <c r="BF22" s="378" t="e">
        <f t="shared" ref="BF22" si="54">(1+BF23)*BE22</f>
        <v>#VALUE!</v>
      </c>
      <c r="BG22" s="378" t="e">
        <f t="shared" ref="BG22" si="55">(1+BG23)*BF22</f>
        <v>#VALUE!</v>
      </c>
      <c r="BH22" s="378" t="e">
        <f t="shared" ref="BH22" si="56">(1+BH23)*BG22</f>
        <v>#VALUE!</v>
      </c>
      <c r="BI22" s="378" t="e">
        <f t="shared" ref="BI22" si="57">(1+BI23)*BH22</f>
        <v>#VALUE!</v>
      </c>
      <c r="BJ22" s="378" t="e">
        <f t="shared" ref="BJ22" si="58">(1+BJ23)*BI22</f>
        <v>#VALUE!</v>
      </c>
      <c r="BK22" s="378" t="e">
        <f t="shared" ref="BK22" si="59">(1+BK23)*BJ22</f>
        <v>#VALUE!</v>
      </c>
      <c r="BL22" s="378" t="e">
        <f t="shared" ref="BL22" si="60">(1+BL23)*BK22</f>
        <v>#VALUE!</v>
      </c>
      <c r="BM22" s="378" t="e">
        <f t="shared" ref="BM22" si="61">(1+BM23)*BL22</f>
        <v>#VALUE!</v>
      </c>
      <c r="BN22" s="378" t="e">
        <f t="shared" ref="BN22" si="62">(1+BN23)*BM22</f>
        <v>#VALUE!</v>
      </c>
      <c r="BO22" s="378" t="e">
        <f t="shared" ref="BO22" si="63">(1+BO23)*BN22</f>
        <v>#VALUE!</v>
      </c>
      <c r="BP22" s="378" t="e">
        <f t="shared" ref="BP22" si="64">(1+BP23)*BO22</f>
        <v>#VALUE!</v>
      </c>
      <c r="BQ22" s="378" t="e">
        <f t="shared" ref="BQ22" si="65">(1+BQ23)*BP22</f>
        <v>#VALUE!</v>
      </c>
      <c r="BR22" s="378" t="e">
        <f t="shared" ref="BR22" si="66">(1+BR23)*BQ22</f>
        <v>#VALUE!</v>
      </c>
      <c r="BS22" s="378" t="e">
        <f t="shared" ref="BS22" si="67">(1+BS23)*BR22</f>
        <v>#VALUE!</v>
      </c>
    </row>
    <row r="23" spans="1:71" s="327" customFormat="1">
      <c r="A23" s="331"/>
      <c r="C23" s="353" t="s">
        <v>755</v>
      </c>
      <c r="D23" s="352" t="s">
        <v>767</v>
      </c>
      <c r="E23" s="378"/>
      <c r="F23" s="378">
        <f>((1-$E$1)+(E15/E22)*E16/E24)/(1+F25)-1</f>
        <v>0</v>
      </c>
      <c r="G23" s="378">
        <f t="shared" ref="G23:AL23" si="68">((1-$E$1)+(F15/F22)*F16/F24)/(1+G25)-1</f>
        <v>0</v>
      </c>
      <c r="H23" s="378">
        <f t="shared" si="68"/>
        <v>0</v>
      </c>
      <c r="I23" s="378">
        <f t="shared" si="68"/>
        <v>0</v>
      </c>
      <c r="J23" s="378">
        <f t="shared" si="68"/>
        <v>0</v>
      </c>
      <c r="K23" s="378">
        <f t="shared" si="68"/>
        <v>0</v>
      </c>
      <c r="L23" s="378">
        <f t="shared" si="68"/>
        <v>0</v>
      </c>
      <c r="M23" s="378">
        <f t="shared" si="68"/>
        <v>0</v>
      </c>
      <c r="N23" s="378">
        <f t="shared" si="68"/>
        <v>0</v>
      </c>
      <c r="O23" s="378">
        <f t="shared" si="68"/>
        <v>0</v>
      </c>
      <c r="P23" s="378">
        <f t="shared" si="68"/>
        <v>0</v>
      </c>
      <c r="Q23" s="378">
        <f t="shared" si="68"/>
        <v>0</v>
      </c>
      <c r="R23" s="378">
        <f t="shared" si="68"/>
        <v>0</v>
      </c>
      <c r="S23" s="378">
        <f t="shared" si="68"/>
        <v>0</v>
      </c>
      <c r="T23" s="378">
        <f t="shared" si="68"/>
        <v>0</v>
      </c>
      <c r="U23" s="378">
        <f t="shared" si="68"/>
        <v>0</v>
      </c>
      <c r="V23" s="378">
        <f t="shared" si="68"/>
        <v>0</v>
      </c>
      <c r="W23" s="378">
        <f t="shared" si="68"/>
        <v>0</v>
      </c>
      <c r="X23" s="378">
        <f t="shared" si="68"/>
        <v>0</v>
      </c>
      <c r="Y23" s="378">
        <f t="shared" si="68"/>
        <v>0</v>
      </c>
      <c r="Z23" s="378">
        <f t="shared" si="68"/>
        <v>0</v>
      </c>
      <c r="AA23" s="378">
        <f t="shared" si="68"/>
        <v>0</v>
      </c>
      <c r="AB23" s="378">
        <f t="shared" si="68"/>
        <v>0</v>
      </c>
      <c r="AC23" s="378">
        <f t="shared" si="68"/>
        <v>0</v>
      </c>
      <c r="AD23" s="378">
        <f t="shared" si="68"/>
        <v>0</v>
      </c>
      <c r="AE23" s="378">
        <f t="shared" si="68"/>
        <v>0</v>
      </c>
      <c r="AF23" s="378">
        <f t="shared" si="68"/>
        <v>0</v>
      </c>
      <c r="AG23" s="378">
        <f t="shared" si="68"/>
        <v>0</v>
      </c>
      <c r="AH23" s="378">
        <f t="shared" si="68"/>
        <v>0</v>
      </c>
      <c r="AI23" s="378">
        <f t="shared" si="68"/>
        <v>0</v>
      </c>
      <c r="AJ23" s="378" t="e">
        <f t="shared" si="68"/>
        <v>#VALUE!</v>
      </c>
      <c r="AK23" s="378" t="e">
        <f t="shared" si="68"/>
        <v>#VALUE!</v>
      </c>
      <c r="AL23" s="378" t="e">
        <f t="shared" si="68"/>
        <v>#VALUE!</v>
      </c>
      <c r="AM23" s="378" t="e">
        <f t="shared" ref="AM23" si="69">((1-$E$1)+(AL15/AL22)*AL16/AL24)/(1+AM25)-1</f>
        <v>#VALUE!</v>
      </c>
      <c r="AN23" s="378" t="e">
        <f t="shared" ref="AN23" si="70">((1-$E$1)+(AM15/AM22)*AM16/AM24)/(1+AN25)-1</f>
        <v>#VALUE!</v>
      </c>
      <c r="AO23" s="378" t="e">
        <f t="shared" ref="AO23" si="71">((1-$E$1)+(AN15/AN22)*AN16/AN24)/(1+AO25)-1</f>
        <v>#VALUE!</v>
      </c>
      <c r="AP23" s="378" t="e">
        <f t="shared" ref="AP23" si="72">((1-$E$1)+(AO15/AO22)*AO16/AO24)/(1+AP25)-1</f>
        <v>#VALUE!</v>
      </c>
      <c r="AQ23" s="378" t="e">
        <f t="shared" ref="AQ23" si="73">((1-$E$1)+(AP15/AP22)*AP16/AP24)/(1+AQ25)-1</f>
        <v>#VALUE!</v>
      </c>
      <c r="AR23" s="378" t="e">
        <f t="shared" ref="AR23" si="74">((1-$E$1)+(AQ15/AQ22)*AQ16/AQ24)/(1+AR25)-1</f>
        <v>#VALUE!</v>
      </c>
      <c r="AS23" s="378" t="e">
        <f t="shared" ref="AS23" si="75">((1-$E$1)+(AR15/AR22)*AR16/AR24)/(1+AS25)-1</f>
        <v>#VALUE!</v>
      </c>
      <c r="AT23" s="378" t="e">
        <f t="shared" ref="AT23" si="76">((1-$E$1)+(AS15/AS22)*AS16/AS24)/(1+AT25)-1</f>
        <v>#VALUE!</v>
      </c>
      <c r="AU23" s="378" t="e">
        <f t="shared" ref="AU23" si="77">((1-$E$1)+(AT15/AT22)*AT16/AT24)/(1+AU25)-1</f>
        <v>#VALUE!</v>
      </c>
      <c r="AV23" s="378" t="e">
        <f t="shared" ref="AV23" si="78">((1-$E$1)+(AU15/AU22)*AU16/AU24)/(1+AV25)-1</f>
        <v>#VALUE!</v>
      </c>
      <c r="AW23" s="378" t="e">
        <f t="shared" ref="AW23" si="79">((1-$E$1)+(AV15/AV22)*AV16/AV24)/(1+AW25)-1</f>
        <v>#VALUE!</v>
      </c>
      <c r="AX23" s="378" t="e">
        <f t="shared" ref="AX23" si="80">((1-$E$1)+(AW15/AW22)*AW16/AW24)/(1+AX25)-1</f>
        <v>#VALUE!</v>
      </c>
      <c r="AY23" s="378" t="e">
        <f t="shared" ref="AY23" si="81">((1-$E$1)+(AX15/AX22)*AX16/AX24)/(1+AY25)-1</f>
        <v>#VALUE!</v>
      </c>
      <c r="AZ23" s="378" t="e">
        <f t="shared" ref="AZ23" si="82">((1-$E$1)+(AY15/AY22)*AY16/AY24)/(1+AZ25)-1</f>
        <v>#VALUE!</v>
      </c>
      <c r="BA23" s="378" t="e">
        <f t="shared" ref="BA23" si="83">((1-$E$1)+(AZ15/AZ22)*AZ16/AZ24)/(1+BA25)-1</f>
        <v>#VALUE!</v>
      </c>
      <c r="BB23" s="378" t="e">
        <f t="shared" ref="BB23" si="84">((1-$E$1)+(BA15/BA22)*BA16/BA24)/(1+BB25)-1</f>
        <v>#VALUE!</v>
      </c>
      <c r="BC23" s="378" t="e">
        <f t="shared" ref="BC23" si="85">((1-$E$1)+(BB15/BB22)*BB16/BB24)/(1+BC25)-1</f>
        <v>#VALUE!</v>
      </c>
      <c r="BD23" s="378" t="e">
        <f t="shared" ref="BD23" si="86">((1-$E$1)+(BC15/BC22)*BC16/BC24)/(1+BD25)-1</f>
        <v>#VALUE!</v>
      </c>
      <c r="BE23" s="378" t="e">
        <f t="shared" ref="BE23" si="87">((1-$E$1)+(BD15/BD22)*BD16/BD24)/(1+BE25)-1</f>
        <v>#VALUE!</v>
      </c>
      <c r="BF23" s="378" t="e">
        <f t="shared" ref="BF23" si="88">((1-$E$1)+(BE15/BE22)*BE16/BE24)/(1+BF25)-1</f>
        <v>#VALUE!</v>
      </c>
      <c r="BG23" s="378" t="e">
        <f t="shared" ref="BG23" si="89">((1-$E$1)+(BF15/BF22)*BF16/BF24)/(1+BG25)-1</f>
        <v>#VALUE!</v>
      </c>
      <c r="BH23" s="378" t="e">
        <f t="shared" ref="BH23" si="90">((1-$E$1)+(BG15/BG22)*BG16/BG24)/(1+BH25)-1</f>
        <v>#VALUE!</v>
      </c>
      <c r="BI23" s="378" t="e">
        <f t="shared" ref="BI23" si="91">((1-$E$1)+(BH15/BH22)*BH16/BH24)/(1+BI25)-1</f>
        <v>#VALUE!</v>
      </c>
      <c r="BJ23" s="378" t="e">
        <f t="shared" ref="BJ23" si="92">((1-$E$1)+(BI15/BI22)*BI16/BI24)/(1+BJ25)-1</f>
        <v>#VALUE!</v>
      </c>
      <c r="BK23" s="378" t="e">
        <f t="shared" ref="BK23" si="93">((1-$E$1)+(BJ15/BJ22)*BJ16/BJ24)/(1+BK25)-1</f>
        <v>#VALUE!</v>
      </c>
      <c r="BL23" s="378" t="e">
        <f t="shared" ref="BL23" si="94">((1-$E$1)+(BK15/BK22)*BK16/BK24)/(1+BL25)-1</f>
        <v>#VALUE!</v>
      </c>
      <c r="BM23" s="378" t="e">
        <f t="shared" ref="BM23" si="95">((1-$E$1)+(BL15/BL22)*BL16/BL24)/(1+BM25)-1</f>
        <v>#VALUE!</v>
      </c>
      <c r="BN23" s="378" t="e">
        <f t="shared" ref="BN23" si="96">((1-$E$1)+(BM15/BM22)*BM16/BM24)/(1+BN25)-1</f>
        <v>#VALUE!</v>
      </c>
      <c r="BO23" s="378" t="e">
        <f t="shared" ref="BO23" si="97">((1-$E$1)+(BN15/BN22)*BN16/BN24)/(1+BO25)-1</f>
        <v>#VALUE!</v>
      </c>
      <c r="BP23" s="378" t="e">
        <f t="shared" ref="BP23" si="98">((1-$E$1)+(BO15/BO22)*BO16/BO24)/(1+BP25)-1</f>
        <v>#VALUE!</v>
      </c>
      <c r="BQ23" s="378" t="e">
        <f t="shared" ref="BQ23" si="99">((1-$E$1)+(BP15/BP22)*BP16/BP24)/(1+BQ25)-1</f>
        <v>#VALUE!</v>
      </c>
      <c r="BR23" s="378" t="e">
        <f t="shared" ref="BR23" si="100">((1-$E$1)+(BQ15/BQ22)*BQ16/BQ24)/(1+BR25)-1</f>
        <v>#VALUE!</v>
      </c>
      <c r="BS23" s="378" t="e">
        <f t="shared" ref="BS23" si="101">((1-$E$1)+(BR15/BR22)*BR16/BR24)/(1+BS25)-1</f>
        <v>#VALUE!</v>
      </c>
    </row>
    <row r="24" spans="1:71" s="327" customFormat="1">
      <c r="A24" s="331"/>
      <c r="C24" s="353" t="s">
        <v>735</v>
      </c>
      <c r="D24" s="352" t="s">
        <v>757</v>
      </c>
      <c r="E24" s="378">
        <f>InputDataA_GeneralAssumptions!E24</f>
        <v>0.66955456156858872</v>
      </c>
      <c r="F24" s="378">
        <f>E24*((1+F26)/(1+F29))</f>
        <v>0.67943148020215149</v>
      </c>
      <c r="G24" s="378">
        <f t="shared" ref="G24:AL24" si="102">F24*((1+G26)/(1+G29))</f>
        <v>0.68902452287234872</v>
      </c>
      <c r="H24" s="378">
        <f t="shared" si="102"/>
        <v>0.6983419635484065</v>
      </c>
      <c r="I24" s="378">
        <f t="shared" si="102"/>
        <v>0.70736665066358984</v>
      </c>
      <c r="J24" s="378">
        <f t="shared" si="102"/>
        <v>0.71624623096746898</v>
      </c>
      <c r="K24" s="378">
        <f t="shared" si="102"/>
        <v>0.72487253575799682</v>
      </c>
      <c r="L24" s="378">
        <f t="shared" si="102"/>
        <v>0.733240505147569</v>
      </c>
      <c r="M24" s="378">
        <f t="shared" si="102"/>
        <v>0.7413706480582356</v>
      </c>
      <c r="N24" s="378">
        <f t="shared" si="102"/>
        <v>0.74928318564952578</v>
      </c>
      <c r="O24" s="378">
        <f t="shared" si="102"/>
        <v>0.75710062730100358</v>
      </c>
      <c r="P24" s="378">
        <f t="shared" si="102"/>
        <v>0.76468667798853429</v>
      </c>
      <c r="Q24" s="378">
        <f t="shared" si="102"/>
        <v>0.77209996369638578</v>
      </c>
      <c r="R24" s="378">
        <f t="shared" si="102"/>
        <v>0.77943696509971583</v>
      </c>
      <c r="S24" s="378">
        <f t="shared" si="102"/>
        <v>0.78675416148512922</v>
      </c>
      <c r="T24" s="378">
        <f t="shared" si="102"/>
        <v>0.79406854731102439</v>
      </c>
      <c r="U24" s="378">
        <f t="shared" si="102"/>
        <v>0.80133198756922386</v>
      </c>
      <c r="V24" s="378">
        <f t="shared" si="102"/>
        <v>0.80858837749372825</v>
      </c>
      <c r="W24" s="378">
        <f t="shared" si="102"/>
        <v>0.81589436372214386</v>
      </c>
      <c r="X24" s="378">
        <f t="shared" si="102"/>
        <v>0.82328032309331811</v>
      </c>
      <c r="Y24" s="378">
        <f t="shared" si="102"/>
        <v>0.83082991566818332</v>
      </c>
      <c r="Z24" s="378">
        <f t="shared" si="102"/>
        <v>0.83841435667375752</v>
      </c>
      <c r="AA24" s="378">
        <f t="shared" si="102"/>
        <v>0.84598501427180595</v>
      </c>
      <c r="AB24" s="378">
        <f t="shared" si="102"/>
        <v>0.85345233156304479</v>
      </c>
      <c r="AC24" s="378">
        <f t="shared" si="102"/>
        <v>0.86072607600159867</v>
      </c>
      <c r="AD24" s="378">
        <f t="shared" si="102"/>
        <v>0.86782430013963952</v>
      </c>
      <c r="AE24" s="378">
        <f t="shared" si="102"/>
        <v>0.87471028154315111</v>
      </c>
      <c r="AF24" s="378">
        <f t="shared" si="102"/>
        <v>0.88145722923292535</v>
      </c>
      <c r="AG24" s="378">
        <f t="shared" si="102"/>
        <v>0.88818010632999678</v>
      </c>
      <c r="AH24" s="378">
        <f t="shared" si="102"/>
        <v>0.89496632438324875</v>
      </c>
      <c r="AI24" s="378" t="e">
        <f t="shared" si="102"/>
        <v>#VALUE!</v>
      </c>
      <c r="AJ24" s="378" t="e">
        <f t="shared" si="102"/>
        <v>#VALUE!</v>
      </c>
      <c r="AK24" s="378" t="e">
        <f t="shared" si="102"/>
        <v>#VALUE!</v>
      </c>
      <c r="AL24" s="378" t="e">
        <f t="shared" si="102"/>
        <v>#VALUE!</v>
      </c>
      <c r="AM24" s="378" t="e">
        <f t="shared" ref="AM24" si="103">AL24*((1+AM26)/(1+AM29))</f>
        <v>#VALUE!</v>
      </c>
      <c r="AN24" s="378" t="e">
        <f t="shared" ref="AN24" si="104">AM24*((1+AN26)/(1+AN29))</f>
        <v>#VALUE!</v>
      </c>
      <c r="AO24" s="378" t="e">
        <f t="shared" ref="AO24" si="105">AN24*((1+AO26)/(1+AO29))</f>
        <v>#VALUE!</v>
      </c>
      <c r="AP24" s="378" t="e">
        <f t="shared" ref="AP24" si="106">AO24*((1+AP26)/(1+AP29))</f>
        <v>#VALUE!</v>
      </c>
      <c r="AQ24" s="378" t="e">
        <f t="shared" ref="AQ24" si="107">AP24*((1+AQ26)/(1+AQ29))</f>
        <v>#VALUE!</v>
      </c>
      <c r="AR24" s="378" t="e">
        <f t="shared" ref="AR24" si="108">AQ24*((1+AR26)/(1+AR29))</f>
        <v>#VALUE!</v>
      </c>
      <c r="AS24" s="378" t="e">
        <f t="shared" ref="AS24" si="109">AR24*((1+AS26)/(1+AS29))</f>
        <v>#VALUE!</v>
      </c>
      <c r="AT24" s="378" t="e">
        <f t="shared" ref="AT24" si="110">AS24*((1+AT26)/(1+AT29))</f>
        <v>#VALUE!</v>
      </c>
      <c r="AU24" s="378" t="e">
        <f t="shared" ref="AU24" si="111">AT24*((1+AU26)/(1+AU29))</f>
        <v>#VALUE!</v>
      </c>
      <c r="AV24" s="378" t="e">
        <f t="shared" ref="AV24" si="112">AU24*((1+AV26)/(1+AV29))</f>
        <v>#VALUE!</v>
      </c>
      <c r="AW24" s="378" t="e">
        <f t="shared" ref="AW24" si="113">AV24*((1+AW26)/(1+AW29))</f>
        <v>#VALUE!</v>
      </c>
      <c r="AX24" s="378" t="e">
        <f t="shared" ref="AX24" si="114">AW24*((1+AX26)/(1+AX29))</f>
        <v>#VALUE!</v>
      </c>
      <c r="AY24" s="378" t="e">
        <f t="shared" ref="AY24" si="115">AX24*((1+AY26)/(1+AY29))</f>
        <v>#VALUE!</v>
      </c>
      <c r="AZ24" s="378" t="e">
        <f t="shared" ref="AZ24" si="116">AY24*((1+AZ26)/(1+AZ29))</f>
        <v>#VALUE!</v>
      </c>
      <c r="BA24" s="378" t="e">
        <f t="shared" ref="BA24" si="117">AZ24*((1+BA26)/(1+BA29))</f>
        <v>#VALUE!</v>
      </c>
      <c r="BB24" s="378" t="e">
        <f t="shared" ref="BB24" si="118">BA24*((1+BB26)/(1+BB29))</f>
        <v>#VALUE!</v>
      </c>
      <c r="BC24" s="378" t="e">
        <f t="shared" ref="BC24" si="119">BB24*((1+BC26)/(1+BC29))</f>
        <v>#VALUE!</v>
      </c>
      <c r="BD24" s="378" t="e">
        <f t="shared" ref="BD24" si="120">BC24*((1+BD26)/(1+BD29))</f>
        <v>#VALUE!</v>
      </c>
      <c r="BE24" s="378" t="e">
        <f t="shared" ref="BE24" si="121">BD24*((1+BE26)/(1+BE29))</f>
        <v>#VALUE!</v>
      </c>
      <c r="BF24" s="378" t="e">
        <f t="shared" ref="BF24" si="122">BE24*((1+BF26)/(1+BF29))</f>
        <v>#VALUE!</v>
      </c>
      <c r="BG24" s="378" t="e">
        <f t="shared" ref="BG24" si="123">BF24*((1+BG26)/(1+BG29))</f>
        <v>#VALUE!</v>
      </c>
      <c r="BH24" s="378" t="e">
        <f t="shared" ref="BH24" si="124">BG24*((1+BH26)/(1+BH29))</f>
        <v>#VALUE!</v>
      </c>
      <c r="BI24" s="378" t="e">
        <f t="shared" ref="BI24" si="125">BH24*((1+BI26)/(1+BI29))</f>
        <v>#VALUE!</v>
      </c>
      <c r="BJ24" s="378" t="e">
        <f t="shared" ref="BJ24" si="126">BI24*((1+BJ26)/(1+BJ29))</f>
        <v>#VALUE!</v>
      </c>
      <c r="BK24" s="378" t="e">
        <f t="shared" ref="BK24" si="127">BJ24*((1+BK26)/(1+BK29))</f>
        <v>#VALUE!</v>
      </c>
      <c r="BL24" s="378" t="e">
        <f t="shared" ref="BL24" si="128">BK24*((1+BL26)/(1+BL29))</f>
        <v>#VALUE!</v>
      </c>
      <c r="BM24" s="378" t="e">
        <f t="shared" ref="BM24" si="129">BL24*((1+BM26)/(1+BM29))</f>
        <v>#VALUE!</v>
      </c>
      <c r="BN24" s="378" t="e">
        <f t="shared" ref="BN24" si="130">BM24*((1+BN26)/(1+BN29))</f>
        <v>#VALUE!</v>
      </c>
      <c r="BO24" s="378" t="e">
        <f t="shared" ref="BO24" si="131">BN24*((1+BO26)/(1+BO29))</f>
        <v>#VALUE!</v>
      </c>
      <c r="BP24" s="378" t="e">
        <f t="shared" ref="BP24" si="132">BO24*((1+BP26)/(1+BP29))</f>
        <v>#VALUE!</v>
      </c>
      <c r="BQ24" s="378" t="e">
        <f t="shared" ref="BQ24" si="133">BP24*((1+BQ26)/(1+BQ29))</f>
        <v>#VALUE!</v>
      </c>
      <c r="BR24" s="378" t="e">
        <f t="shared" ref="BR24" si="134">BQ24*((1+BR26)/(1+BR29))</f>
        <v>#VALUE!</v>
      </c>
      <c r="BS24" s="378" t="e">
        <f t="shared" ref="BS24" si="135">BR24*((1+BS26)/(1+BS29))</f>
        <v>#VALUE!</v>
      </c>
    </row>
    <row r="25" spans="1:71" s="327" customFormat="1">
      <c r="A25" s="331"/>
      <c r="C25" s="354" t="s">
        <v>1087</v>
      </c>
      <c r="D25" s="352" t="s">
        <v>771</v>
      </c>
      <c r="E25" s="378"/>
      <c r="F25" s="380">
        <f>(1-$E$1)+E16/E24-1</f>
        <v>2.7430617638001698E-2</v>
      </c>
      <c r="G25" s="380">
        <f t="shared" ref="G25:AL25" si="136">(1-$E$1)+F16/F24-1</f>
        <v>2.6741117129413405E-2</v>
      </c>
      <c r="H25" s="380">
        <f t="shared" si="136"/>
        <v>2.6090357227275485E-2</v>
      </c>
      <c r="I25" s="380">
        <f t="shared" si="136"/>
        <v>2.5475408976104452E-2</v>
      </c>
      <c r="J25" s="380">
        <f t="shared" si="136"/>
        <v>2.4895227061874525E-2</v>
      </c>
      <c r="K25" s="380">
        <f t="shared" si="136"/>
        <v>2.4338643645835711E-2</v>
      </c>
      <c r="L25" s="380">
        <f t="shared" si="136"/>
        <v>2.3810994114062956E-2</v>
      </c>
      <c r="M25" s="380">
        <f t="shared" si="136"/>
        <v>2.3311009381769221E-2</v>
      </c>
      <c r="N25" s="380">
        <f t="shared" si="136"/>
        <v>2.2836044940161893E-2</v>
      </c>
      <c r="O25" s="380">
        <f t="shared" si="136"/>
        <v>2.2383690179848648E-2</v>
      </c>
      <c r="P25" s="380">
        <f t="shared" si="136"/>
        <v>2.1946057435920707E-2</v>
      </c>
      <c r="Q25" s="380">
        <f t="shared" si="136"/>
        <v>2.1529932862274448E-2</v>
      </c>
      <c r="R25" s="380">
        <f t="shared" si="136"/>
        <v>2.1131184938155911E-2</v>
      </c>
      <c r="S25" s="380">
        <f t="shared" si="136"/>
        <v>2.0744008585064533E-2</v>
      </c>
      <c r="T25" s="380">
        <f t="shared" si="136"/>
        <v>2.0365069487007448E-2</v>
      </c>
      <c r="U25" s="380">
        <f t="shared" si="136"/>
        <v>1.9993255626457485E-2</v>
      </c>
      <c r="V25" s="380">
        <f t="shared" si="136"/>
        <v>1.9630748416612054E-2</v>
      </c>
      <c r="W25" s="380">
        <f t="shared" si="136"/>
        <v>1.9275096305457096E-2</v>
      </c>
      <c r="X25" s="380">
        <f t="shared" si="136"/>
        <v>1.8923404560194479E-2</v>
      </c>
      <c r="Y25" s="380">
        <f t="shared" si="136"/>
        <v>1.8574207966269851E-2</v>
      </c>
      <c r="Z25" s="380">
        <f t="shared" si="136"/>
        <v>1.8223691514525076E-2</v>
      </c>
      <c r="AA25" s="380">
        <f t="shared" si="136"/>
        <v>1.787791340254552E-2</v>
      </c>
      <c r="AB25" s="380">
        <f t="shared" si="136"/>
        <v>1.7538946744671602E-2</v>
      </c>
      <c r="AC25" s="380">
        <f t="shared" si="136"/>
        <v>1.721049814156328E-2</v>
      </c>
      <c r="AD25" s="380">
        <f t="shared" si="136"/>
        <v>1.6896043100105285E-2</v>
      </c>
      <c r="AE25" s="380">
        <f t="shared" si="136"/>
        <v>1.6594258068631573E-2</v>
      </c>
      <c r="AF25" s="380">
        <f t="shared" si="136"/>
        <v>1.6306177105308128E-2</v>
      </c>
      <c r="AG25" s="380">
        <f t="shared" si="136"/>
        <v>1.6028278337652191E-2</v>
      </c>
      <c r="AH25" s="380">
        <f t="shared" si="136"/>
        <v>1.5755570487569814E-2</v>
      </c>
      <c r="AI25" s="380">
        <f t="shared" si="136"/>
        <v>1.5484448444945231E-2</v>
      </c>
      <c r="AJ25" s="380" t="e">
        <f t="shared" si="136"/>
        <v>#VALUE!</v>
      </c>
      <c r="AK25" s="380" t="e">
        <f t="shared" si="136"/>
        <v>#VALUE!</v>
      </c>
      <c r="AL25" s="380" t="e">
        <f t="shared" si="136"/>
        <v>#VALUE!</v>
      </c>
      <c r="AM25" s="380" t="e">
        <f t="shared" ref="AM25" si="137">(1-$E$1)+AL16/AL24-1</f>
        <v>#VALUE!</v>
      </c>
      <c r="AN25" s="380" t="e">
        <f t="shared" ref="AN25" si="138">(1-$E$1)+AM16/AM24-1</f>
        <v>#VALUE!</v>
      </c>
      <c r="AO25" s="380" t="e">
        <f t="shared" ref="AO25" si="139">(1-$E$1)+AN16/AN24-1</f>
        <v>#VALUE!</v>
      </c>
      <c r="AP25" s="380" t="e">
        <f t="shared" ref="AP25" si="140">(1-$E$1)+AO16/AO24-1</f>
        <v>#VALUE!</v>
      </c>
      <c r="AQ25" s="380" t="e">
        <f t="shared" ref="AQ25" si="141">(1-$E$1)+AP16/AP24-1</f>
        <v>#VALUE!</v>
      </c>
      <c r="AR25" s="380" t="e">
        <f t="shared" ref="AR25" si="142">(1-$E$1)+AQ16/AQ24-1</f>
        <v>#VALUE!</v>
      </c>
      <c r="AS25" s="380" t="e">
        <f t="shared" ref="AS25" si="143">(1-$E$1)+AR16/AR24-1</f>
        <v>#VALUE!</v>
      </c>
      <c r="AT25" s="380" t="e">
        <f t="shared" ref="AT25" si="144">(1-$E$1)+AS16/AS24-1</f>
        <v>#VALUE!</v>
      </c>
      <c r="AU25" s="380" t="e">
        <f t="shared" ref="AU25" si="145">(1-$E$1)+AT16/AT24-1</f>
        <v>#VALUE!</v>
      </c>
      <c r="AV25" s="380" t="e">
        <f t="shared" ref="AV25" si="146">(1-$E$1)+AU16/AU24-1</f>
        <v>#VALUE!</v>
      </c>
      <c r="AW25" s="380" t="e">
        <f t="shared" ref="AW25" si="147">(1-$E$1)+AV16/AV24-1</f>
        <v>#VALUE!</v>
      </c>
      <c r="AX25" s="380" t="e">
        <f t="shared" ref="AX25" si="148">(1-$E$1)+AW16/AW24-1</f>
        <v>#VALUE!</v>
      </c>
      <c r="AY25" s="380" t="e">
        <f t="shared" ref="AY25" si="149">(1-$E$1)+AX16/AX24-1</f>
        <v>#VALUE!</v>
      </c>
      <c r="AZ25" s="380" t="e">
        <f t="shared" ref="AZ25" si="150">(1-$E$1)+AY16/AY24-1</f>
        <v>#VALUE!</v>
      </c>
      <c r="BA25" s="380" t="e">
        <f t="shared" ref="BA25" si="151">(1-$E$1)+AZ16/AZ24-1</f>
        <v>#VALUE!</v>
      </c>
      <c r="BB25" s="380" t="e">
        <f t="shared" ref="BB25" si="152">(1-$E$1)+BA16/BA24-1</f>
        <v>#VALUE!</v>
      </c>
      <c r="BC25" s="380" t="e">
        <f t="shared" ref="BC25" si="153">(1-$E$1)+BB16/BB24-1</f>
        <v>#VALUE!</v>
      </c>
      <c r="BD25" s="380" t="e">
        <f t="shared" ref="BD25" si="154">(1-$E$1)+BC16/BC24-1</f>
        <v>#VALUE!</v>
      </c>
      <c r="BE25" s="380" t="e">
        <f t="shared" ref="BE25" si="155">(1-$E$1)+BD16/BD24-1</f>
        <v>#VALUE!</v>
      </c>
      <c r="BF25" s="380" t="e">
        <f t="shared" ref="BF25" si="156">(1-$E$1)+BE16/BE24-1</f>
        <v>#VALUE!</v>
      </c>
      <c r="BG25" s="380" t="e">
        <f t="shared" ref="BG25" si="157">(1-$E$1)+BF16/BF24-1</f>
        <v>#VALUE!</v>
      </c>
      <c r="BH25" s="380" t="e">
        <f t="shared" ref="BH25" si="158">(1-$E$1)+BG16/BG24-1</f>
        <v>#VALUE!</v>
      </c>
      <c r="BI25" s="380" t="e">
        <f t="shared" ref="BI25" si="159">(1-$E$1)+BH16/BH24-1</f>
        <v>#VALUE!</v>
      </c>
      <c r="BJ25" s="380" t="e">
        <f t="shared" ref="BJ25" si="160">(1-$E$1)+BI16/BI24-1</f>
        <v>#VALUE!</v>
      </c>
      <c r="BK25" s="380" t="e">
        <f t="shared" ref="BK25" si="161">(1-$E$1)+BJ16/BJ24-1</f>
        <v>#VALUE!</v>
      </c>
      <c r="BL25" s="380" t="e">
        <f t="shared" ref="BL25" si="162">(1-$E$1)+BK16/BK24-1</f>
        <v>#VALUE!</v>
      </c>
      <c r="BM25" s="380" t="e">
        <f t="shared" ref="BM25" si="163">(1-$E$1)+BL16/BL24-1</f>
        <v>#VALUE!</v>
      </c>
      <c r="BN25" s="380" t="e">
        <f t="shared" ref="BN25" si="164">(1-$E$1)+BM16/BM24-1</f>
        <v>#VALUE!</v>
      </c>
      <c r="BO25" s="380" t="e">
        <f t="shared" ref="BO25" si="165">(1-$E$1)+BN16/BN24-1</f>
        <v>#VALUE!</v>
      </c>
      <c r="BP25" s="380" t="e">
        <f t="shared" ref="BP25" si="166">(1-$E$1)+BO16/BO24-1</f>
        <v>#VALUE!</v>
      </c>
      <c r="BQ25" s="380" t="e">
        <f t="shared" ref="BQ25" si="167">(1-$E$1)+BP16/BP24-1</f>
        <v>#VALUE!</v>
      </c>
      <c r="BR25" s="380" t="e">
        <f t="shared" ref="BR25" si="168">(1-$E$1)+BQ16/BQ24-1</f>
        <v>#VALUE!</v>
      </c>
      <c r="BS25" s="380" t="e">
        <f t="shared" ref="BS25" si="169">(1-$E$1)+BR16/BR24-1</f>
        <v>#VALUE!</v>
      </c>
    </row>
    <row r="26" spans="1:71" s="336" customFormat="1">
      <c r="A26" s="341"/>
      <c r="B26" s="337"/>
      <c r="C26" s="354" t="s">
        <v>770</v>
      </c>
      <c r="D26" s="352" t="s">
        <v>775</v>
      </c>
      <c r="E26" s="378"/>
      <c r="F26" s="378">
        <f>(1+F25)/((1+F9)*(1+F10)*(1+F11))-1</f>
        <v>1.7978522052700452E-2</v>
      </c>
      <c r="G26" s="378">
        <f t="shared" ref="G26:AL26" si="170">(1+G25)/((1+G9)*(1+G10)*(1+G11))-1</f>
        <v>1.7380776734504888E-2</v>
      </c>
      <c r="H26" s="378">
        <f t="shared" si="170"/>
        <v>1.682007549358322E-2</v>
      </c>
      <c r="I26" s="378">
        <f t="shared" si="170"/>
        <v>1.6226657792070442E-2</v>
      </c>
      <c r="J26" s="378">
        <f t="shared" si="170"/>
        <v>1.6031367748973624E-2</v>
      </c>
      <c r="K26" s="378">
        <f t="shared" si="170"/>
        <v>1.5555159333807023E-2</v>
      </c>
      <c r="L26" s="378">
        <f t="shared" si="170"/>
        <v>1.5073786886145912E-2</v>
      </c>
      <c r="M26" s="378">
        <f t="shared" si="170"/>
        <v>1.4651455210932474E-2</v>
      </c>
      <c r="N26" s="378">
        <f t="shared" si="170"/>
        <v>1.4284470567956342E-2</v>
      </c>
      <c r="O26" s="378">
        <f t="shared" si="170"/>
        <v>1.4222106134180734E-2</v>
      </c>
      <c r="P26" s="378">
        <f t="shared" si="170"/>
        <v>1.3820551310463669E-2</v>
      </c>
      <c r="Q26" s="378">
        <f t="shared" si="170"/>
        <v>1.3564230059651905E-2</v>
      </c>
      <c r="R26" s="378">
        <f t="shared" si="170"/>
        <v>1.3537715593559208E-2</v>
      </c>
      <c r="S26" s="378">
        <f t="shared" si="170"/>
        <v>1.3637338971698831E-2</v>
      </c>
      <c r="T26" s="378">
        <f t="shared" si="170"/>
        <v>1.3765671895809017E-2</v>
      </c>
      <c r="U26" s="378">
        <f t="shared" si="170"/>
        <v>1.3770226779392658E-2</v>
      </c>
      <c r="V26" s="378">
        <f t="shared" si="170"/>
        <v>1.386798355209784E-2</v>
      </c>
      <c r="W26" s="378">
        <f t="shared" si="170"/>
        <v>1.4084714123228537E-2</v>
      </c>
      <c r="X26" s="378">
        <f t="shared" si="170"/>
        <v>1.4356568658751012E-2</v>
      </c>
      <c r="Y26" s="378">
        <f t="shared" si="170"/>
        <v>1.4801186200217531E-2</v>
      </c>
      <c r="Z26" s="378">
        <f t="shared" si="170"/>
        <v>1.4939124644534729E-2</v>
      </c>
      <c r="AA26" s="378">
        <f t="shared" si="170"/>
        <v>1.4958927088893015E-2</v>
      </c>
      <c r="AB26" s="378">
        <f t="shared" si="170"/>
        <v>1.4775813745887767E-2</v>
      </c>
      <c r="AC26" s="378">
        <f t="shared" si="170"/>
        <v>1.4396233562458782E-2</v>
      </c>
      <c r="AD26" s="378">
        <f t="shared" si="170"/>
        <v>1.4060260858140383E-2</v>
      </c>
      <c r="AE26" s="378">
        <f t="shared" si="170"/>
        <v>1.3649612571604575E-2</v>
      </c>
      <c r="AF26" s="378">
        <f t="shared" si="170"/>
        <v>1.3399275531830845E-2</v>
      </c>
      <c r="AG26" s="378">
        <f t="shared" si="170"/>
        <v>1.339134079113502E-2</v>
      </c>
      <c r="AH26" s="378">
        <f t="shared" si="170"/>
        <v>1.3560447944875431E-2</v>
      </c>
      <c r="AI26" s="378" t="e">
        <f t="shared" si="170"/>
        <v>#VALUE!</v>
      </c>
      <c r="AJ26" s="378" t="e">
        <f t="shared" si="170"/>
        <v>#VALUE!</v>
      </c>
      <c r="AK26" s="378" t="e">
        <f t="shared" si="170"/>
        <v>#VALUE!</v>
      </c>
      <c r="AL26" s="378" t="e">
        <f t="shared" si="170"/>
        <v>#VALUE!</v>
      </c>
      <c r="AM26" s="378" t="e">
        <f t="shared" ref="AM26:BS26" si="171">(1+AM25)/((1+AM9)*(1+AM10)*(1+AM11))-1</f>
        <v>#VALUE!</v>
      </c>
      <c r="AN26" s="378" t="e">
        <f t="shared" si="171"/>
        <v>#VALUE!</v>
      </c>
      <c r="AO26" s="378" t="e">
        <f t="shared" si="171"/>
        <v>#VALUE!</v>
      </c>
      <c r="AP26" s="378" t="e">
        <f t="shared" si="171"/>
        <v>#VALUE!</v>
      </c>
      <c r="AQ26" s="378" t="e">
        <f t="shared" si="171"/>
        <v>#VALUE!</v>
      </c>
      <c r="AR26" s="378" t="e">
        <f t="shared" si="171"/>
        <v>#VALUE!</v>
      </c>
      <c r="AS26" s="378" t="e">
        <f t="shared" si="171"/>
        <v>#VALUE!</v>
      </c>
      <c r="AT26" s="378" t="e">
        <f t="shared" si="171"/>
        <v>#VALUE!</v>
      </c>
      <c r="AU26" s="378" t="e">
        <f t="shared" si="171"/>
        <v>#VALUE!</v>
      </c>
      <c r="AV26" s="378" t="e">
        <f t="shared" si="171"/>
        <v>#VALUE!</v>
      </c>
      <c r="AW26" s="378" t="e">
        <f t="shared" si="171"/>
        <v>#VALUE!</v>
      </c>
      <c r="AX26" s="378" t="e">
        <f t="shared" si="171"/>
        <v>#VALUE!</v>
      </c>
      <c r="AY26" s="378" t="e">
        <f t="shared" si="171"/>
        <v>#VALUE!</v>
      </c>
      <c r="AZ26" s="378" t="e">
        <f t="shared" si="171"/>
        <v>#VALUE!</v>
      </c>
      <c r="BA26" s="378" t="e">
        <f t="shared" si="171"/>
        <v>#VALUE!</v>
      </c>
      <c r="BB26" s="378" t="e">
        <f t="shared" si="171"/>
        <v>#VALUE!</v>
      </c>
      <c r="BC26" s="378" t="e">
        <f t="shared" si="171"/>
        <v>#VALUE!</v>
      </c>
      <c r="BD26" s="378" t="e">
        <f t="shared" si="171"/>
        <v>#VALUE!</v>
      </c>
      <c r="BE26" s="378" t="e">
        <f t="shared" si="171"/>
        <v>#VALUE!</v>
      </c>
      <c r="BF26" s="378" t="e">
        <f t="shared" si="171"/>
        <v>#VALUE!</v>
      </c>
      <c r="BG26" s="378" t="e">
        <f t="shared" si="171"/>
        <v>#VALUE!</v>
      </c>
      <c r="BH26" s="378" t="e">
        <f t="shared" si="171"/>
        <v>#VALUE!</v>
      </c>
      <c r="BI26" s="378" t="e">
        <f t="shared" si="171"/>
        <v>#VALUE!</v>
      </c>
      <c r="BJ26" s="378" t="e">
        <f t="shared" si="171"/>
        <v>#VALUE!</v>
      </c>
      <c r="BK26" s="378" t="e">
        <f t="shared" si="171"/>
        <v>#VALUE!</v>
      </c>
      <c r="BL26" s="378" t="e">
        <f t="shared" si="171"/>
        <v>#VALUE!</v>
      </c>
      <c r="BM26" s="378" t="e">
        <f t="shared" si="171"/>
        <v>#VALUE!</v>
      </c>
      <c r="BN26" s="378" t="e">
        <f t="shared" si="171"/>
        <v>#VALUE!</v>
      </c>
      <c r="BO26" s="378" t="e">
        <f t="shared" si="171"/>
        <v>#VALUE!</v>
      </c>
      <c r="BP26" s="378" t="e">
        <f t="shared" si="171"/>
        <v>#VALUE!</v>
      </c>
      <c r="BQ26" s="378" t="e">
        <f t="shared" si="171"/>
        <v>#VALUE!</v>
      </c>
      <c r="BR26" s="378" t="e">
        <f t="shared" si="171"/>
        <v>#VALUE!</v>
      </c>
      <c r="BS26" s="378" t="e">
        <f t="shared" si="171"/>
        <v>#VALUE!</v>
      </c>
    </row>
    <row r="27" spans="1:71" s="329" customFormat="1">
      <c r="A27" s="331"/>
      <c r="C27" s="24" t="s">
        <v>776</v>
      </c>
      <c r="D27" s="352" t="s">
        <v>756</v>
      </c>
      <c r="E27" s="122">
        <f>(1+E10)*(1+E11)*(1+E9)-1</f>
        <v>9.3695178712775995E-3</v>
      </c>
      <c r="F27" s="122">
        <f t="shared" ref="F27:AL27" si="172">(1+F10)*(1+F11)*(1+F9)-1</f>
        <v>9.2851620938343427E-3</v>
      </c>
      <c r="G27" s="122">
        <f t="shared" si="172"/>
        <v>9.2004297790573286E-3</v>
      </c>
      <c r="H27" s="122">
        <f t="shared" si="172"/>
        <v>9.1169342119767904E-3</v>
      </c>
      <c r="I27" s="122">
        <f t="shared" si="172"/>
        <v>9.1010712158727802E-3</v>
      </c>
      <c r="J27" s="122">
        <f t="shared" si="172"/>
        <v>8.7240016344563021E-3</v>
      </c>
      <c r="K27" s="122">
        <f t="shared" si="172"/>
        <v>8.6489485394276588E-3</v>
      </c>
      <c r="L27" s="122">
        <f t="shared" si="172"/>
        <v>8.6074602071237738E-3</v>
      </c>
      <c r="M27" s="122">
        <f t="shared" si="172"/>
        <v>8.5345111627879167E-3</v>
      </c>
      <c r="N27" s="122">
        <f t="shared" si="172"/>
        <v>8.4311400010068649E-3</v>
      </c>
      <c r="O27" s="122">
        <f t="shared" si="172"/>
        <v>8.0471368118535391E-3</v>
      </c>
      <c r="P27" s="122">
        <f t="shared" si="172"/>
        <v>8.014738027310564E-3</v>
      </c>
      <c r="Q27" s="122">
        <f t="shared" si="172"/>
        <v>7.859100159990362E-3</v>
      </c>
      <c r="R27" s="122">
        <f t="shared" si="172"/>
        <v>7.4920441812567073E-3</v>
      </c>
      <c r="S27" s="122">
        <f t="shared" si="172"/>
        <v>7.0110574464188335E-3</v>
      </c>
      <c r="T27" s="122">
        <f t="shared" si="172"/>
        <v>6.509786012833807E-3</v>
      </c>
      <c r="U27" s="122">
        <f t="shared" si="172"/>
        <v>6.1385003057690124E-3</v>
      </c>
      <c r="V27" s="122">
        <f t="shared" si="172"/>
        <v>5.683940077015226E-3</v>
      </c>
      <c r="W27" s="122">
        <f t="shared" si="172"/>
        <v>5.1182924956285625E-3</v>
      </c>
      <c r="X27" s="122">
        <f t="shared" si="172"/>
        <v>4.5021997614527187E-3</v>
      </c>
      <c r="Y27" s="122">
        <f t="shared" si="172"/>
        <v>3.7179910876732336E-3</v>
      </c>
      <c r="Z27" s="122">
        <f t="shared" si="172"/>
        <v>3.2362205675544597E-3</v>
      </c>
      <c r="AA27" s="122">
        <f t="shared" si="172"/>
        <v>2.8759649634537698E-3</v>
      </c>
      <c r="AB27" s="122">
        <f t="shared" si="172"/>
        <v>2.7228999364736772E-3</v>
      </c>
      <c r="AC27" s="122">
        <f t="shared" si="172"/>
        <v>2.7743247519964598E-3</v>
      </c>
      <c r="AD27" s="122">
        <f t="shared" si="172"/>
        <v>2.7964632393393529E-3</v>
      </c>
      <c r="AE27" s="122">
        <f t="shared" si="172"/>
        <v>2.9049934617511042E-3</v>
      </c>
      <c r="AF27" s="122">
        <f t="shared" si="172"/>
        <v>2.8684662044498044E-3</v>
      </c>
      <c r="AG27" s="122">
        <f t="shared" si="172"/>
        <v>2.6020920451703677E-3</v>
      </c>
      <c r="AH27" s="122">
        <f t="shared" si="172"/>
        <v>2.1657539490074207E-3</v>
      </c>
      <c r="AI27" s="122" t="e">
        <f t="shared" si="172"/>
        <v>#VALUE!</v>
      </c>
      <c r="AJ27" s="122" t="e">
        <f t="shared" si="172"/>
        <v>#VALUE!</v>
      </c>
      <c r="AK27" s="122" t="e">
        <f t="shared" si="172"/>
        <v>#VALUE!</v>
      </c>
      <c r="AL27" s="122" t="e">
        <f t="shared" si="172"/>
        <v>#VALUE!</v>
      </c>
      <c r="AM27" s="122" t="e">
        <f t="shared" ref="AM27:BS27" si="173">(1+AM10)*(1+AM11)*(1+AM9)-1</f>
        <v>#VALUE!</v>
      </c>
      <c r="AN27" s="122" t="e">
        <f t="shared" si="173"/>
        <v>#VALUE!</v>
      </c>
      <c r="AO27" s="122" t="e">
        <f t="shared" si="173"/>
        <v>#VALUE!</v>
      </c>
      <c r="AP27" s="122" t="e">
        <f t="shared" si="173"/>
        <v>#VALUE!</v>
      </c>
      <c r="AQ27" s="122" t="e">
        <f t="shared" si="173"/>
        <v>#VALUE!</v>
      </c>
      <c r="AR27" s="122" t="e">
        <f t="shared" si="173"/>
        <v>#VALUE!</v>
      </c>
      <c r="AS27" s="122" t="e">
        <f t="shared" si="173"/>
        <v>#VALUE!</v>
      </c>
      <c r="AT27" s="122" t="e">
        <f t="shared" si="173"/>
        <v>#VALUE!</v>
      </c>
      <c r="AU27" s="122" t="e">
        <f t="shared" si="173"/>
        <v>#VALUE!</v>
      </c>
      <c r="AV27" s="122" t="e">
        <f t="shared" si="173"/>
        <v>#VALUE!</v>
      </c>
      <c r="AW27" s="122" t="e">
        <f t="shared" si="173"/>
        <v>#VALUE!</v>
      </c>
      <c r="AX27" s="122" t="e">
        <f t="shared" si="173"/>
        <v>#VALUE!</v>
      </c>
      <c r="AY27" s="122" t="e">
        <f t="shared" si="173"/>
        <v>#VALUE!</v>
      </c>
      <c r="AZ27" s="122" t="e">
        <f t="shared" si="173"/>
        <v>#VALUE!</v>
      </c>
      <c r="BA27" s="122" t="e">
        <f t="shared" si="173"/>
        <v>#VALUE!</v>
      </c>
      <c r="BB27" s="122" t="e">
        <f t="shared" si="173"/>
        <v>#VALUE!</v>
      </c>
      <c r="BC27" s="122" t="e">
        <f t="shared" si="173"/>
        <v>#VALUE!</v>
      </c>
      <c r="BD27" s="122" t="e">
        <f t="shared" si="173"/>
        <v>#VALUE!</v>
      </c>
      <c r="BE27" s="122" t="e">
        <f t="shared" si="173"/>
        <v>#VALUE!</v>
      </c>
      <c r="BF27" s="122" t="e">
        <f t="shared" si="173"/>
        <v>#VALUE!</v>
      </c>
      <c r="BG27" s="122" t="e">
        <f t="shared" si="173"/>
        <v>#VALUE!</v>
      </c>
      <c r="BH27" s="122" t="e">
        <f t="shared" si="173"/>
        <v>#VALUE!</v>
      </c>
      <c r="BI27" s="122" t="e">
        <f t="shared" si="173"/>
        <v>#VALUE!</v>
      </c>
      <c r="BJ27" s="122" t="e">
        <f t="shared" si="173"/>
        <v>#VALUE!</v>
      </c>
      <c r="BK27" s="122" t="e">
        <f t="shared" si="173"/>
        <v>#VALUE!</v>
      </c>
      <c r="BL27" s="122" t="e">
        <f t="shared" si="173"/>
        <v>#VALUE!</v>
      </c>
      <c r="BM27" s="122" t="e">
        <f t="shared" si="173"/>
        <v>#VALUE!</v>
      </c>
      <c r="BN27" s="122" t="e">
        <f t="shared" si="173"/>
        <v>#VALUE!</v>
      </c>
      <c r="BO27" s="122" t="e">
        <f t="shared" si="173"/>
        <v>#VALUE!</v>
      </c>
      <c r="BP27" s="122" t="e">
        <f t="shared" si="173"/>
        <v>#VALUE!</v>
      </c>
      <c r="BQ27" s="122" t="e">
        <f t="shared" si="173"/>
        <v>#VALUE!</v>
      </c>
      <c r="BR27" s="122" t="e">
        <f t="shared" si="173"/>
        <v>#VALUE!</v>
      </c>
      <c r="BS27" s="122" t="e">
        <f t="shared" si="173"/>
        <v>#VALUE!</v>
      </c>
    </row>
    <row r="28" spans="1:71">
      <c r="C28" s="355" t="s">
        <v>732</v>
      </c>
      <c r="D28" s="352" t="s">
        <v>768</v>
      </c>
      <c r="E28" s="377" t="str">
        <f>IF(ISNUMBER(#REF!)=TRUE,#REF!,".")</f>
        <v>.</v>
      </c>
      <c r="F28" s="377">
        <f>((1-$D$3)+(E21/E31))/(1+F27)-1</f>
        <v>-5.8385770449925767E-3</v>
      </c>
      <c r="G28" s="377">
        <f>((1-$D$3)+(F21/F31))/(1+G27)-1</f>
        <v>-5.3667214691812681E-3</v>
      </c>
      <c r="H28" s="377">
        <f t="shared" ref="H28:AL28" si="174">((1-$D$3)+(G21/G31))/(1+H27)-1</f>
        <v>-4.9115985014874797E-3</v>
      </c>
      <c r="I28" s="377">
        <f t="shared" si="174"/>
        <v>-4.5383778948248077E-3</v>
      </c>
      <c r="J28" s="377">
        <f t="shared" si="174"/>
        <v>-3.8218772488579633E-3</v>
      </c>
      <c r="K28" s="377">
        <f t="shared" si="174"/>
        <v>-3.425025362587486E-3</v>
      </c>
      <c r="L28" s="377">
        <f t="shared" si="174"/>
        <v>-3.0753017708451402E-3</v>
      </c>
      <c r="M28" s="377">
        <f t="shared" si="174"/>
        <v>-2.7072823980909266E-3</v>
      </c>
      <c r="N28" s="377">
        <f t="shared" si="174"/>
        <v>-2.3223811358095148E-3</v>
      </c>
      <c r="O28" s="377">
        <f t="shared" si="174"/>
        <v>-1.6732200073500403E-3</v>
      </c>
      <c r="P28" s="377">
        <f t="shared" si="174"/>
        <v>-1.3922998469936276E-3</v>
      </c>
      <c r="Q28" s="377">
        <f t="shared" si="174"/>
        <v>-1.000286551984253E-3</v>
      </c>
      <c r="R28" s="377">
        <f t="shared" si="174"/>
        <v>-4.1225018430068872E-4</v>
      </c>
      <c r="S28" s="377">
        <f t="shared" si="174"/>
        <v>2.7059603283374756E-4</v>
      </c>
      <c r="T28" s="377">
        <f t="shared" si="174"/>
        <v>9.5305064212580781E-4</v>
      </c>
      <c r="U28" s="377">
        <f t="shared" si="174"/>
        <v>1.4855548395744655E-3</v>
      </c>
      <c r="V28" s="377">
        <f t="shared" si="174"/>
        <v>2.0840528650840628E-3</v>
      </c>
      <c r="W28" s="377">
        <f t="shared" si="174"/>
        <v>2.7748850261666291E-3</v>
      </c>
      <c r="X28" s="377">
        <f t="shared" si="174"/>
        <v>3.4955276014128067E-3</v>
      </c>
      <c r="Y28" s="377">
        <f t="shared" si="174"/>
        <v>4.3631773298642429E-3</v>
      </c>
      <c r="Z28" s="377">
        <f t="shared" si="174"/>
        <v>4.9033435522929381E-3</v>
      </c>
      <c r="AA28" s="377">
        <f t="shared" si="174"/>
        <v>5.3049994334573025E-3</v>
      </c>
      <c r="AB28" s="377">
        <f t="shared" si="174"/>
        <v>5.4856606282565057E-3</v>
      </c>
      <c r="AC28" s="377">
        <f t="shared" si="174"/>
        <v>5.4536941555689555E-3</v>
      </c>
      <c r="AD28" s="377">
        <f t="shared" si="174"/>
        <v>5.4491409496422172E-3</v>
      </c>
      <c r="AE28" s="377">
        <f t="shared" si="174"/>
        <v>5.3554385533571836E-3</v>
      </c>
      <c r="AF28" s="377">
        <f t="shared" si="174"/>
        <v>5.407053565120945E-3</v>
      </c>
      <c r="AG28" s="377">
        <f t="shared" si="174"/>
        <v>5.6854044953189575E-3</v>
      </c>
      <c r="AH28" s="377">
        <f t="shared" si="174"/>
        <v>6.1249603722981494E-3</v>
      </c>
      <c r="AI28" s="377" t="e">
        <f t="shared" si="174"/>
        <v>#VALUE!</v>
      </c>
      <c r="AJ28" s="377" t="e">
        <f t="shared" si="174"/>
        <v>#VALUE!</v>
      </c>
      <c r="AK28" s="377" t="e">
        <f t="shared" si="174"/>
        <v>#VALUE!</v>
      </c>
      <c r="AL28" s="377" t="e">
        <f t="shared" si="174"/>
        <v>#VALUE!</v>
      </c>
      <c r="AM28" s="377" t="e">
        <f t="shared" ref="AM28" si="175">((1-$D$3)+(AL21/AL31))/(1+AM27)-1</f>
        <v>#VALUE!</v>
      </c>
      <c r="AN28" s="377" t="e">
        <f t="shared" ref="AN28" si="176">((1-$D$3)+(AM21/AM31))/(1+AN27)-1</f>
        <v>#VALUE!</v>
      </c>
      <c r="AO28" s="377" t="e">
        <f t="shared" ref="AO28" si="177">((1-$D$3)+(AN21/AN31))/(1+AO27)-1</f>
        <v>#VALUE!</v>
      </c>
      <c r="AP28" s="377" t="e">
        <f t="shared" ref="AP28" si="178">((1-$D$3)+(AO21/AO31))/(1+AP27)-1</f>
        <v>#VALUE!</v>
      </c>
      <c r="AQ28" s="377" t="e">
        <f t="shared" ref="AQ28" si="179">((1-$D$3)+(AP21/AP31))/(1+AQ27)-1</f>
        <v>#VALUE!</v>
      </c>
      <c r="AR28" s="377" t="e">
        <f t="shared" ref="AR28" si="180">((1-$D$3)+(AQ21/AQ31))/(1+AR27)-1</f>
        <v>#VALUE!</v>
      </c>
      <c r="AS28" s="377" t="e">
        <f t="shared" ref="AS28" si="181">((1-$D$3)+(AR21/AR31))/(1+AS27)-1</f>
        <v>#VALUE!</v>
      </c>
      <c r="AT28" s="377" t="e">
        <f t="shared" ref="AT28" si="182">((1-$D$3)+(AS21/AS31))/(1+AT27)-1</f>
        <v>#VALUE!</v>
      </c>
      <c r="AU28" s="377" t="e">
        <f t="shared" ref="AU28" si="183">((1-$D$3)+(AT21/AT31))/(1+AU27)-1</f>
        <v>#VALUE!</v>
      </c>
      <c r="AV28" s="377" t="e">
        <f t="shared" ref="AV28" si="184">((1-$D$3)+(AU21/AU31))/(1+AV27)-1</f>
        <v>#VALUE!</v>
      </c>
      <c r="AW28" s="377" t="e">
        <f t="shared" ref="AW28" si="185">((1-$D$3)+(AV21/AV31))/(1+AW27)-1</f>
        <v>#VALUE!</v>
      </c>
      <c r="AX28" s="377" t="e">
        <f t="shared" ref="AX28" si="186">((1-$D$3)+(AW21/AW31))/(1+AX27)-1</f>
        <v>#VALUE!</v>
      </c>
      <c r="AY28" s="377" t="e">
        <f t="shared" ref="AY28" si="187">((1-$D$3)+(AX21/AX31))/(1+AY27)-1</f>
        <v>#VALUE!</v>
      </c>
      <c r="AZ28" s="377" t="e">
        <f t="shared" ref="AZ28" si="188">((1-$D$3)+(AY21/AY31))/(1+AZ27)-1</f>
        <v>#VALUE!</v>
      </c>
      <c r="BA28" s="377" t="e">
        <f t="shared" ref="BA28" si="189">((1-$D$3)+(AZ21/AZ31))/(1+BA27)-1</f>
        <v>#VALUE!</v>
      </c>
      <c r="BB28" s="377" t="e">
        <f t="shared" ref="BB28" si="190">((1-$D$3)+(BA21/BA31))/(1+BB27)-1</f>
        <v>#VALUE!</v>
      </c>
      <c r="BC28" s="377" t="e">
        <f t="shared" ref="BC28" si="191">((1-$D$3)+(BB21/BB31))/(1+BC27)-1</f>
        <v>#VALUE!</v>
      </c>
      <c r="BD28" s="377" t="e">
        <f t="shared" ref="BD28" si="192">((1-$D$3)+(BC21/BC31))/(1+BD27)-1</f>
        <v>#VALUE!</v>
      </c>
      <c r="BE28" s="377" t="e">
        <f t="shared" ref="BE28" si="193">((1-$D$3)+(BD21/BD31))/(1+BE27)-1</f>
        <v>#VALUE!</v>
      </c>
      <c r="BF28" s="377" t="e">
        <f t="shared" ref="BF28" si="194">((1-$D$3)+(BE21/BE31))/(1+BF27)-1</f>
        <v>#VALUE!</v>
      </c>
      <c r="BG28" s="377" t="e">
        <f t="shared" ref="BG28" si="195">((1-$D$3)+(BF21/BF31))/(1+BG27)-1</f>
        <v>#VALUE!</v>
      </c>
      <c r="BH28" s="377" t="e">
        <f t="shared" ref="BH28" si="196">((1-$D$3)+(BG21/BG31))/(1+BH27)-1</f>
        <v>#VALUE!</v>
      </c>
      <c r="BI28" s="377" t="e">
        <f t="shared" ref="BI28" si="197">((1-$D$3)+(BH21/BH31))/(1+BI27)-1</f>
        <v>#VALUE!</v>
      </c>
      <c r="BJ28" s="377" t="e">
        <f t="shared" ref="BJ28" si="198">((1-$D$3)+(BI21/BI31))/(1+BJ27)-1</f>
        <v>#VALUE!</v>
      </c>
      <c r="BK28" s="377" t="e">
        <f t="shared" ref="BK28" si="199">((1-$D$3)+(BJ21/BJ31))/(1+BK27)-1</f>
        <v>#VALUE!</v>
      </c>
      <c r="BL28" s="377" t="e">
        <f t="shared" ref="BL28" si="200">((1-$D$3)+(BK21/BK31))/(1+BL27)-1</f>
        <v>#VALUE!</v>
      </c>
      <c r="BM28" s="377" t="e">
        <f t="shared" ref="BM28" si="201">((1-$D$3)+(BL21/BL31))/(1+BM27)-1</f>
        <v>#VALUE!</v>
      </c>
      <c r="BN28" s="377" t="e">
        <f t="shared" ref="BN28" si="202">((1-$D$3)+(BM21/BM31))/(1+BN27)-1</f>
        <v>#VALUE!</v>
      </c>
      <c r="BO28" s="377" t="e">
        <f t="shared" ref="BO28" si="203">((1-$D$3)+(BN21/BN31))/(1+BO27)-1</f>
        <v>#VALUE!</v>
      </c>
      <c r="BP28" s="377" t="e">
        <f t="shared" ref="BP28" si="204">((1-$D$3)+(BO21/BO31))/(1+BP27)-1</f>
        <v>#VALUE!</v>
      </c>
      <c r="BQ28" s="377" t="e">
        <f t="shared" ref="BQ28" si="205">((1-$D$3)+(BP21/BP31))/(1+BQ27)-1</f>
        <v>#VALUE!</v>
      </c>
      <c r="BR28" s="377" t="e">
        <f t="shared" ref="BR28" si="206">((1-$D$3)+(BQ21/BQ31))/(1+BR27)-1</f>
        <v>#VALUE!</v>
      </c>
      <c r="BS28" s="377" t="e">
        <f t="shared" ref="BS28" si="207">((1-$D$3)+(BR21/BR31))/(1+BS27)-1</f>
        <v>#VALUE!</v>
      </c>
    </row>
    <row r="29" spans="1:71">
      <c r="C29" s="21" t="s">
        <v>484</v>
      </c>
      <c r="D29" s="352" t="s">
        <v>777</v>
      </c>
      <c r="E29" s="122"/>
      <c r="F29" s="122">
        <f>(1+F27)^($B$1*(1-$D$4))*(1+F8)*(1+F23)^$B$1*(1+F26)^$B$1*(1+F28)^(1-$D$2-$D$4*$B$1)*(1+F7)^$D$2-1</f>
        <v>3.1801335087409122E-3</v>
      </c>
      <c r="G29" s="122">
        <f t="shared" ref="G29:AL29" si="208">(1+G27)^($B$1*(1-$D$4))*(1+G8)*(1+G23)^$B$1*(1+G26)^$B$1*(1+G28)^(1-$D$2-$D$4*$B$1)*(1+G7)^$D$2-1</f>
        <v>3.2161470601259623E-3</v>
      </c>
      <c r="H29" s="122">
        <f t="shared" si="208"/>
        <v>3.253425877546734E-3</v>
      </c>
      <c r="I29" s="122">
        <f t="shared" si="208"/>
        <v>3.2614895641389641E-3</v>
      </c>
      <c r="J29" s="122">
        <f t="shared" si="208"/>
        <v>3.4352356771849557E-3</v>
      </c>
      <c r="K29" s="122">
        <f t="shared" si="208"/>
        <v>3.4696023512326146E-3</v>
      </c>
      <c r="L29" s="122">
        <f t="shared" si="208"/>
        <v>3.4894481634633046E-3</v>
      </c>
      <c r="M29" s="122">
        <f t="shared" si="208"/>
        <v>3.5244145640078717E-3</v>
      </c>
      <c r="N29" s="122">
        <f t="shared" si="208"/>
        <v>3.5734815115640028E-3</v>
      </c>
      <c r="O29" s="122">
        <f t="shared" si="208"/>
        <v>3.7497569504167938E-3</v>
      </c>
      <c r="P29" s="122">
        <f t="shared" si="208"/>
        <v>3.7629756893844402E-3</v>
      </c>
      <c r="Q29" s="122">
        <f t="shared" si="208"/>
        <v>3.8325352351649133E-3</v>
      </c>
      <c r="R29" s="122">
        <f t="shared" si="208"/>
        <v>3.9970753947888849E-3</v>
      </c>
      <c r="S29" s="122">
        <f t="shared" si="208"/>
        <v>4.2100186778437632E-3</v>
      </c>
      <c r="T29" s="122">
        <f t="shared" si="208"/>
        <v>4.4275948665606357E-3</v>
      </c>
      <c r="U29" s="122">
        <f t="shared" si="208"/>
        <v>4.5812020156490441E-3</v>
      </c>
      <c r="V29" s="122">
        <f t="shared" si="208"/>
        <v>4.7693845301473026E-3</v>
      </c>
      <c r="W29" s="122">
        <f t="shared" si="208"/>
        <v>5.0040177913757145E-3</v>
      </c>
      <c r="X29" s="122">
        <f t="shared" si="208"/>
        <v>5.2563919706363205E-3</v>
      </c>
      <c r="Y29" s="122">
        <f t="shared" si="208"/>
        <v>5.5798818684638096E-3</v>
      </c>
      <c r="Z29" s="122">
        <f t="shared" si="208"/>
        <v>5.7578101145034921E-3</v>
      </c>
      <c r="AA29" s="122">
        <f t="shared" si="208"/>
        <v>5.8761343875510796E-3</v>
      </c>
      <c r="AB29" s="122">
        <f t="shared" si="208"/>
        <v>5.8969898204348503E-3</v>
      </c>
      <c r="AC29" s="122">
        <f t="shared" si="208"/>
        <v>5.8238675471979917E-3</v>
      </c>
      <c r="AD29" s="122">
        <f t="shared" si="208"/>
        <v>5.7659240668186396E-3</v>
      </c>
      <c r="AE29" s="122">
        <f t="shared" si="208"/>
        <v>5.6698591273776078E-3</v>
      </c>
      <c r="AF29" s="122">
        <f t="shared" si="208"/>
        <v>5.6424023970804704E-3</v>
      </c>
      <c r="AG29" s="122">
        <f t="shared" si="208"/>
        <v>5.7207057624735214E-3</v>
      </c>
      <c r="AH29" s="122">
        <f t="shared" si="208"/>
        <v>5.8749719414674662E-3</v>
      </c>
      <c r="AI29" s="122" t="e">
        <f t="shared" si="208"/>
        <v>#VALUE!</v>
      </c>
      <c r="AJ29" s="122" t="e">
        <f t="shared" si="208"/>
        <v>#VALUE!</v>
      </c>
      <c r="AK29" s="122" t="e">
        <f t="shared" si="208"/>
        <v>#VALUE!</v>
      </c>
      <c r="AL29" s="122" t="e">
        <f t="shared" si="208"/>
        <v>#VALUE!</v>
      </c>
      <c r="AM29" s="122" t="e">
        <f t="shared" ref="AM29:BS29" si="209">(1+AM27)^($B$1*(1-$D$4))*(1+AM8)*(1+AM23)^$B$1*(1+AM26)^$B$1*(1+AM28)^(1-$D$2-$D$4*$B$1)*(1+AM7)^$D$2-1</f>
        <v>#VALUE!</v>
      </c>
      <c r="AN29" s="122" t="e">
        <f t="shared" si="209"/>
        <v>#VALUE!</v>
      </c>
      <c r="AO29" s="122" t="e">
        <f t="shared" si="209"/>
        <v>#VALUE!</v>
      </c>
      <c r="AP29" s="122" t="e">
        <f t="shared" si="209"/>
        <v>#VALUE!</v>
      </c>
      <c r="AQ29" s="122" t="e">
        <f t="shared" si="209"/>
        <v>#VALUE!</v>
      </c>
      <c r="AR29" s="122" t="e">
        <f t="shared" si="209"/>
        <v>#VALUE!</v>
      </c>
      <c r="AS29" s="122" t="e">
        <f t="shared" si="209"/>
        <v>#VALUE!</v>
      </c>
      <c r="AT29" s="122" t="e">
        <f t="shared" si="209"/>
        <v>#VALUE!</v>
      </c>
      <c r="AU29" s="122" t="e">
        <f t="shared" si="209"/>
        <v>#VALUE!</v>
      </c>
      <c r="AV29" s="122" t="e">
        <f t="shared" si="209"/>
        <v>#VALUE!</v>
      </c>
      <c r="AW29" s="122" t="e">
        <f t="shared" si="209"/>
        <v>#VALUE!</v>
      </c>
      <c r="AX29" s="122" t="e">
        <f t="shared" si="209"/>
        <v>#VALUE!</v>
      </c>
      <c r="AY29" s="122" t="e">
        <f t="shared" si="209"/>
        <v>#VALUE!</v>
      </c>
      <c r="AZ29" s="122" t="e">
        <f t="shared" si="209"/>
        <v>#VALUE!</v>
      </c>
      <c r="BA29" s="122" t="e">
        <f t="shared" si="209"/>
        <v>#VALUE!</v>
      </c>
      <c r="BB29" s="122" t="e">
        <f t="shared" si="209"/>
        <v>#VALUE!</v>
      </c>
      <c r="BC29" s="122" t="e">
        <f t="shared" si="209"/>
        <v>#VALUE!</v>
      </c>
      <c r="BD29" s="122" t="e">
        <f t="shared" si="209"/>
        <v>#VALUE!</v>
      </c>
      <c r="BE29" s="122" t="e">
        <f t="shared" si="209"/>
        <v>#VALUE!</v>
      </c>
      <c r="BF29" s="122" t="e">
        <f t="shared" si="209"/>
        <v>#VALUE!</v>
      </c>
      <c r="BG29" s="122" t="e">
        <f t="shared" si="209"/>
        <v>#VALUE!</v>
      </c>
      <c r="BH29" s="122" t="e">
        <f t="shared" si="209"/>
        <v>#VALUE!</v>
      </c>
      <c r="BI29" s="122" t="e">
        <f t="shared" si="209"/>
        <v>#VALUE!</v>
      </c>
      <c r="BJ29" s="122" t="e">
        <f t="shared" si="209"/>
        <v>#VALUE!</v>
      </c>
      <c r="BK29" s="122" t="e">
        <f t="shared" si="209"/>
        <v>#VALUE!</v>
      </c>
      <c r="BL29" s="122" t="e">
        <f t="shared" si="209"/>
        <v>#VALUE!</v>
      </c>
      <c r="BM29" s="122" t="e">
        <f t="shared" si="209"/>
        <v>#VALUE!</v>
      </c>
      <c r="BN29" s="122" t="e">
        <f t="shared" si="209"/>
        <v>#VALUE!</v>
      </c>
      <c r="BO29" s="122" t="e">
        <f t="shared" si="209"/>
        <v>#VALUE!</v>
      </c>
      <c r="BP29" s="122" t="e">
        <f t="shared" si="209"/>
        <v>#VALUE!</v>
      </c>
      <c r="BQ29" s="122" t="e">
        <f t="shared" si="209"/>
        <v>#VALUE!</v>
      </c>
      <c r="BR29" s="122" t="e">
        <f t="shared" si="209"/>
        <v>#VALUE!</v>
      </c>
      <c r="BS29" s="122" t="e">
        <f t="shared" si="209"/>
        <v>#VALUE!</v>
      </c>
    </row>
    <row r="30" spans="1:71">
      <c r="C30" s="21" t="s">
        <v>485</v>
      </c>
      <c r="D30" s="352" t="s">
        <v>778</v>
      </c>
      <c r="E30" s="122"/>
      <c r="F30" s="122">
        <f>(1+F29)*(1+F10)*(1+F11)-1</f>
        <v>3.6386725197756764E-3</v>
      </c>
      <c r="G30" s="122">
        <f>(1+G29)*(1+G10)*(1+G11)-1</f>
        <v>3.7964957492497842E-3</v>
      </c>
      <c r="H30" s="122">
        <f t="shared" ref="H30:AL30" si="210">(1+H29)*(1+H10)*(1+H11)-1</f>
        <v>3.9094805244841435E-3</v>
      </c>
      <c r="I30" s="122">
        <f t="shared" si="210"/>
        <v>4.0995527587661673E-3</v>
      </c>
      <c r="J30" s="122">
        <f t="shared" si="210"/>
        <v>4.0916926627974082E-3</v>
      </c>
      <c r="K30" s="122">
        <f t="shared" si="210"/>
        <v>4.2408200704611154E-3</v>
      </c>
      <c r="L30" s="122">
        <f t="shared" si="210"/>
        <v>4.4049259820830855E-3</v>
      </c>
      <c r="M30" s="122">
        <f t="shared" si="210"/>
        <v>4.549086794286783E-3</v>
      </c>
      <c r="N30" s="122">
        <f t="shared" si="210"/>
        <v>4.6938636392674926E-3</v>
      </c>
      <c r="O30" s="122">
        <f t="shared" si="210"/>
        <v>4.6621375440443202E-3</v>
      </c>
      <c r="P30" s="122">
        <f t="shared" si="210"/>
        <v>4.8343614346171293E-3</v>
      </c>
      <c r="Q30" s="122">
        <f t="shared" si="210"/>
        <v>4.9365414072417568E-3</v>
      </c>
      <c r="R30" s="122">
        <f t="shared" si="210"/>
        <v>4.9194634031808349E-3</v>
      </c>
      <c r="S30" s="122">
        <f t="shared" si="210"/>
        <v>4.8139350055689256E-3</v>
      </c>
      <c r="T30" s="122">
        <f t="shared" si="210"/>
        <v>4.6897300043764467E-3</v>
      </c>
      <c r="U30" s="122">
        <f t="shared" si="210"/>
        <v>4.6283797704758101E-3</v>
      </c>
      <c r="V30" s="122">
        <f t="shared" si="210"/>
        <v>4.5350549734164414E-3</v>
      </c>
      <c r="W30" s="122">
        <f t="shared" si="210"/>
        <v>4.3548343191650574E-3</v>
      </c>
      <c r="X30" s="122">
        <f t="shared" si="210"/>
        <v>4.1391862726081197E-3</v>
      </c>
      <c r="Y30" s="122">
        <f t="shared" si="210"/>
        <v>3.8427648020371574E-3</v>
      </c>
      <c r="Z30" s="122">
        <f t="shared" si="210"/>
        <v>3.7005681161506043E-3</v>
      </c>
      <c r="AA30" s="122">
        <f t="shared" si="210"/>
        <v>3.5990293817964591E-3</v>
      </c>
      <c r="AB30" s="122">
        <f t="shared" si="210"/>
        <v>3.6242314645598128E-3</v>
      </c>
      <c r="AC30" s="122">
        <f t="shared" si="210"/>
        <v>3.7394614908228263E-3</v>
      </c>
      <c r="AD30" s="122">
        <f t="shared" si="210"/>
        <v>3.8572436523176545E-3</v>
      </c>
      <c r="AE30" s="122">
        <f t="shared" si="210"/>
        <v>4.0029333041697868E-3</v>
      </c>
      <c r="AF30" s="122">
        <f t="shared" si="210"/>
        <v>4.0701907113811497E-3</v>
      </c>
      <c r="AG30" s="122">
        <f t="shared" si="210"/>
        <v>4.0479034418663407E-3</v>
      </c>
      <c r="AH30" s="122">
        <f t="shared" si="210"/>
        <v>3.9290696918434787E-3</v>
      </c>
      <c r="AI30" s="122" t="e">
        <f t="shared" si="210"/>
        <v>#VALUE!</v>
      </c>
      <c r="AJ30" s="122" t="e">
        <f t="shared" si="210"/>
        <v>#VALUE!</v>
      </c>
      <c r="AK30" s="122" t="e">
        <f t="shared" si="210"/>
        <v>#VALUE!</v>
      </c>
      <c r="AL30" s="122" t="e">
        <f t="shared" si="210"/>
        <v>#VALUE!</v>
      </c>
      <c r="AM30" s="122" t="e">
        <f t="shared" ref="AM30:BS30" si="211">(1+AM29)*(1+AM10)*(1+AM11)-1</f>
        <v>#VALUE!</v>
      </c>
      <c r="AN30" s="122" t="e">
        <f t="shared" si="211"/>
        <v>#VALUE!</v>
      </c>
      <c r="AO30" s="122" t="e">
        <f t="shared" si="211"/>
        <v>#VALUE!</v>
      </c>
      <c r="AP30" s="122" t="e">
        <f t="shared" si="211"/>
        <v>#VALUE!</v>
      </c>
      <c r="AQ30" s="122" t="e">
        <f t="shared" si="211"/>
        <v>#VALUE!</v>
      </c>
      <c r="AR30" s="122" t="e">
        <f t="shared" si="211"/>
        <v>#VALUE!</v>
      </c>
      <c r="AS30" s="122" t="e">
        <f t="shared" si="211"/>
        <v>#VALUE!</v>
      </c>
      <c r="AT30" s="122" t="e">
        <f t="shared" si="211"/>
        <v>#VALUE!</v>
      </c>
      <c r="AU30" s="122" t="e">
        <f t="shared" si="211"/>
        <v>#VALUE!</v>
      </c>
      <c r="AV30" s="122" t="e">
        <f t="shared" si="211"/>
        <v>#VALUE!</v>
      </c>
      <c r="AW30" s="122" t="e">
        <f t="shared" si="211"/>
        <v>#VALUE!</v>
      </c>
      <c r="AX30" s="122" t="e">
        <f t="shared" si="211"/>
        <v>#VALUE!</v>
      </c>
      <c r="AY30" s="122" t="e">
        <f t="shared" si="211"/>
        <v>#VALUE!</v>
      </c>
      <c r="AZ30" s="122" t="e">
        <f t="shared" si="211"/>
        <v>#VALUE!</v>
      </c>
      <c r="BA30" s="122" t="e">
        <f t="shared" si="211"/>
        <v>#VALUE!</v>
      </c>
      <c r="BB30" s="122" t="e">
        <f t="shared" si="211"/>
        <v>#VALUE!</v>
      </c>
      <c r="BC30" s="122" t="e">
        <f t="shared" si="211"/>
        <v>#VALUE!</v>
      </c>
      <c r="BD30" s="122" t="e">
        <f t="shared" si="211"/>
        <v>#VALUE!</v>
      </c>
      <c r="BE30" s="122" t="e">
        <f t="shared" si="211"/>
        <v>#VALUE!</v>
      </c>
      <c r="BF30" s="122" t="e">
        <f t="shared" si="211"/>
        <v>#VALUE!</v>
      </c>
      <c r="BG30" s="122" t="e">
        <f t="shared" si="211"/>
        <v>#VALUE!</v>
      </c>
      <c r="BH30" s="122" t="e">
        <f t="shared" si="211"/>
        <v>#VALUE!</v>
      </c>
      <c r="BI30" s="122" t="e">
        <f t="shared" si="211"/>
        <v>#VALUE!</v>
      </c>
      <c r="BJ30" s="122" t="e">
        <f t="shared" si="211"/>
        <v>#VALUE!</v>
      </c>
      <c r="BK30" s="122" t="e">
        <f t="shared" si="211"/>
        <v>#VALUE!</v>
      </c>
      <c r="BL30" s="122" t="e">
        <f t="shared" si="211"/>
        <v>#VALUE!</v>
      </c>
      <c r="BM30" s="122" t="e">
        <f t="shared" si="211"/>
        <v>#VALUE!</v>
      </c>
      <c r="BN30" s="122" t="e">
        <f t="shared" si="211"/>
        <v>#VALUE!</v>
      </c>
      <c r="BO30" s="122" t="e">
        <f t="shared" si="211"/>
        <v>#VALUE!</v>
      </c>
      <c r="BP30" s="122" t="e">
        <f t="shared" si="211"/>
        <v>#VALUE!</v>
      </c>
      <c r="BQ30" s="122" t="e">
        <f t="shared" si="211"/>
        <v>#VALUE!</v>
      </c>
      <c r="BR30" s="122" t="e">
        <f t="shared" si="211"/>
        <v>#VALUE!</v>
      </c>
      <c r="BS30" s="122" t="e">
        <f t="shared" si="211"/>
        <v>#VALUE!</v>
      </c>
    </row>
    <row r="31" spans="1:71">
      <c r="C31" s="353" t="s">
        <v>733</v>
      </c>
      <c r="D31" s="352" t="s">
        <v>758</v>
      </c>
      <c r="E31" s="122">
        <f>InputDataA_GeneralAssumptions!J24</f>
        <v>2.399682193802505</v>
      </c>
      <c r="F31" s="122">
        <f>E31*(1+F28)/(1+F29)</f>
        <v>2.3781087610719767</v>
      </c>
      <c r="G31" s="122">
        <f t="shared" ref="G31:AL31" si="212">F31*(1+G28)/(1+G29)</f>
        <v>2.3577632005419873</v>
      </c>
      <c r="H31" s="122">
        <f t="shared" si="212"/>
        <v>2.3385744357534932</v>
      </c>
      <c r="I31" s="122">
        <f t="shared" si="212"/>
        <v>2.3203931631425783</v>
      </c>
      <c r="J31" s="122">
        <f t="shared" si="212"/>
        <v>2.3036114570403607</v>
      </c>
      <c r="K31" s="122">
        <f t="shared" si="212"/>
        <v>2.2877838292214716</v>
      </c>
      <c r="L31" s="122">
        <f t="shared" si="212"/>
        <v>2.2728173253184361</v>
      </c>
      <c r="M31" s="122">
        <f t="shared" si="212"/>
        <v>2.2587035592594948</v>
      </c>
      <c r="N31" s="122">
        <f t="shared" si="212"/>
        <v>2.2454339719379268</v>
      </c>
      <c r="O31" s="122">
        <f t="shared" si="212"/>
        <v>2.2333025252245529</v>
      </c>
      <c r="P31" s="122">
        <f t="shared" si="212"/>
        <v>2.2218323971639773</v>
      </c>
      <c r="Q31" s="122">
        <f t="shared" si="212"/>
        <v>2.2111356727208982</v>
      </c>
      <c r="R31" s="122">
        <f t="shared" si="212"/>
        <v>2.2014248704491566</v>
      </c>
      <c r="S31" s="122">
        <f t="shared" si="212"/>
        <v>2.1927888851227468</v>
      </c>
      <c r="T31" s="122">
        <f t="shared" si="212"/>
        <v>2.1852035280545548</v>
      </c>
      <c r="U31" s="122">
        <f t="shared" si="212"/>
        <v>2.1784697576861691</v>
      </c>
      <c r="V31" s="122">
        <f t="shared" si="212"/>
        <v>2.172647611916438</v>
      </c>
      <c r="W31" s="122">
        <f t="shared" si="212"/>
        <v>2.1678286063271672</v>
      </c>
      <c r="X31" s="122">
        <f t="shared" si="212"/>
        <v>2.1640313142313845</v>
      </c>
      <c r="Y31" s="122">
        <f t="shared" si="212"/>
        <v>2.1614129377411899</v>
      </c>
      <c r="Z31" s="122">
        <f t="shared" si="212"/>
        <v>2.1595766556225171</v>
      </c>
      <c r="AA31" s="122">
        <f t="shared" si="212"/>
        <v>2.1583504512501248</v>
      </c>
      <c r="AB31" s="122">
        <f t="shared" si="212"/>
        <v>2.1574678633146456</v>
      </c>
      <c r="AC31" s="122">
        <f t="shared" si="212"/>
        <v>2.1566738503447191</v>
      </c>
      <c r="AD31" s="122">
        <f t="shared" si="212"/>
        <v>2.1559945691633859</v>
      </c>
      <c r="AE31" s="122">
        <f t="shared" si="212"/>
        <v>2.1553205019793409</v>
      </c>
      <c r="AF31" s="122">
        <f t="shared" si="212"/>
        <v>2.1548160958788922</v>
      </c>
      <c r="AG31" s="122">
        <f t="shared" si="212"/>
        <v>2.1547404608261047</v>
      </c>
      <c r="AH31" s="122">
        <f t="shared" si="212"/>
        <v>2.1552759748826973</v>
      </c>
      <c r="AI31" s="122" t="e">
        <f t="shared" si="212"/>
        <v>#VALUE!</v>
      </c>
      <c r="AJ31" s="122" t="e">
        <f t="shared" si="212"/>
        <v>#VALUE!</v>
      </c>
      <c r="AK31" s="122" t="e">
        <f t="shared" si="212"/>
        <v>#VALUE!</v>
      </c>
      <c r="AL31" s="122" t="e">
        <f t="shared" si="212"/>
        <v>#VALUE!</v>
      </c>
      <c r="AM31" s="122" t="e">
        <f t="shared" ref="AM31" si="213">AL31*(1+AM28)/(1+AM29)</f>
        <v>#VALUE!</v>
      </c>
      <c r="AN31" s="122" t="e">
        <f t="shared" ref="AN31" si="214">AM31*(1+AN28)/(1+AN29)</f>
        <v>#VALUE!</v>
      </c>
      <c r="AO31" s="122" t="e">
        <f t="shared" ref="AO31" si="215">AN31*(1+AO28)/(1+AO29)</f>
        <v>#VALUE!</v>
      </c>
      <c r="AP31" s="122" t="e">
        <f t="shared" ref="AP31" si="216">AO31*(1+AP28)/(1+AP29)</f>
        <v>#VALUE!</v>
      </c>
      <c r="AQ31" s="122" t="e">
        <f t="shared" ref="AQ31" si="217">AP31*(1+AQ28)/(1+AQ29)</f>
        <v>#VALUE!</v>
      </c>
      <c r="AR31" s="122" t="e">
        <f t="shared" ref="AR31" si="218">AQ31*(1+AR28)/(1+AR29)</f>
        <v>#VALUE!</v>
      </c>
      <c r="AS31" s="122" t="e">
        <f t="shared" ref="AS31" si="219">AR31*(1+AS28)/(1+AS29)</f>
        <v>#VALUE!</v>
      </c>
      <c r="AT31" s="122" t="e">
        <f t="shared" ref="AT31" si="220">AS31*(1+AT28)/(1+AT29)</f>
        <v>#VALUE!</v>
      </c>
      <c r="AU31" s="122" t="e">
        <f t="shared" ref="AU31" si="221">AT31*(1+AU28)/(1+AU29)</f>
        <v>#VALUE!</v>
      </c>
      <c r="AV31" s="122" t="e">
        <f t="shared" ref="AV31" si="222">AU31*(1+AV28)/(1+AV29)</f>
        <v>#VALUE!</v>
      </c>
      <c r="AW31" s="122" t="e">
        <f t="shared" ref="AW31" si="223">AV31*(1+AW28)/(1+AW29)</f>
        <v>#VALUE!</v>
      </c>
      <c r="AX31" s="122" t="e">
        <f t="shared" ref="AX31" si="224">AW31*(1+AX28)/(1+AX29)</f>
        <v>#VALUE!</v>
      </c>
      <c r="AY31" s="122" t="e">
        <f t="shared" ref="AY31" si="225">AX31*(1+AY28)/(1+AY29)</f>
        <v>#VALUE!</v>
      </c>
      <c r="AZ31" s="122" t="e">
        <f t="shared" ref="AZ31" si="226">AY31*(1+AZ28)/(1+AZ29)</f>
        <v>#VALUE!</v>
      </c>
      <c r="BA31" s="122" t="e">
        <f t="shared" ref="BA31" si="227">AZ31*(1+BA28)/(1+BA29)</f>
        <v>#VALUE!</v>
      </c>
      <c r="BB31" s="122" t="e">
        <f t="shared" ref="BB31" si="228">BA31*(1+BB28)/(1+BB29)</f>
        <v>#VALUE!</v>
      </c>
      <c r="BC31" s="122" t="e">
        <f t="shared" ref="BC31" si="229">BB31*(1+BC28)/(1+BC29)</f>
        <v>#VALUE!</v>
      </c>
      <c r="BD31" s="122" t="e">
        <f t="shared" ref="BD31" si="230">BC31*(1+BD28)/(1+BD29)</f>
        <v>#VALUE!</v>
      </c>
      <c r="BE31" s="122" t="e">
        <f t="shared" ref="BE31" si="231">BD31*(1+BE28)/(1+BE29)</f>
        <v>#VALUE!</v>
      </c>
      <c r="BF31" s="122" t="e">
        <f t="shared" ref="BF31" si="232">BE31*(1+BF28)/(1+BF29)</f>
        <v>#VALUE!</v>
      </c>
      <c r="BG31" s="122" t="e">
        <f t="shared" ref="BG31" si="233">BF31*(1+BG28)/(1+BG29)</f>
        <v>#VALUE!</v>
      </c>
      <c r="BH31" s="122" t="e">
        <f t="shared" ref="BH31" si="234">BG31*(1+BH28)/(1+BH29)</f>
        <v>#VALUE!</v>
      </c>
      <c r="BI31" s="122" t="e">
        <f t="shared" ref="BI31" si="235">BH31*(1+BI28)/(1+BI29)</f>
        <v>#VALUE!</v>
      </c>
      <c r="BJ31" s="122" t="e">
        <f t="shared" ref="BJ31" si="236">BI31*(1+BJ28)/(1+BJ29)</f>
        <v>#VALUE!</v>
      </c>
      <c r="BK31" s="122" t="e">
        <f t="shared" ref="BK31" si="237">BJ31*(1+BK28)/(1+BK29)</f>
        <v>#VALUE!</v>
      </c>
      <c r="BL31" s="122" t="e">
        <f t="shared" ref="BL31" si="238">BK31*(1+BL28)/(1+BL29)</f>
        <v>#VALUE!</v>
      </c>
      <c r="BM31" s="122" t="e">
        <f t="shared" ref="BM31" si="239">BL31*(1+BM28)/(1+BM29)</f>
        <v>#VALUE!</v>
      </c>
      <c r="BN31" s="122" t="e">
        <f t="shared" ref="BN31" si="240">BM31*(1+BN28)/(1+BN29)</f>
        <v>#VALUE!</v>
      </c>
      <c r="BO31" s="122" t="e">
        <f t="shared" ref="BO31" si="241">BN31*(1+BO28)/(1+BO29)</f>
        <v>#VALUE!</v>
      </c>
      <c r="BP31" s="122" t="e">
        <f t="shared" ref="BP31" si="242">BO31*(1+BP28)/(1+BP29)</f>
        <v>#VALUE!</v>
      </c>
      <c r="BQ31" s="122" t="e">
        <f t="shared" ref="BQ31" si="243">BP31*(1+BQ28)/(1+BQ29)</f>
        <v>#VALUE!</v>
      </c>
      <c r="BR31" s="122" t="e">
        <f t="shared" ref="BR31" si="244">BQ31*(1+BR28)/(1+BR29)</f>
        <v>#VALUE!</v>
      </c>
      <c r="BS31" s="122" t="e">
        <f t="shared" ref="BS31" si="245">BR31*(1+BS28)/(1+BS29)</f>
        <v>#VALUE!</v>
      </c>
    </row>
    <row r="32" spans="1:71">
      <c r="C32" s="125" t="s">
        <v>519</v>
      </c>
      <c r="D32" s="382" t="s">
        <v>441</v>
      </c>
      <c r="E32" s="375">
        <f>InputDataA_GeneralAssumptions!E78</f>
        <v>-8.9730862528085709E-3</v>
      </c>
      <c r="F32" s="375" t="str">
        <f t="shared" ref="F32:AK32" si="246">IF(ISNUMBER(F14)=TRUE,"not an output",F6-F21)</f>
        <v>not an output</v>
      </c>
      <c r="G32" s="375" t="str">
        <f t="shared" si="246"/>
        <v>not an output</v>
      </c>
      <c r="H32" s="375" t="str">
        <f t="shared" si="246"/>
        <v>not an output</v>
      </c>
      <c r="I32" s="375" t="str">
        <f t="shared" si="246"/>
        <v>not an output</v>
      </c>
      <c r="J32" s="375" t="str">
        <f t="shared" si="246"/>
        <v>not an output</v>
      </c>
      <c r="K32" s="375" t="str">
        <f t="shared" si="246"/>
        <v>not an output</v>
      </c>
      <c r="L32" s="375" t="str">
        <f t="shared" si="246"/>
        <v>not an output</v>
      </c>
      <c r="M32" s="375" t="str">
        <f t="shared" si="246"/>
        <v>not an output</v>
      </c>
      <c r="N32" s="375" t="str">
        <f t="shared" si="246"/>
        <v>not an output</v>
      </c>
      <c r="O32" s="375" t="str">
        <f t="shared" si="246"/>
        <v>not an output</v>
      </c>
      <c r="P32" s="375" t="str">
        <f t="shared" si="246"/>
        <v>not an output</v>
      </c>
      <c r="Q32" s="375" t="str">
        <f t="shared" si="246"/>
        <v>not an output</v>
      </c>
      <c r="R32" s="375" t="str">
        <f t="shared" si="246"/>
        <v>not an output</v>
      </c>
      <c r="S32" s="375" t="str">
        <f t="shared" si="246"/>
        <v>not an output</v>
      </c>
      <c r="T32" s="375" t="str">
        <f t="shared" si="246"/>
        <v>not an output</v>
      </c>
      <c r="U32" s="375" t="str">
        <f t="shared" si="246"/>
        <v>not an output</v>
      </c>
      <c r="V32" s="375" t="str">
        <f t="shared" si="246"/>
        <v>not an output</v>
      </c>
      <c r="W32" s="375" t="str">
        <f t="shared" si="246"/>
        <v>not an output</v>
      </c>
      <c r="X32" s="375" t="str">
        <f t="shared" si="246"/>
        <v>not an output</v>
      </c>
      <c r="Y32" s="375" t="str">
        <f t="shared" si="246"/>
        <v>not an output</v>
      </c>
      <c r="Z32" s="375" t="str">
        <f t="shared" si="246"/>
        <v>not an output</v>
      </c>
      <c r="AA32" s="375" t="str">
        <f t="shared" si="246"/>
        <v>not an output</v>
      </c>
      <c r="AB32" s="375" t="str">
        <f t="shared" si="246"/>
        <v>not an output</v>
      </c>
      <c r="AC32" s="375" t="str">
        <f t="shared" si="246"/>
        <v>not an output</v>
      </c>
      <c r="AD32" s="375" t="str">
        <f t="shared" si="246"/>
        <v>not an output</v>
      </c>
      <c r="AE32" s="375" t="str">
        <f t="shared" si="246"/>
        <v>not an output</v>
      </c>
      <c r="AF32" s="375" t="str">
        <f t="shared" si="246"/>
        <v>not an output</v>
      </c>
      <c r="AG32" s="375" t="str">
        <f t="shared" si="246"/>
        <v>not an output</v>
      </c>
      <c r="AH32" s="375" t="str">
        <f t="shared" si="246"/>
        <v>not an output</v>
      </c>
      <c r="AI32" s="375" t="str">
        <f t="shared" si="246"/>
        <v>not an output</v>
      </c>
      <c r="AJ32" s="375" t="str">
        <f t="shared" si="246"/>
        <v>not an output</v>
      </c>
      <c r="AK32" s="375" t="str">
        <f t="shared" si="246"/>
        <v>not an output</v>
      </c>
      <c r="AL32" s="375" t="str">
        <f t="shared" ref="AL32" si="247">IF(ISNUMBER(AL14)=TRUE,"not an output",AL6-AL21)</f>
        <v>not an output</v>
      </c>
      <c r="AM32" s="375" t="str">
        <f t="shared" ref="AM32:BS32" si="248">IF(ISNUMBER(AM14)=TRUE,"not an output",AM6-AM21)</f>
        <v>not an output</v>
      </c>
      <c r="AN32" s="375" t="str">
        <f t="shared" si="248"/>
        <v>not an output</v>
      </c>
      <c r="AO32" s="375" t="str">
        <f t="shared" si="248"/>
        <v>not an output</v>
      </c>
      <c r="AP32" s="375" t="str">
        <f t="shared" si="248"/>
        <v>not an output</v>
      </c>
      <c r="AQ32" s="375" t="str">
        <f t="shared" si="248"/>
        <v>not an output</v>
      </c>
      <c r="AR32" s="375" t="str">
        <f t="shared" si="248"/>
        <v>not an output</v>
      </c>
      <c r="AS32" s="375" t="str">
        <f t="shared" si="248"/>
        <v>not an output</v>
      </c>
      <c r="AT32" s="375" t="str">
        <f t="shared" si="248"/>
        <v>not an output</v>
      </c>
      <c r="AU32" s="375" t="str">
        <f t="shared" si="248"/>
        <v>not an output</v>
      </c>
      <c r="AV32" s="375" t="str">
        <f t="shared" si="248"/>
        <v>not an output</v>
      </c>
      <c r="AW32" s="375" t="str">
        <f t="shared" si="248"/>
        <v>not an output</v>
      </c>
      <c r="AX32" s="375" t="str">
        <f t="shared" si="248"/>
        <v>not an output</v>
      </c>
      <c r="AY32" s="375" t="str">
        <f t="shared" si="248"/>
        <v>not an output</v>
      </c>
      <c r="AZ32" s="375" t="str">
        <f t="shared" si="248"/>
        <v>not an output</v>
      </c>
      <c r="BA32" s="375" t="str">
        <f t="shared" si="248"/>
        <v>not an output</v>
      </c>
      <c r="BB32" s="375" t="str">
        <f t="shared" si="248"/>
        <v>not an output</v>
      </c>
      <c r="BC32" s="375" t="str">
        <f t="shared" si="248"/>
        <v>not an output</v>
      </c>
      <c r="BD32" s="375" t="str">
        <f t="shared" si="248"/>
        <v>not an output</v>
      </c>
      <c r="BE32" s="375" t="str">
        <f t="shared" si="248"/>
        <v>not an output</v>
      </c>
      <c r="BF32" s="375" t="str">
        <f t="shared" si="248"/>
        <v>not an output</v>
      </c>
      <c r="BG32" s="375" t="str">
        <f t="shared" si="248"/>
        <v>not an output</v>
      </c>
      <c r="BH32" s="375" t="str">
        <f t="shared" si="248"/>
        <v>not an output</v>
      </c>
      <c r="BI32" s="375" t="str">
        <f t="shared" si="248"/>
        <v>not an output</v>
      </c>
      <c r="BJ32" s="375" t="str">
        <f t="shared" si="248"/>
        <v>not an output</v>
      </c>
      <c r="BK32" s="375" t="str">
        <f t="shared" si="248"/>
        <v>not an output</v>
      </c>
      <c r="BL32" s="375" t="str">
        <f t="shared" si="248"/>
        <v>not an output</v>
      </c>
      <c r="BM32" s="375" t="str">
        <f t="shared" si="248"/>
        <v>not an output</v>
      </c>
      <c r="BN32" s="375" t="str">
        <f t="shared" si="248"/>
        <v>not an output</v>
      </c>
      <c r="BO32" s="375" t="str">
        <f t="shared" si="248"/>
        <v>not an output</v>
      </c>
      <c r="BP32" s="375" t="str">
        <f t="shared" si="248"/>
        <v>not an output</v>
      </c>
      <c r="BQ32" s="375" t="str">
        <f t="shared" si="248"/>
        <v>not an output</v>
      </c>
      <c r="BR32" s="375" t="str">
        <f t="shared" si="248"/>
        <v>not an output</v>
      </c>
      <c r="BS32" s="375" t="str">
        <f t="shared" si="248"/>
        <v>not an output</v>
      </c>
    </row>
    <row r="33" spans="1:71">
      <c r="C33" s="89" t="s">
        <v>576</v>
      </c>
      <c r="D33" s="87" t="s">
        <v>490</v>
      </c>
      <c r="E33" s="122">
        <f>InputDataA_GeneralAssumptions!E87</f>
        <v>0.66244304180145264</v>
      </c>
      <c r="F33" s="122">
        <f>IF(VLOOKUP(InputDataA_GeneralAssumptions!$D$72,DataSummary!$A$135:$B$137,2,FALSE)=1,IF(ISNUMBER(F14)=TRUE,E33/((1+F30)*(1+F9))-F14-F13,E12/((1+F30)*(1+F9))-F32-F13),"not an output")</f>
        <v>0.64828295444229589</v>
      </c>
      <c r="G33" s="122">
        <f>IF(VLOOKUP(InputDataA_GeneralAssumptions!$D$72,DataSummary!$A$135:$B$137,2,FALSE)=1,IF(ISNUMBER(G14)=TRUE,F33/((1+G30)*(1+G9))-G14-G13,F12/((1+G30)*(1+G9))-G32-G13),"not an output")</f>
        <v>0.63432838265635771</v>
      </c>
      <c r="H33" s="122">
        <f>IF(VLOOKUP(InputDataA_GeneralAssumptions!$D$72,DataSummary!$A$135:$B$137,2,FALSE)=1,IF(ISNUMBER(H14)=TRUE,G33/((1+H30)*(1+H9))-H14-H13,G12/((1+H30)*(1+H9))-H32-H13),"not an output")</f>
        <v>0.62057391410677276</v>
      </c>
      <c r="I33" s="122">
        <f>IF(VLOOKUP(InputDataA_GeneralAssumptions!$D$72,DataSummary!$A$135:$B$137,2,FALSE)=1,IF(ISNUMBER(I14)=TRUE,H33/((1+I30)*(1+I9))-I14-I13,H12/((1+I30)*(1+I9))-I32-I13),"not an output")</f>
        <v>0.60699262133074283</v>
      </c>
      <c r="J33" s="122">
        <f>IF(VLOOKUP(InputDataA_GeneralAssumptions!$D$72,DataSummary!$A$135:$B$137,2,FALSE)=1,IF(ISNUMBER(J14)=TRUE,I33/((1+J30)*(1+J9))-J14-J13,I12/((1+J30)*(1+J9))-J32-J13),"not an output")</f>
        <v>0.59369783887919303</v>
      </c>
      <c r="K33" s="122">
        <f>IF(VLOOKUP(InputDataA_GeneralAssumptions!$D$72,DataSummary!$A$135:$B$137,2,FALSE)=1,IF(ISNUMBER(K14)=TRUE,J33/((1+K30)*(1+K9))-K14-K13,J12/((1+K30)*(1+K9))-K32-K13),"not an output")</f>
        <v>0.58058671303708875</v>
      </c>
      <c r="L33" s="122">
        <f>IF(VLOOKUP(InputDataA_GeneralAssumptions!$D$72,DataSummary!$A$135:$B$137,2,FALSE)=1,IF(ISNUMBER(L14)=TRUE,K33/((1+L30)*(1+L9))-L14-L13,K12/((1+L30)*(1+L9))-L32-L13),"not an output")</f>
        <v>0.56764520723586276</v>
      </c>
      <c r="M33" s="122">
        <f>IF(VLOOKUP(InputDataA_GeneralAssumptions!$D$72,DataSummary!$A$135:$B$137,2,FALSE)=1,IF(ISNUMBER(M14)=TRUE,L33/((1+M30)*(1+M9))-M14-M13,L12/((1+M30)*(1+M9))-M32-M13),"not an output")</f>
        <v>0.55487978551196682</v>
      </c>
      <c r="N33" s="122">
        <f>IF(VLOOKUP(InputDataA_GeneralAssumptions!$D$72,DataSummary!$A$135:$B$137,2,FALSE)=1,IF(ISNUMBER(N14)=TRUE,M33/((1+N30)*(1+N9))-N14-N13,M12/((1+N30)*(1+N9))-N32-N13),"not an output")</f>
        <v>0.54229623333276988</v>
      </c>
      <c r="O33" s="122">
        <f>IF(VLOOKUP(InputDataA_GeneralAssumptions!$D$72,DataSummary!$A$135:$B$137,2,FALSE)=1,IF(ISNUMBER(O14)=TRUE,N33/((1+O30)*(1+O9))-O14-O13,N12/((1+O30)*(1+O9))-O32-O13),"not an output")</f>
        <v>0.52997230497520176</v>
      </c>
      <c r="P33" s="122">
        <f>IF(VLOOKUP(InputDataA_GeneralAssumptions!$D$72,DataSummary!$A$135:$B$137,2,FALSE)=1,IF(ISNUMBER(P14)=TRUE,O33/((1+P30)*(1+P9))-P14-P13,O12/((1+P30)*(1+P9))-P32-P13),"not an output")</f>
        <v>0.51780236573259386</v>
      </c>
      <c r="Q33" s="122">
        <f>IF(VLOOKUP(InputDataA_GeneralAssumptions!$D$72,DataSummary!$A$135:$B$137,2,FALSE)=1,IF(ISNUMBER(Q14)=TRUE,P33/((1+Q30)*(1+Q9))-Q14-Q13,P12/((1+Q30)*(1+Q9))-Q32-Q13),"not an output")</f>
        <v>0.50581801133246829</v>
      </c>
      <c r="R33" s="122">
        <f>IF(VLOOKUP(InputDataA_GeneralAssumptions!$D$72,DataSummary!$A$135:$B$137,2,FALSE)=1,IF(ISNUMBER(R14)=TRUE,Q33/((1+R30)*(1+R9))-R14-R13,Q12/((1+R30)*(1+R9))-R32-R13),"not an output")</f>
        <v>0.49407268936076787</v>
      </c>
      <c r="S33" s="122">
        <f>IF(VLOOKUP(InputDataA_GeneralAssumptions!$D$72,DataSummary!$A$135:$B$137,2,FALSE)=1,IF(ISNUMBER(S14)=TRUE,R33/((1+S30)*(1+S9))-S14-S13,R12/((1+S30)*(1+S9))-S32-S13),"not an output")</f>
        <v>0.48259079751716061</v>
      </c>
      <c r="T33" s="122">
        <f>IF(VLOOKUP(InputDataA_GeneralAssumptions!$D$72,DataSummary!$A$135:$B$137,2,FALSE)=1,IF(ISNUMBER(T14)=TRUE,S33/((1+T30)*(1+T9))-T14-T13,S12/((1+T30)*(1+T9))-T32-T13),"not an output")</f>
        <v>0.47137089118161762</v>
      </c>
      <c r="U33" s="122">
        <f>IF(VLOOKUP(InputDataA_GeneralAssumptions!$D$72,DataSummary!$A$135:$B$137,2,FALSE)=1,IF(ISNUMBER(U14)=TRUE,T33/((1+U30)*(1+U9))-U14-U13,T12/((1+U30)*(1+U9))-U32-U13),"not an output")</f>
        <v>0.46037342842884604</v>
      </c>
      <c r="V33" s="122">
        <f>IF(VLOOKUP(InputDataA_GeneralAssumptions!$D$72,DataSummary!$A$135:$B$137,2,FALSE)=1,IF(ISNUMBER(V14)=TRUE,U33/((1+V30)*(1+V9))-V14-V13,U12/((1+V30)*(1+V9))-V32-V13),"not an output")</f>
        <v>0.44961343493191036</v>
      </c>
      <c r="W33" s="122">
        <f>IF(VLOOKUP(InputDataA_GeneralAssumptions!$D$72,DataSummary!$A$135:$B$137,2,FALSE)=1,IF(ISNUMBER(W14)=TRUE,V33/((1+W30)*(1+W9))-W14-W13,V12/((1+W30)*(1+W9))-W32-W13),"not an output")</f>
        <v>0.43911150581419173</v>
      </c>
      <c r="X33" s="122">
        <f>IF(VLOOKUP(InputDataA_GeneralAssumptions!$D$72,DataSummary!$A$135:$B$137,2,FALSE)=1,IF(ISNUMBER(X14)=TRUE,W33/((1+X30)*(1+X9))-X14-X13,W12/((1+X30)*(1+X9))-X32-X13),"not an output")</f>
        <v>0.42887249371712505</v>
      </c>
      <c r="Y33" s="122">
        <f>IF(VLOOKUP(InputDataA_GeneralAssumptions!$D$72,DataSummary!$A$135:$B$137,2,FALSE)=1,IF(ISNUMBER(Y14)=TRUE,X33/((1+Y30)*(1+Y9))-Y14-Y13,X12/((1+Y30)*(1+Y9))-Y32-Y13),"not an output")</f>
        <v>0.41892776929871078</v>
      </c>
      <c r="Z33" s="122">
        <f>IF(VLOOKUP(InputDataA_GeneralAssumptions!$D$72,DataSummary!$A$135:$B$137,2,FALSE)=1,IF(ISNUMBER(Z14)=TRUE,Y33/((1+Z30)*(1+Z9))-Z14-Z13,Y12/((1+Z30)*(1+Z9))-Z32-Z13),"not an output")</f>
        <v>0.40920071563756016</v>
      </c>
      <c r="AA33" s="122">
        <f>IF(VLOOKUP(InputDataA_GeneralAssumptions!$D$72,DataSummary!$A$135:$B$137,2,FALSE)=1,IF(ISNUMBER(AA14)=TRUE,Z33/((1+AA30)*(1+AA9))-AA14-AA13,Z12/((1+AA30)*(1+AA9))-AA32-AA13),"not an output")</f>
        <v>0.3996585040091612</v>
      </c>
      <c r="AB33" s="122">
        <f>IF(VLOOKUP(InputDataA_GeneralAssumptions!$D$72,DataSummary!$A$135:$B$137,2,FALSE)=1,IF(ISNUMBER(AB14)=TRUE,AA33/((1+AB30)*(1+AB9))-AB14-AB13,AA12/((1+AB30)*(1+AB9))-AB32-AB13),"not an output")</f>
        <v>0.39025150253602842</v>
      </c>
      <c r="AC33" s="122">
        <f>IF(VLOOKUP(InputDataA_GeneralAssumptions!$D$72,DataSummary!$A$135:$B$137,2,FALSE)=1,IF(ISNUMBER(AC14)=TRUE,AB33/((1+AC30)*(1+AC9))-AC14-AC13,AB12/((1+AC30)*(1+AC9))-AC32-AC13),"not an output")</f>
        <v>0.38093332862117302</v>
      </c>
      <c r="AD33" s="122">
        <f>IF(VLOOKUP(InputDataA_GeneralAssumptions!$D$72,DataSummary!$A$135:$B$137,2,FALSE)=1,IF(ISNUMBER(AD14)=TRUE,AC33/((1+AD30)*(1+AD9))-AD14-AD13,AC12/((1+AD30)*(1+AD9))-AD32-AD13),"not an output")</f>
        <v>0.3717081593485011</v>
      </c>
      <c r="AE33" s="122">
        <f>IF(VLOOKUP(InputDataA_GeneralAssumptions!$D$72,DataSummary!$A$135:$B$137,2,FALSE)=1,IF(ISNUMBER(AE14)=TRUE,AD33/((1+AE30)*(1+AE9))-AE14-AE13,AD12/((1+AE30)*(1+AE9))-AE32-AE13),"not an output")</f>
        <v>0.36255677358800292</v>
      </c>
      <c r="AF33" s="122">
        <f>IF(VLOOKUP(InputDataA_GeneralAssumptions!$D$72,DataSummary!$A$135:$B$137,2,FALSE)=1,IF(ISNUMBER(AF14)=TRUE,AE33/((1+AF30)*(1+AF9))-AF14-AF13,AE12/((1+AF30)*(1+AF9))-AF32-AF13),"not an output")</f>
        <v>0.35350624827501675</v>
      </c>
      <c r="AG33" s="122">
        <f>IF(VLOOKUP(InputDataA_GeneralAssumptions!$D$72,DataSummary!$A$135:$B$137,2,FALSE)=1,IF(ISNUMBER(AG14)=TRUE,AF33/((1+AG30)*(1+AG9))-AG14-AG13,AF12/((1+AG30)*(1+AG9))-AG32-AG13),"not an output")</f>
        <v>0.34459807339803122</v>
      </c>
      <c r="AH33" s="122">
        <f>IF(VLOOKUP(InputDataA_GeneralAssumptions!$D$72,DataSummary!$A$135:$B$137,2,FALSE)=1,IF(ISNUMBER(AH14)=TRUE,AG33/((1+AH30)*(1+AH9))-AH14-AH13,AG12/((1+AH30)*(1+AH9))-AH32-AH13),"not an output")</f>
        <v>0.33585991846768914</v>
      </c>
      <c r="AI33" s="122" t="e">
        <f>IF(VLOOKUP(InputDataA_GeneralAssumptions!$D$72,DataSummary!$A$135:$B$137,2,FALSE)=1,IF(ISNUMBER(AI14)=TRUE,AH33/((1+AI30)*(1+AI9))-AI14-AI13,AH12/((1+AI30)*(1+AI9))-AI32-AI13),"not an output")</f>
        <v>#VALUE!</v>
      </c>
      <c r="AJ33" s="122" t="e">
        <f>IF(VLOOKUP(InputDataA_GeneralAssumptions!$D$72,DataSummary!$A$135:$B$137,2,FALSE)=1,IF(ISNUMBER(AJ14)=TRUE,AI33/((1+AJ30)*(1+AJ9))-AJ14-AJ13,AI12/((1+AJ30)*(1+AJ9))-AJ32-AJ13),"not an output")</f>
        <v>#VALUE!</v>
      </c>
      <c r="AK33" s="122" t="e">
        <f>IF(VLOOKUP(InputDataA_GeneralAssumptions!$D$72,DataSummary!$A$135:$B$137,2,FALSE)=1,IF(ISNUMBER(AK14)=TRUE,AJ33/((1+AK30)*(1+AK9))-AK14-AK13,AJ12/((1+AK30)*(1+AK9))-AK32-AK13),"not an output")</f>
        <v>#VALUE!</v>
      </c>
      <c r="AL33" s="122" t="e">
        <f>IF(VLOOKUP(InputDataA_GeneralAssumptions!$D$72,DataSummary!$A$135:$B$137,2,FALSE)=1,IF(ISNUMBER(AL14)=TRUE,AK33/((1+AL30)*(1+AL9))-AL14-AL13,AK12/((1+AL30)*(1+AL9))-AL32-AL13),"not an output")</f>
        <v>#VALUE!</v>
      </c>
      <c r="AM33" s="122" t="e">
        <f>IF(VLOOKUP(InputDataA_GeneralAssumptions!$D$72,DataSummary!$A$135:$B$137,2,FALSE)=1,IF(ISNUMBER(AM14)=TRUE,AL33/((1+AM30)*(1+AM9))-AM14-AM13,AL12/((1+AM30)*(1+AM9))-AM32-AM13),"not an output")</f>
        <v>#VALUE!</v>
      </c>
      <c r="AN33" s="122" t="e">
        <f>IF(VLOOKUP(InputDataA_GeneralAssumptions!$D$72,DataSummary!$A$135:$B$137,2,FALSE)=1,IF(ISNUMBER(AN14)=TRUE,AM33/((1+AN30)*(1+AN9))-AN14-AN13,AM12/((1+AN30)*(1+AN9))-AN32-AN13),"not an output")</f>
        <v>#VALUE!</v>
      </c>
      <c r="AO33" s="122" t="e">
        <f>IF(VLOOKUP(InputDataA_GeneralAssumptions!$D$72,DataSummary!$A$135:$B$137,2,FALSE)=1,IF(ISNUMBER(AO14)=TRUE,AN33/((1+AO30)*(1+AO9))-AO14-AO13,AN12/((1+AO30)*(1+AO9))-AO32-AO13),"not an output")</f>
        <v>#VALUE!</v>
      </c>
      <c r="AP33" s="122" t="e">
        <f>IF(VLOOKUP(InputDataA_GeneralAssumptions!$D$72,DataSummary!$A$135:$B$137,2,FALSE)=1,IF(ISNUMBER(AP14)=TRUE,AO33/((1+AP30)*(1+AP9))-AP14-AP13,AO12/((1+AP30)*(1+AP9))-AP32-AP13),"not an output")</f>
        <v>#VALUE!</v>
      </c>
      <c r="AQ33" s="122" t="e">
        <f>IF(VLOOKUP(InputDataA_GeneralAssumptions!$D$72,DataSummary!$A$135:$B$137,2,FALSE)=1,IF(ISNUMBER(AQ14)=TRUE,AP33/((1+AQ30)*(1+AQ9))-AQ14-AQ13,AP12/((1+AQ30)*(1+AQ9))-AQ32-AQ13),"not an output")</f>
        <v>#VALUE!</v>
      </c>
      <c r="AR33" s="122" t="e">
        <f>IF(VLOOKUP(InputDataA_GeneralAssumptions!$D$72,DataSummary!$A$135:$B$137,2,FALSE)=1,IF(ISNUMBER(AR14)=TRUE,AQ33/((1+AR30)*(1+AR9))-AR14-AR13,AQ12/((1+AR30)*(1+AR9))-AR32-AR13),"not an output")</f>
        <v>#VALUE!</v>
      </c>
      <c r="AS33" s="122" t="e">
        <f>IF(VLOOKUP(InputDataA_GeneralAssumptions!$D$72,DataSummary!$A$135:$B$137,2,FALSE)=1,IF(ISNUMBER(AS14)=TRUE,AR33/((1+AS30)*(1+AS9))-AS14-AS13,AR12/((1+AS30)*(1+AS9))-AS32-AS13),"not an output")</f>
        <v>#VALUE!</v>
      </c>
      <c r="AT33" s="122" t="e">
        <f>IF(VLOOKUP(InputDataA_GeneralAssumptions!$D$72,DataSummary!$A$135:$B$137,2,FALSE)=1,IF(ISNUMBER(AT14)=TRUE,AS33/((1+AT30)*(1+AT9))-AT14-AT13,AS12/((1+AT30)*(1+AT9))-AT32-AT13),"not an output")</f>
        <v>#VALUE!</v>
      </c>
      <c r="AU33" s="122" t="e">
        <f>IF(VLOOKUP(InputDataA_GeneralAssumptions!$D$72,DataSummary!$A$135:$B$137,2,FALSE)=1,IF(ISNUMBER(AU14)=TRUE,AT33/((1+AU30)*(1+AU9))-AU14-AU13,AT12/((1+AU30)*(1+AU9))-AU32-AU13),"not an output")</f>
        <v>#VALUE!</v>
      </c>
      <c r="AV33" s="122" t="e">
        <f>IF(VLOOKUP(InputDataA_GeneralAssumptions!$D$72,DataSummary!$A$135:$B$137,2,FALSE)=1,IF(ISNUMBER(AV14)=TRUE,AU33/((1+AV30)*(1+AV9))-AV14-AV13,AU12/((1+AV30)*(1+AV9))-AV32-AV13),"not an output")</f>
        <v>#VALUE!</v>
      </c>
      <c r="AW33" s="122" t="e">
        <f>IF(VLOOKUP(InputDataA_GeneralAssumptions!$D$72,DataSummary!$A$135:$B$137,2,FALSE)=1,IF(ISNUMBER(AW14)=TRUE,AV33/((1+AW30)*(1+AW9))-AW14-AW13,AV12/((1+AW30)*(1+AW9))-AW32-AW13),"not an output")</f>
        <v>#VALUE!</v>
      </c>
      <c r="AX33" s="122" t="e">
        <f>IF(VLOOKUP(InputDataA_GeneralAssumptions!$D$72,DataSummary!$A$135:$B$137,2,FALSE)=1,IF(ISNUMBER(AX14)=TRUE,AW33/((1+AX30)*(1+AX9))-AX14-AX13,AW12/((1+AX30)*(1+AX9))-AX32-AX13),"not an output")</f>
        <v>#VALUE!</v>
      </c>
      <c r="AY33" s="122" t="e">
        <f>IF(VLOOKUP(InputDataA_GeneralAssumptions!$D$72,DataSummary!$A$135:$B$137,2,FALSE)=1,IF(ISNUMBER(AY14)=TRUE,AX33/((1+AY30)*(1+AY9))-AY14-AY13,AX12/((1+AY30)*(1+AY9))-AY32-AY13),"not an output")</f>
        <v>#VALUE!</v>
      </c>
      <c r="AZ33" s="122" t="e">
        <f>IF(VLOOKUP(InputDataA_GeneralAssumptions!$D$72,DataSummary!$A$135:$B$137,2,FALSE)=1,IF(ISNUMBER(AZ14)=TRUE,AY33/((1+AZ30)*(1+AZ9))-AZ14-AZ13,AY12/((1+AZ30)*(1+AZ9))-AZ32-AZ13),"not an output")</f>
        <v>#VALUE!</v>
      </c>
      <c r="BA33" s="122" t="e">
        <f>IF(VLOOKUP(InputDataA_GeneralAssumptions!$D$72,DataSummary!$A$135:$B$137,2,FALSE)=1,IF(ISNUMBER(BA14)=TRUE,AZ33/((1+BA30)*(1+BA9))-BA14-BA13,AZ12/((1+BA30)*(1+BA9))-BA32-BA13),"not an output")</f>
        <v>#VALUE!</v>
      </c>
      <c r="BB33" s="122" t="e">
        <f>IF(VLOOKUP(InputDataA_GeneralAssumptions!$D$72,DataSummary!$A$135:$B$137,2,FALSE)=1,IF(ISNUMBER(BB14)=TRUE,BA33/((1+BB30)*(1+BB9))-BB14-BB13,BA12/((1+BB30)*(1+BB9))-BB32-BB13),"not an output")</f>
        <v>#VALUE!</v>
      </c>
      <c r="BC33" s="122" t="e">
        <f>IF(VLOOKUP(InputDataA_GeneralAssumptions!$D$72,DataSummary!$A$135:$B$137,2,FALSE)=1,IF(ISNUMBER(BC14)=TRUE,BB33/((1+BC30)*(1+BC9))-BC14-BC13,BB12/((1+BC30)*(1+BC9))-BC32-BC13),"not an output")</f>
        <v>#VALUE!</v>
      </c>
      <c r="BD33" s="122" t="e">
        <f>IF(VLOOKUP(InputDataA_GeneralAssumptions!$D$72,DataSummary!$A$135:$B$137,2,FALSE)=1,IF(ISNUMBER(BD14)=TRUE,BC33/((1+BD30)*(1+BD9))-BD14-BD13,BC12/((1+BD30)*(1+BD9))-BD32-BD13),"not an output")</f>
        <v>#VALUE!</v>
      </c>
      <c r="BE33" s="122" t="e">
        <f>IF(VLOOKUP(InputDataA_GeneralAssumptions!$D$72,DataSummary!$A$135:$B$137,2,FALSE)=1,IF(ISNUMBER(BE14)=TRUE,BD33/((1+BE30)*(1+BE9))-BE14-BE13,BD12/((1+BE30)*(1+BE9))-BE32-BE13),"not an output")</f>
        <v>#VALUE!</v>
      </c>
      <c r="BF33" s="122" t="e">
        <f>IF(VLOOKUP(InputDataA_GeneralAssumptions!$D$72,DataSummary!$A$135:$B$137,2,FALSE)=1,IF(ISNUMBER(BF14)=TRUE,BE33/((1+BF30)*(1+BF9))-BF14-BF13,BE12/((1+BF30)*(1+BF9))-BF32-BF13),"not an output")</f>
        <v>#VALUE!</v>
      </c>
      <c r="BG33" s="122" t="e">
        <f>IF(VLOOKUP(InputDataA_GeneralAssumptions!$D$72,DataSummary!$A$135:$B$137,2,FALSE)=1,IF(ISNUMBER(BG14)=TRUE,BF33/((1+BG30)*(1+BG9))-BG14-BG13,BF12/((1+BG30)*(1+BG9))-BG32-BG13),"not an output")</f>
        <v>#VALUE!</v>
      </c>
      <c r="BH33" s="122" t="e">
        <f>IF(VLOOKUP(InputDataA_GeneralAssumptions!$D$72,DataSummary!$A$135:$B$137,2,FALSE)=1,IF(ISNUMBER(BH14)=TRUE,BG33/((1+BH30)*(1+BH9))-BH14-BH13,BG12/((1+BH30)*(1+BH9))-BH32-BH13),"not an output")</f>
        <v>#VALUE!</v>
      </c>
      <c r="BI33" s="122" t="e">
        <f>IF(VLOOKUP(InputDataA_GeneralAssumptions!$D$72,DataSummary!$A$135:$B$137,2,FALSE)=1,IF(ISNUMBER(BI14)=TRUE,BH33/((1+BI30)*(1+BI9))-BI14-BI13,BH12/((1+BI30)*(1+BI9))-BI32-BI13),"not an output")</f>
        <v>#VALUE!</v>
      </c>
      <c r="BJ33" s="122" t="e">
        <f>IF(VLOOKUP(InputDataA_GeneralAssumptions!$D$72,DataSummary!$A$135:$B$137,2,FALSE)=1,IF(ISNUMBER(BJ14)=TRUE,BI33/((1+BJ30)*(1+BJ9))-BJ14-BJ13,BI12/((1+BJ30)*(1+BJ9))-BJ32-BJ13),"not an output")</f>
        <v>#VALUE!</v>
      </c>
      <c r="BK33" s="122" t="e">
        <f>IF(VLOOKUP(InputDataA_GeneralAssumptions!$D$72,DataSummary!$A$135:$B$137,2,FALSE)=1,IF(ISNUMBER(BK14)=TRUE,BJ33/((1+BK30)*(1+BK9))-BK14-BK13,BJ12/((1+BK30)*(1+BK9))-BK32-BK13),"not an output")</f>
        <v>#VALUE!</v>
      </c>
      <c r="BL33" s="122" t="e">
        <f>IF(VLOOKUP(InputDataA_GeneralAssumptions!$D$72,DataSummary!$A$135:$B$137,2,FALSE)=1,IF(ISNUMBER(BL14)=TRUE,BK33/((1+BL30)*(1+BL9))-BL14-BL13,BK12/((1+BL30)*(1+BL9))-BL32-BL13),"not an output")</f>
        <v>#VALUE!</v>
      </c>
      <c r="BM33" s="122" t="e">
        <f>IF(VLOOKUP(InputDataA_GeneralAssumptions!$D$72,DataSummary!$A$135:$B$137,2,FALSE)=1,IF(ISNUMBER(BM14)=TRUE,BL33/((1+BM30)*(1+BM9))-BM14-BM13,BL12/((1+BM30)*(1+BM9))-BM32-BM13),"not an output")</f>
        <v>#VALUE!</v>
      </c>
      <c r="BN33" s="122" t="e">
        <f>IF(VLOOKUP(InputDataA_GeneralAssumptions!$D$72,DataSummary!$A$135:$B$137,2,FALSE)=1,IF(ISNUMBER(BN14)=TRUE,BM33/((1+BN30)*(1+BN9))-BN14-BN13,BM12/((1+BN30)*(1+BN9))-BN32-BN13),"not an output")</f>
        <v>#VALUE!</v>
      </c>
      <c r="BO33" s="122" t="e">
        <f>IF(VLOOKUP(InputDataA_GeneralAssumptions!$D$72,DataSummary!$A$135:$B$137,2,FALSE)=1,IF(ISNUMBER(BO14)=TRUE,BN33/((1+BO30)*(1+BO9))-BO14-BO13,BN12/((1+BO30)*(1+BO9))-BO32-BO13),"not an output")</f>
        <v>#VALUE!</v>
      </c>
      <c r="BP33" s="122" t="e">
        <f>IF(VLOOKUP(InputDataA_GeneralAssumptions!$D$72,DataSummary!$A$135:$B$137,2,FALSE)=1,IF(ISNUMBER(BP14)=TRUE,BO33/((1+BP30)*(1+BP9))-BP14-BP13,BO12/((1+BP30)*(1+BP9))-BP32-BP13),"not an output")</f>
        <v>#VALUE!</v>
      </c>
      <c r="BQ33" s="122" t="e">
        <f>IF(VLOOKUP(InputDataA_GeneralAssumptions!$D$72,DataSummary!$A$135:$B$137,2,FALSE)=1,IF(ISNUMBER(BQ14)=TRUE,BP33/((1+BQ30)*(1+BQ9))-BQ14-BQ13,BP12/((1+BQ30)*(1+BQ9))-BQ32-BQ13),"not an output")</f>
        <v>#VALUE!</v>
      </c>
      <c r="BR33" s="122" t="e">
        <f>IF(VLOOKUP(InputDataA_GeneralAssumptions!$D$72,DataSummary!$A$135:$B$137,2,FALSE)=1,IF(ISNUMBER(BR14)=TRUE,BQ33/((1+BR30)*(1+BR9))-BR14-BR13,BQ12/((1+BR30)*(1+BR9))-BR32-BR13),"not an output")</f>
        <v>#VALUE!</v>
      </c>
      <c r="BS33" s="122" t="e">
        <f>IF(VLOOKUP(InputDataA_GeneralAssumptions!$D$72,DataSummary!$A$135:$B$137,2,FALSE)=1,IF(ISNUMBER(BS14)=TRUE,BR33/((1+BS30)*(1+BS9))-BS14-BS13,BR12/((1+BS30)*(1+BS9))-BS32-BS13),"not an output")</f>
        <v>#VALUE!</v>
      </c>
    </row>
    <row r="34" spans="1:71">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c r="BJ34" s="379"/>
      <c r="BK34" s="379"/>
      <c r="BL34" s="379"/>
      <c r="BM34" s="379"/>
      <c r="BN34" s="379"/>
      <c r="BO34" s="379"/>
      <c r="BP34" s="379"/>
      <c r="BQ34" s="379"/>
      <c r="BR34" s="379"/>
      <c r="BS34" s="379"/>
    </row>
    <row r="35" spans="1:71" s="9" customFormat="1">
      <c r="A35" s="60"/>
      <c r="C35" s="57" t="s">
        <v>496</v>
      </c>
      <c r="D35" s="427"/>
      <c r="E35" s="413"/>
      <c r="F35" s="413"/>
      <c r="G35" s="413"/>
      <c r="H35" s="413"/>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c r="AJ35" s="413"/>
      <c r="AK35" s="413"/>
      <c r="AL35" s="413"/>
      <c r="AM35" s="413"/>
      <c r="AN35" s="413"/>
      <c r="AO35" s="413"/>
      <c r="AP35" s="413"/>
      <c r="AQ35" s="413"/>
      <c r="AR35" s="413"/>
      <c r="AS35" s="413"/>
      <c r="AT35" s="413"/>
      <c r="AU35" s="413"/>
      <c r="AV35" s="413"/>
      <c r="AW35" s="413"/>
      <c r="AX35" s="413"/>
      <c r="AY35" s="413"/>
      <c r="AZ35" s="413"/>
      <c r="BA35" s="413"/>
      <c r="BB35" s="413"/>
      <c r="BC35" s="413"/>
      <c r="BD35" s="413"/>
      <c r="BE35" s="413"/>
      <c r="BF35" s="413"/>
      <c r="BG35" s="413"/>
      <c r="BH35" s="413"/>
      <c r="BI35" s="413"/>
      <c r="BJ35" s="413"/>
      <c r="BK35" s="413"/>
      <c r="BL35" s="413"/>
      <c r="BM35" s="413"/>
      <c r="BN35" s="413"/>
      <c r="BO35" s="413"/>
      <c r="BP35" s="413"/>
      <c r="BQ35" s="413"/>
      <c r="BR35" s="413"/>
      <c r="BS35" s="413"/>
    </row>
    <row r="36" spans="1:71">
      <c r="A36" s="60"/>
      <c r="C36" s="52" t="s">
        <v>515</v>
      </c>
      <c r="D36" s="54"/>
      <c r="E36" s="375"/>
      <c r="F36" s="375">
        <f t="shared" ref="F36:AK36" si="249">F45/(F21+F16)</f>
        <v>9.2252961167170772E-2</v>
      </c>
      <c r="G36" s="375">
        <f t="shared" si="249"/>
        <v>9.1893713074525249E-2</v>
      </c>
      <c r="H36" s="375">
        <f t="shared" si="249"/>
        <v>9.1553007890593785E-2</v>
      </c>
      <c r="I36" s="375">
        <f t="shared" si="249"/>
        <v>9.1495584094121299E-2</v>
      </c>
      <c r="J36" s="375">
        <f t="shared" si="249"/>
        <v>8.9996498349004528E-2</v>
      </c>
      <c r="K36" s="375">
        <f t="shared" si="249"/>
        <v>8.9696389505548868E-2</v>
      </c>
      <c r="L36" s="375">
        <f t="shared" si="249"/>
        <v>8.9536794827765345E-2</v>
      </c>
      <c r="M36" s="375">
        <f t="shared" si="249"/>
        <v>8.925668168711573E-2</v>
      </c>
      <c r="N36" s="375">
        <f t="shared" si="249"/>
        <v>8.8856102182562929E-2</v>
      </c>
      <c r="O36" s="375">
        <f t="shared" si="249"/>
        <v>8.7322728783694514E-2</v>
      </c>
      <c r="P36" s="375">
        <f t="shared" si="249"/>
        <v>8.7181002103832325E-2</v>
      </c>
      <c r="Q36" s="375">
        <f t="shared" si="249"/>
        <v>8.6545172671363538E-2</v>
      </c>
      <c r="R36" s="375">
        <f t="shared" si="249"/>
        <v>8.5048653976353528E-2</v>
      </c>
      <c r="S36" s="375">
        <f t="shared" si="249"/>
        <v>8.3066438532681794E-2</v>
      </c>
      <c r="T36" s="375">
        <f t="shared" si="249"/>
        <v>8.0966709113178881E-2</v>
      </c>
      <c r="U36" s="375">
        <f t="shared" si="249"/>
        <v>7.935434866180377E-2</v>
      </c>
      <c r="V36" s="375">
        <f t="shared" si="249"/>
        <v>7.7380125679173975E-2</v>
      </c>
      <c r="W36" s="375">
        <f t="shared" si="249"/>
        <v>7.4925097687057685E-2</v>
      </c>
      <c r="X36" s="375">
        <f t="shared" si="249"/>
        <v>7.2225283468854221E-2</v>
      </c>
      <c r="Y36" s="375">
        <f t="shared" si="249"/>
        <v>6.880210651459627E-2</v>
      </c>
      <c r="Z36" s="375">
        <f t="shared" si="249"/>
        <v>6.6543153036288979E-2</v>
      </c>
      <c r="AA36" s="375">
        <f t="shared" si="249"/>
        <v>6.4744100266074744E-2</v>
      </c>
      <c r="AB36" s="375">
        <f t="shared" si="249"/>
        <v>6.3761736429952434E-2</v>
      </c>
      <c r="AC36" s="375">
        <f t="shared" si="249"/>
        <v>6.3602278896984679E-2</v>
      </c>
      <c r="AD36" s="375">
        <f t="shared" si="249"/>
        <v>6.3337675668077034E-2</v>
      </c>
      <c r="AE36" s="375">
        <f t="shared" si="249"/>
        <v>6.3432270376267155E-2</v>
      </c>
      <c r="AF36" s="375">
        <f t="shared" si="249"/>
        <v>6.2957747149393353E-2</v>
      </c>
      <c r="AG36" s="375">
        <f t="shared" si="249"/>
        <v>6.155957246182673E-2</v>
      </c>
      <c r="AH36" s="375">
        <f t="shared" si="249"/>
        <v>5.9460989343760241E-2</v>
      </c>
      <c r="AI36" s="375" t="e">
        <f t="shared" si="249"/>
        <v>#VALUE!</v>
      </c>
      <c r="AJ36" s="375" t="e">
        <f t="shared" si="249"/>
        <v>#VALUE!</v>
      </c>
      <c r="AK36" s="375" t="e">
        <f t="shared" si="249"/>
        <v>#VALUE!</v>
      </c>
      <c r="AL36" s="375" t="e">
        <f t="shared" ref="AL36:BS36" si="250">AL45/(AL21+AL16)</f>
        <v>#VALUE!</v>
      </c>
      <c r="AM36" s="375" t="e">
        <f t="shared" si="250"/>
        <v>#VALUE!</v>
      </c>
      <c r="AN36" s="375" t="e">
        <f t="shared" si="250"/>
        <v>#VALUE!</v>
      </c>
      <c r="AO36" s="375" t="e">
        <f t="shared" si="250"/>
        <v>#VALUE!</v>
      </c>
      <c r="AP36" s="375" t="e">
        <f t="shared" si="250"/>
        <v>#VALUE!</v>
      </c>
      <c r="AQ36" s="375" t="e">
        <f t="shared" si="250"/>
        <v>#VALUE!</v>
      </c>
      <c r="AR36" s="375" t="e">
        <f t="shared" si="250"/>
        <v>#VALUE!</v>
      </c>
      <c r="AS36" s="375" t="e">
        <f t="shared" si="250"/>
        <v>#VALUE!</v>
      </c>
      <c r="AT36" s="375" t="e">
        <f t="shared" si="250"/>
        <v>#VALUE!</v>
      </c>
      <c r="AU36" s="375" t="e">
        <f t="shared" si="250"/>
        <v>#VALUE!</v>
      </c>
      <c r="AV36" s="375" t="e">
        <f t="shared" si="250"/>
        <v>#VALUE!</v>
      </c>
      <c r="AW36" s="375" t="e">
        <f t="shared" si="250"/>
        <v>#VALUE!</v>
      </c>
      <c r="AX36" s="375" t="e">
        <f t="shared" si="250"/>
        <v>#VALUE!</v>
      </c>
      <c r="AY36" s="375" t="e">
        <f t="shared" si="250"/>
        <v>#VALUE!</v>
      </c>
      <c r="AZ36" s="375" t="e">
        <f t="shared" si="250"/>
        <v>#VALUE!</v>
      </c>
      <c r="BA36" s="375" t="e">
        <f t="shared" si="250"/>
        <v>#VALUE!</v>
      </c>
      <c r="BB36" s="375" t="e">
        <f t="shared" si="250"/>
        <v>#VALUE!</v>
      </c>
      <c r="BC36" s="375" t="e">
        <f t="shared" si="250"/>
        <v>#VALUE!</v>
      </c>
      <c r="BD36" s="375" t="e">
        <f t="shared" si="250"/>
        <v>#VALUE!</v>
      </c>
      <c r="BE36" s="375" t="e">
        <f t="shared" si="250"/>
        <v>#VALUE!</v>
      </c>
      <c r="BF36" s="375" t="e">
        <f t="shared" si="250"/>
        <v>#VALUE!</v>
      </c>
      <c r="BG36" s="375" t="e">
        <f t="shared" si="250"/>
        <v>#VALUE!</v>
      </c>
      <c r="BH36" s="375" t="e">
        <f t="shared" si="250"/>
        <v>#VALUE!</v>
      </c>
      <c r="BI36" s="375" t="e">
        <f t="shared" si="250"/>
        <v>#VALUE!</v>
      </c>
      <c r="BJ36" s="375" t="e">
        <f t="shared" si="250"/>
        <v>#VALUE!</v>
      </c>
      <c r="BK36" s="375" t="e">
        <f t="shared" si="250"/>
        <v>#VALUE!</v>
      </c>
      <c r="BL36" s="375" t="e">
        <f t="shared" si="250"/>
        <v>#VALUE!</v>
      </c>
      <c r="BM36" s="375" t="e">
        <f t="shared" si="250"/>
        <v>#VALUE!</v>
      </c>
      <c r="BN36" s="375" t="e">
        <f t="shared" si="250"/>
        <v>#VALUE!</v>
      </c>
      <c r="BO36" s="375" t="e">
        <f t="shared" si="250"/>
        <v>#VALUE!</v>
      </c>
      <c r="BP36" s="375" t="e">
        <f t="shared" si="250"/>
        <v>#VALUE!</v>
      </c>
      <c r="BQ36" s="375" t="e">
        <f t="shared" si="250"/>
        <v>#VALUE!</v>
      </c>
      <c r="BR36" s="375" t="e">
        <f t="shared" si="250"/>
        <v>#VALUE!</v>
      </c>
      <c r="BS36" s="375" t="e">
        <f t="shared" si="250"/>
        <v>#VALUE!</v>
      </c>
    </row>
    <row r="37" spans="1:71">
      <c r="A37" s="60"/>
      <c r="C37" s="53" t="s">
        <v>548</v>
      </c>
      <c r="D37" s="87"/>
      <c r="E37" s="122"/>
      <c r="F37" s="122">
        <f t="shared" ref="F37:AL37" si="251">1/F36</f>
        <v>10.839760451568692</v>
      </c>
      <c r="G37" s="122">
        <f t="shared" si="251"/>
        <v>10.88213727079464</v>
      </c>
      <c r="H37" s="122">
        <f t="shared" si="251"/>
        <v>10.922634035082758</v>
      </c>
      <c r="I37" s="122">
        <f t="shared" si="251"/>
        <v>10.929489219625095</v>
      </c>
      <c r="J37" s="122">
        <f t="shared" si="251"/>
        <v>11.111543430523497</v>
      </c>
      <c r="K37" s="122">
        <f t="shared" si="251"/>
        <v>11.148720762479934</v>
      </c>
      <c r="L37" s="122">
        <f t="shared" si="251"/>
        <v>11.168592777121615</v>
      </c>
      <c r="M37" s="122">
        <f t="shared" si="251"/>
        <v>11.203643033755654</v>
      </c>
      <c r="N37" s="122">
        <f t="shared" si="251"/>
        <v>11.254151098653971</v>
      </c>
      <c r="O37" s="122">
        <f t="shared" si="251"/>
        <v>11.451772223896956</v>
      </c>
      <c r="P37" s="122">
        <f t="shared" si="251"/>
        <v>11.470388913504376</v>
      </c>
      <c r="Q37" s="122">
        <f t="shared" si="251"/>
        <v>11.554659481670715</v>
      </c>
      <c r="R37" s="122">
        <f t="shared" si="251"/>
        <v>11.757975620378833</v>
      </c>
      <c r="S37" s="122">
        <f t="shared" si="251"/>
        <v>12.038556337124751</v>
      </c>
      <c r="T37" s="122">
        <f t="shared" si="251"/>
        <v>12.350755155457231</v>
      </c>
      <c r="U37" s="122">
        <f t="shared" si="251"/>
        <v>12.601703836822463</v>
      </c>
      <c r="V37" s="122">
        <f t="shared" si="251"/>
        <v>12.923214988640671</v>
      </c>
      <c r="W37" s="122">
        <f t="shared" si="251"/>
        <v>13.34666261199599</v>
      </c>
      <c r="X37" s="122">
        <f t="shared" si="251"/>
        <v>13.84556698114215</v>
      </c>
      <c r="Y37" s="122">
        <f t="shared" si="251"/>
        <v>14.534438706289485</v>
      </c>
      <c r="Z37" s="122">
        <f t="shared" si="251"/>
        <v>15.027842150110544</v>
      </c>
      <c r="AA37" s="122">
        <f t="shared" si="251"/>
        <v>15.445422762697499</v>
      </c>
      <c r="AB37" s="122">
        <f t="shared" si="251"/>
        <v>15.683387184704154</v>
      </c>
      <c r="AC37" s="122">
        <f t="shared" si="251"/>
        <v>15.722707068714939</v>
      </c>
      <c r="AD37" s="122">
        <f t="shared" si="251"/>
        <v>15.788391181901426</v>
      </c>
      <c r="AE37" s="122">
        <f t="shared" si="251"/>
        <v>15.764846411269943</v>
      </c>
      <c r="AF37" s="122">
        <f t="shared" si="251"/>
        <v>15.883668734636986</v>
      </c>
      <c r="AG37" s="122">
        <f t="shared" si="251"/>
        <v>16.244427308524649</v>
      </c>
      <c r="AH37" s="122">
        <f t="shared" si="251"/>
        <v>16.817749099644583</v>
      </c>
      <c r="AI37" s="122" t="e">
        <f t="shared" si="251"/>
        <v>#VALUE!</v>
      </c>
      <c r="AJ37" s="122" t="e">
        <f t="shared" si="251"/>
        <v>#VALUE!</v>
      </c>
      <c r="AK37" s="122" t="e">
        <f t="shared" si="251"/>
        <v>#VALUE!</v>
      </c>
      <c r="AL37" s="122" t="e">
        <f t="shared" si="251"/>
        <v>#VALUE!</v>
      </c>
      <c r="AM37" s="122" t="e">
        <f t="shared" ref="AM37:BS37" si="252">1/AM36</f>
        <v>#VALUE!</v>
      </c>
      <c r="AN37" s="122" t="e">
        <f t="shared" si="252"/>
        <v>#VALUE!</v>
      </c>
      <c r="AO37" s="122" t="e">
        <f t="shared" si="252"/>
        <v>#VALUE!</v>
      </c>
      <c r="AP37" s="122" t="e">
        <f t="shared" si="252"/>
        <v>#VALUE!</v>
      </c>
      <c r="AQ37" s="122" t="e">
        <f t="shared" si="252"/>
        <v>#VALUE!</v>
      </c>
      <c r="AR37" s="122" t="e">
        <f t="shared" si="252"/>
        <v>#VALUE!</v>
      </c>
      <c r="AS37" s="122" t="e">
        <f t="shared" si="252"/>
        <v>#VALUE!</v>
      </c>
      <c r="AT37" s="122" t="e">
        <f t="shared" si="252"/>
        <v>#VALUE!</v>
      </c>
      <c r="AU37" s="122" t="e">
        <f t="shared" si="252"/>
        <v>#VALUE!</v>
      </c>
      <c r="AV37" s="122" t="e">
        <f t="shared" si="252"/>
        <v>#VALUE!</v>
      </c>
      <c r="AW37" s="122" t="e">
        <f t="shared" si="252"/>
        <v>#VALUE!</v>
      </c>
      <c r="AX37" s="122" t="e">
        <f t="shared" si="252"/>
        <v>#VALUE!</v>
      </c>
      <c r="AY37" s="122" t="e">
        <f t="shared" si="252"/>
        <v>#VALUE!</v>
      </c>
      <c r="AZ37" s="122" t="e">
        <f t="shared" si="252"/>
        <v>#VALUE!</v>
      </c>
      <c r="BA37" s="122" t="e">
        <f t="shared" si="252"/>
        <v>#VALUE!</v>
      </c>
      <c r="BB37" s="122" t="e">
        <f t="shared" si="252"/>
        <v>#VALUE!</v>
      </c>
      <c r="BC37" s="122" t="e">
        <f t="shared" si="252"/>
        <v>#VALUE!</v>
      </c>
      <c r="BD37" s="122" t="e">
        <f t="shared" si="252"/>
        <v>#VALUE!</v>
      </c>
      <c r="BE37" s="122" t="e">
        <f t="shared" si="252"/>
        <v>#VALUE!</v>
      </c>
      <c r="BF37" s="122" t="e">
        <f t="shared" si="252"/>
        <v>#VALUE!</v>
      </c>
      <c r="BG37" s="122" t="e">
        <f t="shared" si="252"/>
        <v>#VALUE!</v>
      </c>
      <c r="BH37" s="122" t="e">
        <f t="shared" si="252"/>
        <v>#VALUE!</v>
      </c>
      <c r="BI37" s="122" t="e">
        <f t="shared" si="252"/>
        <v>#VALUE!</v>
      </c>
      <c r="BJ37" s="122" t="e">
        <f t="shared" si="252"/>
        <v>#VALUE!</v>
      </c>
      <c r="BK37" s="122" t="e">
        <f t="shared" si="252"/>
        <v>#VALUE!</v>
      </c>
      <c r="BL37" s="122" t="e">
        <f t="shared" si="252"/>
        <v>#VALUE!</v>
      </c>
      <c r="BM37" s="122" t="e">
        <f t="shared" si="252"/>
        <v>#VALUE!</v>
      </c>
      <c r="BN37" s="122" t="e">
        <f t="shared" si="252"/>
        <v>#VALUE!</v>
      </c>
      <c r="BO37" s="122" t="e">
        <f t="shared" si="252"/>
        <v>#VALUE!</v>
      </c>
      <c r="BP37" s="122" t="e">
        <f t="shared" si="252"/>
        <v>#VALUE!</v>
      </c>
      <c r="BQ37" s="122" t="e">
        <f t="shared" si="252"/>
        <v>#VALUE!</v>
      </c>
      <c r="BR37" s="122" t="e">
        <f t="shared" si="252"/>
        <v>#VALUE!</v>
      </c>
      <c r="BS37" s="122" t="e">
        <f t="shared" si="252"/>
        <v>#VALUE!</v>
      </c>
    </row>
    <row r="38" spans="1:71" s="336" customFormat="1">
      <c r="A38" s="332"/>
      <c r="C38" s="205" t="s">
        <v>785</v>
      </c>
      <c r="D38" s="352" t="s">
        <v>789</v>
      </c>
      <c r="E38" s="122">
        <f>$B$1/E24</f>
        <v>0.25390014460021765</v>
      </c>
      <c r="F38" s="122">
        <f t="shared" ref="F38:AL38" si="253">$B$1/F24</f>
        <v>0.25020918952624899</v>
      </c>
      <c r="G38" s="122">
        <f t="shared" si="253"/>
        <v>0.24672561622526584</v>
      </c>
      <c r="H38" s="122">
        <f t="shared" si="253"/>
        <v>0.24343374574857013</v>
      </c>
      <c r="I38" s="122">
        <f t="shared" si="253"/>
        <v>0.24032798244096015</v>
      </c>
      <c r="J38" s="122">
        <f t="shared" si="253"/>
        <v>0.23734854390838842</v>
      </c>
      <c r="K38" s="122">
        <f t="shared" si="253"/>
        <v>0.23452399092791062</v>
      </c>
      <c r="L38" s="122">
        <f t="shared" si="253"/>
        <v>0.23184752998033914</v>
      </c>
      <c r="M38" s="122">
        <f t="shared" si="253"/>
        <v>0.22930500478438998</v>
      </c>
      <c r="N38" s="122">
        <f t="shared" si="253"/>
        <v>0.22688351114223032</v>
      </c>
      <c r="O38" s="122">
        <f t="shared" si="253"/>
        <v>0.22454082571036152</v>
      </c>
      <c r="P38" s="122">
        <f t="shared" si="253"/>
        <v>0.22231327534981457</v>
      </c>
      <c r="Q38" s="122">
        <f t="shared" si="253"/>
        <v>0.22017874367735291</v>
      </c>
      <c r="R38" s="122">
        <f t="shared" si="253"/>
        <v>0.21810615561227761</v>
      </c>
      <c r="S38" s="122">
        <f t="shared" si="253"/>
        <v>0.21607766227648134</v>
      </c>
      <c r="T38" s="122">
        <f t="shared" si="253"/>
        <v>0.21408731094522704</v>
      </c>
      <c r="U38" s="122">
        <f t="shared" si="253"/>
        <v>0.212146778909552</v>
      </c>
      <c r="V38" s="122">
        <f t="shared" si="253"/>
        <v>0.21024294280227718</v>
      </c>
      <c r="W38" s="122">
        <f t="shared" si="253"/>
        <v>0.20836030687165552</v>
      </c>
      <c r="X38" s="122">
        <f t="shared" si="253"/>
        <v>0.20649102769911659</v>
      </c>
      <c r="Y38" s="122">
        <f t="shared" si="253"/>
        <v>0.20461468321501144</v>
      </c>
      <c r="Z38" s="122">
        <f t="shared" si="253"/>
        <v>0.20276370346810527</v>
      </c>
      <c r="AA38" s="122">
        <f t="shared" si="253"/>
        <v>0.20094918601640954</v>
      </c>
      <c r="AB38" s="122">
        <f t="shared" si="253"/>
        <v>0.19919097260963081</v>
      </c>
      <c r="AC38" s="122">
        <f t="shared" si="253"/>
        <v>0.19750766793277014</v>
      </c>
      <c r="AD38" s="122">
        <f t="shared" si="253"/>
        <v>0.19589218690078825</v>
      </c>
      <c r="AE38" s="122">
        <f t="shared" si="253"/>
        <v>0.19435006491530943</v>
      </c>
      <c r="AF38" s="122">
        <f t="shared" si="253"/>
        <v>0.19286244909232853</v>
      </c>
      <c r="AG38" s="122">
        <f t="shared" si="253"/>
        <v>0.19140262069418357</v>
      </c>
      <c r="AH38" s="122">
        <f t="shared" si="253"/>
        <v>0.18995128125871408</v>
      </c>
      <c r="AI38" s="122" t="e">
        <f t="shared" si="253"/>
        <v>#VALUE!</v>
      </c>
      <c r="AJ38" s="122" t="e">
        <f t="shared" si="253"/>
        <v>#VALUE!</v>
      </c>
      <c r="AK38" s="122" t="e">
        <f t="shared" si="253"/>
        <v>#VALUE!</v>
      </c>
      <c r="AL38" s="122" t="e">
        <f t="shared" si="253"/>
        <v>#VALUE!</v>
      </c>
      <c r="AM38" s="122" t="e">
        <f t="shared" ref="AM38:BS38" si="254">$B$1/AM24</f>
        <v>#VALUE!</v>
      </c>
      <c r="AN38" s="122" t="e">
        <f t="shared" si="254"/>
        <v>#VALUE!</v>
      </c>
      <c r="AO38" s="122" t="e">
        <f t="shared" si="254"/>
        <v>#VALUE!</v>
      </c>
      <c r="AP38" s="122" t="e">
        <f t="shared" si="254"/>
        <v>#VALUE!</v>
      </c>
      <c r="AQ38" s="122" t="e">
        <f t="shared" si="254"/>
        <v>#VALUE!</v>
      </c>
      <c r="AR38" s="122" t="e">
        <f t="shared" si="254"/>
        <v>#VALUE!</v>
      </c>
      <c r="AS38" s="122" t="e">
        <f t="shared" si="254"/>
        <v>#VALUE!</v>
      </c>
      <c r="AT38" s="122" t="e">
        <f t="shared" si="254"/>
        <v>#VALUE!</v>
      </c>
      <c r="AU38" s="122" t="e">
        <f t="shared" si="254"/>
        <v>#VALUE!</v>
      </c>
      <c r="AV38" s="122" t="e">
        <f t="shared" si="254"/>
        <v>#VALUE!</v>
      </c>
      <c r="AW38" s="122" t="e">
        <f t="shared" si="254"/>
        <v>#VALUE!</v>
      </c>
      <c r="AX38" s="122" t="e">
        <f t="shared" si="254"/>
        <v>#VALUE!</v>
      </c>
      <c r="AY38" s="122" t="e">
        <f t="shared" si="254"/>
        <v>#VALUE!</v>
      </c>
      <c r="AZ38" s="122" t="e">
        <f t="shared" si="254"/>
        <v>#VALUE!</v>
      </c>
      <c r="BA38" s="122" t="e">
        <f t="shared" si="254"/>
        <v>#VALUE!</v>
      </c>
      <c r="BB38" s="122" t="e">
        <f t="shared" si="254"/>
        <v>#VALUE!</v>
      </c>
      <c r="BC38" s="122" t="e">
        <f t="shared" si="254"/>
        <v>#VALUE!</v>
      </c>
      <c r="BD38" s="122" t="e">
        <f t="shared" si="254"/>
        <v>#VALUE!</v>
      </c>
      <c r="BE38" s="122" t="e">
        <f t="shared" si="254"/>
        <v>#VALUE!</v>
      </c>
      <c r="BF38" s="122" t="e">
        <f t="shared" si="254"/>
        <v>#VALUE!</v>
      </c>
      <c r="BG38" s="122" t="e">
        <f t="shared" si="254"/>
        <v>#VALUE!</v>
      </c>
      <c r="BH38" s="122" t="e">
        <f t="shared" si="254"/>
        <v>#VALUE!</v>
      </c>
      <c r="BI38" s="122" t="e">
        <f t="shared" si="254"/>
        <v>#VALUE!</v>
      </c>
      <c r="BJ38" s="122" t="e">
        <f t="shared" si="254"/>
        <v>#VALUE!</v>
      </c>
      <c r="BK38" s="122" t="e">
        <f t="shared" si="254"/>
        <v>#VALUE!</v>
      </c>
      <c r="BL38" s="122" t="e">
        <f t="shared" si="254"/>
        <v>#VALUE!</v>
      </c>
      <c r="BM38" s="122" t="e">
        <f t="shared" si="254"/>
        <v>#VALUE!</v>
      </c>
      <c r="BN38" s="122" t="e">
        <f t="shared" si="254"/>
        <v>#VALUE!</v>
      </c>
      <c r="BO38" s="122" t="e">
        <f t="shared" si="254"/>
        <v>#VALUE!</v>
      </c>
      <c r="BP38" s="122" t="e">
        <f t="shared" si="254"/>
        <v>#VALUE!</v>
      </c>
      <c r="BQ38" s="122" t="e">
        <f t="shared" si="254"/>
        <v>#VALUE!</v>
      </c>
      <c r="BR38" s="122" t="e">
        <f t="shared" si="254"/>
        <v>#VALUE!</v>
      </c>
      <c r="BS38" s="122" t="e">
        <f t="shared" si="254"/>
        <v>#VALUE!</v>
      </c>
    </row>
    <row r="39" spans="1:71" s="336" customFormat="1">
      <c r="A39" s="332"/>
      <c r="C39" s="205" t="s">
        <v>786</v>
      </c>
      <c r="D39" s="352" t="s">
        <v>790</v>
      </c>
      <c r="E39" s="122">
        <f>(1-$D$2-$D$4*$B$1)/E31</f>
        <v>0.1192167632839136</v>
      </c>
      <c r="F39" s="122">
        <f t="shared" ref="F39:AL39" si="255">(1-$D$2-$D$4*$B$1)/F31</f>
        <v>0.12029825916213303</v>
      </c>
      <c r="G39" s="122">
        <f t="shared" si="255"/>
        <v>0.12133633436530564</v>
      </c>
      <c r="H39" s="122">
        <f t="shared" si="255"/>
        <v>0.12233193850124316</v>
      </c>
      <c r="I39" s="122">
        <f t="shared" si="255"/>
        <v>0.12329046154735511</v>
      </c>
      <c r="J39" s="122">
        <f t="shared" si="255"/>
        <v>0.12418862702772336</v>
      </c>
      <c r="K39" s="122">
        <f t="shared" si="255"/>
        <v>0.12504780408056693</v>
      </c>
      <c r="L39" s="122">
        <f t="shared" si="255"/>
        <v>0.12587124397034144</v>
      </c>
      <c r="M39" s="122">
        <f t="shared" si="255"/>
        <v>0.12665776475287729</v>
      </c>
      <c r="N39" s="122">
        <f t="shared" si="255"/>
        <v>0.12740625982792614</v>
      </c>
      <c r="O39" s="122">
        <f t="shared" si="255"/>
        <v>0.12809833904003259</v>
      </c>
      <c r="P39" s="122">
        <f t="shared" si="255"/>
        <v>0.12875964200555406</v>
      </c>
      <c r="Q39" s="122">
        <f t="shared" si="255"/>
        <v>0.12938253748271314</v>
      </c>
      <c r="R39" s="122">
        <f t="shared" si="255"/>
        <v>0.12995326249621519</v>
      </c>
      <c r="S39" s="122">
        <f t="shared" si="255"/>
        <v>0.13046506482960468</v>
      </c>
      <c r="T39" s="122">
        <f t="shared" si="255"/>
        <v>0.13091793985426586</v>
      </c>
      <c r="U39" s="122">
        <f t="shared" si="255"/>
        <v>0.13132261443878571</v>
      </c>
      <c r="V39" s="122">
        <f t="shared" si="255"/>
        <v>0.13167452581177197</v>
      </c>
      <c r="W39" s="122">
        <f t="shared" si="255"/>
        <v>0.13196723358119594</v>
      </c>
      <c r="X39" s="122">
        <f t="shared" si="255"/>
        <v>0.1321988005320458</v>
      </c>
      <c r="Y39" s="122">
        <f t="shared" si="255"/>
        <v>0.13235894865797809</v>
      </c>
      <c r="Z39" s="122">
        <f t="shared" si="255"/>
        <v>0.13247149310970394</v>
      </c>
      <c r="AA39" s="122">
        <f t="shared" si="255"/>
        <v>0.13254675295639581</v>
      </c>
      <c r="AB39" s="122">
        <f t="shared" si="255"/>
        <v>0.13260097585678543</v>
      </c>
      <c r="AC39" s="122">
        <f t="shared" si="255"/>
        <v>0.13264979496526505</v>
      </c>
      <c r="AD39" s="122">
        <f t="shared" si="255"/>
        <v>0.13269158844226003</v>
      </c>
      <c r="AE39" s="122">
        <f t="shared" si="255"/>
        <v>0.13273308716381241</v>
      </c>
      <c r="AF39" s="122">
        <f t="shared" si="255"/>
        <v>0.13276415774056596</v>
      </c>
      <c r="AG39" s="122">
        <f t="shared" si="255"/>
        <v>0.13276881798817422</v>
      </c>
      <c r="AH39" s="122">
        <f t="shared" si="255"/>
        <v>0.13273582937365874</v>
      </c>
      <c r="AI39" s="122" t="e">
        <f t="shared" si="255"/>
        <v>#VALUE!</v>
      </c>
      <c r="AJ39" s="122" t="e">
        <f t="shared" si="255"/>
        <v>#VALUE!</v>
      </c>
      <c r="AK39" s="122" t="e">
        <f t="shared" si="255"/>
        <v>#VALUE!</v>
      </c>
      <c r="AL39" s="122" t="e">
        <f t="shared" si="255"/>
        <v>#VALUE!</v>
      </c>
      <c r="AM39" s="122" t="e">
        <f t="shared" ref="AM39:BS39" si="256">(1-$D$2-$D$4*$B$1)/AM31</f>
        <v>#VALUE!</v>
      </c>
      <c r="AN39" s="122" t="e">
        <f t="shared" si="256"/>
        <v>#VALUE!</v>
      </c>
      <c r="AO39" s="122" t="e">
        <f t="shared" si="256"/>
        <v>#VALUE!</v>
      </c>
      <c r="AP39" s="122" t="e">
        <f t="shared" si="256"/>
        <v>#VALUE!</v>
      </c>
      <c r="AQ39" s="122" t="e">
        <f t="shared" si="256"/>
        <v>#VALUE!</v>
      </c>
      <c r="AR39" s="122" t="e">
        <f t="shared" si="256"/>
        <v>#VALUE!</v>
      </c>
      <c r="AS39" s="122" t="e">
        <f t="shared" si="256"/>
        <v>#VALUE!</v>
      </c>
      <c r="AT39" s="122" t="e">
        <f t="shared" si="256"/>
        <v>#VALUE!</v>
      </c>
      <c r="AU39" s="122" t="e">
        <f t="shared" si="256"/>
        <v>#VALUE!</v>
      </c>
      <c r="AV39" s="122" t="e">
        <f t="shared" si="256"/>
        <v>#VALUE!</v>
      </c>
      <c r="AW39" s="122" t="e">
        <f t="shared" si="256"/>
        <v>#VALUE!</v>
      </c>
      <c r="AX39" s="122" t="e">
        <f t="shared" si="256"/>
        <v>#VALUE!</v>
      </c>
      <c r="AY39" s="122" t="e">
        <f t="shared" si="256"/>
        <v>#VALUE!</v>
      </c>
      <c r="AZ39" s="122" t="e">
        <f t="shared" si="256"/>
        <v>#VALUE!</v>
      </c>
      <c r="BA39" s="122" t="e">
        <f t="shared" si="256"/>
        <v>#VALUE!</v>
      </c>
      <c r="BB39" s="122" t="e">
        <f t="shared" si="256"/>
        <v>#VALUE!</v>
      </c>
      <c r="BC39" s="122" t="e">
        <f t="shared" si="256"/>
        <v>#VALUE!</v>
      </c>
      <c r="BD39" s="122" t="e">
        <f t="shared" si="256"/>
        <v>#VALUE!</v>
      </c>
      <c r="BE39" s="122" t="e">
        <f t="shared" si="256"/>
        <v>#VALUE!</v>
      </c>
      <c r="BF39" s="122" t="e">
        <f t="shared" si="256"/>
        <v>#VALUE!</v>
      </c>
      <c r="BG39" s="122" t="e">
        <f t="shared" si="256"/>
        <v>#VALUE!</v>
      </c>
      <c r="BH39" s="122" t="e">
        <f t="shared" si="256"/>
        <v>#VALUE!</v>
      </c>
      <c r="BI39" s="122" t="e">
        <f t="shared" si="256"/>
        <v>#VALUE!</v>
      </c>
      <c r="BJ39" s="122" t="e">
        <f t="shared" si="256"/>
        <v>#VALUE!</v>
      </c>
      <c r="BK39" s="122" t="e">
        <f t="shared" si="256"/>
        <v>#VALUE!</v>
      </c>
      <c r="BL39" s="122" t="e">
        <f t="shared" si="256"/>
        <v>#VALUE!</v>
      </c>
      <c r="BM39" s="122" t="e">
        <f t="shared" si="256"/>
        <v>#VALUE!</v>
      </c>
      <c r="BN39" s="122" t="e">
        <f t="shared" si="256"/>
        <v>#VALUE!</v>
      </c>
      <c r="BO39" s="122" t="e">
        <f t="shared" si="256"/>
        <v>#VALUE!</v>
      </c>
      <c r="BP39" s="122" t="e">
        <f t="shared" si="256"/>
        <v>#VALUE!</v>
      </c>
      <c r="BQ39" s="122" t="e">
        <f t="shared" si="256"/>
        <v>#VALUE!</v>
      </c>
      <c r="BR39" s="122" t="e">
        <f t="shared" si="256"/>
        <v>#VALUE!</v>
      </c>
      <c r="BS39" s="122" t="e">
        <f t="shared" si="256"/>
        <v>#VALUE!</v>
      </c>
    </row>
    <row r="40" spans="1:71">
      <c r="A40" s="60"/>
      <c r="C40" s="205" t="s">
        <v>787</v>
      </c>
      <c r="D40" s="44"/>
      <c r="E40" s="122">
        <f>1/E38</f>
        <v>3.9385562445211102</v>
      </c>
      <c r="F40" s="122">
        <f t="shared" ref="F40:AL40" si="257">1/F38</f>
        <v>3.9966557658950084</v>
      </c>
      <c r="G40" s="122">
        <f t="shared" si="257"/>
        <v>4.0530854286608742</v>
      </c>
      <c r="H40" s="122">
        <f t="shared" si="257"/>
        <v>4.1078939032259205</v>
      </c>
      <c r="I40" s="122">
        <f t="shared" si="257"/>
        <v>4.1609802980211166</v>
      </c>
      <c r="J40" s="122">
        <f t="shared" si="257"/>
        <v>4.2132131233380523</v>
      </c>
      <c r="K40" s="122">
        <f t="shared" si="257"/>
        <v>4.2639560926940989</v>
      </c>
      <c r="L40" s="122">
        <f t="shared" si="257"/>
        <v>4.3131794420445226</v>
      </c>
      <c r="M40" s="122">
        <f t="shared" si="257"/>
        <v>4.3610038121072678</v>
      </c>
      <c r="N40" s="122">
        <f t="shared" si="257"/>
        <v>4.4075481508795633</v>
      </c>
      <c r="O40" s="122">
        <f t="shared" si="257"/>
        <v>4.453533101770609</v>
      </c>
      <c r="P40" s="122">
        <f t="shared" si="257"/>
        <v>4.4981569293443187</v>
      </c>
      <c r="Q40" s="122">
        <f t="shared" si="257"/>
        <v>4.5417644923316809</v>
      </c>
      <c r="R40" s="122">
        <f t="shared" si="257"/>
        <v>4.5849233241159748</v>
      </c>
      <c r="S40" s="122">
        <f t="shared" si="257"/>
        <v>4.6279656557948776</v>
      </c>
      <c r="T40" s="122">
        <f t="shared" si="257"/>
        <v>4.6709914547707312</v>
      </c>
      <c r="U40" s="122">
        <f t="shared" si="257"/>
        <v>4.7137175739366111</v>
      </c>
      <c r="V40" s="122">
        <f t="shared" si="257"/>
        <v>4.7564022205513421</v>
      </c>
      <c r="W40" s="122">
        <f t="shared" si="257"/>
        <v>4.7993786101302573</v>
      </c>
      <c r="X40" s="122">
        <f t="shared" si="257"/>
        <v>4.842825429960695</v>
      </c>
      <c r="Y40" s="122">
        <f t="shared" si="257"/>
        <v>4.8872347980481372</v>
      </c>
      <c r="Z40" s="122">
        <f t="shared" si="257"/>
        <v>4.9318491569044554</v>
      </c>
      <c r="AA40" s="122">
        <f t="shared" si="257"/>
        <v>4.9763824368929761</v>
      </c>
      <c r="AB40" s="122">
        <f t="shared" si="257"/>
        <v>5.0203078327237929</v>
      </c>
      <c r="AC40" s="122">
        <f t="shared" si="257"/>
        <v>5.0630945647152856</v>
      </c>
      <c r="AD40" s="122">
        <f t="shared" si="257"/>
        <v>5.1048488243508201</v>
      </c>
      <c r="AE40" s="122">
        <f t="shared" si="257"/>
        <v>5.1453545973126538</v>
      </c>
      <c r="AF40" s="122">
        <f t="shared" si="257"/>
        <v>5.1850425248995604</v>
      </c>
      <c r="AG40" s="122">
        <f t="shared" si="257"/>
        <v>5.2245888607646869</v>
      </c>
      <c r="AH40" s="122">
        <f t="shared" si="257"/>
        <v>5.2645077904896977</v>
      </c>
      <c r="AI40" s="122" t="e">
        <f t="shared" si="257"/>
        <v>#VALUE!</v>
      </c>
      <c r="AJ40" s="122" t="e">
        <f t="shared" si="257"/>
        <v>#VALUE!</v>
      </c>
      <c r="AK40" s="122" t="e">
        <f t="shared" si="257"/>
        <v>#VALUE!</v>
      </c>
      <c r="AL40" s="122" t="e">
        <f t="shared" si="257"/>
        <v>#VALUE!</v>
      </c>
      <c r="AM40" s="122" t="e">
        <f t="shared" ref="AM40:BS40" si="258">1/AM38</f>
        <v>#VALUE!</v>
      </c>
      <c r="AN40" s="122" t="e">
        <f t="shared" si="258"/>
        <v>#VALUE!</v>
      </c>
      <c r="AO40" s="122" t="e">
        <f t="shared" si="258"/>
        <v>#VALUE!</v>
      </c>
      <c r="AP40" s="122" t="e">
        <f t="shared" si="258"/>
        <v>#VALUE!</v>
      </c>
      <c r="AQ40" s="122" t="e">
        <f t="shared" si="258"/>
        <v>#VALUE!</v>
      </c>
      <c r="AR40" s="122" t="e">
        <f t="shared" si="258"/>
        <v>#VALUE!</v>
      </c>
      <c r="AS40" s="122" t="e">
        <f t="shared" si="258"/>
        <v>#VALUE!</v>
      </c>
      <c r="AT40" s="122" t="e">
        <f t="shared" si="258"/>
        <v>#VALUE!</v>
      </c>
      <c r="AU40" s="122" t="e">
        <f t="shared" si="258"/>
        <v>#VALUE!</v>
      </c>
      <c r="AV40" s="122" t="e">
        <f t="shared" si="258"/>
        <v>#VALUE!</v>
      </c>
      <c r="AW40" s="122" t="e">
        <f t="shared" si="258"/>
        <v>#VALUE!</v>
      </c>
      <c r="AX40" s="122" t="e">
        <f t="shared" si="258"/>
        <v>#VALUE!</v>
      </c>
      <c r="AY40" s="122" t="e">
        <f t="shared" si="258"/>
        <v>#VALUE!</v>
      </c>
      <c r="AZ40" s="122" t="e">
        <f t="shared" si="258"/>
        <v>#VALUE!</v>
      </c>
      <c r="BA40" s="122" t="e">
        <f t="shared" si="258"/>
        <v>#VALUE!</v>
      </c>
      <c r="BB40" s="122" t="e">
        <f t="shared" si="258"/>
        <v>#VALUE!</v>
      </c>
      <c r="BC40" s="122" t="e">
        <f t="shared" si="258"/>
        <v>#VALUE!</v>
      </c>
      <c r="BD40" s="122" t="e">
        <f t="shared" si="258"/>
        <v>#VALUE!</v>
      </c>
      <c r="BE40" s="122" t="e">
        <f t="shared" si="258"/>
        <v>#VALUE!</v>
      </c>
      <c r="BF40" s="122" t="e">
        <f t="shared" si="258"/>
        <v>#VALUE!</v>
      </c>
      <c r="BG40" s="122" t="e">
        <f t="shared" si="258"/>
        <v>#VALUE!</v>
      </c>
      <c r="BH40" s="122" t="e">
        <f t="shared" si="258"/>
        <v>#VALUE!</v>
      </c>
      <c r="BI40" s="122" t="e">
        <f t="shared" si="258"/>
        <v>#VALUE!</v>
      </c>
      <c r="BJ40" s="122" t="e">
        <f t="shared" si="258"/>
        <v>#VALUE!</v>
      </c>
      <c r="BK40" s="122" t="e">
        <f t="shared" si="258"/>
        <v>#VALUE!</v>
      </c>
      <c r="BL40" s="122" t="e">
        <f t="shared" si="258"/>
        <v>#VALUE!</v>
      </c>
      <c r="BM40" s="122" t="e">
        <f t="shared" si="258"/>
        <v>#VALUE!</v>
      </c>
      <c r="BN40" s="122" t="e">
        <f t="shared" si="258"/>
        <v>#VALUE!</v>
      </c>
      <c r="BO40" s="122" t="e">
        <f t="shared" si="258"/>
        <v>#VALUE!</v>
      </c>
      <c r="BP40" s="122" t="e">
        <f t="shared" si="258"/>
        <v>#VALUE!</v>
      </c>
      <c r="BQ40" s="122" t="e">
        <f t="shared" si="258"/>
        <v>#VALUE!</v>
      </c>
      <c r="BR40" s="122" t="e">
        <f t="shared" si="258"/>
        <v>#VALUE!</v>
      </c>
      <c r="BS40" s="122" t="e">
        <f t="shared" si="258"/>
        <v>#VALUE!</v>
      </c>
    </row>
    <row r="41" spans="1:71">
      <c r="A41" s="60"/>
      <c r="C41" s="205" t="s">
        <v>788</v>
      </c>
      <c r="D41" s="44"/>
      <c r="E41" s="122">
        <f>1/E39</f>
        <v>8.3880821157550578</v>
      </c>
      <c r="F41" s="122">
        <f t="shared" ref="F41:AK41" si="259">1/F39</f>
        <v>8.3126722445105479</v>
      </c>
      <c r="G41" s="122">
        <f t="shared" si="259"/>
        <v>8.2415543969649985</v>
      </c>
      <c r="H41" s="122">
        <f t="shared" si="259"/>
        <v>8.1744801255629405</v>
      </c>
      <c r="I41" s="122">
        <f t="shared" si="259"/>
        <v>8.1109275401317742</v>
      </c>
      <c r="J41" s="122">
        <f t="shared" si="259"/>
        <v>8.0522671353534179</v>
      </c>
      <c r="K41" s="122">
        <f t="shared" si="259"/>
        <v>7.9969417084342478</v>
      </c>
      <c r="L41" s="122">
        <f t="shared" si="259"/>
        <v>7.9446263376536281</v>
      </c>
      <c r="M41" s="122">
        <f t="shared" si="259"/>
        <v>7.8952917095221586</v>
      </c>
      <c r="N41" s="122">
        <f t="shared" si="259"/>
        <v>7.8489079057072386</v>
      </c>
      <c r="O41" s="122">
        <f t="shared" si="259"/>
        <v>7.806502469071714</v>
      </c>
      <c r="P41" s="122">
        <f t="shared" si="259"/>
        <v>7.7664086698599615</v>
      </c>
      <c r="Q41" s="122">
        <f t="shared" si="259"/>
        <v>7.7290183007394679</v>
      </c>
      <c r="R41" s="122">
        <f t="shared" si="259"/>
        <v>7.6950742196959032</v>
      </c>
      <c r="S41" s="122">
        <f t="shared" si="259"/>
        <v>7.6648871581527276</v>
      </c>
      <c r="T41" s="122">
        <f t="shared" si="259"/>
        <v>7.6383725646246159</v>
      </c>
      <c r="U41" s="122">
        <f t="shared" si="259"/>
        <v>7.6148346899241544</v>
      </c>
      <c r="V41" s="122">
        <f t="shared" si="259"/>
        <v>7.5944833963518095</v>
      </c>
      <c r="W41" s="122">
        <f t="shared" si="259"/>
        <v>7.5776385763571117</v>
      </c>
      <c r="X41" s="122">
        <f t="shared" si="259"/>
        <v>7.5643651529016243</v>
      </c>
      <c r="Y41" s="122">
        <f t="shared" si="259"/>
        <v>7.555212625510106</v>
      </c>
      <c r="Z41" s="122">
        <f t="shared" si="259"/>
        <v>7.5487939067152174</v>
      </c>
      <c r="AA41" s="122">
        <f t="shared" si="259"/>
        <v>7.544507712904684</v>
      </c>
      <c r="AB41" s="122">
        <f t="shared" si="259"/>
        <v>7.5414226293480793</v>
      </c>
      <c r="AC41" s="122">
        <f t="shared" si="259"/>
        <v>7.5386471593254596</v>
      </c>
      <c r="AD41" s="122">
        <f t="shared" si="259"/>
        <v>7.5362727339355358</v>
      </c>
      <c r="AE41" s="122">
        <f t="shared" si="259"/>
        <v>7.5339165340579397</v>
      </c>
      <c r="AF41" s="122">
        <f t="shared" si="259"/>
        <v>7.5321533840036627</v>
      </c>
      <c r="AG41" s="122">
        <f t="shared" si="259"/>
        <v>7.5318890018970457</v>
      </c>
      <c r="AH41" s="122">
        <f t="shared" si="259"/>
        <v>7.5337608897213757</v>
      </c>
      <c r="AI41" s="122" t="e">
        <f t="shared" si="259"/>
        <v>#VALUE!</v>
      </c>
      <c r="AJ41" s="122" t="e">
        <f t="shared" si="259"/>
        <v>#VALUE!</v>
      </c>
      <c r="AK41" s="122" t="e">
        <f t="shared" si="259"/>
        <v>#VALUE!</v>
      </c>
      <c r="AL41" s="122" t="e">
        <f t="shared" ref="AL41:BS41" si="260">1/AL39</f>
        <v>#VALUE!</v>
      </c>
      <c r="AM41" s="122" t="e">
        <f t="shared" si="260"/>
        <v>#VALUE!</v>
      </c>
      <c r="AN41" s="122" t="e">
        <f t="shared" si="260"/>
        <v>#VALUE!</v>
      </c>
      <c r="AO41" s="122" t="e">
        <f t="shared" si="260"/>
        <v>#VALUE!</v>
      </c>
      <c r="AP41" s="122" t="e">
        <f t="shared" si="260"/>
        <v>#VALUE!</v>
      </c>
      <c r="AQ41" s="122" t="e">
        <f t="shared" si="260"/>
        <v>#VALUE!</v>
      </c>
      <c r="AR41" s="122" t="e">
        <f t="shared" si="260"/>
        <v>#VALUE!</v>
      </c>
      <c r="AS41" s="122" t="e">
        <f t="shared" si="260"/>
        <v>#VALUE!</v>
      </c>
      <c r="AT41" s="122" t="e">
        <f t="shared" si="260"/>
        <v>#VALUE!</v>
      </c>
      <c r="AU41" s="122" t="e">
        <f t="shared" si="260"/>
        <v>#VALUE!</v>
      </c>
      <c r="AV41" s="122" t="e">
        <f t="shared" si="260"/>
        <v>#VALUE!</v>
      </c>
      <c r="AW41" s="122" t="e">
        <f t="shared" si="260"/>
        <v>#VALUE!</v>
      </c>
      <c r="AX41" s="122" t="e">
        <f t="shared" si="260"/>
        <v>#VALUE!</v>
      </c>
      <c r="AY41" s="122" t="e">
        <f t="shared" si="260"/>
        <v>#VALUE!</v>
      </c>
      <c r="AZ41" s="122" t="e">
        <f t="shared" si="260"/>
        <v>#VALUE!</v>
      </c>
      <c r="BA41" s="122" t="e">
        <f t="shared" si="260"/>
        <v>#VALUE!</v>
      </c>
      <c r="BB41" s="122" t="e">
        <f t="shared" si="260"/>
        <v>#VALUE!</v>
      </c>
      <c r="BC41" s="122" t="e">
        <f t="shared" si="260"/>
        <v>#VALUE!</v>
      </c>
      <c r="BD41" s="122" t="e">
        <f t="shared" si="260"/>
        <v>#VALUE!</v>
      </c>
      <c r="BE41" s="122" t="e">
        <f t="shared" si="260"/>
        <v>#VALUE!</v>
      </c>
      <c r="BF41" s="122" t="e">
        <f t="shared" si="260"/>
        <v>#VALUE!</v>
      </c>
      <c r="BG41" s="122" t="e">
        <f t="shared" si="260"/>
        <v>#VALUE!</v>
      </c>
      <c r="BH41" s="122" t="e">
        <f t="shared" si="260"/>
        <v>#VALUE!</v>
      </c>
      <c r="BI41" s="122" t="e">
        <f t="shared" si="260"/>
        <v>#VALUE!</v>
      </c>
      <c r="BJ41" s="122" t="e">
        <f t="shared" si="260"/>
        <v>#VALUE!</v>
      </c>
      <c r="BK41" s="122" t="e">
        <f t="shared" si="260"/>
        <v>#VALUE!</v>
      </c>
      <c r="BL41" s="122" t="e">
        <f t="shared" si="260"/>
        <v>#VALUE!</v>
      </c>
      <c r="BM41" s="122" t="e">
        <f t="shared" si="260"/>
        <v>#VALUE!</v>
      </c>
      <c r="BN41" s="122" t="e">
        <f t="shared" si="260"/>
        <v>#VALUE!</v>
      </c>
      <c r="BO41" s="122" t="e">
        <f t="shared" si="260"/>
        <v>#VALUE!</v>
      </c>
      <c r="BP41" s="122" t="e">
        <f t="shared" si="260"/>
        <v>#VALUE!</v>
      </c>
      <c r="BQ41" s="122" t="e">
        <f t="shared" si="260"/>
        <v>#VALUE!</v>
      </c>
      <c r="BR41" s="122" t="e">
        <f t="shared" si="260"/>
        <v>#VALUE!</v>
      </c>
      <c r="BS41" s="122" t="e">
        <f t="shared" si="260"/>
        <v>#VALUE!</v>
      </c>
    </row>
    <row r="42" spans="1:71" s="336" customFormat="1">
      <c r="A42" s="332"/>
      <c r="C42" s="205" t="s">
        <v>1077</v>
      </c>
      <c r="D42" s="352" t="s">
        <v>1078</v>
      </c>
      <c r="E42" s="122">
        <f>$B$1*(E$16/(E$22*E$24))</f>
        <v>1.1179216345900024E-2</v>
      </c>
      <c r="F42" s="122">
        <f t="shared" ref="F42:BQ42" si="261">$B$1*(F$16/(F$22*F$24))</f>
        <v>1.1016703696055483E-2</v>
      </c>
      <c r="G42" s="122">
        <f t="shared" si="261"/>
        <v>1.0863322059940976E-2</v>
      </c>
      <c r="H42" s="122">
        <f t="shared" si="261"/>
        <v>1.0718381093878876E-2</v>
      </c>
      <c r="I42" s="122">
        <f t="shared" si="261"/>
        <v>1.0581634421325386E-2</v>
      </c>
      <c r="J42" s="122">
        <f t="shared" si="261"/>
        <v>1.0450449825123694E-2</v>
      </c>
      <c r="K42" s="122">
        <f t="shared" si="261"/>
        <v>1.0326084835497806E-2</v>
      </c>
      <c r="L42" s="122">
        <f t="shared" si="261"/>
        <v>1.0208240333985739E-2</v>
      </c>
      <c r="M42" s="122">
        <f t="shared" si="261"/>
        <v>1.0096293019914011E-2</v>
      </c>
      <c r="N42" s="122">
        <f t="shared" si="261"/>
        <v>9.9896747218088701E-3</v>
      </c>
      <c r="O42" s="122">
        <f t="shared" si="261"/>
        <v>9.8865263470236317E-3</v>
      </c>
      <c r="P42" s="122">
        <f t="shared" si="261"/>
        <v>9.7884473662449793E-3</v>
      </c>
      <c r="Q42" s="122">
        <f t="shared" si="261"/>
        <v>9.6944639957305678E-3</v>
      </c>
      <c r="R42" s="122">
        <f t="shared" si="261"/>
        <v>9.603208000536512E-3</v>
      </c>
      <c r="S42" s="122">
        <f t="shared" si="261"/>
        <v>9.5138934950533081E-3</v>
      </c>
      <c r="T42" s="122">
        <f t="shared" si="261"/>
        <v>9.4262583809753813E-3</v>
      </c>
      <c r="U42" s="122">
        <f t="shared" si="261"/>
        <v>9.340816809104209E-3</v>
      </c>
      <c r="V42" s="122">
        <f t="shared" si="261"/>
        <v>9.2569909579457797E-3</v>
      </c>
      <c r="W42" s="122">
        <f t="shared" si="261"/>
        <v>9.1740985499791615E-3</v>
      </c>
      <c r="X42" s="122">
        <f t="shared" si="261"/>
        <v>9.091794239701587E-3</v>
      </c>
      <c r="Y42" s="122">
        <f t="shared" si="261"/>
        <v>9.0091788439511204E-3</v>
      </c>
      <c r="Z42" s="122">
        <f t="shared" si="261"/>
        <v>8.9276802568781389E-3</v>
      </c>
      <c r="AA42" s="122">
        <f t="shared" si="261"/>
        <v>8.8477871036550179E-3</v>
      </c>
      <c r="AB42" s="122">
        <f t="shared" si="261"/>
        <v>8.7703730159726725E-3</v>
      </c>
      <c r="AC42" s="122">
        <f t="shared" si="261"/>
        <v>8.6962571575972415E-3</v>
      </c>
      <c r="AD42" s="122">
        <f t="shared" si="261"/>
        <v>8.6251275724303651E-3</v>
      </c>
      <c r="AE42" s="122">
        <f t="shared" si="261"/>
        <v>8.5572279840524963E-3</v>
      </c>
      <c r="AF42" s="122">
        <f t="shared" si="261"/>
        <v>8.4917283005022035E-3</v>
      </c>
      <c r="AG42" s="122">
        <f t="shared" si="261"/>
        <v>8.4274520964990624E-3</v>
      </c>
      <c r="AH42" s="122">
        <f t="shared" si="261"/>
        <v>8.3635496612877811E-3</v>
      </c>
      <c r="AI42" s="122" t="e">
        <f t="shared" si="261"/>
        <v>#VALUE!</v>
      </c>
      <c r="AJ42" s="122" t="e">
        <f t="shared" si="261"/>
        <v>#VALUE!</v>
      </c>
      <c r="AK42" s="122" t="e">
        <f t="shared" si="261"/>
        <v>#VALUE!</v>
      </c>
      <c r="AL42" s="122" t="e">
        <f t="shared" si="261"/>
        <v>#VALUE!</v>
      </c>
      <c r="AM42" s="122" t="e">
        <f t="shared" si="261"/>
        <v>#VALUE!</v>
      </c>
      <c r="AN42" s="122" t="e">
        <f t="shared" si="261"/>
        <v>#VALUE!</v>
      </c>
      <c r="AO42" s="122" t="e">
        <f t="shared" si="261"/>
        <v>#VALUE!</v>
      </c>
      <c r="AP42" s="122" t="e">
        <f t="shared" si="261"/>
        <v>#VALUE!</v>
      </c>
      <c r="AQ42" s="122" t="e">
        <f t="shared" si="261"/>
        <v>#VALUE!</v>
      </c>
      <c r="AR42" s="122" t="e">
        <f t="shared" si="261"/>
        <v>#VALUE!</v>
      </c>
      <c r="AS42" s="122" t="e">
        <f t="shared" si="261"/>
        <v>#VALUE!</v>
      </c>
      <c r="AT42" s="122" t="e">
        <f t="shared" si="261"/>
        <v>#VALUE!</v>
      </c>
      <c r="AU42" s="122" t="e">
        <f t="shared" si="261"/>
        <v>#VALUE!</v>
      </c>
      <c r="AV42" s="122" t="e">
        <f t="shared" si="261"/>
        <v>#VALUE!</v>
      </c>
      <c r="AW42" s="122" t="e">
        <f t="shared" si="261"/>
        <v>#VALUE!</v>
      </c>
      <c r="AX42" s="122" t="e">
        <f t="shared" si="261"/>
        <v>#VALUE!</v>
      </c>
      <c r="AY42" s="122" t="e">
        <f t="shared" si="261"/>
        <v>#VALUE!</v>
      </c>
      <c r="AZ42" s="122" t="e">
        <f t="shared" si="261"/>
        <v>#VALUE!</v>
      </c>
      <c r="BA42" s="122" t="e">
        <f t="shared" si="261"/>
        <v>#VALUE!</v>
      </c>
      <c r="BB42" s="122" t="e">
        <f t="shared" si="261"/>
        <v>#VALUE!</v>
      </c>
      <c r="BC42" s="122" t="e">
        <f t="shared" si="261"/>
        <v>#VALUE!</v>
      </c>
      <c r="BD42" s="122" t="e">
        <f t="shared" si="261"/>
        <v>#VALUE!</v>
      </c>
      <c r="BE42" s="122" t="e">
        <f t="shared" si="261"/>
        <v>#VALUE!</v>
      </c>
      <c r="BF42" s="122" t="e">
        <f t="shared" si="261"/>
        <v>#VALUE!</v>
      </c>
      <c r="BG42" s="122" t="e">
        <f t="shared" si="261"/>
        <v>#VALUE!</v>
      </c>
      <c r="BH42" s="122" t="e">
        <f t="shared" si="261"/>
        <v>#VALUE!</v>
      </c>
      <c r="BI42" s="122" t="e">
        <f t="shared" si="261"/>
        <v>#VALUE!</v>
      </c>
      <c r="BJ42" s="122" t="e">
        <f t="shared" si="261"/>
        <v>#VALUE!</v>
      </c>
      <c r="BK42" s="122" t="e">
        <f t="shared" si="261"/>
        <v>#VALUE!</v>
      </c>
      <c r="BL42" s="122" t="e">
        <f t="shared" si="261"/>
        <v>#VALUE!</v>
      </c>
      <c r="BM42" s="122" t="e">
        <f t="shared" si="261"/>
        <v>#VALUE!</v>
      </c>
      <c r="BN42" s="122" t="e">
        <f t="shared" si="261"/>
        <v>#VALUE!</v>
      </c>
      <c r="BO42" s="122" t="e">
        <f t="shared" si="261"/>
        <v>#VALUE!</v>
      </c>
      <c r="BP42" s="122" t="e">
        <f t="shared" si="261"/>
        <v>#VALUE!</v>
      </c>
      <c r="BQ42" s="122" t="e">
        <f t="shared" si="261"/>
        <v>#VALUE!</v>
      </c>
      <c r="BR42" s="122" t="e">
        <f t="shared" ref="BR42:BS42" si="262">$B$1*(BR$16/(BR$22*BR$24))</f>
        <v>#VALUE!</v>
      </c>
      <c r="BS42" s="122" t="e">
        <f t="shared" si="262"/>
        <v>#VALUE!</v>
      </c>
    </row>
    <row r="43" spans="1:71">
      <c r="A43" s="60"/>
      <c r="C43" s="125" t="s">
        <v>519</v>
      </c>
      <c r="D43" s="383" t="s">
        <v>441</v>
      </c>
      <c r="E43" s="122">
        <f t="shared" ref="E43:AJ43" si="263">IF(ISNUMBER(E32)=TRUE,E32,E14)</f>
        <v>-8.9730862528085709E-3</v>
      </c>
      <c r="F43" s="122">
        <f t="shared" si="263"/>
        <v>-8.9730862528085709E-3</v>
      </c>
      <c r="G43" s="122">
        <f t="shared" si="263"/>
        <v>-8.9730862528085709E-3</v>
      </c>
      <c r="H43" s="122">
        <f t="shared" si="263"/>
        <v>-8.9730862528085709E-3</v>
      </c>
      <c r="I43" s="122">
        <f t="shared" si="263"/>
        <v>-8.9730862528085709E-3</v>
      </c>
      <c r="J43" s="122">
        <f t="shared" si="263"/>
        <v>-8.9730862528085709E-3</v>
      </c>
      <c r="K43" s="122">
        <f t="shared" si="263"/>
        <v>-8.9730862528085709E-3</v>
      </c>
      <c r="L43" s="122">
        <f t="shared" si="263"/>
        <v>-8.9730862528085709E-3</v>
      </c>
      <c r="M43" s="122">
        <f t="shared" si="263"/>
        <v>-8.9730862528085709E-3</v>
      </c>
      <c r="N43" s="122">
        <f t="shared" si="263"/>
        <v>-8.9730862528085709E-3</v>
      </c>
      <c r="O43" s="122">
        <f t="shared" si="263"/>
        <v>-8.9730862528085709E-3</v>
      </c>
      <c r="P43" s="122">
        <f t="shared" si="263"/>
        <v>-8.9730862528085709E-3</v>
      </c>
      <c r="Q43" s="122">
        <f t="shared" si="263"/>
        <v>-8.9730862528085709E-3</v>
      </c>
      <c r="R43" s="122">
        <f t="shared" si="263"/>
        <v>-8.9730862528085709E-3</v>
      </c>
      <c r="S43" s="122">
        <f t="shared" si="263"/>
        <v>-8.9730862528085709E-3</v>
      </c>
      <c r="T43" s="122">
        <f t="shared" si="263"/>
        <v>-8.9730862528085709E-3</v>
      </c>
      <c r="U43" s="122">
        <f t="shared" si="263"/>
        <v>-8.9730862528085709E-3</v>
      </c>
      <c r="V43" s="122">
        <f t="shared" si="263"/>
        <v>-8.9730862528085709E-3</v>
      </c>
      <c r="W43" s="122">
        <f t="shared" si="263"/>
        <v>-8.9730862528085709E-3</v>
      </c>
      <c r="X43" s="122">
        <f t="shared" si="263"/>
        <v>-8.9730862528085709E-3</v>
      </c>
      <c r="Y43" s="122">
        <f t="shared" si="263"/>
        <v>-8.9730862528085709E-3</v>
      </c>
      <c r="Z43" s="122">
        <f t="shared" si="263"/>
        <v>-8.9730862528085709E-3</v>
      </c>
      <c r="AA43" s="122">
        <f t="shared" si="263"/>
        <v>-8.9730862528085709E-3</v>
      </c>
      <c r="AB43" s="122">
        <f t="shared" si="263"/>
        <v>-8.9730862528085709E-3</v>
      </c>
      <c r="AC43" s="122">
        <f t="shared" si="263"/>
        <v>-8.9730862528085709E-3</v>
      </c>
      <c r="AD43" s="122">
        <f t="shared" si="263"/>
        <v>-8.9730862528085709E-3</v>
      </c>
      <c r="AE43" s="122">
        <f t="shared" si="263"/>
        <v>-8.9730862528085709E-3</v>
      </c>
      <c r="AF43" s="122">
        <f t="shared" si="263"/>
        <v>-8.9730862528085709E-3</v>
      </c>
      <c r="AG43" s="122">
        <f t="shared" si="263"/>
        <v>-8.9730862528085709E-3</v>
      </c>
      <c r="AH43" s="122">
        <f t="shared" si="263"/>
        <v>-8.9730862528085709E-3</v>
      </c>
      <c r="AI43" s="122">
        <f t="shared" si="263"/>
        <v>-8.9730862528085709E-3</v>
      </c>
      <c r="AJ43" s="122">
        <f t="shared" si="263"/>
        <v>-8.9730862528085709E-3</v>
      </c>
      <c r="AK43" s="122">
        <f t="shared" ref="AK43:BS43" si="264">IF(ISNUMBER(AK32)=TRUE,AK32,AK14)</f>
        <v>-8.9730862528085709E-3</v>
      </c>
      <c r="AL43" s="122">
        <f t="shared" si="264"/>
        <v>-8.9730862528085709E-3</v>
      </c>
      <c r="AM43" s="122">
        <f t="shared" si="264"/>
        <v>-8.9730862528085709E-3</v>
      </c>
      <c r="AN43" s="122">
        <f t="shared" si="264"/>
        <v>-8.9730862528085709E-3</v>
      </c>
      <c r="AO43" s="122">
        <f t="shared" si="264"/>
        <v>-8.9730862528085709E-3</v>
      </c>
      <c r="AP43" s="122">
        <f t="shared" si="264"/>
        <v>-8.9730862528085709E-3</v>
      </c>
      <c r="AQ43" s="122">
        <f t="shared" si="264"/>
        <v>-8.9730862528085709E-3</v>
      </c>
      <c r="AR43" s="122">
        <f t="shared" si="264"/>
        <v>-8.9730862528085709E-3</v>
      </c>
      <c r="AS43" s="122">
        <f t="shared" si="264"/>
        <v>-8.9730862528085709E-3</v>
      </c>
      <c r="AT43" s="122">
        <f t="shared" si="264"/>
        <v>-8.9730862528085709E-3</v>
      </c>
      <c r="AU43" s="122">
        <f t="shared" si="264"/>
        <v>-8.9730862528085709E-3</v>
      </c>
      <c r="AV43" s="122">
        <f t="shared" si="264"/>
        <v>-8.9730862528085709E-3</v>
      </c>
      <c r="AW43" s="122">
        <f t="shared" si="264"/>
        <v>-8.9730862528085709E-3</v>
      </c>
      <c r="AX43" s="122">
        <f t="shared" si="264"/>
        <v>-8.9730862528085709E-3</v>
      </c>
      <c r="AY43" s="122">
        <f t="shared" si="264"/>
        <v>-8.9730862528085709E-3</v>
      </c>
      <c r="AZ43" s="122">
        <f t="shared" si="264"/>
        <v>-8.9730862528085709E-3</v>
      </c>
      <c r="BA43" s="122">
        <f t="shared" si="264"/>
        <v>-8.9730862528085709E-3</v>
      </c>
      <c r="BB43" s="122">
        <f t="shared" si="264"/>
        <v>-8.9730862528085709E-3</v>
      </c>
      <c r="BC43" s="122">
        <f t="shared" si="264"/>
        <v>-8.9730862528085709E-3</v>
      </c>
      <c r="BD43" s="122">
        <f t="shared" si="264"/>
        <v>-8.9730862528085709E-3</v>
      </c>
      <c r="BE43" s="122">
        <f t="shared" si="264"/>
        <v>-8.9730862528085709E-3</v>
      </c>
      <c r="BF43" s="122">
        <f t="shared" si="264"/>
        <v>-8.9730862528085709E-3</v>
      </c>
      <c r="BG43" s="122">
        <f t="shared" si="264"/>
        <v>-8.9730862528085709E-3</v>
      </c>
      <c r="BH43" s="122">
        <f t="shared" si="264"/>
        <v>-8.9730862528085709E-3</v>
      </c>
      <c r="BI43" s="122">
        <f t="shared" si="264"/>
        <v>-8.9730862528085709E-3</v>
      </c>
      <c r="BJ43" s="122">
        <f t="shared" si="264"/>
        <v>-8.9730862528085709E-3</v>
      </c>
      <c r="BK43" s="122">
        <f t="shared" si="264"/>
        <v>-8.9730862528085709E-3</v>
      </c>
      <c r="BL43" s="122">
        <f t="shared" si="264"/>
        <v>-8.9730862528085709E-3</v>
      </c>
      <c r="BM43" s="122">
        <f t="shared" si="264"/>
        <v>-8.9730862528085709E-3</v>
      </c>
      <c r="BN43" s="122">
        <f t="shared" si="264"/>
        <v>-8.9730862528085709E-3</v>
      </c>
      <c r="BO43" s="122">
        <f t="shared" si="264"/>
        <v>-8.9730862528085709E-3</v>
      </c>
      <c r="BP43" s="122">
        <f t="shared" si="264"/>
        <v>-8.9730862528085709E-3</v>
      </c>
      <c r="BQ43" s="122">
        <f t="shared" si="264"/>
        <v>-8.9730862528085709E-3</v>
      </c>
      <c r="BR43" s="122">
        <f t="shared" si="264"/>
        <v>-8.9730862528085709E-3</v>
      </c>
      <c r="BS43" s="122">
        <f t="shared" si="264"/>
        <v>-8.9730862528085709E-3</v>
      </c>
    </row>
    <row r="44" spans="1:71">
      <c r="A44" s="60"/>
      <c r="C44" s="53" t="s">
        <v>576</v>
      </c>
      <c r="D44" s="383" t="s">
        <v>2</v>
      </c>
      <c r="E44" s="122">
        <f t="shared" ref="E44:AJ44" si="265">IF(ISNUMBER(E33)=TRUE,E33,E12)</f>
        <v>0.66244304180145264</v>
      </c>
      <c r="F44" s="122">
        <f t="shared" si="265"/>
        <v>0.64828295444229589</v>
      </c>
      <c r="G44" s="122">
        <f t="shared" si="265"/>
        <v>0.63432838265635771</v>
      </c>
      <c r="H44" s="122">
        <f t="shared" si="265"/>
        <v>0.62057391410677276</v>
      </c>
      <c r="I44" s="122">
        <f t="shared" si="265"/>
        <v>0.60699262133074283</v>
      </c>
      <c r="J44" s="122">
        <f t="shared" si="265"/>
        <v>0.59369783887919303</v>
      </c>
      <c r="K44" s="122">
        <f t="shared" si="265"/>
        <v>0.58058671303708875</v>
      </c>
      <c r="L44" s="122">
        <f t="shared" si="265"/>
        <v>0.56764520723586276</v>
      </c>
      <c r="M44" s="122">
        <f t="shared" si="265"/>
        <v>0.55487978551196682</v>
      </c>
      <c r="N44" s="122">
        <f t="shared" si="265"/>
        <v>0.54229623333276988</v>
      </c>
      <c r="O44" s="122">
        <f t="shared" si="265"/>
        <v>0.52997230497520176</v>
      </c>
      <c r="P44" s="122">
        <f t="shared" si="265"/>
        <v>0.51780236573259386</v>
      </c>
      <c r="Q44" s="122">
        <f t="shared" si="265"/>
        <v>0.50581801133246829</v>
      </c>
      <c r="R44" s="122">
        <f t="shared" si="265"/>
        <v>0.49407268936076787</v>
      </c>
      <c r="S44" s="122">
        <f t="shared" si="265"/>
        <v>0.48259079751716061</v>
      </c>
      <c r="T44" s="122">
        <f t="shared" si="265"/>
        <v>0.47137089118161762</v>
      </c>
      <c r="U44" s="122">
        <f t="shared" si="265"/>
        <v>0.46037342842884604</v>
      </c>
      <c r="V44" s="122">
        <f t="shared" si="265"/>
        <v>0.44961343493191036</v>
      </c>
      <c r="W44" s="122">
        <f t="shared" si="265"/>
        <v>0.43911150581419173</v>
      </c>
      <c r="X44" s="122">
        <f t="shared" si="265"/>
        <v>0.42887249371712505</v>
      </c>
      <c r="Y44" s="122">
        <f t="shared" si="265"/>
        <v>0.41892776929871078</v>
      </c>
      <c r="Z44" s="122">
        <f t="shared" si="265"/>
        <v>0.40920071563756016</v>
      </c>
      <c r="AA44" s="122">
        <f t="shared" si="265"/>
        <v>0.3996585040091612</v>
      </c>
      <c r="AB44" s="122">
        <f t="shared" si="265"/>
        <v>0.39025150253602842</v>
      </c>
      <c r="AC44" s="122">
        <f t="shared" si="265"/>
        <v>0.38093332862117302</v>
      </c>
      <c r="AD44" s="122">
        <f t="shared" si="265"/>
        <v>0.3717081593485011</v>
      </c>
      <c r="AE44" s="122">
        <f t="shared" si="265"/>
        <v>0.36255677358800292</v>
      </c>
      <c r="AF44" s="122">
        <f t="shared" si="265"/>
        <v>0.35350624827501675</v>
      </c>
      <c r="AG44" s="122">
        <f t="shared" si="265"/>
        <v>0.34459807339803122</v>
      </c>
      <c r="AH44" s="122">
        <f t="shared" si="265"/>
        <v>0.33585991846768914</v>
      </c>
      <c r="AI44" s="122" t="str">
        <f t="shared" si="265"/>
        <v>Not an input</v>
      </c>
      <c r="AJ44" s="122" t="str">
        <f t="shared" si="265"/>
        <v>Not an input</v>
      </c>
      <c r="AK44" s="122" t="str">
        <f t="shared" ref="AK44:BS44" si="266">IF(ISNUMBER(AK33)=TRUE,AK33,AK12)</f>
        <v>Not an input</v>
      </c>
      <c r="AL44" s="122" t="str">
        <f t="shared" si="266"/>
        <v>Not an input</v>
      </c>
      <c r="AM44" s="122" t="str">
        <f t="shared" si="266"/>
        <v>Not an input</v>
      </c>
      <c r="AN44" s="122" t="str">
        <f t="shared" si="266"/>
        <v>Not an input</v>
      </c>
      <c r="AO44" s="122" t="str">
        <f t="shared" si="266"/>
        <v>Not an input</v>
      </c>
      <c r="AP44" s="122" t="str">
        <f t="shared" si="266"/>
        <v>Not an input</v>
      </c>
      <c r="AQ44" s="122" t="str">
        <f t="shared" si="266"/>
        <v>Not an input</v>
      </c>
      <c r="AR44" s="122" t="str">
        <f t="shared" si="266"/>
        <v>Not an input</v>
      </c>
      <c r="AS44" s="122" t="str">
        <f t="shared" si="266"/>
        <v>Not an input</v>
      </c>
      <c r="AT44" s="122" t="str">
        <f t="shared" si="266"/>
        <v>Not an input</v>
      </c>
      <c r="AU44" s="122" t="str">
        <f t="shared" si="266"/>
        <v>Not an input</v>
      </c>
      <c r="AV44" s="122" t="str">
        <f t="shared" si="266"/>
        <v>Not an input</v>
      </c>
      <c r="AW44" s="122" t="str">
        <f t="shared" si="266"/>
        <v>Not an input</v>
      </c>
      <c r="AX44" s="122" t="str">
        <f t="shared" si="266"/>
        <v>Not an input</v>
      </c>
      <c r="AY44" s="122" t="str">
        <f t="shared" si="266"/>
        <v>Not an input</v>
      </c>
      <c r="AZ44" s="122" t="str">
        <f t="shared" si="266"/>
        <v>Not an input</v>
      </c>
      <c r="BA44" s="122" t="str">
        <f t="shared" si="266"/>
        <v>Not an input</v>
      </c>
      <c r="BB44" s="122" t="str">
        <f t="shared" si="266"/>
        <v>Not an input</v>
      </c>
      <c r="BC44" s="122" t="str">
        <f t="shared" si="266"/>
        <v>Not an input</v>
      </c>
      <c r="BD44" s="122" t="str">
        <f t="shared" si="266"/>
        <v>Not an input</v>
      </c>
      <c r="BE44" s="122" t="str">
        <f t="shared" si="266"/>
        <v>Not an input</v>
      </c>
      <c r="BF44" s="122" t="str">
        <f t="shared" si="266"/>
        <v>Not an input</v>
      </c>
      <c r="BG44" s="122" t="str">
        <f t="shared" si="266"/>
        <v>Not an input</v>
      </c>
      <c r="BH44" s="122" t="str">
        <f t="shared" si="266"/>
        <v>Not an input</v>
      </c>
      <c r="BI44" s="122" t="str">
        <f t="shared" si="266"/>
        <v>Not an input</v>
      </c>
      <c r="BJ44" s="122" t="str">
        <f t="shared" si="266"/>
        <v>Not an input</v>
      </c>
      <c r="BK44" s="122" t="str">
        <f t="shared" si="266"/>
        <v>Not an input</v>
      </c>
      <c r="BL44" s="122" t="str">
        <f t="shared" si="266"/>
        <v>Not an input</v>
      </c>
      <c r="BM44" s="122" t="str">
        <f t="shared" si="266"/>
        <v>Not an input</v>
      </c>
      <c r="BN44" s="122" t="str">
        <f t="shared" si="266"/>
        <v>Not an input</v>
      </c>
      <c r="BO44" s="122" t="str">
        <f t="shared" si="266"/>
        <v>Not an input</v>
      </c>
      <c r="BP44" s="122" t="str">
        <f t="shared" si="266"/>
        <v>Not an input</v>
      </c>
      <c r="BQ44" s="122" t="str">
        <f t="shared" si="266"/>
        <v>Not an input</v>
      </c>
      <c r="BR44" s="122" t="str">
        <f t="shared" si="266"/>
        <v>Not an input</v>
      </c>
      <c r="BS44" s="122" t="str">
        <f t="shared" si="266"/>
        <v>Not an input</v>
      </c>
    </row>
    <row r="45" spans="1:71">
      <c r="A45" s="60" t="s">
        <v>487</v>
      </c>
      <c r="C45" s="53" t="s">
        <v>440</v>
      </c>
      <c r="D45" s="373" t="s">
        <v>441</v>
      </c>
      <c r="E45" s="122"/>
      <c r="F45" s="122">
        <f t="shared" ref="F45:AK45" si="267">(1+F30)*(1+F9)-1</f>
        <v>1.249482365768384E-2</v>
      </c>
      <c r="G45" s="122">
        <f t="shared" si="267"/>
        <v>1.2446166774368939E-2</v>
      </c>
      <c r="H45" s="122">
        <f t="shared" si="267"/>
        <v>1.2400021359212365E-2</v>
      </c>
      <c r="I45" s="122">
        <f t="shared" si="267"/>
        <v>1.2392243828804661E-2</v>
      </c>
      <c r="J45" s="122">
        <f t="shared" si="267"/>
        <v>1.218920631330378E-2</v>
      </c>
      <c r="K45" s="122">
        <f t="shared" si="267"/>
        <v>1.2148559302848527E-2</v>
      </c>
      <c r="L45" s="122">
        <f t="shared" si="267"/>
        <v>1.2126943656799005E-2</v>
      </c>
      <c r="M45" s="122">
        <f t="shared" si="267"/>
        <v>1.2089004882234633E-2</v>
      </c>
      <c r="N45" s="122">
        <f t="shared" si="267"/>
        <v>1.2034750035485597E-2</v>
      </c>
      <c r="O45" s="122">
        <f t="shared" si="267"/>
        <v>1.1827068569461696E-2</v>
      </c>
      <c r="P45" s="122">
        <f t="shared" si="267"/>
        <v>1.1807872981048462E-2</v>
      </c>
      <c r="Q45" s="122">
        <f t="shared" si="267"/>
        <v>1.1721755673435252E-2</v>
      </c>
      <c r="R45" s="122">
        <f t="shared" si="267"/>
        <v>1.1519065841499199E-2</v>
      </c>
      <c r="S45" s="122">
        <f t="shared" si="267"/>
        <v>1.1250592807063642E-2</v>
      </c>
      <c r="T45" s="122">
        <f t="shared" si="267"/>
        <v>1.0966203574527267E-2</v>
      </c>
      <c r="U45" s="122">
        <f t="shared" si="267"/>
        <v>1.0747824031392073E-2</v>
      </c>
      <c r="V45" s="122">
        <f t="shared" si="267"/>
        <v>1.0480433503035957E-2</v>
      </c>
      <c r="W45" s="122">
        <f t="shared" si="267"/>
        <v>1.0147922313713975E-2</v>
      </c>
      <c r="X45" s="122">
        <f t="shared" si="267"/>
        <v>9.7822570587653424E-3</v>
      </c>
      <c r="Y45" s="122">
        <f t="shared" si="267"/>
        <v>9.3186189071943204E-3</v>
      </c>
      <c r="Z45" s="122">
        <f t="shared" si="267"/>
        <v>9.0126642255747846E-3</v>
      </c>
      <c r="AA45" s="122">
        <f t="shared" si="267"/>
        <v>8.7689989076240593E-3</v>
      </c>
      <c r="AB45" s="122">
        <f t="shared" si="267"/>
        <v>8.6359466701160237E-3</v>
      </c>
      <c r="AC45" s="122">
        <f t="shared" si="267"/>
        <v>8.6143495990831376E-3</v>
      </c>
      <c r="AD45" s="122">
        <f t="shared" si="267"/>
        <v>8.5785115008516488E-3</v>
      </c>
      <c r="AE45" s="122">
        <f t="shared" si="267"/>
        <v>8.5913234928227666E-3</v>
      </c>
      <c r="AF45" s="122">
        <f t="shared" si="267"/>
        <v>8.5270536421182541E-3</v>
      </c>
      <c r="AG45" s="122">
        <f t="shared" si="267"/>
        <v>8.3376836106010543E-3</v>
      </c>
      <c r="AH45" s="122">
        <f t="shared" si="267"/>
        <v>8.0534496341575501E-3</v>
      </c>
      <c r="AI45" s="122" t="e">
        <f t="shared" si="267"/>
        <v>#VALUE!</v>
      </c>
      <c r="AJ45" s="122" t="e">
        <f t="shared" si="267"/>
        <v>#VALUE!</v>
      </c>
      <c r="AK45" s="122" t="e">
        <f t="shared" si="267"/>
        <v>#VALUE!</v>
      </c>
      <c r="AL45" s="122" t="e">
        <f t="shared" ref="AL45:BS45" si="268">(1+AL30)*(1+AL9)-1</f>
        <v>#VALUE!</v>
      </c>
      <c r="AM45" s="122" t="e">
        <f t="shared" si="268"/>
        <v>#VALUE!</v>
      </c>
      <c r="AN45" s="122" t="e">
        <f t="shared" si="268"/>
        <v>#VALUE!</v>
      </c>
      <c r="AO45" s="122" t="e">
        <f t="shared" si="268"/>
        <v>#VALUE!</v>
      </c>
      <c r="AP45" s="122" t="e">
        <f t="shared" si="268"/>
        <v>#VALUE!</v>
      </c>
      <c r="AQ45" s="122" t="e">
        <f t="shared" si="268"/>
        <v>#VALUE!</v>
      </c>
      <c r="AR45" s="122" t="e">
        <f t="shared" si="268"/>
        <v>#VALUE!</v>
      </c>
      <c r="AS45" s="122" t="e">
        <f t="shared" si="268"/>
        <v>#VALUE!</v>
      </c>
      <c r="AT45" s="122" t="e">
        <f t="shared" si="268"/>
        <v>#VALUE!</v>
      </c>
      <c r="AU45" s="122" t="e">
        <f t="shared" si="268"/>
        <v>#VALUE!</v>
      </c>
      <c r="AV45" s="122" t="e">
        <f t="shared" si="268"/>
        <v>#VALUE!</v>
      </c>
      <c r="AW45" s="122" t="e">
        <f t="shared" si="268"/>
        <v>#VALUE!</v>
      </c>
      <c r="AX45" s="122" t="e">
        <f t="shared" si="268"/>
        <v>#VALUE!</v>
      </c>
      <c r="AY45" s="122" t="e">
        <f t="shared" si="268"/>
        <v>#VALUE!</v>
      </c>
      <c r="AZ45" s="122" t="e">
        <f t="shared" si="268"/>
        <v>#VALUE!</v>
      </c>
      <c r="BA45" s="122" t="e">
        <f t="shared" si="268"/>
        <v>#VALUE!</v>
      </c>
      <c r="BB45" s="122" t="e">
        <f t="shared" si="268"/>
        <v>#VALUE!</v>
      </c>
      <c r="BC45" s="122" t="e">
        <f t="shared" si="268"/>
        <v>#VALUE!</v>
      </c>
      <c r="BD45" s="122" t="e">
        <f t="shared" si="268"/>
        <v>#VALUE!</v>
      </c>
      <c r="BE45" s="122" t="e">
        <f t="shared" si="268"/>
        <v>#VALUE!</v>
      </c>
      <c r="BF45" s="122" t="e">
        <f t="shared" si="268"/>
        <v>#VALUE!</v>
      </c>
      <c r="BG45" s="122" t="e">
        <f t="shared" si="268"/>
        <v>#VALUE!</v>
      </c>
      <c r="BH45" s="122" t="e">
        <f t="shared" si="268"/>
        <v>#VALUE!</v>
      </c>
      <c r="BI45" s="122" t="e">
        <f t="shared" si="268"/>
        <v>#VALUE!</v>
      </c>
      <c r="BJ45" s="122" t="e">
        <f t="shared" si="268"/>
        <v>#VALUE!</v>
      </c>
      <c r="BK45" s="122" t="e">
        <f t="shared" si="268"/>
        <v>#VALUE!</v>
      </c>
      <c r="BL45" s="122" t="e">
        <f t="shared" si="268"/>
        <v>#VALUE!</v>
      </c>
      <c r="BM45" s="122" t="e">
        <f t="shared" si="268"/>
        <v>#VALUE!</v>
      </c>
      <c r="BN45" s="122" t="e">
        <f t="shared" si="268"/>
        <v>#VALUE!</v>
      </c>
      <c r="BO45" s="122" t="e">
        <f t="shared" si="268"/>
        <v>#VALUE!</v>
      </c>
      <c r="BP45" s="122" t="e">
        <f t="shared" si="268"/>
        <v>#VALUE!</v>
      </c>
      <c r="BQ45" s="122" t="e">
        <f t="shared" si="268"/>
        <v>#VALUE!</v>
      </c>
      <c r="BR45" s="122" t="e">
        <f t="shared" si="268"/>
        <v>#VALUE!</v>
      </c>
      <c r="BS45" s="122" t="e">
        <f t="shared" si="268"/>
        <v>#VALUE!</v>
      </c>
    </row>
    <row r="46" spans="1:71">
      <c r="A46" s="60"/>
      <c r="C46" s="53" t="s">
        <v>589</v>
      </c>
      <c r="D46" s="352" t="s">
        <v>769</v>
      </c>
      <c r="E46" s="122"/>
      <c r="F46" s="122">
        <f>F8+$D$2*(F11+F10+F7)-(1-$D$2)*F9+$B$1*(E16/E24*E15/E22-$E$1)+(1-$D$2-$D$4*$B$1)*(E21/E31-$D$3)</f>
        <v>3.6973407777738674E-3</v>
      </c>
      <c r="G46" s="122">
        <f t="shared" ref="G46:BR46" si="269">G8+$D$2*(G11+G10+G7)-(1-$D$2)*G9+$B$1*(F16/F24*F15/F22-$E$1)+(1-$D$2-$D$4*$B$1)*(F21/F31-$D$3)</f>
        <v>3.8527376338398159E-3</v>
      </c>
      <c r="H46" s="122">
        <f t="shared" si="269"/>
        <v>3.9635071062440351E-3</v>
      </c>
      <c r="I46" s="122">
        <f t="shared" si="269"/>
        <v>4.1514609279645655E-3</v>
      </c>
      <c r="J46" s="122">
        <f t="shared" si="269"/>
        <v>4.1423219149735241E-3</v>
      </c>
      <c r="K46" s="122">
        <f t="shared" si="269"/>
        <v>4.2897514974875942E-3</v>
      </c>
      <c r="L46" s="122">
        <f t="shared" si="269"/>
        <v>4.4522351524986341E-3</v>
      </c>
      <c r="M46" s="122">
        <f t="shared" si="269"/>
        <v>4.5949593270476104E-3</v>
      </c>
      <c r="N46" s="122">
        <f t="shared" si="269"/>
        <v>4.7384526910898934E-3</v>
      </c>
      <c r="O46" s="122">
        <f t="shared" si="269"/>
        <v>4.7061154862619208E-3</v>
      </c>
      <c r="P46" s="122">
        <f t="shared" si="269"/>
        <v>4.8770676426566073E-3</v>
      </c>
      <c r="Q46" s="122">
        <f t="shared" si="269"/>
        <v>4.9783057727126418E-3</v>
      </c>
      <c r="R46" s="122">
        <f t="shared" si="269"/>
        <v>4.960803117964166E-3</v>
      </c>
      <c r="S46" s="122">
        <f t="shared" si="269"/>
        <v>4.8552070690789893E-3</v>
      </c>
      <c r="T46" s="122">
        <f t="shared" si="269"/>
        <v>4.7310620864160508E-3</v>
      </c>
      <c r="U46" s="122">
        <f t="shared" si="269"/>
        <v>4.6695203118165673E-3</v>
      </c>
      <c r="V46" s="122">
        <f t="shared" si="269"/>
        <v>4.5762349365705756E-3</v>
      </c>
      <c r="W46" s="122">
        <f t="shared" si="269"/>
        <v>4.3964484742581309E-3</v>
      </c>
      <c r="X46" s="122">
        <f t="shared" si="269"/>
        <v>4.1814469915117409E-3</v>
      </c>
      <c r="Y46" s="122">
        <f t="shared" si="269"/>
        <v>3.8862075119268234E-3</v>
      </c>
      <c r="Z46" s="122">
        <f t="shared" si="269"/>
        <v>3.7443329233618084E-3</v>
      </c>
      <c r="AA46" s="122">
        <f t="shared" si="269"/>
        <v>3.64281215228079E-3</v>
      </c>
      <c r="AB46" s="122">
        <f t="shared" si="269"/>
        <v>3.6673429727090844E-3</v>
      </c>
      <c r="AC46" s="122">
        <f t="shared" si="269"/>
        <v>3.7813240954223601E-3</v>
      </c>
      <c r="AD46" s="122">
        <f t="shared" si="269"/>
        <v>3.8979466067892939E-3</v>
      </c>
      <c r="AE46" s="122">
        <f t="shared" si="269"/>
        <v>4.0422987300587111E-3</v>
      </c>
      <c r="AF46" s="122">
        <f t="shared" si="269"/>
        <v>4.1087125788951276E-3</v>
      </c>
      <c r="AG46" s="122">
        <f t="shared" si="269"/>
        <v>4.0862097192474059E-3</v>
      </c>
      <c r="AH46" s="122">
        <f t="shared" si="269"/>
        <v>3.9677119700304376E-3</v>
      </c>
      <c r="AI46" s="122" t="e">
        <f t="shared" si="269"/>
        <v>#VALUE!</v>
      </c>
      <c r="AJ46" s="122" t="e">
        <f t="shared" si="269"/>
        <v>#VALUE!</v>
      </c>
      <c r="AK46" s="122" t="e">
        <f t="shared" si="269"/>
        <v>#VALUE!</v>
      </c>
      <c r="AL46" s="122" t="e">
        <f t="shared" si="269"/>
        <v>#VALUE!</v>
      </c>
      <c r="AM46" s="122" t="e">
        <f t="shared" si="269"/>
        <v>#VALUE!</v>
      </c>
      <c r="AN46" s="122" t="e">
        <f t="shared" si="269"/>
        <v>#VALUE!</v>
      </c>
      <c r="AO46" s="122" t="e">
        <f t="shared" si="269"/>
        <v>#VALUE!</v>
      </c>
      <c r="AP46" s="122" t="e">
        <f t="shared" si="269"/>
        <v>#VALUE!</v>
      </c>
      <c r="AQ46" s="122" t="e">
        <f t="shared" si="269"/>
        <v>#VALUE!</v>
      </c>
      <c r="AR46" s="122" t="e">
        <f t="shared" si="269"/>
        <v>#VALUE!</v>
      </c>
      <c r="AS46" s="122" t="e">
        <f t="shared" si="269"/>
        <v>#VALUE!</v>
      </c>
      <c r="AT46" s="122" t="e">
        <f t="shared" si="269"/>
        <v>#VALUE!</v>
      </c>
      <c r="AU46" s="122" t="e">
        <f t="shared" si="269"/>
        <v>#VALUE!</v>
      </c>
      <c r="AV46" s="122" t="e">
        <f t="shared" si="269"/>
        <v>#VALUE!</v>
      </c>
      <c r="AW46" s="122" t="e">
        <f t="shared" si="269"/>
        <v>#VALUE!</v>
      </c>
      <c r="AX46" s="122" t="e">
        <f t="shared" si="269"/>
        <v>#VALUE!</v>
      </c>
      <c r="AY46" s="122" t="e">
        <f t="shared" si="269"/>
        <v>#VALUE!</v>
      </c>
      <c r="AZ46" s="122" t="e">
        <f t="shared" si="269"/>
        <v>#VALUE!</v>
      </c>
      <c r="BA46" s="122" t="e">
        <f t="shared" si="269"/>
        <v>#VALUE!</v>
      </c>
      <c r="BB46" s="122" t="e">
        <f t="shared" si="269"/>
        <v>#VALUE!</v>
      </c>
      <c r="BC46" s="122" t="e">
        <f t="shared" si="269"/>
        <v>#VALUE!</v>
      </c>
      <c r="BD46" s="122" t="e">
        <f t="shared" si="269"/>
        <v>#VALUE!</v>
      </c>
      <c r="BE46" s="122" t="e">
        <f t="shared" si="269"/>
        <v>#VALUE!</v>
      </c>
      <c r="BF46" s="122" t="e">
        <f t="shared" si="269"/>
        <v>#VALUE!</v>
      </c>
      <c r="BG46" s="122" t="e">
        <f t="shared" si="269"/>
        <v>#VALUE!</v>
      </c>
      <c r="BH46" s="122" t="e">
        <f t="shared" si="269"/>
        <v>#VALUE!</v>
      </c>
      <c r="BI46" s="122" t="e">
        <f t="shared" si="269"/>
        <v>#VALUE!</v>
      </c>
      <c r="BJ46" s="122" t="e">
        <f t="shared" si="269"/>
        <v>#VALUE!</v>
      </c>
      <c r="BK46" s="122" t="e">
        <f t="shared" si="269"/>
        <v>#VALUE!</v>
      </c>
      <c r="BL46" s="122" t="e">
        <f t="shared" si="269"/>
        <v>#VALUE!</v>
      </c>
      <c r="BM46" s="122" t="e">
        <f t="shared" si="269"/>
        <v>#VALUE!</v>
      </c>
      <c r="BN46" s="122" t="e">
        <f t="shared" si="269"/>
        <v>#VALUE!</v>
      </c>
      <c r="BO46" s="122" t="e">
        <f t="shared" si="269"/>
        <v>#VALUE!</v>
      </c>
      <c r="BP46" s="122" t="e">
        <f t="shared" si="269"/>
        <v>#VALUE!</v>
      </c>
      <c r="BQ46" s="122" t="e">
        <f t="shared" si="269"/>
        <v>#VALUE!</v>
      </c>
      <c r="BR46" s="122" t="e">
        <f t="shared" si="269"/>
        <v>#VALUE!</v>
      </c>
      <c r="BS46" s="122" t="e">
        <f>BS8+$D$2*(BS11+BS10+BS7)-(1-$D$2)*BS9+$B$1*(BR16/BR24*BR15/BR22-$E$1)+(1-$D$2-$D$4*$B$1)*(BR21/BR31-$D$3)</f>
        <v>#VALUE!</v>
      </c>
    </row>
    <row r="47" spans="1:71">
      <c r="A47" s="60" t="s">
        <v>497</v>
      </c>
      <c r="C47" s="56" t="s">
        <v>438</v>
      </c>
      <c r="D47" s="384" t="s">
        <v>423</v>
      </c>
      <c r="E47" s="377">
        <f>InputDataA_GeneralAssumptions!J18</f>
        <v>12711.705186853</v>
      </c>
      <c r="F47" s="377">
        <f t="shared" ref="F47:AK47" si="270">E47*(1+F30)</f>
        <v>12757.958919195891</v>
      </c>
      <c r="G47" s="377">
        <f t="shared" si="270"/>
        <v>12806.394456001723</v>
      </c>
      <c r="H47" s="377">
        <f t="shared" si="270"/>
        <v>12856.460805716322</v>
      </c>
      <c r="I47" s="377">
        <f t="shared" si="270"/>
        <v>12909.166545080367</v>
      </c>
      <c r="J47" s="377">
        <f t="shared" si="270"/>
        <v>12961.986887115701</v>
      </c>
      <c r="K47" s="377">
        <f t="shared" si="270"/>
        <v>13016.956341259636</v>
      </c>
      <c r="L47" s="377">
        <f t="shared" si="270"/>
        <v>13074.295070454891</v>
      </c>
      <c r="M47" s="377">
        <f t="shared" si="270"/>
        <v>13133.771173504507</v>
      </c>
      <c r="N47" s="377">
        <f t="shared" si="270"/>
        <v>13195.419304462279</v>
      </c>
      <c r="O47" s="377">
        <f t="shared" si="270"/>
        <v>13256.93816421102</v>
      </c>
      <c r="P47" s="377">
        <f t="shared" si="270"/>
        <v>13321.026994813186</v>
      </c>
      <c r="Q47" s="377">
        <f t="shared" si="270"/>
        <v>13386.786796160066</v>
      </c>
      <c r="R47" s="377">
        <f t="shared" si="270"/>
        <v>13452.642603889959</v>
      </c>
      <c r="S47" s="377">
        <f t="shared" si="270"/>
        <v>13517.402751038233</v>
      </c>
      <c r="T47" s="377">
        <f t="shared" si="270"/>
        <v>13580.795720301017</v>
      </c>
      <c r="U47" s="377">
        <f t="shared" si="270"/>
        <v>13643.652800479824</v>
      </c>
      <c r="V47" s="377">
        <f t="shared" si="270"/>
        <v>13705.527515968208</v>
      </c>
      <c r="W47" s="377">
        <f t="shared" si="270"/>
        <v>13765.212817557007</v>
      </c>
      <c r="X47" s="377">
        <f t="shared" si="270"/>
        <v>13822.189597490968</v>
      </c>
      <c r="Y47" s="377">
        <f t="shared" si="270"/>
        <v>13875.305021163291</v>
      </c>
      <c r="Z47" s="377">
        <f t="shared" si="270"/>
        <v>13926.651532526472</v>
      </c>
      <c r="AA47" s="377">
        <f t="shared" si="270"/>
        <v>13976.773960582075</v>
      </c>
      <c r="AB47" s="377">
        <f t="shared" si="270"/>
        <v>14027.429024543057</v>
      </c>
      <c r="AC47" s="377">
        <f t="shared" si="270"/>
        <v>14079.884055195585</v>
      </c>
      <c r="AD47" s="377">
        <f t="shared" si="270"/>
        <v>14134.193598592858</v>
      </c>
      <c r="AE47" s="377">
        <f t="shared" si="270"/>
        <v>14190.771832876248</v>
      </c>
      <c r="AF47" s="377">
        <f t="shared" si="270"/>
        <v>14248.530980577751</v>
      </c>
      <c r="AG47" s="377">
        <f t="shared" si="270"/>
        <v>14306.20765817557</v>
      </c>
      <c r="AH47" s="377">
        <f t="shared" si="270"/>
        <v>14362.417745090526</v>
      </c>
      <c r="AI47" s="377" t="e">
        <f t="shared" si="270"/>
        <v>#VALUE!</v>
      </c>
      <c r="AJ47" s="377" t="e">
        <f t="shared" si="270"/>
        <v>#VALUE!</v>
      </c>
      <c r="AK47" s="377" t="e">
        <f t="shared" si="270"/>
        <v>#VALUE!</v>
      </c>
      <c r="AL47" s="377" t="e">
        <f t="shared" ref="AL47:BS47" si="271">AK47*(1+AL30)</f>
        <v>#VALUE!</v>
      </c>
      <c r="AM47" s="377" t="e">
        <f t="shared" si="271"/>
        <v>#VALUE!</v>
      </c>
      <c r="AN47" s="377" t="e">
        <f t="shared" si="271"/>
        <v>#VALUE!</v>
      </c>
      <c r="AO47" s="377" t="e">
        <f t="shared" si="271"/>
        <v>#VALUE!</v>
      </c>
      <c r="AP47" s="377" t="e">
        <f t="shared" si="271"/>
        <v>#VALUE!</v>
      </c>
      <c r="AQ47" s="377" t="e">
        <f t="shared" si="271"/>
        <v>#VALUE!</v>
      </c>
      <c r="AR47" s="377" t="e">
        <f t="shared" si="271"/>
        <v>#VALUE!</v>
      </c>
      <c r="AS47" s="377" t="e">
        <f t="shared" si="271"/>
        <v>#VALUE!</v>
      </c>
      <c r="AT47" s="377" t="e">
        <f t="shared" si="271"/>
        <v>#VALUE!</v>
      </c>
      <c r="AU47" s="377" t="e">
        <f t="shared" si="271"/>
        <v>#VALUE!</v>
      </c>
      <c r="AV47" s="377" t="e">
        <f t="shared" si="271"/>
        <v>#VALUE!</v>
      </c>
      <c r="AW47" s="377" t="e">
        <f t="shared" si="271"/>
        <v>#VALUE!</v>
      </c>
      <c r="AX47" s="377" t="e">
        <f t="shared" si="271"/>
        <v>#VALUE!</v>
      </c>
      <c r="AY47" s="377" t="e">
        <f t="shared" si="271"/>
        <v>#VALUE!</v>
      </c>
      <c r="AZ47" s="377" t="e">
        <f t="shared" si="271"/>
        <v>#VALUE!</v>
      </c>
      <c r="BA47" s="377" t="e">
        <f t="shared" si="271"/>
        <v>#VALUE!</v>
      </c>
      <c r="BB47" s="377" t="e">
        <f t="shared" si="271"/>
        <v>#VALUE!</v>
      </c>
      <c r="BC47" s="377" t="e">
        <f t="shared" si="271"/>
        <v>#VALUE!</v>
      </c>
      <c r="BD47" s="377" t="e">
        <f t="shared" si="271"/>
        <v>#VALUE!</v>
      </c>
      <c r="BE47" s="377" t="e">
        <f t="shared" si="271"/>
        <v>#VALUE!</v>
      </c>
      <c r="BF47" s="377" t="e">
        <f t="shared" si="271"/>
        <v>#VALUE!</v>
      </c>
      <c r="BG47" s="377" t="e">
        <f t="shared" si="271"/>
        <v>#VALUE!</v>
      </c>
      <c r="BH47" s="377" t="e">
        <f t="shared" si="271"/>
        <v>#VALUE!</v>
      </c>
      <c r="BI47" s="377" t="e">
        <f t="shared" si="271"/>
        <v>#VALUE!</v>
      </c>
      <c r="BJ47" s="377" t="e">
        <f t="shared" si="271"/>
        <v>#VALUE!</v>
      </c>
      <c r="BK47" s="377" t="e">
        <f t="shared" si="271"/>
        <v>#VALUE!</v>
      </c>
      <c r="BL47" s="377" t="e">
        <f t="shared" si="271"/>
        <v>#VALUE!</v>
      </c>
      <c r="BM47" s="377" t="e">
        <f t="shared" si="271"/>
        <v>#VALUE!</v>
      </c>
      <c r="BN47" s="377" t="e">
        <f t="shared" si="271"/>
        <v>#VALUE!</v>
      </c>
      <c r="BO47" s="377" t="e">
        <f t="shared" si="271"/>
        <v>#VALUE!</v>
      </c>
      <c r="BP47" s="377" t="e">
        <f t="shared" si="271"/>
        <v>#VALUE!</v>
      </c>
      <c r="BQ47" s="377" t="e">
        <f t="shared" si="271"/>
        <v>#VALUE!</v>
      </c>
      <c r="BR47" s="377" t="e">
        <f t="shared" si="271"/>
        <v>#VALUE!</v>
      </c>
      <c r="BS47" s="377" t="e">
        <f t="shared" si="271"/>
        <v>#VALUE!</v>
      </c>
    </row>
    <row r="48" spans="1:71">
      <c r="D48" s="659" t="s">
        <v>1075</v>
      </c>
      <c r="E48" s="660">
        <f>E47/Submodel3!E47-1</f>
        <v>0</v>
      </c>
      <c r="F48" s="660">
        <f>F47/Submodel3!F47-1</f>
        <v>0</v>
      </c>
      <c r="G48" s="660">
        <f>G47/Submodel3!G47-1</f>
        <v>0</v>
      </c>
      <c r="H48" s="660">
        <f>H47/Submodel3!H47-1</f>
        <v>0</v>
      </c>
      <c r="I48" s="660">
        <f>I47/Submodel3!I47-1</f>
        <v>0</v>
      </c>
      <c r="J48" s="660">
        <f>J47/Submodel3!J47-1</f>
        <v>0</v>
      </c>
      <c r="K48" s="660">
        <f>K47/Submodel3!K47-1</f>
        <v>0</v>
      </c>
      <c r="L48" s="660">
        <f>L47/Submodel3!L47-1</f>
        <v>0</v>
      </c>
      <c r="M48" s="660">
        <f>M47/Submodel3!M47-1</f>
        <v>0</v>
      </c>
      <c r="N48" s="660">
        <f>N47/Submodel3!N47-1</f>
        <v>0</v>
      </c>
      <c r="O48" s="660">
        <f>O47/Submodel3!O47-1</f>
        <v>0</v>
      </c>
      <c r="P48" s="660">
        <f>P47/Submodel3!P47-1</f>
        <v>0</v>
      </c>
      <c r="Q48" s="660">
        <f>Q47/Submodel3!Q47-1</f>
        <v>0</v>
      </c>
      <c r="R48" s="660">
        <f>R47/Submodel3!R47-1</f>
        <v>0</v>
      </c>
      <c r="S48" s="660">
        <f>S47/Submodel3!S47-1</f>
        <v>0</v>
      </c>
      <c r="T48" s="660">
        <f>T47/Submodel3!T47-1</f>
        <v>0</v>
      </c>
      <c r="U48" s="660">
        <f>U47/Submodel3!U47-1</f>
        <v>0</v>
      </c>
      <c r="V48" s="660">
        <f>V47/Submodel3!V47-1</f>
        <v>0</v>
      </c>
      <c r="W48" s="660">
        <f>W47/Submodel3!W47-1</f>
        <v>0</v>
      </c>
      <c r="X48" s="660">
        <f>X47/Submodel3!X47-1</f>
        <v>0</v>
      </c>
      <c r="Y48" s="660">
        <f>Y47/Submodel3!Y47-1</f>
        <v>0</v>
      </c>
      <c r="Z48" s="660">
        <f>Z47/Submodel3!Z47-1</f>
        <v>0</v>
      </c>
      <c r="AA48" s="660">
        <f>AA47/Submodel3!AA47-1</f>
        <v>0</v>
      </c>
      <c r="AB48" s="660">
        <f>AB47/Submodel3!AB47-1</f>
        <v>0</v>
      </c>
      <c r="AC48" s="660">
        <f>AC47/Submodel3!AC47-1</f>
        <v>0</v>
      </c>
      <c r="AD48" s="660">
        <f>AD47/Submodel3!AD47-1</f>
        <v>0</v>
      </c>
      <c r="AE48" s="660">
        <f>AE47/Submodel3!AE47-1</f>
        <v>0</v>
      </c>
      <c r="AF48" s="660">
        <f>AF47/Submodel3!AF47-1</f>
        <v>0</v>
      </c>
      <c r="AG48" s="660">
        <f>AG47/Submodel3!AG47-1</f>
        <v>0</v>
      </c>
      <c r="AH48" s="660">
        <f>AH47/Submodel3!AH47-1</f>
        <v>0</v>
      </c>
      <c r="AI48" s="660" t="e">
        <f>AI47/Submodel3!AI47-1</f>
        <v>#VALUE!</v>
      </c>
      <c r="AJ48" s="660" t="e">
        <f>AJ47/Submodel3!AJ47-1</f>
        <v>#VALUE!</v>
      </c>
      <c r="AK48" s="660" t="e">
        <f>AK47/Submodel3!AK47-1</f>
        <v>#VALUE!</v>
      </c>
      <c r="AL48" s="660" t="e">
        <f>AL47/Submodel3!AL47-1</f>
        <v>#VALUE!</v>
      </c>
      <c r="AM48" s="660" t="e">
        <f>AM47/Submodel3!AM47-1</f>
        <v>#VALUE!</v>
      </c>
      <c r="AN48" s="660" t="e">
        <f>AN47/Submodel3!AN47-1</f>
        <v>#VALUE!</v>
      </c>
      <c r="AO48" s="660" t="e">
        <f>AO47/Submodel3!AO47-1</f>
        <v>#VALUE!</v>
      </c>
      <c r="AP48" s="660" t="e">
        <f>AP47/Submodel3!AP47-1</f>
        <v>#VALUE!</v>
      </c>
      <c r="AQ48" s="660" t="e">
        <f>AQ47/Submodel3!AQ47-1</f>
        <v>#VALUE!</v>
      </c>
      <c r="AR48" s="660" t="e">
        <f>AR47/Submodel3!AR47-1</f>
        <v>#VALUE!</v>
      </c>
      <c r="AS48" s="660" t="e">
        <f>AS47/Submodel3!AS47-1</f>
        <v>#VALUE!</v>
      </c>
      <c r="AT48" s="660" t="e">
        <f>AT47/Submodel3!AT47-1</f>
        <v>#VALUE!</v>
      </c>
      <c r="AU48" s="660" t="e">
        <f>AU47/Submodel3!AU47-1</f>
        <v>#VALUE!</v>
      </c>
      <c r="AV48" s="660" t="e">
        <f>AV47/Submodel3!AV47-1</f>
        <v>#VALUE!</v>
      </c>
      <c r="AW48" s="660" t="e">
        <f>AW47/Submodel3!AW47-1</f>
        <v>#VALUE!</v>
      </c>
      <c r="AX48" s="660" t="e">
        <f>AX47/Submodel3!AX47-1</f>
        <v>#VALUE!</v>
      </c>
      <c r="AY48" s="660" t="e">
        <f>AY47/Submodel3!AY47-1</f>
        <v>#VALUE!</v>
      </c>
      <c r="AZ48" s="660" t="e">
        <f>AZ47/Submodel3!AZ47-1</f>
        <v>#VALUE!</v>
      </c>
      <c r="BA48" s="660" t="e">
        <f>BA47/Submodel3!BA47-1</f>
        <v>#VALUE!</v>
      </c>
      <c r="BB48" s="660" t="e">
        <f>BB47/Submodel3!BB47-1</f>
        <v>#VALUE!</v>
      </c>
      <c r="BC48" s="660" t="e">
        <f>BC47/Submodel3!BC47-1</f>
        <v>#VALUE!</v>
      </c>
      <c r="BD48" s="660" t="e">
        <f>BD47/Submodel3!BD47-1</f>
        <v>#VALUE!</v>
      </c>
      <c r="BE48" s="660" t="e">
        <f>BE47/Submodel3!BE47-1</f>
        <v>#VALUE!</v>
      </c>
      <c r="BF48" s="660" t="e">
        <f>BF47/Submodel3!BF47-1</f>
        <v>#VALUE!</v>
      </c>
      <c r="BG48" s="660" t="e">
        <f>BG47/Submodel3!BG47-1</f>
        <v>#VALUE!</v>
      </c>
      <c r="BH48" s="660" t="e">
        <f>BH47/Submodel3!BH47-1</f>
        <v>#VALUE!</v>
      </c>
      <c r="BI48" s="660" t="e">
        <f>BI47/Submodel3!BI47-1</f>
        <v>#VALUE!</v>
      </c>
      <c r="BJ48" s="660" t="e">
        <f>BJ47/Submodel3!BJ47-1</f>
        <v>#VALUE!</v>
      </c>
      <c r="BK48" s="660" t="e">
        <f>BK47/Submodel3!BK47-1</f>
        <v>#VALUE!</v>
      </c>
      <c r="BL48" s="660" t="e">
        <f>BL47/Submodel3!BL47-1</f>
        <v>#VALUE!</v>
      </c>
      <c r="BM48" s="660" t="e">
        <f>BM47/Submodel3!BM47-1</f>
        <v>#VALUE!</v>
      </c>
      <c r="BN48" s="660" t="e">
        <f>BN47/Submodel3!BN47-1</f>
        <v>#VALUE!</v>
      </c>
      <c r="BO48" s="660" t="e">
        <f>BO47/Submodel3!BO47-1</f>
        <v>#VALUE!</v>
      </c>
      <c r="BP48" s="660" t="e">
        <f>BP47/Submodel3!BP47-1</f>
        <v>#VALUE!</v>
      </c>
      <c r="BQ48" s="660" t="e">
        <f>BQ47/Submodel3!BQ47-1</f>
        <v>#VALUE!</v>
      </c>
      <c r="BR48" s="660" t="e">
        <f>BR47/Submodel3!BR47-1</f>
        <v>#VALUE!</v>
      </c>
      <c r="BS48" s="660" t="e">
        <f>BS47/Submodel3!BS47-1</f>
        <v>#VALUE!</v>
      </c>
    </row>
    <row r="49" spans="1:71" s="336" customFormat="1">
      <c r="A49" s="341"/>
      <c r="C49" s="2" t="s">
        <v>663</v>
      </c>
      <c r="D49" s="268" t="s">
        <v>670</v>
      </c>
      <c r="E49" s="378" t="str">
        <f>InputDataA_GeneralAssumptions!$D$155</f>
        <v>National Poverty Line</v>
      </c>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c r="BL49" s="379"/>
      <c r="BM49" s="379"/>
      <c r="BN49" s="379"/>
      <c r="BO49" s="379"/>
      <c r="BP49" s="379"/>
      <c r="BQ49" s="379"/>
      <c r="BR49" s="379"/>
      <c r="BS49" s="379"/>
    </row>
    <row r="50" spans="1:71" s="336" customFormat="1">
      <c r="A50" s="341"/>
      <c r="C50" s="201" t="s">
        <v>664</v>
      </c>
      <c r="D50" s="45"/>
      <c r="E50" s="375">
        <f>IF(InputDataA_GeneralAssumptions!$F$157="Automatic",InputDataA_GeneralAssumptions!I174,"Not an input")</f>
        <v>0.42899999999999999</v>
      </c>
      <c r="F50" s="375">
        <f>IF(InputDataA_GeneralAssumptions!$F$157="Automatic",InputDataA_GeneralAssumptions!J174,"Not an input")</f>
        <v>0.42899999999999999</v>
      </c>
      <c r="G50" s="375">
        <f>IF(InputDataA_GeneralAssumptions!$F$157="Automatic",InputDataA_GeneralAssumptions!K174,"Not an input")</f>
        <v>0.42899999999999999</v>
      </c>
      <c r="H50" s="375">
        <f>IF(InputDataA_GeneralAssumptions!$F$157="Automatic",InputDataA_GeneralAssumptions!L174,"Not an input")</f>
        <v>0.42899999999999999</v>
      </c>
      <c r="I50" s="375">
        <f>IF(InputDataA_GeneralAssumptions!$F$157="Automatic",InputDataA_GeneralAssumptions!M174,"Not an input")</f>
        <v>0.42899999999999999</v>
      </c>
      <c r="J50" s="375">
        <f>IF(InputDataA_GeneralAssumptions!$F$157="Automatic",InputDataA_GeneralAssumptions!N174,"Not an input")</f>
        <v>0.42899999999999999</v>
      </c>
      <c r="K50" s="375">
        <f>IF(InputDataA_GeneralAssumptions!$F$157="Automatic",InputDataA_GeneralAssumptions!O174,"Not an input")</f>
        <v>0.42899999999999999</v>
      </c>
      <c r="L50" s="375">
        <f>IF(InputDataA_GeneralAssumptions!$F$157="Automatic",InputDataA_GeneralAssumptions!P174,"Not an input")</f>
        <v>0.42899999999999999</v>
      </c>
      <c r="M50" s="375">
        <f>IF(InputDataA_GeneralAssumptions!$F$157="Automatic",InputDataA_GeneralAssumptions!Q174,"Not an input")</f>
        <v>0.42899999999999999</v>
      </c>
      <c r="N50" s="375">
        <f>IF(InputDataA_GeneralAssumptions!$F$157="Automatic",InputDataA_GeneralAssumptions!R174,"Not an input")</f>
        <v>0.42899999999999999</v>
      </c>
      <c r="O50" s="375">
        <f>IF(InputDataA_GeneralAssumptions!$F$157="Automatic",InputDataA_GeneralAssumptions!S174,"Not an input")</f>
        <v>0.42899999999999999</v>
      </c>
      <c r="P50" s="375">
        <f>IF(InputDataA_GeneralAssumptions!$F$157="Automatic",InputDataA_GeneralAssumptions!T174,"Not an input")</f>
        <v>0.42899999999999999</v>
      </c>
      <c r="Q50" s="375">
        <f>IF(InputDataA_GeneralAssumptions!$F$157="Automatic",InputDataA_GeneralAssumptions!U174,"Not an input")</f>
        <v>0.42899999999999999</v>
      </c>
      <c r="R50" s="375">
        <f>IF(InputDataA_GeneralAssumptions!$F$157="Automatic",InputDataA_GeneralAssumptions!V174,"Not an input")</f>
        <v>0.42899999999999999</v>
      </c>
      <c r="S50" s="375">
        <f>IF(InputDataA_GeneralAssumptions!$F$157="Automatic",InputDataA_GeneralAssumptions!W174,"Not an input")</f>
        <v>0.42899999999999999</v>
      </c>
      <c r="T50" s="375">
        <f>IF(InputDataA_GeneralAssumptions!$F$157="Automatic",InputDataA_GeneralAssumptions!X174,"Not an input")</f>
        <v>0.42899999999999999</v>
      </c>
      <c r="U50" s="375">
        <f>IF(InputDataA_GeneralAssumptions!$F$157="Automatic",InputDataA_GeneralAssumptions!Y174,"Not an input")</f>
        <v>0.42899999999999999</v>
      </c>
      <c r="V50" s="375">
        <f>IF(InputDataA_GeneralAssumptions!$F$157="Automatic",InputDataA_GeneralAssumptions!Z174,"Not an input")</f>
        <v>0.42899999999999999</v>
      </c>
      <c r="W50" s="375">
        <f>IF(InputDataA_GeneralAssumptions!$F$157="Automatic",InputDataA_GeneralAssumptions!AA174,"Not an input")</f>
        <v>0.42899999999999999</v>
      </c>
      <c r="X50" s="375">
        <f>IF(InputDataA_GeneralAssumptions!$F$157="Automatic",InputDataA_GeneralAssumptions!AB174,"Not an input")</f>
        <v>0.42899999999999999</v>
      </c>
      <c r="Y50" s="375">
        <f>IF(InputDataA_GeneralAssumptions!$F$157="Automatic",InputDataA_GeneralAssumptions!AC174,"Not an input")</f>
        <v>0.42899999999999999</v>
      </c>
      <c r="Z50" s="375">
        <f>IF(InputDataA_GeneralAssumptions!$F$157="Automatic",InputDataA_GeneralAssumptions!AD174,"Not an input")</f>
        <v>0.42899999999999999</v>
      </c>
      <c r="AA50" s="375">
        <f>IF(InputDataA_GeneralAssumptions!$F$157="Automatic",InputDataA_GeneralAssumptions!AE174,"Not an input")</f>
        <v>0.42899999999999999</v>
      </c>
      <c r="AB50" s="375">
        <f>IF(InputDataA_GeneralAssumptions!$F$157="Automatic",InputDataA_GeneralAssumptions!AF174,"Not an input")</f>
        <v>0.42899999999999999</v>
      </c>
      <c r="AC50" s="375">
        <f>IF(InputDataA_GeneralAssumptions!$F$157="Automatic",InputDataA_GeneralAssumptions!AG174,"Not an input")</f>
        <v>0.42899999999999999</v>
      </c>
      <c r="AD50" s="375">
        <f>IF(InputDataA_GeneralAssumptions!$F$157="Automatic",InputDataA_GeneralAssumptions!AH174,"Not an input")</f>
        <v>0.42899999999999999</v>
      </c>
      <c r="AE50" s="375">
        <f>IF(InputDataA_GeneralAssumptions!$F$157="Automatic",InputDataA_GeneralAssumptions!AI174,"Not an input")</f>
        <v>0.42899999999999999</v>
      </c>
      <c r="AF50" s="375">
        <f>IF(InputDataA_GeneralAssumptions!$F$157="Automatic",InputDataA_GeneralAssumptions!AJ174,"Not an input")</f>
        <v>0.42899999999999999</v>
      </c>
      <c r="AG50" s="375">
        <f>IF(InputDataA_GeneralAssumptions!$F$157="Automatic",InputDataA_GeneralAssumptions!AK174,"Not an input")</f>
        <v>0.42899999999999999</v>
      </c>
      <c r="AH50" s="375">
        <f>IF(InputDataA_GeneralAssumptions!$F$157="Automatic",InputDataA_GeneralAssumptions!AL174,"Not an input")</f>
        <v>0.42899999999999999</v>
      </c>
      <c r="AI50" s="375">
        <f>IF(InputDataA_GeneralAssumptions!$F$157="Automatic",InputDataA_GeneralAssumptions!AM174,"Not an input")</f>
        <v>0.42899999999999999</v>
      </c>
      <c r="AJ50" s="375">
        <f>IF(InputDataA_GeneralAssumptions!$F$157="Automatic",InputDataA_GeneralAssumptions!AN174,"Not an input")</f>
        <v>0.42899999999999999</v>
      </c>
      <c r="AK50" s="375">
        <f>IF(InputDataA_GeneralAssumptions!$F$157="Automatic",InputDataA_GeneralAssumptions!AO174,"Not an input")</f>
        <v>0.42899999999999999</v>
      </c>
      <c r="AL50" s="375">
        <f>IF(InputDataA_GeneralAssumptions!$F$157="Automatic",InputDataA_GeneralAssumptions!AP174,"Not an input")</f>
        <v>0.42899999999999999</v>
      </c>
      <c r="AM50" s="375">
        <f>IF(InputDataA_GeneralAssumptions!$F$157="Automatic",InputDataA_GeneralAssumptions!AQ174,"Not an input")</f>
        <v>0.42899999999999999</v>
      </c>
      <c r="AN50" s="375">
        <f>IF(InputDataA_GeneralAssumptions!$F$157="Automatic",InputDataA_GeneralAssumptions!AR174,"Not an input")</f>
        <v>0.42899999999999999</v>
      </c>
      <c r="AO50" s="375">
        <f>IF(InputDataA_GeneralAssumptions!$F$157="Automatic",InputDataA_GeneralAssumptions!AS174,"Not an input")</f>
        <v>0.42899999999999999</v>
      </c>
      <c r="AP50" s="375">
        <f>IF(InputDataA_GeneralAssumptions!$F$157="Automatic",InputDataA_GeneralAssumptions!AT174,"Not an input")</f>
        <v>0.42899999999999999</v>
      </c>
      <c r="AQ50" s="375">
        <f>IF(InputDataA_GeneralAssumptions!$F$157="Automatic",InputDataA_GeneralAssumptions!AU174,"Not an input")</f>
        <v>0.42899999999999999</v>
      </c>
      <c r="AR50" s="375">
        <f>IF(InputDataA_GeneralAssumptions!$F$157="Automatic",InputDataA_GeneralAssumptions!AV174,"Not an input")</f>
        <v>0.42899999999999999</v>
      </c>
      <c r="AS50" s="375">
        <f>IF(InputDataA_GeneralAssumptions!$F$157="Automatic",InputDataA_GeneralAssumptions!AW174,"Not an input")</f>
        <v>0.42899999999999999</v>
      </c>
      <c r="AT50" s="375">
        <f>IF(InputDataA_GeneralAssumptions!$F$157="Automatic",InputDataA_GeneralAssumptions!AX174,"Not an input")</f>
        <v>0.42899999999999999</v>
      </c>
      <c r="AU50" s="375">
        <f>IF(InputDataA_GeneralAssumptions!$F$157="Automatic",InputDataA_GeneralAssumptions!AY174,"Not an input")</f>
        <v>0.42899999999999999</v>
      </c>
      <c r="AV50" s="375">
        <f>IF(InputDataA_GeneralAssumptions!$F$157="Automatic",InputDataA_GeneralAssumptions!AZ174,"Not an input")</f>
        <v>0.42899999999999999</v>
      </c>
      <c r="AW50" s="375">
        <f>IF(InputDataA_GeneralAssumptions!$F$157="Automatic",InputDataA_GeneralAssumptions!BA174,"Not an input")</f>
        <v>0.42899999999999999</v>
      </c>
      <c r="AX50" s="375">
        <f>IF(InputDataA_GeneralAssumptions!$F$157="Automatic",InputDataA_GeneralAssumptions!BB174,"Not an input")</f>
        <v>0.42899999999999999</v>
      </c>
      <c r="AY50" s="375">
        <f>IF(InputDataA_GeneralAssumptions!$F$157="Automatic",InputDataA_GeneralAssumptions!BC174,"Not an input")</f>
        <v>0.42899999999999999</v>
      </c>
      <c r="AZ50" s="375">
        <f>IF(InputDataA_GeneralAssumptions!$F$157="Automatic",InputDataA_GeneralAssumptions!BD174,"Not an input")</f>
        <v>0.42899999999999999</v>
      </c>
      <c r="BA50" s="375">
        <f>IF(InputDataA_GeneralAssumptions!$F$157="Automatic",InputDataA_GeneralAssumptions!BE174,"Not an input")</f>
        <v>0.42899999999999999</v>
      </c>
      <c r="BB50" s="375">
        <f>IF(InputDataA_GeneralAssumptions!$F$157="Automatic",InputDataA_GeneralAssumptions!BF174,"Not an input")</f>
        <v>0.42899999999999999</v>
      </c>
      <c r="BC50" s="375">
        <f>IF(InputDataA_GeneralAssumptions!$F$157="Automatic",InputDataA_GeneralAssumptions!BG174,"Not an input")</f>
        <v>0.42899999999999999</v>
      </c>
      <c r="BD50" s="375">
        <f>IF(InputDataA_GeneralAssumptions!$F$157="Automatic",InputDataA_GeneralAssumptions!BH174,"Not an input")</f>
        <v>0.42899999999999999</v>
      </c>
      <c r="BE50" s="375">
        <f>IF(InputDataA_GeneralAssumptions!$F$157="Automatic",InputDataA_GeneralAssumptions!BI174,"Not an input")</f>
        <v>0.42899999999999999</v>
      </c>
      <c r="BF50" s="375">
        <f>IF(InputDataA_GeneralAssumptions!$F$157="Automatic",InputDataA_GeneralAssumptions!BJ174,"Not an input")</f>
        <v>0.42899999999999999</v>
      </c>
      <c r="BG50" s="375">
        <f>IF(InputDataA_GeneralAssumptions!$F$157="Automatic",InputDataA_GeneralAssumptions!BK174,"Not an input")</f>
        <v>0.42899999999999999</v>
      </c>
      <c r="BH50" s="375">
        <f>IF(InputDataA_GeneralAssumptions!$F$157="Automatic",InputDataA_GeneralAssumptions!BL174,"Not an input")</f>
        <v>0.42899999999999999</v>
      </c>
      <c r="BI50" s="375">
        <f>IF(InputDataA_GeneralAssumptions!$F$157="Automatic",InputDataA_GeneralAssumptions!BM174,"Not an input")</f>
        <v>0.42899999999999999</v>
      </c>
      <c r="BJ50" s="375">
        <f>IF(InputDataA_GeneralAssumptions!$F$157="Automatic",InputDataA_GeneralAssumptions!BN174,"Not an input")</f>
        <v>0.42899999999999999</v>
      </c>
      <c r="BK50" s="375">
        <f>IF(InputDataA_GeneralAssumptions!$F$157="Automatic",InputDataA_GeneralAssumptions!BO174,"Not an input")</f>
        <v>0.42899999999999999</v>
      </c>
      <c r="BL50" s="375">
        <f>IF(InputDataA_GeneralAssumptions!$F$157="Automatic",InputDataA_GeneralAssumptions!BP174,"Not an input")</f>
        <v>0.42899999999999999</v>
      </c>
      <c r="BM50" s="375">
        <f>IF(InputDataA_GeneralAssumptions!$F$157="Automatic",InputDataA_GeneralAssumptions!BQ174,"Not an input")</f>
        <v>0.42899999999999999</v>
      </c>
      <c r="BN50" s="375">
        <f>IF(InputDataA_GeneralAssumptions!$F$157="Automatic",InputDataA_GeneralAssumptions!BR174,"Not an input")</f>
        <v>0.42899999999999999</v>
      </c>
      <c r="BO50" s="375">
        <f>IF(InputDataA_GeneralAssumptions!$F$157="Automatic",InputDataA_GeneralAssumptions!BS174,"Not an input")</f>
        <v>0.42899999999999999</v>
      </c>
      <c r="BP50" s="375">
        <f>IF(InputDataA_GeneralAssumptions!$F$157="Automatic",InputDataA_GeneralAssumptions!BT174,"Not an input")</f>
        <v>0.42899999999999999</v>
      </c>
      <c r="BQ50" s="375">
        <f>IF(InputDataA_GeneralAssumptions!$F$157="Automatic",InputDataA_GeneralAssumptions!BU174,"Not an input")</f>
        <v>0.42899999999999999</v>
      </c>
      <c r="BR50" s="375">
        <f>IF(InputDataA_GeneralAssumptions!$F$157="Automatic",InputDataA_GeneralAssumptions!BV174,"Not an input")</f>
        <v>0.42899999999999999</v>
      </c>
      <c r="BS50" s="375">
        <f>IF(InputDataA_GeneralAssumptions!$F$157="Automatic",InputDataA_GeneralAssumptions!BW174,"Not an input")</f>
        <v>0.42899999999999999</v>
      </c>
    </row>
    <row r="51" spans="1:71" s="336" customFormat="1">
      <c r="A51" s="341"/>
      <c r="C51" s="201" t="s">
        <v>665</v>
      </c>
      <c r="D51" s="45" t="s">
        <v>703</v>
      </c>
      <c r="E51" s="375">
        <f>IF(InputDataA_GeneralAssumptions!$F$157="Automatic",SQRT(2)*NORMSINV(0.5*(E50+1)),"Not an input")</f>
        <v>0.80126421753706512</v>
      </c>
      <c r="F51" s="375">
        <f>IF(InputDataA_GeneralAssumptions!$F$157="Automatic",SQRT(2)*NORMSINV(0.5*(F50+1)),"Not an input")</f>
        <v>0.80126421753706512</v>
      </c>
      <c r="G51" s="375">
        <f>IF(InputDataA_GeneralAssumptions!$F$157="Automatic",SQRT(2)*NORMSINV(0.5*(G50+1)),"Not an input")</f>
        <v>0.80126421753706512</v>
      </c>
      <c r="H51" s="375">
        <f>IF(InputDataA_GeneralAssumptions!$F$157="Automatic",SQRT(2)*NORMSINV(0.5*(H50+1)),"Not an input")</f>
        <v>0.80126421753706512</v>
      </c>
      <c r="I51" s="375">
        <f>IF(InputDataA_GeneralAssumptions!$F$157="Automatic",SQRT(2)*NORMSINV(0.5*(I50+1)),"Not an input")</f>
        <v>0.80126421753706512</v>
      </c>
      <c r="J51" s="375">
        <f>IF(InputDataA_GeneralAssumptions!$F$157="Automatic",SQRT(2)*NORMSINV(0.5*(J50+1)),"Not an input")</f>
        <v>0.80126421753706512</v>
      </c>
      <c r="K51" s="375">
        <f>IF(InputDataA_GeneralAssumptions!$F$157="Automatic",SQRT(2)*NORMSINV(0.5*(K50+1)),"Not an input")</f>
        <v>0.80126421753706512</v>
      </c>
      <c r="L51" s="375">
        <f>IF(InputDataA_GeneralAssumptions!$F$157="Automatic",SQRT(2)*NORMSINV(0.5*(L50+1)),"Not an input")</f>
        <v>0.80126421753706512</v>
      </c>
      <c r="M51" s="375">
        <f>IF(InputDataA_GeneralAssumptions!$F$157="Automatic",SQRT(2)*NORMSINV(0.5*(M50+1)),"Not an input")</f>
        <v>0.80126421753706512</v>
      </c>
      <c r="N51" s="375">
        <f>IF(InputDataA_GeneralAssumptions!$F$157="Automatic",SQRT(2)*NORMSINV(0.5*(N50+1)),"Not an input")</f>
        <v>0.80126421753706512</v>
      </c>
      <c r="O51" s="375">
        <f>IF(InputDataA_GeneralAssumptions!$F$157="Automatic",SQRT(2)*NORMSINV(0.5*(O50+1)),"Not an input")</f>
        <v>0.80126421753706512</v>
      </c>
      <c r="P51" s="375">
        <f>IF(InputDataA_GeneralAssumptions!$F$157="Automatic",SQRT(2)*NORMSINV(0.5*(P50+1)),"Not an input")</f>
        <v>0.80126421753706512</v>
      </c>
      <c r="Q51" s="375">
        <f>IF(InputDataA_GeneralAssumptions!$F$157="Automatic",SQRT(2)*NORMSINV(0.5*(Q50+1)),"Not an input")</f>
        <v>0.80126421753706512</v>
      </c>
      <c r="R51" s="375">
        <f>IF(InputDataA_GeneralAssumptions!$F$157="Automatic",SQRT(2)*NORMSINV(0.5*(R50+1)),"Not an input")</f>
        <v>0.80126421753706512</v>
      </c>
      <c r="S51" s="375">
        <f>IF(InputDataA_GeneralAssumptions!$F$157="Automatic",SQRT(2)*NORMSINV(0.5*(S50+1)),"Not an input")</f>
        <v>0.80126421753706512</v>
      </c>
      <c r="T51" s="375">
        <f>IF(InputDataA_GeneralAssumptions!$F$157="Automatic",SQRT(2)*NORMSINV(0.5*(T50+1)),"Not an input")</f>
        <v>0.80126421753706512</v>
      </c>
      <c r="U51" s="375">
        <f>IF(InputDataA_GeneralAssumptions!$F$157="Automatic",SQRT(2)*NORMSINV(0.5*(U50+1)),"Not an input")</f>
        <v>0.80126421753706512</v>
      </c>
      <c r="V51" s="375">
        <f>IF(InputDataA_GeneralAssumptions!$F$157="Automatic",SQRT(2)*NORMSINV(0.5*(V50+1)),"Not an input")</f>
        <v>0.80126421753706512</v>
      </c>
      <c r="W51" s="375">
        <f>IF(InputDataA_GeneralAssumptions!$F$157="Automatic",SQRT(2)*NORMSINV(0.5*(W50+1)),"Not an input")</f>
        <v>0.80126421753706512</v>
      </c>
      <c r="X51" s="375">
        <f>IF(InputDataA_GeneralAssumptions!$F$157="Automatic",SQRT(2)*NORMSINV(0.5*(X50+1)),"Not an input")</f>
        <v>0.80126421753706512</v>
      </c>
      <c r="Y51" s="375">
        <f>IF(InputDataA_GeneralAssumptions!$F$157="Automatic",SQRT(2)*NORMSINV(0.5*(Y50+1)),"Not an input")</f>
        <v>0.80126421753706512</v>
      </c>
      <c r="Z51" s="375">
        <f>IF(InputDataA_GeneralAssumptions!$F$157="Automatic",SQRT(2)*NORMSINV(0.5*(Z50+1)),"Not an input")</f>
        <v>0.80126421753706512</v>
      </c>
      <c r="AA51" s="375">
        <f>IF(InputDataA_GeneralAssumptions!$F$157="Automatic",SQRT(2)*NORMSINV(0.5*(AA50+1)),"Not an input")</f>
        <v>0.80126421753706512</v>
      </c>
      <c r="AB51" s="375">
        <f>IF(InputDataA_GeneralAssumptions!$F$157="Automatic",SQRT(2)*NORMSINV(0.5*(AB50+1)),"Not an input")</f>
        <v>0.80126421753706512</v>
      </c>
      <c r="AC51" s="375">
        <f>IF(InputDataA_GeneralAssumptions!$F$157="Automatic",SQRT(2)*NORMSINV(0.5*(AC50+1)),"Not an input")</f>
        <v>0.80126421753706512</v>
      </c>
      <c r="AD51" s="375">
        <f>IF(InputDataA_GeneralAssumptions!$F$157="Automatic",SQRT(2)*NORMSINV(0.5*(AD50+1)),"Not an input")</f>
        <v>0.80126421753706512</v>
      </c>
      <c r="AE51" s="375">
        <f>IF(InputDataA_GeneralAssumptions!$F$157="Automatic",SQRT(2)*NORMSINV(0.5*(AE50+1)),"Not an input")</f>
        <v>0.80126421753706512</v>
      </c>
      <c r="AF51" s="375">
        <f>IF(InputDataA_GeneralAssumptions!$F$157="Automatic",SQRT(2)*NORMSINV(0.5*(AF50+1)),"Not an input")</f>
        <v>0.80126421753706512</v>
      </c>
      <c r="AG51" s="375">
        <f>IF(InputDataA_GeneralAssumptions!$F$157="Automatic",SQRT(2)*NORMSINV(0.5*(AG50+1)),"Not an input")</f>
        <v>0.80126421753706512</v>
      </c>
      <c r="AH51" s="375">
        <f>IF(InputDataA_GeneralAssumptions!$F$157="Automatic",SQRT(2)*NORMSINV(0.5*(AH50+1)),"Not an input")</f>
        <v>0.80126421753706512</v>
      </c>
      <c r="AI51" s="375">
        <f>IF(InputDataA_GeneralAssumptions!$F$157="Automatic",SQRT(2)*NORMSINV(0.5*(AI50+1)),"Not an input")</f>
        <v>0.80126421753706512</v>
      </c>
      <c r="AJ51" s="375">
        <f>IF(InputDataA_GeneralAssumptions!$F$157="Automatic",SQRT(2)*NORMSINV(0.5*(AJ50+1)),"Not an input")</f>
        <v>0.80126421753706512</v>
      </c>
      <c r="AK51" s="375">
        <f>IF(InputDataA_GeneralAssumptions!$F$157="Automatic",SQRT(2)*NORMSINV(0.5*(AK50+1)),"Not an input")</f>
        <v>0.80126421753706512</v>
      </c>
      <c r="AL51" s="375">
        <f>IF(InputDataA_GeneralAssumptions!$F$157="Automatic",SQRT(2)*NORMSINV(0.5*(AL50+1)),"Not an input")</f>
        <v>0.80126421753706512</v>
      </c>
      <c r="AM51" s="375">
        <f>IF(InputDataA_GeneralAssumptions!$F$157="Automatic",SQRT(2)*NORMSINV(0.5*(AM50+1)),"Not an input")</f>
        <v>0.80126421753706512</v>
      </c>
      <c r="AN51" s="375">
        <f>IF(InputDataA_GeneralAssumptions!$F$157="Automatic",SQRT(2)*NORMSINV(0.5*(AN50+1)),"Not an input")</f>
        <v>0.80126421753706512</v>
      </c>
      <c r="AO51" s="375">
        <f>IF(InputDataA_GeneralAssumptions!$F$157="Automatic",SQRT(2)*NORMSINV(0.5*(AO50+1)),"Not an input")</f>
        <v>0.80126421753706512</v>
      </c>
      <c r="AP51" s="375">
        <f>IF(InputDataA_GeneralAssumptions!$F$157="Automatic",SQRT(2)*NORMSINV(0.5*(AP50+1)),"Not an input")</f>
        <v>0.80126421753706512</v>
      </c>
      <c r="AQ51" s="375">
        <f>IF(InputDataA_GeneralAssumptions!$F$157="Automatic",SQRT(2)*NORMSINV(0.5*(AQ50+1)),"Not an input")</f>
        <v>0.80126421753706512</v>
      </c>
      <c r="AR51" s="375">
        <f>IF(InputDataA_GeneralAssumptions!$F$157="Automatic",SQRT(2)*NORMSINV(0.5*(AR50+1)),"Not an input")</f>
        <v>0.80126421753706512</v>
      </c>
      <c r="AS51" s="375">
        <f>IF(InputDataA_GeneralAssumptions!$F$157="Automatic",SQRT(2)*NORMSINV(0.5*(AS50+1)),"Not an input")</f>
        <v>0.80126421753706512</v>
      </c>
      <c r="AT51" s="375">
        <f>IF(InputDataA_GeneralAssumptions!$F$157="Automatic",SQRT(2)*NORMSINV(0.5*(AT50+1)),"Not an input")</f>
        <v>0.80126421753706512</v>
      </c>
      <c r="AU51" s="375">
        <f>IF(InputDataA_GeneralAssumptions!$F$157="Automatic",SQRT(2)*NORMSINV(0.5*(AU50+1)),"Not an input")</f>
        <v>0.80126421753706512</v>
      </c>
      <c r="AV51" s="375">
        <f>IF(InputDataA_GeneralAssumptions!$F$157="Automatic",SQRT(2)*NORMSINV(0.5*(AV50+1)),"Not an input")</f>
        <v>0.80126421753706512</v>
      </c>
      <c r="AW51" s="375">
        <f>IF(InputDataA_GeneralAssumptions!$F$157="Automatic",SQRT(2)*NORMSINV(0.5*(AW50+1)),"Not an input")</f>
        <v>0.80126421753706512</v>
      </c>
      <c r="AX51" s="375">
        <f>IF(InputDataA_GeneralAssumptions!$F$157="Automatic",SQRT(2)*NORMSINV(0.5*(AX50+1)),"Not an input")</f>
        <v>0.80126421753706512</v>
      </c>
      <c r="AY51" s="375">
        <f>IF(InputDataA_GeneralAssumptions!$F$157="Automatic",SQRT(2)*NORMSINV(0.5*(AY50+1)),"Not an input")</f>
        <v>0.80126421753706512</v>
      </c>
      <c r="AZ51" s="375">
        <f>IF(InputDataA_GeneralAssumptions!$F$157="Automatic",SQRT(2)*NORMSINV(0.5*(AZ50+1)),"Not an input")</f>
        <v>0.80126421753706512</v>
      </c>
      <c r="BA51" s="375">
        <f>IF(InputDataA_GeneralAssumptions!$F$157="Automatic",SQRT(2)*NORMSINV(0.5*(BA50+1)),"Not an input")</f>
        <v>0.80126421753706512</v>
      </c>
      <c r="BB51" s="375">
        <f>IF(InputDataA_GeneralAssumptions!$F$157="Automatic",SQRT(2)*NORMSINV(0.5*(BB50+1)),"Not an input")</f>
        <v>0.80126421753706512</v>
      </c>
      <c r="BC51" s="375">
        <f>IF(InputDataA_GeneralAssumptions!$F$157="Automatic",SQRT(2)*NORMSINV(0.5*(BC50+1)),"Not an input")</f>
        <v>0.80126421753706512</v>
      </c>
      <c r="BD51" s="375">
        <f>IF(InputDataA_GeneralAssumptions!$F$157="Automatic",SQRT(2)*NORMSINV(0.5*(BD50+1)),"Not an input")</f>
        <v>0.80126421753706512</v>
      </c>
      <c r="BE51" s="375">
        <f>IF(InputDataA_GeneralAssumptions!$F$157="Automatic",SQRT(2)*NORMSINV(0.5*(BE50+1)),"Not an input")</f>
        <v>0.80126421753706512</v>
      </c>
      <c r="BF51" s="375">
        <f>IF(InputDataA_GeneralAssumptions!$F$157="Automatic",SQRT(2)*NORMSINV(0.5*(BF50+1)),"Not an input")</f>
        <v>0.80126421753706512</v>
      </c>
      <c r="BG51" s="375">
        <f>IF(InputDataA_GeneralAssumptions!$F$157="Automatic",SQRT(2)*NORMSINV(0.5*(BG50+1)),"Not an input")</f>
        <v>0.80126421753706512</v>
      </c>
      <c r="BH51" s="375">
        <f>IF(InputDataA_GeneralAssumptions!$F$157="Automatic",SQRT(2)*NORMSINV(0.5*(BH50+1)),"Not an input")</f>
        <v>0.80126421753706512</v>
      </c>
      <c r="BI51" s="375">
        <f>IF(InputDataA_GeneralAssumptions!$F$157="Automatic",SQRT(2)*NORMSINV(0.5*(BI50+1)),"Not an input")</f>
        <v>0.80126421753706512</v>
      </c>
      <c r="BJ51" s="375">
        <f>IF(InputDataA_GeneralAssumptions!$F$157="Automatic",SQRT(2)*NORMSINV(0.5*(BJ50+1)),"Not an input")</f>
        <v>0.80126421753706512</v>
      </c>
      <c r="BK51" s="375">
        <f>IF(InputDataA_GeneralAssumptions!$F$157="Automatic",SQRT(2)*NORMSINV(0.5*(BK50+1)),"Not an input")</f>
        <v>0.80126421753706512</v>
      </c>
      <c r="BL51" s="375">
        <f>IF(InputDataA_GeneralAssumptions!$F$157="Automatic",SQRT(2)*NORMSINV(0.5*(BL50+1)),"Not an input")</f>
        <v>0.80126421753706512</v>
      </c>
      <c r="BM51" s="375">
        <f>IF(InputDataA_GeneralAssumptions!$F$157="Automatic",SQRT(2)*NORMSINV(0.5*(BM50+1)),"Not an input")</f>
        <v>0.80126421753706512</v>
      </c>
      <c r="BN51" s="375">
        <f>IF(InputDataA_GeneralAssumptions!$F$157="Automatic",SQRT(2)*NORMSINV(0.5*(BN50+1)),"Not an input")</f>
        <v>0.80126421753706512</v>
      </c>
      <c r="BO51" s="375">
        <f>IF(InputDataA_GeneralAssumptions!$F$157="Automatic",SQRT(2)*NORMSINV(0.5*(BO50+1)),"Not an input")</f>
        <v>0.80126421753706512</v>
      </c>
      <c r="BP51" s="375">
        <f>IF(InputDataA_GeneralAssumptions!$F$157="Automatic",SQRT(2)*NORMSINV(0.5*(BP50+1)),"Not an input")</f>
        <v>0.80126421753706512</v>
      </c>
      <c r="BQ51" s="375">
        <f>IF(InputDataA_GeneralAssumptions!$F$157="Automatic",SQRT(2)*NORMSINV(0.5*(BQ50+1)),"Not an input")</f>
        <v>0.80126421753706512</v>
      </c>
      <c r="BR51" s="375">
        <f>IF(InputDataA_GeneralAssumptions!$F$157="Automatic",SQRT(2)*NORMSINV(0.5*(BR50+1)),"Not an input")</f>
        <v>0.80126421753706512</v>
      </c>
      <c r="BS51" s="375">
        <f>IF(InputDataA_GeneralAssumptions!$F$157="Automatic",SQRT(2)*NORMSINV(0.5*(BS50+1)),"Not an input")</f>
        <v>0.80126421753706512</v>
      </c>
    </row>
    <row r="52" spans="1:71" s="336" customFormat="1">
      <c r="A52" s="341"/>
      <c r="C52" s="201" t="s">
        <v>666</v>
      </c>
      <c r="D52" s="45" t="s">
        <v>704</v>
      </c>
      <c r="E52" s="375">
        <f>IF(InputDataA_GeneralAssumptions!$F$157="Automatic",LN($D$55)-E51*NORMSINV(E54),"Not an input")</f>
        <v>0.16177002059043091</v>
      </c>
      <c r="F52" s="375">
        <f>IF(InputDataA_GeneralAssumptions!$F$157="Automatic",E52+LN(1+F46)-0.5*(E51^2-F51^2),"Not an input")</f>
        <v>0.1654605430051643</v>
      </c>
      <c r="G52" s="375">
        <f>IF(InputDataA_GeneralAssumptions!$F$157="Automatic",F52+LN(1+G46)-0.5*(F51^2-G51^2),"Not an input")</f>
        <v>0.16930587785326845</v>
      </c>
      <c r="H52" s="375">
        <f>IF(InputDataA_GeneralAssumptions!$F$157="Automatic",G52+LN(1+H46)-0.5*(G51^2-H51^2),"Not an input")</f>
        <v>0.17326155095847839</v>
      </c>
      <c r="I52" s="375">
        <f>IF(InputDataA_GeneralAssumptions!$F$157="Automatic",H52+LN(1+I46)-0.5*(H51^2-I51^2),"Not an input")</f>
        <v>0.17740441834814036</v>
      </c>
      <c r="J52" s="375">
        <f>IF(InputDataA_GeneralAssumptions!$F$157="Automatic",I52+LN(1+J46)-0.5*(I51^2-J51^2),"Not an input")</f>
        <v>0.1815381844667939</v>
      </c>
      <c r="K52" s="375">
        <f>IF(InputDataA_GeneralAssumptions!$F$157="Automatic",J52+LN(1+K46)-0.5*(J51^2-K51^2),"Not an input")</f>
        <v>0.18581876120924756</v>
      </c>
      <c r="L52" s="375">
        <f>IF(InputDataA_GeneralAssumptions!$F$157="Automatic",K52+LN(1+L46)-0.5*(K51^2-L51^2),"Not an input")</f>
        <v>0.19026111448292859</v>
      </c>
      <c r="M52" s="375">
        <f>IF(InputDataA_GeneralAssumptions!$F$157="Automatic",L52+LN(1+M46)-0.5*(L51^2-M51^2),"Not an input")</f>
        <v>0.19484554921211863</v>
      </c>
      <c r="N52" s="375">
        <f>IF(InputDataA_GeneralAssumptions!$F$157="Automatic",M52+LN(1+N46)-0.5*(M51^2-N51^2),"Not an input")</f>
        <v>0.199572810774753</v>
      </c>
      <c r="O52" s="375">
        <f>IF(InputDataA_GeneralAssumptions!$F$157="Automatic",N52+LN(1+O46)-0.5*(N51^2-O51^2),"Not an input")</f>
        <v>0.20426788712029526</v>
      </c>
      <c r="P52" s="375">
        <f>IF(InputDataA_GeneralAssumptions!$F$157="Automatic",O52+LN(1+P46)-0.5*(O51^2-P51^2),"Not an input")</f>
        <v>0.2091331003959653</v>
      </c>
      <c r="Q52" s="375">
        <f>IF(InputDataA_GeneralAssumptions!$F$157="Automatic",P52+LN(1+Q46)-0.5*(P51^2-Q51^2),"Not an input")</f>
        <v>0.21409905537820861</v>
      </c>
      <c r="R52" s="375">
        <f>IF(InputDataA_GeneralAssumptions!$F$157="Automatic",Q52+LN(1+R46)-0.5*(Q51^2-R51^2),"Not an input")</f>
        <v>0.21904759425598244</v>
      </c>
      <c r="S52" s="375">
        <f>IF(InputDataA_GeneralAssumptions!$F$157="Automatic",R52+LN(1+S46)-0.5*(R51^2-S51^2),"Not an input")</f>
        <v>0.22389105281949159</v>
      </c>
      <c r="T52" s="375">
        <f>IF(InputDataA_GeneralAssumptions!$F$157="Automatic",S52+LN(1+T46)-0.5*(S51^2-T51^2),"Not an input")</f>
        <v>0.22861095860527092</v>
      </c>
      <c r="U52" s="375">
        <f>IF(InputDataA_GeneralAssumptions!$F$157="Automatic",T52+LN(1+U46)-0.5*(T51^2-U51^2),"Not an input")</f>
        <v>0.23326961052742762</v>
      </c>
      <c r="V52" s="375">
        <f>IF(InputDataA_GeneralAssumptions!$F$157="Automatic",U52+LN(1+V46)-0.5*(U51^2-V51^2),"Not an input")</f>
        <v>0.23783540633671774</v>
      </c>
      <c r="W52" s="375">
        <f>IF(InputDataA_GeneralAssumptions!$F$157="Automatic",V52+LN(1+W46)-0.5*(V51^2-W51^2),"Not an input")</f>
        <v>0.24222221866427426</v>
      </c>
      <c r="X52" s="375">
        <f>IF(InputDataA_GeneralAssumptions!$F$157="Automatic",W52+LN(1+X46)-0.5*(W51^2-X51^2),"Not an input")</f>
        <v>0.24639494770031101</v>
      </c>
      <c r="Y52" s="375">
        <f>IF(InputDataA_GeneralAssumptions!$F$157="Automatic",X52+LN(1+Y46)-0.5*(X51^2-Y51^2),"Not an input")</f>
        <v>0.25027362341493675</v>
      </c>
      <c r="Z52" s="375">
        <f>IF(InputDataA_GeneralAssumptions!$F$157="Automatic",Y52+LN(1+Z46)-0.5*(Y51^2-Z51^2),"Not an input")</f>
        <v>0.25401096377333654</v>
      </c>
      <c r="AA52" s="375">
        <f>IF(InputDataA_GeneralAssumptions!$F$157="Automatic",Z52+LN(1+AA46)-0.5*(Z51^2-AA51^2),"Not an input")</f>
        <v>0.25764715695500301</v>
      </c>
      <c r="AB52" s="375">
        <f>IF(InputDataA_GeneralAssumptions!$F$157="Automatic",AA52+LN(1+AB46)-0.5*(AA51^2-AB51^2),"Not an input")</f>
        <v>0.26130779162157591</v>
      </c>
      <c r="AC52" s="375">
        <f>IF(InputDataA_GeneralAssumptions!$F$157="Automatic",AB52+LN(1+AC46)-0.5*(AB51^2-AC51^2),"Not an input")</f>
        <v>0.26508198448239373</v>
      </c>
      <c r="AD52" s="375">
        <f>IF(InputDataA_GeneralAssumptions!$F$157="Automatic",AC52+LN(1+AD46)-0.5*(AC51^2-AD51^2),"Not an input")</f>
        <v>0.26897235377955764</v>
      </c>
      <c r="AE52" s="375">
        <f>IF(InputDataA_GeneralAssumptions!$F$157="Automatic",AD52+LN(1+AE46)-0.5*(AD51^2-AE51^2),"Not an input")</f>
        <v>0.27300650437086466</v>
      </c>
      <c r="AF52" s="375">
        <f>IF(InputDataA_GeneralAssumptions!$F$157="Automatic",AE52+LN(1+AF46)-0.5*(AE51^2-AF51^2),"Not an input")</f>
        <v>0.27710679923965542</v>
      </c>
      <c r="AG52" s="375">
        <f>IF(InputDataA_GeneralAssumptions!$F$157="Automatic",AF52+LN(1+AG46)-0.5*(AF51^2-AG51^2),"Not an input")</f>
        <v>0.28118468307712752</v>
      </c>
      <c r="AH52" s="375">
        <f>IF(InputDataA_GeneralAssumptions!$F$157="Automatic",AG52+LN(1+AH46)-0.5*(AG51^2-AH51^2),"Not an input")</f>
        <v>0.28514454443714077</v>
      </c>
      <c r="AI52" s="375" t="e">
        <f>IF(InputDataA_GeneralAssumptions!$F$157="Automatic",AH52+LN(1+AI46)-0.5*(AH51^2-AI51^2),"Not an input")</f>
        <v>#VALUE!</v>
      </c>
      <c r="AJ52" s="375" t="e">
        <f>IF(InputDataA_GeneralAssumptions!$F$157="Automatic",AI52+LN(1+AJ46)-0.5*(AI51^2-AJ51^2),"Not an input")</f>
        <v>#VALUE!</v>
      </c>
      <c r="AK52" s="375" t="e">
        <f>IF(InputDataA_GeneralAssumptions!$F$157="Automatic",AJ52+LN(1+AK46)-0.5*(AJ51^2-AK51^2),"Not an input")</f>
        <v>#VALUE!</v>
      </c>
      <c r="AL52" s="375" t="e">
        <f>IF(InputDataA_GeneralAssumptions!$F$157="Automatic",AK52+LN(1+AL46)-0.5*(AK51^2-AL51^2),"Not an input")</f>
        <v>#VALUE!</v>
      </c>
      <c r="AM52" s="375" t="e">
        <f>IF(InputDataA_GeneralAssumptions!$F$157="Automatic",AL52+LN(1+AM46)-0.5*(AL51^2-AM51^2),"Not an input")</f>
        <v>#VALUE!</v>
      </c>
      <c r="AN52" s="375" t="e">
        <f>IF(InputDataA_GeneralAssumptions!$F$157="Automatic",AM52+LN(1+AN46)-0.5*(AM51^2-AN51^2),"Not an input")</f>
        <v>#VALUE!</v>
      </c>
      <c r="AO52" s="375" t="e">
        <f>IF(InputDataA_GeneralAssumptions!$F$157="Automatic",AN52+LN(1+AO46)-0.5*(AN51^2-AO51^2),"Not an input")</f>
        <v>#VALUE!</v>
      </c>
      <c r="AP52" s="375" t="e">
        <f>IF(InputDataA_GeneralAssumptions!$F$157="Automatic",AO52+LN(1+AP46)-0.5*(AO51^2-AP51^2),"Not an input")</f>
        <v>#VALUE!</v>
      </c>
      <c r="AQ52" s="375" t="e">
        <f>IF(InputDataA_GeneralAssumptions!$F$157="Automatic",AP52+LN(1+AQ46)-0.5*(AP51^2-AQ51^2),"Not an input")</f>
        <v>#VALUE!</v>
      </c>
      <c r="AR52" s="375" t="e">
        <f>IF(InputDataA_GeneralAssumptions!$F$157="Automatic",AQ52+LN(1+AR46)-0.5*(AQ51^2-AR51^2),"Not an input")</f>
        <v>#VALUE!</v>
      </c>
      <c r="AS52" s="375" t="e">
        <f>IF(InputDataA_GeneralAssumptions!$F$157="Automatic",AR52+LN(1+AS46)-0.5*(AR51^2-AS51^2),"Not an input")</f>
        <v>#VALUE!</v>
      </c>
      <c r="AT52" s="375" t="e">
        <f>IF(InputDataA_GeneralAssumptions!$F$157="Automatic",AS52+LN(1+AT46)-0.5*(AS51^2-AT51^2),"Not an input")</f>
        <v>#VALUE!</v>
      </c>
      <c r="AU52" s="375" t="e">
        <f>IF(InputDataA_GeneralAssumptions!$F$157="Automatic",AT52+LN(1+AU46)-0.5*(AT51^2-AU51^2),"Not an input")</f>
        <v>#VALUE!</v>
      </c>
      <c r="AV52" s="375" t="e">
        <f>IF(InputDataA_GeneralAssumptions!$F$157="Automatic",AU52+LN(1+AV46)-0.5*(AU51^2-AV51^2),"Not an input")</f>
        <v>#VALUE!</v>
      </c>
      <c r="AW52" s="375" t="e">
        <f>IF(InputDataA_GeneralAssumptions!$F$157="Automatic",AV52+LN(1+AW46)-0.5*(AV51^2-AW51^2),"Not an input")</f>
        <v>#VALUE!</v>
      </c>
      <c r="AX52" s="375" t="e">
        <f>IF(InputDataA_GeneralAssumptions!$F$157="Automatic",AW52+LN(1+AX46)-0.5*(AW51^2-AX51^2),"Not an input")</f>
        <v>#VALUE!</v>
      </c>
      <c r="AY52" s="375" t="e">
        <f>IF(InputDataA_GeneralAssumptions!$F$157="Automatic",AX52+LN(1+AY46)-0.5*(AX51^2-AY51^2),"Not an input")</f>
        <v>#VALUE!</v>
      </c>
      <c r="AZ52" s="375" t="e">
        <f>IF(InputDataA_GeneralAssumptions!$F$157="Automatic",AY52+LN(1+AZ46)-0.5*(AY51^2-AZ51^2),"Not an input")</f>
        <v>#VALUE!</v>
      </c>
      <c r="BA52" s="375" t="e">
        <f>IF(InputDataA_GeneralAssumptions!$F$157="Automatic",AZ52+LN(1+BA46)-0.5*(AZ51^2-BA51^2),"Not an input")</f>
        <v>#VALUE!</v>
      </c>
      <c r="BB52" s="375" t="e">
        <f>IF(InputDataA_GeneralAssumptions!$F$157="Automatic",BA52+LN(1+BB46)-0.5*(BA51^2-BB51^2),"Not an input")</f>
        <v>#VALUE!</v>
      </c>
      <c r="BC52" s="375" t="e">
        <f>IF(InputDataA_GeneralAssumptions!$F$157="Automatic",BB52+LN(1+BC46)-0.5*(BB51^2-BC51^2),"Not an input")</f>
        <v>#VALUE!</v>
      </c>
      <c r="BD52" s="375" t="e">
        <f>IF(InputDataA_GeneralAssumptions!$F$157="Automatic",BC52+LN(1+BD46)-0.5*(BC51^2-BD51^2),"Not an input")</f>
        <v>#VALUE!</v>
      </c>
      <c r="BE52" s="375" t="e">
        <f>IF(InputDataA_GeneralAssumptions!$F$157="Automatic",BD52+LN(1+BE46)-0.5*(BD51^2-BE51^2),"Not an input")</f>
        <v>#VALUE!</v>
      </c>
      <c r="BF52" s="375" t="e">
        <f>IF(InputDataA_GeneralAssumptions!$F$157="Automatic",BE52+LN(1+BF46)-0.5*(BE51^2-BF51^2),"Not an input")</f>
        <v>#VALUE!</v>
      </c>
      <c r="BG52" s="375" t="e">
        <f>IF(InputDataA_GeneralAssumptions!$F$157="Automatic",BF52+LN(1+BG46)-0.5*(BF51^2-BG51^2),"Not an input")</f>
        <v>#VALUE!</v>
      </c>
      <c r="BH52" s="375" t="e">
        <f>IF(InputDataA_GeneralAssumptions!$F$157="Automatic",BG52+LN(1+BH46)-0.5*(BG51^2-BH51^2),"Not an input")</f>
        <v>#VALUE!</v>
      </c>
      <c r="BI52" s="375" t="e">
        <f>IF(InputDataA_GeneralAssumptions!$F$157="Automatic",BH52+LN(1+BI46)-0.5*(BH51^2-BI51^2),"Not an input")</f>
        <v>#VALUE!</v>
      </c>
      <c r="BJ52" s="375" t="e">
        <f>IF(InputDataA_GeneralAssumptions!$F$157="Automatic",BI52+LN(1+BJ46)-0.5*(BI51^2-BJ51^2),"Not an input")</f>
        <v>#VALUE!</v>
      </c>
      <c r="BK52" s="375" t="e">
        <f>IF(InputDataA_GeneralAssumptions!$F$157="Automatic",BJ52+LN(1+BK46)-0.5*(BJ51^2-BK51^2),"Not an input")</f>
        <v>#VALUE!</v>
      </c>
      <c r="BL52" s="375" t="e">
        <f>IF(InputDataA_GeneralAssumptions!$F$157="Automatic",BK52+LN(1+BL46)-0.5*(BK51^2-BL51^2),"Not an input")</f>
        <v>#VALUE!</v>
      </c>
      <c r="BM52" s="375" t="e">
        <f>IF(InputDataA_GeneralAssumptions!$F$157="Automatic",BL52+LN(1+BM46)-0.5*(BL51^2-BM51^2),"Not an input")</f>
        <v>#VALUE!</v>
      </c>
      <c r="BN52" s="375" t="e">
        <f>IF(InputDataA_GeneralAssumptions!$F$157="Automatic",BM52+LN(1+BN46)-0.5*(BM51^2-BN51^2),"Not an input")</f>
        <v>#VALUE!</v>
      </c>
      <c r="BO52" s="375" t="e">
        <f>IF(InputDataA_GeneralAssumptions!$F$157="Automatic",BN52+LN(1+BO46)-0.5*(BN51^2-BO51^2),"Not an input")</f>
        <v>#VALUE!</v>
      </c>
      <c r="BP52" s="375" t="e">
        <f>IF(InputDataA_GeneralAssumptions!$F$157="Automatic",BO52+LN(1+BP46)-0.5*(BO51^2-BP51^2),"Not an input")</f>
        <v>#VALUE!</v>
      </c>
      <c r="BQ52" s="375" t="e">
        <f>IF(InputDataA_GeneralAssumptions!$F$157="Automatic",BP52+LN(1+BQ46)-0.5*(BP51^2-BQ51^2),"Not an input")</f>
        <v>#VALUE!</v>
      </c>
      <c r="BR52" s="375" t="e">
        <f>IF(InputDataA_GeneralAssumptions!$F$157="Automatic",BQ52+LN(1+BR46)-0.5*(BQ51^2-BR51^2),"Not an input")</f>
        <v>#VALUE!</v>
      </c>
      <c r="BS52" s="375" t="e">
        <f>IF(InputDataA_GeneralAssumptions!$F$157="Automatic",BR52+LN(1+BS46)-0.5*(BR51^2-BS51^2),"Not an input")</f>
        <v>#VALUE!</v>
      </c>
    </row>
    <row r="53" spans="1:71" s="336" customFormat="1">
      <c r="A53" s="341"/>
      <c r="C53" s="201" t="s">
        <v>655</v>
      </c>
      <c r="D53" s="45" t="s">
        <v>709</v>
      </c>
      <c r="E53" s="375">
        <f>IF(InputDataA_GeneralAssumptions!$F$157="Automatic",(1/E51)*NORMDIST((LN($D$55)-(E52))/E51,0,1,FALSE)/NORMSDIST((LN($D$55)-(E52))/E51),InputDataA_GeneralAssumptions!I159)</f>
        <v>1.161539258806384</v>
      </c>
      <c r="F53" s="375">
        <f>IF(InputDataA_GeneralAssumptions!$F$157="Automatic",(1/F51)*NORMDIST((LN($D$55)-(F52))/F51,0,1,FALSE)/NORMSDIST((LN($D$55)-(F52))/F51),InputDataA_GeneralAssumptions!J159)</f>
        <v>1.1654408812655486</v>
      </c>
      <c r="G53" s="375">
        <f>IF(InputDataA_GeneralAssumptions!$F$157="Automatic",(1/G51)*NORMDIST((LN($D$55)-(G52))/G51,0,1,FALSE)/NORMSDIST((LN($D$55)-(G52))/G51),InputDataA_GeneralAssumptions!K159)</f>
        <v>1.1695116472481124</v>
      </c>
      <c r="H53" s="375">
        <f>IF(InputDataA_GeneralAssumptions!$F$157="Automatic",(1/H51)*NORMDIST((LN($D$55)-(H52))/H51,0,1,FALSE)/NORMSDIST((LN($D$55)-(H52))/H51),InputDataA_GeneralAssumptions!L159)</f>
        <v>1.1737050348963629</v>
      </c>
      <c r="I53" s="375">
        <f>IF(InputDataA_GeneralAssumptions!$F$157="Automatic",(1/I51)*NORMDIST((LN($D$55)-(I52))/I51,0,1,FALSE)/NORMSDIST((LN($D$55)-(I52))/I51),InputDataA_GeneralAssumptions!M159)</f>
        <v>1.1781031702681348</v>
      </c>
      <c r="J53" s="375">
        <f>IF(InputDataA_GeneralAssumptions!$F$157="Automatic",(1/J51)*NORMDIST((LN($D$55)-(J52))/J51,0,1,FALSE)/NORMSDIST((LN($D$55)-(J52))/J51),InputDataA_GeneralAssumptions!N159)</f>
        <v>1.1824980530929803</v>
      </c>
      <c r="K53" s="375">
        <f>IF(InputDataA_GeneralAssumptions!$F$157="Automatic",(1/K51)*NORMDIST((LN($D$55)-(K52))/K51,0,1,FALSE)/NORMSDIST((LN($D$55)-(K52))/K51),InputDataA_GeneralAssumptions!O159)</f>
        <v>1.1870557471130998</v>
      </c>
      <c r="L53" s="375">
        <f>IF(InputDataA_GeneralAssumptions!$F$157="Automatic",(1/L51)*NORMDIST((LN($D$55)-(L52))/L51,0,1,FALSE)/NORMSDIST((LN($D$55)-(L52))/L51),InputDataA_GeneralAssumptions!P159)</f>
        <v>1.1917929054647585</v>
      </c>
      <c r="M53" s="375">
        <f>IF(InputDataA_GeneralAssumptions!$F$157="Automatic",(1/M51)*NORMDIST((LN($D$55)-(M52))/M51,0,1,FALSE)/NORMSDIST((LN($D$55)-(M52))/M51),InputDataA_GeneralAssumptions!Q159)</f>
        <v>1.1966892539273237</v>
      </c>
      <c r="N53" s="375">
        <f>IF(InputDataA_GeneralAssumptions!$F$157="Automatic",(1/N51)*NORMDIST((LN($D$55)-(N52))/N51,0,1,FALSE)/NORMSDIST((LN($D$55)-(N52))/N51),InputDataA_GeneralAssumptions!R159)</f>
        <v>1.2017462883904706</v>
      </c>
      <c r="O53" s="375">
        <f>IF(InputDataA_GeneralAssumptions!$F$157="Automatic",(1/O51)*NORMDIST((LN($D$55)-(O52))/O51,0,1,FALSE)/NORMSDIST((LN($D$55)-(O52))/O51),InputDataA_GeneralAssumptions!S159)</f>
        <v>1.2067770465989385</v>
      </c>
      <c r="P53" s="375">
        <f>IF(InputDataA_GeneralAssumptions!$F$157="Automatic",(1/P51)*NORMDIST((LN($D$55)-(P52))/P51,0,1,FALSE)/NORMSDIST((LN($D$55)-(P52))/P51),InputDataA_GeneralAssumptions!T159)</f>
        <v>1.2119986493188246</v>
      </c>
      <c r="Q53" s="375">
        <f>IF(InputDataA_GeneralAssumptions!$F$157="Automatic",(1/Q51)*NORMDIST((LN($D$55)-(Q52))/Q51,0,1,FALSE)/NORMSDIST((LN($D$55)-(Q52))/Q51),InputDataA_GeneralAssumptions!U159)</f>
        <v>1.2173373086997998</v>
      </c>
      <c r="R53" s="375">
        <f>IF(InputDataA_GeneralAssumptions!$F$157="Automatic",(1/R51)*NORMDIST((LN($D$55)-(R52))/R51,0,1,FALSE)/NORMSDIST((LN($D$55)-(R52))/R51),InputDataA_GeneralAssumptions!V159)</f>
        <v>1.2226661916961861</v>
      </c>
      <c r="S53" s="375">
        <f>IF(InputDataA_GeneralAssumptions!$F$157="Automatic",(1/S51)*NORMDIST((LN($D$55)-(S52))/S51,0,1,FALSE)/NORMSDIST((LN($D$55)-(S52))/S51),InputDataA_GeneralAssumptions!W159)</f>
        <v>1.2278905350932723</v>
      </c>
      <c r="T53" s="375">
        <f>IF(InputDataA_GeneralAssumptions!$F$157="Automatic",(1/T51)*NORMDIST((LN($D$55)-(T52))/T51,0,1,FALSE)/NORMSDIST((LN($D$55)-(T52))/T51),InputDataA_GeneralAssumptions!X159)</f>
        <v>1.2329897815153934</v>
      </c>
      <c r="U53" s="375">
        <f>IF(InputDataA_GeneralAssumptions!$F$157="Automatic",(1/U51)*NORMDIST((LN($D$55)-(U52))/U51,0,1,FALSE)/NORMSDIST((LN($D$55)-(U52))/U51),InputDataA_GeneralAssumptions!Y159)</f>
        <v>1.238030733167151</v>
      </c>
      <c r="V53" s="375">
        <f>IF(InputDataA_GeneralAssumptions!$F$157="Automatic",(1/V51)*NORMDIST((LN($D$55)-(V52))/V51,0,1,FALSE)/NORMSDIST((LN($D$55)-(V52))/V51),InputDataA_GeneralAssumptions!Z159)</f>
        <v>1.2429787804714991</v>
      </c>
      <c r="W53" s="375">
        <f>IF(InputDataA_GeneralAssumptions!$F$157="Automatic",(1/W51)*NORMDIST((LN($D$55)-(W52))/W51,0,1,FALSE)/NORMSDIST((LN($D$55)-(W52))/W51),InputDataA_GeneralAssumptions!AA159)</f>
        <v>1.2477398963245019</v>
      </c>
      <c r="X53" s="375">
        <f>IF(InputDataA_GeneralAssumptions!$F$157="Automatic",(1/X51)*NORMDIST((LN($D$55)-(X52))/X51,0,1,FALSE)/NORMSDIST((LN($D$55)-(X52))/X51),InputDataA_GeneralAssumptions!AB159)</f>
        <v>1.2522750407439531</v>
      </c>
      <c r="Y53" s="375">
        <f>IF(InputDataA_GeneralAssumptions!$F$157="Automatic",(1/Y51)*NORMDIST((LN($D$55)-(Y52))/Y51,0,1,FALSE)/NORMSDIST((LN($D$55)-(Y52))/Y51),InputDataA_GeneralAssumptions!AC159)</f>
        <v>1.2564961520117242</v>
      </c>
      <c r="Z53" s="375">
        <f>IF(InputDataA_GeneralAssumptions!$F$157="Automatic",(1/Z51)*NORMDIST((LN($D$55)-(Z52))/Z51,0,1,FALSE)/NORMSDIST((LN($D$55)-(Z52))/Z51),InputDataA_GeneralAssumptions!AD159)</f>
        <v>1.2605685023514188</v>
      </c>
      <c r="AA53" s="375">
        <f>IF(InputDataA_GeneralAssumptions!$F$157="Automatic",(1/AA51)*NORMDIST((LN($D$55)-(AA52))/AA51,0,1,FALSE)/NORMSDIST((LN($D$55)-(AA52))/AA51),InputDataA_GeneralAssumptions!AE159)</f>
        <v>1.2645353846271385</v>
      </c>
      <c r="AB53" s="375">
        <f>IF(InputDataA_GeneralAssumptions!$F$157="Automatic",(1/AB51)*NORMDIST((LN($D$55)-(AB52))/AB51,0,1,FALSE)/NORMSDIST((LN($D$55)-(AB52))/AB51),InputDataA_GeneralAssumptions!AF159)</f>
        <v>1.2685336461085361</v>
      </c>
      <c r="AC53" s="375">
        <f>IF(InputDataA_GeneralAssumptions!$F$157="Automatic",(1/AC51)*NORMDIST((LN($D$55)-(AC52))/AC51,0,1,FALSE)/NORMSDIST((LN($D$55)-(AC52))/AC51),InputDataA_GeneralAssumptions!AG159)</f>
        <v>1.2726608788060505</v>
      </c>
      <c r="AD53" s="375">
        <f>IF(InputDataA_GeneralAssumptions!$F$157="Automatic",(1/AD51)*NORMDIST((LN($D$55)-(AD52))/AD51,0,1,FALSE)/NORMSDIST((LN($D$55)-(AD52))/AD51),InputDataA_GeneralAssumptions!AH159)</f>
        <v>1.2769203889045602</v>
      </c>
      <c r="AE53" s="375">
        <f>IF(InputDataA_GeneralAssumptions!$F$157="Automatic",(1/AE51)*NORMDIST((LN($D$55)-(AE52))/AE51,0,1,FALSE)/NORMSDIST((LN($D$55)-(AE52))/AE51),InputDataA_GeneralAssumptions!AI159)</f>
        <v>1.2813429178360636</v>
      </c>
      <c r="AF53" s="375">
        <f>IF(InputDataA_GeneralAssumptions!$F$157="Automatic",(1/AF51)*NORMDIST((LN($D$55)-(AF52))/AF51,0,1,FALSE)/NORMSDIST((LN($D$55)-(AF52))/AF51),InputDataA_GeneralAssumptions!AJ159)</f>
        <v>1.2858437783317962</v>
      </c>
      <c r="AG53" s="375">
        <f>IF(InputDataA_GeneralAssumptions!$F$157="Automatic",(1/AG51)*NORMDIST((LN($D$55)-(AG52))/AG51,0,1,FALSE)/NORMSDIST((LN($D$55)-(AG52))/AG51),InputDataA_GeneralAssumptions!AK159)</f>
        <v>1.290325839180998</v>
      </c>
      <c r="AH53" s="375">
        <f>IF(InputDataA_GeneralAssumptions!$F$157="Automatic",(1/AH51)*NORMDIST((LN($D$55)-(AH52))/AH51,0,1,FALSE)/NORMSDIST((LN($D$55)-(AH52))/AH51),InputDataA_GeneralAssumptions!AL159)</f>
        <v>1.2946836989741077</v>
      </c>
      <c r="AI53" s="375" t="e">
        <f>IF(InputDataA_GeneralAssumptions!$F$157="Automatic",(1/AI51)*NORMDIST((LN($D$55)-(AI52))/AI51,0,1,FALSE)/NORMSDIST((LN($D$55)-(AI52))/AI51),InputDataA_GeneralAssumptions!AM159)</f>
        <v>#VALUE!</v>
      </c>
      <c r="AJ53" s="375" t="e">
        <f>IF(InputDataA_GeneralAssumptions!$F$157="Automatic",(1/AJ51)*NORMDIST((LN($D$55)-(AJ52))/AJ51,0,1,FALSE)/NORMSDIST((LN($D$55)-(AJ52))/AJ51),InputDataA_GeneralAssumptions!AN159)</f>
        <v>#VALUE!</v>
      </c>
      <c r="AK53" s="375" t="e">
        <f>IF(InputDataA_GeneralAssumptions!$F$157="Automatic",(1/AK51)*NORMDIST((LN($D$55)-(AK52))/AK51,0,1,FALSE)/NORMSDIST((LN($D$55)-(AK52))/AK51),InputDataA_GeneralAssumptions!AO159)</f>
        <v>#VALUE!</v>
      </c>
      <c r="AL53" s="375" t="e">
        <f>IF(InputDataA_GeneralAssumptions!$F$157="Automatic",(1/AL51)*NORMDIST((LN($D$55)-(AL52))/AL51,0,1,FALSE)/NORMSDIST((LN($D$55)-(AL52))/AL51),InputDataA_GeneralAssumptions!AP159)</f>
        <v>#VALUE!</v>
      </c>
      <c r="AM53" s="375" t="e">
        <f>IF(InputDataA_GeneralAssumptions!$F$157="Automatic",(1/AM51)*NORMDIST((LN($D$55)-(AM52))/AM51,0,1,FALSE)/NORMSDIST((LN($D$55)-(AM52))/AM51),InputDataA_GeneralAssumptions!AQ159)</f>
        <v>#VALUE!</v>
      </c>
      <c r="AN53" s="375" t="e">
        <f>IF(InputDataA_GeneralAssumptions!$F$157="Automatic",(1/AN51)*NORMDIST((LN($D$55)-(AN52))/AN51,0,1,FALSE)/NORMSDIST((LN($D$55)-(AN52))/AN51),InputDataA_GeneralAssumptions!AR159)</f>
        <v>#VALUE!</v>
      </c>
      <c r="AO53" s="375" t="e">
        <f>IF(InputDataA_GeneralAssumptions!$F$157="Automatic",(1/AO51)*NORMDIST((LN($D$55)-(AO52))/AO51,0,1,FALSE)/NORMSDIST((LN($D$55)-(AO52))/AO51),InputDataA_GeneralAssumptions!AS159)</f>
        <v>#VALUE!</v>
      </c>
      <c r="AP53" s="375" t="e">
        <f>IF(InputDataA_GeneralAssumptions!$F$157="Automatic",(1/AP51)*NORMDIST((LN($D$55)-(AP52))/AP51,0,1,FALSE)/NORMSDIST((LN($D$55)-(AP52))/AP51),InputDataA_GeneralAssumptions!AT159)</f>
        <v>#VALUE!</v>
      </c>
      <c r="AQ53" s="375" t="e">
        <f>IF(InputDataA_GeneralAssumptions!$F$157="Automatic",(1/AQ51)*NORMDIST((LN($D$55)-(AQ52))/AQ51,0,1,FALSE)/NORMSDIST((LN($D$55)-(AQ52))/AQ51),InputDataA_GeneralAssumptions!AU159)</f>
        <v>#VALUE!</v>
      </c>
      <c r="AR53" s="375" t="e">
        <f>IF(InputDataA_GeneralAssumptions!$F$157="Automatic",(1/AR51)*NORMDIST((LN($D$55)-(AR52))/AR51,0,1,FALSE)/NORMSDIST((LN($D$55)-(AR52))/AR51),InputDataA_GeneralAssumptions!AV159)</f>
        <v>#VALUE!</v>
      </c>
      <c r="AS53" s="375" t="e">
        <f>IF(InputDataA_GeneralAssumptions!$F$157="Automatic",(1/AS51)*NORMDIST((LN($D$55)-(AS52))/AS51,0,1,FALSE)/NORMSDIST((LN($D$55)-(AS52))/AS51),InputDataA_GeneralAssumptions!AW159)</f>
        <v>#VALUE!</v>
      </c>
      <c r="AT53" s="375" t="e">
        <f>IF(InputDataA_GeneralAssumptions!$F$157="Automatic",(1/AT51)*NORMDIST((LN($D$55)-(AT52))/AT51,0,1,FALSE)/NORMSDIST((LN($D$55)-(AT52))/AT51),InputDataA_GeneralAssumptions!AX159)</f>
        <v>#VALUE!</v>
      </c>
      <c r="AU53" s="375" t="e">
        <f>IF(InputDataA_GeneralAssumptions!$F$157="Automatic",(1/AU51)*NORMDIST((LN($D$55)-(AU52))/AU51,0,1,FALSE)/NORMSDIST((LN($D$55)-(AU52))/AU51),InputDataA_GeneralAssumptions!AY159)</f>
        <v>#VALUE!</v>
      </c>
      <c r="AV53" s="375" t="e">
        <f>IF(InputDataA_GeneralAssumptions!$F$157="Automatic",(1/AV51)*NORMDIST((LN($D$55)-(AV52))/AV51,0,1,FALSE)/NORMSDIST((LN($D$55)-(AV52))/AV51),InputDataA_GeneralAssumptions!AZ159)</f>
        <v>#VALUE!</v>
      </c>
      <c r="AW53" s="375" t="e">
        <f>IF(InputDataA_GeneralAssumptions!$F$157="Automatic",(1/AW51)*NORMDIST((LN($D$55)-(AW52))/AW51,0,1,FALSE)/NORMSDIST((LN($D$55)-(AW52))/AW51),InputDataA_GeneralAssumptions!BA159)</f>
        <v>#VALUE!</v>
      </c>
      <c r="AX53" s="375" t="e">
        <f>IF(InputDataA_GeneralAssumptions!$F$157="Automatic",(1/AX51)*NORMDIST((LN($D$55)-(AX52))/AX51,0,1,FALSE)/NORMSDIST((LN($D$55)-(AX52))/AX51),InputDataA_GeneralAssumptions!BB159)</f>
        <v>#VALUE!</v>
      </c>
      <c r="AY53" s="375" t="e">
        <f>IF(InputDataA_GeneralAssumptions!$F$157="Automatic",(1/AY51)*NORMDIST((LN($D$55)-(AY52))/AY51,0,1,FALSE)/NORMSDIST((LN($D$55)-(AY52))/AY51),InputDataA_GeneralAssumptions!BC159)</f>
        <v>#VALUE!</v>
      </c>
      <c r="AZ53" s="375" t="e">
        <f>IF(InputDataA_GeneralAssumptions!$F$157="Automatic",(1/AZ51)*NORMDIST((LN($D$55)-(AZ52))/AZ51,0,1,FALSE)/NORMSDIST((LN($D$55)-(AZ52))/AZ51),InputDataA_GeneralAssumptions!BD159)</f>
        <v>#VALUE!</v>
      </c>
      <c r="BA53" s="375" t="e">
        <f>IF(InputDataA_GeneralAssumptions!$F$157="Automatic",(1/BA51)*NORMDIST((LN($D$55)-(BA52))/BA51,0,1,FALSE)/NORMSDIST((LN($D$55)-(BA52))/BA51),InputDataA_GeneralAssumptions!BE159)</f>
        <v>#VALUE!</v>
      </c>
      <c r="BB53" s="375" t="e">
        <f>IF(InputDataA_GeneralAssumptions!$F$157="Automatic",(1/BB51)*NORMDIST((LN($D$55)-(BB52))/BB51,0,1,FALSE)/NORMSDIST((LN($D$55)-(BB52))/BB51),InputDataA_GeneralAssumptions!BF159)</f>
        <v>#VALUE!</v>
      </c>
      <c r="BC53" s="375" t="e">
        <f>IF(InputDataA_GeneralAssumptions!$F$157="Automatic",(1/BC51)*NORMDIST((LN($D$55)-(BC52))/BC51,0,1,FALSE)/NORMSDIST((LN($D$55)-(BC52))/BC51),InputDataA_GeneralAssumptions!BG159)</f>
        <v>#VALUE!</v>
      </c>
      <c r="BD53" s="375" t="e">
        <f>IF(InputDataA_GeneralAssumptions!$F$157="Automatic",(1/BD51)*NORMDIST((LN($D$55)-(BD52))/BD51,0,1,FALSE)/NORMSDIST((LN($D$55)-(BD52))/BD51),InputDataA_GeneralAssumptions!BH159)</f>
        <v>#VALUE!</v>
      </c>
      <c r="BE53" s="375" t="e">
        <f>IF(InputDataA_GeneralAssumptions!$F$157="Automatic",(1/BE51)*NORMDIST((LN($D$55)-(BE52))/BE51,0,1,FALSE)/NORMSDIST((LN($D$55)-(BE52))/BE51),InputDataA_GeneralAssumptions!BI159)</f>
        <v>#VALUE!</v>
      </c>
      <c r="BF53" s="375" t="e">
        <f>IF(InputDataA_GeneralAssumptions!$F$157="Automatic",(1/BF51)*NORMDIST((LN($D$55)-(BF52))/BF51,0,1,FALSE)/NORMSDIST((LN($D$55)-(BF52))/BF51),InputDataA_GeneralAssumptions!BJ159)</f>
        <v>#VALUE!</v>
      </c>
      <c r="BG53" s="375" t="e">
        <f>IF(InputDataA_GeneralAssumptions!$F$157="Automatic",(1/BG51)*NORMDIST((LN($D$55)-(BG52))/BG51,0,1,FALSE)/NORMSDIST((LN($D$55)-(BG52))/BG51),InputDataA_GeneralAssumptions!BK159)</f>
        <v>#VALUE!</v>
      </c>
      <c r="BH53" s="375" t="e">
        <f>IF(InputDataA_GeneralAssumptions!$F$157="Automatic",(1/BH51)*NORMDIST((LN($D$55)-(BH52))/BH51,0,1,FALSE)/NORMSDIST((LN($D$55)-(BH52))/BH51),InputDataA_GeneralAssumptions!BL159)</f>
        <v>#VALUE!</v>
      </c>
      <c r="BI53" s="375" t="e">
        <f>IF(InputDataA_GeneralAssumptions!$F$157="Automatic",(1/BI51)*NORMDIST((LN($D$55)-(BI52))/BI51,0,1,FALSE)/NORMSDIST((LN($D$55)-(BI52))/BI51),InputDataA_GeneralAssumptions!BM159)</f>
        <v>#VALUE!</v>
      </c>
      <c r="BJ53" s="375" t="e">
        <f>IF(InputDataA_GeneralAssumptions!$F$157="Automatic",(1/BJ51)*NORMDIST((LN($D$55)-(BJ52))/BJ51,0,1,FALSE)/NORMSDIST((LN($D$55)-(BJ52))/BJ51),InputDataA_GeneralAssumptions!BN159)</f>
        <v>#VALUE!</v>
      </c>
      <c r="BK53" s="375" t="e">
        <f>IF(InputDataA_GeneralAssumptions!$F$157="Automatic",(1/BK51)*NORMDIST((LN($D$55)-(BK52))/BK51,0,1,FALSE)/NORMSDIST((LN($D$55)-(BK52))/BK51),InputDataA_GeneralAssumptions!BO159)</f>
        <v>#VALUE!</v>
      </c>
      <c r="BL53" s="375" t="e">
        <f>IF(InputDataA_GeneralAssumptions!$F$157="Automatic",(1/BL51)*NORMDIST((LN($D$55)-(BL52))/BL51,0,1,FALSE)/NORMSDIST((LN($D$55)-(BL52))/BL51),InputDataA_GeneralAssumptions!BP159)</f>
        <v>#VALUE!</v>
      </c>
      <c r="BM53" s="375" t="e">
        <f>IF(InputDataA_GeneralAssumptions!$F$157="Automatic",(1/BM51)*NORMDIST((LN($D$55)-(BM52))/BM51,0,1,FALSE)/NORMSDIST((LN($D$55)-(BM52))/BM51),InputDataA_GeneralAssumptions!BQ159)</f>
        <v>#VALUE!</v>
      </c>
      <c r="BN53" s="375" t="e">
        <f>IF(InputDataA_GeneralAssumptions!$F$157="Automatic",(1/BN51)*NORMDIST((LN($D$55)-(BN52))/BN51,0,1,FALSE)/NORMSDIST((LN($D$55)-(BN52))/BN51),InputDataA_GeneralAssumptions!BR159)</f>
        <v>#VALUE!</v>
      </c>
      <c r="BO53" s="375" t="e">
        <f>IF(InputDataA_GeneralAssumptions!$F$157="Automatic",(1/BO51)*NORMDIST((LN($D$55)-(BO52))/BO51,0,1,FALSE)/NORMSDIST((LN($D$55)-(BO52))/BO51),InputDataA_GeneralAssumptions!BS159)</f>
        <v>#VALUE!</v>
      </c>
      <c r="BP53" s="375" t="e">
        <f>IF(InputDataA_GeneralAssumptions!$F$157="Automatic",(1/BP51)*NORMDIST((LN($D$55)-(BP52))/BP51,0,1,FALSE)/NORMSDIST((LN($D$55)-(BP52))/BP51),InputDataA_GeneralAssumptions!BT159)</f>
        <v>#VALUE!</v>
      </c>
      <c r="BQ53" s="375" t="e">
        <f>IF(InputDataA_GeneralAssumptions!$F$157="Automatic",(1/BQ51)*NORMDIST((LN($D$55)-(BQ52))/BQ51,0,1,FALSE)/NORMSDIST((LN($D$55)-(BQ52))/BQ51),InputDataA_GeneralAssumptions!BU159)</f>
        <v>#VALUE!</v>
      </c>
      <c r="BR53" s="375" t="e">
        <f>IF(InputDataA_GeneralAssumptions!$F$157="Automatic",(1/BR51)*NORMDIST((LN($D$55)-(BR52))/BR51,0,1,FALSE)/NORMSDIST((LN($D$55)-(BR52))/BR51),InputDataA_GeneralAssumptions!BV159)</f>
        <v>#VALUE!</v>
      </c>
      <c r="BS53" s="375" t="e">
        <f>IF(InputDataA_GeneralAssumptions!$F$157="Automatic",(1/BS51)*NORMDIST((LN($D$55)-(BS52))/BS51,0,1,FALSE)/NORMSDIST((LN($D$55)-(BS52))/BS51),InputDataA_GeneralAssumptions!BW159)</f>
        <v>#VALUE!</v>
      </c>
    </row>
    <row r="54" spans="1:71" s="336" customFormat="1">
      <c r="A54" s="341"/>
      <c r="C54" s="201" t="s">
        <v>667</v>
      </c>
      <c r="D54" s="45" t="s">
        <v>706</v>
      </c>
      <c r="E54" s="375">
        <f>InputDataA_GeneralAssumptions!E151</f>
        <v>0.42</v>
      </c>
      <c r="F54" s="375">
        <f>IF(InputDataA_GeneralAssumptions!$F$133="Automatic",NORMSDIST((LN($D$55)-F52)/F51),(1-F53*F46)*E54)</f>
        <v>0.4181902065203571</v>
      </c>
      <c r="G54" s="375">
        <f>IF(InputDataA_GeneralAssumptions!$F$133="Automatic",NORMSDIST((LN($D$55)-G52)/G51),(1-G53*G46)*F54)</f>
        <v>0.41630591608143636</v>
      </c>
      <c r="H54" s="375">
        <f>IF(InputDataA_GeneralAssumptions!$F$133="Automatic",NORMSDIST((LN($D$55)-H52)/H51),(1-H53*H46)*G54)</f>
        <v>0.41436926585289952</v>
      </c>
      <c r="I54" s="375">
        <f>IF(InputDataA_GeneralAssumptions!$F$133="Automatic",NORMSDIST((LN($D$55)-I52)/I51),(1-I53*I46)*H54)</f>
        <v>0.41234264822715011</v>
      </c>
      <c r="J54" s="375">
        <f>IF(InputDataA_GeneralAssumptions!$F$133="Automatic",NORMSDIST((LN($D$55)-J52)/J51),(1-J53*J46)*I54)</f>
        <v>0.41032287534649486</v>
      </c>
      <c r="K54" s="375">
        <f>IF(InputDataA_GeneralAssumptions!$F$133="Automatic",NORMSDIST((LN($D$55)-K52)/K51),(1-K53*K46)*J54)</f>
        <v>0.40823343979979604</v>
      </c>
      <c r="L54" s="375">
        <f>IF(InputDataA_GeneralAssumptions!$F$133="Automatic",NORMSDIST((LN($D$55)-L52)/L51),(1-L53*L46)*K54)</f>
        <v>0.40606729508957812</v>
      </c>
      <c r="M54" s="375">
        <f>IF(InputDataA_GeneralAssumptions!$F$133="Automatic",NORMSDIST((LN($D$55)-M52)/M51),(1-M53*M46)*L54)</f>
        <v>0.40383443724122375</v>
      </c>
      <c r="N54" s="375">
        <f>IF(InputDataA_GeneralAssumptions!$F$133="Automatic",NORMSDIST((LN($D$55)-N52)/N51),(1-N53*N46)*M54)</f>
        <v>0.40153483517933719</v>
      </c>
      <c r="O54" s="375">
        <f>IF(InputDataA_GeneralAssumptions!$F$133="Automatic",NORMSDIST((LN($D$55)-O52)/O51),(1-O53*O46)*N54)</f>
        <v>0.39925442563505975</v>
      </c>
      <c r="P54" s="375">
        <f>IF(InputDataA_GeneralAssumptions!$F$133="Automatic",NORMSDIST((LN($D$55)-P52)/P51),(1-P53*P46)*O54)</f>
        <v>0.3968944329664657</v>
      </c>
      <c r="Q54" s="375">
        <f>IF(InputDataA_GeneralAssumptions!$F$133="Automatic",NORMSDIST((LN($D$55)-Q52)/Q51),(1-Q53*Q46)*P54)</f>
        <v>0.3944891426235263</v>
      </c>
      <c r="R54" s="375">
        <f>IF(InputDataA_GeneralAssumptions!$F$133="Automatic",NORMSDIST((LN($D$55)-R52)/R51),(1-R53*R46)*Q54)</f>
        <v>0.39209640570993515</v>
      </c>
      <c r="S54" s="375">
        <f>IF(InputDataA_GeneralAssumptions!$F$133="Automatic",NORMSDIST((LN($D$55)-S52)/S51),(1-S53*S46)*R54)</f>
        <v>0.38975885915163222</v>
      </c>
      <c r="T54" s="375">
        <f>IF(InputDataA_GeneralAssumptions!$F$133="Automatic",NORMSDIST((LN($D$55)-T52)/T51),(1-T53*T46)*S54)</f>
        <v>0.38748525883966772</v>
      </c>
      <c r="U54" s="375">
        <f>IF(InputDataA_GeneralAssumptions!$F$133="Automatic",NORMSDIST((LN($D$55)-U52)/U51),(1-U53*U46)*T54)</f>
        <v>0.3852452028170768</v>
      </c>
      <c r="V54" s="375">
        <f>IF(InputDataA_GeneralAssumptions!$F$133="Automatic",NORMSDIST((LN($D$55)-V52)/V51),(1-V53*V46)*U54)</f>
        <v>0.38305386533906999</v>
      </c>
      <c r="W54" s="375">
        <f>IF(InputDataA_GeneralAssumptions!$F$133="Automatic",NORMSDIST((LN($D$55)-W52)/W51),(1-W53*W46)*V54)</f>
        <v>0.38095257579945657</v>
      </c>
      <c r="X54" s="375">
        <f>IF(InputDataA_GeneralAssumptions!$F$133="Automatic",NORMSDIST((LN($D$55)-X52)/X51),(1-X53*X46)*W54)</f>
        <v>0.37895778555949305</v>
      </c>
      <c r="Y54" s="375">
        <f>IF(InputDataA_GeneralAssumptions!$F$133="Automatic",NORMSDIST((LN($D$55)-Y52)/Y51),(1-Y53*Y46)*X54)</f>
        <v>0.37710733287942377</v>
      </c>
      <c r="Z54" s="375">
        <f>IF(InputDataA_GeneralAssumptions!$F$133="Automatic",NORMSDIST((LN($D$55)-Z52)/Z51),(1-Z53*Z46)*Y54)</f>
        <v>0.37532739073864901</v>
      </c>
      <c r="AA54" s="375">
        <f>IF(InputDataA_GeneralAssumptions!$F$133="Automatic",NORMSDIST((LN($D$55)-AA52)/AA51),(1-AA53*AA46)*Z54)</f>
        <v>0.37359845829992311</v>
      </c>
      <c r="AB54" s="375">
        <f>IF(InputDataA_GeneralAssumptions!$F$133="Automatic",NORMSDIST((LN($D$55)-AB52)/AB51),(1-AB53*AB46)*AA54)</f>
        <v>0.37186042299701078</v>
      </c>
      <c r="AC54" s="375">
        <f>IF(InputDataA_GeneralAssumptions!$F$133="Automatic",NORMSDIST((LN($D$55)-AC52)/AC51),(1-AC53*AC46)*AB54)</f>
        <v>0.37007090300182344</v>
      </c>
      <c r="AD54" s="375">
        <f>IF(InputDataA_GeneralAssumptions!$F$133="Automatic",NORMSDIST((LN($D$55)-AD52)/AD51),(1-AD53*AD46)*AC54)</f>
        <v>0.3682289241176106</v>
      </c>
      <c r="AE54" s="375">
        <f>IF(InputDataA_GeneralAssumptions!$F$133="Automatic",NORMSDIST((LN($D$55)-AE52)/AE51),(1-AE53*AE46)*AD54)</f>
        <v>0.3663216563162941</v>
      </c>
      <c r="AF54" s="375">
        <f>IF(InputDataA_GeneralAssumptions!$F$133="Automatic",NORMSDIST((LN($D$55)-AF52)/AF51),(1-AF53*AF46)*AE54)</f>
        <v>0.36438631947631539</v>
      </c>
      <c r="AG54" s="375">
        <f>IF(InputDataA_GeneralAssumptions!$F$133="Automatic",NORMSDIST((LN($D$55)-AG52)/AG51),(1-AG53*AG46)*AF54)</f>
        <v>0.36246507730809596</v>
      </c>
      <c r="AH54" s="375">
        <f>IF(InputDataA_GeneralAssumptions!$F$133="Automatic",NORMSDIST((LN($D$55)-AH52)/AH51),(1-AH53*AH46)*AG54)</f>
        <v>0.36060311885002905</v>
      </c>
      <c r="AI54" s="375" t="e">
        <f>IF(InputDataA_GeneralAssumptions!$F$133="Automatic",NORMSDIST((LN($D$55)-AI52)/AI51),(1-AI53*AI46)*AH54)</f>
        <v>#VALUE!</v>
      </c>
      <c r="AJ54" s="375" t="e">
        <f>IF(InputDataA_GeneralAssumptions!$F$133="Automatic",NORMSDIST((LN($D$55)-AJ52)/AJ51),(1-AJ53*AJ46)*AI54)</f>
        <v>#VALUE!</v>
      </c>
      <c r="AK54" s="375" t="e">
        <f>IF(InputDataA_GeneralAssumptions!$F$133="Automatic",NORMSDIST((LN($D$55)-AK52)/AK51),(1-AK53*AK46)*AJ54)</f>
        <v>#VALUE!</v>
      </c>
      <c r="AL54" s="375" t="e">
        <f>IF(InputDataA_GeneralAssumptions!$F$133="Automatic",NORMSDIST((LN($D$55)-AL52)/AL51),(1-AL53*AL46)*AK54)</f>
        <v>#VALUE!</v>
      </c>
      <c r="AM54" s="375" t="e">
        <f>IF(InputDataA_GeneralAssumptions!$F$133="Automatic",NORMSDIST((LN($D$55)-AM52)/AM51),(1-AM53*AM46)*AL54)</f>
        <v>#VALUE!</v>
      </c>
      <c r="AN54" s="375" t="e">
        <f>IF(InputDataA_GeneralAssumptions!$F$133="Automatic",NORMSDIST((LN($D$55)-AN52)/AN51),(1-AN53*AN46)*AM54)</f>
        <v>#VALUE!</v>
      </c>
      <c r="AO54" s="375" t="e">
        <f>IF(InputDataA_GeneralAssumptions!$F$133="Automatic",NORMSDIST((LN($D$55)-AO52)/AO51),(1-AO53*AO46)*AN54)</f>
        <v>#VALUE!</v>
      </c>
      <c r="AP54" s="375" t="e">
        <f>IF(InputDataA_GeneralAssumptions!$F$133="Automatic",NORMSDIST((LN($D$55)-AP52)/AP51),(1-AP53*AP46)*AO54)</f>
        <v>#VALUE!</v>
      </c>
      <c r="AQ54" s="375" t="e">
        <f>IF(InputDataA_GeneralAssumptions!$F$133="Automatic",NORMSDIST((LN($D$55)-AQ52)/AQ51),(1-AQ53*AQ46)*AP54)</f>
        <v>#VALUE!</v>
      </c>
      <c r="AR54" s="375" t="e">
        <f>IF(InputDataA_GeneralAssumptions!$F$133="Automatic",NORMSDIST((LN($D$55)-AR52)/AR51),(1-AR53*AR46)*AQ54)</f>
        <v>#VALUE!</v>
      </c>
      <c r="AS54" s="375" t="e">
        <f>IF(InputDataA_GeneralAssumptions!$F$133="Automatic",NORMSDIST((LN($D$55)-AS52)/AS51),(1-AS53*AS46)*AR54)</f>
        <v>#VALUE!</v>
      </c>
      <c r="AT54" s="375" t="e">
        <f>IF(InputDataA_GeneralAssumptions!$F$133="Automatic",NORMSDIST((LN($D$55)-AT52)/AT51),(1-AT53*AT46)*AS54)</f>
        <v>#VALUE!</v>
      </c>
      <c r="AU54" s="375" t="e">
        <f>IF(InputDataA_GeneralAssumptions!$F$133="Automatic",NORMSDIST((LN($D$55)-AU52)/AU51),(1-AU53*AU46)*AT54)</f>
        <v>#VALUE!</v>
      </c>
      <c r="AV54" s="375" t="e">
        <f>IF(InputDataA_GeneralAssumptions!$F$133="Automatic",NORMSDIST((LN($D$55)-AV52)/AV51),(1-AV53*AV46)*AU54)</f>
        <v>#VALUE!</v>
      </c>
      <c r="AW54" s="375" t="e">
        <f>IF(InputDataA_GeneralAssumptions!$F$133="Automatic",NORMSDIST((LN($D$55)-AW52)/AW51),(1-AW53*AW46)*AV54)</f>
        <v>#VALUE!</v>
      </c>
      <c r="AX54" s="375" t="e">
        <f>IF(InputDataA_GeneralAssumptions!$F$133="Automatic",NORMSDIST((LN($D$55)-AX52)/AX51),(1-AX53*AX46)*AW54)</f>
        <v>#VALUE!</v>
      </c>
      <c r="AY54" s="375" t="e">
        <f>IF(InputDataA_GeneralAssumptions!$F$133="Automatic",NORMSDIST((LN($D$55)-AY52)/AY51),(1-AY53*AY46)*AX54)</f>
        <v>#VALUE!</v>
      </c>
      <c r="AZ54" s="375" t="e">
        <f>IF(InputDataA_GeneralAssumptions!$F$133="Automatic",NORMSDIST((LN($D$55)-AZ52)/AZ51),(1-AZ53*AZ46)*AY54)</f>
        <v>#VALUE!</v>
      </c>
      <c r="BA54" s="375" t="e">
        <f>IF(InputDataA_GeneralAssumptions!$F$133="Automatic",NORMSDIST((LN($D$55)-BA52)/BA51),(1-BA53*BA46)*AZ54)</f>
        <v>#VALUE!</v>
      </c>
      <c r="BB54" s="375" t="e">
        <f>IF(InputDataA_GeneralAssumptions!$F$133="Automatic",NORMSDIST((LN($D$55)-BB52)/BB51),(1-BB53*BB46)*BA54)</f>
        <v>#VALUE!</v>
      </c>
      <c r="BC54" s="375" t="e">
        <f>IF(InputDataA_GeneralAssumptions!$F$133="Automatic",NORMSDIST((LN($D$55)-BC52)/BC51),(1-BC53*BC46)*BB54)</f>
        <v>#VALUE!</v>
      </c>
      <c r="BD54" s="375" t="e">
        <f>IF(InputDataA_GeneralAssumptions!$F$133="Automatic",NORMSDIST((LN($D$55)-BD52)/BD51),(1-BD53*BD46)*BC54)</f>
        <v>#VALUE!</v>
      </c>
      <c r="BE54" s="375" t="e">
        <f>IF(InputDataA_GeneralAssumptions!$F$133="Automatic",NORMSDIST((LN($D$55)-BE52)/BE51),(1-BE53*BE46)*BD54)</f>
        <v>#VALUE!</v>
      </c>
      <c r="BF54" s="375" t="e">
        <f>IF(InputDataA_GeneralAssumptions!$F$133="Automatic",NORMSDIST((LN($D$55)-BF52)/BF51),(1-BF53*BF46)*BE54)</f>
        <v>#VALUE!</v>
      </c>
      <c r="BG54" s="375" t="e">
        <f>IF(InputDataA_GeneralAssumptions!$F$133="Automatic",NORMSDIST((LN($D$55)-BG52)/BG51),(1-BG53*BG46)*BF54)</f>
        <v>#VALUE!</v>
      </c>
      <c r="BH54" s="375" t="e">
        <f>IF(InputDataA_GeneralAssumptions!$F$133="Automatic",NORMSDIST((LN($D$55)-BH52)/BH51),(1-BH53*BH46)*BG54)</f>
        <v>#VALUE!</v>
      </c>
      <c r="BI54" s="375" t="e">
        <f>IF(InputDataA_GeneralAssumptions!$F$133="Automatic",NORMSDIST((LN($D$55)-BI52)/BI51),(1-BI53*BI46)*BH54)</f>
        <v>#VALUE!</v>
      </c>
      <c r="BJ54" s="375" t="e">
        <f>IF(InputDataA_GeneralAssumptions!$F$133="Automatic",NORMSDIST((LN($D$55)-BJ52)/BJ51),(1-BJ53*BJ46)*BI54)</f>
        <v>#VALUE!</v>
      </c>
      <c r="BK54" s="375" t="e">
        <f>IF(InputDataA_GeneralAssumptions!$F$133="Automatic",NORMSDIST((LN($D$55)-BK52)/BK51),(1-BK53*BK46)*BJ54)</f>
        <v>#VALUE!</v>
      </c>
      <c r="BL54" s="375" t="e">
        <f>IF(InputDataA_GeneralAssumptions!$F$133="Automatic",NORMSDIST((LN($D$55)-BL52)/BL51),(1-BL53*BL46)*BK54)</f>
        <v>#VALUE!</v>
      </c>
      <c r="BM54" s="375" t="e">
        <f>IF(InputDataA_GeneralAssumptions!$F$133="Automatic",NORMSDIST((LN($D$55)-BM52)/BM51),(1-BM53*BM46)*BL54)</f>
        <v>#VALUE!</v>
      </c>
      <c r="BN54" s="375" t="e">
        <f>IF(InputDataA_GeneralAssumptions!$F$133="Automatic",NORMSDIST((LN($D$55)-BN52)/BN51),(1-BN53*BN46)*BM54)</f>
        <v>#VALUE!</v>
      </c>
      <c r="BO54" s="375" t="e">
        <f>IF(InputDataA_GeneralAssumptions!$F$133="Automatic",NORMSDIST((LN($D$55)-BO52)/BO51),(1-BO53*BO46)*BN54)</f>
        <v>#VALUE!</v>
      </c>
      <c r="BP54" s="375" t="e">
        <f>IF(InputDataA_GeneralAssumptions!$F$133="Automatic",NORMSDIST((LN($D$55)-BP52)/BP51),(1-BP53*BP46)*BO54)</f>
        <v>#VALUE!</v>
      </c>
      <c r="BQ54" s="375" t="e">
        <f>IF(InputDataA_GeneralAssumptions!$F$133="Automatic",NORMSDIST((LN($D$55)-BQ52)/BQ51),(1-BQ53*BQ46)*BP54)</f>
        <v>#VALUE!</v>
      </c>
      <c r="BR54" s="375" t="e">
        <f>IF(InputDataA_GeneralAssumptions!$F$133="Automatic",NORMSDIST((LN($D$55)-BR52)/BR51),(1-BR53*BR46)*BQ54)</f>
        <v>#VALUE!</v>
      </c>
      <c r="BS54" s="375" t="e">
        <f>IF(InputDataA_GeneralAssumptions!$F$133="Automatic",NORMSDIST((LN($D$55)-BS52)/BS51),(1-BS53*BS46)*BR54)</f>
        <v>#VALUE!</v>
      </c>
    </row>
    <row r="55" spans="1:71" s="336" customFormat="1">
      <c r="A55" s="341"/>
      <c r="C55" s="627" t="s">
        <v>993</v>
      </c>
      <c r="D55" s="268">
        <v>1</v>
      </c>
      <c r="F55" s="337"/>
      <c r="G55" s="337"/>
      <c r="H55" s="337"/>
      <c r="I55" s="337"/>
      <c r="J55" s="337"/>
      <c r="K55" s="337"/>
      <c r="L55" s="337"/>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row>
    <row r="56" spans="1:71" s="336" customFormat="1">
      <c r="A56" s="341"/>
      <c r="C56" s="271" t="s">
        <v>712</v>
      </c>
    </row>
    <row r="57" spans="1:71" s="336" customFormat="1">
      <c r="A57" s="341"/>
      <c r="C57" s="201" t="s">
        <v>710</v>
      </c>
      <c r="D57" s="45" t="s">
        <v>711</v>
      </c>
      <c r="E57" s="22">
        <f>IF(InputDataA_GeneralAssumptions!$F$157="Automatic",(1/E51)*NORMDIST((LN($D$55)-E52)/E51,0,1,FALSE),E53*E54)</f>
        <v>0.48784648869868125</v>
      </c>
      <c r="F57" s="22">
        <f>IF(InputDataA_GeneralAssumptions!$F$157="Automatic",(1/F51)*NORMDIST((LN($D$55)-F52)/F51,0,1,FALSE),F53*F54)</f>
        <v>0.48738788327500254</v>
      </c>
      <c r="G57" s="22">
        <f>IF(InputDataA_GeneralAssumptions!$F$157="Automatic",(1/G51)*NORMDIST((LN($D$55)-G52)/G51,0,1,FALSE),G53*G54)</f>
        <v>0.48689951031403533</v>
      </c>
      <c r="H57" s="22">
        <f>IF(InputDataA_GeneralAssumptions!$F$157="Automatic",(1/H51)*NORMDIST((LN($D$55)-H52)/H51,0,1,FALSE),H53*H54)</f>
        <v>0.48638594561108395</v>
      </c>
      <c r="I57" s="22">
        <f>IF(InputDataA_GeneralAssumptions!$F$157="Automatic",(1/I51)*NORMDIST((LN($D$55)-I52)/I51,0,1,FALSE),I53*I54)</f>
        <v>0.48583596355251546</v>
      </c>
      <c r="J57" s="22">
        <f>IF(InputDataA_GeneralAssumptions!$F$157="Automatic",(1/J51)*NORMDIST((LN($D$55)-J52)/J51,0,1,FALSE),J53*J54)</f>
        <v>0.48527487917680856</v>
      </c>
      <c r="K57" s="22">
        <f>IF(InputDataA_GeneralAssumptions!$F$157="Automatic",(1/K51)*NORMDIST((LN($D$55)-K52)/K51,0,1,FALSE),K53*K54)</f>
        <v>0.48468095506107445</v>
      </c>
      <c r="L57" s="22">
        <f>IF(InputDataA_GeneralAssumptions!$F$157="Automatic",(1/L51)*NORMDIST((LN($D$55)-L52)/L51,0,1,FALSE),L53*L54)</f>
        <v>0.48405074526628239</v>
      </c>
      <c r="M57" s="22">
        <f>IF(InputDataA_GeneralAssumptions!$F$157="Automatic",(1/M51)*NORMDIST((LN($D$55)-M52)/M51,0,1,FALSE),M53*M54)</f>
        <v>0.48338565943458672</v>
      </c>
      <c r="N57" s="22">
        <f>IF(InputDataA_GeneralAssumptions!$F$157="Automatic",(1/N51)*NORMDIST((LN($D$55)-N52)/N51,0,1,FALSE),N53*N54)</f>
        <v>0.48268426268065634</v>
      </c>
      <c r="O57" s="22">
        <f>IF(InputDataA_GeneralAssumptions!$F$157="Automatic",(1/O51)*NORMDIST((LN($D$55)-O52)/O51,0,1,FALSE),O53*O54)</f>
        <v>0.4819720433080622</v>
      </c>
      <c r="P57" s="22">
        <f>IF(InputDataA_GeneralAssumptions!$F$157="Automatic",(1/P51)*NORMDIST((LN($D$55)-P52)/P51,0,1,FALSE),P53*P54)</f>
        <v>0.4812176919768964</v>
      </c>
      <c r="Q57" s="22">
        <f>IF(InputDataA_GeneralAssumptions!$F$157="Automatic",(1/Q51)*NORMDIST((LN($D$55)-Q52)/Q51,0,1,FALSE),Q53*Q54)</f>
        <v>0.48043067129371869</v>
      </c>
      <c r="R57" s="22">
        <f>IF(InputDataA_GeneralAssumptions!$F$157="Automatic",(1/R51)*NORMDIST((LN($D$55)-R52)/R51,0,1,FALSE),R53*R54)</f>
        <v>0.47962936464091305</v>
      </c>
      <c r="S57" s="22">
        <f>IF(InputDataA_GeneralAssumptions!$F$157="Automatic",(1/S51)*NORMDIST((LN($D$55)-S52)/S51,0,1,FALSE),S53*S54)</f>
        <v>0.47882868150518942</v>
      </c>
      <c r="T57" s="22">
        <f>IF(InputDataA_GeneralAssumptions!$F$157="Automatic",(1/T51)*NORMDIST((LN($D$55)-T52)/T51,0,1,FALSE),T53*T54)</f>
        <v>0.47803290451971969</v>
      </c>
      <c r="U57" s="22">
        <f>IF(InputDataA_GeneralAssumptions!$F$157="Automatic",(1/U51)*NORMDIST((LN($D$55)-U52)/U51,0,1,FALSE),U53*U54)</f>
        <v>0.47723251310703269</v>
      </c>
      <c r="V57" s="22">
        <f>IF(InputDataA_GeneralAssumptions!$F$157="Automatic",(1/V51)*NORMDIST((LN($D$55)-V52)/V51,0,1,FALSE),V53*V54)</f>
        <v>0.47643374807827366</v>
      </c>
      <c r="W57" s="22">
        <f>IF(InputDataA_GeneralAssumptions!$F$157="Automatic",(1/W51)*NORMDIST((LN($D$55)-W52)/W51,0,1,FALSE),W53*W54)</f>
        <v>0.47565300639858671</v>
      </c>
      <c r="X57" s="22">
        <f>IF(InputDataA_GeneralAssumptions!$F$157="Automatic",(1/X51)*NORMDIST((LN($D$55)-X52)/X51,0,1,FALSE),X53*X54)</f>
        <v>0.47489834365910616</v>
      </c>
      <c r="Y57" s="22">
        <f>IF(InputDataA_GeneralAssumptions!$F$157="Automatic",(1/Y51)*NORMDIST((LN($D$55)-Y52)/Y51,0,1,FALSE),Y53*Y54)</f>
        <v>0.47418640336507151</v>
      </c>
      <c r="Z57" s="22">
        <f>IF(InputDataA_GeneralAssumptions!$F$157="Automatic",(1/Z51)*NORMDIST((LN($D$55)-Z52)/Z51,0,1,FALSE),Z53*Z54)</f>
        <v>0.47349091916677288</v>
      </c>
      <c r="AA57" s="22">
        <f>IF(InputDataA_GeneralAssumptions!$F$157="Automatic",(1/AA51)*NORMDIST((LN($D$55)-AA52)/AA51,0,1,FALSE),AA53*AA54)</f>
        <v>0.47280536403021639</v>
      </c>
      <c r="AB57" s="22">
        <f>IF(InputDataA_GeneralAssumptions!$F$157="Automatic",(1/AB51)*NORMDIST((LN($D$55)-AB52)/AB51,0,1,FALSE),AB53*AB54)</f>
        <v>0.47210638245874792</v>
      </c>
      <c r="AC57" s="22">
        <f>IF(InputDataA_GeneralAssumptions!$F$157="Automatic",(1/AC51)*NORMDIST((LN($D$55)-AC52)/AC51,0,1,FALSE),AC53*AC54)</f>
        <v>0.47137649822354494</v>
      </c>
      <c r="AD57" s="22">
        <f>IF(InputDataA_GeneralAssumptions!$F$157="Automatic",(1/AD51)*NORMDIST((LN($D$55)-AD52)/AD51,0,1,FALSE),AD53*AD54)</f>
        <v>0.47061439921051634</v>
      </c>
      <c r="AE57" s="22">
        <f>IF(InputDataA_GeneralAssumptions!$F$157="Automatic",(1/AE51)*NORMDIST((LN($D$55)-AE52)/AE51,0,1,FALSE),AE53*AE54)</f>
        <v>0.46981373858248276</v>
      </c>
      <c r="AF57" s="22">
        <f>IF(InputDataA_GeneralAssumptions!$F$157="Automatic",(1/AF51)*NORMDIST((LN($D$55)-AF52)/AF51,0,1,FALSE),AF53*AF54)</f>
        <v>0.46898916377746858</v>
      </c>
      <c r="AG57" s="22">
        <f>IF(InputDataA_GeneralAssumptions!$F$157="Automatic",(1/AG51)*NORMDIST((LN($D$55)-AG52)/AG51,0,1,FALSE),AG53*AG54)</f>
        <v>0.46815837194675353</v>
      </c>
      <c r="AH57" s="22">
        <f>IF(InputDataA_GeneralAssumptions!$F$157="Automatic",(1/AH51)*NORMDIST((LN($D$55)-AH52)/AH51,0,1,FALSE),AH53*AH54)</f>
        <v>0.46734144905455838</v>
      </c>
      <c r="AI57" s="22" t="e">
        <f>IF(InputDataA_GeneralAssumptions!$F$157="Automatic",(1/AI51)*NORMDIST((LN($D$55)-AI52)/AI51,0,1,FALSE),AI53*AI54)</f>
        <v>#VALUE!</v>
      </c>
      <c r="AJ57" s="22" t="e">
        <f>IF(InputDataA_GeneralAssumptions!$F$157="Automatic",(1/AJ51)*NORMDIST((LN($D$55)-AJ52)/AJ51,0,1,FALSE),AJ53*AJ54)</f>
        <v>#VALUE!</v>
      </c>
      <c r="AK57" s="22" t="e">
        <f>IF(InputDataA_GeneralAssumptions!$F$157="Automatic",(1/AK51)*NORMDIST((LN($D$55)-AK52)/AK51,0,1,FALSE),AK53*AK54)</f>
        <v>#VALUE!</v>
      </c>
      <c r="AL57" s="22" t="e">
        <f>IF(InputDataA_GeneralAssumptions!$F$157="Automatic",(1/AL51)*NORMDIST((LN($D$55)-AL52)/AL51,0,1,FALSE),AL53*AL54)</f>
        <v>#VALUE!</v>
      </c>
      <c r="AM57" s="22" t="e">
        <f>IF(InputDataA_GeneralAssumptions!$F$157="Automatic",(1/AM51)*NORMDIST((LN($D$55)-AM52)/AM51,0,1,FALSE),AM53*AM54)</f>
        <v>#VALUE!</v>
      </c>
      <c r="AN57" s="22" t="e">
        <f>IF(InputDataA_GeneralAssumptions!$F$157="Automatic",(1/AN51)*NORMDIST((LN($D$55)-AN52)/AN51,0,1,FALSE),AN53*AN54)</f>
        <v>#VALUE!</v>
      </c>
      <c r="AO57" s="22" t="e">
        <f>IF(InputDataA_GeneralAssumptions!$F$157="Automatic",(1/AO51)*NORMDIST((LN($D$55)-AO52)/AO51,0,1,FALSE),AO53*AO54)</f>
        <v>#VALUE!</v>
      </c>
      <c r="AP57" s="22" t="e">
        <f>IF(InputDataA_GeneralAssumptions!$F$157="Automatic",(1/AP51)*NORMDIST((LN($D$55)-AP52)/AP51,0,1,FALSE),AP53*AP54)</f>
        <v>#VALUE!</v>
      </c>
      <c r="AQ57" s="22" t="e">
        <f>IF(InputDataA_GeneralAssumptions!$F$157="Automatic",(1/AQ51)*NORMDIST((LN($D$55)-AQ52)/AQ51,0,1,FALSE),AQ53*AQ54)</f>
        <v>#VALUE!</v>
      </c>
      <c r="AR57" s="22" t="e">
        <f>IF(InputDataA_GeneralAssumptions!$F$157="Automatic",(1/AR51)*NORMDIST((LN($D$55)-AR52)/AR51,0,1,FALSE),AR53*AR54)</f>
        <v>#VALUE!</v>
      </c>
      <c r="AS57" s="22" t="e">
        <f>IF(InputDataA_GeneralAssumptions!$F$157="Automatic",(1/AS51)*NORMDIST((LN($D$55)-AS52)/AS51,0,1,FALSE),AS53*AS54)</f>
        <v>#VALUE!</v>
      </c>
      <c r="AT57" s="22" t="e">
        <f>IF(InputDataA_GeneralAssumptions!$F$157="Automatic",(1/AT51)*NORMDIST((LN($D$55)-AT52)/AT51,0,1,FALSE),AT53*AT54)</f>
        <v>#VALUE!</v>
      </c>
      <c r="AU57" s="22" t="e">
        <f>IF(InputDataA_GeneralAssumptions!$F$157="Automatic",(1/AU51)*NORMDIST((LN($D$55)-AU52)/AU51,0,1,FALSE),AU53*AU54)</f>
        <v>#VALUE!</v>
      </c>
      <c r="AV57" s="22" t="e">
        <f>IF(InputDataA_GeneralAssumptions!$F$157="Automatic",(1/AV51)*NORMDIST((LN($D$55)-AV52)/AV51,0,1,FALSE),AV53*AV54)</f>
        <v>#VALUE!</v>
      </c>
      <c r="AW57" s="22" t="e">
        <f>IF(InputDataA_GeneralAssumptions!$F$157="Automatic",(1/AW51)*NORMDIST((LN($D$55)-AW52)/AW51,0,1,FALSE),AW53*AW54)</f>
        <v>#VALUE!</v>
      </c>
      <c r="AX57" s="22" t="e">
        <f>IF(InputDataA_GeneralAssumptions!$F$157="Automatic",(1/AX51)*NORMDIST((LN($D$55)-AX52)/AX51,0,1,FALSE),AX53*AX54)</f>
        <v>#VALUE!</v>
      </c>
      <c r="AY57" s="22" t="e">
        <f>IF(InputDataA_GeneralAssumptions!$F$157="Automatic",(1/AY51)*NORMDIST((LN($D$55)-AY52)/AY51,0,1,FALSE),AY53*AY54)</f>
        <v>#VALUE!</v>
      </c>
      <c r="AZ57" s="22" t="e">
        <f>IF(InputDataA_GeneralAssumptions!$F$157="Automatic",(1/AZ51)*NORMDIST((LN($D$55)-AZ52)/AZ51,0,1,FALSE),AZ53*AZ54)</f>
        <v>#VALUE!</v>
      </c>
      <c r="BA57" s="22" t="e">
        <f>IF(InputDataA_GeneralAssumptions!$F$157="Automatic",(1/BA51)*NORMDIST((LN($D$55)-BA52)/BA51,0,1,FALSE),BA53*BA54)</f>
        <v>#VALUE!</v>
      </c>
      <c r="BB57" s="22" t="e">
        <f>IF(InputDataA_GeneralAssumptions!$F$157="Automatic",(1/BB51)*NORMDIST((LN($D$55)-BB52)/BB51,0,1,FALSE),BB53*BB54)</f>
        <v>#VALUE!</v>
      </c>
      <c r="BC57" s="22" t="e">
        <f>IF(InputDataA_GeneralAssumptions!$F$157="Automatic",(1/BC51)*NORMDIST((LN($D$55)-BC52)/BC51,0,1,FALSE),BC53*BC54)</f>
        <v>#VALUE!</v>
      </c>
      <c r="BD57" s="22" t="e">
        <f>IF(InputDataA_GeneralAssumptions!$F$157="Automatic",(1/BD51)*NORMDIST((LN($D$55)-BD52)/BD51,0,1,FALSE),BD53*BD54)</f>
        <v>#VALUE!</v>
      </c>
      <c r="BE57" s="22" t="e">
        <f>IF(InputDataA_GeneralAssumptions!$F$157="Automatic",(1/BE51)*NORMDIST((LN($D$55)-BE52)/BE51,0,1,FALSE),BE53*BE54)</f>
        <v>#VALUE!</v>
      </c>
      <c r="BF57" s="22" t="e">
        <f>IF(InputDataA_GeneralAssumptions!$F$157="Automatic",(1/BF51)*NORMDIST((LN($D$55)-BF52)/BF51,0,1,FALSE),BF53*BF54)</f>
        <v>#VALUE!</v>
      </c>
      <c r="BG57" s="22" t="e">
        <f>IF(InputDataA_GeneralAssumptions!$F$157="Automatic",(1/BG51)*NORMDIST((LN($D$55)-BG52)/BG51,0,1,FALSE),BG53*BG54)</f>
        <v>#VALUE!</v>
      </c>
      <c r="BH57" s="22" t="e">
        <f>IF(InputDataA_GeneralAssumptions!$F$157="Automatic",(1/BH51)*NORMDIST((LN($D$55)-BH52)/BH51,0,1,FALSE),BH53*BH54)</f>
        <v>#VALUE!</v>
      </c>
      <c r="BI57" s="22" t="e">
        <f>IF(InputDataA_GeneralAssumptions!$F$157="Automatic",(1/BI51)*NORMDIST((LN($D$55)-BI52)/BI51,0,1,FALSE),BI53*BI54)</f>
        <v>#VALUE!</v>
      </c>
      <c r="BJ57" s="22" t="e">
        <f>IF(InputDataA_GeneralAssumptions!$F$157="Automatic",(1/BJ51)*NORMDIST((LN($D$55)-BJ52)/BJ51,0,1,FALSE),BJ53*BJ54)</f>
        <v>#VALUE!</v>
      </c>
      <c r="BK57" s="22" t="e">
        <f>IF(InputDataA_GeneralAssumptions!$F$157="Automatic",(1/BK51)*NORMDIST((LN($D$55)-BK52)/BK51,0,1,FALSE),BK53*BK54)</f>
        <v>#VALUE!</v>
      </c>
      <c r="BL57" s="22" t="e">
        <f>IF(InputDataA_GeneralAssumptions!$F$157="Automatic",(1/BL51)*NORMDIST((LN($D$55)-BL52)/BL51,0,1,FALSE),BL53*BL54)</f>
        <v>#VALUE!</v>
      </c>
      <c r="BM57" s="22" t="e">
        <f>IF(InputDataA_GeneralAssumptions!$F$157="Automatic",(1/BM51)*NORMDIST((LN($D$55)-BM52)/BM51,0,1,FALSE),BM53*BM54)</f>
        <v>#VALUE!</v>
      </c>
      <c r="BN57" s="22" t="e">
        <f>IF(InputDataA_GeneralAssumptions!$F$157="Automatic",(1/BN51)*NORMDIST((LN($D$55)-BN52)/BN51,0,1,FALSE),BN53*BN54)</f>
        <v>#VALUE!</v>
      </c>
      <c r="BO57" s="22" t="e">
        <f>IF(InputDataA_GeneralAssumptions!$F$157="Automatic",(1/BO51)*NORMDIST((LN($D$55)-BO52)/BO51,0,1,FALSE),BO53*BO54)</f>
        <v>#VALUE!</v>
      </c>
      <c r="BP57" s="22" t="e">
        <f>IF(InputDataA_GeneralAssumptions!$F$157="Automatic",(1/BP51)*NORMDIST((LN($D$55)-BP52)/BP51,0,1,FALSE),BP53*BP54)</f>
        <v>#VALUE!</v>
      </c>
      <c r="BQ57" s="22" t="e">
        <f>IF(InputDataA_GeneralAssumptions!$F$157="Automatic",(1/BQ51)*NORMDIST((LN($D$55)-BQ52)/BQ51,0,1,FALSE),BQ53*BQ54)</f>
        <v>#VALUE!</v>
      </c>
      <c r="BR57" s="22" t="e">
        <f>IF(InputDataA_GeneralAssumptions!$F$157="Automatic",(1/BR51)*NORMDIST((LN($D$55)-BR52)/BR51,0,1,FALSE),BR53*BR54)</f>
        <v>#VALUE!</v>
      </c>
      <c r="BS57" s="22" t="e">
        <f>IF(InputDataA_GeneralAssumptions!$F$157="Automatic",(1/BS51)*NORMDIST((LN($D$55)-BS52)/BS51,0,1,FALSE),BS53*BS54)</f>
        <v>#VALUE!</v>
      </c>
    </row>
    <row r="58" spans="1:71" s="336" customFormat="1">
      <c r="A58" s="341"/>
      <c r="C58" s="201" t="s">
        <v>990</v>
      </c>
      <c r="D58" s="45"/>
      <c r="E58" s="22"/>
      <c r="F58" s="22">
        <f>InputDataA_GeneralAssumptions!J183</f>
        <v>0</v>
      </c>
      <c r="G58" s="22">
        <f>InputDataA_GeneralAssumptions!K183</f>
        <v>0</v>
      </c>
      <c r="H58" s="22">
        <f>InputDataA_GeneralAssumptions!L183</f>
        <v>0</v>
      </c>
      <c r="I58" s="22">
        <f>InputDataA_GeneralAssumptions!M183</f>
        <v>0</v>
      </c>
      <c r="J58" s="22">
        <f>InputDataA_GeneralAssumptions!N183</f>
        <v>0</v>
      </c>
      <c r="K58" s="22">
        <f>InputDataA_GeneralAssumptions!O183</f>
        <v>0</v>
      </c>
      <c r="L58" s="22">
        <f>InputDataA_GeneralAssumptions!P183</f>
        <v>0</v>
      </c>
      <c r="M58" s="22">
        <f>InputDataA_GeneralAssumptions!Q183</f>
        <v>0</v>
      </c>
      <c r="N58" s="22">
        <f>InputDataA_GeneralAssumptions!R183</f>
        <v>0</v>
      </c>
      <c r="O58" s="22">
        <f>InputDataA_GeneralAssumptions!S183</f>
        <v>0</v>
      </c>
      <c r="P58" s="22">
        <f>InputDataA_GeneralAssumptions!T183</f>
        <v>0</v>
      </c>
      <c r="Q58" s="22">
        <f>InputDataA_GeneralAssumptions!U183</f>
        <v>0</v>
      </c>
      <c r="R58" s="22">
        <f>InputDataA_GeneralAssumptions!V183</f>
        <v>0</v>
      </c>
      <c r="S58" s="22">
        <f>InputDataA_GeneralAssumptions!W183</f>
        <v>0</v>
      </c>
      <c r="T58" s="22">
        <f>InputDataA_GeneralAssumptions!X183</f>
        <v>0</v>
      </c>
      <c r="U58" s="22">
        <f>InputDataA_GeneralAssumptions!Y183</f>
        <v>0</v>
      </c>
      <c r="V58" s="22">
        <f>InputDataA_GeneralAssumptions!Z183</f>
        <v>0</v>
      </c>
      <c r="W58" s="22">
        <f>InputDataA_GeneralAssumptions!AA183</f>
        <v>0</v>
      </c>
      <c r="X58" s="22">
        <f>InputDataA_GeneralAssumptions!AB183</f>
        <v>0</v>
      </c>
      <c r="Y58" s="22">
        <f>InputDataA_GeneralAssumptions!AC183</f>
        <v>0</v>
      </c>
      <c r="Z58" s="22">
        <f>InputDataA_GeneralAssumptions!AD183</f>
        <v>0</v>
      </c>
      <c r="AA58" s="22">
        <f>InputDataA_GeneralAssumptions!AE183</f>
        <v>0</v>
      </c>
      <c r="AB58" s="22">
        <f>InputDataA_GeneralAssumptions!AF183</f>
        <v>0</v>
      </c>
      <c r="AC58" s="22">
        <f>InputDataA_GeneralAssumptions!AG183</f>
        <v>0</v>
      </c>
      <c r="AD58" s="22">
        <f>InputDataA_GeneralAssumptions!AH183</f>
        <v>0</v>
      </c>
      <c r="AE58" s="22">
        <f>InputDataA_GeneralAssumptions!AI183</f>
        <v>0</v>
      </c>
      <c r="AF58" s="22">
        <f>InputDataA_GeneralAssumptions!AJ183</f>
        <v>0</v>
      </c>
      <c r="AG58" s="22">
        <f>InputDataA_GeneralAssumptions!AK183</f>
        <v>0</v>
      </c>
      <c r="AH58" s="22">
        <f>InputDataA_GeneralAssumptions!AL183</f>
        <v>0</v>
      </c>
      <c r="AI58" s="22">
        <f>InputDataA_GeneralAssumptions!AM183</f>
        <v>0</v>
      </c>
      <c r="AJ58" s="22">
        <f>InputDataA_GeneralAssumptions!AN183</f>
        <v>0</v>
      </c>
      <c r="AK58" s="22">
        <f>InputDataA_GeneralAssumptions!AO183</f>
        <v>0</v>
      </c>
      <c r="AL58" s="22">
        <f>InputDataA_GeneralAssumptions!AP183</f>
        <v>0</v>
      </c>
      <c r="AM58" s="22">
        <f>InputDataA_GeneralAssumptions!AQ183</f>
        <v>0</v>
      </c>
      <c r="AN58" s="22">
        <f>InputDataA_GeneralAssumptions!AR183</f>
        <v>0</v>
      </c>
      <c r="AO58" s="22">
        <f>InputDataA_GeneralAssumptions!AS183</f>
        <v>0</v>
      </c>
      <c r="AP58" s="22">
        <f>InputDataA_GeneralAssumptions!AT183</f>
        <v>0</v>
      </c>
      <c r="AQ58" s="22">
        <f>InputDataA_GeneralAssumptions!AU183</f>
        <v>0</v>
      </c>
      <c r="AR58" s="22">
        <f>InputDataA_GeneralAssumptions!AV183</f>
        <v>0</v>
      </c>
      <c r="AS58" s="22">
        <f>InputDataA_GeneralAssumptions!AW183</f>
        <v>0</v>
      </c>
      <c r="AT58" s="22">
        <f>InputDataA_GeneralAssumptions!AX183</f>
        <v>0</v>
      </c>
      <c r="AU58" s="22">
        <f>InputDataA_GeneralAssumptions!AY183</f>
        <v>0</v>
      </c>
      <c r="AV58" s="22">
        <f>InputDataA_GeneralAssumptions!AZ183</f>
        <v>0</v>
      </c>
      <c r="AW58" s="22">
        <f>InputDataA_GeneralAssumptions!BA183</f>
        <v>0</v>
      </c>
      <c r="AX58" s="22">
        <f>InputDataA_GeneralAssumptions!BB183</f>
        <v>0</v>
      </c>
      <c r="AY58" s="22">
        <f>InputDataA_GeneralAssumptions!BC183</f>
        <v>0</v>
      </c>
      <c r="AZ58" s="22">
        <f>InputDataA_GeneralAssumptions!BD183</f>
        <v>0</v>
      </c>
      <c r="BA58" s="22">
        <f>InputDataA_GeneralAssumptions!BE183</f>
        <v>0</v>
      </c>
      <c r="BB58" s="22">
        <f>InputDataA_GeneralAssumptions!BF183</f>
        <v>0</v>
      </c>
      <c r="BC58" s="22">
        <f>InputDataA_GeneralAssumptions!BG183</f>
        <v>0</v>
      </c>
      <c r="BD58" s="22">
        <f>InputDataA_GeneralAssumptions!BH183</f>
        <v>0</v>
      </c>
      <c r="BE58" s="22">
        <f>InputDataA_GeneralAssumptions!BI183</f>
        <v>0</v>
      </c>
      <c r="BF58" s="22">
        <f>InputDataA_GeneralAssumptions!BJ183</f>
        <v>0</v>
      </c>
      <c r="BG58" s="22">
        <f>InputDataA_GeneralAssumptions!BK183</f>
        <v>0</v>
      </c>
      <c r="BH58" s="22">
        <f>InputDataA_GeneralAssumptions!BL183</f>
        <v>0</v>
      </c>
      <c r="BI58" s="22">
        <f>InputDataA_GeneralAssumptions!BM183</f>
        <v>0</v>
      </c>
      <c r="BJ58" s="22">
        <f>InputDataA_GeneralAssumptions!BN183</f>
        <v>0</v>
      </c>
      <c r="BK58" s="22">
        <f>InputDataA_GeneralAssumptions!BO183</f>
        <v>0</v>
      </c>
      <c r="BL58" s="22">
        <f>InputDataA_GeneralAssumptions!BP183</f>
        <v>0</v>
      </c>
      <c r="BM58" s="22">
        <f>InputDataA_GeneralAssumptions!BQ183</f>
        <v>0</v>
      </c>
      <c r="BN58" s="22">
        <f>InputDataA_GeneralAssumptions!BR183</f>
        <v>0</v>
      </c>
      <c r="BO58" s="22">
        <f>InputDataA_GeneralAssumptions!BS183</f>
        <v>0</v>
      </c>
      <c r="BP58" s="22">
        <f>InputDataA_GeneralAssumptions!BT183</f>
        <v>0</v>
      </c>
      <c r="BQ58" s="22">
        <f>InputDataA_GeneralAssumptions!BU183</f>
        <v>0</v>
      </c>
      <c r="BR58" s="22">
        <f>InputDataA_GeneralAssumptions!BV183</f>
        <v>0</v>
      </c>
      <c r="BS58" s="22">
        <f>InputDataA_GeneralAssumptions!BW183</f>
        <v>0</v>
      </c>
    </row>
    <row r="59" spans="1:71" s="336" customFormat="1">
      <c r="A59" s="341"/>
      <c r="C59" s="201" t="s">
        <v>991</v>
      </c>
      <c r="D59" s="45"/>
      <c r="E59" s="22"/>
      <c r="F59" s="22">
        <f>F58+F46</f>
        <v>3.6973407777738674E-3</v>
      </c>
      <c r="G59" s="22">
        <f t="shared" ref="G59:AL59" si="272">G58+G46</f>
        <v>3.8527376338398159E-3</v>
      </c>
      <c r="H59" s="22">
        <f t="shared" si="272"/>
        <v>3.9635071062440351E-3</v>
      </c>
      <c r="I59" s="22">
        <f t="shared" si="272"/>
        <v>4.1514609279645655E-3</v>
      </c>
      <c r="J59" s="22">
        <f t="shared" si="272"/>
        <v>4.1423219149735241E-3</v>
      </c>
      <c r="K59" s="22">
        <f t="shared" si="272"/>
        <v>4.2897514974875942E-3</v>
      </c>
      <c r="L59" s="22">
        <f t="shared" si="272"/>
        <v>4.4522351524986341E-3</v>
      </c>
      <c r="M59" s="22">
        <f t="shared" si="272"/>
        <v>4.5949593270476104E-3</v>
      </c>
      <c r="N59" s="22">
        <f t="shared" si="272"/>
        <v>4.7384526910898934E-3</v>
      </c>
      <c r="O59" s="22">
        <f t="shared" si="272"/>
        <v>4.7061154862619208E-3</v>
      </c>
      <c r="P59" s="22">
        <f t="shared" si="272"/>
        <v>4.8770676426566073E-3</v>
      </c>
      <c r="Q59" s="22">
        <f t="shared" si="272"/>
        <v>4.9783057727126418E-3</v>
      </c>
      <c r="R59" s="22">
        <f t="shared" si="272"/>
        <v>4.960803117964166E-3</v>
      </c>
      <c r="S59" s="22">
        <f t="shared" si="272"/>
        <v>4.8552070690789893E-3</v>
      </c>
      <c r="T59" s="22">
        <f t="shared" si="272"/>
        <v>4.7310620864160508E-3</v>
      </c>
      <c r="U59" s="22">
        <f t="shared" si="272"/>
        <v>4.6695203118165673E-3</v>
      </c>
      <c r="V59" s="22">
        <f t="shared" si="272"/>
        <v>4.5762349365705756E-3</v>
      </c>
      <c r="W59" s="22">
        <f t="shared" si="272"/>
        <v>4.3964484742581309E-3</v>
      </c>
      <c r="X59" s="22">
        <f t="shared" si="272"/>
        <v>4.1814469915117409E-3</v>
      </c>
      <c r="Y59" s="22">
        <f t="shared" si="272"/>
        <v>3.8862075119268234E-3</v>
      </c>
      <c r="Z59" s="22">
        <f t="shared" si="272"/>
        <v>3.7443329233618084E-3</v>
      </c>
      <c r="AA59" s="22">
        <f t="shared" si="272"/>
        <v>3.64281215228079E-3</v>
      </c>
      <c r="AB59" s="22">
        <f t="shared" si="272"/>
        <v>3.6673429727090844E-3</v>
      </c>
      <c r="AC59" s="22">
        <f t="shared" si="272"/>
        <v>3.7813240954223601E-3</v>
      </c>
      <c r="AD59" s="22">
        <f t="shared" si="272"/>
        <v>3.8979466067892939E-3</v>
      </c>
      <c r="AE59" s="22">
        <f t="shared" si="272"/>
        <v>4.0422987300587111E-3</v>
      </c>
      <c r="AF59" s="22">
        <f t="shared" si="272"/>
        <v>4.1087125788951276E-3</v>
      </c>
      <c r="AG59" s="22">
        <f t="shared" si="272"/>
        <v>4.0862097192474059E-3</v>
      </c>
      <c r="AH59" s="22">
        <f t="shared" si="272"/>
        <v>3.9677119700304376E-3</v>
      </c>
      <c r="AI59" s="22" t="e">
        <f t="shared" si="272"/>
        <v>#VALUE!</v>
      </c>
      <c r="AJ59" s="22" t="e">
        <f t="shared" si="272"/>
        <v>#VALUE!</v>
      </c>
      <c r="AK59" s="22" t="e">
        <f t="shared" si="272"/>
        <v>#VALUE!</v>
      </c>
      <c r="AL59" s="22" t="e">
        <f t="shared" si="272"/>
        <v>#VALUE!</v>
      </c>
      <c r="AM59" s="22" t="e">
        <f t="shared" ref="AM59:BS59" si="273">AM58+AM46</f>
        <v>#VALUE!</v>
      </c>
      <c r="AN59" s="22" t="e">
        <f t="shared" si="273"/>
        <v>#VALUE!</v>
      </c>
      <c r="AO59" s="22" t="e">
        <f t="shared" si="273"/>
        <v>#VALUE!</v>
      </c>
      <c r="AP59" s="22" t="e">
        <f t="shared" si="273"/>
        <v>#VALUE!</v>
      </c>
      <c r="AQ59" s="22" t="e">
        <f t="shared" si="273"/>
        <v>#VALUE!</v>
      </c>
      <c r="AR59" s="22" t="e">
        <f t="shared" si="273"/>
        <v>#VALUE!</v>
      </c>
      <c r="AS59" s="22" t="e">
        <f t="shared" si="273"/>
        <v>#VALUE!</v>
      </c>
      <c r="AT59" s="22" t="e">
        <f t="shared" si="273"/>
        <v>#VALUE!</v>
      </c>
      <c r="AU59" s="22" t="e">
        <f t="shared" si="273"/>
        <v>#VALUE!</v>
      </c>
      <c r="AV59" s="22" t="e">
        <f t="shared" si="273"/>
        <v>#VALUE!</v>
      </c>
      <c r="AW59" s="22" t="e">
        <f t="shared" si="273"/>
        <v>#VALUE!</v>
      </c>
      <c r="AX59" s="22" t="e">
        <f t="shared" si="273"/>
        <v>#VALUE!</v>
      </c>
      <c r="AY59" s="22" t="e">
        <f t="shared" si="273"/>
        <v>#VALUE!</v>
      </c>
      <c r="AZ59" s="22" t="e">
        <f t="shared" si="273"/>
        <v>#VALUE!</v>
      </c>
      <c r="BA59" s="22" t="e">
        <f t="shared" si="273"/>
        <v>#VALUE!</v>
      </c>
      <c r="BB59" s="22" t="e">
        <f t="shared" si="273"/>
        <v>#VALUE!</v>
      </c>
      <c r="BC59" s="22" t="e">
        <f t="shared" si="273"/>
        <v>#VALUE!</v>
      </c>
      <c r="BD59" s="22" t="e">
        <f t="shared" si="273"/>
        <v>#VALUE!</v>
      </c>
      <c r="BE59" s="22" t="e">
        <f t="shared" si="273"/>
        <v>#VALUE!</v>
      </c>
      <c r="BF59" s="22" t="e">
        <f t="shared" si="273"/>
        <v>#VALUE!</v>
      </c>
      <c r="BG59" s="22" t="e">
        <f t="shared" si="273"/>
        <v>#VALUE!</v>
      </c>
      <c r="BH59" s="22" t="e">
        <f t="shared" si="273"/>
        <v>#VALUE!</v>
      </c>
      <c r="BI59" s="22" t="e">
        <f t="shared" si="273"/>
        <v>#VALUE!</v>
      </c>
      <c r="BJ59" s="22" t="e">
        <f t="shared" si="273"/>
        <v>#VALUE!</v>
      </c>
      <c r="BK59" s="22" t="e">
        <f t="shared" si="273"/>
        <v>#VALUE!</v>
      </c>
      <c r="BL59" s="22" t="e">
        <f t="shared" si="273"/>
        <v>#VALUE!</v>
      </c>
      <c r="BM59" s="22" t="e">
        <f t="shared" si="273"/>
        <v>#VALUE!</v>
      </c>
      <c r="BN59" s="22" t="e">
        <f t="shared" si="273"/>
        <v>#VALUE!</v>
      </c>
      <c r="BO59" s="22" t="e">
        <f t="shared" si="273"/>
        <v>#VALUE!</v>
      </c>
      <c r="BP59" s="22" t="e">
        <f t="shared" si="273"/>
        <v>#VALUE!</v>
      </c>
      <c r="BQ59" s="22" t="e">
        <f t="shared" si="273"/>
        <v>#VALUE!</v>
      </c>
      <c r="BR59" s="22" t="e">
        <f t="shared" si="273"/>
        <v>#VALUE!</v>
      </c>
      <c r="BS59" s="22" t="e">
        <f t="shared" si="273"/>
        <v>#VALUE!</v>
      </c>
    </row>
    <row r="60" spans="1:71" s="336" customFormat="1">
      <c r="A60" s="341"/>
      <c r="C60" s="201" t="s">
        <v>992</v>
      </c>
      <c r="D60" s="45"/>
      <c r="E60" s="22">
        <f>NORMSDIST(NORMSINV(0.4)-E51)</f>
        <v>0.1458015620603933</v>
      </c>
      <c r="F60" s="22">
        <f t="shared" ref="F60:AL60" si="274">NORMSDIST(NORMSINV(0.4)-F51)</f>
        <v>0.1458015620603933</v>
      </c>
      <c r="G60" s="22">
        <f t="shared" si="274"/>
        <v>0.1458015620603933</v>
      </c>
      <c r="H60" s="22">
        <f t="shared" si="274"/>
        <v>0.1458015620603933</v>
      </c>
      <c r="I60" s="22">
        <f t="shared" si="274"/>
        <v>0.1458015620603933</v>
      </c>
      <c r="J60" s="22">
        <f t="shared" si="274"/>
        <v>0.1458015620603933</v>
      </c>
      <c r="K60" s="22">
        <f t="shared" si="274"/>
        <v>0.1458015620603933</v>
      </c>
      <c r="L60" s="22">
        <f t="shared" si="274"/>
        <v>0.1458015620603933</v>
      </c>
      <c r="M60" s="22">
        <f t="shared" si="274"/>
        <v>0.1458015620603933</v>
      </c>
      <c r="N60" s="22">
        <f t="shared" si="274"/>
        <v>0.1458015620603933</v>
      </c>
      <c r="O60" s="22">
        <f t="shared" si="274"/>
        <v>0.1458015620603933</v>
      </c>
      <c r="P60" s="22">
        <f t="shared" si="274"/>
        <v>0.1458015620603933</v>
      </c>
      <c r="Q60" s="22">
        <f t="shared" si="274"/>
        <v>0.1458015620603933</v>
      </c>
      <c r="R60" s="22">
        <f t="shared" si="274"/>
        <v>0.1458015620603933</v>
      </c>
      <c r="S60" s="22">
        <f t="shared" si="274"/>
        <v>0.1458015620603933</v>
      </c>
      <c r="T60" s="22">
        <f t="shared" si="274"/>
        <v>0.1458015620603933</v>
      </c>
      <c r="U60" s="22">
        <f t="shared" si="274"/>
        <v>0.1458015620603933</v>
      </c>
      <c r="V60" s="22">
        <f t="shared" si="274"/>
        <v>0.1458015620603933</v>
      </c>
      <c r="W60" s="22">
        <f t="shared" si="274"/>
        <v>0.1458015620603933</v>
      </c>
      <c r="X60" s="22">
        <f t="shared" si="274"/>
        <v>0.1458015620603933</v>
      </c>
      <c r="Y60" s="22">
        <f t="shared" si="274"/>
        <v>0.1458015620603933</v>
      </c>
      <c r="Z60" s="22">
        <f t="shared" si="274"/>
        <v>0.1458015620603933</v>
      </c>
      <c r="AA60" s="22">
        <f t="shared" si="274"/>
        <v>0.1458015620603933</v>
      </c>
      <c r="AB60" s="22">
        <f t="shared" si="274"/>
        <v>0.1458015620603933</v>
      </c>
      <c r="AC60" s="22">
        <f t="shared" si="274"/>
        <v>0.1458015620603933</v>
      </c>
      <c r="AD60" s="22">
        <f t="shared" si="274"/>
        <v>0.1458015620603933</v>
      </c>
      <c r="AE60" s="22">
        <f t="shared" si="274"/>
        <v>0.1458015620603933</v>
      </c>
      <c r="AF60" s="22">
        <f t="shared" si="274"/>
        <v>0.1458015620603933</v>
      </c>
      <c r="AG60" s="22">
        <f t="shared" si="274"/>
        <v>0.1458015620603933</v>
      </c>
      <c r="AH60" s="22">
        <f t="shared" si="274"/>
        <v>0.1458015620603933</v>
      </c>
      <c r="AI60" s="22">
        <f t="shared" si="274"/>
        <v>0.1458015620603933</v>
      </c>
      <c r="AJ60" s="22">
        <f t="shared" si="274"/>
        <v>0.1458015620603933</v>
      </c>
      <c r="AK60" s="22">
        <f t="shared" si="274"/>
        <v>0.1458015620603933</v>
      </c>
      <c r="AL60" s="22">
        <f t="shared" si="274"/>
        <v>0.1458015620603933</v>
      </c>
      <c r="AM60" s="22">
        <f t="shared" ref="AM60:BS60" si="275">NORMSDIST(NORMSINV(0.4)-AM51)</f>
        <v>0.1458015620603933</v>
      </c>
      <c r="AN60" s="22">
        <f t="shared" si="275"/>
        <v>0.1458015620603933</v>
      </c>
      <c r="AO60" s="22">
        <f t="shared" si="275"/>
        <v>0.1458015620603933</v>
      </c>
      <c r="AP60" s="22">
        <f t="shared" si="275"/>
        <v>0.1458015620603933</v>
      </c>
      <c r="AQ60" s="22">
        <f t="shared" si="275"/>
        <v>0.1458015620603933</v>
      </c>
      <c r="AR60" s="22">
        <f t="shared" si="275"/>
        <v>0.1458015620603933</v>
      </c>
      <c r="AS60" s="22">
        <f t="shared" si="275"/>
        <v>0.1458015620603933</v>
      </c>
      <c r="AT60" s="22">
        <f t="shared" si="275"/>
        <v>0.1458015620603933</v>
      </c>
      <c r="AU60" s="22">
        <f t="shared" si="275"/>
        <v>0.1458015620603933</v>
      </c>
      <c r="AV60" s="22">
        <f t="shared" si="275"/>
        <v>0.1458015620603933</v>
      </c>
      <c r="AW60" s="22">
        <f t="shared" si="275"/>
        <v>0.1458015620603933</v>
      </c>
      <c r="AX60" s="22">
        <f t="shared" si="275"/>
        <v>0.1458015620603933</v>
      </c>
      <c r="AY60" s="22">
        <f t="shared" si="275"/>
        <v>0.1458015620603933</v>
      </c>
      <c r="AZ60" s="22">
        <f t="shared" si="275"/>
        <v>0.1458015620603933</v>
      </c>
      <c r="BA60" s="22">
        <f t="shared" si="275"/>
        <v>0.1458015620603933</v>
      </c>
      <c r="BB60" s="22">
        <f t="shared" si="275"/>
        <v>0.1458015620603933</v>
      </c>
      <c r="BC60" s="22">
        <f t="shared" si="275"/>
        <v>0.1458015620603933</v>
      </c>
      <c r="BD60" s="22">
        <f t="shared" si="275"/>
        <v>0.1458015620603933</v>
      </c>
      <c r="BE60" s="22">
        <f t="shared" si="275"/>
        <v>0.1458015620603933</v>
      </c>
      <c r="BF60" s="22">
        <f t="shared" si="275"/>
        <v>0.1458015620603933</v>
      </c>
      <c r="BG60" s="22">
        <f t="shared" si="275"/>
        <v>0.1458015620603933</v>
      </c>
      <c r="BH60" s="22">
        <f t="shared" si="275"/>
        <v>0.1458015620603933</v>
      </c>
      <c r="BI60" s="22">
        <f t="shared" si="275"/>
        <v>0.1458015620603933</v>
      </c>
      <c r="BJ60" s="22">
        <f t="shared" si="275"/>
        <v>0.1458015620603933</v>
      </c>
      <c r="BK60" s="22">
        <f t="shared" si="275"/>
        <v>0.1458015620603933</v>
      </c>
      <c r="BL60" s="22">
        <f t="shared" si="275"/>
        <v>0.1458015620603933</v>
      </c>
      <c r="BM60" s="22">
        <f t="shared" si="275"/>
        <v>0.1458015620603933</v>
      </c>
      <c r="BN60" s="22">
        <f t="shared" si="275"/>
        <v>0.1458015620603933</v>
      </c>
      <c r="BO60" s="22">
        <f t="shared" si="275"/>
        <v>0.1458015620603933</v>
      </c>
      <c r="BP60" s="22">
        <f t="shared" si="275"/>
        <v>0.1458015620603933</v>
      </c>
      <c r="BQ60" s="22">
        <f t="shared" si="275"/>
        <v>0.1458015620603933</v>
      </c>
      <c r="BR60" s="22">
        <f t="shared" si="275"/>
        <v>0.1458015620603933</v>
      </c>
      <c r="BS60" s="22">
        <f t="shared" si="275"/>
        <v>0.1458015620603933</v>
      </c>
    </row>
  </sheetData>
  <dataConsolidate/>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FD183"/>
  <sheetViews>
    <sheetView zoomScaleNormal="70" workbookViewId="0">
      <selection activeCell="G17" sqref="G17"/>
    </sheetView>
  </sheetViews>
  <sheetFormatPr defaultColWidth="11" defaultRowHeight="15.75"/>
  <cols>
    <col min="1" max="1" width="0.625" style="43" customWidth="1"/>
    <col min="2" max="2" width="57.125" style="43" customWidth="1"/>
    <col min="3" max="3" width="27" style="61" customWidth="1"/>
    <col min="4" max="4" width="11.125" style="553" customWidth="1"/>
    <col min="5" max="5" width="10.125" style="553" customWidth="1"/>
    <col min="6" max="6" width="13.125" style="612" customWidth="1"/>
    <col min="7" max="7" width="41.625" customWidth="1"/>
    <col min="8" max="8" width="17.125" customWidth="1"/>
    <col min="9" max="9" width="10.625" style="43" customWidth="1"/>
    <col min="10" max="10" width="12.625" style="43" customWidth="1"/>
    <col min="11" max="11" width="11" style="43"/>
    <col min="12" max="12" width="8.125" style="43" customWidth="1"/>
    <col min="13" max="13" width="11.125" style="43" bestFit="1" customWidth="1"/>
    <col min="14" max="37" width="11" style="43"/>
    <col min="38" max="38" width="11" style="43" customWidth="1"/>
    <col min="39" max="75" width="11" style="43" hidden="1" customWidth="1"/>
    <col min="76" max="76" width="11" style="43" customWidth="1"/>
  </cols>
  <sheetData>
    <row r="1" spans="1:45" s="43" customFormat="1">
      <c r="B1" s="165" t="s">
        <v>633</v>
      </c>
      <c r="C1" s="61"/>
      <c r="D1" s="553"/>
      <c r="E1" s="553"/>
      <c r="F1" s="612"/>
      <c r="G1" s="17" t="s">
        <v>504</v>
      </c>
      <c r="H1" s="13"/>
      <c r="I1"/>
      <c r="J1"/>
      <c r="AL1" s="776" t="str">
        <f>"30 hidden columns for years "&amp;AL31+1&amp;" to "&amp;AP31+33&amp;" --&gt;"</f>
        <v>30 hidden columns for years 2051 to 2087 --&gt;</v>
      </c>
      <c r="AP1" s="152"/>
    </row>
    <row r="2" spans="1:45" s="43" customFormat="1">
      <c r="B2" s="62" t="s">
        <v>452</v>
      </c>
      <c r="C2" s="61"/>
      <c r="D2" s="553"/>
      <c r="E2" s="553"/>
      <c r="F2" s="612"/>
      <c r="G2" s="159" t="s">
        <v>638</v>
      </c>
      <c r="H2" s="825" t="s">
        <v>639</v>
      </c>
      <c r="I2" s="825"/>
      <c r="J2" s="825"/>
    </row>
    <row r="3" spans="1:45" s="43" customFormat="1" ht="18.75">
      <c r="B3" s="115" t="s">
        <v>10</v>
      </c>
      <c r="C3" s="63" t="s">
        <v>453</v>
      </c>
      <c r="D3" s="553"/>
      <c r="E3" s="553"/>
      <c r="F3" s="612"/>
      <c r="G3" s="160" t="s">
        <v>506</v>
      </c>
      <c r="H3" s="640" t="s">
        <v>1047</v>
      </c>
      <c r="I3" s="637"/>
      <c r="J3" s="637"/>
    </row>
    <row r="4" spans="1:45" s="43" customFormat="1">
      <c r="B4"/>
      <c r="C4" s="61"/>
      <c r="D4" s="554"/>
      <c r="E4" s="554"/>
      <c r="F4" s="612"/>
      <c r="G4" s="826" t="s">
        <v>627</v>
      </c>
      <c r="H4" s="826"/>
      <c r="AS4" s="152"/>
    </row>
    <row r="5" spans="1:45" s="43" customFormat="1" ht="16.5" thickBot="1">
      <c r="C5" s="61"/>
      <c r="D5" s="553"/>
      <c r="E5" s="553"/>
      <c r="F5" s="612"/>
      <c r="G5" s="826"/>
      <c r="H5" s="826"/>
    </row>
    <row r="6" spans="1:45" s="43" customFormat="1" ht="15" customHeight="1">
      <c r="A6" s="64"/>
      <c r="B6" s="68" t="s">
        <v>628</v>
      </c>
      <c r="C6" s="70" t="s">
        <v>4</v>
      </c>
      <c r="D6" s="555"/>
      <c r="E6" s="555"/>
      <c r="F6" s="613"/>
      <c r="G6" s="298" t="s">
        <v>799</v>
      </c>
      <c r="H6" s="98"/>
      <c r="I6" s="361" t="str">
        <f>DataSummary!N4</f>
        <v>Baseline</v>
      </c>
      <c r="J6" s="83" t="str">
        <f>DataSummary!N5</f>
        <v>Scenario</v>
      </c>
    </row>
    <row r="7" spans="1:45" s="43" customFormat="1" ht="15.75" customHeight="1">
      <c r="B7" s="92" t="s">
        <v>570</v>
      </c>
      <c r="C7" s="93" t="s">
        <v>1</v>
      </c>
      <c r="D7" s="840">
        <v>2021</v>
      </c>
      <c r="E7" s="841"/>
      <c r="F7" s="614"/>
      <c r="G7" s="164" t="s">
        <v>742</v>
      </c>
      <c r="H7" s="93" t="s">
        <v>2</v>
      </c>
      <c r="I7" s="505"/>
      <c r="J7" s="505"/>
      <c r="K7" s="839" t="s">
        <v>1068</v>
      </c>
      <c r="L7" s="839"/>
      <c r="M7" s="839"/>
    </row>
    <row r="8" spans="1:45" s="43" customFormat="1" ht="16.5" thickBot="1">
      <c r="B8" s="97" t="s">
        <v>571</v>
      </c>
      <c r="C8" s="95" t="s">
        <v>1</v>
      </c>
      <c r="D8" s="842">
        <v>2050</v>
      </c>
      <c r="E8" s="843"/>
      <c r="F8" s="615"/>
      <c r="G8" s="164" t="s">
        <v>743</v>
      </c>
      <c r="H8" s="592" t="s">
        <v>1065</v>
      </c>
      <c r="I8" s="829">
        <f>IF(H8="Default (0.17)",0.17,0.1)</f>
        <v>0.17</v>
      </c>
      <c r="J8" s="829"/>
      <c r="K8" s="839"/>
      <c r="L8" s="839"/>
      <c r="M8" s="839"/>
      <c r="N8"/>
      <c r="O8"/>
      <c r="P8"/>
      <c r="Q8"/>
      <c r="R8"/>
    </row>
    <row r="9" spans="1:45" s="43" customFormat="1">
      <c r="B9" s="92"/>
      <c r="C9" s="93"/>
      <c r="D9" s="93"/>
      <c r="E9" s="93"/>
      <c r="F9" s="612"/>
      <c r="G9" s="164" t="s">
        <v>1066</v>
      </c>
      <c r="H9" s="93"/>
      <c r="I9" s="550">
        <f>IF(ISBLANK(I7)=TRUE,I8,I7)</f>
        <v>0.17</v>
      </c>
      <c r="J9" s="550">
        <f>IF(ISBLANK(J7)=TRUE,I8,J7)</f>
        <v>0.17</v>
      </c>
      <c r="K9"/>
      <c r="L9"/>
      <c r="M9"/>
      <c r="N9"/>
      <c r="O9"/>
      <c r="P9"/>
      <c r="Q9"/>
      <c r="R9"/>
    </row>
    <row r="10" spans="1:45" s="43" customFormat="1" ht="16.5" thickBot="1">
      <c r="B10" s="97"/>
      <c r="C10" s="95"/>
      <c r="D10" s="95"/>
      <c r="E10" s="95"/>
      <c r="F10" s="612"/>
      <c r="G10" s="289" t="s">
        <v>726</v>
      </c>
      <c r="H10" s="95" t="s">
        <v>2</v>
      </c>
      <c r="I10" s="93"/>
      <c r="J10" s="93"/>
      <c r="K10" s="279"/>
      <c r="L10" s="279"/>
      <c r="M10" s="279"/>
      <c r="N10" s="279"/>
      <c r="O10" s="279"/>
      <c r="P10" s="279"/>
      <c r="Q10" s="279"/>
      <c r="R10" s="279"/>
    </row>
    <row r="11" spans="1:45" s="43" customFormat="1" ht="16.5" thickBot="1">
      <c r="C11" s="487"/>
      <c r="D11" s="488"/>
      <c r="E11" s="489"/>
      <c r="F11" s="612"/>
      <c r="G11" s="844" t="s">
        <v>1059</v>
      </c>
      <c r="H11" s="844"/>
      <c r="I11" s="592" t="s">
        <v>773</v>
      </c>
      <c r="J11" s="592" t="s">
        <v>773</v>
      </c>
      <c r="K11" s="279"/>
      <c r="L11" s="279"/>
      <c r="M11" s="279"/>
      <c r="N11" s="279"/>
      <c r="O11" s="279"/>
      <c r="P11" s="279"/>
      <c r="Q11" s="279"/>
      <c r="R11" s="279"/>
    </row>
    <row r="12" spans="1:45" s="43" customFormat="1">
      <c r="B12" s="171" t="s">
        <v>629</v>
      </c>
      <c r="C12" s="760" t="str">
        <f>""&amp;DataSummary!D163&amp;""</f>
        <v>PWT 10.0</v>
      </c>
      <c r="D12" s="361" t="str">
        <f>DataSummary!N4</f>
        <v>Baseline</v>
      </c>
      <c r="E12" s="83" t="str">
        <f>DataSummary!N5</f>
        <v>Scenario</v>
      </c>
      <c r="F12" s="616"/>
      <c r="G12" s="298" t="s">
        <v>744</v>
      </c>
      <c r="H12" s="634" t="str">
        <f>""&amp;DataSummary!D223&amp;""</f>
        <v>MFMOD</v>
      </c>
      <c r="I12" s="546" t="str">
        <f>DataSummary!N4</f>
        <v>Baseline</v>
      </c>
      <c r="J12" s="547" t="str">
        <f>DataSummary!N5</f>
        <v>Scenario</v>
      </c>
      <c r="K12"/>
      <c r="L12"/>
      <c r="M12"/>
      <c r="N12"/>
      <c r="O12"/>
      <c r="P12"/>
      <c r="Q12"/>
      <c r="R12"/>
    </row>
    <row r="13" spans="1:45" s="67" customFormat="1">
      <c r="B13" s="92" t="s">
        <v>800</v>
      </c>
      <c r="C13" s="93" t="s">
        <v>5</v>
      </c>
      <c r="D13" s="480"/>
      <c r="E13" s="480"/>
      <c r="F13" s="617"/>
      <c r="G13" s="164" t="s">
        <v>724</v>
      </c>
      <c r="H13" s="93" t="s">
        <v>2</v>
      </c>
      <c r="I13" s="505"/>
      <c r="J13" s="505"/>
      <c r="K13" s="279"/>
      <c r="L13"/>
      <c r="M13"/>
      <c r="N13"/>
      <c r="O13"/>
      <c r="P13"/>
      <c r="Q13"/>
      <c r="R13"/>
    </row>
    <row r="14" spans="1:45" s="43" customFormat="1">
      <c r="B14" s="92" t="s">
        <v>994</v>
      </c>
      <c r="C14" s="485" t="s">
        <v>1769</v>
      </c>
      <c r="D14" s="814">
        <f>IF(ISNUMBER(DataSummary!B163)=TRUE,DataSummary!B163,".")</f>
        <v>3.5492207854986191E-2</v>
      </c>
      <c r="E14" s="815"/>
      <c r="F14" s="618"/>
      <c r="G14" s="164" t="s">
        <v>725</v>
      </c>
      <c r="H14" s="485" t="s">
        <v>838</v>
      </c>
      <c r="I14" s="822">
        <f>IF(ISNUMBER(DataSummary!B223)=TRUE,DataSummary!B223,".")</f>
        <v>3.0692367553710938</v>
      </c>
      <c r="J14" s="823"/>
      <c r="K14" s="279"/>
      <c r="L14"/>
      <c r="M14"/>
      <c r="N14"/>
      <c r="O14"/>
      <c r="P14"/>
      <c r="Q14"/>
      <c r="R14"/>
    </row>
    <row r="15" spans="1:45" s="43" customFormat="1" ht="16.5" thickBot="1">
      <c r="B15" s="97" t="s">
        <v>1000</v>
      </c>
      <c r="C15" s="95" t="s">
        <v>5</v>
      </c>
      <c r="D15" s="556">
        <f>IF(ISBLANK(D13)=TRUE,D14,D13)</f>
        <v>3.5492207854986191E-2</v>
      </c>
      <c r="E15" s="557">
        <f>IF(ISBLANK(E13)=TRUE,D14,E13)</f>
        <v>3.5492207854986191E-2</v>
      </c>
      <c r="F15" s="618"/>
      <c r="G15" s="288" t="s">
        <v>726</v>
      </c>
      <c r="H15" s="95" t="s">
        <v>2</v>
      </c>
      <c r="I15" s="550">
        <f>IF(ISBLANK(I13)=TRUE,I14,I13)</f>
        <v>3.0692367553710938</v>
      </c>
      <c r="J15" s="550">
        <f>IF(ISBLANK(J13)=TRUE,I14,J13)</f>
        <v>3.0692367553710938</v>
      </c>
      <c r="K15"/>
      <c r="L15"/>
      <c r="M15"/>
      <c r="N15"/>
      <c r="O15"/>
      <c r="P15" s="336"/>
      <c r="Q15"/>
      <c r="R15"/>
    </row>
    <row r="16" spans="1:45" s="43" customFormat="1" ht="16.5" thickBot="1">
      <c r="B16" s="123" t="s">
        <v>801</v>
      </c>
      <c r="C16" s="761" t="str">
        <f>DataSummary!D187</f>
        <v>PWT 10</v>
      </c>
      <c r="D16" s="558"/>
      <c r="E16" s="559"/>
      <c r="F16" s="618"/>
      <c r="G16" s="253" t="s">
        <v>618</v>
      </c>
      <c r="H16" s="71" t="s">
        <v>619</v>
      </c>
      <c r="I16" s="777"/>
      <c r="J16" s="777"/>
      <c r="K16"/>
      <c r="L16"/>
      <c r="M16"/>
      <c r="N16"/>
      <c r="O16"/>
      <c r="P16"/>
      <c r="Q16"/>
      <c r="R16"/>
    </row>
    <row r="17" spans="1:76" s="43" customFormat="1">
      <c r="B17" s="92" t="str">
        <f>"Labor Shares, pre-loaded (Based on "&amp;DataSummary!D187&amp;")"</f>
        <v>Labor Shares, pre-loaded (Based on PWT 10)</v>
      </c>
      <c r="C17" s="485" t="s">
        <v>1822</v>
      </c>
      <c r="D17" s="814">
        <f>IF(ISNUMBER(DataSummary!B187)=TRUE,DataSummary!B187,".")</f>
        <v>0.54391765594482422</v>
      </c>
      <c r="E17" s="815"/>
      <c r="F17" s="618"/>
      <c r="G17" s="253" t="str">
        <f>"Initial GDP per capita, "&amp;DataSummary!D348&amp;", pre-loaded --&gt;"</f>
        <v>Initial GDP per capita, 2019, pre-loaded --&gt;</v>
      </c>
      <c r="H17" s="486" t="s">
        <v>1751</v>
      </c>
      <c r="I17" s="827">
        <f>IF(ISNUMBER(DataSummary!B348)=TRUE,DataSummary!B348,".")</f>
        <v>12711.705186853</v>
      </c>
      <c r="J17" s="828"/>
      <c r="K17" s="279"/>
      <c r="L17"/>
      <c r="M17"/>
      <c r="N17"/>
      <c r="O17"/>
      <c r="P17"/>
      <c r="Q17"/>
      <c r="R17"/>
    </row>
    <row r="18" spans="1:76" s="43" customFormat="1" ht="16.5" thickBot="1">
      <c r="B18" s="97" t="s">
        <v>1001</v>
      </c>
      <c r="C18" s="95" t="s">
        <v>2</v>
      </c>
      <c r="D18" s="556">
        <f>IF(ISBLANK(D16)=TRUE,D17,D16)</f>
        <v>0.54391765594482422</v>
      </c>
      <c r="E18" s="557">
        <f>IF(ISBLANK(E16)=TRUE,D17,E16)</f>
        <v>0.54391765594482422</v>
      </c>
      <c r="F18" s="619"/>
      <c r="G18" s="289" t="s">
        <v>699</v>
      </c>
      <c r="H18" s="95" t="str">
        <f>IF(ISBLANK(I16)=TRUE,H17,H16)</f>
        <v>WDI 2019</v>
      </c>
      <c r="I18" s="652">
        <f>IF(ISBLANK(I16)=TRUE,I17,I16)</f>
        <v>12711.705186853</v>
      </c>
      <c r="J18" s="652">
        <f>IF(ISBLANK(J16)=TRUE,I17,J16)</f>
        <v>12711.705186853</v>
      </c>
      <c r="K18"/>
      <c r="L18"/>
      <c r="M18"/>
      <c r="N18"/>
      <c r="O18"/>
      <c r="P18"/>
      <c r="Q18"/>
      <c r="R18"/>
    </row>
    <row r="19" spans="1:76" s="43" customFormat="1">
      <c r="D19" s="585"/>
      <c r="E19" s="553"/>
      <c r="F19" s="612"/>
      <c r="G19"/>
      <c r="H19"/>
      <c r="I19" s="553"/>
      <c r="J19" s="553"/>
      <c r="K19"/>
      <c r="L19"/>
      <c r="M19"/>
      <c r="N19"/>
      <c r="O19"/>
      <c r="P19"/>
      <c r="Q19"/>
      <c r="R19"/>
    </row>
    <row r="20" spans="1:76" s="43" customFormat="1" ht="16.5" thickBot="1">
      <c r="B20" s="658" t="str">
        <f>"Pre-loaded IMF FAD Public Capital Share of Total Capital for "&amp;DataSummary!D380</f>
        <v>Pre-loaded IMF FAD Public Capital Share of Total Capital for 2017</v>
      </c>
      <c r="C20" s="698" t="s">
        <v>1530</v>
      </c>
      <c r="D20" s="845">
        <f>DataSummary!B380</f>
        <v>0.21815018355846405</v>
      </c>
      <c r="E20" s="845"/>
      <c r="F20" s="612"/>
      <c r="I20" s="553"/>
      <c r="J20" s="553"/>
      <c r="K20" s="279"/>
      <c r="L20" s="279"/>
      <c r="M20" s="279"/>
      <c r="N20" s="279"/>
      <c r="O20" s="279"/>
      <c r="P20" s="279"/>
      <c r="Q20" s="279"/>
      <c r="R20" s="279"/>
    </row>
    <row r="21" spans="1:76">
      <c r="A21"/>
      <c r="B21" s="657" t="s">
        <v>731</v>
      </c>
      <c r="C21" s="651" t="str">
        <f>""&amp;DataSummary!E380&amp;""</f>
        <v>FAD</v>
      </c>
      <c r="D21" s="546" t="str">
        <f>DataSummary!N4</f>
        <v>Baseline</v>
      </c>
      <c r="E21" s="547" t="str">
        <f>DataSummary!N5</f>
        <v>Scenario</v>
      </c>
      <c r="G21" s="298" t="s">
        <v>736</v>
      </c>
      <c r="H21" s="634" t="str">
        <f>""&amp;DataSummary!D223&amp;""</f>
        <v>MFMOD</v>
      </c>
      <c r="I21" s="361" t="str">
        <f>DataSummary!N4</f>
        <v>Baseline</v>
      </c>
      <c r="J21" s="83" t="str">
        <f>DataSummary!N5</f>
        <v>Scenario</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c r="B22" s="164" t="s">
        <v>727</v>
      </c>
      <c r="C22" s="93" t="s">
        <v>2</v>
      </c>
      <c r="D22" s="505"/>
      <c r="E22" s="505"/>
      <c r="G22" s="164" t="s">
        <v>729</v>
      </c>
      <c r="H22" s="93"/>
      <c r="I22" s="505"/>
      <c r="J22" s="505"/>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c r="B23" s="164" t="s">
        <v>728</v>
      </c>
      <c r="C23" s="93" t="s">
        <v>2</v>
      </c>
      <c r="D23" s="829">
        <f>IF(ISNUMBER(D20*I14),D20*I14,".")</f>
        <v>0.66955456156858872</v>
      </c>
      <c r="E23" s="829"/>
      <c r="G23" s="164" t="s">
        <v>730</v>
      </c>
      <c r="H23" s="93"/>
      <c r="I23" s="822">
        <f>IF(ISNUMBER((1-D20)*I14),(1-D20)*I14,".")</f>
        <v>2.399682193802505</v>
      </c>
      <c r="J23" s="8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s="43" customFormat="1" ht="16.5" thickBot="1">
      <c r="B24" s="289" t="s">
        <v>726</v>
      </c>
      <c r="C24" s="95" t="s">
        <v>2</v>
      </c>
      <c r="D24" s="779">
        <f>IF(ISBLANK(D22)=TRUE,IF(ISNUMBER(D20*I15),D20*I15,"."),D22)</f>
        <v>0.66955456156858872</v>
      </c>
      <c r="E24" s="779">
        <f>IF(ISBLANK(E22)=TRUE,IF(ISNUMBER(D20*J15),D20*J15,"."),E22)</f>
        <v>0.66955456156858872</v>
      </c>
      <c r="F24" s="612"/>
      <c r="G24" s="289" t="s">
        <v>726</v>
      </c>
      <c r="H24" s="95" t="s">
        <v>2</v>
      </c>
      <c r="I24" s="779">
        <f>IF(ISBLANK(I22)=TRUE,IF(ISNUMBER((1-D20)*I15),(1-D20)*I15,"."),I22)</f>
        <v>2.399682193802505</v>
      </c>
      <c r="J24" s="779">
        <f>IF(ISBLANK(J22)=TRUE,IF(ISNUMBER((1-D20)*J15),(1-D20)*J15,"."),J22)</f>
        <v>2.399682193802505</v>
      </c>
    </row>
    <row r="25" spans="1:76" s="43" customFormat="1">
      <c r="B25" s="298" t="s">
        <v>741</v>
      </c>
      <c r="C25" s="98"/>
      <c r="D25" s="546" t="str">
        <f>DataSummary!N4</f>
        <v>Baseline</v>
      </c>
      <c r="E25" s="547" t="str">
        <f>DataSummary!N5</f>
        <v>Scenario</v>
      </c>
      <c r="F25" s="612"/>
      <c r="G25" s="298" t="s">
        <v>737</v>
      </c>
      <c r="H25" s="98"/>
      <c r="I25" s="548" t="str">
        <f>DataSummary!N4</f>
        <v>Baseline</v>
      </c>
      <c r="J25" s="549" t="str">
        <f>DataSummary!N5</f>
        <v>Scenario</v>
      </c>
    </row>
    <row r="26" spans="1:76" s="43" customFormat="1">
      <c r="B26" s="164" t="s">
        <v>727</v>
      </c>
      <c r="C26" s="93" t="s">
        <v>2</v>
      </c>
      <c r="D26" s="480"/>
      <c r="E26" s="480"/>
      <c r="F26" s="612"/>
      <c r="G26" s="164" t="s">
        <v>729</v>
      </c>
      <c r="H26" s="93" t="s">
        <v>2</v>
      </c>
      <c r="I26" s="484"/>
      <c r="J26" s="484"/>
    </row>
    <row r="27" spans="1:76" s="43" customFormat="1">
      <c r="B27" s="164" t="s">
        <v>728</v>
      </c>
      <c r="C27" s="93" t="s">
        <v>2</v>
      </c>
      <c r="D27" s="821">
        <v>0.02</v>
      </c>
      <c r="E27" s="821"/>
      <c r="F27" s="612"/>
      <c r="G27" s="164" t="s">
        <v>730</v>
      </c>
      <c r="H27" s="93" t="s">
        <v>2</v>
      </c>
      <c r="I27" s="846">
        <f>IF(ISNUMBER(($D$14-$D$20*$D$28)/(1-$D$20)),($D$14-$D$20*$D$28)/(1-$D$20),".")</f>
        <v>3.9814812933635375E-2</v>
      </c>
      <c r="J27" s="847"/>
    </row>
    <row r="28" spans="1:76" s="43" customFormat="1" ht="16.5" thickBot="1">
      <c r="B28" s="289" t="s">
        <v>726</v>
      </c>
      <c r="C28" s="95" t="s">
        <v>2</v>
      </c>
      <c r="D28" s="506">
        <f>IF(ISBLANK(D26)=TRUE,D27,D26)</f>
        <v>0.02</v>
      </c>
      <c r="E28" s="506">
        <f>IF(ISBLANK(E26)=TRUE,D27,E26)</f>
        <v>0.02</v>
      </c>
      <c r="F28" s="612"/>
      <c r="G28" s="289" t="s">
        <v>726</v>
      </c>
      <c r="H28" s="95" t="s">
        <v>2</v>
      </c>
      <c r="I28" s="502">
        <f>IF(ISBLANK(I26)=TRUE,IF(ISNUMBER(($D$15-$D$20*$D$28)/(1-$D$20)),($D$15-$D$20*$D$28)/(1-$D$20),"."),I26)</f>
        <v>3.9814812933635375E-2</v>
      </c>
      <c r="J28" s="502">
        <f>IF(ISBLANK(J26)=TRUE,IF(ISNUMBER(($E$15-$D$20*$E$28)/(1-$D$20)),($E$15-$D$20*$E$28)/(1-$D$20),"."),J26)</f>
        <v>3.9814812933635375E-2</v>
      </c>
    </row>
    <row r="29" spans="1:76" s="43" customFormat="1" ht="16.5" thickBot="1">
      <c r="C29" s="61"/>
      <c r="D29" s="553"/>
      <c r="E29" s="553"/>
      <c r="F29" s="612"/>
      <c r="G29" s="279"/>
      <c r="H29" s="279"/>
    </row>
    <row r="30" spans="1:76" s="43" customFormat="1" ht="16.5" thickBot="1">
      <c r="B30" s="254" t="s">
        <v>549</v>
      </c>
      <c r="C30" s="255"/>
      <c r="D30" s="560"/>
      <c r="E30" s="561"/>
      <c r="F30" s="612"/>
      <c r="G30"/>
      <c r="H30"/>
      <c r="J30" s="154"/>
    </row>
    <row r="31" spans="1:76" s="43" customFormat="1">
      <c r="B31" s="68" t="s">
        <v>520</v>
      </c>
      <c r="C31" s="632" t="str">
        <f>""&amp;DataSummary!D213&amp;""</f>
        <v>PWT 10.0</v>
      </c>
      <c r="D31" s="551" t="str">
        <f>DataSummary!N4</f>
        <v>Baseline</v>
      </c>
      <c r="E31" s="551" t="str">
        <f>DataSummary!N5</f>
        <v>Scenario</v>
      </c>
      <c r="F31" s="620" t="str">
        <f>D36</f>
        <v>Automatic</v>
      </c>
      <c r="G31" s="17" t="s">
        <v>442</v>
      </c>
      <c r="H31" s="231" t="s">
        <v>636</v>
      </c>
      <c r="I31" s="211">
        <f>InputDataA_GeneralAssumptions!$D$7</f>
        <v>2021</v>
      </c>
      <c r="J31" s="169">
        <f>I31+1</f>
        <v>2022</v>
      </c>
      <c r="K31" s="169">
        <f t="shared" ref="K31:AQ31" si="0">J31+1</f>
        <v>2023</v>
      </c>
      <c r="L31" s="169">
        <f t="shared" si="0"/>
        <v>2024</v>
      </c>
      <c r="M31" s="169">
        <f t="shared" si="0"/>
        <v>2025</v>
      </c>
      <c r="N31" s="169">
        <f t="shared" si="0"/>
        <v>2026</v>
      </c>
      <c r="O31" s="169">
        <f t="shared" si="0"/>
        <v>2027</v>
      </c>
      <c r="P31" s="169">
        <f t="shared" si="0"/>
        <v>2028</v>
      </c>
      <c r="Q31" s="169">
        <f t="shared" si="0"/>
        <v>2029</v>
      </c>
      <c r="R31" s="169">
        <f t="shared" si="0"/>
        <v>2030</v>
      </c>
      <c r="S31" s="169">
        <f t="shared" si="0"/>
        <v>2031</v>
      </c>
      <c r="T31" s="169">
        <f t="shared" si="0"/>
        <v>2032</v>
      </c>
      <c r="U31" s="169">
        <f t="shared" si="0"/>
        <v>2033</v>
      </c>
      <c r="V31" s="169">
        <f t="shared" si="0"/>
        <v>2034</v>
      </c>
      <c r="W31" s="169">
        <f t="shared" si="0"/>
        <v>2035</v>
      </c>
      <c r="X31" s="169">
        <f t="shared" si="0"/>
        <v>2036</v>
      </c>
      <c r="Y31" s="169">
        <f t="shared" si="0"/>
        <v>2037</v>
      </c>
      <c r="Z31" s="169">
        <f>Y31+1</f>
        <v>2038</v>
      </c>
      <c r="AA31" s="169">
        <f t="shared" si="0"/>
        <v>2039</v>
      </c>
      <c r="AB31" s="169">
        <f t="shared" si="0"/>
        <v>2040</v>
      </c>
      <c r="AC31" s="169">
        <f t="shared" si="0"/>
        <v>2041</v>
      </c>
      <c r="AD31" s="169">
        <f t="shared" si="0"/>
        <v>2042</v>
      </c>
      <c r="AE31" s="169">
        <f t="shared" si="0"/>
        <v>2043</v>
      </c>
      <c r="AF31" s="169">
        <f t="shared" si="0"/>
        <v>2044</v>
      </c>
      <c r="AG31" s="169">
        <f t="shared" si="0"/>
        <v>2045</v>
      </c>
      <c r="AH31" s="169">
        <f t="shared" si="0"/>
        <v>2046</v>
      </c>
      <c r="AI31" s="169">
        <f t="shared" si="0"/>
        <v>2047</v>
      </c>
      <c r="AJ31" s="169">
        <f t="shared" si="0"/>
        <v>2048</v>
      </c>
      <c r="AK31" s="169">
        <f t="shared" si="0"/>
        <v>2049</v>
      </c>
      <c r="AL31" s="169">
        <f t="shared" si="0"/>
        <v>2050</v>
      </c>
      <c r="AM31" s="169">
        <f t="shared" si="0"/>
        <v>2051</v>
      </c>
      <c r="AN31" s="169">
        <f t="shared" si="0"/>
        <v>2052</v>
      </c>
      <c r="AO31" s="169">
        <f t="shared" si="0"/>
        <v>2053</v>
      </c>
      <c r="AP31" s="169">
        <f t="shared" si="0"/>
        <v>2054</v>
      </c>
      <c r="AQ31" s="169">
        <f t="shared" si="0"/>
        <v>2055</v>
      </c>
      <c r="AR31" s="169">
        <f t="shared" ref="AR31" si="1">AQ31+1</f>
        <v>2056</v>
      </c>
      <c r="AS31" s="169">
        <f t="shared" ref="AS31" si="2">AR31+1</f>
        <v>2057</v>
      </c>
      <c r="AT31" s="169">
        <f t="shared" ref="AT31" si="3">AS31+1</f>
        <v>2058</v>
      </c>
      <c r="AU31" s="169">
        <f t="shared" ref="AU31" si="4">AT31+1</f>
        <v>2059</v>
      </c>
      <c r="AV31" s="169">
        <f t="shared" ref="AV31" si="5">AU31+1</f>
        <v>2060</v>
      </c>
      <c r="AW31" s="169">
        <f t="shared" ref="AW31" si="6">AV31+1</f>
        <v>2061</v>
      </c>
      <c r="AX31" s="169">
        <f t="shared" ref="AX31" si="7">AW31+1</f>
        <v>2062</v>
      </c>
      <c r="AY31" s="169">
        <f t="shared" ref="AY31" si="8">AX31+1</f>
        <v>2063</v>
      </c>
      <c r="AZ31" s="169">
        <f t="shared" ref="AZ31" si="9">AY31+1</f>
        <v>2064</v>
      </c>
      <c r="BA31" s="169">
        <f t="shared" ref="BA31" si="10">AZ31+1</f>
        <v>2065</v>
      </c>
      <c r="BB31" s="169">
        <f t="shared" ref="BB31" si="11">BA31+1</f>
        <v>2066</v>
      </c>
      <c r="BC31" s="169">
        <f t="shared" ref="BC31" si="12">BB31+1</f>
        <v>2067</v>
      </c>
      <c r="BD31" s="169">
        <f t="shared" ref="BD31" si="13">BC31+1</f>
        <v>2068</v>
      </c>
      <c r="BE31" s="169">
        <f t="shared" ref="BE31" si="14">BD31+1</f>
        <v>2069</v>
      </c>
      <c r="BF31" s="169">
        <f t="shared" ref="BF31" si="15">BE31+1</f>
        <v>2070</v>
      </c>
      <c r="BG31" s="169">
        <f t="shared" ref="BG31" si="16">BF31+1</f>
        <v>2071</v>
      </c>
      <c r="BH31" s="169">
        <f t="shared" ref="BH31" si="17">BG31+1</f>
        <v>2072</v>
      </c>
      <c r="BI31" s="169">
        <f t="shared" ref="BI31" si="18">BH31+1</f>
        <v>2073</v>
      </c>
      <c r="BJ31" s="169">
        <f t="shared" ref="BJ31" si="19">BI31+1</f>
        <v>2074</v>
      </c>
      <c r="BK31" s="169">
        <f t="shared" ref="BK31" si="20">BJ31+1</f>
        <v>2075</v>
      </c>
      <c r="BL31" s="169">
        <f t="shared" ref="BL31" si="21">BK31+1</f>
        <v>2076</v>
      </c>
      <c r="BM31" s="169">
        <f t="shared" ref="BM31" si="22">BL31+1</f>
        <v>2077</v>
      </c>
      <c r="BN31" s="169">
        <f t="shared" ref="BN31" si="23">BM31+1</f>
        <v>2078</v>
      </c>
      <c r="BO31" s="169">
        <f t="shared" ref="BO31" si="24">BN31+1</f>
        <v>2079</v>
      </c>
      <c r="BP31" s="169">
        <f t="shared" ref="BP31" si="25">BO31+1</f>
        <v>2080</v>
      </c>
      <c r="BQ31" s="169">
        <f t="shared" ref="BQ31" si="26">BP31+1</f>
        <v>2081</v>
      </c>
      <c r="BR31" s="169">
        <f t="shared" ref="BR31" si="27">BQ31+1</f>
        <v>2082</v>
      </c>
      <c r="BS31" s="169">
        <f t="shared" ref="BS31" si="28">BR31+1</f>
        <v>2083</v>
      </c>
      <c r="BT31" s="169">
        <f t="shared" ref="BT31" si="29">BS31+1</f>
        <v>2084</v>
      </c>
      <c r="BU31" s="169">
        <f t="shared" ref="BU31" si="30">BT31+1</f>
        <v>2085</v>
      </c>
      <c r="BV31" s="169">
        <f t="shared" ref="BV31" si="31">BU31+1</f>
        <v>2086</v>
      </c>
      <c r="BW31" s="169">
        <f t="shared" ref="BW31" si="32">BV31+1</f>
        <v>2087</v>
      </c>
    </row>
    <row r="32" spans="1:76" s="43" customFormat="1">
      <c r="B32" s="92" t="s">
        <v>581</v>
      </c>
      <c r="C32" s="93" t="s">
        <v>3</v>
      </c>
      <c r="D32" s="480"/>
      <c r="E32" s="480"/>
      <c r="F32" s="811" t="str">
        <f>DataSummary!N4</f>
        <v>Baseline</v>
      </c>
      <c r="G32" s="18" t="s">
        <v>624</v>
      </c>
      <c r="H32" s="29" t="s">
        <v>441</v>
      </c>
      <c r="I32" s="212">
        <f>I33</f>
        <v>7.6292520388960838E-3</v>
      </c>
      <c r="J32" s="212">
        <f t="shared" ref="J32:BU32" si="33">J33</f>
        <v>7.6292520388960838E-3</v>
      </c>
      <c r="K32" s="212">
        <f t="shared" si="33"/>
        <v>7.6292520388960838E-3</v>
      </c>
      <c r="L32" s="212">
        <f t="shared" si="33"/>
        <v>7.6292520388960838E-3</v>
      </c>
      <c r="M32" s="212">
        <f t="shared" si="33"/>
        <v>7.6292520388960838E-3</v>
      </c>
      <c r="N32" s="212">
        <f t="shared" si="33"/>
        <v>7.6292520388960838E-3</v>
      </c>
      <c r="O32" s="212">
        <f t="shared" si="33"/>
        <v>7.6292520388960838E-3</v>
      </c>
      <c r="P32" s="212">
        <f t="shared" si="33"/>
        <v>7.6292520388960838E-3</v>
      </c>
      <c r="Q32" s="212">
        <f t="shared" si="33"/>
        <v>7.6292520388960838E-3</v>
      </c>
      <c r="R32" s="212">
        <f t="shared" si="33"/>
        <v>7.6292520388960838E-3</v>
      </c>
      <c r="S32" s="212">
        <f t="shared" si="33"/>
        <v>7.6292520388960838E-3</v>
      </c>
      <c r="T32" s="212">
        <f t="shared" si="33"/>
        <v>7.6292520388960838E-3</v>
      </c>
      <c r="U32" s="212">
        <f t="shared" si="33"/>
        <v>7.6292520388960838E-3</v>
      </c>
      <c r="V32" s="212">
        <f t="shared" si="33"/>
        <v>7.6292520388960838E-3</v>
      </c>
      <c r="W32" s="212">
        <f t="shared" si="33"/>
        <v>7.6292520388960838E-3</v>
      </c>
      <c r="X32" s="212">
        <f t="shared" si="33"/>
        <v>7.6292520388960838E-3</v>
      </c>
      <c r="Y32" s="212">
        <f t="shared" si="33"/>
        <v>7.6292520388960838E-3</v>
      </c>
      <c r="Z32" s="212">
        <f t="shared" si="33"/>
        <v>7.6292520388960838E-3</v>
      </c>
      <c r="AA32" s="212">
        <f t="shared" si="33"/>
        <v>7.6292520388960838E-3</v>
      </c>
      <c r="AB32" s="212">
        <f t="shared" si="33"/>
        <v>7.6292520388960838E-3</v>
      </c>
      <c r="AC32" s="212">
        <f t="shared" si="33"/>
        <v>7.6292520388960838E-3</v>
      </c>
      <c r="AD32" s="212">
        <f t="shared" si="33"/>
        <v>7.6292520388960838E-3</v>
      </c>
      <c r="AE32" s="212">
        <f t="shared" si="33"/>
        <v>7.6292520388960838E-3</v>
      </c>
      <c r="AF32" s="212">
        <f t="shared" si="33"/>
        <v>7.6292520388960838E-3</v>
      </c>
      <c r="AG32" s="212">
        <f t="shared" si="33"/>
        <v>7.6292520388960838E-3</v>
      </c>
      <c r="AH32" s="212">
        <f t="shared" si="33"/>
        <v>7.6292520388960838E-3</v>
      </c>
      <c r="AI32" s="212">
        <f t="shared" si="33"/>
        <v>7.6292520388960838E-3</v>
      </c>
      <c r="AJ32" s="212">
        <f t="shared" si="33"/>
        <v>7.6292520388960838E-3</v>
      </c>
      <c r="AK32" s="212">
        <f t="shared" si="33"/>
        <v>7.6292520388960838E-3</v>
      </c>
      <c r="AL32" s="212">
        <f t="shared" si="33"/>
        <v>7.6292520388960838E-3</v>
      </c>
      <c r="AM32" s="212">
        <f t="shared" si="33"/>
        <v>7.6292520388960838E-3</v>
      </c>
      <c r="AN32" s="212">
        <f t="shared" si="33"/>
        <v>7.6292520388960838E-3</v>
      </c>
      <c r="AO32" s="212">
        <f t="shared" si="33"/>
        <v>7.6292520388960838E-3</v>
      </c>
      <c r="AP32" s="212">
        <f t="shared" si="33"/>
        <v>7.6292520388960838E-3</v>
      </c>
      <c r="AQ32" s="212">
        <f t="shared" si="33"/>
        <v>7.6292520388960838E-3</v>
      </c>
      <c r="AR32" s="212">
        <f t="shared" si="33"/>
        <v>7.6292520388960838E-3</v>
      </c>
      <c r="AS32" s="212">
        <f t="shared" si="33"/>
        <v>7.6292520388960838E-3</v>
      </c>
      <c r="AT32" s="212">
        <f t="shared" si="33"/>
        <v>7.6292520388960838E-3</v>
      </c>
      <c r="AU32" s="212">
        <f t="shared" si="33"/>
        <v>7.6292520388960838E-3</v>
      </c>
      <c r="AV32" s="212">
        <f t="shared" si="33"/>
        <v>7.6292520388960838E-3</v>
      </c>
      <c r="AW32" s="212">
        <f t="shared" si="33"/>
        <v>7.6292520388960838E-3</v>
      </c>
      <c r="AX32" s="212">
        <f t="shared" si="33"/>
        <v>7.6292520388960838E-3</v>
      </c>
      <c r="AY32" s="212">
        <f t="shared" si="33"/>
        <v>7.6292520388960838E-3</v>
      </c>
      <c r="AZ32" s="212">
        <f t="shared" si="33"/>
        <v>7.6292520388960838E-3</v>
      </c>
      <c r="BA32" s="212">
        <f t="shared" si="33"/>
        <v>7.6292520388960838E-3</v>
      </c>
      <c r="BB32" s="212">
        <f t="shared" si="33"/>
        <v>7.6292520388960838E-3</v>
      </c>
      <c r="BC32" s="212">
        <f t="shared" si="33"/>
        <v>7.6292520388960838E-3</v>
      </c>
      <c r="BD32" s="212">
        <f t="shared" si="33"/>
        <v>7.6292520388960838E-3</v>
      </c>
      <c r="BE32" s="212">
        <f t="shared" si="33"/>
        <v>7.6292520388960838E-3</v>
      </c>
      <c r="BF32" s="212">
        <f t="shared" si="33"/>
        <v>7.6292520388960838E-3</v>
      </c>
      <c r="BG32" s="212">
        <f t="shared" si="33"/>
        <v>7.6292520388960838E-3</v>
      </c>
      <c r="BH32" s="212">
        <f t="shared" si="33"/>
        <v>7.6292520388960838E-3</v>
      </c>
      <c r="BI32" s="212">
        <f t="shared" si="33"/>
        <v>7.6292520388960838E-3</v>
      </c>
      <c r="BJ32" s="212">
        <f t="shared" si="33"/>
        <v>7.6292520388960838E-3</v>
      </c>
      <c r="BK32" s="212">
        <f t="shared" si="33"/>
        <v>7.6292520388960838E-3</v>
      </c>
      <c r="BL32" s="212">
        <f t="shared" si="33"/>
        <v>7.6292520388960838E-3</v>
      </c>
      <c r="BM32" s="212">
        <f t="shared" si="33"/>
        <v>7.6292520388960838E-3</v>
      </c>
      <c r="BN32" s="212">
        <f t="shared" si="33"/>
        <v>7.6292520388960838E-3</v>
      </c>
      <c r="BO32" s="212">
        <f t="shared" si="33"/>
        <v>7.6292520388960838E-3</v>
      </c>
      <c r="BP32" s="212">
        <f t="shared" si="33"/>
        <v>7.6292520388960838E-3</v>
      </c>
      <c r="BQ32" s="212">
        <f t="shared" si="33"/>
        <v>7.6292520388960838E-3</v>
      </c>
      <c r="BR32" s="212">
        <f t="shared" si="33"/>
        <v>7.6292520388960838E-3</v>
      </c>
      <c r="BS32" s="212">
        <f t="shared" si="33"/>
        <v>7.6292520388960838E-3</v>
      </c>
      <c r="BT32" s="212">
        <f t="shared" si="33"/>
        <v>7.6292520388960838E-3</v>
      </c>
      <c r="BU32" s="212">
        <f t="shared" si="33"/>
        <v>7.6292520388960838E-3</v>
      </c>
      <c r="BV32" s="212">
        <f t="shared" ref="BV32:BW32" si="34">BV33</f>
        <v>7.6292520388960838E-3</v>
      </c>
      <c r="BW32" s="212">
        <f t="shared" si="34"/>
        <v>7.6292520388960838E-3</v>
      </c>
    </row>
    <row r="33" spans="1:76" s="43" customFormat="1">
      <c r="B33" s="92" t="str">
        <f>"Initial Human Capital Index, Pre-loaded based on:"</f>
        <v>Initial Human Capital Index, Pre-loaded based on:</v>
      </c>
      <c r="C33" s="485" t="s">
        <v>1808</v>
      </c>
      <c r="D33" s="821">
        <f>IF(ISNUMBER(DataSummary!B213)=TRUE,DataSummary!B213,".")</f>
        <v>7.6292520388960838E-3</v>
      </c>
      <c r="E33" s="821"/>
      <c r="F33" s="811"/>
      <c r="G33" s="11" t="s">
        <v>625</v>
      </c>
      <c r="H33" s="31" t="str">
        <f>H32</f>
        <v>(e.g. 0.02)</v>
      </c>
      <c r="I33" s="14">
        <f>InputDataA_GeneralAssumptions!D34</f>
        <v>7.6292520388960838E-3</v>
      </c>
      <c r="J33" s="14">
        <f>IF(J31&gt;InputDataA_GeneralAssumptions!$D$38,InputDataA_GeneralAssumptions!$D$37,I33+(InputDataA_GeneralAssumptions!$D$37-$I$33)/(InputDataA_GeneralAssumptions!$D$38-InputDataA_GeneralAssumptions!$D$7))</f>
        <v>7.6292520388960838E-3</v>
      </c>
      <c r="K33" s="14">
        <f>IF(K31&gt;InputDataA_GeneralAssumptions!$D$38,InputDataA_GeneralAssumptions!$D$37,J33+(InputDataA_GeneralAssumptions!$D$37-$I$33)/(InputDataA_GeneralAssumptions!$D$38-InputDataA_GeneralAssumptions!$D$7))</f>
        <v>7.6292520388960838E-3</v>
      </c>
      <c r="L33" s="14">
        <f>IF(L31&gt;InputDataA_GeneralAssumptions!$D$38,InputDataA_GeneralAssumptions!$D$37,K33+(InputDataA_GeneralAssumptions!$D$37-$I$33)/(InputDataA_GeneralAssumptions!$D$38-InputDataA_GeneralAssumptions!$D$7))</f>
        <v>7.6292520388960838E-3</v>
      </c>
      <c r="M33" s="14">
        <f>IF(M31&gt;InputDataA_GeneralAssumptions!$D$38,InputDataA_GeneralAssumptions!$D$37,L33+(InputDataA_GeneralAssumptions!$D$37-$I$33)/(InputDataA_GeneralAssumptions!$D$38-InputDataA_GeneralAssumptions!$D$7))</f>
        <v>7.6292520388960838E-3</v>
      </c>
      <c r="N33" s="14">
        <f>IF(N31&gt;InputDataA_GeneralAssumptions!$D$38,InputDataA_GeneralAssumptions!$D$37,M33+(InputDataA_GeneralAssumptions!$D$37-$I$33)/(InputDataA_GeneralAssumptions!$D$38-InputDataA_GeneralAssumptions!$D$7))</f>
        <v>7.6292520388960838E-3</v>
      </c>
      <c r="O33" s="14">
        <f>IF(O31&gt;InputDataA_GeneralAssumptions!$D$38,InputDataA_GeneralAssumptions!$D$37,N33+(InputDataA_GeneralAssumptions!$D$37-$I$33)/(InputDataA_GeneralAssumptions!$D$38-InputDataA_GeneralAssumptions!$D$7))</f>
        <v>7.6292520388960838E-3</v>
      </c>
      <c r="P33" s="14">
        <f>IF(P31&gt;InputDataA_GeneralAssumptions!$D$38,InputDataA_GeneralAssumptions!$D$37,O33+(InputDataA_GeneralAssumptions!$D$37-$I$33)/(InputDataA_GeneralAssumptions!$D$38-InputDataA_GeneralAssumptions!$D$7))</f>
        <v>7.6292520388960838E-3</v>
      </c>
      <c r="Q33" s="14">
        <f>IF(Q31&gt;InputDataA_GeneralAssumptions!$D$38,InputDataA_GeneralAssumptions!$D$37,P33+(InputDataA_GeneralAssumptions!$D$37-$I$33)/(InputDataA_GeneralAssumptions!$D$38-InputDataA_GeneralAssumptions!$D$7))</f>
        <v>7.6292520388960838E-3</v>
      </c>
      <c r="R33" s="14">
        <f>IF(R31&gt;InputDataA_GeneralAssumptions!$D$38,InputDataA_GeneralAssumptions!$D$37,Q33+(InputDataA_GeneralAssumptions!$D$37-$I$33)/(InputDataA_GeneralAssumptions!$D$38-InputDataA_GeneralAssumptions!$D$7))</f>
        <v>7.6292520388960838E-3</v>
      </c>
      <c r="S33" s="14">
        <f>IF(S31&gt;InputDataA_GeneralAssumptions!$D$38,InputDataA_GeneralAssumptions!$D$37,R33+(InputDataA_GeneralAssumptions!$D$37-$I$33)/(InputDataA_GeneralAssumptions!$D$38-InputDataA_GeneralAssumptions!$D$7))</f>
        <v>7.6292520388960838E-3</v>
      </c>
      <c r="T33" s="14">
        <f>IF(T31&gt;InputDataA_GeneralAssumptions!$D$38,InputDataA_GeneralAssumptions!$D$37,S33+(InputDataA_GeneralAssumptions!$D$37-$I$33)/(InputDataA_GeneralAssumptions!$D$38-InputDataA_GeneralAssumptions!$D$7))</f>
        <v>7.6292520388960838E-3</v>
      </c>
      <c r="U33" s="14">
        <f>IF(U31&gt;InputDataA_GeneralAssumptions!$D$38,InputDataA_GeneralAssumptions!$D$37,T33+(InputDataA_GeneralAssumptions!$D$37-$I$33)/(InputDataA_GeneralAssumptions!$D$38-InputDataA_GeneralAssumptions!$D$7))</f>
        <v>7.6292520388960838E-3</v>
      </c>
      <c r="V33" s="14">
        <f>IF(V31&gt;InputDataA_GeneralAssumptions!$D$38,InputDataA_GeneralAssumptions!$D$37,U33+(InputDataA_GeneralAssumptions!$D$37-$I$33)/(InputDataA_GeneralAssumptions!$D$38-InputDataA_GeneralAssumptions!$D$7))</f>
        <v>7.6292520388960838E-3</v>
      </c>
      <c r="W33" s="14">
        <f>IF(W31&gt;InputDataA_GeneralAssumptions!$D$38,InputDataA_GeneralAssumptions!$D$37,V33+(InputDataA_GeneralAssumptions!$D$37-$I$33)/(InputDataA_GeneralAssumptions!$D$38-InputDataA_GeneralAssumptions!$D$7))</f>
        <v>7.6292520388960838E-3</v>
      </c>
      <c r="X33" s="14">
        <f>IF(X31&gt;InputDataA_GeneralAssumptions!$D$38,InputDataA_GeneralAssumptions!$D$37,W33+(InputDataA_GeneralAssumptions!$D$37-$I$33)/(InputDataA_GeneralAssumptions!$D$38-InputDataA_GeneralAssumptions!$D$7))</f>
        <v>7.6292520388960838E-3</v>
      </c>
      <c r="Y33" s="14">
        <f>IF(Y31&gt;InputDataA_GeneralAssumptions!$D$38,InputDataA_GeneralAssumptions!$D$37,X33+(InputDataA_GeneralAssumptions!$D$37-$I$33)/(InputDataA_GeneralAssumptions!$D$38-InputDataA_GeneralAssumptions!$D$7))</f>
        <v>7.6292520388960838E-3</v>
      </c>
      <c r="Z33" s="14">
        <f>IF(Z31&gt;InputDataA_GeneralAssumptions!$D$38,InputDataA_GeneralAssumptions!$D$37,Y33+(InputDataA_GeneralAssumptions!$D$37-$I$33)/(InputDataA_GeneralAssumptions!$D$38-InputDataA_GeneralAssumptions!$D$7))</f>
        <v>7.6292520388960838E-3</v>
      </c>
      <c r="AA33" s="14">
        <f>IF(AA31&gt;InputDataA_GeneralAssumptions!$D$38,InputDataA_GeneralAssumptions!$D$37,Z33+(InputDataA_GeneralAssumptions!$D$37-$I$33)/(InputDataA_GeneralAssumptions!$D$38-InputDataA_GeneralAssumptions!$D$7))</f>
        <v>7.6292520388960838E-3</v>
      </c>
      <c r="AB33" s="14">
        <f>IF(AB31&gt;InputDataA_GeneralAssumptions!$D$38,InputDataA_GeneralAssumptions!$D$37,AA33+(InputDataA_GeneralAssumptions!$D$37-$I$33)/(InputDataA_GeneralAssumptions!$D$38-InputDataA_GeneralAssumptions!$D$7))</f>
        <v>7.6292520388960838E-3</v>
      </c>
      <c r="AC33" s="14">
        <f>IF(AC31&gt;InputDataA_GeneralAssumptions!$D$38,InputDataA_GeneralAssumptions!$D$37,AB33+(InputDataA_GeneralAssumptions!$D$37-$I$33)/(InputDataA_GeneralAssumptions!$D$38-InputDataA_GeneralAssumptions!$D$7))</f>
        <v>7.6292520388960838E-3</v>
      </c>
      <c r="AD33" s="14">
        <f>IF(AD31&gt;InputDataA_GeneralAssumptions!$D$38,InputDataA_GeneralAssumptions!$D$37,AC33+(InputDataA_GeneralAssumptions!$D$37-$I$33)/(InputDataA_GeneralAssumptions!$D$38-InputDataA_GeneralAssumptions!$D$7))</f>
        <v>7.6292520388960838E-3</v>
      </c>
      <c r="AE33" s="14">
        <f>IF(AE31&gt;InputDataA_GeneralAssumptions!$D$38,InputDataA_GeneralAssumptions!$D$37,AD33+(InputDataA_GeneralAssumptions!$D$37-$I$33)/(InputDataA_GeneralAssumptions!$D$38-InputDataA_GeneralAssumptions!$D$7))</f>
        <v>7.6292520388960838E-3</v>
      </c>
      <c r="AF33" s="14">
        <f>IF(AF31&gt;InputDataA_GeneralAssumptions!$D$38,InputDataA_GeneralAssumptions!$D$37,AE33+(InputDataA_GeneralAssumptions!$D$37-$I$33)/(InputDataA_GeneralAssumptions!$D$38-InputDataA_GeneralAssumptions!$D$7))</f>
        <v>7.6292520388960838E-3</v>
      </c>
      <c r="AG33" s="14">
        <f>IF(AG31&gt;InputDataA_GeneralAssumptions!$D$38,InputDataA_GeneralAssumptions!$D$37,AF33+(InputDataA_GeneralAssumptions!$D$37-$I$33)/(InputDataA_GeneralAssumptions!$D$38-InputDataA_GeneralAssumptions!$D$7))</f>
        <v>7.6292520388960838E-3</v>
      </c>
      <c r="AH33" s="14">
        <f>IF(AH31&gt;InputDataA_GeneralAssumptions!$D$38,InputDataA_GeneralAssumptions!$D$37,AG33+(InputDataA_GeneralAssumptions!$D$37-$I$33)/(InputDataA_GeneralAssumptions!$D$38-InputDataA_GeneralAssumptions!$D$7))</f>
        <v>7.6292520388960838E-3</v>
      </c>
      <c r="AI33" s="14">
        <f>IF(AI31&gt;InputDataA_GeneralAssumptions!$D$38,InputDataA_GeneralAssumptions!$D$37,AH33+(InputDataA_GeneralAssumptions!$D$37-$I$33)/(InputDataA_GeneralAssumptions!$D$38-InputDataA_GeneralAssumptions!$D$7))</f>
        <v>7.6292520388960838E-3</v>
      </c>
      <c r="AJ33" s="14">
        <f>IF(AJ31&gt;InputDataA_GeneralAssumptions!$D$38,InputDataA_GeneralAssumptions!$D$37,AI33+(InputDataA_GeneralAssumptions!$D$37-$I$33)/(InputDataA_GeneralAssumptions!$D$38-InputDataA_GeneralAssumptions!$D$7))</f>
        <v>7.6292520388960838E-3</v>
      </c>
      <c r="AK33" s="14">
        <f>IF(AK31&gt;InputDataA_GeneralAssumptions!$D$38,InputDataA_GeneralAssumptions!$D$37,AJ33+(InputDataA_GeneralAssumptions!$D$37-$I$33)/(InputDataA_GeneralAssumptions!$D$38-InputDataA_GeneralAssumptions!$D$7))</f>
        <v>7.6292520388960838E-3</v>
      </c>
      <c r="AL33" s="14">
        <f>IF(AL31&gt;InputDataA_GeneralAssumptions!$D$38,InputDataA_GeneralAssumptions!$D$37,AK33+(InputDataA_GeneralAssumptions!$D$37-$I$33)/(InputDataA_GeneralAssumptions!$D$38-InputDataA_GeneralAssumptions!$D$7))</f>
        <v>7.6292520388960838E-3</v>
      </c>
      <c r="AM33" s="14">
        <f>IF(AM31&gt;InputDataA_GeneralAssumptions!$D$38,InputDataA_GeneralAssumptions!$D$37,AL33+(InputDataA_GeneralAssumptions!$D$37-$I$33)/(InputDataA_GeneralAssumptions!$D$38-InputDataA_GeneralAssumptions!$D$7))</f>
        <v>7.6292520388960838E-3</v>
      </c>
      <c r="AN33" s="14">
        <f>IF(AN31&gt;InputDataA_GeneralAssumptions!$D$38,InputDataA_GeneralAssumptions!$D$37,AM33+(InputDataA_GeneralAssumptions!$D$37-$I$33)/(InputDataA_GeneralAssumptions!$D$38-InputDataA_GeneralAssumptions!$D$7))</f>
        <v>7.6292520388960838E-3</v>
      </c>
      <c r="AO33" s="14">
        <f>IF(AO31&gt;InputDataA_GeneralAssumptions!$D$38,InputDataA_GeneralAssumptions!$D$37,AN33+(InputDataA_GeneralAssumptions!$D$37-$I$33)/(InputDataA_GeneralAssumptions!$D$38-InputDataA_GeneralAssumptions!$D$7))</f>
        <v>7.6292520388960838E-3</v>
      </c>
      <c r="AP33" s="14">
        <f>IF(AP31&gt;InputDataA_GeneralAssumptions!$D$38,InputDataA_GeneralAssumptions!$D$37,AO33+(InputDataA_GeneralAssumptions!$D$37-$I$33)/(InputDataA_GeneralAssumptions!$D$38-InputDataA_GeneralAssumptions!$D$7))</f>
        <v>7.6292520388960838E-3</v>
      </c>
      <c r="AQ33" s="339">
        <f>IF(AQ31&gt;InputDataA_GeneralAssumptions!$D$38,InputDataA_GeneralAssumptions!$D$37,AP33+(InputDataA_GeneralAssumptions!$D$37-$I$33)/(InputDataA_GeneralAssumptions!$D$38-InputDataA_GeneralAssumptions!$D$7))</f>
        <v>7.6292520388960838E-3</v>
      </c>
      <c r="AR33" s="339">
        <f>IF(AR31&gt;InputDataA_GeneralAssumptions!$D$38,InputDataA_GeneralAssumptions!$D$37,AQ33+(InputDataA_GeneralAssumptions!$D$37-$I$33)/(InputDataA_GeneralAssumptions!$D$38-InputDataA_GeneralAssumptions!$D$7))</f>
        <v>7.6292520388960838E-3</v>
      </c>
      <c r="AS33" s="339">
        <f>IF(AS31&gt;InputDataA_GeneralAssumptions!$D$38,InputDataA_GeneralAssumptions!$D$37,AR33+(InputDataA_GeneralAssumptions!$D$37-$I$33)/(InputDataA_GeneralAssumptions!$D$38-InputDataA_GeneralAssumptions!$D$7))</f>
        <v>7.6292520388960838E-3</v>
      </c>
      <c r="AT33" s="339">
        <f>IF(AT31&gt;InputDataA_GeneralAssumptions!$D$38,InputDataA_GeneralAssumptions!$D$37,AS33+(InputDataA_GeneralAssumptions!$D$37-$I$33)/(InputDataA_GeneralAssumptions!$D$38-InputDataA_GeneralAssumptions!$D$7))</f>
        <v>7.6292520388960838E-3</v>
      </c>
      <c r="AU33" s="339">
        <f>IF(AU31&gt;InputDataA_GeneralAssumptions!$D$38,InputDataA_GeneralAssumptions!$D$37,AT33+(InputDataA_GeneralAssumptions!$D$37-$I$33)/(InputDataA_GeneralAssumptions!$D$38-InputDataA_GeneralAssumptions!$D$7))</f>
        <v>7.6292520388960838E-3</v>
      </c>
      <c r="AV33" s="339">
        <f>IF(AV31&gt;InputDataA_GeneralAssumptions!$D$38,InputDataA_GeneralAssumptions!$D$37,AU33+(InputDataA_GeneralAssumptions!$D$37-$I$33)/(InputDataA_GeneralAssumptions!$D$38-InputDataA_GeneralAssumptions!$D$7))</f>
        <v>7.6292520388960838E-3</v>
      </c>
      <c r="AW33" s="339">
        <f>IF(AW31&gt;InputDataA_GeneralAssumptions!$D$38,InputDataA_GeneralAssumptions!$D$37,AV33+(InputDataA_GeneralAssumptions!$D$37-$I$33)/(InputDataA_GeneralAssumptions!$D$38-InputDataA_GeneralAssumptions!$D$7))</f>
        <v>7.6292520388960838E-3</v>
      </c>
      <c r="AX33" s="339">
        <f>IF(AX31&gt;InputDataA_GeneralAssumptions!$D$38,InputDataA_GeneralAssumptions!$D$37,AW33+(InputDataA_GeneralAssumptions!$D$37-$I$33)/(InputDataA_GeneralAssumptions!$D$38-InputDataA_GeneralAssumptions!$D$7))</f>
        <v>7.6292520388960838E-3</v>
      </c>
      <c r="AY33" s="339">
        <f>IF(AY31&gt;InputDataA_GeneralAssumptions!$D$38,InputDataA_GeneralAssumptions!$D$37,AX33+(InputDataA_GeneralAssumptions!$D$37-$I$33)/(InputDataA_GeneralAssumptions!$D$38-InputDataA_GeneralAssumptions!$D$7))</f>
        <v>7.6292520388960838E-3</v>
      </c>
      <c r="AZ33" s="339">
        <f>IF(AZ31&gt;InputDataA_GeneralAssumptions!$D$38,InputDataA_GeneralAssumptions!$D$37,AY33+(InputDataA_GeneralAssumptions!$D$37-$I$33)/(InputDataA_GeneralAssumptions!$D$38-InputDataA_GeneralAssumptions!$D$7))</f>
        <v>7.6292520388960838E-3</v>
      </c>
      <c r="BA33" s="339">
        <f>IF(BA31&gt;InputDataA_GeneralAssumptions!$D$38,InputDataA_GeneralAssumptions!$D$37,AZ33+(InputDataA_GeneralAssumptions!$D$37-$I$33)/(InputDataA_GeneralAssumptions!$D$38-InputDataA_GeneralAssumptions!$D$7))</f>
        <v>7.6292520388960838E-3</v>
      </c>
      <c r="BB33" s="339">
        <f>IF(BB31&gt;InputDataA_GeneralAssumptions!$D$38,InputDataA_GeneralAssumptions!$D$37,BA33+(InputDataA_GeneralAssumptions!$D$37-$I$33)/(InputDataA_GeneralAssumptions!$D$38-InputDataA_GeneralAssumptions!$D$7))</f>
        <v>7.6292520388960838E-3</v>
      </c>
      <c r="BC33" s="339">
        <f>IF(BC31&gt;InputDataA_GeneralAssumptions!$D$38,InputDataA_GeneralAssumptions!$D$37,BB33+(InputDataA_GeneralAssumptions!$D$37-$I$33)/(InputDataA_GeneralAssumptions!$D$38-InputDataA_GeneralAssumptions!$D$7))</f>
        <v>7.6292520388960838E-3</v>
      </c>
      <c r="BD33" s="339">
        <f>IF(BD31&gt;InputDataA_GeneralAssumptions!$D$38,InputDataA_GeneralAssumptions!$D$37,BC33+(InputDataA_GeneralAssumptions!$D$37-$I$33)/(InputDataA_GeneralAssumptions!$D$38-InputDataA_GeneralAssumptions!$D$7))</f>
        <v>7.6292520388960838E-3</v>
      </c>
      <c r="BE33" s="339">
        <f>IF(BE31&gt;InputDataA_GeneralAssumptions!$D$38,InputDataA_GeneralAssumptions!$D$37,BD33+(InputDataA_GeneralAssumptions!$D$37-$I$33)/(InputDataA_GeneralAssumptions!$D$38-InputDataA_GeneralAssumptions!$D$7))</f>
        <v>7.6292520388960838E-3</v>
      </c>
      <c r="BF33" s="339">
        <f>IF(BF31&gt;InputDataA_GeneralAssumptions!$D$38,InputDataA_GeneralAssumptions!$D$37,BE33+(InputDataA_GeneralAssumptions!$D$37-$I$33)/(InputDataA_GeneralAssumptions!$D$38-InputDataA_GeneralAssumptions!$D$7))</f>
        <v>7.6292520388960838E-3</v>
      </c>
      <c r="BG33" s="339">
        <f>IF(BG31&gt;InputDataA_GeneralAssumptions!$D$38,InputDataA_GeneralAssumptions!$D$37,BF33+(InputDataA_GeneralAssumptions!$D$37-$I$33)/(InputDataA_GeneralAssumptions!$D$38-InputDataA_GeneralAssumptions!$D$7))</f>
        <v>7.6292520388960838E-3</v>
      </c>
      <c r="BH33" s="339">
        <f>IF(BH31&gt;InputDataA_GeneralAssumptions!$D$38,InputDataA_GeneralAssumptions!$D$37,BG33+(InputDataA_GeneralAssumptions!$D$37-$I$33)/(InputDataA_GeneralAssumptions!$D$38-InputDataA_GeneralAssumptions!$D$7))</f>
        <v>7.6292520388960838E-3</v>
      </c>
      <c r="BI33" s="339">
        <f>IF(BI31&gt;InputDataA_GeneralAssumptions!$D$38,InputDataA_GeneralAssumptions!$D$37,BH33+(InputDataA_GeneralAssumptions!$D$37-$I$33)/(InputDataA_GeneralAssumptions!$D$38-InputDataA_GeneralAssumptions!$D$7))</f>
        <v>7.6292520388960838E-3</v>
      </c>
      <c r="BJ33" s="339">
        <f>IF(BJ31&gt;InputDataA_GeneralAssumptions!$D$38,InputDataA_GeneralAssumptions!$D$37,BI33+(InputDataA_GeneralAssumptions!$D$37-$I$33)/(InputDataA_GeneralAssumptions!$D$38-InputDataA_GeneralAssumptions!$D$7))</f>
        <v>7.6292520388960838E-3</v>
      </c>
      <c r="BK33" s="339">
        <f>IF(BK31&gt;InputDataA_GeneralAssumptions!$D$38,InputDataA_GeneralAssumptions!$D$37,BJ33+(InputDataA_GeneralAssumptions!$D$37-$I$33)/(InputDataA_GeneralAssumptions!$D$38-InputDataA_GeneralAssumptions!$D$7))</f>
        <v>7.6292520388960838E-3</v>
      </c>
      <c r="BL33" s="339">
        <f>IF(BL31&gt;InputDataA_GeneralAssumptions!$D$38,InputDataA_GeneralAssumptions!$D$37,BK33+(InputDataA_GeneralAssumptions!$D$37-$I$33)/(InputDataA_GeneralAssumptions!$D$38-InputDataA_GeneralAssumptions!$D$7))</f>
        <v>7.6292520388960838E-3</v>
      </c>
      <c r="BM33" s="339">
        <f>IF(BM31&gt;InputDataA_GeneralAssumptions!$D$38,InputDataA_GeneralAssumptions!$D$37,BL33+(InputDataA_GeneralAssumptions!$D$37-$I$33)/(InputDataA_GeneralAssumptions!$D$38-InputDataA_GeneralAssumptions!$D$7))</f>
        <v>7.6292520388960838E-3</v>
      </c>
      <c r="BN33" s="339">
        <f>IF(BN31&gt;InputDataA_GeneralAssumptions!$D$38,InputDataA_GeneralAssumptions!$D$37,BM33+(InputDataA_GeneralAssumptions!$D$37-$I$33)/(InputDataA_GeneralAssumptions!$D$38-InputDataA_GeneralAssumptions!$D$7))</f>
        <v>7.6292520388960838E-3</v>
      </c>
      <c r="BO33" s="339">
        <f>IF(BO31&gt;InputDataA_GeneralAssumptions!$D$38,InputDataA_GeneralAssumptions!$D$37,BN33+(InputDataA_GeneralAssumptions!$D$37-$I$33)/(InputDataA_GeneralAssumptions!$D$38-InputDataA_GeneralAssumptions!$D$7))</f>
        <v>7.6292520388960838E-3</v>
      </c>
      <c r="BP33" s="339">
        <f>IF(BP31&gt;InputDataA_GeneralAssumptions!$D$38,InputDataA_GeneralAssumptions!$D$37,BO33+(InputDataA_GeneralAssumptions!$D$37-$I$33)/(InputDataA_GeneralAssumptions!$D$38-InputDataA_GeneralAssumptions!$D$7))</f>
        <v>7.6292520388960838E-3</v>
      </c>
      <c r="BQ33" s="339">
        <f>IF(BQ31&gt;InputDataA_GeneralAssumptions!$D$38,InputDataA_GeneralAssumptions!$D$37,BP33+(InputDataA_GeneralAssumptions!$D$37-$I$33)/(InputDataA_GeneralAssumptions!$D$38-InputDataA_GeneralAssumptions!$D$7))</f>
        <v>7.6292520388960838E-3</v>
      </c>
      <c r="BR33" s="339">
        <f>IF(BR31&gt;InputDataA_GeneralAssumptions!$D$38,InputDataA_GeneralAssumptions!$D$37,BQ33+(InputDataA_GeneralAssumptions!$D$37-$I$33)/(InputDataA_GeneralAssumptions!$D$38-InputDataA_GeneralAssumptions!$D$7))</f>
        <v>7.6292520388960838E-3</v>
      </c>
      <c r="BS33" s="339">
        <f>IF(BS31&gt;InputDataA_GeneralAssumptions!$D$38,InputDataA_GeneralAssumptions!$D$37,BR33+(InputDataA_GeneralAssumptions!$D$37-$I$33)/(InputDataA_GeneralAssumptions!$D$38-InputDataA_GeneralAssumptions!$D$7))</f>
        <v>7.6292520388960838E-3</v>
      </c>
      <c r="BT33" s="339">
        <f>IF(BT31&gt;InputDataA_GeneralAssumptions!$D$38,InputDataA_GeneralAssumptions!$D$37,BS33+(InputDataA_GeneralAssumptions!$D$37-$I$33)/(InputDataA_GeneralAssumptions!$D$38-InputDataA_GeneralAssumptions!$D$7))</f>
        <v>7.6292520388960838E-3</v>
      </c>
      <c r="BU33" s="339">
        <f>IF(BU31&gt;InputDataA_GeneralAssumptions!$D$38,InputDataA_GeneralAssumptions!$D$37,BT33+(InputDataA_GeneralAssumptions!$D$37-$I$33)/(InputDataA_GeneralAssumptions!$D$38-InputDataA_GeneralAssumptions!$D$7))</f>
        <v>7.6292520388960838E-3</v>
      </c>
      <c r="BV33" s="339">
        <f>IF(BV31&gt;InputDataA_GeneralAssumptions!$D$38,InputDataA_GeneralAssumptions!$D$37,BU33+(InputDataA_GeneralAssumptions!$D$37-$I$33)/(InputDataA_GeneralAssumptions!$D$38-InputDataA_GeneralAssumptions!$D$7))</f>
        <v>7.6292520388960838E-3</v>
      </c>
      <c r="BW33" s="339">
        <f>IF(BW31&gt;InputDataA_GeneralAssumptions!$D$38,InputDataA_GeneralAssumptions!$D$37,BV33+(InputDataA_GeneralAssumptions!$D$37-$I$33)/(InputDataA_GeneralAssumptions!$D$38-InputDataA_GeneralAssumptions!$D$7))</f>
        <v>7.6292520388960838E-3</v>
      </c>
    </row>
    <row r="34" spans="1:76" s="43" customFormat="1" ht="19.5" customHeight="1">
      <c r="B34" s="281" t="s">
        <v>997</v>
      </c>
      <c r="C34" s="93" t="s">
        <v>3</v>
      </c>
      <c r="D34" s="506">
        <f>IF(ISBLANK(D32)=TRUE,D33,D32)</f>
        <v>7.6292520388960838E-3</v>
      </c>
      <c r="E34" s="506">
        <f>IF(ISBLANK(E32)=TRUE,D33,E32)</f>
        <v>7.6292520388960838E-3</v>
      </c>
      <c r="F34" s="811"/>
      <c r="G34" s="156" t="s">
        <v>630</v>
      </c>
      <c r="H34" s="31" t="str">
        <f>H33</f>
        <v>(e.g. 0.02)</v>
      </c>
      <c r="I34" s="12">
        <f>IF(VLOOKUP(InputDataA_GeneralAssumptions!$D$36,DataSummary!$A$130:$B$132,2,FALSE)=1,InputDataA_GeneralAssumptions!I32,InputDataA_GeneralAssumptions!I33)</f>
        <v>7.6292520388960838E-3</v>
      </c>
      <c r="J34" s="338">
        <f>IF(VLOOKUP(InputDataA_GeneralAssumptions!$D$36,DataSummary!$A$130:$B$132,2,FALSE)=1,InputDataA_GeneralAssumptions!J32,InputDataA_GeneralAssumptions!J33)</f>
        <v>7.6292520388960838E-3</v>
      </c>
      <c r="K34" s="338">
        <f>IF(VLOOKUP(InputDataA_GeneralAssumptions!$D$36,DataSummary!$A$130:$B$132,2,FALSE)=1,InputDataA_GeneralAssumptions!K32,InputDataA_GeneralAssumptions!K33)</f>
        <v>7.6292520388960838E-3</v>
      </c>
      <c r="L34" s="338">
        <f>IF(VLOOKUP(InputDataA_GeneralAssumptions!$D$36,DataSummary!$A$130:$B$132,2,FALSE)=1,InputDataA_GeneralAssumptions!L32,InputDataA_GeneralAssumptions!L33)</f>
        <v>7.6292520388960838E-3</v>
      </c>
      <c r="M34" s="338">
        <f>IF(VLOOKUP(InputDataA_GeneralAssumptions!$D$36,DataSummary!$A$130:$B$132,2,FALSE)=1,InputDataA_GeneralAssumptions!M32,InputDataA_GeneralAssumptions!M33)</f>
        <v>7.6292520388960838E-3</v>
      </c>
      <c r="N34" s="338">
        <f>IF(VLOOKUP(InputDataA_GeneralAssumptions!$D$36,DataSummary!$A$130:$B$132,2,FALSE)=1,InputDataA_GeneralAssumptions!N32,InputDataA_GeneralAssumptions!N33)</f>
        <v>7.6292520388960838E-3</v>
      </c>
      <c r="O34" s="338">
        <f>IF(VLOOKUP(InputDataA_GeneralAssumptions!$D$36,DataSummary!$A$130:$B$132,2,FALSE)=1,InputDataA_GeneralAssumptions!O32,InputDataA_GeneralAssumptions!O33)</f>
        <v>7.6292520388960838E-3</v>
      </c>
      <c r="P34" s="338">
        <f>IF(VLOOKUP(InputDataA_GeneralAssumptions!$D$36,DataSummary!$A$130:$B$132,2,FALSE)=1,InputDataA_GeneralAssumptions!P32,InputDataA_GeneralAssumptions!P33)</f>
        <v>7.6292520388960838E-3</v>
      </c>
      <c r="Q34" s="338">
        <f>IF(VLOOKUP(InputDataA_GeneralAssumptions!$D$36,DataSummary!$A$130:$B$132,2,FALSE)=1,InputDataA_GeneralAssumptions!Q32,InputDataA_GeneralAssumptions!Q33)</f>
        <v>7.6292520388960838E-3</v>
      </c>
      <c r="R34" s="338">
        <f>IF(VLOOKUP(InputDataA_GeneralAssumptions!$D$36,DataSummary!$A$130:$B$132,2,FALSE)=1,InputDataA_GeneralAssumptions!R32,InputDataA_GeneralAssumptions!R33)</f>
        <v>7.6292520388960838E-3</v>
      </c>
      <c r="S34" s="338">
        <f>IF(VLOOKUP(InputDataA_GeneralAssumptions!$D$36,DataSummary!$A$130:$B$132,2,FALSE)=1,InputDataA_GeneralAssumptions!S32,InputDataA_GeneralAssumptions!S33)</f>
        <v>7.6292520388960838E-3</v>
      </c>
      <c r="T34" s="338">
        <f>IF(VLOOKUP(InputDataA_GeneralAssumptions!$D$36,DataSummary!$A$130:$B$132,2,FALSE)=1,InputDataA_GeneralAssumptions!T32,InputDataA_GeneralAssumptions!T33)</f>
        <v>7.6292520388960838E-3</v>
      </c>
      <c r="U34" s="338">
        <f>IF(VLOOKUP(InputDataA_GeneralAssumptions!$D$36,DataSummary!$A$130:$B$132,2,FALSE)=1,InputDataA_GeneralAssumptions!U32,InputDataA_GeneralAssumptions!U33)</f>
        <v>7.6292520388960838E-3</v>
      </c>
      <c r="V34" s="338">
        <f>IF(VLOOKUP(InputDataA_GeneralAssumptions!$D$36,DataSummary!$A$130:$B$132,2,FALSE)=1,InputDataA_GeneralAssumptions!V32,InputDataA_GeneralAssumptions!V33)</f>
        <v>7.6292520388960838E-3</v>
      </c>
      <c r="W34" s="338">
        <f>IF(VLOOKUP(InputDataA_GeneralAssumptions!$D$36,DataSummary!$A$130:$B$132,2,FALSE)=1,InputDataA_GeneralAssumptions!W32,InputDataA_GeneralAssumptions!W33)</f>
        <v>7.6292520388960838E-3</v>
      </c>
      <c r="X34" s="338">
        <f>IF(VLOOKUP(InputDataA_GeneralAssumptions!$D$36,DataSummary!$A$130:$B$132,2,FALSE)=1,InputDataA_GeneralAssumptions!X32,InputDataA_GeneralAssumptions!X33)</f>
        <v>7.6292520388960838E-3</v>
      </c>
      <c r="Y34" s="338">
        <f>IF(VLOOKUP(InputDataA_GeneralAssumptions!$D$36,DataSummary!$A$130:$B$132,2,FALSE)=1,InputDataA_GeneralAssumptions!Y32,InputDataA_GeneralAssumptions!Y33)</f>
        <v>7.6292520388960838E-3</v>
      </c>
      <c r="Z34" s="338">
        <f>IF(VLOOKUP(InputDataA_GeneralAssumptions!$D$36,DataSummary!$A$130:$B$132,2,FALSE)=1,InputDataA_GeneralAssumptions!Z32,InputDataA_GeneralAssumptions!Z33)</f>
        <v>7.6292520388960838E-3</v>
      </c>
      <c r="AA34" s="338">
        <f>IF(VLOOKUP(InputDataA_GeneralAssumptions!$D$36,DataSummary!$A$130:$B$132,2,FALSE)=1,InputDataA_GeneralAssumptions!AA32,InputDataA_GeneralAssumptions!AA33)</f>
        <v>7.6292520388960838E-3</v>
      </c>
      <c r="AB34" s="338">
        <f>IF(VLOOKUP(InputDataA_GeneralAssumptions!$D$36,DataSummary!$A$130:$B$132,2,FALSE)=1,InputDataA_GeneralAssumptions!AB32,InputDataA_GeneralAssumptions!AB33)</f>
        <v>7.6292520388960838E-3</v>
      </c>
      <c r="AC34" s="338">
        <f>IF(VLOOKUP(InputDataA_GeneralAssumptions!$D$36,DataSummary!$A$130:$B$132,2,FALSE)=1,InputDataA_GeneralAssumptions!AC32,InputDataA_GeneralAssumptions!AC33)</f>
        <v>7.6292520388960838E-3</v>
      </c>
      <c r="AD34" s="338">
        <f>IF(VLOOKUP(InputDataA_GeneralAssumptions!$D$36,DataSummary!$A$130:$B$132,2,FALSE)=1,InputDataA_GeneralAssumptions!AD32,InputDataA_GeneralAssumptions!AD33)</f>
        <v>7.6292520388960838E-3</v>
      </c>
      <c r="AE34" s="338">
        <f>IF(VLOOKUP(InputDataA_GeneralAssumptions!$D$36,DataSummary!$A$130:$B$132,2,FALSE)=1,InputDataA_GeneralAssumptions!AE32,InputDataA_GeneralAssumptions!AE33)</f>
        <v>7.6292520388960838E-3</v>
      </c>
      <c r="AF34" s="338">
        <f>IF(VLOOKUP(InputDataA_GeneralAssumptions!$D$36,DataSummary!$A$130:$B$132,2,FALSE)=1,InputDataA_GeneralAssumptions!AF32,InputDataA_GeneralAssumptions!AF33)</f>
        <v>7.6292520388960838E-3</v>
      </c>
      <c r="AG34" s="338">
        <f>IF(VLOOKUP(InputDataA_GeneralAssumptions!$D$36,DataSummary!$A$130:$B$132,2,FALSE)=1,InputDataA_GeneralAssumptions!AG32,InputDataA_GeneralAssumptions!AG33)</f>
        <v>7.6292520388960838E-3</v>
      </c>
      <c r="AH34" s="338">
        <f>IF(VLOOKUP(InputDataA_GeneralAssumptions!$D$36,DataSummary!$A$130:$B$132,2,FALSE)=1,InputDataA_GeneralAssumptions!AH32,InputDataA_GeneralAssumptions!AH33)</f>
        <v>7.6292520388960838E-3</v>
      </c>
      <c r="AI34" s="338">
        <f>IF(VLOOKUP(InputDataA_GeneralAssumptions!$D$36,DataSummary!$A$130:$B$132,2,FALSE)=1,InputDataA_GeneralAssumptions!AI32,InputDataA_GeneralAssumptions!AI33)</f>
        <v>7.6292520388960838E-3</v>
      </c>
      <c r="AJ34" s="338">
        <f>IF(VLOOKUP(InputDataA_GeneralAssumptions!$D$36,DataSummary!$A$130:$B$132,2,FALSE)=1,InputDataA_GeneralAssumptions!AJ32,InputDataA_GeneralAssumptions!AJ33)</f>
        <v>7.6292520388960838E-3</v>
      </c>
      <c r="AK34" s="338">
        <f>IF(VLOOKUP(InputDataA_GeneralAssumptions!$D$36,DataSummary!$A$130:$B$132,2,FALSE)=1,InputDataA_GeneralAssumptions!AK32,InputDataA_GeneralAssumptions!AK33)</f>
        <v>7.6292520388960838E-3</v>
      </c>
      <c r="AL34" s="338">
        <f>IF(VLOOKUP(InputDataA_GeneralAssumptions!$D$36,DataSummary!$A$130:$B$132,2,FALSE)=1,InputDataA_GeneralAssumptions!AL32,InputDataA_GeneralAssumptions!AL33)</f>
        <v>7.6292520388960838E-3</v>
      </c>
      <c r="AM34" s="338">
        <f>IF(VLOOKUP(InputDataA_GeneralAssumptions!$D$36,DataSummary!$A$130:$B$132,2,FALSE)=1,InputDataA_GeneralAssumptions!AM32,InputDataA_GeneralAssumptions!AM33)</f>
        <v>7.6292520388960838E-3</v>
      </c>
      <c r="AN34" s="338">
        <f>IF(VLOOKUP(InputDataA_GeneralAssumptions!$D$36,DataSummary!$A$130:$B$132,2,FALSE)=1,InputDataA_GeneralAssumptions!AN32,InputDataA_GeneralAssumptions!AN33)</f>
        <v>7.6292520388960838E-3</v>
      </c>
      <c r="AO34" s="338">
        <f>IF(VLOOKUP(InputDataA_GeneralAssumptions!$D$36,DataSummary!$A$130:$B$132,2,FALSE)=1,InputDataA_GeneralAssumptions!AO32,InputDataA_GeneralAssumptions!AO33)</f>
        <v>7.6292520388960838E-3</v>
      </c>
      <c r="AP34" s="338">
        <f>IF(VLOOKUP(InputDataA_GeneralAssumptions!$D$36,DataSummary!$A$130:$B$132,2,FALSE)=1,InputDataA_GeneralAssumptions!AP32,InputDataA_GeneralAssumptions!AP33)</f>
        <v>7.6292520388960838E-3</v>
      </c>
      <c r="AQ34" s="338">
        <f>IF(VLOOKUP(InputDataA_GeneralAssumptions!$D$36,DataSummary!$A$130:$B$132,2,FALSE)=1,InputDataA_GeneralAssumptions!AQ32,InputDataA_GeneralAssumptions!AQ33)</f>
        <v>7.6292520388960838E-3</v>
      </c>
      <c r="AR34" s="338">
        <f>IF(VLOOKUP(InputDataA_GeneralAssumptions!$D$36,DataSummary!$A$130:$B$132,2,FALSE)=1,InputDataA_GeneralAssumptions!AR32,InputDataA_GeneralAssumptions!AR33)</f>
        <v>7.6292520388960838E-3</v>
      </c>
      <c r="AS34" s="338">
        <f>IF(VLOOKUP(InputDataA_GeneralAssumptions!$D$36,DataSummary!$A$130:$B$132,2,FALSE)=1,InputDataA_GeneralAssumptions!AS32,InputDataA_GeneralAssumptions!AS33)</f>
        <v>7.6292520388960838E-3</v>
      </c>
      <c r="AT34" s="338">
        <f>IF(VLOOKUP(InputDataA_GeneralAssumptions!$D$36,DataSummary!$A$130:$B$132,2,FALSE)=1,InputDataA_GeneralAssumptions!AT32,InputDataA_GeneralAssumptions!AT33)</f>
        <v>7.6292520388960838E-3</v>
      </c>
      <c r="AU34" s="338">
        <f>IF(VLOOKUP(InputDataA_GeneralAssumptions!$D$36,DataSummary!$A$130:$B$132,2,FALSE)=1,InputDataA_GeneralAssumptions!AU32,InputDataA_GeneralAssumptions!AU33)</f>
        <v>7.6292520388960838E-3</v>
      </c>
      <c r="AV34" s="338">
        <f>IF(VLOOKUP(InputDataA_GeneralAssumptions!$D$36,DataSummary!$A$130:$B$132,2,FALSE)=1,InputDataA_GeneralAssumptions!AV32,InputDataA_GeneralAssumptions!AV33)</f>
        <v>7.6292520388960838E-3</v>
      </c>
      <c r="AW34" s="338">
        <f>IF(VLOOKUP(InputDataA_GeneralAssumptions!$D$36,DataSummary!$A$130:$B$132,2,FALSE)=1,InputDataA_GeneralAssumptions!AW32,InputDataA_GeneralAssumptions!AW33)</f>
        <v>7.6292520388960838E-3</v>
      </c>
      <c r="AX34" s="338">
        <f>IF(VLOOKUP(InputDataA_GeneralAssumptions!$D$36,DataSummary!$A$130:$B$132,2,FALSE)=1,InputDataA_GeneralAssumptions!AX32,InputDataA_GeneralAssumptions!AX33)</f>
        <v>7.6292520388960838E-3</v>
      </c>
      <c r="AY34" s="338">
        <f>IF(VLOOKUP(InputDataA_GeneralAssumptions!$D$36,DataSummary!$A$130:$B$132,2,FALSE)=1,InputDataA_GeneralAssumptions!AY32,InputDataA_GeneralAssumptions!AY33)</f>
        <v>7.6292520388960838E-3</v>
      </c>
      <c r="AZ34" s="338">
        <f>IF(VLOOKUP(InputDataA_GeneralAssumptions!$D$36,DataSummary!$A$130:$B$132,2,FALSE)=1,InputDataA_GeneralAssumptions!AZ32,InputDataA_GeneralAssumptions!AZ33)</f>
        <v>7.6292520388960838E-3</v>
      </c>
      <c r="BA34" s="338">
        <f>IF(VLOOKUP(InputDataA_GeneralAssumptions!$D$36,DataSummary!$A$130:$B$132,2,FALSE)=1,InputDataA_GeneralAssumptions!BA32,InputDataA_GeneralAssumptions!BA33)</f>
        <v>7.6292520388960838E-3</v>
      </c>
      <c r="BB34" s="338">
        <f>IF(VLOOKUP(InputDataA_GeneralAssumptions!$D$36,DataSummary!$A$130:$B$132,2,FALSE)=1,InputDataA_GeneralAssumptions!BB32,InputDataA_GeneralAssumptions!BB33)</f>
        <v>7.6292520388960838E-3</v>
      </c>
      <c r="BC34" s="338">
        <f>IF(VLOOKUP(InputDataA_GeneralAssumptions!$D$36,DataSummary!$A$130:$B$132,2,FALSE)=1,InputDataA_GeneralAssumptions!BC32,InputDataA_GeneralAssumptions!BC33)</f>
        <v>7.6292520388960838E-3</v>
      </c>
      <c r="BD34" s="338">
        <f>IF(VLOOKUP(InputDataA_GeneralAssumptions!$D$36,DataSummary!$A$130:$B$132,2,FALSE)=1,InputDataA_GeneralAssumptions!BD32,InputDataA_GeneralAssumptions!BD33)</f>
        <v>7.6292520388960838E-3</v>
      </c>
      <c r="BE34" s="338">
        <f>IF(VLOOKUP(InputDataA_GeneralAssumptions!$D$36,DataSummary!$A$130:$B$132,2,FALSE)=1,InputDataA_GeneralAssumptions!BE32,InputDataA_GeneralAssumptions!BE33)</f>
        <v>7.6292520388960838E-3</v>
      </c>
      <c r="BF34" s="338">
        <f>IF(VLOOKUP(InputDataA_GeneralAssumptions!$D$36,DataSummary!$A$130:$B$132,2,FALSE)=1,InputDataA_GeneralAssumptions!BF32,InputDataA_GeneralAssumptions!BF33)</f>
        <v>7.6292520388960838E-3</v>
      </c>
      <c r="BG34" s="338">
        <f>IF(VLOOKUP(InputDataA_GeneralAssumptions!$D$36,DataSummary!$A$130:$B$132,2,FALSE)=1,InputDataA_GeneralAssumptions!BG32,InputDataA_GeneralAssumptions!BG33)</f>
        <v>7.6292520388960838E-3</v>
      </c>
      <c r="BH34" s="338">
        <f>IF(VLOOKUP(InputDataA_GeneralAssumptions!$D$36,DataSummary!$A$130:$B$132,2,FALSE)=1,InputDataA_GeneralAssumptions!BH32,InputDataA_GeneralAssumptions!BH33)</f>
        <v>7.6292520388960838E-3</v>
      </c>
      <c r="BI34" s="338">
        <f>IF(VLOOKUP(InputDataA_GeneralAssumptions!$D$36,DataSummary!$A$130:$B$132,2,FALSE)=1,InputDataA_GeneralAssumptions!BI32,InputDataA_GeneralAssumptions!BI33)</f>
        <v>7.6292520388960838E-3</v>
      </c>
      <c r="BJ34" s="338">
        <f>IF(VLOOKUP(InputDataA_GeneralAssumptions!$D$36,DataSummary!$A$130:$B$132,2,FALSE)=1,InputDataA_GeneralAssumptions!BJ32,InputDataA_GeneralAssumptions!BJ33)</f>
        <v>7.6292520388960838E-3</v>
      </c>
      <c r="BK34" s="338">
        <f>IF(VLOOKUP(InputDataA_GeneralAssumptions!$D$36,DataSummary!$A$130:$B$132,2,FALSE)=1,InputDataA_GeneralAssumptions!BK32,InputDataA_GeneralAssumptions!BK33)</f>
        <v>7.6292520388960838E-3</v>
      </c>
      <c r="BL34" s="338">
        <f>IF(VLOOKUP(InputDataA_GeneralAssumptions!$D$36,DataSummary!$A$130:$B$132,2,FALSE)=1,InputDataA_GeneralAssumptions!BL32,InputDataA_GeneralAssumptions!BL33)</f>
        <v>7.6292520388960838E-3</v>
      </c>
      <c r="BM34" s="338">
        <f>IF(VLOOKUP(InputDataA_GeneralAssumptions!$D$36,DataSummary!$A$130:$B$132,2,FALSE)=1,InputDataA_GeneralAssumptions!BM32,InputDataA_GeneralAssumptions!BM33)</f>
        <v>7.6292520388960838E-3</v>
      </c>
      <c r="BN34" s="338">
        <f>IF(VLOOKUP(InputDataA_GeneralAssumptions!$D$36,DataSummary!$A$130:$B$132,2,FALSE)=1,InputDataA_GeneralAssumptions!BN32,InputDataA_GeneralAssumptions!BN33)</f>
        <v>7.6292520388960838E-3</v>
      </c>
      <c r="BO34" s="338">
        <f>IF(VLOOKUP(InputDataA_GeneralAssumptions!$D$36,DataSummary!$A$130:$B$132,2,FALSE)=1,InputDataA_GeneralAssumptions!BO32,InputDataA_GeneralAssumptions!BO33)</f>
        <v>7.6292520388960838E-3</v>
      </c>
      <c r="BP34" s="338">
        <f>IF(VLOOKUP(InputDataA_GeneralAssumptions!$D$36,DataSummary!$A$130:$B$132,2,FALSE)=1,InputDataA_GeneralAssumptions!BP32,InputDataA_GeneralAssumptions!BP33)</f>
        <v>7.6292520388960838E-3</v>
      </c>
      <c r="BQ34" s="338">
        <f>IF(VLOOKUP(InputDataA_GeneralAssumptions!$D$36,DataSummary!$A$130:$B$132,2,FALSE)=1,InputDataA_GeneralAssumptions!BQ32,InputDataA_GeneralAssumptions!BQ33)</f>
        <v>7.6292520388960838E-3</v>
      </c>
      <c r="BR34" s="338">
        <f>IF(VLOOKUP(InputDataA_GeneralAssumptions!$D$36,DataSummary!$A$130:$B$132,2,FALSE)=1,InputDataA_GeneralAssumptions!BR32,InputDataA_GeneralAssumptions!BR33)</f>
        <v>7.6292520388960838E-3</v>
      </c>
      <c r="BS34" s="338">
        <f>IF(VLOOKUP(InputDataA_GeneralAssumptions!$D$36,DataSummary!$A$130:$B$132,2,FALSE)=1,InputDataA_GeneralAssumptions!BS32,InputDataA_GeneralAssumptions!BS33)</f>
        <v>7.6292520388960838E-3</v>
      </c>
      <c r="BT34" s="338">
        <f>IF(VLOOKUP(InputDataA_GeneralAssumptions!$D$36,DataSummary!$A$130:$B$132,2,FALSE)=1,InputDataA_GeneralAssumptions!BT32,InputDataA_GeneralAssumptions!BT33)</f>
        <v>7.6292520388960838E-3</v>
      </c>
      <c r="BU34" s="338">
        <f>IF(VLOOKUP(InputDataA_GeneralAssumptions!$D$36,DataSummary!$A$130:$B$132,2,FALSE)=1,InputDataA_GeneralAssumptions!BU32,InputDataA_GeneralAssumptions!BU33)</f>
        <v>7.6292520388960838E-3</v>
      </c>
      <c r="BV34" s="338">
        <f>IF(VLOOKUP(InputDataA_GeneralAssumptions!$D$36,DataSummary!$A$130:$B$132,2,FALSE)=1,InputDataA_GeneralAssumptions!BV32,InputDataA_GeneralAssumptions!BV33)</f>
        <v>7.6292520388960838E-3</v>
      </c>
      <c r="BW34" s="338">
        <f>IF(VLOOKUP(InputDataA_GeneralAssumptions!$D$36,DataSummary!$A$130:$B$132,2,FALSE)=1,InputDataA_GeneralAssumptions!BW32,InputDataA_GeneralAssumptions!BW33)</f>
        <v>7.6292520388960838E-3</v>
      </c>
    </row>
    <row r="35" spans="1:76" ht="19.5" customHeight="1">
      <c r="A35"/>
      <c r="B35" s="172"/>
      <c r="C35" s="41"/>
      <c r="D35" s="350"/>
      <c r="E35" s="562"/>
      <c r="I35"/>
      <c r="J35"/>
      <c r="K35"/>
      <c r="L35"/>
      <c r="M35"/>
      <c r="N35"/>
      <c r="O35"/>
      <c r="P35"/>
      <c r="Q35"/>
      <c r="R35"/>
      <c r="S35"/>
      <c r="T35"/>
      <c r="U35"/>
      <c r="V35"/>
      <c r="W35"/>
      <c r="X35"/>
      <c r="Y35"/>
      <c r="Z35"/>
      <c r="AA35"/>
      <c r="AB35"/>
      <c r="AC35"/>
      <c r="AD35"/>
      <c r="AE35"/>
      <c r="AF35"/>
      <c r="AG35"/>
      <c r="AH35"/>
      <c r="AI35"/>
      <c r="AJ35"/>
      <c r="AK35"/>
      <c r="AL35"/>
      <c r="AM35"/>
      <c r="AN35"/>
      <c r="AO35"/>
      <c r="AP35"/>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row>
    <row r="36" spans="1:76" s="43" customFormat="1">
      <c r="A36"/>
      <c r="B36" s="96" t="s">
        <v>522</v>
      </c>
      <c r="C36" s="94" t="s">
        <v>521</v>
      </c>
      <c r="D36" s="806" t="s">
        <v>604</v>
      </c>
      <c r="E36" s="807"/>
      <c r="F36" s="811" t="str">
        <f>DataSummary!N5</f>
        <v>Scenario</v>
      </c>
      <c r="G36" s="18" t="s">
        <v>624</v>
      </c>
      <c r="H36" s="29" t="s">
        <v>441</v>
      </c>
      <c r="I36" s="212">
        <f>I37</f>
        <v>7.6292520388960838E-3</v>
      </c>
      <c r="J36" s="212">
        <f t="shared" ref="J36:BU36" si="35">J37</f>
        <v>7.6292520388960838E-3</v>
      </c>
      <c r="K36" s="212">
        <f t="shared" si="35"/>
        <v>7.6292520388960838E-3</v>
      </c>
      <c r="L36" s="212">
        <f t="shared" si="35"/>
        <v>7.6292520388960838E-3</v>
      </c>
      <c r="M36" s="212">
        <f t="shared" si="35"/>
        <v>7.6292520388960838E-3</v>
      </c>
      <c r="N36" s="212">
        <f t="shared" si="35"/>
        <v>7.6292520388960838E-3</v>
      </c>
      <c r="O36" s="212">
        <f t="shared" si="35"/>
        <v>7.6292520388960838E-3</v>
      </c>
      <c r="P36" s="212">
        <f t="shared" si="35"/>
        <v>7.6292520388960838E-3</v>
      </c>
      <c r="Q36" s="212">
        <f t="shared" si="35"/>
        <v>7.6292520388960838E-3</v>
      </c>
      <c r="R36" s="212">
        <f t="shared" si="35"/>
        <v>7.6292520388960838E-3</v>
      </c>
      <c r="S36" s="212">
        <f t="shared" si="35"/>
        <v>7.6292520388960838E-3</v>
      </c>
      <c r="T36" s="212">
        <f t="shared" si="35"/>
        <v>7.6292520388960838E-3</v>
      </c>
      <c r="U36" s="212">
        <f t="shared" si="35"/>
        <v>7.6292520388960838E-3</v>
      </c>
      <c r="V36" s="212">
        <f t="shared" si="35"/>
        <v>7.6292520388960838E-3</v>
      </c>
      <c r="W36" s="212">
        <f t="shared" si="35"/>
        <v>7.6292520388960838E-3</v>
      </c>
      <c r="X36" s="212">
        <f t="shared" si="35"/>
        <v>7.6292520388960838E-3</v>
      </c>
      <c r="Y36" s="212">
        <f t="shared" si="35"/>
        <v>7.6292520388960838E-3</v>
      </c>
      <c r="Z36" s="212">
        <f t="shared" si="35"/>
        <v>7.6292520388960838E-3</v>
      </c>
      <c r="AA36" s="212">
        <f t="shared" si="35"/>
        <v>7.6292520388960838E-3</v>
      </c>
      <c r="AB36" s="212">
        <f t="shared" si="35"/>
        <v>7.6292520388960838E-3</v>
      </c>
      <c r="AC36" s="212">
        <f t="shared" si="35"/>
        <v>7.6292520388960838E-3</v>
      </c>
      <c r="AD36" s="212">
        <f t="shared" si="35"/>
        <v>7.6292520388960838E-3</v>
      </c>
      <c r="AE36" s="212">
        <f t="shared" si="35"/>
        <v>7.6292520388960838E-3</v>
      </c>
      <c r="AF36" s="212">
        <f t="shared" si="35"/>
        <v>7.6292520388960838E-3</v>
      </c>
      <c r="AG36" s="212">
        <f t="shared" si="35"/>
        <v>7.6292520388960838E-3</v>
      </c>
      <c r="AH36" s="212">
        <f t="shared" si="35"/>
        <v>7.6292520388960838E-3</v>
      </c>
      <c r="AI36" s="212">
        <f t="shared" si="35"/>
        <v>7.6292520388960838E-3</v>
      </c>
      <c r="AJ36" s="212">
        <f t="shared" si="35"/>
        <v>7.6292520388960838E-3</v>
      </c>
      <c r="AK36" s="212">
        <f t="shared" si="35"/>
        <v>7.6292520388960838E-3</v>
      </c>
      <c r="AL36" s="212">
        <f t="shared" si="35"/>
        <v>7.6292520388960838E-3</v>
      </c>
      <c r="AM36" s="212">
        <f t="shared" si="35"/>
        <v>7.6292520388960838E-3</v>
      </c>
      <c r="AN36" s="212">
        <f t="shared" si="35"/>
        <v>7.6292520388960838E-3</v>
      </c>
      <c r="AO36" s="212">
        <f t="shared" si="35"/>
        <v>7.6292520388960838E-3</v>
      </c>
      <c r="AP36" s="212">
        <f t="shared" si="35"/>
        <v>7.6292520388960838E-3</v>
      </c>
      <c r="AQ36" s="212">
        <f t="shared" si="35"/>
        <v>7.6292520388960838E-3</v>
      </c>
      <c r="AR36" s="212">
        <f t="shared" si="35"/>
        <v>7.6292520388960838E-3</v>
      </c>
      <c r="AS36" s="212">
        <f t="shared" si="35"/>
        <v>7.6292520388960838E-3</v>
      </c>
      <c r="AT36" s="212">
        <f t="shared" si="35"/>
        <v>7.6292520388960838E-3</v>
      </c>
      <c r="AU36" s="212">
        <f t="shared" si="35"/>
        <v>7.6292520388960838E-3</v>
      </c>
      <c r="AV36" s="212">
        <f t="shared" si="35"/>
        <v>7.6292520388960838E-3</v>
      </c>
      <c r="AW36" s="212">
        <f t="shared" si="35"/>
        <v>7.6292520388960838E-3</v>
      </c>
      <c r="AX36" s="212">
        <f t="shared" si="35"/>
        <v>7.6292520388960838E-3</v>
      </c>
      <c r="AY36" s="212">
        <f t="shared" si="35"/>
        <v>7.6292520388960838E-3</v>
      </c>
      <c r="AZ36" s="212">
        <f t="shared" si="35"/>
        <v>7.6292520388960838E-3</v>
      </c>
      <c r="BA36" s="212">
        <f t="shared" si="35"/>
        <v>7.6292520388960838E-3</v>
      </c>
      <c r="BB36" s="212">
        <f t="shared" si="35"/>
        <v>7.6292520388960838E-3</v>
      </c>
      <c r="BC36" s="212">
        <f t="shared" si="35"/>
        <v>7.6292520388960838E-3</v>
      </c>
      <c r="BD36" s="212">
        <f t="shared" si="35"/>
        <v>7.6292520388960838E-3</v>
      </c>
      <c r="BE36" s="212">
        <f t="shared" si="35"/>
        <v>7.6292520388960838E-3</v>
      </c>
      <c r="BF36" s="212">
        <f t="shared" si="35"/>
        <v>7.6292520388960838E-3</v>
      </c>
      <c r="BG36" s="212">
        <f t="shared" si="35"/>
        <v>7.6292520388960838E-3</v>
      </c>
      <c r="BH36" s="212">
        <f t="shared" si="35"/>
        <v>7.6292520388960838E-3</v>
      </c>
      <c r="BI36" s="212">
        <f t="shared" si="35"/>
        <v>7.6292520388960838E-3</v>
      </c>
      <c r="BJ36" s="212">
        <f t="shared" si="35"/>
        <v>7.6292520388960838E-3</v>
      </c>
      <c r="BK36" s="212">
        <f t="shared" si="35"/>
        <v>7.6292520388960838E-3</v>
      </c>
      <c r="BL36" s="212">
        <f t="shared" si="35"/>
        <v>7.6292520388960838E-3</v>
      </c>
      <c r="BM36" s="212">
        <f t="shared" si="35"/>
        <v>7.6292520388960838E-3</v>
      </c>
      <c r="BN36" s="212">
        <f t="shared" si="35"/>
        <v>7.6292520388960838E-3</v>
      </c>
      <c r="BO36" s="212">
        <f t="shared" si="35"/>
        <v>7.6292520388960838E-3</v>
      </c>
      <c r="BP36" s="212">
        <f t="shared" si="35"/>
        <v>7.6292520388960838E-3</v>
      </c>
      <c r="BQ36" s="212">
        <f t="shared" si="35"/>
        <v>7.6292520388960838E-3</v>
      </c>
      <c r="BR36" s="212">
        <f t="shared" si="35"/>
        <v>7.6292520388960838E-3</v>
      </c>
      <c r="BS36" s="212">
        <f t="shared" si="35"/>
        <v>7.6292520388960838E-3</v>
      </c>
      <c r="BT36" s="212">
        <f t="shared" si="35"/>
        <v>7.6292520388960838E-3</v>
      </c>
      <c r="BU36" s="212">
        <f t="shared" si="35"/>
        <v>7.6292520388960838E-3</v>
      </c>
      <c r="BV36" s="212">
        <f t="shared" ref="BV36:BW36" si="36">BV37</f>
        <v>7.6292520388960838E-3</v>
      </c>
      <c r="BW36" s="212">
        <f t="shared" si="36"/>
        <v>7.6292520388960838E-3</v>
      </c>
    </row>
    <row r="37" spans="1:76" s="43" customFormat="1">
      <c r="A37"/>
      <c r="B37" s="92" t="s">
        <v>523</v>
      </c>
      <c r="C37" s="93" t="s">
        <v>3</v>
      </c>
      <c r="D37" s="480">
        <f>D34</f>
        <v>7.6292520388960838E-3</v>
      </c>
      <c r="E37" s="481">
        <f>E34</f>
        <v>7.6292520388960838E-3</v>
      </c>
      <c r="F37" s="811"/>
      <c r="G37" s="11" t="s">
        <v>625</v>
      </c>
      <c r="H37" s="199" t="str">
        <f>H36</f>
        <v>(e.g. 0.02)</v>
      </c>
      <c r="I37" s="14">
        <f>InputDataA_GeneralAssumptions!E34</f>
        <v>7.6292520388960838E-3</v>
      </c>
      <c r="J37" s="14">
        <f>IF(J31&gt;InputDataA_GeneralAssumptions!$E$38,InputDataA_GeneralAssumptions!$E$37,I37+(InputDataA_GeneralAssumptions!$E$37-$I$37)/(InputDataA_GeneralAssumptions!$E$38-InputDataA_GeneralAssumptions!$D$7))</f>
        <v>7.6292520388960838E-3</v>
      </c>
      <c r="K37" s="14">
        <f>IF(K31&gt;InputDataA_GeneralAssumptions!$E$38,InputDataA_GeneralAssumptions!$E$37,J37+(InputDataA_GeneralAssumptions!$E$37-$I$37)/(InputDataA_GeneralAssumptions!$E$38-InputDataA_GeneralAssumptions!$D$7))</f>
        <v>7.6292520388960838E-3</v>
      </c>
      <c r="L37" s="14">
        <f>IF(L31&gt;InputDataA_GeneralAssumptions!$E$38,InputDataA_GeneralAssumptions!$E$37,K37+(InputDataA_GeneralAssumptions!$E$37-$I$37)/(InputDataA_GeneralAssumptions!$E$38-InputDataA_GeneralAssumptions!$D$7))</f>
        <v>7.6292520388960838E-3</v>
      </c>
      <c r="M37" s="14">
        <f>IF(M31&gt;InputDataA_GeneralAssumptions!$E$38,InputDataA_GeneralAssumptions!$E$37,L37+(InputDataA_GeneralAssumptions!$E$37-$I$37)/(InputDataA_GeneralAssumptions!$E$38-InputDataA_GeneralAssumptions!$D$7))</f>
        <v>7.6292520388960838E-3</v>
      </c>
      <c r="N37" s="14">
        <f>IF(N31&gt;InputDataA_GeneralAssumptions!$E$38,InputDataA_GeneralAssumptions!$E$37,M37+(InputDataA_GeneralAssumptions!$E$37-$I$37)/(InputDataA_GeneralAssumptions!$E$38-InputDataA_GeneralAssumptions!$D$7))</f>
        <v>7.6292520388960838E-3</v>
      </c>
      <c r="O37" s="14">
        <f>IF(O31&gt;InputDataA_GeneralAssumptions!$E$38,InputDataA_GeneralAssumptions!$E$37,N37+(InputDataA_GeneralAssumptions!$E$37-$I$37)/(InputDataA_GeneralAssumptions!$E$38-InputDataA_GeneralAssumptions!$D$7))</f>
        <v>7.6292520388960838E-3</v>
      </c>
      <c r="P37" s="14">
        <f>IF(P31&gt;InputDataA_GeneralAssumptions!$E$38,InputDataA_GeneralAssumptions!$E$37,O37+(InputDataA_GeneralAssumptions!$E$37-$I$37)/(InputDataA_GeneralAssumptions!$E$38-InputDataA_GeneralAssumptions!$D$7))</f>
        <v>7.6292520388960838E-3</v>
      </c>
      <c r="Q37" s="14">
        <f>IF(Q31&gt;InputDataA_GeneralAssumptions!$E$38,InputDataA_GeneralAssumptions!$E$37,P37+(InputDataA_GeneralAssumptions!$E$37-$I$37)/(InputDataA_GeneralAssumptions!$E$38-InputDataA_GeneralAssumptions!$D$7))</f>
        <v>7.6292520388960838E-3</v>
      </c>
      <c r="R37" s="14">
        <f>IF(R31&gt;InputDataA_GeneralAssumptions!$E$38,InputDataA_GeneralAssumptions!$E$37,Q37+(InputDataA_GeneralAssumptions!$E$37-$I$37)/(InputDataA_GeneralAssumptions!$E$38-InputDataA_GeneralAssumptions!$D$7))</f>
        <v>7.6292520388960838E-3</v>
      </c>
      <c r="S37" s="14">
        <f>IF(S31&gt;InputDataA_GeneralAssumptions!$E$38,InputDataA_GeneralAssumptions!$E$37,R37+(InputDataA_GeneralAssumptions!$E$37-$I$37)/(InputDataA_GeneralAssumptions!$E$38-InputDataA_GeneralAssumptions!$D$7))</f>
        <v>7.6292520388960838E-3</v>
      </c>
      <c r="T37" s="14">
        <f>IF(T31&gt;InputDataA_GeneralAssumptions!$E$38,InputDataA_GeneralAssumptions!$E$37,S37+(InputDataA_GeneralAssumptions!$E$37-$I$37)/(InputDataA_GeneralAssumptions!$E$38-InputDataA_GeneralAssumptions!$D$7))</f>
        <v>7.6292520388960838E-3</v>
      </c>
      <c r="U37" s="14">
        <f>IF(U31&gt;InputDataA_GeneralAssumptions!$E$38,InputDataA_GeneralAssumptions!$E$37,T37+(InputDataA_GeneralAssumptions!$E$37-$I$37)/(InputDataA_GeneralAssumptions!$E$38-InputDataA_GeneralAssumptions!$D$7))</f>
        <v>7.6292520388960838E-3</v>
      </c>
      <c r="V37" s="14">
        <f>IF(V31&gt;InputDataA_GeneralAssumptions!$E$38,InputDataA_GeneralAssumptions!$E$37,U37+(InputDataA_GeneralAssumptions!$E$37-$I$37)/(InputDataA_GeneralAssumptions!$E$38-InputDataA_GeneralAssumptions!$D$7))</f>
        <v>7.6292520388960838E-3</v>
      </c>
      <c r="W37" s="14">
        <f>IF(W31&gt;InputDataA_GeneralAssumptions!$E$38,InputDataA_GeneralAssumptions!$E$37,V37+(InputDataA_GeneralAssumptions!$E$37-$I$37)/(InputDataA_GeneralAssumptions!$E$38-InputDataA_GeneralAssumptions!$D$7))</f>
        <v>7.6292520388960838E-3</v>
      </c>
      <c r="X37" s="14">
        <f>IF(X31&gt;InputDataA_GeneralAssumptions!$E$38,InputDataA_GeneralAssumptions!$E$37,W37+(InputDataA_GeneralAssumptions!$E$37-$I$37)/(InputDataA_GeneralAssumptions!$E$38-InputDataA_GeneralAssumptions!$D$7))</f>
        <v>7.6292520388960838E-3</v>
      </c>
      <c r="Y37" s="14">
        <f>IF(Y31&gt;InputDataA_GeneralAssumptions!$E$38,InputDataA_GeneralAssumptions!$E$37,X37+(InputDataA_GeneralAssumptions!$E$37-$I$37)/(InputDataA_GeneralAssumptions!$E$38-InputDataA_GeneralAssumptions!$D$7))</f>
        <v>7.6292520388960838E-3</v>
      </c>
      <c r="Z37" s="14">
        <f>IF(Z31&gt;InputDataA_GeneralAssumptions!$E$38,InputDataA_GeneralAssumptions!$E$37,Y37+(InputDataA_GeneralAssumptions!$E$37-$I$37)/(InputDataA_GeneralAssumptions!$E$38-InputDataA_GeneralAssumptions!$D$7))</f>
        <v>7.6292520388960838E-3</v>
      </c>
      <c r="AA37" s="14">
        <f>IF(AA31&gt;InputDataA_GeneralAssumptions!$E$38,InputDataA_GeneralAssumptions!$E$37,Z37+(InputDataA_GeneralAssumptions!$E$37-$I$37)/(InputDataA_GeneralAssumptions!$E$38-InputDataA_GeneralAssumptions!$D$7))</f>
        <v>7.6292520388960838E-3</v>
      </c>
      <c r="AB37" s="14">
        <f>IF(AB31&gt;InputDataA_GeneralAssumptions!$E$38,InputDataA_GeneralAssumptions!$E$37,AA37+(InputDataA_GeneralAssumptions!$E$37-$I$37)/(InputDataA_GeneralAssumptions!$E$38-InputDataA_GeneralAssumptions!$D$7))</f>
        <v>7.6292520388960838E-3</v>
      </c>
      <c r="AC37" s="14">
        <f>IF(AC31&gt;InputDataA_GeneralAssumptions!$E$38,InputDataA_GeneralAssumptions!$E$37,AB37+(InputDataA_GeneralAssumptions!$E$37-$I$37)/(InputDataA_GeneralAssumptions!$E$38-InputDataA_GeneralAssumptions!$D$7))</f>
        <v>7.6292520388960838E-3</v>
      </c>
      <c r="AD37" s="14">
        <f>IF(AD31&gt;InputDataA_GeneralAssumptions!$E$38,InputDataA_GeneralAssumptions!$E$37,AC37+(InputDataA_GeneralAssumptions!$E$37-$I$37)/(InputDataA_GeneralAssumptions!$E$38-InputDataA_GeneralAssumptions!$D$7))</f>
        <v>7.6292520388960838E-3</v>
      </c>
      <c r="AE37" s="14">
        <f>IF(AE31&gt;InputDataA_GeneralAssumptions!$E$38,InputDataA_GeneralAssumptions!$E$37,AD37+(InputDataA_GeneralAssumptions!$E$37-$I$37)/(InputDataA_GeneralAssumptions!$E$38-InputDataA_GeneralAssumptions!$D$7))</f>
        <v>7.6292520388960838E-3</v>
      </c>
      <c r="AF37" s="14">
        <f>IF(AF31&gt;InputDataA_GeneralAssumptions!$E$38,InputDataA_GeneralAssumptions!$E$37,AE37+(InputDataA_GeneralAssumptions!$E$37-$I$37)/(InputDataA_GeneralAssumptions!$E$38-InputDataA_GeneralAssumptions!$D$7))</f>
        <v>7.6292520388960838E-3</v>
      </c>
      <c r="AG37" s="14">
        <f>IF(AG31&gt;InputDataA_GeneralAssumptions!$E$38,InputDataA_GeneralAssumptions!$E$37,AF37+(InputDataA_GeneralAssumptions!$E$37-$I$37)/(InputDataA_GeneralAssumptions!$E$38-InputDataA_GeneralAssumptions!$D$7))</f>
        <v>7.6292520388960838E-3</v>
      </c>
      <c r="AH37" s="14">
        <f>IF(AH31&gt;InputDataA_GeneralAssumptions!$E$38,InputDataA_GeneralAssumptions!$E$37,AG37+(InputDataA_GeneralAssumptions!$E$37-$I$37)/(InputDataA_GeneralAssumptions!$E$38-InputDataA_GeneralAssumptions!$D$7))</f>
        <v>7.6292520388960838E-3</v>
      </c>
      <c r="AI37" s="14">
        <f>IF(AI31&gt;InputDataA_GeneralAssumptions!$E$38,InputDataA_GeneralAssumptions!$E$37,AH37+(InputDataA_GeneralAssumptions!$E$37-$I$37)/(InputDataA_GeneralAssumptions!$E$38-InputDataA_GeneralAssumptions!$D$7))</f>
        <v>7.6292520388960838E-3</v>
      </c>
      <c r="AJ37" s="14">
        <f>IF(AJ31&gt;InputDataA_GeneralAssumptions!$E$38,InputDataA_GeneralAssumptions!$E$37,AI37+(InputDataA_GeneralAssumptions!$E$37-$I$37)/(InputDataA_GeneralAssumptions!$E$38-InputDataA_GeneralAssumptions!$D$7))</f>
        <v>7.6292520388960838E-3</v>
      </c>
      <c r="AK37" s="14">
        <f>IF(AK31&gt;InputDataA_GeneralAssumptions!$E$38,InputDataA_GeneralAssumptions!$E$37,AJ37+(InputDataA_GeneralAssumptions!$E$37-$I$37)/(InputDataA_GeneralAssumptions!$E$38-InputDataA_GeneralAssumptions!$D$7))</f>
        <v>7.6292520388960838E-3</v>
      </c>
      <c r="AL37" s="14">
        <f>IF(AL31&gt;InputDataA_GeneralAssumptions!$E$38,InputDataA_GeneralAssumptions!$E$37,AK37+(InputDataA_GeneralAssumptions!$E$37-$I$37)/(InputDataA_GeneralAssumptions!$E$38-InputDataA_GeneralAssumptions!$D$7))</f>
        <v>7.6292520388960838E-3</v>
      </c>
      <c r="AM37" s="14">
        <f>IF(AM31&gt;InputDataA_GeneralAssumptions!$E$38,InputDataA_GeneralAssumptions!$E$37,AL37+(InputDataA_GeneralAssumptions!$E$37-$I$37)/(InputDataA_GeneralAssumptions!$E$38-InputDataA_GeneralAssumptions!$D$7))</f>
        <v>7.6292520388960838E-3</v>
      </c>
      <c r="AN37" s="14">
        <f>IF(AN31&gt;InputDataA_GeneralAssumptions!$E$38,InputDataA_GeneralAssumptions!$E$37,AM37+(InputDataA_GeneralAssumptions!$E$37-$I$37)/(InputDataA_GeneralAssumptions!$E$38-InputDataA_GeneralAssumptions!$D$7))</f>
        <v>7.6292520388960838E-3</v>
      </c>
      <c r="AO37" s="14">
        <f>IF(AO31&gt;InputDataA_GeneralAssumptions!$E$38,InputDataA_GeneralAssumptions!$E$37,AN37+(InputDataA_GeneralAssumptions!$E$37-$I$37)/(InputDataA_GeneralAssumptions!$E$38-InputDataA_GeneralAssumptions!$D$7))</f>
        <v>7.6292520388960838E-3</v>
      </c>
      <c r="AP37" s="14">
        <f>IF(AP31&gt;InputDataA_GeneralAssumptions!$E$38,InputDataA_GeneralAssumptions!$E$37,AO37+(InputDataA_GeneralAssumptions!$E$37-$I$37)/(InputDataA_GeneralAssumptions!$E$38-InputDataA_GeneralAssumptions!$D$7))</f>
        <v>7.6292520388960838E-3</v>
      </c>
      <c r="AQ37" s="339">
        <f>IF(AQ31&gt;InputDataA_GeneralAssumptions!$E$38,InputDataA_GeneralAssumptions!$E$37,AP37+(InputDataA_GeneralAssumptions!$E$37-$I$37)/(InputDataA_GeneralAssumptions!$E$38-InputDataA_GeneralAssumptions!$D$7))</f>
        <v>7.6292520388960838E-3</v>
      </c>
      <c r="AR37" s="339">
        <f>IF(AR31&gt;InputDataA_GeneralAssumptions!$E$38,InputDataA_GeneralAssumptions!$E$37,AQ37+(InputDataA_GeneralAssumptions!$E$37-$I$37)/(InputDataA_GeneralAssumptions!$E$38-InputDataA_GeneralAssumptions!$D$7))</f>
        <v>7.6292520388960838E-3</v>
      </c>
      <c r="AS37" s="339">
        <f>IF(AS31&gt;InputDataA_GeneralAssumptions!$E$38,InputDataA_GeneralAssumptions!$E$37,AR37+(InputDataA_GeneralAssumptions!$E$37-$I$37)/(InputDataA_GeneralAssumptions!$E$38-InputDataA_GeneralAssumptions!$D$7))</f>
        <v>7.6292520388960838E-3</v>
      </c>
      <c r="AT37" s="339">
        <f>IF(AT31&gt;InputDataA_GeneralAssumptions!$E$38,InputDataA_GeneralAssumptions!$E$37,AS37+(InputDataA_GeneralAssumptions!$E$37-$I$37)/(InputDataA_GeneralAssumptions!$E$38-InputDataA_GeneralAssumptions!$D$7))</f>
        <v>7.6292520388960838E-3</v>
      </c>
      <c r="AU37" s="339">
        <f>IF(AU31&gt;InputDataA_GeneralAssumptions!$E$38,InputDataA_GeneralAssumptions!$E$37,AT37+(InputDataA_GeneralAssumptions!$E$37-$I$37)/(InputDataA_GeneralAssumptions!$E$38-InputDataA_GeneralAssumptions!$D$7))</f>
        <v>7.6292520388960838E-3</v>
      </c>
      <c r="AV37" s="339">
        <f>IF(AV31&gt;InputDataA_GeneralAssumptions!$E$38,InputDataA_GeneralAssumptions!$E$37,AU37+(InputDataA_GeneralAssumptions!$E$37-$I$37)/(InputDataA_GeneralAssumptions!$E$38-InputDataA_GeneralAssumptions!$D$7))</f>
        <v>7.6292520388960838E-3</v>
      </c>
      <c r="AW37" s="339">
        <f>IF(AW31&gt;InputDataA_GeneralAssumptions!$E$38,InputDataA_GeneralAssumptions!$E$37,AV37+(InputDataA_GeneralAssumptions!$E$37-$I$37)/(InputDataA_GeneralAssumptions!$E$38-InputDataA_GeneralAssumptions!$D$7))</f>
        <v>7.6292520388960838E-3</v>
      </c>
      <c r="AX37" s="339">
        <f>IF(AX31&gt;InputDataA_GeneralAssumptions!$E$38,InputDataA_GeneralAssumptions!$E$37,AW37+(InputDataA_GeneralAssumptions!$E$37-$I$37)/(InputDataA_GeneralAssumptions!$E$38-InputDataA_GeneralAssumptions!$D$7))</f>
        <v>7.6292520388960838E-3</v>
      </c>
      <c r="AY37" s="339">
        <f>IF(AY31&gt;InputDataA_GeneralAssumptions!$E$38,InputDataA_GeneralAssumptions!$E$37,AX37+(InputDataA_GeneralAssumptions!$E$37-$I$37)/(InputDataA_GeneralAssumptions!$E$38-InputDataA_GeneralAssumptions!$D$7))</f>
        <v>7.6292520388960838E-3</v>
      </c>
      <c r="AZ37" s="339">
        <f>IF(AZ31&gt;InputDataA_GeneralAssumptions!$E$38,InputDataA_GeneralAssumptions!$E$37,AY37+(InputDataA_GeneralAssumptions!$E$37-$I$37)/(InputDataA_GeneralAssumptions!$E$38-InputDataA_GeneralAssumptions!$D$7))</f>
        <v>7.6292520388960838E-3</v>
      </c>
      <c r="BA37" s="339">
        <f>IF(BA31&gt;InputDataA_GeneralAssumptions!$E$38,InputDataA_GeneralAssumptions!$E$37,AZ37+(InputDataA_GeneralAssumptions!$E$37-$I$37)/(InputDataA_GeneralAssumptions!$E$38-InputDataA_GeneralAssumptions!$D$7))</f>
        <v>7.6292520388960838E-3</v>
      </c>
      <c r="BB37" s="339">
        <f>IF(BB31&gt;InputDataA_GeneralAssumptions!$E$38,InputDataA_GeneralAssumptions!$E$37,BA37+(InputDataA_GeneralAssumptions!$E$37-$I$37)/(InputDataA_GeneralAssumptions!$E$38-InputDataA_GeneralAssumptions!$D$7))</f>
        <v>7.6292520388960838E-3</v>
      </c>
      <c r="BC37" s="339">
        <f>IF(BC31&gt;InputDataA_GeneralAssumptions!$E$38,InputDataA_GeneralAssumptions!$E$37,BB37+(InputDataA_GeneralAssumptions!$E$37-$I$37)/(InputDataA_GeneralAssumptions!$E$38-InputDataA_GeneralAssumptions!$D$7))</f>
        <v>7.6292520388960838E-3</v>
      </c>
      <c r="BD37" s="339">
        <f>IF(BD31&gt;InputDataA_GeneralAssumptions!$E$38,InputDataA_GeneralAssumptions!$E$37,BC37+(InputDataA_GeneralAssumptions!$E$37-$I$37)/(InputDataA_GeneralAssumptions!$E$38-InputDataA_GeneralAssumptions!$D$7))</f>
        <v>7.6292520388960838E-3</v>
      </c>
      <c r="BE37" s="339">
        <f>IF(BE31&gt;InputDataA_GeneralAssumptions!$E$38,InputDataA_GeneralAssumptions!$E$37,BD37+(InputDataA_GeneralAssumptions!$E$37-$I$37)/(InputDataA_GeneralAssumptions!$E$38-InputDataA_GeneralAssumptions!$D$7))</f>
        <v>7.6292520388960838E-3</v>
      </c>
      <c r="BF37" s="339">
        <f>IF(BF31&gt;InputDataA_GeneralAssumptions!$E$38,InputDataA_GeneralAssumptions!$E$37,BE37+(InputDataA_GeneralAssumptions!$E$37-$I$37)/(InputDataA_GeneralAssumptions!$E$38-InputDataA_GeneralAssumptions!$D$7))</f>
        <v>7.6292520388960838E-3</v>
      </c>
      <c r="BG37" s="339">
        <f>IF(BG31&gt;InputDataA_GeneralAssumptions!$E$38,InputDataA_GeneralAssumptions!$E$37,BF37+(InputDataA_GeneralAssumptions!$E$37-$I$37)/(InputDataA_GeneralAssumptions!$E$38-InputDataA_GeneralAssumptions!$D$7))</f>
        <v>7.6292520388960838E-3</v>
      </c>
      <c r="BH37" s="339">
        <f>IF(BH31&gt;InputDataA_GeneralAssumptions!$E$38,InputDataA_GeneralAssumptions!$E$37,BG37+(InputDataA_GeneralAssumptions!$E$37-$I$37)/(InputDataA_GeneralAssumptions!$E$38-InputDataA_GeneralAssumptions!$D$7))</f>
        <v>7.6292520388960838E-3</v>
      </c>
      <c r="BI37" s="339">
        <f>IF(BI31&gt;InputDataA_GeneralAssumptions!$E$38,InputDataA_GeneralAssumptions!$E$37,BH37+(InputDataA_GeneralAssumptions!$E$37-$I$37)/(InputDataA_GeneralAssumptions!$E$38-InputDataA_GeneralAssumptions!$D$7))</f>
        <v>7.6292520388960838E-3</v>
      </c>
      <c r="BJ37" s="339">
        <f>IF(BJ31&gt;InputDataA_GeneralAssumptions!$E$38,InputDataA_GeneralAssumptions!$E$37,BI37+(InputDataA_GeneralAssumptions!$E$37-$I$37)/(InputDataA_GeneralAssumptions!$E$38-InputDataA_GeneralAssumptions!$D$7))</f>
        <v>7.6292520388960838E-3</v>
      </c>
      <c r="BK37" s="339">
        <f>IF(BK31&gt;InputDataA_GeneralAssumptions!$E$38,InputDataA_GeneralAssumptions!$E$37,BJ37+(InputDataA_GeneralAssumptions!$E$37-$I$37)/(InputDataA_GeneralAssumptions!$E$38-InputDataA_GeneralAssumptions!$D$7))</f>
        <v>7.6292520388960838E-3</v>
      </c>
      <c r="BL37" s="339">
        <f>IF(BL31&gt;InputDataA_GeneralAssumptions!$E$38,InputDataA_GeneralAssumptions!$E$37,BK37+(InputDataA_GeneralAssumptions!$E$37-$I$37)/(InputDataA_GeneralAssumptions!$E$38-InputDataA_GeneralAssumptions!$D$7))</f>
        <v>7.6292520388960838E-3</v>
      </c>
      <c r="BM37" s="339">
        <f>IF(BM31&gt;InputDataA_GeneralAssumptions!$E$38,InputDataA_GeneralAssumptions!$E$37,BL37+(InputDataA_GeneralAssumptions!$E$37-$I$37)/(InputDataA_GeneralAssumptions!$E$38-InputDataA_GeneralAssumptions!$D$7))</f>
        <v>7.6292520388960838E-3</v>
      </c>
      <c r="BN37" s="339">
        <f>IF(BN31&gt;InputDataA_GeneralAssumptions!$E$38,InputDataA_GeneralAssumptions!$E$37,BM37+(InputDataA_GeneralAssumptions!$E$37-$I$37)/(InputDataA_GeneralAssumptions!$E$38-InputDataA_GeneralAssumptions!$D$7))</f>
        <v>7.6292520388960838E-3</v>
      </c>
      <c r="BO37" s="339">
        <f>IF(BO31&gt;InputDataA_GeneralAssumptions!$E$38,InputDataA_GeneralAssumptions!$E$37,BN37+(InputDataA_GeneralAssumptions!$E$37-$I$37)/(InputDataA_GeneralAssumptions!$E$38-InputDataA_GeneralAssumptions!$D$7))</f>
        <v>7.6292520388960838E-3</v>
      </c>
      <c r="BP37" s="339">
        <f>IF(BP31&gt;InputDataA_GeneralAssumptions!$E$38,InputDataA_GeneralAssumptions!$E$37,BO37+(InputDataA_GeneralAssumptions!$E$37-$I$37)/(InputDataA_GeneralAssumptions!$E$38-InputDataA_GeneralAssumptions!$D$7))</f>
        <v>7.6292520388960838E-3</v>
      </c>
      <c r="BQ37" s="339">
        <f>IF(BQ31&gt;InputDataA_GeneralAssumptions!$E$38,InputDataA_GeneralAssumptions!$E$37,BP37+(InputDataA_GeneralAssumptions!$E$37-$I$37)/(InputDataA_GeneralAssumptions!$E$38-InputDataA_GeneralAssumptions!$D$7))</f>
        <v>7.6292520388960838E-3</v>
      </c>
      <c r="BR37" s="339">
        <f>IF(BR31&gt;InputDataA_GeneralAssumptions!$E$38,InputDataA_GeneralAssumptions!$E$37,BQ37+(InputDataA_GeneralAssumptions!$E$37-$I$37)/(InputDataA_GeneralAssumptions!$E$38-InputDataA_GeneralAssumptions!$D$7))</f>
        <v>7.6292520388960838E-3</v>
      </c>
      <c r="BS37" s="339">
        <f>IF(BS31&gt;InputDataA_GeneralAssumptions!$E$38,InputDataA_GeneralAssumptions!$E$37,BR37+(InputDataA_GeneralAssumptions!$E$37-$I$37)/(InputDataA_GeneralAssumptions!$E$38-InputDataA_GeneralAssumptions!$D$7))</f>
        <v>7.6292520388960838E-3</v>
      </c>
      <c r="BT37" s="339">
        <f>IF(BT31&gt;InputDataA_GeneralAssumptions!$E$38,InputDataA_GeneralAssumptions!$E$37,BS37+(InputDataA_GeneralAssumptions!$E$37-$I$37)/(InputDataA_GeneralAssumptions!$E$38-InputDataA_GeneralAssumptions!$D$7))</f>
        <v>7.6292520388960838E-3</v>
      </c>
      <c r="BU37" s="339">
        <f>IF(BU31&gt;InputDataA_GeneralAssumptions!$E$38,InputDataA_GeneralAssumptions!$E$37,BT37+(InputDataA_GeneralAssumptions!$E$37-$I$37)/(InputDataA_GeneralAssumptions!$E$38-InputDataA_GeneralAssumptions!$D$7))</f>
        <v>7.6292520388960838E-3</v>
      </c>
      <c r="BV37" s="339">
        <f>IF(BV31&gt;InputDataA_GeneralAssumptions!$E$38,InputDataA_GeneralAssumptions!$E$37,BU37+(InputDataA_GeneralAssumptions!$E$37-$I$37)/(InputDataA_GeneralAssumptions!$E$38-InputDataA_GeneralAssumptions!$D$7))</f>
        <v>7.6292520388960838E-3</v>
      </c>
      <c r="BW37" s="339">
        <f>IF(BW31&gt;InputDataA_GeneralAssumptions!$E$38,InputDataA_GeneralAssumptions!$E$37,BV37+(InputDataA_GeneralAssumptions!$E$37-$I$37)/(InputDataA_GeneralAssumptions!$E$38-InputDataA_GeneralAssumptions!$D$7))</f>
        <v>7.6292520388960838E-3</v>
      </c>
    </row>
    <row r="38" spans="1:76" s="43" customFormat="1" ht="16.5" thickBot="1">
      <c r="A38"/>
      <c r="B38" s="97" t="s">
        <v>524</v>
      </c>
      <c r="C38" s="95" t="s">
        <v>1</v>
      </c>
      <c r="D38" s="482">
        <v>2040</v>
      </c>
      <c r="E38" s="563">
        <v>2040</v>
      </c>
      <c r="F38" s="811"/>
      <c r="G38" s="156" t="s">
        <v>631</v>
      </c>
      <c r="H38" s="199" t="str">
        <f>H37</f>
        <v>(e.g. 0.02)</v>
      </c>
      <c r="I38" s="12">
        <f>IF(VLOOKUP(InputDataA_GeneralAssumptions!$D$36,DataSummary!$A$130:$B$132,2,FALSE)=1,InputDataA_GeneralAssumptions!I36,InputDataA_GeneralAssumptions!I37)</f>
        <v>7.6292520388960838E-3</v>
      </c>
      <c r="J38" s="338">
        <f>IF(VLOOKUP(InputDataA_GeneralAssumptions!$D$36,DataSummary!$A$130:$B$132,2,FALSE)=1,InputDataA_GeneralAssumptions!J36,InputDataA_GeneralAssumptions!J37)</f>
        <v>7.6292520388960838E-3</v>
      </c>
      <c r="K38" s="338">
        <f>IF(VLOOKUP(InputDataA_GeneralAssumptions!$D$36,DataSummary!$A$130:$B$132,2,FALSE)=1,InputDataA_GeneralAssumptions!K36,InputDataA_GeneralAssumptions!K37)</f>
        <v>7.6292520388960838E-3</v>
      </c>
      <c r="L38" s="338">
        <f>IF(VLOOKUP(InputDataA_GeneralAssumptions!$D$36,DataSummary!$A$130:$B$132,2,FALSE)=1,InputDataA_GeneralAssumptions!L36,InputDataA_GeneralAssumptions!L37)</f>
        <v>7.6292520388960838E-3</v>
      </c>
      <c r="M38" s="338">
        <f>IF(VLOOKUP(InputDataA_GeneralAssumptions!$D$36,DataSummary!$A$130:$B$132,2,FALSE)=1,InputDataA_GeneralAssumptions!M36,InputDataA_GeneralAssumptions!M37)</f>
        <v>7.6292520388960838E-3</v>
      </c>
      <c r="N38" s="338">
        <f>IF(VLOOKUP(InputDataA_GeneralAssumptions!$D$36,DataSummary!$A$130:$B$132,2,FALSE)=1,InputDataA_GeneralAssumptions!N36,InputDataA_GeneralAssumptions!N37)</f>
        <v>7.6292520388960838E-3</v>
      </c>
      <c r="O38" s="338">
        <f>IF(VLOOKUP(InputDataA_GeneralAssumptions!$D$36,DataSummary!$A$130:$B$132,2,FALSE)=1,InputDataA_GeneralAssumptions!O36,InputDataA_GeneralAssumptions!O37)</f>
        <v>7.6292520388960838E-3</v>
      </c>
      <c r="P38" s="338">
        <f>IF(VLOOKUP(InputDataA_GeneralAssumptions!$D$36,DataSummary!$A$130:$B$132,2,FALSE)=1,InputDataA_GeneralAssumptions!P36,InputDataA_GeneralAssumptions!P37)</f>
        <v>7.6292520388960838E-3</v>
      </c>
      <c r="Q38" s="338">
        <f>IF(VLOOKUP(InputDataA_GeneralAssumptions!$D$36,DataSummary!$A$130:$B$132,2,FALSE)=1,InputDataA_GeneralAssumptions!Q36,InputDataA_GeneralAssumptions!Q37)</f>
        <v>7.6292520388960838E-3</v>
      </c>
      <c r="R38" s="338">
        <f>IF(VLOOKUP(InputDataA_GeneralAssumptions!$D$36,DataSummary!$A$130:$B$132,2,FALSE)=1,InputDataA_GeneralAssumptions!R36,InputDataA_GeneralAssumptions!R37)</f>
        <v>7.6292520388960838E-3</v>
      </c>
      <c r="S38" s="338">
        <f>IF(VLOOKUP(InputDataA_GeneralAssumptions!$D$36,DataSummary!$A$130:$B$132,2,FALSE)=1,InputDataA_GeneralAssumptions!S36,InputDataA_GeneralAssumptions!S37)</f>
        <v>7.6292520388960838E-3</v>
      </c>
      <c r="T38" s="338">
        <f>IF(VLOOKUP(InputDataA_GeneralAssumptions!$D$36,DataSummary!$A$130:$B$132,2,FALSE)=1,InputDataA_GeneralAssumptions!T36,InputDataA_GeneralAssumptions!T37)</f>
        <v>7.6292520388960838E-3</v>
      </c>
      <c r="U38" s="338">
        <f>IF(VLOOKUP(InputDataA_GeneralAssumptions!$D$36,DataSummary!$A$130:$B$132,2,FALSE)=1,InputDataA_GeneralAssumptions!U36,InputDataA_GeneralAssumptions!U37)</f>
        <v>7.6292520388960838E-3</v>
      </c>
      <c r="V38" s="338">
        <f>IF(VLOOKUP(InputDataA_GeneralAssumptions!$D$36,DataSummary!$A$130:$B$132,2,FALSE)=1,InputDataA_GeneralAssumptions!V36,InputDataA_GeneralAssumptions!V37)</f>
        <v>7.6292520388960838E-3</v>
      </c>
      <c r="W38" s="338">
        <f>IF(VLOOKUP(InputDataA_GeneralAssumptions!$D$36,DataSummary!$A$130:$B$132,2,FALSE)=1,InputDataA_GeneralAssumptions!W36,InputDataA_GeneralAssumptions!W37)</f>
        <v>7.6292520388960838E-3</v>
      </c>
      <c r="X38" s="338">
        <f>IF(VLOOKUP(InputDataA_GeneralAssumptions!$D$36,DataSummary!$A$130:$B$132,2,FALSE)=1,InputDataA_GeneralAssumptions!X36,InputDataA_GeneralAssumptions!X37)</f>
        <v>7.6292520388960838E-3</v>
      </c>
      <c r="Y38" s="338">
        <f>IF(VLOOKUP(InputDataA_GeneralAssumptions!$D$36,DataSummary!$A$130:$B$132,2,FALSE)=1,InputDataA_GeneralAssumptions!Y36,InputDataA_GeneralAssumptions!Y37)</f>
        <v>7.6292520388960838E-3</v>
      </c>
      <c r="Z38" s="338">
        <f>IF(VLOOKUP(InputDataA_GeneralAssumptions!$D$36,DataSummary!$A$130:$B$132,2,FALSE)=1,InputDataA_GeneralAssumptions!Z36,InputDataA_GeneralAssumptions!Z37)</f>
        <v>7.6292520388960838E-3</v>
      </c>
      <c r="AA38" s="338">
        <f>IF(VLOOKUP(InputDataA_GeneralAssumptions!$D$36,DataSummary!$A$130:$B$132,2,FALSE)=1,InputDataA_GeneralAssumptions!AA36,InputDataA_GeneralAssumptions!AA37)</f>
        <v>7.6292520388960838E-3</v>
      </c>
      <c r="AB38" s="338">
        <f>IF(VLOOKUP(InputDataA_GeneralAssumptions!$D$36,DataSummary!$A$130:$B$132,2,FALSE)=1,InputDataA_GeneralAssumptions!AB36,InputDataA_GeneralAssumptions!AB37)</f>
        <v>7.6292520388960838E-3</v>
      </c>
      <c r="AC38" s="338">
        <f>IF(VLOOKUP(InputDataA_GeneralAssumptions!$D$36,DataSummary!$A$130:$B$132,2,FALSE)=1,InputDataA_GeneralAssumptions!AC36,InputDataA_GeneralAssumptions!AC37)</f>
        <v>7.6292520388960838E-3</v>
      </c>
      <c r="AD38" s="338">
        <f>IF(VLOOKUP(InputDataA_GeneralAssumptions!$D$36,DataSummary!$A$130:$B$132,2,FALSE)=1,InputDataA_GeneralAssumptions!AD36,InputDataA_GeneralAssumptions!AD37)</f>
        <v>7.6292520388960838E-3</v>
      </c>
      <c r="AE38" s="338">
        <f>IF(VLOOKUP(InputDataA_GeneralAssumptions!$D$36,DataSummary!$A$130:$B$132,2,FALSE)=1,InputDataA_GeneralAssumptions!AE36,InputDataA_GeneralAssumptions!AE37)</f>
        <v>7.6292520388960838E-3</v>
      </c>
      <c r="AF38" s="338">
        <f>IF(VLOOKUP(InputDataA_GeneralAssumptions!$D$36,DataSummary!$A$130:$B$132,2,FALSE)=1,InputDataA_GeneralAssumptions!AF36,InputDataA_GeneralAssumptions!AF37)</f>
        <v>7.6292520388960838E-3</v>
      </c>
      <c r="AG38" s="338">
        <f>IF(VLOOKUP(InputDataA_GeneralAssumptions!$D$36,DataSummary!$A$130:$B$132,2,FALSE)=1,InputDataA_GeneralAssumptions!AG36,InputDataA_GeneralAssumptions!AG37)</f>
        <v>7.6292520388960838E-3</v>
      </c>
      <c r="AH38" s="338">
        <f>IF(VLOOKUP(InputDataA_GeneralAssumptions!$D$36,DataSummary!$A$130:$B$132,2,FALSE)=1,InputDataA_GeneralAssumptions!AH36,InputDataA_GeneralAssumptions!AH37)</f>
        <v>7.6292520388960838E-3</v>
      </c>
      <c r="AI38" s="338">
        <f>IF(VLOOKUP(InputDataA_GeneralAssumptions!$D$36,DataSummary!$A$130:$B$132,2,FALSE)=1,InputDataA_GeneralAssumptions!AI36,InputDataA_GeneralAssumptions!AI37)</f>
        <v>7.6292520388960838E-3</v>
      </c>
      <c r="AJ38" s="338">
        <f>IF(VLOOKUP(InputDataA_GeneralAssumptions!$D$36,DataSummary!$A$130:$B$132,2,FALSE)=1,InputDataA_GeneralAssumptions!AJ36,InputDataA_GeneralAssumptions!AJ37)</f>
        <v>7.6292520388960838E-3</v>
      </c>
      <c r="AK38" s="338">
        <f>IF(VLOOKUP(InputDataA_GeneralAssumptions!$D$36,DataSummary!$A$130:$B$132,2,FALSE)=1,InputDataA_GeneralAssumptions!AK36,InputDataA_GeneralAssumptions!AK37)</f>
        <v>7.6292520388960838E-3</v>
      </c>
      <c r="AL38" s="338">
        <f>IF(VLOOKUP(InputDataA_GeneralAssumptions!$D$36,DataSummary!$A$130:$B$132,2,FALSE)=1,InputDataA_GeneralAssumptions!AL36,InputDataA_GeneralAssumptions!AL37)</f>
        <v>7.6292520388960838E-3</v>
      </c>
      <c r="AM38" s="338">
        <f>IF(VLOOKUP(InputDataA_GeneralAssumptions!$D$36,DataSummary!$A$130:$B$132,2,FALSE)=1,InputDataA_GeneralAssumptions!AM36,InputDataA_GeneralAssumptions!AM37)</f>
        <v>7.6292520388960838E-3</v>
      </c>
      <c r="AN38" s="338">
        <f>IF(VLOOKUP(InputDataA_GeneralAssumptions!$D$36,DataSummary!$A$130:$B$132,2,FALSE)=1,InputDataA_GeneralAssumptions!AN36,InputDataA_GeneralAssumptions!AN37)</f>
        <v>7.6292520388960838E-3</v>
      </c>
      <c r="AO38" s="338">
        <f>IF(VLOOKUP(InputDataA_GeneralAssumptions!$D$36,DataSummary!$A$130:$B$132,2,FALSE)=1,InputDataA_GeneralAssumptions!AO36,InputDataA_GeneralAssumptions!AO37)</f>
        <v>7.6292520388960838E-3</v>
      </c>
      <c r="AP38" s="338">
        <f>IF(VLOOKUP(InputDataA_GeneralAssumptions!$D$36,DataSummary!$A$130:$B$132,2,FALSE)=1,InputDataA_GeneralAssumptions!AP36,InputDataA_GeneralAssumptions!AP37)</f>
        <v>7.6292520388960838E-3</v>
      </c>
      <c r="AQ38" s="338">
        <f>IF(VLOOKUP(InputDataA_GeneralAssumptions!$D$36,DataSummary!$A$130:$B$132,2,FALSE)=1,InputDataA_GeneralAssumptions!AQ36,InputDataA_GeneralAssumptions!AQ37)</f>
        <v>7.6292520388960838E-3</v>
      </c>
      <c r="AR38" s="338">
        <f>IF(VLOOKUP(InputDataA_GeneralAssumptions!$D$36,DataSummary!$A$130:$B$132,2,FALSE)=1,InputDataA_GeneralAssumptions!AR36,InputDataA_GeneralAssumptions!AR37)</f>
        <v>7.6292520388960838E-3</v>
      </c>
      <c r="AS38" s="338">
        <f>IF(VLOOKUP(InputDataA_GeneralAssumptions!$D$36,DataSummary!$A$130:$B$132,2,FALSE)=1,InputDataA_GeneralAssumptions!AS36,InputDataA_GeneralAssumptions!AS37)</f>
        <v>7.6292520388960838E-3</v>
      </c>
      <c r="AT38" s="338">
        <f>IF(VLOOKUP(InputDataA_GeneralAssumptions!$D$36,DataSummary!$A$130:$B$132,2,FALSE)=1,InputDataA_GeneralAssumptions!AT36,InputDataA_GeneralAssumptions!AT37)</f>
        <v>7.6292520388960838E-3</v>
      </c>
      <c r="AU38" s="338">
        <f>IF(VLOOKUP(InputDataA_GeneralAssumptions!$D$36,DataSummary!$A$130:$B$132,2,FALSE)=1,InputDataA_GeneralAssumptions!AU36,InputDataA_GeneralAssumptions!AU37)</f>
        <v>7.6292520388960838E-3</v>
      </c>
      <c r="AV38" s="338">
        <f>IF(VLOOKUP(InputDataA_GeneralAssumptions!$D$36,DataSummary!$A$130:$B$132,2,FALSE)=1,InputDataA_GeneralAssumptions!AV36,InputDataA_GeneralAssumptions!AV37)</f>
        <v>7.6292520388960838E-3</v>
      </c>
      <c r="AW38" s="338">
        <f>IF(VLOOKUP(InputDataA_GeneralAssumptions!$D$36,DataSummary!$A$130:$B$132,2,FALSE)=1,InputDataA_GeneralAssumptions!AW36,InputDataA_GeneralAssumptions!AW37)</f>
        <v>7.6292520388960838E-3</v>
      </c>
      <c r="AX38" s="338">
        <f>IF(VLOOKUP(InputDataA_GeneralAssumptions!$D$36,DataSummary!$A$130:$B$132,2,FALSE)=1,InputDataA_GeneralAssumptions!AX36,InputDataA_GeneralAssumptions!AX37)</f>
        <v>7.6292520388960838E-3</v>
      </c>
      <c r="AY38" s="338">
        <f>IF(VLOOKUP(InputDataA_GeneralAssumptions!$D$36,DataSummary!$A$130:$B$132,2,FALSE)=1,InputDataA_GeneralAssumptions!AY36,InputDataA_GeneralAssumptions!AY37)</f>
        <v>7.6292520388960838E-3</v>
      </c>
      <c r="AZ38" s="338">
        <f>IF(VLOOKUP(InputDataA_GeneralAssumptions!$D$36,DataSummary!$A$130:$B$132,2,FALSE)=1,InputDataA_GeneralAssumptions!AZ36,InputDataA_GeneralAssumptions!AZ37)</f>
        <v>7.6292520388960838E-3</v>
      </c>
      <c r="BA38" s="338">
        <f>IF(VLOOKUP(InputDataA_GeneralAssumptions!$D$36,DataSummary!$A$130:$B$132,2,FALSE)=1,InputDataA_GeneralAssumptions!BA36,InputDataA_GeneralAssumptions!BA37)</f>
        <v>7.6292520388960838E-3</v>
      </c>
      <c r="BB38" s="338">
        <f>IF(VLOOKUP(InputDataA_GeneralAssumptions!$D$36,DataSummary!$A$130:$B$132,2,FALSE)=1,InputDataA_GeneralAssumptions!BB36,InputDataA_GeneralAssumptions!BB37)</f>
        <v>7.6292520388960838E-3</v>
      </c>
      <c r="BC38" s="338">
        <f>IF(VLOOKUP(InputDataA_GeneralAssumptions!$D$36,DataSummary!$A$130:$B$132,2,FALSE)=1,InputDataA_GeneralAssumptions!BC36,InputDataA_GeneralAssumptions!BC37)</f>
        <v>7.6292520388960838E-3</v>
      </c>
      <c r="BD38" s="338">
        <f>IF(VLOOKUP(InputDataA_GeneralAssumptions!$D$36,DataSummary!$A$130:$B$132,2,FALSE)=1,InputDataA_GeneralAssumptions!BD36,InputDataA_GeneralAssumptions!BD37)</f>
        <v>7.6292520388960838E-3</v>
      </c>
      <c r="BE38" s="338">
        <f>IF(VLOOKUP(InputDataA_GeneralAssumptions!$D$36,DataSummary!$A$130:$B$132,2,FALSE)=1,InputDataA_GeneralAssumptions!BE36,InputDataA_GeneralAssumptions!BE37)</f>
        <v>7.6292520388960838E-3</v>
      </c>
      <c r="BF38" s="338">
        <f>IF(VLOOKUP(InputDataA_GeneralAssumptions!$D$36,DataSummary!$A$130:$B$132,2,FALSE)=1,InputDataA_GeneralAssumptions!BF36,InputDataA_GeneralAssumptions!BF37)</f>
        <v>7.6292520388960838E-3</v>
      </c>
      <c r="BG38" s="338">
        <f>IF(VLOOKUP(InputDataA_GeneralAssumptions!$D$36,DataSummary!$A$130:$B$132,2,FALSE)=1,InputDataA_GeneralAssumptions!BG36,InputDataA_GeneralAssumptions!BG37)</f>
        <v>7.6292520388960838E-3</v>
      </c>
      <c r="BH38" s="338">
        <f>IF(VLOOKUP(InputDataA_GeneralAssumptions!$D$36,DataSummary!$A$130:$B$132,2,FALSE)=1,InputDataA_GeneralAssumptions!BH36,InputDataA_GeneralAssumptions!BH37)</f>
        <v>7.6292520388960838E-3</v>
      </c>
      <c r="BI38" s="338">
        <f>IF(VLOOKUP(InputDataA_GeneralAssumptions!$D$36,DataSummary!$A$130:$B$132,2,FALSE)=1,InputDataA_GeneralAssumptions!BI36,InputDataA_GeneralAssumptions!BI37)</f>
        <v>7.6292520388960838E-3</v>
      </c>
      <c r="BJ38" s="338">
        <f>IF(VLOOKUP(InputDataA_GeneralAssumptions!$D$36,DataSummary!$A$130:$B$132,2,FALSE)=1,InputDataA_GeneralAssumptions!BJ36,InputDataA_GeneralAssumptions!BJ37)</f>
        <v>7.6292520388960838E-3</v>
      </c>
      <c r="BK38" s="338">
        <f>IF(VLOOKUP(InputDataA_GeneralAssumptions!$D$36,DataSummary!$A$130:$B$132,2,FALSE)=1,InputDataA_GeneralAssumptions!BK36,InputDataA_GeneralAssumptions!BK37)</f>
        <v>7.6292520388960838E-3</v>
      </c>
      <c r="BL38" s="338">
        <f>IF(VLOOKUP(InputDataA_GeneralAssumptions!$D$36,DataSummary!$A$130:$B$132,2,FALSE)=1,InputDataA_GeneralAssumptions!BL36,InputDataA_GeneralAssumptions!BL37)</f>
        <v>7.6292520388960838E-3</v>
      </c>
      <c r="BM38" s="338">
        <f>IF(VLOOKUP(InputDataA_GeneralAssumptions!$D$36,DataSummary!$A$130:$B$132,2,FALSE)=1,InputDataA_GeneralAssumptions!BM36,InputDataA_GeneralAssumptions!BM37)</f>
        <v>7.6292520388960838E-3</v>
      </c>
      <c r="BN38" s="338">
        <f>IF(VLOOKUP(InputDataA_GeneralAssumptions!$D$36,DataSummary!$A$130:$B$132,2,FALSE)=1,InputDataA_GeneralAssumptions!BN36,InputDataA_GeneralAssumptions!BN37)</f>
        <v>7.6292520388960838E-3</v>
      </c>
      <c r="BO38" s="338">
        <f>IF(VLOOKUP(InputDataA_GeneralAssumptions!$D$36,DataSummary!$A$130:$B$132,2,FALSE)=1,InputDataA_GeneralAssumptions!BO36,InputDataA_GeneralAssumptions!BO37)</f>
        <v>7.6292520388960838E-3</v>
      </c>
      <c r="BP38" s="338">
        <f>IF(VLOOKUP(InputDataA_GeneralAssumptions!$D$36,DataSummary!$A$130:$B$132,2,FALSE)=1,InputDataA_GeneralAssumptions!BP36,InputDataA_GeneralAssumptions!BP37)</f>
        <v>7.6292520388960838E-3</v>
      </c>
      <c r="BQ38" s="338">
        <f>IF(VLOOKUP(InputDataA_GeneralAssumptions!$D$36,DataSummary!$A$130:$B$132,2,FALSE)=1,InputDataA_GeneralAssumptions!BQ36,InputDataA_GeneralAssumptions!BQ37)</f>
        <v>7.6292520388960838E-3</v>
      </c>
      <c r="BR38" s="338">
        <f>IF(VLOOKUP(InputDataA_GeneralAssumptions!$D$36,DataSummary!$A$130:$B$132,2,FALSE)=1,InputDataA_GeneralAssumptions!BR36,InputDataA_GeneralAssumptions!BR37)</f>
        <v>7.6292520388960838E-3</v>
      </c>
      <c r="BS38" s="338">
        <f>IF(VLOOKUP(InputDataA_GeneralAssumptions!$D$36,DataSummary!$A$130:$B$132,2,FALSE)=1,InputDataA_GeneralAssumptions!BS36,InputDataA_GeneralAssumptions!BS37)</f>
        <v>7.6292520388960838E-3</v>
      </c>
      <c r="BT38" s="338">
        <f>IF(VLOOKUP(InputDataA_GeneralAssumptions!$D$36,DataSummary!$A$130:$B$132,2,FALSE)=1,InputDataA_GeneralAssumptions!BT36,InputDataA_GeneralAssumptions!BT37)</f>
        <v>7.6292520388960838E-3</v>
      </c>
      <c r="BU38" s="338">
        <f>IF(VLOOKUP(InputDataA_GeneralAssumptions!$D$36,DataSummary!$A$130:$B$132,2,FALSE)=1,InputDataA_GeneralAssumptions!BU36,InputDataA_GeneralAssumptions!BU37)</f>
        <v>7.6292520388960838E-3</v>
      </c>
      <c r="BV38" s="338">
        <f>IF(VLOOKUP(InputDataA_GeneralAssumptions!$D$36,DataSummary!$A$130:$B$132,2,FALSE)=1,InputDataA_GeneralAssumptions!BV36,InputDataA_GeneralAssumptions!BV37)</f>
        <v>7.6292520388960838E-3</v>
      </c>
      <c r="BW38" s="338">
        <f>IF(VLOOKUP(InputDataA_GeneralAssumptions!$D$36,DataSummary!$A$130:$B$132,2,FALSE)=1,InputDataA_GeneralAssumptions!BW36,InputDataA_GeneralAssumptions!BW37)</f>
        <v>7.6292520388960838E-3</v>
      </c>
    </row>
    <row r="39" spans="1:76" s="43" customFormat="1" ht="16.5" thickBot="1">
      <c r="A39"/>
      <c r="B39"/>
      <c r="C39"/>
      <c r="D39" s="296"/>
      <c r="E39" s="296"/>
      <c r="F39" s="612"/>
      <c r="G39"/>
      <c r="H39"/>
    </row>
    <row r="40" spans="1:76" s="43" customFormat="1">
      <c r="A40"/>
      <c r="B40" s="68" t="s">
        <v>525</v>
      </c>
      <c r="C40" s="635" t="str">
        <f>""&amp;DataSummary!D248&amp;""</f>
        <v>PWT 10.0</v>
      </c>
      <c r="D40" s="361" t="str">
        <f>DataSummary!N4</f>
        <v>Baseline</v>
      </c>
      <c r="E40" s="83" t="str">
        <f>DataSummary!N5</f>
        <v>Scenario</v>
      </c>
      <c r="F40" s="620" t="str">
        <f>D45</f>
        <v>Automatic</v>
      </c>
      <c r="G40" s="17" t="s">
        <v>443</v>
      </c>
      <c r="H40" s="230" t="s">
        <v>636</v>
      </c>
      <c r="I40" s="211">
        <f>InputDataA_GeneralAssumptions!$D$7</f>
        <v>2021</v>
      </c>
      <c r="J40" s="169">
        <f t="shared" ref="J40:AO40" si="37">I40+1</f>
        <v>2022</v>
      </c>
      <c r="K40" s="169">
        <f t="shared" si="37"/>
        <v>2023</v>
      </c>
      <c r="L40" s="169">
        <f t="shared" si="37"/>
        <v>2024</v>
      </c>
      <c r="M40" s="169">
        <f t="shared" si="37"/>
        <v>2025</v>
      </c>
      <c r="N40" s="169">
        <f t="shared" si="37"/>
        <v>2026</v>
      </c>
      <c r="O40" s="169">
        <f t="shared" si="37"/>
        <v>2027</v>
      </c>
      <c r="P40" s="169">
        <f t="shared" si="37"/>
        <v>2028</v>
      </c>
      <c r="Q40" s="169">
        <f t="shared" si="37"/>
        <v>2029</v>
      </c>
      <c r="R40" s="169">
        <f t="shared" si="37"/>
        <v>2030</v>
      </c>
      <c r="S40" s="169">
        <f t="shared" si="37"/>
        <v>2031</v>
      </c>
      <c r="T40" s="169">
        <f t="shared" si="37"/>
        <v>2032</v>
      </c>
      <c r="U40" s="169">
        <f t="shared" si="37"/>
        <v>2033</v>
      </c>
      <c r="V40" s="169">
        <f t="shared" si="37"/>
        <v>2034</v>
      </c>
      <c r="W40" s="169">
        <f t="shared" si="37"/>
        <v>2035</v>
      </c>
      <c r="X40" s="169">
        <f t="shared" si="37"/>
        <v>2036</v>
      </c>
      <c r="Y40" s="169">
        <f t="shared" si="37"/>
        <v>2037</v>
      </c>
      <c r="Z40" s="169">
        <f t="shared" si="37"/>
        <v>2038</v>
      </c>
      <c r="AA40" s="169">
        <f t="shared" si="37"/>
        <v>2039</v>
      </c>
      <c r="AB40" s="169">
        <f t="shared" si="37"/>
        <v>2040</v>
      </c>
      <c r="AC40" s="169">
        <f t="shared" si="37"/>
        <v>2041</v>
      </c>
      <c r="AD40" s="169">
        <f t="shared" si="37"/>
        <v>2042</v>
      </c>
      <c r="AE40" s="169">
        <f t="shared" si="37"/>
        <v>2043</v>
      </c>
      <c r="AF40" s="169">
        <f t="shared" si="37"/>
        <v>2044</v>
      </c>
      <c r="AG40" s="169">
        <f t="shared" si="37"/>
        <v>2045</v>
      </c>
      <c r="AH40" s="169">
        <f t="shared" si="37"/>
        <v>2046</v>
      </c>
      <c r="AI40" s="169">
        <f t="shared" si="37"/>
        <v>2047</v>
      </c>
      <c r="AJ40" s="169">
        <f t="shared" si="37"/>
        <v>2048</v>
      </c>
      <c r="AK40" s="169">
        <f t="shared" si="37"/>
        <v>2049</v>
      </c>
      <c r="AL40" s="169">
        <f t="shared" si="37"/>
        <v>2050</v>
      </c>
      <c r="AM40" s="169">
        <f t="shared" si="37"/>
        <v>2051</v>
      </c>
      <c r="AN40" s="169">
        <f t="shared" si="37"/>
        <v>2052</v>
      </c>
      <c r="AO40" s="169">
        <f t="shared" si="37"/>
        <v>2053</v>
      </c>
      <c r="AP40" s="169">
        <f t="shared" ref="AP40" si="38">AO40+1</f>
        <v>2054</v>
      </c>
      <c r="AQ40" s="169">
        <f t="shared" ref="AQ40" si="39">AP40+1</f>
        <v>2055</v>
      </c>
      <c r="AR40" s="169">
        <f t="shared" ref="AR40" si="40">AQ40+1</f>
        <v>2056</v>
      </c>
      <c r="AS40" s="169">
        <f t="shared" ref="AS40" si="41">AR40+1</f>
        <v>2057</v>
      </c>
      <c r="AT40" s="169">
        <f t="shared" ref="AT40" si="42">AS40+1</f>
        <v>2058</v>
      </c>
      <c r="AU40" s="169">
        <f t="shared" ref="AU40" si="43">AT40+1</f>
        <v>2059</v>
      </c>
      <c r="AV40" s="169">
        <f t="shared" ref="AV40" si="44">AU40+1</f>
        <v>2060</v>
      </c>
      <c r="AW40" s="169">
        <f t="shared" ref="AW40" si="45">AV40+1</f>
        <v>2061</v>
      </c>
      <c r="AX40" s="169">
        <f t="shared" ref="AX40" si="46">AW40+1</f>
        <v>2062</v>
      </c>
      <c r="AY40" s="169">
        <f t="shared" ref="AY40" si="47">AX40+1</f>
        <v>2063</v>
      </c>
      <c r="AZ40" s="169">
        <f t="shared" ref="AZ40" si="48">AY40+1</f>
        <v>2064</v>
      </c>
      <c r="BA40" s="169">
        <f t="shared" ref="BA40" si="49">AZ40+1</f>
        <v>2065</v>
      </c>
      <c r="BB40" s="169">
        <f t="shared" ref="BB40" si="50">BA40+1</f>
        <v>2066</v>
      </c>
      <c r="BC40" s="169">
        <f t="shared" ref="BC40" si="51">BB40+1</f>
        <v>2067</v>
      </c>
      <c r="BD40" s="169">
        <f t="shared" ref="BD40" si="52">BC40+1</f>
        <v>2068</v>
      </c>
      <c r="BE40" s="169">
        <f t="shared" ref="BE40" si="53">BD40+1</f>
        <v>2069</v>
      </c>
      <c r="BF40" s="169">
        <f t="shared" ref="BF40" si="54">BE40+1</f>
        <v>2070</v>
      </c>
      <c r="BG40" s="169">
        <f t="shared" ref="BG40" si="55">BF40+1</f>
        <v>2071</v>
      </c>
      <c r="BH40" s="169">
        <f t="shared" ref="BH40" si="56">BG40+1</f>
        <v>2072</v>
      </c>
      <c r="BI40" s="169">
        <f t="shared" ref="BI40" si="57">BH40+1</f>
        <v>2073</v>
      </c>
      <c r="BJ40" s="169">
        <f t="shared" ref="BJ40" si="58">BI40+1</f>
        <v>2074</v>
      </c>
      <c r="BK40" s="169">
        <f t="shared" ref="BK40" si="59">BJ40+1</f>
        <v>2075</v>
      </c>
      <c r="BL40" s="169">
        <f t="shared" ref="BL40" si="60">BK40+1</f>
        <v>2076</v>
      </c>
      <c r="BM40" s="169">
        <f t="shared" ref="BM40" si="61">BL40+1</f>
        <v>2077</v>
      </c>
      <c r="BN40" s="169">
        <f t="shared" ref="BN40" si="62">BM40+1</f>
        <v>2078</v>
      </c>
      <c r="BO40" s="169">
        <f t="shared" ref="BO40" si="63">BN40+1</f>
        <v>2079</v>
      </c>
      <c r="BP40" s="169">
        <f t="shared" ref="BP40" si="64">BO40+1</f>
        <v>2080</v>
      </c>
      <c r="BQ40" s="169">
        <f t="shared" ref="BQ40" si="65">BP40+1</f>
        <v>2081</v>
      </c>
      <c r="BR40" s="169">
        <f t="shared" ref="BR40" si="66">BQ40+1</f>
        <v>2082</v>
      </c>
      <c r="BS40" s="169">
        <f t="shared" ref="BS40" si="67">BR40+1</f>
        <v>2083</v>
      </c>
      <c r="BT40" s="169">
        <f t="shared" ref="BT40" si="68">BS40+1</f>
        <v>2084</v>
      </c>
      <c r="BU40" s="169">
        <f t="shared" ref="BU40" si="69">BT40+1</f>
        <v>2085</v>
      </c>
      <c r="BV40" s="169">
        <f t="shared" ref="BV40" si="70">BU40+1</f>
        <v>2086</v>
      </c>
      <c r="BW40" s="169">
        <f t="shared" ref="BW40" si="71">BV40+1</f>
        <v>2087</v>
      </c>
    </row>
    <row r="41" spans="1:76" s="43" customFormat="1">
      <c r="B41" s="92" t="s">
        <v>529</v>
      </c>
      <c r="C41" s="93" t="s">
        <v>3</v>
      </c>
      <c r="D41" s="480"/>
      <c r="E41" s="480"/>
      <c r="F41" s="811" t="str">
        <f>DataSummary!N4</f>
        <v>Baseline</v>
      </c>
      <c r="G41" s="18" t="s">
        <v>624</v>
      </c>
      <c r="H41" s="29" t="s">
        <v>441</v>
      </c>
      <c r="I41" s="212">
        <f>I42</f>
        <v>-2.3101656697690487E-3</v>
      </c>
      <c r="J41" s="212">
        <f>J42</f>
        <v>-2.3101656697690487E-3</v>
      </c>
      <c r="K41" s="212">
        <f t="shared" ref="K41:BU41" si="72">K42</f>
        <v>-2.3101656697690487E-3</v>
      </c>
      <c r="L41" s="212">
        <f t="shared" si="72"/>
        <v>-2.3101656697690487E-3</v>
      </c>
      <c r="M41" s="212">
        <f t="shared" si="72"/>
        <v>-2.3101656697690487E-3</v>
      </c>
      <c r="N41" s="212">
        <f t="shared" si="72"/>
        <v>-2.3101656697690487E-3</v>
      </c>
      <c r="O41" s="212">
        <f t="shared" si="72"/>
        <v>-2.3101656697690487E-3</v>
      </c>
      <c r="P41" s="212">
        <f t="shared" si="72"/>
        <v>-2.3101656697690487E-3</v>
      </c>
      <c r="Q41" s="212">
        <f t="shared" si="72"/>
        <v>-2.3101656697690487E-3</v>
      </c>
      <c r="R41" s="212">
        <f t="shared" si="72"/>
        <v>-2.3101656697690487E-3</v>
      </c>
      <c r="S41" s="212">
        <f t="shared" si="72"/>
        <v>-2.3101656697690487E-3</v>
      </c>
      <c r="T41" s="212">
        <f t="shared" si="72"/>
        <v>-2.3101656697690487E-3</v>
      </c>
      <c r="U41" s="212">
        <f t="shared" si="72"/>
        <v>-2.3101656697690487E-3</v>
      </c>
      <c r="V41" s="212">
        <f t="shared" si="72"/>
        <v>-2.3101656697690487E-3</v>
      </c>
      <c r="W41" s="212">
        <f t="shared" si="72"/>
        <v>-2.3101656697690487E-3</v>
      </c>
      <c r="X41" s="212">
        <f t="shared" si="72"/>
        <v>-2.3101656697690487E-3</v>
      </c>
      <c r="Y41" s="212">
        <f t="shared" si="72"/>
        <v>-2.3101656697690487E-3</v>
      </c>
      <c r="Z41" s="212">
        <f t="shared" si="72"/>
        <v>-2.3101656697690487E-3</v>
      </c>
      <c r="AA41" s="212">
        <f t="shared" si="72"/>
        <v>-2.3101656697690487E-3</v>
      </c>
      <c r="AB41" s="212">
        <f t="shared" si="72"/>
        <v>-2.3101656697690487E-3</v>
      </c>
      <c r="AC41" s="212">
        <f t="shared" si="72"/>
        <v>-2.3101656697690487E-3</v>
      </c>
      <c r="AD41" s="212">
        <f t="shared" si="72"/>
        <v>-2.3101656697690487E-3</v>
      </c>
      <c r="AE41" s="212">
        <f t="shared" si="72"/>
        <v>-2.3101656697690487E-3</v>
      </c>
      <c r="AF41" s="212">
        <f t="shared" si="72"/>
        <v>-2.3101656697690487E-3</v>
      </c>
      <c r="AG41" s="212">
        <f t="shared" si="72"/>
        <v>-2.3101656697690487E-3</v>
      </c>
      <c r="AH41" s="212">
        <f t="shared" si="72"/>
        <v>-2.3101656697690487E-3</v>
      </c>
      <c r="AI41" s="212">
        <f t="shared" si="72"/>
        <v>-2.3101656697690487E-3</v>
      </c>
      <c r="AJ41" s="212">
        <f t="shared" si="72"/>
        <v>-2.3101656697690487E-3</v>
      </c>
      <c r="AK41" s="212">
        <f t="shared" si="72"/>
        <v>-2.3101656697690487E-3</v>
      </c>
      <c r="AL41" s="212">
        <f t="shared" si="72"/>
        <v>-2.3101656697690487E-3</v>
      </c>
      <c r="AM41" s="212">
        <f t="shared" si="72"/>
        <v>-2.3101656697690487E-3</v>
      </c>
      <c r="AN41" s="212">
        <f t="shared" si="72"/>
        <v>-2.3101656697690487E-3</v>
      </c>
      <c r="AO41" s="212">
        <f t="shared" si="72"/>
        <v>-2.3101656697690487E-3</v>
      </c>
      <c r="AP41" s="212">
        <f t="shared" si="72"/>
        <v>-2.3101656697690487E-3</v>
      </c>
      <c r="AQ41" s="212">
        <f t="shared" si="72"/>
        <v>-2.3101656697690487E-3</v>
      </c>
      <c r="AR41" s="212">
        <f t="shared" si="72"/>
        <v>-2.3101656697690487E-3</v>
      </c>
      <c r="AS41" s="212">
        <f t="shared" si="72"/>
        <v>-2.3101656697690487E-3</v>
      </c>
      <c r="AT41" s="212">
        <f t="shared" si="72"/>
        <v>-2.3101656697690487E-3</v>
      </c>
      <c r="AU41" s="212">
        <f t="shared" si="72"/>
        <v>-2.3101656697690487E-3</v>
      </c>
      <c r="AV41" s="212">
        <f t="shared" si="72"/>
        <v>-2.3101656697690487E-3</v>
      </c>
      <c r="AW41" s="212">
        <f t="shared" si="72"/>
        <v>-2.3101656697690487E-3</v>
      </c>
      <c r="AX41" s="212">
        <f t="shared" si="72"/>
        <v>-2.3101656697690487E-3</v>
      </c>
      <c r="AY41" s="212">
        <f t="shared" si="72"/>
        <v>-2.3101656697690487E-3</v>
      </c>
      <c r="AZ41" s="212">
        <f t="shared" si="72"/>
        <v>-2.3101656697690487E-3</v>
      </c>
      <c r="BA41" s="212">
        <f t="shared" si="72"/>
        <v>-2.3101656697690487E-3</v>
      </c>
      <c r="BB41" s="212">
        <f t="shared" si="72"/>
        <v>-2.3101656697690487E-3</v>
      </c>
      <c r="BC41" s="212">
        <f t="shared" si="72"/>
        <v>-2.3101656697690487E-3</v>
      </c>
      <c r="BD41" s="212">
        <f t="shared" si="72"/>
        <v>-2.3101656697690487E-3</v>
      </c>
      <c r="BE41" s="212">
        <f t="shared" si="72"/>
        <v>-2.3101656697690487E-3</v>
      </c>
      <c r="BF41" s="212">
        <f t="shared" si="72"/>
        <v>-2.3101656697690487E-3</v>
      </c>
      <c r="BG41" s="212">
        <f t="shared" si="72"/>
        <v>-2.3101656697690487E-3</v>
      </c>
      <c r="BH41" s="212">
        <f t="shared" si="72"/>
        <v>-2.3101656697690487E-3</v>
      </c>
      <c r="BI41" s="212">
        <f t="shared" si="72"/>
        <v>-2.3101656697690487E-3</v>
      </c>
      <c r="BJ41" s="212">
        <f t="shared" si="72"/>
        <v>-2.3101656697690487E-3</v>
      </c>
      <c r="BK41" s="212">
        <f t="shared" si="72"/>
        <v>-2.3101656697690487E-3</v>
      </c>
      <c r="BL41" s="212">
        <f t="shared" si="72"/>
        <v>-2.3101656697690487E-3</v>
      </c>
      <c r="BM41" s="212">
        <f t="shared" si="72"/>
        <v>-2.3101656697690487E-3</v>
      </c>
      <c r="BN41" s="212">
        <f t="shared" si="72"/>
        <v>-2.3101656697690487E-3</v>
      </c>
      <c r="BO41" s="212">
        <f t="shared" si="72"/>
        <v>-2.3101656697690487E-3</v>
      </c>
      <c r="BP41" s="212">
        <f t="shared" si="72"/>
        <v>-2.3101656697690487E-3</v>
      </c>
      <c r="BQ41" s="212">
        <f t="shared" si="72"/>
        <v>-2.3101656697690487E-3</v>
      </c>
      <c r="BR41" s="212">
        <f t="shared" si="72"/>
        <v>-2.3101656697690487E-3</v>
      </c>
      <c r="BS41" s="212">
        <f t="shared" si="72"/>
        <v>-2.3101656697690487E-3</v>
      </c>
      <c r="BT41" s="212">
        <f t="shared" si="72"/>
        <v>-2.3101656697690487E-3</v>
      </c>
      <c r="BU41" s="212">
        <f t="shared" si="72"/>
        <v>-2.3101656697690487E-3</v>
      </c>
      <c r="BV41" s="212">
        <f t="shared" ref="BV41:BW41" si="73">BV42</f>
        <v>-2.3101656697690487E-3</v>
      </c>
      <c r="BW41" s="212">
        <f t="shared" si="73"/>
        <v>-2.3101656697690487E-3</v>
      </c>
    </row>
    <row r="42" spans="1:76" s="43" customFormat="1">
      <c r="B42" s="92" t="str">
        <f>"Initial TFP, pre-loaded based on:"</f>
        <v>Initial TFP, pre-loaded based on:</v>
      </c>
      <c r="C42" s="485" t="s">
        <v>1808</v>
      </c>
      <c r="D42" s="821">
        <f>IF(ISNUMBER(DataSummary!B248)=TRUE,DataSummary!B248,".")</f>
        <v>-2.3101656697690487E-3</v>
      </c>
      <c r="E42" s="821"/>
      <c r="F42" s="811"/>
      <c r="G42" s="11" t="s">
        <v>625</v>
      </c>
      <c r="H42" s="31" t="str">
        <f>H41</f>
        <v>(e.g. 0.02)</v>
      </c>
      <c r="I42" s="14">
        <f>InputDataA_GeneralAssumptions!D43</f>
        <v>-2.3101656697690487E-3</v>
      </c>
      <c r="J42" s="14">
        <f>IF(J40&gt;InputDataA_GeneralAssumptions!$D$47,InputDataA_GeneralAssumptions!$D$46,I42+(InputDataA_GeneralAssumptions!$D$46-$I$42)/(InputDataA_GeneralAssumptions!$D$47-InputDataA_GeneralAssumptions!$D$7))</f>
        <v>-2.3101656697690487E-3</v>
      </c>
      <c r="K42" s="14">
        <f>IF(K40&gt;InputDataA_GeneralAssumptions!$D$47,InputDataA_GeneralAssumptions!$D$46,J42+(InputDataA_GeneralAssumptions!$D$46-$I$42)/(InputDataA_GeneralAssumptions!$D$47-InputDataA_GeneralAssumptions!$D$7))</f>
        <v>-2.3101656697690487E-3</v>
      </c>
      <c r="L42" s="14">
        <f>IF(L40&gt;InputDataA_GeneralAssumptions!$D$47,InputDataA_GeneralAssumptions!$D$46,K42+(InputDataA_GeneralAssumptions!$D$46-$I$42)/(InputDataA_GeneralAssumptions!$D$47-InputDataA_GeneralAssumptions!$D$7))</f>
        <v>-2.3101656697690487E-3</v>
      </c>
      <c r="M42" s="14">
        <f>IF(M40&gt;InputDataA_GeneralAssumptions!$D$47,InputDataA_GeneralAssumptions!$D$46,L42+(InputDataA_GeneralAssumptions!$D$46-$I$42)/(InputDataA_GeneralAssumptions!$D$47-InputDataA_GeneralAssumptions!$D$7))</f>
        <v>-2.3101656697690487E-3</v>
      </c>
      <c r="N42" s="14">
        <f>IF(N40&gt;InputDataA_GeneralAssumptions!$D$47,InputDataA_GeneralAssumptions!$D$46,M42+(InputDataA_GeneralAssumptions!$D$46-$I$42)/(InputDataA_GeneralAssumptions!$D$47-InputDataA_GeneralAssumptions!$D$7))</f>
        <v>-2.3101656697690487E-3</v>
      </c>
      <c r="O42" s="14">
        <f>IF(O40&gt;InputDataA_GeneralAssumptions!$D$47,InputDataA_GeneralAssumptions!$D$46,N42+(InputDataA_GeneralAssumptions!$D$46-$I$42)/(InputDataA_GeneralAssumptions!$D$47-InputDataA_GeneralAssumptions!$D$7))</f>
        <v>-2.3101656697690487E-3</v>
      </c>
      <c r="P42" s="14">
        <f>IF(P40&gt;InputDataA_GeneralAssumptions!$D$47,InputDataA_GeneralAssumptions!$D$46,O42+(InputDataA_GeneralAssumptions!$D$46-$I$42)/(InputDataA_GeneralAssumptions!$D$47-InputDataA_GeneralAssumptions!$D$7))</f>
        <v>-2.3101656697690487E-3</v>
      </c>
      <c r="Q42" s="14">
        <f>IF(Q40&gt;InputDataA_GeneralAssumptions!$D$47,InputDataA_GeneralAssumptions!$D$46,P42+(InputDataA_GeneralAssumptions!$D$46-$I$42)/(InputDataA_GeneralAssumptions!$D$47-InputDataA_GeneralAssumptions!$D$7))</f>
        <v>-2.3101656697690487E-3</v>
      </c>
      <c r="R42" s="14">
        <f>IF(R40&gt;InputDataA_GeneralAssumptions!$D$47,InputDataA_GeneralAssumptions!$D$46,Q42+(InputDataA_GeneralAssumptions!$D$46-$I$42)/(InputDataA_GeneralAssumptions!$D$47-InputDataA_GeneralAssumptions!$D$7))</f>
        <v>-2.3101656697690487E-3</v>
      </c>
      <c r="S42" s="14">
        <f>IF(S40&gt;InputDataA_GeneralAssumptions!$D$47,InputDataA_GeneralAssumptions!$D$46,R42+(InputDataA_GeneralAssumptions!$D$46-$I$42)/(InputDataA_GeneralAssumptions!$D$47-InputDataA_GeneralAssumptions!$D$7))</f>
        <v>-2.3101656697690487E-3</v>
      </c>
      <c r="T42" s="14">
        <f>IF(T40&gt;InputDataA_GeneralAssumptions!$D$47,InputDataA_GeneralAssumptions!$D$46,S42+(InputDataA_GeneralAssumptions!$D$46-$I$42)/(InputDataA_GeneralAssumptions!$D$47-InputDataA_GeneralAssumptions!$D$7))</f>
        <v>-2.3101656697690487E-3</v>
      </c>
      <c r="U42" s="14">
        <f>IF(U40&gt;InputDataA_GeneralAssumptions!$D$47,InputDataA_GeneralAssumptions!$D$46,T42+(InputDataA_GeneralAssumptions!$D$46-$I$42)/(InputDataA_GeneralAssumptions!$D$47-InputDataA_GeneralAssumptions!$D$7))</f>
        <v>-2.3101656697690487E-3</v>
      </c>
      <c r="V42" s="14">
        <f>IF(V40&gt;InputDataA_GeneralAssumptions!$D$47,InputDataA_GeneralAssumptions!$D$46,U42+(InputDataA_GeneralAssumptions!$D$46-$I$42)/(InputDataA_GeneralAssumptions!$D$47-InputDataA_GeneralAssumptions!$D$7))</f>
        <v>-2.3101656697690487E-3</v>
      </c>
      <c r="W42" s="14">
        <f>IF(W40&gt;InputDataA_GeneralAssumptions!$D$47,InputDataA_GeneralAssumptions!$D$46,V42+(InputDataA_GeneralAssumptions!$D$46-$I$42)/(InputDataA_GeneralAssumptions!$D$47-InputDataA_GeneralAssumptions!$D$7))</f>
        <v>-2.3101656697690487E-3</v>
      </c>
      <c r="X42" s="14">
        <f>IF(X40&gt;InputDataA_GeneralAssumptions!$D$47,InputDataA_GeneralAssumptions!$D$46,W42+(InputDataA_GeneralAssumptions!$D$46-$I$42)/(InputDataA_GeneralAssumptions!$D$47-InputDataA_GeneralAssumptions!$D$7))</f>
        <v>-2.3101656697690487E-3</v>
      </c>
      <c r="Y42" s="14">
        <f>IF(Y40&gt;InputDataA_GeneralAssumptions!$D$47,InputDataA_GeneralAssumptions!$D$46,X42+(InputDataA_GeneralAssumptions!$D$46-$I$42)/(InputDataA_GeneralAssumptions!$D$47-InputDataA_GeneralAssumptions!$D$7))</f>
        <v>-2.3101656697690487E-3</v>
      </c>
      <c r="Z42" s="14">
        <f>IF(Z40&gt;InputDataA_GeneralAssumptions!$D$47,InputDataA_GeneralAssumptions!$D$46,Y42+(InputDataA_GeneralAssumptions!$D$46-$I$42)/(InputDataA_GeneralAssumptions!$D$47-InputDataA_GeneralAssumptions!$D$7))</f>
        <v>-2.3101656697690487E-3</v>
      </c>
      <c r="AA42" s="14">
        <f>IF(AA40&gt;InputDataA_GeneralAssumptions!$D$47,InputDataA_GeneralAssumptions!$D$46,Z42+(InputDataA_GeneralAssumptions!$D$46-$I$42)/(InputDataA_GeneralAssumptions!$D$47-InputDataA_GeneralAssumptions!$D$7))</f>
        <v>-2.3101656697690487E-3</v>
      </c>
      <c r="AB42" s="14">
        <f>IF(AB40&gt;InputDataA_GeneralAssumptions!$D$47,InputDataA_GeneralAssumptions!$D$46,AA42+(InputDataA_GeneralAssumptions!$D$46-$I$42)/(InputDataA_GeneralAssumptions!$D$47-InputDataA_GeneralAssumptions!$D$7))</f>
        <v>-2.3101656697690487E-3</v>
      </c>
      <c r="AC42" s="14">
        <f>IF(AC40&gt;InputDataA_GeneralAssumptions!$D$47,InputDataA_GeneralAssumptions!$D$46,AB42+(InputDataA_GeneralAssumptions!$D$46-$I$42)/(InputDataA_GeneralAssumptions!$D$47-InputDataA_GeneralAssumptions!$D$7))</f>
        <v>-2.3101656697690487E-3</v>
      </c>
      <c r="AD42" s="14">
        <f>IF(AD40&gt;InputDataA_GeneralAssumptions!$D$47,InputDataA_GeneralAssumptions!$D$46,AC42+(InputDataA_GeneralAssumptions!$D$46-$I$42)/(InputDataA_GeneralAssumptions!$D$47-InputDataA_GeneralAssumptions!$D$7))</f>
        <v>-2.3101656697690487E-3</v>
      </c>
      <c r="AE42" s="14">
        <f>IF(AE40&gt;InputDataA_GeneralAssumptions!$D$47,InputDataA_GeneralAssumptions!$D$46,AD42+(InputDataA_GeneralAssumptions!$D$46-$I$42)/(InputDataA_GeneralAssumptions!$D$47-InputDataA_GeneralAssumptions!$D$7))</f>
        <v>-2.3101656697690487E-3</v>
      </c>
      <c r="AF42" s="14">
        <f>IF(AF40&gt;InputDataA_GeneralAssumptions!$D$47,InputDataA_GeneralAssumptions!$D$46,AE42+(InputDataA_GeneralAssumptions!$D$46-$I$42)/(InputDataA_GeneralAssumptions!$D$47-InputDataA_GeneralAssumptions!$D$7))</f>
        <v>-2.3101656697690487E-3</v>
      </c>
      <c r="AG42" s="14">
        <f>IF(AG40&gt;InputDataA_GeneralAssumptions!$D$47,InputDataA_GeneralAssumptions!$D$46,AF42+(InputDataA_GeneralAssumptions!$D$46-$I$42)/(InputDataA_GeneralAssumptions!$D$47-InputDataA_GeneralAssumptions!$D$7))</f>
        <v>-2.3101656697690487E-3</v>
      </c>
      <c r="AH42" s="14">
        <f>IF(AH40&gt;InputDataA_GeneralAssumptions!$D$47,InputDataA_GeneralAssumptions!$D$46,AG42+(InputDataA_GeneralAssumptions!$D$46-$I$42)/(InputDataA_GeneralAssumptions!$D$47-InputDataA_GeneralAssumptions!$D$7))</f>
        <v>-2.3101656697690487E-3</v>
      </c>
      <c r="AI42" s="14">
        <f>IF(AI40&gt;InputDataA_GeneralAssumptions!$D$47,InputDataA_GeneralAssumptions!$D$46,AH42+(InputDataA_GeneralAssumptions!$D$46-$I$42)/(InputDataA_GeneralAssumptions!$D$47-InputDataA_GeneralAssumptions!$D$7))</f>
        <v>-2.3101656697690487E-3</v>
      </c>
      <c r="AJ42" s="14">
        <f>IF(AJ40&gt;InputDataA_GeneralAssumptions!$D$47,InputDataA_GeneralAssumptions!$D$46,AI42+(InputDataA_GeneralAssumptions!$D$46-$I$42)/(InputDataA_GeneralAssumptions!$D$47-InputDataA_GeneralAssumptions!$D$7))</f>
        <v>-2.3101656697690487E-3</v>
      </c>
      <c r="AK42" s="14">
        <f>IF(AK40&gt;InputDataA_GeneralAssumptions!$D$47,InputDataA_GeneralAssumptions!$D$46,AJ42+(InputDataA_GeneralAssumptions!$D$46-$I$42)/(InputDataA_GeneralAssumptions!$D$47-InputDataA_GeneralAssumptions!$D$7))</f>
        <v>-2.3101656697690487E-3</v>
      </c>
      <c r="AL42" s="14">
        <f>IF(AL40&gt;InputDataA_GeneralAssumptions!$D$47,InputDataA_GeneralAssumptions!$D$46,AK42+(InputDataA_GeneralAssumptions!$D$46-$I$42)/(InputDataA_GeneralAssumptions!$D$47-InputDataA_GeneralAssumptions!$D$7))</f>
        <v>-2.3101656697690487E-3</v>
      </c>
      <c r="AM42" s="14">
        <f>IF(AM40&gt;InputDataA_GeneralAssumptions!$D$47,InputDataA_GeneralAssumptions!$D$46,AL42+(InputDataA_GeneralAssumptions!$D$46-$I$42)/(InputDataA_GeneralAssumptions!$D$47-InputDataA_GeneralAssumptions!$D$7))</f>
        <v>-2.3101656697690487E-3</v>
      </c>
      <c r="AN42" s="14">
        <f>IF(AN40&gt;InputDataA_GeneralAssumptions!$D$47,InputDataA_GeneralAssumptions!$D$46,AM42+(InputDataA_GeneralAssumptions!$D$46-$I$42)/(InputDataA_GeneralAssumptions!$D$47-InputDataA_GeneralAssumptions!$D$7))</f>
        <v>-2.3101656697690487E-3</v>
      </c>
      <c r="AO42" s="14">
        <f>IF(AO40&gt;InputDataA_GeneralAssumptions!$D$47,InputDataA_GeneralAssumptions!$D$46,AN42+(InputDataA_GeneralAssumptions!$D$46-$I$42)/(InputDataA_GeneralAssumptions!$D$47-InputDataA_GeneralAssumptions!$D$7))</f>
        <v>-2.3101656697690487E-3</v>
      </c>
      <c r="AP42" s="14">
        <f>IF(AP40&gt;InputDataA_GeneralAssumptions!$D$47,InputDataA_GeneralAssumptions!$D$46,AO42+(InputDataA_GeneralAssumptions!$D$46-$I$42)/(InputDataA_GeneralAssumptions!$D$47-InputDataA_GeneralAssumptions!$D$7))</f>
        <v>-2.3101656697690487E-3</v>
      </c>
      <c r="AQ42" s="339">
        <f>IF(AQ40&gt;InputDataA_GeneralAssumptions!$D$47,InputDataA_GeneralAssumptions!$D$46,AP42+(InputDataA_GeneralAssumptions!$D$46-$I$42)/(InputDataA_GeneralAssumptions!$D$47-InputDataA_GeneralAssumptions!$D$7))</f>
        <v>-2.3101656697690487E-3</v>
      </c>
      <c r="AR42" s="339">
        <f>IF(AR40&gt;InputDataA_GeneralAssumptions!$D$47,InputDataA_GeneralAssumptions!$D$46,AQ42+(InputDataA_GeneralAssumptions!$D$46-$I$42)/(InputDataA_GeneralAssumptions!$D$47-InputDataA_GeneralAssumptions!$D$7))</f>
        <v>-2.3101656697690487E-3</v>
      </c>
      <c r="AS42" s="339">
        <f>IF(AS40&gt;InputDataA_GeneralAssumptions!$D$47,InputDataA_GeneralAssumptions!$D$46,AR42+(InputDataA_GeneralAssumptions!$D$46-$I$42)/(InputDataA_GeneralAssumptions!$D$47-InputDataA_GeneralAssumptions!$D$7))</f>
        <v>-2.3101656697690487E-3</v>
      </c>
      <c r="AT42" s="339">
        <f>IF(AT40&gt;InputDataA_GeneralAssumptions!$D$47,InputDataA_GeneralAssumptions!$D$46,AS42+(InputDataA_GeneralAssumptions!$D$46-$I$42)/(InputDataA_GeneralAssumptions!$D$47-InputDataA_GeneralAssumptions!$D$7))</f>
        <v>-2.3101656697690487E-3</v>
      </c>
      <c r="AU42" s="339">
        <f>IF(AU40&gt;InputDataA_GeneralAssumptions!$D$47,InputDataA_GeneralAssumptions!$D$46,AT42+(InputDataA_GeneralAssumptions!$D$46-$I$42)/(InputDataA_GeneralAssumptions!$D$47-InputDataA_GeneralAssumptions!$D$7))</f>
        <v>-2.3101656697690487E-3</v>
      </c>
      <c r="AV42" s="339">
        <f>IF(AV40&gt;InputDataA_GeneralAssumptions!$D$47,InputDataA_GeneralAssumptions!$D$46,AU42+(InputDataA_GeneralAssumptions!$D$46-$I$42)/(InputDataA_GeneralAssumptions!$D$47-InputDataA_GeneralAssumptions!$D$7))</f>
        <v>-2.3101656697690487E-3</v>
      </c>
      <c r="AW42" s="339">
        <f>IF(AW40&gt;InputDataA_GeneralAssumptions!$D$47,InputDataA_GeneralAssumptions!$D$46,AV42+(InputDataA_GeneralAssumptions!$D$46-$I$42)/(InputDataA_GeneralAssumptions!$D$47-InputDataA_GeneralAssumptions!$D$7))</f>
        <v>-2.3101656697690487E-3</v>
      </c>
      <c r="AX42" s="339">
        <f>IF(AX40&gt;InputDataA_GeneralAssumptions!$D$47,InputDataA_GeneralAssumptions!$D$46,AW42+(InputDataA_GeneralAssumptions!$D$46-$I$42)/(InputDataA_GeneralAssumptions!$D$47-InputDataA_GeneralAssumptions!$D$7))</f>
        <v>-2.3101656697690487E-3</v>
      </c>
      <c r="AY42" s="339">
        <f>IF(AY40&gt;InputDataA_GeneralAssumptions!$D$47,InputDataA_GeneralAssumptions!$D$46,AX42+(InputDataA_GeneralAssumptions!$D$46-$I$42)/(InputDataA_GeneralAssumptions!$D$47-InputDataA_GeneralAssumptions!$D$7))</f>
        <v>-2.3101656697690487E-3</v>
      </c>
      <c r="AZ42" s="339">
        <f>IF(AZ40&gt;InputDataA_GeneralAssumptions!$D$47,InputDataA_GeneralAssumptions!$D$46,AY42+(InputDataA_GeneralAssumptions!$D$46-$I$42)/(InputDataA_GeneralAssumptions!$D$47-InputDataA_GeneralAssumptions!$D$7))</f>
        <v>-2.3101656697690487E-3</v>
      </c>
      <c r="BA42" s="339">
        <f>IF(BA40&gt;InputDataA_GeneralAssumptions!$D$47,InputDataA_GeneralAssumptions!$D$46,AZ42+(InputDataA_GeneralAssumptions!$D$46-$I$42)/(InputDataA_GeneralAssumptions!$D$47-InputDataA_GeneralAssumptions!$D$7))</f>
        <v>-2.3101656697690487E-3</v>
      </c>
      <c r="BB42" s="339">
        <f>IF(BB40&gt;InputDataA_GeneralAssumptions!$D$47,InputDataA_GeneralAssumptions!$D$46,BA42+(InputDataA_GeneralAssumptions!$D$46-$I$42)/(InputDataA_GeneralAssumptions!$D$47-InputDataA_GeneralAssumptions!$D$7))</f>
        <v>-2.3101656697690487E-3</v>
      </c>
      <c r="BC42" s="339">
        <f>IF(BC40&gt;InputDataA_GeneralAssumptions!$D$47,InputDataA_GeneralAssumptions!$D$46,BB42+(InputDataA_GeneralAssumptions!$D$46-$I$42)/(InputDataA_GeneralAssumptions!$D$47-InputDataA_GeneralAssumptions!$D$7))</f>
        <v>-2.3101656697690487E-3</v>
      </c>
      <c r="BD42" s="339">
        <f>IF(BD40&gt;InputDataA_GeneralAssumptions!$D$47,InputDataA_GeneralAssumptions!$D$46,BC42+(InputDataA_GeneralAssumptions!$D$46-$I$42)/(InputDataA_GeneralAssumptions!$D$47-InputDataA_GeneralAssumptions!$D$7))</f>
        <v>-2.3101656697690487E-3</v>
      </c>
      <c r="BE42" s="339">
        <f>IF(BE40&gt;InputDataA_GeneralAssumptions!$D$47,InputDataA_GeneralAssumptions!$D$46,BD42+(InputDataA_GeneralAssumptions!$D$46-$I$42)/(InputDataA_GeneralAssumptions!$D$47-InputDataA_GeneralAssumptions!$D$7))</f>
        <v>-2.3101656697690487E-3</v>
      </c>
      <c r="BF42" s="339">
        <f>IF(BF40&gt;InputDataA_GeneralAssumptions!$D$47,InputDataA_GeneralAssumptions!$D$46,BE42+(InputDataA_GeneralAssumptions!$D$46-$I$42)/(InputDataA_GeneralAssumptions!$D$47-InputDataA_GeneralAssumptions!$D$7))</f>
        <v>-2.3101656697690487E-3</v>
      </c>
      <c r="BG42" s="339">
        <f>IF(BG40&gt;InputDataA_GeneralAssumptions!$D$47,InputDataA_GeneralAssumptions!$D$46,BF42+(InputDataA_GeneralAssumptions!$D$46-$I$42)/(InputDataA_GeneralAssumptions!$D$47-InputDataA_GeneralAssumptions!$D$7))</f>
        <v>-2.3101656697690487E-3</v>
      </c>
      <c r="BH42" s="339">
        <f>IF(BH40&gt;InputDataA_GeneralAssumptions!$D$47,InputDataA_GeneralAssumptions!$D$46,BG42+(InputDataA_GeneralAssumptions!$D$46-$I$42)/(InputDataA_GeneralAssumptions!$D$47-InputDataA_GeneralAssumptions!$D$7))</f>
        <v>-2.3101656697690487E-3</v>
      </c>
      <c r="BI42" s="339">
        <f>IF(BI40&gt;InputDataA_GeneralAssumptions!$D$47,InputDataA_GeneralAssumptions!$D$46,BH42+(InputDataA_GeneralAssumptions!$D$46-$I$42)/(InputDataA_GeneralAssumptions!$D$47-InputDataA_GeneralAssumptions!$D$7))</f>
        <v>-2.3101656697690487E-3</v>
      </c>
      <c r="BJ42" s="339">
        <f>IF(BJ40&gt;InputDataA_GeneralAssumptions!$D$47,InputDataA_GeneralAssumptions!$D$46,BI42+(InputDataA_GeneralAssumptions!$D$46-$I$42)/(InputDataA_GeneralAssumptions!$D$47-InputDataA_GeneralAssumptions!$D$7))</f>
        <v>-2.3101656697690487E-3</v>
      </c>
      <c r="BK42" s="339">
        <f>IF(BK40&gt;InputDataA_GeneralAssumptions!$D$47,InputDataA_GeneralAssumptions!$D$46,BJ42+(InputDataA_GeneralAssumptions!$D$46-$I$42)/(InputDataA_GeneralAssumptions!$D$47-InputDataA_GeneralAssumptions!$D$7))</f>
        <v>-2.3101656697690487E-3</v>
      </c>
      <c r="BL42" s="339">
        <f>IF(BL40&gt;InputDataA_GeneralAssumptions!$D$47,InputDataA_GeneralAssumptions!$D$46,BK42+(InputDataA_GeneralAssumptions!$D$46-$I$42)/(InputDataA_GeneralAssumptions!$D$47-InputDataA_GeneralAssumptions!$D$7))</f>
        <v>-2.3101656697690487E-3</v>
      </c>
      <c r="BM42" s="339">
        <f>IF(BM40&gt;InputDataA_GeneralAssumptions!$D$47,InputDataA_GeneralAssumptions!$D$46,BL42+(InputDataA_GeneralAssumptions!$D$46-$I$42)/(InputDataA_GeneralAssumptions!$D$47-InputDataA_GeneralAssumptions!$D$7))</f>
        <v>-2.3101656697690487E-3</v>
      </c>
      <c r="BN42" s="339">
        <f>IF(BN40&gt;InputDataA_GeneralAssumptions!$D$47,InputDataA_GeneralAssumptions!$D$46,BM42+(InputDataA_GeneralAssumptions!$D$46-$I$42)/(InputDataA_GeneralAssumptions!$D$47-InputDataA_GeneralAssumptions!$D$7))</f>
        <v>-2.3101656697690487E-3</v>
      </c>
      <c r="BO42" s="339">
        <f>IF(BO40&gt;InputDataA_GeneralAssumptions!$D$47,InputDataA_GeneralAssumptions!$D$46,BN42+(InputDataA_GeneralAssumptions!$D$46-$I$42)/(InputDataA_GeneralAssumptions!$D$47-InputDataA_GeneralAssumptions!$D$7))</f>
        <v>-2.3101656697690487E-3</v>
      </c>
      <c r="BP42" s="339">
        <f>IF(BP40&gt;InputDataA_GeneralAssumptions!$D$47,InputDataA_GeneralAssumptions!$D$46,BO42+(InputDataA_GeneralAssumptions!$D$46-$I$42)/(InputDataA_GeneralAssumptions!$D$47-InputDataA_GeneralAssumptions!$D$7))</f>
        <v>-2.3101656697690487E-3</v>
      </c>
      <c r="BQ42" s="339">
        <f>IF(BQ40&gt;InputDataA_GeneralAssumptions!$D$47,InputDataA_GeneralAssumptions!$D$46,BP42+(InputDataA_GeneralAssumptions!$D$46-$I$42)/(InputDataA_GeneralAssumptions!$D$47-InputDataA_GeneralAssumptions!$D$7))</f>
        <v>-2.3101656697690487E-3</v>
      </c>
      <c r="BR42" s="339">
        <f>IF(BR40&gt;InputDataA_GeneralAssumptions!$D$47,InputDataA_GeneralAssumptions!$D$46,BQ42+(InputDataA_GeneralAssumptions!$D$46-$I$42)/(InputDataA_GeneralAssumptions!$D$47-InputDataA_GeneralAssumptions!$D$7))</f>
        <v>-2.3101656697690487E-3</v>
      </c>
      <c r="BS42" s="339">
        <f>IF(BS40&gt;InputDataA_GeneralAssumptions!$D$47,InputDataA_GeneralAssumptions!$D$46,BR42+(InputDataA_GeneralAssumptions!$D$46-$I$42)/(InputDataA_GeneralAssumptions!$D$47-InputDataA_GeneralAssumptions!$D$7))</f>
        <v>-2.3101656697690487E-3</v>
      </c>
      <c r="BT42" s="339">
        <f>IF(BT40&gt;InputDataA_GeneralAssumptions!$D$47,InputDataA_GeneralAssumptions!$D$46,BS42+(InputDataA_GeneralAssumptions!$D$46-$I$42)/(InputDataA_GeneralAssumptions!$D$47-InputDataA_GeneralAssumptions!$D$7))</f>
        <v>-2.3101656697690487E-3</v>
      </c>
      <c r="BU42" s="339">
        <f>IF(BU40&gt;InputDataA_GeneralAssumptions!$D$47,InputDataA_GeneralAssumptions!$D$46,BT42+(InputDataA_GeneralAssumptions!$D$46-$I$42)/(InputDataA_GeneralAssumptions!$D$47-InputDataA_GeneralAssumptions!$D$7))</f>
        <v>-2.3101656697690487E-3</v>
      </c>
      <c r="BV42" s="339">
        <f>IF(BV40&gt;InputDataA_GeneralAssumptions!$D$47,InputDataA_GeneralAssumptions!$D$46,BU42+(InputDataA_GeneralAssumptions!$D$46-$I$42)/(InputDataA_GeneralAssumptions!$D$47-InputDataA_GeneralAssumptions!$D$7))</f>
        <v>-2.3101656697690487E-3</v>
      </c>
      <c r="BW42" s="339">
        <f>IF(BW40&gt;InputDataA_GeneralAssumptions!$D$47,InputDataA_GeneralAssumptions!$D$46,BV42+(InputDataA_GeneralAssumptions!$D$46-$I$42)/(InputDataA_GeneralAssumptions!$D$47-InputDataA_GeneralAssumptions!$D$7))</f>
        <v>-2.3101656697690487E-3</v>
      </c>
    </row>
    <row r="43" spans="1:76" s="43" customFormat="1">
      <c r="B43" s="282" t="s">
        <v>998</v>
      </c>
      <c r="C43" s="93" t="s">
        <v>3</v>
      </c>
      <c r="D43" s="506">
        <f>IF(ISBLANK(D41)=TRUE,D42,D41)</f>
        <v>-2.3101656697690487E-3</v>
      </c>
      <c r="E43" s="506">
        <f>IF(ISBLANK(E41)=TRUE,D42,E41)</f>
        <v>-2.3101656697690487E-3</v>
      </c>
      <c r="F43" s="811"/>
      <c r="G43" s="156" t="s">
        <v>630</v>
      </c>
      <c r="H43" s="31" t="str">
        <f>H42</f>
        <v>(e.g. 0.02)</v>
      </c>
      <c r="I43" s="12">
        <f>IF(VLOOKUP(InputDataA_GeneralAssumptions!$D$45,DataSummary!$A$130:$B$132,2,FALSE)=1,InputDataA_GeneralAssumptions!I41,InputDataA_GeneralAssumptions!I42)</f>
        <v>-2.3101656697690487E-3</v>
      </c>
      <c r="J43" s="338">
        <f>IF(VLOOKUP(InputDataA_GeneralAssumptions!$D$45,DataSummary!$A$130:$B$132,2,FALSE)=1,InputDataA_GeneralAssumptions!J41,InputDataA_GeneralAssumptions!J42)</f>
        <v>-2.3101656697690487E-3</v>
      </c>
      <c r="K43" s="338">
        <f>IF(VLOOKUP(InputDataA_GeneralAssumptions!$D$45,DataSummary!$A$130:$B$132,2,FALSE)=1,InputDataA_GeneralAssumptions!K41,InputDataA_GeneralAssumptions!K42)</f>
        <v>-2.3101656697690487E-3</v>
      </c>
      <c r="L43" s="338">
        <f>IF(VLOOKUP(InputDataA_GeneralAssumptions!$D$45,DataSummary!$A$130:$B$132,2,FALSE)=1,InputDataA_GeneralAssumptions!L41,InputDataA_GeneralAssumptions!L42)</f>
        <v>-2.3101656697690487E-3</v>
      </c>
      <c r="M43" s="338">
        <f>IF(VLOOKUP(InputDataA_GeneralAssumptions!$D$45,DataSummary!$A$130:$B$132,2,FALSE)=1,InputDataA_GeneralAssumptions!M41,InputDataA_GeneralAssumptions!M42)</f>
        <v>-2.3101656697690487E-3</v>
      </c>
      <c r="N43" s="338">
        <f>IF(VLOOKUP(InputDataA_GeneralAssumptions!$D$45,DataSummary!$A$130:$B$132,2,FALSE)=1,InputDataA_GeneralAssumptions!N41,InputDataA_GeneralAssumptions!N42)</f>
        <v>-2.3101656697690487E-3</v>
      </c>
      <c r="O43" s="338">
        <f>IF(VLOOKUP(InputDataA_GeneralAssumptions!$D$45,DataSummary!$A$130:$B$132,2,FALSE)=1,InputDataA_GeneralAssumptions!O41,InputDataA_GeneralAssumptions!O42)</f>
        <v>-2.3101656697690487E-3</v>
      </c>
      <c r="P43" s="338">
        <f>IF(VLOOKUP(InputDataA_GeneralAssumptions!$D$45,DataSummary!$A$130:$B$132,2,FALSE)=1,InputDataA_GeneralAssumptions!P41,InputDataA_GeneralAssumptions!P42)</f>
        <v>-2.3101656697690487E-3</v>
      </c>
      <c r="Q43" s="338">
        <f>IF(VLOOKUP(InputDataA_GeneralAssumptions!$D$45,DataSummary!$A$130:$B$132,2,FALSE)=1,InputDataA_GeneralAssumptions!Q41,InputDataA_GeneralAssumptions!Q42)</f>
        <v>-2.3101656697690487E-3</v>
      </c>
      <c r="R43" s="338">
        <f>IF(VLOOKUP(InputDataA_GeneralAssumptions!$D$45,DataSummary!$A$130:$B$132,2,FALSE)=1,InputDataA_GeneralAssumptions!R41,InputDataA_GeneralAssumptions!R42)</f>
        <v>-2.3101656697690487E-3</v>
      </c>
      <c r="S43" s="338">
        <f>IF(VLOOKUP(InputDataA_GeneralAssumptions!$D$45,DataSummary!$A$130:$B$132,2,FALSE)=1,InputDataA_GeneralAssumptions!S41,InputDataA_GeneralAssumptions!S42)</f>
        <v>-2.3101656697690487E-3</v>
      </c>
      <c r="T43" s="338">
        <f>IF(VLOOKUP(InputDataA_GeneralAssumptions!$D$45,DataSummary!$A$130:$B$132,2,FALSE)=1,InputDataA_GeneralAssumptions!T41,InputDataA_GeneralAssumptions!T42)</f>
        <v>-2.3101656697690487E-3</v>
      </c>
      <c r="U43" s="338">
        <f>IF(VLOOKUP(InputDataA_GeneralAssumptions!$D$45,DataSummary!$A$130:$B$132,2,FALSE)=1,InputDataA_GeneralAssumptions!U41,InputDataA_GeneralAssumptions!U42)</f>
        <v>-2.3101656697690487E-3</v>
      </c>
      <c r="V43" s="338">
        <f>IF(VLOOKUP(InputDataA_GeneralAssumptions!$D$45,DataSummary!$A$130:$B$132,2,FALSE)=1,InputDataA_GeneralAssumptions!V41,InputDataA_GeneralAssumptions!V42)</f>
        <v>-2.3101656697690487E-3</v>
      </c>
      <c r="W43" s="338">
        <f>IF(VLOOKUP(InputDataA_GeneralAssumptions!$D$45,DataSummary!$A$130:$B$132,2,FALSE)=1,InputDataA_GeneralAssumptions!W41,InputDataA_GeneralAssumptions!W42)</f>
        <v>-2.3101656697690487E-3</v>
      </c>
      <c r="X43" s="338">
        <f>IF(VLOOKUP(InputDataA_GeneralAssumptions!$D$45,DataSummary!$A$130:$B$132,2,FALSE)=1,InputDataA_GeneralAssumptions!X41,InputDataA_GeneralAssumptions!X42)</f>
        <v>-2.3101656697690487E-3</v>
      </c>
      <c r="Y43" s="338">
        <f>IF(VLOOKUP(InputDataA_GeneralAssumptions!$D$45,DataSummary!$A$130:$B$132,2,FALSE)=1,InputDataA_GeneralAssumptions!Y41,InputDataA_GeneralAssumptions!Y42)</f>
        <v>-2.3101656697690487E-3</v>
      </c>
      <c r="Z43" s="338">
        <f>IF(VLOOKUP(InputDataA_GeneralAssumptions!$D$45,DataSummary!$A$130:$B$132,2,FALSE)=1,InputDataA_GeneralAssumptions!Z41,InputDataA_GeneralAssumptions!Z42)</f>
        <v>-2.3101656697690487E-3</v>
      </c>
      <c r="AA43" s="338">
        <f>IF(VLOOKUP(InputDataA_GeneralAssumptions!$D$45,DataSummary!$A$130:$B$132,2,FALSE)=1,InputDataA_GeneralAssumptions!AA41,InputDataA_GeneralAssumptions!AA42)</f>
        <v>-2.3101656697690487E-3</v>
      </c>
      <c r="AB43" s="338">
        <f>IF(VLOOKUP(InputDataA_GeneralAssumptions!$D$45,DataSummary!$A$130:$B$132,2,FALSE)=1,InputDataA_GeneralAssumptions!AB41,InputDataA_GeneralAssumptions!AB42)</f>
        <v>-2.3101656697690487E-3</v>
      </c>
      <c r="AC43" s="338">
        <f>IF(VLOOKUP(InputDataA_GeneralAssumptions!$D$45,DataSummary!$A$130:$B$132,2,FALSE)=1,InputDataA_GeneralAssumptions!AC41,InputDataA_GeneralAssumptions!AC42)</f>
        <v>-2.3101656697690487E-3</v>
      </c>
      <c r="AD43" s="338">
        <f>IF(VLOOKUP(InputDataA_GeneralAssumptions!$D$45,DataSummary!$A$130:$B$132,2,FALSE)=1,InputDataA_GeneralAssumptions!AD41,InputDataA_GeneralAssumptions!AD42)</f>
        <v>-2.3101656697690487E-3</v>
      </c>
      <c r="AE43" s="338">
        <f>IF(VLOOKUP(InputDataA_GeneralAssumptions!$D$45,DataSummary!$A$130:$B$132,2,FALSE)=1,InputDataA_GeneralAssumptions!AE41,InputDataA_GeneralAssumptions!AE42)</f>
        <v>-2.3101656697690487E-3</v>
      </c>
      <c r="AF43" s="338">
        <f>IF(VLOOKUP(InputDataA_GeneralAssumptions!$D$45,DataSummary!$A$130:$B$132,2,FALSE)=1,InputDataA_GeneralAssumptions!AF41,InputDataA_GeneralAssumptions!AF42)</f>
        <v>-2.3101656697690487E-3</v>
      </c>
      <c r="AG43" s="338">
        <f>IF(VLOOKUP(InputDataA_GeneralAssumptions!$D$45,DataSummary!$A$130:$B$132,2,FALSE)=1,InputDataA_GeneralAssumptions!AG41,InputDataA_GeneralAssumptions!AG42)</f>
        <v>-2.3101656697690487E-3</v>
      </c>
      <c r="AH43" s="338">
        <f>IF(VLOOKUP(InputDataA_GeneralAssumptions!$D$45,DataSummary!$A$130:$B$132,2,FALSE)=1,InputDataA_GeneralAssumptions!AH41,InputDataA_GeneralAssumptions!AH42)</f>
        <v>-2.3101656697690487E-3</v>
      </c>
      <c r="AI43" s="338">
        <f>IF(VLOOKUP(InputDataA_GeneralAssumptions!$D$45,DataSummary!$A$130:$B$132,2,FALSE)=1,InputDataA_GeneralAssumptions!AI41,InputDataA_GeneralAssumptions!AI42)</f>
        <v>-2.3101656697690487E-3</v>
      </c>
      <c r="AJ43" s="338">
        <f>IF(VLOOKUP(InputDataA_GeneralAssumptions!$D$45,DataSummary!$A$130:$B$132,2,FALSE)=1,InputDataA_GeneralAssumptions!AJ41,InputDataA_GeneralAssumptions!AJ42)</f>
        <v>-2.3101656697690487E-3</v>
      </c>
      <c r="AK43" s="338">
        <f>IF(VLOOKUP(InputDataA_GeneralAssumptions!$D$45,DataSummary!$A$130:$B$132,2,FALSE)=1,InputDataA_GeneralAssumptions!AK41,InputDataA_GeneralAssumptions!AK42)</f>
        <v>-2.3101656697690487E-3</v>
      </c>
      <c r="AL43" s="338">
        <f>IF(VLOOKUP(InputDataA_GeneralAssumptions!$D$45,DataSummary!$A$130:$B$132,2,FALSE)=1,InputDataA_GeneralAssumptions!AL41,InputDataA_GeneralAssumptions!AL42)</f>
        <v>-2.3101656697690487E-3</v>
      </c>
      <c r="AM43" s="338">
        <f>IF(VLOOKUP(InputDataA_GeneralAssumptions!$D$45,DataSummary!$A$130:$B$132,2,FALSE)=1,InputDataA_GeneralAssumptions!AM41,InputDataA_GeneralAssumptions!AM42)</f>
        <v>-2.3101656697690487E-3</v>
      </c>
      <c r="AN43" s="338">
        <f>IF(VLOOKUP(InputDataA_GeneralAssumptions!$D$45,DataSummary!$A$130:$B$132,2,FALSE)=1,InputDataA_GeneralAssumptions!AN41,InputDataA_GeneralAssumptions!AN42)</f>
        <v>-2.3101656697690487E-3</v>
      </c>
      <c r="AO43" s="338">
        <f>IF(VLOOKUP(InputDataA_GeneralAssumptions!$D$45,DataSummary!$A$130:$B$132,2,FALSE)=1,InputDataA_GeneralAssumptions!AO41,InputDataA_GeneralAssumptions!AO42)</f>
        <v>-2.3101656697690487E-3</v>
      </c>
      <c r="AP43" s="338">
        <f>IF(VLOOKUP(InputDataA_GeneralAssumptions!$D$45,DataSummary!$A$130:$B$132,2,FALSE)=1,InputDataA_GeneralAssumptions!AP41,InputDataA_GeneralAssumptions!AP42)</f>
        <v>-2.3101656697690487E-3</v>
      </c>
      <c r="AQ43" s="338">
        <f>IF(VLOOKUP(InputDataA_GeneralAssumptions!$D$45,DataSummary!$A$130:$B$132,2,FALSE)=1,InputDataA_GeneralAssumptions!AQ41,InputDataA_GeneralAssumptions!AQ42)</f>
        <v>-2.3101656697690487E-3</v>
      </c>
      <c r="AR43" s="338">
        <f>IF(VLOOKUP(InputDataA_GeneralAssumptions!$D$45,DataSummary!$A$130:$B$132,2,FALSE)=1,InputDataA_GeneralAssumptions!AR41,InputDataA_GeneralAssumptions!AR42)</f>
        <v>-2.3101656697690487E-3</v>
      </c>
      <c r="AS43" s="338">
        <f>IF(VLOOKUP(InputDataA_GeneralAssumptions!$D$45,DataSummary!$A$130:$B$132,2,FALSE)=1,InputDataA_GeneralAssumptions!AS41,InputDataA_GeneralAssumptions!AS42)</f>
        <v>-2.3101656697690487E-3</v>
      </c>
      <c r="AT43" s="338">
        <f>IF(VLOOKUP(InputDataA_GeneralAssumptions!$D$45,DataSummary!$A$130:$B$132,2,FALSE)=1,InputDataA_GeneralAssumptions!AT41,InputDataA_GeneralAssumptions!AT42)</f>
        <v>-2.3101656697690487E-3</v>
      </c>
      <c r="AU43" s="338">
        <f>IF(VLOOKUP(InputDataA_GeneralAssumptions!$D$45,DataSummary!$A$130:$B$132,2,FALSE)=1,InputDataA_GeneralAssumptions!AU41,InputDataA_GeneralAssumptions!AU42)</f>
        <v>-2.3101656697690487E-3</v>
      </c>
      <c r="AV43" s="338">
        <f>IF(VLOOKUP(InputDataA_GeneralAssumptions!$D$45,DataSummary!$A$130:$B$132,2,FALSE)=1,InputDataA_GeneralAssumptions!AV41,InputDataA_GeneralAssumptions!AV42)</f>
        <v>-2.3101656697690487E-3</v>
      </c>
      <c r="AW43" s="338">
        <f>IF(VLOOKUP(InputDataA_GeneralAssumptions!$D$45,DataSummary!$A$130:$B$132,2,FALSE)=1,InputDataA_GeneralAssumptions!AW41,InputDataA_GeneralAssumptions!AW42)</f>
        <v>-2.3101656697690487E-3</v>
      </c>
      <c r="AX43" s="338">
        <f>IF(VLOOKUP(InputDataA_GeneralAssumptions!$D$45,DataSummary!$A$130:$B$132,2,FALSE)=1,InputDataA_GeneralAssumptions!AX41,InputDataA_GeneralAssumptions!AX42)</f>
        <v>-2.3101656697690487E-3</v>
      </c>
      <c r="AY43" s="338">
        <f>IF(VLOOKUP(InputDataA_GeneralAssumptions!$D$45,DataSummary!$A$130:$B$132,2,FALSE)=1,InputDataA_GeneralAssumptions!AY41,InputDataA_GeneralAssumptions!AY42)</f>
        <v>-2.3101656697690487E-3</v>
      </c>
      <c r="AZ43" s="338">
        <f>IF(VLOOKUP(InputDataA_GeneralAssumptions!$D$45,DataSummary!$A$130:$B$132,2,FALSE)=1,InputDataA_GeneralAssumptions!AZ41,InputDataA_GeneralAssumptions!AZ42)</f>
        <v>-2.3101656697690487E-3</v>
      </c>
      <c r="BA43" s="338">
        <f>IF(VLOOKUP(InputDataA_GeneralAssumptions!$D$45,DataSummary!$A$130:$B$132,2,FALSE)=1,InputDataA_GeneralAssumptions!BA41,InputDataA_GeneralAssumptions!BA42)</f>
        <v>-2.3101656697690487E-3</v>
      </c>
      <c r="BB43" s="338">
        <f>IF(VLOOKUP(InputDataA_GeneralAssumptions!$D$45,DataSummary!$A$130:$B$132,2,FALSE)=1,InputDataA_GeneralAssumptions!BB41,InputDataA_GeneralAssumptions!BB42)</f>
        <v>-2.3101656697690487E-3</v>
      </c>
      <c r="BC43" s="338">
        <f>IF(VLOOKUP(InputDataA_GeneralAssumptions!$D$45,DataSummary!$A$130:$B$132,2,FALSE)=1,InputDataA_GeneralAssumptions!BC41,InputDataA_GeneralAssumptions!BC42)</f>
        <v>-2.3101656697690487E-3</v>
      </c>
      <c r="BD43" s="338">
        <f>IF(VLOOKUP(InputDataA_GeneralAssumptions!$D$45,DataSummary!$A$130:$B$132,2,FALSE)=1,InputDataA_GeneralAssumptions!BD41,InputDataA_GeneralAssumptions!BD42)</f>
        <v>-2.3101656697690487E-3</v>
      </c>
      <c r="BE43" s="338">
        <f>IF(VLOOKUP(InputDataA_GeneralAssumptions!$D$45,DataSummary!$A$130:$B$132,2,FALSE)=1,InputDataA_GeneralAssumptions!BE41,InputDataA_GeneralAssumptions!BE42)</f>
        <v>-2.3101656697690487E-3</v>
      </c>
      <c r="BF43" s="338">
        <f>IF(VLOOKUP(InputDataA_GeneralAssumptions!$D$45,DataSummary!$A$130:$B$132,2,FALSE)=1,InputDataA_GeneralAssumptions!BF41,InputDataA_GeneralAssumptions!BF42)</f>
        <v>-2.3101656697690487E-3</v>
      </c>
      <c r="BG43" s="338">
        <f>IF(VLOOKUP(InputDataA_GeneralAssumptions!$D$45,DataSummary!$A$130:$B$132,2,FALSE)=1,InputDataA_GeneralAssumptions!BG41,InputDataA_GeneralAssumptions!BG42)</f>
        <v>-2.3101656697690487E-3</v>
      </c>
      <c r="BH43" s="338">
        <f>IF(VLOOKUP(InputDataA_GeneralAssumptions!$D$45,DataSummary!$A$130:$B$132,2,FALSE)=1,InputDataA_GeneralAssumptions!BH41,InputDataA_GeneralAssumptions!BH42)</f>
        <v>-2.3101656697690487E-3</v>
      </c>
      <c r="BI43" s="338">
        <f>IF(VLOOKUP(InputDataA_GeneralAssumptions!$D$45,DataSummary!$A$130:$B$132,2,FALSE)=1,InputDataA_GeneralAssumptions!BI41,InputDataA_GeneralAssumptions!BI42)</f>
        <v>-2.3101656697690487E-3</v>
      </c>
      <c r="BJ43" s="338">
        <f>IF(VLOOKUP(InputDataA_GeneralAssumptions!$D$45,DataSummary!$A$130:$B$132,2,FALSE)=1,InputDataA_GeneralAssumptions!BJ41,InputDataA_GeneralAssumptions!BJ42)</f>
        <v>-2.3101656697690487E-3</v>
      </c>
      <c r="BK43" s="338">
        <f>IF(VLOOKUP(InputDataA_GeneralAssumptions!$D$45,DataSummary!$A$130:$B$132,2,FALSE)=1,InputDataA_GeneralAssumptions!BK41,InputDataA_GeneralAssumptions!BK42)</f>
        <v>-2.3101656697690487E-3</v>
      </c>
      <c r="BL43" s="338">
        <f>IF(VLOOKUP(InputDataA_GeneralAssumptions!$D$45,DataSummary!$A$130:$B$132,2,FALSE)=1,InputDataA_GeneralAssumptions!BL41,InputDataA_GeneralAssumptions!BL42)</f>
        <v>-2.3101656697690487E-3</v>
      </c>
      <c r="BM43" s="338">
        <f>IF(VLOOKUP(InputDataA_GeneralAssumptions!$D$45,DataSummary!$A$130:$B$132,2,FALSE)=1,InputDataA_GeneralAssumptions!BM41,InputDataA_GeneralAssumptions!BM42)</f>
        <v>-2.3101656697690487E-3</v>
      </c>
      <c r="BN43" s="338">
        <f>IF(VLOOKUP(InputDataA_GeneralAssumptions!$D$45,DataSummary!$A$130:$B$132,2,FALSE)=1,InputDataA_GeneralAssumptions!BN41,InputDataA_GeneralAssumptions!BN42)</f>
        <v>-2.3101656697690487E-3</v>
      </c>
      <c r="BO43" s="338">
        <f>IF(VLOOKUP(InputDataA_GeneralAssumptions!$D$45,DataSummary!$A$130:$B$132,2,FALSE)=1,InputDataA_GeneralAssumptions!BO41,InputDataA_GeneralAssumptions!BO42)</f>
        <v>-2.3101656697690487E-3</v>
      </c>
      <c r="BP43" s="338">
        <f>IF(VLOOKUP(InputDataA_GeneralAssumptions!$D$45,DataSummary!$A$130:$B$132,2,FALSE)=1,InputDataA_GeneralAssumptions!BP41,InputDataA_GeneralAssumptions!BP42)</f>
        <v>-2.3101656697690487E-3</v>
      </c>
      <c r="BQ43" s="338">
        <f>IF(VLOOKUP(InputDataA_GeneralAssumptions!$D$45,DataSummary!$A$130:$B$132,2,FALSE)=1,InputDataA_GeneralAssumptions!BQ41,InputDataA_GeneralAssumptions!BQ42)</f>
        <v>-2.3101656697690487E-3</v>
      </c>
      <c r="BR43" s="338">
        <f>IF(VLOOKUP(InputDataA_GeneralAssumptions!$D$45,DataSummary!$A$130:$B$132,2,FALSE)=1,InputDataA_GeneralAssumptions!BR41,InputDataA_GeneralAssumptions!BR42)</f>
        <v>-2.3101656697690487E-3</v>
      </c>
      <c r="BS43" s="338">
        <f>IF(VLOOKUP(InputDataA_GeneralAssumptions!$D$45,DataSummary!$A$130:$B$132,2,FALSE)=1,InputDataA_GeneralAssumptions!BS41,InputDataA_GeneralAssumptions!BS42)</f>
        <v>-2.3101656697690487E-3</v>
      </c>
      <c r="BT43" s="338">
        <f>IF(VLOOKUP(InputDataA_GeneralAssumptions!$D$45,DataSummary!$A$130:$B$132,2,FALSE)=1,InputDataA_GeneralAssumptions!BT41,InputDataA_GeneralAssumptions!BT42)</f>
        <v>-2.3101656697690487E-3</v>
      </c>
      <c r="BU43" s="338">
        <f>IF(VLOOKUP(InputDataA_GeneralAssumptions!$D$45,DataSummary!$A$130:$B$132,2,FALSE)=1,InputDataA_GeneralAssumptions!BU41,InputDataA_GeneralAssumptions!BU42)</f>
        <v>-2.3101656697690487E-3</v>
      </c>
      <c r="BV43" s="338">
        <f>IF(VLOOKUP(InputDataA_GeneralAssumptions!$D$45,DataSummary!$A$130:$B$132,2,FALSE)=1,InputDataA_GeneralAssumptions!BV41,InputDataA_GeneralAssumptions!BV42)</f>
        <v>-2.3101656697690487E-3</v>
      </c>
      <c r="BW43" s="338">
        <f>IF(VLOOKUP(InputDataA_GeneralAssumptions!$D$45,DataSummary!$A$130:$B$132,2,FALSE)=1,InputDataA_GeneralAssumptions!BW41,InputDataA_GeneralAssumptions!BW42)</f>
        <v>-2.3101656697690487E-3</v>
      </c>
    </row>
    <row r="44" spans="1:76" s="213" customFormat="1">
      <c r="A44" s="43"/>
      <c r="B44" s="92"/>
      <c r="C44" s="93"/>
      <c r="D44" s="167"/>
      <c r="E44" s="214"/>
      <c r="F44" s="174"/>
      <c r="G44" s="15"/>
      <c r="H44" s="124"/>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row>
    <row r="45" spans="1:76">
      <c r="B45" s="96" t="s">
        <v>526</v>
      </c>
      <c r="C45" s="94" t="s">
        <v>521</v>
      </c>
      <c r="D45" s="806" t="s">
        <v>604</v>
      </c>
      <c r="E45" s="807"/>
      <c r="F45" s="813" t="str">
        <f>DataSummary!N5</f>
        <v>Scenario</v>
      </c>
      <c r="G45" s="18" t="s">
        <v>624</v>
      </c>
      <c r="H45" s="29" t="s">
        <v>441</v>
      </c>
      <c r="I45" s="212">
        <f>I46</f>
        <v>-2.3101656697690487E-3</v>
      </c>
      <c r="J45" s="212">
        <f>J46</f>
        <v>-2.3101656697690487E-3</v>
      </c>
      <c r="K45" s="212">
        <f t="shared" ref="K45:BU45" si="74">K46</f>
        <v>-2.3101656697690487E-3</v>
      </c>
      <c r="L45" s="212">
        <f t="shared" si="74"/>
        <v>-2.3101656697690487E-3</v>
      </c>
      <c r="M45" s="212">
        <f t="shared" si="74"/>
        <v>-2.3101656697690487E-3</v>
      </c>
      <c r="N45" s="212">
        <f t="shared" si="74"/>
        <v>-2.3101656697690487E-3</v>
      </c>
      <c r="O45" s="212">
        <f t="shared" si="74"/>
        <v>-2.3101656697690487E-3</v>
      </c>
      <c r="P45" s="212">
        <f t="shared" si="74"/>
        <v>-2.3101656697690487E-3</v>
      </c>
      <c r="Q45" s="212">
        <f t="shared" si="74"/>
        <v>-2.3101656697690487E-3</v>
      </c>
      <c r="R45" s="212">
        <f t="shared" si="74"/>
        <v>-2.3101656697690487E-3</v>
      </c>
      <c r="S45" s="212">
        <f t="shared" si="74"/>
        <v>-2.3101656697690487E-3</v>
      </c>
      <c r="T45" s="212">
        <f t="shared" si="74"/>
        <v>-2.3101656697690487E-3</v>
      </c>
      <c r="U45" s="212">
        <f t="shared" si="74"/>
        <v>-2.3101656697690487E-3</v>
      </c>
      <c r="V45" s="212">
        <f t="shared" si="74"/>
        <v>-2.3101656697690487E-3</v>
      </c>
      <c r="W45" s="212">
        <f t="shared" si="74"/>
        <v>-2.3101656697690487E-3</v>
      </c>
      <c r="X45" s="212">
        <f t="shared" si="74"/>
        <v>-2.3101656697690487E-3</v>
      </c>
      <c r="Y45" s="212">
        <f t="shared" si="74"/>
        <v>-2.3101656697690487E-3</v>
      </c>
      <c r="Z45" s="212">
        <f t="shared" si="74"/>
        <v>-2.3101656697690487E-3</v>
      </c>
      <c r="AA45" s="212">
        <f t="shared" si="74"/>
        <v>-2.3101656697690487E-3</v>
      </c>
      <c r="AB45" s="212">
        <f t="shared" si="74"/>
        <v>-2.3101656697690487E-3</v>
      </c>
      <c r="AC45" s="212">
        <f t="shared" si="74"/>
        <v>-2.3101656697690487E-3</v>
      </c>
      <c r="AD45" s="212">
        <f t="shared" si="74"/>
        <v>-2.3101656697690487E-3</v>
      </c>
      <c r="AE45" s="212">
        <f t="shared" si="74"/>
        <v>-2.3101656697690487E-3</v>
      </c>
      <c r="AF45" s="212">
        <f t="shared" si="74"/>
        <v>-2.3101656697690487E-3</v>
      </c>
      <c r="AG45" s="212">
        <f t="shared" si="74"/>
        <v>-2.3101656697690487E-3</v>
      </c>
      <c r="AH45" s="212">
        <f t="shared" si="74"/>
        <v>-2.3101656697690487E-3</v>
      </c>
      <c r="AI45" s="212">
        <f t="shared" si="74"/>
        <v>-2.3101656697690487E-3</v>
      </c>
      <c r="AJ45" s="212">
        <f t="shared" si="74"/>
        <v>-2.3101656697690487E-3</v>
      </c>
      <c r="AK45" s="212">
        <f t="shared" si="74"/>
        <v>-2.3101656697690487E-3</v>
      </c>
      <c r="AL45" s="212">
        <f t="shared" si="74"/>
        <v>-2.3101656697690487E-3</v>
      </c>
      <c r="AM45" s="212">
        <f t="shared" si="74"/>
        <v>-2.3101656697690487E-3</v>
      </c>
      <c r="AN45" s="212">
        <f t="shared" si="74"/>
        <v>-2.3101656697690487E-3</v>
      </c>
      <c r="AO45" s="212">
        <f t="shared" si="74"/>
        <v>-2.3101656697690487E-3</v>
      </c>
      <c r="AP45" s="212">
        <f t="shared" si="74"/>
        <v>-2.3101656697690487E-3</v>
      </c>
      <c r="AQ45" s="212">
        <f t="shared" si="74"/>
        <v>-2.3101656697690487E-3</v>
      </c>
      <c r="AR45" s="212">
        <f t="shared" si="74"/>
        <v>-2.3101656697690487E-3</v>
      </c>
      <c r="AS45" s="212">
        <f t="shared" si="74"/>
        <v>-2.3101656697690487E-3</v>
      </c>
      <c r="AT45" s="212">
        <f t="shared" si="74"/>
        <v>-2.3101656697690487E-3</v>
      </c>
      <c r="AU45" s="212">
        <f t="shared" si="74"/>
        <v>-2.3101656697690487E-3</v>
      </c>
      <c r="AV45" s="212">
        <f t="shared" si="74"/>
        <v>-2.3101656697690487E-3</v>
      </c>
      <c r="AW45" s="212">
        <f t="shared" si="74"/>
        <v>-2.3101656697690487E-3</v>
      </c>
      <c r="AX45" s="212">
        <f t="shared" si="74"/>
        <v>-2.3101656697690487E-3</v>
      </c>
      <c r="AY45" s="212">
        <f t="shared" si="74"/>
        <v>-2.3101656697690487E-3</v>
      </c>
      <c r="AZ45" s="212">
        <f t="shared" si="74"/>
        <v>-2.3101656697690487E-3</v>
      </c>
      <c r="BA45" s="212">
        <f t="shared" si="74"/>
        <v>-2.3101656697690487E-3</v>
      </c>
      <c r="BB45" s="212">
        <f t="shared" si="74"/>
        <v>-2.3101656697690487E-3</v>
      </c>
      <c r="BC45" s="212">
        <f t="shared" si="74"/>
        <v>-2.3101656697690487E-3</v>
      </c>
      <c r="BD45" s="212">
        <f t="shared" si="74"/>
        <v>-2.3101656697690487E-3</v>
      </c>
      <c r="BE45" s="212">
        <f t="shared" si="74"/>
        <v>-2.3101656697690487E-3</v>
      </c>
      <c r="BF45" s="212">
        <f t="shared" si="74"/>
        <v>-2.3101656697690487E-3</v>
      </c>
      <c r="BG45" s="212">
        <f t="shared" si="74"/>
        <v>-2.3101656697690487E-3</v>
      </c>
      <c r="BH45" s="212">
        <f t="shared" si="74"/>
        <v>-2.3101656697690487E-3</v>
      </c>
      <c r="BI45" s="212">
        <f t="shared" si="74"/>
        <v>-2.3101656697690487E-3</v>
      </c>
      <c r="BJ45" s="212">
        <f t="shared" si="74"/>
        <v>-2.3101656697690487E-3</v>
      </c>
      <c r="BK45" s="212">
        <f t="shared" si="74"/>
        <v>-2.3101656697690487E-3</v>
      </c>
      <c r="BL45" s="212">
        <f t="shared" si="74"/>
        <v>-2.3101656697690487E-3</v>
      </c>
      <c r="BM45" s="212">
        <f t="shared" si="74"/>
        <v>-2.3101656697690487E-3</v>
      </c>
      <c r="BN45" s="212">
        <f t="shared" si="74"/>
        <v>-2.3101656697690487E-3</v>
      </c>
      <c r="BO45" s="212">
        <f t="shared" si="74"/>
        <v>-2.3101656697690487E-3</v>
      </c>
      <c r="BP45" s="212">
        <f t="shared" si="74"/>
        <v>-2.3101656697690487E-3</v>
      </c>
      <c r="BQ45" s="212">
        <f t="shared" si="74"/>
        <v>-2.3101656697690487E-3</v>
      </c>
      <c r="BR45" s="212">
        <f t="shared" si="74"/>
        <v>-2.3101656697690487E-3</v>
      </c>
      <c r="BS45" s="212">
        <f t="shared" si="74"/>
        <v>-2.3101656697690487E-3</v>
      </c>
      <c r="BT45" s="212">
        <f t="shared" si="74"/>
        <v>-2.3101656697690487E-3</v>
      </c>
      <c r="BU45" s="212">
        <f t="shared" si="74"/>
        <v>-2.3101656697690487E-3</v>
      </c>
      <c r="BV45" s="212">
        <f t="shared" ref="BV45:BW45" si="75">BV46</f>
        <v>-2.3101656697690487E-3</v>
      </c>
      <c r="BW45" s="212">
        <f t="shared" si="75"/>
        <v>-2.3101656697690487E-3</v>
      </c>
    </row>
    <row r="46" spans="1:76">
      <c r="B46" s="92" t="s">
        <v>527</v>
      </c>
      <c r="C46" s="93" t="s">
        <v>3</v>
      </c>
      <c r="D46" s="480">
        <f>D43</f>
        <v>-2.3101656697690487E-3</v>
      </c>
      <c r="E46" s="480">
        <f>E43</f>
        <v>-2.3101656697690487E-3</v>
      </c>
      <c r="F46" s="813"/>
      <c r="G46" s="11" t="s">
        <v>625</v>
      </c>
      <c r="H46" s="31" t="str">
        <f>H45</f>
        <v>(e.g. 0.02)</v>
      </c>
      <c r="I46" s="14">
        <f>InputDataA_GeneralAssumptions!E43</f>
        <v>-2.3101656697690487E-3</v>
      </c>
      <c r="J46" s="14">
        <f>IF(J40&gt;InputDataA_GeneralAssumptions!$E$47,InputDataA_GeneralAssumptions!$E$46,I46+(InputDataA_GeneralAssumptions!$E$46-InputDataA_GeneralAssumptions!$I$46)/(InputDataA_GeneralAssumptions!$E$47-InputDataA_GeneralAssumptions!$D$7))</f>
        <v>-2.3101656697690487E-3</v>
      </c>
      <c r="K46" s="14">
        <f>IF(K40&gt;InputDataA_GeneralAssumptions!$E$47,InputDataA_GeneralAssumptions!$E$46,J46+(InputDataA_GeneralAssumptions!$E$46-InputDataA_GeneralAssumptions!$I$46)/(InputDataA_GeneralAssumptions!$E$47-InputDataA_GeneralAssumptions!$D$7))</f>
        <v>-2.3101656697690487E-3</v>
      </c>
      <c r="L46" s="14">
        <f>IF(L40&gt;InputDataA_GeneralAssumptions!$E$47,InputDataA_GeneralAssumptions!$E$46,K46+(InputDataA_GeneralAssumptions!$E$46-InputDataA_GeneralAssumptions!$I$46)/(InputDataA_GeneralAssumptions!$E$47-InputDataA_GeneralAssumptions!$D$7))</f>
        <v>-2.3101656697690487E-3</v>
      </c>
      <c r="M46" s="14">
        <f>IF(M40&gt;InputDataA_GeneralAssumptions!$E$47,InputDataA_GeneralAssumptions!$E$46,L46+(InputDataA_GeneralAssumptions!$E$46-InputDataA_GeneralAssumptions!$I$46)/(InputDataA_GeneralAssumptions!$E$47-InputDataA_GeneralAssumptions!$D$7))</f>
        <v>-2.3101656697690487E-3</v>
      </c>
      <c r="N46" s="14">
        <f>IF(N40&gt;InputDataA_GeneralAssumptions!$E$47,InputDataA_GeneralAssumptions!$E$46,M46+(InputDataA_GeneralAssumptions!$E$46-InputDataA_GeneralAssumptions!$I$46)/(InputDataA_GeneralAssumptions!$E$47-InputDataA_GeneralAssumptions!$D$7))</f>
        <v>-2.3101656697690487E-3</v>
      </c>
      <c r="O46" s="14">
        <f>IF(O40&gt;InputDataA_GeneralAssumptions!$E$47,InputDataA_GeneralAssumptions!$E$46,N46+(InputDataA_GeneralAssumptions!$E$46-InputDataA_GeneralAssumptions!$I$46)/(InputDataA_GeneralAssumptions!$E$47-InputDataA_GeneralAssumptions!$D$7))</f>
        <v>-2.3101656697690487E-3</v>
      </c>
      <c r="P46" s="14">
        <f>IF(P40&gt;InputDataA_GeneralAssumptions!$E$47,InputDataA_GeneralAssumptions!$E$46,O46+(InputDataA_GeneralAssumptions!$E$46-InputDataA_GeneralAssumptions!$I$46)/(InputDataA_GeneralAssumptions!$E$47-InputDataA_GeneralAssumptions!$D$7))</f>
        <v>-2.3101656697690487E-3</v>
      </c>
      <c r="Q46" s="14">
        <f>IF(Q40&gt;InputDataA_GeneralAssumptions!$E$47,InputDataA_GeneralAssumptions!$E$46,P46+(InputDataA_GeneralAssumptions!$E$46-InputDataA_GeneralAssumptions!$I$46)/(InputDataA_GeneralAssumptions!$E$47-InputDataA_GeneralAssumptions!$D$7))</f>
        <v>-2.3101656697690487E-3</v>
      </c>
      <c r="R46" s="14">
        <f>IF(R40&gt;InputDataA_GeneralAssumptions!$E$47,InputDataA_GeneralAssumptions!$E$46,Q46+(InputDataA_GeneralAssumptions!$E$46-InputDataA_GeneralAssumptions!$I$46)/(InputDataA_GeneralAssumptions!$E$47-InputDataA_GeneralAssumptions!$D$7))</f>
        <v>-2.3101656697690487E-3</v>
      </c>
      <c r="S46" s="14">
        <f>IF(S40&gt;InputDataA_GeneralAssumptions!$E$47,InputDataA_GeneralAssumptions!$E$46,R46+(InputDataA_GeneralAssumptions!$E$46-InputDataA_GeneralAssumptions!$I$46)/(InputDataA_GeneralAssumptions!$E$47-InputDataA_GeneralAssumptions!$D$7))</f>
        <v>-2.3101656697690487E-3</v>
      </c>
      <c r="T46" s="14">
        <f>IF(T40&gt;InputDataA_GeneralAssumptions!$E$47,InputDataA_GeneralAssumptions!$E$46,S46+(InputDataA_GeneralAssumptions!$E$46-InputDataA_GeneralAssumptions!$I$46)/(InputDataA_GeneralAssumptions!$E$47-InputDataA_GeneralAssumptions!$D$7))</f>
        <v>-2.3101656697690487E-3</v>
      </c>
      <c r="U46" s="14">
        <f>IF(U40&gt;InputDataA_GeneralAssumptions!$E$47,InputDataA_GeneralAssumptions!$E$46,T46+(InputDataA_GeneralAssumptions!$E$46-InputDataA_GeneralAssumptions!$I$46)/(InputDataA_GeneralAssumptions!$E$47-InputDataA_GeneralAssumptions!$D$7))</f>
        <v>-2.3101656697690487E-3</v>
      </c>
      <c r="V46" s="14">
        <f>IF(V40&gt;InputDataA_GeneralAssumptions!$E$47,InputDataA_GeneralAssumptions!$E$46,U46+(InputDataA_GeneralAssumptions!$E$46-InputDataA_GeneralAssumptions!$I$46)/(InputDataA_GeneralAssumptions!$E$47-InputDataA_GeneralAssumptions!$D$7))</f>
        <v>-2.3101656697690487E-3</v>
      </c>
      <c r="W46" s="14">
        <f>IF(W40&gt;InputDataA_GeneralAssumptions!$E$47,InputDataA_GeneralAssumptions!$E$46,V46+(InputDataA_GeneralAssumptions!$E$46-InputDataA_GeneralAssumptions!$I$46)/(InputDataA_GeneralAssumptions!$E$47-InputDataA_GeneralAssumptions!$D$7))</f>
        <v>-2.3101656697690487E-3</v>
      </c>
      <c r="X46" s="14">
        <f>IF(X40&gt;InputDataA_GeneralAssumptions!$E$47,InputDataA_GeneralAssumptions!$E$46,W46+(InputDataA_GeneralAssumptions!$E$46-InputDataA_GeneralAssumptions!$I$46)/(InputDataA_GeneralAssumptions!$E$47-InputDataA_GeneralAssumptions!$D$7))</f>
        <v>-2.3101656697690487E-3</v>
      </c>
      <c r="Y46" s="14">
        <f>IF(Y40&gt;InputDataA_GeneralAssumptions!$E$47,InputDataA_GeneralAssumptions!$E$46,X46+(InputDataA_GeneralAssumptions!$E$46-InputDataA_GeneralAssumptions!$I$46)/(InputDataA_GeneralAssumptions!$E$47-InputDataA_GeneralAssumptions!$D$7))</f>
        <v>-2.3101656697690487E-3</v>
      </c>
      <c r="Z46" s="14">
        <f>IF(Z40&gt;InputDataA_GeneralAssumptions!$E$47,InputDataA_GeneralAssumptions!$E$46,Y46+(InputDataA_GeneralAssumptions!$E$46-InputDataA_GeneralAssumptions!$I$46)/(InputDataA_GeneralAssumptions!$E$47-InputDataA_GeneralAssumptions!$D$7))</f>
        <v>-2.3101656697690487E-3</v>
      </c>
      <c r="AA46" s="14">
        <f>IF(AA40&gt;InputDataA_GeneralAssumptions!$E$47,InputDataA_GeneralAssumptions!$E$46,Z46+(InputDataA_GeneralAssumptions!$E$46-InputDataA_GeneralAssumptions!$I$46)/(InputDataA_GeneralAssumptions!$E$47-InputDataA_GeneralAssumptions!$D$7))</f>
        <v>-2.3101656697690487E-3</v>
      </c>
      <c r="AB46" s="14">
        <f>IF(AB40&gt;InputDataA_GeneralAssumptions!$E$47,InputDataA_GeneralAssumptions!$E$46,AA46+(InputDataA_GeneralAssumptions!$E$46-InputDataA_GeneralAssumptions!$I$46)/(InputDataA_GeneralAssumptions!$E$47-InputDataA_GeneralAssumptions!$D$7))</f>
        <v>-2.3101656697690487E-3</v>
      </c>
      <c r="AC46" s="14">
        <f>IF(AC40&gt;InputDataA_GeneralAssumptions!$E$47,InputDataA_GeneralAssumptions!$E$46,AB46+(InputDataA_GeneralAssumptions!$E$46-InputDataA_GeneralAssumptions!$I$46)/(InputDataA_GeneralAssumptions!$E$47-InputDataA_GeneralAssumptions!$D$7))</f>
        <v>-2.3101656697690487E-3</v>
      </c>
      <c r="AD46" s="14">
        <f>IF(AD40&gt;InputDataA_GeneralAssumptions!$E$47,InputDataA_GeneralAssumptions!$E$46,AC46+(InputDataA_GeneralAssumptions!$E$46-InputDataA_GeneralAssumptions!$I$46)/(InputDataA_GeneralAssumptions!$E$47-InputDataA_GeneralAssumptions!$D$7))</f>
        <v>-2.3101656697690487E-3</v>
      </c>
      <c r="AE46" s="14">
        <f>IF(AE40&gt;InputDataA_GeneralAssumptions!$E$47,InputDataA_GeneralAssumptions!$E$46,AD46+(InputDataA_GeneralAssumptions!$E$46-InputDataA_GeneralAssumptions!$I$46)/(InputDataA_GeneralAssumptions!$E$47-InputDataA_GeneralAssumptions!$D$7))</f>
        <v>-2.3101656697690487E-3</v>
      </c>
      <c r="AF46" s="14">
        <f>IF(AF40&gt;InputDataA_GeneralAssumptions!$E$47,InputDataA_GeneralAssumptions!$E$46,AE46+(InputDataA_GeneralAssumptions!$E$46-InputDataA_GeneralAssumptions!$I$46)/(InputDataA_GeneralAssumptions!$E$47-InputDataA_GeneralAssumptions!$D$7))</f>
        <v>-2.3101656697690487E-3</v>
      </c>
      <c r="AG46" s="14">
        <f>IF(AG40&gt;InputDataA_GeneralAssumptions!$E$47,InputDataA_GeneralAssumptions!$E$46,AF46+(InputDataA_GeneralAssumptions!$E$46-InputDataA_GeneralAssumptions!$I$46)/(InputDataA_GeneralAssumptions!$E$47-InputDataA_GeneralAssumptions!$D$7))</f>
        <v>-2.3101656697690487E-3</v>
      </c>
      <c r="AH46" s="14">
        <f>IF(AH40&gt;InputDataA_GeneralAssumptions!$E$47,InputDataA_GeneralAssumptions!$E$46,AG46+(InputDataA_GeneralAssumptions!$E$46-InputDataA_GeneralAssumptions!$I$46)/(InputDataA_GeneralAssumptions!$E$47-InputDataA_GeneralAssumptions!$D$7))</f>
        <v>-2.3101656697690487E-3</v>
      </c>
      <c r="AI46" s="14">
        <f>IF(AI40&gt;InputDataA_GeneralAssumptions!$E$47,InputDataA_GeneralAssumptions!$E$46,AH46+(InputDataA_GeneralAssumptions!$E$46-InputDataA_GeneralAssumptions!$I$46)/(InputDataA_GeneralAssumptions!$E$47-InputDataA_GeneralAssumptions!$D$7))</f>
        <v>-2.3101656697690487E-3</v>
      </c>
      <c r="AJ46" s="14">
        <f>IF(AJ40&gt;InputDataA_GeneralAssumptions!$E$47,InputDataA_GeneralAssumptions!$E$46,AI46+(InputDataA_GeneralAssumptions!$E$46-InputDataA_GeneralAssumptions!$I$46)/(InputDataA_GeneralAssumptions!$E$47-InputDataA_GeneralAssumptions!$D$7))</f>
        <v>-2.3101656697690487E-3</v>
      </c>
      <c r="AK46" s="14">
        <f>IF(AK40&gt;InputDataA_GeneralAssumptions!$E$47,InputDataA_GeneralAssumptions!$E$46,AJ46+(InputDataA_GeneralAssumptions!$E$46-InputDataA_GeneralAssumptions!$I$46)/(InputDataA_GeneralAssumptions!$E$47-InputDataA_GeneralAssumptions!$D$7))</f>
        <v>-2.3101656697690487E-3</v>
      </c>
      <c r="AL46" s="14">
        <f>IF(AL40&gt;InputDataA_GeneralAssumptions!$E$47,InputDataA_GeneralAssumptions!$E$46,AK46+(InputDataA_GeneralAssumptions!$E$46-InputDataA_GeneralAssumptions!$I$46)/(InputDataA_GeneralAssumptions!$E$47-InputDataA_GeneralAssumptions!$D$7))</f>
        <v>-2.3101656697690487E-3</v>
      </c>
      <c r="AM46" s="14">
        <f>IF(AM40&gt;InputDataA_GeneralAssumptions!$E$47,InputDataA_GeneralAssumptions!$E$46,AL46+(InputDataA_GeneralAssumptions!$E$46-InputDataA_GeneralAssumptions!$I$46)/(InputDataA_GeneralAssumptions!$E$47-InputDataA_GeneralAssumptions!$D$7))</f>
        <v>-2.3101656697690487E-3</v>
      </c>
      <c r="AN46" s="14">
        <f>IF(AN40&gt;InputDataA_GeneralAssumptions!$E$47,InputDataA_GeneralAssumptions!$E$46,AM46+(InputDataA_GeneralAssumptions!$E$46-InputDataA_GeneralAssumptions!$I$46)/(InputDataA_GeneralAssumptions!$E$47-InputDataA_GeneralAssumptions!$D$7))</f>
        <v>-2.3101656697690487E-3</v>
      </c>
      <c r="AO46" s="14">
        <f>IF(AO40&gt;InputDataA_GeneralAssumptions!$E$47,InputDataA_GeneralAssumptions!$E$46,AN46+(InputDataA_GeneralAssumptions!$E$46-InputDataA_GeneralAssumptions!$I$46)/(InputDataA_GeneralAssumptions!$E$47-InputDataA_GeneralAssumptions!$D$7))</f>
        <v>-2.3101656697690487E-3</v>
      </c>
      <c r="AP46" s="14">
        <f>IF(AP40&gt;InputDataA_GeneralAssumptions!$E$47,InputDataA_GeneralAssumptions!$E$46,AO46+(InputDataA_GeneralAssumptions!$E$46-InputDataA_GeneralAssumptions!$I$46)/(InputDataA_GeneralAssumptions!$E$47-InputDataA_GeneralAssumptions!$D$7))</f>
        <v>-2.3101656697690487E-3</v>
      </c>
      <c r="AQ46" s="339">
        <f>IF(AQ40&gt;InputDataA_GeneralAssumptions!$E$47,InputDataA_GeneralAssumptions!$E$46,AP46+(InputDataA_GeneralAssumptions!$E$46-InputDataA_GeneralAssumptions!$I$46)/(InputDataA_GeneralAssumptions!$E$47-InputDataA_GeneralAssumptions!$D$7))</f>
        <v>-2.3101656697690487E-3</v>
      </c>
      <c r="AR46" s="339">
        <f>IF(AR40&gt;InputDataA_GeneralAssumptions!$E$47,InputDataA_GeneralAssumptions!$E$46,AQ46+(InputDataA_GeneralAssumptions!$E$46-InputDataA_GeneralAssumptions!$I$46)/(InputDataA_GeneralAssumptions!$E$47-InputDataA_GeneralAssumptions!$D$7))</f>
        <v>-2.3101656697690487E-3</v>
      </c>
      <c r="AS46" s="339">
        <f>IF(AS40&gt;InputDataA_GeneralAssumptions!$E$47,InputDataA_GeneralAssumptions!$E$46,AR46+(InputDataA_GeneralAssumptions!$E$46-InputDataA_GeneralAssumptions!$I$46)/(InputDataA_GeneralAssumptions!$E$47-InputDataA_GeneralAssumptions!$D$7))</f>
        <v>-2.3101656697690487E-3</v>
      </c>
      <c r="AT46" s="339">
        <f>IF(AT40&gt;InputDataA_GeneralAssumptions!$E$47,InputDataA_GeneralAssumptions!$E$46,AS46+(InputDataA_GeneralAssumptions!$E$46-InputDataA_GeneralAssumptions!$I$46)/(InputDataA_GeneralAssumptions!$E$47-InputDataA_GeneralAssumptions!$D$7))</f>
        <v>-2.3101656697690487E-3</v>
      </c>
      <c r="AU46" s="339">
        <f>IF(AU40&gt;InputDataA_GeneralAssumptions!$E$47,InputDataA_GeneralAssumptions!$E$46,AT46+(InputDataA_GeneralAssumptions!$E$46-InputDataA_GeneralAssumptions!$I$46)/(InputDataA_GeneralAssumptions!$E$47-InputDataA_GeneralAssumptions!$D$7))</f>
        <v>-2.3101656697690487E-3</v>
      </c>
      <c r="AV46" s="339">
        <f>IF(AV40&gt;InputDataA_GeneralAssumptions!$E$47,InputDataA_GeneralAssumptions!$E$46,AU46+(InputDataA_GeneralAssumptions!$E$46-InputDataA_GeneralAssumptions!$I$46)/(InputDataA_GeneralAssumptions!$E$47-InputDataA_GeneralAssumptions!$D$7))</f>
        <v>-2.3101656697690487E-3</v>
      </c>
      <c r="AW46" s="339">
        <f>IF(AW40&gt;InputDataA_GeneralAssumptions!$E$47,InputDataA_GeneralAssumptions!$E$46,AV46+(InputDataA_GeneralAssumptions!$E$46-InputDataA_GeneralAssumptions!$I$46)/(InputDataA_GeneralAssumptions!$E$47-InputDataA_GeneralAssumptions!$D$7))</f>
        <v>-2.3101656697690487E-3</v>
      </c>
      <c r="AX46" s="339">
        <f>IF(AX40&gt;InputDataA_GeneralAssumptions!$E$47,InputDataA_GeneralAssumptions!$E$46,AW46+(InputDataA_GeneralAssumptions!$E$46-InputDataA_GeneralAssumptions!$I$46)/(InputDataA_GeneralAssumptions!$E$47-InputDataA_GeneralAssumptions!$D$7))</f>
        <v>-2.3101656697690487E-3</v>
      </c>
      <c r="AY46" s="339">
        <f>IF(AY40&gt;InputDataA_GeneralAssumptions!$E$47,InputDataA_GeneralAssumptions!$E$46,AX46+(InputDataA_GeneralAssumptions!$E$46-InputDataA_GeneralAssumptions!$I$46)/(InputDataA_GeneralAssumptions!$E$47-InputDataA_GeneralAssumptions!$D$7))</f>
        <v>-2.3101656697690487E-3</v>
      </c>
      <c r="AZ46" s="339">
        <f>IF(AZ40&gt;InputDataA_GeneralAssumptions!$E$47,InputDataA_GeneralAssumptions!$E$46,AY46+(InputDataA_GeneralAssumptions!$E$46-InputDataA_GeneralAssumptions!$I$46)/(InputDataA_GeneralAssumptions!$E$47-InputDataA_GeneralAssumptions!$D$7))</f>
        <v>-2.3101656697690487E-3</v>
      </c>
      <c r="BA46" s="339">
        <f>IF(BA40&gt;InputDataA_GeneralAssumptions!$E$47,InputDataA_GeneralAssumptions!$E$46,AZ46+(InputDataA_GeneralAssumptions!$E$46-InputDataA_GeneralAssumptions!$I$46)/(InputDataA_GeneralAssumptions!$E$47-InputDataA_GeneralAssumptions!$D$7))</f>
        <v>-2.3101656697690487E-3</v>
      </c>
      <c r="BB46" s="339">
        <f>IF(BB40&gt;InputDataA_GeneralAssumptions!$E$47,InputDataA_GeneralAssumptions!$E$46,BA46+(InputDataA_GeneralAssumptions!$E$46-InputDataA_GeneralAssumptions!$I$46)/(InputDataA_GeneralAssumptions!$E$47-InputDataA_GeneralAssumptions!$D$7))</f>
        <v>-2.3101656697690487E-3</v>
      </c>
      <c r="BC46" s="339">
        <f>IF(BC40&gt;InputDataA_GeneralAssumptions!$E$47,InputDataA_GeneralAssumptions!$E$46,BB46+(InputDataA_GeneralAssumptions!$E$46-InputDataA_GeneralAssumptions!$I$46)/(InputDataA_GeneralAssumptions!$E$47-InputDataA_GeneralAssumptions!$D$7))</f>
        <v>-2.3101656697690487E-3</v>
      </c>
      <c r="BD46" s="339">
        <f>IF(BD40&gt;InputDataA_GeneralAssumptions!$E$47,InputDataA_GeneralAssumptions!$E$46,BC46+(InputDataA_GeneralAssumptions!$E$46-InputDataA_GeneralAssumptions!$I$46)/(InputDataA_GeneralAssumptions!$E$47-InputDataA_GeneralAssumptions!$D$7))</f>
        <v>-2.3101656697690487E-3</v>
      </c>
      <c r="BE46" s="339">
        <f>IF(BE40&gt;InputDataA_GeneralAssumptions!$E$47,InputDataA_GeneralAssumptions!$E$46,BD46+(InputDataA_GeneralAssumptions!$E$46-InputDataA_GeneralAssumptions!$I$46)/(InputDataA_GeneralAssumptions!$E$47-InputDataA_GeneralAssumptions!$D$7))</f>
        <v>-2.3101656697690487E-3</v>
      </c>
      <c r="BF46" s="339">
        <f>IF(BF40&gt;InputDataA_GeneralAssumptions!$E$47,InputDataA_GeneralAssumptions!$E$46,BE46+(InputDataA_GeneralAssumptions!$E$46-InputDataA_GeneralAssumptions!$I$46)/(InputDataA_GeneralAssumptions!$E$47-InputDataA_GeneralAssumptions!$D$7))</f>
        <v>-2.3101656697690487E-3</v>
      </c>
      <c r="BG46" s="339">
        <f>IF(BG40&gt;InputDataA_GeneralAssumptions!$E$47,InputDataA_GeneralAssumptions!$E$46,BF46+(InputDataA_GeneralAssumptions!$E$46-InputDataA_GeneralAssumptions!$I$46)/(InputDataA_GeneralAssumptions!$E$47-InputDataA_GeneralAssumptions!$D$7))</f>
        <v>-2.3101656697690487E-3</v>
      </c>
      <c r="BH46" s="339">
        <f>IF(BH40&gt;InputDataA_GeneralAssumptions!$E$47,InputDataA_GeneralAssumptions!$E$46,BG46+(InputDataA_GeneralAssumptions!$E$46-InputDataA_GeneralAssumptions!$I$46)/(InputDataA_GeneralAssumptions!$E$47-InputDataA_GeneralAssumptions!$D$7))</f>
        <v>-2.3101656697690487E-3</v>
      </c>
      <c r="BI46" s="339">
        <f>IF(BI40&gt;InputDataA_GeneralAssumptions!$E$47,InputDataA_GeneralAssumptions!$E$46,BH46+(InputDataA_GeneralAssumptions!$E$46-InputDataA_GeneralAssumptions!$I$46)/(InputDataA_GeneralAssumptions!$E$47-InputDataA_GeneralAssumptions!$D$7))</f>
        <v>-2.3101656697690487E-3</v>
      </c>
      <c r="BJ46" s="339">
        <f>IF(BJ40&gt;InputDataA_GeneralAssumptions!$E$47,InputDataA_GeneralAssumptions!$E$46,BI46+(InputDataA_GeneralAssumptions!$E$46-InputDataA_GeneralAssumptions!$I$46)/(InputDataA_GeneralAssumptions!$E$47-InputDataA_GeneralAssumptions!$D$7))</f>
        <v>-2.3101656697690487E-3</v>
      </c>
      <c r="BK46" s="339">
        <f>IF(BK40&gt;InputDataA_GeneralAssumptions!$E$47,InputDataA_GeneralAssumptions!$E$46,BJ46+(InputDataA_GeneralAssumptions!$E$46-InputDataA_GeneralAssumptions!$I$46)/(InputDataA_GeneralAssumptions!$E$47-InputDataA_GeneralAssumptions!$D$7))</f>
        <v>-2.3101656697690487E-3</v>
      </c>
      <c r="BL46" s="339">
        <f>IF(BL40&gt;InputDataA_GeneralAssumptions!$E$47,InputDataA_GeneralAssumptions!$E$46,BK46+(InputDataA_GeneralAssumptions!$E$46-InputDataA_GeneralAssumptions!$I$46)/(InputDataA_GeneralAssumptions!$E$47-InputDataA_GeneralAssumptions!$D$7))</f>
        <v>-2.3101656697690487E-3</v>
      </c>
      <c r="BM46" s="339">
        <f>IF(BM40&gt;InputDataA_GeneralAssumptions!$E$47,InputDataA_GeneralAssumptions!$E$46,BL46+(InputDataA_GeneralAssumptions!$E$46-InputDataA_GeneralAssumptions!$I$46)/(InputDataA_GeneralAssumptions!$E$47-InputDataA_GeneralAssumptions!$D$7))</f>
        <v>-2.3101656697690487E-3</v>
      </c>
      <c r="BN46" s="339">
        <f>IF(BN40&gt;InputDataA_GeneralAssumptions!$E$47,InputDataA_GeneralAssumptions!$E$46,BM46+(InputDataA_GeneralAssumptions!$E$46-InputDataA_GeneralAssumptions!$I$46)/(InputDataA_GeneralAssumptions!$E$47-InputDataA_GeneralAssumptions!$D$7))</f>
        <v>-2.3101656697690487E-3</v>
      </c>
      <c r="BO46" s="339">
        <f>IF(BO40&gt;InputDataA_GeneralAssumptions!$E$47,InputDataA_GeneralAssumptions!$E$46,BN46+(InputDataA_GeneralAssumptions!$E$46-InputDataA_GeneralAssumptions!$I$46)/(InputDataA_GeneralAssumptions!$E$47-InputDataA_GeneralAssumptions!$D$7))</f>
        <v>-2.3101656697690487E-3</v>
      </c>
      <c r="BP46" s="339">
        <f>IF(BP40&gt;InputDataA_GeneralAssumptions!$E$47,InputDataA_GeneralAssumptions!$E$46,BO46+(InputDataA_GeneralAssumptions!$E$46-InputDataA_GeneralAssumptions!$I$46)/(InputDataA_GeneralAssumptions!$E$47-InputDataA_GeneralAssumptions!$D$7))</f>
        <v>-2.3101656697690487E-3</v>
      </c>
      <c r="BQ46" s="339">
        <f>IF(BQ40&gt;InputDataA_GeneralAssumptions!$E$47,InputDataA_GeneralAssumptions!$E$46,BP46+(InputDataA_GeneralAssumptions!$E$46-InputDataA_GeneralAssumptions!$I$46)/(InputDataA_GeneralAssumptions!$E$47-InputDataA_GeneralAssumptions!$D$7))</f>
        <v>-2.3101656697690487E-3</v>
      </c>
      <c r="BR46" s="339">
        <f>IF(BR40&gt;InputDataA_GeneralAssumptions!$E$47,InputDataA_GeneralAssumptions!$E$46,BQ46+(InputDataA_GeneralAssumptions!$E$46-InputDataA_GeneralAssumptions!$I$46)/(InputDataA_GeneralAssumptions!$E$47-InputDataA_GeneralAssumptions!$D$7))</f>
        <v>-2.3101656697690487E-3</v>
      </c>
      <c r="BS46" s="339">
        <f>IF(BS40&gt;InputDataA_GeneralAssumptions!$E$47,InputDataA_GeneralAssumptions!$E$46,BR46+(InputDataA_GeneralAssumptions!$E$46-InputDataA_GeneralAssumptions!$I$46)/(InputDataA_GeneralAssumptions!$E$47-InputDataA_GeneralAssumptions!$D$7))</f>
        <v>-2.3101656697690487E-3</v>
      </c>
      <c r="BT46" s="339">
        <f>IF(BT40&gt;InputDataA_GeneralAssumptions!$E$47,InputDataA_GeneralAssumptions!$E$46,BS46+(InputDataA_GeneralAssumptions!$E$46-InputDataA_GeneralAssumptions!$I$46)/(InputDataA_GeneralAssumptions!$E$47-InputDataA_GeneralAssumptions!$D$7))</f>
        <v>-2.3101656697690487E-3</v>
      </c>
      <c r="BU46" s="339">
        <f>IF(BU40&gt;InputDataA_GeneralAssumptions!$E$47,InputDataA_GeneralAssumptions!$E$46,BT46+(InputDataA_GeneralAssumptions!$E$46-InputDataA_GeneralAssumptions!$I$46)/(InputDataA_GeneralAssumptions!$E$47-InputDataA_GeneralAssumptions!$D$7))</f>
        <v>-2.3101656697690487E-3</v>
      </c>
      <c r="BV46" s="339">
        <f>IF(BV40&gt;InputDataA_GeneralAssumptions!$E$47,InputDataA_GeneralAssumptions!$E$46,BU46+(InputDataA_GeneralAssumptions!$E$46-InputDataA_GeneralAssumptions!$I$46)/(InputDataA_GeneralAssumptions!$E$47-InputDataA_GeneralAssumptions!$D$7))</f>
        <v>-2.3101656697690487E-3</v>
      </c>
      <c r="BW46" s="339">
        <f>IF(BW40&gt;InputDataA_GeneralAssumptions!$E$47,InputDataA_GeneralAssumptions!$E$46,BV46+(InputDataA_GeneralAssumptions!$E$46-InputDataA_GeneralAssumptions!$I$46)/(InputDataA_GeneralAssumptions!$E$47-InputDataA_GeneralAssumptions!$D$7))</f>
        <v>-2.3101656697690487E-3</v>
      </c>
    </row>
    <row r="47" spans="1:76">
      <c r="B47" s="92" t="s">
        <v>528</v>
      </c>
      <c r="C47" s="93" t="s">
        <v>1</v>
      </c>
      <c r="D47" s="564">
        <v>2040</v>
      </c>
      <c r="E47" s="483">
        <f>D47</f>
        <v>2040</v>
      </c>
      <c r="F47" s="813"/>
      <c r="G47" s="156" t="s">
        <v>631</v>
      </c>
      <c r="H47" s="30" t="str">
        <f>H46</f>
        <v>(e.g. 0.02)</v>
      </c>
      <c r="I47" s="12">
        <f>IF(VLOOKUP(InputDataA_GeneralAssumptions!$D$45,DataSummary!$A$130:$B$132,2,FALSE)=1,InputDataA_GeneralAssumptions!I45,InputDataA_GeneralAssumptions!I46)</f>
        <v>-2.3101656697690487E-3</v>
      </c>
      <c r="J47" s="338">
        <f>IF(VLOOKUP(InputDataA_GeneralAssumptions!$D$45,DataSummary!$A$130:$B$132,2,FALSE)=1,InputDataA_GeneralAssumptions!J45,InputDataA_GeneralAssumptions!J46)</f>
        <v>-2.3101656697690487E-3</v>
      </c>
      <c r="K47" s="338">
        <f>IF(VLOOKUP(InputDataA_GeneralAssumptions!$D$45,DataSummary!$A$130:$B$132,2,FALSE)=1,InputDataA_GeneralAssumptions!K45,InputDataA_GeneralAssumptions!K46)</f>
        <v>-2.3101656697690487E-3</v>
      </c>
      <c r="L47" s="338">
        <f>IF(VLOOKUP(InputDataA_GeneralAssumptions!$D$45,DataSummary!$A$130:$B$132,2,FALSE)=1,InputDataA_GeneralAssumptions!L45,InputDataA_GeneralAssumptions!L46)</f>
        <v>-2.3101656697690487E-3</v>
      </c>
      <c r="M47" s="338">
        <f>IF(VLOOKUP(InputDataA_GeneralAssumptions!$D$45,DataSummary!$A$130:$B$132,2,FALSE)=1,InputDataA_GeneralAssumptions!M45,InputDataA_GeneralAssumptions!M46)</f>
        <v>-2.3101656697690487E-3</v>
      </c>
      <c r="N47" s="338">
        <f>IF(VLOOKUP(InputDataA_GeneralAssumptions!$D$45,DataSummary!$A$130:$B$132,2,FALSE)=1,InputDataA_GeneralAssumptions!N45,InputDataA_GeneralAssumptions!N46)</f>
        <v>-2.3101656697690487E-3</v>
      </c>
      <c r="O47" s="338">
        <f>IF(VLOOKUP(InputDataA_GeneralAssumptions!$D$45,DataSummary!$A$130:$B$132,2,FALSE)=1,InputDataA_GeneralAssumptions!O45,InputDataA_GeneralAssumptions!O46)</f>
        <v>-2.3101656697690487E-3</v>
      </c>
      <c r="P47" s="338">
        <f>IF(VLOOKUP(InputDataA_GeneralAssumptions!$D$45,DataSummary!$A$130:$B$132,2,FALSE)=1,InputDataA_GeneralAssumptions!P45,InputDataA_GeneralAssumptions!P46)</f>
        <v>-2.3101656697690487E-3</v>
      </c>
      <c r="Q47" s="338">
        <f>IF(VLOOKUP(InputDataA_GeneralAssumptions!$D$45,DataSummary!$A$130:$B$132,2,FALSE)=1,InputDataA_GeneralAssumptions!Q45,InputDataA_GeneralAssumptions!Q46)</f>
        <v>-2.3101656697690487E-3</v>
      </c>
      <c r="R47" s="338">
        <f>IF(VLOOKUP(InputDataA_GeneralAssumptions!$D$45,DataSummary!$A$130:$B$132,2,FALSE)=1,InputDataA_GeneralAssumptions!R45,InputDataA_GeneralAssumptions!R46)</f>
        <v>-2.3101656697690487E-3</v>
      </c>
      <c r="S47" s="338">
        <f>IF(VLOOKUP(InputDataA_GeneralAssumptions!$D$45,DataSummary!$A$130:$B$132,2,FALSE)=1,InputDataA_GeneralAssumptions!S45,InputDataA_GeneralAssumptions!S46)</f>
        <v>-2.3101656697690487E-3</v>
      </c>
      <c r="T47" s="338">
        <f>IF(VLOOKUP(InputDataA_GeneralAssumptions!$D$45,DataSummary!$A$130:$B$132,2,FALSE)=1,InputDataA_GeneralAssumptions!T45,InputDataA_GeneralAssumptions!T46)</f>
        <v>-2.3101656697690487E-3</v>
      </c>
      <c r="U47" s="338">
        <f>IF(VLOOKUP(InputDataA_GeneralAssumptions!$D$45,DataSummary!$A$130:$B$132,2,FALSE)=1,InputDataA_GeneralAssumptions!U45,InputDataA_GeneralAssumptions!U46)</f>
        <v>-2.3101656697690487E-3</v>
      </c>
      <c r="V47" s="338">
        <f>IF(VLOOKUP(InputDataA_GeneralAssumptions!$D$45,DataSummary!$A$130:$B$132,2,FALSE)=1,InputDataA_GeneralAssumptions!V45,InputDataA_GeneralAssumptions!V46)</f>
        <v>-2.3101656697690487E-3</v>
      </c>
      <c r="W47" s="338">
        <f>IF(VLOOKUP(InputDataA_GeneralAssumptions!$D$45,DataSummary!$A$130:$B$132,2,FALSE)=1,InputDataA_GeneralAssumptions!W45,InputDataA_GeneralAssumptions!W46)</f>
        <v>-2.3101656697690487E-3</v>
      </c>
      <c r="X47" s="338">
        <f>IF(VLOOKUP(InputDataA_GeneralAssumptions!$D$45,DataSummary!$A$130:$B$132,2,FALSE)=1,InputDataA_GeneralAssumptions!X45,InputDataA_GeneralAssumptions!X46)</f>
        <v>-2.3101656697690487E-3</v>
      </c>
      <c r="Y47" s="338">
        <f>IF(VLOOKUP(InputDataA_GeneralAssumptions!$D$45,DataSummary!$A$130:$B$132,2,FALSE)=1,InputDataA_GeneralAssumptions!Y45,InputDataA_GeneralAssumptions!Y46)</f>
        <v>-2.3101656697690487E-3</v>
      </c>
      <c r="Z47" s="338">
        <f>IF(VLOOKUP(InputDataA_GeneralAssumptions!$D$45,DataSummary!$A$130:$B$132,2,FALSE)=1,InputDataA_GeneralAssumptions!Z45,InputDataA_GeneralAssumptions!Z46)</f>
        <v>-2.3101656697690487E-3</v>
      </c>
      <c r="AA47" s="338">
        <f>IF(VLOOKUP(InputDataA_GeneralAssumptions!$D$45,DataSummary!$A$130:$B$132,2,FALSE)=1,InputDataA_GeneralAssumptions!AA45,InputDataA_GeneralAssumptions!AA46)</f>
        <v>-2.3101656697690487E-3</v>
      </c>
      <c r="AB47" s="338">
        <f>IF(VLOOKUP(InputDataA_GeneralAssumptions!$D$45,DataSummary!$A$130:$B$132,2,FALSE)=1,InputDataA_GeneralAssumptions!AB45,InputDataA_GeneralAssumptions!AB46)</f>
        <v>-2.3101656697690487E-3</v>
      </c>
      <c r="AC47" s="338">
        <f>IF(VLOOKUP(InputDataA_GeneralAssumptions!$D$45,DataSummary!$A$130:$B$132,2,FALSE)=1,InputDataA_GeneralAssumptions!AC45,InputDataA_GeneralAssumptions!AC46)</f>
        <v>-2.3101656697690487E-3</v>
      </c>
      <c r="AD47" s="338">
        <f>IF(VLOOKUP(InputDataA_GeneralAssumptions!$D$45,DataSummary!$A$130:$B$132,2,FALSE)=1,InputDataA_GeneralAssumptions!AD45,InputDataA_GeneralAssumptions!AD46)</f>
        <v>-2.3101656697690487E-3</v>
      </c>
      <c r="AE47" s="338">
        <f>IF(VLOOKUP(InputDataA_GeneralAssumptions!$D$45,DataSummary!$A$130:$B$132,2,FALSE)=1,InputDataA_GeneralAssumptions!AE45,InputDataA_GeneralAssumptions!AE46)</f>
        <v>-2.3101656697690487E-3</v>
      </c>
      <c r="AF47" s="338">
        <f>IF(VLOOKUP(InputDataA_GeneralAssumptions!$D$45,DataSummary!$A$130:$B$132,2,FALSE)=1,InputDataA_GeneralAssumptions!AF45,InputDataA_GeneralAssumptions!AF46)</f>
        <v>-2.3101656697690487E-3</v>
      </c>
      <c r="AG47" s="338">
        <f>IF(VLOOKUP(InputDataA_GeneralAssumptions!$D$45,DataSummary!$A$130:$B$132,2,FALSE)=1,InputDataA_GeneralAssumptions!AG45,InputDataA_GeneralAssumptions!AG46)</f>
        <v>-2.3101656697690487E-3</v>
      </c>
      <c r="AH47" s="338">
        <f>IF(VLOOKUP(InputDataA_GeneralAssumptions!$D$45,DataSummary!$A$130:$B$132,2,FALSE)=1,InputDataA_GeneralAssumptions!AH45,InputDataA_GeneralAssumptions!AH46)</f>
        <v>-2.3101656697690487E-3</v>
      </c>
      <c r="AI47" s="338">
        <f>IF(VLOOKUP(InputDataA_GeneralAssumptions!$D$45,DataSummary!$A$130:$B$132,2,FALSE)=1,InputDataA_GeneralAssumptions!AI45,InputDataA_GeneralAssumptions!AI46)</f>
        <v>-2.3101656697690487E-3</v>
      </c>
      <c r="AJ47" s="338">
        <f>IF(VLOOKUP(InputDataA_GeneralAssumptions!$D$45,DataSummary!$A$130:$B$132,2,FALSE)=1,InputDataA_GeneralAssumptions!AJ45,InputDataA_GeneralAssumptions!AJ46)</f>
        <v>-2.3101656697690487E-3</v>
      </c>
      <c r="AK47" s="338">
        <f>IF(VLOOKUP(InputDataA_GeneralAssumptions!$D$45,DataSummary!$A$130:$B$132,2,FALSE)=1,InputDataA_GeneralAssumptions!AK45,InputDataA_GeneralAssumptions!AK46)</f>
        <v>-2.3101656697690487E-3</v>
      </c>
      <c r="AL47" s="338">
        <f>IF(VLOOKUP(InputDataA_GeneralAssumptions!$D$45,DataSummary!$A$130:$B$132,2,FALSE)=1,InputDataA_GeneralAssumptions!AL45,InputDataA_GeneralAssumptions!AL46)</f>
        <v>-2.3101656697690487E-3</v>
      </c>
      <c r="AM47" s="338">
        <f>IF(VLOOKUP(InputDataA_GeneralAssumptions!$D$45,DataSummary!$A$130:$B$132,2,FALSE)=1,InputDataA_GeneralAssumptions!AM45,InputDataA_GeneralAssumptions!AM46)</f>
        <v>-2.3101656697690487E-3</v>
      </c>
      <c r="AN47" s="338">
        <f>IF(VLOOKUP(InputDataA_GeneralAssumptions!$D$45,DataSummary!$A$130:$B$132,2,FALSE)=1,InputDataA_GeneralAssumptions!AN45,InputDataA_GeneralAssumptions!AN46)</f>
        <v>-2.3101656697690487E-3</v>
      </c>
      <c r="AO47" s="338">
        <f>IF(VLOOKUP(InputDataA_GeneralAssumptions!$D$45,DataSummary!$A$130:$B$132,2,FALSE)=1,InputDataA_GeneralAssumptions!AO45,InputDataA_GeneralAssumptions!AO46)</f>
        <v>-2.3101656697690487E-3</v>
      </c>
      <c r="AP47" s="338">
        <f>IF(VLOOKUP(InputDataA_GeneralAssumptions!$D$45,DataSummary!$A$130:$B$132,2,FALSE)=1,InputDataA_GeneralAssumptions!AP45,InputDataA_GeneralAssumptions!AP46)</f>
        <v>-2.3101656697690487E-3</v>
      </c>
      <c r="AQ47" s="338">
        <f>IF(VLOOKUP(InputDataA_GeneralAssumptions!$D$45,DataSummary!$A$130:$B$132,2,FALSE)=1,InputDataA_GeneralAssumptions!AQ45,InputDataA_GeneralAssumptions!AQ46)</f>
        <v>-2.3101656697690487E-3</v>
      </c>
      <c r="AR47" s="338">
        <f>IF(VLOOKUP(InputDataA_GeneralAssumptions!$D$45,DataSummary!$A$130:$B$132,2,FALSE)=1,InputDataA_GeneralAssumptions!AR45,InputDataA_GeneralAssumptions!AR46)</f>
        <v>-2.3101656697690487E-3</v>
      </c>
      <c r="AS47" s="338">
        <f>IF(VLOOKUP(InputDataA_GeneralAssumptions!$D$45,DataSummary!$A$130:$B$132,2,FALSE)=1,InputDataA_GeneralAssumptions!AS45,InputDataA_GeneralAssumptions!AS46)</f>
        <v>-2.3101656697690487E-3</v>
      </c>
      <c r="AT47" s="338">
        <f>IF(VLOOKUP(InputDataA_GeneralAssumptions!$D$45,DataSummary!$A$130:$B$132,2,FALSE)=1,InputDataA_GeneralAssumptions!AT45,InputDataA_GeneralAssumptions!AT46)</f>
        <v>-2.3101656697690487E-3</v>
      </c>
      <c r="AU47" s="338">
        <f>IF(VLOOKUP(InputDataA_GeneralAssumptions!$D$45,DataSummary!$A$130:$B$132,2,FALSE)=1,InputDataA_GeneralAssumptions!AU45,InputDataA_GeneralAssumptions!AU46)</f>
        <v>-2.3101656697690487E-3</v>
      </c>
      <c r="AV47" s="338">
        <f>IF(VLOOKUP(InputDataA_GeneralAssumptions!$D$45,DataSummary!$A$130:$B$132,2,FALSE)=1,InputDataA_GeneralAssumptions!AV45,InputDataA_GeneralAssumptions!AV46)</f>
        <v>-2.3101656697690487E-3</v>
      </c>
      <c r="AW47" s="338">
        <f>IF(VLOOKUP(InputDataA_GeneralAssumptions!$D$45,DataSummary!$A$130:$B$132,2,FALSE)=1,InputDataA_GeneralAssumptions!AW45,InputDataA_GeneralAssumptions!AW46)</f>
        <v>-2.3101656697690487E-3</v>
      </c>
      <c r="AX47" s="338">
        <f>IF(VLOOKUP(InputDataA_GeneralAssumptions!$D$45,DataSummary!$A$130:$B$132,2,FALSE)=1,InputDataA_GeneralAssumptions!AX45,InputDataA_GeneralAssumptions!AX46)</f>
        <v>-2.3101656697690487E-3</v>
      </c>
      <c r="AY47" s="338">
        <f>IF(VLOOKUP(InputDataA_GeneralAssumptions!$D$45,DataSummary!$A$130:$B$132,2,FALSE)=1,InputDataA_GeneralAssumptions!AY45,InputDataA_GeneralAssumptions!AY46)</f>
        <v>-2.3101656697690487E-3</v>
      </c>
      <c r="AZ47" s="338">
        <f>IF(VLOOKUP(InputDataA_GeneralAssumptions!$D$45,DataSummary!$A$130:$B$132,2,FALSE)=1,InputDataA_GeneralAssumptions!AZ45,InputDataA_GeneralAssumptions!AZ46)</f>
        <v>-2.3101656697690487E-3</v>
      </c>
      <c r="BA47" s="338">
        <f>IF(VLOOKUP(InputDataA_GeneralAssumptions!$D$45,DataSummary!$A$130:$B$132,2,FALSE)=1,InputDataA_GeneralAssumptions!BA45,InputDataA_GeneralAssumptions!BA46)</f>
        <v>-2.3101656697690487E-3</v>
      </c>
      <c r="BB47" s="338">
        <f>IF(VLOOKUP(InputDataA_GeneralAssumptions!$D$45,DataSummary!$A$130:$B$132,2,FALSE)=1,InputDataA_GeneralAssumptions!BB45,InputDataA_GeneralAssumptions!BB46)</f>
        <v>-2.3101656697690487E-3</v>
      </c>
      <c r="BC47" s="338">
        <f>IF(VLOOKUP(InputDataA_GeneralAssumptions!$D$45,DataSummary!$A$130:$B$132,2,FALSE)=1,InputDataA_GeneralAssumptions!BC45,InputDataA_GeneralAssumptions!BC46)</f>
        <v>-2.3101656697690487E-3</v>
      </c>
      <c r="BD47" s="338">
        <f>IF(VLOOKUP(InputDataA_GeneralAssumptions!$D$45,DataSummary!$A$130:$B$132,2,FALSE)=1,InputDataA_GeneralAssumptions!BD45,InputDataA_GeneralAssumptions!BD46)</f>
        <v>-2.3101656697690487E-3</v>
      </c>
      <c r="BE47" s="338">
        <f>IF(VLOOKUP(InputDataA_GeneralAssumptions!$D$45,DataSummary!$A$130:$B$132,2,FALSE)=1,InputDataA_GeneralAssumptions!BE45,InputDataA_GeneralAssumptions!BE46)</f>
        <v>-2.3101656697690487E-3</v>
      </c>
      <c r="BF47" s="338">
        <f>IF(VLOOKUP(InputDataA_GeneralAssumptions!$D$45,DataSummary!$A$130:$B$132,2,FALSE)=1,InputDataA_GeneralAssumptions!BF45,InputDataA_GeneralAssumptions!BF46)</f>
        <v>-2.3101656697690487E-3</v>
      </c>
      <c r="BG47" s="338">
        <f>IF(VLOOKUP(InputDataA_GeneralAssumptions!$D$45,DataSummary!$A$130:$B$132,2,FALSE)=1,InputDataA_GeneralAssumptions!BG45,InputDataA_GeneralAssumptions!BG46)</f>
        <v>-2.3101656697690487E-3</v>
      </c>
      <c r="BH47" s="338">
        <f>IF(VLOOKUP(InputDataA_GeneralAssumptions!$D$45,DataSummary!$A$130:$B$132,2,FALSE)=1,InputDataA_GeneralAssumptions!BH45,InputDataA_GeneralAssumptions!BH46)</f>
        <v>-2.3101656697690487E-3</v>
      </c>
      <c r="BI47" s="338">
        <f>IF(VLOOKUP(InputDataA_GeneralAssumptions!$D$45,DataSummary!$A$130:$B$132,2,FALSE)=1,InputDataA_GeneralAssumptions!BI45,InputDataA_GeneralAssumptions!BI46)</f>
        <v>-2.3101656697690487E-3</v>
      </c>
      <c r="BJ47" s="338">
        <f>IF(VLOOKUP(InputDataA_GeneralAssumptions!$D$45,DataSummary!$A$130:$B$132,2,FALSE)=1,InputDataA_GeneralAssumptions!BJ45,InputDataA_GeneralAssumptions!BJ46)</f>
        <v>-2.3101656697690487E-3</v>
      </c>
      <c r="BK47" s="338">
        <f>IF(VLOOKUP(InputDataA_GeneralAssumptions!$D$45,DataSummary!$A$130:$B$132,2,FALSE)=1,InputDataA_GeneralAssumptions!BK45,InputDataA_GeneralAssumptions!BK46)</f>
        <v>-2.3101656697690487E-3</v>
      </c>
      <c r="BL47" s="338">
        <f>IF(VLOOKUP(InputDataA_GeneralAssumptions!$D$45,DataSummary!$A$130:$B$132,2,FALSE)=1,InputDataA_GeneralAssumptions!BL45,InputDataA_GeneralAssumptions!BL46)</f>
        <v>-2.3101656697690487E-3</v>
      </c>
      <c r="BM47" s="338">
        <f>IF(VLOOKUP(InputDataA_GeneralAssumptions!$D$45,DataSummary!$A$130:$B$132,2,FALSE)=1,InputDataA_GeneralAssumptions!BM45,InputDataA_GeneralAssumptions!BM46)</f>
        <v>-2.3101656697690487E-3</v>
      </c>
      <c r="BN47" s="338">
        <f>IF(VLOOKUP(InputDataA_GeneralAssumptions!$D$45,DataSummary!$A$130:$B$132,2,FALSE)=1,InputDataA_GeneralAssumptions!BN45,InputDataA_GeneralAssumptions!BN46)</f>
        <v>-2.3101656697690487E-3</v>
      </c>
      <c r="BO47" s="338">
        <f>IF(VLOOKUP(InputDataA_GeneralAssumptions!$D$45,DataSummary!$A$130:$B$132,2,FALSE)=1,InputDataA_GeneralAssumptions!BO45,InputDataA_GeneralAssumptions!BO46)</f>
        <v>-2.3101656697690487E-3</v>
      </c>
      <c r="BP47" s="338">
        <f>IF(VLOOKUP(InputDataA_GeneralAssumptions!$D$45,DataSummary!$A$130:$B$132,2,FALSE)=1,InputDataA_GeneralAssumptions!BP45,InputDataA_GeneralAssumptions!BP46)</f>
        <v>-2.3101656697690487E-3</v>
      </c>
      <c r="BQ47" s="338">
        <f>IF(VLOOKUP(InputDataA_GeneralAssumptions!$D$45,DataSummary!$A$130:$B$132,2,FALSE)=1,InputDataA_GeneralAssumptions!BQ45,InputDataA_GeneralAssumptions!BQ46)</f>
        <v>-2.3101656697690487E-3</v>
      </c>
      <c r="BR47" s="338">
        <f>IF(VLOOKUP(InputDataA_GeneralAssumptions!$D$45,DataSummary!$A$130:$B$132,2,FALSE)=1,InputDataA_GeneralAssumptions!BR45,InputDataA_GeneralAssumptions!BR46)</f>
        <v>-2.3101656697690487E-3</v>
      </c>
      <c r="BS47" s="338">
        <f>IF(VLOOKUP(InputDataA_GeneralAssumptions!$D$45,DataSummary!$A$130:$B$132,2,FALSE)=1,InputDataA_GeneralAssumptions!BS45,InputDataA_GeneralAssumptions!BS46)</f>
        <v>-2.3101656697690487E-3</v>
      </c>
      <c r="BT47" s="338">
        <f>IF(VLOOKUP(InputDataA_GeneralAssumptions!$D$45,DataSummary!$A$130:$B$132,2,FALSE)=1,InputDataA_GeneralAssumptions!BT45,InputDataA_GeneralAssumptions!BT46)</f>
        <v>-2.3101656697690487E-3</v>
      </c>
      <c r="BU47" s="338">
        <f>IF(VLOOKUP(InputDataA_GeneralAssumptions!$D$45,DataSummary!$A$130:$B$132,2,FALSE)=1,InputDataA_GeneralAssumptions!BU45,InputDataA_GeneralAssumptions!BU46)</f>
        <v>-2.3101656697690487E-3</v>
      </c>
      <c r="BV47" s="338">
        <f>IF(VLOOKUP(InputDataA_GeneralAssumptions!$D$45,DataSummary!$A$130:$B$132,2,FALSE)=1,InputDataA_GeneralAssumptions!BV45,InputDataA_GeneralAssumptions!BV46)</f>
        <v>-2.3101656697690487E-3</v>
      </c>
      <c r="BW47" s="338">
        <f>IF(VLOOKUP(InputDataA_GeneralAssumptions!$D$45,DataSummary!$A$130:$B$132,2,FALSE)=1,InputDataA_GeneralAssumptions!BW45,InputDataA_GeneralAssumptions!BW46)</f>
        <v>-2.3101656697690487E-3</v>
      </c>
    </row>
    <row r="48" spans="1:76" ht="16.5" thickBot="1">
      <c r="A48"/>
      <c r="B48" s="75"/>
      <c r="C48" s="95"/>
      <c r="D48" s="565"/>
      <c r="E48" s="566"/>
    </row>
    <row r="49" spans="1:16384" ht="16.5" thickBot="1">
      <c r="A49"/>
    </row>
    <row r="50" spans="1:16384" ht="16.5" thickBot="1">
      <c r="A50"/>
      <c r="B50" s="254" t="s">
        <v>632</v>
      </c>
      <c r="C50" s="255"/>
      <c r="D50" s="567"/>
      <c r="E50" s="568"/>
      <c r="F50" s="620" t="str">
        <f>D51</f>
        <v>Automatic</v>
      </c>
      <c r="G50" s="38" t="s">
        <v>458</v>
      </c>
      <c r="H50" s="232" t="s">
        <v>636</v>
      </c>
      <c r="I50" s="211">
        <f>InputDataA_GeneralAssumptions!$D$7</f>
        <v>2021</v>
      </c>
      <c r="J50" s="169">
        <f t="shared" ref="J50:AO50" si="76">I50+1</f>
        <v>2022</v>
      </c>
      <c r="K50" s="169">
        <f t="shared" si="76"/>
        <v>2023</v>
      </c>
      <c r="L50" s="169">
        <f t="shared" si="76"/>
        <v>2024</v>
      </c>
      <c r="M50" s="169">
        <f t="shared" si="76"/>
        <v>2025</v>
      </c>
      <c r="N50" s="169">
        <f t="shared" si="76"/>
        <v>2026</v>
      </c>
      <c r="O50" s="169">
        <f t="shared" si="76"/>
        <v>2027</v>
      </c>
      <c r="P50" s="169">
        <f t="shared" si="76"/>
        <v>2028</v>
      </c>
      <c r="Q50" s="169">
        <f t="shared" si="76"/>
        <v>2029</v>
      </c>
      <c r="R50" s="169">
        <f t="shared" si="76"/>
        <v>2030</v>
      </c>
      <c r="S50" s="169">
        <f t="shared" si="76"/>
        <v>2031</v>
      </c>
      <c r="T50" s="169">
        <f t="shared" si="76"/>
        <v>2032</v>
      </c>
      <c r="U50" s="169">
        <f t="shared" si="76"/>
        <v>2033</v>
      </c>
      <c r="V50" s="169">
        <f t="shared" si="76"/>
        <v>2034</v>
      </c>
      <c r="W50" s="169">
        <f t="shared" si="76"/>
        <v>2035</v>
      </c>
      <c r="X50" s="169">
        <f t="shared" si="76"/>
        <v>2036</v>
      </c>
      <c r="Y50" s="169">
        <f t="shared" si="76"/>
        <v>2037</v>
      </c>
      <c r="Z50" s="169">
        <f t="shared" si="76"/>
        <v>2038</v>
      </c>
      <c r="AA50" s="169">
        <f t="shared" si="76"/>
        <v>2039</v>
      </c>
      <c r="AB50" s="169">
        <f t="shared" si="76"/>
        <v>2040</v>
      </c>
      <c r="AC50" s="169">
        <f t="shared" si="76"/>
        <v>2041</v>
      </c>
      <c r="AD50" s="169">
        <f t="shared" si="76"/>
        <v>2042</v>
      </c>
      <c r="AE50" s="169">
        <f t="shared" si="76"/>
        <v>2043</v>
      </c>
      <c r="AF50" s="169">
        <f t="shared" si="76"/>
        <v>2044</v>
      </c>
      <c r="AG50" s="169">
        <f t="shared" si="76"/>
        <v>2045</v>
      </c>
      <c r="AH50" s="169">
        <f t="shared" si="76"/>
        <v>2046</v>
      </c>
      <c r="AI50" s="169">
        <f t="shared" si="76"/>
        <v>2047</v>
      </c>
      <c r="AJ50" s="169">
        <f t="shared" si="76"/>
        <v>2048</v>
      </c>
      <c r="AK50" s="169">
        <f t="shared" si="76"/>
        <v>2049</v>
      </c>
      <c r="AL50" s="169">
        <f t="shared" si="76"/>
        <v>2050</v>
      </c>
      <c r="AM50" s="169">
        <f t="shared" si="76"/>
        <v>2051</v>
      </c>
      <c r="AN50" s="169">
        <f t="shared" si="76"/>
        <v>2052</v>
      </c>
      <c r="AO50" s="169">
        <f t="shared" si="76"/>
        <v>2053</v>
      </c>
      <c r="AP50" s="169">
        <f t="shared" ref="AP50" si="77">AO50+1</f>
        <v>2054</v>
      </c>
      <c r="AQ50" s="169">
        <f t="shared" ref="AQ50" si="78">AP50+1</f>
        <v>2055</v>
      </c>
      <c r="AR50" s="169">
        <f t="shared" ref="AR50" si="79">AQ50+1</f>
        <v>2056</v>
      </c>
      <c r="AS50" s="169">
        <f t="shared" ref="AS50" si="80">AR50+1</f>
        <v>2057</v>
      </c>
      <c r="AT50" s="169">
        <f t="shared" ref="AT50" si="81">AS50+1</f>
        <v>2058</v>
      </c>
      <c r="AU50" s="169">
        <f t="shared" ref="AU50" si="82">AT50+1</f>
        <v>2059</v>
      </c>
      <c r="AV50" s="169">
        <f t="shared" ref="AV50" si="83">AU50+1</f>
        <v>2060</v>
      </c>
      <c r="AW50" s="169">
        <f t="shared" ref="AW50" si="84">AV50+1</f>
        <v>2061</v>
      </c>
      <c r="AX50" s="169">
        <f t="shared" ref="AX50" si="85">AW50+1</f>
        <v>2062</v>
      </c>
      <c r="AY50" s="169">
        <f t="shared" ref="AY50" si="86">AX50+1</f>
        <v>2063</v>
      </c>
      <c r="AZ50" s="169">
        <f t="shared" ref="AZ50" si="87">AY50+1</f>
        <v>2064</v>
      </c>
      <c r="BA50" s="169">
        <f t="shared" ref="BA50" si="88">AZ50+1</f>
        <v>2065</v>
      </c>
      <c r="BB50" s="169">
        <f t="shared" ref="BB50" si="89">BA50+1</f>
        <v>2066</v>
      </c>
      <c r="BC50" s="169">
        <f t="shared" ref="BC50" si="90">BB50+1</f>
        <v>2067</v>
      </c>
      <c r="BD50" s="169">
        <f t="shared" ref="BD50" si="91">BC50+1</f>
        <v>2068</v>
      </c>
      <c r="BE50" s="169">
        <f t="shared" ref="BE50" si="92">BD50+1</f>
        <v>2069</v>
      </c>
      <c r="BF50" s="169">
        <f t="shared" ref="BF50" si="93">BE50+1</f>
        <v>2070</v>
      </c>
      <c r="BG50" s="169">
        <f t="shared" ref="BG50" si="94">BF50+1</f>
        <v>2071</v>
      </c>
      <c r="BH50" s="169">
        <f t="shared" ref="BH50" si="95">BG50+1</f>
        <v>2072</v>
      </c>
      <c r="BI50" s="169">
        <f t="shared" ref="BI50" si="96">BH50+1</f>
        <v>2073</v>
      </c>
      <c r="BJ50" s="169">
        <f t="shared" ref="BJ50" si="97">BI50+1</f>
        <v>2074</v>
      </c>
      <c r="BK50" s="169">
        <f t="shared" ref="BK50" si="98">BJ50+1</f>
        <v>2075</v>
      </c>
      <c r="BL50" s="169">
        <f t="shared" ref="BL50" si="99">BK50+1</f>
        <v>2076</v>
      </c>
      <c r="BM50" s="169">
        <f t="shared" ref="BM50" si="100">BL50+1</f>
        <v>2077</v>
      </c>
      <c r="BN50" s="169">
        <f t="shared" ref="BN50" si="101">BM50+1</f>
        <v>2078</v>
      </c>
      <c r="BO50" s="169">
        <f t="shared" ref="BO50" si="102">BN50+1</f>
        <v>2079</v>
      </c>
      <c r="BP50" s="169">
        <f t="shared" ref="BP50" si="103">BO50+1</f>
        <v>2080</v>
      </c>
      <c r="BQ50" s="169">
        <f t="shared" ref="BQ50" si="104">BP50+1</f>
        <v>2081</v>
      </c>
      <c r="BR50" s="169">
        <f t="shared" ref="BR50" si="105">BQ50+1</f>
        <v>2082</v>
      </c>
      <c r="BS50" s="169">
        <f t="shared" ref="BS50" si="106">BR50+1</f>
        <v>2083</v>
      </c>
      <c r="BT50" s="169">
        <f t="shared" ref="BT50" si="107">BS50+1</f>
        <v>2084</v>
      </c>
      <c r="BU50" s="169">
        <f t="shared" ref="BU50" si="108">BT50+1</f>
        <v>2085</v>
      </c>
      <c r="BV50" s="169">
        <f t="shared" ref="BV50" si="109">BU50+1</f>
        <v>2086</v>
      </c>
      <c r="BW50" s="169">
        <f t="shared" ref="BW50" si="110">BV50+1</f>
        <v>2087</v>
      </c>
      <c r="BX50"/>
    </row>
    <row r="51" spans="1:16384">
      <c r="A51"/>
      <c r="B51" s="96" t="s">
        <v>538</v>
      </c>
      <c r="C51" s="94" t="s">
        <v>521</v>
      </c>
      <c r="D51" s="816" t="s">
        <v>604</v>
      </c>
      <c r="E51" s="817"/>
      <c r="F51" s="813" t="str">
        <f>DataSummary!N4</f>
        <v>Baseline</v>
      </c>
      <c r="G51" s="18" t="s">
        <v>624</v>
      </c>
      <c r="H51" s="29" t="s">
        <v>2</v>
      </c>
      <c r="I51" s="212">
        <f>I52</f>
        <v>0.79480000000000006</v>
      </c>
      <c r="J51" s="212">
        <f t="shared" ref="J51:BU51" si="111">J52</f>
        <v>0.79480000000000006</v>
      </c>
      <c r="K51" s="212">
        <f t="shared" si="111"/>
        <v>0.79480000000000006</v>
      </c>
      <c r="L51" s="212">
        <f t="shared" si="111"/>
        <v>0.79480000000000006</v>
      </c>
      <c r="M51" s="212">
        <f t="shared" si="111"/>
        <v>0.79480000000000006</v>
      </c>
      <c r="N51" s="212">
        <f t="shared" si="111"/>
        <v>0.79480000000000006</v>
      </c>
      <c r="O51" s="212">
        <f t="shared" si="111"/>
        <v>0.79480000000000006</v>
      </c>
      <c r="P51" s="212">
        <f t="shared" si="111"/>
        <v>0.79480000000000006</v>
      </c>
      <c r="Q51" s="212">
        <f t="shared" si="111"/>
        <v>0.79480000000000006</v>
      </c>
      <c r="R51" s="212">
        <f t="shared" si="111"/>
        <v>0.79480000000000006</v>
      </c>
      <c r="S51" s="212">
        <f t="shared" si="111"/>
        <v>0.79480000000000006</v>
      </c>
      <c r="T51" s="212">
        <f t="shared" si="111"/>
        <v>0.79480000000000006</v>
      </c>
      <c r="U51" s="212">
        <f t="shared" si="111"/>
        <v>0.79480000000000006</v>
      </c>
      <c r="V51" s="212">
        <f t="shared" si="111"/>
        <v>0.79480000000000006</v>
      </c>
      <c r="W51" s="212">
        <f t="shared" si="111"/>
        <v>0.79480000000000006</v>
      </c>
      <c r="X51" s="212">
        <f t="shared" si="111"/>
        <v>0.79480000000000006</v>
      </c>
      <c r="Y51" s="212">
        <f t="shared" si="111"/>
        <v>0.79480000000000006</v>
      </c>
      <c r="Z51" s="212">
        <f t="shared" si="111"/>
        <v>0.79480000000000006</v>
      </c>
      <c r="AA51" s="212">
        <f t="shared" si="111"/>
        <v>0.79480000000000006</v>
      </c>
      <c r="AB51" s="212">
        <f t="shared" si="111"/>
        <v>0.79480000000000006</v>
      </c>
      <c r="AC51" s="212">
        <f t="shared" si="111"/>
        <v>0.79480000000000006</v>
      </c>
      <c r="AD51" s="212">
        <f t="shared" si="111"/>
        <v>0.79480000000000006</v>
      </c>
      <c r="AE51" s="212">
        <f t="shared" si="111"/>
        <v>0.79480000000000006</v>
      </c>
      <c r="AF51" s="212">
        <f t="shared" si="111"/>
        <v>0.79480000000000006</v>
      </c>
      <c r="AG51" s="212">
        <f t="shared" si="111"/>
        <v>0.79480000000000006</v>
      </c>
      <c r="AH51" s="212">
        <f t="shared" si="111"/>
        <v>0.79480000000000006</v>
      </c>
      <c r="AI51" s="212">
        <f t="shared" si="111"/>
        <v>0.79480000000000006</v>
      </c>
      <c r="AJ51" s="212">
        <f t="shared" si="111"/>
        <v>0.79480000000000006</v>
      </c>
      <c r="AK51" s="212">
        <f t="shared" si="111"/>
        <v>0.79480000000000006</v>
      </c>
      <c r="AL51" s="212">
        <f t="shared" si="111"/>
        <v>0.79480000000000006</v>
      </c>
      <c r="AM51" s="212">
        <f t="shared" si="111"/>
        <v>0.79480000000000006</v>
      </c>
      <c r="AN51" s="212">
        <f t="shared" si="111"/>
        <v>0.79480000000000006</v>
      </c>
      <c r="AO51" s="212">
        <f t="shared" si="111"/>
        <v>0.79480000000000006</v>
      </c>
      <c r="AP51" s="212">
        <f t="shared" si="111"/>
        <v>0.79480000000000006</v>
      </c>
      <c r="AQ51" s="212">
        <f t="shared" si="111"/>
        <v>0.79480000000000006</v>
      </c>
      <c r="AR51" s="212">
        <f t="shared" si="111"/>
        <v>0.79480000000000006</v>
      </c>
      <c r="AS51" s="212">
        <f t="shared" si="111"/>
        <v>0.79480000000000006</v>
      </c>
      <c r="AT51" s="212">
        <f t="shared" si="111"/>
        <v>0.79480000000000006</v>
      </c>
      <c r="AU51" s="212">
        <f t="shared" si="111"/>
        <v>0.79480000000000006</v>
      </c>
      <c r="AV51" s="212">
        <f t="shared" si="111"/>
        <v>0.79480000000000006</v>
      </c>
      <c r="AW51" s="212">
        <f t="shared" si="111"/>
        <v>0.79480000000000006</v>
      </c>
      <c r="AX51" s="212">
        <f t="shared" si="111"/>
        <v>0.79480000000000006</v>
      </c>
      <c r="AY51" s="212">
        <f t="shared" si="111"/>
        <v>0.79480000000000006</v>
      </c>
      <c r="AZ51" s="212">
        <f t="shared" si="111"/>
        <v>0.79480000000000006</v>
      </c>
      <c r="BA51" s="212">
        <f t="shared" si="111"/>
        <v>0.79480000000000006</v>
      </c>
      <c r="BB51" s="212">
        <f t="shared" si="111"/>
        <v>0.79480000000000006</v>
      </c>
      <c r="BC51" s="212">
        <f t="shared" si="111"/>
        <v>0.79480000000000006</v>
      </c>
      <c r="BD51" s="212">
        <f t="shared" si="111"/>
        <v>0.79480000000000006</v>
      </c>
      <c r="BE51" s="212">
        <f t="shared" si="111"/>
        <v>0.79480000000000006</v>
      </c>
      <c r="BF51" s="212">
        <f t="shared" si="111"/>
        <v>0.79480000000000006</v>
      </c>
      <c r="BG51" s="212">
        <f t="shared" si="111"/>
        <v>0.79480000000000006</v>
      </c>
      <c r="BH51" s="212">
        <f t="shared" si="111"/>
        <v>0.79480000000000006</v>
      </c>
      <c r="BI51" s="212">
        <f t="shared" si="111"/>
        <v>0.79480000000000006</v>
      </c>
      <c r="BJ51" s="212">
        <f t="shared" si="111"/>
        <v>0.79480000000000006</v>
      </c>
      <c r="BK51" s="212">
        <f t="shared" si="111"/>
        <v>0.79480000000000006</v>
      </c>
      <c r="BL51" s="212">
        <f t="shared" si="111"/>
        <v>0.79480000000000006</v>
      </c>
      <c r="BM51" s="212">
        <f t="shared" si="111"/>
        <v>0.79480000000000006</v>
      </c>
      <c r="BN51" s="212">
        <f t="shared" si="111"/>
        <v>0.79480000000000006</v>
      </c>
      <c r="BO51" s="212">
        <f t="shared" si="111"/>
        <v>0.79480000000000006</v>
      </c>
      <c r="BP51" s="212">
        <f t="shared" si="111"/>
        <v>0.79480000000000006</v>
      </c>
      <c r="BQ51" s="212">
        <f t="shared" si="111"/>
        <v>0.79480000000000006</v>
      </c>
      <c r="BR51" s="212">
        <f t="shared" si="111"/>
        <v>0.79480000000000006</v>
      </c>
      <c r="BS51" s="212">
        <f t="shared" si="111"/>
        <v>0.79480000000000006</v>
      </c>
      <c r="BT51" s="212">
        <f t="shared" si="111"/>
        <v>0.79480000000000006</v>
      </c>
      <c r="BU51" s="212">
        <f t="shared" si="111"/>
        <v>0.79480000000000006</v>
      </c>
      <c r="BV51" s="212">
        <f t="shared" ref="BV51:BW51" si="112">BV52</f>
        <v>0.79480000000000006</v>
      </c>
      <c r="BW51" s="212">
        <f t="shared" si="112"/>
        <v>0.79480000000000006</v>
      </c>
      <c r="BX51"/>
    </row>
    <row r="52" spans="1:16384">
      <c r="A52"/>
      <c r="B52" s="92" t="s">
        <v>537</v>
      </c>
      <c r="C52" s="93" t="s">
        <v>2</v>
      </c>
      <c r="D52" s="814">
        <f>IF(ISNUMBER(DataSummary!D45)=TRUE,DataSummary!D45,".")</f>
        <v>0.69265138223467648</v>
      </c>
      <c r="E52" s="815"/>
      <c r="F52" s="813"/>
      <c r="G52" s="11" t="s">
        <v>625</v>
      </c>
      <c r="H52" s="31" t="str">
        <f>H51</f>
        <v>(e.g. 0.40)</v>
      </c>
      <c r="I52" s="14">
        <f>InputDataA_GeneralAssumptions!D56</f>
        <v>0.79480000000000006</v>
      </c>
      <c r="J52" s="14">
        <f>IF(J50&gt;InputDataA_GeneralAssumptions!$D$59,InputDataA_GeneralAssumptions!$D$58,I52+(InputDataA_GeneralAssumptions!$D$58-$I$52)/(InputDataA_GeneralAssumptions!$D$59-InputDataA_GeneralAssumptions!$D$7))</f>
        <v>0.79480000000000006</v>
      </c>
      <c r="K52" s="14">
        <f>IF(K50&gt;InputDataA_GeneralAssumptions!$D$59,InputDataA_GeneralAssumptions!$D$58,J52+(InputDataA_GeneralAssumptions!$D$58-$I$52)/(InputDataA_GeneralAssumptions!$D$59-InputDataA_GeneralAssumptions!$D$7))</f>
        <v>0.79480000000000006</v>
      </c>
      <c r="L52" s="14">
        <f>IF(L50&gt;InputDataA_GeneralAssumptions!$D$59,InputDataA_GeneralAssumptions!$D$58,K52+(InputDataA_GeneralAssumptions!$D$58-$I$52)/(InputDataA_GeneralAssumptions!$D$59-InputDataA_GeneralAssumptions!$D$7))</f>
        <v>0.79480000000000006</v>
      </c>
      <c r="M52" s="14">
        <f>IF(M50&gt;InputDataA_GeneralAssumptions!$D$59,InputDataA_GeneralAssumptions!$D$58,L52+(InputDataA_GeneralAssumptions!$D$58-$I$52)/(InputDataA_GeneralAssumptions!$D$59-InputDataA_GeneralAssumptions!$D$7))</f>
        <v>0.79480000000000006</v>
      </c>
      <c r="N52" s="14">
        <f>IF(N50&gt;InputDataA_GeneralAssumptions!$D$59,InputDataA_GeneralAssumptions!$D$58,M52+(InputDataA_GeneralAssumptions!$D$58-$I$52)/(InputDataA_GeneralAssumptions!$D$59-InputDataA_GeneralAssumptions!$D$7))</f>
        <v>0.79480000000000006</v>
      </c>
      <c r="O52" s="14">
        <f>IF(O50&gt;InputDataA_GeneralAssumptions!$D$59,InputDataA_GeneralAssumptions!$D$58,N52+(InputDataA_GeneralAssumptions!$D$58-$I$52)/(InputDataA_GeneralAssumptions!$D$59-InputDataA_GeneralAssumptions!$D$7))</f>
        <v>0.79480000000000006</v>
      </c>
      <c r="P52" s="14">
        <f>IF(P50&gt;InputDataA_GeneralAssumptions!$D$59,InputDataA_GeneralAssumptions!$D$58,O52+(InputDataA_GeneralAssumptions!$D$58-$I$52)/(InputDataA_GeneralAssumptions!$D$59-InputDataA_GeneralAssumptions!$D$7))</f>
        <v>0.79480000000000006</v>
      </c>
      <c r="Q52" s="14">
        <f>IF(Q50&gt;InputDataA_GeneralAssumptions!$D$59,InputDataA_GeneralAssumptions!$D$58,P52+(InputDataA_GeneralAssumptions!$D$58-$I$52)/(InputDataA_GeneralAssumptions!$D$59-InputDataA_GeneralAssumptions!$D$7))</f>
        <v>0.79480000000000006</v>
      </c>
      <c r="R52" s="14">
        <f>IF(R50&gt;InputDataA_GeneralAssumptions!$D$59,InputDataA_GeneralAssumptions!$D$58,Q52+(InputDataA_GeneralAssumptions!$D$58-$I$52)/(InputDataA_GeneralAssumptions!$D$59-InputDataA_GeneralAssumptions!$D$7))</f>
        <v>0.79480000000000006</v>
      </c>
      <c r="S52" s="14">
        <f>IF(S50&gt;InputDataA_GeneralAssumptions!$D$59,InputDataA_GeneralAssumptions!$D$58,R52+(InputDataA_GeneralAssumptions!$D$58-$I$52)/(InputDataA_GeneralAssumptions!$D$59-InputDataA_GeneralAssumptions!$D$7))</f>
        <v>0.79480000000000006</v>
      </c>
      <c r="T52" s="14">
        <f>IF(T50&gt;InputDataA_GeneralAssumptions!$D$59,InputDataA_GeneralAssumptions!$D$58,S52+(InputDataA_GeneralAssumptions!$D$58-$I$52)/(InputDataA_GeneralAssumptions!$D$59-InputDataA_GeneralAssumptions!$D$7))</f>
        <v>0.79480000000000006</v>
      </c>
      <c r="U52" s="14">
        <f>IF(U50&gt;InputDataA_GeneralAssumptions!$D$59,InputDataA_GeneralAssumptions!$D$58,T52+(InputDataA_GeneralAssumptions!$D$58-$I$52)/(InputDataA_GeneralAssumptions!$D$59-InputDataA_GeneralAssumptions!$D$7))</f>
        <v>0.79480000000000006</v>
      </c>
      <c r="V52" s="14">
        <f>IF(V50&gt;InputDataA_GeneralAssumptions!$D$59,InputDataA_GeneralAssumptions!$D$58,U52+(InputDataA_GeneralAssumptions!$D$58-$I$52)/(InputDataA_GeneralAssumptions!$D$59-InputDataA_GeneralAssumptions!$D$7))</f>
        <v>0.79480000000000006</v>
      </c>
      <c r="W52" s="14">
        <f>IF(W50&gt;InputDataA_GeneralAssumptions!$D$59,InputDataA_GeneralAssumptions!$D$58,V52+(InputDataA_GeneralAssumptions!$D$58-$I$52)/(InputDataA_GeneralAssumptions!$D$59-InputDataA_GeneralAssumptions!$D$7))</f>
        <v>0.79480000000000006</v>
      </c>
      <c r="X52" s="14">
        <f>IF(X50&gt;InputDataA_GeneralAssumptions!$D$59,InputDataA_GeneralAssumptions!$D$58,W52+(InputDataA_GeneralAssumptions!$D$58-$I$52)/(InputDataA_GeneralAssumptions!$D$59-InputDataA_GeneralAssumptions!$D$7))</f>
        <v>0.79480000000000006</v>
      </c>
      <c r="Y52" s="14">
        <f>IF(Y50&gt;InputDataA_GeneralAssumptions!$D$59,InputDataA_GeneralAssumptions!$D$58,X52+(InputDataA_GeneralAssumptions!$D$58-$I$52)/(InputDataA_GeneralAssumptions!$D$59-InputDataA_GeneralAssumptions!$D$7))</f>
        <v>0.79480000000000006</v>
      </c>
      <c r="Z52" s="14">
        <f>IF(Z50&gt;InputDataA_GeneralAssumptions!$D$59,InputDataA_GeneralAssumptions!$D$58,Y52+(InputDataA_GeneralAssumptions!$D$58-$I$52)/(InputDataA_GeneralAssumptions!$D$59-InputDataA_GeneralAssumptions!$D$7))</f>
        <v>0.79480000000000006</v>
      </c>
      <c r="AA52" s="14">
        <f>IF(AA50&gt;InputDataA_GeneralAssumptions!$D$59,InputDataA_GeneralAssumptions!$D$58,Z52+(InputDataA_GeneralAssumptions!$D$58-$I$52)/(InputDataA_GeneralAssumptions!$D$59-InputDataA_GeneralAssumptions!$D$7))</f>
        <v>0.79480000000000006</v>
      </c>
      <c r="AB52" s="14">
        <f>IF(AB50&gt;InputDataA_GeneralAssumptions!$D$59,InputDataA_GeneralAssumptions!$D$58,AA52+(InputDataA_GeneralAssumptions!$D$58-$I$52)/(InputDataA_GeneralAssumptions!$D$59-InputDataA_GeneralAssumptions!$D$7))</f>
        <v>0.79480000000000006</v>
      </c>
      <c r="AC52" s="14">
        <f>IF(AC50&gt;InputDataA_GeneralAssumptions!$D$59,InputDataA_GeneralAssumptions!$D$58,AB52+(InputDataA_GeneralAssumptions!$D$58-$I$52)/(InputDataA_GeneralAssumptions!$D$59-InputDataA_GeneralAssumptions!$D$7))</f>
        <v>0.79480000000000006</v>
      </c>
      <c r="AD52" s="14">
        <f>IF(AD50&gt;InputDataA_GeneralAssumptions!$D$59,InputDataA_GeneralAssumptions!$D$58,AC52+(InputDataA_GeneralAssumptions!$D$58-$I$52)/(InputDataA_GeneralAssumptions!$D$59-InputDataA_GeneralAssumptions!$D$7))</f>
        <v>0.79480000000000006</v>
      </c>
      <c r="AE52" s="14">
        <f>IF(AE50&gt;InputDataA_GeneralAssumptions!$D$59,InputDataA_GeneralAssumptions!$D$58,AD52+(InputDataA_GeneralAssumptions!$D$58-$I$52)/(InputDataA_GeneralAssumptions!$D$59-InputDataA_GeneralAssumptions!$D$7))</f>
        <v>0.79480000000000006</v>
      </c>
      <c r="AF52" s="14">
        <f>IF(AF50&gt;InputDataA_GeneralAssumptions!$D$59,InputDataA_GeneralAssumptions!$D$58,AE52+(InputDataA_GeneralAssumptions!$D$58-$I$52)/(InputDataA_GeneralAssumptions!$D$59-InputDataA_GeneralAssumptions!$D$7))</f>
        <v>0.79480000000000006</v>
      </c>
      <c r="AG52" s="14">
        <f>IF(AG50&gt;InputDataA_GeneralAssumptions!$D$59,InputDataA_GeneralAssumptions!$D$58,AF52+(InputDataA_GeneralAssumptions!$D$58-$I$52)/(InputDataA_GeneralAssumptions!$D$59-InputDataA_GeneralAssumptions!$D$7))</f>
        <v>0.79480000000000006</v>
      </c>
      <c r="AH52" s="14">
        <f>IF(AH50&gt;InputDataA_GeneralAssumptions!$D$59,InputDataA_GeneralAssumptions!$D$58,AG52+(InputDataA_GeneralAssumptions!$D$58-$I$52)/(InputDataA_GeneralAssumptions!$D$59-InputDataA_GeneralAssumptions!$D$7))</f>
        <v>0.79480000000000006</v>
      </c>
      <c r="AI52" s="14">
        <f>IF(AI50&gt;InputDataA_GeneralAssumptions!$D$59,InputDataA_GeneralAssumptions!$D$58,AH52+(InputDataA_GeneralAssumptions!$D$58-$I$52)/(InputDataA_GeneralAssumptions!$D$59-InputDataA_GeneralAssumptions!$D$7))</f>
        <v>0.79480000000000006</v>
      </c>
      <c r="AJ52" s="14">
        <f>IF(AJ50&gt;InputDataA_GeneralAssumptions!$D$59,InputDataA_GeneralAssumptions!$D$58,AI52+(InputDataA_GeneralAssumptions!$D$58-$I$52)/(InputDataA_GeneralAssumptions!$D$59-InputDataA_GeneralAssumptions!$D$7))</f>
        <v>0.79480000000000006</v>
      </c>
      <c r="AK52" s="14">
        <f>IF(AK50&gt;InputDataA_GeneralAssumptions!$D$59,InputDataA_GeneralAssumptions!$D$58,AJ52+(InputDataA_GeneralAssumptions!$D$58-$I$52)/(InputDataA_GeneralAssumptions!$D$59-InputDataA_GeneralAssumptions!$D$7))</f>
        <v>0.79480000000000006</v>
      </c>
      <c r="AL52" s="14">
        <f>IF(AL50&gt;InputDataA_GeneralAssumptions!$D$59,InputDataA_GeneralAssumptions!$D$58,AK52+(InputDataA_GeneralAssumptions!$D$58-$I$52)/(InputDataA_GeneralAssumptions!$D$59-InputDataA_GeneralAssumptions!$D$7))</f>
        <v>0.79480000000000006</v>
      </c>
      <c r="AM52" s="14">
        <f>IF(AM50&gt;InputDataA_GeneralAssumptions!$D$59,InputDataA_GeneralAssumptions!$D$58,AL52+(InputDataA_GeneralAssumptions!$D$58-$I$52)/(InputDataA_GeneralAssumptions!$D$59-InputDataA_GeneralAssumptions!$D$7))</f>
        <v>0.79480000000000006</v>
      </c>
      <c r="AN52" s="14">
        <f>IF(AN50&gt;InputDataA_GeneralAssumptions!$D$59,InputDataA_GeneralAssumptions!$D$58,AM52+(InputDataA_GeneralAssumptions!$D$58-$I$52)/(InputDataA_GeneralAssumptions!$D$59-InputDataA_GeneralAssumptions!$D$7))</f>
        <v>0.79480000000000006</v>
      </c>
      <c r="AO52" s="14">
        <f>IF(AO50&gt;InputDataA_GeneralAssumptions!$D$59,InputDataA_GeneralAssumptions!$D$58,AN52+(InputDataA_GeneralAssumptions!$D$58-$I$52)/(InputDataA_GeneralAssumptions!$D$59-InputDataA_GeneralAssumptions!$D$7))</f>
        <v>0.79480000000000006</v>
      </c>
      <c r="AP52" s="14">
        <f>IF(AP50&gt;InputDataA_GeneralAssumptions!$D$59,InputDataA_GeneralAssumptions!$D$58,AO52+(InputDataA_GeneralAssumptions!$D$58-$I$52)/(InputDataA_GeneralAssumptions!$D$59-InputDataA_GeneralAssumptions!$D$7))</f>
        <v>0.79480000000000006</v>
      </c>
      <c r="AQ52" s="339">
        <f>IF(AQ50&gt;InputDataA_GeneralAssumptions!$D$59,InputDataA_GeneralAssumptions!$D$58,AP52+(InputDataA_GeneralAssumptions!$D$58-$I$52)/(InputDataA_GeneralAssumptions!$D$59-InputDataA_GeneralAssumptions!$D$7))</f>
        <v>0.79480000000000006</v>
      </c>
      <c r="AR52" s="339">
        <f>IF(AR50&gt;InputDataA_GeneralAssumptions!$D$59,InputDataA_GeneralAssumptions!$D$58,AQ52+(InputDataA_GeneralAssumptions!$D$58-$I$52)/(InputDataA_GeneralAssumptions!$D$59-InputDataA_GeneralAssumptions!$D$7))</f>
        <v>0.79480000000000006</v>
      </c>
      <c r="AS52" s="339">
        <f>IF(AS50&gt;InputDataA_GeneralAssumptions!$D$59,InputDataA_GeneralAssumptions!$D$58,AR52+(InputDataA_GeneralAssumptions!$D$58-$I$52)/(InputDataA_GeneralAssumptions!$D$59-InputDataA_GeneralAssumptions!$D$7))</f>
        <v>0.79480000000000006</v>
      </c>
      <c r="AT52" s="339">
        <f>IF(AT50&gt;InputDataA_GeneralAssumptions!$D$59,InputDataA_GeneralAssumptions!$D$58,AS52+(InputDataA_GeneralAssumptions!$D$58-$I$52)/(InputDataA_GeneralAssumptions!$D$59-InputDataA_GeneralAssumptions!$D$7))</f>
        <v>0.79480000000000006</v>
      </c>
      <c r="AU52" s="339">
        <f>IF(AU50&gt;InputDataA_GeneralAssumptions!$D$59,InputDataA_GeneralAssumptions!$D$58,AT52+(InputDataA_GeneralAssumptions!$D$58-$I$52)/(InputDataA_GeneralAssumptions!$D$59-InputDataA_GeneralAssumptions!$D$7))</f>
        <v>0.79480000000000006</v>
      </c>
      <c r="AV52" s="339">
        <f>IF(AV50&gt;InputDataA_GeneralAssumptions!$D$59,InputDataA_GeneralAssumptions!$D$58,AU52+(InputDataA_GeneralAssumptions!$D$58-$I$52)/(InputDataA_GeneralAssumptions!$D$59-InputDataA_GeneralAssumptions!$D$7))</f>
        <v>0.79480000000000006</v>
      </c>
      <c r="AW52" s="339">
        <f>IF(AW50&gt;InputDataA_GeneralAssumptions!$D$59,InputDataA_GeneralAssumptions!$D$58,AV52+(InputDataA_GeneralAssumptions!$D$58-$I$52)/(InputDataA_GeneralAssumptions!$D$59-InputDataA_GeneralAssumptions!$D$7))</f>
        <v>0.79480000000000006</v>
      </c>
      <c r="AX52" s="339">
        <f>IF(AX50&gt;InputDataA_GeneralAssumptions!$D$59,InputDataA_GeneralAssumptions!$D$58,AW52+(InputDataA_GeneralAssumptions!$D$58-$I$52)/(InputDataA_GeneralAssumptions!$D$59-InputDataA_GeneralAssumptions!$D$7))</f>
        <v>0.79480000000000006</v>
      </c>
      <c r="AY52" s="339">
        <f>IF(AY50&gt;InputDataA_GeneralAssumptions!$D$59,InputDataA_GeneralAssumptions!$D$58,AX52+(InputDataA_GeneralAssumptions!$D$58-$I$52)/(InputDataA_GeneralAssumptions!$D$59-InputDataA_GeneralAssumptions!$D$7))</f>
        <v>0.79480000000000006</v>
      </c>
      <c r="AZ52" s="339">
        <f>IF(AZ50&gt;InputDataA_GeneralAssumptions!$D$59,InputDataA_GeneralAssumptions!$D$58,AY52+(InputDataA_GeneralAssumptions!$D$58-$I$52)/(InputDataA_GeneralAssumptions!$D$59-InputDataA_GeneralAssumptions!$D$7))</f>
        <v>0.79480000000000006</v>
      </c>
      <c r="BA52" s="339">
        <f>IF(BA50&gt;InputDataA_GeneralAssumptions!$D$59,InputDataA_GeneralAssumptions!$D$58,AZ52+(InputDataA_GeneralAssumptions!$D$58-$I$52)/(InputDataA_GeneralAssumptions!$D$59-InputDataA_GeneralAssumptions!$D$7))</f>
        <v>0.79480000000000006</v>
      </c>
      <c r="BB52" s="339">
        <f>IF(BB50&gt;InputDataA_GeneralAssumptions!$D$59,InputDataA_GeneralAssumptions!$D$58,BA52+(InputDataA_GeneralAssumptions!$D$58-$I$52)/(InputDataA_GeneralAssumptions!$D$59-InputDataA_GeneralAssumptions!$D$7))</f>
        <v>0.79480000000000006</v>
      </c>
      <c r="BC52" s="339">
        <f>IF(BC50&gt;InputDataA_GeneralAssumptions!$D$59,InputDataA_GeneralAssumptions!$D$58,BB52+(InputDataA_GeneralAssumptions!$D$58-$I$52)/(InputDataA_GeneralAssumptions!$D$59-InputDataA_GeneralAssumptions!$D$7))</f>
        <v>0.79480000000000006</v>
      </c>
      <c r="BD52" s="339">
        <f>IF(BD50&gt;InputDataA_GeneralAssumptions!$D$59,InputDataA_GeneralAssumptions!$D$58,BC52+(InputDataA_GeneralAssumptions!$D$58-$I$52)/(InputDataA_GeneralAssumptions!$D$59-InputDataA_GeneralAssumptions!$D$7))</f>
        <v>0.79480000000000006</v>
      </c>
      <c r="BE52" s="339">
        <f>IF(BE50&gt;InputDataA_GeneralAssumptions!$D$59,InputDataA_GeneralAssumptions!$D$58,BD52+(InputDataA_GeneralAssumptions!$D$58-$I$52)/(InputDataA_GeneralAssumptions!$D$59-InputDataA_GeneralAssumptions!$D$7))</f>
        <v>0.79480000000000006</v>
      </c>
      <c r="BF52" s="339">
        <f>IF(BF50&gt;InputDataA_GeneralAssumptions!$D$59,InputDataA_GeneralAssumptions!$D$58,BE52+(InputDataA_GeneralAssumptions!$D$58-$I$52)/(InputDataA_GeneralAssumptions!$D$59-InputDataA_GeneralAssumptions!$D$7))</f>
        <v>0.79480000000000006</v>
      </c>
      <c r="BG52" s="339">
        <f>IF(BG50&gt;InputDataA_GeneralAssumptions!$D$59,InputDataA_GeneralAssumptions!$D$58,BF52+(InputDataA_GeneralAssumptions!$D$58-$I$52)/(InputDataA_GeneralAssumptions!$D$59-InputDataA_GeneralAssumptions!$D$7))</f>
        <v>0.79480000000000006</v>
      </c>
      <c r="BH52" s="339">
        <f>IF(BH50&gt;InputDataA_GeneralAssumptions!$D$59,InputDataA_GeneralAssumptions!$D$58,BG52+(InputDataA_GeneralAssumptions!$D$58-$I$52)/(InputDataA_GeneralAssumptions!$D$59-InputDataA_GeneralAssumptions!$D$7))</f>
        <v>0.79480000000000006</v>
      </c>
      <c r="BI52" s="339">
        <f>IF(BI50&gt;InputDataA_GeneralAssumptions!$D$59,InputDataA_GeneralAssumptions!$D$58,BH52+(InputDataA_GeneralAssumptions!$D$58-$I$52)/(InputDataA_GeneralAssumptions!$D$59-InputDataA_GeneralAssumptions!$D$7))</f>
        <v>0.79480000000000006</v>
      </c>
      <c r="BJ52" s="339">
        <f>IF(BJ50&gt;InputDataA_GeneralAssumptions!$D$59,InputDataA_GeneralAssumptions!$D$58,BI52+(InputDataA_GeneralAssumptions!$D$58-$I$52)/(InputDataA_GeneralAssumptions!$D$59-InputDataA_GeneralAssumptions!$D$7))</f>
        <v>0.79480000000000006</v>
      </c>
      <c r="BK52" s="339">
        <f>IF(BK50&gt;InputDataA_GeneralAssumptions!$D$59,InputDataA_GeneralAssumptions!$D$58,BJ52+(InputDataA_GeneralAssumptions!$D$58-$I$52)/(InputDataA_GeneralAssumptions!$D$59-InputDataA_GeneralAssumptions!$D$7))</f>
        <v>0.79480000000000006</v>
      </c>
      <c r="BL52" s="339">
        <f>IF(BL50&gt;InputDataA_GeneralAssumptions!$D$59,InputDataA_GeneralAssumptions!$D$58,BK52+(InputDataA_GeneralAssumptions!$D$58-$I$52)/(InputDataA_GeneralAssumptions!$D$59-InputDataA_GeneralAssumptions!$D$7))</f>
        <v>0.79480000000000006</v>
      </c>
      <c r="BM52" s="339">
        <f>IF(BM50&gt;InputDataA_GeneralAssumptions!$D$59,InputDataA_GeneralAssumptions!$D$58,BL52+(InputDataA_GeneralAssumptions!$D$58-$I$52)/(InputDataA_GeneralAssumptions!$D$59-InputDataA_GeneralAssumptions!$D$7))</f>
        <v>0.79480000000000006</v>
      </c>
      <c r="BN52" s="339">
        <f>IF(BN50&gt;InputDataA_GeneralAssumptions!$D$59,InputDataA_GeneralAssumptions!$D$58,BM52+(InputDataA_GeneralAssumptions!$D$58-$I$52)/(InputDataA_GeneralAssumptions!$D$59-InputDataA_GeneralAssumptions!$D$7))</f>
        <v>0.79480000000000006</v>
      </c>
      <c r="BO52" s="339">
        <f>IF(BO50&gt;InputDataA_GeneralAssumptions!$D$59,InputDataA_GeneralAssumptions!$D$58,BN52+(InputDataA_GeneralAssumptions!$D$58-$I$52)/(InputDataA_GeneralAssumptions!$D$59-InputDataA_GeneralAssumptions!$D$7))</f>
        <v>0.79480000000000006</v>
      </c>
      <c r="BP52" s="339">
        <f>IF(BP50&gt;InputDataA_GeneralAssumptions!$D$59,InputDataA_GeneralAssumptions!$D$58,BO52+(InputDataA_GeneralAssumptions!$D$58-$I$52)/(InputDataA_GeneralAssumptions!$D$59-InputDataA_GeneralAssumptions!$D$7))</f>
        <v>0.79480000000000006</v>
      </c>
      <c r="BQ52" s="339">
        <f>IF(BQ50&gt;InputDataA_GeneralAssumptions!$D$59,InputDataA_GeneralAssumptions!$D$58,BP52+(InputDataA_GeneralAssumptions!$D$58-$I$52)/(InputDataA_GeneralAssumptions!$D$59-InputDataA_GeneralAssumptions!$D$7))</f>
        <v>0.79480000000000006</v>
      </c>
      <c r="BR52" s="339">
        <f>IF(BR50&gt;InputDataA_GeneralAssumptions!$D$59,InputDataA_GeneralAssumptions!$D$58,BQ52+(InputDataA_GeneralAssumptions!$D$58-$I$52)/(InputDataA_GeneralAssumptions!$D$59-InputDataA_GeneralAssumptions!$D$7))</f>
        <v>0.79480000000000006</v>
      </c>
      <c r="BS52" s="339">
        <f>IF(BS50&gt;InputDataA_GeneralAssumptions!$D$59,InputDataA_GeneralAssumptions!$D$58,BR52+(InputDataA_GeneralAssumptions!$D$58-$I$52)/(InputDataA_GeneralAssumptions!$D$59-InputDataA_GeneralAssumptions!$D$7))</f>
        <v>0.79480000000000006</v>
      </c>
      <c r="BT52" s="339">
        <f>IF(BT50&gt;InputDataA_GeneralAssumptions!$D$59,InputDataA_GeneralAssumptions!$D$58,BS52+(InputDataA_GeneralAssumptions!$D$58-$I$52)/(InputDataA_GeneralAssumptions!$D$59-InputDataA_GeneralAssumptions!$D$7))</f>
        <v>0.79480000000000006</v>
      </c>
      <c r="BU52" s="339">
        <f>IF(BU50&gt;InputDataA_GeneralAssumptions!$D$59,InputDataA_GeneralAssumptions!$D$58,BT52+(InputDataA_GeneralAssumptions!$D$58-$I$52)/(InputDataA_GeneralAssumptions!$D$59-InputDataA_GeneralAssumptions!$D$7))</f>
        <v>0.79480000000000006</v>
      </c>
      <c r="BV52" s="339">
        <f>IF(BV50&gt;InputDataA_GeneralAssumptions!$D$59,InputDataA_GeneralAssumptions!$D$58,BU52+(InputDataA_GeneralAssumptions!$D$58-$I$52)/(InputDataA_GeneralAssumptions!$D$59-InputDataA_GeneralAssumptions!$D$7))</f>
        <v>0.79480000000000006</v>
      </c>
      <c r="BW52" s="339">
        <f>IF(BW50&gt;InputDataA_GeneralAssumptions!$D$59,InputDataA_GeneralAssumptions!$D$58,BV52+(InputDataA_GeneralAssumptions!$D$58-$I$52)/(InputDataA_GeneralAssumptions!$D$59-InputDataA_GeneralAssumptions!$D$7))</f>
        <v>0.79480000000000006</v>
      </c>
      <c r="BX52"/>
    </row>
    <row r="53" spans="1:16384">
      <c r="A53"/>
      <c r="B53" s="166" t="s">
        <v>458</v>
      </c>
      <c r="C53" s="93"/>
      <c r="D53" s="167"/>
      <c r="E53" s="168"/>
      <c r="F53" s="813"/>
      <c r="G53" s="156" t="s">
        <v>630</v>
      </c>
      <c r="H53" s="30" t="s">
        <v>2</v>
      </c>
      <c r="I53" s="12">
        <f>IF(VLOOKUP(InputDataA_GeneralAssumptions!$D$51,DataSummary!$A$130:$B$132,2,FALSE)=1,InputDataA_GeneralAssumptions!I51,InputDataA_GeneralAssumptions!I52)</f>
        <v>0.79480000000000006</v>
      </c>
      <c r="J53" s="338">
        <f>IF(VLOOKUP(InputDataA_GeneralAssumptions!$D$51,DataSummary!$A$130:$B$132,2,FALSE)=1,InputDataA_GeneralAssumptions!J51,InputDataA_GeneralAssumptions!J52)</f>
        <v>0.79480000000000006</v>
      </c>
      <c r="K53" s="338">
        <f>IF(VLOOKUP(InputDataA_GeneralAssumptions!$D$51,DataSummary!$A$130:$B$132,2,FALSE)=1,InputDataA_GeneralAssumptions!K51,InputDataA_GeneralAssumptions!K52)</f>
        <v>0.79480000000000006</v>
      </c>
      <c r="L53" s="338">
        <f>IF(VLOOKUP(InputDataA_GeneralAssumptions!$D$51,DataSummary!$A$130:$B$132,2,FALSE)=1,InputDataA_GeneralAssumptions!L51,InputDataA_GeneralAssumptions!L52)</f>
        <v>0.79480000000000006</v>
      </c>
      <c r="M53" s="338">
        <f>IF(VLOOKUP(InputDataA_GeneralAssumptions!$D$51,DataSummary!$A$130:$B$132,2,FALSE)=1,InputDataA_GeneralAssumptions!M51,InputDataA_GeneralAssumptions!M52)</f>
        <v>0.79480000000000006</v>
      </c>
      <c r="N53" s="338">
        <f>IF(VLOOKUP(InputDataA_GeneralAssumptions!$D$51,DataSummary!$A$130:$B$132,2,FALSE)=1,InputDataA_GeneralAssumptions!N51,InputDataA_GeneralAssumptions!N52)</f>
        <v>0.79480000000000006</v>
      </c>
      <c r="O53" s="338">
        <f>IF(VLOOKUP(InputDataA_GeneralAssumptions!$D$51,DataSummary!$A$130:$B$132,2,FALSE)=1,InputDataA_GeneralAssumptions!O51,InputDataA_GeneralAssumptions!O52)</f>
        <v>0.79480000000000006</v>
      </c>
      <c r="P53" s="338">
        <f>IF(VLOOKUP(InputDataA_GeneralAssumptions!$D$51,DataSummary!$A$130:$B$132,2,FALSE)=1,InputDataA_GeneralAssumptions!P51,InputDataA_GeneralAssumptions!P52)</f>
        <v>0.79480000000000006</v>
      </c>
      <c r="Q53" s="338">
        <f>IF(VLOOKUP(InputDataA_GeneralAssumptions!$D$51,DataSummary!$A$130:$B$132,2,FALSE)=1,InputDataA_GeneralAssumptions!Q51,InputDataA_GeneralAssumptions!Q52)</f>
        <v>0.79480000000000006</v>
      </c>
      <c r="R53" s="338">
        <f>IF(VLOOKUP(InputDataA_GeneralAssumptions!$D$51,DataSummary!$A$130:$B$132,2,FALSE)=1,InputDataA_GeneralAssumptions!R51,InputDataA_GeneralAssumptions!R52)</f>
        <v>0.79480000000000006</v>
      </c>
      <c r="S53" s="338">
        <f>IF(VLOOKUP(InputDataA_GeneralAssumptions!$D$51,DataSummary!$A$130:$B$132,2,FALSE)=1,InputDataA_GeneralAssumptions!S51,InputDataA_GeneralAssumptions!S52)</f>
        <v>0.79480000000000006</v>
      </c>
      <c r="T53" s="338">
        <f>IF(VLOOKUP(InputDataA_GeneralAssumptions!$D$51,DataSummary!$A$130:$B$132,2,FALSE)=1,InputDataA_GeneralAssumptions!T51,InputDataA_GeneralAssumptions!T52)</f>
        <v>0.79480000000000006</v>
      </c>
      <c r="U53" s="338">
        <f>IF(VLOOKUP(InputDataA_GeneralAssumptions!$D$51,DataSummary!$A$130:$B$132,2,FALSE)=1,InputDataA_GeneralAssumptions!U51,InputDataA_GeneralAssumptions!U52)</f>
        <v>0.79480000000000006</v>
      </c>
      <c r="V53" s="338">
        <f>IF(VLOOKUP(InputDataA_GeneralAssumptions!$D$51,DataSummary!$A$130:$B$132,2,FALSE)=1,InputDataA_GeneralAssumptions!V51,InputDataA_GeneralAssumptions!V52)</f>
        <v>0.79480000000000006</v>
      </c>
      <c r="W53" s="338">
        <f>IF(VLOOKUP(InputDataA_GeneralAssumptions!$D$51,DataSummary!$A$130:$B$132,2,FALSE)=1,InputDataA_GeneralAssumptions!W51,InputDataA_GeneralAssumptions!W52)</f>
        <v>0.79480000000000006</v>
      </c>
      <c r="X53" s="338">
        <f>IF(VLOOKUP(InputDataA_GeneralAssumptions!$D$51,DataSummary!$A$130:$B$132,2,FALSE)=1,InputDataA_GeneralAssumptions!X51,InputDataA_GeneralAssumptions!X52)</f>
        <v>0.79480000000000006</v>
      </c>
      <c r="Y53" s="338">
        <f>IF(VLOOKUP(InputDataA_GeneralAssumptions!$D$51,DataSummary!$A$130:$B$132,2,FALSE)=1,InputDataA_GeneralAssumptions!Y51,InputDataA_GeneralAssumptions!Y52)</f>
        <v>0.79480000000000006</v>
      </c>
      <c r="Z53" s="338">
        <f>IF(VLOOKUP(InputDataA_GeneralAssumptions!$D$51,DataSummary!$A$130:$B$132,2,FALSE)=1,InputDataA_GeneralAssumptions!Z51,InputDataA_GeneralAssumptions!Z52)</f>
        <v>0.79480000000000006</v>
      </c>
      <c r="AA53" s="338">
        <f>IF(VLOOKUP(InputDataA_GeneralAssumptions!$D$51,DataSummary!$A$130:$B$132,2,FALSE)=1,InputDataA_GeneralAssumptions!AA51,InputDataA_GeneralAssumptions!AA52)</f>
        <v>0.79480000000000006</v>
      </c>
      <c r="AB53" s="338">
        <f>IF(VLOOKUP(InputDataA_GeneralAssumptions!$D$51,DataSummary!$A$130:$B$132,2,FALSE)=1,InputDataA_GeneralAssumptions!AB51,InputDataA_GeneralAssumptions!AB52)</f>
        <v>0.79480000000000006</v>
      </c>
      <c r="AC53" s="338">
        <f>IF(VLOOKUP(InputDataA_GeneralAssumptions!$D$51,DataSummary!$A$130:$B$132,2,FALSE)=1,InputDataA_GeneralAssumptions!AC51,InputDataA_GeneralAssumptions!AC52)</f>
        <v>0.79480000000000006</v>
      </c>
      <c r="AD53" s="338">
        <f>IF(VLOOKUP(InputDataA_GeneralAssumptions!$D$51,DataSummary!$A$130:$B$132,2,FALSE)=1,InputDataA_GeneralAssumptions!AD51,InputDataA_GeneralAssumptions!AD52)</f>
        <v>0.79480000000000006</v>
      </c>
      <c r="AE53" s="338">
        <f>IF(VLOOKUP(InputDataA_GeneralAssumptions!$D$51,DataSummary!$A$130:$B$132,2,FALSE)=1,InputDataA_GeneralAssumptions!AE51,InputDataA_GeneralAssumptions!AE52)</f>
        <v>0.79480000000000006</v>
      </c>
      <c r="AF53" s="338">
        <f>IF(VLOOKUP(InputDataA_GeneralAssumptions!$D$51,DataSummary!$A$130:$B$132,2,FALSE)=1,InputDataA_GeneralAssumptions!AF51,InputDataA_GeneralAssumptions!AF52)</f>
        <v>0.79480000000000006</v>
      </c>
      <c r="AG53" s="338">
        <f>IF(VLOOKUP(InputDataA_GeneralAssumptions!$D$51,DataSummary!$A$130:$B$132,2,FALSE)=1,InputDataA_GeneralAssumptions!AG51,InputDataA_GeneralAssumptions!AG52)</f>
        <v>0.79480000000000006</v>
      </c>
      <c r="AH53" s="338">
        <f>IF(VLOOKUP(InputDataA_GeneralAssumptions!$D$51,DataSummary!$A$130:$B$132,2,FALSE)=1,InputDataA_GeneralAssumptions!AH51,InputDataA_GeneralAssumptions!AH52)</f>
        <v>0.79480000000000006</v>
      </c>
      <c r="AI53" s="338">
        <f>IF(VLOOKUP(InputDataA_GeneralAssumptions!$D$51,DataSummary!$A$130:$B$132,2,FALSE)=1,InputDataA_GeneralAssumptions!AI51,InputDataA_GeneralAssumptions!AI52)</f>
        <v>0.79480000000000006</v>
      </c>
      <c r="AJ53" s="338">
        <f>IF(VLOOKUP(InputDataA_GeneralAssumptions!$D$51,DataSummary!$A$130:$B$132,2,FALSE)=1,InputDataA_GeneralAssumptions!AJ51,InputDataA_GeneralAssumptions!AJ52)</f>
        <v>0.79480000000000006</v>
      </c>
      <c r="AK53" s="338">
        <f>IF(VLOOKUP(InputDataA_GeneralAssumptions!$D$51,DataSummary!$A$130:$B$132,2,FALSE)=1,InputDataA_GeneralAssumptions!AK51,InputDataA_GeneralAssumptions!AK52)</f>
        <v>0.79480000000000006</v>
      </c>
      <c r="AL53" s="338">
        <f>IF(VLOOKUP(InputDataA_GeneralAssumptions!$D$51,DataSummary!$A$130:$B$132,2,FALSE)=1,InputDataA_GeneralAssumptions!AL51,InputDataA_GeneralAssumptions!AL52)</f>
        <v>0.79480000000000006</v>
      </c>
      <c r="AM53" s="338">
        <f>IF(VLOOKUP(InputDataA_GeneralAssumptions!$D$51,DataSummary!$A$130:$B$132,2,FALSE)=1,InputDataA_GeneralAssumptions!AM51,InputDataA_GeneralAssumptions!AM52)</f>
        <v>0.79480000000000006</v>
      </c>
      <c r="AN53" s="338">
        <f>IF(VLOOKUP(InputDataA_GeneralAssumptions!$D$51,DataSummary!$A$130:$B$132,2,FALSE)=1,InputDataA_GeneralAssumptions!AN51,InputDataA_GeneralAssumptions!AN52)</f>
        <v>0.79480000000000006</v>
      </c>
      <c r="AO53" s="338">
        <f>IF(VLOOKUP(InputDataA_GeneralAssumptions!$D$51,DataSummary!$A$130:$B$132,2,FALSE)=1,InputDataA_GeneralAssumptions!AO51,InputDataA_GeneralAssumptions!AO52)</f>
        <v>0.79480000000000006</v>
      </c>
      <c r="AP53" s="338">
        <f>IF(VLOOKUP(InputDataA_GeneralAssumptions!$D$51,DataSummary!$A$130:$B$132,2,FALSE)=1,InputDataA_GeneralAssumptions!AP51,InputDataA_GeneralAssumptions!AP52)</f>
        <v>0.79480000000000006</v>
      </c>
      <c r="AQ53" s="338">
        <f>IF(VLOOKUP(InputDataA_GeneralAssumptions!$D$51,DataSummary!$A$130:$B$132,2,FALSE)=1,InputDataA_GeneralAssumptions!AQ51,InputDataA_GeneralAssumptions!AQ52)</f>
        <v>0.79480000000000006</v>
      </c>
      <c r="AR53" s="338">
        <f>IF(VLOOKUP(InputDataA_GeneralAssumptions!$D$51,DataSummary!$A$130:$B$132,2,FALSE)=1,InputDataA_GeneralAssumptions!AR51,InputDataA_GeneralAssumptions!AR52)</f>
        <v>0.79480000000000006</v>
      </c>
      <c r="AS53" s="338">
        <f>IF(VLOOKUP(InputDataA_GeneralAssumptions!$D$51,DataSummary!$A$130:$B$132,2,FALSE)=1,InputDataA_GeneralAssumptions!AS51,InputDataA_GeneralAssumptions!AS52)</f>
        <v>0.79480000000000006</v>
      </c>
      <c r="AT53" s="338">
        <f>IF(VLOOKUP(InputDataA_GeneralAssumptions!$D$51,DataSummary!$A$130:$B$132,2,FALSE)=1,InputDataA_GeneralAssumptions!AT51,InputDataA_GeneralAssumptions!AT52)</f>
        <v>0.79480000000000006</v>
      </c>
      <c r="AU53" s="338">
        <f>IF(VLOOKUP(InputDataA_GeneralAssumptions!$D$51,DataSummary!$A$130:$B$132,2,FALSE)=1,InputDataA_GeneralAssumptions!AU51,InputDataA_GeneralAssumptions!AU52)</f>
        <v>0.79480000000000006</v>
      </c>
      <c r="AV53" s="338">
        <f>IF(VLOOKUP(InputDataA_GeneralAssumptions!$D$51,DataSummary!$A$130:$B$132,2,FALSE)=1,InputDataA_GeneralAssumptions!AV51,InputDataA_GeneralAssumptions!AV52)</f>
        <v>0.79480000000000006</v>
      </c>
      <c r="AW53" s="338">
        <f>IF(VLOOKUP(InputDataA_GeneralAssumptions!$D$51,DataSummary!$A$130:$B$132,2,FALSE)=1,InputDataA_GeneralAssumptions!AW51,InputDataA_GeneralAssumptions!AW52)</f>
        <v>0.79480000000000006</v>
      </c>
      <c r="AX53" s="338">
        <f>IF(VLOOKUP(InputDataA_GeneralAssumptions!$D$51,DataSummary!$A$130:$B$132,2,FALSE)=1,InputDataA_GeneralAssumptions!AX51,InputDataA_GeneralAssumptions!AX52)</f>
        <v>0.79480000000000006</v>
      </c>
      <c r="AY53" s="338">
        <f>IF(VLOOKUP(InputDataA_GeneralAssumptions!$D$51,DataSummary!$A$130:$B$132,2,FALSE)=1,InputDataA_GeneralAssumptions!AY51,InputDataA_GeneralAssumptions!AY52)</f>
        <v>0.79480000000000006</v>
      </c>
      <c r="AZ53" s="338">
        <f>IF(VLOOKUP(InputDataA_GeneralAssumptions!$D$51,DataSummary!$A$130:$B$132,2,FALSE)=1,InputDataA_GeneralAssumptions!AZ51,InputDataA_GeneralAssumptions!AZ52)</f>
        <v>0.79480000000000006</v>
      </c>
      <c r="BA53" s="338">
        <f>IF(VLOOKUP(InputDataA_GeneralAssumptions!$D$51,DataSummary!$A$130:$B$132,2,FALSE)=1,InputDataA_GeneralAssumptions!BA51,InputDataA_GeneralAssumptions!BA52)</f>
        <v>0.79480000000000006</v>
      </c>
      <c r="BB53" s="338">
        <f>IF(VLOOKUP(InputDataA_GeneralAssumptions!$D$51,DataSummary!$A$130:$B$132,2,FALSE)=1,InputDataA_GeneralAssumptions!BB51,InputDataA_GeneralAssumptions!BB52)</f>
        <v>0.79480000000000006</v>
      </c>
      <c r="BC53" s="338">
        <f>IF(VLOOKUP(InputDataA_GeneralAssumptions!$D$51,DataSummary!$A$130:$B$132,2,FALSE)=1,InputDataA_GeneralAssumptions!BC51,InputDataA_GeneralAssumptions!BC52)</f>
        <v>0.79480000000000006</v>
      </c>
      <c r="BD53" s="338">
        <f>IF(VLOOKUP(InputDataA_GeneralAssumptions!$D$51,DataSummary!$A$130:$B$132,2,FALSE)=1,InputDataA_GeneralAssumptions!BD51,InputDataA_GeneralAssumptions!BD52)</f>
        <v>0.79480000000000006</v>
      </c>
      <c r="BE53" s="338">
        <f>IF(VLOOKUP(InputDataA_GeneralAssumptions!$D$51,DataSummary!$A$130:$B$132,2,FALSE)=1,InputDataA_GeneralAssumptions!BE51,InputDataA_GeneralAssumptions!BE52)</f>
        <v>0.79480000000000006</v>
      </c>
      <c r="BF53" s="338">
        <f>IF(VLOOKUP(InputDataA_GeneralAssumptions!$D$51,DataSummary!$A$130:$B$132,2,FALSE)=1,InputDataA_GeneralAssumptions!BF51,InputDataA_GeneralAssumptions!BF52)</f>
        <v>0.79480000000000006</v>
      </c>
      <c r="BG53" s="338">
        <f>IF(VLOOKUP(InputDataA_GeneralAssumptions!$D$51,DataSummary!$A$130:$B$132,2,FALSE)=1,InputDataA_GeneralAssumptions!BG51,InputDataA_GeneralAssumptions!BG52)</f>
        <v>0.79480000000000006</v>
      </c>
      <c r="BH53" s="338">
        <f>IF(VLOOKUP(InputDataA_GeneralAssumptions!$D$51,DataSummary!$A$130:$B$132,2,FALSE)=1,InputDataA_GeneralAssumptions!BH51,InputDataA_GeneralAssumptions!BH52)</f>
        <v>0.79480000000000006</v>
      </c>
      <c r="BI53" s="338">
        <f>IF(VLOOKUP(InputDataA_GeneralAssumptions!$D$51,DataSummary!$A$130:$B$132,2,FALSE)=1,InputDataA_GeneralAssumptions!BI51,InputDataA_GeneralAssumptions!BI52)</f>
        <v>0.79480000000000006</v>
      </c>
      <c r="BJ53" s="338">
        <f>IF(VLOOKUP(InputDataA_GeneralAssumptions!$D$51,DataSummary!$A$130:$B$132,2,FALSE)=1,InputDataA_GeneralAssumptions!BJ51,InputDataA_GeneralAssumptions!BJ52)</f>
        <v>0.79480000000000006</v>
      </c>
      <c r="BK53" s="338">
        <f>IF(VLOOKUP(InputDataA_GeneralAssumptions!$D$51,DataSummary!$A$130:$B$132,2,FALSE)=1,InputDataA_GeneralAssumptions!BK51,InputDataA_GeneralAssumptions!BK52)</f>
        <v>0.79480000000000006</v>
      </c>
      <c r="BL53" s="338">
        <f>IF(VLOOKUP(InputDataA_GeneralAssumptions!$D$51,DataSummary!$A$130:$B$132,2,FALSE)=1,InputDataA_GeneralAssumptions!BL51,InputDataA_GeneralAssumptions!BL52)</f>
        <v>0.79480000000000006</v>
      </c>
      <c r="BM53" s="338">
        <f>IF(VLOOKUP(InputDataA_GeneralAssumptions!$D$51,DataSummary!$A$130:$B$132,2,FALSE)=1,InputDataA_GeneralAssumptions!BM51,InputDataA_GeneralAssumptions!BM52)</f>
        <v>0.79480000000000006</v>
      </c>
      <c r="BN53" s="338">
        <f>IF(VLOOKUP(InputDataA_GeneralAssumptions!$D$51,DataSummary!$A$130:$B$132,2,FALSE)=1,InputDataA_GeneralAssumptions!BN51,InputDataA_GeneralAssumptions!BN52)</f>
        <v>0.79480000000000006</v>
      </c>
      <c r="BO53" s="338">
        <f>IF(VLOOKUP(InputDataA_GeneralAssumptions!$D$51,DataSummary!$A$130:$B$132,2,FALSE)=1,InputDataA_GeneralAssumptions!BO51,InputDataA_GeneralAssumptions!BO52)</f>
        <v>0.79480000000000006</v>
      </c>
      <c r="BP53" s="338">
        <f>IF(VLOOKUP(InputDataA_GeneralAssumptions!$D$51,DataSummary!$A$130:$B$132,2,FALSE)=1,InputDataA_GeneralAssumptions!BP51,InputDataA_GeneralAssumptions!BP52)</f>
        <v>0.79480000000000006</v>
      </c>
      <c r="BQ53" s="338">
        <f>IF(VLOOKUP(InputDataA_GeneralAssumptions!$D$51,DataSummary!$A$130:$B$132,2,FALSE)=1,InputDataA_GeneralAssumptions!BQ51,InputDataA_GeneralAssumptions!BQ52)</f>
        <v>0.79480000000000006</v>
      </c>
      <c r="BR53" s="338">
        <f>IF(VLOOKUP(InputDataA_GeneralAssumptions!$D$51,DataSummary!$A$130:$B$132,2,FALSE)=1,InputDataA_GeneralAssumptions!BR51,InputDataA_GeneralAssumptions!BR52)</f>
        <v>0.79480000000000006</v>
      </c>
      <c r="BS53" s="338">
        <f>IF(VLOOKUP(InputDataA_GeneralAssumptions!$D$51,DataSummary!$A$130:$B$132,2,FALSE)=1,InputDataA_GeneralAssumptions!BS51,InputDataA_GeneralAssumptions!BS52)</f>
        <v>0.79480000000000006</v>
      </c>
      <c r="BT53" s="338">
        <f>IF(VLOOKUP(InputDataA_GeneralAssumptions!$D$51,DataSummary!$A$130:$B$132,2,FALSE)=1,InputDataA_GeneralAssumptions!BT51,InputDataA_GeneralAssumptions!BT52)</f>
        <v>0.79480000000000006</v>
      </c>
      <c r="BU53" s="338">
        <f>IF(VLOOKUP(InputDataA_GeneralAssumptions!$D$51,DataSummary!$A$130:$B$132,2,FALSE)=1,InputDataA_GeneralAssumptions!BU51,InputDataA_GeneralAssumptions!BU52)</f>
        <v>0.79480000000000006</v>
      </c>
      <c r="BV53" s="338">
        <f>IF(VLOOKUP(InputDataA_GeneralAssumptions!$D$51,DataSummary!$A$130:$B$132,2,FALSE)=1,InputDataA_GeneralAssumptions!BV51,InputDataA_GeneralAssumptions!BV52)</f>
        <v>0.79480000000000006</v>
      </c>
      <c r="BW53" s="338">
        <f>IF(VLOOKUP(InputDataA_GeneralAssumptions!$D$51,DataSummary!$A$130:$B$132,2,FALSE)=1,InputDataA_GeneralAssumptions!BW51,InputDataA_GeneralAssumptions!BW52)</f>
        <v>0.79480000000000006</v>
      </c>
      <c r="BX53"/>
    </row>
    <row r="54" spans="1:16384" ht="14.25" customHeight="1">
      <c r="B54" s="99" t="s">
        <v>530</v>
      </c>
      <c r="C54" s="104" t="s">
        <v>2</v>
      </c>
      <c r="D54" s="505"/>
      <c r="E54" s="505"/>
      <c r="F54" s="174"/>
      <c r="G54" s="15"/>
      <c r="H54" s="124"/>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9"/>
    </row>
    <row r="55" spans="1:16384">
      <c r="B55" s="92" t="str">
        <f>"Init partic rate male, pre-loaded Year "&amp;D7&amp;" --&gt;"</f>
        <v>Init partic rate male, pre-loaded Year 2021 --&gt;</v>
      </c>
      <c r="C55" s="93" t="s">
        <v>2</v>
      </c>
      <c r="D55" s="814">
        <f>IF(ISNUMBER(DataSummary!D46)=TRUE,DataSummary!D46,".")</f>
        <v>0.79480000000000006</v>
      </c>
      <c r="E55" s="824"/>
      <c r="F55" s="811" t="str">
        <f>DataSummary!N5</f>
        <v>Scenario</v>
      </c>
      <c r="G55" s="18" t="s">
        <v>624</v>
      </c>
      <c r="H55" s="29" t="s">
        <v>2</v>
      </c>
      <c r="I55" s="212">
        <f>I56</f>
        <v>0.79480000000000006</v>
      </c>
      <c r="J55" s="212">
        <f t="shared" ref="J55:BU55" si="113">J56</f>
        <v>0.79480000000000006</v>
      </c>
      <c r="K55" s="212">
        <f t="shared" si="113"/>
        <v>0.79480000000000006</v>
      </c>
      <c r="L55" s="212">
        <f t="shared" si="113"/>
        <v>0.79480000000000006</v>
      </c>
      <c r="M55" s="212">
        <f t="shared" si="113"/>
        <v>0.79480000000000006</v>
      </c>
      <c r="N55" s="212">
        <f t="shared" si="113"/>
        <v>0.79480000000000006</v>
      </c>
      <c r="O55" s="212">
        <f t="shared" si="113"/>
        <v>0.79480000000000006</v>
      </c>
      <c r="P55" s="212">
        <f t="shared" si="113"/>
        <v>0.79480000000000006</v>
      </c>
      <c r="Q55" s="212">
        <f t="shared" si="113"/>
        <v>0.79480000000000006</v>
      </c>
      <c r="R55" s="212">
        <f t="shared" si="113"/>
        <v>0.79480000000000006</v>
      </c>
      <c r="S55" s="212">
        <f t="shared" si="113"/>
        <v>0.79480000000000006</v>
      </c>
      <c r="T55" s="212">
        <f t="shared" si="113"/>
        <v>0.79480000000000006</v>
      </c>
      <c r="U55" s="212">
        <f t="shared" si="113"/>
        <v>0.79480000000000006</v>
      </c>
      <c r="V55" s="212">
        <f t="shared" si="113"/>
        <v>0.79480000000000006</v>
      </c>
      <c r="W55" s="212">
        <f t="shared" si="113"/>
        <v>0.79480000000000006</v>
      </c>
      <c r="X55" s="212">
        <f t="shared" si="113"/>
        <v>0.79480000000000006</v>
      </c>
      <c r="Y55" s="212">
        <f t="shared" si="113"/>
        <v>0.79480000000000006</v>
      </c>
      <c r="Z55" s="212">
        <f t="shared" si="113"/>
        <v>0.79480000000000006</v>
      </c>
      <c r="AA55" s="212">
        <f t="shared" si="113"/>
        <v>0.79480000000000006</v>
      </c>
      <c r="AB55" s="212">
        <f t="shared" si="113"/>
        <v>0.79480000000000006</v>
      </c>
      <c r="AC55" s="212">
        <f t="shared" si="113"/>
        <v>0.79480000000000006</v>
      </c>
      <c r="AD55" s="212">
        <f t="shared" si="113"/>
        <v>0.79480000000000006</v>
      </c>
      <c r="AE55" s="212">
        <f t="shared" si="113"/>
        <v>0.79480000000000006</v>
      </c>
      <c r="AF55" s="212">
        <f t="shared" si="113"/>
        <v>0.79480000000000006</v>
      </c>
      <c r="AG55" s="212">
        <f t="shared" si="113"/>
        <v>0.79480000000000006</v>
      </c>
      <c r="AH55" s="212">
        <f t="shared" si="113"/>
        <v>0.79480000000000006</v>
      </c>
      <c r="AI55" s="212">
        <f t="shared" si="113"/>
        <v>0.79480000000000006</v>
      </c>
      <c r="AJ55" s="212">
        <f t="shared" si="113"/>
        <v>0.79480000000000006</v>
      </c>
      <c r="AK55" s="212">
        <f t="shared" si="113"/>
        <v>0.79480000000000006</v>
      </c>
      <c r="AL55" s="212">
        <f t="shared" si="113"/>
        <v>0.79480000000000006</v>
      </c>
      <c r="AM55" s="212">
        <f t="shared" si="113"/>
        <v>0.79480000000000006</v>
      </c>
      <c r="AN55" s="212">
        <f t="shared" si="113"/>
        <v>0.79480000000000006</v>
      </c>
      <c r="AO55" s="212">
        <f t="shared" si="113"/>
        <v>0.79480000000000006</v>
      </c>
      <c r="AP55" s="212">
        <f t="shared" si="113"/>
        <v>0.79480000000000006</v>
      </c>
      <c r="AQ55" s="212">
        <f t="shared" si="113"/>
        <v>0.79480000000000006</v>
      </c>
      <c r="AR55" s="212">
        <f t="shared" si="113"/>
        <v>0.79480000000000006</v>
      </c>
      <c r="AS55" s="212">
        <f t="shared" si="113"/>
        <v>0.79480000000000006</v>
      </c>
      <c r="AT55" s="212">
        <f t="shared" si="113"/>
        <v>0.79480000000000006</v>
      </c>
      <c r="AU55" s="212">
        <f t="shared" si="113"/>
        <v>0.79480000000000006</v>
      </c>
      <c r="AV55" s="212">
        <f t="shared" si="113"/>
        <v>0.79480000000000006</v>
      </c>
      <c r="AW55" s="212">
        <f t="shared" si="113"/>
        <v>0.79480000000000006</v>
      </c>
      <c r="AX55" s="212">
        <f t="shared" si="113"/>
        <v>0.79480000000000006</v>
      </c>
      <c r="AY55" s="212">
        <f t="shared" si="113"/>
        <v>0.79480000000000006</v>
      </c>
      <c r="AZ55" s="212">
        <f t="shared" si="113"/>
        <v>0.79480000000000006</v>
      </c>
      <c r="BA55" s="212">
        <f t="shared" si="113"/>
        <v>0.79480000000000006</v>
      </c>
      <c r="BB55" s="212">
        <f t="shared" si="113"/>
        <v>0.79480000000000006</v>
      </c>
      <c r="BC55" s="212">
        <f t="shared" si="113"/>
        <v>0.79480000000000006</v>
      </c>
      <c r="BD55" s="212">
        <f t="shared" si="113"/>
        <v>0.79480000000000006</v>
      </c>
      <c r="BE55" s="212">
        <f t="shared" si="113"/>
        <v>0.79480000000000006</v>
      </c>
      <c r="BF55" s="212">
        <f t="shared" si="113"/>
        <v>0.79480000000000006</v>
      </c>
      <c r="BG55" s="212">
        <f t="shared" si="113"/>
        <v>0.79480000000000006</v>
      </c>
      <c r="BH55" s="212">
        <f t="shared" si="113"/>
        <v>0.79480000000000006</v>
      </c>
      <c r="BI55" s="212">
        <f t="shared" si="113"/>
        <v>0.79480000000000006</v>
      </c>
      <c r="BJ55" s="212">
        <f t="shared" si="113"/>
        <v>0.79480000000000006</v>
      </c>
      <c r="BK55" s="212">
        <f t="shared" si="113"/>
        <v>0.79480000000000006</v>
      </c>
      <c r="BL55" s="212">
        <f t="shared" si="113"/>
        <v>0.79480000000000006</v>
      </c>
      <c r="BM55" s="212">
        <f t="shared" si="113"/>
        <v>0.79480000000000006</v>
      </c>
      <c r="BN55" s="212">
        <f t="shared" si="113"/>
        <v>0.79480000000000006</v>
      </c>
      <c r="BO55" s="212">
        <f t="shared" si="113"/>
        <v>0.79480000000000006</v>
      </c>
      <c r="BP55" s="212">
        <f t="shared" si="113"/>
        <v>0.79480000000000006</v>
      </c>
      <c r="BQ55" s="212">
        <f t="shared" si="113"/>
        <v>0.79480000000000006</v>
      </c>
      <c r="BR55" s="212">
        <f t="shared" si="113"/>
        <v>0.79480000000000006</v>
      </c>
      <c r="BS55" s="212">
        <f t="shared" si="113"/>
        <v>0.79480000000000006</v>
      </c>
      <c r="BT55" s="212">
        <f t="shared" si="113"/>
        <v>0.79480000000000006</v>
      </c>
      <c r="BU55" s="212">
        <f t="shared" si="113"/>
        <v>0.79480000000000006</v>
      </c>
      <c r="BV55" s="212">
        <f t="shared" ref="BV55:BW55" si="114">BV56</f>
        <v>0.79480000000000006</v>
      </c>
      <c r="BW55" s="212">
        <f t="shared" si="114"/>
        <v>0.79480000000000006</v>
      </c>
    </row>
    <row r="56" spans="1:16384">
      <c r="B56" s="283" t="s">
        <v>999</v>
      </c>
      <c r="C56" s="93" t="s">
        <v>2</v>
      </c>
      <c r="D56" s="506">
        <f>IF(ISBLANK(D54)=TRUE,D55,D54)</f>
        <v>0.79480000000000006</v>
      </c>
      <c r="E56" s="506">
        <f>IF(ISBLANK(E54)=TRUE,D55,E54)</f>
        <v>0.79480000000000006</v>
      </c>
      <c r="F56" s="811"/>
      <c r="G56" s="11" t="s">
        <v>625</v>
      </c>
      <c r="H56" s="31" t="s">
        <v>2</v>
      </c>
      <c r="I56" s="14">
        <f>InputDataA_GeneralAssumptions!E56</f>
        <v>0.79480000000000006</v>
      </c>
      <c r="J56" s="14">
        <f>IF(J50&gt;InputDataA_GeneralAssumptions!$E$59,InputDataA_GeneralAssumptions!$E$58,I56+(InputDataA_GeneralAssumptions!$E$58-$I$56)/(InputDataA_GeneralAssumptions!$E$59-InputDataA_GeneralAssumptions!$D$7))</f>
        <v>0.79480000000000006</v>
      </c>
      <c r="K56" s="14">
        <f>IF(K50&gt;InputDataA_GeneralAssumptions!$E$59,InputDataA_GeneralAssumptions!$E$58,J56+(InputDataA_GeneralAssumptions!$E$58-$I$56)/(InputDataA_GeneralAssumptions!$E$59-InputDataA_GeneralAssumptions!$D$7))</f>
        <v>0.79480000000000006</v>
      </c>
      <c r="L56" s="14">
        <f>IF(L50&gt;InputDataA_GeneralAssumptions!$E$59,InputDataA_GeneralAssumptions!$E$58,K56+(InputDataA_GeneralAssumptions!$E$58-$I$56)/(InputDataA_GeneralAssumptions!$E$59-InputDataA_GeneralAssumptions!$D$7))</f>
        <v>0.79480000000000006</v>
      </c>
      <c r="M56" s="14">
        <f>IF(M50&gt;InputDataA_GeneralAssumptions!$E$59,InputDataA_GeneralAssumptions!$E$58,L56+(InputDataA_GeneralAssumptions!$E$58-$I$56)/(InputDataA_GeneralAssumptions!$E$59-InputDataA_GeneralAssumptions!$D$7))</f>
        <v>0.79480000000000006</v>
      </c>
      <c r="N56" s="14">
        <f>IF(N50&gt;InputDataA_GeneralAssumptions!$E$59,InputDataA_GeneralAssumptions!$E$58,M56+(InputDataA_GeneralAssumptions!$E$58-$I$56)/(InputDataA_GeneralAssumptions!$E$59-InputDataA_GeneralAssumptions!$D$7))</f>
        <v>0.79480000000000006</v>
      </c>
      <c r="O56" s="14">
        <f>IF(O50&gt;InputDataA_GeneralAssumptions!$E$59,InputDataA_GeneralAssumptions!$E$58,N56+(InputDataA_GeneralAssumptions!$E$58-$I$56)/(InputDataA_GeneralAssumptions!$E$59-InputDataA_GeneralAssumptions!$D$7))</f>
        <v>0.79480000000000006</v>
      </c>
      <c r="P56" s="14">
        <f>IF(P50&gt;InputDataA_GeneralAssumptions!$E$59,InputDataA_GeneralAssumptions!$E$58,O56+(InputDataA_GeneralAssumptions!$E$58-$I$56)/(InputDataA_GeneralAssumptions!$E$59-InputDataA_GeneralAssumptions!$D$7))</f>
        <v>0.79480000000000006</v>
      </c>
      <c r="Q56" s="14">
        <f>IF(Q50&gt;InputDataA_GeneralAssumptions!$E$59,InputDataA_GeneralAssumptions!$E$58,P56+(InputDataA_GeneralAssumptions!$E$58-$I$56)/(InputDataA_GeneralAssumptions!$E$59-InputDataA_GeneralAssumptions!$D$7))</f>
        <v>0.79480000000000006</v>
      </c>
      <c r="R56" s="14">
        <f>IF(R50&gt;InputDataA_GeneralAssumptions!$E$59,InputDataA_GeneralAssumptions!$E$58,Q56+(InputDataA_GeneralAssumptions!$E$58-$I$56)/(InputDataA_GeneralAssumptions!$E$59-InputDataA_GeneralAssumptions!$D$7))</f>
        <v>0.79480000000000006</v>
      </c>
      <c r="S56" s="14">
        <f>IF(S50&gt;InputDataA_GeneralAssumptions!$E$59,InputDataA_GeneralAssumptions!$E$58,R56+(InputDataA_GeneralAssumptions!$E$58-$I$56)/(InputDataA_GeneralAssumptions!$E$59-InputDataA_GeneralAssumptions!$D$7))</f>
        <v>0.79480000000000006</v>
      </c>
      <c r="T56" s="14">
        <f>IF(T50&gt;InputDataA_GeneralAssumptions!$E$59,InputDataA_GeneralAssumptions!$E$58,S56+(InputDataA_GeneralAssumptions!$E$58-$I$56)/(InputDataA_GeneralAssumptions!$E$59-InputDataA_GeneralAssumptions!$D$7))</f>
        <v>0.79480000000000006</v>
      </c>
      <c r="U56" s="14">
        <f>IF(U50&gt;InputDataA_GeneralAssumptions!$E$59,InputDataA_GeneralAssumptions!$E$58,T56+(InputDataA_GeneralAssumptions!$E$58-$I$56)/(InputDataA_GeneralAssumptions!$E$59-InputDataA_GeneralAssumptions!$D$7))</f>
        <v>0.79480000000000006</v>
      </c>
      <c r="V56" s="14">
        <f>IF(V50&gt;InputDataA_GeneralAssumptions!$E$59,InputDataA_GeneralAssumptions!$E$58,U56+(InputDataA_GeneralAssumptions!$E$58-$I$56)/(InputDataA_GeneralAssumptions!$E$59-InputDataA_GeneralAssumptions!$D$7))</f>
        <v>0.79480000000000006</v>
      </c>
      <c r="W56" s="14">
        <f>IF(W50&gt;InputDataA_GeneralAssumptions!$E$59,InputDataA_GeneralAssumptions!$E$58,V56+(InputDataA_GeneralAssumptions!$E$58-$I$56)/(InputDataA_GeneralAssumptions!$E$59-InputDataA_GeneralAssumptions!$D$7))</f>
        <v>0.79480000000000006</v>
      </c>
      <c r="X56" s="14">
        <f>IF(X50&gt;InputDataA_GeneralAssumptions!$E$59,InputDataA_GeneralAssumptions!$E$58,W56+(InputDataA_GeneralAssumptions!$E$58-$I$56)/(InputDataA_GeneralAssumptions!$E$59-InputDataA_GeneralAssumptions!$D$7))</f>
        <v>0.79480000000000006</v>
      </c>
      <c r="Y56" s="14">
        <f>IF(Y50&gt;InputDataA_GeneralAssumptions!$E$59,InputDataA_GeneralAssumptions!$E$58,X56+(InputDataA_GeneralAssumptions!$E$58-$I$56)/(InputDataA_GeneralAssumptions!$E$59-InputDataA_GeneralAssumptions!$D$7))</f>
        <v>0.79480000000000006</v>
      </c>
      <c r="Z56" s="14">
        <f>IF(Z50&gt;InputDataA_GeneralAssumptions!$E$59,InputDataA_GeneralAssumptions!$E$58,Y56+(InputDataA_GeneralAssumptions!$E$58-$I$56)/(InputDataA_GeneralAssumptions!$E$59-InputDataA_GeneralAssumptions!$D$7))</f>
        <v>0.79480000000000006</v>
      </c>
      <c r="AA56" s="14">
        <f>IF(AA50&gt;InputDataA_GeneralAssumptions!$E$59,InputDataA_GeneralAssumptions!$E$58,Z56+(InputDataA_GeneralAssumptions!$E$58-$I$56)/(InputDataA_GeneralAssumptions!$E$59-InputDataA_GeneralAssumptions!$D$7))</f>
        <v>0.79480000000000006</v>
      </c>
      <c r="AB56" s="14">
        <f>IF(AB50&gt;InputDataA_GeneralAssumptions!$E$59,InputDataA_GeneralAssumptions!$E$58,AA56+(InputDataA_GeneralAssumptions!$E$58-$I$56)/(InputDataA_GeneralAssumptions!$E$59-InputDataA_GeneralAssumptions!$D$7))</f>
        <v>0.79480000000000006</v>
      </c>
      <c r="AC56" s="14">
        <f>IF(AC50&gt;InputDataA_GeneralAssumptions!$E$59,InputDataA_GeneralAssumptions!$E$58,AB56+(InputDataA_GeneralAssumptions!$E$58-$I$56)/(InputDataA_GeneralAssumptions!$E$59-InputDataA_GeneralAssumptions!$D$7))</f>
        <v>0.79480000000000006</v>
      </c>
      <c r="AD56" s="14">
        <f>IF(AD50&gt;InputDataA_GeneralAssumptions!$E$59,InputDataA_GeneralAssumptions!$E$58,AC56+(InputDataA_GeneralAssumptions!$E$58-$I$56)/(InputDataA_GeneralAssumptions!$E$59-InputDataA_GeneralAssumptions!$D$7))</f>
        <v>0.79480000000000006</v>
      </c>
      <c r="AE56" s="14">
        <f>IF(AE50&gt;InputDataA_GeneralAssumptions!$E$59,InputDataA_GeneralAssumptions!$E$58,AD56+(InputDataA_GeneralAssumptions!$E$58-$I$56)/(InputDataA_GeneralAssumptions!$E$59-InputDataA_GeneralAssumptions!$D$7))</f>
        <v>0.79480000000000006</v>
      </c>
      <c r="AF56" s="14">
        <f>IF(AF50&gt;InputDataA_GeneralAssumptions!$E$59,InputDataA_GeneralAssumptions!$E$58,AE56+(InputDataA_GeneralAssumptions!$E$58-$I$56)/(InputDataA_GeneralAssumptions!$E$59-InputDataA_GeneralAssumptions!$D$7))</f>
        <v>0.79480000000000006</v>
      </c>
      <c r="AG56" s="14">
        <f>IF(AG50&gt;InputDataA_GeneralAssumptions!$E$59,InputDataA_GeneralAssumptions!$E$58,AF56+(InputDataA_GeneralAssumptions!$E$58-$I$56)/(InputDataA_GeneralAssumptions!$E$59-InputDataA_GeneralAssumptions!$D$7))</f>
        <v>0.79480000000000006</v>
      </c>
      <c r="AH56" s="14">
        <f>IF(AH50&gt;InputDataA_GeneralAssumptions!$E$59,InputDataA_GeneralAssumptions!$E$58,AG56+(InputDataA_GeneralAssumptions!$E$58-$I$56)/(InputDataA_GeneralAssumptions!$E$59-InputDataA_GeneralAssumptions!$D$7))</f>
        <v>0.79480000000000006</v>
      </c>
      <c r="AI56" s="14">
        <f>IF(AI50&gt;InputDataA_GeneralAssumptions!$E$59,InputDataA_GeneralAssumptions!$E$58,AH56+(InputDataA_GeneralAssumptions!$E$58-$I$56)/(InputDataA_GeneralAssumptions!$E$59-InputDataA_GeneralAssumptions!$D$7))</f>
        <v>0.79480000000000006</v>
      </c>
      <c r="AJ56" s="14">
        <f>IF(AJ50&gt;InputDataA_GeneralAssumptions!$E$59,InputDataA_GeneralAssumptions!$E$58,AI56+(InputDataA_GeneralAssumptions!$E$58-$I$56)/(InputDataA_GeneralAssumptions!$E$59-InputDataA_GeneralAssumptions!$D$7))</f>
        <v>0.79480000000000006</v>
      </c>
      <c r="AK56" s="14">
        <f>IF(AK50&gt;InputDataA_GeneralAssumptions!$E$59,InputDataA_GeneralAssumptions!$E$58,AJ56+(InputDataA_GeneralAssumptions!$E$58-$I$56)/(InputDataA_GeneralAssumptions!$E$59-InputDataA_GeneralAssumptions!$D$7))</f>
        <v>0.79480000000000006</v>
      </c>
      <c r="AL56" s="14">
        <f>IF(AL50&gt;InputDataA_GeneralAssumptions!$E$59,InputDataA_GeneralAssumptions!$E$58,AK56+(InputDataA_GeneralAssumptions!$E$58-$I$56)/(InputDataA_GeneralAssumptions!$E$59-InputDataA_GeneralAssumptions!$D$7))</f>
        <v>0.79480000000000006</v>
      </c>
      <c r="AM56" s="14">
        <f>IF(AM50&gt;InputDataA_GeneralAssumptions!$E$59,InputDataA_GeneralAssumptions!$E$58,AL56+(InputDataA_GeneralAssumptions!$E$58-$I$56)/(InputDataA_GeneralAssumptions!$E$59-InputDataA_GeneralAssumptions!$D$7))</f>
        <v>0.79480000000000006</v>
      </c>
      <c r="AN56" s="14">
        <f>IF(AN50&gt;InputDataA_GeneralAssumptions!$E$59,InputDataA_GeneralAssumptions!$E$58,AM56+(InputDataA_GeneralAssumptions!$E$58-$I$56)/(InputDataA_GeneralAssumptions!$E$59-InputDataA_GeneralAssumptions!$D$7))</f>
        <v>0.79480000000000006</v>
      </c>
      <c r="AO56" s="14">
        <f>IF(AO50&gt;InputDataA_GeneralAssumptions!$E$59,InputDataA_GeneralAssumptions!$E$58,AN56+(InputDataA_GeneralAssumptions!$E$58-$I$56)/(InputDataA_GeneralAssumptions!$E$59-InputDataA_GeneralAssumptions!$D$7))</f>
        <v>0.79480000000000006</v>
      </c>
      <c r="AP56" s="14">
        <f>IF(AP50&gt;InputDataA_GeneralAssumptions!$E$59,InputDataA_GeneralAssumptions!$E$58,AO56+(InputDataA_GeneralAssumptions!$E$58-$I$56)/(InputDataA_GeneralAssumptions!$E$59-InputDataA_GeneralAssumptions!$D$7))</f>
        <v>0.79480000000000006</v>
      </c>
      <c r="AQ56" s="339">
        <f>IF(AQ50&gt;InputDataA_GeneralAssumptions!$E$59,InputDataA_GeneralAssumptions!$E$58,AP56+(InputDataA_GeneralAssumptions!$E$58-$I$56)/(InputDataA_GeneralAssumptions!$E$59-InputDataA_GeneralAssumptions!$D$7))</f>
        <v>0.79480000000000006</v>
      </c>
      <c r="AR56" s="339">
        <f>IF(AR50&gt;InputDataA_GeneralAssumptions!$E$59,InputDataA_GeneralAssumptions!$E$58,AQ56+(InputDataA_GeneralAssumptions!$E$58-$I$56)/(InputDataA_GeneralAssumptions!$E$59-InputDataA_GeneralAssumptions!$D$7))</f>
        <v>0.79480000000000006</v>
      </c>
      <c r="AS56" s="339">
        <f>IF(AS50&gt;InputDataA_GeneralAssumptions!$E$59,InputDataA_GeneralAssumptions!$E$58,AR56+(InputDataA_GeneralAssumptions!$E$58-$I$56)/(InputDataA_GeneralAssumptions!$E$59-InputDataA_GeneralAssumptions!$D$7))</f>
        <v>0.79480000000000006</v>
      </c>
      <c r="AT56" s="339">
        <f>IF(AT50&gt;InputDataA_GeneralAssumptions!$E$59,InputDataA_GeneralAssumptions!$E$58,AS56+(InputDataA_GeneralAssumptions!$E$58-$I$56)/(InputDataA_GeneralAssumptions!$E$59-InputDataA_GeneralAssumptions!$D$7))</f>
        <v>0.79480000000000006</v>
      </c>
      <c r="AU56" s="339">
        <f>IF(AU50&gt;InputDataA_GeneralAssumptions!$E$59,InputDataA_GeneralAssumptions!$E$58,AT56+(InputDataA_GeneralAssumptions!$E$58-$I$56)/(InputDataA_GeneralAssumptions!$E$59-InputDataA_GeneralAssumptions!$D$7))</f>
        <v>0.79480000000000006</v>
      </c>
      <c r="AV56" s="339">
        <f>IF(AV50&gt;InputDataA_GeneralAssumptions!$E$59,InputDataA_GeneralAssumptions!$E$58,AU56+(InputDataA_GeneralAssumptions!$E$58-$I$56)/(InputDataA_GeneralAssumptions!$E$59-InputDataA_GeneralAssumptions!$D$7))</f>
        <v>0.79480000000000006</v>
      </c>
      <c r="AW56" s="339">
        <f>IF(AW50&gt;InputDataA_GeneralAssumptions!$E$59,InputDataA_GeneralAssumptions!$E$58,AV56+(InputDataA_GeneralAssumptions!$E$58-$I$56)/(InputDataA_GeneralAssumptions!$E$59-InputDataA_GeneralAssumptions!$D$7))</f>
        <v>0.79480000000000006</v>
      </c>
      <c r="AX56" s="339">
        <f>IF(AX50&gt;InputDataA_GeneralAssumptions!$E$59,InputDataA_GeneralAssumptions!$E$58,AW56+(InputDataA_GeneralAssumptions!$E$58-$I$56)/(InputDataA_GeneralAssumptions!$E$59-InputDataA_GeneralAssumptions!$D$7))</f>
        <v>0.79480000000000006</v>
      </c>
      <c r="AY56" s="339">
        <f>IF(AY50&gt;InputDataA_GeneralAssumptions!$E$59,InputDataA_GeneralAssumptions!$E$58,AX56+(InputDataA_GeneralAssumptions!$E$58-$I$56)/(InputDataA_GeneralAssumptions!$E$59-InputDataA_GeneralAssumptions!$D$7))</f>
        <v>0.79480000000000006</v>
      </c>
      <c r="AZ56" s="339">
        <f>IF(AZ50&gt;InputDataA_GeneralAssumptions!$E$59,InputDataA_GeneralAssumptions!$E$58,AY56+(InputDataA_GeneralAssumptions!$E$58-$I$56)/(InputDataA_GeneralAssumptions!$E$59-InputDataA_GeneralAssumptions!$D$7))</f>
        <v>0.79480000000000006</v>
      </c>
      <c r="BA56" s="339">
        <f>IF(BA50&gt;InputDataA_GeneralAssumptions!$E$59,InputDataA_GeneralAssumptions!$E$58,AZ56+(InputDataA_GeneralAssumptions!$E$58-$I$56)/(InputDataA_GeneralAssumptions!$E$59-InputDataA_GeneralAssumptions!$D$7))</f>
        <v>0.79480000000000006</v>
      </c>
      <c r="BB56" s="339">
        <f>IF(BB50&gt;InputDataA_GeneralAssumptions!$E$59,InputDataA_GeneralAssumptions!$E$58,BA56+(InputDataA_GeneralAssumptions!$E$58-$I$56)/(InputDataA_GeneralAssumptions!$E$59-InputDataA_GeneralAssumptions!$D$7))</f>
        <v>0.79480000000000006</v>
      </c>
      <c r="BC56" s="339">
        <f>IF(BC50&gt;InputDataA_GeneralAssumptions!$E$59,InputDataA_GeneralAssumptions!$E$58,BB56+(InputDataA_GeneralAssumptions!$E$58-$I$56)/(InputDataA_GeneralAssumptions!$E$59-InputDataA_GeneralAssumptions!$D$7))</f>
        <v>0.79480000000000006</v>
      </c>
      <c r="BD56" s="339">
        <f>IF(BD50&gt;InputDataA_GeneralAssumptions!$E$59,InputDataA_GeneralAssumptions!$E$58,BC56+(InputDataA_GeneralAssumptions!$E$58-$I$56)/(InputDataA_GeneralAssumptions!$E$59-InputDataA_GeneralAssumptions!$D$7))</f>
        <v>0.79480000000000006</v>
      </c>
      <c r="BE56" s="339">
        <f>IF(BE50&gt;InputDataA_GeneralAssumptions!$E$59,InputDataA_GeneralAssumptions!$E$58,BD56+(InputDataA_GeneralAssumptions!$E$58-$I$56)/(InputDataA_GeneralAssumptions!$E$59-InputDataA_GeneralAssumptions!$D$7))</f>
        <v>0.79480000000000006</v>
      </c>
      <c r="BF56" s="339">
        <f>IF(BF50&gt;InputDataA_GeneralAssumptions!$E$59,InputDataA_GeneralAssumptions!$E$58,BE56+(InputDataA_GeneralAssumptions!$E$58-$I$56)/(InputDataA_GeneralAssumptions!$E$59-InputDataA_GeneralAssumptions!$D$7))</f>
        <v>0.79480000000000006</v>
      </c>
      <c r="BG56" s="339">
        <f>IF(BG50&gt;InputDataA_GeneralAssumptions!$E$59,InputDataA_GeneralAssumptions!$E$58,BF56+(InputDataA_GeneralAssumptions!$E$58-$I$56)/(InputDataA_GeneralAssumptions!$E$59-InputDataA_GeneralAssumptions!$D$7))</f>
        <v>0.79480000000000006</v>
      </c>
      <c r="BH56" s="339">
        <f>IF(BH50&gt;InputDataA_GeneralAssumptions!$E$59,InputDataA_GeneralAssumptions!$E$58,BG56+(InputDataA_GeneralAssumptions!$E$58-$I$56)/(InputDataA_GeneralAssumptions!$E$59-InputDataA_GeneralAssumptions!$D$7))</f>
        <v>0.79480000000000006</v>
      </c>
      <c r="BI56" s="339">
        <f>IF(BI50&gt;InputDataA_GeneralAssumptions!$E$59,InputDataA_GeneralAssumptions!$E$58,BH56+(InputDataA_GeneralAssumptions!$E$58-$I$56)/(InputDataA_GeneralAssumptions!$E$59-InputDataA_GeneralAssumptions!$D$7))</f>
        <v>0.79480000000000006</v>
      </c>
      <c r="BJ56" s="339">
        <f>IF(BJ50&gt;InputDataA_GeneralAssumptions!$E$59,InputDataA_GeneralAssumptions!$E$58,BI56+(InputDataA_GeneralAssumptions!$E$58-$I$56)/(InputDataA_GeneralAssumptions!$E$59-InputDataA_GeneralAssumptions!$D$7))</f>
        <v>0.79480000000000006</v>
      </c>
      <c r="BK56" s="339">
        <f>IF(BK50&gt;InputDataA_GeneralAssumptions!$E$59,InputDataA_GeneralAssumptions!$E$58,BJ56+(InputDataA_GeneralAssumptions!$E$58-$I$56)/(InputDataA_GeneralAssumptions!$E$59-InputDataA_GeneralAssumptions!$D$7))</f>
        <v>0.79480000000000006</v>
      </c>
      <c r="BL56" s="339">
        <f>IF(BL50&gt;InputDataA_GeneralAssumptions!$E$59,InputDataA_GeneralAssumptions!$E$58,BK56+(InputDataA_GeneralAssumptions!$E$58-$I$56)/(InputDataA_GeneralAssumptions!$E$59-InputDataA_GeneralAssumptions!$D$7))</f>
        <v>0.79480000000000006</v>
      </c>
      <c r="BM56" s="339">
        <f>IF(BM50&gt;InputDataA_GeneralAssumptions!$E$59,InputDataA_GeneralAssumptions!$E$58,BL56+(InputDataA_GeneralAssumptions!$E$58-$I$56)/(InputDataA_GeneralAssumptions!$E$59-InputDataA_GeneralAssumptions!$D$7))</f>
        <v>0.79480000000000006</v>
      </c>
      <c r="BN56" s="339">
        <f>IF(BN50&gt;InputDataA_GeneralAssumptions!$E$59,InputDataA_GeneralAssumptions!$E$58,BM56+(InputDataA_GeneralAssumptions!$E$58-$I$56)/(InputDataA_GeneralAssumptions!$E$59-InputDataA_GeneralAssumptions!$D$7))</f>
        <v>0.79480000000000006</v>
      </c>
      <c r="BO56" s="339">
        <f>IF(BO50&gt;InputDataA_GeneralAssumptions!$E$59,InputDataA_GeneralAssumptions!$E$58,BN56+(InputDataA_GeneralAssumptions!$E$58-$I$56)/(InputDataA_GeneralAssumptions!$E$59-InputDataA_GeneralAssumptions!$D$7))</f>
        <v>0.79480000000000006</v>
      </c>
      <c r="BP56" s="339">
        <f>IF(BP50&gt;InputDataA_GeneralAssumptions!$E$59,InputDataA_GeneralAssumptions!$E$58,BO56+(InputDataA_GeneralAssumptions!$E$58-$I$56)/(InputDataA_GeneralAssumptions!$E$59-InputDataA_GeneralAssumptions!$D$7))</f>
        <v>0.79480000000000006</v>
      </c>
      <c r="BQ56" s="339">
        <f>IF(BQ50&gt;InputDataA_GeneralAssumptions!$E$59,InputDataA_GeneralAssumptions!$E$58,BP56+(InputDataA_GeneralAssumptions!$E$58-$I$56)/(InputDataA_GeneralAssumptions!$E$59-InputDataA_GeneralAssumptions!$D$7))</f>
        <v>0.79480000000000006</v>
      </c>
      <c r="BR56" s="339">
        <f>IF(BR50&gt;InputDataA_GeneralAssumptions!$E$59,InputDataA_GeneralAssumptions!$E$58,BQ56+(InputDataA_GeneralAssumptions!$E$58-$I$56)/(InputDataA_GeneralAssumptions!$E$59-InputDataA_GeneralAssumptions!$D$7))</f>
        <v>0.79480000000000006</v>
      </c>
      <c r="BS56" s="339">
        <f>IF(BS50&gt;InputDataA_GeneralAssumptions!$E$59,InputDataA_GeneralAssumptions!$E$58,BR56+(InputDataA_GeneralAssumptions!$E$58-$I$56)/(InputDataA_GeneralAssumptions!$E$59-InputDataA_GeneralAssumptions!$D$7))</f>
        <v>0.79480000000000006</v>
      </c>
      <c r="BT56" s="339">
        <f>IF(BT50&gt;InputDataA_GeneralAssumptions!$E$59,InputDataA_GeneralAssumptions!$E$58,BS56+(InputDataA_GeneralAssumptions!$E$58-$I$56)/(InputDataA_GeneralAssumptions!$E$59-InputDataA_GeneralAssumptions!$D$7))</f>
        <v>0.79480000000000006</v>
      </c>
      <c r="BU56" s="339">
        <f>IF(BU50&gt;InputDataA_GeneralAssumptions!$E$59,InputDataA_GeneralAssumptions!$E$58,BT56+(InputDataA_GeneralAssumptions!$E$58-$I$56)/(InputDataA_GeneralAssumptions!$E$59-InputDataA_GeneralAssumptions!$D$7))</f>
        <v>0.79480000000000006</v>
      </c>
      <c r="BV56" s="339">
        <f>IF(BV50&gt;InputDataA_GeneralAssumptions!$E$59,InputDataA_GeneralAssumptions!$E$58,BU56+(InputDataA_GeneralAssumptions!$E$58-$I$56)/(InputDataA_GeneralAssumptions!$E$59-InputDataA_GeneralAssumptions!$D$7))</f>
        <v>0.79480000000000006</v>
      </c>
      <c r="BW56" s="339">
        <f>IF(BW50&gt;InputDataA_GeneralAssumptions!$E$59,InputDataA_GeneralAssumptions!$E$58,BV56+(InputDataA_GeneralAssumptions!$E$58-$I$56)/(InputDataA_GeneralAssumptions!$E$59-InputDataA_GeneralAssumptions!$D$7))</f>
        <v>0.79480000000000006</v>
      </c>
      <c r="BX56"/>
    </row>
    <row r="57" spans="1:16384" s="9" customFormat="1">
      <c r="A57" s="43"/>
      <c r="B57" s="92"/>
      <c r="C57" s="93"/>
      <c r="D57" s="215"/>
      <c r="E57" s="216"/>
      <c r="F57" s="813"/>
      <c r="G57" s="156" t="s">
        <v>631</v>
      </c>
      <c r="H57" s="30" t="s">
        <v>2</v>
      </c>
      <c r="I57" s="12">
        <f>IF(VLOOKUP(InputDataA_GeneralAssumptions!$D$51,DataSummary!$A$130:$B$132,2,FALSE)=1,InputDataA_GeneralAssumptions!I55,InputDataA_GeneralAssumptions!I56)</f>
        <v>0.79480000000000006</v>
      </c>
      <c r="J57" s="338">
        <f>IF(VLOOKUP(InputDataA_GeneralAssumptions!$D$51,DataSummary!$A$130:$B$132,2,FALSE)=1,InputDataA_GeneralAssumptions!J55,InputDataA_GeneralAssumptions!J56)</f>
        <v>0.79480000000000006</v>
      </c>
      <c r="K57" s="338">
        <f>IF(VLOOKUP(InputDataA_GeneralAssumptions!$D$51,DataSummary!$A$130:$B$132,2,FALSE)=1,InputDataA_GeneralAssumptions!K55,InputDataA_GeneralAssumptions!K56)</f>
        <v>0.79480000000000006</v>
      </c>
      <c r="L57" s="338">
        <f>IF(VLOOKUP(InputDataA_GeneralAssumptions!$D$51,DataSummary!$A$130:$B$132,2,FALSE)=1,InputDataA_GeneralAssumptions!L55,InputDataA_GeneralAssumptions!L56)</f>
        <v>0.79480000000000006</v>
      </c>
      <c r="M57" s="338">
        <f>IF(VLOOKUP(InputDataA_GeneralAssumptions!$D$51,DataSummary!$A$130:$B$132,2,FALSE)=1,InputDataA_GeneralAssumptions!M55,InputDataA_GeneralAssumptions!M56)</f>
        <v>0.79480000000000006</v>
      </c>
      <c r="N57" s="338">
        <f>IF(VLOOKUP(InputDataA_GeneralAssumptions!$D$51,DataSummary!$A$130:$B$132,2,FALSE)=1,InputDataA_GeneralAssumptions!N55,InputDataA_GeneralAssumptions!N56)</f>
        <v>0.79480000000000006</v>
      </c>
      <c r="O57" s="338">
        <f>IF(VLOOKUP(InputDataA_GeneralAssumptions!$D$51,DataSummary!$A$130:$B$132,2,FALSE)=1,InputDataA_GeneralAssumptions!O55,InputDataA_GeneralAssumptions!O56)</f>
        <v>0.79480000000000006</v>
      </c>
      <c r="P57" s="338">
        <f>IF(VLOOKUP(InputDataA_GeneralAssumptions!$D$51,DataSummary!$A$130:$B$132,2,FALSE)=1,InputDataA_GeneralAssumptions!P55,InputDataA_GeneralAssumptions!P56)</f>
        <v>0.79480000000000006</v>
      </c>
      <c r="Q57" s="338">
        <f>IF(VLOOKUP(InputDataA_GeneralAssumptions!$D$51,DataSummary!$A$130:$B$132,2,FALSE)=1,InputDataA_GeneralAssumptions!Q55,InputDataA_GeneralAssumptions!Q56)</f>
        <v>0.79480000000000006</v>
      </c>
      <c r="R57" s="338">
        <f>IF(VLOOKUP(InputDataA_GeneralAssumptions!$D$51,DataSummary!$A$130:$B$132,2,FALSE)=1,InputDataA_GeneralAssumptions!R55,InputDataA_GeneralAssumptions!R56)</f>
        <v>0.79480000000000006</v>
      </c>
      <c r="S57" s="338">
        <f>IF(VLOOKUP(InputDataA_GeneralAssumptions!$D$51,DataSummary!$A$130:$B$132,2,FALSE)=1,InputDataA_GeneralAssumptions!S55,InputDataA_GeneralAssumptions!S56)</f>
        <v>0.79480000000000006</v>
      </c>
      <c r="T57" s="338">
        <f>IF(VLOOKUP(InputDataA_GeneralAssumptions!$D$51,DataSummary!$A$130:$B$132,2,FALSE)=1,InputDataA_GeneralAssumptions!T55,InputDataA_GeneralAssumptions!T56)</f>
        <v>0.79480000000000006</v>
      </c>
      <c r="U57" s="338">
        <f>IF(VLOOKUP(InputDataA_GeneralAssumptions!$D$51,DataSummary!$A$130:$B$132,2,FALSE)=1,InputDataA_GeneralAssumptions!U55,InputDataA_GeneralAssumptions!U56)</f>
        <v>0.79480000000000006</v>
      </c>
      <c r="V57" s="338">
        <f>IF(VLOOKUP(InputDataA_GeneralAssumptions!$D$51,DataSummary!$A$130:$B$132,2,FALSE)=1,InputDataA_GeneralAssumptions!V55,InputDataA_GeneralAssumptions!V56)</f>
        <v>0.79480000000000006</v>
      </c>
      <c r="W57" s="338">
        <f>IF(VLOOKUP(InputDataA_GeneralAssumptions!$D$51,DataSummary!$A$130:$B$132,2,FALSE)=1,InputDataA_GeneralAssumptions!W55,InputDataA_GeneralAssumptions!W56)</f>
        <v>0.79480000000000006</v>
      </c>
      <c r="X57" s="338">
        <f>IF(VLOOKUP(InputDataA_GeneralAssumptions!$D$51,DataSummary!$A$130:$B$132,2,FALSE)=1,InputDataA_GeneralAssumptions!X55,InputDataA_GeneralAssumptions!X56)</f>
        <v>0.79480000000000006</v>
      </c>
      <c r="Y57" s="338">
        <f>IF(VLOOKUP(InputDataA_GeneralAssumptions!$D$51,DataSummary!$A$130:$B$132,2,FALSE)=1,InputDataA_GeneralAssumptions!Y55,InputDataA_GeneralAssumptions!Y56)</f>
        <v>0.79480000000000006</v>
      </c>
      <c r="Z57" s="338">
        <f>IF(VLOOKUP(InputDataA_GeneralAssumptions!$D$51,DataSummary!$A$130:$B$132,2,FALSE)=1,InputDataA_GeneralAssumptions!Z55,InputDataA_GeneralAssumptions!Z56)</f>
        <v>0.79480000000000006</v>
      </c>
      <c r="AA57" s="338">
        <f>IF(VLOOKUP(InputDataA_GeneralAssumptions!$D$51,DataSummary!$A$130:$B$132,2,FALSE)=1,InputDataA_GeneralAssumptions!AA55,InputDataA_GeneralAssumptions!AA56)</f>
        <v>0.79480000000000006</v>
      </c>
      <c r="AB57" s="338">
        <f>IF(VLOOKUP(InputDataA_GeneralAssumptions!$D$51,DataSummary!$A$130:$B$132,2,FALSE)=1,InputDataA_GeneralAssumptions!AB55,InputDataA_GeneralAssumptions!AB56)</f>
        <v>0.79480000000000006</v>
      </c>
      <c r="AC57" s="338">
        <f>IF(VLOOKUP(InputDataA_GeneralAssumptions!$D$51,DataSummary!$A$130:$B$132,2,FALSE)=1,InputDataA_GeneralAssumptions!AC55,InputDataA_GeneralAssumptions!AC56)</f>
        <v>0.79480000000000006</v>
      </c>
      <c r="AD57" s="338">
        <f>IF(VLOOKUP(InputDataA_GeneralAssumptions!$D$51,DataSummary!$A$130:$B$132,2,FALSE)=1,InputDataA_GeneralAssumptions!AD55,InputDataA_GeneralAssumptions!AD56)</f>
        <v>0.79480000000000006</v>
      </c>
      <c r="AE57" s="338">
        <f>IF(VLOOKUP(InputDataA_GeneralAssumptions!$D$51,DataSummary!$A$130:$B$132,2,FALSE)=1,InputDataA_GeneralAssumptions!AE55,InputDataA_GeneralAssumptions!AE56)</f>
        <v>0.79480000000000006</v>
      </c>
      <c r="AF57" s="338">
        <f>IF(VLOOKUP(InputDataA_GeneralAssumptions!$D$51,DataSummary!$A$130:$B$132,2,FALSE)=1,InputDataA_GeneralAssumptions!AF55,InputDataA_GeneralAssumptions!AF56)</f>
        <v>0.79480000000000006</v>
      </c>
      <c r="AG57" s="338">
        <f>IF(VLOOKUP(InputDataA_GeneralAssumptions!$D$51,DataSummary!$A$130:$B$132,2,FALSE)=1,InputDataA_GeneralAssumptions!AG55,InputDataA_GeneralAssumptions!AG56)</f>
        <v>0.79480000000000006</v>
      </c>
      <c r="AH57" s="338">
        <f>IF(VLOOKUP(InputDataA_GeneralAssumptions!$D$51,DataSummary!$A$130:$B$132,2,FALSE)=1,InputDataA_GeneralAssumptions!AH55,InputDataA_GeneralAssumptions!AH56)</f>
        <v>0.79480000000000006</v>
      </c>
      <c r="AI57" s="338">
        <f>IF(VLOOKUP(InputDataA_GeneralAssumptions!$D$51,DataSummary!$A$130:$B$132,2,FALSE)=1,InputDataA_GeneralAssumptions!AI55,InputDataA_GeneralAssumptions!AI56)</f>
        <v>0.79480000000000006</v>
      </c>
      <c r="AJ57" s="338">
        <f>IF(VLOOKUP(InputDataA_GeneralAssumptions!$D$51,DataSummary!$A$130:$B$132,2,FALSE)=1,InputDataA_GeneralAssumptions!AJ55,InputDataA_GeneralAssumptions!AJ56)</f>
        <v>0.79480000000000006</v>
      </c>
      <c r="AK57" s="338">
        <f>IF(VLOOKUP(InputDataA_GeneralAssumptions!$D$51,DataSummary!$A$130:$B$132,2,FALSE)=1,InputDataA_GeneralAssumptions!AK55,InputDataA_GeneralAssumptions!AK56)</f>
        <v>0.79480000000000006</v>
      </c>
      <c r="AL57" s="338">
        <f>IF(VLOOKUP(InputDataA_GeneralAssumptions!$D$51,DataSummary!$A$130:$B$132,2,FALSE)=1,InputDataA_GeneralAssumptions!AL55,InputDataA_GeneralAssumptions!AL56)</f>
        <v>0.79480000000000006</v>
      </c>
      <c r="AM57" s="338">
        <f>IF(VLOOKUP(InputDataA_GeneralAssumptions!$D$51,DataSummary!$A$130:$B$132,2,FALSE)=1,InputDataA_GeneralAssumptions!AM55,InputDataA_GeneralAssumptions!AM56)</f>
        <v>0.79480000000000006</v>
      </c>
      <c r="AN57" s="338">
        <f>IF(VLOOKUP(InputDataA_GeneralAssumptions!$D$51,DataSummary!$A$130:$B$132,2,FALSE)=1,InputDataA_GeneralAssumptions!AN55,InputDataA_GeneralAssumptions!AN56)</f>
        <v>0.79480000000000006</v>
      </c>
      <c r="AO57" s="338">
        <f>IF(VLOOKUP(InputDataA_GeneralAssumptions!$D$51,DataSummary!$A$130:$B$132,2,FALSE)=1,InputDataA_GeneralAssumptions!AO55,InputDataA_GeneralAssumptions!AO56)</f>
        <v>0.79480000000000006</v>
      </c>
      <c r="AP57" s="338">
        <f>IF(VLOOKUP(InputDataA_GeneralAssumptions!$D$51,DataSummary!$A$130:$B$132,2,FALSE)=1,InputDataA_GeneralAssumptions!AP55,InputDataA_GeneralAssumptions!AP56)</f>
        <v>0.79480000000000006</v>
      </c>
      <c r="AQ57" s="338">
        <f>IF(VLOOKUP(InputDataA_GeneralAssumptions!$D$51,DataSummary!$A$130:$B$132,2,FALSE)=1,InputDataA_GeneralAssumptions!AQ55,InputDataA_GeneralAssumptions!AQ56)</f>
        <v>0.79480000000000006</v>
      </c>
      <c r="AR57" s="338">
        <f>IF(VLOOKUP(InputDataA_GeneralAssumptions!$D$51,DataSummary!$A$130:$B$132,2,FALSE)=1,InputDataA_GeneralAssumptions!AR55,InputDataA_GeneralAssumptions!AR56)</f>
        <v>0.79480000000000006</v>
      </c>
      <c r="AS57" s="338">
        <f>IF(VLOOKUP(InputDataA_GeneralAssumptions!$D$51,DataSummary!$A$130:$B$132,2,FALSE)=1,InputDataA_GeneralAssumptions!AS55,InputDataA_GeneralAssumptions!AS56)</f>
        <v>0.79480000000000006</v>
      </c>
      <c r="AT57" s="338">
        <f>IF(VLOOKUP(InputDataA_GeneralAssumptions!$D$51,DataSummary!$A$130:$B$132,2,FALSE)=1,InputDataA_GeneralAssumptions!AT55,InputDataA_GeneralAssumptions!AT56)</f>
        <v>0.79480000000000006</v>
      </c>
      <c r="AU57" s="338">
        <f>IF(VLOOKUP(InputDataA_GeneralAssumptions!$D$51,DataSummary!$A$130:$B$132,2,FALSE)=1,InputDataA_GeneralAssumptions!AU55,InputDataA_GeneralAssumptions!AU56)</f>
        <v>0.79480000000000006</v>
      </c>
      <c r="AV57" s="338">
        <f>IF(VLOOKUP(InputDataA_GeneralAssumptions!$D$51,DataSummary!$A$130:$B$132,2,FALSE)=1,InputDataA_GeneralAssumptions!AV55,InputDataA_GeneralAssumptions!AV56)</f>
        <v>0.79480000000000006</v>
      </c>
      <c r="AW57" s="338">
        <f>IF(VLOOKUP(InputDataA_GeneralAssumptions!$D$51,DataSummary!$A$130:$B$132,2,FALSE)=1,InputDataA_GeneralAssumptions!AW55,InputDataA_GeneralAssumptions!AW56)</f>
        <v>0.79480000000000006</v>
      </c>
      <c r="AX57" s="338">
        <f>IF(VLOOKUP(InputDataA_GeneralAssumptions!$D$51,DataSummary!$A$130:$B$132,2,FALSE)=1,InputDataA_GeneralAssumptions!AX55,InputDataA_GeneralAssumptions!AX56)</f>
        <v>0.79480000000000006</v>
      </c>
      <c r="AY57" s="338">
        <f>IF(VLOOKUP(InputDataA_GeneralAssumptions!$D$51,DataSummary!$A$130:$B$132,2,FALSE)=1,InputDataA_GeneralAssumptions!AY55,InputDataA_GeneralAssumptions!AY56)</f>
        <v>0.79480000000000006</v>
      </c>
      <c r="AZ57" s="338">
        <f>IF(VLOOKUP(InputDataA_GeneralAssumptions!$D$51,DataSummary!$A$130:$B$132,2,FALSE)=1,InputDataA_GeneralAssumptions!AZ55,InputDataA_GeneralAssumptions!AZ56)</f>
        <v>0.79480000000000006</v>
      </c>
      <c r="BA57" s="338">
        <f>IF(VLOOKUP(InputDataA_GeneralAssumptions!$D$51,DataSummary!$A$130:$B$132,2,FALSE)=1,InputDataA_GeneralAssumptions!BA55,InputDataA_GeneralAssumptions!BA56)</f>
        <v>0.79480000000000006</v>
      </c>
      <c r="BB57" s="338">
        <f>IF(VLOOKUP(InputDataA_GeneralAssumptions!$D$51,DataSummary!$A$130:$B$132,2,FALSE)=1,InputDataA_GeneralAssumptions!BB55,InputDataA_GeneralAssumptions!BB56)</f>
        <v>0.79480000000000006</v>
      </c>
      <c r="BC57" s="338">
        <f>IF(VLOOKUP(InputDataA_GeneralAssumptions!$D$51,DataSummary!$A$130:$B$132,2,FALSE)=1,InputDataA_GeneralAssumptions!BC55,InputDataA_GeneralAssumptions!BC56)</f>
        <v>0.79480000000000006</v>
      </c>
      <c r="BD57" s="338">
        <f>IF(VLOOKUP(InputDataA_GeneralAssumptions!$D$51,DataSummary!$A$130:$B$132,2,FALSE)=1,InputDataA_GeneralAssumptions!BD55,InputDataA_GeneralAssumptions!BD56)</f>
        <v>0.79480000000000006</v>
      </c>
      <c r="BE57" s="338">
        <f>IF(VLOOKUP(InputDataA_GeneralAssumptions!$D$51,DataSummary!$A$130:$B$132,2,FALSE)=1,InputDataA_GeneralAssumptions!BE55,InputDataA_GeneralAssumptions!BE56)</f>
        <v>0.79480000000000006</v>
      </c>
      <c r="BF57" s="338">
        <f>IF(VLOOKUP(InputDataA_GeneralAssumptions!$D$51,DataSummary!$A$130:$B$132,2,FALSE)=1,InputDataA_GeneralAssumptions!BF55,InputDataA_GeneralAssumptions!BF56)</f>
        <v>0.79480000000000006</v>
      </c>
      <c r="BG57" s="338">
        <f>IF(VLOOKUP(InputDataA_GeneralAssumptions!$D$51,DataSummary!$A$130:$B$132,2,FALSE)=1,InputDataA_GeneralAssumptions!BG55,InputDataA_GeneralAssumptions!BG56)</f>
        <v>0.79480000000000006</v>
      </c>
      <c r="BH57" s="338">
        <f>IF(VLOOKUP(InputDataA_GeneralAssumptions!$D$51,DataSummary!$A$130:$B$132,2,FALSE)=1,InputDataA_GeneralAssumptions!BH55,InputDataA_GeneralAssumptions!BH56)</f>
        <v>0.79480000000000006</v>
      </c>
      <c r="BI57" s="338">
        <f>IF(VLOOKUP(InputDataA_GeneralAssumptions!$D$51,DataSummary!$A$130:$B$132,2,FALSE)=1,InputDataA_GeneralAssumptions!BI55,InputDataA_GeneralAssumptions!BI56)</f>
        <v>0.79480000000000006</v>
      </c>
      <c r="BJ57" s="338">
        <f>IF(VLOOKUP(InputDataA_GeneralAssumptions!$D$51,DataSummary!$A$130:$B$132,2,FALSE)=1,InputDataA_GeneralAssumptions!BJ55,InputDataA_GeneralAssumptions!BJ56)</f>
        <v>0.79480000000000006</v>
      </c>
      <c r="BK57" s="338">
        <f>IF(VLOOKUP(InputDataA_GeneralAssumptions!$D$51,DataSummary!$A$130:$B$132,2,FALSE)=1,InputDataA_GeneralAssumptions!BK55,InputDataA_GeneralAssumptions!BK56)</f>
        <v>0.79480000000000006</v>
      </c>
      <c r="BL57" s="338">
        <f>IF(VLOOKUP(InputDataA_GeneralAssumptions!$D$51,DataSummary!$A$130:$B$132,2,FALSE)=1,InputDataA_GeneralAssumptions!BL55,InputDataA_GeneralAssumptions!BL56)</f>
        <v>0.79480000000000006</v>
      </c>
      <c r="BM57" s="338">
        <f>IF(VLOOKUP(InputDataA_GeneralAssumptions!$D$51,DataSummary!$A$130:$B$132,2,FALSE)=1,InputDataA_GeneralAssumptions!BM55,InputDataA_GeneralAssumptions!BM56)</f>
        <v>0.79480000000000006</v>
      </c>
      <c r="BN57" s="338">
        <f>IF(VLOOKUP(InputDataA_GeneralAssumptions!$D$51,DataSummary!$A$130:$B$132,2,FALSE)=1,InputDataA_GeneralAssumptions!BN55,InputDataA_GeneralAssumptions!BN56)</f>
        <v>0.79480000000000006</v>
      </c>
      <c r="BO57" s="338">
        <f>IF(VLOOKUP(InputDataA_GeneralAssumptions!$D$51,DataSummary!$A$130:$B$132,2,FALSE)=1,InputDataA_GeneralAssumptions!BO55,InputDataA_GeneralAssumptions!BO56)</f>
        <v>0.79480000000000006</v>
      </c>
      <c r="BP57" s="338">
        <f>IF(VLOOKUP(InputDataA_GeneralAssumptions!$D$51,DataSummary!$A$130:$B$132,2,FALSE)=1,InputDataA_GeneralAssumptions!BP55,InputDataA_GeneralAssumptions!BP56)</f>
        <v>0.79480000000000006</v>
      </c>
      <c r="BQ57" s="338">
        <f>IF(VLOOKUP(InputDataA_GeneralAssumptions!$D$51,DataSummary!$A$130:$B$132,2,FALSE)=1,InputDataA_GeneralAssumptions!BQ55,InputDataA_GeneralAssumptions!BQ56)</f>
        <v>0.79480000000000006</v>
      </c>
      <c r="BR57" s="338">
        <f>IF(VLOOKUP(InputDataA_GeneralAssumptions!$D$51,DataSummary!$A$130:$B$132,2,FALSE)=1,InputDataA_GeneralAssumptions!BR55,InputDataA_GeneralAssumptions!BR56)</f>
        <v>0.79480000000000006</v>
      </c>
      <c r="BS57" s="338">
        <f>IF(VLOOKUP(InputDataA_GeneralAssumptions!$D$51,DataSummary!$A$130:$B$132,2,FALSE)=1,InputDataA_GeneralAssumptions!BS55,InputDataA_GeneralAssumptions!BS56)</f>
        <v>0.79480000000000006</v>
      </c>
      <c r="BT57" s="338">
        <f>IF(VLOOKUP(InputDataA_GeneralAssumptions!$D$51,DataSummary!$A$130:$B$132,2,FALSE)=1,InputDataA_GeneralAssumptions!BT55,InputDataA_GeneralAssumptions!BT56)</f>
        <v>0.79480000000000006</v>
      </c>
      <c r="BU57" s="338">
        <f>IF(VLOOKUP(InputDataA_GeneralAssumptions!$D$51,DataSummary!$A$130:$B$132,2,FALSE)=1,InputDataA_GeneralAssumptions!BU55,InputDataA_GeneralAssumptions!BU56)</f>
        <v>0.79480000000000006</v>
      </c>
      <c r="BV57" s="338">
        <f>IF(VLOOKUP(InputDataA_GeneralAssumptions!$D$51,DataSummary!$A$130:$B$132,2,FALSE)=1,InputDataA_GeneralAssumptions!BV55,InputDataA_GeneralAssumptions!BV56)</f>
        <v>0.79480000000000006</v>
      </c>
      <c r="BW57" s="338">
        <f>IF(VLOOKUP(InputDataA_GeneralAssumptions!$D$51,DataSummary!$A$130:$B$132,2,FALSE)=1,InputDataA_GeneralAssumptions!BW55,InputDataA_GeneralAssumptions!BW56)</f>
        <v>0.79480000000000006</v>
      </c>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spans="1:16384">
      <c r="B58" s="92" t="s">
        <v>531</v>
      </c>
      <c r="C58" s="93" t="s">
        <v>2</v>
      </c>
      <c r="D58" s="480">
        <f>D56</f>
        <v>0.79480000000000006</v>
      </c>
      <c r="E58" s="480">
        <f>E56</f>
        <v>0.79480000000000006</v>
      </c>
      <c r="G58" s="156"/>
      <c r="H58" s="157"/>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row>
    <row r="59" spans="1:16384">
      <c r="A59"/>
      <c r="B59" s="100" t="s">
        <v>532</v>
      </c>
      <c r="C59" s="103" t="s">
        <v>1</v>
      </c>
      <c r="D59" s="564">
        <v>2040</v>
      </c>
      <c r="E59" s="564">
        <f>D59</f>
        <v>2040</v>
      </c>
      <c r="G59" s="38" t="s">
        <v>626</v>
      </c>
      <c r="H59" s="232" t="s">
        <v>636</v>
      </c>
      <c r="I59" s="211">
        <f>InputDataA_GeneralAssumptions!$D$7</f>
        <v>2021</v>
      </c>
      <c r="J59" s="169">
        <f t="shared" ref="J59:AO59" si="115">I59+1</f>
        <v>2022</v>
      </c>
      <c r="K59" s="169">
        <f t="shared" si="115"/>
        <v>2023</v>
      </c>
      <c r="L59" s="169">
        <f t="shared" si="115"/>
        <v>2024</v>
      </c>
      <c r="M59" s="169">
        <f t="shared" si="115"/>
        <v>2025</v>
      </c>
      <c r="N59" s="169">
        <f t="shared" si="115"/>
        <v>2026</v>
      </c>
      <c r="O59" s="169">
        <f t="shared" si="115"/>
        <v>2027</v>
      </c>
      <c r="P59" s="169">
        <f t="shared" si="115"/>
        <v>2028</v>
      </c>
      <c r="Q59" s="169">
        <f t="shared" si="115"/>
        <v>2029</v>
      </c>
      <c r="R59" s="169">
        <f t="shared" si="115"/>
        <v>2030</v>
      </c>
      <c r="S59" s="169">
        <f t="shared" si="115"/>
        <v>2031</v>
      </c>
      <c r="T59" s="169">
        <f t="shared" si="115"/>
        <v>2032</v>
      </c>
      <c r="U59" s="169">
        <f t="shared" si="115"/>
        <v>2033</v>
      </c>
      <c r="V59" s="169">
        <f t="shared" si="115"/>
        <v>2034</v>
      </c>
      <c r="W59" s="169">
        <f t="shared" si="115"/>
        <v>2035</v>
      </c>
      <c r="X59" s="169">
        <f t="shared" si="115"/>
        <v>2036</v>
      </c>
      <c r="Y59" s="169">
        <f t="shared" si="115"/>
        <v>2037</v>
      </c>
      <c r="Z59" s="169">
        <f t="shared" si="115"/>
        <v>2038</v>
      </c>
      <c r="AA59" s="169">
        <f t="shared" si="115"/>
        <v>2039</v>
      </c>
      <c r="AB59" s="169">
        <f t="shared" si="115"/>
        <v>2040</v>
      </c>
      <c r="AC59" s="169">
        <f t="shared" si="115"/>
        <v>2041</v>
      </c>
      <c r="AD59" s="169">
        <f t="shared" si="115"/>
        <v>2042</v>
      </c>
      <c r="AE59" s="169">
        <f t="shared" si="115"/>
        <v>2043</v>
      </c>
      <c r="AF59" s="169">
        <f t="shared" si="115"/>
        <v>2044</v>
      </c>
      <c r="AG59" s="169">
        <f t="shared" si="115"/>
        <v>2045</v>
      </c>
      <c r="AH59" s="169">
        <f t="shared" si="115"/>
        <v>2046</v>
      </c>
      <c r="AI59" s="169">
        <f t="shared" si="115"/>
        <v>2047</v>
      </c>
      <c r="AJ59" s="169">
        <f t="shared" si="115"/>
        <v>2048</v>
      </c>
      <c r="AK59" s="169">
        <f t="shared" si="115"/>
        <v>2049</v>
      </c>
      <c r="AL59" s="169">
        <f t="shared" si="115"/>
        <v>2050</v>
      </c>
      <c r="AM59" s="169">
        <f t="shared" si="115"/>
        <v>2051</v>
      </c>
      <c r="AN59" s="169">
        <f t="shared" si="115"/>
        <v>2052</v>
      </c>
      <c r="AO59" s="169">
        <f t="shared" si="115"/>
        <v>2053</v>
      </c>
      <c r="AP59" s="169">
        <f t="shared" ref="AP59" si="116">AO59+1</f>
        <v>2054</v>
      </c>
      <c r="AQ59" s="169">
        <f t="shared" ref="AQ59" si="117">AP59+1</f>
        <v>2055</v>
      </c>
      <c r="AR59" s="169">
        <f t="shared" ref="AR59" si="118">AQ59+1</f>
        <v>2056</v>
      </c>
      <c r="AS59" s="169">
        <f t="shared" ref="AS59" si="119">AR59+1</f>
        <v>2057</v>
      </c>
      <c r="AT59" s="169">
        <f t="shared" ref="AT59" si="120">AS59+1</f>
        <v>2058</v>
      </c>
      <c r="AU59" s="169">
        <f t="shared" ref="AU59" si="121">AT59+1</f>
        <v>2059</v>
      </c>
      <c r="AV59" s="169">
        <f t="shared" ref="AV59" si="122">AU59+1</f>
        <v>2060</v>
      </c>
      <c r="AW59" s="169">
        <f t="shared" ref="AW59" si="123">AV59+1</f>
        <v>2061</v>
      </c>
      <c r="AX59" s="169">
        <f t="shared" ref="AX59" si="124">AW59+1</f>
        <v>2062</v>
      </c>
      <c r="AY59" s="169">
        <f t="shared" ref="AY59" si="125">AX59+1</f>
        <v>2063</v>
      </c>
      <c r="AZ59" s="169">
        <f t="shared" ref="AZ59" si="126">AY59+1</f>
        <v>2064</v>
      </c>
      <c r="BA59" s="169">
        <f t="shared" ref="BA59" si="127">AZ59+1</f>
        <v>2065</v>
      </c>
      <c r="BB59" s="169">
        <f t="shared" ref="BB59" si="128">BA59+1</f>
        <v>2066</v>
      </c>
      <c r="BC59" s="169">
        <f t="shared" ref="BC59" si="129">BB59+1</f>
        <v>2067</v>
      </c>
      <c r="BD59" s="169">
        <f t="shared" ref="BD59" si="130">BC59+1</f>
        <v>2068</v>
      </c>
      <c r="BE59" s="169">
        <f t="shared" ref="BE59" si="131">BD59+1</f>
        <v>2069</v>
      </c>
      <c r="BF59" s="169">
        <f t="shared" ref="BF59" si="132">BE59+1</f>
        <v>2070</v>
      </c>
      <c r="BG59" s="169">
        <f t="shared" ref="BG59" si="133">BF59+1</f>
        <v>2071</v>
      </c>
      <c r="BH59" s="169">
        <f t="shared" ref="BH59" si="134">BG59+1</f>
        <v>2072</v>
      </c>
      <c r="BI59" s="169">
        <f t="shared" ref="BI59" si="135">BH59+1</f>
        <v>2073</v>
      </c>
      <c r="BJ59" s="169">
        <f t="shared" ref="BJ59" si="136">BI59+1</f>
        <v>2074</v>
      </c>
      <c r="BK59" s="169">
        <f t="shared" ref="BK59" si="137">BJ59+1</f>
        <v>2075</v>
      </c>
      <c r="BL59" s="169">
        <f t="shared" ref="BL59" si="138">BK59+1</f>
        <v>2076</v>
      </c>
      <c r="BM59" s="169">
        <f t="shared" ref="BM59" si="139">BL59+1</f>
        <v>2077</v>
      </c>
      <c r="BN59" s="169">
        <f t="shared" ref="BN59" si="140">BM59+1</f>
        <v>2078</v>
      </c>
      <c r="BO59" s="169">
        <f t="shared" ref="BO59" si="141">BN59+1</f>
        <v>2079</v>
      </c>
      <c r="BP59" s="169">
        <f t="shared" ref="BP59" si="142">BO59+1</f>
        <v>2080</v>
      </c>
      <c r="BQ59" s="169">
        <f t="shared" ref="BQ59" si="143">BP59+1</f>
        <v>2081</v>
      </c>
      <c r="BR59" s="169">
        <f t="shared" ref="BR59" si="144">BQ59+1</f>
        <v>2082</v>
      </c>
      <c r="BS59" s="169">
        <f t="shared" ref="BS59" si="145">BR59+1</f>
        <v>2083</v>
      </c>
      <c r="BT59" s="169">
        <f t="shared" ref="BT59" si="146">BS59+1</f>
        <v>2084</v>
      </c>
      <c r="BU59" s="169">
        <f t="shared" ref="BU59" si="147">BT59+1</f>
        <v>2085</v>
      </c>
      <c r="BV59" s="169">
        <f t="shared" ref="BV59" si="148">BU59+1</f>
        <v>2086</v>
      </c>
      <c r="BW59" s="169">
        <f t="shared" ref="BW59" si="149">BV59+1</f>
        <v>2087</v>
      </c>
      <c r="BX59"/>
    </row>
    <row r="60" spans="1:16384">
      <c r="A60"/>
      <c r="B60" s="92"/>
      <c r="C60" s="93"/>
      <c r="D60" s="569"/>
      <c r="E60" s="570"/>
      <c r="F60" s="813" t="str">
        <f>DataSummary!N4</f>
        <v>Baseline</v>
      </c>
      <c r="G60" s="18" t="s">
        <v>624</v>
      </c>
      <c r="H60" s="29" t="s">
        <v>2</v>
      </c>
      <c r="I60" s="212">
        <f>I61</f>
        <v>0.59530000000000005</v>
      </c>
      <c r="J60" s="19">
        <f>J61</f>
        <v>0.59530000000000005</v>
      </c>
      <c r="K60" s="19">
        <f t="shared" ref="K60:BV60" si="150">K61</f>
        <v>0.59530000000000005</v>
      </c>
      <c r="L60" s="19">
        <f t="shared" si="150"/>
        <v>0.59530000000000005</v>
      </c>
      <c r="M60" s="19">
        <f t="shared" si="150"/>
        <v>0.59530000000000005</v>
      </c>
      <c r="N60" s="19">
        <f t="shared" si="150"/>
        <v>0.59530000000000005</v>
      </c>
      <c r="O60" s="19">
        <f t="shared" si="150"/>
        <v>0.59530000000000005</v>
      </c>
      <c r="P60" s="19">
        <f t="shared" si="150"/>
        <v>0.59530000000000005</v>
      </c>
      <c r="Q60" s="19">
        <f t="shared" si="150"/>
        <v>0.59530000000000005</v>
      </c>
      <c r="R60" s="19">
        <f t="shared" si="150"/>
        <v>0.59530000000000005</v>
      </c>
      <c r="S60" s="19">
        <f t="shared" si="150"/>
        <v>0.59530000000000005</v>
      </c>
      <c r="T60" s="19">
        <f t="shared" si="150"/>
        <v>0.59530000000000005</v>
      </c>
      <c r="U60" s="19">
        <f t="shared" si="150"/>
        <v>0.59530000000000005</v>
      </c>
      <c r="V60" s="19">
        <f t="shared" si="150"/>
        <v>0.59530000000000005</v>
      </c>
      <c r="W60" s="19">
        <f t="shared" si="150"/>
        <v>0.59530000000000005</v>
      </c>
      <c r="X60" s="19">
        <f t="shared" si="150"/>
        <v>0.59530000000000005</v>
      </c>
      <c r="Y60" s="19">
        <f t="shared" si="150"/>
        <v>0.59530000000000005</v>
      </c>
      <c r="Z60" s="19">
        <f t="shared" si="150"/>
        <v>0.59530000000000005</v>
      </c>
      <c r="AA60" s="19">
        <f t="shared" si="150"/>
        <v>0.59530000000000005</v>
      </c>
      <c r="AB60" s="19">
        <f t="shared" si="150"/>
        <v>0.59530000000000005</v>
      </c>
      <c r="AC60" s="19">
        <f t="shared" si="150"/>
        <v>0.59530000000000005</v>
      </c>
      <c r="AD60" s="19">
        <f t="shared" si="150"/>
        <v>0.59530000000000005</v>
      </c>
      <c r="AE60" s="19">
        <f t="shared" si="150"/>
        <v>0.59530000000000005</v>
      </c>
      <c r="AF60" s="19">
        <f t="shared" si="150"/>
        <v>0.59530000000000005</v>
      </c>
      <c r="AG60" s="19">
        <f t="shared" si="150"/>
        <v>0.59530000000000005</v>
      </c>
      <c r="AH60" s="19">
        <f t="shared" si="150"/>
        <v>0.59530000000000005</v>
      </c>
      <c r="AI60" s="19">
        <f t="shared" si="150"/>
        <v>0.59530000000000005</v>
      </c>
      <c r="AJ60" s="19">
        <f t="shared" si="150"/>
        <v>0.59530000000000005</v>
      </c>
      <c r="AK60" s="19">
        <f t="shared" si="150"/>
        <v>0.59530000000000005</v>
      </c>
      <c r="AL60" s="19">
        <f t="shared" si="150"/>
        <v>0.59530000000000005</v>
      </c>
      <c r="AM60" s="19">
        <f t="shared" si="150"/>
        <v>0.59530000000000005</v>
      </c>
      <c r="AN60" s="19">
        <f t="shared" si="150"/>
        <v>0.59530000000000005</v>
      </c>
      <c r="AO60" s="19">
        <f t="shared" si="150"/>
        <v>0.59530000000000005</v>
      </c>
      <c r="AP60" s="19">
        <f t="shared" si="150"/>
        <v>0.59530000000000005</v>
      </c>
      <c r="AQ60" s="19">
        <f t="shared" si="150"/>
        <v>0.59530000000000005</v>
      </c>
      <c r="AR60" s="19">
        <f t="shared" si="150"/>
        <v>0.59530000000000005</v>
      </c>
      <c r="AS60" s="19">
        <f t="shared" si="150"/>
        <v>0.59530000000000005</v>
      </c>
      <c r="AT60" s="19">
        <f t="shared" si="150"/>
        <v>0.59530000000000005</v>
      </c>
      <c r="AU60" s="19">
        <f t="shared" si="150"/>
        <v>0.59530000000000005</v>
      </c>
      <c r="AV60" s="19">
        <f t="shared" si="150"/>
        <v>0.59530000000000005</v>
      </c>
      <c r="AW60" s="19">
        <f t="shared" si="150"/>
        <v>0.59530000000000005</v>
      </c>
      <c r="AX60" s="19">
        <f t="shared" si="150"/>
        <v>0.59530000000000005</v>
      </c>
      <c r="AY60" s="19">
        <f t="shared" si="150"/>
        <v>0.59530000000000005</v>
      </c>
      <c r="AZ60" s="19">
        <f t="shared" si="150"/>
        <v>0.59530000000000005</v>
      </c>
      <c r="BA60" s="19">
        <f t="shared" si="150"/>
        <v>0.59530000000000005</v>
      </c>
      <c r="BB60" s="19">
        <f t="shared" si="150"/>
        <v>0.59530000000000005</v>
      </c>
      <c r="BC60" s="19">
        <f t="shared" si="150"/>
        <v>0.59530000000000005</v>
      </c>
      <c r="BD60" s="19">
        <f t="shared" si="150"/>
        <v>0.59530000000000005</v>
      </c>
      <c r="BE60" s="19">
        <f t="shared" si="150"/>
        <v>0.59530000000000005</v>
      </c>
      <c r="BF60" s="19">
        <f t="shared" si="150"/>
        <v>0.59530000000000005</v>
      </c>
      <c r="BG60" s="19">
        <f t="shared" si="150"/>
        <v>0.59530000000000005</v>
      </c>
      <c r="BH60" s="19">
        <f t="shared" si="150"/>
        <v>0.59530000000000005</v>
      </c>
      <c r="BI60" s="19">
        <f t="shared" si="150"/>
        <v>0.59530000000000005</v>
      </c>
      <c r="BJ60" s="19">
        <f t="shared" si="150"/>
        <v>0.59530000000000005</v>
      </c>
      <c r="BK60" s="19">
        <f t="shared" si="150"/>
        <v>0.59530000000000005</v>
      </c>
      <c r="BL60" s="19">
        <f t="shared" si="150"/>
        <v>0.59530000000000005</v>
      </c>
      <c r="BM60" s="19">
        <f t="shared" si="150"/>
        <v>0.59530000000000005</v>
      </c>
      <c r="BN60" s="19">
        <f t="shared" si="150"/>
        <v>0.59530000000000005</v>
      </c>
      <c r="BO60" s="19">
        <f t="shared" si="150"/>
        <v>0.59530000000000005</v>
      </c>
      <c r="BP60" s="19">
        <f t="shared" si="150"/>
        <v>0.59530000000000005</v>
      </c>
      <c r="BQ60" s="19">
        <f t="shared" si="150"/>
        <v>0.59530000000000005</v>
      </c>
      <c r="BR60" s="19">
        <f t="shared" si="150"/>
        <v>0.59530000000000005</v>
      </c>
      <c r="BS60" s="19">
        <f t="shared" si="150"/>
        <v>0.59530000000000005</v>
      </c>
      <c r="BT60" s="19">
        <f t="shared" si="150"/>
        <v>0.59530000000000005</v>
      </c>
      <c r="BU60" s="19">
        <f t="shared" si="150"/>
        <v>0.59530000000000005</v>
      </c>
      <c r="BV60" s="19">
        <f t="shared" si="150"/>
        <v>0.59530000000000005</v>
      </c>
      <c r="BW60" s="19">
        <f t="shared" ref="BW60" si="151">BW61</f>
        <v>0.59530000000000005</v>
      </c>
      <c r="BX60"/>
    </row>
    <row r="61" spans="1:16384">
      <c r="A61"/>
      <c r="B61" s="92"/>
      <c r="C61" s="93"/>
      <c r="D61" s="569"/>
      <c r="E61" s="570"/>
      <c r="F61" s="813"/>
      <c r="G61" s="11" t="s">
        <v>625</v>
      </c>
      <c r="H61" s="31" t="str">
        <f>H60</f>
        <v>(e.g. 0.40)</v>
      </c>
      <c r="I61" s="14">
        <f>InputDataA_GeneralAssumptions!D65</f>
        <v>0.59530000000000005</v>
      </c>
      <c r="J61" s="14">
        <f>IF(J59&gt;InputDataA_GeneralAssumptions!$D$68,InputDataA_GeneralAssumptions!$D$67,I61+(InputDataA_GeneralAssumptions!$D$67-$I$61)/(InputDataA_GeneralAssumptions!$D$68-InputDataA_GeneralAssumptions!$D$7))</f>
        <v>0.59530000000000005</v>
      </c>
      <c r="K61" s="14">
        <f>IF(K59&gt;InputDataA_GeneralAssumptions!$D$68,InputDataA_GeneralAssumptions!$D$67,J61+(InputDataA_GeneralAssumptions!$D$67-$I$61)/(InputDataA_GeneralAssumptions!$D$68-InputDataA_GeneralAssumptions!$D$7))</f>
        <v>0.59530000000000005</v>
      </c>
      <c r="L61" s="14">
        <f>IF(L59&gt;InputDataA_GeneralAssumptions!$D$68,InputDataA_GeneralAssumptions!$D$67,K61+(InputDataA_GeneralAssumptions!$D$67-$I$61)/(InputDataA_GeneralAssumptions!$D$68-InputDataA_GeneralAssumptions!$D$7))</f>
        <v>0.59530000000000005</v>
      </c>
      <c r="M61" s="14">
        <f>IF(M59&gt;InputDataA_GeneralAssumptions!$D$68,InputDataA_GeneralAssumptions!$D$67,L61+(InputDataA_GeneralAssumptions!$D$67-$I$61)/(InputDataA_GeneralAssumptions!$D$68-InputDataA_GeneralAssumptions!$D$7))</f>
        <v>0.59530000000000005</v>
      </c>
      <c r="N61" s="14">
        <f>IF(N59&gt;InputDataA_GeneralAssumptions!$D$68,InputDataA_GeneralAssumptions!$D$67,M61+(InputDataA_GeneralAssumptions!$D$67-$I$61)/(InputDataA_GeneralAssumptions!$D$68-InputDataA_GeneralAssumptions!$D$7))</f>
        <v>0.59530000000000005</v>
      </c>
      <c r="O61" s="14">
        <f>IF(O59&gt;InputDataA_GeneralAssumptions!$D$68,InputDataA_GeneralAssumptions!$D$67,N61+(InputDataA_GeneralAssumptions!$D$67-$I$61)/(InputDataA_GeneralAssumptions!$D$68-InputDataA_GeneralAssumptions!$D$7))</f>
        <v>0.59530000000000005</v>
      </c>
      <c r="P61" s="14">
        <f>IF(P59&gt;InputDataA_GeneralAssumptions!$D$68,InputDataA_GeneralAssumptions!$D$67,O61+(InputDataA_GeneralAssumptions!$D$67-$I$61)/(InputDataA_GeneralAssumptions!$D$68-InputDataA_GeneralAssumptions!$D$7))</f>
        <v>0.59530000000000005</v>
      </c>
      <c r="Q61" s="14">
        <f>IF(Q59&gt;InputDataA_GeneralAssumptions!$D$68,InputDataA_GeneralAssumptions!$D$67,P61+(InputDataA_GeneralAssumptions!$D$67-$I$61)/(InputDataA_GeneralAssumptions!$D$68-InputDataA_GeneralAssumptions!$D$7))</f>
        <v>0.59530000000000005</v>
      </c>
      <c r="R61" s="14">
        <f>IF(R59&gt;InputDataA_GeneralAssumptions!$D$68,InputDataA_GeneralAssumptions!$D$67,Q61+(InputDataA_GeneralAssumptions!$D$67-$I$61)/(InputDataA_GeneralAssumptions!$D$68-InputDataA_GeneralAssumptions!$D$7))</f>
        <v>0.59530000000000005</v>
      </c>
      <c r="S61" s="14">
        <f>IF(S59&gt;InputDataA_GeneralAssumptions!$D$68,InputDataA_GeneralAssumptions!$D$67,R61+(InputDataA_GeneralAssumptions!$D$67-$I$61)/(InputDataA_GeneralAssumptions!$D$68-InputDataA_GeneralAssumptions!$D$7))</f>
        <v>0.59530000000000005</v>
      </c>
      <c r="T61" s="14">
        <f>IF(T59&gt;InputDataA_GeneralAssumptions!$D$68,InputDataA_GeneralAssumptions!$D$67,S61+(InputDataA_GeneralAssumptions!$D$67-$I$61)/(InputDataA_GeneralAssumptions!$D$68-InputDataA_GeneralAssumptions!$D$7))</f>
        <v>0.59530000000000005</v>
      </c>
      <c r="U61" s="14">
        <f>IF(U59&gt;InputDataA_GeneralAssumptions!$D$68,InputDataA_GeneralAssumptions!$D$67,T61+(InputDataA_GeneralAssumptions!$D$67-$I$61)/(InputDataA_GeneralAssumptions!$D$68-InputDataA_GeneralAssumptions!$D$7))</f>
        <v>0.59530000000000005</v>
      </c>
      <c r="V61" s="14">
        <f>IF(V59&gt;InputDataA_GeneralAssumptions!$D$68,InputDataA_GeneralAssumptions!$D$67,U61+(InputDataA_GeneralAssumptions!$D$67-$I$61)/(InputDataA_GeneralAssumptions!$D$68-InputDataA_GeneralAssumptions!$D$7))</f>
        <v>0.59530000000000005</v>
      </c>
      <c r="W61" s="14">
        <f>IF(W59&gt;InputDataA_GeneralAssumptions!$D$68,InputDataA_GeneralAssumptions!$D$67,V61+(InputDataA_GeneralAssumptions!$D$67-$I$61)/(InputDataA_GeneralAssumptions!$D$68-InputDataA_GeneralAssumptions!$D$7))</f>
        <v>0.59530000000000005</v>
      </c>
      <c r="X61" s="14">
        <f>IF(X59&gt;InputDataA_GeneralAssumptions!$D$68,InputDataA_GeneralAssumptions!$D$67,W61+(InputDataA_GeneralAssumptions!$D$67-$I$61)/(InputDataA_GeneralAssumptions!$D$68-InputDataA_GeneralAssumptions!$D$7))</f>
        <v>0.59530000000000005</v>
      </c>
      <c r="Y61" s="14">
        <f>IF(Y59&gt;InputDataA_GeneralAssumptions!$D$68,InputDataA_GeneralAssumptions!$D$67,X61+(InputDataA_GeneralAssumptions!$D$67-$I$61)/(InputDataA_GeneralAssumptions!$D$68-InputDataA_GeneralAssumptions!$D$7))</f>
        <v>0.59530000000000005</v>
      </c>
      <c r="Z61" s="14">
        <f>IF(Z59&gt;InputDataA_GeneralAssumptions!$D$68,InputDataA_GeneralAssumptions!$D$67,Y61+(InputDataA_GeneralAssumptions!$D$67-$I$61)/(InputDataA_GeneralAssumptions!$D$68-InputDataA_GeneralAssumptions!$D$7))</f>
        <v>0.59530000000000005</v>
      </c>
      <c r="AA61" s="14">
        <f>IF(AA59&gt;InputDataA_GeneralAssumptions!$D$68,InputDataA_GeneralAssumptions!$D$67,Z61+(InputDataA_GeneralAssumptions!$D$67-$I$61)/(InputDataA_GeneralAssumptions!$D$68-InputDataA_GeneralAssumptions!$D$7))</f>
        <v>0.59530000000000005</v>
      </c>
      <c r="AB61" s="14">
        <f>IF(AB59&gt;InputDataA_GeneralAssumptions!$D$68,InputDataA_GeneralAssumptions!$D$67,AA61+(InputDataA_GeneralAssumptions!$D$67-$I$61)/(InputDataA_GeneralAssumptions!$D$68-InputDataA_GeneralAssumptions!$D$7))</f>
        <v>0.59530000000000005</v>
      </c>
      <c r="AC61" s="14">
        <f>IF(AC59&gt;InputDataA_GeneralAssumptions!$D$68,InputDataA_GeneralAssumptions!$D$67,AB61+(InputDataA_GeneralAssumptions!$D$67-$I$61)/(InputDataA_GeneralAssumptions!$D$68-InputDataA_GeneralAssumptions!$D$7))</f>
        <v>0.59530000000000005</v>
      </c>
      <c r="AD61" s="14">
        <f>IF(AD59&gt;InputDataA_GeneralAssumptions!$D$68,InputDataA_GeneralAssumptions!$D$67,AC61+(InputDataA_GeneralAssumptions!$D$67-$I$61)/(InputDataA_GeneralAssumptions!$D$68-InputDataA_GeneralAssumptions!$D$7))</f>
        <v>0.59530000000000005</v>
      </c>
      <c r="AE61" s="14">
        <f>IF(AE59&gt;InputDataA_GeneralAssumptions!$D$68,InputDataA_GeneralAssumptions!$D$67,AD61+(InputDataA_GeneralAssumptions!$D$67-$I$61)/(InputDataA_GeneralAssumptions!$D$68-InputDataA_GeneralAssumptions!$D$7))</f>
        <v>0.59530000000000005</v>
      </c>
      <c r="AF61" s="14">
        <f>IF(AF59&gt;InputDataA_GeneralAssumptions!$D$68,InputDataA_GeneralAssumptions!$D$67,AE61+(InputDataA_GeneralAssumptions!$D$67-$I$61)/(InputDataA_GeneralAssumptions!$D$68-InputDataA_GeneralAssumptions!$D$7))</f>
        <v>0.59530000000000005</v>
      </c>
      <c r="AG61" s="14">
        <f>IF(AG59&gt;InputDataA_GeneralAssumptions!$D$68,InputDataA_GeneralAssumptions!$D$67,AF61+(InputDataA_GeneralAssumptions!$D$67-$I$61)/(InputDataA_GeneralAssumptions!$D$68-InputDataA_GeneralAssumptions!$D$7))</f>
        <v>0.59530000000000005</v>
      </c>
      <c r="AH61" s="14">
        <f>IF(AH59&gt;InputDataA_GeneralAssumptions!$D$68,InputDataA_GeneralAssumptions!$D$67,AG61+(InputDataA_GeneralAssumptions!$D$67-$I$61)/(InputDataA_GeneralAssumptions!$D$68-InputDataA_GeneralAssumptions!$D$7))</f>
        <v>0.59530000000000005</v>
      </c>
      <c r="AI61" s="14">
        <f>IF(AI59&gt;InputDataA_GeneralAssumptions!$D$68,InputDataA_GeneralAssumptions!$D$67,AH61+(InputDataA_GeneralAssumptions!$D$67-$I$61)/(InputDataA_GeneralAssumptions!$D$68-InputDataA_GeneralAssumptions!$D$7))</f>
        <v>0.59530000000000005</v>
      </c>
      <c r="AJ61" s="14">
        <f>IF(AJ59&gt;InputDataA_GeneralAssumptions!$D$68,InputDataA_GeneralAssumptions!$D$67,AI61+(InputDataA_GeneralAssumptions!$D$67-$I$61)/(InputDataA_GeneralAssumptions!$D$68-InputDataA_GeneralAssumptions!$D$7))</f>
        <v>0.59530000000000005</v>
      </c>
      <c r="AK61" s="14">
        <f>IF(AK59&gt;InputDataA_GeneralAssumptions!$D$68,InputDataA_GeneralAssumptions!$D$67,AJ61+(InputDataA_GeneralAssumptions!$D$67-$I$61)/(InputDataA_GeneralAssumptions!$D$68-InputDataA_GeneralAssumptions!$D$7))</f>
        <v>0.59530000000000005</v>
      </c>
      <c r="AL61" s="14">
        <f>IF(AL59&gt;InputDataA_GeneralAssumptions!$D$68,InputDataA_GeneralAssumptions!$D$67,AK61+(InputDataA_GeneralAssumptions!$D$67-$I$61)/(InputDataA_GeneralAssumptions!$D$68-InputDataA_GeneralAssumptions!$D$7))</f>
        <v>0.59530000000000005</v>
      </c>
      <c r="AM61" s="14">
        <f>IF(AM59&gt;InputDataA_GeneralAssumptions!$D$68,InputDataA_GeneralAssumptions!$D$67,AL61+(InputDataA_GeneralAssumptions!$D$67-$I$61)/(InputDataA_GeneralAssumptions!$D$68-InputDataA_GeneralAssumptions!$D$7))</f>
        <v>0.59530000000000005</v>
      </c>
      <c r="AN61" s="14">
        <f>IF(AN59&gt;InputDataA_GeneralAssumptions!$D$68,InputDataA_GeneralAssumptions!$D$67,AM61+(InputDataA_GeneralAssumptions!$D$67-$I$61)/(InputDataA_GeneralAssumptions!$D$68-InputDataA_GeneralAssumptions!$D$7))</f>
        <v>0.59530000000000005</v>
      </c>
      <c r="AO61" s="14">
        <f>IF(AO59&gt;InputDataA_GeneralAssumptions!$D$68,InputDataA_GeneralAssumptions!$D$67,AN61+(InputDataA_GeneralAssumptions!$D$67-$I$61)/(InputDataA_GeneralAssumptions!$D$68-InputDataA_GeneralAssumptions!$D$7))</f>
        <v>0.59530000000000005</v>
      </c>
      <c r="AP61" s="14">
        <f>IF(AP59&gt;InputDataA_GeneralAssumptions!$D$68,InputDataA_GeneralAssumptions!$D$67,AO61+(InputDataA_GeneralAssumptions!$D$67-$I$61)/(InputDataA_GeneralAssumptions!$D$68-InputDataA_GeneralAssumptions!$D$7))</f>
        <v>0.59530000000000005</v>
      </c>
      <c r="AQ61" s="339">
        <f>IF(AQ59&gt;InputDataA_GeneralAssumptions!$D$68,InputDataA_GeneralAssumptions!$D$67,AP61+(InputDataA_GeneralAssumptions!$D$67-$I$61)/(InputDataA_GeneralAssumptions!$D$68-InputDataA_GeneralAssumptions!$D$7))</f>
        <v>0.59530000000000005</v>
      </c>
      <c r="AR61" s="339">
        <f>IF(AR59&gt;InputDataA_GeneralAssumptions!$D$68,InputDataA_GeneralAssumptions!$D$67,AQ61+(InputDataA_GeneralAssumptions!$D$67-$I$61)/(InputDataA_GeneralAssumptions!$D$68-InputDataA_GeneralAssumptions!$D$7))</f>
        <v>0.59530000000000005</v>
      </c>
      <c r="AS61" s="339">
        <f>IF(AS59&gt;InputDataA_GeneralAssumptions!$D$68,InputDataA_GeneralAssumptions!$D$67,AR61+(InputDataA_GeneralAssumptions!$D$67-$I$61)/(InputDataA_GeneralAssumptions!$D$68-InputDataA_GeneralAssumptions!$D$7))</f>
        <v>0.59530000000000005</v>
      </c>
      <c r="AT61" s="339">
        <f>IF(AT59&gt;InputDataA_GeneralAssumptions!$D$68,InputDataA_GeneralAssumptions!$D$67,AS61+(InputDataA_GeneralAssumptions!$D$67-$I$61)/(InputDataA_GeneralAssumptions!$D$68-InputDataA_GeneralAssumptions!$D$7))</f>
        <v>0.59530000000000005</v>
      </c>
      <c r="AU61" s="339">
        <f>IF(AU59&gt;InputDataA_GeneralAssumptions!$D$68,InputDataA_GeneralAssumptions!$D$67,AT61+(InputDataA_GeneralAssumptions!$D$67-$I$61)/(InputDataA_GeneralAssumptions!$D$68-InputDataA_GeneralAssumptions!$D$7))</f>
        <v>0.59530000000000005</v>
      </c>
      <c r="AV61" s="339">
        <f>IF(AV59&gt;InputDataA_GeneralAssumptions!$D$68,InputDataA_GeneralAssumptions!$D$67,AU61+(InputDataA_GeneralAssumptions!$D$67-$I$61)/(InputDataA_GeneralAssumptions!$D$68-InputDataA_GeneralAssumptions!$D$7))</f>
        <v>0.59530000000000005</v>
      </c>
      <c r="AW61" s="339">
        <f>IF(AW59&gt;InputDataA_GeneralAssumptions!$D$68,InputDataA_GeneralAssumptions!$D$67,AV61+(InputDataA_GeneralAssumptions!$D$67-$I$61)/(InputDataA_GeneralAssumptions!$D$68-InputDataA_GeneralAssumptions!$D$7))</f>
        <v>0.59530000000000005</v>
      </c>
      <c r="AX61" s="339">
        <f>IF(AX59&gt;InputDataA_GeneralAssumptions!$D$68,InputDataA_GeneralAssumptions!$D$67,AW61+(InputDataA_GeneralAssumptions!$D$67-$I$61)/(InputDataA_GeneralAssumptions!$D$68-InputDataA_GeneralAssumptions!$D$7))</f>
        <v>0.59530000000000005</v>
      </c>
      <c r="AY61" s="339">
        <f>IF(AY59&gt;InputDataA_GeneralAssumptions!$D$68,InputDataA_GeneralAssumptions!$D$67,AX61+(InputDataA_GeneralAssumptions!$D$67-$I$61)/(InputDataA_GeneralAssumptions!$D$68-InputDataA_GeneralAssumptions!$D$7))</f>
        <v>0.59530000000000005</v>
      </c>
      <c r="AZ61" s="339">
        <f>IF(AZ59&gt;InputDataA_GeneralAssumptions!$D$68,InputDataA_GeneralAssumptions!$D$67,AY61+(InputDataA_GeneralAssumptions!$D$67-$I$61)/(InputDataA_GeneralAssumptions!$D$68-InputDataA_GeneralAssumptions!$D$7))</f>
        <v>0.59530000000000005</v>
      </c>
      <c r="BA61" s="339">
        <f>IF(BA59&gt;InputDataA_GeneralAssumptions!$D$68,InputDataA_GeneralAssumptions!$D$67,AZ61+(InputDataA_GeneralAssumptions!$D$67-$I$61)/(InputDataA_GeneralAssumptions!$D$68-InputDataA_GeneralAssumptions!$D$7))</f>
        <v>0.59530000000000005</v>
      </c>
      <c r="BB61" s="339">
        <f>IF(BB59&gt;InputDataA_GeneralAssumptions!$D$68,InputDataA_GeneralAssumptions!$D$67,BA61+(InputDataA_GeneralAssumptions!$D$67-$I$61)/(InputDataA_GeneralAssumptions!$D$68-InputDataA_GeneralAssumptions!$D$7))</f>
        <v>0.59530000000000005</v>
      </c>
      <c r="BC61" s="339">
        <f>IF(BC59&gt;InputDataA_GeneralAssumptions!$D$68,InputDataA_GeneralAssumptions!$D$67,BB61+(InputDataA_GeneralAssumptions!$D$67-$I$61)/(InputDataA_GeneralAssumptions!$D$68-InputDataA_GeneralAssumptions!$D$7))</f>
        <v>0.59530000000000005</v>
      </c>
      <c r="BD61" s="339">
        <f>IF(BD59&gt;InputDataA_GeneralAssumptions!$D$68,InputDataA_GeneralAssumptions!$D$67,BC61+(InputDataA_GeneralAssumptions!$D$67-$I$61)/(InputDataA_GeneralAssumptions!$D$68-InputDataA_GeneralAssumptions!$D$7))</f>
        <v>0.59530000000000005</v>
      </c>
      <c r="BE61" s="339">
        <f>IF(BE59&gt;InputDataA_GeneralAssumptions!$D$68,InputDataA_GeneralAssumptions!$D$67,BD61+(InputDataA_GeneralAssumptions!$D$67-$I$61)/(InputDataA_GeneralAssumptions!$D$68-InputDataA_GeneralAssumptions!$D$7))</f>
        <v>0.59530000000000005</v>
      </c>
      <c r="BF61" s="339">
        <f>IF(BF59&gt;InputDataA_GeneralAssumptions!$D$68,InputDataA_GeneralAssumptions!$D$67,BE61+(InputDataA_GeneralAssumptions!$D$67-$I$61)/(InputDataA_GeneralAssumptions!$D$68-InputDataA_GeneralAssumptions!$D$7))</f>
        <v>0.59530000000000005</v>
      </c>
      <c r="BG61" s="339">
        <f>IF(BG59&gt;InputDataA_GeneralAssumptions!$D$68,InputDataA_GeneralAssumptions!$D$67,BF61+(InputDataA_GeneralAssumptions!$D$67-$I$61)/(InputDataA_GeneralAssumptions!$D$68-InputDataA_GeneralAssumptions!$D$7))</f>
        <v>0.59530000000000005</v>
      </c>
      <c r="BH61" s="339">
        <f>IF(BH59&gt;InputDataA_GeneralAssumptions!$D$68,InputDataA_GeneralAssumptions!$D$67,BG61+(InputDataA_GeneralAssumptions!$D$67-$I$61)/(InputDataA_GeneralAssumptions!$D$68-InputDataA_GeneralAssumptions!$D$7))</f>
        <v>0.59530000000000005</v>
      </c>
      <c r="BI61" s="339">
        <f>IF(BI59&gt;InputDataA_GeneralAssumptions!$D$68,InputDataA_GeneralAssumptions!$D$67,BH61+(InputDataA_GeneralAssumptions!$D$67-$I$61)/(InputDataA_GeneralAssumptions!$D$68-InputDataA_GeneralAssumptions!$D$7))</f>
        <v>0.59530000000000005</v>
      </c>
      <c r="BJ61" s="339">
        <f>IF(BJ59&gt;InputDataA_GeneralAssumptions!$D$68,InputDataA_GeneralAssumptions!$D$67,BI61+(InputDataA_GeneralAssumptions!$D$67-$I$61)/(InputDataA_GeneralAssumptions!$D$68-InputDataA_GeneralAssumptions!$D$7))</f>
        <v>0.59530000000000005</v>
      </c>
      <c r="BK61" s="339">
        <f>IF(BK59&gt;InputDataA_GeneralAssumptions!$D$68,InputDataA_GeneralAssumptions!$D$67,BJ61+(InputDataA_GeneralAssumptions!$D$67-$I$61)/(InputDataA_GeneralAssumptions!$D$68-InputDataA_GeneralAssumptions!$D$7))</f>
        <v>0.59530000000000005</v>
      </c>
      <c r="BL61" s="339">
        <f>IF(BL59&gt;InputDataA_GeneralAssumptions!$D$68,InputDataA_GeneralAssumptions!$D$67,BK61+(InputDataA_GeneralAssumptions!$D$67-$I$61)/(InputDataA_GeneralAssumptions!$D$68-InputDataA_GeneralAssumptions!$D$7))</f>
        <v>0.59530000000000005</v>
      </c>
      <c r="BM61" s="339">
        <f>IF(BM59&gt;InputDataA_GeneralAssumptions!$D$68,InputDataA_GeneralAssumptions!$D$67,BL61+(InputDataA_GeneralAssumptions!$D$67-$I$61)/(InputDataA_GeneralAssumptions!$D$68-InputDataA_GeneralAssumptions!$D$7))</f>
        <v>0.59530000000000005</v>
      </c>
      <c r="BN61" s="339">
        <f>IF(BN59&gt;InputDataA_GeneralAssumptions!$D$68,InputDataA_GeneralAssumptions!$D$67,BM61+(InputDataA_GeneralAssumptions!$D$67-$I$61)/(InputDataA_GeneralAssumptions!$D$68-InputDataA_GeneralAssumptions!$D$7))</f>
        <v>0.59530000000000005</v>
      </c>
      <c r="BO61" s="339">
        <f>IF(BO59&gt;InputDataA_GeneralAssumptions!$D$68,InputDataA_GeneralAssumptions!$D$67,BN61+(InputDataA_GeneralAssumptions!$D$67-$I$61)/(InputDataA_GeneralAssumptions!$D$68-InputDataA_GeneralAssumptions!$D$7))</f>
        <v>0.59530000000000005</v>
      </c>
      <c r="BP61" s="339">
        <f>IF(BP59&gt;InputDataA_GeneralAssumptions!$D$68,InputDataA_GeneralAssumptions!$D$67,BO61+(InputDataA_GeneralAssumptions!$D$67-$I$61)/(InputDataA_GeneralAssumptions!$D$68-InputDataA_GeneralAssumptions!$D$7))</f>
        <v>0.59530000000000005</v>
      </c>
      <c r="BQ61" s="339">
        <f>IF(BQ59&gt;InputDataA_GeneralAssumptions!$D$68,InputDataA_GeneralAssumptions!$D$67,BP61+(InputDataA_GeneralAssumptions!$D$67-$I$61)/(InputDataA_GeneralAssumptions!$D$68-InputDataA_GeneralAssumptions!$D$7))</f>
        <v>0.59530000000000005</v>
      </c>
      <c r="BR61" s="339">
        <f>IF(BR59&gt;InputDataA_GeneralAssumptions!$D$68,InputDataA_GeneralAssumptions!$D$67,BQ61+(InputDataA_GeneralAssumptions!$D$67-$I$61)/(InputDataA_GeneralAssumptions!$D$68-InputDataA_GeneralAssumptions!$D$7))</f>
        <v>0.59530000000000005</v>
      </c>
      <c r="BS61" s="339">
        <f>IF(BS59&gt;InputDataA_GeneralAssumptions!$D$68,InputDataA_GeneralAssumptions!$D$67,BR61+(InputDataA_GeneralAssumptions!$D$67-$I$61)/(InputDataA_GeneralAssumptions!$D$68-InputDataA_GeneralAssumptions!$D$7))</f>
        <v>0.59530000000000005</v>
      </c>
      <c r="BT61" s="339">
        <f>IF(BT59&gt;InputDataA_GeneralAssumptions!$D$68,InputDataA_GeneralAssumptions!$D$67,BS61+(InputDataA_GeneralAssumptions!$D$67-$I$61)/(InputDataA_GeneralAssumptions!$D$68-InputDataA_GeneralAssumptions!$D$7))</f>
        <v>0.59530000000000005</v>
      </c>
      <c r="BU61" s="339">
        <f>IF(BU59&gt;InputDataA_GeneralAssumptions!$D$68,InputDataA_GeneralAssumptions!$D$67,BT61+(InputDataA_GeneralAssumptions!$D$67-$I$61)/(InputDataA_GeneralAssumptions!$D$68-InputDataA_GeneralAssumptions!$D$7))</f>
        <v>0.59530000000000005</v>
      </c>
      <c r="BV61" s="339">
        <f>IF(BV59&gt;InputDataA_GeneralAssumptions!$D$68,InputDataA_GeneralAssumptions!$D$67,BU61+(InputDataA_GeneralAssumptions!$D$67-$I$61)/(InputDataA_GeneralAssumptions!$D$68-InputDataA_GeneralAssumptions!$D$7))</f>
        <v>0.59530000000000005</v>
      </c>
      <c r="BW61" s="339">
        <f>IF(BW59&gt;InputDataA_GeneralAssumptions!$D$68,InputDataA_GeneralAssumptions!$D$67,BV61+(InputDataA_GeneralAssumptions!$D$67-$I$61)/(InputDataA_GeneralAssumptions!$D$68-InputDataA_GeneralAssumptions!$D$7))</f>
        <v>0.59530000000000005</v>
      </c>
      <c r="BX61"/>
    </row>
    <row r="62" spans="1:16384">
      <c r="A62"/>
      <c r="B62" s="73" t="s">
        <v>626</v>
      </c>
      <c r="C62" s="93"/>
      <c r="D62" s="350"/>
      <c r="E62" s="562"/>
      <c r="F62" s="813"/>
      <c r="G62" s="156" t="s">
        <v>630</v>
      </c>
      <c r="H62" s="31" t="str">
        <f>H61</f>
        <v>(e.g. 0.40)</v>
      </c>
      <c r="I62" s="12">
        <f>IF(VLOOKUP(InputDataA_GeneralAssumptions!$D$51,DataSummary!$A$130:$B$132,2,FALSE)=1,InputDataA_GeneralAssumptions!I60,InputDataA_GeneralAssumptions!I61)</f>
        <v>0.59530000000000005</v>
      </c>
      <c r="J62" s="338">
        <f>IF(VLOOKUP(InputDataA_GeneralAssumptions!$D$51,DataSummary!$A$130:$B$132,2,FALSE)=1,InputDataA_GeneralAssumptions!J60,InputDataA_GeneralAssumptions!J61)</f>
        <v>0.59530000000000005</v>
      </c>
      <c r="K62" s="338">
        <f>IF(VLOOKUP(InputDataA_GeneralAssumptions!$D$51,DataSummary!$A$130:$B$132,2,FALSE)=1,InputDataA_GeneralAssumptions!K60,InputDataA_GeneralAssumptions!K61)</f>
        <v>0.59530000000000005</v>
      </c>
      <c r="L62" s="338">
        <f>IF(VLOOKUP(InputDataA_GeneralAssumptions!$D$51,DataSummary!$A$130:$B$132,2,FALSE)=1,InputDataA_GeneralAssumptions!L60,InputDataA_GeneralAssumptions!L61)</f>
        <v>0.59530000000000005</v>
      </c>
      <c r="M62" s="338">
        <f>IF(VLOOKUP(InputDataA_GeneralAssumptions!$D$51,DataSummary!$A$130:$B$132,2,FALSE)=1,InputDataA_GeneralAssumptions!M60,InputDataA_GeneralAssumptions!M61)</f>
        <v>0.59530000000000005</v>
      </c>
      <c r="N62" s="338">
        <f>IF(VLOOKUP(InputDataA_GeneralAssumptions!$D$51,DataSummary!$A$130:$B$132,2,FALSE)=1,InputDataA_GeneralAssumptions!N60,InputDataA_GeneralAssumptions!N61)</f>
        <v>0.59530000000000005</v>
      </c>
      <c r="O62" s="338">
        <f>IF(VLOOKUP(InputDataA_GeneralAssumptions!$D$51,DataSummary!$A$130:$B$132,2,FALSE)=1,InputDataA_GeneralAssumptions!O60,InputDataA_GeneralAssumptions!O61)</f>
        <v>0.59530000000000005</v>
      </c>
      <c r="P62" s="338">
        <f>IF(VLOOKUP(InputDataA_GeneralAssumptions!$D$51,DataSummary!$A$130:$B$132,2,FALSE)=1,InputDataA_GeneralAssumptions!P60,InputDataA_GeneralAssumptions!P61)</f>
        <v>0.59530000000000005</v>
      </c>
      <c r="Q62" s="338">
        <f>IF(VLOOKUP(InputDataA_GeneralAssumptions!$D$51,DataSummary!$A$130:$B$132,2,FALSE)=1,InputDataA_GeneralAssumptions!Q60,InputDataA_GeneralAssumptions!Q61)</f>
        <v>0.59530000000000005</v>
      </c>
      <c r="R62" s="338">
        <f>IF(VLOOKUP(InputDataA_GeneralAssumptions!$D$51,DataSummary!$A$130:$B$132,2,FALSE)=1,InputDataA_GeneralAssumptions!R60,InputDataA_GeneralAssumptions!R61)</f>
        <v>0.59530000000000005</v>
      </c>
      <c r="S62" s="338">
        <f>IF(VLOOKUP(InputDataA_GeneralAssumptions!$D$51,DataSummary!$A$130:$B$132,2,FALSE)=1,InputDataA_GeneralAssumptions!S60,InputDataA_GeneralAssumptions!S61)</f>
        <v>0.59530000000000005</v>
      </c>
      <c r="T62" s="338">
        <f>IF(VLOOKUP(InputDataA_GeneralAssumptions!$D$51,DataSummary!$A$130:$B$132,2,FALSE)=1,InputDataA_GeneralAssumptions!T60,InputDataA_GeneralAssumptions!T61)</f>
        <v>0.59530000000000005</v>
      </c>
      <c r="U62" s="338">
        <f>IF(VLOOKUP(InputDataA_GeneralAssumptions!$D$51,DataSummary!$A$130:$B$132,2,FALSE)=1,InputDataA_GeneralAssumptions!U60,InputDataA_GeneralAssumptions!U61)</f>
        <v>0.59530000000000005</v>
      </c>
      <c r="V62" s="338">
        <f>IF(VLOOKUP(InputDataA_GeneralAssumptions!$D$51,DataSummary!$A$130:$B$132,2,FALSE)=1,InputDataA_GeneralAssumptions!V60,InputDataA_GeneralAssumptions!V61)</f>
        <v>0.59530000000000005</v>
      </c>
      <c r="W62" s="338">
        <f>IF(VLOOKUP(InputDataA_GeneralAssumptions!$D$51,DataSummary!$A$130:$B$132,2,FALSE)=1,InputDataA_GeneralAssumptions!W60,InputDataA_GeneralAssumptions!W61)</f>
        <v>0.59530000000000005</v>
      </c>
      <c r="X62" s="338">
        <f>IF(VLOOKUP(InputDataA_GeneralAssumptions!$D$51,DataSummary!$A$130:$B$132,2,FALSE)=1,InputDataA_GeneralAssumptions!X60,InputDataA_GeneralAssumptions!X61)</f>
        <v>0.59530000000000005</v>
      </c>
      <c r="Y62" s="338">
        <f>IF(VLOOKUP(InputDataA_GeneralAssumptions!$D$51,DataSummary!$A$130:$B$132,2,FALSE)=1,InputDataA_GeneralAssumptions!Y60,InputDataA_GeneralAssumptions!Y61)</f>
        <v>0.59530000000000005</v>
      </c>
      <c r="Z62" s="338">
        <f>IF(VLOOKUP(InputDataA_GeneralAssumptions!$D$51,DataSummary!$A$130:$B$132,2,FALSE)=1,InputDataA_GeneralAssumptions!Z60,InputDataA_GeneralAssumptions!Z61)</f>
        <v>0.59530000000000005</v>
      </c>
      <c r="AA62" s="338">
        <f>IF(VLOOKUP(InputDataA_GeneralAssumptions!$D$51,DataSummary!$A$130:$B$132,2,FALSE)=1,InputDataA_GeneralAssumptions!AA60,InputDataA_GeneralAssumptions!AA61)</f>
        <v>0.59530000000000005</v>
      </c>
      <c r="AB62" s="338">
        <f>IF(VLOOKUP(InputDataA_GeneralAssumptions!$D$51,DataSummary!$A$130:$B$132,2,FALSE)=1,InputDataA_GeneralAssumptions!AB60,InputDataA_GeneralAssumptions!AB61)</f>
        <v>0.59530000000000005</v>
      </c>
      <c r="AC62" s="338">
        <f>IF(VLOOKUP(InputDataA_GeneralAssumptions!$D$51,DataSummary!$A$130:$B$132,2,FALSE)=1,InputDataA_GeneralAssumptions!AC60,InputDataA_GeneralAssumptions!AC61)</f>
        <v>0.59530000000000005</v>
      </c>
      <c r="AD62" s="338">
        <f>IF(VLOOKUP(InputDataA_GeneralAssumptions!$D$51,DataSummary!$A$130:$B$132,2,FALSE)=1,InputDataA_GeneralAssumptions!AD60,InputDataA_GeneralAssumptions!AD61)</f>
        <v>0.59530000000000005</v>
      </c>
      <c r="AE62" s="338">
        <f>IF(VLOOKUP(InputDataA_GeneralAssumptions!$D$51,DataSummary!$A$130:$B$132,2,FALSE)=1,InputDataA_GeneralAssumptions!AE60,InputDataA_GeneralAssumptions!AE61)</f>
        <v>0.59530000000000005</v>
      </c>
      <c r="AF62" s="338">
        <f>IF(VLOOKUP(InputDataA_GeneralAssumptions!$D$51,DataSummary!$A$130:$B$132,2,FALSE)=1,InputDataA_GeneralAssumptions!AF60,InputDataA_GeneralAssumptions!AF61)</f>
        <v>0.59530000000000005</v>
      </c>
      <c r="AG62" s="338">
        <f>IF(VLOOKUP(InputDataA_GeneralAssumptions!$D$51,DataSummary!$A$130:$B$132,2,FALSE)=1,InputDataA_GeneralAssumptions!AG60,InputDataA_GeneralAssumptions!AG61)</f>
        <v>0.59530000000000005</v>
      </c>
      <c r="AH62" s="338">
        <f>IF(VLOOKUP(InputDataA_GeneralAssumptions!$D$51,DataSummary!$A$130:$B$132,2,FALSE)=1,InputDataA_GeneralAssumptions!AH60,InputDataA_GeneralAssumptions!AH61)</f>
        <v>0.59530000000000005</v>
      </c>
      <c r="AI62" s="338">
        <f>IF(VLOOKUP(InputDataA_GeneralAssumptions!$D$51,DataSummary!$A$130:$B$132,2,FALSE)=1,InputDataA_GeneralAssumptions!AI60,InputDataA_GeneralAssumptions!AI61)</f>
        <v>0.59530000000000005</v>
      </c>
      <c r="AJ62" s="338">
        <f>IF(VLOOKUP(InputDataA_GeneralAssumptions!$D$51,DataSummary!$A$130:$B$132,2,FALSE)=1,InputDataA_GeneralAssumptions!AJ60,InputDataA_GeneralAssumptions!AJ61)</f>
        <v>0.59530000000000005</v>
      </c>
      <c r="AK62" s="338">
        <f>IF(VLOOKUP(InputDataA_GeneralAssumptions!$D$51,DataSummary!$A$130:$B$132,2,FALSE)=1,InputDataA_GeneralAssumptions!AK60,InputDataA_GeneralAssumptions!AK61)</f>
        <v>0.59530000000000005</v>
      </c>
      <c r="AL62" s="338">
        <f>IF(VLOOKUP(InputDataA_GeneralAssumptions!$D$51,DataSummary!$A$130:$B$132,2,FALSE)=1,InputDataA_GeneralAssumptions!AL60,InputDataA_GeneralAssumptions!AL61)</f>
        <v>0.59530000000000005</v>
      </c>
      <c r="AM62" s="338">
        <f>IF(VLOOKUP(InputDataA_GeneralAssumptions!$D$51,DataSummary!$A$130:$B$132,2,FALSE)=1,InputDataA_GeneralAssumptions!AM60,InputDataA_GeneralAssumptions!AM61)</f>
        <v>0.59530000000000005</v>
      </c>
      <c r="AN62" s="338">
        <f>IF(VLOOKUP(InputDataA_GeneralAssumptions!$D$51,DataSummary!$A$130:$B$132,2,FALSE)=1,InputDataA_GeneralAssumptions!AN60,InputDataA_GeneralAssumptions!AN61)</f>
        <v>0.59530000000000005</v>
      </c>
      <c r="AO62" s="338">
        <f>IF(VLOOKUP(InputDataA_GeneralAssumptions!$D$51,DataSummary!$A$130:$B$132,2,FALSE)=1,InputDataA_GeneralAssumptions!AO60,InputDataA_GeneralAssumptions!AO61)</f>
        <v>0.59530000000000005</v>
      </c>
      <c r="AP62" s="338">
        <f>IF(VLOOKUP(InputDataA_GeneralAssumptions!$D$51,DataSummary!$A$130:$B$132,2,FALSE)=1,InputDataA_GeneralAssumptions!AP60,InputDataA_GeneralAssumptions!AP61)</f>
        <v>0.59530000000000005</v>
      </c>
      <c r="AQ62" s="338">
        <f>IF(VLOOKUP(InputDataA_GeneralAssumptions!$D$51,DataSummary!$A$130:$B$132,2,FALSE)=1,InputDataA_GeneralAssumptions!AQ60,InputDataA_GeneralAssumptions!AQ61)</f>
        <v>0.59530000000000005</v>
      </c>
      <c r="AR62" s="338">
        <f>IF(VLOOKUP(InputDataA_GeneralAssumptions!$D$51,DataSummary!$A$130:$B$132,2,FALSE)=1,InputDataA_GeneralAssumptions!AR60,InputDataA_GeneralAssumptions!AR61)</f>
        <v>0.59530000000000005</v>
      </c>
      <c r="AS62" s="338">
        <f>IF(VLOOKUP(InputDataA_GeneralAssumptions!$D$51,DataSummary!$A$130:$B$132,2,FALSE)=1,InputDataA_GeneralAssumptions!AS60,InputDataA_GeneralAssumptions!AS61)</f>
        <v>0.59530000000000005</v>
      </c>
      <c r="AT62" s="338">
        <f>IF(VLOOKUP(InputDataA_GeneralAssumptions!$D$51,DataSummary!$A$130:$B$132,2,FALSE)=1,InputDataA_GeneralAssumptions!AT60,InputDataA_GeneralAssumptions!AT61)</f>
        <v>0.59530000000000005</v>
      </c>
      <c r="AU62" s="338">
        <f>IF(VLOOKUP(InputDataA_GeneralAssumptions!$D$51,DataSummary!$A$130:$B$132,2,FALSE)=1,InputDataA_GeneralAssumptions!AU60,InputDataA_GeneralAssumptions!AU61)</f>
        <v>0.59530000000000005</v>
      </c>
      <c r="AV62" s="338">
        <f>IF(VLOOKUP(InputDataA_GeneralAssumptions!$D$51,DataSummary!$A$130:$B$132,2,FALSE)=1,InputDataA_GeneralAssumptions!AV60,InputDataA_GeneralAssumptions!AV61)</f>
        <v>0.59530000000000005</v>
      </c>
      <c r="AW62" s="338">
        <f>IF(VLOOKUP(InputDataA_GeneralAssumptions!$D$51,DataSummary!$A$130:$B$132,2,FALSE)=1,InputDataA_GeneralAssumptions!AW60,InputDataA_GeneralAssumptions!AW61)</f>
        <v>0.59530000000000005</v>
      </c>
      <c r="AX62" s="338">
        <f>IF(VLOOKUP(InputDataA_GeneralAssumptions!$D$51,DataSummary!$A$130:$B$132,2,FALSE)=1,InputDataA_GeneralAssumptions!AX60,InputDataA_GeneralAssumptions!AX61)</f>
        <v>0.59530000000000005</v>
      </c>
      <c r="AY62" s="338">
        <f>IF(VLOOKUP(InputDataA_GeneralAssumptions!$D$51,DataSummary!$A$130:$B$132,2,FALSE)=1,InputDataA_GeneralAssumptions!AY60,InputDataA_GeneralAssumptions!AY61)</f>
        <v>0.59530000000000005</v>
      </c>
      <c r="AZ62" s="338">
        <f>IF(VLOOKUP(InputDataA_GeneralAssumptions!$D$51,DataSummary!$A$130:$B$132,2,FALSE)=1,InputDataA_GeneralAssumptions!AZ60,InputDataA_GeneralAssumptions!AZ61)</f>
        <v>0.59530000000000005</v>
      </c>
      <c r="BA62" s="338">
        <f>IF(VLOOKUP(InputDataA_GeneralAssumptions!$D$51,DataSummary!$A$130:$B$132,2,FALSE)=1,InputDataA_GeneralAssumptions!BA60,InputDataA_GeneralAssumptions!BA61)</f>
        <v>0.59530000000000005</v>
      </c>
      <c r="BB62" s="338">
        <f>IF(VLOOKUP(InputDataA_GeneralAssumptions!$D$51,DataSummary!$A$130:$B$132,2,FALSE)=1,InputDataA_GeneralAssumptions!BB60,InputDataA_GeneralAssumptions!BB61)</f>
        <v>0.59530000000000005</v>
      </c>
      <c r="BC62" s="338">
        <f>IF(VLOOKUP(InputDataA_GeneralAssumptions!$D$51,DataSummary!$A$130:$B$132,2,FALSE)=1,InputDataA_GeneralAssumptions!BC60,InputDataA_GeneralAssumptions!BC61)</f>
        <v>0.59530000000000005</v>
      </c>
      <c r="BD62" s="338">
        <f>IF(VLOOKUP(InputDataA_GeneralAssumptions!$D$51,DataSummary!$A$130:$B$132,2,FALSE)=1,InputDataA_GeneralAssumptions!BD60,InputDataA_GeneralAssumptions!BD61)</f>
        <v>0.59530000000000005</v>
      </c>
      <c r="BE62" s="338">
        <f>IF(VLOOKUP(InputDataA_GeneralAssumptions!$D$51,DataSummary!$A$130:$B$132,2,FALSE)=1,InputDataA_GeneralAssumptions!BE60,InputDataA_GeneralAssumptions!BE61)</f>
        <v>0.59530000000000005</v>
      </c>
      <c r="BF62" s="338">
        <f>IF(VLOOKUP(InputDataA_GeneralAssumptions!$D$51,DataSummary!$A$130:$B$132,2,FALSE)=1,InputDataA_GeneralAssumptions!BF60,InputDataA_GeneralAssumptions!BF61)</f>
        <v>0.59530000000000005</v>
      </c>
      <c r="BG62" s="338">
        <f>IF(VLOOKUP(InputDataA_GeneralAssumptions!$D$51,DataSummary!$A$130:$B$132,2,FALSE)=1,InputDataA_GeneralAssumptions!BG60,InputDataA_GeneralAssumptions!BG61)</f>
        <v>0.59530000000000005</v>
      </c>
      <c r="BH62" s="338">
        <f>IF(VLOOKUP(InputDataA_GeneralAssumptions!$D$51,DataSummary!$A$130:$B$132,2,FALSE)=1,InputDataA_GeneralAssumptions!BH60,InputDataA_GeneralAssumptions!BH61)</f>
        <v>0.59530000000000005</v>
      </c>
      <c r="BI62" s="338">
        <f>IF(VLOOKUP(InputDataA_GeneralAssumptions!$D$51,DataSummary!$A$130:$B$132,2,FALSE)=1,InputDataA_GeneralAssumptions!BI60,InputDataA_GeneralAssumptions!BI61)</f>
        <v>0.59530000000000005</v>
      </c>
      <c r="BJ62" s="338">
        <f>IF(VLOOKUP(InputDataA_GeneralAssumptions!$D$51,DataSummary!$A$130:$B$132,2,FALSE)=1,InputDataA_GeneralAssumptions!BJ60,InputDataA_GeneralAssumptions!BJ61)</f>
        <v>0.59530000000000005</v>
      </c>
      <c r="BK62" s="338">
        <f>IF(VLOOKUP(InputDataA_GeneralAssumptions!$D$51,DataSummary!$A$130:$B$132,2,FALSE)=1,InputDataA_GeneralAssumptions!BK60,InputDataA_GeneralAssumptions!BK61)</f>
        <v>0.59530000000000005</v>
      </c>
      <c r="BL62" s="338">
        <f>IF(VLOOKUP(InputDataA_GeneralAssumptions!$D$51,DataSummary!$A$130:$B$132,2,FALSE)=1,InputDataA_GeneralAssumptions!BL60,InputDataA_GeneralAssumptions!BL61)</f>
        <v>0.59530000000000005</v>
      </c>
      <c r="BM62" s="338">
        <f>IF(VLOOKUP(InputDataA_GeneralAssumptions!$D$51,DataSummary!$A$130:$B$132,2,FALSE)=1,InputDataA_GeneralAssumptions!BM60,InputDataA_GeneralAssumptions!BM61)</f>
        <v>0.59530000000000005</v>
      </c>
      <c r="BN62" s="338">
        <f>IF(VLOOKUP(InputDataA_GeneralAssumptions!$D$51,DataSummary!$A$130:$B$132,2,FALSE)=1,InputDataA_GeneralAssumptions!BN60,InputDataA_GeneralAssumptions!BN61)</f>
        <v>0.59530000000000005</v>
      </c>
      <c r="BO62" s="338">
        <f>IF(VLOOKUP(InputDataA_GeneralAssumptions!$D$51,DataSummary!$A$130:$B$132,2,FALSE)=1,InputDataA_GeneralAssumptions!BO60,InputDataA_GeneralAssumptions!BO61)</f>
        <v>0.59530000000000005</v>
      </c>
      <c r="BP62" s="338">
        <f>IF(VLOOKUP(InputDataA_GeneralAssumptions!$D$51,DataSummary!$A$130:$B$132,2,FALSE)=1,InputDataA_GeneralAssumptions!BP60,InputDataA_GeneralAssumptions!BP61)</f>
        <v>0.59530000000000005</v>
      </c>
      <c r="BQ62" s="338">
        <f>IF(VLOOKUP(InputDataA_GeneralAssumptions!$D$51,DataSummary!$A$130:$B$132,2,FALSE)=1,InputDataA_GeneralAssumptions!BQ60,InputDataA_GeneralAssumptions!BQ61)</f>
        <v>0.59530000000000005</v>
      </c>
      <c r="BR62" s="338">
        <f>IF(VLOOKUP(InputDataA_GeneralAssumptions!$D$51,DataSummary!$A$130:$B$132,2,FALSE)=1,InputDataA_GeneralAssumptions!BR60,InputDataA_GeneralAssumptions!BR61)</f>
        <v>0.59530000000000005</v>
      </c>
      <c r="BS62" s="338">
        <f>IF(VLOOKUP(InputDataA_GeneralAssumptions!$D$51,DataSummary!$A$130:$B$132,2,FALSE)=1,InputDataA_GeneralAssumptions!BS60,InputDataA_GeneralAssumptions!BS61)</f>
        <v>0.59530000000000005</v>
      </c>
      <c r="BT62" s="338">
        <f>IF(VLOOKUP(InputDataA_GeneralAssumptions!$D$51,DataSummary!$A$130:$B$132,2,FALSE)=1,InputDataA_GeneralAssumptions!BT60,InputDataA_GeneralAssumptions!BT61)</f>
        <v>0.59530000000000005</v>
      </c>
      <c r="BU62" s="338">
        <f>IF(VLOOKUP(InputDataA_GeneralAssumptions!$D$51,DataSummary!$A$130:$B$132,2,FALSE)=1,InputDataA_GeneralAssumptions!BU60,InputDataA_GeneralAssumptions!BU61)</f>
        <v>0.59530000000000005</v>
      </c>
      <c r="BV62" s="338">
        <f>IF(VLOOKUP(InputDataA_GeneralAssumptions!$D$51,DataSummary!$A$130:$B$132,2,FALSE)=1,InputDataA_GeneralAssumptions!BV60,InputDataA_GeneralAssumptions!BV61)</f>
        <v>0.59530000000000005</v>
      </c>
      <c r="BW62" s="338">
        <f>IF(VLOOKUP(InputDataA_GeneralAssumptions!$D$51,DataSummary!$A$130:$B$132,2,FALSE)=1,InputDataA_GeneralAssumptions!BW60,InputDataA_GeneralAssumptions!BW61)</f>
        <v>0.59530000000000005</v>
      </c>
      <c r="BX62"/>
    </row>
    <row r="63" spans="1:16384">
      <c r="A63" s="65"/>
      <c r="B63" s="99" t="s">
        <v>533</v>
      </c>
      <c r="C63" s="104" t="s">
        <v>2</v>
      </c>
      <c r="D63" s="480"/>
      <c r="E63" s="480"/>
      <c r="F63" s="174"/>
      <c r="G63" s="15"/>
      <c r="H63" s="124"/>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9"/>
    </row>
    <row r="64" spans="1:16384">
      <c r="A64" s="65"/>
      <c r="B64" s="92" t="str">
        <f>"Init Partic rate female, pre-loaded Year "&amp;D7&amp;" --&gt;"</f>
        <v>Init Partic rate female, pre-loaded Year 2021 --&gt;</v>
      </c>
      <c r="C64" s="93" t="s">
        <v>2</v>
      </c>
      <c r="D64" s="821">
        <f>IF(ISNUMBER(DataSummary!D47)=TRUE,DataSummary!D47,".")</f>
        <v>0.59530000000000005</v>
      </c>
      <c r="E64" s="821"/>
      <c r="F64" s="811" t="str">
        <f>DataSummary!N5</f>
        <v>Scenario</v>
      </c>
      <c r="G64" s="18" t="s">
        <v>624</v>
      </c>
      <c r="H64" s="29" t="s">
        <v>2</v>
      </c>
      <c r="I64" s="212">
        <f>I65</f>
        <v>0.59530000000000005</v>
      </c>
      <c r="J64" s="212">
        <f t="shared" ref="J64:BU64" si="152">J65</f>
        <v>0.59530000000000005</v>
      </c>
      <c r="K64" s="212">
        <f t="shared" si="152"/>
        <v>0.59530000000000005</v>
      </c>
      <c r="L64" s="212">
        <f t="shared" si="152"/>
        <v>0.59530000000000005</v>
      </c>
      <c r="M64" s="212">
        <f t="shared" si="152"/>
        <v>0.59530000000000005</v>
      </c>
      <c r="N64" s="212">
        <f t="shared" si="152"/>
        <v>0.59530000000000005</v>
      </c>
      <c r="O64" s="212">
        <f t="shared" si="152"/>
        <v>0.59530000000000005</v>
      </c>
      <c r="P64" s="212">
        <f t="shared" si="152"/>
        <v>0.59530000000000005</v>
      </c>
      <c r="Q64" s="212">
        <f t="shared" si="152"/>
        <v>0.59530000000000005</v>
      </c>
      <c r="R64" s="212">
        <f t="shared" si="152"/>
        <v>0.59530000000000005</v>
      </c>
      <c r="S64" s="212">
        <f t="shared" si="152"/>
        <v>0.59530000000000005</v>
      </c>
      <c r="T64" s="212">
        <f t="shared" si="152"/>
        <v>0.59530000000000005</v>
      </c>
      <c r="U64" s="212">
        <f t="shared" si="152"/>
        <v>0.59530000000000005</v>
      </c>
      <c r="V64" s="212">
        <f t="shared" si="152"/>
        <v>0.59530000000000005</v>
      </c>
      <c r="W64" s="212">
        <f t="shared" si="152"/>
        <v>0.59530000000000005</v>
      </c>
      <c r="X64" s="212">
        <f t="shared" si="152"/>
        <v>0.59530000000000005</v>
      </c>
      <c r="Y64" s="212">
        <f t="shared" si="152"/>
        <v>0.59530000000000005</v>
      </c>
      <c r="Z64" s="212">
        <f t="shared" si="152"/>
        <v>0.59530000000000005</v>
      </c>
      <c r="AA64" s="212">
        <f t="shared" si="152"/>
        <v>0.59530000000000005</v>
      </c>
      <c r="AB64" s="212">
        <f t="shared" si="152"/>
        <v>0.59530000000000005</v>
      </c>
      <c r="AC64" s="212">
        <f t="shared" si="152"/>
        <v>0.59530000000000005</v>
      </c>
      <c r="AD64" s="212">
        <f t="shared" si="152"/>
        <v>0.59530000000000005</v>
      </c>
      <c r="AE64" s="212">
        <f t="shared" si="152"/>
        <v>0.59530000000000005</v>
      </c>
      <c r="AF64" s="212">
        <f t="shared" si="152"/>
        <v>0.59530000000000005</v>
      </c>
      <c r="AG64" s="212">
        <f t="shared" si="152"/>
        <v>0.59530000000000005</v>
      </c>
      <c r="AH64" s="212">
        <f t="shared" si="152"/>
        <v>0.59530000000000005</v>
      </c>
      <c r="AI64" s="212">
        <f t="shared" si="152"/>
        <v>0.59530000000000005</v>
      </c>
      <c r="AJ64" s="212">
        <f t="shared" si="152"/>
        <v>0.59530000000000005</v>
      </c>
      <c r="AK64" s="212">
        <f t="shared" si="152"/>
        <v>0.59530000000000005</v>
      </c>
      <c r="AL64" s="212">
        <f t="shared" si="152"/>
        <v>0.59530000000000005</v>
      </c>
      <c r="AM64" s="212">
        <f t="shared" si="152"/>
        <v>0.59530000000000005</v>
      </c>
      <c r="AN64" s="212">
        <f t="shared" si="152"/>
        <v>0.59530000000000005</v>
      </c>
      <c r="AO64" s="212">
        <f t="shared" si="152"/>
        <v>0.59530000000000005</v>
      </c>
      <c r="AP64" s="212">
        <f t="shared" si="152"/>
        <v>0.59530000000000005</v>
      </c>
      <c r="AQ64" s="212">
        <f t="shared" si="152"/>
        <v>0.59530000000000005</v>
      </c>
      <c r="AR64" s="212">
        <f t="shared" si="152"/>
        <v>0.59530000000000005</v>
      </c>
      <c r="AS64" s="212">
        <f t="shared" si="152"/>
        <v>0.59530000000000005</v>
      </c>
      <c r="AT64" s="212">
        <f t="shared" si="152"/>
        <v>0.59530000000000005</v>
      </c>
      <c r="AU64" s="212">
        <f t="shared" si="152"/>
        <v>0.59530000000000005</v>
      </c>
      <c r="AV64" s="212">
        <f t="shared" si="152"/>
        <v>0.59530000000000005</v>
      </c>
      <c r="AW64" s="212">
        <f t="shared" si="152"/>
        <v>0.59530000000000005</v>
      </c>
      <c r="AX64" s="212">
        <f t="shared" si="152"/>
        <v>0.59530000000000005</v>
      </c>
      <c r="AY64" s="212">
        <f t="shared" si="152"/>
        <v>0.59530000000000005</v>
      </c>
      <c r="AZ64" s="212">
        <f t="shared" si="152"/>
        <v>0.59530000000000005</v>
      </c>
      <c r="BA64" s="212">
        <f t="shared" si="152"/>
        <v>0.59530000000000005</v>
      </c>
      <c r="BB64" s="212">
        <f t="shared" si="152"/>
        <v>0.59530000000000005</v>
      </c>
      <c r="BC64" s="212">
        <f t="shared" si="152"/>
        <v>0.59530000000000005</v>
      </c>
      <c r="BD64" s="212">
        <f t="shared" si="152"/>
        <v>0.59530000000000005</v>
      </c>
      <c r="BE64" s="212">
        <f t="shared" si="152"/>
        <v>0.59530000000000005</v>
      </c>
      <c r="BF64" s="212">
        <f t="shared" si="152"/>
        <v>0.59530000000000005</v>
      </c>
      <c r="BG64" s="212">
        <f t="shared" si="152"/>
        <v>0.59530000000000005</v>
      </c>
      <c r="BH64" s="212">
        <f t="shared" si="152"/>
        <v>0.59530000000000005</v>
      </c>
      <c r="BI64" s="212">
        <f t="shared" si="152"/>
        <v>0.59530000000000005</v>
      </c>
      <c r="BJ64" s="212">
        <f t="shared" si="152"/>
        <v>0.59530000000000005</v>
      </c>
      <c r="BK64" s="212">
        <f t="shared" si="152"/>
        <v>0.59530000000000005</v>
      </c>
      <c r="BL64" s="212">
        <f t="shared" si="152"/>
        <v>0.59530000000000005</v>
      </c>
      <c r="BM64" s="212">
        <f t="shared" si="152"/>
        <v>0.59530000000000005</v>
      </c>
      <c r="BN64" s="212">
        <f t="shared" si="152"/>
        <v>0.59530000000000005</v>
      </c>
      <c r="BO64" s="212">
        <f t="shared" si="152"/>
        <v>0.59530000000000005</v>
      </c>
      <c r="BP64" s="212">
        <f t="shared" si="152"/>
        <v>0.59530000000000005</v>
      </c>
      <c r="BQ64" s="212">
        <f t="shared" si="152"/>
        <v>0.59530000000000005</v>
      </c>
      <c r="BR64" s="212">
        <f t="shared" si="152"/>
        <v>0.59530000000000005</v>
      </c>
      <c r="BS64" s="212">
        <f t="shared" si="152"/>
        <v>0.59530000000000005</v>
      </c>
      <c r="BT64" s="212">
        <f t="shared" si="152"/>
        <v>0.59530000000000005</v>
      </c>
      <c r="BU64" s="212">
        <f t="shared" si="152"/>
        <v>0.59530000000000005</v>
      </c>
      <c r="BV64" s="212">
        <f t="shared" ref="BV64:BW64" si="153">BV65</f>
        <v>0.59530000000000005</v>
      </c>
      <c r="BW64" s="212">
        <f t="shared" si="153"/>
        <v>0.59530000000000005</v>
      </c>
      <c r="BX64"/>
    </row>
    <row r="65" spans="1:16384">
      <c r="A65"/>
      <c r="B65" s="284" t="s">
        <v>1004</v>
      </c>
      <c r="C65" s="93" t="s">
        <v>2</v>
      </c>
      <c r="D65" s="506">
        <f>IF(ISBLANK(D63)=TRUE,D64,D63)</f>
        <v>0.59530000000000005</v>
      </c>
      <c r="E65" s="506">
        <f>IF(ISBLANK(E63)=TRUE,D64,E63)</f>
        <v>0.59530000000000005</v>
      </c>
      <c r="F65" s="811"/>
      <c r="G65" s="11" t="s">
        <v>625</v>
      </c>
      <c r="H65" s="31" t="s">
        <v>2</v>
      </c>
      <c r="I65" s="14">
        <f>InputDataA_GeneralAssumptions!E65</f>
        <v>0.59530000000000005</v>
      </c>
      <c r="J65" s="14">
        <f>IF(J59&gt;InputDataA_GeneralAssumptions!$E$68,InputDataA_GeneralAssumptions!$E$67,I65+(InputDataA_GeneralAssumptions!$E$67-$I$65)/(InputDataA_GeneralAssumptions!$E$68-InputDataA_GeneralAssumptions!$D$7))</f>
        <v>0.59530000000000005</v>
      </c>
      <c r="K65" s="14">
        <f>IF(K59&gt;InputDataA_GeneralAssumptions!$E$68,InputDataA_GeneralAssumptions!$E$67,J65+(InputDataA_GeneralAssumptions!$E$67-$I$65)/(InputDataA_GeneralAssumptions!$E$68-InputDataA_GeneralAssumptions!$D$7))</f>
        <v>0.59530000000000005</v>
      </c>
      <c r="L65" s="14">
        <f>IF(L59&gt;InputDataA_GeneralAssumptions!$E$68,InputDataA_GeneralAssumptions!$E$67,K65+(InputDataA_GeneralAssumptions!$E$67-$I$65)/(InputDataA_GeneralAssumptions!$E$68-InputDataA_GeneralAssumptions!$D$7))</f>
        <v>0.59530000000000005</v>
      </c>
      <c r="M65" s="14">
        <f>IF(M59&gt;InputDataA_GeneralAssumptions!$E$68,InputDataA_GeneralAssumptions!$E$67,L65+(InputDataA_GeneralAssumptions!$E$67-$I$65)/(InputDataA_GeneralAssumptions!$E$68-InputDataA_GeneralAssumptions!$D$7))</f>
        <v>0.59530000000000005</v>
      </c>
      <c r="N65" s="14">
        <f>IF(N59&gt;InputDataA_GeneralAssumptions!$E$68,InputDataA_GeneralAssumptions!$E$67,M65+(InputDataA_GeneralAssumptions!$E$67-$I$65)/(InputDataA_GeneralAssumptions!$E$68-InputDataA_GeneralAssumptions!$D$7))</f>
        <v>0.59530000000000005</v>
      </c>
      <c r="O65" s="14">
        <f>IF(O59&gt;InputDataA_GeneralAssumptions!$E$68,InputDataA_GeneralAssumptions!$E$67,N65+(InputDataA_GeneralAssumptions!$E$67-$I$65)/(InputDataA_GeneralAssumptions!$E$68-InputDataA_GeneralAssumptions!$D$7))</f>
        <v>0.59530000000000005</v>
      </c>
      <c r="P65" s="14">
        <f>IF(P59&gt;InputDataA_GeneralAssumptions!$E$68,InputDataA_GeneralAssumptions!$E$67,O65+(InputDataA_GeneralAssumptions!$E$67-$I$65)/(InputDataA_GeneralAssumptions!$E$68-InputDataA_GeneralAssumptions!$D$7))</f>
        <v>0.59530000000000005</v>
      </c>
      <c r="Q65" s="14">
        <f>IF(Q59&gt;InputDataA_GeneralAssumptions!$E$68,InputDataA_GeneralAssumptions!$E$67,P65+(InputDataA_GeneralAssumptions!$E$67-$I$65)/(InputDataA_GeneralAssumptions!$E$68-InputDataA_GeneralAssumptions!$D$7))</f>
        <v>0.59530000000000005</v>
      </c>
      <c r="R65" s="14">
        <f>IF(R59&gt;InputDataA_GeneralAssumptions!$E$68,InputDataA_GeneralAssumptions!$E$67,Q65+(InputDataA_GeneralAssumptions!$E$67-$I$65)/(InputDataA_GeneralAssumptions!$E$68-InputDataA_GeneralAssumptions!$D$7))</f>
        <v>0.59530000000000005</v>
      </c>
      <c r="S65" s="14">
        <f>IF(S59&gt;InputDataA_GeneralAssumptions!$E$68,InputDataA_GeneralAssumptions!$E$67,R65+(InputDataA_GeneralAssumptions!$E$67-$I$65)/(InputDataA_GeneralAssumptions!$E$68-InputDataA_GeneralAssumptions!$D$7))</f>
        <v>0.59530000000000005</v>
      </c>
      <c r="T65" s="14">
        <f>IF(T59&gt;InputDataA_GeneralAssumptions!$E$68,InputDataA_GeneralAssumptions!$E$67,S65+(InputDataA_GeneralAssumptions!$E$67-$I$65)/(InputDataA_GeneralAssumptions!$E$68-InputDataA_GeneralAssumptions!$D$7))</f>
        <v>0.59530000000000005</v>
      </c>
      <c r="U65" s="14">
        <f>IF(U59&gt;InputDataA_GeneralAssumptions!$E$68,InputDataA_GeneralAssumptions!$E$67,T65+(InputDataA_GeneralAssumptions!$E$67-$I$65)/(InputDataA_GeneralAssumptions!$E$68-InputDataA_GeneralAssumptions!$D$7))</f>
        <v>0.59530000000000005</v>
      </c>
      <c r="V65" s="14">
        <f>IF(V59&gt;InputDataA_GeneralAssumptions!$E$68,InputDataA_GeneralAssumptions!$E$67,U65+(InputDataA_GeneralAssumptions!$E$67-$I$65)/(InputDataA_GeneralAssumptions!$E$68-InputDataA_GeneralAssumptions!$D$7))</f>
        <v>0.59530000000000005</v>
      </c>
      <c r="W65" s="14">
        <f>IF(W59&gt;InputDataA_GeneralAssumptions!$E$68,InputDataA_GeneralAssumptions!$E$67,V65+(InputDataA_GeneralAssumptions!$E$67-$I$65)/(InputDataA_GeneralAssumptions!$E$68-InputDataA_GeneralAssumptions!$D$7))</f>
        <v>0.59530000000000005</v>
      </c>
      <c r="X65" s="14">
        <f>IF(X59&gt;InputDataA_GeneralAssumptions!$E$68,InputDataA_GeneralAssumptions!$E$67,W65+(InputDataA_GeneralAssumptions!$E$67-$I$65)/(InputDataA_GeneralAssumptions!$E$68-InputDataA_GeneralAssumptions!$D$7))</f>
        <v>0.59530000000000005</v>
      </c>
      <c r="Y65" s="14">
        <f>IF(Y59&gt;InputDataA_GeneralAssumptions!$E$68,InputDataA_GeneralAssumptions!$E$67,X65+(InputDataA_GeneralAssumptions!$E$67-$I$65)/(InputDataA_GeneralAssumptions!$E$68-InputDataA_GeneralAssumptions!$D$7))</f>
        <v>0.59530000000000005</v>
      </c>
      <c r="Z65" s="14">
        <f>IF(Z59&gt;InputDataA_GeneralAssumptions!$E$68,InputDataA_GeneralAssumptions!$E$67,Y65+(InputDataA_GeneralAssumptions!$E$67-$I$65)/(InputDataA_GeneralAssumptions!$E$68-InputDataA_GeneralAssumptions!$D$7))</f>
        <v>0.59530000000000005</v>
      </c>
      <c r="AA65" s="14">
        <f>IF(AA59&gt;InputDataA_GeneralAssumptions!$E$68,InputDataA_GeneralAssumptions!$E$67,Z65+(InputDataA_GeneralAssumptions!$E$67-$I$65)/(InputDataA_GeneralAssumptions!$E$68-InputDataA_GeneralAssumptions!$D$7))</f>
        <v>0.59530000000000005</v>
      </c>
      <c r="AB65" s="14">
        <f>IF(AB59&gt;InputDataA_GeneralAssumptions!$E$68,InputDataA_GeneralAssumptions!$E$67,AA65+(InputDataA_GeneralAssumptions!$E$67-$I$65)/(InputDataA_GeneralAssumptions!$E$68-InputDataA_GeneralAssumptions!$D$7))</f>
        <v>0.59530000000000005</v>
      </c>
      <c r="AC65" s="14">
        <f>IF(AC59&gt;InputDataA_GeneralAssumptions!$E$68,InputDataA_GeneralAssumptions!$E$67,AB65+(InputDataA_GeneralAssumptions!$E$67-$I$65)/(InputDataA_GeneralAssumptions!$E$68-InputDataA_GeneralAssumptions!$D$7))</f>
        <v>0.59530000000000005</v>
      </c>
      <c r="AD65" s="14">
        <f>IF(AD59&gt;InputDataA_GeneralAssumptions!$E$68,InputDataA_GeneralAssumptions!$E$67,AC65+(InputDataA_GeneralAssumptions!$E$67-$I$65)/(InputDataA_GeneralAssumptions!$E$68-InputDataA_GeneralAssumptions!$D$7))</f>
        <v>0.59530000000000005</v>
      </c>
      <c r="AE65" s="14">
        <f>IF(AE59&gt;InputDataA_GeneralAssumptions!$E$68,InputDataA_GeneralAssumptions!$E$67,AD65+(InputDataA_GeneralAssumptions!$E$67-$I$65)/(InputDataA_GeneralAssumptions!$E$68-InputDataA_GeneralAssumptions!$D$7))</f>
        <v>0.59530000000000005</v>
      </c>
      <c r="AF65" s="14">
        <f>IF(AF59&gt;InputDataA_GeneralAssumptions!$E$68,InputDataA_GeneralAssumptions!$E$67,AE65+(InputDataA_GeneralAssumptions!$E$67-$I$65)/(InputDataA_GeneralAssumptions!$E$68-InputDataA_GeneralAssumptions!$D$7))</f>
        <v>0.59530000000000005</v>
      </c>
      <c r="AG65" s="14">
        <f>IF(AG59&gt;InputDataA_GeneralAssumptions!$E$68,InputDataA_GeneralAssumptions!$E$67,AF65+(InputDataA_GeneralAssumptions!$E$67-$I$65)/(InputDataA_GeneralAssumptions!$E$68-InputDataA_GeneralAssumptions!$D$7))</f>
        <v>0.59530000000000005</v>
      </c>
      <c r="AH65" s="14">
        <f>IF(AH59&gt;InputDataA_GeneralAssumptions!$E$68,InputDataA_GeneralAssumptions!$E$67,AG65+(InputDataA_GeneralAssumptions!$E$67-$I$65)/(InputDataA_GeneralAssumptions!$E$68-InputDataA_GeneralAssumptions!$D$7))</f>
        <v>0.59530000000000005</v>
      </c>
      <c r="AI65" s="14">
        <f>IF(AI59&gt;InputDataA_GeneralAssumptions!$E$68,InputDataA_GeneralAssumptions!$E$67,AH65+(InputDataA_GeneralAssumptions!$E$67-$I$65)/(InputDataA_GeneralAssumptions!$E$68-InputDataA_GeneralAssumptions!$D$7))</f>
        <v>0.59530000000000005</v>
      </c>
      <c r="AJ65" s="14">
        <f>IF(AJ59&gt;InputDataA_GeneralAssumptions!$E$68,InputDataA_GeneralAssumptions!$E$67,AI65+(InputDataA_GeneralAssumptions!$E$67-$I$65)/(InputDataA_GeneralAssumptions!$E$68-InputDataA_GeneralAssumptions!$D$7))</f>
        <v>0.59530000000000005</v>
      </c>
      <c r="AK65" s="14">
        <f>IF(AK59&gt;InputDataA_GeneralAssumptions!$E$68,InputDataA_GeneralAssumptions!$E$67,AJ65+(InputDataA_GeneralAssumptions!$E$67-$I$65)/(InputDataA_GeneralAssumptions!$E$68-InputDataA_GeneralAssumptions!$D$7))</f>
        <v>0.59530000000000005</v>
      </c>
      <c r="AL65" s="14">
        <f>IF(AL59&gt;InputDataA_GeneralAssumptions!$E$68,InputDataA_GeneralAssumptions!$E$67,AK65+(InputDataA_GeneralAssumptions!$E$67-$I$65)/(InputDataA_GeneralAssumptions!$E$68-InputDataA_GeneralAssumptions!$D$7))</f>
        <v>0.59530000000000005</v>
      </c>
      <c r="AM65" s="14">
        <f>IF(AM59&gt;InputDataA_GeneralAssumptions!$E$68,InputDataA_GeneralAssumptions!$E$67,AL65+(InputDataA_GeneralAssumptions!$E$67-$I$65)/(InputDataA_GeneralAssumptions!$E$68-InputDataA_GeneralAssumptions!$D$7))</f>
        <v>0.59530000000000005</v>
      </c>
      <c r="AN65" s="14">
        <f>IF(AN59&gt;InputDataA_GeneralAssumptions!$E$68,InputDataA_GeneralAssumptions!$E$67,AM65+(InputDataA_GeneralAssumptions!$E$67-$I$65)/(InputDataA_GeneralAssumptions!$E$68-InputDataA_GeneralAssumptions!$D$7))</f>
        <v>0.59530000000000005</v>
      </c>
      <c r="AO65" s="14">
        <f>IF(AO59&gt;InputDataA_GeneralAssumptions!$E$68,InputDataA_GeneralAssumptions!$E$67,AN65+(InputDataA_GeneralAssumptions!$E$67-$I$65)/(InputDataA_GeneralAssumptions!$E$68-InputDataA_GeneralAssumptions!$D$7))</f>
        <v>0.59530000000000005</v>
      </c>
      <c r="AP65" s="14">
        <f>IF(AP59&gt;InputDataA_GeneralAssumptions!$E$68,InputDataA_GeneralAssumptions!$E$67,AO65+(InputDataA_GeneralAssumptions!$E$67-$I$65)/(InputDataA_GeneralAssumptions!$E$68-InputDataA_GeneralAssumptions!$D$7))</f>
        <v>0.59530000000000005</v>
      </c>
      <c r="AQ65" s="339">
        <f>IF(AQ59&gt;InputDataA_GeneralAssumptions!$E$68,InputDataA_GeneralAssumptions!$E$67,AP65+(InputDataA_GeneralAssumptions!$E$67-$I$65)/(InputDataA_GeneralAssumptions!$E$68-InputDataA_GeneralAssumptions!$D$7))</f>
        <v>0.59530000000000005</v>
      </c>
      <c r="AR65" s="339">
        <f>IF(AR59&gt;InputDataA_GeneralAssumptions!$E$68,InputDataA_GeneralAssumptions!$E$67,AQ65+(InputDataA_GeneralAssumptions!$E$67-$I$65)/(InputDataA_GeneralAssumptions!$E$68-InputDataA_GeneralAssumptions!$D$7))</f>
        <v>0.59530000000000005</v>
      </c>
      <c r="AS65" s="339">
        <f>IF(AS59&gt;InputDataA_GeneralAssumptions!$E$68,InputDataA_GeneralAssumptions!$E$67,AR65+(InputDataA_GeneralAssumptions!$E$67-$I$65)/(InputDataA_GeneralAssumptions!$E$68-InputDataA_GeneralAssumptions!$D$7))</f>
        <v>0.59530000000000005</v>
      </c>
      <c r="AT65" s="339">
        <f>IF(AT59&gt;InputDataA_GeneralAssumptions!$E$68,InputDataA_GeneralAssumptions!$E$67,AS65+(InputDataA_GeneralAssumptions!$E$67-$I$65)/(InputDataA_GeneralAssumptions!$E$68-InputDataA_GeneralAssumptions!$D$7))</f>
        <v>0.59530000000000005</v>
      </c>
      <c r="AU65" s="339">
        <f>IF(AU59&gt;InputDataA_GeneralAssumptions!$E$68,InputDataA_GeneralAssumptions!$E$67,AT65+(InputDataA_GeneralAssumptions!$E$67-$I$65)/(InputDataA_GeneralAssumptions!$E$68-InputDataA_GeneralAssumptions!$D$7))</f>
        <v>0.59530000000000005</v>
      </c>
      <c r="AV65" s="339">
        <f>IF(AV59&gt;InputDataA_GeneralAssumptions!$E$68,InputDataA_GeneralAssumptions!$E$67,AU65+(InputDataA_GeneralAssumptions!$E$67-$I$65)/(InputDataA_GeneralAssumptions!$E$68-InputDataA_GeneralAssumptions!$D$7))</f>
        <v>0.59530000000000005</v>
      </c>
      <c r="AW65" s="339">
        <f>IF(AW59&gt;InputDataA_GeneralAssumptions!$E$68,InputDataA_GeneralAssumptions!$E$67,AV65+(InputDataA_GeneralAssumptions!$E$67-$I$65)/(InputDataA_GeneralAssumptions!$E$68-InputDataA_GeneralAssumptions!$D$7))</f>
        <v>0.59530000000000005</v>
      </c>
      <c r="AX65" s="339">
        <f>IF(AX59&gt;InputDataA_GeneralAssumptions!$E$68,InputDataA_GeneralAssumptions!$E$67,AW65+(InputDataA_GeneralAssumptions!$E$67-$I$65)/(InputDataA_GeneralAssumptions!$E$68-InputDataA_GeneralAssumptions!$D$7))</f>
        <v>0.59530000000000005</v>
      </c>
      <c r="AY65" s="339">
        <f>IF(AY59&gt;InputDataA_GeneralAssumptions!$E$68,InputDataA_GeneralAssumptions!$E$67,AX65+(InputDataA_GeneralAssumptions!$E$67-$I$65)/(InputDataA_GeneralAssumptions!$E$68-InputDataA_GeneralAssumptions!$D$7))</f>
        <v>0.59530000000000005</v>
      </c>
      <c r="AZ65" s="339">
        <f>IF(AZ59&gt;InputDataA_GeneralAssumptions!$E$68,InputDataA_GeneralAssumptions!$E$67,AY65+(InputDataA_GeneralAssumptions!$E$67-$I$65)/(InputDataA_GeneralAssumptions!$E$68-InputDataA_GeneralAssumptions!$D$7))</f>
        <v>0.59530000000000005</v>
      </c>
      <c r="BA65" s="339">
        <f>IF(BA59&gt;InputDataA_GeneralAssumptions!$E$68,InputDataA_GeneralAssumptions!$E$67,AZ65+(InputDataA_GeneralAssumptions!$E$67-$I$65)/(InputDataA_GeneralAssumptions!$E$68-InputDataA_GeneralAssumptions!$D$7))</f>
        <v>0.59530000000000005</v>
      </c>
      <c r="BB65" s="339">
        <f>IF(BB59&gt;InputDataA_GeneralAssumptions!$E$68,InputDataA_GeneralAssumptions!$E$67,BA65+(InputDataA_GeneralAssumptions!$E$67-$I$65)/(InputDataA_GeneralAssumptions!$E$68-InputDataA_GeneralAssumptions!$D$7))</f>
        <v>0.59530000000000005</v>
      </c>
      <c r="BC65" s="339">
        <f>IF(BC59&gt;InputDataA_GeneralAssumptions!$E$68,InputDataA_GeneralAssumptions!$E$67,BB65+(InputDataA_GeneralAssumptions!$E$67-$I$65)/(InputDataA_GeneralAssumptions!$E$68-InputDataA_GeneralAssumptions!$D$7))</f>
        <v>0.59530000000000005</v>
      </c>
      <c r="BD65" s="339">
        <f>IF(BD59&gt;InputDataA_GeneralAssumptions!$E$68,InputDataA_GeneralAssumptions!$E$67,BC65+(InputDataA_GeneralAssumptions!$E$67-$I$65)/(InputDataA_GeneralAssumptions!$E$68-InputDataA_GeneralAssumptions!$D$7))</f>
        <v>0.59530000000000005</v>
      </c>
      <c r="BE65" s="339">
        <f>IF(BE59&gt;InputDataA_GeneralAssumptions!$E$68,InputDataA_GeneralAssumptions!$E$67,BD65+(InputDataA_GeneralAssumptions!$E$67-$I$65)/(InputDataA_GeneralAssumptions!$E$68-InputDataA_GeneralAssumptions!$D$7))</f>
        <v>0.59530000000000005</v>
      </c>
      <c r="BF65" s="339">
        <f>IF(BF59&gt;InputDataA_GeneralAssumptions!$E$68,InputDataA_GeneralAssumptions!$E$67,BE65+(InputDataA_GeneralAssumptions!$E$67-$I$65)/(InputDataA_GeneralAssumptions!$E$68-InputDataA_GeneralAssumptions!$D$7))</f>
        <v>0.59530000000000005</v>
      </c>
      <c r="BG65" s="339">
        <f>IF(BG59&gt;InputDataA_GeneralAssumptions!$E$68,InputDataA_GeneralAssumptions!$E$67,BF65+(InputDataA_GeneralAssumptions!$E$67-$I$65)/(InputDataA_GeneralAssumptions!$E$68-InputDataA_GeneralAssumptions!$D$7))</f>
        <v>0.59530000000000005</v>
      </c>
      <c r="BH65" s="339">
        <f>IF(BH59&gt;InputDataA_GeneralAssumptions!$E$68,InputDataA_GeneralAssumptions!$E$67,BG65+(InputDataA_GeneralAssumptions!$E$67-$I$65)/(InputDataA_GeneralAssumptions!$E$68-InputDataA_GeneralAssumptions!$D$7))</f>
        <v>0.59530000000000005</v>
      </c>
      <c r="BI65" s="339">
        <f>IF(BI59&gt;InputDataA_GeneralAssumptions!$E$68,InputDataA_GeneralAssumptions!$E$67,BH65+(InputDataA_GeneralAssumptions!$E$67-$I$65)/(InputDataA_GeneralAssumptions!$E$68-InputDataA_GeneralAssumptions!$D$7))</f>
        <v>0.59530000000000005</v>
      </c>
      <c r="BJ65" s="339">
        <f>IF(BJ59&gt;InputDataA_GeneralAssumptions!$E$68,InputDataA_GeneralAssumptions!$E$67,BI65+(InputDataA_GeneralAssumptions!$E$67-$I$65)/(InputDataA_GeneralAssumptions!$E$68-InputDataA_GeneralAssumptions!$D$7))</f>
        <v>0.59530000000000005</v>
      </c>
      <c r="BK65" s="339">
        <f>IF(BK59&gt;InputDataA_GeneralAssumptions!$E$68,InputDataA_GeneralAssumptions!$E$67,BJ65+(InputDataA_GeneralAssumptions!$E$67-$I$65)/(InputDataA_GeneralAssumptions!$E$68-InputDataA_GeneralAssumptions!$D$7))</f>
        <v>0.59530000000000005</v>
      </c>
      <c r="BL65" s="339">
        <f>IF(BL59&gt;InputDataA_GeneralAssumptions!$E$68,InputDataA_GeneralAssumptions!$E$67,BK65+(InputDataA_GeneralAssumptions!$E$67-$I$65)/(InputDataA_GeneralAssumptions!$E$68-InputDataA_GeneralAssumptions!$D$7))</f>
        <v>0.59530000000000005</v>
      </c>
      <c r="BM65" s="339">
        <f>IF(BM59&gt;InputDataA_GeneralAssumptions!$E$68,InputDataA_GeneralAssumptions!$E$67,BL65+(InputDataA_GeneralAssumptions!$E$67-$I$65)/(InputDataA_GeneralAssumptions!$E$68-InputDataA_GeneralAssumptions!$D$7))</f>
        <v>0.59530000000000005</v>
      </c>
      <c r="BN65" s="339">
        <f>IF(BN59&gt;InputDataA_GeneralAssumptions!$E$68,InputDataA_GeneralAssumptions!$E$67,BM65+(InputDataA_GeneralAssumptions!$E$67-$I$65)/(InputDataA_GeneralAssumptions!$E$68-InputDataA_GeneralAssumptions!$D$7))</f>
        <v>0.59530000000000005</v>
      </c>
      <c r="BO65" s="339">
        <f>IF(BO59&gt;InputDataA_GeneralAssumptions!$E$68,InputDataA_GeneralAssumptions!$E$67,BN65+(InputDataA_GeneralAssumptions!$E$67-$I$65)/(InputDataA_GeneralAssumptions!$E$68-InputDataA_GeneralAssumptions!$D$7))</f>
        <v>0.59530000000000005</v>
      </c>
      <c r="BP65" s="339">
        <f>IF(BP59&gt;InputDataA_GeneralAssumptions!$E$68,InputDataA_GeneralAssumptions!$E$67,BO65+(InputDataA_GeneralAssumptions!$E$67-$I$65)/(InputDataA_GeneralAssumptions!$E$68-InputDataA_GeneralAssumptions!$D$7))</f>
        <v>0.59530000000000005</v>
      </c>
      <c r="BQ65" s="339">
        <f>IF(BQ59&gt;InputDataA_GeneralAssumptions!$E$68,InputDataA_GeneralAssumptions!$E$67,BP65+(InputDataA_GeneralAssumptions!$E$67-$I$65)/(InputDataA_GeneralAssumptions!$E$68-InputDataA_GeneralAssumptions!$D$7))</f>
        <v>0.59530000000000005</v>
      </c>
      <c r="BR65" s="339">
        <f>IF(BR59&gt;InputDataA_GeneralAssumptions!$E$68,InputDataA_GeneralAssumptions!$E$67,BQ65+(InputDataA_GeneralAssumptions!$E$67-$I$65)/(InputDataA_GeneralAssumptions!$E$68-InputDataA_GeneralAssumptions!$D$7))</f>
        <v>0.59530000000000005</v>
      </c>
      <c r="BS65" s="339">
        <f>IF(BS59&gt;InputDataA_GeneralAssumptions!$E$68,InputDataA_GeneralAssumptions!$E$67,BR65+(InputDataA_GeneralAssumptions!$E$67-$I$65)/(InputDataA_GeneralAssumptions!$E$68-InputDataA_GeneralAssumptions!$D$7))</f>
        <v>0.59530000000000005</v>
      </c>
      <c r="BT65" s="339">
        <f>IF(BT59&gt;InputDataA_GeneralAssumptions!$E$68,InputDataA_GeneralAssumptions!$E$67,BS65+(InputDataA_GeneralAssumptions!$E$67-$I$65)/(InputDataA_GeneralAssumptions!$E$68-InputDataA_GeneralAssumptions!$D$7))</f>
        <v>0.59530000000000005</v>
      </c>
      <c r="BU65" s="339">
        <f>IF(BU59&gt;InputDataA_GeneralAssumptions!$E$68,InputDataA_GeneralAssumptions!$E$67,BT65+(InputDataA_GeneralAssumptions!$E$67-$I$65)/(InputDataA_GeneralAssumptions!$E$68-InputDataA_GeneralAssumptions!$D$7))</f>
        <v>0.59530000000000005</v>
      </c>
      <c r="BV65" s="339">
        <f>IF(BV59&gt;InputDataA_GeneralAssumptions!$E$68,InputDataA_GeneralAssumptions!$E$67,BU65+(InputDataA_GeneralAssumptions!$E$67-$I$65)/(InputDataA_GeneralAssumptions!$E$68-InputDataA_GeneralAssumptions!$D$7))</f>
        <v>0.59530000000000005</v>
      </c>
      <c r="BW65" s="339">
        <f>IF(BW59&gt;InputDataA_GeneralAssumptions!$E$68,InputDataA_GeneralAssumptions!$E$67,BV65+(InputDataA_GeneralAssumptions!$E$67-$I$65)/(InputDataA_GeneralAssumptions!$E$68-InputDataA_GeneralAssumptions!$D$7))</f>
        <v>0.59530000000000005</v>
      </c>
    </row>
    <row r="66" spans="1:16384" s="9" customFormat="1">
      <c r="A66"/>
      <c r="B66" s="92"/>
      <c r="C66" s="93"/>
      <c r="D66" s="500"/>
      <c r="E66" s="501"/>
      <c r="F66" s="813"/>
      <c r="G66" s="156" t="s">
        <v>631</v>
      </c>
      <c r="H66" s="29" t="s">
        <v>2</v>
      </c>
      <c r="I66" s="12">
        <f>IF(VLOOKUP(InputDataA_GeneralAssumptions!$D$51,DataSummary!$A$130:$B$132,2,FALSE)=1,InputDataA_GeneralAssumptions!I64,InputDataA_GeneralAssumptions!I65)</f>
        <v>0.59530000000000005</v>
      </c>
      <c r="J66" s="338">
        <f>IF(VLOOKUP(InputDataA_GeneralAssumptions!$D$51,DataSummary!$A$130:$B$132,2,FALSE)=1,InputDataA_GeneralAssumptions!J64,InputDataA_GeneralAssumptions!J65)</f>
        <v>0.59530000000000005</v>
      </c>
      <c r="K66" s="338">
        <f>IF(VLOOKUP(InputDataA_GeneralAssumptions!$D$51,DataSummary!$A$130:$B$132,2,FALSE)=1,InputDataA_GeneralAssumptions!K64,InputDataA_GeneralAssumptions!K65)</f>
        <v>0.59530000000000005</v>
      </c>
      <c r="L66" s="338">
        <f>IF(VLOOKUP(InputDataA_GeneralAssumptions!$D$51,DataSummary!$A$130:$B$132,2,FALSE)=1,InputDataA_GeneralAssumptions!L64,InputDataA_GeneralAssumptions!L65)</f>
        <v>0.59530000000000005</v>
      </c>
      <c r="M66" s="338">
        <f>IF(VLOOKUP(InputDataA_GeneralAssumptions!$D$51,DataSummary!$A$130:$B$132,2,FALSE)=1,InputDataA_GeneralAssumptions!M64,InputDataA_GeneralAssumptions!M65)</f>
        <v>0.59530000000000005</v>
      </c>
      <c r="N66" s="338">
        <f>IF(VLOOKUP(InputDataA_GeneralAssumptions!$D$51,DataSummary!$A$130:$B$132,2,FALSE)=1,InputDataA_GeneralAssumptions!N64,InputDataA_GeneralAssumptions!N65)</f>
        <v>0.59530000000000005</v>
      </c>
      <c r="O66" s="338">
        <f>IF(VLOOKUP(InputDataA_GeneralAssumptions!$D$51,DataSummary!$A$130:$B$132,2,FALSE)=1,InputDataA_GeneralAssumptions!O64,InputDataA_GeneralAssumptions!O65)</f>
        <v>0.59530000000000005</v>
      </c>
      <c r="P66" s="338">
        <f>IF(VLOOKUP(InputDataA_GeneralAssumptions!$D$51,DataSummary!$A$130:$B$132,2,FALSE)=1,InputDataA_GeneralAssumptions!P64,InputDataA_GeneralAssumptions!P65)</f>
        <v>0.59530000000000005</v>
      </c>
      <c r="Q66" s="338">
        <f>IF(VLOOKUP(InputDataA_GeneralAssumptions!$D$51,DataSummary!$A$130:$B$132,2,FALSE)=1,InputDataA_GeneralAssumptions!Q64,InputDataA_GeneralAssumptions!Q65)</f>
        <v>0.59530000000000005</v>
      </c>
      <c r="R66" s="338">
        <f>IF(VLOOKUP(InputDataA_GeneralAssumptions!$D$51,DataSummary!$A$130:$B$132,2,FALSE)=1,InputDataA_GeneralAssumptions!R64,InputDataA_GeneralAssumptions!R65)</f>
        <v>0.59530000000000005</v>
      </c>
      <c r="S66" s="338">
        <f>IF(VLOOKUP(InputDataA_GeneralAssumptions!$D$51,DataSummary!$A$130:$B$132,2,FALSE)=1,InputDataA_GeneralAssumptions!S64,InputDataA_GeneralAssumptions!S65)</f>
        <v>0.59530000000000005</v>
      </c>
      <c r="T66" s="338">
        <f>IF(VLOOKUP(InputDataA_GeneralAssumptions!$D$51,DataSummary!$A$130:$B$132,2,FALSE)=1,InputDataA_GeneralAssumptions!T64,InputDataA_GeneralAssumptions!T65)</f>
        <v>0.59530000000000005</v>
      </c>
      <c r="U66" s="338">
        <f>IF(VLOOKUP(InputDataA_GeneralAssumptions!$D$51,DataSummary!$A$130:$B$132,2,FALSE)=1,InputDataA_GeneralAssumptions!U64,InputDataA_GeneralAssumptions!U65)</f>
        <v>0.59530000000000005</v>
      </c>
      <c r="V66" s="338">
        <f>IF(VLOOKUP(InputDataA_GeneralAssumptions!$D$51,DataSummary!$A$130:$B$132,2,FALSE)=1,InputDataA_GeneralAssumptions!V64,InputDataA_GeneralAssumptions!V65)</f>
        <v>0.59530000000000005</v>
      </c>
      <c r="W66" s="338">
        <f>IF(VLOOKUP(InputDataA_GeneralAssumptions!$D$51,DataSummary!$A$130:$B$132,2,FALSE)=1,InputDataA_GeneralAssumptions!W64,InputDataA_GeneralAssumptions!W65)</f>
        <v>0.59530000000000005</v>
      </c>
      <c r="X66" s="338">
        <f>IF(VLOOKUP(InputDataA_GeneralAssumptions!$D$51,DataSummary!$A$130:$B$132,2,FALSE)=1,InputDataA_GeneralAssumptions!X64,InputDataA_GeneralAssumptions!X65)</f>
        <v>0.59530000000000005</v>
      </c>
      <c r="Y66" s="338">
        <f>IF(VLOOKUP(InputDataA_GeneralAssumptions!$D$51,DataSummary!$A$130:$B$132,2,FALSE)=1,InputDataA_GeneralAssumptions!Y64,InputDataA_GeneralAssumptions!Y65)</f>
        <v>0.59530000000000005</v>
      </c>
      <c r="Z66" s="338">
        <f>IF(VLOOKUP(InputDataA_GeneralAssumptions!$D$51,DataSummary!$A$130:$B$132,2,FALSE)=1,InputDataA_GeneralAssumptions!Z64,InputDataA_GeneralAssumptions!Z65)</f>
        <v>0.59530000000000005</v>
      </c>
      <c r="AA66" s="338">
        <f>IF(VLOOKUP(InputDataA_GeneralAssumptions!$D$51,DataSummary!$A$130:$B$132,2,FALSE)=1,InputDataA_GeneralAssumptions!AA64,InputDataA_GeneralAssumptions!AA65)</f>
        <v>0.59530000000000005</v>
      </c>
      <c r="AB66" s="338">
        <f>IF(VLOOKUP(InputDataA_GeneralAssumptions!$D$51,DataSummary!$A$130:$B$132,2,FALSE)=1,InputDataA_GeneralAssumptions!AB64,InputDataA_GeneralAssumptions!AB65)</f>
        <v>0.59530000000000005</v>
      </c>
      <c r="AC66" s="338">
        <f>IF(VLOOKUP(InputDataA_GeneralAssumptions!$D$51,DataSummary!$A$130:$B$132,2,FALSE)=1,InputDataA_GeneralAssumptions!AC64,InputDataA_GeneralAssumptions!AC65)</f>
        <v>0.59530000000000005</v>
      </c>
      <c r="AD66" s="338">
        <f>IF(VLOOKUP(InputDataA_GeneralAssumptions!$D$51,DataSummary!$A$130:$B$132,2,FALSE)=1,InputDataA_GeneralAssumptions!AD64,InputDataA_GeneralAssumptions!AD65)</f>
        <v>0.59530000000000005</v>
      </c>
      <c r="AE66" s="338">
        <f>IF(VLOOKUP(InputDataA_GeneralAssumptions!$D$51,DataSummary!$A$130:$B$132,2,FALSE)=1,InputDataA_GeneralAssumptions!AE64,InputDataA_GeneralAssumptions!AE65)</f>
        <v>0.59530000000000005</v>
      </c>
      <c r="AF66" s="338">
        <f>IF(VLOOKUP(InputDataA_GeneralAssumptions!$D$51,DataSummary!$A$130:$B$132,2,FALSE)=1,InputDataA_GeneralAssumptions!AF64,InputDataA_GeneralAssumptions!AF65)</f>
        <v>0.59530000000000005</v>
      </c>
      <c r="AG66" s="338">
        <f>IF(VLOOKUP(InputDataA_GeneralAssumptions!$D$51,DataSummary!$A$130:$B$132,2,FALSE)=1,InputDataA_GeneralAssumptions!AG64,InputDataA_GeneralAssumptions!AG65)</f>
        <v>0.59530000000000005</v>
      </c>
      <c r="AH66" s="338">
        <f>IF(VLOOKUP(InputDataA_GeneralAssumptions!$D$51,DataSummary!$A$130:$B$132,2,FALSE)=1,InputDataA_GeneralAssumptions!AH64,InputDataA_GeneralAssumptions!AH65)</f>
        <v>0.59530000000000005</v>
      </c>
      <c r="AI66" s="338">
        <f>IF(VLOOKUP(InputDataA_GeneralAssumptions!$D$51,DataSummary!$A$130:$B$132,2,FALSE)=1,InputDataA_GeneralAssumptions!AI64,InputDataA_GeneralAssumptions!AI65)</f>
        <v>0.59530000000000005</v>
      </c>
      <c r="AJ66" s="338">
        <f>IF(VLOOKUP(InputDataA_GeneralAssumptions!$D$51,DataSummary!$A$130:$B$132,2,FALSE)=1,InputDataA_GeneralAssumptions!AJ64,InputDataA_GeneralAssumptions!AJ65)</f>
        <v>0.59530000000000005</v>
      </c>
      <c r="AK66" s="338">
        <f>IF(VLOOKUP(InputDataA_GeneralAssumptions!$D$51,DataSummary!$A$130:$B$132,2,FALSE)=1,InputDataA_GeneralAssumptions!AK64,InputDataA_GeneralAssumptions!AK65)</f>
        <v>0.59530000000000005</v>
      </c>
      <c r="AL66" s="338">
        <f>IF(VLOOKUP(InputDataA_GeneralAssumptions!$D$51,DataSummary!$A$130:$B$132,2,FALSE)=1,InputDataA_GeneralAssumptions!AL64,InputDataA_GeneralAssumptions!AL65)</f>
        <v>0.59530000000000005</v>
      </c>
      <c r="AM66" s="338">
        <f>IF(VLOOKUP(InputDataA_GeneralAssumptions!$D$51,DataSummary!$A$130:$B$132,2,FALSE)=1,InputDataA_GeneralAssumptions!AM64,InputDataA_GeneralAssumptions!AM65)</f>
        <v>0.59530000000000005</v>
      </c>
      <c r="AN66" s="338">
        <f>IF(VLOOKUP(InputDataA_GeneralAssumptions!$D$51,DataSummary!$A$130:$B$132,2,FALSE)=1,InputDataA_GeneralAssumptions!AN64,InputDataA_GeneralAssumptions!AN65)</f>
        <v>0.59530000000000005</v>
      </c>
      <c r="AO66" s="338">
        <f>IF(VLOOKUP(InputDataA_GeneralAssumptions!$D$51,DataSummary!$A$130:$B$132,2,FALSE)=1,InputDataA_GeneralAssumptions!AO64,InputDataA_GeneralAssumptions!AO65)</f>
        <v>0.59530000000000005</v>
      </c>
      <c r="AP66" s="338">
        <f>IF(VLOOKUP(InputDataA_GeneralAssumptions!$D$51,DataSummary!$A$130:$B$132,2,FALSE)=1,InputDataA_GeneralAssumptions!AP64,InputDataA_GeneralAssumptions!AP65)</f>
        <v>0.59530000000000005</v>
      </c>
      <c r="AQ66" s="338">
        <f>IF(VLOOKUP(InputDataA_GeneralAssumptions!$D$51,DataSummary!$A$130:$B$132,2,FALSE)=1,InputDataA_GeneralAssumptions!AQ64,InputDataA_GeneralAssumptions!AQ65)</f>
        <v>0.59530000000000005</v>
      </c>
      <c r="AR66" s="338">
        <f>IF(VLOOKUP(InputDataA_GeneralAssumptions!$D$51,DataSummary!$A$130:$B$132,2,FALSE)=1,InputDataA_GeneralAssumptions!AR64,InputDataA_GeneralAssumptions!AR65)</f>
        <v>0.59530000000000005</v>
      </c>
      <c r="AS66" s="338">
        <f>IF(VLOOKUP(InputDataA_GeneralAssumptions!$D$51,DataSummary!$A$130:$B$132,2,FALSE)=1,InputDataA_GeneralAssumptions!AS64,InputDataA_GeneralAssumptions!AS65)</f>
        <v>0.59530000000000005</v>
      </c>
      <c r="AT66" s="338">
        <f>IF(VLOOKUP(InputDataA_GeneralAssumptions!$D$51,DataSummary!$A$130:$B$132,2,FALSE)=1,InputDataA_GeneralAssumptions!AT64,InputDataA_GeneralAssumptions!AT65)</f>
        <v>0.59530000000000005</v>
      </c>
      <c r="AU66" s="338">
        <f>IF(VLOOKUP(InputDataA_GeneralAssumptions!$D$51,DataSummary!$A$130:$B$132,2,FALSE)=1,InputDataA_GeneralAssumptions!AU64,InputDataA_GeneralAssumptions!AU65)</f>
        <v>0.59530000000000005</v>
      </c>
      <c r="AV66" s="338">
        <f>IF(VLOOKUP(InputDataA_GeneralAssumptions!$D$51,DataSummary!$A$130:$B$132,2,FALSE)=1,InputDataA_GeneralAssumptions!AV64,InputDataA_GeneralAssumptions!AV65)</f>
        <v>0.59530000000000005</v>
      </c>
      <c r="AW66" s="338">
        <f>IF(VLOOKUP(InputDataA_GeneralAssumptions!$D$51,DataSummary!$A$130:$B$132,2,FALSE)=1,InputDataA_GeneralAssumptions!AW64,InputDataA_GeneralAssumptions!AW65)</f>
        <v>0.59530000000000005</v>
      </c>
      <c r="AX66" s="338">
        <f>IF(VLOOKUP(InputDataA_GeneralAssumptions!$D$51,DataSummary!$A$130:$B$132,2,FALSE)=1,InputDataA_GeneralAssumptions!AX64,InputDataA_GeneralAssumptions!AX65)</f>
        <v>0.59530000000000005</v>
      </c>
      <c r="AY66" s="338">
        <f>IF(VLOOKUP(InputDataA_GeneralAssumptions!$D$51,DataSummary!$A$130:$B$132,2,FALSE)=1,InputDataA_GeneralAssumptions!AY64,InputDataA_GeneralAssumptions!AY65)</f>
        <v>0.59530000000000005</v>
      </c>
      <c r="AZ66" s="338">
        <f>IF(VLOOKUP(InputDataA_GeneralAssumptions!$D$51,DataSummary!$A$130:$B$132,2,FALSE)=1,InputDataA_GeneralAssumptions!AZ64,InputDataA_GeneralAssumptions!AZ65)</f>
        <v>0.59530000000000005</v>
      </c>
      <c r="BA66" s="338">
        <f>IF(VLOOKUP(InputDataA_GeneralAssumptions!$D$51,DataSummary!$A$130:$B$132,2,FALSE)=1,InputDataA_GeneralAssumptions!BA64,InputDataA_GeneralAssumptions!BA65)</f>
        <v>0.59530000000000005</v>
      </c>
      <c r="BB66" s="338">
        <f>IF(VLOOKUP(InputDataA_GeneralAssumptions!$D$51,DataSummary!$A$130:$B$132,2,FALSE)=1,InputDataA_GeneralAssumptions!BB64,InputDataA_GeneralAssumptions!BB65)</f>
        <v>0.59530000000000005</v>
      </c>
      <c r="BC66" s="338">
        <f>IF(VLOOKUP(InputDataA_GeneralAssumptions!$D$51,DataSummary!$A$130:$B$132,2,FALSE)=1,InputDataA_GeneralAssumptions!BC64,InputDataA_GeneralAssumptions!BC65)</f>
        <v>0.59530000000000005</v>
      </c>
      <c r="BD66" s="338">
        <f>IF(VLOOKUP(InputDataA_GeneralAssumptions!$D$51,DataSummary!$A$130:$B$132,2,FALSE)=1,InputDataA_GeneralAssumptions!BD64,InputDataA_GeneralAssumptions!BD65)</f>
        <v>0.59530000000000005</v>
      </c>
      <c r="BE66" s="338">
        <f>IF(VLOOKUP(InputDataA_GeneralAssumptions!$D$51,DataSummary!$A$130:$B$132,2,FALSE)=1,InputDataA_GeneralAssumptions!BE64,InputDataA_GeneralAssumptions!BE65)</f>
        <v>0.59530000000000005</v>
      </c>
      <c r="BF66" s="338">
        <f>IF(VLOOKUP(InputDataA_GeneralAssumptions!$D$51,DataSummary!$A$130:$B$132,2,FALSE)=1,InputDataA_GeneralAssumptions!BF64,InputDataA_GeneralAssumptions!BF65)</f>
        <v>0.59530000000000005</v>
      </c>
      <c r="BG66" s="338">
        <f>IF(VLOOKUP(InputDataA_GeneralAssumptions!$D$51,DataSummary!$A$130:$B$132,2,FALSE)=1,InputDataA_GeneralAssumptions!BG64,InputDataA_GeneralAssumptions!BG65)</f>
        <v>0.59530000000000005</v>
      </c>
      <c r="BH66" s="338">
        <f>IF(VLOOKUP(InputDataA_GeneralAssumptions!$D$51,DataSummary!$A$130:$B$132,2,FALSE)=1,InputDataA_GeneralAssumptions!BH64,InputDataA_GeneralAssumptions!BH65)</f>
        <v>0.59530000000000005</v>
      </c>
      <c r="BI66" s="338">
        <f>IF(VLOOKUP(InputDataA_GeneralAssumptions!$D$51,DataSummary!$A$130:$B$132,2,FALSE)=1,InputDataA_GeneralAssumptions!BI64,InputDataA_GeneralAssumptions!BI65)</f>
        <v>0.59530000000000005</v>
      </c>
      <c r="BJ66" s="338">
        <f>IF(VLOOKUP(InputDataA_GeneralAssumptions!$D$51,DataSummary!$A$130:$B$132,2,FALSE)=1,InputDataA_GeneralAssumptions!BJ64,InputDataA_GeneralAssumptions!BJ65)</f>
        <v>0.59530000000000005</v>
      </c>
      <c r="BK66" s="338">
        <f>IF(VLOOKUP(InputDataA_GeneralAssumptions!$D$51,DataSummary!$A$130:$B$132,2,FALSE)=1,InputDataA_GeneralAssumptions!BK64,InputDataA_GeneralAssumptions!BK65)</f>
        <v>0.59530000000000005</v>
      </c>
      <c r="BL66" s="338">
        <f>IF(VLOOKUP(InputDataA_GeneralAssumptions!$D$51,DataSummary!$A$130:$B$132,2,FALSE)=1,InputDataA_GeneralAssumptions!BL64,InputDataA_GeneralAssumptions!BL65)</f>
        <v>0.59530000000000005</v>
      </c>
      <c r="BM66" s="338">
        <f>IF(VLOOKUP(InputDataA_GeneralAssumptions!$D$51,DataSummary!$A$130:$B$132,2,FALSE)=1,InputDataA_GeneralAssumptions!BM64,InputDataA_GeneralAssumptions!BM65)</f>
        <v>0.59530000000000005</v>
      </c>
      <c r="BN66" s="338">
        <f>IF(VLOOKUP(InputDataA_GeneralAssumptions!$D$51,DataSummary!$A$130:$B$132,2,FALSE)=1,InputDataA_GeneralAssumptions!BN64,InputDataA_GeneralAssumptions!BN65)</f>
        <v>0.59530000000000005</v>
      </c>
      <c r="BO66" s="338">
        <f>IF(VLOOKUP(InputDataA_GeneralAssumptions!$D$51,DataSummary!$A$130:$B$132,2,FALSE)=1,InputDataA_GeneralAssumptions!BO64,InputDataA_GeneralAssumptions!BO65)</f>
        <v>0.59530000000000005</v>
      </c>
      <c r="BP66" s="338">
        <f>IF(VLOOKUP(InputDataA_GeneralAssumptions!$D$51,DataSummary!$A$130:$B$132,2,FALSE)=1,InputDataA_GeneralAssumptions!BP64,InputDataA_GeneralAssumptions!BP65)</f>
        <v>0.59530000000000005</v>
      </c>
      <c r="BQ66" s="338">
        <f>IF(VLOOKUP(InputDataA_GeneralAssumptions!$D$51,DataSummary!$A$130:$B$132,2,FALSE)=1,InputDataA_GeneralAssumptions!BQ64,InputDataA_GeneralAssumptions!BQ65)</f>
        <v>0.59530000000000005</v>
      </c>
      <c r="BR66" s="338">
        <f>IF(VLOOKUP(InputDataA_GeneralAssumptions!$D$51,DataSummary!$A$130:$B$132,2,FALSE)=1,InputDataA_GeneralAssumptions!BR64,InputDataA_GeneralAssumptions!BR65)</f>
        <v>0.59530000000000005</v>
      </c>
      <c r="BS66" s="338">
        <f>IF(VLOOKUP(InputDataA_GeneralAssumptions!$D$51,DataSummary!$A$130:$B$132,2,FALSE)=1,InputDataA_GeneralAssumptions!BS64,InputDataA_GeneralAssumptions!BS65)</f>
        <v>0.59530000000000005</v>
      </c>
      <c r="BT66" s="338">
        <f>IF(VLOOKUP(InputDataA_GeneralAssumptions!$D$51,DataSummary!$A$130:$B$132,2,FALSE)=1,InputDataA_GeneralAssumptions!BT64,InputDataA_GeneralAssumptions!BT65)</f>
        <v>0.59530000000000005</v>
      </c>
      <c r="BU66" s="338">
        <f>IF(VLOOKUP(InputDataA_GeneralAssumptions!$D$51,DataSummary!$A$130:$B$132,2,FALSE)=1,InputDataA_GeneralAssumptions!BU64,InputDataA_GeneralAssumptions!BU65)</f>
        <v>0.59530000000000005</v>
      </c>
      <c r="BV66" s="338">
        <f>IF(VLOOKUP(InputDataA_GeneralAssumptions!$D$51,DataSummary!$A$130:$B$132,2,FALSE)=1,InputDataA_GeneralAssumptions!BV64,InputDataA_GeneralAssumptions!BV65)</f>
        <v>0.59530000000000005</v>
      </c>
      <c r="BW66" s="338">
        <f>IF(VLOOKUP(InputDataA_GeneralAssumptions!$D$51,DataSummary!$A$130:$B$132,2,FALSE)=1,InputDataA_GeneralAssumptions!BW64,InputDataA_GeneralAssumptions!BW65)</f>
        <v>0.59530000000000005</v>
      </c>
      <c r="BX66" s="43"/>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c r="A67" s="65"/>
      <c r="B67" s="92" t="s">
        <v>535</v>
      </c>
      <c r="C67" s="93" t="s">
        <v>2</v>
      </c>
      <c r="D67" s="480">
        <f>D65</f>
        <v>0.59530000000000005</v>
      </c>
      <c r="E67" s="481">
        <f>E65</f>
        <v>0.59530000000000005</v>
      </c>
      <c r="H67" s="232" t="s">
        <v>636</v>
      </c>
      <c r="I67"/>
      <c r="J67"/>
      <c r="K67"/>
      <c r="L67"/>
      <c r="M67"/>
      <c r="N67"/>
      <c r="O67"/>
      <c r="P67"/>
      <c r="Q67"/>
      <c r="R67"/>
      <c r="S67"/>
      <c r="T67"/>
      <c r="U67"/>
      <c r="V67"/>
      <c r="W67"/>
      <c r="X67"/>
      <c r="Y67"/>
      <c r="Z67"/>
      <c r="AA67"/>
      <c r="AB67"/>
      <c r="AC67"/>
      <c r="AD67"/>
      <c r="AE67"/>
      <c r="AF67"/>
      <c r="AG67"/>
      <c r="AH67"/>
      <c r="AI67"/>
      <c r="AJ67"/>
      <c r="AK67"/>
      <c r="AL67"/>
      <c r="AM67"/>
      <c r="AN67"/>
      <c r="AO67"/>
      <c r="AP67"/>
      <c r="AQ67" s="336"/>
      <c r="AR67" s="336"/>
      <c r="AS67" s="336"/>
      <c r="AT67" s="336"/>
      <c r="AU67" s="336"/>
      <c r="AV67" s="336"/>
      <c r="AW67" s="336"/>
      <c r="AX67" s="336"/>
      <c r="AY67" s="336"/>
      <c r="AZ67" s="336"/>
      <c r="BA67" s="336"/>
      <c r="BB67" s="336"/>
      <c r="BC67" s="336"/>
      <c r="BD67" s="336"/>
      <c r="BE67" s="336"/>
      <c r="BF67" s="336"/>
      <c r="BG67" s="336"/>
      <c r="BH67" s="336"/>
      <c r="BI67" s="336"/>
      <c r="BJ67" s="336"/>
      <c r="BK67" s="336"/>
      <c r="BL67" s="336"/>
      <c r="BM67" s="336"/>
      <c r="BN67" s="336"/>
      <c r="BO67" s="336"/>
      <c r="BP67" s="336"/>
      <c r="BQ67" s="336"/>
      <c r="BR67" s="336"/>
      <c r="BS67" s="336"/>
      <c r="BT67" s="336"/>
      <c r="BU67" s="336"/>
      <c r="BV67" s="336"/>
      <c r="BW67" s="336"/>
      <c r="BX67"/>
    </row>
    <row r="68" spans="1:16384" ht="16.5" thickBot="1">
      <c r="A68" s="65"/>
      <c r="B68" s="97" t="s">
        <v>536</v>
      </c>
      <c r="C68" s="95" t="s">
        <v>1</v>
      </c>
      <c r="D68" s="482">
        <v>2040</v>
      </c>
      <c r="E68" s="563">
        <f>D68</f>
        <v>2040</v>
      </c>
      <c r="F68" s="621" t="str">
        <f>DataSummary!N4</f>
        <v>Baseline</v>
      </c>
      <c r="G68" s="196" t="s">
        <v>481</v>
      </c>
      <c r="H68" s="30" t="s">
        <v>483</v>
      </c>
      <c r="I68" s="66">
        <f>I53*I115+I62*(1-I115)</f>
        <v>0.69265138223467648</v>
      </c>
      <c r="J68" s="344">
        <f>J53*J115+J62*(1-J115)</f>
        <v>0.69267515991550932</v>
      </c>
      <c r="K68" s="66">
        <f t="shared" ref="K68:AP68" si="154">K53*K115+K62*(1-K115)</f>
        <v>0.69269903695331969</v>
      </c>
      <c r="L68" s="66">
        <f t="shared" si="154"/>
        <v>0.69272277320766973</v>
      </c>
      <c r="M68" s="66">
        <f t="shared" si="154"/>
        <v>0.69274624507557903</v>
      </c>
      <c r="N68" s="66">
        <f t="shared" si="154"/>
        <v>0.69276944136097429</v>
      </c>
      <c r="O68" s="66">
        <f t="shared" si="154"/>
        <v>0.69279250053424846</v>
      </c>
      <c r="P68" s="66">
        <f t="shared" si="154"/>
        <v>0.69281545901070873</v>
      </c>
      <c r="Q68" s="66">
        <f t="shared" si="154"/>
        <v>0.69283840745210235</v>
      </c>
      <c r="R68" s="66">
        <f t="shared" si="154"/>
        <v>0.69286137965909378</v>
      </c>
      <c r="S68" s="66">
        <f t="shared" si="154"/>
        <v>0.6928844069492559</v>
      </c>
      <c r="T68" s="66">
        <f t="shared" si="154"/>
        <v>0.6929075583355464</v>
      </c>
      <c r="U68" s="66">
        <f t="shared" si="154"/>
        <v>0.6929309623138058</v>
      </c>
      <c r="V68" s="66">
        <f t="shared" si="154"/>
        <v>0.69295477441222675</v>
      </c>
      <c r="W68" s="66">
        <f t="shared" si="154"/>
        <v>0.69297910615633473</v>
      </c>
      <c r="X68" s="66">
        <f t="shared" si="154"/>
        <v>0.69300399849621697</v>
      </c>
      <c r="Y68" s="66">
        <f t="shared" si="154"/>
        <v>0.69302948487273208</v>
      </c>
      <c r="Z68" s="66">
        <f t="shared" si="154"/>
        <v>0.69305552856321495</v>
      </c>
      <c r="AA68" s="66">
        <f t="shared" si="154"/>
        <v>0.69308209912016294</v>
      </c>
      <c r="AB68" s="66">
        <f t="shared" si="154"/>
        <v>0.69310918851354453</v>
      </c>
      <c r="AC68" s="66">
        <f t="shared" si="154"/>
        <v>0.69313675535002062</v>
      </c>
      <c r="AD68" s="66">
        <f t="shared" si="154"/>
        <v>0.69316484289303104</v>
      </c>
      <c r="AE68" s="66">
        <f t="shared" si="154"/>
        <v>0.69319338399662578</v>
      </c>
      <c r="AF68" s="66">
        <f t="shared" si="154"/>
        <v>0.69322236083339717</v>
      </c>
      <c r="AG68" s="66">
        <f t="shared" si="154"/>
        <v>0.69325170390289759</v>
      </c>
      <c r="AH68" s="66">
        <f t="shared" si="154"/>
        <v>0.69328142899237655</v>
      </c>
      <c r="AI68" s="66">
        <f t="shared" si="154"/>
        <v>0.69331148931534381</v>
      </c>
      <c r="AJ68" s="66">
        <f t="shared" si="154"/>
        <v>0.69334182942386158</v>
      </c>
      <c r="AK68" s="66">
        <f t="shared" si="154"/>
        <v>0.69337239375717297</v>
      </c>
      <c r="AL68" s="66">
        <f t="shared" si="154"/>
        <v>0.6934030770761459</v>
      </c>
      <c r="AM68" s="66" t="e">
        <f t="shared" si="154"/>
        <v>#VALUE!</v>
      </c>
      <c r="AN68" s="66" t="e">
        <f t="shared" si="154"/>
        <v>#VALUE!</v>
      </c>
      <c r="AO68" s="66" t="e">
        <f t="shared" si="154"/>
        <v>#VALUE!</v>
      </c>
      <c r="AP68" s="66" t="e">
        <f t="shared" si="154"/>
        <v>#VALUE!</v>
      </c>
      <c r="AQ68" s="344" t="e">
        <f t="shared" ref="AQ68:BW68" si="155">AQ53*AQ115+AQ62*(1-AQ115)</f>
        <v>#VALUE!</v>
      </c>
      <c r="AR68" s="344" t="e">
        <f t="shared" si="155"/>
        <v>#VALUE!</v>
      </c>
      <c r="AS68" s="344" t="e">
        <f t="shared" si="155"/>
        <v>#VALUE!</v>
      </c>
      <c r="AT68" s="344" t="e">
        <f t="shared" si="155"/>
        <v>#VALUE!</v>
      </c>
      <c r="AU68" s="344" t="e">
        <f t="shared" si="155"/>
        <v>#VALUE!</v>
      </c>
      <c r="AV68" s="344" t="e">
        <f t="shared" si="155"/>
        <v>#VALUE!</v>
      </c>
      <c r="AW68" s="344" t="e">
        <f t="shared" si="155"/>
        <v>#VALUE!</v>
      </c>
      <c r="AX68" s="344" t="e">
        <f t="shared" si="155"/>
        <v>#VALUE!</v>
      </c>
      <c r="AY68" s="344" t="e">
        <f t="shared" si="155"/>
        <v>#VALUE!</v>
      </c>
      <c r="AZ68" s="344" t="e">
        <f t="shared" si="155"/>
        <v>#VALUE!</v>
      </c>
      <c r="BA68" s="344" t="e">
        <f t="shared" si="155"/>
        <v>#VALUE!</v>
      </c>
      <c r="BB68" s="344" t="e">
        <f t="shared" si="155"/>
        <v>#VALUE!</v>
      </c>
      <c r="BC68" s="344" t="e">
        <f t="shared" si="155"/>
        <v>#VALUE!</v>
      </c>
      <c r="BD68" s="344" t="e">
        <f t="shared" si="155"/>
        <v>#VALUE!</v>
      </c>
      <c r="BE68" s="344" t="e">
        <f t="shared" si="155"/>
        <v>#VALUE!</v>
      </c>
      <c r="BF68" s="344" t="e">
        <f t="shared" si="155"/>
        <v>#VALUE!</v>
      </c>
      <c r="BG68" s="344" t="e">
        <f t="shared" si="155"/>
        <v>#VALUE!</v>
      </c>
      <c r="BH68" s="344" t="e">
        <f t="shared" si="155"/>
        <v>#VALUE!</v>
      </c>
      <c r="BI68" s="344" t="e">
        <f t="shared" si="155"/>
        <v>#VALUE!</v>
      </c>
      <c r="BJ68" s="344" t="e">
        <f t="shared" si="155"/>
        <v>#VALUE!</v>
      </c>
      <c r="BK68" s="344" t="e">
        <f t="shared" si="155"/>
        <v>#VALUE!</v>
      </c>
      <c r="BL68" s="344" t="e">
        <f t="shared" si="155"/>
        <v>#VALUE!</v>
      </c>
      <c r="BM68" s="344" t="e">
        <f t="shared" si="155"/>
        <v>#VALUE!</v>
      </c>
      <c r="BN68" s="344" t="e">
        <f t="shared" si="155"/>
        <v>#VALUE!</v>
      </c>
      <c r="BO68" s="344" t="e">
        <f t="shared" si="155"/>
        <v>#VALUE!</v>
      </c>
      <c r="BP68" s="344" t="e">
        <f t="shared" si="155"/>
        <v>#VALUE!</v>
      </c>
      <c r="BQ68" s="344" t="e">
        <f t="shared" si="155"/>
        <v>#VALUE!</v>
      </c>
      <c r="BR68" s="344" t="e">
        <f t="shared" si="155"/>
        <v>#VALUE!</v>
      </c>
      <c r="BS68" s="344" t="e">
        <f t="shared" si="155"/>
        <v>#VALUE!</v>
      </c>
      <c r="BT68" s="344" t="e">
        <f t="shared" si="155"/>
        <v>#VALUE!</v>
      </c>
      <c r="BU68" s="344" t="e">
        <f t="shared" si="155"/>
        <v>#VALUE!</v>
      </c>
      <c r="BV68" s="344" t="e">
        <f t="shared" si="155"/>
        <v>#VALUE!</v>
      </c>
      <c r="BW68" s="344" t="e">
        <f t="shared" si="155"/>
        <v>#VALUE!</v>
      </c>
    </row>
    <row r="69" spans="1:16384">
      <c r="A69" s="65"/>
      <c r="B69"/>
      <c r="C69"/>
      <c r="D69" s="296"/>
      <c r="E69" s="296"/>
      <c r="F69" s="621" t="str">
        <f>DataSummary!N5</f>
        <v>Scenario</v>
      </c>
      <c r="G69" s="196" t="s">
        <v>481</v>
      </c>
      <c r="H69" s="30" t="s">
        <v>483</v>
      </c>
      <c r="I69" s="66">
        <f t="shared" ref="I69:AP69" si="156">I57*I119+I66*(1-I119)</f>
        <v>0.69265138223467648</v>
      </c>
      <c r="J69" s="66">
        <f t="shared" si="156"/>
        <v>0.69267515991550932</v>
      </c>
      <c r="K69" s="66">
        <f t="shared" si="156"/>
        <v>0.69269903695331969</v>
      </c>
      <c r="L69" s="66">
        <f t="shared" si="156"/>
        <v>0.69272277320766973</v>
      </c>
      <c r="M69" s="66">
        <f t="shared" si="156"/>
        <v>0.69274624507557903</v>
      </c>
      <c r="N69" s="66">
        <f t="shared" si="156"/>
        <v>0.69276944136097429</v>
      </c>
      <c r="O69" s="66">
        <f t="shared" si="156"/>
        <v>0.69279250053424846</v>
      </c>
      <c r="P69" s="66">
        <f t="shared" si="156"/>
        <v>0.69281545901070873</v>
      </c>
      <c r="Q69" s="66">
        <f t="shared" si="156"/>
        <v>0.69283840745210235</v>
      </c>
      <c r="R69" s="66">
        <f t="shared" si="156"/>
        <v>0.69286137965909378</v>
      </c>
      <c r="S69" s="66">
        <f t="shared" si="156"/>
        <v>0.6928844069492559</v>
      </c>
      <c r="T69" s="66">
        <f t="shared" si="156"/>
        <v>0.6929075583355464</v>
      </c>
      <c r="U69" s="66">
        <f t="shared" si="156"/>
        <v>0.6929309623138058</v>
      </c>
      <c r="V69" s="66">
        <f t="shared" si="156"/>
        <v>0.69295477441222675</v>
      </c>
      <c r="W69" s="66">
        <f t="shared" si="156"/>
        <v>0.69297910615633473</v>
      </c>
      <c r="X69" s="66">
        <f t="shared" si="156"/>
        <v>0.69300399849621697</v>
      </c>
      <c r="Y69" s="66">
        <f t="shared" si="156"/>
        <v>0.69302948487273208</v>
      </c>
      <c r="Z69" s="66">
        <f t="shared" si="156"/>
        <v>0.69305552856321495</v>
      </c>
      <c r="AA69" s="66">
        <f t="shared" si="156"/>
        <v>0.69308209912016294</v>
      </c>
      <c r="AB69" s="66">
        <f t="shared" si="156"/>
        <v>0.69310918851354453</v>
      </c>
      <c r="AC69" s="66">
        <f t="shared" si="156"/>
        <v>0.69313675535002062</v>
      </c>
      <c r="AD69" s="66">
        <f t="shared" si="156"/>
        <v>0.69316484289303104</v>
      </c>
      <c r="AE69" s="66">
        <f t="shared" si="156"/>
        <v>0.69319338399662578</v>
      </c>
      <c r="AF69" s="66">
        <f t="shared" si="156"/>
        <v>0.69322236083339717</v>
      </c>
      <c r="AG69" s="66">
        <f t="shared" si="156"/>
        <v>0.69325170390289759</v>
      </c>
      <c r="AH69" s="66">
        <f t="shared" si="156"/>
        <v>0.69328142899237655</v>
      </c>
      <c r="AI69" s="66">
        <f t="shared" si="156"/>
        <v>0.69331148931534381</v>
      </c>
      <c r="AJ69" s="66">
        <f t="shared" si="156"/>
        <v>0.69334182942386158</v>
      </c>
      <c r="AK69" s="66">
        <f t="shared" si="156"/>
        <v>0.69337239375717297</v>
      </c>
      <c r="AL69" s="66">
        <f t="shared" si="156"/>
        <v>0.6934030770761459</v>
      </c>
      <c r="AM69" s="66" t="e">
        <f t="shared" si="156"/>
        <v>#VALUE!</v>
      </c>
      <c r="AN69" s="66" t="e">
        <f t="shared" si="156"/>
        <v>#VALUE!</v>
      </c>
      <c r="AO69" s="66" t="e">
        <f t="shared" si="156"/>
        <v>#VALUE!</v>
      </c>
      <c r="AP69" s="66" t="e">
        <f t="shared" si="156"/>
        <v>#VALUE!</v>
      </c>
      <c r="AQ69" s="344" t="e">
        <f t="shared" ref="AQ69:BW69" si="157">AQ57*AQ119+AQ66*(1-AQ119)</f>
        <v>#VALUE!</v>
      </c>
      <c r="AR69" s="344" t="e">
        <f t="shared" si="157"/>
        <v>#VALUE!</v>
      </c>
      <c r="AS69" s="344" t="e">
        <f t="shared" si="157"/>
        <v>#VALUE!</v>
      </c>
      <c r="AT69" s="344" t="e">
        <f t="shared" si="157"/>
        <v>#VALUE!</v>
      </c>
      <c r="AU69" s="344" t="e">
        <f t="shared" si="157"/>
        <v>#VALUE!</v>
      </c>
      <c r="AV69" s="344" t="e">
        <f t="shared" si="157"/>
        <v>#VALUE!</v>
      </c>
      <c r="AW69" s="344" t="e">
        <f t="shared" si="157"/>
        <v>#VALUE!</v>
      </c>
      <c r="AX69" s="344" t="e">
        <f t="shared" si="157"/>
        <v>#VALUE!</v>
      </c>
      <c r="AY69" s="344" t="e">
        <f t="shared" si="157"/>
        <v>#VALUE!</v>
      </c>
      <c r="AZ69" s="344" t="e">
        <f t="shared" si="157"/>
        <v>#VALUE!</v>
      </c>
      <c r="BA69" s="344" t="e">
        <f t="shared" si="157"/>
        <v>#VALUE!</v>
      </c>
      <c r="BB69" s="344" t="e">
        <f t="shared" si="157"/>
        <v>#VALUE!</v>
      </c>
      <c r="BC69" s="344" t="e">
        <f t="shared" si="157"/>
        <v>#VALUE!</v>
      </c>
      <c r="BD69" s="344" t="e">
        <f t="shared" si="157"/>
        <v>#VALUE!</v>
      </c>
      <c r="BE69" s="344" t="e">
        <f t="shared" si="157"/>
        <v>#VALUE!</v>
      </c>
      <c r="BF69" s="344" t="e">
        <f t="shared" si="157"/>
        <v>#VALUE!</v>
      </c>
      <c r="BG69" s="344" t="e">
        <f t="shared" si="157"/>
        <v>#VALUE!</v>
      </c>
      <c r="BH69" s="344" t="e">
        <f t="shared" si="157"/>
        <v>#VALUE!</v>
      </c>
      <c r="BI69" s="344" t="e">
        <f t="shared" si="157"/>
        <v>#VALUE!</v>
      </c>
      <c r="BJ69" s="344" t="e">
        <f t="shared" si="157"/>
        <v>#VALUE!</v>
      </c>
      <c r="BK69" s="344" t="e">
        <f t="shared" si="157"/>
        <v>#VALUE!</v>
      </c>
      <c r="BL69" s="344" t="e">
        <f t="shared" si="157"/>
        <v>#VALUE!</v>
      </c>
      <c r="BM69" s="344" t="e">
        <f t="shared" si="157"/>
        <v>#VALUE!</v>
      </c>
      <c r="BN69" s="344" t="e">
        <f t="shared" si="157"/>
        <v>#VALUE!</v>
      </c>
      <c r="BO69" s="344" t="e">
        <f t="shared" si="157"/>
        <v>#VALUE!</v>
      </c>
      <c r="BP69" s="344" t="e">
        <f t="shared" si="157"/>
        <v>#VALUE!</v>
      </c>
      <c r="BQ69" s="344" t="e">
        <f t="shared" si="157"/>
        <v>#VALUE!</v>
      </c>
      <c r="BR69" s="344" t="e">
        <f t="shared" si="157"/>
        <v>#VALUE!</v>
      </c>
      <c r="BS69" s="344" t="e">
        <f t="shared" si="157"/>
        <v>#VALUE!</v>
      </c>
      <c r="BT69" s="344" t="e">
        <f t="shared" si="157"/>
        <v>#VALUE!</v>
      </c>
      <c r="BU69" s="344" t="e">
        <f t="shared" si="157"/>
        <v>#VALUE!</v>
      </c>
      <c r="BV69" s="344" t="e">
        <f t="shared" si="157"/>
        <v>#VALUE!</v>
      </c>
      <c r="BW69" s="344" t="e">
        <f t="shared" si="157"/>
        <v>#VALUE!</v>
      </c>
    </row>
    <row r="70" spans="1:16384" ht="16.5" thickBot="1">
      <c r="A70"/>
      <c r="B70"/>
      <c r="C70"/>
      <c r="D70" s="296"/>
      <c r="E70" s="296"/>
      <c r="F70" s="621"/>
      <c r="G70" s="27"/>
      <c r="H70" s="124"/>
      <c r="I70" s="256"/>
      <c r="J70" s="256"/>
      <c r="K70" s="256"/>
      <c r="L70" s="256"/>
      <c r="M70" s="256"/>
      <c r="N70" s="256"/>
      <c r="O70" s="256"/>
      <c r="P70" s="256"/>
      <c r="Q70" s="256"/>
      <c r="R70" s="256"/>
      <c r="S70" s="256"/>
      <c r="T70" s="256"/>
      <c r="U70" s="256"/>
      <c r="V70" s="256"/>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13"/>
    </row>
    <row r="71" spans="1:16384">
      <c r="A71" s="65"/>
      <c r="B71" s="68" t="s">
        <v>564</v>
      </c>
      <c r="C71" s="69"/>
      <c r="D71" s="361" t="str">
        <f>DataSummary!N4</f>
        <v>Baseline</v>
      </c>
      <c r="E71" s="83" t="str">
        <f>DataSummary!N5</f>
        <v>Scenario</v>
      </c>
      <c r="F71" s="621"/>
      <c r="G71" s="27"/>
      <c r="H71" s="124"/>
      <c r="I71" s="256"/>
      <c r="J71" s="256"/>
      <c r="K71" s="256"/>
      <c r="L71" s="256"/>
      <c r="M71" s="256"/>
      <c r="N71" s="256"/>
      <c r="O71" s="256"/>
      <c r="P71" s="256"/>
      <c r="Q71" s="256"/>
      <c r="R71" s="256"/>
      <c r="S71" s="256"/>
      <c r="T71" s="256"/>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13"/>
    </row>
    <row r="72" spans="1:16384">
      <c r="A72" s="65"/>
      <c r="B72" s="96" t="s">
        <v>566</v>
      </c>
      <c r="C72" s="94" t="s">
        <v>521</v>
      </c>
      <c r="D72" s="806" t="s">
        <v>598</v>
      </c>
      <c r="E72" s="807"/>
      <c r="F72" s="621"/>
      <c r="G72" s="27"/>
      <c r="H72" s="124"/>
      <c r="I72" s="256"/>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13"/>
    </row>
    <row r="73" spans="1:16384">
      <c r="A73" s="65"/>
      <c r="B73" s="161"/>
      <c r="C73" s="5" t="str">
        <f>VLOOKUP(D72,DataSummary!A136:D137,4,FALSE)</f>
        <v>Path for Current Account Balance</v>
      </c>
      <c r="D73" s="162"/>
      <c r="E73" s="163"/>
    </row>
    <row r="74" spans="1:16384" ht="16.5" thickBot="1">
      <c r="A74" s="65"/>
      <c r="B74" s="818" t="s">
        <v>579</v>
      </c>
      <c r="C74" s="819"/>
      <c r="D74" s="819"/>
      <c r="E74" s="820"/>
      <c r="H74" s="232" t="s">
        <v>636</v>
      </c>
      <c r="I74" s="211">
        <f>InputDataA_GeneralAssumptions!$D$7</f>
        <v>2021</v>
      </c>
      <c r="J74" s="169">
        <f t="shared" ref="J74:AO74" si="158">I74+1</f>
        <v>2022</v>
      </c>
      <c r="K74" s="169">
        <f t="shared" si="158"/>
        <v>2023</v>
      </c>
      <c r="L74" s="169">
        <f t="shared" si="158"/>
        <v>2024</v>
      </c>
      <c r="M74" s="169">
        <f t="shared" si="158"/>
        <v>2025</v>
      </c>
      <c r="N74" s="169">
        <f t="shared" si="158"/>
        <v>2026</v>
      </c>
      <c r="O74" s="169">
        <f t="shared" si="158"/>
        <v>2027</v>
      </c>
      <c r="P74" s="169">
        <f t="shared" si="158"/>
        <v>2028</v>
      </c>
      <c r="Q74" s="169">
        <f t="shared" si="158"/>
        <v>2029</v>
      </c>
      <c r="R74" s="169">
        <f t="shared" si="158"/>
        <v>2030</v>
      </c>
      <c r="S74" s="169">
        <f t="shared" si="158"/>
        <v>2031</v>
      </c>
      <c r="T74" s="169">
        <f t="shared" si="158"/>
        <v>2032</v>
      </c>
      <c r="U74" s="169">
        <f t="shared" si="158"/>
        <v>2033</v>
      </c>
      <c r="V74" s="169">
        <f t="shared" si="158"/>
        <v>2034</v>
      </c>
      <c r="W74" s="169">
        <f t="shared" si="158"/>
        <v>2035</v>
      </c>
      <c r="X74" s="169">
        <f t="shared" si="158"/>
        <v>2036</v>
      </c>
      <c r="Y74" s="169">
        <f t="shared" si="158"/>
        <v>2037</v>
      </c>
      <c r="Z74" s="169">
        <f t="shared" si="158"/>
        <v>2038</v>
      </c>
      <c r="AA74" s="169">
        <f t="shared" si="158"/>
        <v>2039</v>
      </c>
      <c r="AB74" s="169">
        <f t="shared" si="158"/>
        <v>2040</v>
      </c>
      <c r="AC74" s="169">
        <f t="shared" si="158"/>
        <v>2041</v>
      </c>
      <c r="AD74" s="169">
        <f t="shared" si="158"/>
        <v>2042</v>
      </c>
      <c r="AE74" s="169">
        <f t="shared" si="158"/>
        <v>2043</v>
      </c>
      <c r="AF74" s="169">
        <f t="shared" si="158"/>
        <v>2044</v>
      </c>
      <c r="AG74" s="169">
        <f t="shared" si="158"/>
        <v>2045</v>
      </c>
      <c r="AH74" s="169">
        <f t="shared" si="158"/>
        <v>2046</v>
      </c>
      <c r="AI74" s="169">
        <f t="shared" si="158"/>
        <v>2047</v>
      </c>
      <c r="AJ74" s="169">
        <f t="shared" si="158"/>
        <v>2048</v>
      </c>
      <c r="AK74" s="169">
        <f t="shared" si="158"/>
        <v>2049</v>
      </c>
      <c r="AL74" s="169">
        <f t="shared" si="158"/>
        <v>2050</v>
      </c>
      <c r="AM74" s="169">
        <f t="shared" si="158"/>
        <v>2051</v>
      </c>
      <c r="AN74" s="169">
        <f t="shared" si="158"/>
        <v>2052</v>
      </c>
      <c r="AO74" s="169">
        <f t="shared" si="158"/>
        <v>2053</v>
      </c>
      <c r="AP74" s="169">
        <f t="shared" ref="AP74:AQ74" si="159">AO74+1</f>
        <v>2054</v>
      </c>
      <c r="AQ74" s="169">
        <f t="shared" si="159"/>
        <v>2055</v>
      </c>
      <c r="AR74" s="169">
        <f t="shared" ref="AR74" si="160">AQ74+1</f>
        <v>2056</v>
      </c>
      <c r="AS74" s="169">
        <f t="shared" ref="AS74" si="161">AR74+1</f>
        <v>2057</v>
      </c>
      <c r="AT74" s="169">
        <f t="shared" ref="AT74" si="162">AS74+1</f>
        <v>2058</v>
      </c>
      <c r="AU74" s="169">
        <f t="shared" ref="AU74" si="163">AT74+1</f>
        <v>2059</v>
      </c>
      <c r="AV74" s="169">
        <f t="shared" ref="AV74" si="164">AU74+1</f>
        <v>2060</v>
      </c>
      <c r="AW74" s="169">
        <f t="shared" ref="AW74" si="165">AV74+1</f>
        <v>2061</v>
      </c>
      <c r="AX74" s="169">
        <f t="shared" ref="AX74" si="166">AW74+1</f>
        <v>2062</v>
      </c>
      <c r="AY74" s="169">
        <f t="shared" ref="AY74" si="167">AX74+1</f>
        <v>2063</v>
      </c>
      <c r="AZ74" s="169">
        <f t="shared" ref="AZ74" si="168">AY74+1</f>
        <v>2064</v>
      </c>
      <c r="BA74" s="169">
        <f t="shared" ref="BA74" si="169">AZ74+1</f>
        <v>2065</v>
      </c>
      <c r="BB74" s="169">
        <f t="shared" ref="BB74" si="170">BA74+1</f>
        <v>2066</v>
      </c>
      <c r="BC74" s="169">
        <f t="shared" ref="BC74" si="171">BB74+1</f>
        <v>2067</v>
      </c>
      <c r="BD74" s="169">
        <f t="shared" ref="BD74" si="172">BC74+1</f>
        <v>2068</v>
      </c>
      <c r="BE74" s="169">
        <f t="shared" ref="BE74" si="173">BD74+1</f>
        <v>2069</v>
      </c>
      <c r="BF74" s="169">
        <f t="shared" ref="BF74" si="174">BE74+1</f>
        <v>2070</v>
      </c>
      <c r="BG74" s="169">
        <f t="shared" ref="BG74" si="175">BF74+1</f>
        <v>2071</v>
      </c>
      <c r="BH74" s="169">
        <f t="shared" ref="BH74" si="176">BG74+1</f>
        <v>2072</v>
      </c>
      <c r="BI74" s="169">
        <f t="shared" ref="BI74" si="177">BH74+1</f>
        <v>2073</v>
      </c>
      <c r="BJ74" s="169">
        <f t="shared" ref="BJ74" si="178">BI74+1</f>
        <v>2074</v>
      </c>
      <c r="BK74" s="169">
        <f t="shared" ref="BK74" si="179">BJ74+1</f>
        <v>2075</v>
      </c>
      <c r="BL74" s="169">
        <f t="shared" ref="BL74" si="180">BK74+1</f>
        <v>2076</v>
      </c>
      <c r="BM74" s="169">
        <f t="shared" ref="BM74" si="181">BL74+1</f>
        <v>2077</v>
      </c>
      <c r="BN74" s="169">
        <f t="shared" ref="BN74" si="182">BM74+1</f>
        <v>2078</v>
      </c>
      <c r="BO74" s="169">
        <f t="shared" ref="BO74" si="183">BN74+1</f>
        <v>2079</v>
      </c>
      <c r="BP74" s="169">
        <f t="shared" ref="BP74" si="184">BO74+1</f>
        <v>2080</v>
      </c>
      <c r="BQ74" s="169">
        <f t="shared" ref="BQ74" si="185">BP74+1</f>
        <v>2081</v>
      </c>
      <c r="BR74" s="169">
        <f t="shared" ref="BR74" si="186">BQ74+1</f>
        <v>2082</v>
      </c>
      <c r="BS74" s="169">
        <f t="shared" ref="BS74" si="187">BR74+1</f>
        <v>2083</v>
      </c>
      <c r="BT74" s="169">
        <f t="shared" ref="BT74" si="188">BS74+1</f>
        <v>2084</v>
      </c>
      <c r="BU74" s="169">
        <f t="shared" ref="BU74" si="189">BT74+1</f>
        <v>2085</v>
      </c>
      <c r="BV74" s="169">
        <f t="shared" ref="BV74" si="190">BU74+1</f>
        <v>2086</v>
      </c>
      <c r="BW74" s="169">
        <f t="shared" ref="BW74" si="191">BV74+1</f>
        <v>2087</v>
      </c>
    </row>
    <row r="75" spans="1:16384">
      <c r="A75" s="65"/>
      <c r="B75" s="116" t="s">
        <v>567</v>
      </c>
      <c r="C75" s="117"/>
      <c r="D75" s="117"/>
      <c r="E75" s="118"/>
      <c r="F75" s="620" t="str">
        <f>D80</f>
        <v>Automatic</v>
      </c>
      <c r="G75" s="38" t="s">
        <v>473</v>
      </c>
      <c r="H75" s="2" t="str">
        <f>IF(VLOOKUP(InputDataA_GeneralAssumptions!$D$72,DataSummary!A135:B137,2,FALSE)=1,"This data is utilized, based on User's choice","This data is NOT utilized, based on User's choice")</f>
        <v>This data is utilized, based on User's choice</v>
      </c>
      <c r="I75"/>
      <c r="J75"/>
      <c r="K75"/>
      <c r="L75"/>
      <c r="M75"/>
      <c r="N75"/>
      <c r="O75"/>
      <c r="P75"/>
      <c r="Q75"/>
      <c r="R75"/>
      <c r="S75"/>
      <c r="T75"/>
      <c r="U75"/>
      <c r="V75"/>
      <c r="W75"/>
      <c r="X75"/>
      <c r="Y75"/>
      <c r="Z75"/>
      <c r="AA75"/>
      <c r="AB75"/>
      <c r="AC75"/>
      <c r="AD75"/>
      <c r="AE75"/>
      <c r="AF75"/>
      <c r="AG75"/>
      <c r="AH75"/>
      <c r="AI75"/>
      <c r="AJ75"/>
      <c r="AK75"/>
      <c r="AL75"/>
      <c r="AM75"/>
      <c r="AN75"/>
      <c r="AO75"/>
      <c r="AP75"/>
      <c r="AQ75" s="336"/>
      <c r="AR75" s="336"/>
      <c r="AS75" s="336"/>
      <c r="AT75" s="336"/>
      <c r="AU75" s="336"/>
      <c r="AV75" s="336"/>
      <c r="AW75" s="336"/>
      <c r="AX75" s="336"/>
      <c r="AY75" s="336"/>
      <c r="AZ75" s="336"/>
      <c r="BA75" s="336"/>
      <c r="BB75" s="336"/>
      <c r="BC75" s="336"/>
      <c r="BD75" s="336"/>
      <c r="BE75" s="336"/>
      <c r="BF75" s="336"/>
      <c r="BG75" s="336"/>
      <c r="BH75" s="336"/>
      <c r="BI75" s="336"/>
      <c r="BJ75" s="336"/>
      <c r="BK75" s="336"/>
      <c r="BL75" s="336"/>
      <c r="BM75" s="336"/>
      <c r="BN75" s="336"/>
      <c r="BO75" s="336"/>
      <c r="BP75" s="336"/>
      <c r="BQ75" s="336"/>
      <c r="BR75" s="336"/>
      <c r="BS75" s="336"/>
      <c r="BT75" s="336"/>
      <c r="BU75" s="336"/>
      <c r="BV75" s="336"/>
      <c r="BW75" s="336"/>
    </row>
    <row r="76" spans="1:16384">
      <c r="B76" s="92" t="s">
        <v>534</v>
      </c>
      <c r="C76" s="93" t="s">
        <v>441</v>
      </c>
      <c r="D76" s="480"/>
      <c r="E76" s="480"/>
      <c r="F76" s="811" t="str">
        <f>DataSummary!N4</f>
        <v>Baseline</v>
      </c>
      <c r="G76" s="18" t="s">
        <v>624</v>
      </c>
      <c r="H76" s="29" t="str">
        <f>InputDataA_GeneralAssumptions!H41</f>
        <v>(e.g. 0.02)</v>
      </c>
      <c r="I76" s="212">
        <f>I77</f>
        <v>-8.9730862528085709E-3</v>
      </c>
      <c r="J76" s="212">
        <f t="shared" ref="J76:BU76" si="192">J77</f>
        <v>-8.9730862528085709E-3</v>
      </c>
      <c r="K76" s="212">
        <f t="shared" si="192"/>
        <v>-8.9730862528085709E-3</v>
      </c>
      <c r="L76" s="212">
        <f t="shared" si="192"/>
        <v>-8.9730862528085709E-3</v>
      </c>
      <c r="M76" s="212">
        <f t="shared" si="192"/>
        <v>-8.9730862528085709E-3</v>
      </c>
      <c r="N76" s="212">
        <f t="shared" si="192"/>
        <v>-8.9730862528085709E-3</v>
      </c>
      <c r="O76" s="212">
        <f t="shared" si="192"/>
        <v>-8.9730862528085709E-3</v>
      </c>
      <c r="P76" s="212">
        <f t="shared" si="192"/>
        <v>-8.9730862528085709E-3</v>
      </c>
      <c r="Q76" s="212">
        <f t="shared" si="192"/>
        <v>-8.9730862528085709E-3</v>
      </c>
      <c r="R76" s="212">
        <f t="shared" si="192"/>
        <v>-8.9730862528085709E-3</v>
      </c>
      <c r="S76" s="212">
        <f t="shared" si="192"/>
        <v>-8.9730862528085709E-3</v>
      </c>
      <c r="T76" s="212">
        <f t="shared" si="192"/>
        <v>-8.9730862528085709E-3</v>
      </c>
      <c r="U76" s="212">
        <f t="shared" si="192"/>
        <v>-8.9730862528085709E-3</v>
      </c>
      <c r="V76" s="212">
        <f t="shared" si="192"/>
        <v>-8.9730862528085709E-3</v>
      </c>
      <c r="W76" s="212">
        <f t="shared" si="192"/>
        <v>-8.9730862528085709E-3</v>
      </c>
      <c r="X76" s="212">
        <f t="shared" si="192"/>
        <v>-8.9730862528085709E-3</v>
      </c>
      <c r="Y76" s="212">
        <f t="shared" si="192"/>
        <v>-8.9730862528085709E-3</v>
      </c>
      <c r="Z76" s="212">
        <f t="shared" si="192"/>
        <v>-8.9730862528085709E-3</v>
      </c>
      <c r="AA76" s="212">
        <f t="shared" si="192"/>
        <v>-8.9730862528085709E-3</v>
      </c>
      <c r="AB76" s="212">
        <f t="shared" si="192"/>
        <v>-8.9730862528085709E-3</v>
      </c>
      <c r="AC76" s="212">
        <f t="shared" si="192"/>
        <v>-8.9730862528085709E-3</v>
      </c>
      <c r="AD76" s="212">
        <f t="shared" si="192"/>
        <v>-8.9730862528085709E-3</v>
      </c>
      <c r="AE76" s="212">
        <f t="shared" si="192"/>
        <v>-8.9730862528085709E-3</v>
      </c>
      <c r="AF76" s="212">
        <f t="shared" si="192"/>
        <v>-8.9730862528085709E-3</v>
      </c>
      <c r="AG76" s="212">
        <f t="shared" si="192"/>
        <v>-8.9730862528085709E-3</v>
      </c>
      <c r="AH76" s="212">
        <f t="shared" si="192"/>
        <v>-8.9730862528085709E-3</v>
      </c>
      <c r="AI76" s="212">
        <f t="shared" si="192"/>
        <v>-8.9730862528085709E-3</v>
      </c>
      <c r="AJ76" s="212">
        <f t="shared" si="192"/>
        <v>-8.9730862528085709E-3</v>
      </c>
      <c r="AK76" s="212">
        <f t="shared" si="192"/>
        <v>-8.9730862528085709E-3</v>
      </c>
      <c r="AL76" s="212">
        <f t="shared" si="192"/>
        <v>-8.9730862528085709E-3</v>
      </c>
      <c r="AM76" s="212">
        <f t="shared" si="192"/>
        <v>-8.9730862528085709E-3</v>
      </c>
      <c r="AN76" s="212">
        <f t="shared" si="192"/>
        <v>-8.9730862528085709E-3</v>
      </c>
      <c r="AO76" s="212">
        <f t="shared" si="192"/>
        <v>-8.9730862528085709E-3</v>
      </c>
      <c r="AP76" s="212">
        <f t="shared" si="192"/>
        <v>-8.9730862528085709E-3</v>
      </c>
      <c r="AQ76" s="212">
        <f t="shared" si="192"/>
        <v>-8.9730862528085709E-3</v>
      </c>
      <c r="AR76" s="212">
        <f t="shared" si="192"/>
        <v>-8.9730862528085709E-3</v>
      </c>
      <c r="AS76" s="212">
        <f t="shared" si="192"/>
        <v>-8.9730862528085709E-3</v>
      </c>
      <c r="AT76" s="212">
        <f t="shared" si="192"/>
        <v>-8.9730862528085709E-3</v>
      </c>
      <c r="AU76" s="212">
        <f t="shared" si="192"/>
        <v>-8.9730862528085709E-3</v>
      </c>
      <c r="AV76" s="212">
        <f t="shared" si="192"/>
        <v>-8.9730862528085709E-3</v>
      </c>
      <c r="AW76" s="212">
        <f t="shared" si="192"/>
        <v>-8.9730862528085709E-3</v>
      </c>
      <c r="AX76" s="212">
        <f t="shared" si="192"/>
        <v>-8.9730862528085709E-3</v>
      </c>
      <c r="AY76" s="212">
        <f t="shared" si="192"/>
        <v>-8.9730862528085709E-3</v>
      </c>
      <c r="AZ76" s="212">
        <f t="shared" si="192"/>
        <v>-8.9730862528085709E-3</v>
      </c>
      <c r="BA76" s="212">
        <f t="shared" si="192"/>
        <v>-8.9730862528085709E-3</v>
      </c>
      <c r="BB76" s="212">
        <f t="shared" si="192"/>
        <v>-8.9730862528085709E-3</v>
      </c>
      <c r="BC76" s="212">
        <f t="shared" si="192"/>
        <v>-8.9730862528085709E-3</v>
      </c>
      <c r="BD76" s="212">
        <f t="shared" si="192"/>
        <v>-8.9730862528085709E-3</v>
      </c>
      <c r="BE76" s="212">
        <f t="shared" si="192"/>
        <v>-8.9730862528085709E-3</v>
      </c>
      <c r="BF76" s="212">
        <f t="shared" si="192"/>
        <v>-8.9730862528085709E-3</v>
      </c>
      <c r="BG76" s="212">
        <f t="shared" si="192"/>
        <v>-8.9730862528085709E-3</v>
      </c>
      <c r="BH76" s="212">
        <f t="shared" si="192"/>
        <v>-8.9730862528085709E-3</v>
      </c>
      <c r="BI76" s="212">
        <f t="shared" si="192"/>
        <v>-8.9730862528085709E-3</v>
      </c>
      <c r="BJ76" s="212">
        <f t="shared" si="192"/>
        <v>-8.9730862528085709E-3</v>
      </c>
      <c r="BK76" s="212">
        <f t="shared" si="192"/>
        <v>-8.9730862528085709E-3</v>
      </c>
      <c r="BL76" s="212">
        <f t="shared" si="192"/>
        <v>-8.9730862528085709E-3</v>
      </c>
      <c r="BM76" s="212">
        <f t="shared" si="192"/>
        <v>-8.9730862528085709E-3</v>
      </c>
      <c r="BN76" s="212">
        <f t="shared" si="192"/>
        <v>-8.9730862528085709E-3</v>
      </c>
      <c r="BO76" s="212">
        <f t="shared" si="192"/>
        <v>-8.9730862528085709E-3</v>
      </c>
      <c r="BP76" s="212">
        <f t="shared" si="192"/>
        <v>-8.9730862528085709E-3</v>
      </c>
      <c r="BQ76" s="212">
        <f t="shared" si="192"/>
        <v>-8.9730862528085709E-3</v>
      </c>
      <c r="BR76" s="212">
        <f t="shared" si="192"/>
        <v>-8.9730862528085709E-3</v>
      </c>
      <c r="BS76" s="212">
        <f t="shared" si="192"/>
        <v>-8.9730862528085709E-3</v>
      </c>
      <c r="BT76" s="212">
        <f t="shared" si="192"/>
        <v>-8.9730862528085709E-3</v>
      </c>
      <c r="BU76" s="212">
        <f t="shared" si="192"/>
        <v>-8.9730862528085709E-3</v>
      </c>
      <c r="BV76" s="212">
        <f t="shared" ref="BV76:BW76" si="193">BV77</f>
        <v>-8.9730862528085709E-3</v>
      </c>
      <c r="BW76" s="212">
        <f t="shared" si="193"/>
        <v>-8.9730862528085709E-3</v>
      </c>
    </row>
    <row r="77" spans="1:16384">
      <c r="A77" s="65"/>
      <c r="B77" s="92" t="s">
        <v>995</v>
      </c>
      <c r="C77" s="485" t="s">
        <v>1751</v>
      </c>
      <c r="D77" s="814">
        <f>IF(ISNUMBER(DataSummary!B263)=TRUE,DataSummary!B263,".")</f>
        <v>-8.9730862528085709E-3</v>
      </c>
      <c r="E77" s="815"/>
      <c r="F77" s="813"/>
      <c r="G77" s="11" t="s">
        <v>625</v>
      </c>
      <c r="H77" s="31" t="str">
        <f>H76</f>
        <v>(e.g. 0.02)</v>
      </c>
      <c r="I77" s="14">
        <f>InputDataA_GeneralAssumptions!$D$78</f>
        <v>-8.9730862528085709E-3</v>
      </c>
      <c r="J77" s="14">
        <f>IF(J74&gt;InputDataA_GeneralAssumptions!$D$82,InputDataA_GeneralAssumptions!$D$81,I77+(InputDataA_GeneralAssumptions!$D$81-$I$77)/(InputDataA_GeneralAssumptions!$D$82-InputDataA_GeneralAssumptions!$D$7))</f>
        <v>-8.9730862528085709E-3</v>
      </c>
      <c r="K77" s="14">
        <f>IF(K74&gt;InputDataA_GeneralAssumptions!$D$82,InputDataA_GeneralAssumptions!$D$81,J77+(InputDataA_GeneralAssumptions!$D$81-$I$77)/(InputDataA_GeneralAssumptions!$D$82-InputDataA_GeneralAssumptions!$D$7))</f>
        <v>-8.9730862528085709E-3</v>
      </c>
      <c r="L77" s="14">
        <f>IF(L74&gt;InputDataA_GeneralAssumptions!$D$82,InputDataA_GeneralAssumptions!$D$81,K77+(InputDataA_GeneralAssumptions!$D$81-$I$77)/(InputDataA_GeneralAssumptions!$D$82-InputDataA_GeneralAssumptions!$D$7))</f>
        <v>-8.9730862528085709E-3</v>
      </c>
      <c r="M77" s="14">
        <f>IF(M74&gt;InputDataA_GeneralAssumptions!$D$82,InputDataA_GeneralAssumptions!$D$81,L77+(InputDataA_GeneralAssumptions!$D$81-$I$77)/(InputDataA_GeneralAssumptions!$D$82-InputDataA_GeneralAssumptions!$D$7))</f>
        <v>-8.9730862528085709E-3</v>
      </c>
      <c r="N77" s="14">
        <f>IF(N74&gt;InputDataA_GeneralAssumptions!$D$82,InputDataA_GeneralAssumptions!$D$81,M77+(InputDataA_GeneralAssumptions!$D$81-$I$77)/(InputDataA_GeneralAssumptions!$D$82-InputDataA_GeneralAssumptions!$D$7))</f>
        <v>-8.9730862528085709E-3</v>
      </c>
      <c r="O77" s="14">
        <f>IF(O74&gt;InputDataA_GeneralAssumptions!$D$82,InputDataA_GeneralAssumptions!$D$81,N77+(InputDataA_GeneralAssumptions!$D$81-$I$77)/(InputDataA_GeneralAssumptions!$D$82-InputDataA_GeneralAssumptions!$D$7))</f>
        <v>-8.9730862528085709E-3</v>
      </c>
      <c r="P77" s="14">
        <f>IF(P74&gt;InputDataA_GeneralAssumptions!$D$82,InputDataA_GeneralAssumptions!$D$81,O77+(InputDataA_GeneralAssumptions!$D$81-$I$77)/(InputDataA_GeneralAssumptions!$D$82-InputDataA_GeneralAssumptions!$D$7))</f>
        <v>-8.9730862528085709E-3</v>
      </c>
      <c r="Q77" s="14">
        <f>IF(Q74&gt;InputDataA_GeneralAssumptions!$D$82,InputDataA_GeneralAssumptions!$D$81,P77+(InputDataA_GeneralAssumptions!$D$81-$I$77)/(InputDataA_GeneralAssumptions!$D$82-InputDataA_GeneralAssumptions!$D$7))</f>
        <v>-8.9730862528085709E-3</v>
      </c>
      <c r="R77" s="14">
        <f>IF(R74&gt;InputDataA_GeneralAssumptions!$D$82,InputDataA_GeneralAssumptions!$D$81,Q77+(InputDataA_GeneralAssumptions!$D$81-$I$77)/(InputDataA_GeneralAssumptions!$D$82-InputDataA_GeneralAssumptions!$D$7))</f>
        <v>-8.9730862528085709E-3</v>
      </c>
      <c r="S77" s="14">
        <f>IF(S74&gt;InputDataA_GeneralAssumptions!$D$82,InputDataA_GeneralAssumptions!$D$81,R77+(InputDataA_GeneralAssumptions!$D$81-$I$77)/(InputDataA_GeneralAssumptions!$D$82-InputDataA_GeneralAssumptions!$D$7))</f>
        <v>-8.9730862528085709E-3</v>
      </c>
      <c r="T77" s="14">
        <f>IF(T74&gt;InputDataA_GeneralAssumptions!$D$82,InputDataA_GeneralAssumptions!$D$81,S77+(InputDataA_GeneralAssumptions!$D$81-$I$77)/(InputDataA_GeneralAssumptions!$D$82-InputDataA_GeneralAssumptions!$D$7))</f>
        <v>-8.9730862528085709E-3</v>
      </c>
      <c r="U77" s="14">
        <f>IF(U74&gt;InputDataA_GeneralAssumptions!$D$82,InputDataA_GeneralAssumptions!$D$81,T77+(InputDataA_GeneralAssumptions!$D$81-$I$77)/(InputDataA_GeneralAssumptions!$D$82-InputDataA_GeneralAssumptions!$D$7))</f>
        <v>-8.9730862528085709E-3</v>
      </c>
      <c r="V77" s="14">
        <f>IF(V74&gt;InputDataA_GeneralAssumptions!$D$82,InputDataA_GeneralAssumptions!$D$81,U77+(InputDataA_GeneralAssumptions!$D$81-$I$77)/(InputDataA_GeneralAssumptions!$D$82-InputDataA_GeneralAssumptions!$D$7))</f>
        <v>-8.9730862528085709E-3</v>
      </c>
      <c r="W77" s="14">
        <f>IF(W74&gt;InputDataA_GeneralAssumptions!$D$82,InputDataA_GeneralAssumptions!$D$81,V77+(InputDataA_GeneralAssumptions!$D$81-$I$77)/(InputDataA_GeneralAssumptions!$D$82-InputDataA_GeneralAssumptions!$D$7))</f>
        <v>-8.9730862528085709E-3</v>
      </c>
      <c r="X77" s="14">
        <f>IF(X74&gt;InputDataA_GeneralAssumptions!$D$82,InputDataA_GeneralAssumptions!$D$81,W77+(InputDataA_GeneralAssumptions!$D$81-$I$77)/(InputDataA_GeneralAssumptions!$D$82-InputDataA_GeneralAssumptions!$D$7))</f>
        <v>-8.9730862528085709E-3</v>
      </c>
      <c r="Y77" s="14">
        <f>IF(Y74&gt;InputDataA_GeneralAssumptions!$D$82,InputDataA_GeneralAssumptions!$D$81,X77+(InputDataA_GeneralAssumptions!$D$81-$I$77)/(InputDataA_GeneralAssumptions!$D$82-InputDataA_GeneralAssumptions!$D$7))</f>
        <v>-8.9730862528085709E-3</v>
      </c>
      <c r="Z77" s="14">
        <f>IF(Z74&gt;InputDataA_GeneralAssumptions!$D$82,InputDataA_GeneralAssumptions!$D$81,Y77+(InputDataA_GeneralAssumptions!$D$81-$I$77)/(InputDataA_GeneralAssumptions!$D$82-InputDataA_GeneralAssumptions!$D$7))</f>
        <v>-8.9730862528085709E-3</v>
      </c>
      <c r="AA77" s="14">
        <f>IF(AA74&gt;InputDataA_GeneralAssumptions!$D$82,InputDataA_GeneralAssumptions!$D$81,Z77+(InputDataA_GeneralAssumptions!$D$81-$I$77)/(InputDataA_GeneralAssumptions!$D$82-InputDataA_GeneralAssumptions!$D$7))</f>
        <v>-8.9730862528085709E-3</v>
      </c>
      <c r="AB77" s="14">
        <f>IF(AB74&gt;InputDataA_GeneralAssumptions!$D$82,InputDataA_GeneralAssumptions!$D$81,AA77+(InputDataA_GeneralAssumptions!$D$81-$I$77)/(InputDataA_GeneralAssumptions!$D$82-InputDataA_GeneralAssumptions!$D$7))</f>
        <v>-8.9730862528085709E-3</v>
      </c>
      <c r="AC77" s="14">
        <f>IF(AC74&gt;InputDataA_GeneralAssumptions!$D$82,InputDataA_GeneralAssumptions!$D$81,AB77+(InputDataA_GeneralAssumptions!$D$81-$I$77)/(InputDataA_GeneralAssumptions!$D$82-InputDataA_GeneralAssumptions!$D$7))</f>
        <v>-8.9730862528085709E-3</v>
      </c>
      <c r="AD77" s="14">
        <f>IF(AD74&gt;InputDataA_GeneralAssumptions!$D$82,InputDataA_GeneralAssumptions!$D$81,AC77+(InputDataA_GeneralAssumptions!$D$81-$I$77)/(InputDataA_GeneralAssumptions!$D$82-InputDataA_GeneralAssumptions!$D$7))</f>
        <v>-8.9730862528085709E-3</v>
      </c>
      <c r="AE77" s="14">
        <f>IF(AE74&gt;InputDataA_GeneralAssumptions!$D$82,InputDataA_GeneralAssumptions!$D$81,AD77+(InputDataA_GeneralAssumptions!$D$81-$I$77)/(InputDataA_GeneralAssumptions!$D$82-InputDataA_GeneralAssumptions!$D$7))</f>
        <v>-8.9730862528085709E-3</v>
      </c>
      <c r="AF77" s="14">
        <f>IF(AF74&gt;InputDataA_GeneralAssumptions!$D$82,InputDataA_GeneralAssumptions!$D$81,AE77+(InputDataA_GeneralAssumptions!$D$81-$I$77)/(InputDataA_GeneralAssumptions!$D$82-InputDataA_GeneralAssumptions!$D$7))</f>
        <v>-8.9730862528085709E-3</v>
      </c>
      <c r="AG77" s="14">
        <f>IF(AG74&gt;InputDataA_GeneralAssumptions!$D$82,InputDataA_GeneralAssumptions!$D$81,AF77+(InputDataA_GeneralAssumptions!$D$81-$I$77)/(InputDataA_GeneralAssumptions!$D$82-InputDataA_GeneralAssumptions!$D$7))</f>
        <v>-8.9730862528085709E-3</v>
      </c>
      <c r="AH77" s="14">
        <f>IF(AH74&gt;InputDataA_GeneralAssumptions!$D$82,InputDataA_GeneralAssumptions!$D$81,AG77+(InputDataA_GeneralAssumptions!$D$81-$I$77)/(InputDataA_GeneralAssumptions!$D$82-InputDataA_GeneralAssumptions!$D$7))</f>
        <v>-8.9730862528085709E-3</v>
      </c>
      <c r="AI77" s="14">
        <f>IF(AI74&gt;InputDataA_GeneralAssumptions!$D$82,InputDataA_GeneralAssumptions!$D$81,AH77+(InputDataA_GeneralAssumptions!$D$81-$I$77)/(InputDataA_GeneralAssumptions!$D$82-InputDataA_GeneralAssumptions!$D$7))</f>
        <v>-8.9730862528085709E-3</v>
      </c>
      <c r="AJ77" s="14">
        <f>IF(AJ74&gt;InputDataA_GeneralAssumptions!$D$82,InputDataA_GeneralAssumptions!$D$81,AI77+(InputDataA_GeneralAssumptions!$D$81-$I$77)/(InputDataA_GeneralAssumptions!$D$82-InputDataA_GeneralAssumptions!$D$7))</f>
        <v>-8.9730862528085709E-3</v>
      </c>
      <c r="AK77" s="14">
        <f>IF(AK74&gt;InputDataA_GeneralAssumptions!$D$82,InputDataA_GeneralAssumptions!$D$81,AJ77+(InputDataA_GeneralAssumptions!$D$81-$I$77)/(InputDataA_GeneralAssumptions!$D$82-InputDataA_GeneralAssumptions!$D$7))</f>
        <v>-8.9730862528085709E-3</v>
      </c>
      <c r="AL77" s="14">
        <f>IF(AL74&gt;InputDataA_GeneralAssumptions!$D$82,InputDataA_GeneralAssumptions!$D$81,AK77+(InputDataA_GeneralAssumptions!$D$81-$I$77)/(InputDataA_GeneralAssumptions!$D$82-InputDataA_GeneralAssumptions!$D$7))</f>
        <v>-8.9730862528085709E-3</v>
      </c>
      <c r="AM77" s="14">
        <f>IF(AM74&gt;InputDataA_GeneralAssumptions!$D$82,InputDataA_GeneralAssumptions!$D$81,AL77+(InputDataA_GeneralAssumptions!$D$81-$I$77)/(InputDataA_GeneralAssumptions!$D$82-InputDataA_GeneralAssumptions!$D$7))</f>
        <v>-8.9730862528085709E-3</v>
      </c>
      <c r="AN77" s="14">
        <f>IF(AN74&gt;InputDataA_GeneralAssumptions!$D$82,InputDataA_GeneralAssumptions!$D$81,AM77+(InputDataA_GeneralAssumptions!$D$81-$I$77)/(InputDataA_GeneralAssumptions!$D$82-InputDataA_GeneralAssumptions!$D$7))</f>
        <v>-8.9730862528085709E-3</v>
      </c>
      <c r="AO77" s="14">
        <f>IF(AO74&gt;InputDataA_GeneralAssumptions!$D$82,InputDataA_GeneralAssumptions!$D$81,AN77+(InputDataA_GeneralAssumptions!$D$81-$I$77)/(InputDataA_GeneralAssumptions!$D$82-InputDataA_GeneralAssumptions!$D$7))</f>
        <v>-8.9730862528085709E-3</v>
      </c>
      <c r="AP77" s="14">
        <f>IF(AP74&gt;InputDataA_GeneralAssumptions!$D$82,InputDataA_GeneralAssumptions!$D$81,AO77+(InputDataA_GeneralAssumptions!$D$81-$I$77)/(InputDataA_GeneralAssumptions!$D$82-InputDataA_GeneralAssumptions!$D$7))</f>
        <v>-8.9730862528085709E-3</v>
      </c>
      <c r="AQ77" s="339">
        <f>IF(AQ74&gt;InputDataA_GeneralAssumptions!$D$82,InputDataA_GeneralAssumptions!$D$81,AP77+(InputDataA_GeneralAssumptions!$D$81-$I$77)/(InputDataA_GeneralAssumptions!$D$82-InputDataA_GeneralAssumptions!$D$7))</f>
        <v>-8.9730862528085709E-3</v>
      </c>
      <c r="AR77" s="339">
        <f>IF(AR74&gt;InputDataA_GeneralAssumptions!$D$82,InputDataA_GeneralAssumptions!$D$81,AQ77+(InputDataA_GeneralAssumptions!$D$81-$I$77)/(InputDataA_GeneralAssumptions!$D$82-InputDataA_GeneralAssumptions!$D$7))</f>
        <v>-8.9730862528085709E-3</v>
      </c>
      <c r="AS77" s="339">
        <f>IF(AS74&gt;InputDataA_GeneralAssumptions!$D$82,InputDataA_GeneralAssumptions!$D$81,AR77+(InputDataA_GeneralAssumptions!$D$81-$I$77)/(InputDataA_GeneralAssumptions!$D$82-InputDataA_GeneralAssumptions!$D$7))</f>
        <v>-8.9730862528085709E-3</v>
      </c>
      <c r="AT77" s="339">
        <f>IF(AT74&gt;InputDataA_GeneralAssumptions!$D$82,InputDataA_GeneralAssumptions!$D$81,AS77+(InputDataA_GeneralAssumptions!$D$81-$I$77)/(InputDataA_GeneralAssumptions!$D$82-InputDataA_GeneralAssumptions!$D$7))</f>
        <v>-8.9730862528085709E-3</v>
      </c>
      <c r="AU77" s="339">
        <f>IF(AU74&gt;InputDataA_GeneralAssumptions!$D$82,InputDataA_GeneralAssumptions!$D$81,AT77+(InputDataA_GeneralAssumptions!$D$81-$I$77)/(InputDataA_GeneralAssumptions!$D$82-InputDataA_GeneralAssumptions!$D$7))</f>
        <v>-8.9730862528085709E-3</v>
      </c>
      <c r="AV77" s="339">
        <f>IF(AV74&gt;InputDataA_GeneralAssumptions!$D$82,InputDataA_GeneralAssumptions!$D$81,AU77+(InputDataA_GeneralAssumptions!$D$81-$I$77)/(InputDataA_GeneralAssumptions!$D$82-InputDataA_GeneralAssumptions!$D$7))</f>
        <v>-8.9730862528085709E-3</v>
      </c>
      <c r="AW77" s="339">
        <f>IF(AW74&gt;InputDataA_GeneralAssumptions!$D$82,InputDataA_GeneralAssumptions!$D$81,AV77+(InputDataA_GeneralAssumptions!$D$81-$I$77)/(InputDataA_GeneralAssumptions!$D$82-InputDataA_GeneralAssumptions!$D$7))</f>
        <v>-8.9730862528085709E-3</v>
      </c>
      <c r="AX77" s="339">
        <f>IF(AX74&gt;InputDataA_GeneralAssumptions!$D$82,InputDataA_GeneralAssumptions!$D$81,AW77+(InputDataA_GeneralAssumptions!$D$81-$I$77)/(InputDataA_GeneralAssumptions!$D$82-InputDataA_GeneralAssumptions!$D$7))</f>
        <v>-8.9730862528085709E-3</v>
      </c>
      <c r="AY77" s="339">
        <f>IF(AY74&gt;InputDataA_GeneralAssumptions!$D$82,InputDataA_GeneralAssumptions!$D$81,AX77+(InputDataA_GeneralAssumptions!$D$81-$I$77)/(InputDataA_GeneralAssumptions!$D$82-InputDataA_GeneralAssumptions!$D$7))</f>
        <v>-8.9730862528085709E-3</v>
      </c>
      <c r="AZ77" s="339">
        <f>IF(AZ74&gt;InputDataA_GeneralAssumptions!$D$82,InputDataA_GeneralAssumptions!$D$81,AY77+(InputDataA_GeneralAssumptions!$D$81-$I$77)/(InputDataA_GeneralAssumptions!$D$82-InputDataA_GeneralAssumptions!$D$7))</f>
        <v>-8.9730862528085709E-3</v>
      </c>
      <c r="BA77" s="339">
        <f>IF(BA74&gt;InputDataA_GeneralAssumptions!$D$82,InputDataA_GeneralAssumptions!$D$81,AZ77+(InputDataA_GeneralAssumptions!$D$81-$I$77)/(InputDataA_GeneralAssumptions!$D$82-InputDataA_GeneralAssumptions!$D$7))</f>
        <v>-8.9730862528085709E-3</v>
      </c>
      <c r="BB77" s="339">
        <f>IF(BB74&gt;InputDataA_GeneralAssumptions!$D$82,InputDataA_GeneralAssumptions!$D$81,BA77+(InputDataA_GeneralAssumptions!$D$81-$I$77)/(InputDataA_GeneralAssumptions!$D$82-InputDataA_GeneralAssumptions!$D$7))</f>
        <v>-8.9730862528085709E-3</v>
      </c>
      <c r="BC77" s="339">
        <f>IF(BC74&gt;InputDataA_GeneralAssumptions!$D$82,InputDataA_GeneralAssumptions!$D$81,BB77+(InputDataA_GeneralAssumptions!$D$81-$I$77)/(InputDataA_GeneralAssumptions!$D$82-InputDataA_GeneralAssumptions!$D$7))</f>
        <v>-8.9730862528085709E-3</v>
      </c>
      <c r="BD77" s="339">
        <f>IF(BD74&gt;InputDataA_GeneralAssumptions!$D$82,InputDataA_GeneralAssumptions!$D$81,BC77+(InputDataA_GeneralAssumptions!$D$81-$I$77)/(InputDataA_GeneralAssumptions!$D$82-InputDataA_GeneralAssumptions!$D$7))</f>
        <v>-8.9730862528085709E-3</v>
      </c>
      <c r="BE77" s="339">
        <f>IF(BE74&gt;InputDataA_GeneralAssumptions!$D$82,InputDataA_GeneralAssumptions!$D$81,BD77+(InputDataA_GeneralAssumptions!$D$81-$I$77)/(InputDataA_GeneralAssumptions!$D$82-InputDataA_GeneralAssumptions!$D$7))</f>
        <v>-8.9730862528085709E-3</v>
      </c>
      <c r="BF77" s="339">
        <f>IF(BF74&gt;InputDataA_GeneralAssumptions!$D$82,InputDataA_GeneralAssumptions!$D$81,BE77+(InputDataA_GeneralAssumptions!$D$81-$I$77)/(InputDataA_GeneralAssumptions!$D$82-InputDataA_GeneralAssumptions!$D$7))</f>
        <v>-8.9730862528085709E-3</v>
      </c>
      <c r="BG77" s="339">
        <f>IF(BG74&gt;InputDataA_GeneralAssumptions!$D$82,InputDataA_GeneralAssumptions!$D$81,BF77+(InputDataA_GeneralAssumptions!$D$81-$I$77)/(InputDataA_GeneralAssumptions!$D$82-InputDataA_GeneralAssumptions!$D$7))</f>
        <v>-8.9730862528085709E-3</v>
      </c>
      <c r="BH77" s="339">
        <f>IF(BH74&gt;InputDataA_GeneralAssumptions!$D$82,InputDataA_GeneralAssumptions!$D$81,BG77+(InputDataA_GeneralAssumptions!$D$81-$I$77)/(InputDataA_GeneralAssumptions!$D$82-InputDataA_GeneralAssumptions!$D$7))</f>
        <v>-8.9730862528085709E-3</v>
      </c>
      <c r="BI77" s="339">
        <f>IF(BI74&gt;InputDataA_GeneralAssumptions!$D$82,InputDataA_GeneralAssumptions!$D$81,BH77+(InputDataA_GeneralAssumptions!$D$81-$I$77)/(InputDataA_GeneralAssumptions!$D$82-InputDataA_GeneralAssumptions!$D$7))</f>
        <v>-8.9730862528085709E-3</v>
      </c>
      <c r="BJ77" s="339">
        <f>IF(BJ74&gt;InputDataA_GeneralAssumptions!$D$82,InputDataA_GeneralAssumptions!$D$81,BI77+(InputDataA_GeneralAssumptions!$D$81-$I$77)/(InputDataA_GeneralAssumptions!$D$82-InputDataA_GeneralAssumptions!$D$7))</f>
        <v>-8.9730862528085709E-3</v>
      </c>
      <c r="BK77" s="339">
        <f>IF(BK74&gt;InputDataA_GeneralAssumptions!$D$82,InputDataA_GeneralAssumptions!$D$81,BJ77+(InputDataA_GeneralAssumptions!$D$81-$I$77)/(InputDataA_GeneralAssumptions!$D$82-InputDataA_GeneralAssumptions!$D$7))</f>
        <v>-8.9730862528085709E-3</v>
      </c>
      <c r="BL77" s="339">
        <f>IF(BL74&gt;InputDataA_GeneralAssumptions!$D$82,InputDataA_GeneralAssumptions!$D$81,BK77+(InputDataA_GeneralAssumptions!$D$81-$I$77)/(InputDataA_GeneralAssumptions!$D$82-InputDataA_GeneralAssumptions!$D$7))</f>
        <v>-8.9730862528085709E-3</v>
      </c>
      <c r="BM77" s="339">
        <f>IF(BM74&gt;InputDataA_GeneralAssumptions!$D$82,InputDataA_GeneralAssumptions!$D$81,BL77+(InputDataA_GeneralAssumptions!$D$81-$I$77)/(InputDataA_GeneralAssumptions!$D$82-InputDataA_GeneralAssumptions!$D$7))</f>
        <v>-8.9730862528085709E-3</v>
      </c>
      <c r="BN77" s="339">
        <f>IF(BN74&gt;InputDataA_GeneralAssumptions!$D$82,InputDataA_GeneralAssumptions!$D$81,BM77+(InputDataA_GeneralAssumptions!$D$81-$I$77)/(InputDataA_GeneralAssumptions!$D$82-InputDataA_GeneralAssumptions!$D$7))</f>
        <v>-8.9730862528085709E-3</v>
      </c>
      <c r="BO77" s="339">
        <f>IF(BO74&gt;InputDataA_GeneralAssumptions!$D$82,InputDataA_GeneralAssumptions!$D$81,BN77+(InputDataA_GeneralAssumptions!$D$81-$I$77)/(InputDataA_GeneralAssumptions!$D$82-InputDataA_GeneralAssumptions!$D$7))</f>
        <v>-8.9730862528085709E-3</v>
      </c>
      <c r="BP77" s="339">
        <f>IF(BP74&gt;InputDataA_GeneralAssumptions!$D$82,InputDataA_GeneralAssumptions!$D$81,BO77+(InputDataA_GeneralAssumptions!$D$81-$I$77)/(InputDataA_GeneralAssumptions!$D$82-InputDataA_GeneralAssumptions!$D$7))</f>
        <v>-8.9730862528085709E-3</v>
      </c>
      <c r="BQ77" s="339">
        <f>IF(BQ74&gt;InputDataA_GeneralAssumptions!$D$82,InputDataA_GeneralAssumptions!$D$81,BP77+(InputDataA_GeneralAssumptions!$D$81-$I$77)/(InputDataA_GeneralAssumptions!$D$82-InputDataA_GeneralAssumptions!$D$7))</f>
        <v>-8.9730862528085709E-3</v>
      </c>
      <c r="BR77" s="339">
        <f>IF(BR74&gt;InputDataA_GeneralAssumptions!$D$82,InputDataA_GeneralAssumptions!$D$81,BQ77+(InputDataA_GeneralAssumptions!$D$81-$I$77)/(InputDataA_GeneralAssumptions!$D$82-InputDataA_GeneralAssumptions!$D$7))</f>
        <v>-8.9730862528085709E-3</v>
      </c>
      <c r="BS77" s="339">
        <f>IF(BS74&gt;InputDataA_GeneralAssumptions!$D$82,InputDataA_GeneralAssumptions!$D$81,BR77+(InputDataA_GeneralAssumptions!$D$81-$I$77)/(InputDataA_GeneralAssumptions!$D$82-InputDataA_GeneralAssumptions!$D$7))</f>
        <v>-8.9730862528085709E-3</v>
      </c>
      <c r="BT77" s="339">
        <f>IF(BT74&gt;InputDataA_GeneralAssumptions!$D$82,InputDataA_GeneralAssumptions!$D$81,BS77+(InputDataA_GeneralAssumptions!$D$81-$I$77)/(InputDataA_GeneralAssumptions!$D$82-InputDataA_GeneralAssumptions!$D$7))</f>
        <v>-8.9730862528085709E-3</v>
      </c>
      <c r="BU77" s="339">
        <f>IF(BU74&gt;InputDataA_GeneralAssumptions!$D$82,InputDataA_GeneralAssumptions!$D$81,BT77+(InputDataA_GeneralAssumptions!$D$81-$I$77)/(InputDataA_GeneralAssumptions!$D$82-InputDataA_GeneralAssumptions!$D$7))</f>
        <v>-8.9730862528085709E-3</v>
      </c>
      <c r="BV77" s="339">
        <f>IF(BV74&gt;InputDataA_GeneralAssumptions!$D$82,InputDataA_GeneralAssumptions!$D$81,BU77+(InputDataA_GeneralAssumptions!$D$81-$I$77)/(InputDataA_GeneralAssumptions!$D$82-InputDataA_GeneralAssumptions!$D$7))</f>
        <v>-8.9730862528085709E-3</v>
      </c>
      <c r="BW77" s="339">
        <f>IF(BW74&gt;InputDataA_GeneralAssumptions!$D$82,InputDataA_GeneralAssumptions!$D$81,BV77+(InputDataA_GeneralAssumptions!$D$81-$I$77)/(InputDataA_GeneralAssumptions!$D$82-InputDataA_GeneralAssumptions!$D$7))</f>
        <v>-8.9730862528085709E-3</v>
      </c>
    </row>
    <row r="78" spans="1:16384">
      <c r="B78" s="285" t="s">
        <v>1005</v>
      </c>
      <c r="C78" s="93" t="s">
        <v>441</v>
      </c>
      <c r="D78" s="506">
        <f>IF(ISBLANK(D76)=TRUE,D77,D76)</f>
        <v>-8.9730862528085709E-3</v>
      </c>
      <c r="E78" s="506">
        <f>IF(ISBLANK(E76)=TRUE,D77,E76)</f>
        <v>-8.9730862528085709E-3</v>
      </c>
      <c r="F78" s="811"/>
      <c r="G78" s="156" t="s">
        <v>630</v>
      </c>
      <c r="H78" s="30" t="s">
        <v>441</v>
      </c>
      <c r="I78" s="12">
        <f>IF(AND(VLOOKUP(InputDataA_GeneralAssumptions!$D$72,DataSummary!$A$136:$B$137,2,FALSE)=1,VLOOKUP(InputDataA_GeneralAssumptions!$D$80,DataSummary!$A$130:$B$132,2,FALSE)=2),InputDataA_GeneralAssumptions!I$77, IF(AND(VLOOKUP(InputDataA_GeneralAssumptions!$D$72,DataSummary!$A$136:$B$137,2,FALSE)=1,VLOOKUP(InputDataA_GeneralAssumptions!$D$80,DataSummary!$A$130:$B$132,2,FALSE)=1), InputDataA_GeneralAssumptions!I$76,"Not an input"))</f>
        <v>-8.9730862528085709E-3</v>
      </c>
      <c r="J78" s="338">
        <f>IF(AND(VLOOKUP(InputDataA_GeneralAssumptions!$D$72,DataSummary!$A$136:$B$137,2,FALSE)=1,VLOOKUP(InputDataA_GeneralAssumptions!$D$80,DataSummary!$A$130:$B$132,2,FALSE)=2),InputDataA_GeneralAssumptions!J$77, IF(AND(VLOOKUP(InputDataA_GeneralAssumptions!$D$72,DataSummary!$A$136:$B$137,2,FALSE)=1,VLOOKUP(InputDataA_GeneralAssumptions!$D$80,DataSummary!$A$130:$B$132,2,FALSE)=1), InputDataA_GeneralAssumptions!J$76,"Not an input"))</f>
        <v>-8.9730862528085709E-3</v>
      </c>
      <c r="K78" s="338">
        <f>IF(AND(VLOOKUP(InputDataA_GeneralAssumptions!$D$72,DataSummary!$A$136:$B$137,2,FALSE)=1,VLOOKUP(InputDataA_GeneralAssumptions!$D$80,DataSummary!$A$130:$B$132,2,FALSE)=2),InputDataA_GeneralAssumptions!K$77, IF(AND(VLOOKUP(InputDataA_GeneralAssumptions!$D$72,DataSummary!$A$136:$B$137,2,FALSE)=1,VLOOKUP(InputDataA_GeneralAssumptions!$D$80,DataSummary!$A$130:$B$132,2,FALSE)=1), InputDataA_GeneralAssumptions!K$76,"Not an input"))</f>
        <v>-8.9730862528085709E-3</v>
      </c>
      <c r="L78" s="338">
        <f>IF(AND(VLOOKUP(InputDataA_GeneralAssumptions!$D$72,DataSummary!$A$136:$B$137,2,FALSE)=1,VLOOKUP(InputDataA_GeneralAssumptions!$D$80,DataSummary!$A$130:$B$132,2,FALSE)=2),InputDataA_GeneralAssumptions!L$77, IF(AND(VLOOKUP(InputDataA_GeneralAssumptions!$D$72,DataSummary!$A$136:$B$137,2,FALSE)=1,VLOOKUP(InputDataA_GeneralAssumptions!$D$80,DataSummary!$A$130:$B$132,2,FALSE)=1), InputDataA_GeneralAssumptions!L$76,"Not an input"))</f>
        <v>-8.9730862528085709E-3</v>
      </c>
      <c r="M78" s="338">
        <f>IF(AND(VLOOKUP(InputDataA_GeneralAssumptions!$D$72,DataSummary!$A$136:$B$137,2,FALSE)=1,VLOOKUP(InputDataA_GeneralAssumptions!$D$80,DataSummary!$A$130:$B$132,2,FALSE)=2),InputDataA_GeneralAssumptions!M$77, IF(AND(VLOOKUP(InputDataA_GeneralAssumptions!$D$72,DataSummary!$A$136:$B$137,2,FALSE)=1,VLOOKUP(InputDataA_GeneralAssumptions!$D$80,DataSummary!$A$130:$B$132,2,FALSE)=1), InputDataA_GeneralAssumptions!M$76,"Not an input"))</f>
        <v>-8.9730862528085709E-3</v>
      </c>
      <c r="N78" s="338">
        <f>IF(AND(VLOOKUP(InputDataA_GeneralAssumptions!$D$72,DataSummary!$A$136:$B$137,2,FALSE)=1,VLOOKUP(InputDataA_GeneralAssumptions!$D$80,DataSummary!$A$130:$B$132,2,FALSE)=2),InputDataA_GeneralAssumptions!N$77, IF(AND(VLOOKUP(InputDataA_GeneralAssumptions!$D$72,DataSummary!$A$136:$B$137,2,FALSE)=1,VLOOKUP(InputDataA_GeneralAssumptions!$D$80,DataSummary!$A$130:$B$132,2,FALSE)=1), InputDataA_GeneralAssumptions!N$76,"Not an input"))</f>
        <v>-8.9730862528085709E-3</v>
      </c>
      <c r="O78" s="338">
        <f>IF(AND(VLOOKUP(InputDataA_GeneralAssumptions!$D$72,DataSummary!$A$136:$B$137,2,FALSE)=1,VLOOKUP(InputDataA_GeneralAssumptions!$D$80,DataSummary!$A$130:$B$132,2,FALSE)=2),InputDataA_GeneralAssumptions!O$77, IF(AND(VLOOKUP(InputDataA_GeneralAssumptions!$D$72,DataSummary!$A$136:$B$137,2,FALSE)=1,VLOOKUP(InputDataA_GeneralAssumptions!$D$80,DataSummary!$A$130:$B$132,2,FALSE)=1), InputDataA_GeneralAssumptions!O$76,"Not an input"))</f>
        <v>-8.9730862528085709E-3</v>
      </c>
      <c r="P78" s="338">
        <f>IF(AND(VLOOKUP(InputDataA_GeneralAssumptions!$D$72,DataSummary!$A$136:$B$137,2,FALSE)=1,VLOOKUP(InputDataA_GeneralAssumptions!$D$80,DataSummary!$A$130:$B$132,2,FALSE)=2),InputDataA_GeneralAssumptions!P$77, IF(AND(VLOOKUP(InputDataA_GeneralAssumptions!$D$72,DataSummary!$A$136:$B$137,2,FALSE)=1,VLOOKUP(InputDataA_GeneralAssumptions!$D$80,DataSummary!$A$130:$B$132,2,FALSE)=1), InputDataA_GeneralAssumptions!P$76,"Not an input"))</f>
        <v>-8.9730862528085709E-3</v>
      </c>
      <c r="Q78" s="338">
        <f>IF(AND(VLOOKUP(InputDataA_GeneralAssumptions!$D$72,DataSummary!$A$136:$B$137,2,FALSE)=1,VLOOKUP(InputDataA_GeneralAssumptions!$D$80,DataSummary!$A$130:$B$132,2,FALSE)=2),InputDataA_GeneralAssumptions!Q$77, IF(AND(VLOOKUP(InputDataA_GeneralAssumptions!$D$72,DataSummary!$A$136:$B$137,2,FALSE)=1,VLOOKUP(InputDataA_GeneralAssumptions!$D$80,DataSummary!$A$130:$B$132,2,FALSE)=1), InputDataA_GeneralAssumptions!Q$76,"Not an input"))</f>
        <v>-8.9730862528085709E-3</v>
      </c>
      <c r="R78" s="338">
        <f>IF(AND(VLOOKUP(InputDataA_GeneralAssumptions!$D$72,DataSummary!$A$136:$B$137,2,FALSE)=1,VLOOKUP(InputDataA_GeneralAssumptions!$D$80,DataSummary!$A$130:$B$132,2,FALSE)=2),InputDataA_GeneralAssumptions!R$77, IF(AND(VLOOKUP(InputDataA_GeneralAssumptions!$D$72,DataSummary!$A$136:$B$137,2,FALSE)=1,VLOOKUP(InputDataA_GeneralAssumptions!$D$80,DataSummary!$A$130:$B$132,2,FALSE)=1), InputDataA_GeneralAssumptions!R$76,"Not an input"))</f>
        <v>-8.9730862528085709E-3</v>
      </c>
      <c r="S78" s="338">
        <f>IF(AND(VLOOKUP(InputDataA_GeneralAssumptions!$D$72,DataSummary!$A$136:$B$137,2,FALSE)=1,VLOOKUP(InputDataA_GeneralAssumptions!$D$80,DataSummary!$A$130:$B$132,2,FALSE)=2),InputDataA_GeneralAssumptions!S$77, IF(AND(VLOOKUP(InputDataA_GeneralAssumptions!$D$72,DataSummary!$A$136:$B$137,2,FALSE)=1,VLOOKUP(InputDataA_GeneralAssumptions!$D$80,DataSummary!$A$130:$B$132,2,FALSE)=1), InputDataA_GeneralAssumptions!S$76,"Not an input"))</f>
        <v>-8.9730862528085709E-3</v>
      </c>
      <c r="T78" s="338">
        <f>IF(AND(VLOOKUP(InputDataA_GeneralAssumptions!$D$72,DataSummary!$A$136:$B$137,2,FALSE)=1,VLOOKUP(InputDataA_GeneralAssumptions!$D$80,DataSummary!$A$130:$B$132,2,FALSE)=2),InputDataA_GeneralAssumptions!T$77, IF(AND(VLOOKUP(InputDataA_GeneralAssumptions!$D$72,DataSummary!$A$136:$B$137,2,FALSE)=1,VLOOKUP(InputDataA_GeneralAssumptions!$D$80,DataSummary!$A$130:$B$132,2,FALSE)=1), InputDataA_GeneralAssumptions!T$76,"Not an input"))</f>
        <v>-8.9730862528085709E-3</v>
      </c>
      <c r="U78" s="338">
        <f>IF(AND(VLOOKUP(InputDataA_GeneralAssumptions!$D$72,DataSummary!$A$136:$B$137,2,FALSE)=1,VLOOKUP(InputDataA_GeneralAssumptions!$D$80,DataSummary!$A$130:$B$132,2,FALSE)=2),InputDataA_GeneralAssumptions!U$77, IF(AND(VLOOKUP(InputDataA_GeneralAssumptions!$D$72,DataSummary!$A$136:$B$137,2,FALSE)=1,VLOOKUP(InputDataA_GeneralAssumptions!$D$80,DataSummary!$A$130:$B$132,2,FALSE)=1), InputDataA_GeneralAssumptions!U$76,"Not an input"))</f>
        <v>-8.9730862528085709E-3</v>
      </c>
      <c r="V78" s="338">
        <f>IF(AND(VLOOKUP(InputDataA_GeneralAssumptions!$D$72,DataSummary!$A$136:$B$137,2,FALSE)=1,VLOOKUP(InputDataA_GeneralAssumptions!$D$80,DataSummary!$A$130:$B$132,2,FALSE)=2),InputDataA_GeneralAssumptions!V$77, IF(AND(VLOOKUP(InputDataA_GeneralAssumptions!$D$72,DataSummary!$A$136:$B$137,2,FALSE)=1,VLOOKUP(InputDataA_GeneralAssumptions!$D$80,DataSummary!$A$130:$B$132,2,FALSE)=1), InputDataA_GeneralAssumptions!V$76,"Not an input"))</f>
        <v>-8.9730862528085709E-3</v>
      </c>
      <c r="W78" s="338">
        <f>IF(AND(VLOOKUP(InputDataA_GeneralAssumptions!$D$72,DataSummary!$A$136:$B$137,2,FALSE)=1,VLOOKUP(InputDataA_GeneralAssumptions!$D$80,DataSummary!$A$130:$B$132,2,FALSE)=2),InputDataA_GeneralAssumptions!W$77, IF(AND(VLOOKUP(InputDataA_GeneralAssumptions!$D$72,DataSummary!$A$136:$B$137,2,FALSE)=1,VLOOKUP(InputDataA_GeneralAssumptions!$D$80,DataSummary!$A$130:$B$132,2,FALSE)=1), InputDataA_GeneralAssumptions!W$76,"Not an input"))</f>
        <v>-8.9730862528085709E-3</v>
      </c>
      <c r="X78" s="338">
        <f>IF(AND(VLOOKUP(InputDataA_GeneralAssumptions!$D$72,DataSummary!$A$136:$B$137,2,FALSE)=1,VLOOKUP(InputDataA_GeneralAssumptions!$D$80,DataSummary!$A$130:$B$132,2,FALSE)=2),InputDataA_GeneralAssumptions!X$77, IF(AND(VLOOKUP(InputDataA_GeneralAssumptions!$D$72,DataSummary!$A$136:$B$137,2,FALSE)=1,VLOOKUP(InputDataA_GeneralAssumptions!$D$80,DataSummary!$A$130:$B$132,2,FALSE)=1), InputDataA_GeneralAssumptions!X$76,"Not an input"))</f>
        <v>-8.9730862528085709E-3</v>
      </c>
      <c r="Y78" s="338">
        <f>IF(AND(VLOOKUP(InputDataA_GeneralAssumptions!$D$72,DataSummary!$A$136:$B$137,2,FALSE)=1,VLOOKUP(InputDataA_GeneralAssumptions!$D$80,DataSummary!$A$130:$B$132,2,FALSE)=2),InputDataA_GeneralAssumptions!Y$77, IF(AND(VLOOKUP(InputDataA_GeneralAssumptions!$D$72,DataSummary!$A$136:$B$137,2,FALSE)=1,VLOOKUP(InputDataA_GeneralAssumptions!$D$80,DataSummary!$A$130:$B$132,2,FALSE)=1), InputDataA_GeneralAssumptions!Y$76,"Not an input"))</f>
        <v>-8.9730862528085709E-3</v>
      </c>
      <c r="Z78" s="338">
        <f>IF(AND(VLOOKUP(InputDataA_GeneralAssumptions!$D$72,DataSummary!$A$136:$B$137,2,FALSE)=1,VLOOKUP(InputDataA_GeneralAssumptions!$D$80,DataSummary!$A$130:$B$132,2,FALSE)=2),InputDataA_GeneralAssumptions!Z$77, IF(AND(VLOOKUP(InputDataA_GeneralAssumptions!$D$72,DataSummary!$A$136:$B$137,2,FALSE)=1,VLOOKUP(InputDataA_GeneralAssumptions!$D$80,DataSummary!$A$130:$B$132,2,FALSE)=1), InputDataA_GeneralAssumptions!Z$76,"Not an input"))</f>
        <v>-8.9730862528085709E-3</v>
      </c>
      <c r="AA78" s="338">
        <f>IF(AND(VLOOKUP(InputDataA_GeneralAssumptions!$D$72,DataSummary!$A$136:$B$137,2,FALSE)=1,VLOOKUP(InputDataA_GeneralAssumptions!$D$80,DataSummary!$A$130:$B$132,2,FALSE)=2),InputDataA_GeneralAssumptions!AA$77, IF(AND(VLOOKUP(InputDataA_GeneralAssumptions!$D$72,DataSummary!$A$136:$B$137,2,FALSE)=1,VLOOKUP(InputDataA_GeneralAssumptions!$D$80,DataSummary!$A$130:$B$132,2,FALSE)=1), InputDataA_GeneralAssumptions!AA$76,"Not an input"))</f>
        <v>-8.9730862528085709E-3</v>
      </c>
      <c r="AB78" s="338">
        <f>IF(AND(VLOOKUP(InputDataA_GeneralAssumptions!$D$72,DataSummary!$A$136:$B$137,2,FALSE)=1,VLOOKUP(InputDataA_GeneralAssumptions!$D$80,DataSummary!$A$130:$B$132,2,FALSE)=2),InputDataA_GeneralAssumptions!AB$77, IF(AND(VLOOKUP(InputDataA_GeneralAssumptions!$D$72,DataSummary!$A$136:$B$137,2,FALSE)=1,VLOOKUP(InputDataA_GeneralAssumptions!$D$80,DataSummary!$A$130:$B$132,2,FALSE)=1), InputDataA_GeneralAssumptions!AB$76,"Not an input"))</f>
        <v>-8.9730862528085709E-3</v>
      </c>
      <c r="AC78" s="338">
        <f>IF(AND(VLOOKUP(InputDataA_GeneralAssumptions!$D$72,DataSummary!$A$136:$B$137,2,FALSE)=1,VLOOKUP(InputDataA_GeneralAssumptions!$D$80,DataSummary!$A$130:$B$132,2,FALSE)=2),InputDataA_GeneralAssumptions!AC$77, IF(AND(VLOOKUP(InputDataA_GeneralAssumptions!$D$72,DataSummary!$A$136:$B$137,2,FALSE)=1,VLOOKUP(InputDataA_GeneralAssumptions!$D$80,DataSummary!$A$130:$B$132,2,FALSE)=1), InputDataA_GeneralAssumptions!AC$76,"Not an input"))</f>
        <v>-8.9730862528085709E-3</v>
      </c>
      <c r="AD78" s="338">
        <f>IF(AND(VLOOKUP(InputDataA_GeneralAssumptions!$D$72,DataSummary!$A$136:$B$137,2,FALSE)=1,VLOOKUP(InputDataA_GeneralAssumptions!$D$80,DataSummary!$A$130:$B$132,2,FALSE)=2),InputDataA_GeneralAssumptions!AD$77, IF(AND(VLOOKUP(InputDataA_GeneralAssumptions!$D$72,DataSummary!$A$136:$B$137,2,FALSE)=1,VLOOKUP(InputDataA_GeneralAssumptions!$D$80,DataSummary!$A$130:$B$132,2,FALSE)=1), InputDataA_GeneralAssumptions!AD$76,"Not an input"))</f>
        <v>-8.9730862528085709E-3</v>
      </c>
      <c r="AE78" s="338">
        <f>IF(AND(VLOOKUP(InputDataA_GeneralAssumptions!$D$72,DataSummary!$A$136:$B$137,2,FALSE)=1,VLOOKUP(InputDataA_GeneralAssumptions!$D$80,DataSummary!$A$130:$B$132,2,FALSE)=2),InputDataA_GeneralAssumptions!AE$77, IF(AND(VLOOKUP(InputDataA_GeneralAssumptions!$D$72,DataSummary!$A$136:$B$137,2,FALSE)=1,VLOOKUP(InputDataA_GeneralAssumptions!$D$80,DataSummary!$A$130:$B$132,2,FALSE)=1), InputDataA_GeneralAssumptions!AE$76,"Not an input"))</f>
        <v>-8.9730862528085709E-3</v>
      </c>
      <c r="AF78" s="338">
        <f>IF(AND(VLOOKUP(InputDataA_GeneralAssumptions!$D$72,DataSummary!$A$136:$B$137,2,FALSE)=1,VLOOKUP(InputDataA_GeneralAssumptions!$D$80,DataSummary!$A$130:$B$132,2,FALSE)=2),InputDataA_GeneralAssumptions!AF$77, IF(AND(VLOOKUP(InputDataA_GeneralAssumptions!$D$72,DataSummary!$A$136:$B$137,2,FALSE)=1,VLOOKUP(InputDataA_GeneralAssumptions!$D$80,DataSummary!$A$130:$B$132,2,FALSE)=1), InputDataA_GeneralAssumptions!AF$76,"Not an input"))</f>
        <v>-8.9730862528085709E-3</v>
      </c>
      <c r="AG78" s="338">
        <f>IF(AND(VLOOKUP(InputDataA_GeneralAssumptions!$D$72,DataSummary!$A$136:$B$137,2,FALSE)=1,VLOOKUP(InputDataA_GeneralAssumptions!$D$80,DataSummary!$A$130:$B$132,2,FALSE)=2),InputDataA_GeneralAssumptions!AG$77, IF(AND(VLOOKUP(InputDataA_GeneralAssumptions!$D$72,DataSummary!$A$136:$B$137,2,FALSE)=1,VLOOKUP(InputDataA_GeneralAssumptions!$D$80,DataSummary!$A$130:$B$132,2,FALSE)=1), InputDataA_GeneralAssumptions!AG$76,"Not an input"))</f>
        <v>-8.9730862528085709E-3</v>
      </c>
      <c r="AH78" s="338">
        <f>IF(AND(VLOOKUP(InputDataA_GeneralAssumptions!$D$72,DataSummary!$A$136:$B$137,2,FALSE)=1,VLOOKUP(InputDataA_GeneralAssumptions!$D$80,DataSummary!$A$130:$B$132,2,FALSE)=2),InputDataA_GeneralAssumptions!AH$77, IF(AND(VLOOKUP(InputDataA_GeneralAssumptions!$D$72,DataSummary!$A$136:$B$137,2,FALSE)=1,VLOOKUP(InputDataA_GeneralAssumptions!$D$80,DataSummary!$A$130:$B$132,2,FALSE)=1), InputDataA_GeneralAssumptions!AH$76,"Not an input"))</f>
        <v>-8.9730862528085709E-3</v>
      </c>
      <c r="AI78" s="338">
        <f>IF(AND(VLOOKUP(InputDataA_GeneralAssumptions!$D$72,DataSummary!$A$136:$B$137,2,FALSE)=1,VLOOKUP(InputDataA_GeneralAssumptions!$D$80,DataSummary!$A$130:$B$132,2,FALSE)=2),InputDataA_GeneralAssumptions!AI$77, IF(AND(VLOOKUP(InputDataA_GeneralAssumptions!$D$72,DataSummary!$A$136:$B$137,2,FALSE)=1,VLOOKUP(InputDataA_GeneralAssumptions!$D$80,DataSummary!$A$130:$B$132,2,FALSE)=1), InputDataA_GeneralAssumptions!AI$76,"Not an input"))</f>
        <v>-8.9730862528085709E-3</v>
      </c>
      <c r="AJ78" s="338">
        <f>IF(AND(VLOOKUP(InputDataA_GeneralAssumptions!$D$72,DataSummary!$A$136:$B$137,2,FALSE)=1,VLOOKUP(InputDataA_GeneralAssumptions!$D$80,DataSummary!$A$130:$B$132,2,FALSE)=2),InputDataA_GeneralAssumptions!AJ$77, IF(AND(VLOOKUP(InputDataA_GeneralAssumptions!$D$72,DataSummary!$A$136:$B$137,2,FALSE)=1,VLOOKUP(InputDataA_GeneralAssumptions!$D$80,DataSummary!$A$130:$B$132,2,FALSE)=1), InputDataA_GeneralAssumptions!AJ$76,"Not an input"))</f>
        <v>-8.9730862528085709E-3</v>
      </c>
      <c r="AK78" s="338">
        <f>IF(AND(VLOOKUP(InputDataA_GeneralAssumptions!$D$72,DataSummary!$A$136:$B$137,2,FALSE)=1,VLOOKUP(InputDataA_GeneralAssumptions!$D$80,DataSummary!$A$130:$B$132,2,FALSE)=2),InputDataA_GeneralAssumptions!AK$77, IF(AND(VLOOKUP(InputDataA_GeneralAssumptions!$D$72,DataSummary!$A$136:$B$137,2,FALSE)=1,VLOOKUP(InputDataA_GeneralAssumptions!$D$80,DataSummary!$A$130:$B$132,2,FALSE)=1), InputDataA_GeneralAssumptions!AK$76,"Not an input"))</f>
        <v>-8.9730862528085709E-3</v>
      </c>
      <c r="AL78" s="338">
        <f>IF(AND(VLOOKUP(InputDataA_GeneralAssumptions!$D$72,DataSummary!$A$136:$B$137,2,FALSE)=1,VLOOKUP(InputDataA_GeneralAssumptions!$D$80,DataSummary!$A$130:$B$132,2,FALSE)=2),InputDataA_GeneralAssumptions!AL$77, IF(AND(VLOOKUP(InputDataA_GeneralAssumptions!$D$72,DataSummary!$A$136:$B$137,2,FALSE)=1,VLOOKUP(InputDataA_GeneralAssumptions!$D$80,DataSummary!$A$130:$B$132,2,FALSE)=1), InputDataA_GeneralAssumptions!AL$76,"Not an input"))</f>
        <v>-8.9730862528085709E-3</v>
      </c>
      <c r="AM78" s="338">
        <f>IF(AND(VLOOKUP(InputDataA_GeneralAssumptions!$D$72,DataSummary!$A$136:$B$137,2,FALSE)=1,VLOOKUP(InputDataA_GeneralAssumptions!$D$80,DataSummary!$A$130:$B$132,2,FALSE)=2),InputDataA_GeneralAssumptions!AM$77, IF(AND(VLOOKUP(InputDataA_GeneralAssumptions!$D$72,DataSummary!$A$136:$B$137,2,FALSE)=1,VLOOKUP(InputDataA_GeneralAssumptions!$D$80,DataSummary!$A$130:$B$132,2,FALSE)=1), InputDataA_GeneralAssumptions!AM$76,"Not an input"))</f>
        <v>-8.9730862528085709E-3</v>
      </c>
      <c r="AN78" s="338">
        <f>IF(AND(VLOOKUP(InputDataA_GeneralAssumptions!$D$72,DataSummary!$A$136:$B$137,2,FALSE)=1,VLOOKUP(InputDataA_GeneralAssumptions!$D$80,DataSummary!$A$130:$B$132,2,FALSE)=2),InputDataA_GeneralAssumptions!AN$77, IF(AND(VLOOKUP(InputDataA_GeneralAssumptions!$D$72,DataSummary!$A$136:$B$137,2,FALSE)=1,VLOOKUP(InputDataA_GeneralAssumptions!$D$80,DataSummary!$A$130:$B$132,2,FALSE)=1), InputDataA_GeneralAssumptions!AN$76,"Not an input"))</f>
        <v>-8.9730862528085709E-3</v>
      </c>
      <c r="AO78" s="338">
        <f>IF(AND(VLOOKUP(InputDataA_GeneralAssumptions!$D$72,DataSummary!$A$136:$B$137,2,FALSE)=1,VLOOKUP(InputDataA_GeneralAssumptions!$D$80,DataSummary!$A$130:$B$132,2,FALSE)=2),InputDataA_GeneralAssumptions!AO$77, IF(AND(VLOOKUP(InputDataA_GeneralAssumptions!$D$72,DataSummary!$A$136:$B$137,2,FALSE)=1,VLOOKUP(InputDataA_GeneralAssumptions!$D$80,DataSummary!$A$130:$B$132,2,FALSE)=1), InputDataA_GeneralAssumptions!AO$76,"Not an input"))</f>
        <v>-8.9730862528085709E-3</v>
      </c>
      <c r="AP78" s="338">
        <f>IF(AND(VLOOKUP(InputDataA_GeneralAssumptions!$D$72,DataSummary!$A$136:$B$137,2,FALSE)=1,VLOOKUP(InputDataA_GeneralAssumptions!$D$80,DataSummary!$A$130:$B$132,2,FALSE)=2),InputDataA_GeneralAssumptions!AP$77, IF(AND(VLOOKUP(InputDataA_GeneralAssumptions!$D$72,DataSummary!$A$136:$B$137,2,FALSE)=1,VLOOKUP(InputDataA_GeneralAssumptions!$D$80,DataSummary!$A$130:$B$132,2,FALSE)=1), InputDataA_GeneralAssumptions!AP$76,"Not an input"))</f>
        <v>-8.9730862528085709E-3</v>
      </c>
      <c r="AQ78" s="338">
        <f>IF(AND(VLOOKUP(InputDataA_GeneralAssumptions!$D$72,DataSummary!$A$136:$B$137,2,FALSE)=1,VLOOKUP(InputDataA_GeneralAssumptions!$D$80,DataSummary!$A$130:$B$132,2,FALSE)=2),InputDataA_GeneralAssumptions!AQ$77, IF(AND(VLOOKUP(InputDataA_GeneralAssumptions!$D$72,DataSummary!$A$136:$B$137,2,FALSE)=1,VLOOKUP(InputDataA_GeneralAssumptions!$D$80,DataSummary!$A$130:$B$132,2,FALSE)=1), InputDataA_GeneralAssumptions!AQ$76,"Not an input"))</f>
        <v>-8.9730862528085709E-3</v>
      </c>
      <c r="AR78" s="338">
        <f>IF(AND(VLOOKUP(InputDataA_GeneralAssumptions!$D$72,DataSummary!$A$136:$B$137,2,FALSE)=1,VLOOKUP(InputDataA_GeneralAssumptions!$D$80,DataSummary!$A$130:$B$132,2,FALSE)=2),InputDataA_GeneralAssumptions!AR$77, IF(AND(VLOOKUP(InputDataA_GeneralAssumptions!$D$72,DataSummary!$A$136:$B$137,2,FALSE)=1,VLOOKUP(InputDataA_GeneralAssumptions!$D$80,DataSummary!$A$130:$B$132,2,FALSE)=1), InputDataA_GeneralAssumptions!AR$76,"Not an input"))</f>
        <v>-8.9730862528085709E-3</v>
      </c>
      <c r="AS78" s="338">
        <f>IF(AND(VLOOKUP(InputDataA_GeneralAssumptions!$D$72,DataSummary!$A$136:$B$137,2,FALSE)=1,VLOOKUP(InputDataA_GeneralAssumptions!$D$80,DataSummary!$A$130:$B$132,2,FALSE)=2),InputDataA_GeneralAssumptions!AS$77, IF(AND(VLOOKUP(InputDataA_GeneralAssumptions!$D$72,DataSummary!$A$136:$B$137,2,FALSE)=1,VLOOKUP(InputDataA_GeneralAssumptions!$D$80,DataSummary!$A$130:$B$132,2,FALSE)=1), InputDataA_GeneralAssumptions!AS$76,"Not an input"))</f>
        <v>-8.9730862528085709E-3</v>
      </c>
      <c r="AT78" s="338">
        <f>IF(AND(VLOOKUP(InputDataA_GeneralAssumptions!$D$72,DataSummary!$A$136:$B$137,2,FALSE)=1,VLOOKUP(InputDataA_GeneralAssumptions!$D$80,DataSummary!$A$130:$B$132,2,FALSE)=2),InputDataA_GeneralAssumptions!AT$77, IF(AND(VLOOKUP(InputDataA_GeneralAssumptions!$D$72,DataSummary!$A$136:$B$137,2,FALSE)=1,VLOOKUP(InputDataA_GeneralAssumptions!$D$80,DataSummary!$A$130:$B$132,2,FALSE)=1), InputDataA_GeneralAssumptions!AT$76,"Not an input"))</f>
        <v>-8.9730862528085709E-3</v>
      </c>
      <c r="AU78" s="338">
        <f>IF(AND(VLOOKUP(InputDataA_GeneralAssumptions!$D$72,DataSummary!$A$136:$B$137,2,FALSE)=1,VLOOKUP(InputDataA_GeneralAssumptions!$D$80,DataSummary!$A$130:$B$132,2,FALSE)=2),InputDataA_GeneralAssumptions!AU$77, IF(AND(VLOOKUP(InputDataA_GeneralAssumptions!$D$72,DataSummary!$A$136:$B$137,2,FALSE)=1,VLOOKUP(InputDataA_GeneralAssumptions!$D$80,DataSummary!$A$130:$B$132,2,FALSE)=1), InputDataA_GeneralAssumptions!AU$76,"Not an input"))</f>
        <v>-8.9730862528085709E-3</v>
      </c>
      <c r="AV78" s="338">
        <f>IF(AND(VLOOKUP(InputDataA_GeneralAssumptions!$D$72,DataSummary!$A$136:$B$137,2,FALSE)=1,VLOOKUP(InputDataA_GeneralAssumptions!$D$80,DataSummary!$A$130:$B$132,2,FALSE)=2),InputDataA_GeneralAssumptions!AV$77, IF(AND(VLOOKUP(InputDataA_GeneralAssumptions!$D$72,DataSummary!$A$136:$B$137,2,FALSE)=1,VLOOKUP(InputDataA_GeneralAssumptions!$D$80,DataSummary!$A$130:$B$132,2,FALSE)=1), InputDataA_GeneralAssumptions!AV$76,"Not an input"))</f>
        <v>-8.9730862528085709E-3</v>
      </c>
      <c r="AW78" s="338">
        <f>IF(AND(VLOOKUP(InputDataA_GeneralAssumptions!$D$72,DataSummary!$A$136:$B$137,2,FALSE)=1,VLOOKUP(InputDataA_GeneralAssumptions!$D$80,DataSummary!$A$130:$B$132,2,FALSE)=2),InputDataA_GeneralAssumptions!AW$77, IF(AND(VLOOKUP(InputDataA_GeneralAssumptions!$D$72,DataSummary!$A$136:$B$137,2,FALSE)=1,VLOOKUP(InputDataA_GeneralAssumptions!$D$80,DataSummary!$A$130:$B$132,2,FALSE)=1), InputDataA_GeneralAssumptions!AW$76,"Not an input"))</f>
        <v>-8.9730862528085709E-3</v>
      </c>
      <c r="AX78" s="338">
        <f>IF(AND(VLOOKUP(InputDataA_GeneralAssumptions!$D$72,DataSummary!$A$136:$B$137,2,FALSE)=1,VLOOKUP(InputDataA_GeneralAssumptions!$D$80,DataSummary!$A$130:$B$132,2,FALSE)=2),InputDataA_GeneralAssumptions!AX$77, IF(AND(VLOOKUP(InputDataA_GeneralAssumptions!$D$72,DataSummary!$A$136:$B$137,2,FALSE)=1,VLOOKUP(InputDataA_GeneralAssumptions!$D$80,DataSummary!$A$130:$B$132,2,FALSE)=1), InputDataA_GeneralAssumptions!AX$76,"Not an input"))</f>
        <v>-8.9730862528085709E-3</v>
      </c>
      <c r="AY78" s="338">
        <f>IF(AND(VLOOKUP(InputDataA_GeneralAssumptions!$D$72,DataSummary!$A$136:$B$137,2,FALSE)=1,VLOOKUP(InputDataA_GeneralAssumptions!$D$80,DataSummary!$A$130:$B$132,2,FALSE)=2),InputDataA_GeneralAssumptions!AY$77, IF(AND(VLOOKUP(InputDataA_GeneralAssumptions!$D$72,DataSummary!$A$136:$B$137,2,FALSE)=1,VLOOKUP(InputDataA_GeneralAssumptions!$D$80,DataSummary!$A$130:$B$132,2,FALSE)=1), InputDataA_GeneralAssumptions!AY$76,"Not an input"))</f>
        <v>-8.9730862528085709E-3</v>
      </c>
      <c r="AZ78" s="338">
        <f>IF(AND(VLOOKUP(InputDataA_GeneralAssumptions!$D$72,DataSummary!$A$136:$B$137,2,FALSE)=1,VLOOKUP(InputDataA_GeneralAssumptions!$D$80,DataSummary!$A$130:$B$132,2,FALSE)=2),InputDataA_GeneralAssumptions!AZ$77, IF(AND(VLOOKUP(InputDataA_GeneralAssumptions!$D$72,DataSummary!$A$136:$B$137,2,FALSE)=1,VLOOKUP(InputDataA_GeneralAssumptions!$D$80,DataSummary!$A$130:$B$132,2,FALSE)=1), InputDataA_GeneralAssumptions!AZ$76,"Not an input"))</f>
        <v>-8.9730862528085709E-3</v>
      </c>
      <c r="BA78" s="338">
        <f>IF(AND(VLOOKUP(InputDataA_GeneralAssumptions!$D$72,DataSummary!$A$136:$B$137,2,FALSE)=1,VLOOKUP(InputDataA_GeneralAssumptions!$D$80,DataSummary!$A$130:$B$132,2,FALSE)=2),InputDataA_GeneralAssumptions!BA$77, IF(AND(VLOOKUP(InputDataA_GeneralAssumptions!$D$72,DataSummary!$A$136:$B$137,2,FALSE)=1,VLOOKUP(InputDataA_GeneralAssumptions!$D$80,DataSummary!$A$130:$B$132,2,FALSE)=1), InputDataA_GeneralAssumptions!BA$76,"Not an input"))</f>
        <v>-8.9730862528085709E-3</v>
      </c>
      <c r="BB78" s="338">
        <f>IF(AND(VLOOKUP(InputDataA_GeneralAssumptions!$D$72,DataSummary!$A$136:$B$137,2,FALSE)=1,VLOOKUP(InputDataA_GeneralAssumptions!$D$80,DataSummary!$A$130:$B$132,2,FALSE)=2),InputDataA_GeneralAssumptions!BB$77, IF(AND(VLOOKUP(InputDataA_GeneralAssumptions!$D$72,DataSummary!$A$136:$B$137,2,FALSE)=1,VLOOKUP(InputDataA_GeneralAssumptions!$D$80,DataSummary!$A$130:$B$132,2,FALSE)=1), InputDataA_GeneralAssumptions!BB$76,"Not an input"))</f>
        <v>-8.9730862528085709E-3</v>
      </c>
      <c r="BC78" s="338">
        <f>IF(AND(VLOOKUP(InputDataA_GeneralAssumptions!$D$72,DataSummary!$A$136:$B$137,2,FALSE)=1,VLOOKUP(InputDataA_GeneralAssumptions!$D$80,DataSummary!$A$130:$B$132,2,FALSE)=2),InputDataA_GeneralAssumptions!BC$77, IF(AND(VLOOKUP(InputDataA_GeneralAssumptions!$D$72,DataSummary!$A$136:$B$137,2,FALSE)=1,VLOOKUP(InputDataA_GeneralAssumptions!$D$80,DataSummary!$A$130:$B$132,2,FALSE)=1), InputDataA_GeneralAssumptions!BC$76,"Not an input"))</f>
        <v>-8.9730862528085709E-3</v>
      </c>
      <c r="BD78" s="338">
        <f>IF(AND(VLOOKUP(InputDataA_GeneralAssumptions!$D$72,DataSummary!$A$136:$B$137,2,FALSE)=1,VLOOKUP(InputDataA_GeneralAssumptions!$D$80,DataSummary!$A$130:$B$132,2,FALSE)=2),InputDataA_GeneralAssumptions!BD$77, IF(AND(VLOOKUP(InputDataA_GeneralAssumptions!$D$72,DataSummary!$A$136:$B$137,2,FALSE)=1,VLOOKUP(InputDataA_GeneralAssumptions!$D$80,DataSummary!$A$130:$B$132,2,FALSE)=1), InputDataA_GeneralAssumptions!BD$76,"Not an input"))</f>
        <v>-8.9730862528085709E-3</v>
      </c>
      <c r="BE78" s="338">
        <f>IF(AND(VLOOKUP(InputDataA_GeneralAssumptions!$D$72,DataSummary!$A$136:$B$137,2,FALSE)=1,VLOOKUP(InputDataA_GeneralAssumptions!$D$80,DataSummary!$A$130:$B$132,2,FALSE)=2),InputDataA_GeneralAssumptions!BE$77, IF(AND(VLOOKUP(InputDataA_GeneralAssumptions!$D$72,DataSummary!$A$136:$B$137,2,FALSE)=1,VLOOKUP(InputDataA_GeneralAssumptions!$D$80,DataSummary!$A$130:$B$132,2,FALSE)=1), InputDataA_GeneralAssumptions!BE$76,"Not an input"))</f>
        <v>-8.9730862528085709E-3</v>
      </c>
      <c r="BF78" s="338">
        <f>IF(AND(VLOOKUP(InputDataA_GeneralAssumptions!$D$72,DataSummary!$A$136:$B$137,2,FALSE)=1,VLOOKUP(InputDataA_GeneralAssumptions!$D$80,DataSummary!$A$130:$B$132,2,FALSE)=2),InputDataA_GeneralAssumptions!BF$77, IF(AND(VLOOKUP(InputDataA_GeneralAssumptions!$D$72,DataSummary!$A$136:$B$137,2,FALSE)=1,VLOOKUP(InputDataA_GeneralAssumptions!$D$80,DataSummary!$A$130:$B$132,2,FALSE)=1), InputDataA_GeneralAssumptions!BF$76,"Not an input"))</f>
        <v>-8.9730862528085709E-3</v>
      </c>
      <c r="BG78" s="338">
        <f>IF(AND(VLOOKUP(InputDataA_GeneralAssumptions!$D$72,DataSummary!$A$136:$B$137,2,FALSE)=1,VLOOKUP(InputDataA_GeneralAssumptions!$D$80,DataSummary!$A$130:$B$132,2,FALSE)=2),InputDataA_GeneralAssumptions!BG$77, IF(AND(VLOOKUP(InputDataA_GeneralAssumptions!$D$72,DataSummary!$A$136:$B$137,2,FALSE)=1,VLOOKUP(InputDataA_GeneralAssumptions!$D$80,DataSummary!$A$130:$B$132,2,FALSE)=1), InputDataA_GeneralAssumptions!BG$76,"Not an input"))</f>
        <v>-8.9730862528085709E-3</v>
      </c>
      <c r="BH78" s="338">
        <f>IF(AND(VLOOKUP(InputDataA_GeneralAssumptions!$D$72,DataSummary!$A$136:$B$137,2,FALSE)=1,VLOOKUP(InputDataA_GeneralAssumptions!$D$80,DataSummary!$A$130:$B$132,2,FALSE)=2),InputDataA_GeneralAssumptions!BH$77, IF(AND(VLOOKUP(InputDataA_GeneralAssumptions!$D$72,DataSummary!$A$136:$B$137,2,FALSE)=1,VLOOKUP(InputDataA_GeneralAssumptions!$D$80,DataSummary!$A$130:$B$132,2,FALSE)=1), InputDataA_GeneralAssumptions!BH$76,"Not an input"))</f>
        <v>-8.9730862528085709E-3</v>
      </c>
      <c r="BI78" s="338">
        <f>IF(AND(VLOOKUP(InputDataA_GeneralAssumptions!$D$72,DataSummary!$A$136:$B$137,2,FALSE)=1,VLOOKUP(InputDataA_GeneralAssumptions!$D$80,DataSummary!$A$130:$B$132,2,FALSE)=2),InputDataA_GeneralAssumptions!BI$77, IF(AND(VLOOKUP(InputDataA_GeneralAssumptions!$D$72,DataSummary!$A$136:$B$137,2,FALSE)=1,VLOOKUP(InputDataA_GeneralAssumptions!$D$80,DataSummary!$A$130:$B$132,2,FALSE)=1), InputDataA_GeneralAssumptions!BI$76,"Not an input"))</f>
        <v>-8.9730862528085709E-3</v>
      </c>
      <c r="BJ78" s="338">
        <f>IF(AND(VLOOKUP(InputDataA_GeneralAssumptions!$D$72,DataSummary!$A$136:$B$137,2,FALSE)=1,VLOOKUP(InputDataA_GeneralAssumptions!$D$80,DataSummary!$A$130:$B$132,2,FALSE)=2),InputDataA_GeneralAssumptions!BJ$77, IF(AND(VLOOKUP(InputDataA_GeneralAssumptions!$D$72,DataSummary!$A$136:$B$137,2,FALSE)=1,VLOOKUP(InputDataA_GeneralAssumptions!$D$80,DataSummary!$A$130:$B$132,2,FALSE)=1), InputDataA_GeneralAssumptions!BJ$76,"Not an input"))</f>
        <v>-8.9730862528085709E-3</v>
      </c>
      <c r="BK78" s="338">
        <f>IF(AND(VLOOKUP(InputDataA_GeneralAssumptions!$D$72,DataSummary!$A$136:$B$137,2,FALSE)=1,VLOOKUP(InputDataA_GeneralAssumptions!$D$80,DataSummary!$A$130:$B$132,2,FALSE)=2),InputDataA_GeneralAssumptions!BK$77, IF(AND(VLOOKUP(InputDataA_GeneralAssumptions!$D$72,DataSummary!$A$136:$B$137,2,FALSE)=1,VLOOKUP(InputDataA_GeneralAssumptions!$D$80,DataSummary!$A$130:$B$132,2,FALSE)=1), InputDataA_GeneralAssumptions!BK$76,"Not an input"))</f>
        <v>-8.9730862528085709E-3</v>
      </c>
      <c r="BL78" s="338">
        <f>IF(AND(VLOOKUP(InputDataA_GeneralAssumptions!$D$72,DataSummary!$A$136:$B$137,2,FALSE)=1,VLOOKUP(InputDataA_GeneralAssumptions!$D$80,DataSummary!$A$130:$B$132,2,FALSE)=2),InputDataA_GeneralAssumptions!BL$77, IF(AND(VLOOKUP(InputDataA_GeneralAssumptions!$D$72,DataSummary!$A$136:$B$137,2,FALSE)=1,VLOOKUP(InputDataA_GeneralAssumptions!$D$80,DataSummary!$A$130:$B$132,2,FALSE)=1), InputDataA_GeneralAssumptions!BL$76,"Not an input"))</f>
        <v>-8.9730862528085709E-3</v>
      </c>
      <c r="BM78" s="338">
        <f>IF(AND(VLOOKUP(InputDataA_GeneralAssumptions!$D$72,DataSummary!$A$136:$B$137,2,FALSE)=1,VLOOKUP(InputDataA_GeneralAssumptions!$D$80,DataSummary!$A$130:$B$132,2,FALSE)=2),InputDataA_GeneralAssumptions!BM$77, IF(AND(VLOOKUP(InputDataA_GeneralAssumptions!$D$72,DataSummary!$A$136:$B$137,2,FALSE)=1,VLOOKUP(InputDataA_GeneralAssumptions!$D$80,DataSummary!$A$130:$B$132,2,FALSE)=1), InputDataA_GeneralAssumptions!BM$76,"Not an input"))</f>
        <v>-8.9730862528085709E-3</v>
      </c>
      <c r="BN78" s="338">
        <f>IF(AND(VLOOKUP(InputDataA_GeneralAssumptions!$D$72,DataSummary!$A$136:$B$137,2,FALSE)=1,VLOOKUP(InputDataA_GeneralAssumptions!$D$80,DataSummary!$A$130:$B$132,2,FALSE)=2),InputDataA_GeneralAssumptions!BN$77, IF(AND(VLOOKUP(InputDataA_GeneralAssumptions!$D$72,DataSummary!$A$136:$B$137,2,FALSE)=1,VLOOKUP(InputDataA_GeneralAssumptions!$D$80,DataSummary!$A$130:$B$132,2,FALSE)=1), InputDataA_GeneralAssumptions!BN$76,"Not an input"))</f>
        <v>-8.9730862528085709E-3</v>
      </c>
      <c r="BO78" s="338">
        <f>IF(AND(VLOOKUP(InputDataA_GeneralAssumptions!$D$72,DataSummary!$A$136:$B$137,2,FALSE)=1,VLOOKUP(InputDataA_GeneralAssumptions!$D$80,DataSummary!$A$130:$B$132,2,FALSE)=2),InputDataA_GeneralAssumptions!BO$77, IF(AND(VLOOKUP(InputDataA_GeneralAssumptions!$D$72,DataSummary!$A$136:$B$137,2,FALSE)=1,VLOOKUP(InputDataA_GeneralAssumptions!$D$80,DataSummary!$A$130:$B$132,2,FALSE)=1), InputDataA_GeneralAssumptions!BO$76,"Not an input"))</f>
        <v>-8.9730862528085709E-3</v>
      </c>
      <c r="BP78" s="338">
        <f>IF(AND(VLOOKUP(InputDataA_GeneralAssumptions!$D$72,DataSummary!$A$136:$B$137,2,FALSE)=1,VLOOKUP(InputDataA_GeneralAssumptions!$D$80,DataSummary!$A$130:$B$132,2,FALSE)=2),InputDataA_GeneralAssumptions!BP$77, IF(AND(VLOOKUP(InputDataA_GeneralAssumptions!$D$72,DataSummary!$A$136:$B$137,2,FALSE)=1,VLOOKUP(InputDataA_GeneralAssumptions!$D$80,DataSummary!$A$130:$B$132,2,FALSE)=1), InputDataA_GeneralAssumptions!BP$76,"Not an input"))</f>
        <v>-8.9730862528085709E-3</v>
      </c>
      <c r="BQ78" s="338">
        <f>IF(AND(VLOOKUP(InputDataA_GeneralAssumptions!$D$72,DataSummary!$A$136:$B$137,2,FALSE)=1,VLOOKUP(InputDataA_GeneralAssumptions!$D$80,DataSummary!$A$130:$B$132,2,FALSE)=2),InputDataA_GeneralAssumptions!BQ$77, IF(AND(VLOOKUP(InputDataA_GeneralAssumptions!$D$72,DataSummary!$A$136:$B$137,2,FALSE)=1,VLOOKUP(InputDataA_GeneralAssumptions!$D$80,DataSummary!$A$130:$B$132,2,FALSE)=1), InputDataA_GeneralAssumptions!BQ$76,"Not an input"))</f>
        <v>-8.9730862528085709E-3</v>
      </c>
      <c r="BR78" s="338">
        <f>IF(AND(VLOOKUP(InputDataA_GeneralAssumptions!$D$72,DataSummary!$A$136:$B$137,2,FALSE)=1,VLOOKUP(InputDataA_GeneralAssumptions!$D$80,DataSummary!$A$130:$B$132,2,FALSE)=2),InputDataA_GeneralAssumptions!BR$77, IF(AND(VLOOKUP(InputDataA_GeneralAssumptions!$D$72,DataSummary!$A$136:$B$137,2,FALSE)=1,VLOOKUP(InputDataA_GeneralAssumptions!$D$80,DataSummary!$A$130:$B$132,2,FALSE)=1), InputDataA_GeneralAssumptions!BR$76,"Not an input"))</f>
        <v>-8.9730862528085709E-3</v>
      </c>
      <c r="BS78" s="338">
        <f>IF(AND(VLOOKUP(InputDataA_GeneralAssumptions!$D$72,DataSummary!$A$136:$B$137,2,FALSE)=1,VLOOKUP(InputDataA_GeneralAssumptions!$D$80,DataSummary!$A$130:$B$132,2,FALSE)=2),InputDataA_GeneralAssumptions!BS$77, IF(AND(VLOOKUP(InputDataA_GeneralAssumptions!$D$72,DataSummary!$A$136:$B$137,2,FALSE)=1,VLOOKUP(InputDataA_GeneralAssumptions!$D$80,DataSummary!$A$130:$B$132,2,FALSE)=1), InputDataA_GeneralAssumptions!BS$76,"Not an input"))</f>
        <v>-8.9730862528085709E-3</v>
      </c>
      <c r="BT78" s="338">
        <f>IF(AND(VLOOKUP(InputDataA_GeneralAssumptions!$D$72,DataSummary!$A$136:$B$137,2,FALSE)=1,VLOOKUP(InputDataA_GeneralAssumptions!$D$80,DataSummary!$A$130:$B$132,2,FALSE)=2),InputDataA_GeneralAssumptions!BT$77, IF(AND(VLOOKUP(InputDataA_GeneralAssumptions!$D$72,DataSummary!$A$136:$B$137,2,FALSE)=1,VLOOKUP(InputDataA_GeneralAssumptions!$D$80,DataSummary!$A$130:$B$132,2,FALSE)=1), InputDataA_GeneralAssumptions!BT$76,"Not an input"))</f>
        <v>-8.9730862528085709E-3</v>
      </c>
      <c r="BU78" s="338">
        <f>IF(AND(VLOOKUP(InputDataA_GeneralAssumptions!$D$72,DataSummary!$A$136:$B$137,2,FALSE)=1,VLOOKUP(InputDataA_GeneralAssumptions!$D$80,DataSummary!$A$130:$B$132,2,FALSE)=2),InputDataA_GeneralAssumptions!BU$77, IF(AND(VLOOKUP(InputDataA_GeneralAssumptions!$D$72,DataSummary!$A$136:$B$137,2,FALSE)=1,VLOOKUP(InputDataA_GeneralAssumptions!$D$80,DataSummary!$A$130:$B$132,2,FALSE)=1), InputDataA_GeneralAssumptions!BU$76,"Not an input"))</f>
        <v>-8.9730862528085709E-3</v>
      </c>
      <c r="BV78" s="338">
        <f>IF(AND(VLOOKUP(InputDataA_GeneralAssumptions!$D$72,DataSummary!$A$136:$B$137,2,FALSE)=1,VLOOKUP(InputDataA_GeneralAssumptions!$D$80,DataSummary!$A$130:$B$132,2,FALSE)=2),InputDataA_GeneralAssumptions!BV$77, IF(AND(VLOOKUP(InputDataA_GeneralAssumptions!$D$72,DataSummary!$A$136:$B$137,2,FALSE)=1,VLOOKUP(InputDataA_GeneralAssumptions!$D$80,DataSummary!$A$130:$B$132,2,FALSE)=1), InputDataA_GeneralAssumptions!BV$76,"Not an input"))</f>
        <v>-8.9730862528085709E-3</v>
      </c>
      <c r="BW78" s="338">
        <f>IF(AND(VLOOKUP(InputDataA_GeneralAssumptions!$D$72,DataSummary!$A$136:$B$137,2,FALSE)=1,VLOOKUP(InputDataA_GeneralAssumptions!$D$80,DataSummary!$A$130:$B$132,2,FALSE)=2),InputDataA_GeneralAssumptions!BW$77, IF(AND(VLOOKUP(InputDataA_GeneralAssumptions!$D$72,DataSummary!$A$136:$B$137,2,FALSE)=1,VLOOKUP(InputDataA_GeneralAssumptions!$D$80,DataSummary!$A$130:$B$132,2,FALSE)=1), InputDataA_GeneralAssumptions!BW$76,"Not an input"))</f>
        <v>-8.9730862528085709E-3</v>
      </c>
    </row>
    <row r="79" spans="1:16384" s="213" customFormat="1">
      <c r="A79" s="43"/>
      <c r="B79" s="92"/>
      <c r="C79" s="93"/>
      <c r="D79" s="217"/>
      <c r="E79" s="218"/>
      <c r="F79" s="622"/>
      <c r="G79" s="15"/>
      <c r="H79" s="124"/>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c r="XFD79"/>
    </row>
    <row r="80" spans="1:16384">
      <c r="B80" s="102" t="s">
        <v>539</v>
      </c>
      <c r="C80" s="94" t="s">
        <v>521</v>
      </c>
      <c r="D80" s="806" t="s">
        <v>604</v>
      </c>
      <c r="E80" s="807"/>
      <c r="F80" s="813" t="str">
        <f>DataSummary!N5</f>
        <v>Scenario</v>
      </c>
      <c r="G80" s="18" t="s">
        <v>624</v>
      </c>
      <c r="H80" s="29" t="s">
        <v>441</v>
      </c>
      <c r="I80" s="212">
        <f>I81</f>
        <v>-8.9730862528085709E-3</v>
      </c>
      <c r="J80" s="212">
        <f t="shared" ref="J80:BU80" si="194">J81</f>
        <v>-8.9730862528085709E-3</v>
      </c>
      <c r="K80" s="212">
        <f t="shared" si="194"/>
        <v>-8.9730862528085709E-3</v>
      </c>
      <c r="L80" s="212">
        <f t="shared" si="194"/>
        <v>-8.9730862528085709E-3</v>
      </c>
      <c r="M80" s="212">
        <f t="shared" si="194"/>
        <v>-8.9730862528085709E-3</v>
      </c>
      <c r="N80" s="212">
        <f t="shared" si="194"/>
        <v>-8.9730862528085709E-3</v>
      </c>
      <c r="O80" s="212">
        <f t="shared" si="194"/>
        <v>-8.9730862528085709E-3</v>
      </c>
      <c r="P80" s="212">
        <f t="shared" si="194"/>
        <v>-8.9730862528085709E-3</v>
      </c>
      <c r="Q80" s="212">
        <f t="shared" si="194"/>
        <v>-8.9730862528085709E-3</v>
      </c>
      <c r="R80" s="212">
        <f t="shared" si="194"/>
        <v>-8.9730862528085709E-3</v>
      </c>
      <c r="S80" s="212">
        <f t="shared" si="194"/>
        <v>-8.9730862528085709E-3</v>
      </c>
      <c r="T80" s="212">
        <f t="shared" si="194"/>
        <v>-8.9730862528085709E-3</v>
      </c>
      <c r="U80" s="212">
        <f t="shared" si="194"/>
        <v>-8.9730862528085709E-3</v>
      </c>
      <c r="V80" s="212">
        <f t="shared" si="194"/>
        <v>-8.9730862528085709E-3</v>
      </c>
      <c r="W80" s="212">
        <f t="shared" si="194"/>
        <v>-8.9730862528085709E-3</v>
      </c>
      <c r="X80" s="212">
        <f t="shared" si="194"/>
        <v>-8.9730862528085709E-3</v>
      </c>
      <c r="Y80" s="212">
        <f t="shared" si="194"/>
        <v>-8.9730862528085709E-3</v>
      </c>
      <c r="Z80" s="212">
        <f t="shared" si="194"/>
        <v>-8.9730862528085709E-3</v>
      </c>
      <c r="AA80" s="212">
        <f t="shared" si="194"/>
        <v>-8.9730862528085709E-3</v>
      </c>
      <c r="AB80" s="212">
        <f t="shared" si="194"/>
        <v>-8.9730862528085709E-3</v>
      </c>
      <c r="AC80" s="212">
        <f t="shared" si="194"/>
        <v>-8.9730862528085709E-3</v>
      </c>
      <c r="AD80" s="212">
        <f t="shared" si="194"/>
        <v>-8.9730862528085709E-3</v>
      </c>
      <c r="AE80" s="212">
        <f t="shared" si="194"/>
        <v>-8.9730862528085709E-3</v>
      </c>
      <c r="AF80" s="212">
        <f t="shared" si="194"/>
        <v>-8.9730862528085709E-3</v>
      </c>
      <c r="AG80" s="212">
        <f t="shared" si="194"/>
        <v>-8.9730862528085709E-3</v>
      </c>
      <c r="AH80" s="212">
        <f t="shared" si="194"/>
        <v>-8.9730862528085709E-3</v>
      </c>
      <c r="AI80" s="212">
        <f t="shared" si="194"/>
        <v>-8.9730862528085709E-3</v>
      </c>
      <c r="AJ80" s="212">
        <f t="shared" si="194"/>
        <v>-8.9730862528085709E-3</v>
      </c>
      <c r="AK80" s="212">
        <f t="shared" si="194"/>
        <v>-8.9730862528085709E-3</v>
      </c>
      <c r="AL80" s="212">
        <f t="shared" si="194"/>
        <v>-8.9730862528085709E-3</v>
      </c>
      <c r="AM80" s="212">
        <f t="shared" si="194"/>
        <v>-8.9730862528085709E-3</v>
      </c>
      <c r="AN80" s="212">
        <f t="shared" si="194"/>
        <v>-8.9730862528085709E-3</v>
      </c>
      <c r="AO80" s="212">
        <f t="shared" si="194"/>
        <v>-8.9730862528085709E-3</v>
      </c>
      <c r="AP80" s="212">
        <f t="shared" si="194"/>
        <v>-8.9730862528085709E-3</v>
      </c>
      <c r="AQ80" s="212">
        <f t="shared" si="194"/>
        <v>-8.9730862528085709E-3</v>
      </c>
      <c r="AR80" s="212">
        <f t="shared" si="194"/>
        <v>-8.9730862528085709E-3</v>
      </c>
      <c r="AS80" s="212">
        <f t="shared" si="194"/>
        <v>-8.9730862528085709E-3</v>
      </c>
      <c r="AT80" s="212">
        <f t="shared" si="194"/>
        <v>-8.9730862528085709E-3</v>
      </c>
      <c r="AU80" s="212">
        <f t="shared" si="194"/>
        <v>-8.9730862528085709E-3</v>
      </c>
      <c r="AV80" s="212">
        <f t="shared" si="194"/>
        <v>-8.9730862528085709E-3</v>
      </c>
      <c r="AW80" s="212">
        <f t="shared" si="194"/>
        <v>-8.9730862528085709E-3</v>
      </c>
      <c r="AX80" s="212">
        <f t="shared" si="194"/>
        <v>-8.9730862528085709E-3</v>
      </c>
      <c r="AY80" s="212">
        <f t="shared" si="194"/>
        <v>-8.9730862528085709E-3</v>
      </c>
      <c r="AZ80" s="212">
        <f t="shared" si="194"/>
        <v>-8.9730862528085709E-3</v>
      </c>
      <c r="BA80" s="212">
        <f t="shared" si="194"/>
        <v>-8.9730862528085709E-3</v>
      </c>
      <c r="BB80" s="212">
        <f t="shared" si="194"/>
        <v>-8.9730862528085709E-3</v>
      </c>
      <c r="BC80" s="212">
        <f t="shared" si="194"/>
        <v>-8.9730862528085709E-3</v>
      </c>
      <c r="BD80" s="212">
        <f t="shared" si="194"/>
        <v>-8.9730862528085709E-3</v>
      </c>
      <c r="BE80" s="212">
        <f t="shared" si="194"/>
        <v>-8.9730862528085709E-3</v>
      </c>
      <c r="BF80" s="212">
        <f t="shared" si="194"/>
        <v>-8.9730862528085709E-3</v>
      </c>
      <c r="BG80" s="212">
        <f t="shared" si="194"/>
        <v>-8.9730862528085709E-3</v>
      </c>
      <c r="BH80" s="212">
        <f t="shared" si="194"/>
        <v>-8.9730862528085709E-3</v>
      </c>
      <c r="BI80" s="212">
        <f t="shared" si="194"/>
        <v>-8.9730862528085709E-3</v>
      </c>
      <c r="BJ80" s="212">
        <f t="shared" si="194"/>
        <v>-8.9730862528085709E-3</v>
      </c>
      <c r="BK80" s="212">
        <f t="shared" si="194"/>
        <v>-8.9730862528085709E-3</v>
      </c>
      <c r="BL80" s="212">
        <f t="shared" si="194"/>
        <v>-8.9730862528085709E-3</v>
      </c>
      <c r="BM80" s="212">
        <f t="shared" si="194"/>
        <v>-8.9730862528085709E-3</v>
      </c>
      <c r="BN80" s="212">
        <f t="shared" si="194"/>
        <v>-8.9730862528085709E-3</v>
      </c>
      <c r="BO80" s="212">
        <f t="shared" si="194"/>
        <v>-8.9730862528085709E-3</v>
      </c>
      <c r="BP80" s="212">
        <f t="shared" si="194"/>
        <v>-8.9730862528085709E-3</v>
      </c>
      <c r="BQ80" s="212">
        <f t="shared" si="194"/>
        <v>-8.9730862528085709E-3</v>
      </c>
      <c r="BR80" s="212">
        <f t="shared" si="194"/>
        <v>-8.9730862528085709E-3</v>
      </c>
      <c r="BS80" s="212">
        <f t="shared" si="194"/>
        <v>-8.9730862528085709E-3</v>
      </c>
      <c r="BT80" s="212">
        <f t="shared" si="194"/>
        <v>-8.9730862528085709E-3</v>
      </c>
      <c r="BU80" s="212">
        <f t="shared" si="194"/>
        <v>-8.9730862528085709E-3</v>
      </c>
      <c r="BV80" s="212">
        <f t="shared" ref="BV80:BW80" si="195">BV81</f>
        <v>-8.9730862528085709E-3</v>
      </c>
      <c r="BW80" s="212">
        <f t="shared" si="195"/>
        <v>-8.9730862528085709E-3</v>
      </c>
    </row>
    <row r="81" spans="1:16384">
      <c r="B81" s="92" t="s">
        <v>540</v>
      </c>
      <c r="C81" s="93" t="s">
        <v>441</v>
      </c>
      <c r="D81" s="480">
        <f>D78</f>
        <v>-8.9730862528085709E-3</v>
      </c>
      <c r="E81" s="481">
        <f>E78</f>
        <v>-8.9730862528085709E-3</v>
      </c>
      <c r="F81" s="813"/>
      <c r="G81" s="11" t="s">
        <v>625</v>
      </c>
      <c r="H81" s="31" t="s">
        <v>441</v>
      </c>
      <c r="I81" s="14">
        <f>InputDataA_GeneralAssumptions!$E$78</f>
        <v>-8.9730862528085709E-3</v>
      </c>
      <c r="J81" s="14">
        <f>IF(J74&gt;InputDataA_GeneralAssumptions!$E$82,InputDataA_GeneralAssumptions!$E$81,I81+(InputDataA_GeneralAssumptions!$E$81-$I$81)/(InputDataA_GeneralAssumptions!$E$82-InputDataA_GeneralAssumptions!$D$7))</f>
        <v>-8.9730862528085709E-3</v>
      </c>
      <c r="K81" s="14">
        <f>IF(K74&gt;InputDataA_GeneralAssumptions!$E$82,InputDataA_GeneralAssumptions!$E$81,J81+(InputDataA_GeneralAssumptions!$E$81-$I$81)/(InputDataA_GeneralAssumptions!$E$82-InputDataA_GeneralAssumptions!$D$7))</f>
        <v>-8.9730862528085709E-3</v>
      </c>
      <c r="L81" s="14">
        <f>IF(L74&gt;InputDataA_GeneralAssumptions!$E$82,InputDataA_GeneralAssumptions!$E$81,K81+(InputDataA_GeneralAssumptions!$E$81-$I$81)/(InputDataA_GeneralAssumptions!$E$82-InputDataA_GeneralAssumptions!$D$7))</f>
        <v>-8.9730862528085709E-3</v>
      </c>
      <c r="M81" s="14">
        <f>IF(M74&gt;InputDataA_GeneralAssumptions!$E$82,InputDataA_GeneralAssumptions!$E$81,L81+(InputDataA_GeneralAssumptions!$E$81-$I$81)/(InputDataA_GeneralAssumptions!$E$82-InputDataA_GeneralAssumptions!$D$7))</f>
        <v>-8.9730862528085709E-3</v>
      </c>
      <c r="N81" s="14">
        <f>IF(N74&gt;InputDataA_GeneralAssumptions!$E$82,InputDataA_GeneralAssumptions!$E$81,M81+(InputDataA_GeneralAssumptions!$E$81-$I$81)/(InputDataA_GeneralAssumptions!$E$82-InputDataA_GeneralAssumptions!$D$7))</f>
        <v>-8.9730862528085709E-3</v>
      </c>
      <c r="O81" s="14">
        <f>IF(O74&gt;InputDataA_GeneralAssumptions!$E$82,InputDataA_GeneralAssumptions!$E$81,N81+(InputDataA_GeneralAssumptions!$E$81-$I$81)/(InputDataA_GeneralAssumptions!$E$82-InputDataA_GeneralAssumptions!$D$7))</f>
        <v>-8.9730862528085709E-3</v>
      </c>
      <c r="P81" s="14">
        <f>IF(P74&gt;InputDataA_GeneralAssumptions!$E$82,InputDataA_GeneralAssumptions!$E$81,O81+(InputDataA_GeneralAssumptions!$E$81-$I$81)/(InputDataA_GeneralAssumptions!$E$82-InputDataA_GeneralAssumptions!$D$7))</f>
        <v>-8.9730862528085709E-3</v>
      </c>
      <c r="Q81" s="14">
        <f>IF(Q74&gt;InputDataA_GeneralAssumptions!$E$82,InputDataA_GeneralAssumptions!$E$81,P81+(InputDataA_GeneralAssumptions!$E$81-$I$81)/(InputDataA_GeneralAssumptions!$E$82-InputDataA_GeneralAssumptions!$D$7))</f>
        <v>-8.9730862528085709E-3</v>
      </c>
      <c r="R81" s="14">
        <f>IF(R74&gt;InputDataA_GeneralAssumptions!$E$82,InputDataA_GeneralAssumptions!$E$81,Q81+(InputDataA_GeneralAssumptions!$E$81-$I$81)/(InputDataA_GeneralAssumptions!$E$82-InputDataA_GeneralAssumptions!$D$7))</f>
        <v>-8.9730862528085709E-3</v>
      </c>
      <c r="S81" s="14">
        <f>IF(S74&gt;InputDataA_GeneralAssumptions!$E$82,InputDataA_GeneralAssumptions!$E$81,R81+(InputDataA_GeneralAssumptions!$E$81-$I$81)/(InputDataA_GeneralAssumptions!$E$82-InputDataA_GeneralAssumptions!$D$7))</f>
        <v>-8.9730862528085709E-3</v>
      </c>
      <c r="T81" s="14">
        <f>IF(T74&gt;InputDataA_GeneralAssumptions!$E$82,InputDataA_GeneralAssumptions!$E$81,S81+(InputDataA_GeneralAssumptions!$E$81-$I$81)/(InputDataA_GeneralAssumptions!$E$82-InputDataA_GeneralAssumptions!$D$7))</f>
        <v>-8.9730862528085709E-3</v>
      </c>
      <c r="U81" s="14">
        <f>IF(U74&gt;InputDataA_GeneralAssumptions!$E$82,InputDataA_GeneralAssumptions!$E$81,T81+(InputDataA_GeneralAssumptions!$E$81-$I$81)/(InputDataA_GeneralAssumptions!$E$82-InputDataA_GeneralAssumptions!$D$7))</f>
        <v>-8.9730862528085709E-3</v>
      </c>
      <c r="V81" s="14">
        <f>IF(V74&gt;InputDataA_GeneralAssumptions!$E$82,InputDataA_GeneralAssumptions!$E$81,U81+(InputDataA_GeneralAssumptions!$E$81-$I$81)/(InputDataA_GeneralAssumptions!$E$82-InputDataA_GeneralAssumptions!$D$7))</f>
        <v>-8.9730862528085709E-3</v>
      </c>
      <c r="W81" s="14">
        <f>IF(W74&gt;InputDataA_GeneralAssumptions!$E$82,InputDataA_GeneralAssumptions!$E$81,V81+(InputDataA_GeneralAssumptions!$E$81-$I$81)/(InputDataA_GeneralAssumptions!$E$82-InputDataA_GeneralAssumptions!$D$7))</f>
        <v>-8.9730862528085709E-3</v>
      </c>
      <c r="X81" s="14">
        <f>IF(X74&gt;InputDataA_GeneralAssumptions!$E$82,InputDataA_GeneralAssumptions!$E$81,W81+(InputDataA_GeneralAssumptions!$E$81-$I$81)/(InputDataA_GeneralAssumptions!$E$82-InputDataA_GeneralAssumptions!$D$7))</f>
        <v>-8.9730862528085709E-3</v>
      </c>
      <c r="Y81" s="14">
        <f>IF(Y74&gt;InputDataA_GeneralAssumptions!$E$82,InputDataA_GeneralAssumptions!$E$81,X81+(InputDataA_GeneralAssumptions!$E$81-$I$81)/(InputDataA_GeneralAssumptions!$E$82-InputDataA_GeneralAssumptions!$D$7))</f>
        <v>-8.9730862528085709E-3</v>
      </c>
      <c r="Z81" s="14">
        <f>IF(Z74&gt;InputDataA_GeneralAssumptions!$E$82,InputDataA_GeneralAssumptions!$E$81,Y81+(InputDataA_GeneralAssumptions!$E$81-$I$81)/(InputDataA_GeneralAssumptions!$E$82-InputDataA_GeneralAssumptions!$D$7))</f>
        <v>-8.9730862528085709E-3</v>
      </c>
      <c r="AA81" s="14">
        <f>IF(AA74&gt;InputDataA_GeneralAssumptions!$E$82,InputDataA_GeneralAssumptions!$E$81,Z81+(InputDataA_GeneralAssumptions!$E$81-$I$81)/(InputDataA_GeneralAssumptions!$E$82-InputDataA_GeneralAssumptions!$D$7))</f>
        <v>-8.9730862528085709E-3</v>
      </c>
      <c r="AB81" s="14">
        <f>IF(AB74&gt;InputDataA_GeneralAssumptions!$E$82,InputDataA_GeneralAssumptions!$E$81,AA81+(InputDataA_GeneralAssumptions!$E$81-$I$81)/(InputDataA_GeneralAssumptions!$E$82-InputDataA_GeneralAssumptions!$D$7))</f>
        <v>-8.9730862528085709E-3</v>
      </c>
      <c r="AC81" s="14">
        <f>IF(AC74&gt;InputDataA_GeneralAssumptions!$E$82,InputDataA_GeneralAssumptions!$E$81,AB81+(InputDataA_GeneralAssumptions!$E$81-$I$81)/(InputDataA_GeneralAssumptions!$E$82-InputDataA_GeneralAssumptions!$D$7))</f>
        <v>-8.9730862528085709E-3</v>
      </c>
      <c r="AD81" s="14">
        <f>IF(AD74&gt;InputDataA_GeneralAssumptions!$E$82,InputDataA_GeneralAssumptions!$E$81,AC81+(InputDataA_GeneralAssumptions!$E$81-$I$81)/(InputDataA_GeneralAssumptions!$E$82-InputDataA_GeneralAssumptions!$D$7))</f>
        <v>-8.9730862528085709E-3</v>
      </c>
      <c r="AE81" s="14">
        <f>IF(AE74&gt;InputDataA_GeneralAssumptions!$E$82,InputDataA_GeneralAssumptions!$E$81,AD81+(InputDataA_GeneralAssumptions!$E$81-$I$81)/(InputDataA_GeneralAssumptions!$E$82-InputDataA_GeneralAssumptions!$D$7))</f>
        <v>-8.9730862528085709E-3</v>
      </c>
      <c r="AF81" s="14">
        <f>IF(AF74&gt;InputDataA_GeneralAssumptions!$E$82,InputDataA_GeneralAssumptions!$E$81,AE81+(InputDataA_GeneralAssumptions!$E$81-$I$81)/(InputDataA_GeneralAssumptions!$E$82-InputDataA_GeneralAssumptions!$D$7))</f>
        <v>-8.9730862528085709E-3</v>
      </c>
      <c r="AG81" s="14">
        <f>IF(AG74&gt;InputDataA_GeneralAssumptions!$E$82,InputDataA_GeneralAssumptions!$E$81,AF81+(InputDataA_GeneralAssumptions!$E$81-$I$81)/(InputDataA_GeneralAssumptions!$E$82-InputDataA_GeneralAssumptions!$D$7))</f>
        <v>-8.9730862528085709E-3</v>
      </c>
      <c r="AH81" s="14">
        <f>IF(AH74&gt;InputDataA_GeneralAssumptions!$E$82,InputDataA_GeneralAssumptions!$E$81,AG81+(InputDataA_GeneralAssumptions!$E$81-$I$81)/(InputDataA_GeneralAssumptions!$E$82-InputDataA_GeneralAssumptions!$D$7))</f>
        <v>-8.9730862528085709E-3</v>
      </c>
      <c r="AI81" s="14">
        <f>IF(AI74&gt;InputDataA_GeneralAssumptions!$E$82,InputDataA_GeneralAssumptions!$E$81,AH81+(InputDataA_GeneralAssumptions!$E$81-$I$81)/(InputDataA_GeneralAssumptions!$E$82-InputDataA_GeneralAssumptions!$D$7))</f>
        <v>-8.9730862528085709E-3</v>
      </c>
      <c r="AJ81" s="14">
        <f>IF(AJ74&gt;InputDataA_GeneralAssumptions!$E$82,InputDataA_GeneralAssumptions!$E$81,AI81+(InputDataA_GeneralAssumptions!$E$81-$I$81)/(InputDataA_GeneralAssumptions!$E$82-InputDataA_GeneralAssumptions!$D$7))</f>
        <v>-8.9730862528085709E-3</v>
      </c>
      <c r="AK81" s="14">
        <f>IF(AK74&gt;InputDataA_GeneralAssumptions!$E$82,InputDataA_GeneralAssumptions!$E$81,AJ81+(InputDataA_GeneralAssumptions!$E$81-$I$81)/(InputDataA_GeneralAssumptions!$E$82-InputDataA_GeneralAssumptions!$D$7))</f>
        <v>-8.9730862528085709E-3</v>
      </c>
      <c r="AL81" s="14">
        <f>IF(AL74&gt;InputDataA_GeneralAssumptions!$E$82,InputDataA_GeneralAssumptions!$E$81,AK81+(InputDataA_GeneralAssumptions!$E$81-$I$81)/(InputDataA_GeneralAssumptions!$E$82-InputDataA_GeneralAssumptions!$D$7))</f>
        <v>-8.9730862528085709E-3</v>
      </c>
      <c r="AM81" s="14">
        <f>IF(AM74&gt;InputDataA_GeneralAssumptions!$E$82,InputDataA_GeneralAssumptions!$E$81,AL81+(InputDataA_GeneralAssumptions!$E$81-$I$81)/(InputDataA_GeneralAssumptions!$E$82-InputDataA_GeneralAssumptions!$D$7))</f>
        <v>-8.9730862528085709E-3</v>
      </c>
      <c r="AN81" s="14">
        <f>IF(AN74&gt;InputDataA_GeneralAssumptions!$E$82,InputDataA_GeneralAssumptions!$E$81,AM81+(InputDataA_GeneralAssumptions!$E$81-$I$81)/(InputDataA_GeneralAssumptions!$E$82-InputDataA_GeneralAssumptions!$D$7))</f>
        <v>-8.9730862528085709E-3</v>
      </c>
      <c r="AO81" s="14">
        <f>IF(AO74&gt;InputDataA_GeneralAssumptions!$E$82,InputDataA_GeneralAssumptions!$E$81,AN81+(InputDataA_GeneralAssumptions!$E$81-$I$81)/(InputDataA_GeneralAssumptions!$E$82-InputDataA_GeneralAssumptions!$D$7))</f>
        <v>-8.9730862528085709E-3</v>
      </c>
      <c r="AP81" s="14">
        <f>IF(AP74&gt;InputDataA_GeneralAssumptions!$E$82,InputDataA_GeneralAssumptions!$E$81,AO81+(InputDataA_GeneralAssumptions!$E$81-$I$81)/(InputDataA_GeneralAssumptions!$E$82-InputDataA_GeneralAssumptions!$D$7))</f>
        <v>-8.9730862528085709E-3</v>
      </c>
      <c r="AQ81" s="339">
        <f>IF(AQ74&gt;InputDataA_GeneralAssumptions!$E$82,InputDataA_GeneralAssumptions!$E$81,AP81+(InputDataA_GeneralAssumptions!$E$81-$I$81)/(InputDataA_GeneralAssumptions!$E$82-InputDataA_GeneralAssumptions!$D$7))</f>
        <v>-8.9730862528085709E-3</v>
      </c>
      <c r="AR81" s="339">
        <f>IF(AR74&gt;InputDataA_GeneralAssumptions!$E$82,InputDataA_GeneralAssumptions!$E$81,AQ81+(InputDataA_GeneralAssumptions!$E$81-$I$81)/(InputDataA_GeneralAssumptions!$E$82-InputDataA_GeneralAssumptions!$D$7))</f>
        <v>-8.9730862528085709E-3</v>
      </c>
      <c r="AS81" s="339">
        <f>IF(AS74&gt;InputDataA_GeneralAssumptions!$E$82,InputDataA_GeneralAssumptions!$E$81,AR81+(InputDataA_GeneralAssumptions!$E$81-$I$81)/(InputDataA_GeneralAssumptions!$E$82-InputDataA_GeneralAssumptions!$D$7))</f>
        <v>-8.9730862528085709E-3</v>
      </c>
      <c r="AT81" s="339">
        <f>IF(AT74&gt;InputDataA_GeneralAssumptions!$E$82,InputDataA_GeneralAssumptions!$E$81,AS81+(InputDataA_GeneralAssumptions!$E$81-$I$81)/(InputDataA_GeneralAssumptions!$E$82-InputDataA_GeneralAssumptions!$D$7))</f>
        <v>-8.9730862528085709E-3</v>
      </c>
      <c r="AU81" s="339">
        <f>IF(AU74&gt;InputDataA_GeneralAssumptions!$E$82,InputDataA_GeneralAssumptions!$E$81,AT81+(InputDataA_GeneralAssumptions!$E$81-$I$81)/(InputDataA_GeneralAssumptions!$E$82-InputDataA_GeneralAssumptions!$D$7))</f>
        <v>-8.9730862528085709E-3</v>
      </c>
      <c r="AV81" s="339">
        <f>IF(AV74&gt;InputDataA_GeneralAssumptions!$E$82,InputDataA_GeneralAssumptions!$E$81,AU81+(InputDataA_GeneralAssumptions!$E$81-$I$81)/(InputDataA_GeneralAssumptions!$E$82-InputDataA_GeneralAssumptions!$D$7))</f>
        <v>-8.9730862528085709E-3</v>
      </c>
      <c r="AW81" s="339">
        <f>IF(AW74&gt;InputDataA_GeneralAssumptions!$E$82,InputDataA_GeneralAssumptions!$E$81,AV81+(InputDataA_GeneralAssumptions!$E$81-$I$81)/(InputDataA_GeneralAssumptions!$E$82-InputDataA_GeneralAssumptions!$D$7))</f>
        <v>-8.9730862528085709E-3</v>
      </c>
      <c r="AX81" s="339">
        <f>IF(AX74&gt;InputDataA_GeneralAssumptions!$E$82,InputDataA_GeneralAssumptions!$E$81,AW81+(InputDataA_GeneralAssumptions!$E$81-$I$81)/(InputDataA_GeneralAssumptions!$E$82-InputDataA_GeneralAssumptions!$D$7))</f>
        <v>-8.9730862528085709E-3</v>
      </c>
      <c r="AY81" s="339">
        <f>IF(AY74&gt;InputDataA_GeneralAssumptions!$E$82,InputDataA_GeneralAssumptions!$E$81,AX81+(InputDataA_GeneralAssumptions!$E$81-$I$81)/(InputDataA_GeneralAssumptions!$E$82-InputDataA_GeneralAssumptions!$D$7))</f>
        <v>-8.9730862528085709E-3</v>
      </c>
      <c r="AZ81" s="339">
        <f>IF(AZ74&gt;InputDataA_GeneralAssumptions!$E$82,InputDataA_GeneralAssumptions!$E$81,AY81+(InputDataA_GeneralAssumptions!$E$81-$I$81)/(InputDataA_GeneralAssumptions!$E$82-InputDataA_GeneralAssumptions!$D$7))</f>
        <v>-8.9730862528085709E-3</v>
      </c>
      <c r="BA81" s="339">
        <f>IF(BA74&gt;InputDataA_GeneralAssumptions!$E$82,InputDataA_GeneralAssumptions!$E$81,AZ81+(InputDataA_GeneralAssumptions!$E$81-$I$81)/(InputDataA_GeneralAssumptions!$E$82-InputDataA_GeneralAssumptions!$D$7))</f>
        <v>-8.9730862528085709E-3</v>
      </c>
      <c r="BB81" s="339">
        <f>IF(BB74&gt;InputDataA_GeneralAssumptions!$E$82,InputDataA_GeneralAssumptions!$E$81,BA81+(InputDataA_GeneralAssumptions!$E$81-$I$81)/(InputDataA_GeneralAssumptions!$E$82-InputDataA_GeneralAssumptions!$D$7))</f>
        <v>-8.9730862528085709E-3</v>
      </c>
      <c r="BC81" s="339">
        <f>IF(BC74&gt;InputDataA_GeneralAssumptions!$E$82,InputDataA_GeneralAssumptions!$E$81,BB81+(InputDataA_GeneralAssumptions!$E$81-$I$81)/(InputDataA_GeneralAssumptions!$E$82-InputDataA_GeneralAssumptions!$D$7))</f>
        <v>-8.9730862528085709E-3</v>
      </c>
      <c r="BD81" s="339">
        <f>IF(BD74&gt;InputDataA_GeneralAssumptions!$E$82,InputDataA_GeneralAssumptions!$E$81,BC81+(InputDataA_GeneralAssumptions!$E$81-$I$81)/(InputDataA_GeneralAssumptions!$E$82-InputDataA_GeneralAssumptions!$D$7))</f>
        <v>-8.9730862528085709E-3</v>
      </c>
      <c r="BE81" s="339">
        <f>IF(BE74&gt;InputDataA_GeneralAssumptions!$E$82,InputDataA_GeneralAssumptions!$E$81,BD81+(InputDataA_GeneralAssumptions!$E$81-$I$81)/(InputDataA_GeneralAssumptions!$E$82-InputDataA_GeneralAssumptions!$D$7))</f>
        <v>-8.9730862528085709E-3</v>
      </c>
      <c r="BF81" s="339">
        <f>IF(BF74&gt;InputDataA_GeneralAssumptions!$E$82,InputDataA_GeneralAssumptions!$E$81,BE81+(InputDataA_GeneralAssumptions!$E$81-$I$81)/(InputDataA_GeneralAssumptions!$E$82-InputDataA_GeneralAssumptions!$D$7))</f>
        <v>-8.9730862528085709E-3</v>
      </c>
      <c r="BG81" s="339">
        <f>IF(BG74&gt;InputDataA_GeneralAssumptions!$E$82,InputDataA_GeneralAssumptions!$E$81,BF81+(InputDataA_GeneralAssumptions!$E$81-$I$81)/(InputDataA_GeneralAssumptions!$E$82-InputDataA_GeneralAssumptions!$D$7))</f>
        <v>-8.9730862528085709E-3</v>
      </c>
      <c r="BH81" s="339">
        <f>IF(BH74&gt;InputDataA_GeneralAssumptions!$E$82,InputDataA_GeneralAssumptions!$E$81,BG81+(InputDataA_GeneralAssumptions!$E$81-$I$81)/(InputDataA_GeneralAssumptions!$E$82-InputDataA_GeneralAssumptions!$D$7))</f>
        <v>-8.9730862528085709E-3</v>
      </c>
      <c r="BI81" s="339">
        <f>IF(BI74&gt;InputDataA_GeneralAssumptions!$E$82,InputDataA_GeneralAssumptions!$E$81,BH81+(InputDataA_GeneralAssumptions!$E$81-$I$81)/(InputDataA_GeneralAssumptions!$E$82-InputDataA_GeneralAssumptions!$D$7))</f>
        <v>-8.9730862528085709E-3</v>
      </c>
      <c r="BJ81" s="339">
        <f>IF(BJ74&gt;InputDataA_GeneralAssumptions!$E$82,InputDataA_GeneralAssumptions!$E$81,BI81+(InputDataA_GeneralAssumptions!$E$81-$I$81)/(InputDataA_GeneralAssumptions!$E$82-InputDataA_GeneralAssumptions!$D$7))</f>
        <v>-8.9730862528085709E-3</v>
      </c>
      <c r="BK81" s="339">
        <f>IF(BK74&gt;InputDataA_GeneralAssumptions!$E$82,InputDataA_GeneralAssumptions!$E$81,BJ81+(InputDataA_GeneralAssumptions!$E$81-$I$81)/(InputDataA_GeneralAssumptions!$E$82-InputDataA_GeneralAssumptions!$D$7))</f>
        <v>-8.9730862528085709E-3</v>
      </c>
      <c r="BL81" s="339">
        <f>IF(BL74&gt;InputDataA_GeneralAssumptions!$E$82,InputDataA_GeneralAssumptions!$E$81,BK81+(InputDataA_GeneralAssumptions!$E$81-$I$81)/(InputDataA_GeneralAssumptions!$E$82-InputDataA_GeneralAssumptions!$D$7))</f>
        <v>-8.9730862528085709E-3</v>
      </c>
      <c r="BM81" s="339">
        <f>IF(BM74&gt;InputDataA_GeneralAssumptions!$E$82,InputDataA_GeneralAssumptions!$E$81,BL81+(InputDataA_GeneralAssumptions!$E$81-$I$81)/(InputDataA_GeneralAssumptions!$E$82-InputDataA_GeneralAssumptions!$D$7))</f>
        <v>-8.9730862528085709E-3</v>
      </c>
      <c r="BN81" s="339">
        <f>IF(BN74&gt;InputDataA_GeneralAssumptions!$E$82,InputDataA_GeneralAssumptions!$E$81,BM81+(InputDataA_GeneralAssumptions!$E$81-$I$81)/(InputDataA_GeneralAssumptions!$E$82-InputDataA_GeneralAssumptions!$D$7))</f>
        <v>-8.9730862528085709E-3</v>
      </c>
      <c r="BO81" s="339">
        <f>IF(BO74&gt;InputDataA_GeneralAssumptions!$E$82,InputDataA_GeneralAssumptions!$E$81,BN81+(InputDataA_GeneralAssumptions!$E$81-$I$81)/(InputDataA_GeneralAssumptions!$E$82-InputDataA_GeneralAssumptions!$D$7))</f>
        <v>-8.9730862528085709E-3</v>
      </c>
      <c r="BP81" s="339">
        <f>IF(BP74&gt;InputDataA_GeneralAssumptions!$E$82,InputDataA_GeneralAssumptions!$E$81,BO81+(InputDataA_GeneralAssumptions!$E$81-$I$81)/(InputDataA_GeneralAssumptions!$E$82-InputDataA_GeneralAssumptions!$D$7))</f>
        <v>-8.9730862528085709E-3</v>
      </c>
      <c r="BQ81" s="339">
        <f>IF(BQ74&gt;InputDataA_GeneralAssumptions!$E$82,InputDataA_GeneralAssumptions!$E$81,BP81+(InputDataA_GeneralAssumptions!$E$81-$I$81)/(InputDataA_GeneralAssumptions!$E$82-InputDataA_GeneralAssumptions!$D$7))</f>
        <v>-8.9730862528085709E-3</v>
      </c>
      <c r="BR81" s="339">
        <f>IF(BR74&gt;InputDataA_GeneralAssumptions!$E$82,InputDataA_GeneralAssumptions!$E$81,BQ81+(InputDataA_GeneralAssumptions!$E$81-$I$81)/(InputDataA_GeneralAssumptions!$E$82-InputDataA_GeneralAssumptions!$D$7))</f>
        <v>-8.9730862528085709E-3</v>
      </c>
      <c r="BS81" s="339">
        <f>IF(BS74&gt;InputDataA_GeneralAssumptions!$E$82,InputDataA_GeneralAssumptions!$E$81,BR81+(InputDataA_GeneralAssumptions!$E$81-$I$81)/(InputDataA_GeneralAssumptions!$E$82-InputDataA_GeneralAssumptions!$D$7))</f>
        <v>-8.9730862528085709E-3</v>
      </c>
      <c r="BT81" s="339">
        <f>IF(BT74&gt;InputDataA_GeneralAssumptions!$E$82,InputDataA_GeneralAssumptions!$E$81,BS81+(InputDataA_GeneralAssumptions!$E$81-$I$81)/(InputDataA_GeneralAssumptions!$E$82-InputDataA_GeneralAssumptions!$D$7))</f>
        <v>-8.9730862528085709E-3</v>
      </c>
      <c r="BU81" s="339">
        <f>IF(BU74&gt;InputDataA_GeneralAssumptions!$E$82,InputDataA_GeneralAssumptions!$E$81,BT81+(InputDataA_GeneralAssumptions!$E$81-$I$81)/(InputDataA_GeneralAssumptions!$E$82-InputDataA_GeneralAssumptions!$D$7))</f>
        <v>-8.9730862528085709E-3</v>
      </c>
      <c r="BV81" s="339">
        <f>IF(BV74&gt;InputDataA_GeneralAssumptions!$E$82,InputDataA_GeneralAssumptions!$E$81,BU81+(InputDataA_GeneralAssumptions!$E$81-$I$81)/(InputDataA_GeneralAssumptions!$E$82-InputDataA_GeneralAssumptions!$D$7))</f>
        <v>-8.9730862528085709E-3</v>
      </c>
      <c r="BW81" s="339">
        <f>IF(BW74&gt;InputDataA_GeneralAssumptions!$E$82,InputDataA_GeneralAssumptions!$E$81,BV81+(InputDataA_GeneralAssumptions!$E$81-$I$81)/(InputDataA_GeneralAssumptions!$E$82-InputDataA_GeneralAssumptions!$D$7))</f>
        <v>-8.9730862528085709E-3</v>
      </c>
    </row>
    <row r="82" spans="1:16384">
      <c r="B82" s="92" t="s">
        <v>541</v>
      </c>
      <c r="C82" s="93" t="s">
        <v>1</v>
      </c>
      <c r="D82" s="564">
        <v>2040</v>
      </c>
      <c r="E82" s="483">
        <v>2040</v>
      </c>
      <c r="F82" s="813"/>
      <c r="G82" s="156" t="s">
        <v>631</v>
      </c>
      <c r="H82" s="30" t="s">
        <v>441</v>
      </c>
      <c r="I82" s="12">
        <f>IF(AND(VLOOKUP(InputDataA_GeneralAssumptions!$D$72,DataSummary!$A$136:$B$137,2,FALSE)=1,VLOOKUP(InputDataA_GeneralAssumptions!$D$80,DataSummary!$A$130:$B$132,2,FALSE)=2),InputDataA_GeneralAssumptions!I$81, IF(AND(VLOOKUP(InputDataA_GeneralAssumptions!$D$72,DataSummary!$A$136:$B$137,2,FALSE)=1,VLOOKUP(InputDataA_GeneralAssumptions!$D$80,DataSummary!$A$130:$B$132,2,FALSE)=1), InputDataA_GeneralAssumptions!I$80,"Not an input"))</f>
        <v>-8.9730862528085709E-3</v>
      </c>
      <c r="J82" s="338">
        <f>IF(AND(VLOOKUP(InputDataA_GeneralAssumptions!$D$72,DataSummary!$A$136:$B$137,2,FALSE)=1,VLOOKUP(InputDataA_GeneralAssumptions!$D$80,DataSummary!$A$130:$B$132,2,FALSE)=2),InputDataA_GeneralAssumptions!J$81, IF(AND(VLOOKUP(InputDataA_GeneralAssumptions!$D$72,DataSummary!$A$136:$B$137,2,FALSE)=1,VLOOKUP(InputDataA_GeneralAssumptions!$D$80,DataSummary!$A$130:$B$132,2,FALSE)=1), InputDataA_GeneralAssumptions!J$80,"Not an input"))</f>
        <v>-8.9730862528085709E-3</v>
      </c>
      <c r="K82" s="338">
        <f>IF(AND(VLOOKUP(InputDataA_GeneralAssumptions!$D$72,DataSummary!$A$136:$B$137,2,FALSE)=1,VLOOKUP(InputDataA_GeneralAssumptions!$D$80,DataSummary!$A$130:$B$132,2,FALSE)=2),InputDataA_GeneralAssumptions!K$81, IF(AND(VLOOKUP(InputDataA_GeneralAssumptions!$D$72,DataSummary!$A$136:$B$137,2,FALSE)=1,VLOOKUP(InputDataA_GeneralAssumptions!$D$80,DataSummary!$A$130:$B$132,2,FALSE)=1), InputDataA_GeneralAssumptions!K$80,"Not an input"))</f>
        <v>-8.9730862528085709E-3</v>
      </c>
      <c r="L82" s="338">
        <f>IF(AND(VLOOKUP(InputDataA_GeneralAssumptions!$D$72,DataSummary!$A$136:$B$137,2,FALSE)=1,VLOOKUP(InputDataA_GeneralAssumptions!$D$80,DataSummary!$A$130:$B$132,2,FALSE)=2),InputDataA_GeneralAssumptions!L$81, IF(AND(VLOOKUP(InputDataA_GeneralAssumptions!$D$72,DataSummary!$A$136:$B$137,2,FALSE)=1,VLOOKUP(InputDataA_GeneralAssumptions!$D$80,DataSummary!$A$130:$B$132,2,FALSE)=1), InputDataA_GeneralAssumptions!L$80,"Not an input"))</f>
        <v>-8.9730862528085709E-3</v>
      </c>
      <c r="M82" s="338">
        <f>IF(AND(VLOOKUP(InputDataA_GeneralAssumptions!$D$72,DataSummary!$A$136:$B$137,2,FALSE)=1,VLOOKUP(InputDataA_GeneralAssumptions!$D$80,DataSummary!$A$130:$B$132,2,FALSE)=2),InputDataA_GeneralAssumptions!M$81, IF(AND(VLOOKUP(InputDataA_GeneralAssumptions!$D$72,DataSummary!$A$136:$B$137,2,FALSE)=1,VLOOKUP(InputDataA_GeneralAssumptions!$D$80,DataSummary!$A$130:$B$132,2,FALSE)=1), InputDataA_GeneralAssumptions!M$80,"Not an input"))</f>
        <v>-8.9730862528085709E-3</v>
      </c>
      <c r="N82" s="338">
        <f>IF(AND(VLOOKUP(InputDataA_GeneralAssumptions!$D$72,DataSummary!$A$136:$B$137,2,FALSE)=1,VLOOKUP(InputDataA_GeneralAssumptions!$D$80,DataSummary!$A$130:$B$132,2,FALSE)=2),InputDataA_GeneralAssumptions!N$81, IF(AND(VLOOKUP(InputDataA_GeneralAssumptions!$D$72,DataSummary!$A$136:$B$137,2,FALSE)=1,VLOOKUP(InputDataA_GeneralAssumptions!$D$80,DataSummary!$A$130:$B$132,2,FALSE)=1), InputDataA_GeneralAssumptions!N$80,"Not an input"))</f>
        <v>-8.9730862528085709E-3</v>
      </c>
      <c r="O82" s="338">
        <f>IF(AND(VLOOKUP(InputDataA_GeneralAssumptions!$D$72,DataSummary!$A$136:$B$137,2,FALSE)=1,VLOOKUP(InputDataA_GeneralAssumptions!$D$80,DataSummary!$A$130:$B$132,2,FALSE)=2),InputDataA_GeneralAssumptions!O$81, IF(AND(VLOOKUP(InputDataA_GeneralAssumptions!$D$72,DataSummary!$A$136:$B$137,2,FALSE)=1,VLOOKUP(InputDataA_GeneralAssumptions!$D$80,DataSummary!$A$130:$B$132,2,FALSE)=1), InputDataA_GeneralAssumptions!O$80,"Not an input"))</f>
        <v>-8.9730862528085709E-3</v>
      </c>
      <c r="P82" s="338">
        <f>IF(AND(VLOOKUP(InputDataA_GeneralAssumptions!$D$72,DataSummary!$A$136:$B$137,2,FALSE)=1,VLOOKUP(InputDataA_GeneralAssumptions!$D$80,DataSummary!$A$130:$B$132,2,FALSE)=2),InputDataA_GeneralAssumptions!P$81, IF(AND(VLOOKUP(InputDataA_GeneralAssumptions!$D$72,DataSummary!$A$136:$B$137,2,FALSE)=1,VLOOKUP(InputDataA_GeneralAssumptions!$D$80,DataSummary!$A$130:$B$132,2,FALSE)=1), InputDataA_GeneralAssumptions!P$80,"Not an input"))</f>
        <v>-8.9730862528085709E-3</v>
      </c>
      <c r="Q82" s="338">
        <f>IF(AND(VLOOKUP(InputDataA_GeneralAssumptions!$D$72,DataSummary!$A$136:$B$137,2,FALSE)=1,VLOOKUP(InputDataA_GeneralAssumptions!$D$80,DataSummary!$A$130:$B$132,2,FALSE)=2),InputDataA_GeneralAssumptions!Q$81, IF(AND(VLOOKUP(InputDataA_GeneralAssumptions!$D$72,DataSummary!$A$136:$B$137,2,FALSE)=1,VLOOKUP(InputDataA_GeneralAssumptions!$D$80,DataSummary!$A$130:$B$132,2,FALSE)=1), InputDataA_GeneralAssumptions!Q$80,"Not an input"))</f>
        <v>-8.9730862528085709E-3</v>
      </c>
      <c r="R82" s="338">
        <f>IF(AND(VLOOKUP(InputDataA_GeneralAssumptions!$D$72,DataSummary!$A$136:$B$137,2,FALSE)=1,VLOOKUP(InputDataA_GeneralAssumptions!$D$80,DataSummary!$A$130:$B$132,2,FALSE)=2),InputDataA_GeneralAssumptions!R$81, IF(AND(VLOOKUP(InputDataA_GeneralAssumptions!$D$72,DataSummary!$A$136:$B$137,2,FALSE)=1,VLOOKUP(InputDataA_GeneralAssumptions!$D$80,DataSummary!$A$130:$B$132,2,FALSE)=1), InputDataA_GeneralAssumptions!R$80,"Not an input"))</f>
        <v>-8.9730862528085709E-3</v>
      </c>
      <c r="S82" s="338">
        <f>IF(AND(VLOOKUP(InputDataA_GeneralAssumptions!$D$72,DataSummary!$A$136:$B$137,2,FALSE)=1,VLOOKUP(InputDataA_GeneralAssumptions!$D$80,DataSummary!$A$130:$B$132,2,FALSE)=2),InputDataA_GeneralAssumptions!S$81, IF(AND(VLOOKUP(InputDataA_GeneralAssumptions!$D$72,DataSummary!$A$136:$B$137,2,FALSE)=1,VLOOKUP(InputDataA_GeneralAssumptions!$D$80,DataSummary!$A$130:$B$132,2,FALSE)=1), InputDataA_GeneralAssumptions!S$80,"Not an input"))</f>
        <v>-8.9730862528085709E-3</v>
      </c>
      <c r="T82" s="338">
        <f>IF(AND(VLOOKUP(InputDataA_GeneralAssumptions!$D$72,DataSummary!$A$136:$B$137,2,FALSE)=1,VLOOKUP(InputDataA_GeneralAssumptions!$D$80,DataSummary!$A$130:$B$132,2,FALSE)=2),InputDataA_GeneralAssumptions!T$81, IF(AND(VLOOKUP(InputDataA_GeneralAssumptions!$D$72,DataSummary!$A$136:$B$137,2,FALSE)=1,VLOOKUP(InputDataA_GeneralAssumptions!$D$80,DataSummary!$A$130:$B$132,2,FALSE)=1), InputDataA_GeneralAssumptions!T$80,"Not an input"))</f>
        <v>-8.9730862528085709E-3</v>
      </c>
      <c r="U82" s="338">
        <f>IF(AND(VLOOKUP(InputDataA_GeneralAssumptions!$D$72,DataSummary!$A$136:$B$137,2,FALSE)=1,VLOOKUP(InputDataA_GeneralAssumptions!$D$80,DataSummary!$A$130:$B$132,2,FALSE)=2),InputDataA_GeneralAssumptions!U$81, IF(AND(VLOOKUP(InputDataA_GeneralAssumptions!$D$72,DataSummary!$A$136:$B$137,2,FALSE)=1,VLOOKUP(InputDataA_GeneralAssumptions!$D$80,DataSummary!$A$130:$B$132,2,FALSE)=1), InputDataA_GeneralAssumptions!U$80,"Not an input"))</f>
        <v>-8.9730862528085709E-3</v>
      </c>
      <c r="V82" s="338">
        <f>IF(AND(VLOOKUP(InputDataA_GeneralAssumptions!$D$72,DataSummary!$A$136:$B$137,2,FALSE)=1,VLOOKUP(InputDataA_GeneralAssumptions!$D$80,DataSummary!$A$130:$B$132,2,FALSE)=2),InputDataA_GeneralAssumptions!V$81, IF(AND(VLOOKUP(InputDataA_GeneralAssumptions!$D$72,DataSummary!$A$136:$B$137,2,FALSE)=1,VLOOKUP(InputDataA_GeneralAssumptions!$D$80,DataSummary!$A$130:$B$132,2,FALSE)=1), InputDataA_GeneralAssumptions!V$80,"Not an input"))</f>
        <v>-8.9730862528085709E-3</v>
      </c>
      <c r="W82" s="338">
        <f>IF(AND(VLOOKUP(InputDataA_GeneralAssumptions!$D$72,DataSummary!$A$136:$B$137,2,FALSE)=1,VLOOKUP(InputDataA_GeneralAssumptions!$D$80,DataSummary!$A$130:$B$132,2,FALSE)=2),InputDataA_GeneralAssumptions!W$81, IF(AND(VLOOKUP(InputDataA_GeneralAssumptions!$D$72,DataSummary!$A$136:$B$137,2,FALSE)=1,VLOOKUP(InputDataA_GeneralAssumptions!$D$80,DataSummary!$A$130:$B$132,2,FALSE)=1), InputDataA_GeneralAssumptions!W$80,"Not an input"))</f>
        <v>-8.9730862528085709E-3</v>
      </c>
      <c r="X82" s="338">
        <f>IF(AND(VLOOKUP(InputDataA_GeneralAssumptions!$D$72,DataSummary!$A$136:$B$137,2,FALSE)=1,VLOOKUP(InputDataA_GeneralAssumptions!$D$80,DataSummary!$A$130:$B$132,2,FALSE)=2),InputDataA_GeneralAssumptions!X$81, IF(AND(VLOOKUP(InputDataA_GeneralAssumptions!$D$72,DataSummary!$A$136:$B$137,2,FALSE)=1,VLOOKUP(InputDataA_GeneralAssumptions!$D$80,DataSummary!$A$130:$B$132,2,FALSE)=1), InputDataA_GeneralAssumptions!X$80,"Not an input"))</f>
        <v>-8.9730862528085709E-3</v>
      </c>
      <c r="Y82" s="338">
        <f>IF(AND(VLOOKUP(InputDataA_GeneralAssumptions!$D$72,DataSummary!$A$136:$B$137,2,FALSE)=1,VLOOKUP(InputDataA_GeneralAssumptions!$D$80,DataSummary!$A$130:$B$132,2,FALSE)=2),InputDataA_GeneralAssumptions!Y$81, IF(AND(VLOOKUP(InputDataA_GeneralAssumptions!$D$72,DataSummary!$A$136:$B$137,2,FALSE)=1,VLOOKUP(InputDataA_GeneralAssumptions!$D$80,DataSummary!$A$130:$B$132,2,FALSE)=1), InputDataA_GeneralAssumptions!Y$80,"Not an input"))</f>
        <v>-8.9730862528085709E-3</v>
      </c>
      <c r="Z82" s="338">
        <f>IF(AND(VLOOKUP(InputDataA_GeneralAssumptions!$D$72,DataSummary!$A$136:$B$137,2,FALSE)=1,VLOOKUP(InputDataA_GeneralAssumptions!$D$80,DataSummary!$A$130:$B$132,2,FALSE)=2),InputDataA_GeneralAssumptions!Z$81, IF(AND(VLOOKUP(InputDataA_GeneralAssumptions!$D$72,DataSummary!$A$136:$B$137,2,FALSE)=1,VLOOKUP(InputDataA_GeneralAssumptions!$D$80,DataSummary!$A$130:$B$132,2,FALSE)=1), InputDataA_GeneralAssumptions!Z$80,"Not an input"))</f>
        <v>-8.9730862528085709E-3</v>
      </c>
      <c r="AA82" s="338">
        <f>IF(AND(VLOOKUP(InputDataA_GeneralAssumptions!$D$72,DataSummary!$A$136:$B$137,2,FALSE)=1,VLOOKUP(InputDataA_GeneralAssumptions!$D$80,DataSummary!$A$130:$B$132,2,FALSE)=2),InputDataA_GeneralAssumptions!AA$81, IF(AND(VLOOKUP(InputDataA_GeneralAssumptions!$D$72,DataSummary!$A$136:$B$137,2,FALSE)=1,VLOOKUP(InputDataA_GeneralAssumptions!$D$80,DataSummary!$A$130:$B$132,2,FALSE)=1), InputDataA_GeneralAssumptions!AA$80,"Not an input"))</f>
        <v>-8.9730862528085709E-3</v>
      </c>
      <c r="AB82" s="338">
        <f>IF(AND(VLOOKUP(InputDataA_GeneralAssumptions!$D$72,DataSummary!$A$136:$B$137,2,FALSE)=1,VLOOKUP(InputDataA_GeneralAssumptions!$D$80,DataSummary!$A$130:$B$132,2,FALSE)=2),InputDataA_GeneralAssumptions!AB$81, IF(AND(VLOOKUP(InputDataA_GeneralAssumptions!$D$72,DataSummary!$A$136:$B$137,2,FALSE)=1,VLOOKUP(InputDataA_GeneralAssumptions!$D$80,DataSummary!$A$130:$B$132,2,FALSE)=1), InputDataA_GeneralAssumptions!AB$80,"Not an input"))</f>
        <v>-8.9730862528085709E-3</v>
      </c>
      <c r="AC82" s="338">
        <f>IF(AND(VLOOKUP(InputDataA_GeneralAssumptions!$D$72,DataSummary!$A$136:$B$137,2,FALSE)=1,VLOOKUP(InputDataA_GeneralAssumptions!$D$80,DataSummary!$A$130:$B$132,2,FALSE)=2),InputDataA_GeneralAssumptions!AC$81, IF(AND(VLOOKUP(InputDataA_GeneralAssumptions!$D$72,DataSummary!$A$136:$B$137,2,FALSE)=1,VLOOKUP(InputDataA_GeneralAssumptions!$D$80,DataSummary!$A$130:$B$132,2,FALSE)=1), InputDataA_GeneralAssumptions!AC$80,"Not an input"))</f>
        <v>-8.9730862528085709E-3</v>
      </c>
      <c r="AD82" s="338">
        <f>IF(AND(VLOOKUP(InputDataA_GeneralAssumptions!$D$72,DataSummary!$A$136:$B$137,2,FALSE)=1,VLOOKUP(InputDataA_GeneralAssumptions!$D$80,DataSummary!$A$130:$B$132,2,FALSE)=2),InputDataA_GeneralAssumptions!AD$81, IF(AND(VLOOKUP(InputDataA_GeneralAssumptions!$D$72,DataSummary!$A$136:$B$137,2,FALSE)=1,VLOOKUP(InputDataA_GeneralAssumptions!$D$80,DataSummary!$A$130:$B$132,2,FALSE)=1), InputDataA_GeneralAssumptions!AD$80,"Not an input"))</f>
        <v>-8.9730862528085709E-3</v>
      </c>
      <c r="AE82" s="338">
        <f>IF(AND(VLOOKUP(InputDataA_GeneralAssumptions!$D$72,DataSummary!$A$136:$B$137,2,FALSE)=1,VLOOKUP(InputDataA_GeneralAssumptions!$D$80,DataSummary!$A$130:$B$132,2,FALSE)=2),InputDataA_GeneralAssumptions!AE$81, IF(AND(VLOOKUP(InputDataA_GeneralAssumptions!$D$72,DataSummary!$A$136:$B$137,2,FALSE)=1,VLOOKUP(InputDataA_GeneralAssumptions!$D$80,DataSummary!$A$130:$B$132,2,FALSE)=1), InputDataA_GeneralAssumptions!AE$80,"Not an input"))</f>
        <v>-8.9730862528085709E-3</v>
      </c>
      <c r="AF82" s="338">
        <f>IF(AND(VLOOKUP(InputDataA_GeneralAssumptions!$D$72,DataSummary!$A$136:$B$137,2,FALSE)=1,VLOOKUP(InputDataA_GeneralAssumptions!$D$80,DataSummary!$A$130:$B$132,2,FALSE)=2),InputDataA_GeneralAssumptions!AF$81, IF(AND(VLOOKUP(InputDataA_GeneralAssumptions!$D$72,DataSummary!$A$136:$B$137,2,FALSE)=1,VLOOKUP(InputDataA_GeneralAssumptions!$D$80,DataSummary!$A$130:$B$132,2,FALSE)=1), InputDataA_GeneralAssumptions!AF$80,"Not an input"))</f>
        <v>-8.9730862528085709E-3</v>
      </c>
      <c r="AG82" s="338">
        <f>IF(AND(VLOOKUP(InputDataA_GeneralAssumptions!$D$72,DataSummary!$A$136:$B$137,2,FALSE)=1,VLOOKUP(InputDataA_GeneralAssumptions!$D$80,DataSummary!$A$130:$B$132,2,FALSE)=2),InputDataA_GeneralAssumptions!AG$81, IF(AND(VLOOKUP(InputDataA_GeneralAssumptions!$D$72,DataSummary!$A$136:$B$137,2,FALSE)=1,VLOOKUP(InputDataA_GeneralAssumptions!$D$80,DataSummary!$A$130:$B$132,2,FALSE)=1), InputDataA_GeneralAssumptions!AG$80,"Not an input"))</f>
        <v>-8.9730862528085709E-3</v>
      </c>
      <c r="AH82" s="338">
        <f>IF(AND(VLOOKUP(InputDataA_GeneralAssumptions!$D$72,DataSummary!$A$136:$B$137,2,FALSE)=1,VLOOKUP(InputDataA_GeneralAssumptions!$D$80,DataSummary!$A$130:$B$132,2,FALSE)=2),InputDataA_GeneralAssumptions!AH$81, IF(AND(VLOOKUP(InputDataA_GeneralAssumptions!$D$72,DataSummary!$A$136:$B$137,2,FALSE)=1,VLOOKUP(InputDataA_GeneralAssumptions!$D$80,DataSummary!$A$130:$B$132,2,FALSE)=1), InputDataA_GeneralAssumptions!AH$80,"Not an input"))</f>
        <v>-8.9730862528085709E-3</v>
      </c>
      <c r="AI82" s="338">
        <f>IF(AND(VLOOKUP(InputDataA_GeneralAssumptions!$D$72,DataSummary!$A$136:$B$137,2,FALSE)=1,VLOOKUP(InputDataA_GeneralAssumptions!$D$80,DataSummary!$A$130:$B$132,2,FALSE)=2),InputDataA_GeneralAssumptions!AI$81, IF(AND(VLOOKUP(InputDataA_GeneralAssumptions!$D$72,DataSummary!$A$136:$B$137,2,FALSE)=1,VLOOKUP(InputDataA_GeneralAssumptions!$D$80,DataSummary!$A$130:$B$132,2,FALSE)=1), InputDataA_GeneralAssumptions!AI$80,"Not an input"))</f>
        <v>-8.9730862528085709E-3</v>
      </c>
      <c r="AJ82" s="338">
        <f>IF(AND(VLOOKUP(InputDataA_GeneralAssumptions!$D$72,DataSummary!$A$136:$B$137,2,FALSE)=1,VLOOKUP(InputDataA_GeneralAssumptions!$D$80,DataSummary!$A$130:$B$132,2,FALSE)=2),InputDataA_GeneralAssumptions!AJ$81, IF(AND(VLOOKUP(InputDataA_GeneralAssumptions!$D$72,DataSummary!$A$136:$B$137,2,FALSE)=1,VLOOKUP(InputDataA_GeneralAssumptions!$D$80,DataSummary!$A$130:$B$132,2,FALSE)=1), InputDataA_GeneralAssumptions!AJ$80,"Not an input"))</f>
        <v>-8.9730862528085709E-3</v>
      </c>
      <c r="AK82" s="338">
        <f>IF(AND(VLOOKUP(InputDataA_GeneralAssumptions!$D$72,DataSummary!$A$136:$B$137,2,FALSE)=1,VLOOKUP(InputDataA_GeneralAssumptions!$D$80,DataSummary!$A$130:$B$132,2,FALSE)=2),InputDataA_GeneralAssumptions!AK$81, IF(AND(VLOOKUP(InputDataA_GeneralAssumptions!$D$72,DataSummary!$A$136:$B$137,2,FALSE)=1,VLOOKUP(InputDataA_GeneralAssumptions!$D$80,DataSummary!$A$130:$B$132,2,FALSE)=1), InputDataA_GeneralAssumptions!AK$80,"Not an input"))</f>
        <v>-8.9730862528085709E-3</v>
      </c>
      <c r="AL82" s="338">
        <f>IF(AND(VLOOKUP(InputDataA_GeneralAssumptions!$D$72,DataSummary!$A$136:$B$137,2,FALSE)=1,VLOOKUP(InputDataA_GeneralAssumptions!$D$80,DataSummary!$A$130:$B$132,2,FALSE)=2),InputDataA_GeneralAssumptions!AL$81, IF(AND(VLOOKUP(InputDataA_GeneralAssumptions!$D$72,DataSummary!$A$136:$B$137,2,FALSE)=1,VLOOKUP(InputDataA_GeneralAssumptions!$D$80,DataSummary!$A$130:$B$132,2,FALSE)=1), InputDataA_GeneralAssumptions!AL$80,"Not an input"))</f>
        <v>-8.9730862528085709E-3</v>
      </c>
      <c r="AM82" s="338">
        <f>IF(AND(VLOOKUP(InputDataA_GeneralAssumptions!$D$72,DataSummary!$A$136:$B$137,2,FALSE)=1,VLOOKUP(InputDataA_GeneralAssumptions!$D$80,DataSummary!$A$130:$B$132,2,FALSE)=2),InputDataA_GeneralAssumptions!AM$81, IF(AND(VLOOKUP(InputDataA_GeneralAssumptions!$D$72,DataSummary!$A$136:$B$137,2,FALSE)=1,VLOOKUP(InputDataA_GeneralAssumptions!$D$80,DataSummary!$A$130:$B$132,2,FALSE)=1), InputDataA_GeneralAssumptions!AM$80,"Not an input"))</f>
        <v>-8.9730862528085709E-3</v>
      </c>
      <c r="AN82" s="338">
        <f>IF(AND(VLOOKUP(InputDataA_GeneralAssumptions!$D$72,DataSummary!$A$136:$B$137,2,FALSE)=1,VLOOKUP(InputDataA_GeneralAssumptions!$D$80,DataSummary!$A$130:$B$132,2,FALSE)=2),InputDataA_GeneralAssumptions!AN$81, IF(AND(VLOOKUP(InputDataA_GeneralAssumptions!$D$72,DataSummary!$A$136:$B$137,2,FALSE)=1,VLOOKUP(InputDataA_GeneralAssumptions!$D$80,DataSummary!$A$130:$B$132,2,FALSE)=1), InputDataA_GeneralAssumptions!AN$80,"Not an input"))</f>
        <v>-8.9730862528085709E-3</v>
      </c>
      <c r="AO82" s="338">
        <f>IF(AND(VLOOKUP(InputDataA_GeneralAssumptions!$D$72,DataSummary!$A$136:$B$137,2,FALSE)=1,VLOOKUP(InputDataA_GeneralAssumptions!$D$80,DataSummary!$A$130:$B$132,2,FALSE)=2),InputDataA_GeneralAssumptions!AO$81, IF(AND(VLOOKUP(InputDataA_GeneralAssumptions!$D$72,DataSummary!$A$136:$B$137,2,FALSE)=1,VLOOKUP(InputDataA_GeneralAssumptions!$D$80,DataSummary!$A$130:$B$132,2,FALSE)=1), InputDataA_GeneralAssumptions!AO$80,"Not an input"))</f>
        <v>-8.9730862528085709E-3</v>
      </c>
      <c r="AP82" s="338">
        <f>IF(AND(VLOOKUP(InputDataA_GeneralAssumptions!$D$72,DataSummary!$A$136:$B$137,2,FALSE)=1,VLOOKUP(InputDataA_GeneralAssumptions!$D$80,DataSummary!$A$130:$B$132,2,FALSE)=2),InputDataA_GeneralAssumptions!AP$81, IF(AND(VLOOKUP(InputDataA_GeneralAssumptions!$D$72,DataSummary!$A$136:$B$137,2,FALSE)=1,VLOOKUP(InputDataA_GeneralAssumptions!$D$80,DataSummary!$A$130:$B$132,2,FALSE)=1), InputDataA_GeneralAssumptions!AP$80,"Not an input"))</f>
        <v>-8.9730862528085709E-3</v>
      </c>
      <c r="AQ82" s="338">
        <f>IF(AND(VLOOKUP(InputDataA_GeneralAssumptions!$D$72,DataSummary!$A$136:$B$137,2,FALSE)=1,VLOOKUP(InputDataA_GeneralAssumptions!$D$80,DataSummary!$A$130:$B$132,2,FALSE)=2),InputDataA_GeneralAssumptions!AQ$81, IF(AND(VLOOKUP(InputDataA_GeneralAssumptions!$D$72,DataSummary!$A$136:$B$137,2,FALSE)=1,VLOOKUP(InputDataA_GeneralAssumptions!$D$80,DataSummary!$A$130:$B$132,2,FALSE)=1), InputDataA_GeneralAssumptions!AQ$80,"Not an input"))</f>
        <v>-8.9730862528085709E-3</v>
      </c>
      <c r="AR82" s="338">
        <f>IF(AND(VLOOKUP(InputDataA_GeneralAssumptions!$D$72,DataSummary!$A$136:$B$137,2,FALSE)=1,VLOOKUP(InputDataA_GeneralAssumptions!$D$80,DataSummary!$A$130:$B$132,2,FALSE)=2),InputDataA_GeneralAssumptions!AR$81, IF(AND(VLOOKUP(InputDataA_GeneralAssumptions!$D$72,DataSummary!$A$136:$B$137,2,FALSE)=1,VLOOKUP(InputDataA_GeneralAssumptions!$D$80,DataSummary!$A$130:$B$132,2,FALSE)=1), InputDataA_GeneralAssumptions!AR$80,"Not an input"))</f>
        <v>-8.9730862528085709E-3</v>
      </c>
      <c r="AS82" s="338">
        <f>IF(AND(VLOOKUP(InputDataA_GeneralAssumptions!$D$72,DataSummary!$A$136:$B$137,2,FALSE)=1,VLOOKUP(InputDataA_GeneralAssumptions!$D$80,DataSummary!$A$130:$B$132,2,FALSE)=2),InputDataA_GeneralAssumptions!AS$81, IF(AND(VLOOKUP(InputDataA_GeneralAssumptions!$D$72,DataSummary!$A$136:$B$137,2,FALSE)=1,VLOOKUP(InputDataA_GeneralAssumptions!$D$80,DataSummary!$A$130:$B$132,2,FALSE)=1), InputDataA_GeneralAssumptions!AS$80,"Not an input"))</f>
        <v>-8.9730862528085709E-3</v>
      </c>
      <c r="AT82" s="338">
        <f>IF(AND(VLOOKUP(InputDataA_GeneralAssumptions!$D$72,DataSummary!$A$136:$B$137,2,FALSE)=1,VLOOKUP(InputDataA_GeneralAssumptions!$D$80,DataSummary!$A$130:$B$132,2,FALSE)=2),InputDataA_GeneralAssumptions!AT$81, IF(AND(VLOOKUP(InputDataA_GeneralAssumptions!$D$72,DataSummary!$A$136:$B$137,2,FALSE)=1,VLOOKUP(InputDataA_GeneralAssumptions!$D$80,DataSummary!$A$130:$B$132,2,FALSE)=1), InputDataA_GeneralAssumptions!AT$80,"Not an input"))</f>
        <v>-8.9730862528085709E-3</v>
      </c>
      <c r="AU82" s="338">
        <f>IF(AND(VLOOKUP(InputDataA_GeneralAssumptions!$D$72,DataSummary!$A$136:$B$137,2,FALSE)=1,VLOOKUP(InputDataA_GeneralAssumptions!$D$80,DataSummary!$A$130:$B$132,2,FALSE)=2),InputDataA_GeneralAssumptions!AU$81, IF(AND(VLOOKUP(InputDataA_GeneralAssumptions!$D$72,DataSummary!$A$136:$B$137,2,FALSE)=1,VLOOKUP(InputDataA_GeneralAssumptions!$D$80,DataSummary!$A$130:$B$132,2,FALSE)=1), InputDataA_GeneralAssumptions!AU$80,"Not an input"))</f>
        <v>-8.9730862528085709E-3</v>
      </c>
      <c r="AV82" s="338">
        <f>IF(AND(VLOOKUP(InputDataA_GeneralAssumptions!$D$72,DataSummary!$A$136:$B$137,2,FALSE)=1,VLOOKUP(InputDataA_GeneralAssumptions!$D$80,DataSummary!$A$130:$B$132,2,FALSE)=2),InputDataA_GeneralAssumptions!AV$81, IF(AND(VLOOKUP(InputDataA_GeneralAssumptions!$D$72,DataSummary!$A$136:$B$137,2,FALSE)=1,VLOOKUP(InputDataA_GeneralAssumptions!$D$80,DataSummary!$A$130:$B$132,2,FALSE)=1), InputDataA_GeneralAssumptions!AV$80,"Not an input"))</f>
        <v>-8.9730862528085709E-3</v>
      </c>
      <c r="AW82" s="338">
        <f>IF(AND(VLOOKUP(InputDataA_GeneralAssumptions!$D$72,DataSummary!$A$136:$B$137,2,FALSE)=1,VLOOKUP(InputDataA_GeneralAssumptions!$D$80,DataSummary!$A$130:$B$132,2,FALSE)=2),InputDataA_GeneralAssumptions!AW$81, IF(AND(VLOOKUP(InputDataA_GeneralAssumptions!$D$72,DataSummary!$A$136:$B$137,2,FALSE)=1,VLOOKUP(InputDataA_GeneralAssumptions!$D$80,DataSummary!$A$130:$B$132,2,FALSE)=1), InputDataA_GeneralAssumptions!AW$80,"Not an input"))</f>
        <v>-8.9730862528085709E-3</v>
      </c>
      <c r="AX82" s="338">
        <f>IF(AND(VLOOKUP(InputDataA_GeneralAssumptions!$D$72,DataSummary!$A$136:$B$137,2,FALSE)=1,VLOOKUP(InputDataA_GeneralAssumptions!$D$80,DataSummary!$A$130:$B$132,2,FALSE)=2),InputDataA_GeneralAssumptions!AX$81, IF(AND(VLOOKUP(InputDataA_GeneralAssumptions!$D$72,DataSummary!$A$136:$B$137,2,FALSE)=1,VLOOKUP(InputDataA_GeneralAssumptions!$D$80,DataSummary!$A$130:$B$132,2,FALSE)=1), InputDataA_GeneralAssumptions!AX$80,"Not an input"))</f>
        <v>-8.9730862528085709E-3</v>
      </c>
      <c r="AY82" s="338">
        <f>IF(AND(VLOOKUP(InputDataA_GeneralAssumptions!$D$72,DataSummary!$A$136:$B$137,2,FALSE)=1,VLOOKUP(InputDataA_GeneralAssumptions!$D$80,DataSummary!$A$130:$B$132,2,FALSE)=2),InputDataA_GeneralAssumptions!AY$81, IF(AND(VLOOKUP(InputDataA_GeneralAssumptions!$D$72,DataSummary!$A$136:$B$137,2,FALSE)=1,VLOOKUP(InputDataA_GeneralAssumptions!$D$80,DataSummary!$A$130:$B$132,2,FALSE)=1), InputDataA_GeneralAssumptions!AY$80,"Not an input"))</f>
        <v>-8.9730862528085709E-3</v>
      </c>
      <c r="AZ82" s="338">
        <f>IF(AND(VLOOKUP(InputDataA_GeneralAssumptions!$D$72,DataSummary!$A$136:$B$137,2,FALSE)=1,VLOOKUP(InputDataA_GeneralAssumptions!$D$80,DataSummary!$A$130:$B$132,2,FALSE)=2),InputDataA_GeneralAssumptions!AZ$81, IF(AND(VLOOKUP(InputDataA_GeneralAssumptions!$D$72,DataSummary!$A$136:$B$137,2,FALSE)=1,VLOOKUP(InputDataA_GeneralAssumptions!$D$80,DataSummary!$A$130:$B$132,2,FALSE)=1), InputDataA_GeneralAssumptions!AZ$80,"Not an input"))</f>
        <v>-8.9730862528085709E-3</v>
      </c>
      <c r="BA82" s="338">
        <f>IF(AND(VLOOKUP(InputDataA_GeneralAssumptions!$D$72,DataSummary!$A$136:$B$137,2,FALSE)=1,VLOOKUP(InputDataA_GeneralAssumptions!$D$80,DataSummary!$A$130:$B$132,2,FALSE)=2),InputDataA_GeneralAssumptions!BA$81, IF(AND(VLOOKUP(InputDataA_GeneralAssumptions!$D$72,DataSummary!$A$136:$B$137,2,FALSE)=1,VLOOKUP(InputDataA_GeneralAssumptions!$D$80,DataSummary!$A$130:$B$132,2,FALSE)=1), InputDataA_GeneralAssumptions!BA$80,"Not an input"))</f>
        <v>-8.9730862528085709E-3</v>
      </c>
      <c r="BB82" s="338">
        <f>IF(AND(VLOOKUP(InputDataA_GeneralAssumptions!$D$72,DataSummary!$A$136:$B$137,2,FALSE)=1,VLOOKUP(InputDataA_GeneralAssumptions!$D$80,DataSummary!$A$130:$B$132,2,FALSE)=2),InputDataA_GeneralAssumptions!BB$81, IF(AND(VLOOKUP(InputDataA_GeneralAssumptions!$D$72,DataSummary!$A$136:$B$137,2,FALSE)=1,VLOOKUP(InputDataA_GeneralAssumptions!$D$80,DataSummary!$A$130:$B$132,2,FALSE)=1), InputDataA_GeneralAssumptions!BB$80,"Not an input"))</f>
        <v>-8.9730862528085709E-3</v>
      </c>
      <c r="BC82" s="338">
        <f>IF(AND(VLOOKUP(InputDataA_GeneralAssumptions!$D$72,DataSummary!$A$136:$B$137,2,FALSE)=1,VLOOKUP(InputDataA_GeneralAssumptions!$D$80,DataSummary!$A$130:$B$132,2,FALSE)=2),InputDataA_GeneralAssumptions!BC$81, IF(AND(VLOOKUP(InputDataA_GeneralAssumptions!$D$72,DataSummary!$A$136:$B$137,2,FALSE)=1,VLOOKUP(InputDataA_GeneralAssumptions!$D$80,DataSummary!$A$130:$B$132,2,FALSE)=1), InputDataA_GeneralAssumptions!BC$80,"Not an input"))</f>
        <v>-8.9730862528085709E-3</v>
      </c>
      <c r="BD82" s="338">
        <f>IF(AND(VLOOKUP(InputDataA_GeneralAssumptions!$D$72,DataSummary!$A$136:$B$137,2,FALSE)=1,VLOOKUP(InputDataA_GeneralAssumptions!$D$80,DataSummary!$A$130:$B$132,2,FALSE)=2),InputDataA_GeneralAssumptions!BD$81, IF(AND(VLOOKUP(InputDataA_GeneralAssumptions!$D$72,DataSummary!$A$136:$B$137,2,FALSE)=1,VLOOKUP(InputDataA_GeneralAssumptions!$D$80,DataSummary!$A$130:$B$132,2,FALSE)=1), InputDataA_GeneralAssumptions!BD$80,"Not an input"))</f>
        <v>-8.9730862528085709E-3</v>
      </c>
      <c r="BE82" s="338">
        <f>IF(AND(VLOOKUP(InputDataA_GeneralAssumptions!$D$72,DataSummary!$A$136:$B$137,2,FALSE)=1,VLOOKUP(InputDataA_GeneralAssumptions!$D$80,DataSummary!$A$130:$B$132,2,FALSE)=2),InputDataA_GeneralAssumptions!BE$81, IF(AND(VLOOKUP(InputDataA_GeneralAssumptions!$D$72,DataSummary!$A$136:$B$137,2,FALSE)=1,VLOOKUP(InputDataA_GeneralAssumptions!$D$80,DataSummary!$A$130:$B$132,2,FALSE)=1), InputDataA_GeneralAssumptions!BE$80,"Not an input"))</f>
        <v>-8.9730862528085709E-3</v>
      </c>
      <c r="BF82" s="338">
        <f>IF(AND(VLOOKUP(InputDataA_GeneralAssumptions!$D$72,DataSummary!$A$136:$B$137,2,FALSE)=1,VLOOKUP(InputDataA_GeneralAssumptions!$D$80,DataSummary!$A$130:$B$132,2,FALSE)=2),InputDataA_GeneralAssumptions!BF$81, IF(AND(VLOOKUP(InputDataA_GeneralAssumptions!$D$72,DataSummary!$A$136:$B$137,2,FALSE)=1,VLOOKUP(InputDataA_GeneralAssumptions!$D$80,DataSummary!$A$130:$B$132,2,FALSE)=1), InputDataA_GeneralAssumptions!BF$80,"Not an input"))</f>
        <v>-8.9730862528085709E-3</v>
      </c>
      <c r="BG82" s="338">
        <f>IF(AND(VLOOKUP(InputDataA_GeneralAssumptions!$D$72,DataSummary!$A$136:$B$137,2,FALSE)=1,VLOOKUP(InputDataA_GeneralAssumptions!$D$80,DataSummary!$A$130:$B$132,2,FALSE)=2),InputDataA_GeneralAssumptions!BG$81, IF(AND(VLOOKUP(InputDataA_GeneralAssumptions!$D$72,DataSummary!$A$136:$B$137,2,FALSE)=1,VLOOKUP(InputDataA_GeneralAssumptions!$D$80,DataSummary!$A$130:$B$132,2,FALSE)=1), InputDataA_GeneralAssumptions!BG$80,"Not an input"))</f>
        <v>-8.9730862528085709E-3</v>
      </c>
      <c r="BH82" s="338">
        <f>IF(AND(VLOOKUP(InputDataA_GeneralAssumptions!$D$72,DataSummary!$A$136:$B$137,2,FALSE)=1,VLOOKUP(InputDataA_GeneralAssumptions!$D$80,DataSummary!$A$130:$B$132,2,FALSE)=2),InputDataA_GeneralAssumptions!BH$81, IF(AND(VLOOKUP(InputDataA_GeneralAssumptions!$D$72,DataSummary!$A$136:$B$137,2,FALSE)=1,VLOOKUP(InputDataA_GeneralAssumptions!$D$80,DataSummary!$A$130:$B$132,2,FALSE)=1), InputDataA_GeneralAssumptions!BH$80,"Not an input"))</f>
        <v>-8.9730862528085709E-3</v>
      </c>
      <c r="BI82" s="338">
        <f>IF(AND(VLOOKUP(InputDataA_GeneralAssumptions!$D$72,DataSummary!$A$136:$B$137,2,FALSE)=1,VLOOKUP(InputDataA_GeneralAssumptions!$D$80,DataSummary!$A$130:$B$132,2,FALSE)=2),InputDataA_GeneralAssumptions!BI$81, IF(AND(VLOOKUP(InputDataA_GeneralAssumptions!$D$72,DataSummary!$A$136:$B$137,2,FALSE)=1,VLOOKUP(InputDataA_GeneralAssumptions!$D$80,DataSummary!$A$130:$B$132,2,FALSE)=1), InputDataA_GeneralAssumptions!BI$80,"Not an input"))</f>
        <v>-8.9730862528085709E-3</v>
      </c>
      <c r="BJ82" s="338">
        <f>IF(AND(VLOOKUP(InputDataA_GeneralAssumptions!$D$72,DataSummary!$A$136:$B$137,2,FALSE)=1,VLOOKUP(InputDataA_GeneralAssumptions!$D$80,DataSummary!$A$130:$B$132,2,FALSE)=2),InputDataA_GeneralAssumptions!BJ$81, IF(AND(VLOOKUP(InputDataA_GeneralAssumptions!$D$72,DataSummary!$A$136:$B$137,2,FALSE)=1,VLOOKUP(InputDataA_GeneralAssumptions!$D$80,DataSummary!$A$130:$B$132,2,FALSE)=1), InputDataA_GeneralAssumptions!BJ$80,"Not an input"))</f>
        <v>-8.9730862528085709E-3</v>
      </c>
      <c r="BK82" s="338">
        <f>IF(AND(VLOOKUP(InputDataA_GeneralAssumptions!$D$72,DataSummary!$A$136:$B$137,2,FALSE)=1,VLOOKUP(InputDataA_GeneralAssumptions!$D$80,DataSummary!$A$130:$B$132,2,FALSE)=2),InputDataA_GeneralAssumptions!BK$81, IF(AND(VLOOKUP(InputDataA_GeneralAssumptions!$D$72,DataSummary!$A$136:$B$137,2,FALSE)=1,VLOOKUP(InputDataA_GeneralAssumptions!$D$80,DataSummary!$A$130:$B$132,2,FALSE)=1), InputDataA_GeneralAssumptions!BK$80,"Not an input"))</f>
        <v>-8.9730862528085709E-3</v>
      </c>
      <c r="BL82" s="338">
        <f>IF(AND(VLOOKUP(InputDataA_GeneralAssumptions!$D$72,DataSummary!$A$136:$B$137,2,FALSE)=1,VLOOKUP(InputDataA_GeneralAssumptions!$D$80,DataSummary!$A$130:$B$132,2,FALSE)=2),InputDataA_GeneralAssumptions!BL$81, IF(AND(VLOOKUP(InputDataA_GeneralAssumptions!$D$72,DataSummary!$A$136:$B$137,2,FALSE)=1,VLOOKUP(InputDataA_GeneralAssumptions!$D$80,DataSummary!$A$130:$B$132,2,FALSE)=1), InputDataA_GeneralAssumptions!BL$80,"Not an input"))</f>
        <v>-8.9730862528085709E-3</v>
      </c>
      <c r="BM82" s="338">
        <f>IF(AND(VLOOKUP(InputDataA_GeneralAssumptions!$D$72,DataSummary!$A$136:$B$137,2,FALSE)=1,VLOOKUP(InputDataA_GeneralAssumptions!$D$80,DataSummary!$A$130:$B$132,2,FALSE)=2),InputDataA_GeneralAssumptions!BM$81, IF(AND(VLOOKUP(InputDataA_GeneralAssumptions!$D$72,DataSummary!$A$136:$B$137,2,FALSE)=1,VLOOKUP(InputDataA_GeneralAssumptions!$D$80,DataSummary!$A$130:$B$132,2,FALSE)=1), InputDataA_GeneralAssumptions!BM$80,"Not an input"))</f>
        <v>-8.9730862528085709E-3</v>
      </c>
      <c r="BN82" s="338">
        <f>IF(AND(VLOOKUP(InputDataA_GeneralAssumptions!$D$72,DataSummary!$A$136:$B$137,2,FALSE)=1,VLOOKUP(InputDataA_GeneralAssumptions!$D$80,DataSummary!$A$130:$B$132,2,FALSE)=2),InputDataA_GeneralAssumptions!BN$81, IF(AND(VLOOKUP(InputDataA_GeneralAssumptions!$D$72,DataSummary!$A$136:$B$137,2,FALSE)=1,VLOOKUP(InputDataA_GeneralAssumptions!$D$80,DataSummary!$A$130:$B$132,2,FALSE)=1), InputDataA_GeneralAssumptions!BN$80,"Not an input"))</f>
        <v>-8.9730862528085709E-3</v>
      </c>
      <c r="BO82" s="338">
        <f>IF(AND(VLOOKUP(InputDataA_GeneralAssumptions!$D$72,DataSummary!$A$136:$B$137,2,FALSE)=1,VLOOKUP(InputDataA_GeneralAssumptions!$D$80,DataSummary!$A$130:$B$132,2,FALSE)=2),InputDataA_GeneralAssumptions!BO$81, IF(AND(VLOOKUP(InputDataA_GeneralAssumptions!$D$72,DataSummary!$A$136:$B$137,2,FALSE)=1,VLOOKUP(InputDataA_GeneralAssumptions!$D$80,DataSummary!$A$130:$B$132,2,FALSE)=1), InputDataA_GeneralAssumptions!BO$80,"Not an input"))</f>
        <v>-8.9730862528085709E-3</v>
      </c>
      <c r="BP82" s="338">
        <f>IF(AND(VLOOKUP(InputDataA_GeneralAssumptions!$D$72,DataSummary!$A$136:$B$137,2,FALSE)=1,VLOOKUP(InputDataA_GeneralAssumptions!$D$80,DataSummary!$A$130:$B$132,2,FALSE)=2),InputDataA_GeneralAssumptions!BP$81, IF(AND(VLOOKUP(InputDataA_GeneralAssumptions!$D$72,DataSummary!$A$136:$B$137,2,FALSE)=1,VLOOKUP(InputDataA_GeneralAssumptions!$D$80,DataSummary!$A$130:$B$132,2,FALSE)=1), InputDataA_GeneralAssumptions!BP$80,"Not an input"))</f>
        <v>-8.9730862528085709E-3</v>
      </c>
      <c r="BQ82" s="338">
        <f>IF(AND(VLOOKUP(InputDataA_GeneralAssumptions!$D$72,DataSummary!$A$136:$B$137,2,FALSE)=1,VLOOKUP(InputDataA_GeneralAssumptions!$D$80,DataSummary!$A$130:$B$132,2,FALSE)=2),InputDataA_GeneralAssumptions!BQ$81, IF(AND(VLOOKUP(InputDataA_GeneralAssumptions!$D$72,DataSummary!$A$136:$B$137,2,FALSE)=1,VLOOKUP(InputDataA_GeneralAssumptions!$D$80,DataSummary!$A$130:$B$132,2,FALSE)=1), InputDataA_GeneralAssumptions!BQ$80,"Not an input"))</f>
        <v>-8.9730862528085709E-3</v>
      </c>
      <c r="BR82" s="338">
        <f>IF(AND(VLOOKUP(InputDataA_GeneralAssumptions!$D$72,DataSummary!$A$136:$B$137,2,FALSE)=1,VLOOKUP(InputDataA_GeneralAssumptions!$D$80,DataSummary!$A$130:$B$132,2,FALSE)=2),InputDataA_GeneralAssumptions!BR$81, IF(AND(VLOOKUP(InputDataA_GeneralAssumptions!$D$72,DataSummary!$A$136:$B$137,2,FALSE)=1,VLOOKUP(InputDataA_GeneralAssumptions!$D$80,DataSummary!$A$130:$B$132,2,FALSE)=1), InputDataA_GeneralAssumptions!BR$80,"Not an input"))</f>
        <v>-8.9730862528085709E-3</v>
      </c>
      <c r="BS82" s="338">
        <f>IF(AND(VLOOKUP(InputDataA_GeneralAssumptions!$D$72,DataSummary!$A$136:$B$137,2,FALSE)=1,VLOOKUP(InputDataA_GeneralAssumptions!$D$80,DataSummary!$A$130:$B$132,2,FALSE)=2),InputDataA_GeneralAssumptions!BS$81, IF(AND(VLOOKUP(InputDataA_GeneralAssumptions!$D$72,DataSummary!$A$136:$B$137,2,FALSE)=1,VLOOKUP(InputDataA_GeneralAssumptions!$D$80,DataSummary!$A$130:$B$132,2,FALSE)=1), InputDataA_GeneralAssumptions!BS$80,"Not an input"))</f>
        <v>-8.9730862528085709E-3</v>
      </c>
      <c r="BT82" s="338">
        <f>IF(AND(VLOOKUP(InputDataA_GeneralAssumptions!$D$72,DataSummary!$A$136:$B$137,2,FALSE)=1,VLOOKUP(InputDataA_GeneralAssumptions!$D$80,DataSummary!$A$130:$B$132,2,FALSE)=2),InputDataA_GeneralAssumptions!BT$81, IF(AND(VLOOKUP(InputDataA_GeneralAssumptions!$D$72,DataSummary!$A$136:$B$137,2,FALSE)=1,VLOOKUP(InputDataA_GeneralAssumptions!$D$80,DataSummary!$A$130:$B$132,2,FALSE)=1), InputDataA_GeneralAssumptions!BT$80,"Not an input"))</f>
        <v>-8.9730862528085709E-3</v>
      </c>
      <c r="BU82" s="338">
        <f>IF(AND(VLOOKUP(InputDataA_GeneralAssumptions!$D$72,DataSummary!$A$136:$B$137,2,FALSE)=1,VLOOKUP(InputDataA_GeneralAssumptions!$D$80,DataSummary!$A$130:$B$132,2,FALSE)=2),InputDataA_GeneralAssumptions!BU$81, IF(AND(VLOOKUP(InputDataA_GeneralAssumptions!$D$72,DataSummary!$A$136:$B$137,2,FALSE)=1,VLOOKUP(InputDataA_GeneralAssumptions!$D$80,DataSummary!$A$130:$B$132,2,FALSE)=1), InputDataA_GeneralAssumptions!BU$80,"Not an input"))</f>
        <v>-8.9730862528085709E-3</v>
      </c>
      <c r="BV82" s="338">
        <f>IF(AND(VLOOKUP(InputDataA_GeneralAssumptions!$D$72,DataSummary!$A$136:$B$137,2,FALSE)=1,VLOOKUP(InputDataA_GeneralAssumptions!$D$80,DataSummary!$A$130:$B$132,2,FALSE)=2),InputDataA_GeneralAssumptions!BV$81, IF(AND(VLOOKUP(InputDataA_GeneralAssumptions!$D$72,DataSummary!$A$136:$B$137,2,FALSE)=1,VLOOKUP(InputDataA_GeneralAssumptions!$D$80,DataSummary!$A$130:$B$132,2,FALSE)=1), InputDataA_GeneralAssumptions!BV$80,"Not an input"))</f>
        <v>-8.9730862528085709E-3</v>
      </c>
      <c r="BW82" s="338">
        <f>IF(AND(VLOOKUP(InputDataA_GeneralAssumptions!$D$72,DataSummary!$A$136:$B$137,2,FALSE)=1,VLOOKUP(InputDataA_GeneralAssumptions!$D$80,DataSummary!$A$130:$B$132,2,FALSE)=2),InputDataA_GeneralAssumptions!BW$81, IF(AND(VLOOKUP(InputDataA_GeneralAssumptions!$D$72,DataSummary!$A$136:$B$137,2,FALSE)=1,VLOOKUP(InputDataA_GeneralAssumptions!$D$80,DataSummary!$A$130:$B$132,2,FALSE)=1), InputDataA_GeneralAssumptions!BW$80,"Not an input"))</f>
        <v>-8.9730862528085709E-3</v>
      </c>
    </row>
    <row r="83" spans="1:16384" s="213" customFormat="1" ht="16.5" thickBot="1">
      <c r="A83" s="43"/>
      <c r="B83" s="92"/>
      <c r="C83" s="93"/>
      <c r="D83" s="569"/>
      <c r="E83" s="570"/>
      <c r="F83" s="174"/>
      <c r="G83" s="15"/>
      <c r="H83" s="124"/>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c r="BBW83"/>
      <c r="BBX83"/>
      <c r="BBY83"/>
      <c r="BBZ83"/>
      <c r="BCA83"/>
      <c r="BCB83"/>
      <c r="BCC83"/>
      <c r="BCD83"/>
      <c r="BCE83"/>
      <c r="BCF83"/>
      <c r="BCG83"/>
      <c r="BCH83"/>
      <c r="BCI83"/>
      <c r="BCJ83"/>
      <c r="BCK83"/>
      <c r="BCL83"/>
      <c r="BCM83"/>
      <c r="BCN83"/>
      <c r="BCO83"/>
      <c r="BCP83"/>
      <c r="BCQ83"/>
      <c r="BCR83"/>
      <c r="BCS83"/>
      <c r="BCT83"/>
      <c r="BCU83"/>
      <c r="BCV83"/>
      <c r="BCW83"/>
      <c r="BCX83"/>
      <c r="BCY83"/>
      <c r="BCZ83"/>
      <c r="BDA83"/>
      <c r="BDB83"/>
      <c r="BDC83"/>
      <c r="BDD83"/>
      <c r="BDE83"/>
      <c r="BDF83"/>
      <c r="BDG83"/>
      <c r="BDH83"/>
      <c r="BDI83"/>
      <c r="BDJ83"/>
      <c r="BDK83"/>
      <c r="BDL83"/>
      <c r="BDM83"/>
      <c r="BDN83"/>
      <c r="BDO83"/>
      <c r="BDP83"/>
      <c r="BDQ83"/>
      <c r="BDR83"/>
      <c r="BDS83"/>
      <c r="BDT83"/>
      <c r="BDU83"/>
      <c r="BDV83"/>
      <c r="BDW83"/>
      <c r="BDX83"/>
      <c r="BDY83"/>
      <c r="BDZ83"/>
      <c r="BEA83"/>
      <c r="BEB83"/>
      <c r="BEC83"/>
      <c r="BED83"/>
      <c r="BEE83"/>
      <c r="BEF83"/>
      <c r="BEG83"/>
      <c r="BEH83"/>
      <c r="BEI83"/>
      <c r="BEJ83"/>
      <c r="BEK83"/>
      <c r="BEL83"/>
      <c r="BEM83"/>
      <c r="BEN83"/>
      <c r="BEO83"/>
      <c r="BEP83"/>
      <c r="BEQ83"/>
      <c r="BER83"/>
      <c r="BES83"/>
      <c r="BET83"/>
      <c r="BEU83"/>
      <c r="BEV83"/>
      <c r="BEW83"/>
      <c r="BEX83"/>
      <c r="BEY83"/>
      <c r="BEZ83"/>
      <c r="BFA83"/>
      <c r="BFB83"/>
      <c r="BFC83"/>
      <c r="BFD83"/>
      <c r="BFE83"/>
      <c r="BFF83"/>
      <c r="BFG83"/>
      <c r="BFH83"/>
      <c r="BFI83"/>
      <c r="BFJ83"/>
      <c r="BFK83"/>
      <c r="BFL83"/>
      <c r="BFM83"/>
      <c r="BFN83"/>
      <c r="BFO83"/>
      <c r="BFP83"/>
      <c r="BFQ83"/>
      <c r="BFR83"/>
      <c r="BFS83"/>
      <c r="BFT83"/>
      <c r="BFU83"/>
      <c r="BFV83"/>
      <c r="BFW83"/>
      <c r="BFX83"/>
      <c r="BFY83"/>
      <c r="BFZ83"/>
      <c r="BGA83"/>
      <c r="BGB83"/>
      <c r="BGC83"/>
      <c r="BGD83"/>
      <c r="BGE83"/>
      <c r="BGF83"/>
      <c r="BGG83"/>
      <c r="BGH83"/>
      <c r="BGI83"/>
      <c r="BGJ83"/>
      <c r="BGK83"/>
      <c r="BGL83"/>
      <c r="BGM83"/>
      <c r="BGN83"/>
      <c r="BGO83"/>
      <c r="BGP83"/>
      <c r="BGQ83"/>
      <c r="BGR83"/>
      <c r="BGS83"/>
      <c r="BGT83"/>
      <c r="BGU83"/>
      <c r="BGV83"/>
      <c r="BGW83"/>
      <c r="BGX83"/>
      <c r="BGY83"/>
      <c r="BGZ83"/>
      <c r="BHA83"/>
      <c r="BHB83"/>
      <c r="BHC83"/>
      <c r="BHD83"/>
      <c r="BHE83"/>
      <c r="BHF83"/>
      <c r="BHG83"/>
      <c r="BHH83"/>
      <c r="BHI83"/>
      <c r="BHJ83"/>
      <c r="BHK83"/>
      <c r="BHL83"/>
      <c r="BHM83"/>
      <c r="BHN83"/>
      <c r="BHO83"/>
      <c r="BHP83"/>
      <c r="BHQ83"/>
      <c r="BHR83"/>
      <c r="BHS83"/>
      <c r="BHT83"/>
      <c r="BHU83"/>
      <c r="BHV83"/>
      <c r="BHW83"/>
      <c r="BHX83"/>
      <c r="BHY83"/>
      <c r="BHZ83"/>
      <c r="BIA83"/>
      <c r="BIB83"/>
      <c r="BIC83"/>
      <c r="BID83"/>
      <c r="BIE83"/>
      <c r="BIF83"/>
      <c r="BIG83"/>
      <c r="BIH83"/>
      <c r="BII83"/>
      <c r="BIJ83"/>
      <c r="BIK83"/>
      <c r="BIL83"/>
      <c r="BIM83"/>
      <c r="BIN83"/>
      <c r="BIO83"/>
      <c r="BIP83"/>
      <c r="BIQ83"/>
      <c r="BIR83"/>
      <c r="BIS83"/>
      <c r="BIT83"/>
      <c r="BIU83"/>
      <c r="BIV83"/>
      <c r="BIW83"/>
      <c r="BIX83"/>
      <c r="BIY83"/>
      <c r="BIZ83"/>
      <c r="BJA83"/>
      <c r="BJB83"/>
      <c r="BJC83"/>
      <c r="BJD83"/>
      <c r="BJE83"/>
      <c r="BJF83"/>
      <c r="BJG83"/>
      <c r="BJH83"/>
      <c r="BJI83"/>
      <c r="BJJ83"/>
      <c r="BJK83"/>
      <c r="BJL83"/>
      <c r="BJM83"/>
      <c r="BJN83"/>
      <c r="BJO83"/>
      <c r="BJP83"/>
      <c r="BJQ83"/>
      <c r="BJR83"/>
      <c r="BJS83"/>
      <c r="BJT83"/>
      <c r="BJU83"/>
      <c r="BJV83"/>
      <c r="BJW83"/>
      <c r="BJX83"/>
      <c r="BJY83"/>
      <c r="BJZ83"/>
      <c r="BKA83"/>
      <c r="BKB83"/>
      <c r="BKC83"/>
      <c r="BKD83"/>
      <c r="BKE83"/>
      <c r="BKF83"/>
      <c r="BKG83"/>
      <c r="BKH83"/>
      <c r="BKI83"/>
      <c r="BKJ83"/>
      <c r="BKK83"/>
      <c r="BKL83"/>
      <c r="BKM83"/>
      <c r="BKN83"/>
      <c r="BKO83"/>
      <c r="BKP83"/>
      <c r="BKQ83"/>
      <c r="BKR83"/>
      <c r="BKS83"/>
      <c r="BKT83"/>
      <c r="BKU83"/>
      <c r="BKV83"/>
      <c r="BKW83"/>
      <c r="BKX83"/>
      <c r="BKY83"/>
      <c r="BKZ83"/>
      <c r="BLA83"/>
      <c r="BLB83"/>
      <c r="BLC83"/>
      <c r="BLD83"/>
      <c r="BLE83"/>
      <c r="BLF83"/>
      <c r="BLG83"/>
      <c r="BLH83"/>
      <c r="BLI83"/>
      <c r="BLJ83"/>
      <c r="BLK83"/>
      <c r="BLL83"/>
      <c r="BLM83"/>
      <c r="BLN83"/>
      <c r="BLO83"/>
      <c r="BLP83"/>
      <c r="BLQ83"/>
      <c r="BLR83"/>
      <c r="BLS83"/>
      <c r="BLT83"/>
      <c r="BLU83"/>
      <c r="BLV83"/>
      <c r="BLW83"/>
      <c r="BLX83"/>
      <c r="BLY83"/>
      <c r="BLZ83"/>
      <c r="BMA83"/>
      <c r="BMB83"/>
      <c r="BMC83"/>
      <c r="BMD83"/>
      <c r="BME83"/>
      <c r="BMF83"/>
      <c r="BMG83"/>
      <c r="BMH83"/>
      <c r="BMI83"/>
      <c r="BMJ83"/>
      <c r="BMK83"/>
      <c r="BML83"/>
      <c r="BMM83"/>
      <c r="BMN83"/>
      <c r="BMO83"/>
      <c r="BMP83"/>
      <c r="BMQ83"/>
      <c r="BMR83"/>
      <c r="BMS83"/>
      <c r="BMT83"/>
      <c r="BMU83"/>
      <c r="BMV83"/>
      <c r="BMW83"/>
      <c r="BMX83"/>
      <c r="BMY83"/>
      <c r="BMZ83"/>
      <c r="BNA83"/>
      <c r="BNB83"/>
      <c r="BNC83"/>
      <c r="BND83"/>
      <c r="BNE83"/>
      <c r="BNF83"/>
      <c r="BNG83"/>
      <c r="BNH83"/>
      <c r="BNI83"/>
      <c r="BNJ83"/>
      <c r="BNK83"/>
      <c r="BNL83"/>
      <c r="BNM83"/>
      <c r="BNN83"/>
      <c r="BNO83"/>
      <c r="BNP83"/>
      <c r="BNQ83"/>
      <c r="BNR83"/>
      <c r="BNS83"/>
      <c r="BNT83"/>
      <c r="BNU83"/>
      <c r="BNV83"/>
      <c r="BNW83"/>
      <c r="BNX83"/>
      <c r="BNY83"/>
      <c r="BNZ83"/>
      <c r="BOA83"/>
      <c r="BOB83"/>
      <c r="BOC83"/>
      <c r="BOD83"/>
      <c r="BOE83"/>
      <c r="BOF83"/>
      <c r="BOG83"/>
      <c r="BOH83"/>
      <c r="BOI83"/>
      <c r="BOJ83"/>
      <c r="BOK83"/>
      <c r="BOL83"/>
      <c r="BOM83"/>
      <c r="BON83"/>
      <c r="BOO83"/>
      <c r="BOP83"/>
      <c r="BOQ83"/>
      <c r="BOR83"/>
      <c r="BOS83"/>
      <c r="BOT83"/>
      <c r="BOU83"/>
      <c r="BOV83"/>
      <c r="BOW83"/>
      <c r="BOX83"/>
      <c r="BOY83"/>
      <c r="BOZ83"/>
      <c r="BPA83"/>
      <c r="BPB83"/>
      <c r="BPC83"/>
      <c r="BPD83"/>
      <c r="BPE83"/>
      <c r="BPF83"/>
      <c r="BPG83"/>
      <c r="BPH83"/>
      <c r="BPI83"/>
      <c r="BPJ83"/>
      <c r="BPK83"/>
      <c r="BPL83"/>
      <c r="BPM83"/>
      <c r="BPN83"/>
      <c r="BPO83"/>
      <c r="BPP83"/>
      <c r="BPQ83"/>
      <c r="BPR83"/>
      <c r="BPS83"/>
      <c r="BPT83"/>
      <c r="BPU83"/>
      <c r="BPV83"/>
      <c r="BPW83"/>
      <c r="BPX83"/>
      <c r="BPY83"/>
      <c r="BPZ83"/>
      <c r="BQA83"/>
      <c r="BQB83"/>
      <c r="BQC83"/>
      <c r="BQD83"/>
      <c r="BQE83"/>
      <c r="BQF83"/>
      <c r="BQG83"/>
      <c r="BQH83"/>
      <c r="BQI83"/>
      <c r="BQJ83"/>
      <c r="BQK83"/>
      <c r="BQL83"/>
      <c r="BQM83"/>
      <c r="BQN83"/>
      <c r="BQO83"/>
      <c r="BQP83"/>
      <c r="BQQ83"/>
      <c r="BQR83"/>
      <c r="BQS83"/>
      <c r="BQT83"/>
      <c r="BQU83"/>
      <c r="BQV83"/>
      <c r="BQW83"/>
      <c r="BQX83"/>
      <c r="BQY83"/>
      <c r="BQZ83"/>
      <c r="BRA83"/>
      <c r="BRB83"/>
      <c r="BRC83"/>
      <c r="BRD83"/>
      <c r="BRE83"/>
      <c r="BRF83"/>
      <c r="BRG83"/>
      <c r="BRH83"/>
      <c r="BRI83"/>
      <c r="BRJ83"/>
      <c r="BRK83"/>
      <c r="BRL83"/>
      <c r="BRM83"/>
      <c r="BRN83"/>
      <c r="BRO83"/>
      <c r="BRP83"/>
      <c r="BRQ83"/>
      <c r="BRR83"/>
      <c r="BRS83"/>
      <c r="BRT83"/>
      <c r="BRU83"/>
      <c r="BRV83"/>
      <c r="BRW83"/>
      <c r="BRX83"/>
      <c r="BRY83"/>
      <c r="BRZ83"/>
      <c r="BSA83"/>
      <c r="BSB83"/>
      <c r="BSC83"/>
      <c r="BSD83"/>
      <c r="BSE83"/>
      <c r="BSF83"/>
      <c r="BSG83"/>
      <c r="BSH83"/>
      <c r="BSI83"/>
      <c r="BSJ83"/>
      <c r="BSK83"/>
      <c r="BSL83"/>
      <c r="BSM83"/>
      <c r="BSN83"/>
      <c r="BSO83"/>
      <c r="BSP83"/>
      <c r="BSQ83"/>
      <c r="BSR83"/>
      <c r="BSS83"/>
      <c r="BST83"/>
      <c r="BSU83"/>
      <c r="BSV83"/>
      <c r="BSW83"/>
      <c r="BSX83"/>
      <c r="BSY83"/>
      <c r="BSZ83"/>
      <c r="BTA83"/>
      <c r="BTB83"/>
      <c r="BTC83"/>
      <c r="BTD83"/>
      <c r="BTE83"/>
      <c r="BTF83"/>
      <c r="BTG83"/>
      <c r="BTH83"/>
      <c r="BTI83"/>
      <c r="BTJ83"/>
      <c r="BTK83"/>
      <c r="BTL83"/>
      <c r="BTM83"/>
      <c r="BTN83"/>
      <c r="BTO83"/>
      <c r="BTP83"/>
      <c r="BTQ83"/>
      <c r="BTR83"/>
      <c r="BTS83"/>
      <c r="BTT83"/>
      <c r="BTU83"/>
      <c r="BTV83"/>
      <c r="BTW83"/>
      <c r="BTX83"/>
      <c r="BTY83"/>
      <c r="BTZ83"/>
      <c r="BUA83"/>
      <c r="BUB83"/>
      <c r="BUC83"/>
      <c r="BUD83"/>
      <c r="BUE83"/>
      <c r="BUF83"/>
      <c r="BUG83"/>
      <c r="BUH83"/>
      <c r="BUI83"/>
      <c r="BUJ83"/>
      <c r="BUK83"/>
      <c r="BUL83"/>
      <c r="BUM83"/>
      <c r="BUN83"/>
      <c r="BUO83"/>
      <c r="BUP83"/>
      <c r="BUQ83"/>
      <c r="BUR83"/>
      <c r="BUS83"/>
      <c r="BUT83"/>
      <c r="BUU83"/>
      <c r="BUV83"/>
      <c r="BUW83"/>
      <c r="BUX83"/>
      <c r="BUY83"/>
      <c r="BUZ83"/>
      <c r="BVA83"/>
      <c r="BVB83"/>
      <c r="BVC83"/>
      <c r="BVD83"/>
      <c r="BVE83"/>
      <c r="BVF83"/>
      <c r="BVG83"/>
      <c r="BVH83"/>
      <c r="BVI83"/>
      <c r="BVJ83"/>
      <c r="BVK83"/>
      <c r="BVL83"/>
      <c r="BVM83"/>
      <c r="BVN83"/>
      <c r="BVO83"/>
      <c r="BVP83"/>
      <c r="BVQ83"/>
      <c r="BVR83"/>
      <c r="BVS83"/>
      <c r="BVT83"/>
      <c r="BVU83"/>
      <c r="BVV83"/>
      <c r="BVW83"/>
      <c r="BVX83"/>
      <c r="BVY83"/>
      <c r="BVZ83"/>
      <c r="BWA83"/>
      <c r="BWB83"/>
      <c r="BWC83"/>
      <c r="BWD83"/>
      <c r="BWE83"/>
      <c r="BWF83"/>
      <c r="BWG83"/>
      <c r="BWH83"/>
      <c r="BWI83"/>
      <c r="BWJ83"/>
      <c r="BWK83"/>
      <c r="BWL83"/>
      <c r="BWM83"/>
      <c r="BWN83"/>
      <c r="BWO83"/>
      <c r="BWP83"/>
      <c r="BWQ83"/>
      <c r="BWR83"/>
      <c r="BWS83"/>
      <c r="BWT83"/>
      <c r="BWU83"/>
      <c r="BWV83"/>
      <c r="BWW83"/>
      <c r="BWX83"/>
      <c r="BWY83"/>
      <c r="BWZ83"/>
      <c r="BXA83"/>
      <c r="BXB83"/>
      <c r="BXC83"/>
      <c r="BXD83"/>
      <c r="BXE83"/>
      <c r="BXF83"/>
      <c r="BXG83"/>
      <c r="BXH83"/>
      <c r="BXI83"/>
      <c r="BXJ83"/>
      <c r="BXK83"/>
      <c r="BXL83"/>
      <c r="BXM83"/>
      <c r="BXN83"/>
      <c r="BXO83"/>
      <c r="BXP83"/>
      <c r="BXQ83"/>
      <c r="BXR83"/>
      <c r="BXS83"/>
      <c r="BXT83"/>
      <c r="BXU83"/>
      <c r="BXV83"/>
      <c r="BXW83"/>
      <c r="BXX83"/>
      <c r="BXY83"/>
      <c r="BXZ83"/>
      <c r="BYA83"/>
      <c r="BYB83"/>
      <c r="BYC83"/>
      <c r="BYD83"/>
      <c r="BYE83"/>
      <c r="BYF83"/>
      <c r="BYG83"/>
      <c r="BYH83"/>
      <c r="BYI83"/>
      <c r="BYJ83"/>
      <c r="BYK83"/>
      <c r="BYL83"/>
      <c r="BYM83"/>
      <c r="BYN83"/>
      <c r="BYO83"/>
      <c r="BYP83"/>
      <c r="BYQ83"/>
      <c r="BYR83"/>
      <c r="BYS83"/>
      <c r="BYT83"/>
      <c r="BYU83"/>
      <c r="BYV83"/>
      <c r="BYW83"/>
      <c r="BYX83"/>
      <c r="BYY83"/>
      <c r="BYZ83"/>
      <c r="BZA83"/>
      <c r="BZB83"/>
      <c r="BZC83"/>
      <c r="BZD83"/>
      <c r="BZE83"/>
      <c r="BZF83"/>
      <c r="BZG83"/>
      <c r="BZH83"/>
      <c r="BZI83"/>
      <c r="BZJ83"/>
      <c r="BZK83"/>
      <c r="BZL83"/>
      <c r="BZM83"/>
      <c r="BZN83"/>
      <c r="BZO83"/>
      <c r="BZP83"/>
      <c r="BZQ83"/>
      <c r="BZR83"/>
      <c r="BZS83"/>
      <c r="BZT83"/>
      <c r="BZU83"/>
      <c r="BZV83"/>
      <c r="BZW83"/>
      <c r="BZX83"/>
      <c r="BZY83"/>
      <c r="BZZ83"/>
      <c r="CAA83"/>
      <c r="CAB83"/>
      <c r="CAC83"/>
      <c r="CAD83"/>
      <c r="CAE83"/>
      <c r="CAF83"/>
      <c r="CAG83"/>
      <c r="CAH83"/>
      <c r="CAI83"/>
      <c r="CAJ83"/>
      <c r="CAK83"/>
      <c r="CAL83"/>
      <c r="CAM83"/>
      <c r="CAN83"/>
      <c r="CAO83"/>
      <c r="CAP83"/>
      <c r="CAQ83"/>
      <c r="CAR83"/>
      <c r="CAS83"/>
      <c r="CAT83"/>
      <c r="CAU83"/>
      <c r="CAV83"/>
      <c r="CAW83"/>
      <c r="CAX83"/>
      <c r="CAY83"/>
      <c r="CAZ83"/>
      <c r="CBA83"/>
      <c r="CBB83"/>
      <c r="CBC83"/>
      <c r="CBD83"/>
      <c r="CBE83"/>
      <c r="CBF83"/>
      <c r="CBG83"/>
      <c r="CBH83"/>
      <c r="CBI83"/>
      <c r="CBJ83"/>
      <c r="CBK83"/>
      <c r="CBL83"/>
      <c r="CBM83"/>
      <c r="CBN83"/>
      <c r="CBO83"/>
      <c r="CBP83"/>
      <c r="CBQ83"/>
      <c r="CBR83"/>
      <c r="CBS83"/>
      <c r="CBT83"/>
      <c r="CBU83"/>
      <c r="CBV83"/>
      <c r="CBW83"/>
      <c r="CBX83"/>
      <c r="CBY83"/>
      <c r="CBZ83"/>
      <c r="CCA83"/>
      <c r="CCB83"/>
      <c r="CCC83"/>
      <c r="CCD83"/>
      <c r="CCE83"/>
      <c r="CCF83"/>
      <c r="CCG83"/>
      <c r="CCH83"/>
      <c r="CCI83"/>
      <c r="CCJ83"/>
      <c r="CCK83"/>
      <c r="CCL83"/>
      <c r="CCM83"/>
      <c r="CCN83"/>
      <c r="CCO83"/>
      <c r="CCP83"/>
      <c r="CCQ83"/>
      <c r="CCR83"/>
      <c r="CCS83"/>
      <c r="CCT83"/>
      <c r="CCU83"/>
      <c r="CCV83"/>
      <c r="CCW83"/>
      <c r="CCX83"/>
      <c r="CCY83"/>
      <c r="CCZ83"/>
      <c r="CDA83"/>
      <c r="CDB83"/>
      <c r="CDC83"/>
      <c r="CDD83"/>
      <c r="CDE83"/>
      <c r="CDF83"/>
      <c r="CDG83"/>
      <c r="CDH83"/>
      <c r="CDI83"/>
      <c r="CDJ83"/>
      <c r="CDK83"/>
      <c r="CDL83"/>
      <c r="CDM83"/>
      <c r="CDN83"/>
      <c r="CDO83"/>
      <c r="CDP83"/>
      <c r="CDQ83"/>
      <c r="CDR83"/>
      <c r="CDS83"/>
      <c r="CDT83"/>
      <c r="CDU83"/>
      <c r="CDV83"/>
      <c r="CDW83"/>
      <c r="CDX83"/>
      <c r="CDY83"/>
      <c r="CDZ83"/>
      <c r="CEA83"/>
      <c r="CEB83"/>
      <c r="CEC83"/>
      <c r="CED83"/>
      <c r="CEE83"/>
      <c r="CEF83"/>
      <c r="CEG83"/>
      <c r="CEH83"/>
      <c r="CEI83"/>
      <c r="CEJ83"/>
      <c r="CEK83"/>
      <c r="CEL83"/>
      <c r="CEM83"/>
      <c r="CEN83"/>
      <c r="CEO83"/>
      <c r="CEP83"/>
      <c r="CEQ83"/>
      <c r="CER83"/>
      <c r="CES83"/>
      <c r="CET83"/>
      <c r="CEU83"/>
      <c r="CEV83"/>
      <c r="CEW83"/>
      <c r="CEX83"/>
      <c r="CEY83"/>
      <c r="CEZ83"/>
      <c r="CFA83"/>
      <c r="CFB83"/>
      <c r="CFC83"/>
      <c r="CFD83"/>
      <c r="CFE83"/>
      <c r="CFF83"/>
      <c r="CFG83"/>
      <c r="CFH83"/>
      <c r="CFI83"/>
      <c r="CFJ83"/>
      <c r="CFK83"/>
      <c r="CFL83"/>
      <c r="CFM83"/>
      <c r="CFN83"/>
      <c r="CFO83"/>
      <c r="CFP83"/>
      <c r="CFQ83"/>
      <c r="CFR83"/>
      <c r="CFS83"/>
      <c r="CFT83"/>
      <c r="CFU83"/>
      <c r="CFV83"/>
      <c r="CFW83"/>
      <c r="CFX83"/>
      <c r="CFY83"/>
      <c r="CFZ83"/>
      <c r="CGA83"/>
      <c r="CGB83"/>
      <c r="CGC83"/>
      <c r="CGD83"/>
      <c r="CGE83"/>
      <c r="CGF83"/>
      <c r="CGG83"/>
      <c r="CGH83"/>
      <c r="CGI83"/>
      <c r="CGJ83"/>
      <c r="CGK83"/>
      <c r="CGL83"/>
      <c r="CGM83"/>
      <c r="CGN83"/>
      <c r="CGO83"/>
      <c r="CGP83"/>
      <c r="CGQ83"/>
      <c r="CGR83"/>
      <c r="CGS83"/>
      <c r="CGT83"/>
      <c r="CGU83"/>
      <c r="CGV83"/>
      <c r="CGW83"/>
      <c r="CGX83"/>
      <c r="CGY83"/>
      <c r="CGZ83"/>
      <c r="CHA83"/>
      <c r="CHB83"/>
      <c r="CHC83"/>
      <c r="CHD83"/>
      <c r="CHE83"/>
      <c r="CHF83"/>
      <c r="CHG83"/>
      <c r="CHH83"/>
      <c r="CHI83"/>
      <c r="CHJ83"/>
      <c r="CHK83"/>
      <c r="CHL83"/>
      <c r="CHM83"/>
      <c r="CHN83"/>
      <c r="CHO83"/>
      <c r="CHP83"/>
      <c r="CHQ83"/>
      <c r="CHR83"/>
      <c r="CHS83"/>
      <c r="CHT83"/>
      <c r="CHU83"/>
      <c r="CHV83"/>
      <c r="CHW83"/>
      <c r="CHX83"/>
      <c r="CHY83"/>
      <c r="CHZ83"/>
      <c r="CIA83"/>
      <c r="CIB83"/>
      <c r="CIC83"/>
      <c r="CID83"/>
      <c r="CIE83"/>
      <c r="CIF83"/>
      <c r="CIG83"/>
      <c r="CIH83"/>
      <c r="CII83"/>
      <c r="CIJ83"/>
      <c r="CIK83"/>
      <c r="CIL83"/>
      <c r="CIM83"/>
      <c r="CIN83"/>
      <c r="CIO83"/>
      <c r="CIP83"/>
      <c r="CIQ83"/>
      <c r="CIR83"/>
      <c r="CIS83"/>
      <c r="CIT83"/>
      <c r="CIU83"/>
      <c r="CIV83"/>
      <c r="CIW83"/>
      <c r="CIX83"/>
      <c r="CIY83"/>
      <c r="CIZ83"/>
      <c r="CJA83"/>
      <c r="CJB83"/>
      <c r="CJC83"/>
      <c r="CJD83"/>
      <c r="CJE83"/>
      <c r="CJF83"/>
      <c r="CJG83"/>
      <c r="CJH83"/>
      <c r="CJI83"/>
      <c r="CJJ83"/>
      <c r="CJK83"/>
      <c r="CJL83"/>
      <c r="CJM83"/>
      <c r="CJN83"/>
      <c r="CJO83"/>
      <c r="CJP83"/>
      <c r="CJQ83"/>
      <c r="CJR83"/>
      <c r="CJS83"/>
      <c r="CJT83"/>
      <c r="CJU83"/>
      <c r="CJV83"/>
      <c r="CJW83"/>
      <c r="CJX83"/>
      <c r="CJY83"/>
      <c r="CJZ83"/>
      <c r="CKA83"/>
      <c r="CKB83"/>
      <c r="CKC83"/>
      <c r="CKD83"/>
      <c r="CKE83"/>
      <c r="CKF83"/>
      <c r="CKG83"/>
      <c r="CKH83"/>
      <c r="CKI83"/>
      <c r="CKJ83"/>
      <c r="CKK83"/>
      <c r="CKL83"/>
      <c r="CKM83"/>
      <c r="CKN83"/>
      <c r="CKO83"/>
      <c r="CKP83"/>
      <c r="CKQ83"/>
      <c r="CKR83"/>
      <c r="CKS83"/>
      <c r="CKT83"/>
      <c r="CKU83"/>
      <c r="CKV83"/>
      <c r="CKW83"/>
      <c r="CKX83"/>
      <c r="CKY83"/>
      <c r="CKZ83"/>
      <c r="CLA83"/>
      <c r="CLB83"/>
      <c r="CLC83"/>
      <c r="CLD83"/>
      <c r="CLE83"/>
      <c r="CLF83"/>
      <c r="CLG83"/>
      <c r="CLH83"/>
      <c r="CLI83"/>
      <c r="CLJ83"/>
      <c r="CLK83"/>
      <c r="CLL83"/>
      <c r="CLM83"/>
      <c r="CLN83"/>
      <c r="CLO83"/>
      <c r="CLP83"/>
      <c r="CLQ83"/>
      <c r="CLR83"/>
      <c r="CLS83"/>
      <c r="CLT83"/>
      <c r="CLU83"/>
      <c r="CLV83"/>
      <c r="CLW83"/>
      <c r="CLX83"/>
      <c r="CLY83"/>
      <c r="CLZ83"/>
      <c r="CMA83"/>
      <c r="CMB83"/>
      <c r="CMC83"/>
      <c r="CMD83"/>
      <c r="CME83"/>
      <c r="CMF83"/>
      <c r="CMG83"/>
      <c r="CMH83"/>
      <c r="CMI83"/>
      <c r="CMJ83"/>
      <c r="CMK83"/>
      <c r="CML83"/>
      <c r="CMM83"/>
      <c r="CMN83"/>
      <c r="CMO83"/>
      <c r="CMP83"/>
      <c r="CMQ83"/>
      <c r="CMR83"/>
      <c r="CMS83"/>
      <c r="CMT83"/>
      <c r="CMU83"/>
      <c r="CMV83"/>
      <c r="CMW83"/>
      <c r="CMX83"/>
      <c r="CMY83"/>
      <c r="CMZ83"/>
      <c r="CNA83"/>
      <c r="CNB83"/>
      <c r="CNC83"/>
      <c r="CND83"/>
      <c r="CNE83"/>
      <c r="CNF83"/>
      <c r="CNG83"/>
      <c r="CNH83"/>
      <c r="CNI83"/>
      <c r="CNJ83"/>
      <c r="CNK83"/>
      <c r="CNL83"/>
      <c r="CNM83"/>
      <c r="CNN83"/>
      <c r="CNO83"/>
      <c r="CNP83"/>
      <c r="CNQ83"/>
      <c r="CNR83"/>
      <c r="CNS83"/>
      <c r="CNT83"/>
      <c r="CNU83"/>
      <c r="CNV83"/>
      <c r="CNW83"/>
      <c r="CNX83"/>
      <c r="CNY83"/>
      <c r="CNZ83"/>
      <c r="COA83"/>
      <c r="COB83"/>
      <c r="COC83"/>
      <c r="COD83"/>
      <c r="COE83"/>
      <c r="COF83"/>
      <c r="COG83"/>
      <c r="COH83"/>
      <c r="COI83"/>
      <c r="COJ83"/>
      <c r="COK83"/>
      <c r="COL83"/>
      <c r="COM83"/>
      <c r="CON83"/>
      <c r="COO83"/>
      <c r="COP83"/>
      <c r="COQ83"/>
      <c r="COR83"/>
      <c r="COS83"/>
      <c r="COT83"/>
      <c r="COU83"/>
      <c r="COV83"/>
      <c r="COW83"/>
      <c r="COX83"/>
      <c r="COY83"/>
      <c r="COZ83"/>
      <c r="CPA83"/>
      <c r="CPB83"/>
      <c r="CPC83"/>
      <c r="CPD83"/>
      <c r="CPE83"/>
      <c r="CPF83"/>
      <c r="CPG83"/>
      <c r="CPH83"/>
      <c r="CPI83"/>
      <c r="CPJ83"/>
      <c r="CPK83"/>
      <c r="CPL83"/>
      <c r="CPM83"/>
      <c r="CPN83"/>
      <c r="CPO83"/>
      <c r="CPP83"/>
      <c r="CPQ83"/>
      <c r="CPR83"/>
      <c r="CPS83"/>
      <c r="CPT83"/>
      <c r="CPU83"/>
      <c r="CPV83"/>
      <c r="CPW83"/>
      <c r="CPX83"/>
      <c r="CPY83"/>
      <c r="CPZ83"/>
      <c r="CQA83"/>
      <c r="CQB83"/>
      <c r="CQC83"/>
      <c r="CQD83"/>
      <c r="CQE83"/>
      <c r="CQF83"/>
      <c r="CQG83"/>
      <c r="CQH83"/>
      <c r="CQI83"/>
      <c r="CQJ83"/>
      <c r="CQK83"/>
      <c r="CQL83"/>
      <c r="CQM83"/>
      <c r="CQN83"/>
      <c r="CQO83"/>
      <c r="CQP83"/>
      <c r="CQQ83"/>
      <c r="CQR83"/>
      <c r="CQS83"/>
      <c r="CQT83"/>
      <c r="CQU83"/>
      <c r="CQV83"/>
      <c r="CQW83"/>
      <c r="CQX83"/>
      <c r="CQY83"/>
      <c r="CQZ83"/>
      <c r="CRA83"/>
      <c r="CRB83"/>
      <c r="CRC83"/>
      <c r="CRD83"/>
      <c r="CRE83"/>
      <c r="CRF83"/>
      <c r="CRG83"/>
      <c r="CRH83"/>
      <c r="CRI83"/>
      <c r="CRJ83"/>
      <c r="CRK83"/>
      <c r="CRL83"/>
      <c r="CRM83"/>
      <c r="CRN83"/>
      <c r="CRO83"/>
      <c r="CRP83"/>
      <c r="CRQ83"/>
      <c r="CRR83"/>
      <c r="CRS83"/>
      <c r="CRT83"/>
      <c r="CRU83"/>
      <c r="CRV83"/>
      <c r="CRW83"/>
      <c r="CRX83"/>
      <c r="CRY83"/>
      <c r="CRZ83"/>
      <c r="CSA83"/>
      <c r="CSB83"/>
      <c r="CSC83"/>
      <c r="CSD83"/>
      <c r="CSE83"/>
      <c r="CSF83"/>
      <c r="CSG83"/>
      <c r="CSH83"/>
      <c r="CSI83"/>
      <c r="CSJ83"/>
      <c r="CSK83"/>
      <c r="CSL83"/>
      <c r="CSM83"/>
      <c r="CSN83"/>
      <c r="CSO83"/>
      <c r="CSP83"/>
      <c r="CSQ83"/>
      <c r="CSR83"/>
      <c r="CSS83"/>
      <c r="CST83"/>
      <c r="CSU83"/>
      <c r="CSV83"/>
      <c r="CSW83"/>
      <c r="CSX83"/>
      <c r="CSY83"/>
      <c r="CSZ83"/>
      <c r="CTA83"/>
      <c r="CTB83"/>
      <c r="CTC83"/>
      <c r="CTD83"/>
      <c r="CTE83"/>
      <c r="CTF83"/>
      <c r="CTG83"/>
      <c r="CTH83"/>
      <c r="CTI83"/>
      <c r="CTJ83"/>
      <c r="CTK83"/>
      <c r="CTL83"/>
      <c r="CTM83"/>
      <c r="CTN83"/>
      <c r="CTO83"/>
      <c r="CTP83"/>
      <c r="CTQ83"/>
      <c r="CTR83"/>
      <c r="CTS83"/>
      <c r="CTT83"/>
      <c r="CTU83"/>
      <c r="CTV83"/>
      <c r="CTW83"/>
      <c r="CTX83"/>
      <c r="CTY83"/>
      <c r="CTZ83"/>
      <c r="CUA83"/>
      <c r="CUB83"/>
      <c r="CUC83"/>
      <c r="CUD83"/>
      <c r="CUE83"/>
      <c r="CUF83"/>
      <c r="CUG83"/>
      <c r="CUH83"/>
      <c r="CUI83"/>
      <c r="CUJ83"/>
      <c r="CUK83"/>
      <c r="CUL83"/>
      <c r="CUM83"/>
      <c r="CUN83"/>
      <c r="CUO83"/>
      <c r="CUP83"/>
      <c r="CUQ83"/>
      <c r="CUR83"/>
      <c r="CUS83"/>
      <c r="CUT83"/>
      <c r="CUU83"/>
      <c r="CUV83"/>
      <c r="CUW83"/>
      <c r="CUX83"/>
      <c r="CUY83"/>
      <c r="CUZ83"/>
      <c r="CVA83"/>
      <c r="CVB83"/>
      <c r="CVC83"/>
      <c r="CVD83"/>
      <c r="CVE83"/>
      <c r="CVF83"/>
      <c r="CVG83"/>
      <c r="CVH83"/>
      <c r="CVI83"/>
      <c r="CVJ83"/>
      <c r="CVK83"/>
      <c r="CVL83"/>
      <c r="CVM83"/>
      <c r="CVN83"/>
      <c r="CVO83"/>
      <c r="CVP83"/>
      <c r="CVQ83"/>
      <c r="CVR83"/>
      <c r="CVS83"/>
      <c r="CVT83"/>
      <c r="CVU83"/>
      <c r="CVV83"/>
      <c r="CVW83"/>
      <c r="CVX83"/>
      <c r="CVY83"/>
      <c r="CVZ83"/>
      <c r="CWA83"/>
      <c r="CWB83"/>
      <c r="CWC83"/>
      <c r="CWD83"/>
      <c r="CWE83"/>
      <c r="CWF83"/>
      <c r="CWG83"/>
      <c r="CWH83"/>
      <c r="CWI83"/>
      <c r="CWJ83"/>
      <c r="CWK83"/>
      <c r="CWL83"/>
      <c r="CWM83"/>
      <c r="CWN83"/>
      <c r="CWO83"/>
      <c r="CWP83"/>
      <c r="CWQ83"/>
      <c r="CWR83"/>
      <c r="CWS83"/>
      <c r="CWT83"/>
      <c r="CWU83"/>
      <c r="CWV83"/>
      <c r="CWW83"/>
      <c r="CWX83"/>
      <c r="CWY83"/>
      <c r="CWZ83"/>
      <c r="CXA83"/>
      <c r="CXB83"/>
      <c r="CXC83"/>
      <c r="CXD83"/>
      <c r="CXE83"/>
      <c r="CXF83"/>
      <c r="CXG83"/>
      <c r="CXH83"/>
      <c r="CXI83"/>
      <c r="CXJ83"/>
      <c r="CXK83"/>
      <c r="CXL83"/>
      <c r="CXM83"/>
      <c r="CXN83"/>
      <c r="CXO83"/>
      <c r="CXP83"/>
      <c r="CXQ83"/>
      <c r="CXR83"/>
      <c r="CXS83"/>
      <c r="CXT83"/>
      <c r="CXU83"/>
      <c r="CXV83"/>
      <c r="CXW83"/>
      <c r="CXX83"/>
      <c r="CXY83"/>
      <c r="CXZ83"/>
      <c r="CYA83"/>
      <c r="CYB83"/>
      <c r="CYC83"/>
      <c r="CYD83"/>
      <c r="CYE83"/>
      <c r="CYF83"/>
      <c r="CYG83"/>
      <c r="CYH83"/>
      <c r="CYI83"/>
      <c r="CYJ83"/>
      <c r="CYK83"/>
      <c r="CYL83"/>
      <c r="CYM83"/>
      <c r="CYN83"/>
      <c r="CYO83"/>
      <c r="CYP83"/>
      <c r="CYQ83"/>
      <c r="CYR83"/>
      <c r="CYS83"/>
      <c r="CYT83"/>
      <c r="CYU83"/>
      <c r="CYV83"/>
      <c r="CYW83"/>
      <c r="CYX83"/>
      <c r="CYY83"/>
      <c r="CYZ83"/>
      <c r="CZA83"/>
      <c r="CZB83"/>
      <c r="CZC83"/>
      <c r="CZD83"/>
      <c r="CZE83"/>
      <c r="CZF83"/>
      <c r="CZG83"/>
      <c r="CZH83"/>
      <c r="CZI83"/>
      <c r="CZJ83"/>
      <c r="CZK83"/>
      <c r="CZL83"/>
      <c r="CZM83"/>
      <c r="CZN83"/>
      <c r="CZO83"/>
      <c r="CZP83"/>
      <c r="CZQ83"/>
      <c r="CZR83"/>
      <c r="CZS83"/>
      <c r="CZT83"/>
      <c r="CZU83"/>
      <c r="CZV83"/>
      <c r="CZW83"/>
      <c r="CZX83"/>
      <c r="CZY83"/>
      <c r="CZZ83"/>
      <c r="DAA83"/>
      <c r="DAB83"/>
      <c r="DAC83"/>
      <c r="DAD83"/>
      <c r="DAE83"/>
      <c r="DAF83"/>
      <c r="DAG83"/>
      <c r="DAH83"/>
      <c r="DAI83"/>
      <c r="DAJ83"/>
      <c r="DAK83"/>
      <c r="DAL83"/>
      <c r="DAM83"/>
      <c r="DAN83"/>
      <c r="DAO83"/>
      <c r="DAP83"/>
      <c r="DAQ83"/>
      <c r="DAR83"/>
      <c r="DAS83"/>
      <c r="DAT83"/>
      <c r="DAU83"/>
      <c r="DAV83"/>
      <c r="DAW83"/>
      <c r="DAX83"/>
      <c r="DAY83"/>
      <c r="DAZ83"/>
      <c r="DBA83"/>
      <c r="DBB83"/>
      <c r="DBC83"/>
      <c r="DBD83"/>
      <c r="DBE83"/>
      <c r="DBF83"/>
      <c r="DBG83"/>
      <c r="DBH83"/>
      <c r="DBI83"/>
      <c r="DBJ83"/>
      <c r="DBK83"/>
      <c r="DBL83"/>
      <c r="DBM83"/>
      <c r="DBN83"/>
      <c r="DBO83"/>
      <c r="DBP83"/>
      <c r="DBQ83"/>
      <c r="DBR83"/>
      <c r="DBS83"/>
      <c r="DBT83"/>
      <c r="DBU83"/>
      <c r="DBV83"/>
      <c r="DBW83"/>
      <c r="DBX83"/>
      <c r="DBY83"/>
      <c r="DBZ83"/>
      <c r="DCA83"/>
      <c r="DCB83"/>
      <c r="DCC83"/>
      <c r="DCD83"/>
      <c r="DCE83"/>
      <c r="DCF83"/>
      <c r="DCG83"/>
      <c r="DCH83"/>
      <c r="DCI83"/>
      <c r="DCJ83"/>
      <c r="DCK83"/>
      <c r="DCL83"/>
      <c r="DCM83"/>
      <c r="DCN83"/>
      <c r="DCO83"/>
      <c r="DCP83"/>
      <c r="DCQ83"/>
      <c r="DCR83"/>
      <c r="DCS83"/>
      <c r="DCT83"/>
      <c r="DCU83"/>
      <c r="DCV83"/>
      <c r="DCW83"/>
      <c r="DCX83"/>
      <c r="DCY83"/>
      <c r="DCZ83"/>
      <c r="DDA83"/>
      <c r="DDB83"/>
      <c r="DDC83"/>
      <c r="DDD83"/>
      <c r="DDE83"/>
      <c r="DDF83"/>
      <c r="DDG83"/>
      <c r="DDH83"/>
      <c r="DDI83"/>
      <c r="DDJ83"/>
      <c r="DDK83"/>
      <c r="DDL83"/>
      <c r="DDM83"/>
      <c r="DDN83"/>
      <c r="DDO83"/>
      <c r="DDP83"/>
      <c r="DDQ83"/>
      <c r="DDR83"/>
      <c r="DDS83"/>
      <c r="DDT83"/>
      <c r="DDU83"/>
      <c r="DDV83"/>
      <c r="DDW83"/>
      <c r="DDX83"/>
      <c r="DDY83"/>
      <c r="DDZ83"/>
      <c r="DEA83"/>
      <c r="DEB83"/>
      <c r="DEC83"/>
      <c r="DED83"/>
      <c r="DEE83"/>
      <c r="DEF83"/>
      <c r="DEG83"/>
      <c r="DEH83"/>
      <c r="DEI83"/>
      <c r="DEJ83"/>
      <c r="DEK83"/>
      <c r="DEL83"/>
      <c r="DEM83"/>
      <c r="DEN83"/>
      <c r="DEO83"/>
      <c r="DEP83"/>
      <c r="DEQ83"/>
      <c r="DER83"/>
      <c r="DES83"/>
      <c r="DET83"/>
      <c r="DEU83"/>
      <c r="DEV83"/>
      <c r="DEW83"/>
      <c r="DEX83"/>
      <c r="DEY83"/>
      <c r="DEZ83"/>
      <c r="DFA83"/>
      <c r="DFB83"/>
      <c r="DFC83"/>
      <c r="DFD83"/>
      <c r="DFE83"/>
      <c r="DFF83"/>
      <c r="DFG83"/>
      <c r="DFH83"/>
      <c r="DFI83"/>
      <c r="DFJ83"/>
      <c r="DFK83"/>
      <c r="DFL83"/>
      <c r="DFM83"/>
      <c r="DFN83"/>
      <c r="DFO83"/>
      <c r="DFP83"/>
      <c r="DFQ83"/>
      <c r="DFR83"/>
      <c r="DFS83"/>
      <c r="DFT83"/>
      <c r="DFU83"/>
      <c r="DFV83"/>
      <c r="DFW83"/>
      <c r="DFX83"/>
      <c r="DFY83"/>
      <c r="DFZ83"/>
      <c r="DGA83"/>
      <c r="DGB83"/>
      <c r="DGC83"/>
      <c r="DGD83"/>
      <c r="DGE83"/>
      <c r="DGF83"/>
      <c r="DGG83"/>
      <c r="DGH83"/>
      <c r="DGI83"/>
      <c r="DGJ83"/>
      <c r="DGK83"/>
      <c r="DGL83"/>
      <c r="DGM83"/>
      <c r="DGN83"/>
      <c r="DGO83"/>
      <c r="DGP83"/>
      <c r="DGQ83"/>
      <c r="DGR83"/>
      <c r="DGS83"/>
      <c r="DGT83"/>
      <c r="DGU83"/>
      <c r="DGV83"/>
      <c r="DGW83"/>
      <c r="DGX83"/>
      <c r="DGY83"/>
      <c r="DGZ83"/>
      <c r="DHA83"/>
      <c r="DHB83"/>
      <c r="DHC83"/>
      <c r="DHD83"/>
      <c r="DHE83"/>
      <c r="DHF83"/>
      <c r="DHG83"/>
      <c r="DHH83"/>
      <c r="DHI83"/>
      <c r="DHJ83"/>
      <c r="DHK83"/>
      <c r="DHL83"/>
      <c r="DHM83"/>
      <c r="DHN83"/>
      <c r="DHO83"/>
      <c r="DHP83"/>
      <c r="DHQ83"/>
      <c r="DHR83"/>
      <c r="DHS83"/>
      <c r="DHT83"/>
      <c r="DHU83"/>
      <c r="DHV83"/>
      <c r="DHW83"/>
      <c r="DHX83"/>
      <c r="DHY83"/>
      <c r="DHZ83"/>
      <c r="DIA83"/>
      <c r="DIB83"/>
      <c r="DIC83"/>
      <c r="DID83"/>
      <c r="DIE83"/>
      <c r="DIF83"/>
      <c r="DIG83"/>
      <c r="DIH83"/>
      <c r="DII83"/>
      <c r="DIJ83"/>
      <c r="DIK83"/>
      <c r="DIL83"/>
      <c r="DIM83"/>
      <c r="DIN83"/>
      <c r="DIO83"/>
      <c r="DIP83"/>
      <c r="DIQ83"/>
      <c r="DIR83"/>
      <c r="DIS83"/>
      <c r="DIT83"/>
      <c r="DIU83"/>
      <c r="DIV83"/>
      <c r="DIW83"/>
      <c r="DIX83"/>
      <c r="DIY83"/>
      <c r="DIZ83"/>
      <c r="DJA83"/>
      <c r="DJB83"/>
      <c r="DJC83"/>
      <c r="DJD83"/>
      <c r="DJE83"/>
      <c r="DJF83"/>
      <c r="DJG83"/>
      <c r="DJH83"/>
      <c r="DJI83"/>
      <c r="DJJ83"/>
      <c r="DJK83"/>
      <c r="DJL83"/>
      <c r="DJM83"/>
      <c r="DJN83"/>
      <c r="DJO83"/>
      <c r="DJP83"/>
      <c r="DJQ83"/>
      <c r="DJR83"/>
      <c r="DJS83"/>
      <c r="DJT83"/>
      <c r="DJU83"/>
      <c r="DJV83"/>
      <c r="DJW83"/>
      <c r="DJX83"/>
      <c r="DJY83"/>
      <c r="DJZ83"/>
      <c r="DKA83"/>
      <c r="DKB83"/>
      <c r="DKC83"/>
      <c r="DKD83"/>
      <c r="DKE83"/>
      <c r="DKF83"/>
      <c r="DKG83"/>
      <c r="DKH83"/>
      <c r="DKI83"/>
      <c r="DKJ83"/>
      <c r="DKK83"/>
      <c r="DKL83"/>
      <c r="DKM83"/>
      <c r="DKN83"/>
      <c r="DKO83"/>
      <c r="DKP83"/>
      <c r="DKQ83"/>
      <c r="DKR83"/>
      <c r="DKS83"/>
      <c r="DKT83"/>
      <c r="DKU83"/>
      <c r="DKV83"/>
      <c r="DKW83"/>
      <c r="DKX83"/>
      <c r="DKY83"/>
      <c r="DKZ83"/>
      <c r="DLA83"/>
      <c r="DLB83"/>
      <c r="DLC83"/>
      <c r="DLD83"/>
      <c r="DLE83"/>
      <c r="DLF83"/>
      <c r="DLG83"/>
      <c r="DLH83"/>
      <c r="DLI83"/>
      <c r="DLJ83"/>
      <c r="DLK83"/>
      <c r="DLL83"/>
      <c r="DLM83"/>
      <c r="DLN83"/>
      <c r="DLO83"/>
      <c r="DLP83"/>
      <c r="DLQ83"/>
      <c r="DLR83"/>
      <c r="DLS83"/>
      <c r="DLT83"/>
      <c r="DLU83"/>
      <c r="DLV83"/>
      <c r="DLW83"/>
      <c r="DLX83"/>
      <c r="DLY83"/>
      <c r="DLZ83"/>
      <c r="DMA83"/>
      <c r="DMB83"/>
      <c r="DMC83"/>
      <c r="DMD83"/>
      <c r="DME83"/>
      <c r="DMF83"/>
      <c r="DMG83"/>
      <c r="DMH83"/>
      <c r="DMI83"/>
      <c r="DMJ83"/>
      <c r="DMK83"/>
      <c r="DML83"/>
      <c r="DMM83"/>
      <c r="DMN83"/>
      <c r="DMO83"/>
      <c r="DMP83"/>
      <c r="DMQ83"/>
      <c r="DMR83"/>
      <c r="DMS83"/>
      <c r="DMT83"/>
      <c r="DMU83"/>
      <c r="DMV83"/>
      <c r="DMW83"/>
      <c r="DMX83"/>
      <c r="DMY83"/>
      <c r="DMZ83"/>
      <c r="DNA83"/>
      <c r="DNB83"/>
      <c r="DNC83"/>
      <c r="DND83"/>
      <c r="DNE83"/>
      <c r="DNF83"/>
      <c r="DNG83"/>
      <c r="DNH83"/>
      <c r="DNI83"/>
      <c r="DNJ83"/>
      <c r="DNK83"/>
      <c r="DNL83"/>
      <c r="DNM83"/>
      <c r="DNN83"/>
      <c r="DNO83"/>
      <c r="DNP83"/>
      <c r="DNQ83"/>
      <c r="DNR83"/>
      <c r="DNS83"/>
      <c r="DNT83"/>
      <c r="DNU83"/>
      <c r="DNV83"/>
      <c r="DNW83"/>
      <c r="DNX83"/>
      <c r="DNY83"/>
      <c r="DNZ83"/>
      <c r="DOA83"/>
      <c r="DOB83"/>
      <c r="DOC83"/>
      <c r="DOD83"/>
      <c r="DOE83"/>
      <c r="DOF83"/>
      <c r="DOG83"/>
      <c r="DOH83"/>
      <c r="DOI83"/>
      <c r="DOJ83"/>
      <c r="DOK83"/>
      <c r="DOL83"/>
      <c r="DOM83"/>
      <c r="DON83"/>
      <c r="DOO83"/>
      <c r="DOP83"/>
      <c r="DOQ83"/>
      <c r="DOR83"/>
      <c r="DOS83"/>
      <c r="DOT83"/>
      <c r="DOU83"/>
      <c r="DOV83"/>
      <c r="DOW83"/>
      <c r="DOX83"/>
      <c r="DOY83"/>
      <c r="DOZ83"/>
      <c r="DPA83"/>
      <c r="DPB83"/>
      <c r="DPC83"/>
      <c r="DPD83"/>
      <c r="DPE83"/>
      <c r="DPF83"/>
      <c r="DPG83"/>
      <c r="DPH83"/>
      <c r="DPI83"/>
      <c r="DPJ83"/>
      <c r="DPK83"/>
      <c r="DPL83"/>
      <c r="DPM83"/>
      <c r="DPN83"/>
      <c r="DPO83"/>
      <c r="DPP83"/>
      <c r="DPQ83"/>
      <c r="DPR83"/>
      <c r="DPS83"/>
      <c r="DPT83"/>
      <c r="DPU83"/>
      <c r="DPV83"/>
      <c r="DPW83"/>
      <c r="DPX83"/>
      <c r="DPY83"/>
      <c r="DPZ83"/>
      <c r="DQA83"/>
      <c r="DQB83"/>
      <c r="DQC83"/>
      <c r="DQD83"/>
      <c r="DQE83"/>
      <c r="DQF83"/>
      <c r="DQG83"/>
      <c r="DQH83"/>
      <c r="DQI83"/>
      <c r="DQJ83"/>
      <c r="DQK83"/>
      <c r="DQL83"/>
      <c r="DQM83"/>
      <c r="DQN83"/>
      <c r="DQO83"/>
      <c r="DQP83"/>
      <c r="DQQ83"/>
      <c r="DQR83"/>
      <c r="DQS83"/>
      <c r="DQT83"/>
      <c r="DQU83"/>
      <c r="DQV83"/>
      <c r="DQW83"/>
      <c r="DQX83"/>
      <c r="DQY83"/>
      <c r="DQZ83"/>
      <c r="DRA83"/>
      <c r="DRB83"/>
      <c r="DRC83"/>
      <c r="DRD83"/>
      <c r="DRE83"/>
      <c r="DRF83"/>
      <c r="DRG83"/>
      <c r="DRH83"/>
      <c r="DRI83"/>
      <c r="DRJ83"/>
      <c r="DRK83"/>
      <c r="DRL83"/>
      <c r="DRM83"/>
      <c r="DRN83"/>
      <c r="DRO83"/>
      <c r="DRP83"/>
      <c r="DRQ83"/>
      <c r="DRR83"/>
      <c r="DRS83"/>
      <c r="DRT83"/>
      <c r="DRU83"/>
      <c r="DRV83"/>
      <c r="DRW83"/>
      <c r="DRX83"/>
      <c r="DRY83"/>
      <c r="DRZ83"/>
      <c r="DSA83"/>
      <c r="DSB83"/>
      <c r="DSC83"/>
      <c r="DSD83"/>
      <c r="DSE83"/>
      <c r="DSF83"/>
      <c r="DSG83"/>
      <c r="DSH83"/>
      <c r="DSI83"/>
      <c r="DSJ83"/>
      <c r="DSK83"/>
      <c r="DSL83"/>
      <c r="DSM83"/>
      <c r="DSN83"/>
      <c r="DSO83"/>
      <c r="DSP83"/>
      <c r="DSQ83"/>
      <c r="DSR83"/>
      <c r="DSS83"/>
      <c r="DST83"/>
      <c r="DSU83"/>
      <c r="DSV83"/>
      <c r="DSW83"/>
      <c r="DSX83"/>
      <c r="DSY83"/>
      <c r="DSZ83"/>
      <c r="DTA83"/>
      <c r="DTB83"/>
      <c r="DTC83"/>
      <c r="DTD83"/>
      <c r="DTE83"/>
      <c r="DTF83"/>
      <c r="DTG83"/>
      <c r="DTH83"/>
      <c r="DTI83"/>
      <c r="DTJ83"/>
      <c r="DTK83"/>
      <c r="DTL83"/>
      <c r="DTM83"/>
      <c r="DTN83"/>
      <c r="DTO83"/>
      <c r="DTP83"/>
      <c r="DTQ83"/>
      <c r="DTR83"/>
      <c r="DTS83"/>
      <c r="DTT83"/>
      <c r="DTU83"/>
      <c r="DTV83"/>
      <c r="DTW83"/>
      <c r="DTX83"/>
      <c r="DTY83"/>
      <c r="DTZ83"/>
      <c r="DUA83"/>
      <c r="DUB83"/>
      <c r="DUC83"/>
      <c r="DUD83"/>
      <c r="DUE83"/>
      <c r="DUF83"/>
      <c r="DUG83"/>
      <c r="DUH83"/>
      <c r="DUI83"/>
      <c r="DUJ83"/>
      <c r="DUK83"/>
      <c r="DUL83"/>
      <c r="DUM83"/>
      <c r="DUN83"/>
      <c r="DUO83"/>
      <c r="DUP83"/>
      <c r="DUQ83"/>
      <c r="DUR83"/>
      <c r="DUS83"/>
      <c r="DUT83"/>
      <c r="DUU83"/>
      <c r="DUV83"/>
      <c r="DUW83"/>
      <c r="DUX83"/>
      <c r="DUY83"/>
      <c r="DUZ83"/>
      <c r="DVA83"/>
      <c r="DVB83"/>
      <c r="DVC83"/>
      <c r="DVD83"/>
      <c r="DVE83"/>
      <c r="DVF83"/>
      <c r="DVG83"/>
      <c r="DVH83"/>
      <c r="DVI83"/>
      <c r="DVJ83"/>
      <c r="DVK83"/>
      <c r="DVL83"/>
      <c r="DVM83"/>
      <c r="DVN83"/>
      <c r="DVO83"/>
      <c r="DVP83"/>
      <c r="DVQ83"/>
      <c r="DVR83"/>
      <c r="DVS83"/>
      <c r="DVT83"/>
      <c r="DVU83"/>
      <c r="DVV83"/>
      <c r="DVW83"/>
      <c r="DVX83"/>
      <c r="DVY83"/>
      <c r="DVZ83"/>
      <c r="DWA83"/>
      <c r="DWB83"/>
      <c r="DWC83"/>
      <c r="DWD83"/>
      <c r="DWE83"/>
      <c r="DWF83"/>
      <c r="DWG83"/>
      <c r="DWH83"/>
      <c r="DWI83"/>
      <c r="DWJ83"/>
      <c r="DWK83"/>
      <c r="DWL83"/>
      <c r="DWM83"/>
      <c r="DWN83"/>
      <c r="DWO83"/>
      <c r="DWP83"/>
      <c r="DWQ83"/>
      <c r="DWR83"/>
      <c r="DWS83"/>
      <c r="DWT83"/>
      <c r="DWU83"/>
      <c r="DWV83"/>
      <c r="DWW83"/>
      <c r="DWX83"/>
      <c r="DWY83"/>
      <c r="DWZ83"/>
      <c r="DXA83"/>
      <c r="DXB83"/>
      <c r="DXC83"/>
      <c r="DXD83"/>
      <c r="DXE83"/>
      <c r="DXF83"/>
      <c r="DXG83"/>
      <c r="DXH83"/>
      <c r="DXI83"/>
      <c r="DXJ83"/>
      <c r="DXK83"/>
      <c r="DXL83"/>
      <c r="DXM83"/>
      <c r="DXN83"/>
      <c r="DXO83"/>
      <c r="DXP83"/>
      <c r="DXQ83"/>
      <c r="DXR83"/>
      <c r="DXS83"/>
      <c r="DXT83"/>
      <c r="DXU83"/>
      <c r="DXV83"/>
      <c r="DXW83"/>
      <c r="DXX83"/>
      <c r="DXY83"/>
      <c r="DXZ83"/>
      <c r="DYA83"/>
      <c r="DYB83"/>
      <c r="DYC83"/>
      <c r="DYD83"/>
      <c r="DYE83"/>
      <c r="DYF83"/>
      <c r="DYG83"/>
      <c r="DYH83"/>
      <c r="DYI83"/>
      <c r="DYJ83"/>
      <c r="DYK83"/>
      <c r="DYL83"/>
      <c r="DYM83"/>
      <c r="DYN83"/>
      <c r="DYO83"/>
      <c r="DYP83"/>
      <c r="DYQ83"/>
      <c r="DYR83"/>
      <c r="DYS83"/>
      <c r="DYT83"/>
      <c r="DYU83"/>
      <c r="DYV83"/>
      <c r="DYW83"/>
      <c r="DYX83"/>
      <c r="DYY83"/>
      <c r="DYZ83"/>
      <c r="DZA83"/>
      <c r="DZB83"/>
      <c r="DZC83"/>
      <c r="DZD83"/>
      <c r="DZE83"/>
      <c r="DZF83"/>
      <c r="DZG83"/>
      <c r="DZH83"/>
      <c r="DZI83"/>
      <c r="DZJ83"/>
      <c r="DZK83"/>
      <c r="DZL83"/>
      <c r="DZM83"/>
      <c r="DZN83"/>
      <c r="DZO83"/>
      <c r="DZP83"/>
      <c r="DZQ83"/>
      <c r="DZR83"/>
      <c r="DZS83"/>
      <c r="DZT83"/>
      <c r="DZU83"/>
      <c r="DZV83"/>
      <c r="DZW83"/>
      <c r="DZX83"/>
      <c r="DZY83"/>
      <c r="DZZ83"/>
      <c r="EAA83"/>
      <c r="EAB83"/>
      <c r="EAC83"/>
      <c r="EAD83"/>
      <c r="EAE83"/>
      <c r="EAF83"/>
      <c r="EAG83"/>
      <c r="EAH83"/>
      <c r="EAI83"/>
      <c r="EAJ83"/>
      <c r="EAK83"/>
      <c r="EAL83"/>
      <c r="EAM83"/>
      <c r="EAN83"/>
      <c r="EAO83"/>
      <c r="EAP83"/>
      <c r="EAQ83"/>
      <c r="EAR83"/>
      <c r="EAS83"/>
      <c r="EAT83"/>
      <c r="EAU83"/>
      <c r="EAV83"/>
      <c r="EAW83"/>
      <c r="EAX83"/>
      <c r="EAY83"/>
      <c r="EAZ83"/>
      <c r="EBA83"/>
      <c r="EBB83"/>
      <c r="EBC83"/>
      <c r="EBD83"/>
      <c r="EBE83"/>
      <c r="EBF83"/>
      <c r="EBG83"/>
      <c r="EBH83"/>
      <c r="EBI83"/>
      <c r="EBJ83"/>
      <c r="EBK83"/>
      <c r="EBL83"/>
      <c r="EBM83"/>
      <c r="EBN83"/>
      <c r="EBO83"/>
      <c r="EBP83"/>
      <c r="EBQ83"/>
      <c r="EBR83"/>
      <c r="EBS83"/>
      <c r="EBT83"/>
      <c r="EBU83"/>
      <c r="EBV83"/>
      <c r="EBW83"/>
      <c r="EBX83"/>
      <c r="EBY83"/>
      <c r="EBZ83"/>
      <c r="ECA83"/>
      <c r="ECB83"/>
      <c r="ECC83"/>
      <c r="ECD83"/>
      <c r="ECE83"/>
      <c r="ECF83"/>
      <c r="ECG83"/>
      <c r="ECH83"/>
      <c r="ECI83"/>
      <c r="ECJ83"/>
      <c r="ECK83"/>
      <c r="ECL83"/>
      <c r="ECM83"/>
      <c r="ECN83"/>
      <c r="ECO83"/>
      <c r="ECP83"/>
      <c r="ECQ83"/>
      <c r="ECR83"/>
      <c r="ECS83"/>
      <c r="ECT83"/>
      <c r="ECU83"/>
      <c r="ECV83"/>
      <c r="ECW83"/>
      <c r="ECX83"/>
      <c r="ECY83"/>
      <c r="ECZ83"/>
      <c r="EDA83"/>
      <c r="EDB83"/>
      <c r="EDC83"/>
      <c r="EDD83"/>
      <c r="EDE83"/>
      <c r="EDF83"/>
      <c r="EDG83"/>
      <c r="EDH83"/>
      <c r="EDI83"/>
      <c r="EDJ83"/>
      <c r="EDK83"/>
      <c r="EDL83"/>
      <c r="EDM83"/>
      <c r="EDN83"/>
      <c r="EDO83"/>
      <c r="EDP83"/>
      <c r="EDQ83"/>
      <c r="EDR83"/>
      <c r="EDS83"/>
      <c r="EDT83"/>
      <c r="EDU83"/>
      <c r="EDV83"/>
      <c r="EDW83"/>
      <c r="EDX83"/>
      <c r="EDY83"/>
      <c r="EDZ83"/>
      <c r="EEA83"/>
      <c r="EEB83"/>
      <c r="EEC83"/>
      <c r="EED83"/>
      <c r="EEE83"/>
      <c r="EEF83"/>
      <c r="EEG83"/>
      <c r="EEH83"/>
      <c r="EEI83"/>
      <c r="EEJ83"/>
      <c r="EEK83"/>
      <c r="EEL83"/>
      <c r="EEM83"/>
      <c r="EEN83"/>
      <c r="EEO83"/>
      <c r="EEP83"/>
      <c r="EEQ83"/>
      <c r="EER83"/>
      <c r="EES83"/>
      <c r="EET83"/>
      <c r="EEU83"/>
      <c r="EEV83"/>
      <c r="EEW83"/>
      <c r="EEX83"/>
      <c r="EEY83"/>
      <c r="EEZ83"/>
      <c r="EFA83"/>
      <c r="EFB83"/>
      <c r="EFC83"/>
      <c r="EFD83"/>
      <c r="EFE83"/>
      <c r="EFF83"/>
      <c r="EFG83"/>
      <c r="EFH83"/>
      <c r="EFI83"/>
      <c r="EFJ83"/>
      <c r="EFK83"/>
      <c r="EFL83"/>
      <c r="EFM83"/>
      <c r="EFN83"/>
      <c r="EFO83"/>
      <c r="EFP83"/>
      <c r="EFQ83"/>
      <c r="EFR83"/>
      <c r="EFS83"/>
      <c r="EFT83"/>
      <c r="EFU83"/>
      <c r="EFV83"/>
      <c r="EFW83"/>
      <c r="EFX83"/>
      <c r="EFY83"/>
      <c r="EFZ83"/>
      <c r="EGA83"/>
      <c r="EGB83"/>
      <c r="EGC83"/>
      <c r="EGD83"/>
      <c r="EGE83"/>
      <c r="EGF83"/>
      <c r="EGG83"/>
      <c r="EGH83"/>
      <c r="EGI83"/>
      <c r="EGJ83"/>
      <c r="EGK83"/>
      <c r="EGL83"/>
      <c r="EGM83"/>
      <c r="EGN83"/>
      <c r="EGO83"/>
      <c r="EGP83"/>
      <c r="EGQ83"/>
      <c r="EGR83"/>
      <c r="EGS83"/>
      <c r="EGT83"/>
      <c r="EGU83"/>
      <c r="EGV83"/>
      <c r="EGW83"/>
      <c r="EGX83"/>
      <c r="EGY83"/>
      <c r="EGZ83"/>
      <c r="EHA83"/>
      <c r="EHB83"/>
      <c r="EHC83"/>
      <c r="EHD83"/>
      <c r="EHE83"/>
      <c r="EHF83"/>
      <c r="EHG83"/>
      <c r="EHH83"/>
      <c r="EHI83"/>
      <c r="EHJ83"/>
      <c r="EHK83"/>
      <c r="EHL83"/>
      <c r="EHM83"/>
      <c r="EHN83"/>
      <c r="EHO83"/>
      <c r="EHP83"/>
      <c r="EHQ83"/>
      <c r="EHR83"/>
      <c r="EHS83"/>
      <c r="EHT83"/>
      <c r="EHU83"/>
      <c r="EHV83"/>
      <c r="EHW83"/>
      <c r="EHX83"/>
      <c r="EHY83"/>
      <c r="EHZ83"/>
      <c r="EIA83"/>
      <c r="EIB83"/>
      <c r="EIC83"/>
      <c r="EID83"/>
      <c r="EIE83"/>
      <c r="EIF83"/>
      <c r="EIG83"/>
      <c r="EIH83"/>
      <c r="EII83"/>
      <c r="EIJ83"/>
      <c r="EIK83"/>
      <c r="EIL83"/>
      <c r="EIM83"/>
      <c r="EIN83"/>
      <c r="EIO83"/>
      <c r="EIP83"/>
      <c r="EIQ83"/>
      <c r="EIR83"/>
      <c r="EIS83"/>
      <c r="EIT83"/>
      <c r="EIU83"/>
      <c r="EIV83"/>
      <c r="EIW83"/>
      <c r="EIX83"/>
      <c r="EIY83"/>
      <c r="EIZ83"/>
      <c r="EJA83"/>
      <c r="EJB83"/>
      <c r="EJC83"/>
      <c r="EJD83"/>
      <c r="EJE83"/>
      <c r="EJF83"/>
      <c r="EJG83"/>
      <c r="EJH83"/>
      <c r="EJI83"/>
      <c r="EJJ83"/>
      <c r="EJK83"/>
      <c r="EJL83"/>
      <c r="EJM83"/>
      <c r="EJN83"/>
      <c r="EJO83"/>
      <c r="EJP83"/>
      <c r="EJQ83"/>
      <c r="EJR83"/>
      <c r="EJS83"/>
      <c r="EJT83"/>
      <c r="EJU83"/>
      <c r="EJV83"/>
      <c r="EJW83"/>
      <c r="EJX83"/>
      <c r="EJY83"/>
      <c r="EJZ83"/>
      <c r="EKA83"/>
      <c r="EKB83"/>
      <c r="EKC83"/>
      <c r="EKD83"/>
      <c r="EKE83"/>
      <c r="EKF83"/>
      <c r="EKG83"/>
      <c r="EKH83"/>
      <c r="EKI83"/>
      <c r="EKJ83"/>
      <c r="EKK83"/>
      <c r="EKL83"/>
      <c r="EKM83"/>
      <c r="EKN83"/>
      <c r="EKO83"/>
      <c r="EKP83"/>
      <c r="EKQ83"/>
      <c r="EKR83"/>
      <c r="EKS83"/>
      <c r="EKT83"/>
      <c r="EKU83"/>
      <c r="EKV83"/>
      <c r="EKW83"/>
      <c r="EKX83"/>
      <c r="EKY83"/>
      <c r="EKZ83"/>
      <c r="ELA83"/>
      <c r="ELB83"/>
      <c r="ELC83"/>
      <c r="ELD83"/>
      <c r="ELE83"/>
      <c r="ELF83"/>
      <c r="ELG83"/>
      <c r="ELH83"/>
      <c r="ELI83"/>
      <c r="ELJ83"/>
      <c r="ELK83"/>
      <c r="ELL83"/>
      <c r="ELM83"/>
      <c r="ELN83"/>
      <c r="ELO83"/>
      <c r="ELP83"/>
      <c r="ELQ83"/>
      <c r="ELR83"/>
      <c r="ELS83"/>
      <c r="ELT83"/>
      <c r="ELU83"/>
      <c r="ELV83"/>
      <c r="ELW83"/>
      <c r="ELX83"/>
      <c r="ELY83"/>
      <c r="ELZ83"/>
      <c r="EMA83"/>
      <c r="EMB83"/>
      <c r="EMC83"/>
      <c r="EMD83"/>
      <c r="EME83"/>
      <c r="EMF83"/>
      <c r="EMG83"/>
      <c r="EMH83"/>
      <c r="EMI83"/>
      <c r="EMJ83"/>
      <c r="EMK83"/>
      <c r="EML83"/>
      <c r="EMM83"/>
      <c r="EMN83"/>
      <c r="EMO83"/>
      <c r="EMP83"/>
      <c r="EMQ83"/>
      <c r="EMR83"/>
      <c r="EMS83"/>
      <c r="EMT83"/>
      <c r="EMU83"/>
      <c r="EMV83"/>
      <c r="EMW83"/>
      <c r="EMX83"/>
      <c r="EMY83"/>
      <c r="EMZ83"/>
      <c r="ENA83"/>
      <c r="ENB83"/>
      <c r="ENC83"/>
      <c r="END83"/>
      <c r="ENE83"/>
      <c r="ENF83"/>
      <c r="ENG83"/>
      <c r="ENH83"/>
      <c r="ENI83"/>
      <c r="ENJ83"/>
      <c r="ENK83"/>
      <c r="ENL83"/>
      <c r="ENM83"/>
      <c r="ENN83"/>
      <c r="ENO83"/>
      <c r="ENP83"/>
      <c r="ENQ83"/>
      <c r="ENR83"/>
      <c r="ENS83"/>
      <c r="ENT83"/>
      <c r="ENU83"/>
      <c r="ENV83"/>
      <c r="ENW83"/>
      <c r="ENX83"/>
      <c r="ENY83"/>
      <c r="ENZ83"/>
      <c r="EOA83"/>
      <c r="EOB83"/>
      <c r="EOC83"/>
      <c r="EOD83"/>
      <c r="EOE83"/>
      <c r="EOF83"/>
      <c r="EOG83"/>
      <c r="EOH83"/>
      <c r="EOI83"/>
      <c r="EOJ83"/>
      <c r="EOK83"/>
      <c r="EOL83"/>
      <c r="EOM83"/>
      <c r="EON83"/>
      <c r="EOO83"/>
      <c r="EOP83"/>
      <c r="EOQ83"/>
      <c r="EOR83"/>
      <c r="EOS83"/>
      <c r="EOT83"/>
      <c r="EOU83"/>
      <c r="EOV83"/>
      <c r="EOW83"/>
      <c r="EOX83"/>
      <c r="EOY83"/>
      <c r="EOZ83"/>
      <c r="EPA83"/>
      <c r="EPB83"/>
      <c r="EPC83"/>
      <c r="EPD83"/>
      <c r="EPE83"/>
      <c r="EPF83"/>
      <c r="EPG83"/>
      <c r="EPH83"/>
      <c r="EPI83"/>
      <c r="EPJ83"/>
      <c r="EPK83"/>
      <c r="EPL83"/>
      <c r="EPM83"/>
      <c r="EPN83"/>
      <c r="EPO83"/>
      <c r="EPP83"/>
      <c r="EPQ83"/>
      <c r="EPR83"/>
      <c r="EPS83"/>
      <c r="EPT83"/>
      <c r="EPU83"/>
      <c r="EPV83"/>
      <c r="EPW83"/>
      <c r="EPX83"/>
      <c r="EPY83"/>
      <c r="EPZ83"/>
      <c r="EQA83"/>
      <c r="EQB83"/>
      <c r="EQC83"/>
      <c r="EQD83"/>
      <c r="EQE83"/>
      <c r="EQF83"/>
      <c r="EQG83"/>
      <c r="EQH83"/>
      <c r="EQI83"/>
      <c r="EQJ83"/>
      <c r="EQK83"/>
      <c r="EQL83"/>
      <c r="EQM83"/>
      <c r="EQN83"/>
      <c r="EQO83"/>
      <c r="EQP83"/>
      <c r="EQQ83"/>
      <c r="EQR83"/>
      <c r="EQS83"/>
      <c r="EQT83"/>
      <c r="EQU83"/>
      <c r="EQV83"/>
      <c r="EQW83"/>
      <c r="EQX83"/>
      <c r="EQY83"/>
      <c r="EQZ83"/>
      <c r="ERA83"/>
      <c r="ERB83"/>
      <c r="ERC83"/>
      <c r="ERD83"/>
      <c r="ERE83"/>
      <c r="ERF83"/>
      <c r="ERG83"/>
      <c r="ERH83"/>
      <c r="ERI83"/>
      <c r="ERJ83"/>
      <c r="ERK83"/>
      <c r="ERL83"/>
      <c r="ERM83"/>
      <c r="ERN83"/>
      <c r="ERO83"/>
      <c r="ERP83"/>
      <c r="ERQ83"/>
      <c r="ERR83"/>
      <c r="ERS83"/>
      <c r="ERT83"/>
      <c r="ERU83"/>
      <c r="ERV83"/>
      <c r="ERW83"/>
      <c r="ERX83"/>
      <c r="ERY83"/>
      <c r="ERZ83"/>
      <c r="ESA83"/>
      <c r="ESB83"/>
      <c r="ESC83"/>
      <c r="ESD83"/>
      <c r="ESE83"/>
      <c r="ESF83"/>
      <c r="ESG83"/>
      <c r="ESH83"/>
      <c r="ESI83"/>
      <c r="ESJ83"/>
      <c r="ESK83"/>
      <c r="ESL83"/>
      <c r="ESM83"/>
      <c r="ESN83"/>
      <c r="ESO83"/>
      <c r="ESP83"/>
      <c r="ESQ83"/>
      <c r="ESR83"/>
      <c r="ESS83"/>
      <c r="EST83"/>
      <c r="ESU83"/>
      <c r="ESV83"/>
      <c r="ESW83"/>
      <c r="ESX83"/>
      <c r="ESY83"/>
      <c r="ESZ83"/>
      <c r="ETA83"/>
      <c r="ETB83"/>
      <c r="ETC83"/>
      <c r="ETD83"/>
      <c r="ETE83"/>
      <c r="ETF83"/>
      <c r="ETG83"/>
      <c r="ETH83"/>
      <c r="ETI83"/>
      <c r="ETJ83"/>
      <c r="ETK83"/>
      <c r="ETL83"/>
      <c r="ETM83"/>
      <c r="ETN83"/>
      <c r="ETO83"/>
      <c r="ETP83"/>
      <c r="ETQ83"/>
      <c r="ETR83"/>
      <c r="ETS83"/>
      <c r="ETT83"/>
      <c r="ETU83"/>
      <c r="ETV83"/>
      <c r="ETW83"/>
      <c r="ETX83"/>
      <c r="ETY83"/>
      <c r="ETZ83"/>
      <c r="EUA83"/>
      <c r="EUB83"/>
      <c r="EUC83"/>
      <c r="EUD83"/>
      <c r="EUE83"/>
      <c r="EUF83"/>
      <c r="EUG83"/>
      <c r="EUH83"/>
      <c r="EUI83"/>
      <c r="EUJ83"/>
      <c r="EUK83"/>
      <c r="EUL83"/>
      <c r="EUM83"/>
      <c r="EUN83"/>
      <c r="EUO83"/>
      <c r="EUP83"/>
      <c r="EUQ83"/>
      <c r="EUR83"/>
      <c r="EUS83"/>
      <c r="EUT83"/>
      <c r="EUU83"/>
      <c r="EUV83"/>
      <c r="EUW83"/>
      <c r="EUX83"/>
      <c r="EUY83"/>
      <c r="EUZ83"/>
      <c r="EVA83"/>
      <c r="EVB83"/>
      <c r="EVC83"/>
      <c r="EVD83"/>
      <c r="EVE83"/>
      <c r="EVF83"/>
      <c r="EVG83"/>
      <c r="EVH83"/>
      <c r="EVI83"/>
      <c r="EVJ83"/>
      <c r="EVK83"/>
      <c r="EVL83"/>
      <c r="EVM83"/>
      <c r="EVN83"/>
      <c r="EVO83"/>
      <c r="EVP83"/>
      <c r="EVQ83"/>
      <c r="EVR83"/>
      <c r="EVS83"/>
      <c r="EVT83"/>
      <c r="EVU83"/>
      <c r="EVV83"/>
      <c r="EVW83"/>
      <c r="EVX83"/>
      <c r="EVY83"/>
      <c r="EVZ83"/>
      <c r="EWA83"/>
      <c r="EWB83"/>
      <c r="EWC83"/>
      <c r="EWD83"/>
      <c r="EWE83"/>
      <c r="EWF83"/>
      <c r="EWG83"/>
      <c r="EWH83"/>
      <c r="EWI83"/>
      <c r="EWJ83"/>
      <c r="EWK83"/>
      <c r="EWL83"/>
      <c r="EWM83"/>
      <c r="EWN83"/>
      <c r="EWO83"/>
      <c r="EWP83"/>
      <c r="EWQ83"/>
      <c r="EWR83"/>
      <c r="EWS83"/>
      <c r="EWT83"/>
      <c r="EWU83"/>
      <c r="EWV83"/>
      <c r="EWW83"/>
      <c r="EWX83"/>
      <c r="EWY83"/>
      <c r="EWZ83"/>
      <c r="EXA83"/>
      <c r="EXB83"/>
      <c r="EXC83"/>
      <c r="EXD83"/>
      <c r="EXE83"/>
      <c r="EXF83"/>
      <c r="EXG83"/>
      <c r="EXH83"/>
      <c r="EXI83"/>
      <c r="EXJ83"/>
      <c r="EXK83"/>
      <c r="EXL83"/>
      <c r="EXM83"/>
      <c r="EXN83"/>
      <c r="EXO83"/>
      <c r="EXP83"/>
      <c r="EXQ83"/>
      <c r="EXR83"/>
      <c r="EXS83"/>
      <c r="EXT83"/>
      <c r="EXU83"/>
      <c r="EXV83"/>
      <c r="EXW83"/>
      <c r="EXX83"/>
      <c r="EXY83"/>
      <c r="EXZ83"/>
      <c r="EYA83"/>
      <c r="EYB83"/>
      <c r="EYC83"/>
      <c r="EYD83"/>
      <c r="EYE83"/>
      <c r="EYF83"/>
      <c r="EYG83"/>
      <c r="EYH83"/>
      <c r="EYI83"/>
      <c r="EYJ83"/>
      <c r="EYK83"/>
      <c r="EYL83"/>
      <c r="EYM83"/>
      <c r="EYN83"/>
      <c r="EYO83"/>
      <c r="EYP83"/>
      <c r="EYQ83"/>
      <c r="EYR83"/>
      <c r="EYS83"/>
      <c r="EYT83"/>
      <c r="EYU83"/>
      <c r="EYV83"/>
      <c r="EYW83"/>
      <c r="EYX83"/>
      <c r="EYY83"/>
      <c r="EYZ83"/>
      <c r="EZA83"/>
      <c r="EZB83"/>
      <c r="EZC83"/>
      <c r="EZD83"/>
      <c r="EZE83"/>
      <c r="EZF83"/>
      <c r="EZG83"/>
      <c r="EZH83"/>
      <c r="EZI83"/>
      <c r="EZJ83"/>
      <c r="EZK83"/>
      <c r="EZL83"/>
      <c r="EZM83"/>
      <c r="EZN83"/>
      <c r="EZO83"/>
      <c r="EZP83"/>
      <c r="EZQ83"/>
      <c r="EZR83"/>
      <c r="EZS83"/>
      <c r="EZT83"/>
      <c r="EZU83"/>
      <c r="EZV83"/>
      <c r="EZW83"/>
      <c r="EZX83"/>
      <c r="EZY83"/>
      <c r="EZZ83"/>
      <c r="FAA83"/>
      <c r="FAB83"/>
      <c r="FAC83"/>
      <c r="FAD83"/>
      <c r="FAE83"/>
      <c r="FAF83"/>
      <c r="FAG83"/>
      <c r="FAH83"/>
      <c r="FAI83"/>
      <c r="FAJ83"/>
      <c r="FAK83"/>
      <c r="FAL83"/>
      <c r="FAM83"/>
      <c r="FAN83"/>
      <c r="FAO83"/>
      <c r="FAP83"/>
      <c r="FAQ83"/>
      <c r="FAR83"/>
      <c r="FAS83"/>
      <c r="FAT83"/>
      <c r="FAU83"/>
      <c r="FAV83"/>
      <c r="FAW83"/>
      <c r="FAX83"/>
      <c r="FAY83"/>
      <c r="FAZ83"/>
      <c r="FBA83"/>
      <c r="FBB83"/>
      <c r="FBC83"/>
      <c r="FBD83"/>
      <c r="FBE83"/>
      <c r="FBF83"/>
      <c r="FBG83"/>
      <c r="FBH83"/>
      <c r="FBI83"/>
      <c r="FBJ83"/>
      <c r="FBK83"/>
      <c r="FBL83"/>
      <c r="FBM83"/>
      <c r="FBN83"/>
      <c r="FBO83"/>
      <c r="FBP83"/>
      <c r="FBQ83"/>
      <c r="FBR83"/>
      <c r="FBS83"/>
      <c r="FBT83"/>
      <c r="FBU83"/>
      <c r="FBV83"/>
      <c r="FBW83"/>
      <c r="FBX83"/>
      <c r="FBY83"/>
      <c r="FBZ83"/>
      <c r="FCA83"/>
      <c r="FCB83"/>
      <c r="FCC83"/>
      <c r="FCD83"/>
      <c r="FCE83"/>
      <c r="FCF83"/>
      <c r="FCG83"/>
      <c r="FCH83"/>
      <c r="FCI83"/>
      <c r="FCJ83"/>
      <c r="FCK83"/>
      <c r="FCL83"/>
      <c r="FCM83"/>
      <c r="FCN83"/>
      <c r="FCO83"/>
      <c r="FCP83"/>
      <c r="FCQ83"/>
      <c r="FCR83"/>
      <c r="FCS83"/>
      <c r="FCT83"/>
      <c r="FCU83"/>
      <c r="FCV83"/>
      <c r="FCW83"/>
      <c r="FCX83"/>
      <c r="FCY83"/>
      <c r="FCZ83"/>
      <c r="FDA83"/>
      <c r="FDB83"/>
      <c r="FDC83"/>
      <c r="FDD83"/>
      <c r="FDE83"/>
      <c r="FDF83"/>
      <c r="FDG83"/>
      <c r="FDH83"/>
      <c r="FDI83"/>
      <c r="FDJ83"/>
      <c r="FDK83"/>
      <c r="FDL83"/>
      <c r="FDM83"/>
      <c r="FDN83"/>
      <c r="FDO83"/>
      <c r="FDP83"/>
      <c r="FDQ83"/>
      <c r="FDR83"/>
      <c r="FDS83"/>
      <c r="FDT83"/>
      <c r="FDU83"/>
      <c r="FDV83"/>
      <c r="FDW83"/>
      <c r="FDX83"/>
      <c r="FDY83"/>
      <c r="FDZ83"/>
      <c r="FEA83"/>
      <c r="FEB83"/>
      <c r="FEC83"/>
      <c r="FED83"/>
      <c r="FEE83"/>
      <c r="FEF83"/>
      <c r="FEG83"/>
      <c r="FEH83"/>
      <c r="FEI83"/>
      <c r="FEJ83"/>
      <c r="FEK83"/>
      <c r="FEL83"/>
      <c r="FEM83"/>
      <c r="FEN83"/>
      <c r="FEO83"/>
      <c r="FEP83"/>
      <c r="FEQ83"/>
      <c r="FER83"/>
      <c r="FES83"/>
      <c r="FET83"/>
      <c r="FEU83"/>
      <c r="FEV83"/>
      <c r="FEW83"/>
      <c r="FEX83"/>
      <c r="FEY83"/>
      <c r="FEZ83"/>
      <c r="FFA83"/>
      <c r="FFB83"/>
      <c r="FFC83"/>
      <c r="FFD83"/>
      <c r="FFE83"/>
      <c r="FFF83"/>
      <c r="FFG83"/>
      <c r="FFH83"/>
      <c r="FFI83"/>
      <c r="FFJ83"/>
      <c r="FFK83"/>
      <c r="FFL83"/>
      <c r="FFM83"/>
      <c r="FFN83"/>
      <c r="FFO83"/>
      <c r="FFP83"/>
      <c r="FFQ83"/>
      <c r="FFR83"/>
      <c r="FFS83"/>
      <c r="FFT83"/>
      <c r="FFU83"/>
      <c r="FFV83"/>
      <c r="FFW83"/>
      <c r="FFX83"/>
      <c r="FFY83"/>
      <c r="FFZ83"/>
      <c r="FGA83"/>
      <c r="FGB83"/>
      <c r="FGC83"/>
      <c r="FGD83"/>
      <c r="FGE83"/>
      <c r="FGF83"/>
      <c r="FGG83"/>
      <c r="FGH83"/>
      <c r="FGI83"/>
      <c r="FGJ83"/>
      <c r="FGK83"/>
      <c r="FGL83"/>
      <c r="FGM83"/>
      <c r="FGN83"/>
      <c r="FGO83"/>
      <c r="FGP83"/>
      <c r="FGQ83"/>
      <c r="FGR83"/>
      <c r="FGS83"/>
      <c r="FGT83"/>
      <c r="FGU83"/>
      <c r="FGV83"/>
      <c r="FGW83"/>
      <c r="FGX83"/>
      <c r="FGY83"/>
      <c r="FGZ83"/>
      <c r="FHA83"/>
      <c r="FHB83"/>
      <c r="FHC83"/>
      <c r="FHD83"/>
      <c r="FHE83"/>
      <c r="FHF83"/>
      <c r="FHG83"/>
      <c r="FHH83"/>
      <c r="FHI83"/>
      <c r="FHJ83"/>
      <c r="FHK83"/>
      <c r="FHL83"/>
      <c r="FHM83"/>
      <c r="FHN83"/>
      <c r="FHO83"/>
      <c r="FHP83"/>
      <c r="FHQ83"/>
      <c r="FHR83"/>
      <c r="FHS83"/>
      <c r="FHT83"/>
      <c r="FHU83"/>
      <c r="FHV83"/>
      <c r="FHW83"/>
      <c r="FHX83"/>
      <c r="FHY83"/>
      <c r="FHZ83"/>
      <c r="FIA83"/>
      <c r="FIB83"/>
      <c r="FIC83"/>
      <c r="FID83"/>
      <c r="FIE83"/>
      <c r="FIF83"/>
      <c r="FIG83"/>
      <c r="FIH83"/>
      <c r="FII83"/>
      <c r="FIJ83"/>
      <c r="FIK83"/>
      <c r="FIL83"/>
      <c r="FIM83"/>
      <c r="FIN83"/>
      <c r="FIO83"/>
      <c r="FIP83"/>
      <c r="FIQ83"/>
      <c r="FIR83"/>
      <c r="FIS83"/>
      <c r="FIT83"/>
      <c r="FIU83"/>
      <c r="FIV83"/>
      <c r="FIW83"/>
      <c r="FIX83"/>
      <c r="FIY83"/>
      <c r="FIZ83"/>
      <c r="FJA83"/>
      <c r="FJB83"/>
      <c r="FJC83"/>
      <c r="FJD83"/>
      <c r="FJE83"/>
      <c r="FJF83"/>
      <c r="FJG83"/>
      <c r="FJH83"/>
      <c r="FJI83"/>
      <c r="FJJ83"/>
      <c r="FJK83"/>
      <c r="FJL83"/>
      <c r="FJM83"/>
      <c r="FJN83"/>
      <c r="FJO83"/>
      <c r="FJP83"/>
      <c r="FJQ83"/>
      <c r="FJR83"/>
      <c r="FJS83"/>
      <c r="FJT83"/>
      <c r="FJU83"/>
      <c r="FJV83"/>
      <c r="FJW83"/>
      <c r="FJX83"/>
      <c r="FJY83"/>
      <c r="FJZ83"/>
      <c r="FKA83"/>
      <c r="FKB83"/>
      <c r="FKC83"/>
      <c r="FKD83"/>
      <c r="FKE83"/>
      <c r="FKF83"/>
      <c r="FKG83"/>
      <c r="FKH83"/>
      <c r="FKI83"/>
      <c r="FKJ83"/>
      <c r="FKK83"/>
      <c r="FKL83"/>
      <c r="FKM83"/>
      <c r="FKN83"/>
      <c r="FKO83"/>
      <c r="FKP83"/>
      <c r="FKQ83"/>
      <c r="FKR83"/>
      <c r="FKS83"/>
      <c r="FKT83"/>
      <c r="FKU83"/>
      <c r="FKV83"/>
      <c r="FKW83"/>
      <c r="FKX83"/>
      <c r="FKY83"/>
      <c r="FKZ83"/>
      <c r="FLA83"/>
      <c r="FLB83"/>
      <c r="FLC83"/>
      <c r="FLD83"/>
      <c r="FLE83"/>
      <c r="FLF83"/>
      <c r="FLG83"/>
      <c r="FLH83"/>
      <c r="FLI83"/>
      <c r="FLJ83"/>
      <c r="FLK83"/>
      <c r="FLL83"/>
      <c r="FLM83"/>
      <c r="FLN83"/>
      <c r="FLO83"/>
      <c r="FLP83"/>
      <c r="FLQ83"/>
      <c r="FLR83"/>
      <c r="FLS83"/>
      <c r="FLT83"/>
      <c r="FLU83"/>
      <c r="FLV83"/>
      <c r="FLW83"/>
      <c r="FLX83"/>
      <c r="FLY83"/>
      <c r="FLZ83"/>
      <c r="FMA83"/>
      <c r="FMB83"/>
      <c r="FMC83"/>
      <c r="FMD83"/>
      <c r="FME83"/>
      <c r="FMF83"/>
      <c r="FMG83"/>
      <c r="FMH83"/>
      <c r="FMI83"/>
      <c r="FMJ83"/>
      <c r="FMK83"/>
      <c r="FML83"/>
      <c r="FMM83"/>
      <c r="FMN83"/>
      <c r="FMO83"/>
      <c r="FMP83"/>
      <c r="FMQ83"/>
      <c r="FMR83"/>
      <c r="FMS83"/>
      <c r="FMT83"/>
      <c r="FMU83"/>
      <c r="FMV83"/>
      <c r="FMW83"/>
      <c r="FMX83"/>
      <c r="FMY83"/>
      <c r="FMZ83"/>
      <c r="FNA83"/>
      <c r="FNB83"/>
      <c r="FNC83"/>
      <c r="FND83"/>
      <c r="FNE83"/>
      <c r="FNF83"/>
      <c r="FNG83"/>
      <c r="FNH83"/>
      <c r="FNI83"/>
      <c r="FNJ83"/>
      <c r="FNK83"/>
      <c r="FNL83"/>
      <c r="FNM83"/>
      <c r="FNN83"/>
      <c r="FNO83"/>
      <c r="FNP83"/>
      <c r="FNQ83"/>
      <c r="FNR83"/>
      <c r="FNS83"/>
      <c r="FNT83"/>
      <c r="FNU83"/>
      <c r="FNV83"/>
      <c r="FNW83"/>
      <c r="FNX83"/>
      <c r="FNY83"/>
      <c r="FNZ83"/>
      <c r="FOA83"/>
      <c r="FOB83"/>
      <c r="FOC83"/>
      <c r="FOD83"/>
      <c r="FOE83"/>
      <c r="FOF83"/>
      <c r="FOG83"/>
      <c r="FOH83"/>
      <c r="FOI83"/>
      <c r="FOJ83"/>
      <c r="FOK83"/>
      <c r="FOL83"/>
      <c r="FOM83"/>
      <c r="FON83"/>
      <c r="FOO83"/>
      <c r="FOP83"/>
      <c r="FOQ83"/>
      <c r="FOR83"/>
      <c r="FOS83"/>
      <c r="FOT83"/>
      <c r="FOU83"/>
      <c r="FOV83"/>
      <c r="FOW83"/>
      <c r="FOX83"/>
      <c r="FOY83"/>
      <c r="FOZ83"/>
      <c r="FPA83"/>
      <c r="FPB83"/>
      <c r="FPC83"/>
      <c r="FPD83"/>
      <c r="FPE83"/>
      <c r="FPF83"/>
      <c r="FPG83"/>
      <c r="FPH83"/>
      <c r="FPI83"/>
      <c r="FPJ83"/>
      <c r="FPK83"/>
      <c r="FPL83"/>
      <c r="FPM83"/>
      <c r="FPN83"/>
      <c r="FPO83"/>
      <c r="FPP83"/>
      <c r="FPQ83"/>
      <c r="FPR83"/>
      <c r="FPS83"/>
      <c r="FPT83"/>
      <c r="FPU83"/>
      <c r="FPV83"/>
      <c r="FPW83"/>
      <c r="FPX83"/>
      <c r="FPY83"/>
      <c r="FPZ83"/>
      <c r="FQA83"/>
      <c r="FQB83"/>
      <c r="FQC83"/>
      <c r="FQD83"/>
      <c r="FQE83"/>
      <c r="FQF83"/>
      <c r="FQG83"/>
      <c r="FQH83"/>
      <c r="FQI83"/>
      <c r="FQJ83"/>
      <c r="FQK83"/>
      <c r="FQL83"/>
      <c r="FQM83"/>
      <c r="FQN83"/>
      <c r="FQO83"/>
      <c r="FQP83"/>
      <c r="FQQ83"/>
      <c r="FQR83"/>
      <c r="FQS83"/>
      <c r="FQT83"/>
      <c r="FQU83"/>
      <c r="FQV83"/>
      <c r="FQW83"/>
      <c r="FQX83"/>
      <c r="FQY83"/>
      <c r="FQZ83"/>
      <c r="FRA83"/>
      <c r="FRB83"/>
      <c r="FRC83"/>
      <c r="FRD83"/>
      <c r="FRE83"/>
      <c r="FRF83"/>
      <c r="FRG83"/>
      <c r="FRH83"/>
      <c r="FRI83"/>
      <c r="FRJ83"/>
      <c r="FRK83"/>
      <c r="FRL83"/>
      <c r="FRM83"/>
      <c r="FRN83"/>
      <c r="FRO83"/>
      <c r="FRP83"/>
      <c r="FRQ83"/>
      <c r="FRR83"/>
      <c r="FRS83"/>
      <c r="FRT83"/>
      <c r="FRU83"/>
      <c r="FRV83"/>
      <c r="FRW83"/>
      <c r="FRX83"/>
      <c r="FRY83"/>
      <c r="FRZ83"/>
      <c r="FSA83"/>
      <c r="FSB83"/>
      <c r="FSC83"/>
      <c r="FSD83"/>
      <c r="FSE83"/>
      <c r="FSF83"/>
      <c r="FSG83"/>
      <c r="FSH83"/>
      <c r="FSI83"/>
      <c r="FSJ83"/>
      <c r="FSK83"/>
      <c r="FSL83"/>
      <c r="FSM83"/>
      <c r="FSN83"/>
      <c r="FSO83"/>
      <c r="FSP83"/>
      <c r="FSQ83"/>
      <c r="FSR83"/>
      <c r="FSS83"/>
      <c r="FST83"/>
      <c r="FSU83"/>
      <c r="FSV83"/>
      <c r="FSW83"/>
      <c r="FSX83"/>
      <c r="FSY83"/>
      <c r="FSZ83"/>
      <c r="FTA83"/>
      <c r="FTB83"/>
      <c r="FTC83"/>
      <c r="FTD83"/>
      <c r="FTE83"/>
      <c r="FTF83"/>
      <c r="FTG83"/>
      <c r="FTH83"/>
      <c r="FTI83"/>
      <c r="FTJ83"/>
      <c r="FTK83"/>
      <c r="FTL83"/>
      <c r="FTM83"/>
      <c r="FTN83"/>
      <c r="FTO83"/>
      <c r="FTP83"/>
      <c r="FTQ83"/>
      <c r="FTR83"/>
      <c r="FTS83"/>
      <c r="FTT83"/>
      <c r="FTU83"/>
      <c r="FTV83"/>
      <c r="FTW83"/>
      <c r="FTX83"/>
      <c r="FTY83"/>
      <c r="FTZ83"/>
      <c r="FUA83"/>
      <c r="FUB83"/>
      <c r="FUC83"/>
      <c r="FUD83"/>
      <c r="FUE83"/>
      <c r="FUF83"/>
      <c r="FUG83"/>
      <c r="FUH83"/>
      <c r="FUI83"/>
      <c r="FUJ83"/>
      <c r="FUK83"/>
      <c r="FUL83"/>
      <c r="FUM83"/>
      <c r="FUN83"/>
      <c r="FUO83"/>
      <c r="FUP83"/>
      <c r="FUQ83"/>
      <c r="FUR83"/>
      <c r="FUS83"/>
      <c r="FUT83"/>
      <c r="FUU83"/>
      <c r="FUV83"/>
      <c r="FUW83"/>
      <c r="FUX83"/>
      <c r="FUY83"/>
      <c r="FUZ83"/>
      <c r="FVA83"/>
      <c r="FVB83"/>
      <c r="FVC83"/>
      <c r="FVD83"/>
      <c r="FVE83"/>
      <c r="FVF83"/>
      <c r="FVG83"/>
      <c r="FVH83"/>
      <c r="FVI83"/>
      <c r="FVJ83"/>
      <c r="FVK83"/>
      <c r="FVL83"/>
      <c r="FVM83"/>
      <c r="FVN83"/>
      <c r="FVO83"/>
      <c r="FVP83"/>
      <c r="FVQ83"/>
      <c r="FVR83"/>
      <c r="FVS83"/>
      <c r="FVT83"/>
      <c r="FVU83"/>
      <c r="FVV83"/>
      <c r="FVW83"/>
      <c r="FVX83"/>
      <c r="FVY83"/>
      <c r="FVZ83"/>
      <c r="FWA83"/>
      <c r="FWB83"/>
      <c r="FWC83"/>
      <c r="FWD83"/>
      <c r="FWE83"/>
      <c r="FWF83"/>
      <c r="FWG83"/>
      <c r="FWH83"/>
      <c r="FWI83"/>
      <c r="FWJ83"/>
      <c r="FWK83"/>
      <c r="FWL83"/>
      <c r="FWM83"/>
      <c r="FWN83"/>
      <c r="FWO83"/>
      <c r="FWP83"/>
      <c r="FWQ83"/>
      <c r="FWR83"/>
      <c r="FWS83"/>
      <c r="FWT83"/>
      <c r="FWU83"/>
      <c r="FWV83"/>
      <c r="FWW83"/>
      <c r="FWX83"/>
      <c r="FWY83"/>
      <c r="FWZ83"/>
      <c r="FXA83"/>
      <c r="FXB83"/>
      <c r="FXC83"/>
      <c r="FXD83"/>
      <c r="FXE83"/>
      <c r="FXF83"/>
      <c r="FXG83"/>
      <c r="FXH83"/>
      <c r="FXI83"/>
      <c r="FXJ83"/>
      <c r="FXK83"/>
      <c r="FXL83"/>
      <c r="FXM83"/>
      <c r="FXN83"/>
      <c r="FXO83"/>
      <c r="FXP83"/>
      <c r="FXQ83"/>
      <c r="FXR83"/>
      <c r="FXS83"/>
      <c r="FXT83"/>
      <c r="FXU83"/>
      <c r="FXV83"/>
      <c r="FXW83"/>
      <c r="FXX83"/>
      <c r="FXY83"/>
      <c r="FXZ83"/>
      <c r="FYA83"/>
      <c r="FYB83"/>
      <c r="FYC83"/>
      <c r="FYD83"/>
      <c r="FYE83"/>
      <c r="FYF83"/>
      <c r="FYG83"/>
      <c r="FYH83"/>
      <c r="FYI83"/>
      <c r="FYJ83"/>
      <c r="FYK83"/>
      <c r="FYL83"/>
      <c r="FYM83"/>
      <c r="FYN83"/>
      <c r="FYO83"/>
      <c r="FYP83"/>
      <c r="FYQ83"/>
      <c r="FYR83"/>
      <c r="FYS83"/>
      <c r="FYT83"/>
      <c r="FYU83"/>
      <c r="FYV83"/>
      <c r="FYW83"/>
      <c r="FYX83"/>
      <c r="FYY83"/>
      <c r="FYZ83"/>
      <c r="FZA83"/>
      <c r="FZB83"/>
      <c r="FZC83"/>
      <c r="FZD83"/>
      <c r="FZE83"/>
      <c r="FZF83"/>
      <c r="FZG83"/>
      <c r="FZH83"/>
      <c r="FZI83"/>
      <c r="FZJ83"/>
      <c r="FZK83"/>
      <c r="FZL83"/>
      <c r="FZM83"/>
      <c r="FZN83"/>
      <c r="FZO83"/>
      <c r="FZP83"/>
      <c r="FZQ83"/>
      <c r="FZR83"/>
      <c r="FZS83"/>
      <c r="FZT83"/>
      <c r="FZU83"/>
      <c r="FZV83"/>
      <c r="FZW83"/>
      <c r="FZX83"/>
      <c r="FZY83"/>
      <c r="FZZ83"/>
      <c r="GAA83"/>
      <c r="GAB83"/>
      <c r="GAC83"/>
      <c r="GAD83"/>
      <c r="GAE83"/>
      <c r="GAF83"/>
      <c r="GAG83"/>
      <c r="GAH83"/>
      <c r="GAI83"/>
      <c r="GAJ83"/>
      <c r="GAK83"/>
      <c r="GAL83"/>
      <c r="GAM83"/>
      <c r="GAN83"/>
      <c r="GAO83"/>
      <c r="GAP83"/>
      <c r="GAQ83"/>
      <c r="GAR83"/>
      <c r="GAS83"/>
      <c r="GAT83"/>
      <c r="GAU83"/>
      <c r="GAV83"/>
      <c r="GAW83"/>
      <c r="GAX83"/>
      <c r="GAY83"/>
      <c r="GAZ83"/>
      <c r="GBA83"/>
      <c r="GBB83"/>
      <c r="GBC83"/>
      <c r="GBD83"/>
      <c r="GBE83"/>
      <c r="GBF83"/>
      <c r="GBG83"/>
      <c r="GBH83"/>
      <c r="GBI83"/>
      <c r="GBJ83"/>
      <c r="GBK83"/>
      <c r="GBL83"/>
      <c r="GBM83"/>
      <c r="GBN83"/>
      <c r="GBO83"/>
      <c r="GBP83"/>
      <c r="GBQ83"/>
      <c r="GBR83"/>
      <c r="GBS83"/>
      <c r="GBT83"/>
      <c r="GBU83"/>
      <c r="GBV83"/>
      <c r="GBW83"/>
      <c r="GBX83"/>
      <c r="GBY83"/>
      <c r="GBZ83"/>
      <c r="GCA83"/>
      <c r="GCB83"/>
      <c r="GCC83"/>
      <c r="GCD83"/>
      <c r="GCE83"/>
      <c r="GCF83"/>
      <c r="GCG83"/>
      <c r="GCH83"/>
      <c r="GCI83"/>
      <c r="GCJ83"/>
      <c r="GCK83"/>
      <c r="GCL83"/>
      <c r="GCM83"/>
      <c r="GCN83"/>
      <c r="GCO83"/>
      <c r="GCP83"/>
      <c r="GCQ83"/>
      <c r="GCR83"/>
      <c r="GCS83"/>
      <c r="GCT83"/>
      <c r="GCU83"/>
      <c r="GCV83"/>
      <c r="GCW83"/>
      <c r="GCX83"/>
      <c r="GCY83"/>
      <c r="GCZ83"/>
      <c r="GDA83"/>
      <c r="GDB83"/>
      <c r="GDC83"/>
      <c r="GDD83"/>
      <c r="GDE83"/>
      <c r="GDF83"/>
      <c r="GDG83"/>
      <c r="GDH83"/>
      <c r="GDI83"/>
      <c r="GDJ83"/>
      <c r="GDK83"/>
      <c r="GDL83"/>
      <c r="GDM83"/>
      <c r="GDN83"/>
      <c r="GDO83"/>
      <c r="GDP83"/>
      <c r="GDQ83"/>
      <c r="GDR83"/>
      <c r="GDS83"/>
      <c r="GDT83"/>
      <c r="GDU83"/>
      <c r="GDV83"/>
      <c r="GDW83"/>
      <c r="GDX83"/>
      <c r="GDY83"/>
      <c r="GDZ83"/>
      <c r="GEA83"/>
      <c r="GEB83"/>
      <c r="GEC83"/>
      <c r="GED83"/>
      <c r="GEE83"/>
      <c r="GEF83"/>
      <c r="GEG83"/>
      <c r="GEH83"/>
      <c r="GEI83"/>
      <c r="GEJ83"/>
      <c r="GEK83"/>
      <c r="GEL83"/>
      <c r="GEM83"/>
      <c r="GEN83"/>
      <c r="GEO83"/>
      <c r="GEP83"/>
      <c r="GEQ83"/>
      <c r="GER83"/>
      <c r="GES83"/>
      <c r="GET83"/>
      <c r="GEU83"/>
      <c r="GEV83"/>
      <c r="GEW83"/>
      <c r="GEX83"/>
      <c r="GEY83"/>
      <c r="GEZ83"/>
      <c r="GFA83"/>
      <c r="GFB83"/>
      <c r="GFC83"/>
      <c r="GFD83"/>
      <c r="GFE83"/>
      <c r="GFF83"/>
      <c r="GFG83"/>
      <c r="GFH83"/>
      <c r="GFI83"/>
      <c r="GFJ83"/>
      <c r="GFK83"/>
      <c r="GFL83"/>
      <c r="GFM83"/>
      <c r="GFN83"/>
      <c r="GFO83"/>
      <c r="GFP83"/>
      <c r="GFQ83"/>
      <c r="GFR83"/>
      <c r="GFS83"/>
      <c r="GFT83"/>
      <c r="GFU83"/>
      <c r="GFV83"/>
      <c r="GFW83"/>
      <c r="GFX83"/>
      <c r="GFY83"/>
      <c r="GFZ83"/>
      <c r="GGA83"/>
      <c r="GGB83"/>
      <c r="GGC83"/>
      <c r="GGD83"/>
      <c r="GGE83"/>
      <c r="GGF83"/>
      <c r="GGG83"/>
      <c r="GGH83"/>
      <c r="GGI83"/>
      <c r="GGJ83"/>
      <c r="GGK83"/>
      <c r="GGL83"/>
      <c r="GGM83"/>
      <c r="GGN83"/>
      <c r="GGO83"/>
      <c r="GGP83"/>
      <c r="GGQ83"/>
      <c r="GGR83"/>
      <c r="GGS83"/>
      <c r="GGT83"/>
      <c r="GGU83"/>
      <c r="GGV83"/>
      <c r="GGW83"/>
      <c r="GGX83"/>
      <c r="GGY83"/>
      <c r="GGZ83"/>
      <c r="GHA83"/>
      <c r="GHB83"/>
      <c r="GHC83"/>
      <c r="GHD83"/>
      <c r="GHE83"/>
      <c r="GHF83"/>
      <c r="GHG83"/>
      <c r="GHH83"/>
      <c r="GHI83"/>
      <c r="GHJ83"/>
      <c r="GHK83"/>
      <c r="GHL83"/>
      <c r="GHM83"/>
      <c r="GHN83"/>
      <c r="GHO83"/>
      <c r="GHP83"/>
      <c r="GHQ83"/>
      <c r="GHR83"/>
      <c r="GHS83"/>
      <c r="GHT83"/>
      <c r="GHU83"/>
      <c r="GHV83"/>
      <c r="GHW83"/>
      <c r="GHX83"/>
      <c r="GHY83"/>
      <c r="GHZ83"/>
      <c r="GIA83"/>
      <c r="GIB83"/>
      <c r="GIC83"/>
      <c r="GID83"/>
      <c r="GIE83"/>
      <c r="GIF83"/>
      <c r="GIG83"/>
      <c r="GIH83"/>
      <c r="GII83"/>
      <c r="GIJ83"/>
      <c r="GIK83"/>
      <c r="GIL83"/>
      <c r="GIM83"/>
      <c r="GIN83"/>
      <c r="GIO83"/>
      <c r="GIP83"/>
      <c r="GIQ83"/>
      <c r="GIR83"/>
      <c r="GIS83"/>
      <c r="GIT83"/>
      <c r="GIU83"/>
      <c r="GIV83"/>
      <c r="GIW83"/>
      <c r="GIX83"/>
      <c r="GIY83"/>
      <c r="GIZ83"/>
      <c r="GJA83"/>
      <c r="GJB83"/>
      <c r="GJC83"/>
      <c r="GJD83"/>
      <c r="GJE83"/>
      <c r="GJF83"/>
      <c r="GJG83"/>
      <c r="GJH83"/>
      <c r="GJI83"/>
      <c r="GJJ83"/>
      <c r="GJK83"/>
      <c r="GJL83"/>
      <c r="GJM83"/>
      <c r="GJN83"/>
      <c r="GJO83"/>
      <c r="GJP83"/>
      <c r="GJQ83"/>
      <c r="GJR83"/>
      <c r="GJS83"/>
      <c r="GJT83"/>
      <c r="GJU83"/>
      <c r="GJV83"/>
      <c r="GJW83"/>
      <c r="GJX83"/>
      <c r="GJY83"/>
      <c r="GJZ83"/>
      <c r="GKA83"/>
      <c r="GKB83"/>
      <c r="GKC83"/>
      <c r="GKD83"/>
      <c r="GKE83"/>
      <c r="GKF83"/>
      <c r="GKG83"/>
      <c r="GKH83"/>
      <c r="GKI83"/>
      <c r="GKJ83"/>
      <c r="GKK83"/>
      <c r="GKL83"/>
      <c r="GKM83"/>
      <c r="GKN83"/>
      <c r="GKO83"/>
      <c r="GKP83"/>
      <c r="GKQ83"/>
      <c r="GKR83"/>
      <c r="GKS83"/>
      <c r="GKT83"/>
      <c r="GKU83"/>
      <c r="GKV83"/>
      <c r="GKW83"/>
      <c r="GKX83"/>
      <c r="GKY83"/>
      <c r="GKZ83"/>
      <c r="GLA83"/>
      <c r="GLB83"/>
      <c r="GLC83"/>
      <c r="GLD83"/>
      <c r="GLE83"/>
      <c r="GLF83"/>
      <c r="GLG83"/>
      <c r="GLH83"/>
      <c r="GLI83"/>
      <c r="GLJ83"/>
      <c r="GLK83"/>
      <c r="GLL83"/>
      <c r="GLM83"/>
      <c r="GLN83"/>
      <c r="GLO83"/>
      <c r="GLP83"/>
      <c r="GLQ83"/>
      <c r="GLR83"/>
      <c r="GLS83"/>
      <c r="GLT83"/>
      <c r="GLU83"/>
      <c r="GLV83"/>
      <c r="GLW83"/>
      <c r="GLX83"/>
      <c r="GLY83"/>
      <c r="GLZ83"/>
      <c r="GMA83"/>
      <c r="GMB83"/>
      <c r="GMC83"/>
      <c r="GMD83"/>
      <c r="GME83"/>
      <c r="GMF83"/>
      <c r="GMG83"/>
      <c r="GMH83"/>
      <c r="GMI83"/>
      <c r="GMJ83"/>
      <c r="GMK83"/>
      <c r="GML83"/>
      <c r="GMM83"/>
      <c r="GMN83"/>
      <c r="GMO83"/>
      <c r="GMP83"/>
      <c r="GMQ83"/>
      <c r="GMR83"/>
      <c r="GMS83"/>
      <c r="GMT83"/>
      <c r="GMU83"/>
      <c r="GMV83"/>
      <c r="GMW83"/>
      <c r="GMX83"/>
      <c r="GMY83"/>
      <c r="GMZ83"/>
      <c r="GNA83"/>
      <c r="GNB83"/>
      <c r="GNC83"/>
      <c r="GND83"/>
      <c r="GNE83"/>
      <c r="GNF83"/>
      <c r="GNG83"/>
      <c r="GNH83"/>
      <c r="GNI83"/>
      <c r="GNJ83"/>
      <c r="GNK83"/>
      <c r="GNL83"/>
      <c r="GNM83"/>
      <c r="GNN83"/>
      <c r="GNO83"/>
      <c r="GNP83"/>
      <c r="GNQ83"/>
      <c r="GNR83"/>
      <c r="GNS83"/>
      <c r="GNT83"/>
      <c r="GNU83"/>
      <c r="GNV83"/>
      <c r="GNW83"/>
      <c r="GNX83"/>
      <c r="GNY83"/>
      <c r="GNZ83"/>
      <c r="GOA83"/>
      <c r="GOB83"/>
      <c r="GOC83"/>
      <c r="GOD83"/>
      <c r="GOE83"/>
      <c r="GOF83"/>
      <c r="GOG83"/>
      <c r="GOH83"/>
      <c r="GOI83"/>
      <c r="GOJ83"/>
      <c r="GOK83"/>
      <c r="GOL83"/>
      <c r="GOM83"/>
      <c r="GON83"/>
      <c r="GOO83"/>
      <c r="GOP83"/>
      <c r="GOQ83"/>
      <c r="GOR83"/>
      <c r="GOS83"/>
      <c r="GOT83"/>
      <c r="GOU83"/>
      <c r="GOV83"/>
      <c r="GOW83"/>
      <c r="GOX83"/>
      <c r="GOY83"/>
      <c r="GOZ83"/>
      <c r="GPA83"/>
      <c r="GPB83"/>
      <c r="GPC83"/>
      <c r="GPD83"/>
      <c r="GPE83"/>
      <c r="GPF83"/>
      <c r="GPG83"/>
      <c r="GPH83"/>
      <c r="GPI83"/>
      <c r="GPJ83"/>
      <c r="GPK83"/>
      <c r="GPL83"/>
      <c r="GPM83"/>
      <c r="GPN83"/>
      <c r="GPO83"/>
      <c r="GPP83"/>
      <c r="GPQ83"/>
      <c r="GPR83"/>
      <c r="GPS83"/>
      <c r="GPT83"/>
      <c r="GPU83"/>
      <c r="GPV83"/>
      <c r="GPW83"/>
      <c r="GPX83"/>
      <c r="GPY83"/>
      <c r="GPZ83"/>
      <c r="GQA83"/>
      <c r="GQB83"/>
      <c r="GQC83"/>
      <c r="GQD83"/>
      <c r="GQE83"/>
      <c r="GQF83"/>
      <c r="GQG83"/>
      <c r="GQH83"/>
      <c r="GQI83"/>
      <c r="GQJ83"/>
      <c r="GQK83"/>
      <c r="GQL83"/>
      <c r="GQM83"/>
      <c r="GQN83"/>
      <c r="GQO83"/>
      <c r="GQP83"/>
      <c r="GQQ83"/>
      <c r="GQR83"/>
      <c r="GQS83"/>
      <c r="GQT83"/>
      <c r="GQU83"/>
      <c r="GQV83"/>
      <c r="GQW83"/>
      <c r="GQX83"/>
      <c r="GQY83"/>
      <c r="GQZ83"/>
      <c r="GRA83"/>
      <c r="GRB83"/>
      <c r="GRC83"/>
      <c r="GRD83"/>
      <c r="GRE83"/>
      <c r="GRF83"/>
      <c r="GRG83"/>
      <c r="GRH83"/>
      <c r="GRI83"/>
      <c r="GRJ83"/>
      <c r="GRK83"/>
      <c r="GRL83"/>
      <c r="GRM83"/>
      <c r="GRN83"/>
      <c r="GRO83"/>
      <c r="GRP83"/>
      <c r="GRQ83"/>
      <c r="GRR83"/>
      <c r="GRS83"/>
      <c r="GRT83"/>
      <c r="GRU83"/>
      <c r="GRV83"/>
      <c r="GRW83"/>
      <c r="GRX83"/>
      <c r="GRY83"/>
      <c r="GRZ83"/>
      <c r="GSA83"/>
      <c r="GSB83"/>
      <c r="GSC83"/>
      <c r="GSD83"/>
      <c r="GSE83"/>
      <c r="GSF83"/>
      <c r="GSG83"/>
      <c r="GSH83"/>
      <c r="GSI83"/>
      <c r="GSJ83"/>
      <c r="GSK83"/>
      <c r="GSL83"/>
      <c r="GSM83"/>
      <c r="GSN83"/>
      <c r="GSO83"/>
      <c r="GSP83"/>
      <c r="GSQ83"/>
      <c r="GSR83"/>
      <c r="GSS83"/>
      <c r="GST83"/>
      <c r="GSU83"/>
      <c r="GSV83"/>
      <c r="GSW83"/>
      <c r="GSX83"/>
      <c r="GSY83"/>
      <c r="GSZ83"/>
      <c r="GTA83"/>
      <c r="GTB83"/>
      <c r="GTC83"/>
      <c r="GTD83"/>
      <c r="GTE83"/>
      <c r="GTF83"/>
      <c r="GTG83"/>
      <c r="GTH83"/>
      <c r="GTI83"/>
      <c r="GTJ83"/>
      <c r="GTK83"/>
      <c r="GTL83"/>
      <c r="GTM83"/>
      <c r="GTN83"/>
      <c r="GTO83"/>
      <c r="GTP83"/>
      <c r="GTQ83"/>
      <c r="GTR83"/>
      <c r="GTS83"/>
      <c r="GTT83"/>
      <c r="GTU83"/>
      <c r="GTV83"/>
      <c r="GTW83"/>
      <c r="GTX83"/>
      <c r="GTY83"/>
      <c r="GTZ83"/>
      <c r="GUA83"/>
      <c r="GUB83"/>
      <c r="GUC83"/>
      <c r="GUD83"/>
      <c r="GUE83"/>
      <c r="GUF83"/>
      <c r="GUG83"/>
      <c r="GUH83"/>
      <c r="GUI83"/>
      <c r="GUJ83"/>
      <c r="GUK83"/>
      <c r="GUL83"/>
      <c r="GUM83"/>
      <c r="GUN83"/>
      <c r="GUO83"/>
      <c r="GUP83"/>
      <c r="GUQ83"/>
      <c r="GUR83"/>
      <c r="GUS83"/>
      <c r="GUT83"/>
      <c r="GUU83"/>
      <c r="GUV83"/>
      <c r="GUW83"/>
      <c r="GUX83"/>
      <c r="GUY83"/>
      <c r="GUZ83"/>
      <c r="GVA83"/>
      <c r="GVB83"/>
      <c r="GVC83"/>
      <c r="GVD83"/>
      <c r="GVE83"/>
      <c r="GVF83"/>
      <c r="GVG83"/>
      <c r="GVH83"/>
      <c r="GVI83"/>
      <c r="GVJ83"/>
      <c r="GVK83"/>
      <c r="GVL83"/>
      <c r="GVM83"/>
      <c r="GVN83"/>
      <c r="GVO83"/>
      <c r="GVP83"/>
      <c r="GVQ83"/>
      <c r="GVR83"/>
      <c r="GVS83"/>
      <c r="GVT83"/>
      <c r="GVU83"/>
      <c r="GVV83"/>
      <c r="GVW83"/>
      <c r="GVX83"/>
      <c r="GVY83"/>
      <c r="GVZ83"/>
      <c r="GWA83"/>
      <c r="GWB83"/>
      <c r="GWC83"/>
      <c r="GWD83"/>
      <c r="GWE83"/>
      <c r="GWF83"/>
      <c r="GWG83"/>
      <c r="GWH83"/>
      <c r="GWI83"/>
      <c r="GWJ83"/>
      <c r="GWK83"/>
      <c r="GWL83"/>
      <c r="GWM83"/>
      <c r="GWN83"/>
      <c r="GWO83"/>
      <c r="GWP83"/>
      <c r="GWQ83"/>
      <c r="GWR83"/>
      <c r="GWS83"/>
      <c r="GWT83"/>
      <c r="GWU83"/>
      <c r="GWV83"/>
      <c r="GWW83"/>
      <c r="GWX83"/>
      <c r="GWY83"/>
      <c r="GWZ83"/>
      <c r="GXA83"/>
      <c r="GXB83"/>
      <c r="GXC83"/>
      <c r="GXD83"/>
      <c r="GXE83"/>
      <c r="GXF83"/>
      <c r="GXG83"/>
      <c r="GXH83"/>
      <c r="GXI83"/>
      <c r="GXJ83"/>
      <c r="GXK83"/>
      <c r="GXL83"/>
      <c r="GXM83"/>
      <c r="GXN83"/>
      <c r="GXO83"/>
      <c r="GXP83"/>
      <c r="GXQ83"/>
      <c r="GXR83"/>
      <c r="GXS83"/>
      <c r="GXT83"/>
      <c r="GXU83"/>
      <c r="GXV83"/>
      <c r="GXW83"/>
      <c r="GXX83"/>
      <c r="GXY83"/>
      <c r="GXZ83"/>
      <c r="GYA83"/>
      <c r="GYB83"/>
      <c r="GYC83"/>
      <c r="GYD83"/>
      <c r="GYE83"/>
      <c r="GYF83"/>
      <c r="GYG83"/>
      <c r="GYH83"/>
      <c r="GYI83"/>
      <c r="GYJ83"/>
      <c r="GYK83"/>
      <c r="GYL83"/>
      <c r="GYM83"/>
      <c r="GYN83"/>
      <c r="GYO83"/>
      <c r="GYP83"/>
      <c r="GYQ83"/>
      <c r="GYR83"/>
      <c r="GYS83"/>
      <c r="GYT83"/>
      <c r="GYU83"/>
      <c r="GYV83"/>
      <c r="GYW83"/>
      <c r="GYX83"/>
      <c r="GYY83"/>
      <c r="GYZ83"/>
      <c r="GZA83"/>
      <c r="GZB83"/>
      <c r="GZC83"/>
      <c r="GZD83"/>
      <c r="GZE83"/>
      <c r="GZF83"/>
      <c r="GZG83"/>
      <c r="GZH83"/>
      <c r="GZI83"/>
      <c r="GZJ83"/>
      <c r="GZK83"/>
      <c r="GZL83"/>
      <c r="GZM83"/>
      <c r="GZN83"/>
      <c r="GZO83"/>
      <c r="GZP83"/>
      <c r="GZQ83"/>
      <c r="GZR83"/>
      <c r="GZS83"/>
      <c r="GZT83"/>
      <c r="GZU83"/>
      <c r="GZV83"/>
      <c r="GZW83"/>
      <c r="GZX83"/>
      <c r="GZY83"/>
      <c r="GZZ83"/>
      <c r="HAA83"/>
      <c r="HAB83"/>
      <c r="HAC83"/>
      <c r="HAD83"/>
      <c r="HAE83"/>
      <c r="HAF83"/>
      <c r="HAG83"/>
      <c r="HAH83"/>
      <c r="HAI83"/>
      <c r="HAJ83"/>
      <c r="HAK83"/>
      <c r="HAL83"/>
      <c r="HAM83"/>
      <c r="HAN83"/>
      <c r="HAO83"/>
      <c r="HAP83"/>
      <c r="HAQ83"/>
      <c r="HAR83"/>
      <c r="HAS83"/>
      <c r="HAT83"/>
      <c r="HAU83"/>
      <c r="HAV83"/>
      <c r="HAW83"/>
      <c r="HAX83"/>
      <c r="HAY83"/>
      <c r="HAZ83"/>
      <c r="HBA83"/>
      <c r="HBB83"/>
      <c r="HBC83"/>
      <c r="HBD83"/>
      <c r="HBE83"/>
      <c r="HBF83"/>
      <c r="HBG83"/>
      <c r="HBH83"/>
      <c r="HBI83"/>
      <c r="HBJ83"/>
      <c r="HBK83"/>
      <c r="HBL83"/>
      <c r="HBM83"/>
      <c r="HBN83"/>
      <c r="HBO83"/>
      <c r="HBP83"/>
      <c r="HBQ83"/>
      <c r="HBR83"/>
      <c r="HBS83"/>
      <c r="HBT83"/>
      <c r="HBU83"/>
      <c r="HBV83"/>
      <c r="HBW83"/>
      <c r="HBX83"/>
      <c r="HBY83"/>
      <c r="HBZ83"/>
      <c r="HCA83"/>
      <c r="HCB83"/>
      <c r="HCC83"/>
      <c r="HCD83"/>
      <c r="HCE83"/>
      <c r="HCF83"/>
      <c r="HCG83"/>
      <c r="HCH83"/>
      <c r="HCI83"/>
      <c r="HCJ83"/>
      <c r="HCK83"/>
      <c r="HCL83"/>
      <c r="HCM83"/>
      <c r="HCN83"/>
      <c r="HCO83"/>
      <c r="HCP83"/>
      <c r="HCQ83"/>
      <c r="HCR83"/>
      <c r="HCS83"/>
      <c r="HCT83"/>
      <c r="HCU83"/>
      <c r="HCV83"/>
      <c r="HCW83"/>
      <c r="HCX83"/>
      <c r="HCY83"/>
      <c r="HCZ83"/>
      <c r="HDA83"/>
      <c r="HDB83"/>
      <c r="HDC83"/>
      <c r="HDD83"/>
      <c r="HDE83"/>
      <c r="HDF83"/>
      <c r="HDG83"/>
      <c r="HDH83"/>
      <c r="HDI83"/>
      <c r="HDJ83"/>
      <c r="HDK83"/>
      <c r="HDL83"/>
      <c r="HDM83"/>
      <c r="HDN83"/>
      <c r="HDO83"/>
      <c r="HDP83"/>
      <c r="HDQ83"/>
      <c r="HDR83"/>
      <c r="HDS83"/>
      <c r="HDT83"/>
      <c r="HDU83"/>
      <c r="HDV83"/>
      <c r="HDW83"/>
      <c r="HDX83"/>
      <c r="HDY83"/>
      <c r="HDZ83"/>
      <c r="HEA83"/>
      <c r="HEB83"/>
      <c r="HEC83"/>
      <c r="HED83"/>
      <c r="HEE83"/>
      <c r="HEF83"/>
      <c r="HEG83"/>
      <c r="HEH83"/>
      <c r="HEI83"/>
      <c r="HEJ83"/>
      <c r="HEK83"/>
      <c r="HEL83"/>
      <c r="HEM83"/>
      <c r="HEN83"/>
      <c r="HEO83"/>
      <c r="HEP83"/>
      <c r="HEQ83"/>
      <c r="HER83"/>
      <c r="HES83"/>
      <c r="HET83"/>
      <c r="HEU83"/>
      <c r="HEV83"/>
      <c r="HEW83"/>
      <c r="HEX83"/>
      <c r="HEY83"/>
      <c r="HEZ83"/>
      <c r="HFA83"/>
      <c r="HFB83"/>
      <c r="HFC83"/>
      <c r="HFD83"/>
      <c r="HFE83"/>
      <c r="HFF83"/>
      <c r="HFG83"/>
      <c r="HFH83"/>
      <c r="HFI83"/>
      <c r="HFJ83"/>
      <c r="HFK83"/>
      <c r="HFL83"/>
      <c r="HFM83"/>
      <c r="HFN83"/>
      <c r="HFO83"/>
      <c r="HFP83"/>
      <c r="HFQ83"/>
      <c r="HFR83"/>
      <c r="HFS83"/>
      <c r="HFT83"/>
      <c r="HFU83"/>
      <c r="HFV83"/>
      <c r="HFW83"/>
      <c r="HFX83"/>
      <c r="HFY83"/>
      <c r="HFZ83"/>
      <c r="HGA83"/>
      <c r="HGB83"/>
      <c r="HGC83"/>
      <c r="HGD83"/>
      <c r="HGE83"/>
      <c r="HGF83"/>
      <c r="HGG83"/>
      <c r="HGH83"/>
      <c r="HGI83"/>
      <c r="HGJ83"/>
      <c r="HGK83"/>
      <c r="HGL83"/>
      <c r="HGM83"/>
      <c r="HGN83"/>
      <c r="HGO83"/>
      <c r="HGP83"/>
      <c r="HGQ83"/>
      <c r="HGR83"/>
      <c r="HGS83"/>
      <c r="HGT83"/>
      <c r="HGU83"/>
      <c r="HGV83"/>
      <c r="HGW83"/>
      <c r="HGX83"/>
      <c r="HGY83"/>
      <c r="HGZ83"/>
      <c r="HHA83"/>
      <c r="HHB83"/>
      <c r="HHC83"/>
      <c r="HHD83"/>
      <c r="HHE83"/>
      <c r="HHF83"/>
      <c r="HHG83"/>
      <c r="HHH83"/>
      <c r="HHI83"/>
      <c r="HHJ83"/>
      <c r="HHK83"/>
      <c r="HHL83"/>
      <c r="HHM83"/>
      <c r="HHN83"/>
      <c r="HHO83"/>
      <c r="HHP83"/>
      <c r="HHQ83"/>
      <c r="HHR83"/>
      <c r="HHS83"/>
      <c r="HHT83"/>
      <c r="HHU83"/>
      <c r="HHV83"/>
      <c r="HHW83"/>
      <c r="HHX83"/>
      <c r="HHY83"/>
      <c r="HHZ83"/>
      <c r="HIA83"/>
      <c r="HIB83"/>
      <c r="HIC83"/>
      <c r="HID83"/>
      <c r="HIE83"/>
      <c r="HIF83"/>
      <c r="HIG83"/>
      <c r="HIH83"/>
      <c r="HII83"/>
      <c r="HIJ83"/>
      <c r="HIK83"/>
      <c r="HIL83"/>
      <c r="HIM83"/>
      <c r="HIN83"/>
      <c r="HIO83"/>
      <c r="HIP83"/>
      <c r="HIQ83"/>
      <c r="HIR83"/>
      <c r="HIS83"/>
      <c r="HIT83"/>
      <c r="HIU83"/>
      <c r="HIV83"/>
      <c r="HIW83"/>
      <c r="HIX83"/>
      <c r="HIY83"/>
      <c r="HIZ83"/>
      <c r="HJA83"/>
      <c r="HJB83"/>
      <c r="HJC83"/>
      <c r="HJD83"/>
      <c r="HJE83"/>
      <c r="HJF83"/>
      <c r="HJG83"/>
      <c r="HJH83"/>
      <c r="HJI83"/>
      <c r="HJJ83"/>
      <c r="HJK83"/>
      <c r="HJL83"/>
      <c r="HJM83"/>
      <c r="HJN83"/>
      <c r="HJO83"/>
      <c r="HJP83"/>
      <c r="HJQ83"/>
      <c r="HJR83"/>
      <c r="HJS83"/>
      <c r="HJT83"/>
      <c r="HJU83"/>
      <c r="HJV83"/>
      <c r="HJW83"/>
      <c r="HJX83"/>
      <c r="HJY83"/>
      <c r="HJZ83"/>
      <c r="HKA83"/>
      <c r="HKB83"/>
      <c r="HKC83"/>
      <c r="HKD83"/>
      <c r="HKE83"/>
      <c r="HKF83"/>
      <c r="HKG83"/>
      <c r="HKH83"/>
      <c r="HKI83"/>
      <c r="HKJ83"/>
      <c r="HKK83"/>
      <c r="HKL83"/>
      <c r="HKM83"/>
      <c r="HKN83"/>
      <c r="HKO83"/>
      <c r="HKP83"/>
      <c r="HKQ83"/>
      <c r="HKR83"/>
      <c r="HKS83"/>
      <c r="HKT83"/>
      <c r="HKU83"/>
      <c r="HKV83"/>
      <c r="HKW83"/>
      <c r="HKX83"/>
      <c r="HKY83"/>
      <c r="HKZ83"/>
      <c r="HLA83"/>
      <c r="HLB83"/>
      <c r="HLC83"/>
      <c r="HLD83"/>
      <c r="HLE83"/>
      <c r="HLF83"/>
      <c r="HLG83"/>
      <c r="HLH83"/>
      <c r="HLI83"/>
      <c r="HLJ83"/>
      <c r="HLK83"/>
      <c r="HLL83"/>
      <c r="HLM83"/>
      <c r="HLN83"/>
      <c r="HLO83"/>
      <c r="HLP83"/>
      <c r="HLQ83"/>
      <c r="HLR83"/>
      <c r="HLS83"/>
      <c r="HLT83"/>
      <c r="HLU83"/>
      <c r="HLV83"/>
      <c r="HLW83"/>
      <c r="HLX83"/>
      <c r="HLY83"/>
      <c r="HLZ83"/>
      <c r="HMA83"/>
      <c r="HMB83"/>
      <c r="HMC83"/>
      <c r="HMD83"/>
      <c r="HME83"/>
      <c r="HMF83"/>
      <c r="HMG83"/>
      <c r="HMH83"/>
      <c r="HMI83"/>
      <c r="HMJ83"/>
      <c r="HMK83"/>
      <c r="HML83"/>
      <c r="HMM83"/>
      <c r="HMN83"/>
      <c r="HMO83"/>
      <c r="HMP83"/>
      <c r="HMQ83"/>
      <c r="HMR83"/>
      <c r="HMS83"/>
      <c r="HMT83"/>
      <c r="HMU83"/>
      <c r="HMV83"/>
      <c r="HMW83"/>
      <c r="HMX83"/>
      <c r="HMY83"/>
      <c r="HMZ83"/>
      <c r="HNA83"/>
      <c r="HNB83"/>
      <c r="HNC83"/>
      <c r="HND83"/>
      <c r="HNE83"/>
      <c r="HNF83"/>
      <c r="HNG83"/>
      <c r="HNH83"/>
      <c r="HNI83"/>
      <c r="HNJ83"/>
      <c r="HNK83"/>
      <c r="HNL83"/>
      <c r="HNM83"/>
      <c r="HNN83"/>
      <c r="HNO83"/>
      <c r="HNP83"/>
      <c r="HNQ83"/>
      <c r="HNR83"/>
      <c r="HNS83"/>
      <c r="HNT83"/>
      <c r="HNU83"/>
      <c r="HNV83"/>
      <c r="HNW83"/>
      <c r="HNX83"/>
      <c r="HNY83"/>
      <c r="HNZ83"/>
      <c r="HOA83"/>
      <c r="HOB83"/>
      <c r="HOC83"/>
      <c r="HOD83"/>
      <c r="HOE83"/>
      <c r="HOF83"/>
      <c r="HOG83"/>
      <c r="HOH83"/>
      <c r="HOI83"/>
      <c r="HOJ83"/>
      <c r="HOK83"/>
      <c r="HOL83"/>
      <c r="HOM83"/>
      <c r="HON83"/>
      <c r="HOO83"/>
      <c r="HOP83"/>
      <c r="HOQ83"/>
      <c r="HOR83"/>
      <c r="HOS83"/>
      <c r="HOT83"/>
      <c r="HOU83"/>
      <c r="HOV83"/>
      <c r="HOW83"/>
      <c r="HOX83"/>
      <c r="HOY83"/>
      <c r="HOZ83"/>
      <c r="HPA83"/>
      <c r="HPB83"/>
      <c r="HPC83"/>
      <c r="HPD83"/>
      <c r="HPE83"/>
      <c r="HPF83"/>
      <c r="HPG83"/>
      <c r="HPH83"/>
      <c r="HPI83"/>
      <c r="HPJ83"/>
      <c r="HPK83"/>
      <c r="HPL83"/>
      <c r="HPM83"/>
      <c r="HPN83"/>
      <c r="HPO83"/>
      <c r="HPP83"/>
      <c r="HPQ83"/>
      <c r="HPR83"/>
      <c r="HPS83"/>
      <c r="HPT83"/>
      <c r="HPU83"/>
      <c r="HPV83"/>
      <c r="HPW83"/>
      <c r="HPX83"/>
      <c r="HPY83"/>
      <c r="HPZ83"/>
      <c r="HQA83"/>
      <c r="HQB83"/>
      <c r="HQC83"/>
      <c r="HQD83"/>
      <c r="HQE83"/>
      <c r="HQF83"/>
      <c r="HQG83"/>
      <c r="HQH83"/>
      <c r="HQI83"/>
      <c r="HQJ83"/>
      <c r="HQK83"/>
      <c r="HQL83"/>
      <c r="HQM83"/>
      <c r="HQN83"/>
      <c r="HQO83"/>
      <c r="HQP83"/>
      <c r="HQQ83"/>
      <c r="HQR83"/>
      <c r="HQS83"/>
      <c r="HQT83"/>
      <c r="HQU83"/>
      <c r="HQV83"/>
      <c r="HQW83"/>
      <c r="HQX83"/>
      <c r="HQY83"/>
      <c r="HQZ83"/>
      <c r="HRA83"/>
      <c r="HRB83"/>
      <c r="HRC83"/>
      <c r="HRD83"/>
      <c r="HRE83"/>
      <c r="HRF83"/>
      <c r="HRG83"/>
      <c r="HRH83"/>
      <c r="HRI83"/>
      <c r="HRJ83"/>
      <c r="HRK83"/>
      <c r="HRL83"/>
      <c r="HRM83"/>
      <c r="HRN83"/>
      <c r="HRO83"/>
      <c r="HRP83"/>
      <c r="HRQ83"/>
      <c r="HRR83"/>
      <c r="HRS83"/>
      <c r="HRT83"/>
      <c r="HRU83"/>
      <c r="HRV83"/>
      <c r="HRW83"/>
      <c r="HRX83"/>
      <c r="HRY83"/>
      <c r="HRZ83"/>
      <c r="HSA83"/>
      <c r="HSB83"/>
      <c r="HSC83"/>
      <c r="HSD83"/>
      <c r="HSE83"/>
      <c r="HSF83"/>
      <c r="HSG83"/>
      <c r="HSH83"/>
      <c r="HSI83"/>
      <c r="HSJ83"/>
      <c r="HSK83"/>
      <c r="HSL83"/>
      <c r="HSM83"/>
      <c r="HSN83"/>
      <c r="HSO83"/>
      <c r="HSP83"/>
      <c r="HSQ83"/>
      <c r="HSR83"/>
      <c r="HSS83"/>
      <c r="HST83"/>
      <c r="HSU83"/>
      <c r="HSV83"/>
      <c r="HSW83"/>
      <c r="HSX83"/>
      <c r="HSY83"/>
      <c r="HSZ83"/>
      <c r="HTA83"/>
      <c r="HTB83"/>
      <c r="HTC83"/>
      <c r="HTD83"/>
      <c r="HTE83"/>
      <c r="HTF83"/>
      <c r="HTG83"/>
      <c r="HTH83"/>
      <c r="HTI83"/>
      <c r="HTJ83"/>
      <c r="HTK83"/>
      <c r="HTL83"/>
      <c r="HTM83"/>
      <c r="HTN83"/>
      <c r="HTO83"/>
      <c r="HTP83"/>
      <c r="HTQ83"/>
      <c r="HTR83"/>
      <c r="HTS83"/>
      <c r="HTT83"/>
      <c r="HTU83"/>
      <c r="HTV83"/>
      <c r="HTW83"/>
      <c r="HTX83"/>
      <c r="HTY83"/>
      <c r="HTZ83"/>
      <c r="HUA83"/>
      <c r="HUB83"/>
      <c r="HUC83"/>
      <c r="HUD83"/>
      <c r="HUE83"/>
      <c r="HUF83"/>
      <c r="HUG83"/>
      <c r="HUH83"/>
      <c r="HUI83"/>
      <c r="HUJ83"/>
      <c r="HUK83"/>
      <c r="HUL83"/>
      <c r="HUM83"/>
      <c r="HUN83"/>
      <c r="HUO83"/>
      <c r="HUP83"/>
      <c r="HUQ83"/>
      <c r="HUR83"/>
      <c r="HUS83"/>
      <c r="HUT83"/>
      <c r="HUU83"/>
      <c r="HUV83"/>
      <c r="HUW83"/>
      <c r="HUX83"/>
      <c r="HUY83"/>
      <c r="HUZ83"/>
      <c r="HVA83"/>
      <c r="HVB83"/>
      <c r="HVC83"/>
      <c r="HVD83"/>
      <c r="HVE83"/>
      <c r="HVF83"/>
      <c r="HVG83"/>
      <c r="HVH83"/>
      <c r="HVI83"/>
      <c r="HVJ83"/>
      <c r="HVK83"/>
      <c r="HVL83"/>
      <c r="HVM83"/>
      <c r="HVN83"/>
      <c r="HVO83"/>
      <c r="HVP83"/>
      <c r="HVQ83"/>
      <c r="HVR83"/>
      <c r="HVS83"/>
      <c r="HVT83"/>
      <c r="HVU83"/>
      <c r="HVV83"/>
      <c r="HVW83"/>
      <c r="HVX83"/>
      <c r="HVY83"/>
      <c r="HVZ83"/>
      <c r="HWA83"/>
      <c r="HWB83"/>
      <c r="HWC83"/>
      <c r="HWD83"/>
      <c r="HWE83"/>
      <c r="HWF83"/>
      <c r="HWG83"/>
      <c r="HWH83"/>
      <c r="HWI83"/>
      <c r="HWJ83"/>
      <c r="HWK83"/>
      <c r="HWL83"/>
      <c r="HWM83"/>
      <c r="HWN83"/>
      <c r="HWO83"/>
      <c r="HWP83"/>
      <c r="HWQ83"/>
      <c r="HWR83"/>
      <c r="HWS83"/>
      <c r="HWT83"/>
      <c r="HWU83"/>
      <c r="HWV83"/>
      <c r="HWW83"/>
      <c r="HWX83"/>
      <c r="HWY83"/>
      <c r="HWZ83"/>
      <c r="HXA83"/>
      <c r="HXB83"/>
      <c r="HXC83"/>
      <c r="HXD83"/>
      <c r="HXE83"/>
      <c r="HXF83"/>
      <c r="HXG83"/>
      <c r="HXH83"/>
      <c r="HXI83"/>
      <c r="HXJ83"/>
      <c r="HXK83"/>
      <c r="HXL83"/>
      <c r="HXM83"/>
      <c r="HXN83"/>
      <c r="HXO83"/>
      <c r="HXP83"/>
      <c r="HXQ83"/>
      <c r="HXR83"/>
      <c r="HXS83"/>
      <c r="HXT83"/>
      <c r="HXU83"/>
      <c r="HXV83"/>
      <c r="HXW83"/>
      <c r="HXX83"/>
      <c r="HXY83"/>
      <c r="HXZ83"/>
      <c r="HYA83"/>
      <c r="HYB83"/>
      <c r="HYC83"/>
      <c r="HYD83"/>
      <c r="HYE83"/>
      <c r="HYF83"/>
      <c r="HYG83"/>
      <c r="HYH83"/>
      <c r="HYI83"/>
      <c r="HYJ83"/>
      <c r="HYK83"/>
      <c r="HYL83"/>
      <c r="HYM83"/>
      <c r="HYN83"/>
      <c r="HYO83"/>
      <c r="HYP83"/>
      <c r="HYQ83"/>
      <c r="HYR83"/>
      <c r="HYS83"/>
      <c r="HYT83"/>
      <c r="HYU83"/>
      <c r="HYV83"/>
      <c r="HYW83"/>
      <c r="HYX83"/>
      <c r="HYY83"/>
      <c r="HYZ83"/>
      <c r="HZA83"/>
      <c r="HZB83"/>
      <c r="HZC83"/>
      <c r="HZD83"/>
      <c r="HZE83"/>
      <c r="HZF83"/>
      <c r="HZG83"/>
      <c r="HZH83"/>
      <c r="HZI83"/>
      <c r="HZJ83"/>
      <c r="HZK83"/>
      <c r="HZL83"/>
      <c r="HZM83"/>
      <c r="HZN83"/>
      <c r="HZO83"/>
      <c r="HZP83"/>
      <c r="HZQ83"/>
      <c r="HZR83"/>
      <c r="HZS83"/>
      <c r="HZT83"/>
      <c r="HZU83"/>
      <c r="HZV83"/>
      <c r="HZW83"/>
      <c r="HZX83"/>
      <c r="HZY83"/>
      <c r="HZZ83"/>
      <c r="IAA83"/>
      <c r="IAB83"/>
      <c r="IAC83"/>
      <c r="IAD83"/>
      <c r="IAE83"/>
      <c r="IAF83"/>
      <c r="IAG83"/>
      <c r="IAH83"/>
      <c r="IAI83"/>
      <c r="IAJ83"/>
      <c r="IAK83"/>
      <c r="IAL83"/>
      <c r="IAM83"/>
      <c r="IAN83"/>
      <c r="IAO83"/>
      <c r="IAP83"/>
      <c r="IAQ83"/>
      <c r="IAR83"/>
      <c r="IAS83"/>
      <c r="IAT83"/>
      <c r="IAU83"/>
      <c r="IAV83"/>
      <c r="IAW83"/>
      <c r="IAX83"/>
      <c r="IAY83"/>
      <c r="IAZ83"/>
      <c r="IBA83"/>
      <c r="IBB83"/>
      <c r="IBC83"/>
      <c r="IBD83"/>
      <c r="IBE83"/>
      <c r="IBF83"/>
      <c r="IBG83"/>
      <c r="IBH83"/>
      <c r="IBI83"/>
      <c r="IBJ83"/>
      <c r="IBK83"/>
      <c r="IBL83"/>
      <c r="IBM83"/>
      <c r="IBN83"/>
      <c r="IBO83"/>
      <c r="IBP83"/>
      <c r="IBQ83"/>
      <c r="IBR83"/>
      <c r="IBS83"/>
      <c r="IBT83"/>
      <c r="IBU83"/>
      <c r="IBV83"/>
      <c r="IBW83"/>
      <c r="IBX83"/>
      <c r="IBY83"/>
      <c r="IBZ83"/>
      <c r="ICA83"/>
      <c r="ICB83"/>
      <c r="ICC83"/>
      <c r="ICD83"/>
      <c r="ICE83"/>
      <c r="ICF83"/>
      <c r="ICG83"/>
      <c r="ICH83"/>
      <c r="ICI83"/>
      <c r="ICJ83"/>
      <c r="ICK83"/>
      <c r="ICL83"/>
      <c r="ICM83"/>
      <c r="ICN83"/>
      <c r="ICO83"/>
      <c r="ICP83"/>
      <c r="ICQ83"/>
      <c r="ICR83"/>
      <c r="ICS83"/>
      <c r="ICT83"/>
      <c r="ICU83"/>
      <c r="ICV83"/>
      <c r="ICW83"/>
      <c r="ICX83"/>
      <c r="ICY83"/>
      <c r="ICZ83"/>
      <c r="IDA83"/>
      <c r="IDB83"/>
      <c r="IDC83"/>
      <c r="IDD83"/>
      <c r="IDE83"/>
      <c r="IDF83"/>
      <c r="IDG83"/>
      <c r="IDH83"/>
      <c r="IDI83"/>
      <c r="IDJ83"/>
      <c r="IDK83"/>
      <c r="IDL83"/>
      <c r="IDM83"/>
      <c r="IDN83"/>
      <c r="IDO83"/>
      <c r="IDP83"/>
      <c r="IDQ83"/>
      <c r="IDR83"/>
      <c r="IDS83"/>
      <c r="IDT83"/>
      <c r="IDU83"/>
      <c r="IDV83"/>
      <c r="IDW83"/>
      <c r="IDX83"/>
      <c r="IDY83"/>
      <c r="IDZ83"/>
      <c r="IEA83"/>
      <c r="IEB83"/>
      <c r="IEC83"/>
      <c r="IED83"/>
      <c r="IEE83"/>
      <c r="IEF83"/>
      <c r="IEG83"/>
      <c r="IEH83"/>
      <c r="IEI83"/>
      <c r="IEJ83"/>
      <c r="IEK83"/>
      <c r="IEL83"/>
      <c r="IEM83"/>
      <c r="IEN83"/>
      <c r="IEO83"/>
      <c r="IEP83"/>
      <c r="IEQ83"/>
      <c r="IER83"/>
      <c r="IES83"/>
      <c r="IET83"/>
      <c r="IEU83"/>
      <c r="IEV83"/>
      <c r="IEW83"/>
      <c r="IEX83"/>
      <c r="IEY83"/>
      <c r="IEZ83"/>
      <c r="IFA83"/>
      <c r="IFB83"/>
      <c r="IFC83"/>
      <c r="IFD83"/>
      <c r="IFE83"/>
      <c r="IFF83"/>
      <c r="IFG83"/>
      <c r="IFH83"/>
      <c r="IFI83"/>
      <c r="IFJ83"/>
      <c r="IFK83"/>
      <c r="IFL83"/>
      <c r="IFM83"/>
      <c r="IFN83"/>
      <c r="IFO83"/>
      <c r="IFP83"/>
      <c r="IFQ83"/>
      <c r="IFR83"/>
      <c r="IFS83"/>
      <c r="IFT83"/>
      <c r="IFU83"/>
      <c r="IFV83"/>
      <c r="IFW83"/>
      <c r="IFX83"/>
      <c r="IFY83"/>
      <c r="IFZ83"/>
      <c r="IGA83"/>
      <c r="IGB83"/>
      <c r="IGC83"/>
      <c r="IGD83"/>
      <c r="IGE83"/>
      <c r="IGF83"/>
      <c r="IGG83"/>
      <c r="IGH83"/>
      <c r="IGI83"/>
      <c r="IGJ83"/>
      <c r="IGK83"/>
      <c r="IGL83"/>
      <c r="IGM83"/>
      <c r="IGN83"/>
      <c r="IGO83"/>
      <c r="IGP83"/>
      <c r="IGQ83"/>
      <c r="IGR83"/>
      <c r="IGS83"/>
      <c r="IGT83"/>
      <c r="IGU83"/>
      <c r="IGV83"/>
      <c r="IGW83"/>
      <c r="IGX83"/>
      <c r="IGY83"/>
      <c r="IGZ83"/>
      <c r="IHA83"/>
      <c r="IHB83"/>
      <c r="IHC83"/>
      <c r="IHD83"/>
      <c r="IHE83"/>
      <c r="IHF83"/>
      <c r="IHG83"/>
      <c r="IHH83"/>
      <c r="IHI83"/>
      <c r="IHJ83"/>
      <c r="IHK83"/>
      <c r="IHL83"/>
      <c r="IHM83"/>
      <c r="IHN83"/>
      <c r="IHO83"/>
      <c r="IHP83"/>
      <c r="IHQ83"/>
      <c r="IHR83"/>
      <c r="IHS83"/>
      <c r="IHT83"/>
      <c r="IHU83"/>
      <c r="IHV83"/>
      <c r="IHW83"/>
      <c r="IHX83"/>
      <c r="IHY83"/>
      <c r="IHZ83"/>
      <c r="IIA83"/>
      <c r="IIB83"/>
      <c r="IIC83"/>
      <c r="IID83"/>
      <c r="IIE83"/>
      <c r="IIF83"/>
      <c r="IIG83"/>
      <c r="IIH83"/>
      <c r="III83"/>
      <c r="IIJ83"/>
      <c r="IIK83"/>
      <c r="IIL83"/>
      <c r="IIM83"/>
      <c r="IIN83"/>
      <c r="IIO83"/>
      <c r="IIP83"/>
      <c r="IIQ83"/>
      <c r="IIR83"/>
      <c r="IIS83"/>
      <c r="IIT83"/>
      <c r="IIU83"/>
      <c r="IIV83"/>
      <c r="IIW83"/>
      <c r="IIX83"/>
      <c r="IIY83"/>
      <c r="IIZ83"/>
      <c r="IJA83"/>
      <c r="IJB83"/>
      <c r="IJC83"/>
      <c r="IJD83"/>
      <c r="IJE83"/>
      <c r="IJF83"/>
      <c r="IJG83"/>
      <c r="IJH83"/>
      <c r="IJI83"/>
      <c r="IJJ83"/>
      <c r="IJK83"/>
      <c r="IJL83"/>
      <c r="IJM83"/>
      <c r="IJN83"/>
      <c r="IJO83"/>
      <c r="IJP83"/>
      <c r="IJQ83"/>
      <c r="IJR83"/>
      <c r="IJS83"/>
      <c r="IJT83"/>
      <c r="IJU83"/>
      <c r="IJV83"/>
      <c r="IJW83"/>
      <c r="IJX83"/>
      <c r="IJY83"/>
      <c r="IJZ83"/>
      <c r="IKA83"/>
      <c r="IKB83"/>
      <c r="IKC83"/>
      <c r="IKD83"/>
      <c r="IKE83"/>
      <c r="IKF83"/>
      <c r="IKG83"/>
      <c r="IKH83"/>
      <c r="IKI83"/>
      <c r="IKJ83"/>
      <c r="IKK83"/>
      <c r="IKL83"/>
      <c r="IKM83"/>
      <c r="IKN83"/>
      <c r="IKO83"/>
      <c r="IKP83"/>
      <c r="IKQ83"/>
      <c r="IKR83"/>
      <c r="IKS83"/>
      <c r="IKT83"/>
      <c r="IKU83"/>
      <c r="IKV83"/>
      <c r="IKW83"/>
      <c r="IKX83"/>
      <c r="IKY83"/>
      <c r="IKZ83"/>
      <c r="ILA83"/>
      <c r="ILB83"/>
      <c r="ILC83"/>
      <c r="ILD83"/>
      <c r="ILE83"/>
      <c r="ILF83"/>
      <c r="ILG83"/>
      <c r="ILH83"/>
      <c r="ILI83"/>
      <c r="ILJ83"/>
      <c r="ILK83"/>
      <c r="ILL83"/>
      <c r="ILM83"/>
      <c r="ILN83"/>
      <c r="ILO83"/>
      <c r="ILP83"/>
      <c r="ILQ83"/>
      <c r="ILR83"/>
      <c r="ILS83"/>
      <c r="ILT83"/>
      <c r="ILU83"/>
      <c r="ILV83"/>
      <c r="ILW83"/>
      <c r="ILX83"/>
      <c r="ILY83"/>
      <c r="ILZ83"/>
      <c r="IMA83"/>
      <c r="IMB83"/>
      <c r="IMC83"/>
      <c r="IMD83"/>
      <c r="IME83"/>
      <c r="IMF83"/>
      <c r="IMG83"/>
      <c r="IMH83"/>
      <c r="IMI83"/>
      <c r="IMJ83"/>
      <c r="IMK83"/>
      <c r="IML83"/>
      <c r="IMM83"/>
      <c r="IMN83"/>
      <c r="IMO83"/>
      <c r="IMP83"/>
      <c r="IMQ83"/>
      <c r="IMR83"/>
      <c r="IMS83"/>
      <c r="IMT83"/>
      <c r="IMU83"/>
      <c r="IMV83"/>
      <c r="IMW83"/>
      <c r="IMX83"/>
      <c r="IMY83"/>
      <c r="IMZ83"/>
      <c r="INA83"/>
      <c r="INB83"/>
      <c r="INC83"/>
      <c r="IND83"/>
      <c r="INE83"/>
      <c r="INF83"/>
      <c r="ING83"/>
      <c r="INH83"/>
      <c r="INI83"/>
      <c r="INJ83"/>
      <c r="INK83"/>
      <c r="INL83"/>
      <c r="INM83"/>
      <c r="INN83"/>
      <c r="INO83"/>
      <c r="INP83"/>
      <c r="INQ83"/>
      <c r="INR83"/>
      <c r="INS83"/>
      <c r="INT83"/>
      <c r="INU83"/>
      <c r="INV83"/>
      <c r="INW83"/>
      <c r="INX83"/>
      <c r="INY83"/>
      <c r="INZ83"/>
      <c r="IOA83"/>
      <c r="IOB83"/>
      <c r="IOC83"/>
      <c r="IOD83"/>
      <c r="IOE83"/>
      <c r="IOF83"/>
      <c r="IOG83"/>
      <c r="IOH83"/>
      <c r="IOI83"/>
      <c r="IOJ83"/>
      <c r="IOK83"/>
      <c r="IOL83"/>
      <c r="IOM83"/>
      <c r="ION83"/>
      <c r="IOO83"/>
      <c r="IOP83"/>
      <c r="IOQ83"/>
      <c r="IOR83"/>
      <c r="IOS83"/>
      <c r="IOT83"/>
      <c r="IOU83"/>
      <c r="IOV83"/>
      <c r="IOW83"/>
      <c r="IOX83"/>
      <c r="IOY83"/>
      <c r="IOZ83"/>
      <c r="IPA83"/>
      <c r="IPB83"/>
      <c r="IPC83"/>
      <c r="IPD83"/>
      <c r="IPE83"/>
      <c r="IPF83"/>
      <c r="IPG83"/>
      <c r="IPH83"/>
      <c r="IPI83"/>
      <c r="IPJ83"/>
      <c r="IPK83"/>
      <c r="IPL83"/>
      <c r="IPM83"/>
      <c r="IPN83"/>
      <c r="IPO83"/>
      <c r="IPP83"/>
      <c r="IPQ83"/>
      <c r="IPR83"/>
      <c r="IPS83"/>
      <c r="IPT83"/>
      <c r="IPU83"/>
      <c r="IPV83"/>
      <c r="IPW83"/>
      <c r="IPX83"/>
      <c r="IPY83"/>
      <c r="IPZ83"/>
      <c r="IQA83"/>
      <c r="IQB83"/>
      <c r="IQC83"/>
      <c r="IQD83"/>
      <c r="IQE83"/>
      <c r="IQF83"/>
      <c r="IQG83"/>
      <c r="IQH83"/>
      <c r="IQI83"/>
      <c r="IQJ83"/>
      <c r="IQK83"/>
      <c r="IQL83"/>
      <c r="IQM83"/>
      <c r="IQN83"/>
      <c r="IQO83"/>
      <c r="IQP83"/>
      <c r="IQQ83"/>
      <c r="IQR83"/>
      <c r="IQS83"/>
      <c r="IQT83"/>
      <c r="IQU83"/>
      <c r="IQV83"/>
      <c r="IQW83"/>
      <c r="IQX83"/>
      <c r="IQY83"/>
      <c r="IQZ83"/>
      <c r="IRA83"/>
      <c r="IRB83"/>
      <c r="IRC83"/>
      <c r="IRD83"/>
      <c r="IRE83"/>
      <c r="IRF83"/>
      <c r="IRG83"/>
      <c r="IRH83"/>
      <c r="IRI83"/>
      <c r="IRJ83"/>
      <c r="IRK83"/>
      <c r="IRL83"/>
      <c r="IRM83"/>
      <c r="IRN83"/>
      <c r="IRO83"/>
      <c r="IRP83"/>
      <c r="IRQ83"/>
      <c r="IRR83"/>
      <c r="IRS83"/>
      <c r="IRT83"/>
      <c r="IRU83"/>
      <c r="IRV83"/>
      <c r="IRW83"/>
      <c r="IRX83"/>
      <c r="IRY83"/>
      <c r="IRZ83"/>
      <c r="ISA83"/>
      <c r="ISB83"/>
      <c r="ISC83"/>
      <c r="ISD83"/>
      <c r="ISE83"/>
      <c r="ISF83"/>
      <c r="ISG83"/>
      <c r="ISH83"/>
      <c r="ISI83"/>
      <c r="ISJ83"/>
      <c r="ISK83"/>
      <c r="ISL83"/>
      <c r="ISM83"/>
      <c r="ISN83"/>
      <c r="ISO83"/>
      <c r="ISP83"/>
      <c r="ISQ83"/>
      <c r="ISR83"/>
      <c r="ISS83"/>
      <c r="IST83"/>
      <c r="ISU83"/>
      <c r="ISV83"/>
      <c r="ISW83"/>
      <c r="ISX83"/>
      <c r="ISY83"/>
      <c r="ISZ83"/>
      <c r="ITA83"/>
      <c r="ITB83"/>
      <c r="ITC83"/>
      <c r="ITD83"/>
      <c r="ITE83"/>
      <c r="ITF83"/>
      <c r="ITG83"/>
      <c r="ITH83"/>
      <c r="ITI83"/>
      <c r="ITJ83"/>
      <c r="ITK83"/>
      <c r="ITL83"/>
      <c r="ITM83"/>
      <c r="ITN83"/>
      <c r="ITO83"/>
      <c r="ITP83"/>
      <c r="ITQ83"/>
      <c r="ITR83"/>
      <c r="ITS83"/>
      <c r="ITT83"/>
      <c r="ITU83"/>
      <c r="ITV83"/>
      <c r="ITW83"/>
      <c r="ITX83"/>
      <c r="ITY83"/>
      <c r="ITZ83"/>
      <c r="IUA83"/>
      <c r="IUB83"/>
      <c r="IUC83"/>
      <c r="IUD83"/>
      <c r="IUE83"/>
      <c r="IUF83"/>
      <c r="IUG83"/>
      <c r="IUH83"/>
      <c r="IUI83"/>
      <c r="IUJ83"/>
      <c r="IUK83"/>
      <c r="IUL83"/>
      <c r="IUM83"/>
      <c r="IUN83"/>
      <c r="IUO83"/>
      <c r="IUP83"/>
      <c r="IUQ83"/>
      <c r="IUR83"/>
      <c r="IUS83"/>
      <c r="IUT83"/>
      <c r="IUU83"/>
      <c r="IUV83"/>
      <c r="IUW83"/>
      <c r="IUX83"/>
      <c r="IUY83"/>
      <c r="IUZ83"/>
      <c r="IVA83"/>
      <c r="IVB83"/>
      <c r="IVC83"/>
      <c r="IVD83"/>
      <c r="IVE83"/>
      <c r="IVF83"/>
      <c r="IVG83"/>
      <c r="IVH83"/>
      <c r="IVI83"/>
      <c r="IVJ83"/>
      <c r="IVK83"/>
      <c r="IVL83"/>
      <c r="IVM83"/>
      <c r="IVN83"/>
      <c r="IVO83"/>
      <c r="IVP83"/>
      <c r="IVQ83"/>
      <c r="IVR83"/>
      <c r="IVS83"/>
      <c r="IVT83"/>
      <c r="IVU83"/>
      <c r="IVV83"/>
      <c r="IVW83"/>
      <c r="IVX83"/>
      <c r="IVY83"/>
      <c r="IVZ83"/>
      <c r="IWA83"/>
      <c r="IWB83"/>
      <c r="IWC83"/>
      <c r="IWD83"/>
      <c r="IWE83"/>
      <c r="IWF83"/>
      <c r="IWG83"/>
      <c r="IWH83"/>
      <c r="IWI83"/>
      <c r="IWJ83"/>
      <c r="IWK83"/>
      <c r="IWL83"/>
      <c r="IWM83"/>
      <c r="IWN83"/>
      <c r="IWO83"/>
      <c r="IWP83"/>
      <c r="IWQ83"/>
      <c r="IWR83"/>
      <c r="IWS83"/>
      <c r="IWT83"/>
      <c r="IWU83"/>
      <c r="IWV83"/>
      <c r="IWW83"/>
      <c r="IWX83"/>
      <c r="IWY83"/>
      <c r="IWZ83"/>
      <c r="IXA83"/>
      <c r="IXB83"/>
      <c r="IXC83"/>
      <c r="IXD83"/>
      <c r="IXE83"/>
      <c r="IXF83"/>
      <c r="IXG83"/>
      <c r="IXH83"/>
      <c r="IXI83"/>
      <c r="IXJ83"/>
      <c r="IXK83"/>
      <c r="IXL83"/>
      <c r="IXM83"/>
      <c r="IXN83"/>
      <c r="IXO83"/>
      <c r="IXP83"/>
      <c r="IXQ83"/>
      <c r="IXR83"/>
      <c r="IXS83"/>
      <c r="IXT83"/>
      <c r="IXU83"/>
      <c r="IXV83"/>
      <c r="IXW83"/>
      <c r="IXX83"/>
      <c r="IXY83"/>
      <c r="IXZ83"/>
      <c r="IYA83"/>
      <c r="IYB83"/>
      <c r="IYC83"/>
      <c r="IYD83"/>
      <c r="IYE83"/>
      <c r="IYF83"/>
      <c r="IYG83"/>
      <c r="IYH83"/>
      <c r="IYI83"/>
      <c r="IYJ83"/>
      <c r="IYK83"/>
      <c r="IYL83"/>
      <c r="IYM83"/>
      <c r="IYN83"/>
      <c r="IYO83"/>
      <c r="IYP83"/>
      <c r="IYQ83"/>
      <c r="IYR83"/>
      <c r="IYS83"/>
      <c r="IYT83"/>
      <c r="IYU83"/>
      <c r="IYV83"/>
      <c r="IYW83"/>
      <c r="IYX83"/>
      <c r="IYY83"/>
      <c r="IYZ83"/>
      <c r="IZA83"/>
      <c r="IZB83"/>
      <c r="IZC83"/>
      <c r="IZD83"/>
      <c r="IZE83"/>
      <c r="IZF83"/>
      <c r="IZG83"/>
      <c r="IZH83"/>
      <c r="IZI83"/>
      <c r="IZJ83"/>
      <c r="IZK83"/>
      <c r="IZL83"/>
      <c r="IZM83"/>
      <c r="IZN83"/>
      <c r="IZO83"/>
      <c r="IZP83"/>
      <c r="IZQ83"/>
      <c r="IZR83"/>
      <c r="IZS83"/>
      <c r="IZT83"/>
      <c r="IZU83"/>
      <c r="IZV83"/>
      <c r="IZW83"/>
      <c r="IZX83"/>
      <c r="IZY83"/>
      <c r="IZZ83"/>
      <c r="JAA83"/>
      <c r="JAB83"/>
      <c r="JAC83"/>
      <c r="JAD83"/>
      <c r="JAE83"/>
      <c r="JAF83"/>
      <c r="JAG83"/>
      <c r="JAH83"/>
      <c r="JAI83"/>
      <c r="JAJ83"/>
      <c r="JAK83"/>
      <c r="JAL83"/>
      <c r="JAM83"/>
      <c r="JAN83"/>
      <c r="JAO83"/>
      <c r="JAP83"/>
      <c r="JAQ83"/>
      <c r="JAR83"/>
      <c r="JAS83"/>
      <c r="JAT83"/>
      <c r="JAU83"/>
      <c r="JAV83"/>
      <c r="JAW83"/>
      <c r="JAX83"/>
      <c r="JAY83"/>
      <c r="JAZ83"/>
      <c r="JBA83"/>
      <c r="JBB83"/>
      <c r="JBC83"/>
      <c r="JBD83"/>
      <c r="JBE83"/>
      <c r="JBF83"/>
      <c r="JBG83"/>
      <c r="JBH83"/>
      <c r="JBI83"/>
      <c r="JBJ83"/>
      <c r="JBK83"/>
      <c r="JBL83"/>
      <c r="JBM83"/>
      <c r="JBN83"/>
      <c r="JBO83"/>
      <c r="JBP83"/>
      <c r="JBQ83"/>
      <c r="JBR83"/>
      <c r="JBS83"/>
      <c r="JBT83"/>
      <c r="JBU83"/>
      <c r="JBV83"/>
      <c r="JBW83"/>
      <c r="JBX83"/>
      <c r="JBY83"/>
      <c r="JBZ83"/>
      <c r="JCA83"/>
      <c r="JCB83"/>
      <c r="JCC83"/>
      <c r="JCD83"/>
      <c r="JCE83"/>
      <c r="JCF83"/>
      <c r="JCG83"/>
      <c r="JCH83"/>
      <c r="JCI83"/>
      <c r="JCJ83"/>
      <c r="JCK83"/>
      <c r="JCL83"/>
      <c r="JCM83"/>
      <c r="JCN83"/>
      <c r="JCO83"/>
      <c r="JCP83"/>
      <c r="JCQ83"/>
      <c r="JCR83"/>
      <c r="JCS83"/>
      <c r="JCT83"/>
      <c r="JCU83"/>
      <c r="JCV83"/>
      <c r="JCW83"/>
      <c r="JCX83"/>
      <c r="JCY83"/>
      <c r="JCZ83"/>
      <c r="JDA83"/>
      <c r="JDB83"/>
      <c r="JDC83"/>
      <c r="JDD83"/>
      <c r="JDE83"/>
      <c r="JDF83"/>
      <c r="JDG83"/>
      <c r="JDH83"/>
      <c r="JDI83"/>
      <c r="JDJ83"/>
      <c r="JDK83"/>
      <c r="JDL83"/>
      <c r="JDM83"/>
      <c r="JDN83"/>
      <c r="JDO83"/>
      <c r="JDP83"/>
      <c r="JDQ83"/>
      <c r="JDR83"/>
      <c r="JDS83"/>
      <c r="JDT83"/>
      <c r="JDU83"/>
      <c r="JDV83"/>
      <c r="JDW83"/>
      <c r="JDX83"/>
      <c r="JDY83"/>
      <c r="JDZ83"/>
      <c r="JEA83"/>
      <c r="JEB83"/>
      <c r="JEC83"/>
      <c r="JED83"/>
      <c r="JEE83"/>
      <c r="JEF83"/>
      <c r="JEG83"/>
      <c r="JEH83"/>
      <c r="JEI83"/>
      <c r="JEJ83"/>
      <c r="JEK83"/>
      <c r="JEL83"/>
      <c r="JEM83"/>
      <c r="JEN83"/>
      <c r="JEO83"/>
      <c r="JEP83"/>
      <c r="JEQ83"/>
      <c r="JER83"/>
      <c r="JES83"/>
      <c r="JET83"/>
      <c r="JEU83"/>
      <c r="JEV83"/>
      <c r="JEW83"/>
      <c r="JEX83"/>
      <c r="JEY83"/>
      <c r="JEZ83"/>
      <c r="JFA83"/>
      <c r="JFB83"/>
      <c r="JFC83"/>
      <c r="JFD83"/>
      <c r="JFE83"/>
      <c r="JFF83"/>
      <c r="JFG83"/>
      <c r="JFH83"/>
      <c r="JFI83"/>
      <c r="JFJ83"/>
      <c r="JFK83"/>
      <c r="JFL83"/>
      <c r="JFM83"/>
      <c r="JFN83"/>
      <c r="JFO83"/>
      <c r="JFP83"/>
      <c r="JFQ83"/>
      <c r="JFR83"/>
      <c r="JFS83"/>
      <c r="JFT83"/>
      <c r="JFU83"/>
      <c r="JFV83"/>
      <c r="JFW83"/>
      <c r="JFX83"/>
      <c r="JFY83"/>
      <c r="JFZ83"/>
      <c r="JGA83"/>
      <c r="JGB83"/>
      <c r="JGC83"/>
      <c r="JGD83"/>
      <c r="JGE83"/>
      <c r="JGF83"/>
      <c r="JGG83"/>
      <c r="JGH83"/>
      <c r="JGI83"/>
      <c r="JGJ83"/>
      <c r="JGK83"/>
      <c r="JGL83"/>
      <c r="JGM83"/>
      <c r="JGN83"/>
      <c r="JGO83"/>
      <c r="JGP83"/>
      <c r="JGQ83"/>
      <c r="JGR83"/>
      <c r="JGS83"/>
      <c r="JGT83"/>
      <c r="JGU83"/>
      <c r="JGV83"/>
      <c r="JGW83"/>
      <c r="JGX83"/>
      <c r="JGY83"/>
      <c r="JGZ83"/>
      <c r="JHA83"/>
      <c r="JHB83"/>
      <c r="JHC83"/>
      <c r="JHD83"/>
      <c r="JHE83"/>
      <c r="JHF83"/>
      <c r="JHG83"/>
      <c r="JHH83"/>
      <c r="JHI83"/>
      <c r="JHJ83"/>
      <c r="JHK83"/>
      <c r="JHL83"/>
      <c r="JHM83"/>
      <c r="JHN83"/>
      <c r="JHO83"/>
      <c r="JHP83"/>
      <c r="JHQ83"/>
      <c r="JHR83"/>
      <c r="JHS83"/>
      <c r="JHT83"/>
      <c r="JHU83"/>
      <c r="JHV83"/>
      <c r="JHW83"/>
      <c r="JHX83"/>
      <c r="JHY83"/>
      <c r="JHZ83"/>
      <c r="JIA83"/>
      <c r="JIB83"/>
      <c r="JIC83"/>
      <c r="JID83"/>
      <c r="JIE83"/>
      <c r="JIF83"/>
      <c r="JIG83"/>
      <c r="JIH83"/>
      <c r="JII83"/>
      <c r="JIJ83"/>
      <c r="JIK83"/>
      <c r="JIL83"/>
      <c r="JIM83"/>
      <c r="JIN83"/>
      <c r="JIO83"/>
      <c r="JIP83"/>
      <c r="JIQ83"/>
      <c r="JIR83"/>
      <c r="JIS83"/>
      <c r="JIT83"/>
      <c r="JIU83"/>
      <c r="JIV83"/>
      <c r="JIW83"/>
      <c r="JIX83"/>
      <c r="JIY83"/>
      <c r="JIZ83"/>
      <c r="JJA83"/>
      <c r="JJB83"/>
      <c r="JJC83"/>
      <c r="JJD83"/>
      <c r="JJE83"/>
      <c r="JJF83"/>
      <c r="JJG83"/>
      <c r="JJH83"/>
      <c r="JJI83"/>
      <c r="JJJ83"/>
      <c r="JJK83"/>
      <c r="JJL83"/>
      <c r="JJM83"/>
      <c r="JJN83"/>
      <c r="JJO83"/>
      <c r="JJP83"/>
      <c r="JJQ83"/>
      <c r="JJR83"/>
      <c r="JJS83"/>
      <c r="JJT83"/>
      <c r="JJU83"/>
      <c r="JJV83"/>
      <c r="JJW83"/>
      <c r="JJX83"/>
      <c r="JJY83"/>
      <c r="JJZ83"/>
      <c r="JKA83"/>
      <c r="JKB83"/>
      <c r="JKC83"/>
      <c r="JKD83"/>
      <c r="JKE83"/>
      <c r="JKF83"/>
      <c r="JKG83"/>
      <c r="JKH83"/>
      <c r="JKI83"/>
      <c r="JKJ83"/>
      <c r="JKK83"/>
      <c r="JKL83"/>
      <c r="JKM83"/>
      <c r="JKN83"/>
      <c r="JKO83"/>
      <c r="JKP83"/>
      <c r="JKQ83"/>
      <c r="JKR83"/>
      <c r="JKS83"/>
      <c r="JKT83"/>
      <c r="JKU83"/>
      <c r="JKV83"/>
      <c r="JKW83"/>
      <c r="JKX83"/>
      <c r="JKY83"/>
      <c r="JKZ83"/>
      <c r="JLA83"/>
      <c r="JLB83"/>
      <c r="JLC83"/>
      <c r="JLD83"/>
      <c r="JLE83"/>
      <c r="JLF83"/>
      <c r="JLG83"/>
      <c r="JLH83"/>
      <c r="JLI83"/>
      <c r="JLJ83"/>
      <c r="JLK83"/>
      <c r="JLL83"/>
      <c r="JLM83"/>
      <c r="JLN83"/>
      <c r="JLO83"/>
      <c r="JLP83"/>
      <c r="JLQ83"/>
      <c r="JLR83"/>
      <c r="JLS83"/>
      <c r="JLT83"/>
      <c r="JLU83"/>
      <c r="JLV83"/>
      <c r="JLW83"/>
      <c r="JLX83"/>
      <c r="JLY83"/>
      <c r="JLZ83"/>
      <c r="JMA83"/>
      <c r="JMB83"/>
      <c r="JMC83"/>
      <c r="JMD83"/>
      <c r="JME83"/>
      <c r="JMF83"/>
      <c r="JMG83"/>
      <c r="JMH83"/>
      <c r="JMI83"/>
      <c r="JMJ83"/>
      <c r="JMK83"/>
      <c r="JML83"/>
      <c r="JMM83"/>
      <c r="JMN83"/>
      <c r="JMO83"/>
      <c r="JMP83"/>
      <c r="JMQ83"/>
      <c r="JMR83"/>
      <c r="JMS83"/>
      <c r="JMT83"/>
      <c r="JMU83"/>
      <c r="JMV83"/>
      <c r="JMW83"/>
      <c r="JMX83"/>
      <c r="JMY83"/>
      <c r="JMZ83"/>
      <c r="JNA83"/>
      <c r="JNB83"/>
      <c r="JNC83"/>
      <c r="JND83"/>
      <c r="JNE83"/>
      <c r="JNF83"/>
      <c r="JNG83"/>
      <c r="JNH83"/>
      <c r="JNI83"/>
      <c r="JNJ83"/>
      <c r="JNK83"/>
      <c r="JNL83"/>
      <c r="JNM83"/>
      <c r="JNN83"/>
      <c r="JNO83"/>
      <c r="JNP83"/>
      <c r="JNQ83"/>
      <c r="JNR83"/>
      <c r="JNS83"/>
      <c r="JNT83"/>
      <c r="JNU83"/>
      <c r="JNV83"/>
      <c r="JNW83"/>
      <c r="JNX83"/>
      <c r="JNY83"/>
      <c r="JNZ83"/>
      <c r="JOA83"/>
      <c r="JOB83"/>
      <c r="JOC83"/>
      <c r="JOD83"/>
      <c r="JOE83"/>
      <c r="JOF83"/>
      <c r="JOG83"/>
      <c r="JOH83"/>
      <c r="JOI83"/>
      <c r="JOJ83"/>
      <c r="JOK83"/>
      <c r="JOL83"/>
      <c r="JOM83"/>
      <c r="JON83"/>
      <c r="JOO83"/>
      <c r="JOP83"/>
      <c r="JOQ83"/>
      <c r="JOR83"/>
      <c r="JOS83"/>
      <c r="JOT83"/>
      <c r="JOU83"/>
      <c r="JOV83"/>
      <c r="JOW83"/>
      <c r="JOX83"/>
      <c r="JOY83"/>
      <c r="JOZ83"/>
      <c r="JPA83"/>
      <c r="JPB83"/>
      <c r="JPC83"/>
      <c r="JPD83"/>
      <c r="JPE83"/>
      <c r="JPF83"/>
      <c r="JPG83"/>
      <c r="JPH83"/>
      <c r="JPI83"/>
      <c r="JPJ83"/>
      <c r="JPK83"/>
      <c r="JPL83"/>
      <c r="JPM83"/>
      <c r="JPN83"/>
      <c r="JPO83"/>
      <c r="JPP83"/>
      <c r="JPQ83"/>
      <c r="JPR83"/>
      <c r="JPS83"/>
      <c r="JPT83"/>
      <c r="JPU83"/>
      <c r="JPV83"/>
      <c r="JPW83"/>
      <c r="JPX83"/>
      <c r="JPY83"/>
      <c r="JPZ83"/>
      <c r="JQA83"/>
      <c r="JQB83"/>
      <c r="JQC83"/>
      <c r="JQD83"/>
      <c r="JQE83"/>
      <c r="JQF83"/>
      <c r="JQG83"/>
      <c r="JQH83"/>
      <c r="JQI83"/>
      <c r="JQJ83"/>
      <c r="JQK83"/>
      <c r="JQL83"/>
      <c r="JQM83"/>
      <c r="JQN83"/>
      <c r="JQO83"/>
      <c r="JQP83"/>
      <c r="JQQ83"/>
      <c r="JQR83"/>
      <c r="JQS83"/>
      <c r="JQT83"/>
      <c r="JQU83"/>
      <c r="JQV83"/>
      <c r="JQW83"/>
      <c r="JQX83"/>
      <c r="JQY83"/>
      <c r="JQZ83"/>
      <c r="JRA83"/>
      <c r="JRB83"/>
      <c r="JRC83"/>
      <c r="JRD83"/>
      <c r="JRE83"/>
      <c r="JRF83"/>
      <c r="JRG83"/>
      <c r="JRH83"/>
      <c r="JRI83"/>
      <c r="JRJ83"/>
      <c r="JRK83"/>
      <c r="JRL83"/>
      <c r="JRM83"/>
      <c r="JRN83"/>
      <c r="JRO83"/>
      <c r="JRP83"/>
      <c r="JRQ83"/>
      <c r="JRR83"/>
      <c r="JRS83"/>
      <c r="JRT83"/>
      <c r="JRU83"/>
      <c r="JRV83"/>
      <c r="JRW83"/>
      <c r="JRX83"/>
      <c r="JRY83"/>
      <c r="JRZ83"/>
      <c r="JSA83"/>
      <c r="JSB83"/>
      <c r="JSC83"/>
      <c r="JSD83"/>
      <c r="JSE83"/>
      <c r="JSF83"/>
      <c r="JSG83"/>
      <c r="JSH83"/>
      <c r="JSI83"/>
      <c r="JSJ83"/>
      <c r="JSK83"/>
      <c r="JSL83"/>
      <c r="JSM83"/>
      <c r="JSN83"/>
      <c r="JSO83"/>
      <c r="JSP83"/>
      <c r="JSQ83"/>
      <c r="JSR83"/>
      <c r="JSS83"/>
      <c r="JST83"/>
      <c r="JSU83"/>
      <c r="JSV83"/>
      <c r="JSW83"/>
      <c r="JSX83"/>
      <c r="JSY83"/>
      <c r="JSZ83"/>
      <c r="JTA83"/>
      <c r="JTB83"/>
      <c r="JTC83"/>
      <c r="JTD83"/>
      <c r="JTE83"/>
      <c r="JTF83"/>
      <c r="JTG83"/>
      <c r="JTH83"/>
      <c r="JTI83"/>
      <c r="JTJ83"/>
      <c r="JTK83"/>
      <c r="JTL83"/>
      <c r="JTM83"/>
      <c r="JTN83"/>
      <c r="JTO83"/>
      <c r="JTP83"/>
      <c r="JTQ83"/>
      <c r="JTR83"/>
      <c r="JTS83"/>
      <c r="JTT83"/>
      <c r="JTU83"/>
      <c r="JTV83"/>
      <c r="JTW83"/>
      <c r="JTX83"/>
      <c r="JTY83"/>
      <c r="JTZ83"/>
      <c r="JUA83"/>
      <c r="JUB83"/>
      <c r="JUC83"/>
      <c r="JUD83"/>
      <c r="JUE83"/>
      <c r="JUF83"/>
      <c r="JUG83"/>
      <c r="JUH83"/>
      <c r="JUI83"/>
      <c r="JUJ83"/>
      <c r="JUK83"/>
      <c r="JUL83"/>
      <c r="JUM83"/>
      <c r="JUN83"/>
      <c r="JUO83"/>
      <c r="JUP83"/>
      <c r="JUQ83"/>
      <c r="JUR83"/>
      <c r="JUS83"/>
      <c r="JUT83"/>
      <c r="JUU83"/>
      <c r="JUV83"/>
      <c r="JUW83"/>
      <c r="JUX83"/>
      <c r="JUY83"/>
      <c r="JUZ83"/>
      <c r="JVA83"/>
      <c r="JVB83"/>
      <c r="JVC83"/>
      <c r="JVD83"/>
      <c r="JVE83"/>
      <c r="JVF83"/>
      <c r="JVG83"/>
      <c r="JVH83"/>
      <c r="JVI83"/>
      <c r="JVJ83"/>
      <c r="JVK83"/>
      <c r="JVL83"/>
      <c r="JVM83"/>
      <c r="JVN83"/>
      <c r="JVO83"/>
      <c r="JVP83"/>
      <c r="JVQ83"/>
      <c r="JVR83"/>
      <c r="JVS83"/>
      <c r="JVT83"/>
      <c r="JVU83"/>
      <c r="JVV83"/>
      <c r="JVW83"/>
      <c r="JVX83"/>
      <c r="JVY83"/>
      <c r="JVZ83"/>
      <c r="JWA83"/>
      <c r="JWB83"/>
      <c r="JWC83"/>
      <c r="JWD83"/>
      <c r="JWE83"/>
      <c r="JWF83"/>
      <c r="JWG83"/>
      <c r="JWH83"/>
      <c r="JWI83"/>
      <c r="JWJ83"/>
      <c r="JWK83"/>
      <c r="JWL83"/>
      <c r="JWM83"/>
      <c r="JWN83"/>
      <c r="JWO83"/>
      <c r="JWP83"/>
      <c r="JWQ83"/>
      <c r="JWR83"/>
      <c r="JWS83"/>
      <c r="JWT83"/>
      <c r="JWU83"/>
      <c r="JWV83"/>
      <c r="JWW83"/>
      <c r="JWX83"/>
      <c r="JWY83"/>
      <c r="JWZ83"/>
      <c r="JXA83"/>
      <c r="JXB83"/>
      <c r="JXC83"/>
      <c r="JXD83"/>
      <c r="JXE83"/>
      <c r="JXF83"/>
      <c r="JXG83"/>
      <c r="JXH83"/>
      <c r="JXI83"/>
      <c r="JXJ83"/>
      <c r="JXK83"/>
      <c r="JXL83"/>
      <c r="JXM83"/>
      <c r="JXN83"/>
      <c r="JXO83"/>
      <c r="JXP83"/>
      <c r="JXQ83"/>
      <c r="JXR83"/>
      <c r="JXS83"/>
      <c r="JXT83"/>
      <c r="JXU83"/>
      <c r="JXV83"/>
      <c r="JXW83"/>
      <c r="JXX83"/>
      <c r="JXY83"/>
      <c r="JXZ83"/>
      <c r="JYA83"/>
      <c r="JYB83"/>
      <c r="JYC83"/>
      <c r="JYD83"/>
      <c r="JYE83"/>
      <c r="JYF83"/>
      <c r="JYG83"/>
      <c r="JYH83"/>
      <c r="JYI83"/>
      <c r="JYJ83"/>
      <c r="JYK83"/>
      <c r="JYL83"/>
      <c r="JYM83"/>
      <c r="JYN83"/>
      <c r="JYO83"/>
      <c r="JYP83"/>
      <c r="JYQ83"/>
      <c r="JYR83"/>
      <c r="JYS83"/>
      <c r="JYT83"/>
      <c r="JYU83"/>
      <c r="JYV83"/>
      <c r="JYW83"/>
      <c r="JYX83"/>
      <c r="JYY83"/>
      <c r="JYZ83"/>
      <c r="JZA83"/>
      <c r="JZB83"/>
      <c r="JZC83"/>
      <c r="JZD83"/>
      <c r="JZE83"/>
      <c r="JZF83"/>
      <c r="JZG83"/>
      <c r="JZH83"/>
      <c r="JZI83"/>
      <c r="JZJ83"/>
      <c r="JZK83"/>
      <c r="JZL83"/>
      <c r="JZM83"/>
      <c r="JZN83"/>
      <c r="JZO83"/>
      <c r="JZP83"/>
      <c r="JZQ83"/>
      <c r="JZR83"/>
      <c r="JZS83"/>
      <c r="JZT83"/>
      <c r="JZU83"/>
      <c r="JZV83"/>
      <c r="JZW83"/>
      <c r="JZX83"/>
      <c r="JZY83"/>
      <c r="JZZ83"/>
      <c r="KAA83"/>
      <c r="KAB83"/>
      <c r="KAC83"/>
      <c r="KAD83"/>
      <c r="KAE83"/>
      <c r="KAF83"/>
      <c r="KAG83"/>
      <c r="KAH83"/>
      <c r="KAI83"/>
      <c r="KAJ83"/>
      <c r="KAK83"/>
      <c r="KAL83"/>
      <c r="KAM83"/>
      <c r="KAN83"/>
      <c r="KAO83"/>
      <c r="KAP83"/>
      <c r="KAQ83"/>
      <c r="KAR83"/>
      <c r="KAS83"/>
      <c r="KAT83"/>
      <c r="KAU83"/>
      <c r="KAV83"/>
      <c r="KAW83"/>
      <c r="KAX83"/>
      <c r="KAY83"/>
      <c r="KAZ83"/>
      <c r="KBA83"/>
      <c r="KBB83"/>
      <c r="KBC83"/>
      <c r="KBD83"/>
      <c r="KBE83"/>
      <c r="KBF83"/>
      <c r="KBG83"/>
      <c r="KBH83"/>
      <c r="KBI83"/>
      <c r="KBJ83"/>
      <c r="KBK83"/>
      <c r="KBL83"/>
      <c r="KBM83"/>
      <c r="KBN83"/>
      <c r="KBO83"/>
      <c r="KBP83"/>
      <c r="KBQ83"/>
      <c r="KBR83"/>
      <c r="KBS83"/>
      <c r="KBT83"/>
      <c r="KBU83"/>
      <c r="KBV83"/>
      <c r="KBW83"/>
      <c r="KBX83"/>
      <c r="KBY83"/>
      <c r="KBZ83"/>
      <c r="KCA83"/>
      <c r="KCB83"/>
      <c r="KCC83"/>
      <c r="KCD83"/>
      <c r="KCE83"/>
      <c r="KCF83"/>
      <c r="KCG83"/>
      <c r="KCH83"/>
      <c r="KCI83"/>
      <c r="KCJ83"/>
      <c r="KCK83"/>
      <c r="KCL83"/>
      <c r="KCM83"/>
      <c r="KCN83"/>
      <c r="KCO83"/>
      <c r="KCP83"/>
      <c r="KCQ83"/>
      <c r="KCR83"/>
      <c r="KCS83"/>
      <c r="KCT83"/>
      <c r="KCU83"/>
      <c r="KCV83"/>
      <c r="KCW83"/>
      <c r="KCX83"/>
      <c r="KCY83"/>
      <c r="KCZ83"/>
      <c r="KDA83"/>
      <c r="KDB83"/>
      <c r="KDC83"/>
      <c r="KDD83"/>
      <c r="KDE83"/>
      <c r="KDF83"/>
      <c r="KDG83"/>
      <c r="KDH83"/>
      <c r="KDI83"/>
      <c r="KDJ83"/>
      <c r="KDK83"/>
      <c r="KDL83"/>
      <c r="KDM83"/>
      <c r="KDN83"/>
      <c r="KDO83"/>
      <c r="KDP83"/>
      <c r="KDQ83"/>
      <c r="KDR83"/>
      <c r="KDS83"/>
      <c r="KDT83"/>
      <c r="KDU83"/>
      <c r="KDV83"/>
      <c r="KDW83"/>
      <c r="KDX83"/>
      <c r="KDY83"/>
      <c r="KDZ83"/>
      <c r="KEA83"/>
      <c r="KEB83"/>
      <c r="KEC83"/>
      <c r="KED83"/>
      <c r="KEE83"/>
      <c r="KEF83"/>
      <c r="KEG83"/>
      <c r="KEH83"/>
      <c r="KEI83"/>
      <c r="KEJ83"/>
      <c r="KEK83"/>
      <c r="KEL83"/>
      <c r="KEM83"/>
      <c r="KEN83"/>
      <c r="KEO83"/>
      <c r="KEP83"/>
      <c r="KEQ83"/>
      <c r="KER83"/>
      <c r="KES83"/>
      <c r="KET83"/>
      <c r="KEU83"/>
      <c r="KEV83"/>
      <c r="KEW83"/>
      <c r="KEX83"/>
      <c r="KEY83"/>
      <c r="KEZ83"/>
      <c r="KFA83"/>
      <c r="KFB83"/>
      <c r="KFC83"/>
      <c r="KFD83"/>
      <c r="KFE83"/>
      <c r="KFF83"/>
      <c r="KFG83"/>
      <c r="KFH83"/>
      <c r="KFI83"/>
      <c r="KFJ83"/>
      <c r="KFK83"/>
      <c r="KFL83"/>
      <c r="KFM83"/>
      <c r="KFN83"/>
      <c r="KFO83"/>
      <c r="KFP83"/>
      <c r="KFQ83"/>
      <c r="KFR83"/>
      <c r="KFS83"/>
      <c r="KFT83"/>
      <c r="KFU83"/>
      <c r="KFV83"/>
      <c r="KFW83"/>
      <c r="KFX83"/>
      <c r="KFY83"/>
      <c r="KFZ83"/>
      <c r="KGA83"/>
      <c r="KGB83"/>
      <c r="KGC83"/>
      <c r="KGD83"/>
      <c r="KGE83"/>
      <c r="KGF83"/>
      <c r="KGG83"/>
      <c r="KGH83"/>
      <c r="KGI83"/>
      <c r="KGJ83"/>
      <c r="KGK83"/>
      <c r="KGL83"/>
      <c r="KGM83"/>
      <c r="KGN83"/>
      <c r="KGO83"/>
      <c r="KGP83"/>
      <c r="KGQ83"/>
      <c r="KGR83"/>
      <c r="KGS83"/>
      <c r="KGT83"/>
      <c r="KGU83"/>
      <c r="KGV83"/>
      <c r="KGW83"/>
      <c r="KGX83"/>
      <c r="KGY83"/>
      <c r="KGZ83"/>
      <c r="KHA83"/>
      <c r="KHB83"/>
      <c r="KHC83"/>
      <c r="KHD83"/>
      <c r="KHE83"/>
      <c r="KHF83"/>
      <c r="KHG83"/>
      <c r="KHH83"/>
      <c r="KHI83"/>
      <c r="KHJ83"/>
      <c r="KHK83"/>
      <c r="KHL83"/>
      <c r="KHM83"/>
      <c r="KHN83"/>
      <c r="KHO83"/>
      <c r="KHP83"/>
      <c r="KHQ83"/>
      <c r="KHR83"/>
      <c r="KHS83"/>
      <c r="KHT83"/>
      <c r="KHU83"/>
      <c r="KHV83"/>
      <c r="KHW83"/>
      <c r="KHX83"/>
      <c r="KHY83"/>
      <c r="KHZ83"/>
      <c r="KIA83"/>
      <c r="KIB83"/>
      <c r="KIC83"/>
      <c r="KID83"/>
      <c r="KIE83"/>
      <c r="KIF83"/>
      <c r="KIG83"/>
      <c r="KIH83"/>
      <c r="KII83"/>
      <c r="KIJ83"/>
      <c r="KIK83"/>
      <c r="KIL83"/>
      <c r="KIM83"/>
      <c r="KIN83"/>
      <c r="KIO83"/>
      <c r="KIP83"/>
      <c r="KIQ83"/>
      <c r="KIR83"/>
      <c r="KIS83"/>
      <c r="KIT83"/>
      <c r="KIU83"/>
      <c r="KIV83"/>
      <c r="KIW83"/>
      <c r="KIX83"/>
      <c r="KIY83"/>
      <c r="KIZ83"/>
      <c r="KJA83"/>
      <c r="KJB83"/>
      <c r="KJC83"/>
      <c r="KJD83"/>
      <c r="KJE83"/>
      <c r="KJF83"/>
      <c r="KJG83"/>
      <c r="KJH83"/>
      <c r="KJI83"/>
      <c r="KJJ83"/>
      <c r="KJK83"/>
      <c r="KJL83"/>
      <c r="KJM83"/>
      <c r="KJN83"/>
      <c r="KJO83"/>
      <c r="KJP83"/>
      <c r="KJQ83"/>
      <c r="KJR83"/>
      <c r="KJS83"/>
      <c r="KJT83"/>
      <c r="KJU83"/>
      <c r="KJV83"/>
      <c r="KJW83"/>
      <c r="KJX83"/>
      <c r="KJY83"/>
      <c r="KJZ83"/>
      <c r="KKA83"/>
      <c r="KKB83"/>
      <c r="KKC83"/>
      <c r="KKD83"/>
      <c r="KKE83"/>
      <c r="KKF83"/>
      <c r="KKG83"/>
      <c r="KKH83"/>
      <c r="KKI83"/>
      <c r="KKJ83"/>
      <c r="KKK83"/>
      <c r="KKL83"/>
      <c r="KKM83"/>
      <c r="KKN83"/>
      <c r="KKO83"/>
      <c r="KKP83"/>
      <c r="KKQ83"/>
      <c r="KKR83"/>
      <c r="KKS83"/>
      <c r="KKT83"/>
      <c r="KKU83"/>
      <c r="KKV83"/>
      <c r="KKW83"/>
      <c r="KKX83"/>
      <c r="KKY83"/>
      <c r="KKZ83"/>
      <c r="KLA83"/>
      <c r="KLB83"/>
      <c r="KLC83"/>
      <c r="KLD83"/>
      <c r="KLE83"/>
      <c r="KLF83"/>
      <c r="KLG83"/>
      <c r="KLH83"/>
      <c r="KLI83"/>
      <c r="KLJ83"/>
      <c r="KLK83"/>
      <c r="KLL83"/>
      <c r="KLM83"/>
      <c r="KLN83"/>
      <c r="KLO83"/>
      <c r="KLP83"/>
      <c r="KLQ83"/>
      <c r="KLR83"/>
      <c r="KLS83"/>
      <c r="KLT83"/>
      <c r="KLU83"/>
      <c r="KLV83"/>
      <c r="KLW83"/>
      <c r="KLX83"/>
      <c r="KLY83"/>
      <c r="KLZ83"/>
      <c r="KMA83"/>
      <c r="KMB83"/>
      <c r="KMC83"/>
      <c r="KMD83"/>
      <c r="KME83"/>
      <c r="KMF83"/>
      <c r="KMG83"/>
      <c r="KMH83"/>
      <c r="KMI83"/>
      <c r="KMJ83"/>
      <c r="KMK83"/>
      <c r="KML83"/>
      <c r="KMM83"/>
      <c r="KMN83"/>
      <c r="KMO83"/>
      <c r="KMP83"/>
      <c r="KMQ83"/>
      <c r="KMR83"/>
      <c r="KMS83"/>
      <c r="KMT83"/>
      <c r="KMU83"/>
      <c r="KMV83"/>
      <c r="KMW83"/>
      <c r="KMX83"/>
      <c r="KMY83"/>
      <c r="KMZ83"/>
      <c r="KNA83"/>
      <c r="KNB83"/>
      <c r="KNC83"/>
      <c r="KND83"/>
      <c r="KNE83"/>
      <c r="KNF83"/>
      <c r="KNG83"/>
      <c r="KNH83"/>
      <c r="KNI83"/>
      <c r="KNJ83"/>
      <c r="KNK83"/>
      <c r="KNL83"/>
      <c r="KNM83"/>
      <c r="KNN83"/>
      <c r="KNO83"/>
      <c r="KNP83"/>
      <c r="KNQ83"/>
      <c r="KNR83"/>
      <c r="KNS83"/>
      <c r="KNT83"/>
      <c r="KNU83"/>
      <c r="KNV83"/>
      <c r="KNW83"/>
      <c r="KNX83"/>
      <c r="KNY83"/>
      <c r="KNZ83"/>
      <c r="KOA83"/>
      <c r="KOB83"/>
      <c r="KOC83"/>
      <c r="KOD83"/>
      <c r="KOE83"/>
      <c r="KOF83"/>
      <c r="KOG83"/>
      <c r="KOH83"/>
      <c r="KOI83"/>
      <c r="KOJ83"/>
      <c r="KOK83"/>
      <c r="KOL83"/>
      <c r="KOM83"/>
      <c r="KON83"/>
      <c r="KOO83"/>
      <c r="KOP83"/>
      <c r="KOQ83"/>
      <c r="KOR83"/>
      <c r="KOS83"/>
      <c r="KOT83"/>
      <c r="KOU83"/>
      <c r="KOV83"/>
      <c r="KOW83"/>
      <c r="KOX83"/>
      <c r="KOY83"/>
      <c r="KOZ83"/>
      <c r="KPA83"/>
      <c r="KPB83"/>
      <c r="KPC83"/>
      <c r="KPD83"/>
      <c r="KPE83"/>
      <c r="KPF83"/>
      <c r="KPG83"/>
      <c r="KPH83"/>
      <c r="KPI83"/>
      <c r="KPJ83"/>
      <c r="KPK83"/>
      <c r="KPL83"/>
      <c r="KPM83"/>
      <c r="KPN83"/>
      <c r="KPO83"/>
      <c r="KPP83"/>
      <c r="KPQ83"/>
      <c r="KPR83"/>
      <c r="KPS83"/>
      <c r="KPT83"/>
      <c r="KPU83"/>
      <c r="KPV83"/>
      <c r="KPW83"/>
      <c r="KPX83"/>
      <c r="KPY83"/>
      <c r="KPZ83"/>
      <c r="KQA83"/>
      <c r="KQB83"/>
      <c r="KQC83"/>
      <c r="KQD83"/>
      <c r="KQE83"/>
      <c r="KQF83"/>
      <c r="KQG83"/>
      <c r="KQH83"/>
      <c r="KQI83"/>
      <c r="KQJ83"/>
      <c r="KQK83"/>
      <c r="KQL83"/>
      <c r="KQM83"/>
      <c r="KQN83"/>
      <c r="KQO83"/>
      <c r="KQP83"/>
      <c r="KQQ83"/>
      <c r="KQR83"/>
      <c r="KQS83"/>
      <c r="KQT83"/>
      <c r="KQU83"/>
      <c r="KQV83"/>
      <c r="KQW83"/>
      <c r="KQX83"/>
      <c r="KQY83"/>
      <c r="KQZ83"/>
      <c r="KRA83"/>
      <c r="KRB83"/>
      <c r="KRC83"/>
      <c r="KRD83"/>
      <c r="KRE83"/>
      <c r="KRF83"/>
      <c r="KRG83"/>
      <c r="KRH83"/>
      <c r="KRI83"/>
      <c r="KRJ83"/>
      <c r="KRK83"/>
      <c r="KRL83"/>
      <c r="KRM83"/>
      <c r="KRN83"/>
      <c r="KRO83"/>
      <c r="KRP83"/>
      <c r="KRQ83"/>
      <c r="KRR83"/>
      <c r="KRS83"/>
      <c r="KRT83"/>
      <c r="KRU83"/>
      <c r="KRV83"/>
      <c r="KRW83"/>
      <c r="KRX83"/>
      <c r="KRY83"/>
      <c r="KRZ83"/>
      <c r="KSA83"/>
      <c r="KSB83"/>
      <c r="KSC83"/>
      <c r="KSD83"/>
      <c r="KSE83"/>
      <c r="KSF83"/>
      <c r="KSG83"/>
      <c r="KSH83"/>
      <c r="KSI83"/>
      <c r="KSJ83"/>
      <c r="KSK83"/>
      <c r="KSL83"/>
      <c r="KSM83"/>
      <c r="KSN83"/>
      <c r="KSO83"/>
      <c r="KSP83"/>
      <c r="KSQ83"/>
      <c r="KSR83"/>
      <c r="KSS83"/>
      <c r="KST83"/>
      <c r="KSU83"/>
      <c r="KSV83"/>
      <c r="KSW83"/>
      <c r="KSX83"/>
      <c r="KSY83"/>
      <c r="KSZ83"/>
      <c r="KTA83"/>
      <c r="KTB83"/>
      <c r="KTC83"/>
      <c r="KTD83"/>
      <c r="KTE83"/>
      <c r="KTF83"/>
      <c r="KTG83"/>
      <c r="KTH83"/>
      <c r="KTI83"/>
      <c r="KTJ83"/>
      <c r="KTK83"/>
      <c r="KTL83"/>
      <c r="KTM83"/>
      <c r="KTN83"/>
      <c r="KTO83"/>
      <c r="KTP83"/>
      <c r="KTQ83"/>
      <c r="KTR83"/>
      <c r="KTS83"/>
      <c r="KTT83"/>
      <c r="KTU83"/>
      <c r="KTV83"/>
      <c r="KTW83"/>
      <c r="KTX83"/>
      <c r="KTY83"/>
      <c r="KTZ83"/>
      <c r="KUA83"/>
      <c r="KUB83"/>
      <c r="KUC83"/>
      <c r="KUD83"/>
      <c r="KUE83"/>
      <c r="KUF83"/>
      <c r="KUG83"/>
      <c r="KUH83"/>
      <c r="KUI83"/>
      <c r="KUJ83"/>
      <c r="KUK83"/>
      <c r="KUL83"/>
      <c r="KUM83"/>
      <c r="KUN83"/>
      <c r="KUO83"/>
      <c r="KUP83"/>
      <c r="KUQ83"/>
      <c r="KUR83"/>
      <c r="KUS83"/>
      <c r="KUT83"/>
      <c r="KUU83"/>
      <c r="KUV83"/>
      <c r="KUW83"/>
      <c r="KUX83"/>
      <c r="KUY83"/>
      <c r="KUZ83"/>
      <c r="KVA83"/>
      <c r="KVB83"/>
      <c r="KVC83"/>
      <c r="KVD83"/>
      <c r="KVE83"/>
      <c r="KVF83"/>
      <c r="KVG83"/>
      <c r="KVH83"/>
      <c r="KVI83"/>
      <c r="KVJ83"/>
      <c r="KVK83"/>
      <c r="KVL83"/>
      <c r="KVM83"/>
      <c r="KVN83"/>
      <c r="KVO83"/>
      <c r="KVP83"/>
      <c r="KVQ83"/>
      <c r="KVR83"/>
      <c r="KVS83"/>
      <c r="KVT83"/>
      <c r="KVU83"/>
      <c r="KVV83"/>
      <c r="KVW83"/>
      <c r="KVX83"/>
      <c r="KVY83"/>
      <c r="KVZ83"/>
      <c r="KWA83"/>
      <c r="KWB83"/>
      <c r="KWC83"/>
      <c r="KWD83"/>
      <c r="KWE83"/>
      <c r="KWF83"/>
      <c r="KWG83"/>
      <c r="KWH83"/>
      <c r="KWI83"/>
      <c r="KWJ83"/>
      <c r="KWK83"/>
      <c r="KWL83"/>
      <c r="KWM83"/>
      <c r="KWN83"/>
      <c r="KWO83"/>
      <c r="KWP83"/>
      <c r="KWQ83"/>
      <c r="KWR83"/>
      <c r="KWS83"/>
      <c r="KWT83"/>
      <c r="KWU83"/>
      <c r="KWV83"/>
      <c r="KWW83"/>
      <c r="KWX83"/>
      <c r="KWY83"/>
      <c r="KWZ83"/>
      <c r="KXA83"/>
      <c r="KXB83"/>
      <c r="KXC83"/>
      <c r="KXD83"/>
      <c r="KXE83"/>
      <c r="KXF83"/>
      <c r="KXG83"/>
      <c r="KXH83"/>
      <c r="KXI83"/>
      <c r="KXJ83"/>
      <c r="KXK83"/>
      <c r="KXL83"/>
      <c r="KXM83"/>
      <c r="KXN83"/>
      <c r="KXO83"/>
      <c r="KXP83"/>
      <c r="KXQ83"/>
      <c r="KXR83"/>
      <c r="KXS83"/>
      <c r="KXT83"/>
      <c r="KXU83"/>
      <c r="KXV83"/>
      <c r="KXW83"/>
      <c r="KXX83"/>
      <c r="KXY83"/>
      <c r="KXZ83"/>
      <c r="KYA83"/>
      <c r="KYB83"/>
      <c r="KYC83"/>
      <c r="KYD83"/>
      <c r="KYE83"/>
      <c r="KYF83"/>
      <c r="KYG83"/>
      <c r="KYH83"/>
      <c r="KYI83"/>
      <c r="KYJ83"/>
      <c r="KYK83"/>
      <c r="KYL83"/>
      <c r="KYM83"/>
      <c r="KYN83"/>
      <c r="KYO83"/>
      <c r="KYP83"/>
      <c r="KYQ83"/>
      <c r="KYR83"/>
      <c r="KYS83"/>
      <c r="KYT83"/>
      <c r="KYU83"/>
      <c r="KYV83"/>
      <c r="KYW83"/>
      <c r="KYX83"/>
      <c r="KYY83"/>
      <c r="KYZ83"/>
      <c r="KZA83"/>
      <c r="KZB83"/>
      <c r="KZC83"/>
      <c r="KZD83"/>
      <c r="KZE83"/>
      <c r="KZF83"/>
      <c r="KZG83"/>
      <c r="KZH83"/>
      <c r="KZI83"/>
      <c r="KZJ83"/>
      <c r="KZK83"/>
      <c r="KZL83"/>
      <c r="KZM83"/>
      <c r="KZN83"/>
      <c r="KZO83"/>
      <c r="KZP83"/>
      <c r="KZQ83"/>
      <c r="KZR83"/>
      <c r="KZS83"/>
      <c r="KZT83"/>
      <c r="KZU83"/>
      <c r="KZV83"/>
      <c r="KZW83"/>
      <c r="KZX83"/>
      <c r="KZY83"/>
      <c r="KZZ83"/>
      <c r="LAA83"/>
      <c r="LAB83"/>
      <c r="LAC83"/>
      <c r="LAD83"/>
      <c r="LAE83"/>
      <c r="LAF83"/>
      <c r="LAG83"/>
      <c r="LAH83"/>
      <c r="LAI83"/>
      <c r="LAJ83"/>
      <c r="LAK83"/>
      <c r="LAL83"/>
      <c r="LAM83"/>
      <c r="LAN83"/>
      <c r="LAO83"/>
      <c r="LAP83"/>
      <c r="LAQ83"/>
      <c r="LAR83"/>
      <c r="LAS83"/>
      <c r="LAT83"/>
      <c r="LAU83"/>
      <c r="LAV83"/>
      <c r="LAW83"/>
      <c r="LAX83"/>
      <c r="LAY83"/>
      <c r="LAZ83"/>
      <c r="LBA83"/>
      <c r="LBB83"/>
      <c r="LBC83"/>
      <c r="LBD83"/>
      <c r="LBE83"/>
      <c r="LBF83"/>
      <c r="LBG83"/>
      <c r="LBH83"/>
      <c r="LBI83"/>
      <c r="LBJ83"/>
      <c r="LBK83"/>
      <c r="LBL83"/>
      <c r="LBM83"/>
      <c r="LBN83"/>
      <c r="LBO83"/>
      <c r="LBP83"/>
      <c r="LBQ83"/>
      <c r="LBR83"/>
      <c r="LBS83"/>
      <c r="LBT83"/>
      <c r="LBU83"/>
      <c r="LBV83"/>
      <c r="LBW83"/>
      <c r="LBX83"/>
      <c r="LBY83"/>
      <c r="LBZ83"/>
      <c r="LCA83"/>
      <c r="LCB83"/>
      <c r="LCC83"/>
      <c r="LCD83"/>
      <c r="LCE83"/>
      <c r="LCF83"/>
      <c r="LCG83"/>
      <c r="LCH83"/>
      <c r="LCI83"/>
      <c r="LCJ83"/>
      <c r="LCK83"/>
      <c r="LCL83"/>
      <c r="LCM83"/>
      <c r="LCN83"/>
      <c r="LCO83"/>
      <c r="LCP83"/>
      <c r="LCQ83"/>
      <c r="LCR83"/>
      <c r="LCS83"/>
      <c r="LCT83"/>
      <c r="LCU83"/>
      <c r="LCV83"/>
      <c r="LCW83"/>
      <c r="LCX83"/>
      <c r="LCY83"/>
      <c r="LCZ83"/>
      <c r="LDA83"/>
      <c r="LDB83"/>
      <c r="LDC83"/>
      <c r="LDD83"/>
      <c r="LDE83"/>
      <c r="LDF83"/>
      <c r="LDG83"/>
      <c r="LDH83"/>
      <c r="LDI83"/>
      <c r="LDJ83"/>
      <c r="LDK83"/>
      <c r="LDL83"/>
      <c r="LDM83"/>
      <c r="LDN83"/>
      <c r="LDO83"/>
      <c r="LDP83"/>
      <c r="LDQ83"/>
      <c r="LDR83"/>
      <c r="LDS83"/>
      <c r="LDT83"/>
      <c r="LDU83"/>
      <c r="LDV83"/>
      <c r="LDW83"/>
      <c r="LDX83"/>
      <c r="LDY83"/>
      <c r="LDZ83"/>
      <c r="LEA83"/>
      <c r="LEB83"/>
      <c r="LEC83"/>
      <c r="LED83"/>
      <c r="LEE83"/>
      <c r="LEF83"/>
      <c r="LEG83"/>
      <c r="LEH83"/>
      <c r="LEI83"/>
      <c r="LEJ83"/>
      <c r="LEK83"/>
      <c r="LEL83"/>
      <c r="LEM83"/>
      <c r="LEN83"/>
      <c r="LEO83"/>
      <c r="LEP83"/>
      <c r="LEQ83"/>
      <c r="LER83"/>
      <c r="LES83"/>
      <c r="LET83"/>
      <c r="LEU83"/>
      <c r="LEV83"/>
      <c r="LEW83"/>
      <c r="LEX83"/>
      <c r="LEY83"/>
      <c r="LEZ83"/>
      <c r="LFA83"/>
      <c r="LFB83"/>
      <c r="LFC83"/>
      <c r="LFD83"/>
      <c r="LFE83"/>
      <c r="LFF83"/>
      <c r="LFG83"/>
      <c r="LFH83"/>
      <c r="LFI83"/>
      <c r="LFJ83"/>
      <c r="LFK83"/>
      <c r="LFL83"/>
      <c r="LFM83"/>
      <c r="LFN83"/>
      <c r="LFO83"/>
      <c r="LFP83"/>
      <c r="LFQ83"/>
      <c r="LFR83"/>
      <c r="LFS83"/>
      <c r="LFT83"/>
      <c r="LFU83"/>
      <c r="LFV83"/>
      <c r="LFW83"/>
      <c r="LFX83"/>
      <c r="LFY83"/>
      <c r="LFZ83"/>
      <c r="LGA83"/>
      <c r="LGB83"/>
      <c r="LGC83"/>
      <c r="LGD83"/>
      <c r="LGE83"/>
      <c r="LGF83"/>
      <c r="LGG83"/>
      <c r="LGH83"/>
      <c r="LGI83"/>
      <c r="LGJ83"/>
      <c r="LGK83"/>
      <c r="LGL83"/>
      <c r="LGM83"/>
      <c r="LGN83"/>
      <c r="LGO83"/>
      <c r="LGP83"/>
      <c r="LGQ83"/>
      <c r="LGR83"/>
      <c r="LGS83"/>
      <c r="LGT83"/>
      <c r="LGU83"/>
      <c r="LGV83"/>
      <c r="LGW83"/>
      <c r="LGX83"/>
      <c r="LGY83"/>
      <c r="LGZ83"/>
      <c r="LHA83"/>
      <c r="LHB83"/>
      <c r="LHC83"/>
      <c r="LHD83"/>
      <c r="LHE83"/>
      <c r="LHF83"/>
      <c r="LHG83"/>
      <c r="LHH83"/>
      <c r="LHI83"/>
      <c r="LHJ83"/>
      <c r="LHK83"/>
      <c r="LHL83"/>
      <c r="LHM83"/>
      <c r="LHN83"/>
      <c r="LHO83"/>
      <c r="LHP83"/>
      <c r="LHQ83"/>
      <c r="LHR83"/>
      <c r="LHS83"/>
      <c r="LHT83"/>
      <c r="LHU83"/>
      <c r="LHV83"/>
      <c r="LHW83"/>
      <c r="LHX83"/>
      <c r="LHY83"/>
      <c r="LHZ83"/>
      <c r="LIA83"/>
      <c r="LIB83"/>
      <c r="LIC83"/>
      <c r="LID83"/>
      <c r="LIE83"/>
      <c r="LIF83"/>
      <c r="LIG83"/>
      <c r="LIH83"/>
      <c r="LII83"/>
      <c r="LIJ83"/>
      <c r="LIK83"/>
      <c r="LIL83"/>
      <c r="LIM83"/>
      <c r="LIN83"/>
      <c r="LIO83"/>
      <c r="LIP83"/>
      <c r="LIQ83"/>
      <c r="LIR83"/>
      <c r="LIS83"/>
      <c r="LIT83"/>
      <c r="LIU83"/>
      <c r="LIV83"/>
      <c r="LIW83"/>
      <c r="LIX83"/>
      <c r="LIY83"/>
      <c r="LIZ83"/>
      <c r="LJA83"/>
      <c r="LJB83"/>
      <c r="LJC83"/>
      <c r="LJD83"/>
      <c r="LJE83"/>
      <c r="LJF83"/>
      <c r="LJG83"/>
      <c r="LJH83"/>
      <c r="LJI83"/>
      <c r="LJJ83"/>
      <c r="LJK83"/>
      <c r="LJL83"/>
      <c r="LJM83"/>
      <c r="LJN83"/>
      <c r="LJO83"/>
      <c r="LJP83"/>
      <c r="LJQ83"/>
      <c r="LJR83"/>
      <c r="LJS83"/>
      <c r="LJT83"/>
      <c r="LJU83"/>
      <c r="LJV83"/>
      <c r="LJW83"/>
      <c r="LJX83"/>
      <c r="LJY83"/>
      <c r="LJZ83"/>
      <c r="LKA83"/>
      <c r="LKB83"/>
      <c r="LKC83"/>
      <c r="LKD83"/>
      <c r="LKE83"/>
      <c r="LKF83"/>
      <c r="LKG83"/>
      <c r="LKH83"/>
      <c r="LKI83"/>
      <c r="LKJ83"/>
      <c r="LKK83"/>
      <c r="LKL83"/>
      <c r="LKM83"/>
      <c r="LKN83"/>
      <c r="LKO83"/>
      <c r="LKP83"/>
      <c r="LKQ83"/>
      <c r="LKR83"/>
      <c r="LKS83"/>
      <c r="LKT83"/>
      <c r="LKU83"/>
      <c r="LKV83"/>
      <c r="LKW83"/>
      <c r="LKX83"/>
      <c r="LKY83"/>
      <c r="LKZ83"/>
      <c r="LLA83"/>
      <c r="LLB83"/>
      <c r="LLC83"/>
      <c r="LLD83"/>
      <c r="LLE83"/>
      <c r="LLF83"/>
      <c r="LLG83"/>
      <c r="LLH83"/>
      <c r="LLI83"/>
      <c r="LLJ83"/>
      <c r="LLK83"/>
      <c r="LLL83"/>
      <c r="LLM83"/>
      <c r="LLN83"/>
      <c r="LLO83"/>
      <c r="LLP83"/>
      <c r="LLQ83"/>
      <c r="LLR83"/>
      <c r="LLS83"/>
      <c r="LLT83"/>
      <c r="LLU83"/>
      <c r="LLV83"/>
      <c r="LLW83"/>
      <c r="LLX83"/>
      <c r="LLY83"/>
      <c r="LLZ83"/>
      <c r="LMA83"/>
      <c r="LMB83"/>
      <c r="LMC83"/>
      <c r="LMD83"/>
      <c r="LME83"/>
      <c r="LMF83"/>
      <c r="LMG83"/>
      <c r="LMH83"/>
      <c r="LMI83"/>
      <c r="LMJ83"/>
      <c r="LMK83"/>
      <c r="LML83"/>
      <c r="LMM83"/>
      <c r="LMN83"/>
      <c r="LMO83"/>
      <c r="LMP83"/>
      <c r="LMQ83"/>
      <c r="LMR83"/>
      <c r="LMS83"/>
      <c r="LMT83"/>
      <c r="LMU83"/>
      <c r="LMV83"/>
      <c r="LMW83"/>
      <c r="LMX83"/>
      <c r="LMY83"/>
      <c r="LMZ83"/>
      <c r="LNA83"/>
      <c r="LNB83"/>
      <c r="LNC83"/>
      <c r="LND83"/>
      <c r="LNE83"/>
      <c r="LNF83"/>
      <c r="LNG83"/>
      <c r="LNH83"/>
      <c r="LNI83"/>
      <c r="LNJ83"/>
      <c r="LNK83"/>
      <c r="LNL83"/>
      <c r="LNM83"/>
      <c r="LNN83"/>
      <c r="LNO83"/>
      <c r="LNP83"/>
      <c r="LNQ83"/>
      <c r="LNR83"/>
      <c r="LNS83"/>
      <c r="LNT83"/>
      <c r="LNU83"/>
      <c r="LNV83"/>
      <c r="LNW83"/>
      <c r="LNX83"/>
      <c r="LNY83"/>
      <c r="LNZ83"/>
      <c r="LOA83"/>
      <c r="LOB83"/>
      <c r="LOC83"/>
      <c r="LOD83"/>
      <c r="LOE83"/>
      <c r="LOF83"/>
      <c r="LOG83"/>
      <c r="LOH83"/>
      <c r="LOI83"/>
      <c r="LOJ83"/>
      <c r="LOK83"/>
      <c r="LOL83"/>
      <c r="LOM83"/>
      <c r="LON83"/>
      <c r="LOO83"/>
      <c r="LOP83"/>
      <c r="LOQ83"/>
      <c r="LOR83"/>
      <c r="LOS83"/>
      <c r="LOT83"/>
      <c r="LOU83"/>
      <c r="LOV83"/>
      <c r="LOW83"/>
      <c r="LOX83"/>
      <c r="LOY83"/>
      <c r="LOZ83"/>
      <c r="LPA83"/>
      <c r="LPB83"/>
      <c r="LPC83"/>
      <c r="LPD83"/>
      <c r="LPE83"/>
      <c r="LPF83"/>
      <c r="LPG83"/>
      <c r="LPH83"/>
      <c r="LPI83"/>
      <c r="LPJ83"/>
      <c r="LPK83"/>
      <c r="LPL83"/>
      <c r="LPM83"/>
      <c r="LPN83"/>
      <c r="LPO83"/>
      <c r="LPP83"/>
      <c r="LPQ83"/>
      <c r="LPR83"/>
      <c r="LPS83"/>
      <c r="LPT83"/>
      <c r="LPU83"/>
      <c r="LPV83"/>
      <c r="LPW83"/>
      <c r="LPX83"/>
      <c r="LPY83"/>
      <c r="LPZ83"/>
      <c r="LQA83"/>
      <c r="LQB83"/>
      <c r="LQC83"/>
      <c r="LQD83"/>
      <c r="LQE83"/>
      <c r="LQF83"/>
      <c r="LQG83"/>
      <c r="LQH83"/>
      <c r="LQI83"/>
      <c r="LQJ83"/>
      <c r="LQK83"/>
      <c r="LQL83"/>
      <c r="LQM83"/>
      <c r="LQN83"/>
      <c r="LQO83"/>
      <c r="LQP83"/>
      <c r="LQQ83"/>
      <c r="LQR83"/>
      <c r="LQS83"/>
      <c r="LQT83"/>
      <c r="LQU83"/>
      <c r="LQV83"/>
      <c r="LQW83"/>
      <c r="LQX83"/>
      <c r="LQY83"/>
      <c r="LQZ83"/>
      <c r="LRA83"/>
      <c r="LRB83"/>
      <c r="LRC83"/>
      <c r="LRD83"/>
      <c r="LRE83"/>
      <c r="LRF83"/>
      <c r="LRG83"/>
      <c r="LRH83"/>
      <c r="LRI83"/>
      <c r="LRJ83"/>
      <c r="LRK83"/>
      <c r="LRL83"/>
      <c r="LRM83"/>
      <c r="LRN83"/>
      <c r="LRO83"/>
      <c r="LRP83"/>
      <c r="LRQ83"/>
      <c r="LRR83"/>
      <c r="LRS83"/>
      <c r="LRT83"/>
      <c r="LRU83"/>
      <c r="LRV83"/>
      <c r="LRW83"/>
      <c r="LRX83"/>
      <c r="LRY83"/>
      <c r="LRZ83"/>
      <c r="LSA83"/>
      <c r="LSB83"/>
      <c r="LSC83"/>
      <c r="LSD83"/>
      <c r="LSE83"/>
      <c r="LSF83"/>
      <c r="LSG83"/>
      <c r="LSH83"/>
      <c r="LSI83"/>
      <c r="LSJ83"/>
      <c r="LSK83"/>
      <c r="LSL83"/>
      <c r="LSM83"/>
      <c r="LSN83"/>
      <c r="LSO83"/>
      <c r="LSP83"/>
      <c r="LSQ83"/>
      <c r="LSR83"/>
      <c r="LSS83"/>
      <c r="LST83"/>
      <c r="LSU83"/>
      <c r="LSV83"/>
      <c r="LSW83"/>
      <c r="LSX83"/>
      <c r="LSY83"/>
      <c r="LSZ83"/>
      <c r="LTA83"/>
      <c r="LTB83"/>
      <c r="LTC83"/>
      <c r="LTD83"/>
      <c r="LTE83"/>
      <c r="LTF83"/>
      <c r="LTG83"/>
      <c r="LTH83"/>
      <c r="LTI83"/>
      <c r="LTJ83"/>
      <c r="LTK83"/>
      <c r="LTL83"/>
      <c r="LTM83"/>
      <c r="LTN83"/>
      <c r="LTO83"/>
      <c r="LTP83"/>
      <c r="LTQ83"/>
      <c r="LTR83"/>
      <c r="LTS83"/>
      <c r="LTT83"/>
      <c r="LTU83"/>
      <c r="LTV83"/>
      <c r="LTW83"/>
      <c r="LTX83"/>
      <c r="LTY83"/>
      <c r="LTZ83"/>
      <c r="LUA83"/>
      <c r="LUB83"/>
      <c r="LUC83"/>
      <c r="LUD83"/>
      <c r="LUE83"/>
      <c r="LUF83"/>
      <c r="LUG83"/>
      <c r="LUH83"/>
      <c r="LUI83"/>
      <c r="LUJ83"/>
      <c r="LUK83"/>
      <c r="LUL83"/>
      <c r="LUM83"/>
      <c r="LUN83"/>
      <c r="LUO83"/>
      <c r="LUP83"/>
      <c r="LUQ83"/>
      <c r="LUR83"/>
      <c r="LUS83"/>
      <c r="LUT83"/>
      <c r="LUU83"/>
      <c r="LUV83"/>
      <c r="LUW83"/>
      <c r="LUX83"/>
      <c r="LUY83"/>
      <c r="LUZ83"/>
      <c r="LVA83"/>
      <c r="LVB83"/>
      <c r="LVC83"/>
      <c r="LVD83"/>
      <c r="LVE83"/>
      <c r="LVF83"/>
      <c r="LVG83"/>
      <c r="LVH83"/>
      <c r="LVI83"/>
      <c r="LVJ83"/>
      <c r="LVK83"/>
      <c r="LVL83"/>
      <c r="LVM83"/>
      <c r="LVN83"/>
      <c r="LVO83"/>
      <c r="LVP83"/>
      <c r="LVQ83"/>
      <c r="LVR83"/>
      <c r="LVS83"/>
      <c r="LVT83"/>
      <c r="LVU83"/>
      <c r="LVV83"/>
      <c r="LVW83"/>
      <c r="LVX83"/>
      <c r="LVY83"/>
      <c r="LVZ83"/>
      <c r="LWA83"/>
      <c r="LWB83"/>
      <c r="LWC83"/>
      <c r="LWD83"/>
      <c r="LWE83"/>
      <c r="LWF83"/>
      <c r="LWG83"/>
      <c r="LWH83"/>
      <c r="LWI83"/>
      <c r="LWJ83"/>
      <c r="LWK83"/>
      <c r="LWL83"/>
      <c r="LWM83"/>
      <c r="LWN83"/>
      <c r="LWO83"/>
      <c r="LWP83"/>
      <c r="LWQ83"/>
      <c r="LWR83"/>
      <c r="LWS83"/>
      <c r="LWT83"/>
      <c r="LWU83"/>
      <c r="LWV83"/>
      <c r="LWW83"/>
      <c r="LWX83"/>
      <c r="LWY83"/>
      <c r="LWZ83"/>
      <c r="LXA83"/>
      <c r="LXB83"/>
      <c r="LXC83"/>
      <c r="LXD83"/>
      <c r="LXE83"/>
      <c r="LXF83"/>
      <c r="LXG83"/>
      <c r="LXH83"/>
      <c r="LXI83"/>
      <c r="LXJ83"/>
      <c r="LXK83"/>
      <c r="LXL83"/>
      <c r="LXM83"/>
      <c r="LXN83"/>
      <c r="LXO83"/>
      <c r="LXP83"/>
      <c r="LXQ83"/>
      <c r="LXR83"/>
      <c r="LXS83"/>
      <c r="LXT83"/>
      <c r="LXU83"/>
      <c r="LXV83"/>
      <c r="LXW83"/>
      <c r="LXX83"/>
      <c r="LXY83"/>
      <c r="LXZ83"/>
      <c r="LYA83"/>
      <c r="LYB83"/>
      <c r="LYC83"/>
      <c r="LYD83"/>
      <c r="LYE83"/>
      <c r="LYF83"/>
      <c r="LYG83"/>
      <c r="LYH83"/>
      <c r="LYI83"/>
      <c r="LYJ83"/>
      <c r="LYK83"/>
      <c r="LYL83"/>
      <c r="LYM83"/>
      <c r="LYN83"/>
      <c r="LYO83"/>
      <c r="LYP83"/>
      <c r="LYQ83"/>
      <c r="LYR83"/>
      <c r="LYS83"/>
      <c r="LYT83"/>
      <c r="LYU83"/>
      <c r="LYV83"/>
      <c r="LYW83"/>
      <c r="LYX83"/>
      <c r="LYY83"/>
      <c r="LYZ83"/>
      <c r="LZA83"/>
      <c r="LZB83"/>
      <c r="LZC83"/>
      <c r="LZD83"/>
      <c r="LZE83"/>
      <c r="LZF83"/>
      <c r="LZG83"/>
      <c r="LZH83"/>
      <c r="LZI83"/>
      <c r="LZJ83"/>
      <c r="LZK83"/>
      <c r="LZL83"/>
      <c r="LZM83"/>
      <c r="LZN83"/>
      <c r="LZO83"/>
      <c r="LZP83"/>
      <c r="LZQ83"/>
      <c r="LZR83"/>
      <c r="LZS83"/>
      <c r="LZT83"/>
      <c r="LZU83"/>
      <c r="LZV83"/>
      <c r="LZW83"/>
      <c r="LZX83"/>
      <c r="LZY83"/>
      <c r="LZZ83"/>
      <c r="MAA83"/>
      <c r="MAB83"/>
      <c r="MAC83"/>
      <c r="MAD83"/>
      <c r="MAE83"/>
      <c r="MAF83"/>
      <c r="MAG83"/>
      <c r="MAH83"/>
      <c r="MAI83"/>
      <c r="MAJ83"/>
      <c r="MAK83"/>
      <c r="MAL83"/>
      <c r="MAM83"/>
      <c r="MAN83"/>
      <c r="MAO83"/>
      <c r="MAP83"/>
      <c r="MAQ83"/>
      <c r="MAR83"/>
      <c r="MAS83"/>
      <c r="MAT83"/>
      <c r="MAU83"/>
      <c r="MAV83"/>
      <c r="MAW83"/>
      <c r="MAX83"/>
      <c r="MAY83"/>
      <c r="MAZ83"/>
      <c r="MBA83"/>
      <c r="MBB83"/>
      <c r="MBC83"/>
      <c r="MBD83"/>
      <c r="MBE83"/>
      <c r="MBF83"/>
      <c r="MBG83"/>
      <c r="MBH83"/>
      <c r="MBI83"/>
      <c r="MBJ83"/>
      <c r="MBK83"/>
      <c r="MBL83"/>
      <c r="MBM83"/>
      <c r="MBN83"/>
      <c r="MBO83"/>
      <c r="MBP83"/>
      <c r="MBQ83"/>
      <c r="MBR83"/>
      <c r="MBS83"/>
      <c r="MBT83"/>
      <c r="MBU83"/>
      <c r="MBV83"/>
      <c r="MBW83"/>
      <c r="MBX83"/>
      <c r="MBY83"/>
      <c r="MBZ83"/>
      <c r="MCA83"/>
      <c r="MCB83"/>
      <c r="MCC83"/>
      <c r="MCD83"/>
      <c r="MCE83"/>
      <c r="MCF83"/>
      <c r="MCG83"/>
      <c r="MCH83"/>
      <c r="MCI83"/>
      <c r="MCJ83"/>
      <c r="MCK83"/>
      <c r="MCL83"/>
      <c r="MCM83"/>
      <c r="MCN83"/>
      <c r="MCO83"/>
      <c r="MCP83"/>
      <c r="MCQ83"/>
      <c r="MCR83"/>
      <c r="MCS83"/>
      <c r="MCT83"/>
      <c r="MCU83"/>
      <c r="MCV83"/>
      <c r="MCW83"/>
      <c r="MCX83"/>
      <c r="MCY83"/>
      <c r="MCZ83"/>
      <c r="MDA83"/>
      <c r="MDB83"/>
      <c r="MDC83"/>
      <c r="MDD83"/>
      <c r="MDE83"/>
      <c r="MDF83"/>
      <c r="MDG83"/>
      <c r="MDH83"/>
      <c r="MDI83"/>
      <c r="MDJ83"/>
      <c r="MDK83"/>
      <c r="MDL83"/>
      <c r="MDM83"/>
      <c r="MDN83"/>
      <c r="MDO83"/>
      <c r="MDP83"/>
      <c r="MDQ83"/>
      <c r="MDR83"/>
      <c r="MDS83"/>
      <c r="MDT83"/>
      <c r="MDU83"/>
      <c r="MDV83"/>
      <c r="MDW83"/>
      <c r="MDX83"/>
      <c r="MDY83"/>
      <c r="MDZ83"/>
      <c r="MEA83"/>
      <c r="MEB83"/>
      <c r="MEC83"/>
      <c r="MED83"/>
      <c r="MEE83"/>
      <c r="MEF83"/>
      <c r="MEG83"/>
      <c r="MEH83"/>
      <c r="MEI83"/>
      <c r="MEJ83"/>
      <c r="MEK83"/>
      <c r="MEL83"/>
      <c r="MEM83"/>
      <c r="MEN83"/>
      <c r="MEO83"/>
      <c r="MEP83"/>
      <c r="MEQ83"/>
      <c r="MER83"/>
      <c r="MES83"/>
      <c r="MET83"/>
      <c r="MEU83"/>
      <c r="MEV83"/>
      <c r="MEW83"/>
      <c r="MEX83"/>
      <c r="MEY83"/>
      <c r="MEZ83"/>
      <c r="MFA83"/>
      <c r="MFB83"/>
      <c r="MFC83"/>
      <c r="MFD83"/>
      <c r="MFE83"/>
      <c r="MFF83"/>
      <c r="MFG83"/>
      <c r="MFH83"/>
      <c r="MFI83"/>
      <c r="MFJ83"/>
      <c r="MFK83"/>
      <c r="MFL83"/>
      <c r="MFM83"/>
      <c r="MFN83"/>
      <c r="MFO83"/>
      <c r="MFP83"/>
      <c r="MFQ83"/>
      <c r="MFR83"/>
      <c r="MFS83"/>
      <c r="MFT83"/>
      <c r="MFU83"/>
      <c r="MFV83"/>
      <c r="MFW83"/>
      <c r="MFX83"/>
      <c r="MFY83"/>
      <c r="MFZ83"/>
      <c r="MGA83"/>
      <c r="MGB83"/>
      <c r="MGC83"/>
      <c r="MGD83"/>
      <c r="MGE83"/>
      <c r="MGF83"/>
      <c r="MGG83"/>
      <c r="MGH83"/>
      <c r="MGI83"/>
      <c r="MGJ83"/>
      <c r="MGK83"/>
      <c r="MGL83"/>
      <c r="MGM83"/>
      <c r="MGN83"/>
      <c r="MGO83"/>
      <c r="MGP83"/>
      <c r="MGQ83"/>
      <c r="MGR83"/>
      <c r="MGS83"/>
      <c r="MGT83"/>
      <c r="MGU83"/>
      <c r="MGV83"/>
      <c r="MGW83"/>
      <c r="MGX83"/>
      <c r="MGY83"/>
      <c r="MGZ83"/>
      <c r="MHA83"/>
      <c r="MHB83"/>
      <c r="MHC83"/>
      <c r="MHD83"/>
      <c r="MHE83"/>
      <c r="MHF83"/>
      <c r="MHG83"/>
      <c r="MHH83"/>
      <c r="MHI83"/>
      <c r="MHJ83"/>
      <c r="MHK83"/>
      <c r="MHL83"/>
      <c r="MHM83"/>
      <c r="MHN83"/>
      <c r="MHO83"/>
      <c r="MHP83"/>
      <c r="MHQ83"/>
      <c r="MHR83"/>
      <c r="MHS83"/>
      <c r="MHT83"/>
      <c r="MHU83"/>
      <c r="MHV83"/>
      <c r="MHW83"/>
      <c r="MHX83"/>
      <c r="MHY83"/>
      <c r="MHZ83"/>
      <c r="MIA83"/>
      <c r="MIB83"/>
      <c r="MIC83"/>
      <c r="MID83"/>
      <c r="MIE83"/>
      <c r="MIF83"/>
      <c r="MIG83"/>
      <c r="MIH83"/>
      <c r="MII83"/>
      <c r="MIJ83"/>
      <c r="MIK83"/>
      <c r="MIL83"/>
      <c r="MIM83"/>
      <c r="MIN83"/>
      <c r="MIO83"/>
      <c r="MIP83"/>
      <c r="MIQ83"/>
      <c r="MIR83"/>
      <c r="MIS83"/>
      <c r="MIT83"/>
      <c r="MIU83"/>
      <c r="MIV83"/>
      <c r="MIW83"/>
      <c r="MIX83"/>
      <c r="MIY83"/>
      <c r="MIZ83"/>
      <c r="MJA83"/>
      <c r="MJB83"/>
      <c r="MJC83"/>
      <c r="MJD83"/>
      <c r="MJE83"/>
      <c r="MJF83"/>
      <c r="MJG83"/>
      <c r="MJH83"/>
      <c r="MJI83"/>
      <c r="MJJ83"/>
      <c r="MJK83"/>
      <c r="MJL83"/>
      <c r="MJM83"/>
      <c r="MJN83"/>
      <c r="MJO83"/>
      <c r="MJP83"/>
      <c r="MJQ83"/>
      <c r="MJR83"/>
      <c r="MJS83"/>
      <c r="MJT83"/>
      <c r="MJU83"/>
      <c r="MJV83"/>
      <c r="MJW83"/>
      <c r="MJX83"/>
      <c r="MJY83"/>
      <c r="MJZ83"/>
      <c r="MKA83"/>
      <c r="MKB83"/>
      <c r="MKC83"/>
      <c r="MKD83"/>
      <c r="MKE83"/>
      <c r="MKF83"/>
      <c r="MKG83"/>
      <c r="MKH83"/>
      <c r="MKI83"/>
      <c r="MKJ83"/>
      <c r="MKK83"/>
      <c r="MKL83"/>
      <c r="MKM83"/>
      <c r="MKN83"/>
      <c r="MKO83"/>
      <c r="MKP83"/>
      <c r="MKQ83"/>
      <c r="MKR83"/>
      <c r="MKS83"/>
      <c r="MKT83"/>
      <c r="MKU83"/>
      <c r="MKV83"/>
      <c r="MKW83"/>
      <c r="MKX83"/>
      <c r="MKY83"/>
      <c r="MKZ83"/>
      <c r="MLA83"/>
      <c r="MLB83"/>
      <c r="MLC83"/>
      <c r="MLD83"/>
      <c r="MLE83"/>
      <c r="MLF83"/>
      <c r="MLG83"/>
      <c r="MLH83"/>
      <c r="MLI83"/>
      <c r="MLJ83"/>
      <c r="MLK83"/>
      <c r="MLL83"/>
      <c r="MLM83"/>
      <c r="MLN83"/>
      <c r="MLO83"/>
      <c r="MLP83"/>
      <c r="MLQ83"/>
      <c r="MLR83"/>
      <c r="MLS83"/>
      <c r="MLT83"/>
      <c r="MLU83"/>
      <c r="MLV83"/>
      <c r="MLW83"/>
      <c r="MLX83"/>
      <c r="MLY83"/>
      <c r="MLZ83"/>
      <c r="MMA83"/>
      <c r="MMB83"/>
      <c r="MMC83"/>
      <c r="MMD83"/>
      <c r="MME83"/>
      <c r="MMF83"/>
      <c r="MMG83"/>
      <c r="MMH83"/>
      <c r="MMI83"/>
      <c r="MMJ83"/>
      <c r="MMK83"/>
      <c r="MML83"/>
      <c r="MMM83"/>
      <c r="MMN83"/>
      <c r="MMO83"/>
      <c r="MMP83"/>
      <c r="MMQ83"/>
      <c r="MMR83"/>
      <c r="MMS83"/>
      <c r="MMT83"/>
      <c r="MMU83"/>
      <c r="MMV83"/>
      <c r="MMW83"/>
      <c r="MMX83"/>
      <c r="MMY83"/>
      <c r="MMZ83"/>
      <c r="MNA83"/>
      <c r="MNB83"/>
      <c r="MNC83"/>
      <c r="MND83"/>
      <c r="MNE83"/>
      <c r="MNF83"/>
      <c r="MNG83"/>
      <c r="MNH83"/>
      <c r="MNI83"/>
      <c r="MNJ83"/>
      <c r="MNK83"/>
      <c r="MNL83"/>
      <c r="MNM83"/>
      <c r="MNN83"/>
      <c r="MNO83"/>
      <c r="MNP83"/>
      <c r="MNQ83"/>
      <c r="MNR83"/>
      <c r="MNS83"/>
      <c r="MNT83"/>
      <c r="MNU83"/>
      <c r="MNV83"/>
      <c r="MNW83"/>
      <c r="MNX83"/>
      <c r="MNY83"/>
      <c r="MNZ83"/>
      <c r="MOA83"/>
      <c r="MOB83"/>
      <c r="MOC83"/>
      <c r="MOD83"/>
      <c r="MOE83"/>
      <c r="MOF83"/>
      <c r="MOG83"/>
      <c r="MOH83"/>
      <c r="MOI83"/>
      <c r="MOJ83"/>
      <c r="MOK83"/>
      <c r="MOL83"/>
      <c r="MOM83"/>
      <c r="MON83"/>
      <c r="MOO83"/>
      <c r="MOP83"/>
      <c r="MOQ83"/>
      <c r="MOR83"/>
      <c r="MOS83"/>
      <c r="MOT83"/>
      <c r="MOU83"/>
      <c r="MOV83"/>
      <c r="MOW83"/>
      <c r="MOX83"/>
      <c r="MOY83"/>
      <c r="MOZ83"/>
      <c r="MPA83"/>
      <c r="MPB83"/>
      <c r="MPC83"/>
      <c r="MPD83"/>
      <c r="MPE83"/>
      <c r="MPF83"/>
      <c r="MPG83"/>
      <c r="MPH83"/>
      <c r="MPI83"/>
      <c r="MPJ83"/>
      <c r="MPK83"/>
      <c r="MPL83"/>
      <c r="MPM83"/>
      <c r="MPN83"/>
      <c r="MPO83"/>
      <c r="MPP83"/>
      <c r="MPQ83"/>
      <c r="MPR83"/>
      <c r="MPS83"/>
      <c r="MPT83"/>
      <c r="MPU83"/>
      <c r="MPV83"/>
      <c r="MPW83"/>
      <c r="MPX83"/>
      <c r="MPY83"/>
      <c r="MPZ83"/>
      <c r="MQA83"/>
      <c r="MQB83"/>
      <c r="MQC83"/>
      <c r="MQD83"/>
      <c r="MQE83"/>
      <c r="MQF83"/>
      <c r="MQG83"/>
      <c r="MQH83"/>
      <c r="MQI83"/>
      <c r="MQJ83"/>
      <c r="MQK83"/>
      <c r="MQL83"/>
      <c r="MQM83"/>
      <c r="MQN83"/>
      <c r="MQO83"/>
      <c r="MQP83"/>
      <c r="MQQ83"/>
      <c r="MQR83"/>
      <c r="MQS83"/>
      <c r="MQT83"/>
      <c r="MQU83"/>
      <c r="MQV83"/>
      <c r="MQW83"/>
      <c r="MQX83"/>
      <c r="MQY83"/>
      <c r="MQZ83"/>
      <c r="MRA83"/>
      <c r="MRB83"/>
      <c r="MRC83"/>
      <c r="MRD83"/>
      <c r="MRE83"/>
      <c r="MRF83"/>
      <c r="MRG83"/>
      <c r="MRH83"/>
      <c r="MRI83"/>
      <c r="MRJ83"/>
      <c r="MRK83"/>
      <c r="MRL83"/>
      <c r="MRM83"/>
      <c r="MRN83"/>
      <c r="MRO83"/>
      <c r="MRP83"/>
      <c r="MRQ83"/>
      <c r="MRR83"/>
      <c r="MRS83"/>
      <c r="MRT83"/>
      <c r="MRU83"/>
      <c r="MRV83"/>
      <c r="MRW83"/>
      <c r="MRX83"/>
      <c r="MRY83"/>
      <c r="MRZ83"/>
      <c r="MSA83"/>
      <c r="MSB83"/>
      <c r="MSC83"/>
      <c r="MSD83"/>
      <c r="MSE83"/>
      <c r="MSF83"/>
      <c r="MSG83"/>
      <c r="MSH83"/>
      <c r="MSI83"/>
      <c r="MSJ83"/>
      <c r="MSK83"/>
      <c r="MSL83"/>
      <c r="MSM83"/>
      <c r="MSN83"/>
      <c r="MSO83"/>
      <c r="MSP83"/>
      <c r="MSQ83"/>
      <c r="MSR83"/>
      <c r="MSS83"/>
      <c r="MST83"/>
      <c r="MSU83"/>
      <c r="MSV83"/>
      <c r="MSW83"/>
      <c r="MSX83"/>
      <c r="MSY83"/>
      <c r="MSZ83"/>
      <c r="MTA83"/>
      <c r="MTB83"/>
      <c r="MTC83"/>
      <c r="MTD83"/>
      <c r="MTE83"/>
      <c r="MTF83"/>
      <c r="MTG83"/>
      <c r="MTH83"/>
      <c r="MTI83"/>
      <c r="MTJ83"/>
      <c r="MTK83"/>
      <c r="MTL83"/>
      <c r="MTM83"/>
      <c r="MTN83"/>
      <c r="MTO83"/>
      <c r="MTP83"/>
      <c r="MTQ83"/>
      <c r="MTR83"/>
      <c r="MTS83"/>
      <c r="MTT83"/>
      <c r="MTU83"/>
      <c r="MTV83"/>
      <c r="MTW83"/>
      <c r="MTX83"/>
      <c r="MTY83"/>
      <c r="MTZ83"/>
      <c r="MUA83"/>
      <c r="MUB83"/>
      <c r="MUC83"/>
      <c r="MUD83"/>
      <c r="MUE83"/>
      <c r="MUF83"/>
      <c r="MUG83"/>
      <c r="MUH83"/>
      <c r="MUI83"/>
      <c r="MUJ83"/>
      <c r="MUK83"/>
      <c r="MUL83"/>
      <c r="MUM83"/>
      <c r="MUN83"/>
      <c r="MUO83"/>
      <c r="MUP83"/>
      <c r="MUQ83"/>
      <c r="MUR83"/>
      <c r="MUS83"/>
      <c r="MUT83"/>
      <c r="MUU83"/>
      <c r="MUV83"/>
      <c r="MUW83"/>
      <c r="MUX83"/>
      <c r="MUY83"/>
      <c r="MUZ83"/>
      <c r="MVA83"/>
      <c r="MVB83"/>
      <c r="MVC83"/>
      <c r="MVD83"/>
      <c r="MVE83"/>
      <c r="MVF83"/>
      <c r="MVG83"/>
      <c r="MVH83"/>
      <c r="MVI83"/>
      <c r="MVJ83"/>
      <c r="MVK83"/>
      <c r="MVL83"/>
      <c r="MVM83"/>
      <c r="MVN83"/>
      <c r="MVO83"/>
      <c r="MVP83"/>
      <c r="MVQ83"/>
      <c r="MVR83"/>
      <c r="MVS83"/>
      <c r="MVT83"/>
      <c r="MVU83"/>
      <c r="MVV83"/>
      <c r="MVW83"/>
      <c r="MVX83"/>
      <c r="MVY83"/>
      <c r="MVZ83"/>
      <c r="MWA83"/>
      <c r="MWB83"/>
      <c r="MWC83"/>
      <c r="MWD83"/>
      <c r="MWE83"/>
      <c r="MWF83"/>
      <c r="MWG83"/>
      <c r="MWH83"/>
      <c r="MWI83"/>
      <c r="MWJ83"/>
      <c r="MWK83"/>
      <c r="MWL83"/>
      <c r="MWM83"/>
      <c r="MWN83"/>
      <c r="MWO83"/>
      <c r="MWP83"/>
      <c r="MWQ83"/>
      <c r="MWR83"/>
      <c r="MWS83"/>
      <c r="MWT83"/>
      <c r="MWU83"/>
      <c r="MWV83"/>
      <c r="MWW83"/>
      <c r="MWX83"/>
      <c r="MWY83"/>
      <c r="MWZ83"/>
      <c r="MXA83"/>
      <c r="MXB83"/>
      <c r="MXC83"/>
      <c r="MXD83"/>
      <c r="MXE83"/>
      <c r="MXF83"/>
      <c r="MXG83"/>
      <c r="MXH83"/>
      <c r="MXI83"/>
      <c r="MXJ83"/>
      <c r="MXK83"/>
      <c r="MXL83"/>
      <c r="MXM83"/>
      <c r="MXN83"/>
      <c r="MXO83"/>
      <c r="MXP83"/>
      <c r="MXQ83"/>
      <c r="MXR83"/>
      <c r="MXS83"/>
      <c r="MXT83"/>
      <c r="MXU83"/>
      <c r="MXV83"/>
      <c r="MXW83"/>
      <c r="MXX83"/>
      <c r="MXY83"/>
      <c r="MXZ83"/>
      <c r="MYA83"/>
      <c r="MYB83"/>
      <c r="MYC83"/>
      <c r="MYD83"/>
      <c r="MYE83"/>
      <c r="MYF83"/>
      <c r="MYG83"/>
      <c r="MYH83"/>
      <c r="MYI83"/>
      <c r="MYJ83"/>
      <c r="MYK83"/>
      <c r="MYL83"/>
      <c r="MYM83"/>
      <c r="MYN83"/>
      <c r="MYO83"/>
      <c r="MYP83"/>
      <c r="MYQ83"/>
      <c r="MYR83"/>
      <c r="MYS83"/>
      <c r="MYT83"/>
      <c r="MYU83"/>
      <c r="MYV83"/>
      <c r="MYW83"/>
      <c r="MYX83"/>
      <c r="MYY83"/>
      <c r="MYZ83"/>
      <c r="MZA83"/>
      <c r="MZB83"/>
      <c r="MZC83"/>
      <c r="MZD83"/>
      <c r="MZE83"/>
      <c r="MZF83"/>
      <c r="MZG83"/>
      <c r="MZH83"/>
      <c r="MZI83"/>
      <c r="MZJ83"/>
      <c r="MZK83"/>
      <c r="MZL83"/>
      <c r="MZM83"/>
      <c r="MZN83"/>
      <c r="MZO83"/>
      <c r="MZP83"/>
      <c r="MZQ83"/>
      <c r="MZR83"/>
      <c r="MZS83"/>
      <c r="MZT83"/>
      <c r="MZU83"/>
      <c r="MZV83"/>
      <c r="MZW83"/>
      <c r="MZX83"/>
      <c r="MZY83"/>
      <c r="MZZ83"/>
      <c r="NAA83"/>
      <c r="NAB83"/>
      <c r="NAC83"/>
      <c r="NAD83"/>
      <c r="NAE83"/>
      <c r="NAF83"/>
      <c r="NAG83"/>
      <c r="NAH83"/>
      <c r="NAI83"/>
      <c r="NAJ83"/>
      <c r="NAK83"/>
      <c r="NAL83"/>
      <c r="NAM83"/>
      <c r="NAN83"/>
      <c r="NAO83"/>
      <c r="NAP83"/>
      <c r="NAQ83"/>
      <c r="NAR83"/>
      <c r="NAS83"/>
      <c r="NAT83"/>
      <c r="NAU83"/>
      <c r="NAV83"/>
      <c r="NAW83"/>
      <c r="NAX83"/>
      <c r="NAY83"/>
      <c r="NAZ83"/>
      <c r="NBA83"/>
      <c r="NBB83"/>
      <c r="NBC83"/>
      <c r="NBD83"/>
      <c r="NBE83"/>
      <c r="NBF83"/>
      <c r="NBG83"/>
      <c r="NBH83"/>
      <c r="NBI83"/>
      <c r="NBJ83"/>
      <c r="NBK83"/>
      <c r="NBL83"/>
      <c r="NBM83"/>
      <c r="NBN83"/>
      <c r="NBO83"/>
      <c r="NBP83"/>
      <c r="NBQ83"/>
      <c r="NBR83"/>
      <c r="NBS83"/>
      <c r="NBT83"/>
      <c r="NBU83"/>
      <c r="NBV83"/>
      <c r="NBW83"/>
      <c r="NBX83"/>
      <c r="NBY83"/>
      <c r="NBZ83"/>
      <c r="NCA83"/>
      <c r="NCB83"/>
      <c r="NCC83"/>
      <c r="NCD83"/>
      <c r="NCE83"/>
      <c r="NCF83"/>
      <c r="NCG83"/>
      <c r="NCH83"/>
      <c r="NCI83"/>
      <c r="NCJ83"/>
      <c r="NCK83"/>
      <c r="NCL83"/>
      <c r="NCM83"/>
      <c r="NCN83"/>
      <c r="NCO83"/>
      <c r="NCP83"/>
      <c r="NCQ83"/>
      <c r="NCR83"/>
      <c r="NCS83"/>
      <c r="NCT83"/>
      <c r="NCU83"/>
      <c r="NCV83"/>
      <c r="NCW83"/>
      <c r="NCX83"/>
      <c r="NCY83"/>
      <c r="NCZ83"/>
      <c r="NDA83"/>
      <c r="NDB83"/>
      <c r="NDC83"/>
      <c r="NDD83"/>
      <c r="NDE83"/>
      <c r="NDF83"/>
      <c r="NDG83"/>
      <c r="NDH83"/>
      <c r="NDI83"/>
      <c r="NDJ83"/>
      <c r="NDK83"/>
      <c r="NDL83"/>
      <c r="NDM83"/>
      <c r="NDN83"/>
      <c r="NDO83"/>
      <c r="NDP83"/>
      <c r="NDQ83"/>
      <c r="NDR83"/>
      <c r="NDS83"/>
      <c r="NDT83"/>
      <c r="NDU83"/>
      <c r="NDV83"/>
      <c r="NDW83"/>
      <c r="NDX83"/>
      <c r="NDY83"/>
      <c r="NDZ83"/>
      <c r="NEA83"/>
      <c r="NEB83"/>
      <c r="NEC83"/>
      <c r="NED83"/>
      <c r="NEE83"/>
      <c r="NEF83"/>
      <c r="NEG83"/>
      <c r="NEH83"/>
      <c r="NEI83"/>
      <c r="NEJ83"/>
      <c r="NEK83"/>
      <c r="NEL83"/>
      <c r="NEM83"/>
      <c r="NEN83"/>
      <c r="NEO83"/>
      <c r="NEP83"/>
      <c r="NEQ83"/>
      <c r="NER83"/>
      <c r="NES83"/>
      <c r="NET83"/>
      <c r="NEU83"/>
      <c r="NEV83"/>
      <c r="NEW83"/>
      <c r="NEX83"/>
      <c r="NEY83"/>
      <c r="NEZ83"/>
      <c r="NFA83"/>
      <c r="NFB83"/>
      <c r="NFC83"/>
      <c r="NFD83"/>
      <c r="NFE83"/>
      <c r="NFF83"/>
      <c r="NFG83"/>
      <c r="NFH83"/>
      <c r="NFI83"/>
      <c r="NFJ83"/>
      <c r="NFK83"/>
      <c r="NFL83"/>
      <c r="NFM83"/>
      <c r="NFN83"/>
      <c r="NFO83"/>
      <c r="NFP83"/>
      <c r="NFQ83"/>
      <c r="NFR83"/>
      <c r="NFS83"/>
      <c r="NFT83"/>
      <c r="NFU83"/>
      <c r="NFV83"/>
      <c r="NFW83"/>
      <c r="NFX83"/>
      <c r="NFY83"/>
      <c r="NFZ83"/>
      <c r="NGA83"/>
      <c r="NGB83"/>
      <c r="NGC83"/>
      <c r="NGD83"/>
      <c r="NGE83"/>
      <c r="NGF83"/>
      <c r="NGG83"/>
      <c r="NGH83"/>
      <c r="NGI83"/>
      <c r="NGJ83"/>
      <c r="NGK83"/>
      <c r="NGL83"/>
      <c r="NGM83"/>
      <c r="NGN83"/>
      <c r="NGO83"/>
      <c r="NGP83"/>
      <c r="NGQ83"/>
      <c r="NGR83"/>
      <c r="NGS83"/>
      <c r="NGT83"/>
      <c r="NGU83"/>
      <c r="NGV83"/>
      <c r="NGW83"/>
      <c r="NGX83"/>
      <c r="NGY83"/>
      <c r="NGZ83"/>
      <c r="NHA83"/>
      <c r="NHB83"/>
      <c r="NHC83"/>
      <c r="NHD83"/>
      <c r="NHE83"/>
      <c r="NHF83"/>
      <c r="NHG83"/>
      <c r="NHH83"/>
      <c r="NHI83"/>
      <c r="NHJ83"/>
      <c r="NHK83"/>
      <c r="NHL83"/>
      <c r="NHM83"/>
      <c r="NHN83"/>
      <c r="NHO83"/>
      <c r="NHP83"/>
      <c r="NHQ83"/>
      <c r="NHR83"/>
      <c r="NHS83"/>
      <c r="NHT83"/>
      <c r="NHU83"/>
      <c r="NHV83"/>
      <c r="NHW83"/>
      <c r="NHX83"/>
      <c r="NHY83"/>
      <c r="NHZ83"/>
      <c r="NIA83"/>
      <c r="NIB83"/>
      <c r="NIC83"/>
      <c r="NID83"/>
      <c r="NIE83"/>
      <c r="NIF83"/>
      <c r="NIG83"/>
      <c r="NIH83"/>
      <c r="NII83"/>
      <c r="NIJ83"/>
      <c r="NIK83"/>
      <c r="NIL83"/>
      <c r="NIM83"/>
      <c r="NIN83"/>
      <c r="NIO83"/>
      <c r="NIP83"/>
      <c r="NIQ83"/>
      <c r="NIR83"/>
      <c r="NIS83"/>
      <c r="NIT83"/>
      <c r="NIU83"/>
      <c r="NIV83"/>
      <c r="NIW83"/>
      <c r="NIX83"/>
      <c r="NIY83"/>
      <c r="NIZ83"/>
      <c r="NJA83"/>
      <c r="NJB83"/>
      <c r="NJC83"/>
      <c r="NJD83"/>
      <c r="NJE83"/>
      <c r="NJF83"/>
      <c r="NJG83"/>
      <c r="NJH83"/>
      <c r="NJI83"/>
      <c r="NJJ83"/>
      <c r="NJK83"/>
      <c r="NJL83"/>
      <c r="NJM83"/>
      <c r="NJN83"/>
      <c r="NJO83"/>
      <c r="NJP83"/>
      <c r="NJQ83"/>
      <c r="NJR83"/>
      <c r="NJS83"/>
      <c r="NJT83"/>
      <c r="NJU83"/>
      <c r="NJV83"/>
      <c r="NJW83"/>
      <c r="NJX83"/>
      <c r="NJY83"/>
      <c r="NJZ83"/>
      <c r="NKA83"/>
      <c r="NKB83"/>
      <c r="NKC83"/>
      <c r="NKD83"/>
      <c r="NKE83"/>
      <c r="NKF83"/>
      <c r="NKG83"/>
      <c r="NKH83"/>
      <c r="NKI83"/>
      <c r="NKJ83"/>
      <c r="NKK83"/>
      <c r="NKL83"/>
      <c r="NKM83"/>
      <c r="NKN83"/>
      <c r="NKO83"/>
      <c r="NKP83"/>
      <c r="NKQ83"/>
      <c r="NKR83"/>
      <c r="NKS83"/>
      <c r="NKT83"/>
      <c r="NKU83"/>
      <c r="NKV83"/>
      <c r="NKW83"/>
      <c r="NKX83"/>
      <c r="NKY83"/>
      <c r="NKZ83"/>
      <c r="NLA83"/>
      <c r="NLB83"/>
      <c r="NLC83"/>
      <c r="NLD83"/>
      <c r="NLE83"/>
      <c r="NLF83"/>
      <c r="NLG83"/>
      <c r="NLH83"/>
      <c r="NLI83"/>
      <c r="NLJ83"/>
      <c r="NLK83"/>
      <c r="NLL83"/>
      <c r="NLM83"/>
      <c r="NLN83"/>
      <c r="NLO83"/>
      <c r="NLP83"/>
      <c r="NLQ83"/>
      <c r="NLR83"/>
      <c r="NLS83"/>
      <c r="NLT83"/>
      <c r="NLU83"/>
      <c r="NLV83"/>
      <c r="NLW83"/>
      <c r="NLX83"/>
      <c r="NLY83"/>
      <c r="NLZ83"/>
      <c r="NMA83"/>
      <c r="NMB83"/>
      <c r="NMC83"/>
      <c r="NMD83"/>
      <c r="NME83"/>
      <c r="NMF83"/>
      <c r="NMG83"/>
      <c r="NMH83"/>
      <c r="NMI83"/>
      <c r="NMJ83"/>
      <c r="NMK83"/>
      <c r="NML83"/>
      <c r="NMM83"/>
      <c r="NMN83"/>
      <c r="NMO83"/>
      <c r="NMP83"/>
      <c r="NMQ83"/>
      <c r="NMR83"/>
      <c r="NMS83"/>
      <c r="NMT83"/>
      <c r="NMU83"/>
      <c r="NMV83"/>
      <c r="NMW83"/>
      <c r="NMX83"/>
      <c r="NMY83"/>
      <c r="NMZ83"/>
      <c r="NNA83"/>
      <c r="NNB83"/>
      <c r="NNC83"/>
      <c r="NND83"/>
      <c r="NNE83"/>
      <c r="NNF83"/>
      <c r="NNG83"/>
      <c r="NNH83"/>
      <c r="NNI83"/>
      <c r="NNJ83"/>
      <c r="NNK83"/>
      <c r="NNL83"/>
      <c r="NNM83"/>
      <c r="NNN83"/>
      <c r="NNO83"/>
      <c r="NNP83"/>
      <c r="NNQ83"/>
      <c r="NNR83"/>
      <c r="NNS83"/>
      <c r="NNT83"/>
      <c r="NNU83"/>
      <c r="NNV83"/>
      <c r="NNW83"/>
      <c r="NNX83"/>
      <c r="NNY83"/>
      <c r="NNZ83"/>
      <c r="NOA83"/>
      <c r="NOB83"/>
      <c r="NOC83"/>
      <c r="NOD83"/>
      <c r="NOE83"/>
      <c r="NOF83"/>
      <c r="NOG83"/>
      <c r="NOH83"/>
      <c r="NOI83"/>
      <c r="NOJ83"/>
      <c r="NOK83"/>
      <c r="NOL83"/>
      <c r="NOM83"/>
      <c r="NON83"/>
      <c r="NOO83"/>
      <c r="NOP83"/>
      <c r="NOQ83"/>
      <c r="NOR83"/>
      <c r="NOS83"/>
      <c r="NOT83"/>
      <c r="NOU83"/>
      <c r="NOV83"/>
      <c r="NOW83"/>
      <c r="NOX83"/>
      <c r="NOY83"/>
      <c r="NOZ83"/>
      <c r="NPA83"/>
      <c r="NPB83"/>
      <c r="NPC83"/>
      <c r="NPD83"/>
      <c r="NPE83"/>
      <c r="NPF83"/>
      <c r="NPG83"/>
      <c r="NPH83"/>
      <c r="NPI83"/>
      <c r="NPJ83"/>
      <c r="NPK83"/>
      <c r="NPL83"/>
      <c r="NPM83"/>
      <c r="NPN83"/>
      <c r="NPO83"/>
      <c r="NPP83"/>
      <c r="NPQ83"/>
      <c r="NPR83"/>
      <c r="NPS83"/>
      <c r="NPT83"/>
      <c r="NPU83"/>
      <c r="NPV83"/>
      <c r="NPW83"/>
      <c r="NPX83"/>
      <c r="NPY83"/>
      <c r="NPZ83"/>
      <c r="NQA83"/>
      <c r="NQB83"/>
      <c r="NQC83"/>
      <c r="NQD83"/>
      <c r="NQE83"/>
      <c r="NQF83"/>
      <c r="NQG83"/>
      <c r="NQH83"/>
      <c r="NQI83"/>
      <c r="NQJ83"/>
      <c r="NQK83"/>
      <c r="NQL83"/>
      <c r="NQM83"/>
      <c r="NQN83"/>
      <c r="NQO83"/>
      <c r="NQP83"/>
      <c r="NQQ83"/>
      <c r="NQR83"/>
      <c r="NQS83"/>
      <c r="NQT83"/>
      <c r="NQU83"/>
      <c r="NQV83"/>
      <c r="NQW83"/>
      <c r="NQX83"/>
      <c r="NQY83"/>
      <c r="NQZ83"/>
      <c r="NRA83"/>
      <c r="NRB83"/>
      <c r="NRC83"/>
      <c r="NRD83"/>
      <c r="NRE83"/>
      <c r="NRF83"/>
      <c r="NRG83"/>
      <c r="NRH83"/>
      <c r="NRI83"/>
      <c r="NRJ83"/>
      <c r="NRK83"/>
      <c r="NRL83"/>
      <c r="NRM83"/>
      <c r="NRN83"/>
      <c r="NRO83"/>
      <c r="NRP83"/>
      <c r="NRQ83"/>
      <c r="NRR83"/>
      <c r="NRS83"/>
      <c r="NRT83"/>
      <c r="NRU83"/>
      <c r="NRV83"/>
      <c r="NRW83"/>
      <c r="NRX83"/>
      <c r="NRY83"/>
      <c r="NRZ83"/>
      <c r="NSA83"/>
      <c r="NSB83"/>
      <c r="NSC83"/>
      <c r="NSD83"/>
      <c r="NSE83"/>
      <c r="NSF83"/>
      <c r="NSG83"/>
      <c r="NSH83"/>
      <c r="NSI83"/>
      <c r="NSJ83"/>
      <c r="NSK83"/>
      <c r="NSL83"/>
      <c r="NSM83"/>
      <c r="NSN83"/>
      <c r="NSO83"/>
      <c r="NSP83"/>
      <c r="NSQ83"/>
      <c r="NSR83"/>
      <c r="NSS83"/>
      <c r="NST83"/>
      <c r="NSU83"/>
      <c r="NSV83"/>
      <c r="NSW83"/>
      <c r="NSX83"/>
      <c r="NSY83"/>
      <c r="NSZ83"/>
      <c r="NTA83"/>
      <c r="NTB83"/>
      <c r="NTC83"/>
      <c r="NTD83"/>
      <c r="NTE83"/>
      <c r="NTF83"/>
      <c r="NTG83"/>
      <c r="NTH83"/>
      <c r="NTI83"/>
      <c r="NTJ83"/>
      <c r="NTK83"/>
      <c r="NTL83"/>
      <c r="NTM83"/>
      <c r="NTN83"/>
      <c r="NTO83"/>
      <c r="NTP83"/>
      <c r="NTQ83"/>
      <c r="NTR83"/>
      <c r="NTS83"/>
      <c r="NTT83"/>
      <c r="NTU83"/>
      <c r="NTV83"/>
      <c r="NTW83"/>
      <c r="NTX83"/>
      <c r="NTY83"/>
      <c r="NTZ83"/>
      <c r="NUA83"/>
      <c r="NUB83"/>
      <c r="NUC83"/>
      <c r="NUD83"/>
      <c r="NUE83"/>
      <c r="NUF83"/>
      <c r="NUG83"/>
      <c r="NUH83"/>
      <c r="NUI83"/>
      <c r="NUJ83"/>
      <c r="NUK83"/>
      <c r="NUL83"/>
      <c r="NUM83"/>
      <c r="NUN83"/>
      <c r="NUO83"/>
      <c r="NUP83"/>
      <c r="NUQ83"/>
      <c r="NUR83"/>
      <c r="NUS83"/>
      <c r="NUT83"/>
      <c r="NUU83"/>
      <c r="NUV83"/>
      <c r="NUW83"/>
      <c r="NUX83"/>
      <c r="NUY83"/>
      <c r="NUZ83"/>
      <c r="NVA83"/>
      <c r="NVB83"/>
      <c r="NVC83"/>
      <c r="NVD83"/>
      <c r="NVE83"/>
      <c r="NVF83"/>
      <c r="NVG83"/>
      <c r="NVH83"/>
      <c r="NVI83"/>
      <c r="NVJ83"/>
      <c r="NVK83"/>
      <c r="NVL83"/>
      <c r="NVM83"/>
      <c r="NVN83"/>
      <c r="NVO83"/>
      <c r="NVP83"/>
      <c r="NVQ83"/>
      <c r="NVR83"/>
      <c r="NVS83"/>
      <c r="NVT83"/>
      <c r="NVU83"/>
      <c r="NVV83"/>
      <c r="NVW83"/>
      <c r="NVX83"/>
      <c r="NVY83"/>
      <c r="NVZ83"/>
      <c r="NWA83"/>
      <c r="NWB83"/>
      <c r="NWC83"/>
      <c r="NWD83"/>
      <c r="NWE83"/>
      <c r="NWF83"/>
      <c r="NWG83"/>
      <c r="NWH83"/>
      <c r="NWI83"/>
      <c r="NWJ83"/>
      <c r="NWK83"/>
      <c r="NWL83"/>
      <c r="NWM83"/>
      <c r="NWN83"/>
      <c r="NWO83"/>
      <c r="NWP83"/>
      <c r="NWQ83"/>
      <c r="NWR83"/>
      <c r="NWS83"/>
      <c r="NWT83"/>
      <c r="NWU83"/>
      <c r="NWV83"/>
      <c r="NWW83"/>
      <c r="NWX83"/>
      <c r="NWY83"/>
      <c r="NWZ83"/>
      <c r="NXA83"/>
      <c r="NXB83"/>
      <c r="NXC83"/>
      <c r="NXD83"/>
      <c r="NXE83"/>
      <c r="NXF83"/>
      <c r="NXG83"/>
      <c r="NXH83"/>
      <c r="NXI83"/>
      <c r="NXJ83"/>
      <c r="NXK83"/>
      <c r="NXL83"/>
      <c r="NXM83"/>
      <c r="NXN83"/>
      <c r="NXO83"/>
      <c r="NXP83"/>
      <c r="NXQ83"/>
      <c r="NXR83"/>
      <c r="NXS83"/>
      <c r="NXT83"/>
      <c r="NXU83"/>
      <c r="NXV83"/>
      <c r="NXW83"/>
      <c r="NXX83"/>
      <c r="NXY83"/>
      <c r="NXZ83"/>
      <c r="NYA83"/>
      <c r="NYB83"/>
      <c r="NYC83"/>
      <c r="NYD83"/>
      <c r="NYE83"/>
      <c r="NYF83"/>
      <c r="NYG83"/>
      <c r="NYH83"/>
      <c r="NYI83"/>
      <c r="NYJ83"/>
      <c r="NYK83"/>
      <c r="NYL83"/>
      <c r="NYM83"/>
      <c r="NYN83"/>
      <c r="NYO83"/>
      <c r="NYP83"/>
      <c r="NYQ83"/>
      <c r="NYR83"/>
      <c r="NYS83"/>
      <c r="NYT83"/>
      <c r="NYU83"/>
      <c r="NYV83"/>
      <c r="NYW83"/>
      <c r="NYX83"/>
      <c r="NYY83"/>
      <c r="NYZ83"/>
      <c r="NZA83"/>
      <c r="NZB83"/>
      <c r="NZC83"/>
      <c r="NZD83"/>
      <c r="NZE83"/>
      <c r="NZF83"/>
      <c r="NZG83"/>
      <c r="NZH83"/>
      <c r="NZI83"/>
      <c r="NZJ83"/>
      <c r="NZK83"/>
      <c r="NZL83"/>
      <c r="NZM83"/>
      <c r="NZN83"/>
      <c r="NZO83"/>
      <c r="NZP83"/>
      <c r="NZQ83"/>
      <c r="NZR83"/>
      <c r="NZS83"/>
      <c r="NZT83"/>
      <c r="NZU83"/>
      <c r="NZV83"/>
      <c r="NZW83"/>
      <c r="NZX83"/>
      <c r="NZY83"/>
      <c r="NZZ83"/>
      <c r="OAA83"/>
      <c r="OAB83"/>
      <c r="OAC83"/>
      <c r="OAD83"/>
      <c r="OAE83"/>
      <c r="OAF83"/>
      <c r="OAG83"/>
      <c r="OAH83"/>
      <c r="OAI83"/>
      <c r="OAJ83"/>
      <c r="OAK83"/>
      <c r="OAL83"/>
      <c r="OAM83"/>
      <c r="OAN83"/>
      <c r="OAO83"/>
      <c r="OAP83"/>
      <c r="OAQ83"/>
      <c r="OAR83"/>
      <c r="OAS83"/>
      <c r="OAT83"/>
      <c r="OAU83"/>
      <c r="OAV83"/>
      <c r="OAW83"/>
      <c r="OAX83"/>
      <c r="OAY83"/>
      <c r="OAZ83"/>
      <c r="OBA83"/>
      <c r="OBB83"/>
      <c r="OBC83"/>
      <c r="OBD83"/>
      <c r="OBE83"/>
      <c r="OBF83"/>
      <c r="OBG83"/>
      <c r="OBH83"/>
      <c r="OBI83"/>
      <c r="OBJ83"/>
      <c r="OBK83"/>
      <c r="OBL83"/>
      <c r="OBM83"/>
      <c r="OBN83"/>
      <c r="OBO83"/>
      <c r="OBP83"/>
      <c r="OBQ83"/>
      <c r="OBR83"/>
      <c r="OBS83"/>
      <c r="OBT83"/>
      <c r="OBU83"/>
      <c r="OBV83"/>
      <c r="OBW83"/>
      <c r="OBX83"/>
      <c r="OBY83"/>
      <c r="OBZ83"/>
      <c r="OCA83"/>
      <c r="OCB83"/>
      <c r="OCC83"/>
      <c r="OCD83"/>
      <c r="OCE83"/>
      <c r="OCF83"/>
      <c r="OCG83"/>
      <c r="OCH83"/>
      <c r="OCI83"/>
      <c r="OCJ83"/>
      <c r="OCK83"/>
      <c r="OCL83"/>
      <c r="OCM83"/>
      <c r="OCN83"/>
      <c r="OCO83"/>
      <c r="OCP83"/>
      <c r="OCQ83"/>
      <c r="OCR83"/>
      <c r="OCS83"/>
      <c r="OCT83"/>
      <c r="OCU83"/>
      <c r="OCV83"/>
      <c r="OCW83"/>
      <c r="OCX83"/>
      <c r="OCY83"/>
      <c r="OCZ83"/>
      <c r="ODA83"/>
      <c r="ODB83"/>
      <c r="ODC83"/>
      <c r="ODD83"/>
      <c r="ODE83"/>
      <c r="ODF83"/>
      <c r="ODG83"/>
      <c r="ODH83"/>
      <c r="ODI83"/>
      <c r="ODJ83"/>
      <c r="ODK83"/>
      <c r="ODL83"/>
      <c r="ODM83"/>
      <c r="ODN83"/>
      <c r="ODO83"/>
      <c r="ODP83"/>
      <c r="ODQ83"/>
      <c r="ODR83"/>
      <c r="ODS83"/>
      <c r="ODT83"/>
      <c r="ODU83"/>
      <c r="ODV83"/>
      <c r="ODW83"/>
      <c r="ODX83"/>
      <c r="ODY83"/>
      <c r="ODZ83"/>
      <c r="OEA83"/>
      <c r="OEB83"/>
      <c r="OEC83"/>
      <c r="OED83"/>
      <c r="OEE83"/>
      <c r="OEF83"/>
      <c r="OEG83"/>
      <c r="OEH83"/>
      <c r="OEI83"/>
      <c r="OEJ83"/>
      <c r="OEK83"/>
      <c r="OEL83"/>
      <c r="OEM83"/>
      <c r="OEN83"/>
      <c r="OEO83"/>
      <c r="OEP83"/>
      <c r="OEQ83"/>
      <c r="OER83"/>
      <c r="OES83"/>
      <c r="OET83"/>
      <c r="OEU83"/>
      <c r="OEV83"/>
      <c r="OEW83"/>
      <c r="OEX83"/>
      <c r="OEY83"/>
      <c r="OEZ83"/>
      <c r="OFA83"/>
      <c r="OFB83"/>
      <c r="OFC83"/>
      <c r="OFD83"/>
      <c r="OFE83"/>
      <c r="OFF83"/>
      <c r="OFG83"/>
      <c r="OFH83"/>
      <c r="OFI83"/>
      <c r="OFJ83"/>
      <c r="OFK83"/>
      <c r="OFL83"/>
      <c r="OFM83"/>
      <c r="OFN83"/>
      <c r="OFO83"/>
      <c r="OFP83"/>
      <c r="OFQ83"/>
      <c r="OFR83"/>
      <c r="OFS83"/>
      <c r="OFT83"/>
      <c r="OFU83"/>
      <c r="OFV83"/>
      <c r="OFW83"/>
      <c r="OFX83"/>
      <c r="OFY83"/>
      <c r="OFZ83"/>
      <c r="OGA83"/>
      <c r="OGB83"/>
      <c r="OGC83"/>
      <c r="OGD83"/>
      <c r="OGE83"/>
      <c r="OGF83"/>
      <c r="OGG83"/>
      <c r="OGH83"/>
      <c r="OGI83"/>
      <c r="OGJ83"/>
      <c r="OGK83"/>
      <c r="OGL83"/>
      <c r="OGM83"/>
      <c r="OGN83"/>
      <c r="OGO83"/>
      <c r="OGP83"/>
      <c r="OGQ83"/>
      <c r="OGR83"/>
      <c r="OGS83"/>
      <c r="OGT83"/>
      <c r="OGU83"/>
      <c r="OGV83"/>
      <c r="OGW83"/>
      <c r="OGX83"/>
      <c r="OGY83"/>
      <c r="OGZ83"/>
      <c r="OHA83"/>
      <c r="OHB83"/>
      <c r="OHC83"/>
      <c r="OHD83"/>
      <c r="OHE83"/>
      <c r="OHF83"/>
      <c r="OHG83"/>
      <c r="OHH83"/>
      <c r="OHI83"/>
      <c r="OHJ83"/>
      <c r="OHK83"/>
      <c r="OHL83"/>
      <c r="OHM83"/>
      <c r="OHN83"/>
      <c r="OHO83"/>
      <c r="OHP83"/>
      <c r="OHQ83"/>
      <c r="OHR83"/>
      <c r="OHS83"/>
      <c r="OHT83"/>
      <c r="OHU83"/>
      <c r="OHV83"/>
      <c r="OHW83"/>
      <c r="OHX83"/>
      <c r="OHY83"/>
      <c r="OHZ83"/>
      <c r="OIA83"/>
      <c r="OIB83"/>
      <c r="OIC83"/>
      <c r="OID83"/>
      <c r="OIE83"/>
      <c r="OIF83"/>
      <c r="OIG83"/>
      <c r="OIH83"/>
      <c r="OII83"/>
      <c r="OIJ83"/>
      <c r="OIK83"/>
      <c r="OIL83"/>
      <c r="OIM83"/>
      <c r="OIN83"/>
      <c r="OIO83"/>
      <c r="OIP83"/>
      <c r="OIQ83"/>
      <c r="OIR83"/>
      <c r="OIS83"/>
      <c r="OIT83"/>
      <c r="OIU83"/>
      <c r="OIV83"/>
      <c r="OIW83"/>
      <c r="OIX83"/>
      <c r="OIY83"/>
      <c r="OIZ83"/>
      <c r="OJA83"/>
      <c r="OJB83"/>
      <c r="OJC83"/>
      <c r="OJD83"/>
      <c r="OJE83"/>
      <c r="OJF83"/>
      <c r="OJG83"/>
      <c r="OJH83"/>
      <c r="OJI83"/>
      <c r="OJJ83"/>
      <c r="OJK83"/>
      <c r="OJL83"/>
      <c r="OJM83"/>
      <c r="OJN83"/>
      <c r="OJO83"/>
      <c r="OJP83"/>
      <c r="OJQ83"/>
      <c r="OJR83"/>
      <c r="OJS83"/>
      <c r="OJT83"/>
      <c r="OJU83"/>
      <c r="OJV83"/>
      <c r="OJW83"/>
      <c r="OJX83"/>
      <c r="OJY83"/>
      <c r="OJZ83"/>
      <c r="OKA83"/>
      <c r="OKB83"/>
      <c r="OKC83"/>
      <c r="OKD83"/>
      <c r="OKE83"/>
      <c r="OKF83"/>
      <c r="OKG83"/>
      <c r="OKH83"/>
      <c r="OKI83"/>
      <c r="OKJ83"/>
      <c r="OKK83"/>
      <c r="OKL83"/>
      <c r="OKM83"/>
      <c r="OKN83"/>
      <c r="OKO83"/>
      <c r="OKP83"/>
      <c r="OKQ83"/>
      <c r="OKR83"/>
      <c r="OKS83"/>
      <c r="OKT83"/>
      <c r="OKU83"/>
      <c r="OKV83"/>
      <c r="OKW83"/>
      <c r="OKX83"/>
      <c r="OKY83"/>
      <c r="OKZ83"/>
      <c r="OLA83"/>
      <c r="OLB83"/>
      <c r="OLC83"/>
      <c r="OLD83"/>
      <c r="OLE83"/>
      <c r="OLF83"/>
      <c r="OLG83"/>
      <c r="OLH83"/>
      <c r="OLI83"/>
      <c r="OLJ83"/>
      <c r="OLK83"/>
      <c r="OLL83"/>
      <c r="OLM83"/>
      <c r="OLN83"/>
      <c r="OLO83"/>
      <c r="OLP83"/>
      <c r="OLQ83"/>
      <c r="OLR83"/>
      <c r="OLS83"/>
      <c r="OLT83"/>
      <c r="OLU83"/>
      <c r="OLV83"/>
      <c r="OLW83"/>
      <c r="OLX83"/>
      <c r="OLY83"/>
      <c r="OLZ83"/>
      <c r="OMA83"/>
      <c r="OMB83"/>
      <c r="OMC83"/>
      <c r="OMD83"/>
      <c r="OME83"/>
      <c r="OMF83"/>
      <c r="OMG83"/>
      <c r="OMH83"/>
      <c r="OMI83"/>
      <c r="OMJ83"/>
      <c r="OMK83"/>
      <c r="OML83"/>
      <c r="OMM83"/>
      <c r="OMN83"/>
      <c r="OMO83"/>
      <c r="OMP83"/>
      <c r="OMQ83"/>
      <c r="OMR83"/>
      <c r="OMS83"/>
      <c r="OMT83"/>
      <c r="OMU83"/>
      <c r="OMV83"/>
      <c r="OMW83"/>
      <c r="OMX83"/>
      <c r="OMY83"/>
      <c r="OMZ83"/>
      <c r="ONA83"/>
      <c r="ONB83"/>
      <c r="ONC83"/>
      <c r="OND83"/>
      <c r="ONE83"/>
      <c r="ONF83"/>
      <c r="ONG83"/>
      <c r="ONH83"/>
      <c r="ONI83"/>
      <c r="ONJ83"/>
      <c r="ONK83"/>
      <c r="ONL83"/>
      <c r="ONM83"/>
      <c r="ONN83"/>
      <c r="ONO83"/>
      <c r="ONP83"/>
      <c r="ONQ83"/>
      <c r="ONR83"/>
      <c r="ONS83"/>
      <c r="ONT83"/>
      <c r="ONU83"/>
      <c r="ONV83"/>
      <c r="ONW83"/>
      <c r="ONX83"/>
      <c r="ONY83"/>
      <c r="ONZ83"/>
      <c r="OOA83"/>
      <c r="OOB83"/>
      <c r="OOC83"/>
      <c r="OOD83"/>
      <c r="OOE83"/>
      <c r="OOF83"/>
      <c r="OOG83"/>
      <c r="OOH83"/>
      <c r="OOI83"/>
      <c r="OOJ83"/>
      <c r="OOK83"/>
      <c r="OOL83"/>
      <c r="OOM83"/>
      <c r="OON83"/>
      <c r="OOO83"/>
      <c r="OOP83"/>
      <c r="OOQ83"/>
      <c r="OOR83"/>
      <c r="OOS83"/>
      <c r="OOT83"/>
      <c r="OOU83"/>
      <c r="OOV83"/>
      <c r="OOW83"/>
      <c r="OOX83"/>
      <c r="OOY83"/>
      <c r="OOZ83"/>
      <c r="OPA83"/>
      <c r="OPB83"/>
      <c r="OPC83"/>
      <c r="OPD83"/>
      <c r="OPE83"/>
      <c r="OPF83"/>
      <c r="OPG83"/>
      <c r="OPH83"/>
      <c r="OPI83"/>
      <c r="OPJ83"/>
      <c r="OPK83"/>
      <c r="OPL83"/>
      <c r="OPM83"/>
      <c r="OPN83"/>
      <c r="OPO83"/>
      <c r="OPP83"/>
      <c r="OPQ83"/>
      <c r="OPR83"/>
      <c r="OPS83"/>
      <c r="OPT83"/>
      <c r="OPU83"/>
      <c r="OPV83"/>
      <c r="OPW83"/>
      <c r="OPX83"/>
      <c r="OPY83"/>
      <c r="OPZ83"/>
      <c r="OQA83"/>
      <c r="OQB83"/>
      <c r="OQC83"/>
      <c r="OQD83"/>
      <c r="OQE83"/>
      <c r="OQF83"/>
      <c r="OQG83"/>
      <c r="OQH83"/>
      <c r="OQI83"/>
      <c r="OQJ83"/>
      <c r="OQK83"/>
      <c r="OQL83"/>
      <c r="OQM83"/>
      <c r="OQN83"/>
      <c r="OQO83"/>
      <c r="OQP83"/>
      <c r="OQQ83"/>
      <c r="OQR83"/>
      <c r="OQS83"/>
      <c r="OQT83"/>
      <c r="OQU83"/>
      <c r="OQV83"/>
      <c r="OQW83"/>
      <c r="OQX83"/>
      <c r="OQY83"/>
      <c r="OQZ83"/>
      <c r="ORA83"/>
      <c r="ORB83"/>
      <c r="ORC83"/>
      <c r="ORD83"/>
      <c r="ORE83"/>
      <c r="ORF83"/>
      <c r="ORG83"/>
      <c r="ORH83"/>
      <c r="ORI83"/>
      <c r="ORJ83"/>
      <c r="ORK83"/>
      <c r="ORL83"/>
      <c r="ORM83"/>
      <c r="ORN83"/>
      <c r="ORO83"/>
      <c r="ORP83"/>
      <c r="ORQ83"/>
      <c r="ORR83"/>
      <c r="ORS83"/>
      <c r="ORT83"/>
      <c r="ORU83"/>
      <c r="ORV83"/>
      <c r="ORW83"/>
      <c r="ORX83"/>
      <c r="ORY83"/>
      <c r="ORZ83"/>
      <c r="OSA83"/>
      <c r="OSB83"/>
      <c r="OSC83"/>
      <c r="OSD83"/>
      <c r="OSE83"/>
      <c r="OSF83"/>
      <c r="OSG83"/>
      <c r="OSH83"/>
      <c r="OSI83"/>
      <c r="OSJ83"/>
      <c r="OSK83"/>
      <c r="OSL83"/>
      <c r="OSM83"/>
      <c r="OSN83"/>
      <c r="OSO83"/>
      <c r="OSP83"/>
      <c r="OSQ83"/>
      <c r="OSR83"/>
      <c r="OSS83"/>
      <c r="OST83"/>
      <c r="OSU83"/>
      <c r="OSV83"/>
      <c r="OSW83"/>
      <c r="OSX83"/>
      <c r="OSY83"/>
      <c r="OSZ83"/>
      <c r="OTA83"/>
      <c r="OTB83"/>
      <c r="OTC83"/>
      <c r="OTD83"/>
      <c r="OTE83"/>
      <c r="OTF83"/>
      <c r="OTG83"/>
      <c r="OTH83"/>
      <c r="OTI83"/>
      <c r="OTJ83"/>
      <c r="OTK83"/>
      <c r="OTL83"/>
      <c r="OTM83"/>
      <c r="OTN83"/>
      <c r="OTO83"/>
      <c r="OTP83"/>
      <c r="OTQ83"/>
      <c r="OTR83"/>
      <c r="OTS83"/>
      <c r="OTT83"/>
      <c r="OTU83"/>
      <c r="OTV83"/>
      <c r="OTW83"/>
      <c r="OTX83"/>
      <c r="OTY83"/>
      <c r="OTZ83"/>
      <c r="OUA83"/>
      <c r="OUB83"/>
      <c r="OUC83"/>
      <c r="OUD83"/>
      <c r="OUE83"/>
      <c r="OUF83"/>
      <c r="OUG83"/>
      <c r="OUH83"/>
      <c r="OUI83"/>
      <c r="OUJ83"/>
      <c r="OUK83"/>
      <c r="OUL83"/>
      <c r="OUM83"/>
      <c r="OUN83"/>
      <c r="OUO83"/>
      <c r="OUP83"/>
      <c r="OUQ83"/>
      <c r="OUR83"/>
      <c r="OUS83"/>
      <c r="OUT83"/>
      <c r="OUU83"/>
      <c r="OUV83"/>
      <c r="OUW83"/>
      <c r="OUX83"/>
      <c r="OUY83"/>
      <c r="OUZ83"/>
      <c r="OVA83"/>
      <c r="OVB83"/>
      <c r="OVC83"/>
      <c r="OVD83"/>
      <c r="OVE83"/>
      <c r="OVF83"/>
      <c r="OVG83"/>
      <c r="OVH83"/>
      <c r="OVI83"/>
      <c r="OVJ83"/>
      <c r="OVK83"/>
      <c r="OVL83"/>
      <c r="OVM83"/>
      <c r="OVN83"/>
      <c r="OVO83"/>
      <c r="OVP83"/>
      <c r="OVQ83"/>
      <c r="OVR83"/>
      <c r="OVS83"/>
      <c r="OVT83"/>
      <c r="OVU83"/>
      <c r="OVV83"/>
      <c r="OVW83"/>
      <c r="OVX83"/>
      <c r="OVY83"/>
      <c r="OVZ83"/>
      <c r="OWA83"/>
      <c r="OWB83"/>
      <c r="OWC83"/>
      <c r="OWD83"/>
      <c r="OWE83"/>
      <c r="OWF83"/>
      <c r="OWG83"/>
      <c r="OWH83"/>
      <c r="OWI83"/>
      <c r="OWJ83"/>
      <c r="OWK83"/>
      <c r="OWL83"/>
      <c r="OWM83"/>
      <c r="OWN83"/>
      <c r="OWO83"/>
      <c r="OWP83"/>
      <c r="OWQ83"/>
      <c r="OWR83"/>
      <c r="OWS83"/>
      <c r="OWT83"/>
      <c r="OWU83"/>
      <c r="OWV83"/>
      <c r="OWW83"/>
      <c r="OWX83"/>
      <c r="OWY83"/>
      <c r="OWZ83"/>
      <c r="OXA83"/>
      <c r="OXB83"/>
      <c r="OXC83"/>
      <c r="OXD83"/>
      <c r="OXE83"/>
      <c r="OXF83"/>
      <c r="OXG83"/>
      <c r="OXH83"/>
      <c r="OXI83"/>
      <c r="OXJ83"/>
      <c r="OXK83"/>
      <c r="OXL83"/>
      <c r="OXM83"/>
      <c r="OXN83"/>
      <c r="OXO83"/>
      <c r="OXP83"/>
      <c r="OXQ83"/>
      <c r="OXR83"/>
      <c r="OXS83"/>
      <c r="OXT83"/>
      <c r="OXU83"/>
      <c r="OXV83"/>
      <c r="OXW83"/>
      <c r="OXX83"/>
      <c r="OXY83"/>
      <c r="OXZ83"/>
      <c r="OYA83"/>
      <c r="OYB83"/>
      <c r="OYC83"/>
      <c r="OYD83"/>
      <c r="OYE83"/>
      <c r="OYF83"/>
      <c r="OYG83"/>
      <c r="OYH83"/>
      <c r="OYI83"/>
      <c r="OYJ83"/>
      <c r="OYK83"/>
      <c r="OYL83"/>
      <c r="OYM83"/>
      <c r="OYN83"/>
      <c r="OYO83"/>
      <c r="OYP83"/>
      <c r="OYQ83"/>
      <c r="OYR83"/>
      <c r="OYS83"/>
      <c r="OYT83"/>
      <c r="OYU83"/>
      <c r="OYV83"/>
      <c r="OYW83"/>
      <c r="OYX83"/>
      <c r="OYY83"/>
      <c r="OYZ83"/>
      <c r="OZA83"/>
      <c r="OZB83"/>
      <c r="OZC83"/>
      <c r="OZD83"/>
      <c r="OZE83"/>
      <c r="OZF83"/>
      <c r="OZG83"/>
      <c r="OZH83"/>
      <c r="OZI83"/>
      <c r="OZJ83"/>
      <c r="OZK83"/>
      <c r="OZL83"/>
      <c r="OZM83"/>
      <c r="OZN83"/>
      <c r="OZO83"/>
      <c r="OZP83"/>
      <c r="OZQ83"/>
      <c r="OZR83"/>
      <c r="OZS83"/>
      <c r="OZT83"/>
      <c r="OZU83"/>
      <c r="OZV83"/>
      <c r="OZW83"/>
      <c r="OZX83"/>
      <c r="OZY83"/>
      <c r="OZZ83"/>
      <c r="PAA83"/>
      <c r="PAB83"/>
      <c r="PAC83"/>
      <c r="PAD83"/>
      <c r="PAE83"/>
      <c r="PAF83"/>
      <c r="PAG83"/>
      <c r="PAH83"/>
      <c r="PAI83"/>
      <c r="PAJ83"/>
      <c r="PAK83"/>
      <c r="PAL83"/>
      <c r="PAM83"/>
      <c r="PAN83"/>
      <c r="PAO83"/>
      <c r="PAP83"/>
      <c r="PAQ83"/>
      <c r="PAR83"/>
      <c r="PAS83"/>
      <c r="PAT83"/>
      <c r="PAU83"/>
      <c r="PAV83"/>
      <c r="PAW83"/>
      <c r="PAX83"/>
      <c r="PAY83"/>
      <c r="PAZ83"/>
      <c r="PBA83"/>
      <c r="PBB83"/>
      <c r="PBC83"/>
      <c r="PBD83"/>
      <c r="PBE83"/>
      <c r="PBF83"/>
      <c r="PBG83"/>
      <c r="PBH83"/>
      <c r="PBI83"/>
      <c r="PBJ83"/>
      <c r="PBK83"/>
      <c r="PBL83"/>
      <c r="PBM83"/>
      <c r="PBN83"/>
      <c r="PBO83"/>
      <c r="PBP83"/>
      <c r="PBQ83"/>
      <c r="PBR83"/>
      <c r="PBS83"/>
      <c r="PBT83"/>
      <c r="PBU83"/>
      <c r="PBV83"/>
      <c r="PBW83"/>
      <c r="PBX83"/>
      <c r="PBY83"/>
      <c r="PBZ83"/>
      <c r="PCA83"/>
      <c r="PCB83"/>
      <c r="PCC83"/>
      <c r="PCD83"/>
      <c r="PCE83"/>
      <c r="PCF83"/>
      <c r="PCG83"/>
      <c r="PCH83"/>
      <c r="PCI83"/>
      <c r="PCJ83"/>
      <c r="PCK83"/>
      <c r="PCL83"/>
      <c r="PCM83"/>
      <c r="PCN83"/>
      <c r="PCO83"/>
      <c r="PCP83"/>
      <c r="PCQ83"/>
      <c r="PCR83"/>
      <c r="PCS83"/>
      <c r="PCT83"/>
      <c r="PCU83"/>
      <c r="PCV83"/>
      <c r="PCW83"/>
      <c r="PCX83"/>
      <c r="PCY83"/>
      <c r="PCZ83"/>
      <c r="PDA83"/>
      <c r="PDB83"/>
      <c r="PDC83"/>
      <c r="PDD83"/>
      <c r="PDE83"/>
      <c r="PDF83"/>
      <c r="PDG83"/>
      <c r="PDH83"/>
      <c r="PDI83"/>
      <c r="PDJ83"/>
      <c r="PDK83"/>
      <c r="PDL83"/>
      <c r="PDM83"/>
      <c r="PDN83"/>
      <c r="PDO83"/>
      <c r="PDP83"/>
      <c r="PDQ83"/>
      <c r="PDR83"/>
      <c r="PDS83"/>
      <c r="PDT83"/>
      <c r="PDU83"/>
      <c r="PDV83"/>
      <c r="PDW83"/>
      <c r="PDX83"/>
      <c r="PDY83"/>
      <c r="PDZ83"/>
      <c r="PEA83"/>
      <c r="PEB83"/>
      <c r="PEC83"/>
      <c r="PED83"/>
      <c r="PEE83"/>
      <c r="PEF83"/>
      <c r="PEG83"/>
      <c r="PEH83"/>
      <c r="PEI83"/>
      <c r="PEJ83"/>
      <c r="PEK83"/>
      <c r="PEL83"/>
      <c r="PEM83"/>
      <c r="PEN83"/>
      <c r="PEO83"/>
      <c r="PEP83"/>
      <c r="PEQ83"/>
      <c r="PER83"/>
      <c r="PES83"/>
      <c r="PET83"/>
      <c r="PEU83"/>
      <c r="PEV83"/>
      <c r="PEW83"/>
      <c r="PEX83"/>
      <c r="PEY83"/>
      <c r="PEZ83"/>
      <c r="PFA83"/>
      <c r="PFB83"/>
      <c r="PFC83"/>
      <c r="PFD83"/>
      <c r="PFE83"/>
      <c r="PFF83"/>
      <c r="PFG83"/>
      <c r="PFH83"/>
      <c r="PFI83"/>
      <c r="PFJ83"/>
      <c r="PFK83"/>
      <c r="PFL83"/>
      <c r="PFM83"/>
      <c r="PFN83"/>
      <c r="PFO83"/>
      <c r="PFP83"/>
      <c r="PFQ83"/>
      <c r="PFR83"/>
      <c r="PFS83"/>
      <c r="PFT83"/>
      <c r="PFU83"/>
      <c r="PFV83"/>
      <c r="PFW83"/>
      <c r="PFX83"/>
      <c r="PFY83"/>
      <c r="PFZ83"/>
      <c r="PGA83"/>
      <c r="PGB83"/>
      <c r="PGC83"/>
      <c r="PGD83"/>
      <c r="PGE83"/>
      <c r="PGF83"/>
      <c r="PGG83"/>
      <c r="PGH83"/>
      <c r="PGI83"/>
      <c r="PGJ83"/>
      <c r="PGK83"/>
      <c r="PGL83"/>
      <c r="PGM83"/>
      <c r="PGN83"/>
      <c r="PGO83"/>
      <c r="PGP83"/>
      <c r="PGQ83"/>
      <c r="PGR83"/>
      <c r="PGS83"/>
      <c r="PGT83"/>
      <c r="PGU83"/>
      <c r="PGV83"/>
      <c r="PGW83"/>
      <c r="PGX83"/>
      <c r="PGY83"/>
      <c r="PGZ83"/>
      <c r="PHA83"/>
      <c r="PHB83"/>
      <c r="PHC83"/>
      <c r="PHD83"/>
      <c r="PHE83"/>
      <c r="PHF83"/>
      <c r="PHG83"/>
      <c r="PHH83"/>
      <c r="PHI83"/>
      <c r="PHJ83"/>
      <c r="PHK83"/>
      <c r="PHL83"/>
      <c r="PHM83"/>
      <c r="PHN83"/>
      <c r="PHO83"/>
      <c r="PHP83"/>
      <c r="PHQ83"/>
      <c r="PHR83"/>
      <c r="PHS83"/>
      <c r="PHT83"/>
      <c r="PHU83"/>
      <c r="PHV83"/>
      <c r="PHW83"/>
      <c r="PHX83"/>
      <c r="PHY83"/>
      <c r="PHZ83"/>
      <c r="PIA83"/>
      <c r="PIB83"/>
      <c r="PIC83"/>
      <c r="PID83"/>
      <c r="PIE83"/>
      <c r="PIF83"/>
      <c r="PIG83"/>
      <c r="PIH83"/>
      <c r="PII83"/>
      <c r="PIJ83"/>
      <c r="PIK83"/>
      <c r="PIL83"/>
      <c r="PIM83"/>
      <c r="PIN83"/>
      <c r="PIO83"/>
      <c r="PIP83"/>
      <c r="PIQ83"/>
      <c r="PIR83"/>
      <c r="PIS83"/>
      <c r="PIT83"/>
      <c r="PIU83"/>
      <c r="PIV83"/>
      <c r="PIW83"/>
      <c r="PIX83"/>
      <c r="PIY83"/>
      <c r="PIZ83"/>
      <c r="PJA83"/>
      <c r="PJB83"/>
      <c r="PJC83"/>
      <c r="PJD83"/>
      <c r="PJE83"/>
      <c r="PJF83"/>
      <c r="PJG83"/>
      <c r="PJH83"/>
      <c r="PJI83"/>
      <c r="PJJ83"/>
      <c r="PJK83"/>
      <c r="PJL83"/>
      <c r="PJM83"/>
      <c r="PJN83"/>
      <c r="PJO83"/>
      <c r="PJP83"/>
      <c r="PJQ83"/>
      <c r="PJR83"/>
      <c r="PJS83"/>
      <c r="PJT83"/>
      <c r="PJU83"/>
      <c r="PJV83"/>
      <c r="PJW83"/>
      <c r="PJX83"/>
      <c r="PJY83"/>
      <c r="PJZ83"/>
      <c r="PKA83"/>
      <c r="PKB83"/>
      <c r="PKC83"/>
      <c r="PKD83"/>
      <c r="PKE83"/>
      <c r="PKF83"/>
      <c r="PKG83"/>
      <c r="PKH83"/>
      <c r="PKI83"/>
      <c r="PKJ83"/>
      <c r="PKK83"/>
      <c r="PKL83"/>
      <c r="PKM83"/>
      <c r="PKN83"/>
      <c r="PKO83"/>
      <c r="PKP83"/>
      <c r="PKQ83"/>
      <c r="PKR83"/>
      <c r="PKS83"/>
      <c r="PKT83"/>
      <c r="PKU83"/>
      <c r="PKV83"/>
      <c r="PKW83"/>
      <c r="PKX83"/>
      <c r="PKY83"/>
      <c r="PKZ83"/>
      <c r="PLA83"/>
      <c r="PLB83"/>
      <c r="PLC83"/>
      <c r="PLD83"/>
      <c r="PLE83"/>
      <c r="PLF83"/>
      <c r="PLG83"/>
      <c r="PLH83"/>
      <c r="PLI83"/>
      <c r="PLJ83"/>
      <c r="PLK83"/>
      <c r="PLL83"/>
      <c r="PLM83"/>
      <c r="PLN83"/>
      <c r="PLO83"/>
      <c r="PLP83"/>
      <c r="PLQ83"/>
      <c r="PLR83"/>
      <c r="PLS83"/>
      <c r="PLT83"/>
      <c r="PLU83"/>
      <c r="PLV83"/>
      <c r="PLW83"/>
      <c r="PLX83"/>
      <c r="PLY83"/>
      <c r="PLZ83"/>
      <c r="PMA83"/>
      <c r="PMB83"/>
      <c r="PMC83"/>
      <c r="PMD83"/>
      <c r="PME83"/>
      <c r="PMF83"/>
      <c r="PMG83"/>
      <c r="PMH83"/>
      <c r="PMI83"/>
      <c r="PMJ83"/>
      <c r="PMK83"/>
      <c r="PML83"/>
      <c r="PMM83"/>
      <c r="PMN83"/>
      <c r="PMO83"/>
      <c r="PMP83"/>
      <c r="PMQ83"/>
      <c r="PMR83"/>
      <c r="PMS83"/>
      <c r="PMT83"/>
      <c r="PMU83"/>
      <c r="PMV83"/>
      <c r="PMW83"/>
      <c r="PMX83"/>
      <c r="PMY83"/>
      <c r="PMZ83"/>
      <c r="PNA83"/>
      <c r="PNB83"/>
      <c r="PNC83"/>
      <c r="PND83"/>
      <c r="PNE83"/>
      <c r="PNF83"/>
      <c r="PNG83"/>
      <c r="PNH83"/>
      <c r="PNI83"/>
      <c r="PNJ83"/>
      <c r="PNK83"/>
      <c r="PNL83"/>
      <c r="PNM83"/>
      <c r="PNN83"/>
      <c r="PNO83"/>
      <c r="PNP83"/>
      <c r="PNQ83"/>
      <c r="PNR83"/>
      <c r="PNS83"/>
      <c r="PNT83"/>
      <c r="PNU83"/>
      <c r="PNV83"/>
      <c r="PNW83"/>
      <c r="PNX83"/>
      <c r="PNY83"/>
      <c r="PNZ83"/>
      <c r="POA83"/>
      <c r="POB83"/>
      <c r="POC83"/>
      <c r="POD83"/>
      <c r="POE83"/>
      <c r="POF83"/>
      <c r="POG83"/>
      <c r="POH83"/>
      <c r="POI83"/>
      <c r="POJ83"/>
      <c r="POK83"/>
      <c r="POL83"/>
      <c r="POM83"/>
      <c r="PON83"/>
      <c r="POO83"/>
      <c r="POP83"/>
      <c r="POQ83"/>
      <c r="POR83"/>
      <c r="POS83"/>
      <c r="POT83"/>
      <c r="POU83"/>
      <c r="POV83"/>
      <c r="POW83"/>
      <c r="POX83"/>
      <c r="POY83"/>
      <c r="POZ83"/>
      <c r="PPA83"/>
      <c r="PPB83"/>
      <c r="PPC83"/>
      <c r="PPD83"/>
      <c r="PPE83"/>
      <c r="PPF83"/>
      <c r="PPG83"/>
      <c r="PPH83"/>
      <c r="PPI83"/>
      <c r="PPJ83"/>
      <c r="PPK83"/>
      <c r="PPL83"/>
      <c r="PPM83"/>
      <c r="PPN83"/>
      <c r="PPO83"/>
      <c r="PPP83"/>
      <c r="PPQ83"/>
      <c r="PPR83"/>
      <c r="PPS83"/>
      <c r="PPT83"/>
      <c r="PPU83"/>
      <c r="PPV83"/>
      <c r="PPW83"/>
      <c r="PPX83"/>
      <c r="PPY83"/>
      <c r="PPZ83"/>
      <c r="PQA83"/>
      <c r="PQB83"/>
      <c r="PQC83"/>
      <c r="PQD83"/>
      <c r="PQE83"/>
      <c r="PQF83"/>
      <c r="PQG83"/>
      <c r="PQH83"/>
      <c r="PQI83"/>
      <c r="PQJ83"/>
      <c r="PQK83"/>
      <c r="PQL83"/>
      <c r="PQM83"/>
      <c r="PQN83"/>
      <c r="PQO83"/>
      <c r="PQP83"/>
      <c r="PQQ83"/>
      <c r="PQR83"/>
      <c r="PQS83"/>
      <c r="PQT83"/>
      <c r="PQU83"/>
      <c r="PQV83"/>
      <c r="PQW83"/>
      <c r="PQX83"/>
      <c r="PQY83"/>
      <c r="PQZ83"/>
      <c r="PRA83"/>
      <c r="PRB83"/>
      <c r="PRC83"/>
      <c r="PRD83"/>
      <c r="PRE83"/>
      <c r="PRF83"/>
      <c r="PRG83"/>
      <c r="PRH83"/>
      <c r="PRI83"/>
      <c r="PRJ83"/>
      <c r="PRK83"/>
      <c r="PRL83"/>
      <c r="PRM83"/>
      <c r="PRN83"/>
      <c r="PRO83"/>
      <c r="PRP83"/>
      <c r="PRQ83"/>
      <c r="PRR83"/>
      <c r="PRS83"/>
      <c r="PRT83"/>
      <c r="PRU83"/>
      <c r="PRV83"/>
      <c r="PRW83"/>
      <c r="PRX83"/>
      <c r="PRY83"/>
      <c r="PRZ83"/>
      <c r="PSA83"/>
      <c r="PSB83"/>
      <c r="PSC83"/>
      <c r="PSD83"/>
      <c r="PSE83"/>
      <c r="PSF83"/>
      <c r="PSG83"/>
      <c r="PSH83"/>
      <c r="PSI83"/>
      <c r="PSJ83"/>
      <c r="PSK83"/>
      <c r="PSL83"/>
      <c r="PSM83"/>
      <c r="PSN83"/>
      <c r="PSO83"/>
      <c r="PSP83"/>
      <c r="PSQ83"/>
      <c r="PSR83"/>
      <c r="PSS83"/>
      <c r="PST83"/>
      <c r="PSU83"/>
      <c r="PSV83"/>
      <c r="PSW83"/>
      <c r="PSX83"/>
      <c r="PSY83"/>
      <c r="PSZ83"/>
      <c r="PTA83"/>
      <c r="PTB83"/>
      <c r="PTC83"/>
      <c r="PTD83"/>
      <c r="PTE83"/>
      <c r="PTF83"/>
      <c r="PTG83"/>
      <c r="PTH83"/>
      <c r="PTI83"/>
      <c r="PTJ83"/>
      <c r="PTK83"/>
      <c r="PTL83"/>
      <c r="PTM83"/>
      <c r="PTN83"/>
      <c r="PTO83"/>
      <c r="PTP83"/>
      <c r="PTQ83"/>
      <c r="PTR83"/>
      <c r="PTS83"/>
      <c r="PTT83"/>
      <c r="PTU83"/>
      <c r="PTV83"/>
      <c r="PTW83"/>
      <c r="PTX83"/>
      <c r="PTY83"/>
      <c r="PTZ83"/>
      <c r="PUA83"/>
      <c r="PUB83"/>
      <c r="PUC83"/>
      <c r="PUD83"/>
      <c r="PUE83"/>
      <c r="PUF83"/>
      <c r="PUG83"/>
      <c r="PUH83"/>
      <c r="PUI83"/>
      <c r="PUJ83"/>
      <c r="PUK83"/>
      <c r="PUL83"/>
      <c r="PUM83"/>
      <c r="PUN83"/>
      <c r="PUO83"/>
      <c r="PUP83"/>
      <c r="PUQ83"/>
      <c r="PUR83"/>
      <c r="PUS83"/>
      <c r="PUT83"/>
      <c r="PUU83"/>
      <c r="PUV83"/>
      <c r="PUW83"/>
      <c r="PUX83"/>
      <c r="PUY83"/>
      <c r="PUZ83"/>
      <c r="PVA83"/>
      <c r="PVB83"/>
      <c r="PVC83"/>
      <c r="PVD83"/>
      <c r="PVE83"/>
      <c r="PVF83"/>
      <c r="PVG83"/>
      <c r="PVH83"/>
      <c r="PVI83"/>
      <c r="PVJ83"/>
      <c r="PVK83"/>
      <c r="PVL83"/>
      <c r="PVM83"/>
      <c r="PVN83"/>
      <c r="PVO83"/>
      <c r="PVP83"/>
      <c r="PVQ83"/>
      <c r="PVR83"/>
      <c r="PVS83"/>
      <c r="PVT83"/>
      <c r="PVU83"/>
      <c r="PVV83"/>
      <c r="PVW83"/>
      <c r="PVX83"/>
      <c r="PVY83"/>
      <c r="PVZ83"/>
      <c r="PWA83"/>
      <c r="PWB83"/>
      <c r="PWC83"/>
      <c r="PWD83"/>
      <c r="PWE83"/>
      <c r="PWF83"/>
      <c r="PWG83"/>
      <c r="PWH83"/>
      <c r="PWI83"/>
      <c r="PWJ83"/>
      <c r="PWK83"/>
      <c r="PWL83"/>
      <c r="PWM83"/>
      <c r="PWN83"/>
      <c r="PWO83"/>
      <c r="PWP83"/>
      <c r="PWQ83"/>
      <c r="PWR83"/>
      <c r="PWS83"/>
      <c r="PWT83"/>
      <c r="PWU83"/>
      <c r="PWV83"/>
      <c r="PWW83"/>
      <c r="PWX83"/>
      <c r="PWY83"/>
      <c r="PWZ83"/>
      <c r="PXA83"/>
      <c r="PXB83"/>
      <c r="PXC83"/>
      <c r="PXD83"/>
      <c r="PXE83"/>
      <c r="PXF83"/>
      <c r="PXG83"/>
      <c r="PXH83"/>
      <c r="PXI83"/>
      <c r="PXJ83"/>
      <c r="PXK83"/>
      <c r="PXL83"/>
      <c r="PXM83"/>
      <c r="PXN83"/>
      <c r="PXO83"/>
      <c r="PXP83"/>
      <c r="PXQ83"/>
      <c r="PXR83"/>
      <c r="PXS83"/>
      <c r="PXT83"/>
      <c r="PXU83"/>
      <c r="PXV83"/>
      <c r="PXW83"/>
      <c r="PXX83"/>
      <c r="PXY83"/>
      <c r="PXZ83"/>
      <c r="PYA83"/>
      <c r="PYB83"/>
      <c r="PYC83"/>
      <c r="PYD83"/>
      <c r="PYE83"/>
      <c r="PYF83"/>
      <c r="PYG83"/>
      <c r="PYH83"/>
      <c r="PYI83"/>
      <c r="PYJ83"/>
      <c r="PYK83"/>
      <c r="PYL83"/>
      <c r="PYM83"/>
      <c r="PYN83"/>
      <c r="PYO83"/>
      <c r="PYP83"/>
      <c r="PYQ83"/>
      <c r="PYR83"/>
      <c r="PYS83"/>
      <c r="PYT83"/>
      <c r="PYU83"/>
      <c r="PYV83"/>
      <c r="PYW83"/>
      <c r="PYX83"/>
      <c r="PYY83"/>
      <c r="PYZ83"/>
      <c r="PZA83"/>
      <c r="PZB83"/>
      <c r="PZC83"/>
      <c r="PZD83"/>
      <c r="PZE83"/>
      <c r="PZF83"/>
      <c r="PZG83"/>
      <c r="PZH83"/>
      <c r="PZI83"/>
      <c r="PZJ83"/>
      <c r="PZK83"/>
      <c r="PZL83"/>
      <c r="PZM83"/>
      <c r="PZN83"/>
      <c r="PZO83"/>
      <c r="PZP83"/>
      <c r="PZQ83"/>
      <c r="PZR83"/>
      <c r="PZS83"/>
      <c r="PZT83"/>
      <c r="PZU83"/>
      <c r="PZV83"/>
      <c r="PZW83"/>
      <c r="PZX83"/>
      <c r="PZY83"/>
      <c r="PZZ83"/>
      <c r="QAA83"/>
      <c r="QAB83"/>
      <c r="QAC83"/>
      <c r="QAD83"/>
      <c r="QAE83"/>
      <c r="QAF83"/>
      <c r="QAG83"/>
      <c r="QAH83"/>
      <c r="QAI83"/>
      <c r="QAJ83"/>
      <c r="QAK83"/>
      <c r="QAL83"/>
      <c r="QAM83"/>
      <c r="QAN83"/>
      <c r="QAO83"/>
      <c r="QAP83"/>
      <c r="QAQ83"/>
      <c r="QAR83"/>
      <c r="QAS83"/>
      <c r="QAT83"/>
      <c r="QAU83"/>
      <c r="QAV83"/>
      <c r="QAW83"/>
      <c r="QAX83"/>
      <c r="QAY83"/>
      <c r="QAZ83"/>
      <c r="QBA83"/>
      <c r="QBB83"/>
      <c r="QBC83"/>
      <c r="QBD83"/>
      <c r="QBE83"/>
      <c r="QBF83"/>
      <c r="QBG83"/>
      <c r="QBH83"/>
      <c r="QBI83"/>
      <c r="QBJ83"/>
      <c r="QBK83"/>
      <c r="QBL83"/>
      <c r="QBM83"/>
      <c r="QBN83"/>
      <c r="QBO83"/>
      <c r="QBP83"/>
      <c r="QBQ83"/>
      <c r="QBR83"/>
      <c r="QBS83"/>
      <c r="QBT83"/>
      <c r="QBU83"/>
      <c r="QBV83"/>
      <c r="QBW83"/>
      <c r="QBX83"/>
      <c r="QBY83"/>
      <c r="QBZ83"/>
      <c r="QCA83"/>
      <c r="QCB83"/>
      <c r="QCC83"/>
      <c r="QCD83"/>
      <c r="QCE83"/>
      <c r="QCF83"/>
      <c r="QCG83"/>
      <c r="QCH83"/>
      <c r="QCI83"/>
      <c r="QCJ83"/>
      <c r="QCK83"/>
      <c r="QCL83"/>
      <c r="QCM83"/>
      <c r="QCN83"/>
      <c r="QCO83"/>
      <c r="QCP83"/>
      <c r="QCQ83"/>
      <c r="QCR83"/>
      <c r="QCS83"/>
      <c r="QCT83"/>
      <c r="QCU83"/>
      <c r="QCV83"/>
      <c r="QCW83"/>
      <c r="QCX83"/>
      <c r="QCY83"/>
      <c r="QCZ83"/>
      <c r="QDA83"/>
      <c r="QDB83"/>
      <c r="QDC83"/>
      <c r="QDD83"/>
      <c r="QDE83"/>
      <c r="QDF83"/>
      <c r="QDG83"/>
      <c r="QDH83"/>
      <c r="QDI83"/>
      <c r="QDJ83"/>
      <c r="QDK83"/>
      <c r="QDL83"/>
      <c r="QDM83"/>
      <c r="QDN83"/>
      <c r="QDO83"/>
      <c r="QDP83"/>
      <c r="QDQ83"/>
      <c r="QDR83"/>
      <c r="QDS83"/>
      <c r="QDT83"/>
      <c r="QDU83"/>
      <c r="QDV83"/>
      <c r="QDW83"/>
      <c r="QDX83"/>
      <c r="QDY83"/>
      <c r="QDZ83"/>
      <c r="QEA83"/>
      <c r="QEB83"/>
      <c r="QEC83"/>
      <c r="QED83"/>
      <c r="QEE83"/>
      <c r="QEF83"/>
      <c r="QEG83"/>
      <c r="QEH83"/>
      <c r="QEI83"/>
      <c r="QEJ83"/>
      <c r="QEK83"/>
      <c r="QEL83"/>
      <c r="QEM83"/>
      <c r="QEN83"/>
      <c r="QEO83"/>
      <c r="QEP83"/>
      <c r="QEQ83"/>
      <c r="QER83"/>
      <c r="QES83"/>
      <c r="QET83"/>
      <c r="QEU83"/>
      <c r="QEV83"/>
      <c r="QEW83"/>
      <c r="QEX83"/>
      <c r="QEY83"/>
      <c r="QEZ83"/>
      <c r="QFA83"/>
      <c r="QFB83"/>
      <c r="QFC83"/>
      <c r="QFD83"/>
      <c r="QFE83"/>
      <c r="QFF83"/>
      <c r="QFG83"/>
      <c r="QFH83"/>
      <c r="QFI83"/>
      <c r="QFJ83"/>
      <c r="QFK83"/>
      <c r="QFL83"/>
      <c r="QFM83"/>
      <c r="QFN83"/>
      <c r="QFO83"/>
      <c r="QFP83"/>
      <c r="QFQ83"/>
      <c r="QFR83"/>
      <c r="QFS83"/>
      <c r="QFT83"/>
      <c r="QFU83"/>
      <c r="QFV83"/>
      <c r="QFW83"/>
      <c r="QFX83"/>
      <c r="QFY83"/>
      <c r="QFZ83"/>
      <c r="QGA83"/>
      <c r="QGB83"/>
      <c r="QGC83"/>
      <c r="QGD83"/>
      <c r="QGE83"/>
      <c r="QGF83"/>
      <c r="QGG83"/>
      <c r="QGH83"/>
      <c r="QGI83"/>
      <c r="QGJ83"/>
      <c r="QGK83"/>
      <c r="QGL83"/>
      <c r="QGM83"/>
      <c r="QGN83"/>
      <c r="QGO83"/>
      <c r="QGP83"/>
      <c r="QGQ83"/>
      <c r="QGR83"/>
      <c r="QGS83"/>
      <c r="QGT83"/>
      <c r="QGU83"/>
      <c r="QGV83"/>
      <c r="QGW83"/>
      <c r="QGX83"/>
      <c r="QGY83"/>
      <c r="QGZ83"/>
      <c r="QHA83"/>
      <c r="QHB83"/>
      <c r="QHC83"/>
      <c r="QHD83"/>
      <c r="QHE83"/>
      <c r="QHF83"/>
      <c r="QHG83"/>
      <c r="QHH83"/>
      <c r="QHI83"/>
      <c r="QHJ83"/>
      <c r="QHK83"/>
      <c r="QHL83"/>
      <c r="QHM83"/>
      <c r="QHN83"/>
      <c r="QHO83"/>
      <c r="QHP83"/>
      <c r="QHQ83"/>
      <c r="QHR83"/>
      <c r="QHS83"/>
      <c r="QHT83"/>
      <c r="QHU83"/>
      <c r="QHV83"/>
      <c r="QHW83"/>
      <c r="QHX83"/>
      <c r="QHY83"/>
      <c r="QHZ83"/>
      <c r="QIA83"/>
      <c r="QIB83"/>
      <c r="QIC83"/>
      <c r="QID83"/>
      <c r="QIE83"/>
      <c r="QIF83"/>
      <c r="QIG83"/>
      <c r="QIH83"/>
      <c r="QII83"/>
      <c r="QIJ83"/>
      <c r="QIK83"/>
      <c r="QIL83"/>
      <c r="QIM83"/>
      <c r="QIN83"/>
      <c r="QIO83"/>
      <c r="QIP83"/>
      <c r="QIQ83"/>
      <c r="QIR83"/>
      <c r="QIS83"/>
      <c r="QIT83"/>
      <c r="QIU83"/>
      <c r="QIV83"/>
      <c r="QIW83"/>
      <c r="QIX83"/>
      <c r="QIY83"/>
      <c r="QIZ83"/>
      <c r="QJA83"/>
      <c r="QJB83"/>
      <c r="QJC83"/>
      <c r="QJD83"/>
      <c r="QJE83"/>
      <c r="QJF83"/>
      <c r="QJG83"/>
      <c r="QJH83"/>
      <c r="QJI83"/>
      <c r="QJJ83"/>
      <c r="QJK83"/>
      <c r="QJL83"/>
      <c r="QJM83"/>
      <c r="QJN83"/>
      <c r="QJO83"/>
      <c r="QJP83"/>
      <c r="QJQ83"/>
      <c r="QJR83"/>
      <c r="QJS83"/>
      <c r="QJT83"/>
      <c r="QJU83"/>
      <c r="QJV83"/>
      <c r="QJW83"/>
      <c r="QJX83"/>
      <c r="QJY83"/>
      <c r="QJZ83"/>
      <c r="QKA83"/>
      <c r="QKB83"/>
      <c r="QKC83"/>
      <c r="QKD83"/>
      <c r="QKE83"/>
      <c r="QKF83"/>
      <c r="QKG83"/>
      <c r="QKH83"/>
      <c r="QKI83"/>
      <c r="QKJ83"/>
      <c r="QKK83"/>
      <c r="QKL83"/>
      <c r="QKM83"/>
      <c r="QKN83"/>
      <c r="QKO83"/>
      <c r="QKP83"/>
      <c r="QKQ83"/>
      <c r="QKR83"/>
      <c r="QKS83"/>
      <c r="QKT83"/>
      <c r="QKU83"/>
      <c r="QKV83"/>
      <c r="QKW83"/>
      <c r="QKX83"/>
      <c r="QKY83"/>
      <c r="QKZ83"/>
      <c r="QLA83"/>
      <c r="QLB83"/>
      <c r="QLC83"/>
      <c r="QLD83"/>
      <c r="QLE83"/>
      <c r="QLF83"/>
      <c r="QLG83"/>
      <c r="QLH83"/>
      <c r="QLI83"/>
      <c r="QLJ83"/>
      <c r="QLK83"/>
      <c r="QLL83"/>
      <c r="QLM83"/>
      <c r="QLN83"/>
      <c r="QLO83"/>
      <c r="QLP83"/>
      <c r="QLQ83"/>
      <c r="QLR83"/>
      <c r="QLS83"/>
      <c r="QLT83"/>
      <c r="QLU83"/>
      <c r="QLV83"/>
      <c r="QLW83"/>
      <c r="QLX83"/>
      <c r="QLY83"/>
      <c r="QLZ83"/>
      <c r="QMA83"/>
      <c r="QMB83"/>
      <c r="QMC83"/>
      <c r="QMD83"/>
      <c r="QME83"/>
      <c r="QMF83"/>
      <c r="QMG83"/>
      <c r="QMH83"/>
      <c r="QMI83"/>
      <c r="QMJ83"/>
      <c r="QMK83"/>
      <c r="QML83"/>
      <c r="QMM83"/>
      <c r="QMN83"/>
      <c r="QMO83"/>
      <c r="QMP83"/>
      <c r="QMQ83"/>
      <c r="QMR83"/>
      <c r="QMS83"/>
      <c r="QMT83"/>
      <c r="QMU83"/>
      <c r="QMV83"/>
      <c r="QMW83"/>
      <c r="QMX83"/>
      <c r="QMY83"/>
      <c r="QMZ83"/>
      <c r="QNA83"/>
      <c r="QNB83"/>
      <c r="QNC83"/>
      <c r="QND83"/>
      <c r="QNE83"/>
      <c r="QNF83"/>
      <c r="QNG83"/>
      <c r="QNH83"/>
      <c r="QNI83"/>
      <c r="QNJ83"/>
      <c r="QNK83"/>
      <c r="QNL83"/>
      <c r="QNM83"/>
      <c r="QNN83"/>
      <c r="QNO83"/>
      <c r="QNP83"/>
      <c r="QNQ83"/>
      <c r="QNR83"/>
      <c r="QNS83"/>
      <c r="QNT83"/>
      <c r="QNU83"/>
      <c r="QNV83"/>
      <c r="QNW83"/>
      <c r="QNX83"/>
      <c r="QNY83"/>
      <c r="QNZ83"/>
      <c r="QOA83"/>
      <c r="QOB83"/>
      <c r="QOC83"/>
      <c r="QOD83"/>
      <c r="QOE83"/>
      <c r="QOF83"/>
      <c r="QOG83"/>
      <c r="QOH83"/>
      <c r="QOI83"/>
      <c r="QOJ83"/>
      <c r="QOK83"/>
      <c r="QOL83"/>
      <c r="QOM83"/>
      <c r="QON83"/>
      <c r="QOO83"/>
      <c r="QOP83"/>
      <c r="QOQ83"/>
      <c r="QOR83"/>
      <c r="QOS83"/>
      <c r="QOT83"/>
      <c r="QOU83"/>
      <c r="QOV83"/>
      <c r="QOW83"/>
      <c r="QOX83"/>
      <c r="QOY83"/>
      <c r="QOZ83"/>
      <c r="QPA83"/>
      <c r="QPB83"/>
      <c r="QPC83"/>
      <c r="QPD83"/>
      <c r="QPE83"/>
      <c r="QPF83"/>
      <c r="QPG83"/>
      <c r="QPH83"/>
      <c r="QPI83"/>
      <c r="QPJ83"/>
      <c r="QPK83"/>
      <c r="QPL83"/>
      <c r="QPM83"/>
      <c r="QPN83"/>
      <c r="QPO83"/>
      <c r="QPP83"/>
      <c r="QPQ83"/>
      <c r="QPR83"/>
      <c r="QPS83"/>
      <c r="QPT83"/>
      <c r="QPU83"/>
      <c r="QPV83"/>
      <c r="QPW83"/>
      <c r="QPX83"/>
      <c r="QPY83"/>
      <c r="QPZ83"/>
      <c r="QQA83"/>
      <c r="QQB83"/>
      <c r="QQC83"/>
      <c r="QQD83"/>
      <c r="QQE83"/>
      <c r="QQF83"/>
      <c r="QQG83"/>
      <c r="QQH83"/>
      <c r="QQI83"/>
      <c r="QQJ83"/>
      <c r="QQK83"/>
      <c r="QQL83"/>
      <c r="QQM83"/>
      <c r="QQN83"/>
      <c r="QQO83"/>
      <c r="QQP83"/>
      <c r="QQQ83"/>
      <c r="QQR83"/>
      <c r="QQS83"/>
      <c r="QQT83"/>
      <c r="QQU83"/>
      <c r="QQV83"/>
      <c r="QQW83"/>
      <c r="QQX83"/>
      <c r="QQY83"/>
      <c r="QQZ83"/>
      <c r="QRA83"/>
      <c r="QRB83"/>
      <c r="QRC83"/>
      <c r="QRD83"/>
      <c r="QRE83"/>
      <c r="QRF83"/>
      <c r="QRG83"/>
      <c r="QRH83"/>
      <c r="QRI83"/>
      <c r="QRJ83"/>
      <c r="QRK83"/>
      <c r="QRL83"/>
      <c r="QRM83"/>
      <c r="QRN83"/>
      <c r="QRO83"/>
      <c r="QRP83"/>
      <c r="QRQ83"/>
      <c r="QRR83"/>
      <c r="QRS83"/>
      <c r="QRT83"/>
      <c r="QRU83"/>
      <c r="QRV83"/>
      <c r="QRW83"/>
      <c r="QRX83"/>
      <c r="QRY83"/>
      <c r="QRZ83"/>
      <c r="QSA83"/>
      <c r="QSB83"/>
      <c r="QSC83"/>
      <c r="QSD83"/>
      <c r="QSE83"/>
      <c r="QSF83"/>
      <c r="QSG83"/>
      <c r="QSH83"/>
      <c r="QSI83"/>
      <c r="QSJ83"/>
      <c r="QSK83"/>
      <c r="QSL83"/>
      <c r="QSM83"/>
      <c r="QSN83"/>
      <c r="QSO83"/>
      <c r="QSP83"/>
      <c r="QSQ83"/>
      <c r="QSR83"/>
      <c r="QSS83"/>
      <c r="QST83"/>
      <c r="QSU83"/>
      <c r="QSV83"/>
      <c r="QSW83"/>
      <c r="QSX83"/>
      <c r="QSY83"/>
      <c r="QSZ83"/>
      <c r="QTA83"/>
      <c r="QTB83"/>
      <c r="QTC83"/>
      <c r="QTD83"/>
      <c r="QTE83"/>
      <c r="QTF83"/>
      <c r="QTG83"/>
      <c r="QTH83"/>
      <c r="QTI83"/>
      <c r="QTJ83"/>
      <c r="QTK83"/>
      <c r="QTL83"/>
      <c r="QTM83"/>
      <c r="QTN83"/>
      <c r="QTO83"/>
      <c r="QTP83"/>
      <c r="QTQ83"/>
      <c r="QTR83"/>
      <c r="QTS83"/>
      <c r="QTT83"/>
      <c r="QTU83"/>
      <c r="QTV83"/>
      <c r="QTW83"/>
      <c r="QTX83"/>
      <c r="QTY83"/>
      <c r="QTZ83"/>
      <c r="QUA83"/>
      <c r="QUB83"/>
      <c r="QUC83"/>
      <c r="QUD83"/>
      <c r="QUE83"/>
      <c r="QUF83"/>
      <c r="QUG83"/>
      <c r="QUH83"/>
      <c r="QUI83"/>
      <c r="QUJ83"/>
      <c r="QUK83"/>
      <c r="QUL83"/>
      <c r="QUM83"/>
      <c r="QUN83"/>
      <c r="QUO83"/>
      <c r="QUP83"/>
      <c r="QUQ83"/>
      <c r="QUR83"/>
      <c r="QUS83"/>
      <c r="QUT83"/>
      <c r="QUU83"/>
      <c r="QUV83"/>
      <c r="QUW83"/>
      <c r="QUX83"/>
      <c r="QUY83"/>
      <c r="QUZ83"/>
      <c r="QVA83"/>
      <c r="QVB83"/>
      <c r="QVC83"/>
      <c r="QVD83"/>
      <c r="QVE83"/>
      <c r="QVF83"/>
      <c r="QVG83"/>
      <c r="QVH83"/>
      <c r="QVI83"/>
      <c r="QVJ83"/>
      <c r="QVK83"/>
      <c r="QVL83"/>
      <c r="QVM83"/>
      <c r="QVN83"/>
      <c r="QVO83"/>
      <c r="QVP83"/>
      <c r="QVQ83"/>
      <c r="QVR83"/>
      <c r="QVS83"/>
      <c r="QVT83"/>
      <c r="QVU83"/>
      <c r="QVV83"/>
      <c r="QVW83"/>
      <c r="QVX83"/>
      <c r="QVY83"/>
      <c r="QVZ83"/>
      <c r="QWA83"/>
      <c r="QWB83"/>
      <c r="QWC83"/>
      <c r="QWD83"/>
      <c r="QWE83"/>
      <c r="QWF83"/>
      <c r="QWG83"/>
      <c r="QWH83"/>
      <c r="QWI83"/>
      <c r="QWJ83"/>
      <c r="QWK83"/>
      <c r="QWL83"/>
      <c r="QWM83"/>
      <c r="QWN83"/>
      <c r="QWO83"/>
      <c r="QWP83"/>
      <c r="QWQ83"/>
      <c r="QWR83"/>
      <c r="QWS83"/>
      <c r="QWT83"/>
      <c r="QWU83"/>
      <c r="QWV83"/>
      <c r="QWW83"/>
      <c r="QWX83"/>
      <c r="QWY83"/>
      <c r="QWZ83"/>
      <c r="QXA83"/>
      <c r="QXB83"/>
      <c r="QXC83"/>
      <c r="QXD83"/>
      <c r="QXE83"/>
      <c r="QXF83"/>
      <c r="QXG83"/>
      <c r="QXH83"/>
      <c r="QXI83"/>
      <c r="QXJ83"/>
      <c r="QXK83"/>
      <c r="QXL83"/>
      <c r="QXM83"/>
      <c r="QXN83"/>
      <c r="QXO83"/>
      <c r="QXP83"/>
      <c r="QXQ83"/>
      <c r="QXR83"/>
      <c r="QXS83"/>
      <c r="QXT83"/>
      <c r="QXU83"/>
      <c r="QXV83"/>
      <c r="QXW83"/>
      <c r="QXX83"/>
      <c r="QXY83"/>
      <c r="QXZ83"/>
      <c r="QYA83"/>
      <c r="QYB83"/>
      <c r="QYC83"/>
      <c r="QYD83"/>
      <c r="QYE83"/>
      <c r="QYF83"/>
      <c r="QYG83"/>
      <c r="QYH83"/>
      <c r="QYI83"/>
      <c r="QYJ83"/>
      <c r="QYK83"/>
      <c r="QYL83"/>
      <c r="QYM83"/>
      <c r="QYN83"/>
      <c r="QYO83"/>
      <c r="QYP83"/>
      <c r="QYQ83"/>
      <c r="QYR83"/>
      <c r="QYS83"/>
      <c r="QYT83"/>
      <c r="QYU83"/>
      <c r="QYV83"/>
      <c r="QYW83"/>
      <c r="QYX83"/>
      <c r="QYY83"/>
      <c r="QYZ83"/>
      <c r="QZA83"/>
      <c r="QZB83"/>
      <c r="QZC83"/>
      <c r="QZD83"/>
      <c r="QZE83"/>
      <c r="QZF83"/>
      <c r="QZG83"/>
      <c r="QZH83"/>
      <c r="QZI83"/>
      <c r="QZJ83"/>
      <c r="QZK83"/>
      <c r="QZL83"/>
      <c r="QZM83"/>
      <c r="QZN83"/>
      <c r="QZO83"/>
      <c r="QZP83"/>
      <c r="QZQ83"/>
      <c r="QZR83"/>
      <c r="QZS83"/>
      <c r="QZT83"/>
      <c r="QZU83"/>
      <c r="QZV83"/>
      <c r="QZW83"/>
      <c r="QZX83"/>
      <c r="QZY83"/>
      <c r="QZZ83"/>
      <c r="RAA83"/>
      <c r="RAB83"/>
      <c r="RAC83"/>
      <c r="RAD83"/>
      <c r="RAE83"/>
      <c r="RAF83"/>
      <c r="RAG83"/>
      <c r="RAH83"/>
      <c r="RAI83"/>
      <c r="RAJ83"/>
      <c r="RAK83"/>
      <c r="RAL83"/>
      <c r="RAM83"/>
      <c r="RAN83"/>
      <c r="RAO83"/>
      <c r="RAP83"/>
      <c r="RAQ83"/>
      <c r="RAR83"/>
      <c r="RAS83"/>
      <c r="RAT83"/>
      <c r="RAU83"/>
      <c r="RAV83"/>
      <c r="RAW83"/>
      <c r="RAX83"/>
      <c r="RAY83"/>
      <c r="RAZ83"/>
      <c r="RBA83"/>
      <c r="RBB83"/>
      <c r="RBC83"/>
      <c r="RBD83"/>
      <c r="RBE83"/>
      <c r="RBF83"/>
      <c r="RBG83"/>
      <c r="RBH83"/>
      <c r="RBI83"/>
      <c r="RBJ83"/>
      <c r="RBK83"/>
      <c r="RBL83"/>
      <c r="RBM83"/>
      <c r="RBN83"/>
      <c r="RBO83"/>
      <c r="RBP83"/>
      <c r="RBQ83"/>
      <c r="RBR83"/>
      <c r="RBS83"/>
      <c r="RBT83"/>
      <c r="RBU83"/>
      <c r="RBV83"/>
      <c r="RBW83"/>
      <c r="RBX83"/>
      <c r="RBY83"/>
      <c r="RBZ83"/>
      <c r="RCA83"/>
      <c r="RCB83"/>
      <c r="RCC83"/>
      <c r="RCD83"/>
      <c r="RCE83"/>
      <c r="RCF83"/>
      <c r="RCG83"/>
      <c r="RCH83"/>
      <c r="RCI83"/>
      <c r="RCJ83"/>
      <c r="RCK83"/>
      <c r="RCL83"/>
      <c r="RCM83"/>
      <c r="RCN83"/>
      <c r="RCO83"/>
      <c r="RCP83"/>
      <c r="RCQ83"/>
      <c r="RCR83"/>
      <c r="RCS83"/>
      <c r="RCT83"/>
      <c r="RCU83"/>
      <c r="RCV83"/>
      <c r="RCW83"/>
      <c r="RCX83"/>
      <c r="RCY83"/>
      <c r="RCZ83"/>
      <c r="RDA83"/>
      <c r="RDB83"/>
      <c r="RDC83"/>
      <c r="RDD83"/>
      <c r="RDE83"/>
      <c r="RDF83"/>
      <c r="RDG83"/>
      <c r="RDH83"/>
      <c r="RDI83"/>
      <c r="RDJ83"/>
      <c r="RDK83"/>
      <c r="RDL83"/>
      <c r="RDM83"/>
      <c r="RDN83"/>
      <c r="RDO83"/>
      <c r="RDP83"/>
      <c r="RDQ83"/>
      <c r="RDR83"/>
      <c r="RDS83"/>
      <c r="RDT83"/>
      <c r="RDU83"/>
      <c r="RDV83"/>
      <c r="RDW83"/>
      <c r="RDX83"/>
      <c r="RDY83"/>
      <c r="RDZ83"/>
      <c r="REA83"/>
      <c r="REB83"/>
      <c r="REC83"/>
      <c r="RED83"/>
      <c r="REE83"/>
      <c r="REF83"/>
      <c r="REG83"/>
      <c r="REH83"/>
      <c r="REI83"/>
      <c r="REJ83"/>
      <c r="REK83"/>
      <c r="REL83"/>
      <c r="REM83"/>
      <c r="REN83"/>
      <c r="REO83"/>
      <c r="REP83"/>
      <c r="REQ83"/>
      <c r="RER83"/>
      <c r="RES83"/>
      <c r="RET83"/>
      <c r="REU83"/>
      <c r="REV83"/>
      <c r="REW83"/>
      <c r="REX83"/>
      <c r="REY83"/>
      <c r="REZ83"/>
      <c r="RFA83"/>
      <c r="RFB83"/>
      <c r="RFC83"/>
      <c r="RFD83"/>
      <c r="RFE83"/>
      <c r="RFF83"/>
      <c r="RFG83"/>
      <c r="RFH83"/>
      <c r="RFI83"/>
      <c r="RFJ83"/>
      <c r="RFK83"/>
      <c r="RFL83"/>
      <c r="RFM83"/>
      <c r="RFN83"/>
      <c r="RFO83"/>
      <c r="RFP83"/>
      <c r="RFQ83"/>
      <c r="RFR83"/>
      <c r="RFS83"/>
      <c r="RFT83"/>
      <c r="RFU83"/>
      <c r="RFV83"/>
      <c r="RFW83"/>
      <c r="RFX83"/>
      <c r="RFY83"/>
      <c r="RFZ83"/>
      <c r="RGA83"/>
      <c r="RGB83"/>
      <c r="RGC83"/>
      <c r="RGD83"/>
      <c r="RGE83"/>
      <c r="RGF83"/>
      <c r="RGG83"/>
      <c r="RGH83"/>
      <c r="RGI83"/>
      <c r="RGJ83"/>
      <c r="RGK83"/>
      <c r="RGL83"/>
      <c r="RGM83"/>
      <c r="RGN83"/>
      <c r="RGO83"/>
      <c r="RGP83"/>
      <c r="RGQ83"/>
      <c r="RGR83"/>
      <c r="RGS83"/>
      <c r="RGT83"/>
      <c r="RGU83"/>
      <c r="RGV83"/>
      <c r="RGW83"/>
      <c r="RGX83"/>
      <c r="RGY83"/>
      <c r="RGZ83"/>
      <c r="RHA83"/>
      <c r="RHB83"/>
      <c r="RHC83"/>
      <c r="RHD83"/>
      <c r="RHE83"/>
      <c r="RHF83"/>
      <c r="RHG83"/>
      <c r="RHH83"/>
      <c r="RHI83"/>
      <c r="RHJ83"/>
      <c r="RHK83"/>
      <c r="RHL83"/>
      <c r="RHM83"/>
      <c r="RHN83"/>
      <c r="RHO83"/>
      <c r="RHP83"/>
      <c r="RHQ83"/>
      <c r="RHR83"/>
      <c r="RHS83"/>
      <c r="RHT83"/>
      <c r="RHU83"/>
      <c r="RHV83"/>
      <c r="RHW83"/>
      <c r="RHX83"/>
      <c r="RHY83"/>
      <c r="RHZ83"/>
      <c r="RIA83"/>
      <c r="RIB83"/>
      <c r="RIC83"/>
      <c r="RID83"/>
      <c r="RIE83"/>
      <c r="RIF83"/>
      <c r="RIG83"/>
      <c r="RIH83"/>
      <c r="RII83"/>
      <c r="RIJ83"/>
      <c r="RIK83"/>
      <c r="RIL83"/>
      <c r="RIM83"/>
      <c r="RIN83"/>
      <c r="RIO83"/>
      <c r="RIP83"/>
      <c r="RIQ83"/>
      <c r="RIR83"/>
      <c r="RIS83"/>
      <c r="RIT83"/>
      <c r="RIU83"/>
      <c r="RIV83"/>
      <c r="RIW83"/>
      <c r="RIX83"/>
      <c r="RIY83"/>
      <c r="RIZ83"/>
      <c r="RJA83"/>
      <c r="RJB83"/>
      <c r="RJC83"/>
      <c r="RJD83"/>
      <c r="RJE83"/>
      <c r="RJF83"/>
      <c r="RJG83"/>
      <c r="RJH83"/>
      <c r="RJI83"/>
      <c r="RJJ83"/>
      <c r="RJK83"/>
      <c r="RJL83"/>
      <c r="RJM83"/>
      <c r="RJN83"/>
      <c r="RJO83"/>
      <c r="RJP83"/>
      <c r="RJQ83"/>
      <c r="RJR83"/>
      <c r="RJS83"/>
      <c r="RJT83"/>
      <c r="RJU83"/>
      <c r="RJV83"/>
      <c r="RJW83"/>
      <c r="RJX83"/>
      <c r="RJY83"/>
      <c r="RJZ83"/>
      <c r="RKA83"/>
      <c r="RKB83"/>
      <c r="RKC83"/>
      <c r="RKD83"/>
      <c r="RKE83"/>
      <c r="RKF83"/>
      <c r="RKG83"/>
      <c r="RKH83"/>
      <c r="RKI83"/>
      <c r="RKJ83"/>
      <c r="RKK83"/>
      <c r="RKL83"/>
      <c r="RKM83"/>
      <c r="RKN83"/>
      <c r="RKO83"/>
      <c r="RKP83"/>
      <c r="RKQ83"/>
      <c r="RKR83"/>
      <c r="RKS83"/>
      <c r="RKT83"/>
      <c r="RKU83"/>
      <c r="RKV83"/>
      <c r="RKW83"/>
      <c r="RKX83"/>
      <c r="RKY83"/>
      <c r="RKZ83"/>
      <c r="RLA83"/>
      <c r="RLB83"/>
      <c r="RLC83"/>
      <c r="RLD83"/>
      <c r="RLE83"/>
      <c r="RLF83"/>
      <c r="RLG83"/>
      <c r="RLH83"/>
      <c r="RLI83"/>
      <c r="RLJ83"/>
      <c r="RLK83"/>
      <c r="RLL83"/>
      <c r="RLM83"/>
      <c r="RLN83"/>
      <c r="RLO83"/>
      <c r="RLP83"/>
      <c r="RLQ83"/>
      <c r="RLR83"/>
      <c r="RLS83"/>
      <c r="RLT83"/>
      <c r="RLU83"/>
      <c r="RLV83"/>
      <c r="RLW83"/>
      <c r="RLX83"/>
      <c r="RLY83"/>
      <c r="RLZ83"/>
      <c r="RMA83"/>
      <c r="RMB83"/>
      <c r="RMC83"/>
      <c r="RMD83"/>
      <c r="RME83"/>
      <c r="RMF83"/>
      <c r="RMG83"/>
      <c r="RMH83"/>
      <c r="RMI83"/>
      <c r="RMJ83"/>
      <c r="RMK83"/>
      <c r="RML83"/>
      <c r="RMM83"/>
      <c r="RMN83"/>
      <c r="RMO83"/>
      <c r="RMP83"/>
      <c r="RMQ83"/>
      <c r="RMR83"/>
      <c r="RMS83"/>
      <c r="RMT83"/>
      <c r="RMU83"/>
      <c r="RMV83"/>
      <c r="RMW83"/>
      <c r="RMX83"/>
      <c r="RMY83"/>
      <c r="RMZ83"/>
      <c r="RNA83"/>
      <c r="RNB83"/>
      <c r="RNC83"/>
      <c r="RND83"/>
      <c r="RNE83"/>
      <c r="RNF83"/>
      <c r="RNG83"/>
      <c r="RNH83"/>
      <c r="RNI83"/>
      <c r="RNJ83"/>
      <c r="RNK83"/>
      <c r="RNL83"/>
      <c r="RNM83"/>
      <c r="RNN83"/>
      <c r="RNO83"/>
      <c r="RNP83"/>
      <c r="RNQ83"/>
      <c r="RNR83"/>
      <c r="RNS83"/>
      <c r="RNT83"/>
      <c r="RNU83"/>
      <c r="RNV83"/>
      <c r="RNW83"/>
      <c r="RNX83"/>
      <c r="RNY83"/>
      <c r="RNZ83"/>
      <c r="ROA83"/>
      <c r="ROB83"/>
      <c r="ROC83"/>
      <c r="ROD83"/>
      <c r="ROE83"/>
      <c r="ROF83"/>
      <c r="ROG83"/>
      <c r="ROH83"/>
      <c r="ROI83"/>
      <c r="ROJ83"/>
      <c r="ROK83"/>
      <c r="ROL83"/>
      <c r="ROM83"/>
      <c r="RON83"/>
      <c r="ROO83"/>
      <c r="ROP83"/>
      <c r="ROQ83"/>
      <c r="ROR83"/>
      <c r="ROS83"/>
      <c r="ROT83"/>
      <c r="ROU83"/>
      <c r="ROV83"/>
      <c r="ROW83"/>
      <c r="ROX83"/>
      <c r="ROY83"/>
      <c r="ROZ83"/>
      <c r="RPA83"/>
      <c r="RPB83"/>
      <c r="RPC83"/>
      <c r="RPD83"/>
      <c r="RPE83"/>
      <c r="RPF83"/>
      <c r="RPG83"/>
      <c r="RPH83"/>
      <c r="RPI83"/>
      <c r="RPJ83"/>
      <c r="RPK83"/>
      <c r="RPL83"/>
      <c r="RPM83"/>
      <c r="RPN83"/>
      <c r="RPO83"/>
      <c r="RPP83"/>
      <c r="RPQ83"/>
      <c r="RPR83"/>
      <c r="RPS83"/>
      <c r="RPT83"/>
      <c r="RPU83"/>
      <c r="RPV83"/>
      <c r="RPW83"/>
      <c r="RPX83"/>
      <c r="RPY83"/>
      <c r="RPZ83"/>
      <c r="RQA83"/>
      <c r="RQB83"/>
      <c r="RQC83"/>
      <c r="RQD83"/>
      <c r="RQE83"/>
      <c r="RQF83"/>
      <c r="RQG83"/>
      <c r="RQH83"/>
      <c r="RQI83"/>
      <c r="RQJ83"/>
      <c r="RQK83"/>
      <c r="RQL83"/>
      <c r="RQM83"/>
      <c r="RQN83"/>
      <c r="RQO83"/>
      <c r="RQP83"/>
      <c r="RQQ83"/>
      <c r="RQR83"/>
      <c r="RQS83"/>
      <c r="RQT83"/>
      <c r="RQU83"/>
      <c r="RQV83"/>
      <c r="RQW83"/>
      <c r="RQX83"/>
      <c r="RQY83"/>
      <c r="RQZ83"/>
      <c r="RRA83"/>
      <c r="RRB83"/>
      <c r="RRC83"/>
      <c r="RRD83"/>
      <c r="RRE83"/>
      <c r="RRF83"/>
      <c r="RRG83"/>
      <c r="RRH83"/>
      <c r="RRI83"/>
      <c r="RRJ83"/>
      <c r="RRK83"/>
      <c r="RRL83"/>
      <c r="RRM83"/>
      <c r="RRN83"/>
      <c r="RRO83"/>
      <c r="RRP83"/>
      <c r="RRQ83"/>
      <c r="RRR83"/>
      <c r="RRS83"/>
      <c r="RRT83"/>
      <c r="RRU83"/>
      <c r="RRV83"/>
      <c r="RRW83"/>
      <c r="RRX83"/>
      <c r="RRY83"/>
      <c r="RRZ83"/>
      <c r="RSA83"/>
      <c r="RSB83"/>
      <c r="RSC83"/>
      <c r="RSD83"/>
      <c r="RSE83"/>
      <c r="RSF83"/>
      <c r="RSG83"/>
      <c r="RSH83"/>
      <c r="RSI83"/>
      <c r="RSJ83"/>
      <c r="RSK83"/>
      <c r="RSL83"/>
      <c r="RSM83"/>
      <c r="RSN83"/>
      <c r="RSO83"/>
      <c r="RSP83"/>
      <c r="RSQ83"/>
      <c r="RSR83"/>
      <c r="RSS83"/>
      <c r="RST83"/>
      <c r="RSU83"/>
      <c r="RSV83"/>
      <c r="RSW83"/>
      <c r="RSX83"/>
      <c r="RSY83"/>
      <c r="RSZ83"/>
      <c r="RTA83"/>
      <c r="RTB83"/>
      <c r="RTC83"/>
      <c r="RTD83"/>
      <c r="RTE83"/>
      <c r="RTF83"/>
      <c r="RTG83"/>
      <c r="RTH83"/>
      <c r="RTI83"/>
      <c r="RTJ83"/>
      <c r="RTK83"/>
      <c r="RTL83"/>
      <c r="RTM83"/>
      <c r="RTN83"/>
      <c r="RTO83"/>
      <c r="RTP83"/>
      <c r="RTQ83"/>
      <c r="RTR83"/>
      <c r="RTS83"/>
      <c r="RTT83"/>
      <c r="RTU83"/>
      <c r="RTV83"/>
      <c r="RTW83"/>
      <c r="RTX83"/>
      <c r="RTY83"/>
      <c r="RTZ83"/>
      <c r="RUA83"/>
      <c r="RUB83"/>
      <c r="RUC83"/>
      <c r="RUD83"/>
      <c r="RUE83"/>
      <c r="RUF83"/>
      <c r="RUG83"/>
      <c r="RUH83"/>
      <c r="RUI83"/>
      <c r="RUJ83"/>
      <c r="RUK83"/>
      <c r="RUL83"/>
      <c r="RUM83"/>
      <c r="RUN83"/>
      <c r="RUO83"/>
      <c r="RUP83"/>
      <c r="RUQ83"/>
      <c r="RUR83"/>
      <c r="RUS83"/>
      <c r="RUT83"/>
      <c r="RUU83"/>
      <c r="RUV83"/>
      <c r="RUW83"/>
      <c r="RUX83"/>
      <c r="RUY83"/>
      <c r="RUZ83"/>
      <c r="RVA83"/>
      <c r="RVB83"/>
      <c r="RVC83"/>
      <c r="RVD83"/>
      <c r="RVE83"/>
      <c r="RVF83"/>
      <c r="RVG83"/>
      <c r="RVH83"/>
      <c r="RVI83"/>
      <c r="RVJ83"/>
      <c r="RVK83"/>
      <c r="RVL83"/>
      <c r="RVM83"/>
      <c r="RVN83"/>
      <c r="RVO83"/>
      <c r="RVP83"/>
      <c r="RVQ83"/>
      <c r="RVR83"/>
      <c r="RVS83"/>
      <c r="RVT83"/>
      <c r="RVU83"/>
      <c r="RVV83"/>
      <c r="RVW83"/>
      <c r="RVX83"/>
      <c r="RVY83"/>
      <c r="RVZ83"/>
      <c r="RWA83"/>
      <c r="RWB83"/>
      <c r="RWC83"/>
      <c r="RWD83"/>
      <c r="RWE83"/>
      <c r="RWF83"/>
      <c r="RWG83"/>
      <c r="RWH83"/>
      <c r="RWI83"/>
      <c r="RWJ83"/>
      <c r="RWK83"/>
      <c r="RWL83"/>
      <c r="RWM83"/>
      <c r="RWN83"/>
      <c r="RWO83"/>
      <c r="RWP83"/>
      <c r="RWQ83"/>
      <c r="RWR83"/>
      <c r="RWS83"/>
      <c r="RWT83"/>
      <c r="RWU83"/>
      <c r="RWV83"/>
      <c r="RWW83"/>
      <c r="RWX83"/>
      <c r="RWY83"/>
      <c r="RWZ83"/>
      <c r="RXA83"/>
      <c r="RXB83"/>
      <c r="RXC83"/>
      <c r="RXD83"/>
      <c r="RXE83"/>
      <c r="RXF83"/>
      <c r="RXG83"/>
      <c r="RXH83"/>
      <c r="RXI83"/>
      <c r="RXJ83"/>
      <c r="RXK83"/>
      <c r="RXL83"/>
      <c r="RXM83"/>
      <c r="RXN83"/>
      <c r="RXO83"/>
      <c r="RXP83"/>
      <c r="RXQ83"/>
      <c r="RXR83"/>
      <c r="RXS83"/>
      <c r="RXT83"/>
      <c r="RXU83"/>
      <c r="RXV83"/>
      <c r="RXW83"/>
      <c r="RXX83"/>
      <c r="RXY83"/>
      <c r="RXZ83"/>
      <c r="RYA83"/>
      <c r="RYB83"/>
      <c r="RYC83"/>
      <c r="RYD83"/>
      <c r="RYE83"/>
      <c r="RYF83"/>
      <c r="RYG83"/>
      <c r="RYH83"/>
      <c r="RYI83"/>
      <c r="RYJ83"/>
      <c r="RYK83"/>
      <c r="RYL83"/>
      <c r="RYM83"/>
      <c r="RYN83"/>
      <c r="RYO83"/>
      <c r="RYP83"/>
      <c r="RYQ83"/>
      <c r="RYR83"/>
      <c r="RYS83"/>
      <c r="RYT83"/>
      <c r="RYU83"/>
      <c r="RYV83"/>
      <c r="RYW83"/>
      <c r="RYX83"/>
      <c r="RYY83"/>
      <c r="RYZ83"/>
      <c r="RZA83"/>
      <c r="RZB83"/>
      <c r="RZC83"/>
      <c r="RZD83"/>
      <c r="RZE83"/>
      <c r="RZF83"/>
      <c r="RZG83"/>
      <c r="RZH83"/>
      <c r="RZI83"/>
      <c r="RZJ83"/>
      <c r="RZK83"/>
      <c r="RZL83"/>
      <c r="RZM83"/>
      <c r="RZN83"/>
      <c r="RZO83"/>
      <c r="RZP83"/>
      <c r="RZQ83"/>
      <c r="RZR83"/>
      <c r="RZS83"/>
      <c r="RZT83"/>
      <c r="RZU83"/>
      <c r="RZV83"/>
      <c r="RZW83"/>
      <c r="RZX83"/>
      <c r="RZY83"/>
      <c r="RZZ83"/>
      <c r="SAA83"/>
      <c r="SAB83"/>
      <c r="SAC83"/>
      <c r="SAD83"/>
      <c r="SAE83"/>
      <c r="SAF83"/>
      <c r="SAG83"/>
      <c r="SAH83"/>
      <c r="SAI83"/>
      <c r="SAJ83"/>
      <c r="SAK83"/>
      <c r="SAL83"/>
      <c r="SAM83"/>
      <c r="SAN83"/>
      <c r="SAO83"/>
      <c r="SAP83"/>
      <c r="SAQ83"/>
      <c r="SAR83"/>
      <c r="SAS83"/>
      <c r="SAT83"/>
      <c r="SAU83"/>
      <c r="SAV83"/>
      <c r="SAW83"/>
      <c r="SAX83"/>
      <c r="SAY83"/>
      <c r="SAZ83"/>
      <c r="SBA83"/>
      <c r="SBB83"/>
      <c r="SBC83"/>
      <c r="SBD83"/>
      <c r="SBE83"/>
      <c r="SBF83"/>
      <c r="SBG83"/>
      <c r="SBH83"/>
      <c r="SBI83"/>
      <c r="SBJ83"/>
      <c r="SBK83"/>
      <c r="SBL83"/>
      <c r="SBM83"/>
      <c r="SBN83"/>
      <c r="SBO83"/>
      <c r="SBP83"/>
      <c r="SBQ83"/>
      <c r="SBR83"/>
      <c r="SBS83"/>
      <c r="SBT83"/>
      <c r="SBU83"/>
      <c r="SBV83"/>
      <c r="SBW83"/>
      <c r="SBX83"/>
      <c r="SBY83"/>
      <c r="SBZ83"/>
      <c r="SCA83"/>
      <c r="SCB83"/>
      <c r="SCC83"/>
      <c r="SCD83"/>
      <c r="SCE83"/>
      <c r="SCF83"/>
      <c r="SCG83"/>
      <c r="SCH83"/>
      <c r="SCI83"/>
      <c r="SCJ83"/>
      <c r="SCK83"/>
      <c r="SCL83"/>
      <c r="SCM83"/>
      <c r="SCN83"/>
      <c r="SCO83"/>
      <c r="SCP83"/>
      <c r="SCQ83"/>
      <c r="SCR83"/>
      <c r="SCS83"/>
      <c r="SCT83"/>
      <c r="SCU83"/>
      <c r="SCV83"/>
      <c r="SCW83"/>
      <c r="SCX83"/>
      <c r="SCY83"/>
      <c r="SCZ83"/>
      <c r="SDA83"/>
      <c r="SDB83"/>
      <c r="SDC83"/>
      <c r="SDD83"/>
      <c r="SDE83"/>
      <c r="SDF83"/>
      <c r="SDG83"/>
      <c r="SDH83"/>
      <c r="SDI83"/>
      <c r="SDJ83"/>
      <c r="SDK83"/>
      <c r="SDL83"/>
      <c r="SDM83"/>
      <c r="SDN83"/>
      <c r="SDO83"/>
      <c r="SDP83"/>
      <c r="SDQ83"/>
      <c r="SDR83"/>
      <c r="SDS83"/>
      <c r="SDT83"/>
      <c r="SDU83"/>
      <c r="SDV83"/>
      <c r="SDW83"/>
      <c r="SDX83"/>
      <c r="SDY83"/>
      <c r="SDZ83"/>
      <c r="SEA83"/>
      <c r="SEB83"/>
      <c r="SEC83"/>
      <c r="SED83"/>
      <c r="SEE83"/>
      <c r="SEF83"/>
      <c r="SEG83"/>
      <c r="SEH83"/>
      <c r="SEI83"/>
      <c r="SEJ83"/>
      <c r="SEK83"/>
      <c r="SEL83"/>
      <c r="SEM83"/>
      <c r="SEN83"/>
      <c r="SEO83"/>
      <c r="SEP83"/>
      <c r="SEQ83"/>
      <c r="SER83"/>
      <c r="SES83"/>
      <c r="SET83"/>
      <c r="SEU83"/>
      <c r="SEV83"/>
      <c r="SEW83"/>
      <c r="SEX83"/>
      <c r="SEY83"/>
      <c r="SEZ83"/>
      <c r="SFA83"/>
      <c r="SFB83"/>
      <c r="SFC83"/>
      <c r="SFD83"/>
      <c r="SFE83"/>
      <c r="SFF83"/>
      <c r="SFG83"/>
      <c r="SFH83"/>
      <c r="SFI83"/>
      <c r="SFJ83"/>
      <c r="SFK83"/>
      <c r="SFL83"/>
      <c r="SFM83"/>
      <c r="SFN83"/>
      <c r="SFO83"/>
      <c r="SFP83"/>
      <c r="SFQ83"/>
      <c r="SFR83"/>
      <c r="SFS83"/>
      <c r="SFT83"/>
      <c r="SFU83"/>
      <c r="SFV83"/>
      <c r="SFW83"/>
      <c r="SFX83"/>
      <c r="SFY83"/>
      <c r="SFZ83"/>
      <c r="SGA83"/>
      <c r="SGB83"/>
      <c r="SGC83"/>
      <c r="SGD83"/>
      <c r="SGE83"/>
      <c r="SGF83"/>
      <c r="SGG83"/>
      <c r="SGH83"/>
      <c r="SGI83"/>
      <c r="SGJ83"/>
      <c r="SGK83"/>
      <c r="SGL83"/>
      <c r="SGM83"/>
      <c r="SGN83"/>
      <c r="SGO83"/>
      <c r="SGP83"/>
      <c r="SGQ83"/>
      <c r="SGR83"/>
      <c r="SGS83"/>
      <c r="SGT83"/>
      <c r="SGU83"/>
      <c r="SGV83"/>
      <c r="SGW83"/>
      <c r="SGX83"/>
      <c r="SGY83"/>
      <c r="SGZ83"/>
      <c r="SHA83"/>
      <c r="SHB83"/>
      <c r="SHC83"/>
      <c r="SHD83"/>
      <c r="SHE83"/>
      <c r="SHF83"/>
      <c r="SHG83"/>
      <c r="SHH83"/>
      <c r="SHI83"/>
      <c r="SHJ83"/>
      <c r="SHK83"/>
      <c r="SHL83"/>
      <c r="SHM83"/>
      <c r="SHN83"/>
      <c r="SHO83"/>
      <c r="SHP83"/>
      <c r="SHQ83"/>
      <c r="SHR83"/>
      <c r="SHS83"/>
      <c r="SHT83"/>
      <c r="SHU83"/>
      <c r="SHV83"/>
      <c r="SHW83"/>
      <c r="SHX83"/>
      <c r="SHY83"/>
      <c r="SHZ83"/>
      <c r="SIA83"/>
      <c r="SIB83"/>
      <c r="SIC83"/>
      <c r="SID83"/>
      <c r="SIE83"/>
      <c r="SIF83"/>
      <c r="SIG83"/>
      <c r="SIH83"/>
      <c r="SII83"/>
      <c r="SIJ83"/>
      <c r="SIK83"/>
      <c r="SIL83"/>
      <c r="SIM83"/>
      <c r="SIN83"/>
      <c r="SIO83"/>
      <c r="SIP83"/>
      <c r="SIQ83"/>
      <c r="SIR83"/>
      <c r="SIS83"/>
      <c r="SIT83"/>
      <c r="SIU83"/>
      <c r="SIV83"/>
      <c r="SIW83"/>
      <c r="SIX83"/>
      <c r="SIY83"/>
      <c r="SIZ83"/>
      <c r="SJA83"/>
      <c r="SJB83"/>
      <c r="SJC83"/>
      <c r="SJD83"/>
      <c r="SJE83"/>
      <c r="SJF83"/>
      <c r="SJG83"/>
      <c r="SJH83"/>
      <c r="SJI83"/>
      <c r="SJJ83"/>
      <c r="SJK83"/>
      <c r="SJL83"/>
      <c r="SJM83"/>
      <c r="SJN83"/>
      <c r="SJO83"/>
      <c r="SJP83"/>
      <c r="SJQ83"/>
      <c r="SJR83"/>
      <c r="SJS83"/>
      <c r="SJT83"/>
      <c r="SJU83"/>
      <c r="SJV83"/>
      <c r="SJW83"/>
      <c r="SJX83"/>
      <c r="SJY83"/>
      <c r="SJZ83"/>
      <c r="SKA83"/>
      <c r="SKB83"/>
      <c r="SKC83"/>
      <c r="SKD83"/>
      <c r="SKE83"/>
      <c r="SKF83"/>
      <c r="SKG83"/>
      <c r="SKH83"/>
      <c r="SKI83"/>
      <c r="SKJ83"/>
      <c r="SKK83"/>
      <c r="SKL83"/>
      <c r="SKM83"/>
      <c r="SKN83"/>
      <c r="SKO83"/>
      <c r="SKP83"/>
      <c r="SKQ83"/>
      <c r="SKR83"/>
      <c r="SKS83"/>
      <c r="SKT83"/>
      <c r="SKU83"/>
      <c r="SKV83"/>
      <c r="SKW83"/>
      <c r="SKX83"/>
      <c r="SKY83"/>
      <c r="SKZ83"/>
      <c r="SLA83"/>
      <c r="SLB83"/>
      <c r="SLC83"/>
      <c r="SLD83"/>
      <c r="SLE83"/>
      <c r="SLF83"/>
      <c r="SLG83"/>
      <c r="SLH83"/>
      <c r="SLI83"/>
      <c r="SLJ83"/>
      <c r="SLK83"/>
      <c r="SLL83"/>
      <c r="SLM83"/>
      <c r="SLN83"/>
      <c r="SLO83"/>
      <c r="SLP83"/>
      <c r="SLQ83"/>
      <c r="SLR83"/>
      <c r="SLS83"/>
      <c r="SLT83"/>
      <c r="SLU83"/>
      <c r="SLV83"/>
      <c r="SLW83"/>
      <c r="SLX83"/>
      <c r="SLY83"/>
      <c r="SLZ83"/>
      <c r="SMA83"/>
      <c r="SMB83"/>
      <c r="SMC83"/>
      <c r="SMD83"/>
      <c r="SME83"/>
      <c r="SMF83"/>
      <c r="SMG83"/>
      <c r="SMH83"/>
      <c r="SMI83"/>
      <c r="SMJ83"/>
      <c r="SMK83"/>
      <c r="SML83"/>
      <c r="SMM83"/>
      <c r="SMN83"/>
      <c r="SMO83"/>
      <c r="SMP83"/>
      <c r="SMQ83"/>
      <c r="SMR83"/>
      <c r="SMS83"/>
      <c r="SMT83"/>
      <c r="SMU83"/>
      <c r="SMV83"/>
      <c r="SMW83"/>
      <c r="SMX83"/>
      <c r="SMY83"/>
      <c r="SMZ83"/>
      <c r="SNA83"/>
      <c r="SNB83"/>
      <c r="SNC83"/>
      <c r="SND83"/>
      <c r="SNE83"/>
      <c r="SNF83"/>
      <c r="SNG83"/>
      <c r="SNH83"/>
      <c r="SNI83"/>
      <c r="SNJ83"/>
      <c r="SNK83"/>
      <c r="SNL83"/>
      <c r="SNM83"/>
      <c r="SNN83"/>
      <c r="SNO83"/>
      <c r="SNP83"/>
      <c r="SNQ83"/>
      <c r="SNR83"/>
      <c r="SNS83"/>
      <c r="SNT83"/>
      <c r="SNU83"/>
      <c r="SNV83"/>
      <c r="SNW83"/>
      <c r="SNX83"/>
      <c r="SNY83"/>
      <c r="SNZ83"/>
      <c r="SOA83"/>
      <c r="SOB83"/>
      <c r="SOC83"/>
      <c r="SOD83"/>
      <c r="SOE83"/>
      <c r="SOF83"/>
      <c r="SOG83"/>
      <c r="SOH83"/>
      <c r="SOI83"/>
      <c r="SOJ83"/>
      <c r="SOK83"/>
      <c r="SOL83"/>
      <c r="SOM83"/>
      <c r="SON83"/>
      <c r="SOO83"/>
      <c r="SOP83"/>
      <c r="SOQ83"/>
      <c r="SOR83"/>
      <c r="SOS83"/>
      <c r="SOT83"/>
      <c r="SOU83"/>
      <c r="SOV83"/>
      <c r="SOW83"/>
      <c r="SOX83"/>
      <c r="SOY83"/>
      <c r="SOZ83"/>
      <c r="SPA83"/>
      <c r="SPB83"/>
      <c r="SPC83"/>
      <c r="SPD83"/>
      <c r="SPE83"/>
      <c r="SPF83"/>
      <c r="SPG83"/>
      <c r="SPH83"/>
      <c r="SPI83"/>
      <c r="SPJ83"/>
      <c r="SPK83"/>
      <c r="SPL83"/>
      <c r="SPM83"/>
      <c r="SPN83"/>
      <c r="SPO83"/>
      <c r="SPP83"/>
      <c r="SPQ83"/>
      <c r="SPR83"/>
      <c r="SPS83"/>
      <c r="SPT83"/>
      <c r="SPU83"/>
      <c r="SPV83"/>
      <c r="SPW83"/>
      <c r="SPX83"/>
      <c r="SPY83"/>
      <c r="SPZ83"/>
      <c r="SQA83"/>
      <c r="SQB83"/>
      <c r="SQC83"/>
      <c r="SQD83"/>
      <c r="SQE83"/>
      <c r="SQF83"/>
      <c r="SQG83"/>
      <c r="SQH83"/>
      <c r="SQI83"/>
      <c r="SQJ83"/>
      <c r="SQK83"/>
      <c r="SQL83"/>
      <c r="SQM83"/>
      <c r="SQN83"/>
      <c r="SQO83"/>
      <c r="SQP83"/>
      <c r="SQQ83"/>
      <c r="SQR83"/>
      <c r="SQS83"/>
      <c r="SQT83"/>
      <c r="SQU83"/>
      <c r="SQV83"/>
      <c r="SQW83"/>
      <c r="SQX83"/>
      <c r="SQY83"/>
      <c r="SQZ83"/>
      <c r="SRA83"/>
      <c r="SRB83"/>
      <c r="SRC83"/>
      <c r="SRD83"/>
      <c r="SRE83"/>
      <c r="SRF83"/>
      <c r="SRG83"/>
      <c r="SRH83"/>
      <c r="SRI83"/>
      <c r="SRJ83"/>
      <c r="SRK83"/>
      <c r="SRL83"/>
      <c r="SRM83"/>
      <c r="SRN83"/>
      <c r="SRO83"/>
      <c r="SRP83"/>
      <c r="SRQ83"/>
      <c r="SRR83"/>
      <c r="SRS83"/>
      <c r="SRT83"/>
      <c r="SRU83"/>
      <c r="SRV83"/>
      <c r="SRW83"/>
      <c r="SRX83"/>
      <c r="SRY83"/>
      <c r="SRZ83"/>
      <c r="SSA83"/>
      <c r="SSB83"/>
      <c r="SSC83"/>
      <c r="SSD83"/>
      <c r="SSE83"/>
      <c r="SSF83"/>
      <c r="SSG83"/>
      <c r="SSH83"/>
      <c r="SSI83"/>
      <c r="SSJ83"/>
      <c r="SSK83"/>
      <c r="SSL83"/>
      <c r="SSM83"/>
      <c r="SSN83"/>
      <c r="SSO83"/>
      <c r="SSP83"/>
      <c r="SSQ83"/>
      <c r="SSR83"/>
      <c r="SSS83"/>
      <c r="SST83"/>
      <c r="SSU83"/>
      <c r="SSV83"/>
      <c r="SSW83"/>
      <c r="SSX83"/>
      <c r="SSY83"/>
      <c r="SSZ83"/>
      <c r="STA83"/>
      <c r="STB83"/>
      <c r="STC83"/>
      <c r="STD83"/>
      <c r="STE83"/>
      <c r="STF83"/>
      <c r="STG83"/>
      <c r="STH83"/>
      <c r="STI83"/>
      <c r="STJ83"/>
      <c r="STK83"/>
      <c r="STL83"/>
      <c r="STM83"/>
      <c r="STN83"/>
      <c r="STO83"/>
      <c r="STP83"/>
      <c r="STQ83"/>
      <c r="STR83"/>
      <c r="STS83"/>
      <c r="STT83"/>
      <c r="STU83"/>
      <c r="STV83"/>
      <c r="STW83"/>
      <c r="STX83"/>
      <c r="STY83"/>
      <c r="STZ83"/>
      <c r="SUA83"/>
      <c r="SUB83"/>
      <c r="SUC83"/>
      <c r="SUD83"/>
      <c r="SUE83"/>
      <c r="SUF83"/>
      <c r="SUG83"/>
      <c r="SUH83"/>
      <c r="SUI83"/>
      <c r="SUJ83"/>
      <c r="SUK83"/>
      <c r="SUL83"/>
      <c r="SUM83"/>
      <c r="SUN83"/>
      <c r="SUO83"/>
      <c r="SUP83"/>
      <c r="SUQ83"/>
      <c r="SUR83"/>
      <c r="SUS83"/>
      <c r="SUT83"/>
      <c r="SUU83"/>
      <c r="SUV83"/>
      <c r="SUW83"/>
      <c r="SUX83"/>
      <c r="SUY83"/>
      <c r="SUZ83"/>
      <c r="SVA83"/>
      <c r="SVB83"/>
      <c r="SVC83"/>
      <c r="SVD83"/>
      <c r="SVE83"/>
      <c r="SVF83"/>
      <c r="SVG83"/>
      <c r="SVH83"/>
      <c r="SVI83"/>
      <c r="SVJ83"/>
      <c r="SVK83"/>
      <c r="SVL83"/>
      <c r="SVM83"/>
      <c r="SVN83"/>
      <c r="SVO83"/>
      <c r="SVP83"/>
      <c r="SVQ83"/>
      <c r="SVR83"/>
      <c r="SVS83"/>
      <c r="SVT83"/>
      <c r="SVU83"/>
      <c r="SVV83"/>
      <c r="SVW83"/>
      <c r="SVX83"/>
      <c r="SVY83"/>
      <c r="SVZ83"/>
      <c r="SWA83"/>
      <c r="SWB83"/>
      <c r="SWC83"/>
      <c r="SWD83"/>
      <c r="SWE83"/>
      <c r="SWF83"/>
      <c r="SWG83"/>
      <c r="SWH83"/>
      <c r="SWI83"/>
      <c r="SWJ83"/>
      <c r="SWK83"/>
      <c r="SWL83"/>
      <c r="SWM83"/>
      <c r="SWN83"/>
      <c r="SWO83"/>
      <c r="SWP83"/>
      <c r="SWQ83"/>
      <c r="SWR83"/>
      <c r="SWS83"/>
      <c r="SWT83"/>
      <c r="SWU83"/>
      <c r="SWV83"/>
      <c r="SWW83"/>
      <c r="SWX83"/>
      <c r="SWY83"/>
      <c r="SWZ83"/>
      <c r="SXA83"/>
      <c r="SXB83"/>
      <c r="SXC83"/>
      <c r="SXD83"/>
      <c r="SXE83"/>
      <c r="SXF83"/>
      <c r="SXG83"/>
      <c r="SXH83"/>
      <c r="SXI83"/>
      <c r="SXJ83"/>
      <c r="SXK83"/>
      <c r="SXL83"/>
      <c r="SXM83"/>
      <c r="SXN83"/>
      <c r="SXO83"/>
      <c r="SXP83"/>
      <c r="SXQ83"/>
      <c r="SXR83"/>
      <c r="SXS83"/>
      <c r="SXT83"/>
      <c r="SXU83"/>
      <c r="SXV83"/>
      <c r="SXW83"/>
      <c r="SXX83"/>
      <c r="SXY83"/>
      <c r="SXZ83"/>
      <c r="SYA83"/>
      <c r="SYB83"/>
      <c r="SYC83"/>
      <c r="SYD83"/>
      <c r="SYE83"/>
      <c r="SYF83"/>
      <c r="SYG83"/>
      <c r="SYH83"/>
      <c r="SYI83"/>
      <c r="SYJ83"/>
      <c r="SYK83"/>
      <c r="SYL83"/>
      <c r="SYM83"/>
      <c r="SYN83"/>
      <c r="SYO83"/>
      <c r="SYP83"/>
      <c r="SYQ83"/>
      <c r="SYR83"/>
      <c r="SYS83"/>
      <c r="SYT83"/>
      <c r="SYU83"/>
      <c r="SYV83"/>
      <c r="SYW83"/>
      <c r="SYX83"/>
      <c r="SYY83"/>
      <c r="SYZ83"/>
      <c r="SZA83"/>
      <c r="SZB83"/>
      <c r="SZC83"/>
      <c r="SZD83"/>
      <c r="SZE83"/>
      <c r="SZF83"/>
      <c r="SZG83"/>
      <c r="SZH83"/>
      <c r="SZI83"/>
      <c r="SZJ83"/>
      <c r="SZK83"/>
      <c r="SZL83"/>
      <c r="SZM83"/>
      <c r="SZN83"/>
      <c r="SZO83"/>
      <c r="SZP83"/>
      <c r="SZQ83"/>
      <c r="SZR83"/>
      <c r="SZS83"/>
      <c r="SZT83"/>
      <c r="SZU83"/>
      <c r="SZV83"/>
      <c r="SZW83"/>
      <c r="SZX83"/>
      <c r="SZY83"/>
      <c r="SZZ83"/>
      <c r="TAA83"/>
      <c r="TAB83"/>
      <c r="TAC83"/>
      <c r="TAD83"/>
      <c r="TAE83"/>
      <c r="TAF83"/>
      <c r="TAG83"/>
      <c r="TAH83"/>
      <c r="TAI83"/>
      <c r="TAJ83"/>
      <c r="TAK83"/>
      <c r="TAL83"/>
      <c r="TAM83"/>
      <c r="TAN83"/>
      <c r="TAO83"/>
      <c r="TAP83"/>
      <c r="TAQ83"/>
      <c r="TAR83"/>
      <c r="TAS83"/>
      <c r="TAT83"/>
      <c r="TAU83"/>
      <c r="TAV83"/>
      <c r="TAW83"/>
      <c r="TAX83"/>
      <c r="TAY83"/>
      <c r="TAZ83"/>
      <c r="TBA83"/>
      <c r="TBB83"/>
      <c r="TBC83"/>
      <c r="TBD83"/>
      <c r="TBE83"/>
      <c r="TBF83"/>
      <c r="TBG83"/>
      <c r="TBH83"/>
      <c r="TBI83"/>
      <c r="TBJ83"/>
      <c r="TBK83"/>
      <c r="TBL83"/>
      <c r="TBM83"/>
      <c r="TBN83"/>
      <c r="TBO83"/>
      <c r="TBP83"/>
      <c r="TBQ83"/>
      <c r="TBR83"/>
      <c r="TBS83"/>
      <c r="TBT83"/>
      <c r="TBU83"/>
      <c r="TBV83"/>
      <c r="TBW83"/>
      <c r="TBX83"/>
      <c r="TBY83"/>
      <c r="TBZ83"/>
      <c r="TCA83"/>
      <c r="TCB83"/>
      <c r="TCC83"/>
      <c r="TCD83"/>
      <c r="TCE83"/>
      <c r="TCF83"/>
      <c r="TCG83"/>
      <c r="TCH83"/>
      <c r="TCI83"/>
      <c r="TCJ83"/>
      <c r="TCK83"/>
      <c r="TCL83"/>
      <c r="TCM83"/>
      <c r="TCN83"/>
      <c r="TCO83"/>
      <c r="TCP83"/>
      <c r="TCQ83"/>
      <c r="TCR83"/>
      <c r="TCS83"/>
      <c r="TCT83"/>
      <c r="TCU83"/>
      <c r="TCV83"/>
      <c r="TCW83"/>
      <c r="TCX83"/>
      <c r="TCY83"/>
      <c r="TCZ83"/>
      <c r="TDA83"/>
      <c r="TDB83"/>
      <c r="TDC83"/>
      <c r="TDD83"/>
      <c r="TDE83"/>
      <c r="TDF83"/>
      <c r="TDG83"/>
      <c r="TDH83"/>
      <c r="TDI83"/>
      <c r="TDJ83"/>
      <c r="TDK83"/>
      <c r="TDL83"/>
      <c r="TDM83"/>
      <c r="TDN83"/>
      <c r="TDO83"/>
      <c r="TDP83"/>
      <c r="TDQ83"/>
      <c r="TDR83"/>
      <c r="TDS83"/>
      <c r="TDT83"/>
      <c r="TDU83"/>
      <c r="TDV83"/>
      <c r="TDW83"/>
      <c r="TDX83"/>
      <c r="TDY83"/>
      <c r="TDZ83"/>
      <c r="TEA83"/>
      <c r="TEB83"/>
      <c r="TEC83"/>
      <c r="TED83"/>
      <c r="TEE83"/>
      <c r="TEF83"/>
      <c r="TEG83"/>
      <c r="TEH83"/>
      <c r="TEI83"/>
      <c r="TEJ83"/>
      <c r="TEK83"/>
      <c r="TEL83"/>
      <c r="TEM83"/>
      <c r="TEN83"/>
      <c r="TEO83"/>
      <c r="TEP83"/>
      <c r="TEQ83"/>
      <c r="TER83"/>
      <c r="TES83"/>
      <c r="TET83"/>
      <c r="TEU83"/>
      <c r="TEV83"/>
      <c r="TEW83"/>
      <c r="TEX83"/>
      <c r="TEY83"/>
      <c r="TEZ83"/>
      <c r="TFA83"/>
      <c r="TFB83"/>
      <c r="TFC83"/>
      <c r="TFD83"/>
      <c r="TFE83"/>
      <c r="TFF83"/>
      <c r="TFG83"/>
      <c r="TFH83"/>
      <c r="TFI83"/>
      <c r="TFJ83"/>
      <c r="TFK83"/>
      <c r="TFL83"/>
      <c r="TFM83"/>
      <c r="TFN83"/>
      <c r="TFO83"/>
      <c r="TFP83"/>
      <c r="TFQ83"/>
      <c r="TFR83"/>
      <c r="TFS83"/>
      <c r="TFT83"/>
      <c r="TFU83"/>
      <c r="TFV83"/>
      <c r="TFW83"/>
      <c r="TFX83"/>
      <c r="TFY83"/>
      <c r="TFZ83"/>
      <c r="TGA83"/>
      <c r="TGB83"/>
      <c r="TGC83"/>
      <c r="TGD83"/>
      <c r="TGE83"/>
      <c r="TGF83"/>
      <c r="TGG83"/>
      <c r="TGH83"/>
      <c r="TGI83"/>
      <c r="TGJ83"/>
      <c r="TGK83"/>
      <c r="TGL83"/>
      <c r="TGM83"/>
      <c r="TGN83"/>
      <c r="TGO83"/>
      <c r="TGP83"/>
      <c r="TGQ83"/>
      <c r="TGR83"/>
      <c r="TGS83"/>
      <c r="TGT83"/>
      <c r="TGU83"/>
      <c r="TGV83"/>
      <c r="TGW83"/>
      <c r="TGX83"/>
      <c r="TGY83"/>
      <c r="TGZ83"/>
      <c r="THA83"/>
      <c r="THB83"/>
      <c r="THC83"/>
      <c r="THD83"/>
      <c r="THE83"/>
      <c r="THF83"/>
      <c r="THG83"/>
      <c r="THH83"/>
      <c r="THI83"/>
      <c r="THJ83"/>
      <c r="THK83"/>
      <c r="THL83"/>
      <c r="THM83"/>
      <c r="THN83"/>
      <c r="THO83"/>
      <c r="THP83"/>
      <c r="THQ83"/>
      <c r="THR83"/>
      <c r="THS83"/>
      <c r="THT83"/>
      <c r="THU83"/>
      <c r="THV83"/>
      <c r="THW83"/>
      <c r="THX83"/>
      <c r="THY83"/>
      <c r="THZ83"/>
      <c r="TIA83"/>
      <c r="TIB83"/>
      <c r="TIC83"/>
      <c r="TID83"/>
      <c r="TIE83"/>
      <c r="TIF83"/>
      <c r="TIG83"/>
      <c r="TIH83"/>
      <c r="TII83"/>
      <c r="TIJ83"/>
      <c r="TIK83"/>
      <c r="TIL83"/>
      <c r="TIM83"/>
      <c r="TIN83"/>
      <c r="TIO83"/>
      <c r="TIP83"/>
      <c r="TIQ83"/>
      <c r="TIR83"/>
      <c r="TIS83"/>
      <c r="TIT83"/>
      <c r="TIU83"/>
      <c r="TIV83"/>
      <c r="TIW83"/>
      <c r="TIX83"/>
      <c r="TIY83"/>
      <c r="TIZ83"/>
      <c r="TJA83"/>
      <c r="TJB83"/>
      <c r="TJC83"/>
      <c r="TJD83"/>
      <c r="TJE83"/>
      <c r="TJF83"/>
      <c r="TJG83"/>
      <c r="TJH83"/>
      <c r="TJI83"/>
      <c r="TJJ83"/>
      <c r="TJK83"/>
      <c r="TJL83"/>
      <c r="TJM83"/>
      <c r="TJN83"/>
      <c r="TJO83"/>
      <c r="TJP83"/>
      <c r="TJQ83"/>
      <c r="TJR83"/>
      <c r="TJS83"/>
      <c r="TJT83"/>
      <c r="TJU83"/>
      <c r="TJV83"/>
      <c r="TJW83"/>
      <c r="TJX83"/>
      <c r="TJY83"/>
      <c r="TJZ83"/>
      <c r="TKA83"/>
      <c r="TKB83"/>
      <c r="TKC83"/>
      <c r="TKD83"/>
      <c r="TKE83"/>
      <c r="TKF83"/>
      <c r="TKG83"/>
      <c r="TKH83"/>
      <c r="TKI83"/>
      <c r="TKJ83"/>
      <c r="TKK83"/>
      <c r="TKL83"/>
      <c r="TKM83"/>
      <c r="TKN83"/>
      <c r="TKO83"/>
      <c r="TKP83"/>
      <c r="TKQ83"/>
      <c r="TKR83"/>
      <c r="TKS83"/>
      <c r="TKT83"/>
      <c r="TKU83"/>
      <c r="TKV83"/>
      <c r="TKW83"/>
      <c r="TKX83"/>
      <c r="TKY83"/>
      <c r="TKZ83"/>
      <c r="TLA83"/>
      <c r="TLB83"/>
      <c r="TLC83"/>
      <c r="TLD83"/>
      <c r="TLE83"/>
      <c r="TLF83"/>
      <c r="TLG83"/>
      <c r="TLH83"/>
      <c r="TLI83"/>
      <c r="TLJ83"/>
      <c r="TLK83"/>
      <c r="TLL83"/>
      <c r="TLM83"/>
      <c r="TLN83"/>
      <c r="TLO83"/>
      <c r="TLP83"/>
      <c r="TLQ83"/>
      <c r="TLR83"/>
      <c r="TLS83"/>
      <c r="TLT83"/>
      <c r="TLU83"/>
      <c r="TLV83"/>
      <c r="TLW83"/>
      <c r="TLX83"/>
      <c r="TLY83"/>
      <c r="TLZ83"/>
      <c r="TMA83"/>
      <c r="TMB83"/>
      <c r="TMC83"/>
      <c r="TMD83"/>
      <c r="TME83"/>
      <c r="TMF83"/>
      <c r="TMG83"/>
      <c r="TMH83"/>
      <c r="TMI83"/>
      <c r="TMJ83"/>
      <c r="TMK83"/>
      <c r="TML83"/>
      <c r="TMM83"/>
      <c r="TMN83"/>
      <c r="TMO83"/>
      <c r="TMP83"/>
      <c r="TMQ83"/>
      <c r="TMR83"/>
      <c r="TMS83"/>
      <c r="TMT83"/>
      <c r="TMU83"/>
      <c r="TMV83"/>
      <c r="TMW83"/>
      <c r="TMX83"/>
      <c r="TMY83"/>
      <c r="TMZ83"/>
      <c r="TNA83"/>
      <c r="TNB83"/>
      <c r="TNC83"/>
      <c r="TND83"/>
      <c r="TNE83"/>
      <c r="TNF83"/>
      <c r="TNG83"/>
      <c r="TNH83"/>
      <c r="TNI83"/>
      <c r="TNJ83"/>
      <c r="TNK83"/>
      <c r="TNL83"/>
      <c r="TNM83"/>
      <c r="TNN83"/>
      <c r="TNO83"/>
      <c r="TNP83"/>
      <c r="TNQ83"/>
      <c r="TNR83"/>
      <c r="TNS83"/>
      <c r="TNT83"/>
      <c r="TNU83"/>
      <c r="TNV83"/>
      <c r="TNW83"/>
      <c r="TNX83"/>
      <c r="TNY83"/>
      <c r="TNZ83"/>
      <c r="TOA83"/>
      <c r="TOB83"/>
      <c r="TOC83"/>
      <c r="TOD83"/>
      <c r="TOE83"/>
      <c r="TOF83"/>
      <c r="TOG83"/>
      <c r="TOH83"/>
      <c r="TOI83"/>
      <c r="TOJ83"/>
      <c r="TOK83"/>
      <c r="TOL83"/>
      <c r="TOM83"/>
      <c r="TON83"/>
      <c r="TOO83"/>
      <c r="TOP83"/>
      <c r="TOQ83"/>
      <c r="TOR83"/>
      <c r="TOS83"/>
      <c r="TOT83"/>
      <c r="TOU83"/>
      <c r="TOV83"/>
      <c r="TOW83"/>
      <c r="TOX83"/>
      <c r="TOY83"/>
      <c r="TOZ83"/>
      <c r="TPA83"/>
      <c r="TPB83"/>
      <c r="TPC83"/>
      <c r="TPD83"/>
      <c r="TPE83"/>
      <c r="TPF83"/>
      <c r="TPG83"/>
      <c r="TPH83"/>
      <c r="TPI83"/>
      <c r="TPJ83"/>
      <c r="TPK83"/>
      <c r="TPL83"/>
      <c r="TPM83"/>
      <c r="TPN83"/>
      <c r="TPO83"/>
      <c r="TPP83"/>
      <c r="TPQ83"/>
      <c r="TPR83"/>
      <c r="TPS83"/>
      <c r="TPT83"/>
      <c r="TPU83"/>
      <c r="TPV83"/>
      <c r="TPW83"/>
      <c r="TPX83"/>
      <c r="TPY83"/>
      <c r="TPZ83"/>
      <c r="TQA83"/>
      <c r="TQB83"/>
      <c r="TQC83"/>
      <c r="TQD83"/>
      <c r="TQE83"/>
      <c r="TQF83"/>
      <c r="TQG83"/>
      <c r="TQH83"/>
      <c r="TQI83"/>
      <c r="TQJ83"/>
      <c r="TQK83"/>
      <c r="TQL83"/>
      <c r="TQM83"/>
      <c r="TQN83"/>
      <c r="TQO83"/>
      <c r="TQP83"/>
      <c r="TQQ83"/>
      <c r="TQR83"/>
      <c r="TQS83"/>
      <c r="TQT83"/>
      <c r="TQU83"/>
      <c r="TQV83"/>
      <c r="TQW83"/>
      <c r="TQX83"/>
      <c r="TQY83"/>
      <c r="TQZ83"/>
      <c r="TRA83"/>
      <c r="TRB83"/>
      <c r="TRC83"/>
      <c r="TRD83"/>
      <c r="TRE83"/>
      <c r="TRF83"/>
      <c r="TRG83"/>
      <c r="TRH83"/>
      <c r="TRI83"/>
      <c r="TRJ83"/>
      <c r="TRK83"/>
      <c r="TRL83"/>
      <c r="TRM83"/>
      <c r="TRN83"/>
      <c r="TRO83"/>
      <c r="TRP83"/>
      <c r="TRQ83"/>
      <c r="TRR83"/>
      <c r="TRS83"/>
      <c r="TRT83"/>
      <c r="TRU83"/>
      <c r="TRV83"/>
      <c r="TRW83"/>
      <c r="TRX83"/>
      <c r="TRY83"/>
      <c r="TRZ83"/>
      <c r="TSA83"/>
      <c r="TSB83"/>
      <c r="TSC83"/>
      <c r="TSD83"/>
      <c r="TSE83"/>
      <c r="TSF83"/>
      <c r="TSG83"/>
      <c r="TSH83"/>
      <c r="TSI83"/>
      <c r="TSJ83"/>
      <c r="TSK83"/>
      <c r="TSL83"/>
      <c r="TSM83"/>
      <c r="TSN83"/>
      <c r="TSO83"/>
      <c r="TSP83"/>
      <c r="TSQ83"/>
      <c r="TSR83"/>
      <c r="TSS83"/>
      <c r="TST83"/>
      <c r="TSU83"/>
      <c r="TSV83"/>
      <c r="TSW83"/>
      <c r="TSX83"/>
      <c r="TSY83"/>
      <c r="TSZ83"/>
      <c r="TTA83"/>
      <c r="TTB83"/>
      <c r="TTC83"/>
      <c r="TTD83"/>
      <c r="TTE83"/>
      <c r="TTF83"/>
      <c r="TTG83"/>
      <c r="TTH83"/>
      <c r="TTI83"/>
      <c r="TTJ83"/>
      <c r="TTK83"/>
      <c r="TTL83"/>
      <c r="TTM83"/>
      <c r="TTN83"/>
      <c r="TTO83"/>
      <c r="TTP83"/>
      <c r="TTQ83"/>
      <c r="TTR83"/>
      <c r="TTS83"/>
      <c r="TTT83"/>
      <c r="TTU83"/>
      <c r="TTV83"/>
      <c r="TTW83"/>
      <c r="TTX83"/>
      <c r="TTY83"/>
      <c r="TTZ83"/>
      <c r="TUA83"/>
      <c r="TUB83"/>
      <c r="TUC83"/>
      <c r="TUD83"/>
      <c r="TUE83"/>
      <c r="TUF83"/>
      <c r="TUG83"/>
      <c r="TUH83"/>
      <c r="TUI83"/>
      <c r="TUJ83"/>
      <c r="TUK83"/>
      <c r="TUL83"/>
      <c r="TUM83"/>
      <c r="TUN83"/>
      <c r="TUO83"/>
      <c r="TUP83"/>
      <c r="TUQ83"/>
      <c r="TUR83"/>
      <c r="TUS83"/>
      <c r="TUT83"/>
      <c r="TUU83"/>
      <c r="TUV83"/>
      <c r="TUW83"/>
      <c r="TUX83"/>
      <c r="TUY83"/>
      <c r="TUZ83"/>
      <c r="TVA83"/>
      <c r="TVB83"/>
      <c r="TVC83"/>
      <c r="TVD83"/>
      <c r="TVE83"/>
      <c r="TVF83"/>
      <c r="TVG83"/>
      <c r="TVH83"/>
      <c r="TVI83"/>
      <c r="TVJ83"/>
      <c r="TVK83"/>
      <c r="TVL83"/>
      <c r="TVM83"/>
      <c r="TVN83"/>
      <c r="TVO83"/>
      <c r="TVP83"/>
      <c r="TVQ83"/>
      <c r="TVR83"/>
      <c r="TVS83"/>
      <c r="TVT83"/>
      <c r="TVU83"/>
      <c r="TVV83"/>
      <c r="TVW83"/>
      <c r="TVX83"/>
      <c r="TVY83"/>
      <c r="TVZ83"/>
      <c r="TWA83"/>
      <c r="TWB83"/>
      <c r="TWC83"/>
      <c r="TWD83"/>
      <c r="TWE83"/>
      <c r="TWF83"/>
      <c r="TWG83"/>
      <c r="TWH83"/>
      <c r="TWI83"/>
      <c r="TWJ83"/>
      <c r="TWK83"/>
      <c r="TWL83"/>
      <c r="TWM83"/>
      <c r="TWN83"/>
      <c r="TWO83"/>
      <c r="TWP83"/>
      <c r="TWQ83"/>
      <c r="TWR83"/>
      <c r="TWS83"/>
      <c r="TWT83"/>
      <c r="TWU83"/>
      <c r="TWV83"/>
      <c r="TWW83"/>
      <c r="TWX83"/>
      <c r="TWY83"/>
      <c r="TWZ83"/>
      <c r="TXA83"/>
      <c r="TXB83"/>
      <c r="TXC83"/>
      <c r="TXD83"/>
      <c r="TXE83"/>
      <c r="TXF83"/>
      <c r="TXG83"/>
      <c r="TXH83"/>
      <c r="TXI83"/>
      <c r="TXJ83"/>
      <c r="TXK83"/>
      <c r="TXL83"/>
      <c r="TXM83"/>
      <c r="TXN83"/>
      <c r="TXO83"/>
      <c r="TXP83"/>
      <c r="TXQ83"/>
      <c r="TXR83"/>
      <c r="TXS83"/>
      <c r="TXT83"/>
      <c r="TXU83"/>
      <c r="TXV83"/>
      <c r="TXW83"/>
      <c r="TXX83"/>
      <c r="TXY83"/>
      <c r="TXZ83"/>
      <c r="TYA83"/>
      <c r="TYB83"/>
      <c r="TYC83"/>
      <c r="TYD83"/>
      <c r="TYE83"/>
      <c r="TYF83"/>
      <c r="TYG83"/>
      <c r="TYH83"/>
      <c r="TYI83"/>
      <c r="TYJ83"/>
      <c r="TYK83"/>
      <c r="TYL83"/>
      <c r="TYM83"/>
      <c r="TYN83"/>
      <c r="TYO83"/>
      <c r="TYP83"/>
      <c r="TYQ83"/>
      <c r="TYR83"/>
      <c r="TYS83"/>
      <c r="TYT83"/>
      <c r="TYU83"/>
      <c r="TYV83"/>
      <c r="TYW83"/>
      <c r="TYX83"/>
      <c r="TYY83"/>
      <c r="TYZ83"/>
      <c r="TZA83"/>
      <c r="TZB83"/>
      <c r="TZC83"/>
      <c r="TZD83"/>
      <c r="TZE83"/>
      <c r="TZF83"/>
      <c r="TZG83"/>
      <c r="TZH83"/>
      <c r="TZI83"/>
      <c r="TZJ83"/>
      <c r="TZK83"/>
      <c r="TZL83"/>
      <c r="TZM83"/>
      <c r="TZN83"/>
      <c r="TZO83"/>
      <c r="TZP83"/>
      <c r="TZQ83"/>
      <c r="TZR83"/>
      <c r="TZS83"/>
      <c r="TZT83"/>
      <c r="TZU83"/>
      <c r="TZV83"/>
      <c r="TZW83"/>
      <c r="TZX83"/>
      <c r="TZY83"/>
      <c r="TZZ83"/>
      <c r="UAA83"/>
      <c r="UAB83"/>
      <c r="UAC83"/>
      <c r="UAD83"/>
      <c r="UAE83"/>
      <c r="UAF83"/>
      <c r="UAG83"/>
      <c r="UAH83"/>
      <c r="UAI83"/>
      <c r="UAJ83"/>
      <c r="UAK83"/>
      <c r="UAL83"/>
      <c r="UAM83"/>
      <c r="UAN83"/>
      <c r="UAO83"/>
      <c r="UAP83"/>
      <c r="UAQ83"/>
      <c r="UAR83"/>
      <c r="UAS83"/>
      <c r="UAT83"/>
      <c r="UAU83"/>
      <c r="UAV83"/>
      <c r="UAW83"/>
      <c r="UAX83"/>
      <c r="UAY83"/>
      <c r="UAZ83"/>
      <c r="UBA83"/>
      <c r="UBB83"/>
      <c r="UBC83"/>
      <c r="UBD83"/>
      <c r="UBE83"/>
      <c r="UBF83"/>
      <c r="UBG83"/>
      <c r="UBH83"/>
      <c r="UBI83"/>
      <c r="UBJ83"/>
      <c r="UBK83"/>
      <c r="UBL83"/>
      <c r="UBM83"/>
      <c r="UBN83"/>
      <c r="UBO83"/>
      <c r="UBP83"/>
      <c r="UBQ83"/>
      <c r="UBR83"/>
      <c r="UBS83"/>
      <c r="UBT83"/>
      <c r="UBU83"/>
      <c r="UBV83"/>
      <c r="UBW83"/>
      <c r="UBX83"/>
      <c r="UBY83"/>
      <c r="UBZ83"/>
      <c r="UCA83"/>
      <c r="UCB83"/>
      <c r="UCC83"/>
      <c r="UCD83"/>
      <c r="UCE83"/>
      <c r="UCF83"/>
      <c r="UCG83"/>
      <c r="UCH83"/>
      <c r="UCI83"/>
      <c r="UCJ83"/>
      <c r="UCK83"/>
      <c r="UCL83"/>
      <c r="UCM83"/>
      <c r="UCN83"/>
      <c r="UCO83"/>
      <c r="UCP83"/>
      <c r="UCQ83"/>
      <c r="UCR83"/>
      <c r="UCS83"/>
      <c r="UCT83"/>
      <c r="UCU83"/>
      <c r="UCV83"/>
      <c r="UCW83"/>
      <c r="UCX83"/>
      <c r="UCY83"/>
      <c r="UCZ83"/>
      <c r="UDA83"/>
      <c r="UDB83"/>
      <c r="UDC83"/>
      <c r="UDD83"/>
      <c r="UDE83"/>
      <c r="UDF83"/>
      <c r="UDG83"/>
      <c r="UDH83"/>
      <c r="UDI83"/>
      <c r="UDJ83"/>
      <c r="UDK83"/>
      <c r="UDL83"/>
      <c r="UDM83"/>
      <c r="UDN83"/>
      <c r="UDO83"/>
      <c r="UDP83"/>
      <c r="UDQ83"/>
      <c r="UDR83"/>
      <c r="UDS83"/>
      <c r="UDT83"/>
      <c r="UDU83"/>
      <c r="UDV83"/>
      <c r="UDW83"/>
      <c r="UDX83"/>
      <c r="UDY83"/>
      <c r="UDZ83"/>
      <c r="UEA83"/>
      <c r="UEB83"/>
      <c r="UEC83"/>
      <c r="UED83"/>
      <c r="UEE83"/>
      <c r="UEF83"/>
      <c r="UEG83"/>
      <c r="UEH83"/>
      <c r="UEI83"/>
      <c r="UEJ83"/>
      <c r="UEK83"/>
      <c r="UEL83"/>
      <c r="UEM83"/>
      <c r="UEN83"/>
      <c r="UEO83"/>
      <c r="UEP83"/>
      <c r="UEQ83"/>
      <c r="UER83"/>
      <c r="UES83"/>
      <c r="UET83"/>
      <c r="UEU83"/>
      <c r="UEV83"/>
      <c r="UEW83"/>
      <c r="UEX83"/>
      <c r="UEY83"/>
      <c r="UEZ83"/>
      <c r="UFA83"/>
      <c r="UFB83"/>
      <c r="UFC83"/>
      <c r="UFD83"/>
      <c r="UFE83"/>
      <c r="UFF83"/>
      <c r="UFG83"/>
      <c r="UFH83"/>
      <c r="UFI83"/>
      <c r="UFJ83"/>
      <c r="UFK83"/>
      <c r="UFL83"/>
      <c r="UFM83"/>
      <c r="UFN83"/>
      <c r="UFO83"/>
      <c r="UFP83"/>
      <c r="UFQ83"/>
      <c r="UFR83"/>
      <c r="UFS83"/>
      <c r="UFT83"/>
      <c r="UFU83"/>
      <c r="UFV83"/>
      <c r="UFW83"/>
      <c r="UFX83"/>
      <c r="UFY83"/>
      <c r="UFZ83"/>
      <c r="UGA83"/>
      <c r="UGB83"/>
      <c r="UGC83"/>
      <c r="UGD83"/>
      <c r="UGE83"/>
      <c r="UGF83"/>
      <c r="UGG83"/>
      <c r="UGH83"/>
      <c r="UGI83"/>
      <c r="UGJ83"/>
      <c r="UGK83"/>
      <c r="UGL83"/>
      <c r="UGM83"/>
      <c r="UGN83"/>
      <c r="UGO83"/>
      <c r="UGP83"/>
      <c r="UGQ83"/>
      <c r="UGR83"/>
      <c r="UGS83"/>
      <c r="UGT83"/>
      <c r="UGU83"/>
      <c r="UGV83"/>
      <c r="UGW83"/>
      <c r="UGX83"/>
      <c r="UGY83"/>
      <c r="UGZ83"/>
      <c r="UHA83"/>
      <c r="UHB83"/>
      <c r="UHC83"/>
      <c r="UHD83"/>
      <c r="UHE83"/>
      <c r="UHF83"/>
      <c r="UHG83"/>
      <c r="UHH83"/>
      <c r="UHI83"/>
      <c r="UHJ83"/>
      <c r="UHK83"/>
      <c r="UHL83"/>
      <c r="UHM83"/>
      <c r="UHN83"/>
      <c r="UHO83"/>
      <c r="UHP83"/>
      <c r="UHQ83"/>
      <c r="UHR83"/>
      <c r="UHS83"/>
      <c r="UHT83"/>
      <c r="UHU83"/>
      <c r="UHV83"/>
      <c r="UHW83"/>
      <c r="UHX83"/>
      <c r="UHY83"/>
      <c r="UHZ83"/>
      <c r="UIA83"/>
      <c r="UIB83"/>
      <c r="UIC83"/>
      <c r="UID83"/>
      <c r="UIE83"/>
      <c r="UIF83"/>
      <c r="UIG83"/>
      <c r="UIH83"/>
      <c r="UII83"/>
      <c r="UIJ83"/>
      <c r="UIK83"/>
      <c r="UIL83"/>
      <c r="UIM83"/>
      <c r="UIN83"/>
      <c r="UIO83"/>
      <c r="UIP83"/>
      <c r="UIQ83"/>
      <c r="UIR83"/>
      <c r="UIS83"/>
      <c r="UIT83"/>
      <c r="UIU83"/>
      <c r="UIV83"/>
      <c r="UIW83"/>
      <c r="UIX83"/>
      <c r="UIY83"/>
      <c r="UIZ83"/>
      <c r="UJA83"/>
      <c r="UJB83"/>
      <c r="UJC83"/>
      <c r="UJD83"/>
      <c r="UJE83"/>
      <c r="UJF83"/>
      <c r="UJG83"/>
      <c r="UJH83"/>
      <c r="UJI83"/>
      <c r="UJJ83"/>
      <c r="UJK83"/>
      <c r="UJL83"/>
      <c r="UJM83"/>
      <c r="UJN83"/>
      <c r="UJO83"/>
      <c r="UJP83"/>
      <c r="UJQ83"/>
      <c r="UJR83"/>
      <c r="UJS83"/>
      <c r="UJT83"/>
      <c r="UJU83"/>
      <c r="UJV83"/>
      <c r="UJW83"/>
      <c r="UJX83"/>
      <c r="UJY83"/>
      <c r="UJZ83"/>
      <c r="UKA83"/>
      <c r="UKB83"/>
      <c r="UKC83"/>
      <c r="UKD83"/>
      <c r="UKE83"/>
      <c r="UKF83"/>
      <c r="UKG83"/>
      <c r="UKH83"/>
      <c r="UKI83"/>
      <c r="UKJ83"/>
      <c r="UKK83"/>
      <c r="UKL83"/>
      <c r="UKM83"/>
      <c r="UKN83"/>
      <c r="UKO83"/>
      <c r="UKP83"/>
      <c r="UKQ83"/>
      <c r="UKR83"/>
      <c r="UKS83"/>
      <c r="UKT83"/>
      <c r="UKU83"/>
      <c r="UKV83"/>
      <c r="UKW83"/>
      <c r="UKX83"/>
      <c r="UKY83"/>
      <c r="UKZ83"/>
      <c r="ULA83"/>
      <c r="ULB83"/>
      <c r="ULC83"/>
      <c r="ULD83"/>
      <c r="ULE83"/>
      <c r="ULF83"/>
      <c r="ULG83"/>
      <c r="ULH83"/>
      <c r="ULI83"/>
      <c r="ULJ83"/>
      <c r="ULK83"/>
      <c r="ULL83"/>
      <c r="ULM83"/>
      <c r="ULN83"/>
      <c r="ULO83"/>
      <c r="ULP83"/>
      <c r="ULQ83"/>
      <c r="ULR83"/>
      <c r="ULS83"/>
      <c r="ULT83"/>
      <c r="ULU83"/>
      <c r="ULV83"/>
      <c r="ULW83"/>
      <c r="ULX83"/>
      <c r="ULY83"/>
      <c r="ULZ83"/>
      <c r="UMA83"/>
      <c r="UMB83"/>
      <c r="UMC83"/>
      <c r="UMD83"/>
      <c r="UME83"/>
      <c r="UMF83"/>
      <c r="UMG83"/>
      <c r="UMH83"/>
      <c r="UMI83"/>
      <c r="UMJ83"/>
      <c r="UMK83"/>
      <c r="UML83"/>
      <c r="UMM83"/>
      <c r="UMN83"/>
      <c r="UMO83"/>
      <c r="UMP83"/>
      <c r="UMQ83"/>
      <c r="UMR83"/>
      <c r="UMS83"/>
      <c r="UMT83"/>
      <c r="UMU83"/>
      <c r="UMV83"/>
      <c r="UMW83"/>
      <c r="UMX83"/>
      <c r="UMY83"/>
      <c r="UMZ83"/>
      <c r="UNA83"/>
      <c r="UNB83"/>
      <c r="UNC83"/>
      <c r="UND83"/>
      <c r="UNE83"/>
      <c r="UNF83"/>
      <c r="UNG83"/>
      <c r="UNH83"/>
      <c r="UNI83"/>
      <c r="UNJ83"/>
      <c r="UNK83"/>
      <c r="UNL83"/>
      <c r="UNM83"/>
      <c r="UNN83"/>
      <c r="UNO83"/>
      <c r="UNP83"/>
      <c r="UNQ83"/>
      <c r="UNR83"/>
      <c r="UNS83"/>
      <c r="UNT83"/>
      <c r="UNU83"/>
      <c r="UNV83"/>
      <c r="UNW83"/>
      <c r="UNX83"/>
      <c r="UNY83"/>
      <c r="UNZ83"/>
      <c r="UOA83"/>
      <c r="UOB83"/>
      <c r="UOC83"/>
      <c r="UOD83"/>
      <c r="UOE83"/>
      <c r="UOF83"/>
      <c r="UOG83"/>
      <c r="UOH83"/>
      <c r="UOI83"/>
      <c r="UOJ83"/>
      <c r="UOK83"/>
      <c r="UOL83"/>
      <c r="UOM83"/>
      <c r="UON83"/>
      <c r="UOO83"/>
      <c r="UOP83"/>
      <c r="UOQ83"/>
      <c r="UOR83"/>
      <c r="UOS83"/>
      <c r="UOT83"/>
      <c r="UOU83"/>
      <c r="UOV83"/>
      <c r="UOW83"/>
      <c r="UOX83"/>
      <c r="UOY83"/>
      <c r="UOZ83"/>
      <c r="UPA83"/>
      <c r="UPB83"/>
      <c r="UPC83"/>
      <c r="UPD83"/>
      <c r="UPE83"/>
      <c r="UPF83"/>
      <c r="UPG83"/>
      <c r="UPH83"/>
      <c r="UPI83"/>
      <c r="UPJ83"/>
      <c r="UPK83"/>
      <c r="UPL83"/>
      <c r="UPM83"/>
      <c r="UPN83"/>
      <c r="UPO83"/>
      <c r="UPP83"/>
      <c r="UPQ83"/>
      <c r="UPR83"/>
      <c r="UPS83"/>
      <c r="UPT83"/>
      <c r="UPU83"/>
      <c r="UPV83"/>
      <c r="UPW83"/>
      <c r="UPX83"/>
      <c r="UPY83"/>
      <c r="UPZ83"/>
      <c r="UQA83"/>
      <c r="UQB83"/>
      <c r="UQC83"/>
      <c r="UQD83"/>
      <c r="UQE83"/>
      <c r="UQF83"/>
      <c r="UQG83"/>
      <c r="UQH83"/>
      <c r="UQI83"/>
      <c r="UQJ83"/>
      <c r="UQK83"/>
      <c r="UQL83"/>
      <c r="UQM83"/>
      <c r="UQN83"/>
      <c r="UQO83"/>
      <c r="UQP83"/>
      <c r="UQQ83"/>
      <c r="UQR83"/>
      <c r="UQS83"/>
      <c r="UQT83"/>
      <c r="UQU83"/>
      <c r="UQV83"/>
      <c r="UQW83"/>
      <c r="UQX83"/>
      <c r="UQY83"/>
      <c r="UQZ83"/>
      <c r="URA83"/>
      <c r="URB83"/>
      <c r="URC83"/>
      <c r="URD83"/>
      <c r="URE83"/>
      <c r="URF83"/>
      <c r="URG83"/>
      <c r="URH83"/>
      <c r="URI83"/>
      <c r="URJ83"/>
      <c r="URK83"/>
      <c r="URL83"/>
      <c r="URM83"/>
      <c r="URN83"/>
      <c r="URO83"/>
      <c r="URP83"/>
      <c r="URQ83"/>
      <c r="URR83"/>
      <c r="URS83"/>
      <c r="URT83"/>
      <c r="URU83"/>
      <c r="URV83"/>
      <c r="URW83"/>
      <c r="URX83"/>
      <c r="URY83"/>
      <c r="URZ83"/>
      <c r="USA83"/>
      <c r="USB83"/>
      <c r="USC83"/>
      <c r="USD83"/>
      <c r="USE83"/>
      <c r="USF83"/>
      <c r="USG83"/>
      <c r="USH83"/>
      <c r="USI83"/>
      <c r="USJ83"/>
      <c r="USK83"/>
      <c r="USL83"/>
      <c r="USM83"/>
      <c r="USN83"/>
      <c r="USO83"/>
      <c r="USP83"/>
      <c r="USQ83"/>
      <c r="USR83"/>
      <c r="USS83"/>
      <c r="UST83"/>
      <c r="USU83"/>
      <c r="USV83"/>
      <c r="USW83"/>
      <c r="USX83"/>
      <c r="USY83"/>
      <c r="USZ83"/>
      <c r="UTA83"/>
      <c r="UTB83"/>
      <c r="UTC83"/>
      <c r="UTD83"/>
      <c r="UTE83"/>
      <c r="UTF83"/>
      <c r="UTG83"/>
      <c r="UTH83"/>
      <c r="UTI83"/>
      <c r="UTJ83"/>
      <c r="UTK83"/>
      <c r="UTL83"/>
      <c r="UTM83"/>
      <c r="UTN83"/>
      <c r="UTO83"/>
      <c r="UTP83"/>
      <c r="UTQ83"/>
      <c r="UTR83"/>
      <c r="UTS83"/>
      <c r="UTT83"/>
      <c r="UTU83"/>
      <c r="UTV83"/>
      <c r="UTW83"/>
      <c r="UTX83"/>
      <c r="UTY83"/>
      <c r="UTZ83"/>
      <c r="UUA83"/>
      <c r="UUB83"/>
      <c r="UUC83"/>
      <c r="UUD83"/>
      <c r="UUE83"/>
      <c r="UUF83"/>
      <c r="UUG83"/>
      <c r="UUH83"/>
      <c r="UUI83"/>
      <c r="UUJ83"/>
      <c r="UUK83"/>
      <c r="UUL83"/>
      <c r="UUM83"/>
      <c r="UUN83"/>
      <c r="UUO83"/>
      <c r="UUP83"/>
      <c r="UUQ83"/>
      <c r="UUR83"/>
      <c r="UUS83"/>
      <c r="UUT83"/>
      <c r="UUU83"/>
      <c r="UUV83"/>
      <c r="UUW83"/>
      <c r="UUX83"/>
      <c r="UUY83"/>
      <c r="UUZ83"/>
      <c r="UVA83"/>
      <c r="UVB83"/>
      <c r="UVC83"/>
      <c r="UVD83"/>
      <c r="UVE83"/>
      <c r="UVF83"/>
      <c r="UVG83"/>
      <c r="UVH83"/>
      <c r="UVI83"/>
      <c r="UVJ83"/>
      <c r="UVK83"/>
      <c r="UVL83"/>
      <c r="UVM83"/>
      <c r="UVN83"/>
      <c r="UVO83"/>
      <c r="UVP83"/>
      <c r="UVQ83"/>
      <c r="UVR83"/>
      <c r="UVS83"/>
      <c r="UVT83"/>
      <c r="UVU83"/>
      <c r="UVV83"/>
      <c r="UVW83"/>
      <c r="UVX83"/>
      <c r="UVY83"/>
      <c r="UVZ83"/>
      <c r="UWA83"/>
      <c r="UWB83"/>
      <c r="UWC83"/>
      <c r="UWD83"/>
      <c r="UWE83"/>
      <c r="UWF83"/>
      <c r="UWG83"/>
      <c r="UWH83"/>
      <c r="UWI83"/>
      <c r="UWJ83"/>
      <c r="UWK83"/>
      <c r="UWL83"/>
      <c r="UWM83"/>
      <c r="UWN83"/>
      <c r="UWO83"/>
      <c r="UWP83"/>
      <c r="UWQ83"/>
      <c r="UWR83"/>
      <c r="UWS83"/>
      <c r="UWT83"/>
      <c r="UWU83"/>
      <c r="UWV83"/>
      <c r="UWW83"/>
      <c r="UWX83"/>
      <c r="UWY83"/>
      <c r="UWZ83"/>
      <c r="UXA83"/>
      <c r="UXB83"/>
      <c r="UXC83"/>
      <c r="UXD83"/>
      <c r="UXE83"/>
      <c r="UXF83"/>
      <c r="UXG83"/>
      <c r="UXH83"/>
      <c r="UXI83"/>
      <c r="UXJ83"/>
      <c r="UXK83"/>
      <c r="UXL83"/>
      <c r="UXM83"/>
      <c r="UXN83"/>
      <c r="UXO83"/>
      <c r="UXP83"/>
      <c r="UXQ83"/>
      <c r="UXR83"/>
      <c r="UXS83"/>
      <c r="UXT83"/>
      <c r="UXU83"/>
      <c r="UXV83"/>
      <c r="UXW83"/>
      <c r="UXX83"/>
      <c r="UXY83"/>
      <c r="UXZ83"/>
      <c r="UYA83"/>
      <c r="UYB83"/>
      <c r="UYC83"/>
      <c r="UYD83"/>
      <c r="UYE83"/>
      <c r="UYF83"/>
      <c r="UYG83"/>
      <c r="UYH83"/>
      <c r="UYI83"/>
      <c r="UYJ83"/>
      <c r="UYK83"/>
      <c r="UYL83"/>
      <c r="UYM83"/>
      <c r="UYN83"/>
      <c r="UYO83"/>
      <c r="UYP83"/>
      <c r="UYQ83"/>
      <c r="UYR83"/>
      <c r="UYS83"/>
      <c r="UYT83"/>
      <c r="UYU83"/>
      <c r="UYV83"/>
      <c r="UYW83"/>
      <c r="UYX83"/>
      <c r="UYY83"/>
      <c r="UYZ83"/>
      <c r="UZA83"/>
      <c r="UZB83"/>
      <c r="UZC83"/>
      <c r="UZD83"/>
      <c r="UZE83"/>
      <c r="UZF83"/>
      <c r="UZG83"/>
      <c r="UZH83"/>
      <c r="UZI83"/>
      <c r="UZJ83"/>
      <c r="UZK83"/>
      <c r="UZL83"/>
      <c r="UZM83"/>
      <c r="UZN83"/>
      <c r="UZO83"/>
      <c r="UZP83"/>
      <c r="UZQ83"/>
      <c r="UZR83"/>
      <c r="UZS83"/>
      <c r="UZT83"/>
      <c r="UZU83"/>
      <c r="UZV83"/>
      <c r="UZW83"/>
      <c r="UZX83"/>
      <c r="UZY83"/>
      <c r="UZZ83"/>
      <c r="VAA83"/>
      <c r="VAB83"/>
      <c r="VAC83"/>
      <c r="VAD83"/>
      <c r="VAE83"/>
      <c r="VAF83"/>
      <c r="VAG83"/>
      <c r="VAH83"/>
      <c r="VAI83"/>
      <c r="VAJ83"/>
      <c r="VAK83"/>
      <c r="VAL83"/>
      <c r="VAM83"/>
      <c r="VAN83"/>
      <c r="VAO83"/>
      <c r="VAP83"/>
      <c r="VAQ83"/>
      <c r="VAR83"/>
      <c r="VAS83"/>
      <c r="VAT83"/>
      <c r="VAU83"/>
      <c r="VAV83"/>
      <c r="VAW83"/>
      <c r="VAX83"/>
      <c r="VAY83"/>
      <c r="VAZ83"/>
      <c r="VBA83"/>
      <c r="VBB83"/>
      <c r="VBC83"/>
      <c r="VBD83"/>
      <c r="VBE83"/>
      <c r="VBF83"/>
      <c r="VBG83"/>
      <c r="VBH83"/>
      <c r="VBI83"/>
      <c r="VBJ83"/>
      <c r="VBK83"/>
      <c r="VBL83"/>
      <c r="VBM83"/>
      <c r="VBN83"/>
      <c r="VBO83"/>
      <c r="VBP83"/>
      <c r="VBQ83"/>
      <c r="VBR83"/>
      <c r="VBS83"/>
      <c r="VBT83"/>
      <c r="VBU83"/>
      <c r="VBV83"/>
      <c r="VBW83"/>
      <c r="VBX83"/>
      <c r="VBY83"/>
      <c r="VBZ83"/>
      <c r="VCA83"/>
      <c r="VCB83"/>
      <c r="VCC83"/>
      <c r="VCD83"/>
      <c r="VCE83"/>
      <c r="VCF83"/>
      <c r="VCG83"/>
      <c r="VCH83"/>
      <c r="VCI83"/>
      <c r="VCJ83"/>
      <c r="VCK83"/>
      <c r="VCL83"/>
      <c r="VCM83"/>
      <c r="VCN83"/>
      <c r="VCO83"/>
      <c r="VCP83"/>
      <c r="VCQ83"/>
      <c r="VCR83"/>
      <c r="VCS83"/>
      <c r="VCT83"/>
      <c r="VCU83"/>
      <c r="VCV83"/>
      <c r="VCW83"/>
      <c r="VCX83"/>
      <c r="VCY83"/>
      <c r="VCZ83"/>
      <c r="VDA83"/>
      <c r="VDB83"/>
      <c r="VDC83"/>
      <c r="VDD83"/>
      <c r="VDE83"/>
      <c r="VDF83"/>
      <c r="VDG83"/>
      <c r="VDH83"/>
      <c r="VDI83"/>
      <c r="VDJ83"/>
      <c r="VDK83"/>
      <c r="VDL83"/>
      <c r="VDM83"/>
      <c r="VDN83"/>
      <c r="VDO83"/>
      <c r="VDP83"/>
      <c r="VDQ83"/>
      <c r="VDR83"/>
      <c r="VDS83"/>
      <c r="VDT83"/>
      <c r="VDU83"/>
      <c r="VDV83"/>
      <c r="VDW83"/>
      <c r="VDX83"/>
      <c r="VDY83"/>
      <c r="VDZ83"/>
      <c r="VEA83"/>
      <c r="VEB83"/>
      <c r="VEC83"/>
      <c r="VED83"/>
      <c r="VEE83"/>
      <c r="VEF83"/>
      <c r="VEG83"/>
      <c r="VEH83"/>
      <c r="VEI83"/>
      <c r="VEJ83"/>
      <c r="VEK83"/>
      <c r="VEL83"/>
      <c r="VEM83"/>
      <c r="VEN83"/>
      <c r="VEO83"/>
      <c r="VEP83"/>
      <c r="VEQ83"/>
      <c r="VER83"/>
      <c r="VES83"/>
      <c r="VET83"/>
      <c r="VEU83"/>
      <c r="VEV83"/>
      <c r="VEW83"/>
      <c r="VEX83"/>
      <c r="VEY83"/>
      <c r="VEZ83"/>
      <c r="VFA83"/>
      <c r="VFB83"/>
      <c r="VFC83"/>
      <c r="VFD83"/>
      <c r="VFE83"/>
      <c r="VFF83"/>
      <c r="VFG83"/>
      <c r="VFH83"/>
      <c r="VFI83"/>
      <c r="VFJ83"/>
      <c r="VFK83"/>
      <c r="VFL83"/>
      <c r="VFM83"/>
      <c r="VFN83"/>
      <c r="VFO83"/>
      <c r="VFP83"/>
      <c r="VFQ83"/>
      <c r="VFR83"/>
      <c r="VFS83"/>
      <c r="VFT83"/>
      <c r="VFU83"/>
      <c r="VFV83"/>
      <c r="VFW83"/>
      <c r="VFX83"/>
      <c r="VFY83"/>
      <c r="VFZ83"/>
      <c r="VGA83"/>
      <c r="VGB83"/>
      <c r="VGC83"/>
      <c r="VGD83"/>
      <c r="VGE83"/>
      <c r="VGF83"/>
      <c r="VGG83"/>
      <c r="VGH83"/>
      <c r="VGI83"/>
      <c r="VGJ83"/>
      <c r="VGK83"/>
      <c r="VGL83"/>
      <c r="VGM83"/>
      <c r="VGN83"/>
      <c r="VGO83"/>
      <c r="VGP83"/>
      <c r="VGQ83"/>
      <c r="VGR83"/>
      <c r="VGS83"/>
      <c r="VGT83"/>
      <c r="VGU83"/>
      <c r="VGV83"/>
      <c r="VGW83"/>
      <c r="VGX83"/>
      <c r="VGY83"/>
      <c r="VGZ83"/>
      <c r="VHA83"/>
      <c r="VHB83"/>
      <c r="VHC83"/>
      <c r="VHD83"/>
      <c r="VHE83"/>
      <c r="VHF83"/>
      <c r="VHG83"/>
      <c r="VHH83"/>
      <c r="VHI83"/>
      <c r="VHJ83"/>
      <c r="VHK83"/>
      <c r="VHL83"/>
      <c r="VHM83"/>
      <c r="VHN83"/>
      <c r="VHO83"/>
      <c r="VHP83"/>
      <c r="VHQ83"/>
      <c r="VHR83"/>
      <c r="VHS83"/>
      <c r="VHT83"/>
      <c r="VHU83"/>
      <c r="VHV83"/>
      <c r="VHW83"/>
      <c r="VHX83"/>
      <c r="VHY83"/>
      <c r="VHZ83"/>
      <c r="VIA83"/>
      <c r="VIB83"/>
      <c r="VIC83"/>
      <c r="VID83"/>
      <c r="VIE83"/>
      <c r="VIF83"/>
      <c r="VIG83"/>
      <c r="VIH83"/>
      <c r="VII83"/>
      <c r="VIJ83"/>
      <c r="VIK83"/>
      <c r="VIL83"/>
      <c r="VIM83"/>
      <c r="VIN83"/>
      <c r="VIO83"/>
      <c r="VIP83"/>
      <c r="VIQ83"/>
      <c r="VIR83"/>
      <c r="VIS83"/>
      <c r="VIT83"/>
      <c r="VIU83"/>
      <c r="VIV83"/>
      <c r="VIW83"/>
      <c r="VIX83"/>
      <c r="VIY83"/>
      <c r="VIZ83"/>
      <c r="VJA83"/>
      <c r="VJB83"/>
      <c r="VJC83"/>
      <c r="VJD83"/>
      <c r="VJE83"/>
      <c r="VJF83"/>
      <c r="VJG83"/>
      <c r="VJH83"/>
      <c r="VJI83"/>
      <c r="VJJ83"/>
      <c r="VJK83"/>
      <c r="VJL83"/>
      <c r="VJM83"/>
      <c r="VJN83"/>
      <c r="VJO83"/>
      <c r="VJP83"/>
      <c r="VJQ83"/>
      <c r="VJR83"/>
      <c r="VJS83"/>
      <c r="VJT83"/>
      <c r="VJU83"/>
      <c r="VJV83"/>
      <c r="VJW83"/>
      <c r="VJX83"/>
      <c r="VJY83"/>
      <c r="VJZ83"/>
      <c r="VKA83"/>
      <c r="VKB83"/>
      <c r="VKC83"/>
      <c r="VKD83"/>
      <c r="VKE83"/>
      <c r="VKF83"/>
      <c r="VKG83"/>
      <c r="VKH83"/>
      <c r="VKI83"/>
      <c r="VKJ83"/>
      <c r="VKK83"/>
      <c r="VKL83"/>
      <c r="VKM83"/>
      <c r="VKN83"/>
      <c r="VKO83"/>
      <c r="VKP83"/>
      <c r="VKQ83"/>
      <c r="VKR83"/>
      <c r="VKS83"/>
      <c r="VKT83"/>
      <c r="VKU83"/>
      <c r="VKV83"/>
      <c r="VKW83"/>
      <c r="VKX83"/>
      <c r="VKY83"/>
      <c r="VKZ83"/>
      <c r="VLA83"/>
      <c r="VLB83"/>
      <c r="VLC83"/>
      <c r="VLD83"/>
      <c r="VLE83"/>
      <c r="VLF83"/>
      <c r="VLG83"/>
      <c r="VLH83"/>
      <c r="VLI83"/>
      <c r="VLJ83"/>
      <c r="VLK83"/>
      <c r="VLL83"/>
      <c r="VLM83"/>
      <c r="VLN83"/>
      <c r="VLO83"/>
      <c r="VLP83"/>
      <c r="VLQ83"/>
      <c r="VLR83"/>
      <c r="VLS83"/>
      <c r="VLT83"/>
      <c r="VLU83"/>
      <c r="VLV83"/>
      <c r="VLW83"/>
      <c r="VLX83"/>
      <c r="VLY83"/>
      <c r="VLZ83"/>
      <c r="VMA83"/>
      <c r="VMB83"/>
      <c r="VMC83"/>
      <c r="VMD83"/>
      <c r="VME83"/>
      <c r="VMF83"/>
      <c r="VMG83"/>
      <c r="VMH83"/>
      <c r="VMI83"/>
      <c r="VMJ83"/>
      <c r="VMK83"/>
      <c r="VML83"/>
      <c r="VMM83"/>
      <c r="VMN83"/>
      <c r="VMO83"/>
      <c r="VMP83"/>
      <c r="VMQ83"/>
      <c r="VMR83"/>
      <c r="VMS83"/>
      <c r="VMT83"/>
      <c r="VMU83"/>
      <c r="VMV83"/>
      <c r="VMW83"/>
      <c r="VMX83"/>
      <c r="VMY83"/>
      <c r="VMZ83"/>
      <c r="VNA83"/>
      <c r="VNB83"/>
      <c r="VNC83"/>
      <c r="VND83"/>
      <c r="VNE83"/>
      <c r="VNF83"/>
      <c r="VNG83"/>
      <c r="VNH83"/>
      <c r="VNI83"/>
      <c r="VNJ83"/>
      <c r="VNK83"/>
      <c r="VNL83"/>
      <c r="VNM83"/>
      <c r="VNN83"/>
      <c r="VNO83"/>
      <c r="VNP83"/>
      <c r="VNQ83"/>
      <c r="VNR83"/>
      <c r="VNS83"/>
      <c r="VNT83"/>
      <c r="VNU83"/>
      <c r="VNV83"/>
      <c r="VNW83"/>
      <c r="VNX83"/>
      <c r="VNY83"/>
      <c r="VNZ83"/>
      <c r="VOA83"/>
      <c r="VOB83"/>
      <c r="VOC83"/>
      <c r="VOD83"/>
      <c r="VOE83"/>
      <c r="VOF83"/>
      <c r="VOG83"/>
      <c r="VOH83"/>
      <c r="VOI83"/>
      <c r="VOJ83"/>
      <c r="VOK83"/>
      <c r="VOL83"/>
      <c r="VOM83"/>
      <c r="VON83"/>
      <c r="VOO83"/>
      <c r="VOP83"/>
      <c r="VOQ83"/>
      <c r="VOR83"/>
      <c r="VOS83"/>
      <c r="VOT83"/>
      <c r="VOU83"/>
      <c r="VOV83"/>
      <c r="VOW83"/>
      <c r="VOX83"/>
      <c r="VOY83"/>
      <c r="VOZ83"/>
      <c r="VPA83"/>
      <c r="VPB83"/>
      <c r="VPC83"/>
      <c r="VPD83"/>
      <c r="VPE83"/>
      <c r="VPF83"/>
      <c r="VPG83"/>
      <c r="VPH83"/>
      <c r="VPI83"/>
      <c r="VPJ83"/>
      <c r="VPK83"/>
      <c r="VPL83"/>
      <c r="VPM83"/>
      <c r="VPN83"/>
      <c r="VPO83"/>
      <c r="VPP83"/>
      <c r="VPQ83"/>
      <c r="VPR83"/>
      <c r="VPS83"/>
      <c r="VPT83"/>
      <c r="VPU83"/>
      <c r="VPV83"/>
      <c r="VPW83"/>
      <c r="VPX83"/>
      <c r="VPY83"/>
      <c r="VPZ83"/>
      <c r="VQA83"/>
      <c r="VQB83"/>
      <c r="VQC83"/>
      <c r="VQD83"/>
      <c r="VQE83"/>
      <c r="VQF83"/>
      <c r="VQG83"/>
      <c r="VQH83"/>
      <c r="VQI83"/>
      <c r="VQJ83"/>
      <c r="VQK83"/>
      <c r="VQL83"/>
      <c r="VQM83"/>
      <c r="VQN83"/>
      <c r="VQO83"/>
      <c r="VQP83"/>
      <c r="VQQ83"/>
      <c r="VQR83"/>
      <c r="VQS83"/>
      <c r="VQT83"/>
      <c r="VQU83"/>
      <c r="VQV83"/>
      <c r="VQW83"/>
      <c r="VQX83"/>
      <c r="VQY83"/>
      <c r="VQZ83"/>
      <c r="VRA83"/>
      <c r="VRB83"/>
      <c r="VRC83"/>
      <c r="VRD83"/>
      <c r="VRE83"/>
      <c r="VRF83"/>
      <c r="VRG83"/>
      <c r="VRH83"/>
      <c r="VRI83"/>
      <c r="VRJ83"/>
      <c r="VRK83"/>
      <c r="VRL83"/>
      <c r="VRM83"/>
      <c r="VRN83"/>
      <c r="VRO83"/>
      <c r="VRP83"/>
      <c r="VRQ83"/>
      <c r="VRR83"/>
      <c r="VRS83"/>
      <c r="VRT83"/>
      <c r="VRU83"/>
      <c r="VRV83"/>
      <c r="VRW83"/>
      <c r="VRX83"/>
      <c r="VRY83"/>
      <c r="VRZ83"/>
      <c r="VSA83"/>
      <c r="VSB83"/>
      <c r="VSC83"/>
      <c r="VSD83"/>
      <c r="VSE83"/>
      <c r="VSF83"/>
      <c r="VSG83"/>
      <c r="VSH83"/>
      <c r="VSI83"/>
      <c r="VSJ83"/>
      <c r="VSK83"/>
      <c r="VSL83"/>
      <c r="VSM83"/>
      <c r="VSN83"/>
      <c r="VSO83"/>
      <c r="VSP83"/>
      <c r="VSQ83"/>
      <c r="VSR83"/>
      <c r="VSS83"/>
      <c r="VST83"/>
      <c r="VSU83"/>
      <c r="VSV83"/>
      <c r="VSW83"/>
      <c r="VSX83"/>
      <c r="VSY83"/>
      <c r="VSZ83"/>
      <c r="VTA83"/>
      <c r="VTB83"/>
      <c r="VTC83"/>
      <c r="VTD83"/>
      <c r="VTE83"/>
      <c r="VTF83"/>
      <c r="VTG83"/>
      <c r="VTH83"/>
      <c r="VTI83"/>
      <c r="VTJ83"/>
      <c r="VTK83"/>
      <c r="VTL83"/>
      <c r="VTM83"/>
      <c r="VTN83"/>
      <c r="VTO83"/>
      <c r="VTP83"/>
      <c r="VTQ83"/>
      <c r="VTR83"/>
      <c r="VTS83"/>
      <c r="VTT83"/>
      <c r="VTU83"/>
      <c r="VTV83"/>
      <c r="VTW83"/>
      <c r="VTX83"/>
      <c r="VTY83"/>
      <c r="VTZ83"/>
      <c r="VUA83"/>
      <c r="VUB83"/>
      <c r="VUC83"/>
      <c r="VUD83"/>
      <c r="VUE83"/>
      <c r="VUF83"/>
      <c r="VUG83"/>
      <c r="VUH83"/>
      <c r="VUI83"/>
      <c r="VUJ83"/>
      <c r="VUK83"/>
      <c r="VUL83"/>
      <c r="VUM83"/>
      <c r="VUN83"/>
      <c r="VUO83"/>
      <c r="VUP83"/>
      <c r="VUQ83"/>
      <c r="VUR83"/>
      <c r="VUS83"/>
      <c r="VUT83"/>
      <c r="VUU83"/>
      <c r="VUV83"/>
      <c r="VUW83"/>
      <c r="VUX83"/>
      <c r="VUY83"/>
      <c r="VUZ83"/>
      <c r="VVA83"/>
      <c r="VVB83"/>
      <c r="VVC83"/>
      <c r="VVD83"/>
      <c r="VVE83"/>
      <c r="VVF83"/>
      <c r="VVG83"/>
      <c r="VVH83"/>
      <c r="VVI83"/>
      <c r="VVJ83"/>
      <c r="VVK83"/>
      <c r="VVL83"/>
      <c r="VVM83"/>
      <c r="VVN83"/>
      <c r="VVO83"/>
      <c r="VVP83"/>
      <c r="VVQ83"/>
      <c r="VVR83"/>
      <c r="VVS83"/>
      <c r="VVT83"/>
      <c r="VVU83"/>
      <c r="VVV83"/>
      <c r="VVW83"/>
      <c r="VVX83"/>
      <c r="VVY83"/>
      <c r="VVZ83"/>
      <c r="VWA83"/>
      <c r="VWB83"/>
      <c r="VWC83"/>
      <c r="VWD83"/>
      <c r="VWE83"/>
      <c r="VWF83"/>
      <c r="VWG83"/>
      <c r="VWH83"/>
      <c r="VWI83"/>
      <c r="VWJ83"/>
      <c r="VWK83"/>
      <c r="VWL83"/>
      <c r="VWM83"/>
      <c r="VWN83"/>
      <c r="VWO83"/>
      <c r="VWP83"/>
      <c r="VWQ83"/>
      <c r="VWR83"/>
      <c r="VWS83"/>
      <c r="VWT83"/>
      <c r="VWU83"/>
      <c r="VWV83"/>
      <c r="VWW83"/>
      <c r="VWX83"/>
      <c r="VWY83"/>
      <c r="VWZ83"/>
      <c r="VXA83"/>
      <c r="VXB83"/>
      <c r="VXC83"/>
      <c r="VXD83"/>
      <c r="VXE83"/>
      <c r="VXF83"/>
      <c r="VXG83"/>
      <c r="VXH83"/>
      <c r="VXI83"/>
      <c r="VXJ83"/>
      <c r="VXK83"/>
      <c r="VXL83"/>
      <c r="VXM83"/>
      <c r="VXN83"/>
      <c r="VXO83"/>
      <c r="VXP83"/>
      <c r="VXQ83"/>
      <c r="VXR83"/>
      <c r="VXS83"/>
      <c r="VXT83"/>
      <c r="VXU83"/>
      <c r="VXV83"/>
      <c r="VXW83"/>
      <c r="VXX83"/>
      <c r="VXY83"/>
      <c r="VXZ83"/>
      <c r="VYA83"/>
      <c r="VYB83"/>
      <c r="VYC83"/>
      <c r="VYD83"/>
      <c r="VYE83"/>
      <c r="VYF83"/>
      <c r="VYG83"/>
      <c r="VYH83"/>
      <c r="VYI83"/>
      <c r="VYJ83"/>
      <c r="VYK83"/>
      <c r="VYL83"/>
      <c r="VYM83"/>
      <c r="VYN83"/>
      <c r="VYO83"/>
      <c r="VYP83"/>
      <c r="VYQ83"/>
      <c r="VYR83"/>
      <c r="VYS83"/>
      <c r="VYT83"/>
      <c r="VYU83"/>
      <c r="VYV83"/>
      <c r="VYW83"/>
      <c r="VYX83"/>
      <c r="VYY83"/>
      <c r="VYZ83"/>
      <c r="VZA83"/>
      <c r="VZB83"/>
      <c r="VZC83"/>
      <c r="VZD83"/>
      <c r="VZE83"/>
      <c r="VZF83"/>
      <c r="VZG83"/>
      <c r="VZH83"/>
      <c r="VZI83"/>
      <c r="VZJ83"/>
      <c r="VZK83"/>
      <c r="VZL83"/>
      <c r="VZM83"/>
      <c r="VZN83"/>
      <c r="VZO83"/>
      <c r="VZP83"/>
      <c r="VZQ83"/>
      <c r="VZR83"/>
      <c r="VZS83"/>
      <c r="VZT83"/>
      <c r="VZU83"/>
      <c r="VZV83"/>
      <c r="VZW83"/>
      <c r="VZX83"/>
      <c r="VZY83"/>
      <c r="VZZ83"/>
      <c r="WAA83"/>
      <c r="WAB83"/>
      <c r="WAC83"/>
      <c r="WAD83"/>
      <c r="WAE83"/>
      <c r="WAF83"/>
      <c r="WAG83"/>
      <c r="WAH83"/>
      <c r="WAI83"/>
      <c r="WAJ83"/>
      <c r="WAK83"/>
      <c r="WAL83"/>
      <c r="WAM83"/>
      <c r="WAN83"/>
      <c r="WAO83"/>
      <c r="WAP83"/>
      <c r="WAQ83"/>
      <c r="WAR83"/>
      <c r="WAS83"/>
      <c r="WAT83"/>
      <c r="WAU83"/>
      <c r="WAV83"/>
      <c r="WAW83"/>
      <c r="WAX83"/>
      <c r="WAY83"/>
      <c r="WAZ83"/>
      <c r="WBA83"/>
      <c r="WBB83"/>
      <c r="WBC83"/>
      <c r="WBD83"/>
      <c r="WBE83"/>
      <c r="WBF83"/>
      <c r="WBG83"/>
      <c r="WBH83"/>
      <c r="WBI83"/>
      <c r="WBJ83"/>
      <c r="WBK83"/>
      <c r="WBL83"/>
      <c r="WBM83"/>
      <c r="WBN83"/>
      <c r="WBO83"/>
      <c r="WBP83"/>
      <c r="WBQ83"/>
      <c r="WBR83"/>
      <c r="WBS83"/>
      <c r="WBT83"/>
      <c r="WBU83"/>
      <c r="WBV83"/>
      <c r="WBW83"/>
      <c r="WBX83"/>
      <c r="WBY83"/>
      <c r="WBZ83"/>
      <c r="WCA83"/>
      <c r="WCB83"/>
      <c r="WCC83"/>
      <c r="WCD83"/>
      <c r="WCE83"/>
      <c r="WCF83"/>
      <c r="WCG83"/>
      <c r="WCH83"/>
      <c r="WCI83"/>
      <c r="WCJ83"/>
      <c r="WCK83"/>
      <c r="WCL83"/>
      <c r="WCM83"/>
      <c r="WCN83"/>
      <c r="WCO83"/>
      <c r="WCP83"/>
      <c r="WCQ83"/>
      <c r="WCR83"/>
      <c r="WCS83"/>
      <c r="WCT83"/>
      <c r="WCU83"/>
      <c r="WCV83"/>
      <c r="WCW83"/>
      <c r="WCX83"/>
      <c r="WCY83"/>
      <c r="WCZ83"/>
      <c r="WDA83"/>
      <c r="WDB83"/>
      <c r="WDC83"/>
      <c r="WDD83"/>
      <c r="WDE83"/>
      <c r="WDF83"/>
      <c r="WDG83"/>
      <c r="WDH83"/>
      <c r="WDI83"/>
      <c r="WDJ83"/>
      <c r="WDK83"/>
      <c r="WDL83"/>
      <c r="WDM83"/>
      <c r="WDN83"/>
      <c r="WDO83"/>
      <c r="WDP83"/>
      <c r="WDQ83"/>
      <c r="WDR83"/>
      <c r="WDS83"/>
      <c r="WDT83"/>
      <c r="WDU83"/>
      <c r="WDV83"/>
      <c r="WDW83"/>
      <c r="WDX83"/>
      <c r="WDY83"/>
      <c r="WDZ83"/>
      <c r="WEA83"/>
      <c r="WEB83"/>
      <c r="WEC83"/>
      <c r="WED83"/>
      <c r="WEE83"/>
      <c r="WEF83"/>
      <c r="WEG83"/>
      <c r="WEH83"/>
      <c r="WEI83"/>
      <c r="WEJ83"/>
      <c r="WEK83"/>
      <c r="WEL83"/>
      <c r="WEM83"/>
      <c r="WEN83"/>
      <c r="WEO83"/>
      <c r="WEP83"/>
      <c r="WEQ83"/>
      <c r="WER83"/>
      <c r="WES83"/>
      <c r="WET83"/>
      <c r="WEU83"/>
      <c r="WEV83"/>
      <c r="WEW83"/>
      <c r="WEX83"/>
      <c r="WEY83"/>
      <c r="WEZ83"/>
      <c r="WFA83"/>
      <c r="WFB83"/>
      <c r="WFC83"/>
      <c r="WFD83"/>
      <c r="WFE83"/>
      <c r="WFF83"/>
      <c r="WFG83"/>
      <c r="WFH83"/>
      <c r="WFI83"/>
      <c r="WFJ83"/>
      <c r="WFK83"/>
      <c r="WFL83"/>
      <c r="WFM83"/>
      <c r="WFN83"/>
      <c r="WFO83"/>
      <c r="WFP83"/>
      <c r="WFQ83"/>
      <c r="WFR83"/>
      <c r="WFS83"/>
      <c r="WFT83"/>
      <c r="WFU83"/>
      <c r="WFV83"/>
      <c r="WFW83"/>
      <c r="WFX83"/>
      <c r="WFY83"/>
      <c r="WFZ83"/>
      <c r="WGA83"/>
      <c r="WGB83"/>
      <c r="WGC83"/>
      <c r="WGD83"/>
      <c r="WGE83"/>
      <c r="WGF83"/>
      <c r="WGG83"/>
      <c r="WGH83"/>
      <c r="WGI83"/>
      <c r="WGJ83"/>
      <c r="WGK83"/>
      <c r="WGL83"/>
      <c r="WGM83"/>
      <c r="WGN83"/>
      <c r="WGO83"/>
      <c r="WGP83"/>
      <c r="WGQ83"/>
      <c r="WGR83"/>
      <c r="WGS83"/>
      <c r="WGT83"/>
      <c r="WGU83"/>
      <c r="WGV83"/>
      <c r="WGW83"/>
      <c r="WGX83"/>
      <c r="WGY83"/>
      <c r="WGZ83"/>
      <c r="WHA83"/>
      <c r="WHB83"/>
      <c r="WHC83"/>
      <c r="WHD83"/>
      <c r="WHE83"/>
      <c r="WHF83"/>
      <c r="WHG83"/>
      <c r="WHH83"/>
      <c r="WHI83"/>
      <c r="WHJ83"/>
      <c r="WHK83"/>
      <c r="WHL83"/>
      <c r="WHM83"/>
      <c r="WHN83"/>
      <c r="WHO83"/>
      <c r="WHP83"/>
      <c r="WHQ83"/>
      <c r="WHR83"/>
      <c r="WHS83"/>
      <c r="WHT83"/>
      <c r="WHU83"/>
      <c r="WHV83"/>
      <c r="WHW83"/>
      <c r="WHX83"/>
      <c r="WHY83"/>
      <c r="WHZ83"/>
      <c r="WIA83"/>
      <c r="WIB83"/>
      <c r="WIC83"/>
      <c r="WID83"/>
      <c r="WIE83"/>
      <c r="WIF83"/>
      <c r="WIG83"/>
      <c r="WIH83"/>
      <c r="WII83"/>
      <c r="WIJ83"/>
      <c r="WIK83"/>
      <c r="WIL83"/>
      <c r="WIM83"/>
      <c r="WIN83"/>
      <c r="WIO83"/>
      <c r="WIP83"/>
      <c r="WIQ83"/>
      <c r="WIR83"/>
      <c r="WIS83"/>
      <c r="WIT83"/>
      <c r="WIU83"/>
      <c r="WIV83"/>
      <c r="WIW83"/>
      <c r="WIX83"/>
      <c r="WIY83"/>
      <c r="WIZ83"/>
      <c r="WJA83"/>
      <c r="WJB83"/>
      <c r="WJC83"/>
      <c r="WJD83"/>
      <c r="WJE83"/>
      <c r="WJF83"/>
      <c r="WJG83"/>
      <c r="WJH83"/>
      <c r="WJI83"/>
      <c r="WJJ83"/>
      <c r="WJK83"/>
      <c r="WJL83"/>
      <c r="WJM83"/>
      <c r="WJN83"/>
      <c r="WJO83"/>
      <c r="WJP83"/>
      <c r="WJQ83"/>
      <c r="WJR83"/>
      <c r="WJS83"/>
      <c r="WJT83"/>
      <c r="WJU83"/>
      <c r="WJV83"/>
      <c r="WJW83"/>
      <c r="WJX83"/>
      <c r="WJY83"/>
      <c r="WJZ83"/>
      <c r="WKA83"/>
      <c r="WKB83"/>
      <c r="WKC83"/>
      <c r="WKD83"/>
      <c r="WKE83"/>
      <c r="WKF83"/>
      <c r="WKG83"/>
      <c r="WKH83"/>
      <c r="WKI83"/>
      <c r="WKJ83"/>
      <c r="WKK83"/>
      <c r="WKL83"/>
      <c r="WKM83"/>
      <c r="WKN83"/>
      <c r="WKO83"/>
      <c r="WKP83"/>
      <c r="WKQ83"/>
      <c r="WKR83"/>
      <c r="WKS83"/>
      <c r="WKT83"/>
      <c r="WKU83"/>
      <c r="WKV83"/>
      <c r="WKW83"/>
      <c r="WKX83"/>
      <c r="WKY83"/>
      <c r="WKZ83"/>
      <c r="WLA83"/>
      <c r="WLB83"/>
      <c r="WLC83"/>
      <c r="WLD83"/>
      <c r="WLE83"/>
      <c r="WLF83"/>
      <c r="WLG83"/>
      <c r="WLH83"/>
      <c r="WLI83"/>
      <c r="WLJ83"/>
      <c r="WLK83"/>
      <c r="WLL83"/>
      <c r="WLM83"/>
      <c r="WLN83"/>
      <c r="WLO83"/>
      <c r="WLP83"/>
      <c r="WLQ83"/>
      <c r="WLR83"/>
      <c r="WLS83"/>
      <c r="WLT83"/>
      <c r="WLU83"/>
      <c r="WLV83"/>
      <c r="WLW83"/>
      <c r="WLX83"/>
      <c r="WLY83"/>
      <c r="WLZ83"/>
      <c r="WMA83"/>
      <c r="WMB83"/>
      <c r="WMC83"/>
      <c r="WMD83"/>
      <c r="WME83"/>
      <c r="WMF83"/>
      <c r="WMG83"/>
      <c r="WMH83"/>
      <c r="WMI83"/>
      <c r="WMJ83"/>
      <c r="WMK83"/>
      <c r="WML83"/>
      <c r="WMM83"/>
      <c r="WMN83"/>
      <c r="WMO83"/>
      <c r="WMP83"/>
      <c r="WMQ83"/>
      <c r="WMR83"/>
      <c r="WMS83"/>
      <c r="WMT83"/>
      <c r="WMU83"/>
      <c r="WMV83"/>
      <c r="WMW83"/>
      <c r="WMX83"/>
      <c r="WMY83"/>
      <c r="WMZ83"/>
      <c r="WNA83"/>
      <c r="WNB83"/>
      <c r="WNC83"/>
      <c r="WND83"/>
      <c r="WNE83"/>
      <c r="WNF83"/>
      <c r="WNG83"/>
      <c r="WNH83"/>
      <c r="WNI83"/>
      <c r="WNJ83"/>
      <c r="WNK83"/>
      <c r="WNL83"/>
      <c r="WNM83"/>
      <c r="WNN83"/>
      <c r="WNO83"/>
      <c r="WNP83"/>
      <c r="WNQ83"/>
      <c r="WNR83"/>
      <c r="WNS83"/>
      <c r="WNT83"/>
      <c r="WNU83"/>
      <c r="WNV83"/>
      <c r="WNW83"/>
      <c r="WNX83"/>
      <c r="WNY83"/>
      <c r="WNZ83"/>
      <c r="WOA83"/>
      <c r="WOB83"/>
      <c r="WOC83"/>
      <c r="WOD83"/>
      <c r="WOE83"/>
      <c r="WOF83"/>
      <c r="WOG83"/>
      <c r="WOH83"/>
      <c r="WOI83"/>
      <c r="WOJ83"/>
      <c r="WOK83"/>
      <c r="WOL83"/>
      <c r="WOM83"/>
      <c r="WON83"/>
      <c r="WOO83"/>
      <c r="WOP83"/>
      <c r="WOQ83"/>
      <c r="WOR83"/>
      <c r="WOS83"/>
      <c r="WOT83"/>
      <c r="WOU83"/>
      <c r="WOV83"/>
      <c r="WOW83"/>
      <c r="WOX83"/>
      <c r="WOY83"/>
      <c r="WOZ83"/>
      <c r="WPA83"/>
      <c r="WPB83"/>
      <c r="WPC83"/>
      <c r="WPD83"/>
      <c r="WPE83"/>
      <c r="WPF83"/>
      <c r="WPG83"/>
      <c r="WPH83"/>
      <c r="WPI83"/>
      <c r="WPJ83"/>
      <c r="WPK83"/>
      <c r="WPL83"/>
      <c r="WPM83"/>
      <c r="WPN83"/>
      <c r="WPO83"/>
      <c r="WPP83"/>
      <c r="WPQ83"/>
      <c r="WPR83"/>
      <c r="WPS83"/>
      <c r="WPT83"/>
      <c r="WPU83"/>
      <c r="WPV83"/>
      <c r="WPW83"/>
      <c r="WPX83"/>
      <c r="WPY83"/>
      <c r="WPZ83"/>
      <c r="WQA83"/>
      <c r="WQB83"/>
      <c r="WQC83"/>
      <c r="WQD83"/>
      <c r="WQE83"/>
      <c r="WQF83"/>
      <c r="WQG83"/>
      <c r="WQH83"/>
      <c r="WQI83"/>
      <c r="WQJ83"/>
      <c r="WQK83"/>
      <c r="WQL83"/>
      <c r="WQM83"/>
      <c r="WQN83"/>
      <c r="WQO83"/>
      <c r="WQP83"/>
      <c r="WQQ83"/>
      <c r="WQR83"/>
      <c r="WQS83"/>
      <c r="WQT83"/>
      <c r="WQU83"/>
      <c r="WQV83"/>
      <c r="WQW83"/>
      <c r="WQX83"/>
      <c r="WQY83"/>
      <c r="WQZ83"/>
      <c r="WRA83"/>
      <c r="WRB83"/>
      <c r="WRC83"/>
      <c r="WRD83"/>
      <c r="WRE83"/>
      <c r="WRF83"/>
      <c r="WRG83"/>
      <c r="WRH83"/>
      <c r="WRI83"/>
      <c r="WRJ83"/>
      <c r="WRK83"/>
      <c r="WRL83"/>
      <c r="WRM83"/>
      <c r="WRN83"/>
      <c r="WRO83"/>
      <c r="WRP83"/>
      <c r="WRQ83"/>
      <c r="WRR83"/>
      <c r="WRS83"/>
      <c r="WRT83"/>
      <c r="WRU83"/>
      <c r="WRV83"/>
      <c r="WRW83"/>
      <c r="WRX83"/>
      <c r="WRY83"/>
      <c r="WRZ83"/>
      <c r="WSA83"/>
      <c r="WSB83"/>
      <c r="WSC83"/>
      <c r="WSD83"/>
      <c r="WSE83"/>
      <c r="WSF83"/>
      <c r="WSG83"/>
      <c r="WSH83"/>
      <c r="WSI83"/>
      <c r="WSJ83"/>
      <c r="WSK83"/>
      <c r="WSL83"/>
      <c r="WSM83"/>
      <c r="WSN83"/>
      <c r="WSO83"/>
      <c r="WSP83"/>
      <c r="WSQ83"/>
      <c r="WSR83"/>
      <c r="WSS83"/>
      <c r="WST83"/>
      <c r="WSU83"/>
      <c r="WSV83"/>
      <c r="WSW83"/>
      <c r="WSX83"/>
      <c r="WSY83"/>
      <c r="WSZ83"/>
      <c r="WTA83"/>
      <c r="WTB83"/>
      <c r="WTC83"/>
      <c r="WTD83"/>
      <c r="WTE83"/>
      <c r="WTF83"/>
      <c r="WTG83"/>
      <c r="WTH83"/>
      <c r="WTI83"/>
      <c r="WTJ83"/>
      <c r="WTK83"/>
      <c r="WTL83"/>
      <c r="WTM83"/>
      <c r="WTN83"/>
      <c r="WTO83"/>
      <c r="WTP83"/>
      <c r="WTQ83"/>
      <c r="WTR83"/>
      <c r="WTS83"/>
      <c r="WTT83"/>
      <c r="WTU83"/>
      <c r="WTV83"/>
      <c r="WTW83"/>
      <c r="WTX83"/>
      <c r="WTY83"/>
      <c r="WTZ83"/>
      <c r="WUA83"/>
      <c r="WUB83"/>
      <c r="WUC83"/>
      <c r="WUD83"/>
      <c r="WUE83"/>
      <c r="WUF83"/>
      <c r="WUG83"/>
      <c r="WUH83"/>
      <c r="WUI83"/>
      <c r="WUJ83"/>
      <c r="WUK83"/>
      <c r="WUL83"/>
      <c r="WUM83"/>
      <c r="WUN83"/>
      <c r="WUO83"/>
      <c r="WUP83"/>
      <c r="WUQ83"/>
      <c r="WUR83"/>
      <c r="WUS83"/>
      <c r="WUT83"/>
      <c r="WUU83"/>
      <c r="WUV83"/>
      <c r="WUW83"/>
      <c r="WUX83"/>
      <c r="WUY83"/>
      <c r="WUZ83"/>
      <c r="WVA83"/>
      <c r="WVB83"/>
      <c r="WVC83"/>
      <c r="WVD83"/>
      <c r="WVE83"/>
      <c r="WVF83"/>
      <c r="WVG83"/>
      <c r="WVH83"/>
      <c r="WVI83"/>
      <c r="WVJ83"/>
      <c r="WVK83"/>
      <c r="WVL83"/>
      <c r="WVM83"/>
      <c r="WVN83"/>
      <c r="WVO83"/>
      <c r="WVP83"/>
      <c r="WVQ83"/>
      <c r="WVR83"/>
      <c r="WVS83"/>
      <c r="WVT83"/>
      <c r="WVU83"/>
      <c r="WVV83"/>
      <c r="WVW83"/>
      <c r="WVX83"/>
      <c r="WVY83"/>
      <c r="WVZ83"/>
      <c r="WWA83"/>
      <c r="WWB83"/>
      <c r="WWC83"/>
      <c r="WWD83"/>
      <c r="WWE83"/>
      <c r="WWF83"/>
      <c r="WWG83"/>
      <c r="WWH83"/>
      <c r="WWI83"/>
      <c r="WWJ83"/>
      <c r="WWK83"/>
      <c r="WWL83"/>
      <c r="WWM83"/>
      <c r="WWN83"/>
      <c r="WWO83"/>
      <c r="WWP83"/>
      <c r="WWQ83"/>
      <c r="WWR83"/>
      <c r="WWS83"/>
      <c r="WWT83"/>
      <c r="WWU83"/>
      <c r="WWV83"/>
      <c r="WWW83"/>
      <c r="WWX83"/>
      <c r="WWY83"/>
      <c r="WWZ83"/>
      <c r="WXA83"/>
      <c r="WXB83"/>
      <c r="WXC83"/>
      <c r="WXD83"/>
      <c r="WXE83"/>
      <c r="WXF83"/>
      <c r="WXG83"/>
      <c r="WXH83"/>
      <c r="WXI83"/>
      <c r="WXJ83"/>
      <c r="WXK83"/>
      <c r="WXL83"/>
      <c r="WXM83"/>
      <c r="WXN83"/>
      <c r="WXO83"/>
      <c r="WXP83"/>
      <c r="WXQ83"/>
      <c r="WXR83"/>
      <c r="WXS83"/>
      <c r="WXT83"/>
      <c r="WXU83"/>
      <c r="WXV83"/>
      <c r="WXW83"/>
      <c r="WXX83"/>
      <c r="WXY83"/>
      <c r="WXZ83"/>
      <c r="WYA83"/>
      <c r="WYB83"/>
      <c r="WYC83"/>
      <c r="WYD83"/>
      <c r="WYE83"/>
      <c r="WYF83"/>
      <c r="WYG83"/>
      <c r="WYH83"/>
      <c r="WYI83"/>
      <c r="WYJ83"/>
      <c r="WYK83"/>
      <c r="WYL83"/>
      <c r="WYM83"/>
      <c r="WYN83"/>
      <c r="WYO83"/>
      <c r="WYP83"/>
      <c r="WYQ83"/>
      <c r="WYR83"/>
      <c r="WYS83"/>
      <c r="WYT83"/>
      <c r="WYU83"/>
      <c r="WYV83"/>
      <c r="WYW83"/>
      <c r="WYX83"/>
      <c r="WYY83"/>
      <c r="WYZ83"/>
      <c r="WZA83"/>
      <c r="WZB83"/>
      <c r="WZC83"/>
      <c r="WZD83"/>
      <c r="WZE83"/>
      <c r="WZF83"/>
      <c r="WZG83"/>
      <c r="WZH83"/>
      <c r="WZI83"/>
      <c r="WZJ83"/>
      <c r="WZK83"/>
      <c r="WZL83"/>
      <c r="WZM83"/>
      <c r="WZN83"/>
      <c r="WZO83"/>
      <c r="WZP83"/>
      <c r="WZQ83"/>
      <c r="WZR83"/>
      <c r="WZS83"/>
      <c r="WZT83"/>
      <c r="WZU83"/>
      <c r="WZV83"/>
      <c r="WZW83"/>
      <c r="WZX83"/>
      <c r="WZY83"/>
      <c r="WZZ83"/>
      <c r="XAA83"/>
      <c r="XAB83"/>
      <c r="XAC83"/>
      <c r="XAD83"/>
      <c r="XAE83"/>
      <c r="XAF83"/>
      <c r="XAG83"/>
      <c r="XAH83"/>
      <c r="XAI83"/>
      <c r="XAJ83"/>
      <c r="XAK83"/>
      <c r="XAL83"/>
      <c r="XAM83"/>
      <c r="XAN83"/>
      <c r="XAO83"/>
      <c r="XAP83"/>
      <c r="XAQ83"/>
      <c r="XAR83"/>
      <c r="XAS83"/>
      <c r="XAT83"/>
      <c r="XAU83"/>
      <c r="XAV83"/>
      <c r="XAW83"/>
      <c r="XAX83"/>
      <c r="XAY83"/>
      <c r="XAZ83"/>
      <c r="XBA83"/>
      <c r="XBB83"/>
      <c r="XBC83"/>
      <c r="XBD83"/>
      <c r="XBE83"/>
      <c r="XBF83"/>
      <c r="XBG83"/>
      <c r="XBH83"/>
      <c r="XBI83"/>
      <c r="XBJ83"/>
      <c r="XBK83"/>
      <c r="XBL83"/>
      <c r="XBM83"/>
      <c r="XBN83"/>
      <c r="XBO83"/>
      <c r="XBP83"/>
      <c r="XBQ83"/>
      <c r="XBR83"/>
      <c r="XBS83"/>
      <c r="XBT83"/>
      <c r="XBU83"/>
      <c r="XBV83"/>
      <c r="XBW83"/>
      <c r="XBX83"/>
      <c r="XBY83"/>
      <c r="XBZ83"/>
      <c r="XCA83"/>
      <c r="XCB83"/>
      <c r="XCC83"/>
      <c r="XCD83"/>
      <c r="XCE83"/>
      <c r="XCF83"/>
      <c r="XCG83"/>
      <c r="XCH83"/>
      <c r="XCI83"/>
      <c r="XCJ83"/>
      <c r="XCK83"/>
      <c r="XCL83"/>
      <c r="XCM83"/>
      <c r="XCN83"/>
      <c r="XCO83"/>
      <c r="XCP83"/>
      <c r="XCQ83"/>
      <c r="XCR83"/>
      <c r="XCS83"/>
      <c r="XCT83"/>
      <c r="XCU83"/>
      <c r="XCV83"/>
      <c r="XCW83"/>
      <c r="XCX83"/>
      <c r="XCY83"/>
      <c r="XCZ83"/>
      <c r="XDA83"/>
      <c r="XDB83"/>
      <c r="XDC83"/>
      <c r="XDD83"/>
      <c r="XDE83"/>
      <c r="XDF83"/>
      <c r="XDG83"/>
      <c r="XDH83"/>
      <c r="XDI83"/>
      <c r="XDJ83"/>
      <c r="XDK83"/>
      <c r="XDL83"/>
      <c r="XDM83"/>
      <c r="XDN83"/>
      <c r="XDO83"/>
      <c r="XDP83"/>
      <c r="XDQ83"/>
      <c r="XDR83"/>
      <c r="XDS83"/>
      <c r="XDT83"/>
      <c r="XDU83"/>
      <c r="XDV83"/>
      <c r="XDW83"/>
      <c r="XDX83"/>
      <c r="XDY83"/>
      <c r="XDZ83"/>
      <c r="XEA83"/>
      <c r="XEB83"/>
      <c r="XEC83"/>
      <c r="XED83"/>
      <c r="XEE83"/>
      <c r="XEF83"/>
      <c r="XEG83"/>
      <c r="XEH83"/>
      <c r="XEI83"/>
      <c r="XEJ83"/>
      <c r="XEK83"/>
      <c r="XEL83"/>
      <c r="XEM83"/>
      <c r="XEN83"/>
      <c r="XEO83"/>
      <c r="XEP83"/>
      <c r="XEQ83"/>
      <c r="XER83"/>
      <c r="XES83"/>
      <c r="XET83"/>
      <c r="XEU83"/>
      <c r="XEV83"/>
      <c r="XEW83"/>
      <c r="XEX83"/>
      <c r="XEY83"/>
      <c r="XEZ83"/>
      <c r="XFA83"/>
      <c r="XFB83"/>
      <c r="XFC83"/>
      <c r="XFD83"/>
    </row>
    <row r="84" spans="1:16384">
      <c r="B84" s="116" t="s">
        <v>568</v>
      </c>
      <c r="C84" s="71"/>
      <c r="D84" s="571"/>
      <c r="E84" s="572"/>
      <c r="H84" s="232" t="s">
        <v>636</v>
      </c>
      <c r="I84" s="211">
        <f>InputDataA_GeneralAssumptions!$D$7</f>
        <v>2021</v>
      </c>
      <c r="J84" s="169">
        <f t="shared" ref="J84:AO84" si="196">I84+1</f>
        <v>2022</v>
      </c>
      <c r="K84" s="169">
        <f t="shared" si="196"/>
        <v>2023</v>
      </c>
      <c r="L84" s="169">
        <f t="shared" si="196"/>
        <v>2024</v>
      </c>
      <c r="M84" s="169">
        <f t="shared" si="196"/>
        <v>2025</v>
      </c>
      <c r="N84" s="169">
        <f t="shared" si="196"/>
        <v>2026</v>
      </c>
      <c r="O84" s="169">
        <f t="shared" si="196"/>
        <v>2027</v>
      </c>
      <c r="P84" s="169">
        <f t="shared" si="196"/>
        <v>2028</v>
      </c>
      <c r="Q84" s="169">
        <f t="shared" si="196"/>
        <v>2029</v>
      </c>
      <c r="R84" s="169">
        <f t="shared" si="196"/>
        <v>2030</v>
      </c>
      <c r="S84" s="169">
        <f t="shared" si="196"/>
        <v>2031</v>
      </c>
      <c r="T84" s="169">
        <f t="shared" si="196"/>
        <v>2032</v>
      </c>
      <c r="U84" s="169">
        <f t="shared" si="196"/>
        <v>2033</v>
      </c>
      <c r="V84" s="169">
        <f t="shared" si="196"/>
        <v>2034</v>
      </c>
      <c r="W84" s="169">
        <f t="shared" si="196"/>
        <v>2035</v>
      </c>
      <c r="X84" s="169">
        <f t="shared" si="196"/>
        <v>2036</v>
      </c>
      <c r="Y84" s="169">
        <f t="shared" si="196"/>
        <v>2037</v>
      </c>
      <c r="Z84" s="169">
        <f t="shared" si="196"/>
        <v>2038</v>
      </c>
      <c r="AA84" s="169">
        <f t="shared" si="196"/>
        <v>2039</v>
      </c>
      <c r="AB84" s="169">
        <f t="shared" si="196"/>
        <v>2040</v>
      </c>
      <c r="AC84" s="169">
        <f t="shared" si="196"/>
        <v>2041</v>
      </c>
      <c r="AD84" s="169">
        <f t="shared" si="196"/>
        <v>2042</v>
      </c>
      <c r="AE84" s="169">
        <f t="shared" si="196"/>
        <v>2043</v>
      </c>
      <c r="AF84" s="169">
        <f t="shared" si="196"/>
        <v>2044</v>
      </c>
      <c r="AG84" s="169">
        <f t="shared" si="196"/>
        <v>2045</v>
      </c>
      <c r="AH84" s="169">
        <f t="shared" si="196"/>
        <v>2046</v>
      </c>
      <c r="AI84" s="169">
        <f t="shared" si="196"/>
        <v>2047</v>
      </c>
      <c r="AJ84" s="169">
        <f t="shared" si="196"/>
        <v>2048</v>
      </c>
      <c r="AK84" s="169">
        <f t="shared" si="196"/>
        <v>2049</v>
      </c>
      <c r="AL84" s="169">
        <f t="shared" si="196"/>
        <v>2050</v>
      </c>
      <c r="AM84" s="169">
        <f t="shared" si="196"/>
        <v>2051</v>
      </c>
      <c r="AN84" s="169">
        <f t="shared" si="196"/>
        <v>2052</v>
      </c>
      <c r="AO84" s="169">
        <f t="shared" si="196"/>
        <v>2053</v>
      </c>
      <c r="AP84" s="169">
        <f t="shared" ref="AP84" si="197">AO84+1</f>
        <v>2054</v>
      </c>
      <c r="AQ84" s="169">
        <f t="shared" ref="AQ84" si="198">AP84+1</f>
        <v>2055</v>
      </c>
      <c r="AR84" s="169">
        <f t="shared" ref="AR84" si="199">AQ84+1</f>
        <v>2056</v>
      </c>
      <c r="AS84" s="169">
        <f t="shared" ref="AS84" si="200">AR84+1</f>
        <v>2057</v>
      </c>
      <c r="AT84" s="169">
        <f t="shared" ref="AT84" si="201">AS84+1</f>
        <v>2058</v>
      </c>
      <c r="AU84" s="169">
        <f t="shared" ref="AU84" si="202">AT84+1</f>
        <v>2059</v>
      </c>
      <c r="AV84" s="169">
        <f t="shared" ref="AV84" si="203">AU84+1</f>
        <v>2060</v>
      </c>
      <c r="AW84" s="169">
        <f t="shared" ref="AW84" si="204">AV84+1</f>
        <v>2061</v>
      </c>
      <c r="AX84" s="169">
        <f t="shared" ref="AX84" si="205">AW84+1</f>
        <v>2062</v>
      </c>
      <c r="AY84" s="169">
        <f t="shared" ref="AY84" si="206">AX84+1</f>
        <v>2063</v>
      </c>
      <c r="AZ84" s="169">
        <f t="shared" ref="AZ84" si="207">AY84+1</f>
        <v>2064</v>
      </c>
      <c r="BA84" s="169">
        <f t="shared" ref="BA84" si="208">AZ84+1</f>
        <v>2065</v>
      </c>
      <c r="BB84" s="169">
        <f t="shared" ref="BB84" si="209">BA84+1</f>
        <v>2066</v>
      </c>
      <c r="BC84" s="169">
        <f t="shared" ref="BC84" si="210">BB84+1</f>
        <v>2067</v>
      </c>
      <c r="BD84" s="169">
        <f t="shared" ref="BD84" si="211">BC84+1</f>
        <v>2068</v>
      </c>
      <c r="BE84" s="169">
        <f t="shared" ref="BE84" si="212">BD84+1</f>
        <v>2069</v>
      </c>
      <c r="BF84" s="169">
        <f t="shared" ref="BF84" si="213">BE84+1</f>
        <v>2070</v>
      </c>
      <c r="BG84" s="169">
        <f t="shared" ref="BG84" si="214">BF84+1</f>
        <v>2071</v>
      </c>
      <c r="BH84" s="169">
        <f t="shared" ref="BH84" si="215">BG84+1</f>
        <v>2072</v>
      </c>
      <c r="BI84" s="169">
        <f t="shared" ref="BI84" si="216">BH84+1</f>
        <v>2073</v>
      </c>
      <c r="BJ84" s="169">
        <f t="shared" ref="BJ84" si="217">BI84+1</f>
        <v>2074</v>
      </c>
      <c r="BK84" s="169">
        <f t="shared" ref="BK84" si="218">BJ84+1</f>
        <v>2075</v>
      </c>
      <c r="BL84" s="169">
        <f t="shared" ref="BL84" si="219">BK84+1</f>
        <v>2076</v>
      </c>
      <c r="BM84" s="169">
        <f t="shared" ref="BM84" si="220">BL84+1</f>
        <v>2077</v>
      </c>
      <c r="BN84" s="169">
        <f t="shared" ref="BN84" si="221">BM84+1</f>
        <v>2078</v>
      </c>
      <c r="BO84" s="169">
        <f t="shared" ref="BO84" si="222">BN84+1</f>
        <v>2079</v>
      </c>
      <c r="BP84" s="169">
        <f t="shared" ref="BP84" si="223">BO84+1</f>
        <v>2080</v>
      </c>
      <c r="BQ84" s="169">
        <f t="shared" ref="BQ84" si="224">BP84+1</f>
        <v>2081</v>
      </c>
      <c r="BR84" s="169">
        <f t="shared" ref="BR84" si="225">BQ84+1</f>
        <v>2082</v>
      </c>
      <c r="BS84" s="169">
        <f t="shared" ref="BS84" si="226">BR84+1</f>
        <v>2083</v>
      </c>
      <c r="BT84" s="169">
        <f t="shared" ref="BT84" si="227">BS84+1</f>
        <v>2084</v>
      </c>
      <c r="BU84" s="169">
        <f t="shared" ref="BU84" si="228">BT84+1</f>
        <v>2085</v>
      </c>
      <c r="BV84" s="169">
        <f t="shared" ref="BV84" si="229">BU84+1</f>
        <v>2086</v>
      </c>
      <c r="BW84" s="169">
        <f t="shared" ref="BW84" si="230">BV84+1</f>
        <v>2087</v>
      </c>
    </row>
    <row r="85" spans="1:16384">
      <c r="B85" s="99" t="s">
        <v>547</v>
      </c>
      <c r="C85" s="104" t="s">
        <v>2</v>
      </c>
      <c r="D85" s="505"/>
      <c r="E85" s="505"/>
      <c r="F85" s="620" t="str">
        <f>D88</f>
        <v>Automatic</v>
      </c>
      <c r="G85" s="38" t="s">
        <v>578</v>
      </c>
      <c r="H85" s="2" t="str">
        <f>IF(VLOOKUP(InputDataA_GeneralAssumptions!$D$72,DataSummary!A135:B137,2,FALSE)=2,"This data is utilized, based on User's choice","This data is NOT utilized, based on User's choice")</f>
        <v>This data is NOT utilized, based on User's choice</v>
      </c>
      <c r="I85"/>
      <c r="J85"/>
      <c r="K85"/>
      <c r="L85"/>
      <c r="M85"/>
      <c r="N85"/>
      <c r="O85"/>
      <c r="P85"/>
      <c r="Q85"/>
      <c r="R85"/>
      <c r="S85"/>
      <c r="T85"/>
      <c r="U85"/>
      <c r="V85"/>
      <c r="W85"/>
      <c r="X85"/>
      <c r="Y85"/>
      <c r="Z85"/>
      <c r="AA85"/>
      <c r="AB85"/>
      <c r="AC85"/>
      <c r="AD85"/>
      <c r="AE85"/>
      <c r="AF85"/>
      <c r="AG85"/>
      <c r="AH85"/>
      <c r="AI85"/>
      <c r="AJ85"/>
      <c r="AK85"/>
      <c r="AL85"/>
      <c r="AM85"/>
      <c r="AN85"/>
      <c r="AO85"/>
      <c r="AP85"/>
      <c r="AQ85" s="336"/>
      <c r="AR85" s="336"/>
      <c r="AS85" s="336"/>
      <c r="AT85" s="336"/>
      <c r="AU85" s="336"/>
      <c r="AV85" s="336"/>
      <c r="AW85" s="336"/>
      <c r="AX85" s="336"/>
      <c r="AY85" s="336"/>
      <c r="AZ85" s="336"/>
      <c r="BA85" s="336"/>
      <c r="BB85" s="336"/>
      <c r="BC85" s="336"/>
      <c r="BD85" s="336"/>
      <c r="BE85" s="336"/>
      <c r="BF85" s="336"/>
      <c r="BG85" s="336"/>
      <c r="BH85" s="336"/>
      <c r="BI85" s="336"/>
      <c r="BJ85" s="336"/>
      <c r="BK85" s="336"/>
      <c r="BL85" s="336"/>
      <c r="BM85" s="336"/>
      <c r="BN85" s="336"/>
      <c r="BO85" s="336"/>
      <c r="BP85" s="336"/>
      <c r="BQ85" s="336"/>
      <c r="BR85" s="336"/>
      <c r="BS85" s="336"/>
      <c r="BT85" s="336"/>
      <c r="BU85" s="336"/>
      <c r="BV85" s="336"/>
      <c r="BW85" s="336"/>
    </row>
    <row r="86" spans="1:16384">
      <c r="B86" s="92" t="s">
        <v>617</v>
      </c>
      <c r="C86" s="104" t="s">
        <v>2</v>
      </c>
      <c r="D86" s="838">
        <f>IF(ISNUMBER(DataSummary!D50)=TRUE,DataSummary!D50,".")</f>
        <v>0.66244304180145264</v>
      </c>
      <c r="E86" s="838"/>
      <c r="F86" s="811" t="str">
        <f>DataSummary!N4</f>
        <v>Baseline</v>
      </c>
      <c r="G86" s="18" t="s">
        <v>624</v>
      </c>
      <c r="H86" s="29" t="s">
        <v>2</v>
      </c>
      <c r="I86" s="212">
        <f>I87</f>
        <v>0.66244304180145264</v>
      </c>
      <c r="J86" s="212">
        <f t="shared" ref="J86:BU86" si="231">J87</f>
        <v>0.66244304180145264</v>
      </c>
      <c r="K86" s="212">
        <f t="shared" si="231"/>
        <v>0.66244304180145264</v>
      </c>
      <c r="L86" s="212">
        <f t="shared" si="231"/>
        <v>0.66244304180145264</v>
      </c>
      <c r="M86" s="212">
        <f t="shared" si="231"/>
        <v>0.66244304180145264</v>
      </c>
      <c r="N86" s="212">
        <f t="shared" si="231"/>
        <v>0.66244304180145264</v>
      </c>
      <c r="O86" s="212">
        <f t="shared" si="231"/>
        <v>0.66244304180145264</v>
      </c>
      <c r="P86" s="212">
        <f t="shared" si="231"/>
        <v>0.66244304180145264</v>
      </c>
      <c r="Q86" s="212">
        <f t="shared" si="231"/>
        <v>0.66244304180145264</v>
      </c>
      <c r="R86" s="212">
        <f t="shared" si="231"/>
        <v>0.66244304180145264</v>
      </c>
      <c r="S86" s="212">
        <f t="shared" si="231"/>
        <v>0.66244304180145264</v>
      </c>
      <c r="T86" s="212">
        <f t="shared" si="231"/>
        <v>0.66244304180145264</v>
      </c>
      <c r="U86" s="212">
        <f t="shared" si="231"/>
        <v>0.66244304180145264</v>
      </c>
      <c r="V86" s="212">
        <f t="shared" si="231"/>
        <v>0.66244304180145264</v>
      </c>
      <c r="W86" s="212">
        <f t="shared" si="231"/>
        <v>0.66244304180145264</v>
      </c>
      <c r="X86" s="212">
        <f t="shared" si="231"/>
        <v>0.66244304180145264</v>
      </c>
      <c r="Y86" s="212">
        <f t="shared" si="231"/>
        <v>0.66244304180145264</v>
      </c>
      <c r="Z86" s="212">
        <f t="shared" si="231"/>
        <v>0.66244304180145264</v>
      </c>
      <c r="AA86" s="212">
        <f t="shared" si="231"/>
        <v>0.66244304180145264</v>
      </c>
      <c r="AB86" s="212">
        <f t="shared" si="231"/>
        <v>0.66244304180145264</v>
      </c>
      <c r="AC86" s="212">
        <f t="shared" si="231"/>
        <v>0.66244304180145264</v>
      </c>
      <c r="AD86" s="212">
        <f t="shared" si="231"/>
        <v>0.66244304180145264</v>
      </c>
      <c r="AE86" s="212">
        <f t="shared" si="231"/>
        <v>0.66244304180145264</v>
      </c>
      <c r="AF86" s="212">
        <f t="shared" si="231"/>
        <v>0.66244304180145264</v>
      </c>
      <c r="AG86" s="212">
        <f t="shared" si="231"/>
        <v>0.66244304180145264</v>
      </c>
      <c r="AH86" s="212">
        <f t="shared" si="231"/>
        <v>0.66244304180145264</v>
      </c>
      <c r="AI86" s="212">
        <f t="shared" si="231"/>
        <v>0.66244304180145264</v>
      </c>
      <c r="AJ86" s="212">
        <f t="shared" si="231"/>
        <v>0.66244304180145264</v>
      </c>
      <c r="AK86" s="212">
        <f t="shared" si="231"/>
        <v>0.66244304180145264</v>
      </c>
      <c r="AL86" s="212">
        <f t="shared" si="231"/>
        <v>0.66244304180145264</v>
      </c>
      <c r="AM86" s="212">
        <f t="shared" si="231"/>
        <v>0.66244304180145264</v>
      </c>
      <c r="AN86" s="212">
        <f t="shared" si="231"/>
        <v>0.66244304180145264</v>
      </c>
      <c r="AO86" s="212">
        <f t="shared" si="231"/>
        <v>0.66244304180145264</v>
      </c>
      <c r="AP86" s="212">
        <f t="shared" si="231"/>
        <v>0.66244304180145264</v>
      </c>
      <c r="AQ86" s="212">
        <f t="shared" si="231"/>
        <v>0.66244304180145264</v>
      </c>
      <c r="AR86" s="212">
        <f t="shared" si="231"/>
        <v>0.66244304180145264</v>
      </c>
      <c r="AS86" s="212">
        <f t="shared" si="231"/>
        <v>0.66244304180145264</v>
      </c>
      <c r="AT86" s="212">
        <f t="shared" si="231"/>
        <v>0.66244304180145264</v>
      </c>
      <c r="AU86" s="212">
        <f t="shared" si="231"/>
        <v>0.66244304180145264</v>
      </c>
      <c r="AV86" s="212">
        <f t="shared" si="231"/>
        <v>0.66244304180145264</v>
      </c>
      <c r="AW86" s="212">
        <f t="shared" si="231"/>
        <v>0.66244304180145264</v>
      </c>
      <c r="AX86" s="212">
        <f t="shared" si="231"/>
        <v>0.66244304180145264</v>
      </c>
      <c r="AY86" s="212">
        <f t="shared" si="231"/>
        <v>0.66244304180145264</v>
      </c>
      <c r="AZ86" s="212">
        <f t="shared" si="231"/>
        <v>0.66244304180145264</v>
      </c>
      <c r="BA86" s="212">
        <f t="shared" si="231"/>
        <v>0.66244304180145264</v>
      </c>
      <c r="BB86" s="212">
        <f t="shared" si="231"/>
        <v>0.66244304180145264</v>
      </c>
      <c r="BC86" s="212">
        <f t="shared" si="231"/>
        <v>0.66244304180145264</v>
      </c>
      <c r="BD86" s="212">
        <f t="shared" si="231"/>
        <v>0.66244304180145264</v>
      </c>
      <c r="BE86" s="212">
        <f t="shared" si="231"/>
        <v>0.66244304180145264</v>
      </c>
      <c r="BF86" s="212">
        <f t="shared" si="231"/>
        <v>0.66244304180145264</v>
      </c>
      <c r="BG86" s="212">
        <f t="shared" si="231"/>
        <v>0.66244304180145264</v>
      </c>
      <c r="BH86" s="212">
        <f t="shared" si="231"/>
        <v>0.66244304180145264</v>
      </c>
      <c r="BI86" s="212">
        <f t="shared" si="231"/>
        <v>0.66244304180145264</v>
      </c>
      <c r="BJ86" s="212">
        <f t="shared" si="231"/>
        <v>0.66244304180145264</v>
      </c>
      <c r="BK86" s="212">
        <f t="shared" si="231"/>
        <v>0.66244304180145264</v>
      </c>
      <c r="BL86" s="212">
        <f t="shared" si="231"/>
        <v>0.66244304180145264</v>
      </c>
      <c r="BM86" s="212">
        <f t="shared" si="231"/>
        <v>0.66244304180145264</v>
      </c>
      <c r="BN86" s="212">
        <f t="shared" si="231"/>
        <v>0.66244304180145264</v>
      </c>
      <c r="BO86" s="212">
        <f t="shared" si="231"/>
        <v>0.66244304180145264</v>
      </c>
      <c r="BP86" s="212">
        <f t="shared" si="231"/>
        <v>0.66244304180145264</v>
      </c>
      <c r="BQ86" s="212">
        <f t="shared" si="231"/>
        <v>0.66244304180145264</v>
      </c>
      <c r="BR86" s="212">
        <f t="shared" si="231"/>
        <v>0.66244304180145264</v>
      </c>
      <c r="BS86" s="212">
        <f t="shared" si="231"/>
        <v>0.66244304180145264</v>
      </c>
      <c r="BT86" s="212">
        <f t="shared" si="231"/>
        <v>0.66244304180145264</v>
      </c>
      <c r="BU86" s="212">
        <f t="shared" si="231"/>
        <v>0.66244304180145264</v>
      </c>
      <c r="BV86" s="212">
        <f t="shared" ref="BV86:BW86" si="232">BV87</f>
        <v>0.66244304180145264</v>
      </c>
      <c r="BW86" s="212">
        <f t="shared" si="232"/>
        <v>0.66244304180145264</v>
      </c>
    </row>
    <row r="87" spans="1:16384">
      <c r="B87" s="286" t="s">
        <v>1006</v>
      </c>
      <c r="C87" s="93" t="s">
        <v>2</v>
      </c>
      <c r="D87" s="507">
        <f>IF(ISBLANK(D85)=TRUE,D86,D85)</f>
        <v>0.66244304180145264</v>
      </c>
      <c r="E87" s="507">
        <f>IF(ISBLANK(E85)=TRUE,D86,E85)</f>
        <v>0.66244304180145264</v>
      </c>
      <c r="F87" s="811"/>
      <c r="G87" s="11" t="s">
        <v>625</v>
      </c>
      <c r="H87" s="31" t="str">
        <f>H86</f>
        <v>(e.g. 0.40)</v>
      </c>
      <c r="I87" s="14">
        <f>InputDataA_GeneralAssumptions!D87</f>
        <v>0.66244304180145264</v>
      </c>
      <c r="J87" s="14">
        <f>InputDataA_GeneralAssumptions!$D$87+(InputDataA_GeneralAssumptions!$D$90-InputDataA_GeneralAssumptions!$D$87)/(1+EXP(-DataSummary!$K$116*(Submodel3!F$4-Submodel3!$E$4)))^(1/DataSummary!$H$116)</f>
        <v>0.66244304180145264</v>
      </c>
      <c r="K87" s="339">
        <f>InputDataA_GeneralAssumptions!$D$87+(InputDataA_GeneralAssumptions!$D$90-InputDataA_GeneralAssumptions!$D$87)/(1+EXP(-DataSummary!$K$116*(Submodel3!G$4-Submodel3!$E$4)))^(1/DataSummary!$H$116)</f>
        <v>0.66244304180145264</v>
      </c>
      <c r="L87" s="339">
        <f>InputDataA_GeneralAssumptions!$D$87+(InputDataA_GeneralAssumptions!$D$90-InputDataA_GeneralAssumptions!$D$87)/(1+EXP(-DataSummary!$K$116*(Submodel3!H$4-Submodel3!$E$4)))^(1/DataSummary!$H$116)</f>
        <v>0.66244304180145264</v>
      </c>
      <c r="M87" s="339">
        <f>InputDataA_GeneralAssumptions!$D$87+(InputDataA_GeneralAssumptions!$D$90-InputDataA_GeneralAssumptions!$D$87)/(1+EXP(-DataSummary!$K$116*(Submodel3!I$4-Submodel3!$E$4)))^(1/DataSummary!$H$116)</f>
        <v>0.66244304180145264</v>
      </c>
      <c r="N87" s="339">
        <f>InputDataA_GeneralAssumptions!$D$87+(InputDataA_GeneralAssumptions!$D$90-InputDataA_GeneralAssumptions!$D$87)/(1+EXP(-DataSummary!$K$116*(Submodel3!J$4-Submodel3!$E$4)))^(1/DataSummary!$H$116)</f>
        <v>0.66244304180145264</v>
      </c>
      <c r="O87" s="339">
        <f>InputDataA_GeneralAssumptions!$D$87+(InputDataA_GeneralAssumptions!$D$90-InputDataA_GeneralAssumptions!$D$87)/(1+EXP(-DataSummary!$K$116*(Submodel3!K$4-Submodel3!$E$4)))^(1/DataSummary!$H$116)</f>
        <v>0.66244304180145264</v>
      </c>
      <c r="P87" s="339">
        <f>InputDataA_GeneralAssumptions!$D$87+(InputDataA_GeneralAssumptions!$D$90-InputDataA_GeneralAssumptions!$D$87)/(1+EXP(-DataSummary!$K$116*(Submodel3!L$4-Submodel3!$E$4)))^(1/DataSummary!$H$116)</f>
        <v>0.66244304180145264</v>
      </c>
      <c r="Q87" s="339">
        <f>InputDataA_GeneralAssumptions!$D$87+(InputDataA_GeneralAssumptions!$D$90-InputDataA_GeneralAssumptions!$D$87)/(1+EXP(-DataSummary!$K$116*(Submodel3!M$4-Submodel3!$E$4)))^(1/DataSummary!$H$116)</f>
        <v>0.66244304180145264</v>
      </c>
      <c r="R87" s="339">
        <f>InputDataA_GeneralAssumptions!$D$87+(InputDataA_GeneralAssumptions!$D$90-InputDataA_GeneralAssumptions!$D$87)/(1+EXP(-DataSummary!$K$116*(Submodel3!N$4-Submodel3!$E$4)))^(1/DataSummary!$H$116)</f>
        <v>0.66244304180145264</v>
      </c>
      <c r="S87" s="339">
        <f>InputDataA_GeneralAssumptions!$D$87+(InputDataA_GeneralAssumptions!$D$90-InputDataA_GeneralAssumptions!$D$87)/(1+EXP(-DataSummary!$K$116*(Submodel3!O$4-Submodel3!$E$4)))^(1/DataSummary!$H$116)</f>
        <v>0.66244304180145264</v>
      </c>
      <c r="T87" s="339">
        <f>InputDataA_GeneralAssumptions!$D$87+(InputDataA_GeneralAssumptions!$D$90-InputDataA_GeneralAssumptions!$D$87)/(1+EXP(-DataSummary!$K$116*(Submodel3!P$4-Submodel3!$E$4)))^(1/DataSummary!$H$116)</f>
        <v>0.66244304180145264</v>
      </c>
      <c r="U87" s="339">
        <f>InputDataA_GeneralAssumptions!$D$87+(InputDataA_GeneralAssumptions!$D$90-InputDataA_GeneralAssumptions!$D$87)/(1+EXP(-DataSummary!$K$116*(Submodel3!Q$4-Submodel3!$E$4)))^(1/DataSummary!$H$116)</f>
        <v>0.66244304180145264</v>
      </c>
      <c r="V87" s="339">
        <f>InputDataA_GeneralAssumptions!$D$87+(InputDataA_GeneralAssumptions!$D$90-InputDataA_GeneralAssumptions!$D$87)/(1+EXP(-DataSummary!$K$116*(Submodel3!R$4-Submodel3!$E$4)))^(1/DataSummary!$H$116)</f>
        <v>0.66244304180145264</v>
      </c>
      <c r="W87" s="339">
        <f>InputDataA_GeneralAssumptions!$D$87+(InputDataA_GeneralAssumptions!$D$90-InputDataA_GeneralAssumptions!$D$87)/(1+EXP(-DataSummary!$K$116*(Submodel3!S$4-Submodel3!$E$4)))^(1/DataSummary!$H$116)</f>
        <v>0.66244304180145264</v>
      </c>
      <c r="X87" s="339">
        <f>InputDataA_GeneralAssumptions!$D$87+(InputDataA_GeneralAssumptions!$D$90-InputDataA_GeneralAssumptions!$D$87)/(1+EXP(-DataSummary!$K$116*(Submodel3!T$4-Submodel3!$E$4)))^(1/DataSummary!$H$116)</f>
        <v>0.66244304180145264</v>
      </c>
      <c r="Y87" s="339">
        <f>InputDataA_GeneralAssumptions!$D$87+(InputDataA_GeneralAssumptions!$D$90-InputDataA_GeneralAssumptions!$D$87)/(1+EXP(-DataSummary!$K$116*(Submodel3!U$4-Submodel3!$E$4)))^(1/DataSummary!$H$116)</f>
        <v>0.66244304180145264</v>
      </c>
      <c r="Z87" s="339">
        <f>InputDataA_GeneralAssumptions!$D$87+(InputDataA_GeneralAssumptions!$D$90-InputDataA_GeneralAssumptions!$D$87)/(1+EXP(-DataSummary!$K$116*(Submodel3!V$4-Submodel3!$E$4)))^(1/DataSummary!$H$116)</f>
        <v>0.66244304180145264</v>
      </c>
      <c r="AA87" s="339">
        <f>InputDataA_GeneralAssumptions!$D$87+(InputDataA_GeneralAssumptions!$D$90-InputDataA_GeneralAssumptions!$D$87)/(1+EXP(-DataSummary!$K$116*(Submodel3!W$4-Submodel3!$E$4)))^(1/DataSummary!$H$116)</f>
        <v>0.66244304180145264</v>
      </c>
      <c r="AB87" s="339">
        <f>InputDataA_GeneralAssumptions!$D$87+(InputDataA_GeneralAssumptions!$D$90-InputDataA_GeneralAssumptions!$D$87)/(1+EXP(-DataSummary!$K$116*(Submodel3!X$4-Submodel3!$E$4)))^(1/DataSummary!$H$116)</f>
        <v>0.66244304180145264</v>
      </c>
      <c r="AC87" s="339">
        <f>InputDataA_GeneralAssumptions!$D$87+(InputDataA_GeneralAssumptions!$D$90-InputDataA_GeneralAssumptions!$D$87)/(1+EXP(-DataSummary!$K$116*(Submodel3!Y$4-Submodel3!$E$4)))^(1/DataSummary!$H$116)</f>
        <v>0.66244304180145264</v>
      </c>
      <c r="AD87" s="339">
        <f>InputDataA_GeneralAssumptions!$D$87+(InputDataA_GeneralAssumptions!$D$90-InputDataA_GeneralAssumptions!$D$87)/(1+EXP(-DataSummary!$K$116*(Submodel3!Z$4-Submodel3!$E$4)))^(1/DataSummary!$H$116)</f>
        <v>0.66244304180145264</v>
      </c>
      <c r="AE87" s="339">
        <f>InputDataA_GeneralAssumptions!$D$87+(InputDataA_GeneralAssumptions!$D$90-InputDataA_GeneralAssumptions!$D$87)/(1+EXP(-DataSummary!$K$116*(Submodel3!AA$4-Submodel3!$E$4)))^(1/DataSummary!$H$116)</f>
        <v>0.66244304180145264</v>
      </c>
      <c r="AF87" s="339">
        <f>InputDataA_GeneralAssumptions!$D$87+(InputDataA_GeneralAssumptions!$D$90-InputDataA_GeneralAssumptions!$D$87)/(1+EXP(-DataSummary!$K$116*(Submodel3!AB$4-Submodel3!$E$4)))^(1/DataSummary!$H$116)</f>
        <v>0.66244304180145264</v>
      </c>
      <c r="AG87" s="339">
        <f>InputDataA_GeneralAssumptions!$D$87+(InputDataA_GeneralAssumptions!$D$90-InputDataA_GeneralAssumptions!$D$87)/(1+EXP(-DataSummary!$K$116*(Submodel3!AC$4-Submodel3!$E$4)))^(1/DataSummary!$H$116)</f>
        <v>0.66244304180145264</v>
      </c>
      <c r="AH87" s="339">
        <f>InputDataA_GeneralAssumptions!$D$87+(InputDataA_GeneralAssumptions!$D$90-InputDataA_GeneralAssumptions!$D$87)/(1+EXP(-DataSummary!$K$116*(Submodel3!AD$4-Submodel3!$E$4)))^(1/DataSummary!$H$116)</f>
        <v>0.66244304180145264</v>
      </c>
      <c r="AI87" s="339">
        <f>InputDataA_GeneralAssumptions!$D$87+(InputDataA_GeneralAssumptions!$D$90-InputDataA_GeneralAssumptions!$D$87)/(1+EXP(-DataSummary!$K$116*(Submodel3!AE$4-Submodel3!$E$4)))^(1/DataSummary!$H$116)</f>
        <v>0.66244304180145264</v>
      </c>
      <c r="AJ87" s="339">
        <f>InputDataA_GeneralAssumptions!$D$87+(InputDataA_GeneralAssumptions!$D$90-InputDataA_GeneralAssumptions!$D$87)/(1+EXP(-DataSummary!$K$116*(Submodel3!AF$4-Submodel3!$E$4)))^(1/DataSummary!$H$116)</f>
        <v>0.66244304180145264</v>
      </c>
      <c r="AK87" s="339">
        <f>InputDataA_GeneralAssumptions!$D$87+(InputDataA_GeneralAssumptions!$D$90-InputDataA_GeneralAssumptions!$D$87)/(1+EXP(-DataSummary!$K$116*(Submodel3!AG$4-Submodel3!$E$4)))^(1/DataSummary!$H$116)</f>
        <v>0.66244304180145264</v>
      </c>
      <c r="AL87" s="339">
        <f>InputDataA_GeneralAssumptions!$D$87+(InputDataA_GeneralAssumptions!$D$90-InputDataA_GeneralAssumptions!$D$87)/(1+EXP(-DataSummary!$K$116*(Submodel3!AH$4-Submodel3!$E$4)))^(1/DataSummary!$H$116)</f>
        <v>0.66244304180145264</v>
      </c>
      <c r="AM87" s="339">
        <f>InputDataA_GeneralAssumptions!$D$87+(InputDataA_GeneralAssumptions!$D$90-InputDataA_GeneralAssumptions!$D$87)/(1+EXP(-DataSummary!$K$116*(Submodel3!AI$4-Submodel3!$E$4)))^(1/DataSummary!$H$116)</f>
        <v>0.66244304180145264</v>
      </c>
      <c r="AN87" s="339">
        <f>InputDataA_GeneralAssumptions!$D$87+(InputDataA_GeneralAssumptions!$D$90-InputDataA_GeneralAssumptions!$D$87)/(1+EXP(-DataSummary!$K$116*(Submodel3!AJ$4-Submodel3!$E$4)))^(1/DataSummary!$H$116)</f>
        <v>0.66244304180145264</v>
      </c>
      <c r="AO87" s="339">
        <f>InputDataA_GeneralAssumptions!$D$87+(InputDataA_GeneralAssumptions!$D$90-InputDataA_GeneralAssumptions!$D$87)/(1+EXP(-DataSummary!$K$116*(Submodel3!AK$4-Submodel3!$E$4)))^(1/DataSummary!$H$116)</f>
        <v>0.66244304180145264</v>
      </c>
      <c r="AP87" s="339">
        <f>InputDataA_GeneralAssumptions!$D$87+(InputDataA_GeneralAssumptions!$D$90-InputDataA_GeneralAssumptions!$D$87)/(1+EXP(-DataSummary!$K$116*(Submodel3!AL$4-Submodel3!$E$4)))^(1/DataSummary!$H$116)</f>
        <v>0.66244304180145264</v>
      </c>
      <c r="AQ87" s="339">
        <f>InputDataA_GeneralAssumptions!$D$87+(InputDataA_GeneralAssumptions!$D$90-InputDataA_GeneralAssumptions!$D$87)/(1+EXP(-DataSummary!$K$116*(Submodel3!AM$4-Submodel3!$E$4)))^(1/DataSummary!$H$116)</f>
        <v>0.66244304180145264</v>
      </c>
      <c r="AR87" s="339">
        <f>InputDataA_GeneralAssumptions!$D$87+(InputDataA_GeneralAssumptions!$D$90-InputDataA_GeneralAssumptions!$D$87)/(1+EXP(-DataSummary!$K$116*(Submodel3!AN$4-Submodel3!$E$4)))^(1/DataSummary!$H$116)</f>
        <v>0.66244304180145264</v>
      </c>
      <c r="AS87" s="339">
        <f>InputDataA_GeneralAssumptions!$D$87+(InputDataA_GeneralAssumptions!$D$90-InputDataA_GeneralAssumptions!$D$87)/(1+EXP(-DataSummary!$K$116*(Submodel3!AO$4-Submodel3!$E$4)))^(1/DataSummary!$H$116)</f>
        <v>0.66244304180145264</v>
      </c>
      <c r="AT87" s="339">
        <f>InputDataA_GeneralAssumptions!$D$87+(InputDataA_GeneralAssumptions!$D$90-InputDataA_GeneralAssumptions!$D$87)/(1+EXP(-DataSummary!$K$116*(Submodel3!AP$4-Submodel3!$E$4)))^(1/DataSummary!$H$116)</f>
        <v>0.66244304180145264</v>
      </c>
      <c r="AU87" s="339">
        <f>InputDataA_GeneralAssumptions!$D$87+(InputDataA_GeneralAssumptions!$D$90-InputDataA_GeneralAssumptions!$D$87)/(1+EXP(-DataSummary!$K$116*(Submodel3!AQ$4-Submodel3!$E$4)))^(1/DataSummary!$H$116)</f>
        <v>0.66244304180145264</v>
      </c>
      <c r="AV87" s="339">
        <f>InputDataA_GeneralAssumptions!$D$87+(InputDataA_GeneralAssumptions!$D$90-InputDataA_GeneralAssumptions!$D$87)/(1+EXP(-DataSummary!$K$116*(Submodel3!AR$4-Submodel3!$E$4)))^(1/DataSummary!$H$116)</f>
        <v>0.66244304180145264</v>
      </c>
      <c r="AW87" s="339">
        <f>InputDataA_GeneralAssumptions!$D$87+(InputDataA_GeneralAssumptions!$D$90-InputDataA_GeneralAssumptions!$D$87)/(1+EXP(-DataSummary!$K$116*(Submodel3!AS$4-Submodel3!$E$4)))^(1/DataSummary!$H$116)</f>
        <v>0.66244304180145264</v>
      </c>
      <c r="AX87" s="339">
        <f>InputDataA_GeneralAssumptions!$D$87+(InputDataA_GeneralAssumptions!$D$90-InputDataA_GeneralAssumptions!$D$87)/(1+EXP(-DataSummary!$K$116*(Submodel3!AT$4-Submodel3!$E$4)))^(1/DataSummary!$H$116)</f>
        <v>0.66244304180145264</v>
      </c>
      <c r="AY87" s="339">
        <f>InputDataA_GeneralAssumptions!$D$87+(InputDataA_GeneralAssumptions!$D$90-InputDataA_GeneralAssumptions!$D$87)/(1+EXP(-DataSummary!$K$116*(Submodel3!AU$4-Submodel3!$E$4)))^(1/DataSummary!$H$116)</f>
        <v>0.66244304180145264</v>
      </c>
      <c r="AZ87" s="339">
        <f>InputDataA_GeneralAssumptions!$D$87+(InputDataA_GeneralAssumptions!$D$90-InputDataA_GeneralAssumptions!$D$87)/(1+EXP(-DataSummary!$K$116*(Submodel3!AV$4-Submodel3!$E$4)))^(1/DataSummary!$H$116)</f>
        <v>0.66244304180145264</v>
      </c>
      <c r="BA87" s="339">
        <f>InputDataA_GeneralAssumptions!$D$87+(InputDataA_GeneralAssumptions!$D$90-InputDataA_GeneralAssumptions!$D$87)/(1+EXP(-DataSummary!$K$116*(Submodel3!AW$4-Submodel3!$E$4)))^(1/DataSummary!$H$116)</f>
        <v>0.66244304180145264</v>
      </c>
      <c r="BB87" s="339">
        <f>InputDataA_GeneralAssumptions!$D$87+(InputDataA_GeneralAssumptions!$D$90-InputDataA_GeneralAssumptions!$D$87)/(1+EXP(-DataSummary!$K$116*(Submodel3!AX$4-Submodel3!$E$4)))^(1/DataSummary!$H$116)</f>
        <v>0.66244304180145264</v>
      </c>
      <c r="BC87" s="339">
        <f>InputDataA_GeneralAssumptions!$D$87+(InputDataA_GeneralAssumptions!$D$90-InputDataA_GeneralAssumptions!$D$87)/(1+EXP(-DataSummary!$K$116*(Submodel3!AY$4-Submodel3!$E$4)))^(1/DataSummary!$H$116)</f>
        <v>0.66244304180145264</v>
      </c>
      <c r="BD87" s="339">
        <f>InputDataA_GeneralAssumptions!$D$87+(InputDataA_GeneralAssumptions!$D$90-InputDataA_GeneralAssumptions!$D$87)/(1+EXP(-DataSummary!$K$116*(Submodel3!AZ$4-Submodel3!$E$4)))^(1/DataSummary!$H$116)</f>
        <v>0.66244304180145264</v>
      </c>
      <c r="BE87" s="339">
        <f>InputDataA_GeneralAssumptions!$D$87+(InputDataA_GeneralAssumptions!$D$90-InputDataA_GeneralAssumptions!$D$87)/(1+EXP(-DataSummary!$K$116*(Submodel3!BA$4-Submodel3!$E$4)))^(1/DataSummary!$H$116)</f>
        <v>0.66244304180145264</v>
      </c>
      <c r="BF87" s="339">
        <f>InputDataA_GeneralAssumptions!$D$87+(InputDataA_GeneralAssumptions!$D$90-InputDataA_GeneralAssumptions!$D$87)/(1+EXP(-DataSummary!$K$116*(Submodel3!BB$4-Submodel3!$E$4)))^(1/DataSummary!$H$116)</f>
        <v>0.66244304180145264</v>
      </c>
      <c r="BG87" s="339">
        <f>InputDataA_GeneralAssumptions!$D$87+(InputDataA_GeneralAssumptions!$D$90-InputDataA_GeneralAssumptions!$D$87)/(1+EXP(-DataSummary!$K$116*(Submodel3!BC$4-Submodel3!$E$4)))^(1/DataSummary!$H$116)</f>
        <v>0.66244304180145264</v>
      </c>
      <c r="BH87" s="339">
        <f>InputDataA_GeneralAssumptions!$D$87+(InputDataA_GeneralAssumptions!$D$90-InputDataA_GeneralAssumptions!$D$87)/(1+EXP(-DataSummary!$K$116*(Submodel3!BD$4-Submodel3!$E$4)))^(1/DataSummary!$H$116)</f>
        <v>0.66244304180145264</v>
      </c>
      <c r="BI87" s="339">
        <f>InputDataA_GeneralAssumptions!$D$87+(InputDataA_GeneralAssumptions!$D$90-InputDataA_GeneralAssumptions!$D$87)/(1+EXP(-DataSummary!$K$116*(Submodel3!BE$4-Submodel3!$E$4)))^(1/DataSummary!$H$116)</f>
        <v>0.66244304180145264</v>
      </c>
      <c r="BJ87" s="339">
        <f>InputDataA_GeneralAssumptions!$D$87+(InputDataA_GeneralAssumptions!$D$90-InputDataA_GeneralAssumptions!$D$87)/(1+EXP(-DataSummary!$K$116*(Submodel3!BF$4-Submodel3!$E$4)))^(1/DataSummary!$H$116)</f>
        <v>0.66244304180145264</v>
      </c>
      <c r="BK87" s="339">
        <f>InputDataA_GeneralAssumptions!$D$87+(InputDataA_GeneralAssumptions!$D$90-InputDataA_GeneralAssumptions!$D$87)/(1+EXP(-DataSummary!$K$116*(Submodel3!BG$4-Submodel3!$E$4)))^(1/DataSummary!$H$116)</f>
        <v>0.66244304180145264</v>
      </c>
      <c r="BL87" s="339">
        <f>InputDataA_GeneralAssumptions!$D$87+(InputDataA_GeneralAssumptions!$D$90-InputDataA_GeneralAssumptions!$D$87)/(1+EXP(-DataSummary!$K$116*(Submodel3!BH$4-Submodel3!$E$4)))^(1/DataSummary!$H$116)</f>
        <v>0.66244304180145264</v>
      </c>
      <c r="BM87" s="339">
        <f>InputDataA_GeneralAssumptions!$D$87+(InputDataA_GeneralAssumptions!$D$90-InputDataA_GeneralAssumptions!$D$87)/(1+EXP(-DataSummary!$K$116*(Submodel3!BI$4-Submodel3!$E$4)))^(1/DataSummary!$H$116)</f>
        <v>0.66244304180145264</v>
      </c>
      <c r="BN87" s="339">
        <f>InputDataA_GeneralAssumptions!$D$87+(InputDataA_GeneralAssumptions!$D$90-InputDataA_GeneralAssumptions!$D$87)/(1+EXP(-DataSummary!$K$116*(Submodel3!BJ$4-Submodel3!$E$4)))^(1/DataSummary!$H$116)</f>
        <v>0.66244304180145264</v>
      </c>
      <c r="BO87" s="339">
        <f>InputDataA_GeneralAssumptions!$D$87+(InputDataA_GeneralAssumptions!$D$90-InputDataA_GeneralAssumptions!$D$87)/(1+EXP(-DataSummary!$K$116*(Submodel3!BK$4-Submodel3!$E$4)))^(1/DataSummary!$H$116)</f>
        <v>0.66244304180145264</v>
      </c>
      <c r="BP87" s="339">
        <f>InputDataA_GeneralAssumptions!$D$87+(InputDataA_GeneralAssumptions!$D$90-InputDataA_GeneralAssumptions!$D$87)/(1+EXP(-DataSummary!$K$116*(Submodel3!BL$4-Submodel3!$E$4)))^(1/DataSummary!$H$116)</f>
        <v>0.66244304180145264</v>
      </c>
      <c r="BQ87" s="339">
        <f>InputDataA_GeneralAssumptions!$D$87+(InputDataA_GeneralAssumptions!$D$90-InputDataA_GeneralAssumptions!$D$87)/(1+EXP(-DataSummary!$K$116*(Submodel3!BM$4-Submodel3!$E$4)))^(1/DataSummary!$H$116)</f>
        <v>0.66244304180145264</v>
      </c>
      <c r="BR87" s="339">
        <f>InputDataA_GeneralAssumptions!$D$87+(InputDataA_GeneralAssumptions!$D$90-InputDataA_GeneralAssumptions!$D$87)/(1+EXP(-DataSummary!$K$116*(Submodel3!BN$4-Submodel3!$E$4)))^(1/DataSummary!$H$116)</f>
        <v>0.66244304180145264</v>
      </c>
      <c r="BS87" s="339">
        <f>InputDataA_GeneralAssumptions!$D$87+(InputDataA_GeneralAssumptions!$D$90-InputDataA_GeneralAssumptions!$D$87)/(1+EXP(-DataSummary!$K$116*(Submodel3!BO$4-Submodel3!$E$4)))^(1/DataSummary!$H$116)</f>
        <v>0.66244304180145264</v>
      </c>
      <c r="BT87" s="339">
        <f>InputDataA_GeneralAssumptions!$D$87+(InputDataA_GeneralAssumptions!$D$90-InputDataA_GeneralAssumptions!$D$87)/(1+EXP(-DataSummary!$K$116*(Submodel3!BP$4-Submodel3!$E$4)))^(1/DataSummary!$H$116)</f>
        <v>0.66244304180145264</v>
      </c>
      <c r="BU87" s="339">
        <f>InputDataA_GeneralAssumptions!$D$87+(InputDataA_GeneralAssumptions!$D$90-InputDataA_GeneralAssumptions!$D$87)/(1+EXP(-DataSummary!$K$116*(Submodel3!BQ$4-Submodel3!$E$4)))^(1/DataSummary!$H$116)</f>
        <v>0.66244304180145264</v>
      </c>
      <c r="BV87" s="339">
        <f>InputDataA_GeneralAssumptions!$D$87+(InputDataA_GeneralAssumptions!$D$90-InputDataA_GeneralAssumptions!$D$87)/(1+EXP(-DataSummary!$K$116*(Submodel3!BR$4-Submodel3!$E$4)))^(1/DataSummary!$H$116)</f>
        <v>0.66244304180145264</v>
      </c>
      <c r="BW87" s="339">
        <f>InputDataA_GeneralAssumptions!$D$87+(InputDataA_GeneralAssumptions!$D$90-InputDataA_GeneralAssumptions!$D$87)/(1+EXP(-DataSummary!$K$116*(Submodel3!BS$4-Submodel3!$E$4)))^(1/DataSummary!$H$116)</f>
        <v>0.66244304180145264</v>
      </c>
    </row>
    <row r="88" spans="1:16384">
      <c r="B88" s="102" t="s">
        <v>550</v>
      </c>
      <c r="C88" s="94" t="s">
        <v>521</v>
      </c>
      <c r="D88" s="806" t="s">
        <v>604</v>
      </c>
      <c r="E88" s="807"/>
      <c r="F88" s="813"/>
      <c r="G88" s="156" t="s">
        <v>630</v>
      </c>
      <c r="H88" s="30" t="s">
        <v>2</v>
      </c>
      <c r="I88" s="12" t="str">
        <f>IF(AND(VLOOKUP(InputDataA_GeneralAssumptions!$D$72,DataSummary!$A$136:$B$137,2,FALSE)=2,VLOOKUP(InputDataA_GeneralAssumptions!$D$88,DataSummary!$A$130:$B$132,2,FALSE)=2),InputDataA_GeneralAssumptions!I$87, IF(AND(VLOOKUP(InputDataA_GeneralAssumptions!$D$72,DataSummary!$A$136:$B$137,2,FALSE)=2,VLOOKUP(InputDataA_GeneralAssumptions!$D$88,DataSummary!$A$130:$B$132,2,FALSE)=1), InputDataA_GeneralAssumptions!I$86,"Not an input"))</f>
        <v>Not an input</v>
      </c>
      <c r="J88" s="338" t="str">
        <f>IF(AND(VLOOKUP(InputDataA_GeneralAssumptions!$D$72,DataSummary!$A$136:$B$137,2,FALSE)=2,VLOOKUP(InputDataA_GeneralAssumptions!$D$88,DataSummary!$A$130:$B$132,2,FALSE)=2),InputDataA_GeneralAssumptions!J$87, IF(AND(VLOOKUP(InputDataA_GeneralAssumptions!$D$72,DataSummary!$A$136:$B$137,2,FALSE)=2,VLOOKUP(InputDataA_GeneralAssumptions!$D$88,DataSummary!$A$130:$B$132,2,FALSE)=1), InputDataA_GeneralAssumptions!J$86,"Not an input"))</f>
        <v>Not an input</v>
      </c>
      <c r="K88" s="338" t="str">
        <f>IF(AND(VLOOKUP(InputDataA_GeneralAssumptions!$D$72,DataSummary!$A$136:$B$137,2,FALSE)=2,VLOOKUP(InputDataA_GeneralAssumptions!$D$88,DataSummary!$A$130:$B$132,2,FALSE)=2),InputDataA_GeneralAssumptions!K$87, IF(AND(VLOOKUP(InputDataA_GeneralAssumptions!$D$72,DataSummary!$A$136:$B$137,2,FALSE)=2,VLOOKUP(InputDataA_GeneralAssumptions!$D$88,DataSummary!$A$130:$B$132,2,FALSE)=1), InputDataA_GeneralAssumptions!K$86,"Not an input"))</f>
        <v>Not an input</v>
      </c>
      <c r="L88" s="338" t="str">
        <f>IF(AND(VLOOKUP(InputDataA_GeneralAssumptions!$D$72,DataSummary!$A$136:$B$137,2,FALSE)=2,VLOOKUP(InputDataA_GeneralAssumptions!$D$88,DataSummary!$A$130:$B$132,2,FALSE)=2),InputDataA_GeneralAssumptions!L$87, IF(AND(VLOOKUP(InputDataA_GeneralAssumptions!$D$72,DataSummary!$A$136:$B$137,2,FALSE)=2,VLOOKUP(InputDataA_GeneralAssumptions!$D$88,DataSummary!$A$130:$B$132,2,FALSE)=1), InputDataA_GeneralAssumptions!L$86,"Not an input"))</f>
        <v>Not an input</v>
      </c>
      <c r="M88" s="338" t="str">
        <f>IF(AND(VLOOKUP(InputDataA_GeneralAssumptions!$D$72,DataSummary!$A$136:$B$137,2,FALSE)=2,VLOOKUP(InputDataA_GeneralAssumptions!$D$88,DataSummary!$A$130:$B$132,2,FALSE)=2),InputDataA_GeneralAssumptions!M$87, IF(AND(VLOOKUP(InputDataA_GeneralAssumptions!$D$72,DataSummary!$A$136:$B$137,2,FALSE)=2,VLOOKUP(InputDataA_GeneralAssumptions!$D$88,DataSummary!$A$130:$B$132,2,FALSE)=1), InputDataA_GeneralAssumptions!M$86,"Not an input"))</f>
        <v>Not an input</v>
      </c>
      <c r="N88" s="338" t="str">
        <f>IF(AND(VLOOKUP(InputDataA_GeneralAssumptions!$D$72,DataSummary!$A$136:$B$137,2,FALSE)=2,VLOOKUP(InputDataA_GeneralAssumptions!$D$88,DataSummary!$A$130:$B$132,2,FALSE)=2),InputDataA_GeneralAssumptions!N$87, IF(AND(VLOOKUP(InputDataA_GeneralAssumptions!$D$72,DataSummary!$A$136:$B$137,2,FALSE)=2,VLOOKUP(InputDataA_GeneralAssumptions!$D$88,DataSummary!$A$130:$B$132,2,FALSE)=1), InputDataA_GeneralAssumptions!N$86,"Not an input"))</f>
        <v>Not an input</v>
      </c>
      <c r="O88" s="338" t="str">
        <f>IF(AND(VLOOKUP(InputDataA_GeneralAssumptions!$D$72,DataSummary!$A$136:$B$137,2,FALSE)=2,VLOOKUP(InputDataA_GeneralAssumptions!$D$88,DataSummary!$A$130:$B$132,2,FALSE)=2),InputDataA_GeneralAssumptions!O$87, IF(AND(VLOOKUP(InputDataA_GeneralAssumptions!$D$72,DataSummary!$A$136:$B$137,2,FALSE)=2,VLOOKUP(InputDataA_GeneralAssumptions!$D$88,DataSummary!$A$130:$B$132,2,FALSE)=1), InputDataA_GeneralAssumptions!O$86,"Not an input"))</f>
        <v>Not an input</v>
      </c>
      <c r="P88" s="338" t="str">
        <f>IF(AND(VLOOKUP(InputDataA_GeneralAssumptions!$D$72,DataSummary!$A$136:$B$137,2,FALSE)=2,VLOOKUP(InputDataA_GeneralAssumptions!$D$88,DataSummary!$A$130:$B$132,2,FALSE)=2),InputDataA_GeneralAssumptions!P$87, IF(AND(VLOOKUP(InputDataA_GeneralAssumptions!$D$72,DataSummary!$A$136:$B$137,2,FALSE)=2,VLOOKUP(InputDataA_GeneralAssumptions!$D$88,DataSummary!$A$130:$B$132,2,FALSE)=1), InputDataA_GeneralAssumptions!P$86,"Not an input"))</f>
        <v>Not an input</v>
      </c>
      <c r="Q88" s="338" t="str">
        <f>IF(AND(VLOOKUP(InputDataA_GeneralAssumptions!$D$72,DataSummary!$A$136:$B$137,2,FALSE)=2,VLOOKUP(InputDataA_GeneralAssumptions!$D$88,DataSummary!$A$130:$B$132,2,FALSE)=2),InputDataA_GeneralAssumptions!Q$87, IF(AND(VLOOKUP(InputDataA_GeneralAssumptions!$D$72,DataSummary!$A$136:$B$137,2,FALSE)=2,VLOOKUP(InputDataA_GeneralAssumptions!$D$88,DataSummary!$A$130:$B$132,2,FALSE)=1), InputDataA_GeneralAssumptions!Q$86,"Not an input"))</f>
        <v>Not an input</v>
      </c>
      <c r="R88" s="338" t="str">
        <f>IF(AND(VLOOKUP(InputDataA_GeneralAssumptions!$D$72,DataSummary!$A$136:$B$137,2,FALSE)=2,VLOOKUP(InputDataA_GeneralAssumptions!$D$88,DataSummary!$A$130:$B$132,2,FALSE)=2),InputDataA_GeneralAssumptions!R$87, IF(AND(VLOOKUP(InputDataA_GeneralAssumptions!$D$72,DataSummary!$A$136:$B$137,2,FALSE)=2,VLOOKUP(InputDataA_GeneralAssumptions!$D$88,DataSummary!$A$130:$B$132,2,FALSE)=1), InputDataA_GeneralAssumptions!R$86,"Not an input"))</f>
        <v>Not an input</v>
      </c>
      <c r="S88" s="338" t="str">
        <f>IF(AND(VLOOKUP(InputDataA_GeneralAssumptions!$D$72,DataSummary!$A$136:$B$137,2,FALSE)=2,VLOOKUP(InputDataA_GeneralAssumptions!$D$88,DataSummary!$A$130:$B$132,2,FALSE)=2),InputDataA_GeneralAssumptions!S$87, IF(AND(VLOOKUP(InputDataA_GeneralAssumptions!$D$72,DataSummary!$A$136:$B$137,2,FALSE)=2,VLOOKUP(InputDataA_GeneralAssumptions!$D$88,DataSummary!$A$130:$B$132,2,FALSE)=1), InputDataA_GeneralAssumptions!S$86,"Not an input"))</f>
        <v>Not an input</v>
      </c>
      <c r="T88" s="338" t="str">
        <f>IF(AND(VLOOKUP(InputDataA_GeneralAssumptions!$D$72,DataSummary!$A$136:$B$137,2,FALSE)=2,VLOOKUP(InputDataA_GeneralAssumptions!$D$88,DataSummary!$A$130:$B$132,2,FALSE)=2),InputDataA_GeneralAssumptions!T$87, IF(AND(VLOOKUP(InputDataA_GeneralAssumptions!$D$72,DataSummary!$A$136:$B$137,2,FALSE)=2,VLOOKUP(InputDataA_GeneralAssumptions!$D$88,DataSummary!$A$130:$B$132,2,FALSE)=1), InputDataA_GeneralAssumptions!T$86,"Not an input"))</f>
        <v>Not an input</v>
      </c>
      <c r="U88" s="338" t="str">
        <f>IF(AND(VLOOKUP(InputDataA_GeneralAssumptions!$D$72,DataSummary!$A$136:$B$137,2,FALSE)=2,VLOOKUP(InputDataA_GeneralAssumptions!$D$88,DataSummary!$A$130:$B$132,2,FALSE)=2),InputDataA_GeneralAssumptions!U$87, IF(AND(VLOOKUP(InputDataA_GeneralAssumptions!$D$72,DataSummary!$A$136:$B$137,2,FALSE)=2,VLOOKUP(InputDataA_GeneralAssumptions!$D$88,DataSummary!$A$130:$B$132,2,FALSE)=1), InputDataA_GeneralAssumptions!U$86,"Not an input"))</f>
        <v>Not an input</v>
      </c>
      <c r="V88" s="338" t="str">
        <f>IF(AND(VLOOKUP(InputDataA_GeneralAssumptions!$D$72,DataSummary!$A$136:$B$137,2,FALSE)=2,VLOOKUP(InputDataA_GeneralAssumptions!$D$88,DataSummary!$A$130:$B$132,2,FALSE)=2),InputDataA_GeneralAssumptions!V$87, IF(AND(VLOOKUP(InputDataA_GeneralAssumptions!$D$72,DataSummary!$A$136:$B$137,2,FALSE)=2,VLOOKUP(InputDataA_GeneralAssumptions!$D$88,DataSummary!$A$130:$B$132,2,FALSE)=1), InputDataA_GeneralAssumptions!V$86,"Not an input"))</f>
        <v>Not an input</v>
      </c>
      <c r="W88" s="338" t="str">
        <f>IF(AND(VLOOKUP(InputDataA_GeneralAssumptions!$D$72,DataSummary!$A$136:$B$137,2,FALSE)=2,VLOOKUP(InputDataA_GeneralAssumptions!$D$88,DataSummary!$A$130:$B$132,2,FALSE)=2),InputDataA_GeneralAssumptions!W$87, IF(AND(VLOOKUP(InputDataA_GeneralAssumptions!$D$72,DataSummary!$A$136:$B$137,2,FALSE)=2,VLOOKUP(InputDataA_GeneralAssumptions!$D$88,DataSummary!$A$130:$B$132,2,FALSE)=1), InputDataA_GeneralAssumptions!W$86,"Not an input"))</f>
        <v>Not an input</v>
      </c>
      <c r="X88" s="338" t="str">
        <f>IF(AND(VLOOKUP(InputDataA_GeneralAssumptions!$D$72,DataSummary!$A$136:$B$137,2,FALSE)=2,VLOOKUP(InputDataA_GeneralAssumptions!$D$88,DataSummary!$A$130:$B$132,2,FALSE)=2),InputDataA_GeneralAssumptions!X$87, IF(AND(VLOOKUP(InputDataA_GeneralAssumptions!$D$72,DataSummary!$A$136:$B$137,2,FALSE)=2,VLOOKUP(InputDataA_GeneralAssumptions!$D$88,DataSummary!$A$130:$B$132,2,FALSE)=1), InputDataA_GeneralAssumptions!X$86,"Not an input"))</f>
        <v>Not an input</v>
      </c>
      <c r="Y88" s="338" t="str">
        <f>IF(AND(VLOOKUP(InputDataA_GeneralAssumptions!$D$72,DataSummary!$A$136:$B$137,2,FALSE)=2,VLOOKUP(InputDataA_GeneralAssumptions!$D$88,DataSummary!$A$130:$B$132,2,FALSE)=2),InputDataA_GeneralAssumptions!Y$87, IF(AND(VLOOKUP(InputDataA_GeneralAssumptions!$D$72,DataSummary!$A$136:$B$137,2,FALSE)=2,VLOOKUP(InputDataA_GeneralAssumptions!$D$88,DataSummary!$A$130:$B$132,2,FALSE)=1), InputDataA_GeneralAssumptions!Y$86,"Not an input"))</f>
        <v>Not an input</v>
      </c>
      <c r="Z88" s="338" t="str">
        <f>IF(AND(VLOOKUP(InputDataA_GeneralAssumptions!$D$72,DataSummary!$A$136:$B$137,2,FALSE)=2,VLOOKUP(InputDataA_GeneralAssumptions!$D$88,DataSummary!$A$130:$B$132,2,FALSE)=2),InputDataA_GeneralAssumptions!Z$87, IF(AND(VLOOKUP(InputDataA_GeneralAssumptions!$D$72,DataSummary!$A$136:$B$137,2,FALSE)=2,VLOOKUP(InputDataA_GeneralAssumptions!$D$88,DataSummary!$A$130:$B$132,2,FALSE)=1), InputDataA_GeneralAssumptions!Z$86,"Not an input"))</f>
        <v>Not an input</v>
      </c>
      <c r="AA88" s="338" t="str">
        <f>IF(AND(VLOOKUP(InputDataA_GeneralAssumptions!$D$72,DataSummary!$A$136:$B$137,2,FALSE)=2,VLOOKUP(InputDataA_GeneralAssumptions!$D$88,DataSummary!$A$130:$B$132,2,FALSE)=2),InputDataA_GeneralAssumptions!AA$87, IF(AND(VLOOKUP(InputDataA_GeneralAssumptions!$D$72,DataSummary!$A$136:$B$137,2,FALSE)=2,VLOOKUP(InputDataA_GeneralAssumptions!$D$88,DataSummary!$A$130:$B$132,2,FALSE)=1), InputDataA_GeneralAssumptions!AA$86,"Not an input"))</f>
        <v>Not an input</v>
      </c>
      <c r="AB88" s="338" t="str">
        <f>IF(AND(VLOOKUP(InputDataA_GeneralAssumptions!$D$72,DataSummary!$A$136:$B$137,2,FALSE)=2,VLOOKUP(InputDataA_GeneralAssumptions!$D$88,DataSummary!$A$130:$B$132,2,FALSE)=2),InputDataA_GeneralAssumptions!AB$87, IF(AND(VLOOKUP(InputDataA_GeneralAssumptions!$D$72,DataSummary!$A$136:$B$137,2,FALSE)=2,VLOOKUP(InputDataA_GeneralAssumptions!$D$88,DataSummary!$A$130:$B$132,2,FALSE)=1), InputDataA_GeneralAssumptions!AB$86,"Not an input"))</f>
        <v>Not an input</v>
      </c>
      <c r="AC88" s="338" t="str">
        <f>IF(AND(VLOOKUP(InputDataA_GeneralAssumptions!$D$72,DataSummary!$A$136:$B$137,2,FALSE)=2,VLOOKUP(InputDataA_GeneralAssumptions!$D$88,DataSummary!$A$130:$B$132,2,FALSE)=2),InputDataA_GeneralAssumptions!AC$87, IF(AND(VLOOKUP(InputDataA_GeneralAssumptions!$D$72,DataSummary!$A$136:$B$137,2,FALSE)=2,VLOOKUP(InputDataA_GeneralAssumptions!$D$88,DataSummary!$A$130:$B$132,2,FALSE)=1), InputDataA_GeneralAssumptions!AC$86,"Not an input"))</f>
        <v>Not an input</v>
      </c>
      <c r="AD88" s="338" t="str">
        <f>IF(AND(VLOOKUP(InputDataA_GeneralAssumptions!$D$72,DataSummary!$A$136:$B$137,2,FALSE)=2,VLOOKUP(InputDataA_GeneralAssumptions!$D$88,DataSummary!$A$130:$B$132,2,FALSE)=2),InputDataA_GeneralAssumptions!AD$87, IF(AND(VLOOKUP(InputDataA_GeneralAssumptions!$D$72,DataSummary!$A$136:$B$137,2,FALSE)=2,VLOOKUP(InputDataA_GeneralAssumptions!$D$88,DataSummary!$A$130:$B$132,2,FALSE)=1), InputDataA_GeneralAssumptions!AD$86,"Not an input"))</f>
        <v>Not an input</v>
      </c>
      <c r="AE88" s="338" t="str">
        <f>IF(AND(VLOOKUP(InputDataA_GeneralAssumptions!$D$72,DataSummary!$A$136:$B$137,2,FALSE)=2,VLOOKUP(InputDataA_GeneralAssumptions!$D$88,DataSummary!$A$130:$B$132,2,FALSE)=2),InputDataA_GeneralAssumptions!AE$87, IF(AND(VLOOKUP(InputDataA_GeneralAssumptions!$D$72,DataSummary!$A$136:$B$137,2,FALSE)=2,VLOOKUP(InputDataA_GeneralAssumptions!$D$88,DataSummary!$A$130:$B$132,2,FALSE)=1), InputDataA_GeneralAssumptions!AE$86,"Not an input"))</f>
        <v>Not an input</v>
      </c>
      <c r="AF88" s="338" t="str">
        <f>IF(AND(VLOOKUP(InputDataA_GeneralAssumptions!$D$72,DataSummary!$A$136:$B$137,2,FALSE)=2,VLOOKUP(InputDataA_GeneralAssumptions!$D$88,DataSummary!$A$130:$B$132,2,FALSE)=2),InputDataA_GeneralAssumptions!AF$87, IF(AND(VLOOKUP(InputDataA_GeneralAssumptions!$D$72,DataSummary!$A$136:$B$137,2,FALSE)=2,VLOOKUP(InputDataA_GeneralAssumptions!$D$88,DataSummary!$A$130:$B$132,2,FALSE)=1), InputDataA_GeneralAssumptions!AF$86,"Not an input"))</f>
        <v>Not an input</v>
      </c>
      <c r="AG88" s="338" t="str">
        <f>IF(AND(VLOOKUP(InputDataA_GeneralAssumptions!$D$72,DataSummary!$A$136:$B$137,2,FALSE)=2,VLOOKUP(InputDataA_GeneralAssumptions!$D$88,DataSummary!$A$130:$B$132,2,FALSE)=2),InputDataA_GeneralAssumptions!AG$87, IF(AND(VLOOKUP(InputDataA_GeneralAssumptions!$D$72,DataSummary!$A$136:$B$137,2,FALSE)=2,VLOOKUP(InputDataA_GeneralAssumptions!$D$88,DataSummary!$A$130:$B$132,2,FALSE)=1), InputDataA_GeneralAssumptions!AG$86,"Not an input"))</f>
        <v>Not an input</v>
      </c>
      <c r="AH88" s="338" t="str">
        <f>IF(AND(VLOOKUP(InputDataA_GeneralAssumptions!$D$72,DataSummary!$A$136:$B$137,2,FALSE)=2,VLOOKUP(InputDataA_GeneralAssumptions!$D$88,DataSummary!$A$130:$B$132,2,FALSE)=2),InputDataA_GeneralAssumptions!AH$87, IF(AND(VLOOKUP(InputDataA_GeneralAssumptions!$D$72,DataSummary!$A$136:$B$137,2,FALSE)=2,VLOOKUP(InputDataA_GeneralAssumptions!$D$88,DataSummary!$A$130:$B$132,2,FALSE)=1), InputDataA_GeneralAssumptions!AH$86,"Not an input"))</f>
        <v>Not an input</v>
      </c>
      <c r="AI88" s="338" t="str">
        <f>IF(AND(VLOOKUP(InputDataA_GeneralAssumptions!$D$72,DataSummary!$A$136:$B$137,2,FALSE)=2,VLOOKUP(InputDataA_GeneralAssumptions!$D$88,DataSummary!$A$130:$B$132,2,FALSE)=2),InputDataA_GeneralAssumptions!AI$87, IF(AND(VLOOKUP(InputDataA_GeneralAssumptions!$D$72,DataSummary!$A$136:$B$137,2,FALSE)=2,VLOOKUP(InputDataA_GeneralAssumptions!$D$88,DataSummary!$A$130:$B$132,2,FALSE)=1), InputDataA_GeneralAssumptions!AI$86,"Not an input"))</f>
        <v>Not an input</v>
      </c>
      <c r="AJ88" s="338" t="str">
        <f>IF(AND(VLOOKUP(InputDataA_GeneralAssumptions!$D$72,DataSummary!$A$136:$B$137,2,FALSE)=2,VLOOKUP(InputDataA_GeneralAssumptions!$D$88,DataSummary!$A$130:$B$132,2,FALSE)=2),InputDataA_GeneralAssumptions!AJ$87, IF(AND(VLOOKUP(InputDataA_GeneralAssumptions!$D$72,DataSummary!$A$136:$B$137,2,FALSE)=2,VLOOKUP(InputDataA_GeneralAssumptions!$D$88,DataSummary!$A$130:$B$132,2,FALSE)=1), InputDataA_GeneralAssumptions!AJ$86,"Not an input"))</f>
        <v>Not an input</v>
      </c>
      <c r="AK88" s="338" t="str">
        <f>IF(AND(VLOOKUP(InputDataA_GeneralAssumptions!$D$72,DataSummary!$A$136:$B$137,2,FALSE)=2,VLOOKUP(InputDataA_GeneralAssumptions!$D$88,DataSummary!$A$130:$B$132,2,FALSE)=2),InputDataA_GeneralAssumptions!AK$87, IF(AND(VLOOKUP(InputDataA_GeneralAssumptions!$D$72,DataSummary!$A$136:$B$137,2,FALSE)=2,VLOOKUP(InputDataA_GeneralAssumptions!$D$88,DataSummary!$A$130:$B$132,2,FALSE)=1), InputDataA_GeneralAssumptions!AK$86,"Not an input"))</f>
        <v>Not an input</v>
      </c>
      <c r="AL88" s="338" t="str">
        <f>IF(AND(VLOOKUP(InputDataA_GeneralAssumptions!$D$72,DataSummary!$A$136:$B$137,2,FALSE)=2,VLOOKUP(InputDataA_GeneralAssumptions!$D$88,DataSummary!$A$130:$B$132,2,FALSE)=2),InputDataA_GeneralAssumptions!AL$87, IF(AND(VLOOKUP(InputDataA_GeneralAssumptions!$D$72,DataSummary!$A$136:$B$137,2,FALSE)=2,VLOOKUP(InputDataA_GeneralAssumptions!$D$88,DataSummary!$A$130:$B$132,2,FALSE)=1), InputDataA_GeneralAssumptions!AL$86,"Not an input"))</f>
        <v>Not an input</v>
      </c>
      <c r="AM88" s="338" t="str">
        <f>IF(AND(VLOOKUP(InputDataA_GeneralAssumptions!$D$72,DataSummary!$A$136:$B$137,2,FALSE)=2,VLOOKUP(InputDataA_GeneralAssumptions!$D$88,DataSummary!$A$130:$B$132,2,FALSE)=2),InputDataA_GeneralAssumptions!AM$87, IF(AND(VLOOKUP(InputDataA_GeneralAssumptions!$D$72,DataSummary!$A$136:$B$137,2,FALSE)=2,VLOOKUP(InputDataA_GeneralAssumptions!$D$88,DataSummary!$A$130:$B$132,2,FALSE)=1), InputDataA_GeneralAssumptions!AM$86,"Not an input"))</f>
        <v>Not an input</v>
      </c>
      <c r="AN88" s="338" t="str">
        <f>IF(AND(VLOOKUP(InputDataA_GeneralAssumptions!$D$72,DataSummary!$A$136:$B$137,2,FALSE)=2,VLOOKUP(InputDataA_GeneralAssumptions!$D$88,DataSummary!$A$130:$B$132,2,FALSE)=2),InputDataA_GeneralAssumptions!AN$87, IF(AND(VLOOKUP(InputDataA_GeneralAssumptions!$D$72,DataSummary!$A$136:$B$137,2,FALSE)=2,VLOOKUP(InputDataA_GeneralAssumptions!$D$88,DataSummary!$A$130:$B$132,2,FALSE)=1), InputDataA_GeneralAssumptions!AN$86,"Not an input"))</f>
        <v>Not an input</v>
      </c>
      <c r="AO88" s="338" t="str">
        <f>IF(AND(VLOOKUP(InputDataA_GeneralAssumptions!$D$72,DataSummary!$A$136:$B$137,2,FALSE)=2,VLOOKUP(InputDataA_GeneralAssumptions!$D$88,DataSummary!$A$130:$B$132,2,FALSE)=2),InputDataA_GeneralAssumptions!AO$87, IF(AND(VLOOKUP(InputDataA_GeneralAssumptions!$D$72,DataSummary!$A$136:$B$137,2,FALSE)=2,VLOOKUP(InputDataA_GeneralAssumptions!$D$88,DataSummary!$A$130:$B$132,2,FALSE)=1), InputDataA_GeneralAssumptions!AO$86,"Not an input"))</f>
        <v>Not an input</v>
      </c>
      <c r="AP88" s="338" t="str">
        <f>IF(AND(VLOOKUP(InputDataA_GeneralAssumptions!$D$72,DataSummary!$A$136:$B$137,2,FALSE)=2,VLOOKUP(InputDataA_GeneralAssumptions!$D$88,DataSummary!$A$130:$B$132,2,FALSE)=2),InputDataA_GeneralAssumptions!AP$87, IF(AND(VLOOKUP(InputDataA_GeneralAssumptions!$D$72,DataSummary!$A$136:$B$137,2,FALSE)=2,VLOOKUP(InputDataA_GeneralAssumptions!$D$88,DataSummary!$A$130:$B$132,2,FALSE)=1), InputDataA_GeneralAssumptions!AP$86,"Not an input"))</f>
        <v>Not an input</v>
      </c>
      <c r="AQ88" s="338" t="str">
        <f>IF(AND(VLOOKUP(InputDataA_GeneralAssumptions!$D$72,DataSummary!$A$136:$B$137,2,FALSE)=2,VLOOKUP(InputDataA_GeneralAssumptions!$D$88,DataSummary!$A$130:$B$132,2,FALSE)=2),InputDataA_GeneralAssumptions!AQ$87, IF(AND(VLOOKUP(InputDataA_GeneralAssumptions!$D$72,DataSummary!$A$136:$B$137,2,FALSE)=2,VLOOKUP(InputDataA_GeneralAssumptions!$D$88,DataSummary!$A$130:$B$132,2,FALSE)=1), InputDataA_GeneralAssumptions!AQ$86,"Not an input"))</f>
        <v>Not an input</v>
      </c>
      <c r="AR88" s="338" t="str">
        <f>IF(AND(VLOOKUP(InputDataA_GeneralAssumptions!$D$72,DataSummary!$A$136:$B$137,2,FALSE)=2,VLOOKUP(InputDataA_GeneralAssumptions!$D$88,DataSummary!$A$130:$B$132,2,FALSE)=2),InputDataA_GeneralAssumptions!AR$87, IF(AND(VLOOKUP(InputDataA_GeneralAssumptions!$D$72,DataSummary!$A$136:$B$137,2,FALSE)=2,VLOOKUP(InputDataA_GeneralAssumptions!$D$88,DataSummary!$A$130:$B$132,2,FALSE)=1), InputDataA_GeneralAssumptions!AR$86,"Not an input"))</f>
        <v>Not an input</v>
      </c>
      <c r="AS88" s="338" t="str">
        <f>IF(AND(VLOOKUP(InputDataA_GeneralAssumptions!$D$72,DataSummary!$A$136:$B$137,2,FALSE)=2,VLOOKUP(InputDataA_GeneralAssumptions!$D$88,DataSummary!$A$130:$B$132,2,FALSE)=2),InputDataA_GeneralAssumptions!AS$87, IF(AND(VLOOKUP(InputDataA_GeneralAssumptions!$D$72,DataSummary!$A$136:$B$137,2,FALSE)=2,VLOOKUP(InputDataA_GeneralAssumptions!$D$88,DataSummary!$A$130:$B$132,2,FALSE)=1), InputDataA_GeneralAssumptions!AS$86,"Not an input"))</f>
        <v>Not an input</v>
      </c>
      <c r="AT88" s="338" t="str">
        <f>IF(AND(VLOOKUP(InputDataA_GeneralAssumptions!$D$72,DataSummary!$A$136:$B$137,2,FALSE)=2,VLOOKUP(InputDataA_GeneralAssumptions!$D$88,DataSummary!$A$130:$B$132,2,FALSE)=2),InputDataA_GeneralAssumptions!AT$87, IF(AND(VLOOKUP(InputDataA_GeneralAssumptions!$D$72,DataSummary!$A$136:$B$137,2,FALSE)=2,VLOOKUP(InputDataA_GeneralAssumptions!$D$88,DataSummary!$A$130:$B$132,2,FALSE)=1), InputDataA_GeneralAssumptions!AT$86,"Not an input"))</f>
        <v>Not an input</v>
      </c>
      <c r="AU88" s="338" t="str">
        <f>IF(AND(VLOOKUP(InputDataA_GeneralAssumptions!$D$72,DataSummary!$A$136:$B$137,2,FALSE)=2,VLOOKUP(InputDataA_GeneralAssumptions!$D$88,DataSummary!$A$130:$B$132,2,FALSE)=2),InputDataA_GeneralAssumptions!AU$87, IF(AND(VLOOKUP(InputDataA_GeneralAssumptions!$D$72,DataSummary!$A$136:$B$137,2,FALSE)=2,VLOOKUP(InputDataA_GeneralAssumptions!$D$88,DataSummary!$A$130:$B$132,2,FALSE)=1), InputDataA_GeneralAssumptions!AU$86,"Not an input"))</f>
        <v>Not an input</v>
      </c>
      <c r="AV88" s="338" t="str">
        <f>IF(AND(VLOOKUP(InputDataA_GeneralAssumptions!$D$72,DataSummary!$A$136:$B$137,2,FALSE)=2,VLOOKUP(InputDataA_GeneralAssumptions!$D$88,DataSummary!$A$130:$B$132,2,FALSE)=2),InputDataA_GeneralAssumptions!AV$87, IF(AND(VLOOKUP(InputDataA_GeneralAssumptions!$D$72,DataSummary!$A$136:$B$137,2,FALSE)=2,VLOOKUP(InputDataA_GeneralAssumptions!$D$88,DataSummary!$A$130:$B$132,2,FALSE)=1), InputDataA_GeneralAssumptions!AV$86,"Not an input"))</f>
        <v>Not an input</v>
      </c>
      <c r="AW88" s="338" t="str">
        <f>IF(AND(VLOOKUP(InputDataA_GeneralAssumptions!$D$72,DataSummary!$A$136:$B$137,2,FALSE)=2,VLOOKUP(InputDataA_GeneralAssumptions!$D$88,DataSummary!$A$130:$B$132,2,FALSE)=2),InputDataA_GeneralAssumptions!AW$87, IF(AND(VLOOKUP(InputDataA_GeneralAssumptions!$D$72,DataSummary!$A$136:$B$137,2,FALSE)=2,VLOOKUP(InputDataA_GeneralAssumptions!$D$88,DataSummary!$A$130:$B$132,2,FALSE)=1), InputDataA_GeneralAssumptions!AW$86,"Not an input"))</f>
        <v>Not an input</v>
      </c>
      <c r="AX88" s="338" t="str">
        <f>IF(AND(VLOOKUP(InputDataA_GeneralAssumptions!$D$72,DataSummary!$A$136:$B$137,2,FALSE)=2,VLOOKUP(InputDataA_GeneralAssumptions!$D$88,DataSummary!$A$130:$B$132,2,FALSE)=2),InputDataA_GeneralAssumptions!AX$87, IF(AND(VLOOKUP(InputDataA_GeneralAssumptions!$D$72,DataSummary!$A$136:$B$137,2,FALSE)=2,VLOOKUP(InputDataA_GeneralAssumptions!$D$88,DataSummary!$A$130:$B$132,2,FALSE)=1), InputDataA_GeneralAssumptions!AX$86,"Not an input"))</f>
        <v>Not an input</v>
      </c>
      <c r="AY88" s="338" t="str">
        <f>IF(AND(VLOOKUP(InputDataA_GeneralAssumptions!$D$72,DataSummary!$A$136:$B$137,2,FALSE)=2,VLOOKUP(InputDataA_GeneralAssumptions!$D$88,DataSummary!$A$130:$B$132,2,FALSE)=2),InputDataA_GeneralAssumptions!AY$87, IF(AND(VLOOKUP(InputDataA_GeneralAssumptions!$D$72,DataSummary!$A$136:$B$137,2,FALSE)=2,VLOOKUP(InputDataA_GeneralAssumptions!$D$88,DataSummary!$A$130:$B$132,2,FALSE)=1), InputDataA_GeneralAssumptions!AY$86,"Not an input"))</f>
        <v>Not an input</v>
      </c>
      <c r="AZ88" s="338" t="str">
        <f>IF(AND(VLOOKUP(InputDataA_GeneralAssumptions!$D$72,DataSummary!$A$136:$B$137,2,FALSE)=2,VLOOKUP(InputDataA_GeneralAssumptions!$D$88,DataSummary!$A$130:$B$132,2,FALSE)=2),InputDataA_GeneralAssumptions!AZ$87, IF(AND(VLOOKUP(InputDataA_GeneralAssumptions!$D$72,DataSummary!$A$136:$B$137,2,FALSE)=2,VLOOKUP(InputDataA_GeneralAssumptions!$D$88,DataSummary!$A$130:$B$132,2,FALSE)=1), InputDataA_GeneralAssumptions!AZ$86,"Not an input"))</f>
        <v>Not an input</v>
      </c>
      <c r="BA88" s="338" t="str">
        <f>IF(AND(VLOOKUP(InputDataA_GeneralAssumptions!$D$72,DataSummary!$A$136:$B$137,2,FALSE)=2,VLOOKUP(InputDataA_GeneralAssumptions!$D$88,DataSummary!$A$130:$B$132,2,FALSE)=2),InputDataA_GeneralAssumptions!BA$87, IF(AND(VLOOKUP(InputDataA_GeneralAssumptions!$D$72,DataSummary!$A$136:$B$137,2,FALSE)=2,VLOOKUP(InputDataA_GeneralAssumptions!$D$88,DataSummary!$A$130:$B$132,2,FALSE)=1), InputDataA_GeneralAssumptions!BA$86,"Not an input"))</f>
        <v>Not an input</v>
      </c>
      <c r="BB88" s="338" t="str">
        <f>IF(AND(VLOOKUP(InputDataA_GeneralAssumptions!$D$72,DataSummary!$A$136:$B$137,2,FALSE)=2,VLOOKUP(InputDataA_GeneralAssumptions!$D$88,DataSummary!$A$130:$B$132,2,FALSE)=2),InputDataA_GeneralAssumptions!BB$87, IF(AND(VLOOKUP(InputDataA_GeneralAssumptions!$D$72,DataSummary!$A$136:$B$137,2,FALSE)=2,VLOOKUP(InputDataA_GeneralAssumptions!$D$88,DataSummary!$A$130:$B$132,2,FALSE)=1), InputDataA_GeneralAssumptions!BB$86,"Not an input"))</f>
        <v>Not an input</v>
      </c>
      <c r="BC88" s="338" t="str">
        <f>IF(AND(VLOOKUP(InputDataA_GeneralAssumptions!$D$72,DataSummary!$A$136:$B$137,2,FALSE)=2,VLOOKUP(InputDataA_GeneralAssumptions!$D$88,DataSummary!$A$130:$B$132,2,FALSE)=2),InputDataA_GeneralAssumptions!BC$87, IF(AND(VLOOKUP(InputDataA_GeneralAssumptions!$D$72,DataSummary!$A$136:$B$137,2,FALSE)=2,VLOOKUP(InputDataA_GeneralAssumptions!$D$88,DataSummary!$A$130:$B$132,2,FALSE)=1), InputDataA_GeneralAssumptions!BC$86,"Not an input"))</f>
        <v>Not an input</v>
      </c>
      <c r="BD88" s="338" t="str">
        <f>IF(AND(VLOOKUP(InputDataA_GeneralAssumptions!$D$72,DataSummary!$A$136:$B$137,2,FALSE)=2,VLOOKUP(InputDataA_GeneralAssumptions!$D$88,DataSummary!$A$130:$B$132,2,FALSE)=2),InputDataA_GeneralAssumptions!BD$87, IF(AND(VLOOKUP(InputDataA_GeneralAssumptions!$D$72,DataSummary!$A$136:$B$137,2,FALSE)=2,VLOOKUP(InputDataA_GeneralAssumptions!$D$88,DataSummary!$A$130:$B$132,2,FALSE)=1), InputDataA_GeneralAssumptions!BD$86,"Not an input"))</f>
        <v>Not an input</v>
      </c>
      <c r="BE88" s="338" t="str">
        <f>IF(AND(VLOOKUP(InputDataA_GeneralAssumptions!$D$72,DataSummary!$A$136:$B$137,2,FALSE)=2,VLOOKUP(InputDataA_GeneralAssumptions!$D$88,DataSummary!$A$130:$B$132,2,FALSE)=2),InputDataA_GeneralAssumptions!BE$87, IF(AND(VLOOKUP(InputDataA_GeneralAssumptions!$D$72,DataSummary!$A$136:$B$137,2,FALSE)=2,VLOOKUP(InputDataA_GeneralAssumptions!$D$88,DataSummary!$A$130:$B$132,2,FALSE)=1), InputDataA_GeneralAssumptions!BE$86,"Not an input"))</f>
        <v>Not an input</v>
      </c>
      <c r="BF88" s="338" t="str">
        <f>IF(AND(VLOOKUP(InputDataA_GeneralAssumptions!$D$72,DataSummary!$A$136:$B$137,2,FALSE)=2,VLOOKUP(InputDataA_GeneralAssumptions!$D$88,DataSummary!$A$130:$B$132,2,FALSE)=2),InputDataA_GeneralAssumptions!BF$87, IF(AND(VLOOKUP(InputDataA_GeneralAssumptions!$D$72,DataSummary!$A$136:$B$137,2,FALSE)=2,VLOOKUP(InputDataA_GeneralAssumptions!$D$88,DataSummary!$A$130:$B$132,2,FALSE)=1), InputDataA_GeneralAssumptions!BF$86,"Not an input"))</f>
        <v>Not an input</v>
      </c>
      <c r="BG88" s="338" t="str">
        <f>IF(AND(VLOOKUP(InputDataA_GeneralAssumptions!$D$72,DataSummary!$A$136:$B$137,2,FALSE)=2,VLOOKUP(InputDataA_GeneralAssumptions!$D$88,DataSummary!$A$130:$B$132,2,FALSE)=2),InputDataA_GeneralAssumptions!BG$87, IF(AND(VLOOKUP(InputDataA_GeneralAssumptions!$D$72,DataSummary!$A$136:$B$137,2,FALSE)=2,VLOOKUP(InputDataA_GeneralAssumptions!$D$88,DataSummary!$A$130:$B$132,2,FALSE)=1), InputDataA_GeneralAssumptions!BG$86,"Not an input"))</f>
        <v>Not an input</v>
      </c>
      <c r="BH88" s="338" t="str">
        <f>IF(AND(VLOOKUP(InputDataA_GeneralAssumptions!$D$72,DataSummary!$A$136:$B$137,2,FALSE)=2,VLOOKUP(InputDataA_GeneralAssumptions!$D$88,DataSummary!$A$130:$B$132,2,FALSE)=2),InputDataA_GeneralAssumptions!BH$87, IF(AND(VLOOKUP(InputDataA_GeneralAssumptions!$D$72,DataSummary!$A$136:$B$137,2,FALSE)=2,VLOOKUP(InputDataA_GeneralAssumptions!$D$88,DataSummary!$A$130:$B$132,2,FALSE)=1), InputDataA_GeneralAssumptions!BH$86,"Not an input"))</f>
        <v>Not an input</v>
      </c>
      <c r="BI88" s="338" t="str">
        <f>IF(AND(VLOOKUP(InputDataA_GeneralAssumptions!$D$72,DataSummary!$A$136:$B$137,2,FALSE)=2,VLOOKUP(InputDataA_GeneralAssumptions!$D$88,DataSummary!$A$130:$B$132,2,FALSE)=2),InputDataA_GeneralAssumptions!BI$87, IF(AND(VLOOKUP(InputDataA_GeneralAssumptions!$D$72,DataSummary!$A$136:$B$137,2,FALSE)=2,VLOOKUP(InputDataA_GeneralAssumptions!$D$88,DataSummary!$A$130:$B$132,2,FALSE)=1), InputDataA_GeneralAssumptions!BI$86,"Not an input"))</f>
        <v>Not an input</v>
      </c>
      <c r="BJ88" s="338" t="str">
        <f>IF(AND(VLOOKUP(InputDataA_GeneralAssumptions!$D$72,DataSummary!$A$136:$B$137,2,FALSE)=2,VLOOKUP(InputDataA_GeneralAssumptions!$D$88,DataSummary!$A$130:$B$132,2,FALSE)=2),InputDataA_GeneralAssumptions!BJ$87, IF(AND(VLOOKUP(InputDataA_GeneralAssumptions!$D$72,DataSummary!$A$136:$B$137,2,FALSE)=2,VLOOKUP(InputDataA_GeneralAssumptions!$D$88,DataSummary!$A$130:$B$132,2,FALSE)=1), InputDataA_GeneralAssumptions!BJ$86,"Not an input"))</f>
        <v>Not an input</v>
      </c>
      <c r="BK88" s="338" t="str">
        <f>IF(AND(VLOOKUP(InputDataA_GeneralAssumptions!$D$72,DataSummary!$A$136:$B$137,2,FALSE)=2,VLOOKUP(InputDataA_GeneralAssumptions!$D$88,DataSummary!$A$130:$B$132,2,FALSE)=2),InputDataA_GeneralAssumptions!BK$87, IF(AND(VLOOKUP(InputDataA_GeneralAssumptions!$D$72,DataSummary!$A$136:$B$137,2,FALSE)=2,VLOOKUP(InputDataA_GeneralAssumptions!$D$88,DataSummary!$A$130:$B$132,2,FALSE)=1), InputDataA_GeneralAssumptions!BK$86,"Not an input"))</f>
        <v>Not an input</v>
      </c>
      <c r="BL88" s="338" t="str">
        <f>IF(AND(VLOOKUP(InputDataA_GeneralAssumptions!$D$72,DataSummary!$A$136:$B$137,2,FALSE)=2,VLOOKUP(InputDataA_GeneralAssumptions!$D$88,DataSummary!$A$130:$B$132,2,FALSE)=2),InputDataA_GeneralAssumptions!BL$87, IF(AND(VLOOKUP(InputDataA_GeneralAssumptions!$D$72,DataSummary!$A$136:$B$137,2,FALSE)=2,VLOOKUP(InputDataA_GeneralAssumptions!$D$88,DataSummary!$A$130:$B$132,2,FALSE)=1), InputDataA_GeneralAssumptions!BL$86,"Not an input"))</f>
        <v>Not an input</v>
      </c>
      <c r="BM88" s="338" t="str">
        <f>IF(AND(VLOOKUP(InputDataA_GeneralAssumptions!$D$72,DataSummary!$A$136:$B$137,2,FALSE)=2,VLOOKUP(InputDataA_GeneralAssumptions!$D$88,DataSummary!$A$130:$B$132,2,FALSE)=2),InputDataA_GeneralAssumptions!BM$87, IF(AND(VLOOKUP(InputDataA_GeneralAssumptions!$D$72,DataSummary!$A$136:$B$137,2,FALSE)=2,VLOOKUP(InputDataA_GeneralAssumptions!$D$88,DataSummary!$A$130:$B$132,2,FALSE)=1), InputDataA_GeneralAssumptions!BM$86,"Not an input"))</f>
        <v>Not an input</v>
      </c>
      <c r="BN88" s="338" t="str">
        <f>IF(AND(VLOOKUP(InputDataA_GeneralAssumptions!$D$72,DataSummary!$A$136:$B$137,2,FALSE)=2,VLOOKUP(InputDataA_GeneralAssumptions!$D$88,DataSummary!$A$130:$B$132,2,FALSE)=2),InputDataA_GeneralAssumptions!BN$87, IF(AND(VLOOKUP(InputDataA_GeneralAssumptions!$D$72,DataSummary!$A$136:$B$137,2,FALSE)=2,VLOOKUP(InputDataA_GeneralAssumptions!$D$88,DataSummary!$A$130:$B$132,2,FALSE)=1), InputDataA_GeneralAssumptions!BN$86,"Not an input"))</f>
        <v>Not an input</v>
      </c>
      <c r="BO88" s="338" t="str">
        <f>IF(AND(VLOOKUP(InputDataA_GeneralAssumptions!$D$72,DataSummary!$A$136:$B$137,2,FALSE)=2,VLOOKUP(InputDataA_GeneralAssumptions!$D$88,DataSummary!$A$130:$B$132,2,FALSE)=2),InputDataA_GeneralAssumptions!BO$87, IF(AND(VLOOKUP(InputDataA_GeneralAssumptions!$D$72,DataSummary!$A$136:$B$137,2,FALSE)=2,VLOOKUP(InputDataA_GeneralAssumptions!$D$88,DataSummary!$A$130:$B$132,2,FALSE)=1), InputDataA_GeneralAssumptions!BO$86,"Not an input"))</f>
        <v>Not an input</v>
      </c>
      <c r="BP88" s="338" t="str">
        <f>IF(AND(VLOOKUP(InputDataA_GeneralAssumptions!$D$72,DataSummary!$A$136:$B$137,2,FALSE)=2,VLOOKUP(InputDataA_GeneralAssumptions!$D$88,DataSummary!$A$130:$B$132,2,FALSE)=2),InputDataA_GeneralAssumptions!BP$87, IF(AND(VLOOKUP(InputDataA_GeneralAssumptions!$D$72,DataSummary!$A$136:$B$137,2,FALSE)=2,VLOOKUP(InputDataA_GeneralAssumptions!$D$88,DataSummary!$A$130:$B$132,2,FALSE)=1), InputDataA_GeneralAssumptions!BP$86,"Not an input"))</f>
        <v>Not an input</v>
      </c>
      <c r="BQ88" s="338" t="str">
        <f>IF(AND(VLOOKUP(InputDataA_GeneralAssumptions!$D$72,DataSummary!$A$136:$B$137,2,FALSE)=2,VLOOKUP(InputDataA_GeneralAssumptions!$D$88,DataSummary!$A$130:$B$132,2,FALSE)=2),InputDataA_GeneralAssumptions!BQ$87, IF(AND(VLOOKUP(InputDataA_GeneralAssumptions!$D$72,DataSummary!$A$136:$B$137,2,FALSE)=2,VLOOKUP(InputDataA_GeneralAssumptions!$D$88,DataSummary!$A$130:$B$132,2,FALSE)=1), InputDataA_GeneralAssumptions!BQ$86,"Not an input"))</f>
        <v>Not an input</v>
      </c>
      <c r="BR88" s="338" t="str">
        <f>IF(AND(VLOOKUP(InputDataA_GeneralAssumptions!$D$72,DataSummary!$A$136:$B$137,2,FALSE)=2,VLOOKUP(InputDataA_GeneralAssumptions!$D$88,DataSummary!$A$130:$B$132,2,FALSE)=2),InputDataA_GeneralAssumptions!BR$87, IF(AND(VLOOKUP(InputDataA_GeneralAssumptions!$D$72,DataSummary!$A$136:$B$137,2,FALSE)=2,VLOOKUP(InputDataA_GeneralAssumptions!$D$88,DataSummary!$A$130:$B$132,2,FALSE)=1), InputDataA_GeneralAssumptions!BR$86,"Not an input"))</f>
        <v>Not an input</v>
      </c>
      <c r="BS88" s="338" t="str">
        <f>IF(AND(VLOOKUP(InputDataA_GeneralAssumptions!$D$72,DataSummary!$A$136:$B$137,2,FALSE)=2,VLOOKUP(InputDataA_GeneralAssumptions!$D$88,DataSummary!$A$130:$B$132,2,FALSE)=2),InputDataA_GeneralAssumptions!BS$87, IF(AND(VLOOKUP(InputDataA_GeneralAssumptions!$D$72,DataSummary!$A$136:$B$137,2,FALSE)=2,VLOOKUP(InputDataA_GeneralAssumptions!$D$88,DataSummary!$A$130:$B$132,2,FALSE)=1), InputDataA_GeneralAssumptions!BS$86,"Not an input"))</f>
        <v>Not an input</v>
      </c>
      <c r="BT88" s="338" t="str">
        <f>IF(AND(VLOOKUP(InputDataA_GeneralAssumptions!$D$72,DataSummary!$A$136:$B$137,2,FALSE)=2,VLOOKUP(InputDataA_GeneralAssumptions!$D$88,DataSummary!$A$130:$B$132,2,FALSE)=2),InputDataA_GeneralAssumptions!BT$87, IF(AND(VLOOKUP(InputDataA_GeneralAssumptions!$D$72,DataSummary!$A$136:$B$137,2,FALSE)=2,VLOOKUP(InputDataA_GeneralAssumptions!$D$88,DataSummary!$A$130:$B$132,2,FALSE)=1), InputDataA_GeneralAssumptions!BT$86,"Not an input"))</f>
        <v>Not an input</v>
      </c>
      <c r="BU88" s="338" t="str">
        <f>IF(AND(VLOOKUP(InputDataA_GeneralAssumptions!$D$72,DataSummary!$A$136:$B$137,2,FALSE)=2,VLOOKUP(InputDataA_GeneralAssumptions!$D$88,DataSummary!$A$130:$B$132,2,FALSE)=2),InputDataA_GeneralAssumptions!BU$87, IF(AND(VLOOKUP(InputDataA_GeneralAssumptions!$D$72,DataSummary!$A$136:$B$137,2,FALSE)=2,VLOOKUP(InputDataA_GeneralAssumptions!$D$88,DataSummary!$A$130:$B$132,2,FALSE)=1), InputDataA_GeneralAssumptions!BU$86,"Not an input"))</f>
        <v>Not an input</v>
      </c>
      <c r="BV88" s="338" t="str">
        <f>IF(AND(VLOOKUP(InputDataA_GeneralAssumptions!$D$72,DataSummary!$A$136:$B$137,2,FALSE)=2,VLOOKUP(InputDataA_GeneralAssumptions!$D$88,DataSummary!$A$130:$B$132,2,FALSE)=2),InputDataA_GeneralAssumptions!BV$87, IF(AND(VLOOKUP(InputDataA_GeneralAssumptions!$D$72,DataSummary!$A$136:$B$137,2,FALSE)=2,VLOOKUP(InputDataA_GeneralAssumptions!$D$88,DataSummary!$A$130:$B$132,2,FALSE)=1), InputDataA_GeneralAssumptions!BV$86,"Not an input"))</f>
        <v>Not an input</v>
      </c>
      <c r="BW88" s="338" t="str">
        <f>IF(AND(VLOOKUP(InputDataA_GeneralAssumptions!$D$72,DataSummary!$A$136:$B$137,2,FALSE)=2,VLOOKUP(InputDataA_GeneralAssumptions!$D$88,DataSummary!$A$130:$B$132,2,FALSE)=2),InputDataA_GeneralAssumptions!BW$87, IF(AND(VLOOKUP(InputDataA_GeneralAssumptions!$D$72,DataSummary!$A$136:$B$137,2,FALSE)=2,VLOOKUP(InputDataA_GeneralAssumptions!$D$88,DataSummary!$A$130:$B$132,2,FALSE)=1), InputDataA_GeneralAssumptions!BW$86,"Not an input"))</f>
        <v>Not an input</v>
      </c>
    </row>
    <row r="89" spans="1:16384" s="213" customFormat="1">
      <c r="A89" s="43"/>
      <c r="B89" s="102"/>
      <c r="C89" s="94"/>
      <c r="D89" s="219"/>
      <c r="E89" s="220"/>
      <c r="F89" s="622"/>
      <c r="G89" s="15"/>
      <c r="H89" s="124"/>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c r="XFD89"/>
    </row>
    <row r="90" spans="1:16384">
      <c r="B90" s="293" t="s">
        <v>700</v>
      </c>
      <c r="C90" s="93" t="s">
        <v>2</v>
      </c>
      <c r="D90" s="480">
        <f>D87</f>
        <v>0.66244304180145264</v>
      </c>
      <c r="E90" s="481">
        <f>D90</f>
        <v>0.66244304180145264</v>
      </c>
      <c r="F90" s="813" t="str">
        <f>DataSummary!N5</f>
        <v>Scenario</v>
      </c>
      <c r="G90" s="18" t="s">
        <v>624</v>
      </c>
      <c r="H90" s="29" t="s">
        <v>2</v>
      </c>
      <c r="I90" s="212">
        <f>I91</f>
        <v>0.66244304180145264</v>
      </c>
      <c r="J90" s="212">
        <f t="shared" ref="J90:BU90" si="233">J91</f>
        <v>0.66244304180145264</v>
      </c>
      <c r="K90" s="212">
        <f t="shared" si="233"/>
        <v>0.66244304180145264</v>
      </c>
      <c r="L90" s="212">
        <f t="shared" si="233"/>
        <v>0.66244304180145264</v>
      </c>
      <c r="M90" s="212">
        <f t="shared" si="233"/>
        <v>0.66244304180145264</v>
      </c>
      <c r="N90" s="212">
        <f t="shared" si="233"/>
        <v>0.66244304180145264</v>
      </c>
      <c r="O90" s="212">
        <f t="shared" si="233"/>
        <v>0.66244304180145264</v>
      </c>
      <c r="P90" s="212">
        <f t="shared" si="233"/>
        <v>0.66244304180145264</v>
      </c>
      <c r="Q90" s="212">
        <f t="shared" si="233"/>
        <v>0.66244304180145264</v>
      </c>
      <c r="R90" s="212">
        <f t="shared" si="233"/>
        <v>0.66244304180145264</v>
      </c>
      <c r="S90" s="212">
        <f t="shared" si="233"/>
        <v>0.66244304180145264</v>
      </c>
      <c r="T90" s="212">
        <f t="shared" si="233"/>
        <v>0.66244304180145264</v>
      </c>
      <c r="U90" s="212">
        <f t="shared" si="233"/>
        <v>0.66244304180145264</v>
      </c>
      <c r="V90" s="212">
        <f t="shared" si="233"/>
        <v>0.66244304180145264</v>
      </c>
      <c r="W90" s="212">
        <f t="shared" si="233"/>
        <v>0.66244304180145264</v>
      </c>
      <c r="X90" s="212">
        <f t="shared" si="233"/>
        <v>0.66244304180145264</v>
      </c>
      <c r="Y90" s="212">
        <f t="shared" si="233"/>
        <v>0.66244304180145264</v>
      </c>
      <c r="Z90" s="212">
        <f t="shared" si="233"/>
        <v>0.66244304180145264</v>
      </c>
      <c r="AA90" s="212">
        <f t="shared" si="233"/>
        <v>0.66244304180145264</v>
      </c>
      <c r="AB90" s="212">
        <f t="shared" si="233"/>
        <v>0.66244304180145264</v>
      </c>
      <c r="AC90" s="212">
        <f t="shared" si="233"/>
        <v>0.66244304180145264</v>
      </c>
      <c r="AD90" s="212">
        <f t="shared" si="233"/>
        <v>0.66244304180145264</v>
      </c>
      <c r="AE90" s="212">
        <f t="shared" si="233"/>
        <v>0.66244304180145264</v>
      </c>
      <c r="AF90" s="212">
        <f t="shared" si="233"/>
        <v>0.66244304180145264</v>
      </c>
      <c r="AG90" s="212">
        <f t="shared" si="233"/>
        <v>0.66244304180145264</v>
      </c>
      <c r="AH90" s="212">
        <f t="shared" si="233"/>
        <v>0.66244304180145264</v>
      </c>
      <c r="AI90" s="212">
        <f t="shared" si="233"/>
        <v>0.66244304180145264</v>
      </c>
      <c r="AJ90" s="212">
        <f t="shared" si="233"/>
        <v>0.66244304180145264</v>
      </c>
      <c r="AK90" s="212">
        <f t="shared" si="233"/>
        <v>0.66244304180145264</v>
      </c>
      <c r="AL90" s="212">
        <f t="shared" si="233"/>
        <v>0.66244304180145264</v>
      </c>
      <c r="AM90" s="212">
        <f t="shared" si="233"/>
        <v>0.66244304180145264</v>
      </c>
      <c r="AN90" s="212">
        <f t="shared" si="233"/>
        <v>0.66244304180145264</v>
      </c>
      <c r="AO90" s="212">
        <f t="shared" si="233"/>
        <v>0.66244304180145264</v>
      </c>
      <c r="AP90" s="212">
        <f t="shared" si="233"/>
        <v>0.66244304180145264</v>
      </c>
      <c r="AQ90" s="212">
        <f t="shared" si="233"/>
        <v>0.66244304180145264</v>
      </c>
      <c r="AR90" s="212">
        <f t="shared" si="233"/>
        <v>0.66244304180145264</v>
      </c>
      <c r="AS90" s="212">
        <f t="shared" si="233"/>
        <v>0.66244304180145264</v>
      </c>
      <c r="AT90" s="212">
        <f t="shared" si="233"/>
        <v>0.66244304180145264</v>
      </c>
      <c r="AU90" s="212">
        <f t="shared" si="233"/>
        <v>0.66244304180145264</v>
      </c>
      <c r="AV90" s="212">
        <f t="shared" si="233"/>
        <v>0.66244304180145264</v>
      </c>
      <c r="AW90" s="212">
        <f t="shared" si="233"/>
        <v>0.66244304180145264</v>
      </c>
      <c r="AX90" s="212">
        <f t="shared" si="233"/>
        <v>0.66244304180145264</v>
      </c>
      <c r="AY90" s="212">
        <f t="shared" si="233"/>
        <v>0.66244304180145264</v>
      </c>
      <c r="AZ90" s="212">
        <f t="shared" si="233"/>
        <v>0.66244304180145264</v>
      </c>
      <c r="BA90" s="212">
        <f t="shared" si="233"/>
        <v>0.66244304180145264</v>
      </c>
      <c r="BB90" s="212">
        <f t="shared" si="233"/>
        <v>0.66244304180145264</v>
      </c>
      <c r="BC90" s="212">
        <f t="shared" si="233"/>
        <v>0.66244304180145264</v>
      </c>
      <c r="BD90" s="212">
        <f t="shared" si="233"/>
        <v>0.66244304180145264</v>
      </c>
      <c r="BE90" s="212">
        <f t="shared" si="233"/>
        <v>0.66244304180145264</v>
      </c>
      <c r="BF90" s="212">
        <f t="shared" si="233"/>
        <v>0.66244304180145264</v>
      </c>
      <c r="BG90" s="212">
        <f t="shared" si="233"/>
        <v>0.66244304180145264</v>
      </c>
      <c r="BH90" s="212">
        <f t="shared" si="233"/>
        <v>0.66244304180145264</v>
      </c>
      <c r="BI90" s="212">
        <f t="shared" si="233"/>
        <v>0.66244304180145264</v>
      </c>
      <c r="BJ90" s="212">
        <f t="shared" si="233"/>
        <v>0.66244304180145264</v>
      </c>
      <c r="BK90" s="212">
        <f t="shared" si="233"/>
        <v>0.66244304180145264</v>
      </c>
      <c r="BL90" s="212">
        <f t="shared" si="233"/>
        <v>0.66244304180145264</v>
      </c>
      <c r="BM90" s="212">
        <f t="shared" si="233"/>
        <v>0.66244304180145264</v>
      </c>
      <c r="BN90" s="212">
        <f t="shared" si="233"/>
        <v>0.66244304180145264</v>
      </c>
      <c r="BO90" s="212">
        <f t="shared" si="233"/>
        <v>0.66244304180145264</v>
      </c>
      <c r="BP90" s="212">
        <f t="shared" si="233"/>
        <v>0.66244304180145264</v>
      </c>
      <c r="BQ90" s="212">
        <f t="shared" si="233"/>
        <v>0.66244304180145264</v>
      </c>
      <c r="BR90" s="212">
        <f t="shared" si="233"/>
        <v>0.66244304180145264</v>
      </c>
      <c r="BS90" s="212">
        <f t="shared" si="233"/>
        <v>0.66244304180145264</v>
      </c>
      <c r="BT90" s="212">
        <f t="shared" si="233"/>
        <v>0.66244304180145264</v>
      </c>
      <c r="BU90" s="212">
        <f t="shared" si="233"/>
        <v>0.66244304180145264</v>
      </c>
      <c r="BV90" s="212">
        <f t="shared" ref="BV90:BW90" si="234">BV91</f>
        <v>0.66244304180145264</v>
      </c>
      <c r="BW90" s="212">
        <f t="shared" si="234"/>
        <v>0.66244304180145264</v>
      </c>
    </row>
    <row r="91" spans="1:16384" ht="16.5" thickBot="1">
      <c r="B91" s="294" t="s">
        <v>701</v>
      </c>
      <c r="C91" s="95" t="s">
        <v>1</v>
      </c>
      <c r="D91" s="564">
        <v>2040</v>
      </c>
      <c r="E91" s="483">
        <f>D91</f>
        <v>2040</v>
      </c>
      <c r="F91" s="813"/>
      <c r="G91" s="11" t="s">
        <v>625</v>
      </c>
      <c r="H91" s="31" t="str">
        <f>H90</f>
        <v>(e.g. 0.40)</v>
      </c>
      <c r="I91" s="14">
        <f>InputDataA_GeneralAssumptions!E87</f>
        <v>0.66244304180145264</v>
      </c>
      <c r="J91" s="14">
        <f>InputDataA_GeneralAssumptions!$E$87+(InputDataA_GeneralAssumptions!$E$90-InputDataA_GeneralAssumptions!$E$87)/(1+EXP(-DataSummary!$K$116*(Submodel3s!F$4-Submodel3s!$E$4)))^(1/DataSummary!$H$116)</f>
        <v>0.66244304180145264</v>
      </c>
      <c r="K91" s="339">
        <f>InputDataA_GeneralAssumptions!$E$87+(InputDataA_GeneralAssumptions!$E$90-InputDataA_GeneralAssumptions!$E$87)/(1+EXP(-DataSummary!$K$116*(Submodel3s!G$4-Submodel3s!$E$4)))^(1/DataSummary!$H$116)</f>
        <v>0.66244304180145264</v>
      </c>
      <c r="L91" s="339">
        <f>InputDataA_GeneralAssumptions!$E$87+(InputDataA_GeneralAssumptions!$E$90-InputDataA_GeneralAssumptions!$E$87)/(1+EXP(-DataSummary!$K$116*(Submodel3s!H$4-Submodel3s!$E$4)))^(1/DataSummary!$H$116)</f>
        <v>0.66244304180145264</v>
      </c>
      <c r="M91" s="339">
        <f>InputDataA_GeneralAssumptions!$E$87+(InputDataA_GeneralAssumptions!$E$90-InputDataA_GeneralAssumptions!$E$87)/(1+EXP(-DataSummary!$K$116*(Submodel3s!I$4-Submodel3s!$E$4)))^(1/DataSummary!$H$116)</f>
        <v>0.66244304180145264</v>
      </c>
      <c r="N91" s="339">
        <f>InputDataA_GeneralAssumptions!$E$87+(InputDataA_GeneralAssumptions!$E$90-InputDataA_GeneralAssumptions!$E$87)/(1+EXP(-DataSummary!$K$116*(Submodel3s!J$4-Submodel3s!$E$4)))^(1/DataSummary!$H$116)</f>
        <v>0.66244304180145264</v>
      </c>
      <c r="O91" s="339">
        <f>InputDataA_GeneralAssumptions!$E$87+(InputDataA_GeneralAssumptions!$E$90-InputDataA_GeneralAssumptions!$E$87)/(1+EXP(-DataSummary!$K$116*(Submodel3s!K$4-Submodel3s!$E$4)))^(1/DataSummary!$H$116)</f>
        <v>0.66244304180145264</v>
      </c>
      <c r="P91" s="339">
        <f>InputDataA_GeneralAssumptions!$E$87+(InputDataA_GeneralAssumptions!$E$90-InputDataA_GeneralAssumptions!$E$87)/(1+EXP(-DataSummary!$K$116*(Submodel3s!L$4-Submodel3s!$E$4)))^(1/DataSummary!$H$116)</f>
        <v>0.66244304180145264</v>
      </c>
      <c r="Q91" s="339">
        <f>InputDataA_GeneralAssumptions!$E$87+(InputDataA_GeneralAssumptions!$E$90-InputDataA_GeneralAssumptions!$E$87)/(1+EXP(-DataSummary!$K$116*(Submodel3s!M$4-Submodel3s!$E$4)))^(1/DataSummary!$H$116)</f>
        <v>0.66244304180145264</v>
      </c>
      <c r="R91" s="339">
        <f>InputDataA_GeneralAssumptions!$E$87+(InputDataA_GeneralAssumptions!$E$90-InputDataA_GeneralAssumptions!$E$87)/(1+EXP(-DataSummary!$K$116*(Submodel3s!N$4-Submodel3s!$E$4)))^(1/DataSummary!$H$116)</f>
        <v>0.66244304180145264</v>
      </c>
      <c r="S91" s="339">
        <f>InputDataA_GeneralAssumptions!$E$87+(InputDataA_GeneralAssumptions!$E$90-InputDataA_GeneralAssumptions!$E$87)/(1+EXP(-DataSummary!$K$116*(Submodel3s!O$4-Submodel3s!$E$4)))^(1/DataSummary!$H$116)</f>
        <v>0.66244304180145264</v>
      </c>
      <c r="T91" s="339">
        <f>InputDataA_GeneralAssumptions!$E$87+(InputDataA_GeneralAssumptions!$E$90-InputDataA_GeneralAssumptions!$E$87)/(1+EXP(-DataSummary!$K$116*(Submodel3s!P$4-Submodel3s!$E$4)))^(1/DataSummary!$H$116)</f>
        <v>0.66244304180145264</v>
      </c>
      <c r="U91" s="339">
        <f>InputDataA_GeneralAssumptions!$E$87+(InputDataA_GeneralAssumptions!$E$90-InputDataA_GeneralAssumptions!$E$87)/(1+EXP(-DataSummary!$K$116*(Submodel3s!Q$4-Submodel3s!$E$4)))^(1/DataSummary!$H$116)</f>
        <v>0.66244304180145264</v>
      </c>
      <c r="V91" s="339">
        <f>InputDataA_GeneralAssumptions!$E$87+(InputDataA_GeneralAssumptions!$E$90-InputDataA_GeneralAssumptions!$E$87)/(1+EXP(-DataSummary!$K$116*(Submodel3s!R$4-Submodel3s!$E$4)))^(1/DataSummary!$H$116)</f>
        <v>0.66244304180145264</v>
      </c>
      <c r="W91" s="339">
        <f>InputDataA_GeneralAssumptions!$E$87+(InputDataA_GeneralAssumptions!$E$90-InputDataA_GeneralAssumptions!$E$87)/(1+EXP(-DataSummary!$K$116*(Submodel3s!S$4-Submodel3s!$E$4)))^(1/DataSummary!$H$116)</f>
        <v>0.66244304180145264</v>
      </c>
      <c r="X91" s="339">
        <f>InputDataA_GeneralAssumptions!$E$87+(InputDataA_GeneralAssumptions!$E$90-InputDataA_GeneralAssumptions!$E$87)/(1+EXP(-DataSummary!$K$116*(Submodel3s!T$4-Submodel3s!$E$4)))^(1/DataSummary!$H$116)</f>
        <v>0.66244304180145264</v>
      </c>
      <c r="Y91" s="339">
        <f>InputDataA_GeneralAssumptions!$E$87+(InputDataA_GeneralAssumptions!$E$90-InputDataA_GeneralAssumptions!$E$87)/(1+EXP(-DataSummary!$K$116*(Submodel3s!U$4-Submodel3s!$E$4)))^(1/DataSummary!$H$116)</f>
        <v>0.66244304180145264</v>
      </c>
      <c r="Z91" s="339">
        <f>InputDataA_GeneralAssumptions!$E$87+(InputDataA_GeneralAssumptions!$E$90-InputDataA_GeneralAssumptions!$E$87)/(1+EXP(-DataSummary!$K$116*(Submodel3s!V$4-Submodel3s!$E$4)))^(1/DataSummary!$H$116)</f>
        <v>0.66244304180145264</v>
      </c>
      <c r="AA91" s="339">
        <f>InputDataA_GeneralAssumptions!$E$87+(InputDataA_GeneralAssumptions!$E$90-InputDataA_GeneralAssumptions!$E$87)/(1+EXP(-DataSummary!$K$116*(Submodel3s!W$4-Submodel3s!$E$4)))^(1/DataSummary!$H$116)</f>
        <v>0.66244304180145264</v>
      </c>
      <c r="AB91" s="339">
        <f>InputDataA_GeneralAssumptions!$E$87+(InputDataA_GeneralAssumptions!$E$90-InputDataA_GeneralAssumptions!$E$87)/(1+EXP(-DataSummary!$K$116*(Submodel3s!X$4-Submodel3s!$E$4)))^(1/DataSummary!$H$116)</f>
        <v>0.66244304180145264</v>
      </c>
      <c r="AC91" s="339">
        <f>InputDataA_GeneralAssumptions!$E$87+(InputDataA_GeneralAssumptions!$E$90-InputDataA_GeneralAssumptions!$E$87)/(1+EXP(-DataSummary!$K$116*(Submodel3s!Y$4-Submodel3s!$E$4)))^(1/DataSummary!$H$116)</f>
        <v>0.66244304180145264</v>
      </c>
      <c r="AD91" s="339">
        <f>InputDataA_GeneralAssumptions!$E$87+(InputDataA_GeneralAssumptions!$E$90-InputDataA_GeneralAssumptions!$E$87)/(1+EXP(-DataSummary!$K$116*(Submodel3s!Z$4-Submodel3s!$E$4)))^(1/DataSummary!$H$116)</f>
        <v>0.66244304180145264</v>
      </c>
      <c r="AE91" s="339">
        <f>InputDataA_GeneralAssumptions!$E$87+(InputDataA_GeneralAssumptions!$E$90-InputDataA_GeneralAssumptions!$E$87)/(1+EXP(-DataSummary!$K$116*(Submodel3s!AA$4-Submodel3s!$E$4)))^(1/DataSummary!$H$116)</f>
        <v>0.66244304180145264</v>
      </c>
      <c r="AF91" s="339">
        <f>InputDataA_GeneralAssumptions!$E$87+(InputDataA_GeneralAssumptions!$E$90-InputDataA_GeneralAssumptions!$E$87)/(1+EXP(-DataSummary!$K$116*(Submodel3s!AB$4-Submodel3s!$E$4)))^(1/DataSummary!$H$116)</f>
        <v>0.66244304180145264</v>
      </c>
      <c r="AG91" s="339">
        <f>InputDataA_GeneralAssumptions!$E$87+(InputDataA_GeneralAssumptions!$E$90-InputDataA_GeneralAssumptions!$E$87)/(1+EXP(-DataSummary!$K$116*(Submodel3s!AC$4-Submodel3s!$E$4)))^(1/DataSummary!$H$116)</f>
        <v>0.66244304180145264</v>
      </c>
      <c r="AH91" s="339">
        <f>InputDataA_GeneralAssumptions!$E$87+(InputDataA_GeneralAssumptions!$E$90-InputDataA_GeneralAssumptions!$E$87)/(1+EXP(-DataSummary!$K$116*(Submodel3s!AD$4-Submodel3s!$E$4)))^(1/DataSummary!$H$116)</f>
        <v>0.66244304180145264</v>
      </c>
      <c r="AI91" s="339">
        <f>InputDataA_GeneralAssumptions!$E$87+(InputDataA_GeneralAssumptions!$E$90-InputDataA_GeneralAssumptions!$E$87)/(1+EXP(-DataSummary!$K$116*(Submodel3s!AE$4-Submodel3s!$E$4)))^(1/DataSummary!$H$116)</f>
        <v>0.66244304180145264</v>
      </c>
      <c r="AJ91" s="339">
        <f>InputDataA_GeneralAssumptions!$E$87+(InputDataA_GeneralAssumptions!$E$90-InputDataA_GeneralAssumptions!$E$87)/(1+EXP(-DataSummary!$K$116*(Submodel3s!AF$4-Submodel3s!$E$4)))^(1/DataSummary!$H$116)</f>
        <v>0.66244304180145264</v>
      </c>
      <c r="AK91" s="339">
        <f>InputDataA_GeneralAssumptions!$E$87+(InputDataA_GeneralAssumptions!$E$90-InputDataA_GeneralAssumptions!$E$87)/(1+EXP(-DataSummary!$K$116*(Submodel3s!AG$4-Submodel3s!$E$4)))^(1/DataSummary!$H$116)</f>
        <v>0.66244304180145264</v>
      </c>
      <c r="AL91" s="339">
        <f>InputDataA_GeneralAssumptions!$E$87+(InputDataA_GeneralAssumptions!$E$90-InputDataA_GeneralAssumptions!$E$87)/(1+EXP(-DataSummary!$K$116*(Submodel3s!AH$4-Submodel3s!$E$4)))^(1/DataSummary!$H$116)</f>
        <v>0.66244304180145264</v>
      </c>
      <c r="AM91" s="339">
        <f>InputDataA_GeneralAssumptions!$E$87+(InputDataA_GeneralAssumptions!$E$90-InputDataA_GeneralAssumptions!$E$87)/(1+EXP(-DataSummary!$K$116*(Submodel3s!AI$4-Submodel3s!$E$4)))^(1/DataSummary!$H$116)</f>
        <v>0.66244304180145264</v>
      </c>
      <c r="AN91" s="339">
        <f>InputDataA_GeneralAssumptions!$E$87+(InputDataA_GeneralAssumptions!$E$90-InputDataA_GeneralAssumptions!$E$87)/(1+EXP(-DataSummary!$K$116*(Submodel3s!AJ$4-Submodel3s!$E$4)))^(1/DataSummary!$H$116)</f>
        <v>0.66244304180145264</v>
      </c>
      <c r="AO91" s="339">
        <f>InputDataA_GeneralAssumptions!$D$87+(InputDataA_GeneralAssumptions!$E$90-InputDataA_GeneralAssumptions!$D$87)/(1+EXP(-DataSummary!$K$116*(Submodel3s!AK$4-Submodel3s!$E$4)))^(1/DataSummary!$H$116)</f>
        <v>0.66244304180145264</v>
      </c>
      <c r="AP91" s="339">
        <f>InputDataA_GeneralAssumptions!$D$87+(InputDataA_GeneralAssumptions!$E$90-InputDataA_GeneralAssumptions!$D$87)/(1+EXP(-DataSummary!$K$116*(Submodel3s!AL$4-Submodel3s!$E$4)))^(1/DataSummary!$H$116)</f>
        <v>0.66244304180145264</v>
      </c>
      <c r="AQ91" s="339">
        <f>InputDataA_GeneralAssumptions!$D$87+(InputDataA_GeneralAssumptions!$E$90-InputDataA_GeneralAssumptions!$D$87)/(1+EXP(-DataSummary!$K$116*(Submodel3s!AM$4-Submodel3s!$E$4)))^(1/DataSummary!$H$116)</f>
        <v>0.66244304180145264</v>
      </c>
      <c r="AR91" s="339">
        <f>InputDataA_GeneralAssumptions!$D$87+(InputDataA_GeneralAssumptions!$E$90-InputDataA_GeneralAssumptions!$D$87)/(1+EXP(-DataSummary!$K$116*(Submodel3s!AN$4-Submodel3s!$E$4)))^(1/DataSummary!$H$116)</f>
        <v>0.66244304180145264</v>
      </c>
      <c r="AS91" s="339">
        <f>InputDataA_GeneralAssumptions!$D$87+(InputDataA_GeneralAssumptions!$E$90-InputDataA_GeneralAssumptions!$D$87)/(1+EXP(-DataSummary!$K$116*(Submodel3s!AO$4-Submodel3s!$E$4)))^(1/DataSummary!$H$116)</f>
        <v>0.66244304180145264</v>
      </c>
      <c r="AT91" s="339">
        <f>InputDataA_GeneralAssumptions!$D$87+(InputDataA_GeneralAssumptions!$E$90-InputDataA_GeneralAssumptions!$D$87)/(1+EXP(-DataSummary!$K$116*(Submodel3s!AP$4-Submodel3s!$E$4)))^(1/DataSummary!$H$116)</f>
        <v>0.66244304180145264</v>
      </c>
      <c r="AU91" s="339">
        <f>InputDataA_GeneralAssumptions!$D$87+(InputDataA_GeneralAssumptions!$E$90-InputDataA_GeneralAssumptions!$D$87)/(1+EXP(-DataSummary!$K$116*(Submodel3s!AQ$4-Submodel3s!$E$4)))^(1/DataSummary!$H$116)</f>
        <v>0.66244304180145264</v>
      </c>
      <c r="AV91" s="339">
        <f>InputDataA_GeneralAssumptions!$D$87+(InputDataA_GeneralAssumptions!$E$90-InputDataA_GeneralAssumptions!$D$87)/(1+EXP(-DataSummary!$K$116*(Submodel3s!AR$4-Submodel3s!$E$4)))^(1/DataSummary!$H$116)</f>
        <v>0.66244304180145264</v>
      </c>
      <c r="AW91" s="339">
        <f>InputDataA_GeneralAssumptions!$D$87+(InputDataA_GeneralAssumptions!$E$90-InputDataA_GeneralAssumptions!$D$87)/(1+EXP(-DataSummary!$K$116*(Submodel3s!AS$4-Submodel3s!$E$4)))^(1/DataSummary!$H$116)</f>
        <v>0.66244304180145264</v>
      </c>
      <c r="AX91" s="339">
        <f>InputDataA_GeneralAssumptions!$D$87+(InputDataA_GeneralAssumptions!$E$90-InputDataA_GeneralAssumptions!$D$87)/(1+EXP(-DataSummary!$K$116*(Submodel3s!AT$4-Submodel3s!$E$4)))^(1/DataSummary!$H$116)</f>
        <v>0.66244304180145264</v>
      </c>
      <c r="AY91" s="339">
        <f>InputDataA_GeneralAssumptions!$D$87+(InputDataA_GeneralAssumptions!$E$90-InputDataA_GeneralAssumptions!$D$87)/(1+EXP(-DataSummary!$K$116*(Submodel3s!AU$4-Submodel3s!$E$4)))^(1/DataSummary!$H$116)</f>
        <v>0.66244304180145264</v>
      </c>
      <c r="AZ91" s="339">
        <f>InputDataA_GeneralAssumptions!$D$87+(InputDataA_GeneralAssumptions!$E$90-InputDataA_GeneralAssumptions!$D$87)/(1+EXP(-DataSummary!$K$116*(Submodel3s!AV$4-Submodel3s!$E$4)))^(1/DataSummary!$H$116)</f>
        <v>0.66244304180145264</v>
      </c>
      <c r="BA91" s="339">
        <f>InputDataA_GeneralAssumptions!$D$87+(InputDataA_GeneralAssumptions!$E$90-InputDataA_GeneralAssumptions!$D$87)/(1+EXP(-DataSummary!$K$116*(Submodel3s!AW$4-Submodel3s!$E$4)))^(1/DataSummary!$H$116)</f>
        <v>0.66244304180145264</v>
      </c>
      <c r="BB91" s="339">
        <f>InputDataA_GeneralAssumptions!$D$87+(InputDataA_GeneralAssumptions!$E$90-InputDataA_GeneralAssumptions!$D$87)/(1+EXP(-DataSummary!$K$116*(Submodel3s!AX$4-Submodel3s!$E$4)))^(1/DataSummary!$H$116)</f>
        <v>0.66244304180145264</v>
      </c>
      <c r="BC91" s="339">
        <f>InputDataA_GeneralAssumptions!$D$87+(InputDataA_GeneralAssumptions!$E$90-InputDataA_GeneralAssumptions!$D$87)/(1+EXP(-DataSummary!$K$116*(Submodel3s!AY$4-Submodel3s!$E$4)))^(1/DataSummary!$H$116)</f>
        <v>0.66244304180145264</v>
      </c>
      <c r="BD91" s="339">
        <f>InputDataA_GeneralAssumptions!$D$87+(InputDataA_GeneralAssumptions!$E$90-InputDataA_GeneralAssumptions!$D$87)/(1+EXP(-DataSummary!$K$116*(Submodel3s!AZ$4-Submodel3s!$E$4)))^(1/DataSummary!$H$116)</f>
        <v>0.66244304180145264</v>
      </c>
      <c r="BE91" s="339">
        <f>InputDataA_GeneralAssumptions!$D$87+(InputDataA_GeneralAssumptions!$E$90-InputDataA_GeneralAssumptions!$D$87)/(1+EXP(-DataSummary!$K$116*(Submodel3s!BA$4-Submodel3s!$E$4)))^(1/DataSummary!$H$116)</f>
        <v>0.66244304180145264</v>
      </c>
      <c r="BF91" s="339">
        <f>InputDataA_GeneralAssumptions!$D$87+(InputDataA_GeneralAssumptions!$E$90-InputDataA_GeneralAssumptions!$D$87)/(1+EXP(-DataSummary!$K$116*(Submodel3s!BB$4-Submodel3s!$E$4)))^(1/DataSummary!$H$116)</f>
        <v>0.66244304180145264</v>
      </c>
      <c r="BG91" s="339">
        <f>InputDataA_GeneralAssumptions!$D$87+(InputDataA_GeneralAssumptions!$E$90-InputDataA_GeneralAssumptions!$D$87)/(1+EXP(-DataSummary!$K$116*(Submodel3s!BC$4-Submodel3s!$E$4)))^(1/DataSummary!$H$116)</f>
        <v>0.66244304180145264</v>
      </c>
      <c r="BH91" s="339">
        <f>InputDataA_GeneralAssumptions!$D$87+(InputDataA_GeneralAssumptions!$E$90-InputDataA_GeneralAssumptions!$D$87)/(1+EXP(-DataSummary!$K$116*(Submodel3s!BD$4-Submodel3s!$E$4)))^(1/DataSummary!$H$116)</f>
        <v>0.66244304180145264</v>
      </c>
      <c r="BI91" s="339">
        <f>InputDataA_GeneralAssumptions!$D$87+(InputDataA_GeneralAssumptions!$E$90-InputDataA_GeneralAssumptions!$D$87)/(1+EXP(-DataSummary!$K$116*(Submodel3s!BE$4-Submodel3s!$E$4)))^(1/DataSummary!$H$116)</f>
        <v>0.66244304180145264</v>
      </c>
      <c r="BJ91" s="339">
        <f>InputDataA_GeneralAssumptions!$D$87+(InputDataA_GeneralAssumptions!$E$90-InputDataA_GeneralAssumptions!$D$87)/(1+EXP(-DataSummary!$K$116*(Submodel3s!BF$4-Submodel3s!$E$4)))^(1/DataSummary!$H$116)</f>
        <v>0.66244304180145264</v>
      </c>
      <c r="BK91" s="339">
        <f>InputDataA_GeneralAssumptions!$D$87+(InputDataA_GeneralAssumptions!$E$90-InputDataA_GeneralAssumptions!$D$87)/(1+EXP(-DataSummary!$K$116*(Submodel3s!BG$4-Submodel3s!$E$4)))^(1/DataSummary!$H$116)</f>
        <v>0.66244304180145264</v>
      </c>
      <c r="BL91" s="339">
        <f>InputDataA_GeneralAssumptions!$D$87+(InputDataA_GeneralAssumptions!$E$90-InputDataA_GeneralAssumptions!$D$87)/(1+EXP(-DataSummary!$K$116*(Submodel3s!BH$4-Submodel3s!$E$4)))^(1/DataSummary!$H$116)</f>
        <v>0.66244304180145264</v>
      </c>
      <c r="BM91" s="339">
        <f>InputDataA_GeneralAssumptions!$D$87+(InputDataA_GeneralAssumptions!$E$90-InputDataA_GeneralAssumptions!$D$87)/(1+EXP(-DataSummary!$K$116*(Submodel3s!BI$4-Submodel3s!$E$4)))^(1/DataSummary!$H$116)</f>
        <v>0.66244304180145264</v>
      </c>
      <c r="BN91" s="339">
        <f>InputDataA_GeneralAssumptions!$D$87+(InputDataA_GeneralAssumptions!$E$90-InputDataA_GeneralAssumptions!$D$87)/(1+EXP(-DataSummary!$K$116*(Submodel3s!BJ$4-Submodel3s!$E$4)))^(1/DataSummary!$H$116)</f>
        <v>0.66244304180145264</v>
      </c>
      <c r="BO91" s="339">
        <f>InputDataA_GeneralAssumptions!$D$87+(InputDataA_GeneralAssumptions!$E$90-InputDataA_GeneralAssumptions!$D$87)/(1+EXP(-DataSummary!$K$116*(Submodel3s!BK$4-Submodel3s!$E$4)))^(1/DataSummary!$H$116)</f>
        <v>0.66244304180145264</v>
      </c>
      <c r="BP91" s="339">
        <f>InputDataA_GeneralAssumptions!$D$87+(InputDataA_GeneralAssumptions!$E$90-InputDataA_GeneralAssumptions!$D$87)/(1+EXP(-DataSummary!$K$116*(Submodel3s!BL$4-Submodel3s!$E$4)))^(1/DataSummary!$H$116)</f>
        <v>0.66244304180145264</v>
      </c>
      <c r="BQ91" s="339">
        <f>InputDataA_GeneralAssumptions!$D$87+(InputDataA_GeneralAssumptions!$E$90-InputDataA_GeneralAssumptions!$D$87)/(1+EXP(-DataSummary!$K$116*(Submodel3s!BM$4-Submodel3s!$E$4)))^(1/DataSummary!$H$116)</f>
        <v>0.66244304180145264</v>
      </c>
      <c r="BR91" s="339">
        <f>InputDataA_GeneralAssumptions!$D$87+(InputDataA_GeneralAssumptions!$E$90-InputDataA_GeneralAssumptions!$D$87)/(1+EXP(-DataSummary!$K$116*(Submodel3s!BN$4-Submodel3s!$E$4)))^(1/DataSummary!$H$116)</f>
        <v>0.66244304180145264</v>
      </c>
      <c r="BS91" s="339">
        <f>InputDataA_GeneralAssumptions!$D$87+(InputDataA_GeneralAssumptions!$E$90-InputDataA_GeneralAssumptions!$D$87)/(1+EXP(-DataSummary!$K$116*(Submodel3s!BO$4-Submodel3s!$E$4)))^(1/DataSummary!$H$116)</f>
        <v>0.66244304180145264</v>
      </c>
      <c r="BT91" s="339">
        <f>InputDataA_GeneralAssumptions!$D$87+(InputDataA_GeneralAssumptions!$E$90-InputDataA_GeneralAssumptions!$D$87)/(1+EXP(-DataSummary!$K$116*(Submodel3s!BP$4-Submodel3s!$E$4)))^(1/DataSummary!$H$116)</f>
        <v>0.66244304180145264</v>
      </c>
      <c r="BU91" s="339">
        <f>InputDataA_GeneralAssumptions!$D$87+(InputDataA_GeneralAssumptions!$E$90-InputDataA_GeneralAssumptions!$D$87)/(1+EXP(-DataSummary!$K$116*(Submodel3s!BQ$4-Submodel3s!$E$4)))^(1/DataSummary!$H$116)</f>
        <v>0.66244304180145264</v>
      </c>
      <c r="BV91" s="339">
        <f>InputDataA_GeneralAssumptions!$D$87+(InputDataA_GeneralAssumptions!$E$90-InputDataA_GeneralAssumptions!$D$87)/(1+EXP(-DataSummary!$K$116*(Submodel3s!BR$4-Submodel3s!$E$4)))^(1/DataSummary!$H$116)</f>
        <v>0.66244304180145264</v>
      </c>
      <c r="BW91" s="339">
        <f>InputDataA_GeneralAssumptions!$D$87+(InputDataA_GeneralAssumptions!$E$90-InputDataA_GeneralAssumptions!$D$87)/(1+EXP(-DataSummary!$K$116*(Submodel3s!BS$4-Submodel3s!$E$4)))^(1/DataSummary!$H$116)</f>
        <v>0.66244304180145264</v>
      </c>
    </row>
    <row r="92" spans="1:16384">
      <c r="B92" s="92"/>
      <c r="C92" s="93"/>
      <c r="D92" s="569"/>
      <c r="E92" s="569"/>
      <c r="F92" s="811"/>
      <c r="G92" s="156" t="s">
        <v>631</v>
      </c>
      <c r="H92" s="29" t="s">
        <v>2</v>
      </c>
      <c r="I92" s="12" t="str">
        <f>IF(AND(VLOOKUP(InputDataA_GeneralAssumptions!$D$72,DataSummary!$A$136:$B$137,2,FALSE)=2,VLOOKUP(InputDataA_GeneralAssumptions!$D$88,DataSummary!$A$130:$B$132,2,FALSE)=2),InputDataA_GeneralAssumptions!I$91, IF(AND(VLOOKUP(InputDataA_GeneralAssumptions!$D$72,DataSummary!$A$136:$B$137,2,FALSE)=2,VLOOKUP(InputDataA_GeneralAssumptions!$D$88,DataSummary!$A$130:$B$132,2,FALSE)=1), InputDataA_GeneralAssumptions!I$90,"Not an input"))</f>
        <v>Not an input</v>
      </c>
      <c r="J92" s="338" t="str">
        <f>IF(AND(VLOOKUP(InputDataA_GeneralAssumptions!$D$72,DataSummary!$A$136:$B$137,2,FALSE)=2,VLOOKUP(InputDataA_GeneralAssumptions!$D$88,DataSummary!$A$130:$B$132,2,FALSE)=2),InputDataA_GeneralAssumptions!J$91, IF(AND(VLOOKUP(InputDataA_GeneralAssumptions!$D$72,DataSummary!$A$136:$B$137,2,FALSE)=2,VLOOKUP(InputDataA_GeneralAssumptions!$D$88,DataSummary!$A$130:$B$132,2,FALSE)=1), InputDataA_GeneralAssumptions!J$90,"Not an input"))</f>
        <v>Not an input</v>
      </c>
      <c r="K92" s="338" t="str">
        <f>IF(AND(VLOOKUP(InputDataA_GeneralAssumptions!$D$72,DataSummary!$A$136:$B$137,2,FALSE)=2,VLOOKUP(InputDataA_GeneralAssumptions!$D$88,DataSummary!$A$130:$B$132,2,FALSE)=2),InputDataA_GeneralAssumptions!K$91, IF(AND(VLOOKUP(InputDataA_GeneralAssumptions!$D$72,DataSummary!$A$136:$B$137,2,FALSE)=2,VLOOKUP(InputDataA_GeneralAssumptions!$D$88,DataSummary!$A$130:$B$132,2,FALSE)=1), InputDataA_GeneralAssumptions!K$90,"Not an input"))</f>
        <v>Not an input</v>
      </c>
      <c r="L92" s="338" t="str">
        <f>IF(AND(VLOOKUP(InputDataA_GeneralAssumptions!$D$72,DataSummary!$A$136:$B$137,2,FALSE)=2,VLOOKUP(InputDataA_GeneralAssumptions!$D$88,DataSummary!$A$130:$B$132,2,FALSE)=2),InputDataA_GeneralAssumptions!L$91, IF(AND(VLOOKUP(InputDataA_GeneralAssumptions!$D$72,DataSummary!$A$136:$B$137,2,FALSE)=2,VLOOKUP(InputDataA_GeneralAssumptions!$D$88,DataSummary!$A$130:$B$132,2,FALSE)=1), InputDataA_GeneralAssumptions!L$90,"Not an input"))</f>
        <v>Not an input</v>
      </c>
      <c r="M92" s="338" t="str">
        <f>IF(AND(VLOOKUP(InputDataA_GeneralAssumptions!$D$72,DataSummary!$A$136:$B$137,2,FALSE)=2,VLOOKUP(InputDataA_GeneralAssumptions!$D$88,DataSummary!$A$130:$B$132,2,FALSE)=2),InputDataA_GeneralAssumptions!M$91, IF(AND(VLOOKUP(InputDataA_GeneralAssumptions!$D$72,DataSummary!$A$136:$B$137,2,FALSE)=2,VLOOKUP(InputDataA_GeneralAssumptions!$D$88,DataSummary!$A$130:$B$132,2,FALSE)=1), InputDataA_GeneralAssumptions!M$90,"Not an input"))</f>
        <v>Not an input</v>
      </c>
      <c r="N92" s="338" t="str">
        <f>IF(AND(VLOOKUP(InputDataA_GeneralAssumptions!$D$72,DataSummary!$A$136:$B$137,2,FALSE)=2,VLOOKUP(InputDataA_GeneralAssumptions!$D$88,DataSummary!$A$130:$B$132,2,FALSE)=2),InputDataA_GeneralAssumptions!N$91, IF(AND(VLOOKUP(InputDataA_GeneralAssumptions!$D$72,DataSummary!$A$136:$B$137,2,FALSE)=2,VLOOKUP(InputDataA_GeneralAssumptions!$D$88,DataSummary!$A$130:$B$132,2,FALSE)=1), InputDataA_GeneralAssumptions!N$90,"Not an input"))</f>
        <v>Not an input</v>
      </c>
      <c r="O92" s="338" t="str">
        <f>IF(AND(VLOOKUP(InputDataA_GeneralAssumptions!$D$72,DataSummary!$A$136:$B$137,2,FALSE)=2,VLOOKUP(InputDataA_GeneralAssumptions!$D$88,DataSummary!$A$130:$B$132,2,FALSE)=2),InputDataA_GeneralAssumptions!O$91, IF(AND(VLOOKUP(InputDataA_GeneralAssumptions!$D$72,DataSummary!$A$136:$B$137,2,FALSE)=2,VLOOKUP(InputDataA_GeneralAssumptions!$D$88,DataSummary!$A$130:$B$132,2,FALSE)=1), InputDataA_GeneralAssumptions!O$90,"Not an input"))</f>
        <v>Not an input</v>
      </c>
      <c r="P92" s="338" t="str">
        <f>IF(AND(VLOOKUP(InputDataA_GeneralAssumptions!$D$72,DataSummary!$A$136:$B$137,2,FALSE)=2,VLOOKUP(InputDataA_GeneralAssumptions!$D$88,DataSummary!$A$130:$B$132,2,FALSE)=2),InputDataA_GeneralAssumptions!P$91, IF(AND(VLOOKUP(InputDataA_GeneralAssumptions!$D$72,DataSummary!$A$136:$B$137,2,FALSE)=2,VLOOKUP(InputDataA_GeneralAssumptions!$D$88,DataSummary!$A$130:$B$132,2,FALSE)=1), InputDataA_GeneralAssumptions!P$90,"Not an input"))</f>
        <v>Not an input</v>
      </c>
      <c r="Q92" s="338" t="str">
        <f>IF(AND(VLOOKUP(InputDataA_GeneralAssumptions!$D$72,DataSummary!$A$136:$B$137,2,FALSE)=2,VLOOKUP(InputDataA_GeneralAssumptions!$D$88,DataSummary!$A$130:$B$132,2,FALSE)=2),InputDataA_GeneralAssumptions!Q$91, IF(AND(VLOOKUP(InputDataA_GeneralAssumptions!$D$72,DataSummary!$A$136:$B$137,2,FALSE)=2,VLOOKUP(InputDataA_GeneralAssumptions!$D$88,DataSummary!$A$130:$B$132,2,FALSE)=1), InputDataA_GeneralAssumptions!Q$90,"Not an input"))</f>
        <v>Not an input</v>
      </c>
      <c r="R92" s="338" t="str">
        <f>IF(AND(VLOOKUP(InputDataA_GeneralAssumptions!$D$72,DataSummary!$A$136:$B$137,2,FALSE)=2,VLOOKUP(InputDataA_GeneralAssumptions!$D$88,DataSummary!$A$130:$B$132,2,FALSE)=2),InputDataA_GeneralAssumptions!R$91, IF(AND(VLOOKUP(InputDataA_GeneralAssumptions!$D$72,DataSummary!$A$136:$B$137,2,FALSE)=2,VLOOKUP(InputDataA_GeneralAssumptions!$D$88,DataSummary!$A$130:$B$132,2,FALSE)=1), InputDataA_GeneralAssumptions!R$90,"Not an input"))</f>
        <v>Not an input</v>
      </c>
      <c r="S92" s="338" t="str">
        <f>IF(AND(VLOOKUP(InputDataA_GeneralAssumptions!$D$72,DataSummary!$A$136:$B$137,2,FALSE)=2,VLOOKUP(InputDataA_GeneralAssumptions!$D$88,DataSummary!$A$130:$B$132,2,FALSE)=2),InputDataA_GeneralAssumptions!S$91, IF(AND(VLOOKUP(InputDataA_GeneralAssumptions!$D$72,DataSummary!$A$136:$B$137,2,FALSE)=2,VLOOKUP(InputDataA_GeneralAssumptions!$D$88,DataSummary!$A$130:$B$132,2,FALSE)=1), InputDataA_GeneralAssumptions!S$90,"Not an input"))</f>
        <v>Not an input</v>
      </c>
      <c r="T92" s="338" t="str">
        <f>IF(AND(VLOOKUP(InputDataA_GeneralAssumptions!$D$72,DataSummary!$A$136:$B$137,2,FALSE)=2,VLOOKUP(InputDataA_GeneralAssumptions!$D$88,DataSummary!$A$130:$B$132,2,FALSE)=2),InputDataA_GeneralAssumptions!T$91, IF(AND(VLOOKUP(InputDataA_GeneralAssumptions!$D$72,DataSummary!$A$136:$B$137,2,FALSE)=2,VLOOKUP(InputDataA_GeneralAssumptions!$D$88,DataSummary!$A$130:$B$132,2,FALSE)=1), InputDataA_GeneralAssumptions!T$90,"Not an input"))</f>
        <v>Not an input</v>
      </c>
      <c r="U92" s="338" t="str">
        <f>IF(AND(VLOOKUP(InputDataA_GeneralAssumptions!$D$72,DataSummary!$A$136:$B$137,2,FALSE)=2,VLOOKUP(InputDataA_GeneralAssumptions!$D$88,DataSummary!$A$130:$B$132,2,FALSE)=2),InputDataA_GeneralAssumptions!U$91, IF(AND(VLOOKUP(InputDataA_GeneralAssumptions!$D$72,DataSummary!$A$136:$B$137,2,FALSE)=2,VLOOKUP(InputDataA_GeneralAssumptions!$D$88,DataSummary!$A$130:$B$132,2,FALSE)=1), InputDataA_GeneralAssumptions!U$90,"Not an input"))</f>
        <v>Not an input</v>
      </c>
      <c r="V92" s="338" t="str">
        <f>IF(AND(VLOOKUP(InputDataA_GeneralAssumptions!$D$72,DataSummary!$A$136:$B$137,2,FALSE)=2,VLOOKUP(InputDataA_GeneralAssumptions!$D$88,DataSummary!$A$130:$B$132,2,FALSE)=2),InputDataA_GeneralAssumptions!V$91, IF(AND(VLOOKUP(InputDataA_GeneralAssumptions!$D$72,DataSummary!$A$136:$B$137,2,FALSE)=2,VLOOKUP(InputDataA_GeneralAssumptions!$D$88,DataSummary!$A$130:$B$132,2,FALSE)=1), InputDataA_GeneralAssumptions!V$90,"Not an input"))</f>
        <v>Not an input</v>
      </c>
      <c r="W92" s="338" t="str">
        <f>IF(AND(VLOOKUP(InputDataA_GeneralAssumptions!$D$72,DataSummary!$A$136:$B$137,2,FALSE)=2,VLOOKUP(InputDataA_GeneralAssumptions!$D$88,DataSummary!$A$130:$B$132,2,FALSE)=2),InputDataA_GeneralAssumptions!W$91, IF(AND(VLOOKUP(InputDataA_GeneralAssumptions!$D$72,DataSummary!$A$136:$B$137,2,FALSE)=2,VLOOKUP(InputDataA_GeneralAssumptions!$D$88,DataSummary!$A$130:$B$132,2,FALSE)=1), InputDataA_GeneralAssumptions!W$90,"Not an input"))</f>
        <v>Not an input</v>
      </c>
      <c r="X92" s="338" t="str">
        <f>IF(AND(VLOOKUP(InputDataA_GeneralAssumptions!$D$72,DataSummary!$A$136:$B$137,2,FALSE)=2,VLOOKUP(InputDataA_GeneralAssumptions!$D$88,DataSummary!$A$130:$B$132,2,FALSE)=2),InputDataA_GeneralAssumptions!X$91, IF(AND(VLOOKUP(InputDataA_GeneralAssumptions!$D$72,DataSummary!$A$136:$B$137,2,FALSE)=2,VLOOKUP(InputDataA_GeneralAssumptions!$D$88,DataSummary!$A$130:$B$132,2,FALSE)=1), InputDataA_GeneralAssumptions!X$90,"Not an input"))</f>
        <v>Not an input</v>
      </c>
      <c r="Y92" s="338" t="str">
        <f>IF(AND(VLOOKUP(InputDataA_GeneralAssumptions!$D$72,DataSummary!$A$136:$B$137,2,FALSE)=2,VLOOKUP(InputDataA_GeneralAssumptions!$D$88,DataSummary!$A$130:$B$132,2,FALSE)=2),InputDataA_GeneralAssumptions!Y$91, IF(AND(VLOOKUP(InputDataA_GeneralAssumptions!$D$72,DataSummary!$A$136:$B$137,2,FALSE)=2,VLOOKUP(InputDataA_GeneralAssumptions!$D$88,DataSummary!$A$130:$B$132,2,FALSE)=1), InputDataA_GeneralAssumptions!Y$90,"Not an input"))</f>
        <v>Not an input</v>
      </c>
      <c r="Z92" s="338" t="str">
        <f>IF(AND(VLOOKUP(InputDataA_GeneralAssumptions!$D$72,DataSummary!$A$136:$B$137,2,FALSE)=2,VLOOKUP(InputDataA_GeneralAssumptions!$D$88,DataSummary!$A$130:$B$132,2,FALSE)=2),InputDataA_GeneralAssumptions!Z$91, IF(AND(VLOOKUP(InputDataA_GeneralAssumptions!$D$72,DataSummary!$A$136:$B$137,2,FALSE)=2,VLOOKUP(InputDataA_GeneralAssumptions!$D$88,DataSummary!$A$130:$B$132,2,FALSE)=1), InputDataA_GeneralAssumptions!Z$90,"Not an input"))</f>
        <v>Not an input</v>
      </c>
      <c r="AA92" s="338" t="str">
        <f>IF(AND(VLOOKUP(InputDataA_GeneralAssumptions!$D$72,DataSummary!$A$136:$B$137,2,FALSE)=2,VLOOKUP(InputDataA_GeneralAssumptions!$D$88,DataSummary!$A$130:$B$132,2,FALSE)=2),InputDataA_GeneralAssumptions!AA$91, IF(AND(VLOOKUP(InputDataA_GeneralAssumptions!$D$72,DataSummary!$A$136:$B$137,2,FALSE)=2,VLOOKUP(InputDataA_GeneralAssumptions!$D$88,DataSummary!$A$130:$B$132,2,FALSE)=1), InputDataA_GeneralAssumptions!AA$90,"Not an input"))</f>
        <v>Not an input</v>
      </c>
      <c r="AB92" s="338" t="str">
        <f>IF(AND(VLOOKUP(InputDataA_GeneralAssumptions!$D$72,DataSummary!$A$136:$B$137,2,FALSE)=2,VLOOKUP(InputDataA_GeneralAssumptions!$D$88,DataSummary!$A$130:$B$132,2,FALSE)=2),InputDataA_GeneralAssumptions!AB$91, IF(AND(VLOOKUP(InputDataA_GeneralAssumptions!$D$72,DataSummary!$A$136:$B$137,2,FALSE)=2,VLOOKUP(InputDataA_GeneralAssumptions!$D$88,DataSummary!$A$130:$B$132,2,FALSE)=1), InputDataA_GeneralAssumptions!AB$90,"Not an input"))</f>
        <v>Not an input</v>
      </c>
      <c r="AC92" s="338" t="str">
        <f>IF(AND(VLOOKUP(InputDataA_GeneralAssumptions!$D$72,DataSummary!$A$136:$B$137,2,FALSE)=2,VLOOKUP(InputDataA_GeneralAssumptions!$D$88,DataSummary!$A$130:$B$132,2,FALSE)=2),InputDataA_GeneralAssumptions!AC$91, IF(AND(VLOOKUP(InputDataA_GeneralAssumptions!$D$72,DataSummary!$A$136:$B$137,2,FALSE)=2,VLOOKUP(InputDataA_GeneralAssumptions!$D$88,DataSummary!$A$130:$B$132,2,FALSE)=1), InputDataA_GeneralAssumptions!AC$90,"Not an input"))</f>
        <v>Not an input</v>
      </c>
      <c r="AD92" s="338" t="str">
        <f>IF(AND(VLOOKUP(InputDataA_GeneralAssumptions!$D$72,DataSummary!$A$136:$B$137,2,FALSE)=2,VLOOKUP(InputDataA_GeneralAssumptions!$D$88,DataSummary!$A$130:$B$132,2,FALSE)=2),InputDataA_GeneralAssumptions!AD$91, IF(AND(VLOOKUP(InputDataA_GeneralAssumptions!$D$72,DataSummary!$A$136:$B$137,2,FALSE)=2,VLOOKUP(InputDataA_GeneralAssumptions!$D$88,DataSummary!$A$130:$B$132,2,FALSE)=1), InputDataA_GeneralAssumptions!AD$90,"Not an input"))</f>
        <v>Not an input</v>
      </c>
      <c r="AE92" s="338" t="str">
        <f>IF(AND(VLOOKUP(InputDataA_GeneralAssumptions!$D$72,DataSummary!$A$136:$B$137,2,FALSE)=2,VLOOKUP(InputDataA_GeneralAssumptions!$D$88,DataSummary!$A$130:$B$132,2,FALSE)=2),InputDataA_GeneralAssumptions!AE$91, IF(AND(VLOOKUP(InputDataA_GeneralAssumptions!$D$72,DataSummary!$A$136:$B$137,2,FALSE)=2,VLOOKUP(InputDataA_GeneralAssumptions!$D$88,DataSummary!$A$130:$B$132,2,FALSE)=1), InputDataA_GeneralAssumptions!AE$90,"Not an input"))</f>
        <v>Not an input</v>
      </c>
      <c r="AF92" s="338" t="str">
        <f>IF(AND(VLOOKUP(InputDataA_GeneralAssumptions!$D$72,DataSummary!$A$136:$B$137,2,FALSE)=2,VLOOKUP(InputDataA_GeneralAssumptions!$D$88,DataSummary!$A$130:$B$132,2,FALSE)=2),InputDataA_GeneralAssumptions!AF$91, IF(AND(VLOOKUP(InputDataA_GeneralAssumptions!$D$72,DataSummary!$A$136:$B$137,2,FALSE)=2,VLOOKUP(InputDataA_GeneralAssumptions!$D$88,DataSummary!$A$130:$B$132,2,FALSE)=1), InputDataA_GeneralAssumptions!AF$90,"Not an input"))</f>
        <v>Not an input</v>
      </c>
      <c r="AG92" s="338" t="str">
        <f>IF(AND(VLOOKUP(InputDataA_GeneralAssumptions!$D$72,DataSummary!$A$136:$B$137,2,FALSE)=2,VLOOKUP(InputDataA_GeneralAssumptions!$D$88,DataSummary!$A$130:$B$132,2,FALSE)=2),InputDataA_GeneralAssumptions!AG$91, IF(AND(VLOOKUP(InputDataA_GeneralAssumptions!$D$72,DataSummary!$A$136:$B$137,2,FALSE)=2,VLOOKUP(InputDataA_GeneralAssumptions!$D$88,DataSummary!$A$130:$B$132,2,FALSE)=1), InputDataA_GeneralAssumptions!AG$90,"Not an input"))</f>
        <v>Not an input</v>
      </c>
      <c r="AH92" s="338" t="str">
        <f>IF(AND(VLOOKUP(InputDataA_GeneralAssumptions!$D$72,DataSummary!$A$136:$B$137,2,FALSE)=2,VLOOKUP(InputDataA_GeneralAssumptions!$D$88,DataSummary!$A$130:$B$132,2,FALSE)=2),InputDataA_GeneralAssumptions!AH$91, IF(AND(VLOOKUP(InputDataA_GeneralAssumptions!$D$72,DataSummary!$A$136:$B$137,2,FALSE)=2,VLOOKUP(InputDataA_GeneralAssumptions!$D$88,DataSummary!$A$130:$B$132,2,FALSE)=1), InputDataA_GeneralAssumptions!AH$90,"Not an input"))</f>
        <v>Not an input</v>
      </c>
      <c r="AI92" s="338" t="str">
        <f>IF(AND(VLOOKUP(InputDataA_GeneralAssumptions!$D$72,DataSummary!$A$136:$B$137,2,FALSE)=2,VLOOKUP(InputDataA_GeneralAssumptions!$D$88,DataSummary!$A$130:$B$132,2,FALSE)=2),InputDataA_GeneralAssumptions!AI$91, IF(AND(VLOOKUP(InputDataA_GeneralAssumptions!$D$72,DataSummary!$A$136:$B$137,2,FALSE)=2,VLOOKUP(InputDataA_GeneralAssumptions!$D$88,DataSummary!$A$130:$B$132,2,FALSE)=1), InputDataA_GeneralAssumptions!AI$90,"Not an input"))</f>
        <v>Not an input</v>
      </c>
      <c r="AJ92" s="338" t="str">
        <f>IF(AND(VLOOKUP(InputDataA_GeneralAssumptions!$D$72,DataSummary!$A$136:$B$137,2,FALSE)=2,VLOOKUP(InputDataA_GeneralAssumptions!$D$88,DataSummary!$A$130:$B$132,2,FALSE)=2),InputDataA_GeneralAssumptions!AJ$91, IF(AND(VLOOKUP(InputDataA_GeneralAssumptions!$D$72,DataSummary!$A$136:$B$137,2,FALSE)=2,VLOOKUP(InputDataA_GeneralAssumptions!$D$88,DataSummary!$A$130:$B$132,2,FALSE)=1), InputDataA_GeneralAssumptions!AJ$90,"Not an input"))</f>
        <v>Not an input</v>
      </c>
      <c r="AK92" s="338" t="str">
        <f>IF(AND(VLOOKUP(InputDataA_GeneralAssumptions!$D$72,DataSummary!$A$136:$B$137,2,FALSE)=2,VLOOKUP(InputDataA_GeneralAssumptions!$D$88,DataSummary!$A$130:$B$132,2,FALSE)=2),InputDataA_GeneralAssumptions!AK$91, IF(AND(VLOOKUP(InputDataA_GeneralAssumptions!$D$72,DataSummary!$A$136:$B$137,2,FALSE)=2,VLOOKUP(InputDataA_GeneralAssumptions!$D$88,DataSummary!$A$130:$B$132,2,FALSE)=1), InputDataA_GeneralAssumptions!AK$90,"Not an input"))</f>
        <v>Not an input</v>
      </c>
      <c r="AL92" s="338" t="str">
        <f>IF(AND(VLOOKUP(InputDataA_GeneralAssumptions!$D$72,DataSummary!$A$136:$B$137,2,FALSE)=2,VLOOKUP(InputDataA_GeneralAssumptions!$D$88,DataSummary!$A$130:$B$132,2,FALSE)=2),InputDataA_GeneralAssumptions!AL$91, IF(AND(VLOOKUP(InputDataA_GeneralAssumptions!$D$72,DataSummary!$A$136:$B$137,2,FALSE)=2,VLOOKUP(InputDataA_GeneralAssumptions!$D$88,DataSummary!$A$130:$B$132,2,FALSE)=1), InputDataA_GeneralAssumptions!AL$90,"Not an input"))</f>
        <v>Not an input</v>
      </c>
      <c r="AM92" s="338" t="str">
        <f>IF(AND(VLOOKUP(InputDataA_GeneralAssumptions!$D$72,DataSummary!$A$136:$B$137,2,FALSE)=2,VLOOKUP(InputDataA_GeneralAssumptions!$D$88,DataSummary!$A$130:$B$132,2,FALSE)=2),InputDataA_GeneralAssumptions!AM$91, IF(AND(VLOOKUP(InputDataA_GeneralAssumptions!$D$72,DataSummary!$A$136:$B$137,2,FALSE)=2,VLOOKUP(InputDataA_GeneralAssumptions!$D$88,DataSummary!$A$130:$B$132,2,FALSE)=1), InputDataA_GeneralAssumptions!AM$90,"Not an input"))</f>
        <v>Not an input</v>
      </c>
      <c r="AN92" s="338" t="str">
        <f>IF(AND(VLOOKUP(InputDataA_GeneralAssumptions!$D$72,DataSummary!$A$136:$B$137,2,FALSE)=2,VLOOKUP(InputDataA_GeneralAssumptions!$D$88,DataSummary!$A$130:$B$132,2,FALSE)=2),InputDataA_GeneralAssumptions!AN$91, IF(AND(VLOOKUP(InputDataA_GeneralAssumptions!$D$72,DataSummary!$A$136:$B$137,2,FALSE)=2,VLOOKUP(InputDataA_GeneralAssumptions!$D$88,DataSummary!$A$130:$B$132,2,FALSE)=1), InputDataA_GeneralAssumptions!AN$90,"Not an input"))</f>
        <v>Not an input</v>
      </c>
      <c r="AO92" s="338" t="str">
        <f>IF(AND(VLOOKUP(InputDataA_GeneralAssumptions!$D$72,DataSummary!$A$136:$B$137,2,FALSE)=2,VLOOKUP(InputDataA_GeneralAssumptions!$D$88,DataSummary!$A$130:$B$132,2,FALSE)=2),InputDataA_GeneralAssumptions!AO$91, IF(AND(VLOOKUP(InputDataA_GeneralAssumptions!$D$72,DataSummary!$A$136:$B$137,2,FALSE)=2,VLOOKUP(InputDataA_GeneralAssumptions!$D$88,DataSummary!$A$130:$B$132,2,FALSE)=1), InputDataA_GeneralAssumptions!AO$90,"Not an input"))</f>
        <v>Not an input</v>
      </c>
      <c r="AP92" s="338" t="str">
        <f>IF(AND(VLOOKUP(InputDataA_GeneralAssumptions!$D$72,DataSummary!$A$136:$B$137,2,FALSE)=2,VLOOKUP(InputDataA_GeneralAssumptions!$D$88,DataSummary!$A$130:$B$132,2,FALSE)=2),InputDataA_GeneralAssumptions!AP$91, IF(AND(VLOOKUP(InputDataA_GeneralAssumptions!$D$72,DataSummary!$A$136:$B$137,2,FALSE)=2,VLOOKUP(InputDataA_GeneralAssumptions!$D$88,DataSummary!$A$130:$B$132,2,FALSE)=1), InputDataA_GeneralAssumptions!AP$90,"Not an input"))</f>
        <v>Not an input</v>
      </c>
      <c r="AQ92" s="338" t="str">
        <f>IF(AND(VLOOKUP(InputDataA_GeneralAssumptions!$D$72,DataSummary!$A$136:$B$137,2,FALSE)=2,VLOOKUP(InputDataA_GeneralAssumptions!$D$88,DataSummary!$A$130:$B$132,2,FALSE)=2),InputDataA_GeneralAssumptions!AQ$91, IF(AND(VLOOKUP(InputDataA_GeneralAssumptions!$D$72,DataSummary!$A$136:$B$137,2,FALSE)=2,VLOOKUP(InputDataA_GeneralAssumptions!$D$88,DataSummary!$A$130:$B$132,2,FALSE)=1), InputDataA_GeneralAssumptions!AQ$90,"Not an input"))</f>
        <v>Not an input</v>
      </c>
      <c r="AR92" s="338" t="str">
        <f>IF(AND(VLOOKUP(InputDataA_GeneralAssumptions!$D$72,DataSummary!$A$136:$B$137,2,FALSE)=2,VLOOKUP(InputDataA_GeneralAssumptions!$D$88,DataSummary!$A$130:$B$132,2,FALSE)=2),InputDataA_GeneralAssumptions!AR$91, IF(AND(VLOOKUP(InputDataA_GeneralAssumptions!$D$72,DataSummary!$A$136:$B$137,2,FALSE)=2,VLOOKUP(InputDataA_GeneralAssumptions!$D$88,DataSummary!$A$130:$B$132,2,FALSE)=1), InputDataA_GeneralAssumptions!AR$90,"Not an input"))</f>
        <v>Not an input</v>
      </c>
      <c r="AS92" s="338" t="str">
        <f>IF(AND(VLOOKUP(InputDataA_GeneralAssumptions!$D$72,DataSummary!$A$136:$B$137,2,FALSE)=2,VLOOKUP(InputDataA_GeneralAssumptions!$D$88,DataSummary!$A$130:$B$132,2,FALSE)=2),InputDataA_GeneralAssumptions!AS$91, IF(AND(VLOOKUP(InputDataA_GeneralAssumptions!$D$72,DataSummary!$A$136:$B$137,2,FALSE)=2,VLOOKUP(InputDataA_GeneralAssumptions!$D$88,DataSummary!$A$130:$B$132,2,FALSE)=1), InputDataA_GeneralAssumptions!AS$90,"Not an input"))</f>
        <v>Not an input</v>
      </c>
      <c r="AT92" s="338" t="str">
        <f>IF(AND(VLOOKUP(InputDataA_GeneralAssumptions!$D$72,DataSummary!$A$136:$B$137,2,FALSE)=2,VLOOKUP(InputDataA_GeneralAssumptions!$D$88,DataSummary!$A$130:$B$132,2,FALSE)=2),InputDataA_GeneralAssumptions!AT$91, IF(AND(VLOOKUP(InputDataA_GeneralAssumptions!$D$72,DataSummary!$A$136:$B$137,2,FALSE)=2,VLOOKUP(InputDataA_GeneralAssumptions!$D$88,DataSummary!$A$130:$B$132,2,FALSE)=1), InputDataA_GeneralAssumptions!AT$90,"Not an input"))</f>
        <v>Not an input</v>
      </c>
      <c r="AU92" s="338" t="str">
        <f>IF(AND(VLOOKUP(InputDataA_GeneralAssumptions!$D$72,DataSummary!$A$136:$B$137,2,FALSE)=2,VLOOKUP(InputDataA_GeneralAssumptions!$D$88,DataSummary!$A$130:$B$132,2,FALSE)=2),InputDataA_GeneralAssumptions!AU$91, IF(AND(VLOOKUP(InputDataA_GeneralAssumptions!$D$72,DataSummary!$A$136:$B$137,2,FALSE)=2,VLOOKUP(InputDataA_GeneralAssumptions!$D$88,DataSummary!$A$130:$B$132,2,FALSE)=1), InputDataA_GeneralAssumptions!AU$90,"Not an input"))</f>
        <v>Not an input</v>
      </c>
      <c r="AV92" s="338" t="str">
        <f>IF(AND(VLOOKUP(InputDataA_GeneralAssumptions!$D$72,DataSummary!$A$136:$B$137,2,FALSE)=2,VLOOKUP(InputDataA_GeneralAssumptions!$D$88,DataSummary!$A$130:$B$132,2,FALSE)=2),InputDataA_GeneralAssumptions!AV$91, IF(AND(VLOOKUP(InputDataA_GeneralAssumptions!$D$72,DataSummary!$A$136:$B$137,2,FALSE)=2,VLOOKUP(InputDataA_GeneralAssumptions!$D$88,DataSummary!$A$130:$B$132,2,FALSE)=1), InputDataA_GeneralAssumptions!AV$90,"Not an input"))</f>
        <v>Not an input</v>
      </c>
      <c r="AW92" s="338" t="str">
        <f>IF(AND(VLOOKUP(InputDataA_GeneralAssumptions!$D$72,DataSummary!$A$136:$B$137,2,FALSE)=2,VLOOKUP(InputDataA_GeneralAssumptions!$D$88,DataSummary!$A$130:$B$132,2,FALSE)=2),InputDataA_GeneralAssumptions!AW$91, IF(AND(VLOOKUP(InputDataA_GeneralAssumptions!$D$72,DataSummary!$A$136:$B$137,2,FALSE)=2,VLOOKUP(InputDataA_GeneralAssumptions!$D$88,DataSummary!$A$130:$B$132,2,FALSE)=1), InputDataA_GeneralAssumptions!AW$90,"Not an input"))</f>
        <v>Not an input</v>
      </c>
      <c r="AX92" s="338" t="str">
        <f>IF(AND(VLOOKUP(InputDataA_GeneralAssumptions!$D$72,DataSummary!$A$136:$B$137,2,FALSE)=2,VLOOKUP(InputDataA_GeneralAssumptions!$D$88,DataSummary!$A$130:$B$132,2,FALSE)=2),InputDataA_GeneralAssumptions!AX$91, IF(AND(VLOOKUP(InputDataA_GeneralAssumptions!$D$72,DataSummary!$A$136:$B$137,2,FALSE)=2,VLOOKUP(InputDataA_GeneralAssumptions!$D$88,DataSummary!$A$130:$B$132,2,FALSE)=1), InputDataA_GeneralAssumptions!AX$90,"Not an input"))</f>
        <v>Not an input</v>
      </c>
      <c r="AY92" s="338" t="str">
        <f>IF(AND(VLOOKUP(InputDataA_GeneralAssumptions!$D$72,DataSummary!$A$136:$B$137,2,FALSE)=2,VLOOKUP(InputDataA_GeneralAssumptions!$D$88,DataSummary!$A$130:$B$132,2,FALSE)=2),InputDataA_GeneralAssumptions!AY$91, IF(AND(VLOOKUP(InputDataA_GeneralAssumptions!$D$72,DataSummary!$A$136:$B$137,2,FALSE)=2,VLOOKUP(InputDataA_GeneralAssumptions!$D$88,DataSummary!$A$130:$B$132,2,FALSE)=1), InputDataA_GeneralAssumptions!AY$90,"Not an input"))</f>
        <v>Not an input</v>
      </c>
      <c r="AZ92" s="338" t="str">
        <f>IF(AND(VLOOKUP(InputDataA_GeneralAssumptions!$D$72,DataSummary!$A$136:$B$137,2,FALSE)=2,VLOOKUP(InputDataA_GeneralAssumptions!$D$88,DataSummary!$A$130:$B$132,2,FALSE)=2),InputDataA_GeneralAssumptions!AZ$91, IF(AND(VLOOKUP(InputDataA_GeneralAssumptions!$D$72,DataSummary!$A$136:$B$137,2,FALSE)=2,VLOOKUP(InputDataA_GeneralAssumptions!$D$88,DataSummary!$A$130:$B$132,2,FALSE)=1), InputDataA_GeneralAssumptions!AZ$90,"Not an input"))</f>
        <v>Not an input</v>
      </c>
      <c r="BA92" s="338" t="str">
        <f>IF(AND(VLOOKUP(InputDataA_GeneralAssumptions!$D$72,DataSummary!$A$136:$B$137,2,FALSE)=2,VLOOKUP(InputDataA_GeneralAssumptions!$D$88,DataSummary!$A$130:$B$132,2,FALSE)=2),InputDataA_GeneralAssumptions!BA$91, IF(AND(VLOOKUP(InputDataA_GeneralAssumptions!$D$72,DataSummary!$A$136:$B$137,2,FALSE)=2,VLOOKUP(InputDataA_GeneralAssumptions!$D$88,DataSummary!$A$130:$B$132,2,FALSE)=1), InputDataA_GeneralAssumptions!BA$90,"Not an input"))</f>
        <v>Not an input</v>
      </c>
      <c r="BB92" s="338" t="str">
        <f>IF(AND(VLOOKUP(InputDataA_GeneralAssumptions!$D$72,DataSummary!$A$136:$B$137,2,FALSE)=2,VLOOKUP(InputDataA_GeneralAssumptions!$D$88,DataSummary!$A$130:$B$132,2,FALSE)=2),InputDataA_GeneralAssumptions!BB$91, IF(AND(VLOOKUP(InputDataA_GeneralAssumptions!$D$72,DataSummary!$A$136:$B$137,2,FALSE)=2,VLOOKUP(InputDataA_GeneralAssumptions!$D$88,DataSummary!$A$130:$B$132,2,FALSE)=1), InputDataA_GeneralAssumptions!BB$90,"Not an input"))</f>
        <v>Not an input</v>
      </c>
      <c r="BC92" s="338" t="str">
        <f>IF(AND(VLOOKUP(InputDataA_GeneralAssumptions!$D$72,DataSummary!$A$136:$B$137,2,FALSE)=2,VLOOKUP(InputDataA_GeneralAssumptions!$D$88,DataSummary!$A$130:$B$132,2,FALSE)=2),InputDataA_GeneralAssumptions!BC$91, IF(AND(VLOOKUP(InputDataA_GeneralAssumptions!$D$72,DataSummary!$A$136:$B$137,2,FALSE)=2,VLOOKUP(InputDataA_GeneralAssumptions!$D$88,DataSummary!$A$130:$B$132,2,FALSE)=1), InputDataA_GeneralAssumptions!BC$90,"Not an input"))</f>
        <v>Not an input</v>
      </c>
      <c r="BD92" s="338" t="str">
        <f>IF(AND(VLOOKUP(InputDataA_GeneralAssumptions!$D$72,DataSummary!$A$136:$B$137,2,FALSE)=2,VLOOKUP(InputDataA_GeneralAssumptions!$D$88,DataSummary!$A$130:$B$132,2,FALSE)=2),InputDataA_GeneralAssumptions!BD$91, IF(AND(VLOOKUP(InputDataA_GeneralAssumptions!$D$72,DataSummary!$A$136:$B$137,2,FALSE)=2,VLOOKUP(InputDataA_GeneralAssumptions!$D$88,DataSummary!$A$130:$B$132,2,FALSE)=1), InputDataA_GeneralAssumptions!BD$90,"Not an input"))</f>
        <v>Not an input</v>
      </c>
      <c r="BE92" s="338" t="str">
        <f>IF(AND(VLOOKUP(InputDataA_GeneralAssumptions!$D$72,DataSummary!$A$136:$B$137,2,FALSE)=2,VLOOKUP(InputDataA_GeneralAssumptions!$D$88,DataSummary!$A$130:$B$132,2,FALSE)=2),InputDataA_GeneralAssumptions!BE$91, IF(AND(VLOOKUP(InputDataA_GeneralAssumptions!$D$72,DataSummary!$A$136:$B$137,2,FALSE)=2,VLOOKUP(InputDataA_GeneralAssumptions!$D$88,DataSummary!$A$130:$B$132,2,FALSE)=1), InputDataA_GeneralAssumptions!BE$90,"Not an input"))</f>
        <v>Not an input</v>
      </c>
      <c r="BF92" s="338" t="str">
        <f>IF(AND(VLOOKUP(InputDataA_GeneralAssumptions!$D$72,DataSummary!$A$136:$B$137,2,FALSE)=2,VLOOKUP(InputDataA_GeneralAssumptions!$D$88,DataSummary!$A$130:$B$132,2,FALSE)=2),InputDataA_GeneralAssumptions!BF$91, IF(AND(VLOOKUP(InputDataA_GeneralAssumptions!$D$72,DataSummary!$A$136:$B$137,2,FALSE)=2,VLOOKUP(InputDataA_GeneralAssumptions!$D$88,DataSummary!$A$130:$B$132,2,FALSE)=1), InputDataA_GeneralAssumptions!BF$90,"Not an input"))</f>
        <v>Not an input</v>
      </c>
      <c r="BG92" s="338" t="str">
        <f>IF(AND(VLOOKUP(InputDataA_GeneralAssumptions!$D$72,DataSummary!$A$136:$B$137,2,FALSE)=2,VLOOKUP(InputDataA_GeneralAssumptions!$D$88,DataSummary!$A$130:$B$132,2,FALSE)=2),InputDataA_GeneralAssumptions!BG$91, IF(AND(VLOOKUP(InputDataA_GeneralAssumptions!$D$72,DataSummary!$A$136:$B$137,2,FALSE)=2,VLOOKUP(InputDataA_GeneralAssumptions!$D$88,DataSummary!$A$130:$B$132,2,FALSE)=1), InputDataA_GeneralAssumptions!BG$90,"Not an input"))</f>
        <v>Not an input</v>
      </c>
      <c r="BH92" s="338" t="str">
        <f>IF(AND(VLOOKUP(InputDataA_GeneralAssumptions!$D$72,DataSummary!$A$136:$B$137,2,FALSE)=2,VLOOKUP(InputDataA_GeneralAssumptions!$D$88,DataSummary!$A$130:$B$132,2,FALSE)=2),InputDataA_GeneralAssumptions!BH$91, IF(AND(VLOOKUP(InputDataA_GeneralAssumptions!$D$72,DataSummary!$A$136:$B$137,2,FALSE)=2,VLOOKUP(InputDataA_GeneralAssumptions!$D$88,DataSummary!$A$130:$B$132,2,FALSE)=1), InputDataA_GeneralAssumptions!BH$90,"Not an input"))</f>
        <v>Not an input</v>
      </c>
      <c r="BI92" s="338" t="str">
        <f>IF(AND(VLOOKUP(InputDataA_GeneralAssumptions!$D$72,DataSummary!$A$136:$B$137,2,FALSE)=2,VLOOKUP(InputDataA_GeneralAssumptions!$D$88,DataSummary!$A$130:$B$132,2,FALSE)=2),InputDataA_GeneralAssumptions!BI$91, IF(AND(VLOOKUP(InputDataA_GeneralAssumptions!$D$72,DataSummary!$A$136:$B$137,2,FALSE)=2,VLOOKUP(InputDataA_GeneralAssumptions!$D$88,DataSummary!$A$130:$B$132,2,FALSE)=1), InputDataA_GeneralAssumptions!BI$90,"Not an input"))</f>
        <v>Not an input</v>
      </c>
      <c r="BJ92" s="338" t="str">
        <f>IF(AND(VLOOKUP(InputDataA_GeneralAssumptions!$D$72,DataSummary!$A$136:$B$137,2,FALSE)=2,VLOOKUP(InputDataA_GeneralAssumptions!$D$88,DataSummary!$A$130:$B$132,2,FALSE)=2),InputDataA_GeneralAssumptions!BJ$91, IF(AND(VLOOKUP(InputDataA_GeneralAssumptions!$D$72,DataSummary!$A$136:$B$137,2,FALSE)=2,VLOOKUP(InputDataA_GeneralAssumptions!$D$88,DataSummary!$A$130:$B$132,2,FALSE)=1), InputDataA_GeneralAssumptions!BJ$90,"Not an input"))</f>
        <v>Not an input</v>
      </c>
      <c r="BK92" s="338" t="str">
        <f>IF(AND(VLOOKUP(InputDataA_GeneralAssumptions!$D$72,DataSummary!$A$136:$B$137,2,FALSE)=2,VLOOKUP(InputDataA_GeneralAssumptions!$D$88,DataSummary!$A$130:$B$132,2,FALSE)=2),InputDataA_GeneralAssumptions!BK$91, IF(AND(VLOOKUP(InputDataA_GeneralAssumptions!$D$72,DataSummary!$A$136:$B$137,2,FALSE)=2,VLOOKUP(InputDataA_GeneralAssumptions!$D$88,DataSummary!$A$130:$B$132,2,FALSE)=1), InputDataA_GeneralAssumptions!BK$90,"Not an input"))</f>
        <v>Not an input</v>
      </c>
      <c r="BL92" s="338" t="str">
        <f>IF(AND(VLOOKUP(InputDataA_GeneralAssumptions!$D$72,DataSummary!$A$136:$B$137,2,FALSE)=2,VLOOKUP(InputDataA_GeneralAssumptions!$D$88,DataSummary!$A$130:$B$132,2,FALSE)=2),InputDataA_GeneralAssumptions!BL$91, IF(AND(VLOOKUP(InputDataA_GeneralAssumptions!$D$72,DataSummary!$A$136:$B$137,2,FALSE)=2,VLOOKUP(InputDataA_GeneralAssumptions!$D$88,DataSummary!$A$130:$B$132,2,FALSE)=1), InputDataA_GeneralAssumptions!BL$90,"Not an input"))</f>
        <v>Not an input</v>
      </c>
      <c r="BM92" s="338" t="str">
        <f>IF(AND(VLOOKUP(InputDataA_GeneralAssumptions!$D$72,DataSummary!$A$136:$B$137,2,FALSE)=2,VLOOKUP(InputDataA_GeneralAssumptions!$D$88,DataSummary!$A$130:$B$132,2,FALSE)=2),InputDataA_GeneralAssumptions!BM$91, IF(AND(VLOOKUP(InputDataA_GeneralAssumptions!$D$72,DataSummary!$A$136:$B$137,2,FALSE)=2,VLOOKUP(InputDataA_GeneralAssumptions!$D$88,DataSummary!$A$130:$B$132,2,FALSE)=1), InputDataA_GeneralAssumptions!BM$90,"Not an input"))</f>
        <v>Not an input</v>
      </c>
      <c r="BN92" s="338" t="str">
        <f>IF(AND(VLOOKUP(InputDataA_GeneralAssumptions!$D$72,DataSummary!$A$136:$B$137,2,FALSE)=2,VLOOKUP(InputDataA_GeneralAssumptions!$D$88,DataSummary!$A$130:$B$132,2,FALSE)=2),InputDataA_GeneralAssumptions!BN$91, IF(AND(VLOOKUP(InputDataA_GeneralAssumptions!$D$72,DataSummary!$A$136:$B$137,2,FALSE)=2,VLOOKUP(InputDataA_GeneralAssumptions!$D$88,DataSummary!$A$130:$B$132,2,FALSE)=1), InputDataA_GeneralAssumptions!BN$90,"Not an input"))</f>
        <v>Not an input</v>
      </c>
      <c r="BO92" s="338" t="str">
        <f>IF(AND(VLOOKUP(InputDataA_GeneralAssumptions!$D$72,DataSummary!$A$136:$B$137,2,FALSE)=2,VLOOKUP(InputDataA_GeneralAssumptions!$D$88,DataSummary!$A$130:$B$132,2,FALSE)=2),InputDataA_GeneralAssumptions!BO$91, IF(AND(VLOOKUP(InputDataA_GeneralAssumptions!$D$72,DataSummary!$A$136:$B$137,2,FALSE)=2,VLOOKUP(InputDataA_GeneralAssumptions!$D$88,DataSummary!$A$130:$B$132,2,FALSE)=1), InputDataA_GeneralAssumptions!BO$90,"Not an input"))</f>
        <v>Not an input</v>
      </c>
      <c r="BP92" s="338" t="str">
        <f>IF(AND(VLOOKUP(InputDataA_GeneralAssumptions!$D$72,DataSummary!$A$136:$B$137,2,FALSE)=2,VLOOKUP(InputDataA_GeneralAssumptions!$D$88,DataSummary!$A$130:$B$132,2,FALSE)=2),InputDataA_GeneralAssumptions!BP$91, IF(AND(VLOOKUP(InputDataA_GeneralAssumptions!$D$72,DataSummary!$A$136:$B$137,2,FALSE)=2,VLOOKUP(InputDataA_GeneralAssumptions!$D$88,DataSummary!$A$130:$B$132,2,FALSE)=1), InputDataA_GeneralAssumptions!BP$90,"Not an input"))</f>
        <v>Not an input</v>
      </c>
      <c r="BQ92" s="338" t="str">
        <f>IF(AND(VLOOKUP(InputDataA_GeneralAssumptions!$D$72,DataSummary!$A$136:$B$137,2,FALSE)=2,VLOOKUP(InputDataA_GeneralAssumptions!$D$88,DataSummary!$A$130:$B$132,2,FALSE)=2),InputDataA_GeneralAssumptions!BQ$91, IF(AND(VLOOKUP(InputDataA_GeneralAssumptions!$D$72,DataSummary!$A$136:$B$137,2,FALSE)=2,VLOOKUP(InputDataA_GeneralAssumptions!$D$88,DataSummary!$A$130:$B$132,2,FALSE)=1), InputDataA_GeneralAssumptions!BQ$90,"Not an input"))</f>
        <v>Not an input</v>
      </c>
      <c r="BR92" s="338" t="str">
        <f>IF(AND(VLOOKUP(InputDataA_GeneralAssumptions!$D$72,DataSummary!$A$136:$B$137,2,FALSE)=2,VLOOKUP(InputDataA_GeneralAssumptions!$D$88,DataSummary!$A$130:$B$132,2,FALSE)=2),InputDataA_GeneralAssumptions!BR$91, IF(AND(VLOOKUP(InputDataA_GeneralAssumptions!$D$72,DataSummary!$A$136:$B$137,2,FALSE)=2,VLOOKUP(InputDataA_GeneralAssumptions!$D$88,DataSummary!$A$130:$B$132,2,FALSE)=1), InputDataA_GeneralAssumptions!BR$90,"Not an input"))</f>
        <v>Not an input</v>
      </c>
      <c r="BS92" s="338" t="str">
        <f>IF(AND(VLOOKUP(InputDataA_GeneralAssumptions!$D$72,DataSummary!$A$136:$B$137,2,FALSE)=2,VLOOKUP(InputDataA_GeneralAssumptions!$D$88,DataSummary!$A$130:$B$132,2,FALSE)=2),InputDataA_GeneralAssumptions!BS$91, IF(AND(VLOOKUP(InputDataA_GeneralAssumptions!$D$72,DataSummary!$A$136:$B$137,2,FALSE)=2,VLOOKUP(InputDataA_GeneralAssumptions!$D$88,DataSummary!$A$130:$B$132,2,FALSE)=1), InputDataA_GeneralAssumptions!BS$90,"Not an input"))</f>
        <v>Not an input</v>
      </c>
      <c r="BT92" s="338" t="str">
        <f>IF(AND(VLOOKUP(InputDataA_GeneralAssumptions!$D$72,DataSummary!$A$136:$B$137,2,FALSE)=2,VLOOKUP(InputDataA_GeneralAssumptions!$D$88,DataSummary!$A$130:$B$132,2,FALSE)=2),InputDataA_GeneralAssumptions!BT$91, IF(AND(VLOOKUP(InputDataA_GeneralAssumptions!$D$72,DataSummary!$A$136:$B$137,2,FALSE)=2,VLOOKUP(InputDataA_GeneralAssumptions!$D$88,DataSummary!$A$130:$B$132,2,FALSE)=1), InputDataA_GeneralAssumptions!BT$90,"Not an input"))</f>
        <v>Not an input</v>
      </c>
      <c r="BU92" s="338" t="str">
        <f>IF(AND(VLOOKUP(InputDataA_GeneralAssumptions!$D$72,DataSummary!$A$136:$B$137,2,FALSE)=2,VLOOKUP(InputDataA_GeneralAssumptions!$D$88,DataSummary!$A$130:$B$132,2,FALSE)=2),InputDataA_GeneralAssumptions!BU$91, IF(AND(VLOOKUP(InputDataA_GeneralAssumptions!$D$72,DataSummary!$A$136:$B$137,2,FALSE)=2,VLOOKUP(InputDataA_GeneralAssumptions!$D$88,DataSummary!$A$130:$B$132,2,FALSE)=1), InputDataA_GeneralAssumptions!BU$90,"Not an input"))</f>
        <v>Not an input</v>
      </c>
      <c r="BV92" s="338" t="str">
        <f>IF(AND(VLOOKUP(InputDataA_GeneralAssumptions!$D$72,DataSummary!$A$136:$B$137,2,FALSE)=2,VLOOKUP(InputDataA_GeneralAssumptions!$D$88,DataSummary!$A$130:$B$132,2,FALSE)=2),InputDataA_GeneralAssumptions!BV$91, IF(AND(VLOOKUP(InputDataA_GeneralAssumptions!$D$72,DataSummary!$A$136:$B$137,2,FALSE)=2,VLOOKUP(InputDataA_GeneralAssumptions!$D$88,DataSummary!$A$130:$B$132,2,FALSE)=1), InputDataA_GeneralAssumptions!BV$90,"Not an input"))</f>
        <v>Not an input</v>
      </c>
      <c r="BW92" s="338" t="str">
        <f>IF(AND(VLOOKUP(InputDataA_GeneralAssumptions!$D$72,DataSummary!$A$136:$B$137,2,FALSE)=2,VLOOKUP(InputDataA_GeneralAssumptions!$D$88,DataSummary!$A$130:$B$132,2,FALSE)=2),InputDataA_GeneralAssumptions!BW$91, IF(AND(VLOOKUP(InputDataA_GeneralAssumptions!$D$72,DataSummary!$A$136:$B$137,2,FALSE)=2,VLOOKUP(InputDataA_GeneralAssumptions!$D$88,DataSummary!$A$130:$B$132,2,FALSE)=1), InputDataA_GeneralAssumptions!BW$90,"Not an input"))</f>
        <v>Not an input</v>
      </c>
    </row>
    <row r="93" spans="1:16384">
      <c r="B93" s="92"/>
      <c r="C93" s="93"/>
      <c r="D93" s="569"/>
      <c r="E93" s="569"/>
      <c r="F93" s="174"/>
      <c r="G93" s="156"/>
      <c r="H93" s="157"/>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c r="BA93" s="158"/>
      <c r="BB93" s="158"/>
      <c r="BC93" s="158"/>
      <c r="BD93" s="158"/>
      <c r="BE93" s="158"/>
      <c r="BF93" s="158"/>
      <c r="BG93" s="158"/>
      <c r="BH93" s="158"/>
      <c r="BI93" s="158"/>
      <c r="BJ93" s="158"/>
      <c r="BK93" s="158"/>
      <c r="BL93" s="158"/>
      <c r="BM93" s="158"/>
      <c r="BN93" s="158"/>
      <c r="BO93" s="158"/>
      <c r="BP93" s="158"/>
      <c r="BQ93" s="158"/>
      <c r="BR93" s="158"/>
      <c r="BS93" s="158"/>
      <c r="BT93" s="158"/>
      <c r="BU93" s="158"/>
      <c r="BV93" s="158"/>
      <c r="BW93" s="158"/>
    </row>
    <row r="94" spans="1:16384">
      <c r="B94" s="166" t="s">
        <v>563</v>
      </c>
      <c r="C94" s="93"/>
      <c r="D94" s="569"/>
      <c r="E94" s="569"/>
      <c r="F94" s="620" t="str">
        <f>D99</f>
        <v>Automatic</v>
      </c>
      <c r="G94" s="2" t="s">
        <v>563</v>
      </c>
      <c r="H94" s="232" t="s">
        <v>636</v>
      </c>
      <c r="I94" s="211">
        <f>InputDataA_GeneralAssumptions!$D$7</f>
        <v>2021</v>
      </c>
      <c r="J94" s="169">
        <f t="shared" ref="J94:AO94" si="235">I94+1</f>
        <v>2022</v>
      </c>
      <c r="K94" s="169">
        <f t="shared" si="235"/>
        <v>2023</v>
      </c>
      <c r="L94" s="169">
        <f t="shared" si="235"/>
        <v>2024</v>
      </c>
      <c r="M94" s="169">
        <f t="shared" si="235"/>
        <v>2025</v>
      </c>
      <c r="N94" s="169">
        <f t="shared" si="235"/>
        <v>2026</v>
      </c>
      <c r="O94" s="169">
        <f t="shared" si="235"/>
        <v>2027</v>
      </c>
      <c r="P94" s="169">
        <f t="shared" si="235"/>
        <v>2028</v>
      </c>
      <c r="Q94" s="169">
        <f t="shared" si="235"/>
        <v>2029</v>
      </c>
      <c r="R94" s="169">
        <f t="shared" si="235"/>
        <v>2030</v>
      </c>
      <c r="S94" s="169">
        <f t="shared" si="235"/>
        <v>2031</v>
      </c>
      <c r="T94" s="169">
        <f t="shared" si="235"/>
        <v>2032</v>
      </c>
      <c r="U94" s="169">
        <f t="shared" si="235"/>
        <v>2033</v>
      </c>
      <c r="V94" s="169">
        <f t="shared" si="235"/>
        <v>2034</v>
      </c>
      <c r="W94" s="169">
        <f t="shared" si="235"/>
        <v>2035</v>
      </c>
      <c r="X94" s="169">
        <f t="shared" si="235"/>
        <v>2036</v>
      </c>
      <c r="Y94" s="169">
        <f t="shared" si="235"/>
        <v>2037</v>
      </c>
      <c r="Z94" s="169">
        <f t="shared" si="235"/>
        <v>2038</v>
      </c>
      <c r="AA94" s="169">
        <f t="shared" si="235"/>
        <v>2039</v>
      </c>
      <c r="AB94" s="169">
        <f t="shared" si="235"/>
        <v>2040</v>
      </c>
      <c r="AC94" s="169">
        <f t="shared" si="235"/>
        <v>2041</v>
      </c>
      <c r="AD94" s="169">
        <f t="shared" si="235"/>
        <v>2042</v>
      </c>
      <c r="AE94" s="169">
        <f t="shared" si="235"/>
        <v>2043</v>
      </c>
      <c r="AF94" s="169">
        <f t="shared" si="235"/>
        <v>2044</v>
      </c>
      <c r="AG94" s="169">
        <f t="shared" si="235"/>
        <v>2045</v>
      </c>
      <c r="AH94" s="169">
        <f t="shared" si="235"/>
        <v>2046</v>
      </c>
      <c r="AI94" s="169">
        <f t="shared" si="235"/>
        <v>2047</v>
      </c>
      <c r="AJ94" s="169">
        <f t="shared" si="235"/>
        <v>2048</v>
      </c>
      <c r="AK94" s="169">
        <f t="shared" si="235"/>
        <v>2049</v>
      </c>
      <c r="AL94" s="169">
        <f t="shared" si="235"/>
        <v>2050</v>
      </c>
      <c r="AM94" s="169">
        <f t="shared" si="235"/>
        <v>2051</v>
      </c>
      <c r="AN94" s="169">
        <f t="shared" si="235"/>
        <v>2052</v>
      </c>
      <c r="AO94" s="169">
        <f t="shared" si="235"/>
        <v>2053</v>
      </c>
      <c r="AP94" s="169">
        <f t="shared" ref="AP94" si="236">AO94+1</f>
        <v>2054</v>
      </c>
      <c r="AQ94" s="169">
        <f t="shared" ref="AQ94" si="237">AP94+1</f>
        <v>2055</v>
      </c>
      <c r="AR94" s="169">
        <f t="shared" ref="AR94" si="238">AQ94+1</f>
        <v>2056</v>
      </c>
      <c r="AS94" s="169">
        <f t="shared" ref="AS94" si="239">AR94+1</f>
        <v>2057</v>
      </c>
      <c r="AT94" s="169">
        <f t="shared" ref="AT94" si="240">AS94+1</f>
        <v>2058</v>
      </c>
      <c r="AU94" s="169">
        <f t="shared" ref="AU94" si="241">AT94+1</f>
        <v>2059</v>
      </c>
      <c r="AV94" s="169">
        <f t="shared" ref="AV94" si="242">AU94+1</f>
        <v>2060</v>
      </c>
      <c r="AW94" s="169">
        <f t="shared" ref="AW94" si="243">AV94+1</f>
        <v>2061</v>
      </c>
      <c r="AX94" s="169">
        <f t="shared" ref="AX94" si="244">AW94+1</f>
        <v>2062</v>
      </c>
      <c r="AY94" s="169">
        <f t="shared" ref="AY94" si="245">AX94+1</f>
        <v>2063</v>
      </c>
      <c r="AZ94" s="169">
        <f t="shared" ref="AZ94" si="246">AY94+1</f>
        <v>2064</v>
      </c>
      <c r="BA94" s="169">
        <f t="shared" ref="BA94" si="247">AZ94+1</f>
        <v>2065</v>
      </c>
      <c r="BB94" s="169">
        <f t="shared" ref="BB94" si="248">BA94+1</f>
        <v>2066</v>
      </c>
      <c r="BC94" s="169">
        <f t="shared" ref="BC94" si="249">BB94+1</f>
        <v>2067</v>
      </c>
      <c r="BD94" s="169">
        <f t="shared" ref="BD94" si="250">BC94+1</f>
        <v>2068</v>
      </c>
      <c r="BE94" s="169">
        <f t="shared" ref="BE94" si="251">BD94+1</f>
        <v>2069</v>
      </c>
      <c r="BF94" s="169">
        <f t="shared" ref="BF94" si="252">BE94+1</f>
        <v>2070</v>
      </c>
      <c r="BG94" s="169">
        <f t="shared" ref="BG94" si="253">BF94+1</f>
        <v>2071</v>
      </c>
      <c r="BH94" s="169">
        <f t="shared" ref="BH94" si="254">BG94+1</f>
        <v>2072</v>
      </c>
      <c r="BI94" s="169">
        <f t="shared" ref="BI94" si="255">BH94+1</f>
        <v>2073</v>
      </c>
      <c r="BJ94" s="169">
        <f t="shared" ref="BJ94" si="256">BI94+1</f>
        <v>2074</v>
      </c>
      <c r="BK94" s="169">
        <f t="shared" ref="BK94" si="257">BJ94+1</f>
        <v>2075</v>
      </c>
      <c r="BL94" s="169">
        <f t="shared" ref="BL94" si="258">BK94+1</f>
        <v>2076</v>
      </c>
      <c r="BM94" s="169">
        <f t="shared" ref="BM94" si="259">BL94+1</f>
        <v>2077</v>
      </c>
      <c r="BN94" s="169">
        <f t="shared" ref="BN94" si="260">BM94+1</f>
        <v>2078</v>
      </c>
      <c r="BO94" s="169">
        <f t="shared" ref="BO94" si="261">BN94+1</f>
        <v>2079</v>
      </c>
      <c r="BP94" s="169">
        <f t="shared" ref="BP94" si="262">BO94+1</f>
        <v>2080</v>
      </c>
      <c r="BQ94" s="169">
        <f t="shared" ref="BQ94" si="263">BP94+1</f>
        <v>2081</v>
      </c>
      <c r="BR94" s="169">
        <f t="shared" ref="BR94" si="264">BQ94+1</f>
        <v>2082</v>
      </c>
      <c r="BS94" s="169">
        <f t="shared" ref="BS94" si="265">BR94+1</f>
        <v>2083</v>
      </c>
      <c r="BT94" s="169">
        <f t="shared" ref="BT94" si="266">BS94+1</f>
        <v>2084</v>
      </c>
      <c r="BU94" s="169">
        <f t="shared" ref="BU94" si="267">BT94+1</f>
        <v>2085</v>
      </c>
      <c r="BV94" s="169">
        <f t="shared" ref="BV94" si="268">BU94+1</f>
        <v>2086</v>
      </c>
      <c r="BW94" s="169">
        <f t="shared" ref="BW94" si="269">BV94+1</f>
        <v>2087</v>
      </c>
    </row>
    <row r="95" spans="1:16384">
      <c r="B95" s="99" t="s">
        <v>569</v>
      </c>
      <c r="C95" s="104" t="s">
        <v>552</v>
      </c>
      <c r="D95" s="505"/>
      <c r="E95" s="505"/>
      <c r="F95" s="811" t="str">
        <f>DataSummary!N4</f>
        <v>Baseline</v>
      </c>
      <c r="G95" s="18" t="s">
        <v>624</v>
      </c>
      <c r="H95" s="30" t="s">
        <v>2</v>
      </c>
      <c r="I95" s="212">
        <f>I96</f>
        <v>1.4958209358155727E-2</v>
      </c>
      <c r="J95" s="212">
        <f t="shared" ref="J95:BU95" si="270">J96</f>
        <v>1.4958209358155727E-2</v>
      </c>
      <c r="K95" s="212">
        <f t="shared" si="270"/>
        <v>1.4958209358155727E-2</v>
      </c>
      <c r="L95" s="212">
        <f t="shared" si="270"/>
        <v>1.4958209358155727E-2</v>
      </c>
      <c r="M95" s="212">
        <f t="shared" si="270"/>
        <v>1.4958209358155727E-2</v>
      </c>
      <c r="N95" s="212">
        <f t="shared" si="270"/>
        <v>1.4958209358155727E-2</v>
      </c>
      <c r="O95" s="212">
        <f t="shared" si="270"/>
        <v>1.4958209358155727E-2</v>
      </c>
      <c r="P95" s="212">
        <f t="shared" si="270"/>
        <v>1.4958209358155727E-2</v>
      </c>
      <c r="Q95" s="212">
        <f t="shared" si="270"/>
        <v>1.4958209358155727E-2</v>
      </c>
      <c r="R95" s="212">
        <f t="shared" si="270"/>
        <v>1.4958209358155727E-2</v>
      </c>
      <c r="S95" s="212">
        <f t="shared" si="270"/>
        <v>1.4958209358155727E-2</v>
      </c>
      <c r="T95" s="212">
        <f t="shared" si="270"/>
        <v>1.4958209358155727E-2</v>
      </c>
      <c r="U95" s="212">
        <f t="shared" si="270"/>
        <v>1.4958209358155727E-2</v>
      </c>
      <c r="V95" s="212">
        <f t="shared" si="270"/>
        <v>1.4958209358155727E-2</v>
      </c>
      <c r="W95" s="212">
        <f t="shared" si="270"/>
        <v>1.4958209358155727E-2</v>
      </c>
      <c r="X95" s="212">
        <f t="shared" si="270"/>
        <v>1.4958209358155727E-2</v>
      </c>
      <c r="Y95" s="212">
        <f t="shared" si="270"/>
        <v>1.4958209358155727E-2</v>
      </c>
      <c r="Z95" s="212">
        <f t="shared" si="270"/>
        <v>1.4958209358155727E-2</v>
      </c>
      <c r="AA95" s="212">
        <f t="shared" si="270"/>
        <v>1.4958209358155727E-2</v>
      </c>
      <c r="AB95" s="212">
        <f t="shared" si="270"/>
        <v>1.4958209358155727E-2</v>
      </c>
      <c r="AC95" s="212">
        <f t="shared" si="270"/>
        <v>1.4958209358155727E-2</v>
      </c>
      <c r="AD95" s="212">
        <f t="shared" si="270"/>
        <v>1.4958209358155727E-2</v>
      </c>
      <c r="AE95" s="212">
        <f t="shared" si="270"/>
        <v>1.4958209358155727E-2</v>
      </c>
      <c r="AF95" s="212">
        <f t="shared" si="270"/>
        <v>1.4958209358155727E-2</v>
      </c>
      <c r="AG95" s="212">
        <f t="shared" si="270"/>
        <v>1.4958209358155727E-2</v>
      </c>
      <c r="AH95" s="212">
        <f t="shared" si="270"/>
        <v>1.4958209358155727E-2</v>
      </c>
      <c r="AI95" s="212">
        <f t="shared" si="270"/>
        <v>1.4958209358155727E-2</v>
      </c>
      <c r="AJ95" s="212">
        <f t="shared" si="270"/>
        <v>1.4958209358155727E-2</v>
      </c>
      <c r="AK95" s="212">
        <f t="shared" si="270"/>
        <v>1.4958209358155727E-2</v>
      </c>
      <c r="AL95" s="212">
        <f t="shared" si="270"/>
        <v>1.4958209358155727E-2</v>
      </c>
      <c r="AM95" s="212">
        <f t="shared" si="270"/>
        <v>1.4958209358155727E-2</v>
      </c>
      <c r="AN95" s="212">
        <f t="shared" si="270"/>
        <v>1.4958209358155727E-2</v>
      </c>
      <c r="AO95" s="212">
        <f t="shared" si="270"/>
        <v>1.4958209358155727E-2</v>
      </c>
      <c r="AP95" s="212">
        <f t="shared" si="270"/>
        <v>1.4958209358155727E-2</v>
      </c>
      <c r="AQ95" s="212">
        <f t="shared" si="270"/>
        <v>1.4958209358155727E-2</v>
      </c>
      <c r="AR95" s="212">
        <f t="shared" si="270"/>
        <v>1.4958209358155727E-2</v>
      </c>
      <c r="AS95" s="212">
        <f t="shared" si="270"/>
        <v>1.4958209358155727E-2</v>
      </c>
      <c r="AT95" s="212">
        <f t="shared" si="270"/>
        <v>1.4958209358155727E-2</v>
      </c>
      <c r="AU95" s="212">
        <f t="shared" si="270"/>
        <v>1.4958209358155727E-2</v>
      </c>
      <c r="AV95" s="212">
        <f t="shared" si="270"/>
        <v>1.4958209358155727E-2</v>
      </c>
      <c r="AW95" s="212">
        <f t="shared" si="270"/>
        <v>1.4958209358155727E-2</v>
      </c>
      <c r="AX95" s="212">
        <f t="shared" si="270"/>
        <v>1.4958209358155727E-2</v>
      </c>
      <c r="AY95" s="212">
        <f t="shared" si="270"/>
        <v>1.4958209358155727E-2</v>
      </c>
      <c r="AZ95" s="212">
        <f t="shared" si="270"/>
        <v>1.4958209358155727E-2</v>
      </c>
      <c r="BA95" s="212">
        <f t="shared" si="270"/>
        <v>1.4958209358155727E-2</v>
      </c>
      <c r="BB95" s="212">
        <f t="shared" si="270"/>
        <v>1.4958209358155727E-2</v>
      </c>
      <c r="BC95" s="212">
        <f t="shared" si="270"/>
        <v>1.4958209358155727E-2</v>
      </c>
      <c r="BD95" s="212">
        <f t="shared" si="270"/>
        <v>1.4958209358155727E-2</v>
      </c>
      <c r="BE95" s="212">
        <f t="shared" si="270"/>
        <v>1.4958209358155727E-2</v>
      </c>
      <c r="BF95" s="212">
        <f t="shared" si="270"/>
        <v>1.4958209358155727E-2</v>
      </c>
      <c r="BG95" s="212">
        <f t="shared" si="270"/>
        <v>1.4958209358155727E-2</v>
      </c>
      <c r="BH95" s="212">
        <f t="shared" si="270"/>
        <v>1.4958209358155727E-2</v>
      </c>
      <c r="BI95" s="212">
        <f t="shared" si="270"/>
        <v>1.4958209358155727E-2</v>
      </c>
      <c r="BJ95" s="212">
        <f t="shared" si="270"/>
        <v>1.4958209358155727E-2</v>
      </c>
      <c r="BK95" s="212">
        <f t="shared" si="270"/>
        <v>1.4958209358155727E-2</v>
      </c>
      <c r="BL95" s="212">
        <f t="shared" si="270"/>
        <v>1.4958209358155727E-2</v>
      </c>
      <c r="BM95" s="212">
        <f t="shared" si="270"/>
        <v>1.4958209358155727E-2</v>
      </c>
      <c r="BN95" s="212">
        <f t="shared" si="270"/>
        <v>1.4958209358155727E-2</v>
      </c>
      <c r="BO95" s="212">
        <f t="shared" si="270"/>
        <v>1.4958209358155727E-2</v>
      </c>
      <c r="BP95" s="212">
        <f t="shared" si="270"/>
        <v>1.4958209358155727E-2</v>
      </c>
      <c r="BQ95" s="212">
        <f t="shared" si="270"/>
        <v>1.4958209358155727E-2</v>
      </c>
      <c r="BR95" s="212">
        <f t="shared" si="270"/>
        <v>1.4958209358155727E-2</v>
      </c>
      <c r="BS95" s="212">
        <f t="shared" si="270"/>
        <v>1.4958209358155727E-2</v>
      </c>
      <c r="BT95" s="212">
        <f t="shared" si="270"/>
        <v>1.4958209358155727E-2</v>
      </c>
      <c r="BU95" s="212">
        <f t="shared" si="270"/>
        <v>1.4958209358155727E-2</v>
      </c>
      <c r="BV95" s="212">
        <f t="shared" ref="BV95:BW95" si="271">BV96</f>
        <v>1.4958209358155727E-2</v>
      </c>
      <c r="BW95" s="212">
        <f t="shared" si="271"/>
        <v>1.4958209358155727E-2</v>
      </c>
    </row>
    <row r="96" spans="1:16384">
      <c r="B96" s="92" t="s">
        <v>996</v>
      </c>
      <c r="C96" s="485">
        <v>2019</v>
      </c>
      <c r="D96" s="838">
        <f>IF(ISNUMBER(DataSummary!B277)=TRUE,DataSummary!B277,".")</f>
        <v>1.4958209358155727E-2</v>
      </c>
      <c r="E96" s="838"/>
      <c r="F96" s="811"/>
      <c r="G96" s="11" t="s">
        <v>625</v>
      </c>
      <c r="H96" s="30" t="s">
        <v>2</v>
      </c>
      <c r="I96" s="14">
        <f>D97</f>
        <v>1.4958209358155727E-2</v>
      </c>
      <c r="J96" s="14">
        <f>IF(J94&gt;InputDataA_GeneralAssumptions!$D$101,InputDataA_GeneralAssumptions!$D$100,I96+(InputDataA_GeneralAssumptions!$D$100-$I96)/(InputDataA_GeneralAssumptions!$D$101-InputDataA_GeneralAssumptions!$D$7))</f>
        <v>1.4958209358155727E-2</v>
      </c>
      <c r="K96" s="14">
        <f>IF(K94&gt;InputDataA_GeneralAssumptions!$D$101,InputDataA_GeneralAssumptions!$D$100,J96+(InputDataA_GeneralAssumptions!$D$100-$I96)/(InputDataA_GeneralAssumptions!$D$101-InputDataA_GeneralAssumptions!$D$7))</f>
        <v>1.4958209358155727E-2</v>
      </c>
      <c r="L96" s="14">
        <f>IF(L94&gt;InputDataA_GeneralAssumptions!$D$101,InputDataA_GeneralAssumptions!$D$100,K96+(InputDataA_GeneralAssumptions!$D$100-$I96)/(InputDataA_GeneralAssumptions!$D$101-InputDataA_GeneralAssumptions!$D$7))</f>
        <v>1.4958209358155727E-2</v>
      </c>
      <c r="M96" s="14">
        <f>IF(M94&gt;InputDataA_GeneralAssumptions!$D$101,InputDataA_GeneralAssumptions!$D$100,L96+(InputDataA_GeneralAssumptions!$D$100-$I96)/(InputDataA_GeneralAssumptions!$D$101-InputDataA_GeneralAssumptions!$D$7))</f>
        <v>1.4958209358155727E-2</v>
      </c>
      <c r="N96" s="14">
        <f>IF(N94&gt;InputDataA_GeneralAssumptions!$D$101,InputDataA_GeneralAssumptions!$D$100,M96+(InputDataA_GeneralAssumptions!$D$100-$I96)/(InputDataA_GeneralAssumptions!$D$101-InputDataA_GeneralAssumptions!$D$7))</f>
        <v>1.4958209358155727E-2</v>
      </c>
      <c r="O96" s="14">
        <f>IF(O94&gt;InputDataA_GeneralAssumptions!$D$101,InputDataA_GeneralAssumptions!$D$100,N96+(InputDataA_GeneralAssumptions!$D$100-$I96)/(InputDataA_GeneralAssumptions!$D$101-InputDataA_GeneralAssumptions!$D$7))</f>
        <v>1.4958209358155727E-2</v>
      </c>
      <c r="P96" s="14">
        <f>IF(P94&gt;InputDataA_GeneralAssumptions!$D$101,InputDataA_GeneralAssumptions!$D$100,O96+(InputDataA_GeneralAssumptions!$D$100-$I96)/(InputDataA_GeneralAssumptions!$D$101-InputDataA_GeneralAssumptions!$D$7))</f>
        <v>1.4958209358155727E-2</v>
      </c>
      <c r="Q96" s="14">
        <f>IF(Q94&gt;InputDataA_GeneralAssumptions!$D$101,InputDataA_GeneralAssumptions!$D$100,P96+(InputDataA_GeneralAssumptions!$D$100-$I96)/(InputDataA_GeneralAssumptions!$D$101-InputDataA_GeneralAssumptions!$D$7))</f>
        <v>1.4958209358155727E-2</v>
      </c>
      <c r="R96" s="14">
        <f>IF(R94&gt;InputDataA_GeneralAssumptions!$D$101,InputDataA_GeneralAssumptions!$D$100,Q96+(InputDataA_GeneralAssumptions!$D$100-$I96)/(InputDataA_GeneralAssumptions!$D$101-InputDataA_GeneralAssumptions!$D$7))</f>
        <v>1.4958209358155727E-2</v>
      </c>
      <c r="S96" s="14">
        <f>IF(S94&gt;InputDataA_GeneralAssumptions!$D$101,InputDataA_GeneralAssumptions!$D$100,R96+(InputDataA_GeneralAssumptions!$D$100-$I96)/(InputDataA_GeneralAssumptions!$D$101-InputDataA_GeneralAssumptions!$D$7))</f>
        <v>1.4958209358155727E-2</v>
      </c>
      <c r="T96" s="14">
        <f>IF(T94&gt;InputDataA_GeneralAssumptions!$D$101,InputDataA_GeneralAssumptions!$D$100,S96+(InputDataA_GeneralAssumptions!$D$100-$I96)/(InputDataA_GeneralAssumptions!$D$101-InputDataA_GeneralAssumptions!$D$7))</f>
        <v>1.4958209358155727E-2</v>
      </c>
      <c r="U96" s="14">
        <f>IF(U94&gt;InputDataA_GeneralAssumptions!$D$101,InputDataA_GeneralAssumptions!$D$100,T96+(InputDataA_GeneralAssumptions!$D$100-$I96)/(InputDataA_GeneralAssumptions!$D$101-InputDataA_GeneralAssumptions!$D$7))</f>
        <v>1.4958209358155727E-2</v>
      </c>
      <c r="V96" s="14">
        <f>IF(V94&gt;InputDataA_GeneralAssumptions!$D$101,InputDataA_GeneralAssumptions!$D$100,U96+(InputDataA_GeneralAssumptions!$D$100-$I96)/(InputDataA_GeneralAssumptions!$D$101-InputDataA_GeneralAssumptions!$D$7))</f>
        <v>1.4958209358155727E-2</v>
      </c>
      <c r="W96" s="14">
        <f>IF(W94&gt;InputDataA_GeneralAssumptions!$D$101,InputDataA_GeneralAssumptions!$D$100,V96+(InputDataA_GeneralAssumptions!$D$100-$I96)/(InputDataA_GeneralAssumptions!$D$101-InputDataA_GeneralAssumptions!$D$7))</f>
        <v>1.4958209358155727E-2</v>
      </c>
      <c r="X96" s="14">
        <f>IF(X94&gt;InputDataA_GeneralAssumptions!$D$101,InputDataA_GeneralAssumptions!$D$100,W96+(InputDataA_GeneralAssumptions!$D$100-$I96)/(InputDataA_GeneralAssumptions!$D$101-InputDataA_GeneralAssumptions!$D$7))</f>
        <v>1.4958209358155727E-2</v>
      </c>
      <c r="Y96" s="14">
        <f>IF(Y94&gt;InputDataA_GeneralAssumptions!$D$101,InputDataA_GeneralAssumptions!$D$100,X96+(InputDataA_GeneralAssumptions!$D$100-$I96)/(InputDataA_GeneralAssumptions!$D$101-InputDataA_GeneralAssumptions!$D$7))</f>
        <v>1.4958209358155727E-2</v>
      </c>
      <c r="Z96" s="14">
        <f>IF(Z94&gt;InputDataA_GeneralAssumptions!$D$101,InputDataA_GeneralAssumptions!$D$100,Y96+(InputDataA_GeneralAssumptions!$D$100-$I96)/(InputDataA_GeneralAssumptions!$D$101-InputDataA_GeneralAssumptions!$D$7))</f>
        <v>1.4958209358155727E-2</v>
      </c>
      <c r="AA96" s="14">
        <f>IF(AA94&gt;InputDataA_GeneralAssumptions!$D$101,InputDataA_GeneralAssumptions!$D$100,Z96+(InputDataA_GeneralAssumptions!$D$100-$I96)/(InputDataA_GeneralAssumptions!$D$101-InputDataA_GeneralAssumptions!$D$7))</f>
        <v>1.4958209358155727E-2</v>
      </c>
      <c r="AB96" s="14">
        <f>IF(AB94&gt;InputDataA_GeneralAssumptions!$D$101,InputDataA_GeneralAssumptions!$D$100,AA96+(InputDataA_GeneralAssumptions!$D$100-$I96)/(InputDataA_GeneralAssumptions!$D$101-InputDataA_GeneralAssumptions!$D$7))</f>
        <v>1.4958209358155727E-2</v>
      </c>
      <c r="AC96" s="14">
        <f>IF(AC94&gt;InputDataA_GeneralAssumptions!$D$101,InputDataA_GeneralAssumptions!$D$100,AB96+(InputDataA_GeneralAssumptions!$D$100-$I96)/(InputDataA_GeneralAssumptions!$D$101-InputDataA_GeneralAssumptions!$D$7))</f>
        <v>1.4958209358155727E-2</v>
      </c>
      <c r="AD96" s="14">
        <f>IF(AD94&gt;InputDataA_GeneralAssumptions!$D$101,InputDataA_GeneralAssumptions!$D$100,AC96+(InputDataA_GeneralAssumptions!$D$100-$I96)/(InputDataA_GeneralAssumptions!$D$101-InputDataA_GeneralAssumptions!$D$7))</f>
        <v>1.4958209358155727E-2</v>
      </c>
      <c r="AE96" s="14">
        <f>IF(AE94&gt;InputDataA_GeneralAssumptions!$D$101,InputDataA_GeneralAssumptions!$D$100,AD96+(InputDataA_GeneralAssumptions!$D$100-$I96)/(InputDataA_GeneralAssumptions!$D$101-InputDataA_GeneralAssumptions!$D$7))</f>
        <v>1.4958209358155727E-2</v>
      </c>
      <c r="AF96" s="14">
        <f>IF(AF94&gt;InputDataA_GeneralAssumptions!$D$101,InputDataA_GeneralAssumptions!$D$100,AE96+(InputDataA_GeneralAssumptions!$D$100-$I96)/(InputDataA_GeneralAssumptions!$D$101-InputDataA_GeneralAssumptions!$D$7))</f>
        <v>1.4958209358155727E-2</v>
      </c>
      <c r="AG96" s="14">
        <f>IF(AG94&gt;InputDataA_GeneralAssumptions!$D$101,InputDataA_GeneralAssumptions!$D$100,AF96+(InputDataA_GeneralAssumptions!$D$100-$I96)/(InputDataA_GeneralAssumptions!$D$101-InputDataA_GeneralAssumptions!$D$7))</f>
        <v>1.4958209358155727E-2</v>
      </c>
      <c r="AH96" s="14">
        <f>IF(AH94&gt;InputDataA_GeneralAssumptions!$D$101,InputDataA_GeneralAssumptions!$D$100,AG96+(InputDataA_GeneralAssumptions!$D$100-$I96)/(InputDataA_GeneralAssumptions!$D$101-InputDataA_GeneralAssumptions!$D$7))</f>
        <v>1.4958209358155727E-2</v>
      </c>
      <c r="AI96" s="14">
        <f>IF(AI94&gt;InputDataA_GeneralAssumptions!$D$101,InputDataA_GeneralAssumptions!$D$100,AH96+(InputDataA_GeneralAssumptions!$D$100-$I96)/(InputDataA_GeneralAssumptions!$D$101-InputDataA_GeneralAssumptions!$D$7))</f>
        <v>1.4958209358155727E-2</v>
      </c>
      <c r="AJ96" s="14">
        <f>IF(AJ94&gt;InputDataA_GeneralAssumptions!$D$101,InputDataA_GeneralAssumptions!$D$100,AI96+(InputDataA_GeneralAssumptions!$D$100-$I96)/(InputDataA_GeneralAssumptions!$D$101-InputDataA_GeneralAssumptions!$D$7))</f>
        <v>1.4958209358155727E-2</v>
      </c>
      <c r="AK96" s="14">
        <f>IF(AK94&gt;InputDataA_GeneralAssumptions!$D$101,InputDataA_GeneralAssumptions!$D$100,AJ96+(InputDataA_GeneralAssumptions!$D$100-$I96)/(InputDataA_GeneralAssumptions!$D$101-InputDataA_GeneralAssumptions!$D$7))</f>
        <v>1.4958209358155727E-2</v>
      </c>
      <c r="AL96" s="14">
        <f>IF(AL94&gt;InputDataA_GeneralAssumptions!$D$101,InputDataA_GeneralAssumptions!$D$100,AK96+(InputDataA_GeneralAssumptions!$D$100-$I96)/(InputDataA_GeneralAssumptions!$D$101-InputDataA_GeneralAssumptions!$D$7))</f>
        <v>1.4958209358155727E-2</v>
      </c>
      <c r="AM96" s="14">
        <f>IF(AM94&gt;InputDataA_GeneralAssumptions!$D$101,InputDataA_GeneralAssumptions!$D$100,AL96+(InputDataA_GeneralAssumptions!$D$100-$I96)/(InputDataA_GeneralAssumptions!$D$101-InputDataA_GeneralAssumptions!$D$7))</f>
        <v>1.4958209358155727E-2</v>
      </c>
      <c r="AN96" s="14">
        <f>IF(AN94&gt;InputDataA_GeneralAssumptions!$D$101,InputDataA_GeneralAssumptions!$D$100,AM96+(InputDataA_GeneralAssumptions!$D$100-$I96)/(InputDataA_GeneralAssumptions!$D$101-InputDataA_GeneralAssumptions!$D$7))</f>
        <v>1.4958209358155727E-2</v>
      </c>
      <c r="AO96" s="14">
        <f>IF(AO94&gt;InputDataA_GeneralAssumptions!$D$101,InputDataA_GeneralAssumptions!$D$100,AN96+(InputDataA_GeneralAssumptions!$D$100-$I96)/(InputDataA_GeneralAssumptions!$D$101-InputDataA_GeneralAssumptions!$D$7))</f>
        <v>1.4958209358155727E-2</v>
      </c>
      <c r="AP96" s="14">
        <f>IF(AP94&gt;InputDataA_GeneralAssumptions!$D$101,InputDataA_GeneralAssumptions!$D$100,AO96+(InputDataA_GeneralAssumptions!$D$100-$I96)/(InputDataA_GeneralAssumptions!$D$101-InputDataA_GeneralAssumptions!$D$7))</f>
        <v>1.4958209358155727E-2</v>
      </c>
      <c r="AQ96" s="339">
        <f>IF(AQ94&gt;InputDataA_GeneralAssumptions!$D$101,InputDataA_GeneralAssumptions!$D$100,AP96+(InputDataA_GeneralAssumptions!$D$100-$I96)/(InputDataA_GeneralAssumptions!$D$101-InputDataA_GeneralAssumptions!$D$7))</f>
        <v>1.4958209358155727E-2</v>
      </c>
      <c r="AR96" s="339">
        <f>IF(AR94&gt;InputDataA_GeneralAssumptions!$D$101,InputDataA_GeneralAssumptions!$D$100,AQ96+(InputDataA_GeneralAssumptions!$D$100-$I96)/(InputDataA_GeneralAssumptions!$D$101-InputDataA_GeneralAssumptions!$D$7))</f>
        <v>1.4958209358155727E-2</v>
      </c>
      <c r="AS96" s="339">
        <f>IF(AS94&gt;InputDataA_GeneralAssumptions!$D$101,InputDataA_GeneralAssumptions!$D$100,AR96+(InputDataA_GeneralAssumptions!$D$100-$I96)/(InputDataA_GeneralAssumptions!$D$101-InputDataA_GeneralAssumptions!$D$7))</f>
        <v>1.4958209358155727E-2</v>
      </c>
      <c r="AT96" s="339">
        <f>IF(AT94&gt;InputDataA_GeneralAssumptions!$D$101,InputDataA_GeneralAssumptions!$D$100,AS96+(InputDataA_GeneralAssumptions!$D$100-$I96)/(InputDataA_GeneralAssumptions!$D$101-InputDataA_GeneralAssumptions!$D$7))</f>
        <v>1.4958209358155727E-2</v>
      </c>
      <c r="AU96" s="339">
        <f>IF(AU94&gt;InputDataA_GeneralAssumptions!$D$101,InputDataA_GeneralAssumptions!$D$100,AT96+(InputDataA_GeneralAssumptions!$D$100-$I96)/(InputDataA_GeneralAssumptions!$D$101-InputDataA_GeneralAssumptions!$D$7))</f>
        <v>1.4958209358155727E-2</v>
      </c>
      <c r="AV96" s="339">
        <f>IF(AV94&gt;InputDataA_GeneralAssumptions!$D$101,InputDataA_GeneralAssumptions!$D$100,AU96+(InputDataA_GeneralAssumptions!$D$100-$I96)/(InputDataA_GeneralAssumptions!$D$101-InputDataA_GeneralAssumptions!$D$7))</f>
        <v>1.4958209358155727E-2</v>
      </c>
      <c r="AW96" s="339">
        <f>IF(AW94&gt;InputDataA_GeneralAssumptions!$D$101,InputDataA_GeneralAssumptions!$D$100,AV96+(InputDataA_GeneralAssumptions!$D$100-$I96)/(InputDataA_GeneralAssumptions!$D$101-InputDataA_GeneralAssumptions!$D$7))</f>
        <v>1.4958209358155727E-2</v>
      </c>
      <c r="AX96" s="339">
        <f>IF(AX94&gt;InputDataA_GeneralAssumptions!$D$101,InputDataA_GeneralAssumptions!$D$100,AW96+(InputDataA_GeneralAssumptions!$D$100-$I96)/(InputDataA_GeneralAssumptions!$D$101-InputDataA_GeneralAssumptions!$D$7))</f>
        <v>1.4958209358155727E-2</v>
      </c>
      <c r="AY96" s="339">
        <f>IF(AY94&gt;InputDataA_GeneralAssumptions!$D$101,InputDataA_GeneralAssumptions!$D$100,AX96+(InputDataA_GeneralAssumptions!$D$100-$I96)/(InputDataA_GeneralAssumptions!$D$101-InputDataA_GeneralAssumptions!$D$7))</f>
        <v>1.4958209358155727E-2</v>
      </c>
      <c r="AZ96" s="339">
        <f>IF(AZ94&gt;InputDataA_GeneralAssumptions!$D$101,InputDataA_GeneralAssumptions!$D$100,AY96+(InputDataA_GeneralAssumptions!$D$100-$I96)/(InputDataA_GeneralAssumptions!$D$101-InputDataA_GeneralAssumptions!$D$7))</f>
        <v>1.4958209358155727E-2</v>
      </c>
      <c r="BA96" s="339">
        <f>IF(BA94&gt;InputDataA_GeneralAssumptions!$D$101,InputDataA_GeneralAssumptions!$D$100,AZ96+(InputDataA_GeneralAssumptions!$D$100-$I96)/(InputDataA_GeneralAssumptions!$D$101-InputDataA_GeneralAssumptions!$D$7))</f>
        <v>1.4958209358155727E-2</v>
      </c>
      <c r="BB96" s="339">
        <f>IF(BB94&gt;InputDataA_GeneralAssumptions!$D$101,InputDataA_GeneralAssumptions!$D$100,BA96+(InputDataA_GeneralAssumptions!$D$100-$I96)/(InputDataA_GeneralAssumptions!$D$101-InputDataA_GeneralAssumptions!$D$7))</f>
        <v>1.4958209358155727E-2</v>
      </c>
      <c r="BC96" s="339">
        <f>IF(BC94&gt;InputDataA_GeneralAssumptions!$D$101,InputDataA_GeneralAssumptions!$D$100,BB96+(InputDataA_GeneralAssumptions!$D$100-$I96)/(InputDataA_GeneralAssumptions!$D$101-InputDataA_GeneralAssumptions!$D$7))</f>
        <v>1.4958209358155727E-2</v>
      </c>
      <c r="BD96" s="339">
        <f>IF(BD94&gt;InputDataA_GeneralAssumptions!$D$101,InputDataA_GeneralAssumptions!$D$100,BC96+(InputDataA_GeneralAssumptions!$D$100-$I96)/(InputDataA_GeneralAssumptions!$D$101-InputDataA_GeneralAssumptions!$D$7))</f>
        <v>1.4958209358155727E-2</v>
      </c>
      <c r="BE96" s="339">
        <f>IF(BE94&gt;InputDataA_GeneralAssumptions!$D$101,InputDataA_GeneralAssumptions!$D$100,BD96+(InputDataA_GeneralAssumptions!$D$100-$I96)/(InputDataA_GeneralAssumptions!$D$101-InputDataA_GeneralAssumptions!$D$7))</f>
        <v>1.4958209358155727E-2</v>
      </c>
      <c r="BF96" s="339">
        <f>IF(BF94&gt;InputDataA_GeneralAssumptions!$D$101,InputDataA_GeneralAssumptions!$D$100,BE96+(InputDataA_GeneralAssumptions!$D$100-$I96)/(InputDataA_GeneralAssumptions!$D$101-InputDataA_GeneralAssumptions!$D$7))</f>
        <v>1.4958209358155727E-2</v>
      </c>
      <c r="BG96" s="339">
        <f>IF(BG94&gt;InputDataA_GeneralAssumptions!$D$101,InputDataA_GeneralAssumptions!$D$100,BF96+(InputDataA_GeneralAssumptions!$D$100-$I96)/(InputDataA_GeneralAssumptions!$D$101-InputDataA_GeneralAssumptions!$D$7))</f>
        <v>1.4958209358155727E-2</v>
      </c>
      <c r="BH96" s="339">
        <f>IF(BH94&gt;InputDataA_GeneralAssumptions!$D$101,InputDataA_GeneralAssumptions!$D$100,BG96+(InputDataA_GeneralAssumptions!$D$100-$I96)/(InputDataA_GeneralAssumptions!$D$101-InputDataA_GeneralAssumptions!$D$7))</f>
        <v>1.4958209358155727E-2</v>
      </c>
      <c r="BI96" s="339">
        <f>IF(BI94&gt;InputDataA_GeneralAssumptions!$D$101,InputDataA_GeneralAssumptions!$D$100,BH96+(InputDataA_GeneralAssumptions!$D$100-$I96)/(InputDataA_GeneralAssumptions!$D$101-InputDataA_GeneralAssumptions!$D$7))</f>
        <v>1.4958209358155727E-2</v>
      </c>
      <c r="BJ96" s="339">
        <f>IF(BJ94&gt;InputDataA_GeneralAssumptions!$D$101,InputDataA_GeneralAssumptions!$D$100,BI96+(InputDataA_GeneralAssumptions!$D$100-$I96)/(InputDataA_GeneralAssumptions!$D$101-InputDataA_GeneralAssumptions!$D$7))</f>
        <v>1.4958209358155727E-2</v>
      </c>
      <c r="BK96" s="339">
        <f>IF(BK94&gt;InputDataA_GeneralAssumptions!$D$101,InputDataA_GeneralAssumptions!$D$100,BJ96+(InputDataA_GeneralAssumptions!$D$100-$I96)/(InputDataA_GeneralAssumptions!$D$101-InputDataA_GeneralAssumptions!$D$7))</f>
        <v>1.4958209358155727E-2</v>
      </c>
      <c r="BL96" s="339">
        <f>IF(BL94&gt;InputDataA_GeneralAssumptions!$D$101,InputDataA_GeneralAssumptions!$D$100,BK96+(InputDataA_GeneralAssumptions!$D$100-$I96)/(InputDataA_GeneralAssumptions!$D$101-InputDataA_GeneralAssumptions!$D$7))</f>
        <v>1.4958209358155727E-2</v>
      </c>
      <c r="BM96" s="339">
        <f>IF(BM94&gt;InputDataA_GeneralAssumptions!$D$101,InputDataA_GeneralAssumptions!$D$100,BL96+(InputDataA_GeneralAssumptions!$D$100-$I96)/(InputDataA_GeneralAssumptions!$D$101-InputDataA_GeneralAssumptions!$D$7))</f>
        <v>1.4958209358155727E-2</v>
      </c>
      <c r="BN96" s="339">
        <f>IF(BN94&gt;InputDataA_GeneralAssumptions!$D$101,InputDataA_GeneralAssumptions!$D$100,BM96+(InputDataA_GeneralAssumptions!$D$100-$I96)/(InputDataA_GeneralAssumptions!$D$101-InputDataA_GeneralAssumptions!$D$7))</f>
        <v>1.4958209358155727E-2</v>
      </c>
      <c r="BO96" s="339">
        <f>IF(BO94&gt;InputDataA_GeneralAssumptions!$D$101,InputDataA_GeneralAssumptions!$D$100,BN96+(InputDataA_GeneralAssumptions!$D$100-$I96)/(InputDataA_GeneralAssumptions!$D$101-InputDataA_GeneralAssumptions!$D$7))</f>
        <v>1.4958209358155727E-2</v>
      </c>
      <c r="BP96" s="339">
        <f>IF(BP94&gt;InputDataA_GeneralAssumptions!$D$101,InputDataA_GeneralAssumptions!$D$100,BO96+(InputDataA_GeneralAssumptions!$D$100-$I96)/(InputDataA_GeneralAssumptions!$D$101-InputDataA_GeneralAssumptions!$D$7))</f>
        <v>1.4958209358155727E-2</v>
      </c>
      <c r="BQ96" s="339">
        <f>IF(BQ94&gt;InputDataA_GeneralAssumptions!$D$101,InputDataA_GeneralAssumptions!$D$100,BP96+(InputDataA_GeneralAssumptions!$D$100-$I96)/(InputDataA_GeneralAssumptions!$D$101-InputDataA_GeneralAssumptions!$D$7))</f>
        <v>1.4958209358155727E-2</v>
      </c>
      <c r="BR96" s="339">
        <f>IF(BR94&gt;InputDataA_GeneralAssumptions!$D$101,InputDataA_GeneralAssumptions!$D$100,BQ96+(InputDataA_GeneralAssumptions!$D$100-$I96)/(InputDataA_GeneralAssumptions!$D$101-InputDataA_GeneralAssumptions!$D$7))</f>
        <v>1.4958209358155727E-2</v>
      </c>
      <c r="BS96" s="339">
        <f>IF(BS94&gt;InputDataA_GeneralAssumptions!$D$101,InputDataA_GeneralAssumptions!$D$100,BR96+(InputDataA_GeneralAssumptions!$D$100-$I96)/(InputDataA_GeneralAssumptions!$D$101-InputDataA_GeneralAssumptions!$D$7))</f>
        <v>1.4958209358155727E-2</v>
      </c>
      <c r="BT96" s="339">
        <f>IF(BT94&gt;InputDataA_GeneralAssumptions!$D$101,InputDataA_GeneralAssumptions!$D$100,BS96+(InputDataA_GeneralAssumptions!$D$100-$I96)/(InputDataA_GeneralAssumptions!$D$101-InputDataA_GeneralAssumptions!$D$7))</f>
        <v>1.4958209358155727E-2</v>
      </c>
      <c r="BU96" s="339">
        <f>IF(BU94&gt;InputDataA_GeneralAssumptions!$D$101,InputDataA_GeneralAssumptions!$D$100,BT96+(InputDataA_GeneralAssumptions!$D$100-$I96)/(InputDataA_GeneralAssumptions!$D$101-InputDataA_GeneralAssumptions!$D$7))</f>
        <v>1.4958209358155727E-2</v>
      </c>
      <c r="BV96" s="339">
        <f>IF(BV94&gt;InputDataA_GeneralAssumptions!$D$101,InputDataA_GeneralAssumptions!$D$100,BU96+(InputDataA_GeneralAssumptions!$D$100-$I96)/(InputDataA_GeneralAssumptions!$D$101-InputDataA_GeneralAssumptions!$D$7))</f>
        <v>1.4958209358155727E-2</v>
      </c>
      <c r="BW96" s="339">
        <f>IF(BW94&gt;InputDataA_GeneralAssumptions!$D$101,InputDataA_GeneralAssumptions!$D$100,BV96+(InputDataA_GeneralAssumptions!$D$100-$I96)/(InputDataA_GeneralAssumptions!$D$101-InputDataA_GeneralAssumptions!$D$7))</f>
        <v>1.4958209358155727E-2</v>
      </c>
    </row>
    <row r="97" spans="1:16384">
      <c r="B97" s="287" t="s">
        <v>1007</v>
      </c>
      <c r="C97" s="93" t="s">
        <v>552</v>
      </c>
      <c r="D97" s="507">
        <f>IF(ISBLANK(D95)=TRUE,D96,D95)</f>
        <v>1.4958209358155727E-2</v>
      </c>
      <c r="E97" s="507">
        <f>IF(ISBLANK(E95)=TRUE,D96,E95)</f>
        <v>1.4958209358155727E-2</v>
      </c>
      <c r="F97" s="811"/>
      <c r="G97" s="156" t="s">
        <v>630</v>
      </c>
      <c r="H97" s="30" t="s">
        <v>2</v>
      </c>
      <c r="I97" s="12">
        <f>IF(VLOOKUP(InputDataA_GeneralAssumptions!$D$99,DataSummary!$A$130:$B$132,2,FALSE)=1,I95,I96)</f>
        <v>1.4958209358155727E-2</v>
      </c>
      <c r="J97" s="338">
        <f>IF(VLOOKUP(InputDataA_GeneralAssumptions!$D$99,DataSummary!$A$130:$B$132,2,FALSE)=1,J95,J96)</f>
        <v>1.4958209358155727E-2</v>
      </c>
      <c r="K97" s="338">
        <f>IF(VLOOKUP(InputDataA_GeneralAssumptions!$D$99,DataSummary!$A$130:$B$132,2,FALSE)=1,K95,K96)</f>
        <v>1.4958209358155727E-2</v>
      </c>
      <c r="L97" s="338">
        <f>IF(VLOOKUP(InputDataA_GeneralAssumptions!$D$99,DataSummary!$A$130:$B$132,2,FALSE)=1,L95,L96)</f>
        <v>1.4958209358155727E-2</v>
      </c>
      <c r="M97" s="338">
        <f>IF(VLOOKUP(InputDataA_GeneralAssumptions!$D$99,DataSummary!$A$130:$B$132,2,FALSE)=1,M95,M96)</f>
        <v>1.4958209358155727E-2</v>
      </c>
      <c r="N97" s="338">
        <f>IF(VLOOKUP(InputDataA_GeneralAssumptions!$D$99,DataSummary!$A$130:$B$132,2,FALSE)=1,N95,N96)</f>
        <v>1.4958209358155727E-2</v>
      </c>
      <c r="O97" s="338">
        <f>IF(VLOOKUP(InputDataA_GeneralAssumptions!$D$99,DataSummary!$A$130:$B$132,2,FALSE)=1,O95,O96)</f>
        <v>1.4958209358155727E-2</v>
      </c>
      <c r="P97" s="338">
        <f>IF(VLOOKUP(InputDataA_GeneralAssumptions!$D$99,DataSummary!$A$130:$B$132,2,FALSE)=1,P95,P96)</f>
        <v>1.4958209358155727E-2</v>
      </c>
      <c r="Q97" s="338">
        <f>IF(VLOOKUP(InputDataA_GeneralAssumptions!$D$99,DataSummary!$A$130:$B$132,2,FALSE)=1,Q95,Q96)</f>
        <v>1.4958209358155727E-2</v>
      </c>
      <c r="R97" s="338">
        <f>IF(VLOOKUP(InputDataA_GeneralAssumptions!$D$99,DataSummary!$A$130:$B$132,2,FALSE)=1,R95,R96)</f>
        <v>1.4958209358155727E-2</v>
      </c>
      <c r="S97" s="338">
        <f>IF(VLOOKUP(InputDataA_GeneralAssumptions!$D$99,DataSummary!$A$130:$B$132,2,FALSE)=1,S95,S96)</f>
        <v>1.4958209358155727E-2</v>
      </c>
      <c r="T97" s="338">
        <f>IF(VLOOKUP(InputDataA_GeneralAssumptions!$D$99,DataSummary!$A$130:$B$132,2,FALSE)=1,T95,T96)</f>
        <v>1.4958209358155727E-2</v>
      </c>
      <c r="U97" s="338">
        <f>IF(VLOOKUP(InputDataA_GeneralAssumptions!$D$99,DataSummary!$A$130:$B$132,2,FALSE)=1,U95,U96)</f>
        <v>1.4958209358155727E-2</v>
      </c>
      <c r="V97" s="338">
        <f>IF(VLOOKUP(InputDataA_GeneralAssumptions!$D$99,DataSummary!$A$130:$B$132,2,FALSE)=1,V95,V96)</f>
        <v>1.4958209358155727E-2</v>
      </c>
      <c r="W97" s="338">
        <f>IF(VLOOKUP(InputDataA_GeneralAssumptions!$D$99,DataSummary!$A$130:$B$132,2,FALSE)=1,W95,W96)</f>
        <v>1.4958209358155727E-2</v>
      </c>
      <c r="X97" s="338">
        <f>IF(VLOOKUP(InputDataA_GeneralAssumptions!$D$99,DataSummary!$A$130:$B$132,2,FALSE)=1,X95,X96)</f>
        <v>1.4958209358155727E-2</v>
      </c>
      <c r="Y97" s="338">
        <f>IF(VLOOKUP(InputDataA_GeneralAssumptions!$D$99,DataSummary!$A$130:$B$132,2,FALSE)=1,Y95,Y96)</f>
        <v>1.4958209358155727E-2</v>
      </c>
      <c r="Z97" s="338">
        <f>IF(VLOOKUP(InputDataA_GeneralAssumptions!$D$99,DataSummary!$A$130:$B$132,2,FALSE)=1,Z95,Z96)</f>
        <v>1.4958209358155727E-2</v>
      </c>
      <c r="AA97" s="338">
        <f>IF(VLOOKUP(InputDataA_GeneralAssumptions!$D$99,DataSummary!$A$130:$B$132,2,FALSE)=1,AA95,AA96)</f>
        <v>1.4958209358155727E-2</v>
      </c>
      <c r="AB97" s="338">
        <f>IF(VLOOKUP(InputDataA_GeneralAssumptions!$D$99,DataSummary!$A$130:$B$132,2,FALSE)=1,AB95,AB96)</f>
        <v>1.4958209358155727E-2</v>
      </c>
      <c r="AC97" s="338">
        <f>IF(VLOOKUP(InputDataA_GeneralAssumptions!$D$99,DataSummary!$A$130:$B$132,2,FALSE)=1,AC95,AC96)</f>
        <v>1.4958209358155727E-2</v>
      </c>
      <c r="AD97" s="338">
        <f>IF(VLOOKUP(InputDataA_GeneralAssumptions!$D$99,DataSummary!$A$130:$B$132,2,FALSE)=1,AD95,AD96)</f>
        <v>1.4958209358155727E-2</v>
      </c>
      <c r="AE97" s="338">
        <f>IF(VLOOKUP(InputDataA_GeneralAssumptions!$D$99,DataSummary!$A$130:$B$132,2,FALSE)=1,AE95,AE96)</f>
        <v>1.4958209358155727E-2</v>
      </c>
      <c r="AF97" s="338">
        <f>IF(VLOOKUP(InputDataA_GeneralAssumptions!$D$99,DataSummary!$A$130:$B$132,2,FALSE)=1,AF95,AF96)</f>
        <v>1.4958209358155727E-2</v>
      </c>
      <c r="AG97" s="338">
        <f>IF(VLOOKUP(InputDataA_GeneralAssumptions!$D$99,DataSummary!$A$130:$B$132,2,FALSE)=1,AG95,AG96)</f>
        <v>1.4958209358155727E-2</v>
      </c>
      <c r="AH97" s="338">
        <f>IF(VLOOKUP(InputDataA_GeneralAssumptions!$D$99,DataSummary!$A$130:$B$132,2,FALSE)=1,AH95,AH96)</f>
        <v>1.4958209358155727E-2</v>
      </c>
      <c r="AI97" s="338">
        <f>IF(VLOOKUP(InputDataA_GeneralAssumptions!$D$99,DataSummary!$A$130:$B$132,2,FALSE)=1,AI95,AI96)</f>
        <v>1.4958209358155727E-2</v>
      </c>
      <c r="AJ97" s="338">
        <f>IF(VLOOKUP(InputDataA_GeneralAssumptions!$D$99,DataSummary!$A$130:$B$132,2,FALSE)=1,AJ95,AJ96)</f>
        <v>1.4958209358155727E-2</v>
      </c>
      <c r="AK97" s="338">
        <f>IF(VLOOKUP(InputDataA_GeneralAssumptions!$D$99,DataSummary!$A$130:$B$132,2,FALSE)=1,AK95,AK96)</f>
        <v>1.4958209358155727E-2</v>
      </c>
      <c r="AL97" s="338">
        <f>IF(VLOOKUP(InputDataA_GeneralAssumptions!$D$99,DataSummary!$A$130:$B$132,2,FALSE)=1,AL95,AL96)</f>
        <v>1.4958209358155727E-2</v>
      </c>
      <c r="AM97" s="338">
        <f>IF(VLOOKUP(InputDataA_GeneralAssumptions!$D$99,DataSummary!$A$130:$B$132,2,FALSE)=1,AM95,AM96)</f>
        <v>1.4958209358155727E-2</v>
      </c>
      <c r="AN97" s="338">
        <f>IF(VLOOKUP(InputDataA_GeneralAssumptions!$D$99,DataSummary!$A$130:$B$132,2,FALSE)=1,AN95,AN96)</f>
        <v>1.4958209358155727E-2</v>
      </c>
      <c r="AO97" s="338">
        <f>IF(VLOOKUP(InputDataA_GeneralAssumptions!$D$99,DataSummary!$A$130:$B$132,2,FALSE)=1,AO95,AO96)</f>
        <v>1.4958209358155727E-2</v>
      </c>
      <c r="AP97" s="338">
        <f>IF(VLOOKUP(InputDataA_GeneralAssumptions!$D$99,DataSummary!$A$130:$B$132,2,FALSE)=1,AP95,AP96)</f>
        <v>1.4958209358155727E-2</v>
      </c>
      <c r="AQ97" s="338">
        <f>IF(VLOOKUP(InputDataA_GeneralAssumptions!$D$99,DataSummary!$A$130:$B$132,2,FALSE)=1,AQ95,AQ96)</f>
        <v>1.4958209358155727E-2</v>
      </c>
      <c r="AR97" s="338">
        <f>IF(VLOOKUP(InputDataA_GeneralAssumptions!$D$99,DataSummary!$A$130:$B$132,2,FALSE)=1,AR95,AR96)</f>
        <v>1.4958209358155727E-2</v>
      </c>
      <c r="AS97" s="338">
        <f>IF(VLOOKUP(InputDataA_GeneralAssumptions!$D$99,DataSummary!$A$130:$B$132,2,FALSE)=1,AS95,AS96)</f>
        <v>1.4958209358155727E-2</v>
      </c>
      <c r="AT97" s="338">
        <f>IF(VLOOKUP(InputDataA_GeneralAssumptions!$D$99,DataSummary!$A$130:$B$132,2,FALSE)=1,AT95,AT96)</f>
        <v>1.4958209358155727E-2</v>
      </c>
      <c r="AU97" s="338">
        <f>IF(VLOOKUP(InputDataA_GeneralAssumptions!$D$99,DataSummary!$A$130:$B$132,2,FALSE)=1,AU95,AU96)</f>
        <v>1.4958209358155727E-2</v>
      </c>
      <c r="AV97" s="338">
        <f>IF(VLOOKUP(InputDataA_GeneralAssumptions!$D$99,DataSummary!$A$130:$B$132,2,FALSE)=1,AV95,AV96)</f>
        <v>1.4958209358155727E-2</v>
      </c>
      <c r="AW97" s="338">
        <f>IF(VLOOKUP(InputDataA_GeneralAssumptions!$D$99,DataSummary!$A$130:$B$132,2,FALSE)=1,AW95,AW96)</f>
        <v>1.4958209358155727E-2</v>
      </c>
      <c r="AX97" s="338">
        <f>IF(VLOOKUP(InputDataA_GeneralAssumptions!$D$99,DataSummary!$A$130:$B$132,2,FALSE)=1,AX95,AX96)</f>
        <v>1.4958209358155727E-2</v>
      </c>
      <c r="AY97" s="338">
        <f>IF(VLOOKUP(InputDataA_GeneralAssumptions!$D$99,DataSummary!$A$130:$B$132,2,FALSE)=1,AY95,AY96)</f>
        <v>1.4958209358155727E-2</v>
      </c>
      <c r="AZ97" s="338">
        <f>IF(VLOOKUP(InputDataA_GeneralAssumptions!$D$99,DataSummary!$A$130:$B$132,2,FALSE)=1,AZ95,AZ96)</f>
        <v>1.4958209358155727E-2</v>
      </c>
      <c r="BA97" s="338">
        <f>IF(VLOOKUP(InputDataA_GeneralAssumptions!$D$99,DataSummary!$A$130:$B$132,2,FALSE)=1,BA95,BA96)</f>
        <v>1.4958209358155727E-2</v>
      </c>
      <c r="BB97" s="338">
        <f>IF(VLOOKUP(InputDataA_GeneralAssumptions!$D$99,DataSummary!$A$130:$B$132,2,FALSE)=1,BB95,BB96)</f>
        <v>1.4958209358155727E-2</v>
      </c>
      <c r="BC97" s="338">
        <f>IF(VLOOKUP(InputDataA_GeneralAssumptions!$D$99,DataSummary!$A$130:$B$132,2,FALSE)=1,BC95,BC96)</f>
        <v>1.4958209358155727E-2</v>
      </c>
      <c r="BD97" s="338">
        <f>IF(VLOOKUP(InputDataA_GeneralAssumptions!$D$99,DataSummary!$A$130:$B$132,2,FALSE)=1,BD95,BD96)</f>
        <v>1.4958209358155727E-2</v>
      </c>
      <c r="BE97" s="338">
        <f>IF(VLOOKUP(InputDataA_GeneralAssumptions!$D$99,DataSummary!$A$130:$B$132,2,FALSE)=1,BE95,BE96)</f>
        <v>1.4958209358155727E-2</v>
      </c>
      <c r="BF97" s="338">
        <f>IF(VLOOKUP(InputDataA_GeneralAssumptions!$D$99,DataSummary!$A$130:$B$132,2,FALSE)=1,BF95,BF96)</f>
        <v>1.4958209358155727E-2</v>
      </c>
      <c r="BG97" s="338">
        <f>IF(VLOOKUP(InputDataA_GeneralAssumptions!$D$99,DataSummary!$A$130:$B$132,2,FALSE)=1,BG95,BG96)</f>
        <v>1.4958209358155727E-2</v>
      </c>
      <c r="BH97" s="338">
        <f>IF(VLOOKUP(InputDataA_GeneralAssumptions!$D$99,DataSummary!$A$130:$B$132,2,FALSE)=1,BH95,BH96)</f>
        <v>1.4958209358155727E-2</v>
      </c>
      <c r="BI97" s="338">
        <f>IF(VLOOKUP(InputDataA_GeneralAssumptions!$D$99,DataSummary!$A$130:$B$132,2,FALSE)=1,BI95,BI96)</f>
        <v>1.4958209358155727E-2</v>
      </c>
      <c r="BJ97" s="338">
        <f>IF(VLOOKUP(InputDataA_GeneralAssumptions!$D$99,DataSummary!$A$130:$B$132,2,FALSE)=1,BJ95,BJ96)</f>
        <v>1.4958209358155727E-2</v>
      </c>
      <c r="BK97" s="338">
        <f>IF(VLOOKUP(InputDataA_GeneralAssumptions!$D$99,DataSummary!$A$130:$B$132,2,FALSE)=1,BK95,BK96)</f>
        <v>1.4958209358155727E-2</v>
      </c>
      <c r="BL97" s="338">
        <f>IF(VLOOKUP(InputDataA_GeneralAssumptions!$D$99,DataSummary!$A$130:$B$132,2,FALSE)=1,BL95,BL96)</f>
        <v>1.4958209358155727E-2</v>
      </c>
      <c r="BM97" s="338">
        <f>IF(VLOOKUP(InputDataA_GeneralAssumptions!$D$99,DataSummary!$A$130:$B$132,2,FALSE)=1,BM95,BM96)</f>
        <v>1.4958209358155727E-2</v>
      </c>
      <c r="BN97" s="338">
        <f>IF(VLOOKUP(InputDataA_GeneralAssumptions!$D$99,DataSummary!$A$130:$B$132,2,FALSE)=1,BN95,BN96)</f>
        <v>1.4958209358155727E-2</v>
      </c>
      <c r="BO97" s="338">
        <f>IF(VLOOKUP(InputDataA_GeneralAssumptions!$D$99,DataSummary!$A$130:$B$132,2,FALSE)=1,BO95,BO96)</f>
        <v>1.4958209358155727E-2</v>
      </c>
      <c r="BP97" s="338">
        <f>IF(VLOOKUP(InputDataA_GeneralAssumptions!$D$99,DataSummary!$A$130:$B$132,2,FALSE)=1,BP95,BP96)</f>
        <v>1.4958209358155727E-2</v>
      </c>
      <c r="BQ97" s="338">
        <f>IF(VLOOKUP(InputDataA_GeneralAssumptions!$D$99,DataSummary!$A$130:$B$132,2,FALSE)=1,BQ95,BQ96)</f>
        <v>1.4958209358155727E-2</v>
      </c>
      <c r="BR97" s="338">
        <f>IF(VLOOKUP(InputDataA_GeneralAssumptions!$D$99,DataSummary!$A$130:$B$132,2,FALSE)=1,BR95,BR96)</f>
        <v>1.4958209358155727E-2</v>
      </c>
      <c r="BS97" s="338">
        <f>IF(VLOOKUP(InputDataA_GeneralAssumptions!$D$99,DataSummary!$A$130:$B$132,2,FALSE)=1,BS95,BS96)</f>
        <v>1.4958209358155727E-2</v>
      </c>
      <c r="BT97" s="338">
        <f>IF(VLOOKUP(InputDataA_GeneralAssumptions!$D$99,DataSummary!$A$130:$B$132,2,FALSE)=1,BT95,BT96)</f>
        <v>1.4958209358155727E-2</v>
      </c>
      <c r="BU97" s="338">
        <f>IF(VLOOKUP(InputDataA_GeneralAssumptions!$D$99,DataSummary!$A$130:$B$132,2,FALSE)=1,BU95,BU96)</f>
        <v>1.4958209358155727E-2</v>
      </c>
      <c r="BV97" s="338">
        <f>IF(VLOOKUP(InputDataA_GeneralAssumptions!$D$99,DataSummary!$A$130:$B$132,2,FALSE)=1,BV95,BV96)</f>
        <v>1.4958209358155727E-2</v>
      </c>
      <c r="BW97" s="338">
        <f>IF(VLOOKUP(InputDataA_GeneralAssumptions!$D$99,DataSummary!$A$130:$B$132,2,FALSE)=1,BW95,BW96)</f>
        <v>1.4958209358155727E-2</v>
      </c>
    </row>
    <row r="98" spans="1:16384" s="213" customFormat="1">
      <c r="A98" s="43"/>
      <c r="B98" s="92"/>
      <c r="C98" s="93"/>
      <c r="D98" s="221"/>
      <c r="E98" s="222"/>
      <c r="F98" s="622"/>
      <c r="G98" s="156"/>
      <c r="H98" s="124"/>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c r="XFD98"/>
    </row>
    <row r="99" spans="1:16384">
      <c r="B99" s="102" t="s">
        <v>559</v>
      </c>
      <c r="C99" s="94" t="s">
        <v>521</v>
      </c>
      <c r="D99" s="806" t="s">
        <v>604</v>
      </c>
      <c r="E99" s="807"/>
      <c r="F99" s="813" t="str">
        <f>DataSummary!N5</f>
        <v>Scenario</v>
      </c>
      <c r="G99" s="18" t="s">
        <v>624</v>
      </c>
      <c r="H99" s="30" t="s">
        <v>2</v>
      </c>
      <c r="I99" s="212">
        <f>I100</f>
        <v>1.4958209358155727E-2</v>
      </c>
      <c r="J99" s="212">
        <f t="shared" ref="J99:BU99" si="272">J100</f>
        <v>1.4958209358155727E-2</v>
      </c>
      <c r="K99" s="212">
        <f t="shared" si="272"/>
        <v>1.4958209358155727E-2</v>
      </c>
      <c r="L99" s="212">
        <f t="shared" si="272"/>
        <v>1.4958209358155727E-2</v>
      </c>
      <c r="M99" s="212">
        <f t="shared" si="272"/>
        <v>1.4958209358155727E-2</v>
      </c>
      <c r="N99" s="212">
        <f t="shared" si="272"/>
        <v>1.4958209358155727E-2</v>
      </c>
      <c r="O99" s="212">
        <f t="shared" si="272"/>
        <v>1.4958209358155727E-2</v>
      </c>
      <c r="P99" s="212">
        <f t="shared" si="272"/>
        <v>1.4958209358155727E-2</v>
      </c>
      <c r="Q99" s="212">
        <f t="shared" si="272"/>
        <v>1.4958209358155727E-2</v>
      </c>
      <c r="R99" s="212">
        <f t="shared" si="272"/>
        <v>1.4958209358155727E-2</v>
      </c>
      <c r="S99" s="212">
        <f t="shared" si="272"/>
        <v>1.4958209358155727E-2</v>
      </c>
      <c r="T99" s="212">
        <f t="shared" si="272"/>
        <v>1.4958209358155727E-2</v>
      </c>
      <c r="U99" s="212">
        <f t="shared" si="272"/>
        <v>1.4958209358155727E-2</v>
      </c>
      <c r="V99" s="212">
        <f t="shared" si="272"/>
        <v>1.4958209358155727E-2</v>
      </c>
      <c r="W99" s="212">
        <f t="shared" si="272"/>
        <v>1.4958209358155727E-2</v>
      </c>
      <c r="X99" s="212">
        <f t="shared" si="272"/>
        <v>1.4958209358155727E-2</v>
      </c>
      <c r="Y99" s="212">
        <f t="shared" si="272"/>
        <v>1.4958209358155727E-2</v>
      </c>
      <c r="Z99" s="212">
        <f t="shared" si="272"/>
        <v>1.4958209358155727E-2</v>
      </c>
      <c r="AA99" s="212">
        <f t="shared" si="272"/>
        <v>1.4958209358155727E-2</v>
      </c>
      <c r="AB99" s="212">
        <f t="shared" si="272"/>
        <v>1.4958209358155727E-2</v>
      </c>
      <c r="AC99" s="212">
        <f t="shared" si="272"/>
        <v>1.4958209358155727E-2</v>
      </c>
      <c r="AD99" s="212">
        <f t="shared" si="272"/>
        <v>1.4958209358155727E-2</v>
      </c>
      <c r="AE99" s="212">
        <f t="shared" si="272"/>
        <v>1.4958209358155727E-2</v>
      </c>
      <c r="AF99" s="212">
        <f t="shared" si="272"/>
        <v>1.4958209358155727E-2</v>
      </c>
      <c r="AG99" s="212">
        <f t="shared" si="272"/>
        <v>1.4958209358155727E-2</v>
      </c>
      <c r="AH99" s="212">
        <f t="shared" si="272"/>
        <v>1.4958209358155727E-2</v>
      </c>
      <c r="AI99" s="212">
        <f t="shared" si="272"/>
        <v>1.4958209358155727E-2</v>
      </c>
      <c r="AJ99" s="212">
        <f t="shared" si="272"/>
        <v>1.4958209358155727E-2</v>
      </c>
      <c r="AK99" s="212">
        <f t="shared" si="272"/>
        <v>1.4958209358155727E-2</v>
      </c>
      <c r="AL99" s="212">
        <f t="shared" si="272"/>
        <v>1.4958209358155727E-2</v>
      </c>
      <c r="AM99" s="212">
        <f t="shared" si="272"/>
        <v>1.4958209358155727E-2</v>
      </c>
      <c r="AN99" s="212">
        <f t="shared" si="272"/>
        <v>1.4958209358155727E-2</v>
      </c>
      <c r="AO99" s="212">
        <f t="shared" si="272"/>
        <v>1.4958209358155727E-2</v>
      </c>
      <c r="AP99" s="212">
        <f t="shared" si="272"/>
        <v>1.4958209358155727E-2</v>
      </c>
      <c r="AQ99" s="212">
        <f t="shared" si="272"/>
        <v>1.4958209358155727E-2</v>
      </c>
      <c r="AR99" s="212">
        <f t="shared" si="272"/>
        <v>1.4958209358155727E-2</v>
      </c>
      <c r="AS99" s="212">
        <f t="shared" si="272"/>
        <v>1.4958209358155727E-2</v>
      </c>
      <c r="AT99" s="212">
        <f t="shared" si="272"/>
        <v>1.4958209358155727E-2</v>
      </c>
      <c r="AU99" s="212">
        <f t="shared" si="272"/>
        <v>1.4958209358155727E-2</v>
      </c>
      <c r="AV99" s="212">
        <f t="shared" si="272"/>
        <v>1.4958209358155727E-2</v>
      </c>
      <c r="AW99" s="212">
        <f t="shared" si="272"/>
        <v>1.4958209358155727E-2</v>
      </c>
      <c r="AX99" s="212">
        <f t="shared" si="272"/>
        <v>1.4958209358155727E-2</v>
      </c>
      <c r="AY99" s="212">
        <f t="shared" si="272"/>
        <v>1.4958209358155727E-2</v>
      </c>
      <c r="AZ99" s="212">
        <f t="shared" si="272"/>
        <v>1.4958209358155727E-2</v>
      </c>
      <c r="BA99" s="212">
        <f t="shared" si="272"/>
        <v>1.4958209358155727E-2</v>
      </c>
      <c r="BB99" s="212">
        <f t="shared" si="272"/>
        <v>1.4958209358155727E-2</v>
      </c>
      <c r="BC99" s="212">
        <f t="shared" si="272"/>
        <v>1.4958209358155727E-2</v>
      </c>
      <c r="BD99" s="212">
        <f t="shared" si="272"/>
        <v>1.4958209358155727E-2</v>
      </c>
      <c r="BE99" s="212">
        <f t="shared" si="272"/>
        <v>1.4958209358155727E-2</v>
      </c>
      <c r="BF99" s="212">
        <f t="shared" si="272"/>
        <v>1.4958209358155727E-2</v>
      </c>
      <c r="BG99" s="212">
        <f t="shared" si="272"/>
        <v>1.4958209358155727E-2</v>
      </c>
      <c r="BH99" s="212">
        <f t="shared" si="272"/>
        <v>1.4958209358155727E-2</v>
      </c>
      <c r="BI99" s="212">
        <f t="shared" si="272"/>
        <v>1.4958209358155727E-2</v>
      </c>
      <c r="BJ99" s="212">
        <f t="shared" si="272"/>
        <v>1.4958209358155727E-2</v>
      </c>
      <c r="BK99" s="212">
        <f t="shared" si="272"/>
        <v>1.4958209358155727E-2</v>
      </c>
      <c r="BL99" s="212">
        <f t="shared" si="272"/>
        <v>1.4958209358155727E-2</v>
      </c>
      <c r="BM99" s="212">
        <f t="shared" si="272"/>
        <v>1.4958209358155727E-2</v>
      </c>
      <c r="BN99" s="212">
        <f t="shared" si="272"/>
        <v>1.4958209358155727E-2</v>
      </c>
      <c r="BO99" s="212">
        <f t="shared" si="272"/>
        <v>1.4958209358155727E-2</v>
      </c>
      <c r="BP99" s="212">
        <f t="shared" si="272"/>
        <v>1.4958209358155727E-2</v>
      </c>
      <c r="BQ99" s="212">
        <f t="shared" si="272"/>
        <v>1.4958209358155727E-2</v>
      </c>
      <c r="BR99" s="212">
        <f t="shared" si="272"/>
        <v>1.4958209358155727E-2</v>
      </c>
      <c r="BS99" s="212">
        <f t="shared" si="272"/>
        <v>1.4958209358155727E-2</v>
      </c>
      <c r="BT99" s="212">
        <f t="shared" si="272"/>
        <v>1.4958209358155727E-2</v>
      </c>
      <c r="BU99" s="212">
        <f t="shared" si="272"/>
        <v>1.4958209358155727E-2</v>
      </c>
      <c r="BV99" s="212">
        <f t="shared" ref="BV99:BW99" si="273">BV100</f>
        <v>1.4958209358155727E-2</v>
      </c>
      <c r="BW99" s="212">
        <f t="shared" si="273"/>
        <v>1.4958209358155727E-2</v>
      </c>
    </row>
    <row r="100" spans="1:16384">
      <c r="A100"/>
      <c r="B100" s="92" t="s">
        <v>560</v>
      </c>
      <c r="C100" s="93" t="s">
        <v>552</v>
      </c>
      <c r="D100" s="480">
        <f>D97</f>
        <v>1.4958209358155727E-2</v>
      </c>
      <c r="E100" s="481">
        <f>E97</f>
        <v>1.4958209358155727E-2</v>
      </c>
      <c r="F100" s="813"/>
      <c r="G100" s="11" t="s">
        <v>625</v>
      </c>
      <c r="H100" s="30" t="s">
        <v>2</v>
      </c>
      <c r="I100" s="14">
        <f>InputDataA_GeneralAssumptions!E97</f>
        <v>1.4958209358155727E-2</v>
      </c>
      <c r="J100" s="14">
        <f>IF(J94&gt;InputDataA_GeneralAssumptions!$E$101,InputDataA_GeneralAssumptions!$E$100,I100+(InputDataA_GeneralAssumptions!$E$100-$I100)/(InputDataA_GeneralAssumptions!$E$101-InputDataA_GeneralAssumptions!$D$7))</f>
        <v>1.4958209358155727E-2</v>
      </c>
      <c r="K100" s="14">
        <f>IF(K94&gt;InputDataA_GeneralAssumptions!$E$101,InputDataA_GeneralAssumptions!$E$100,J100+(InputDataA_GeneralAssumptions!$E$100-$I100)/(InputDataA_GeneralAssumptions!$E$101-InputDataA_GeneralAssumptions!$D$7))</f>
        <v>1.4958209358155727E-2</v>
      </c>
      <c r="L100" s="14">
        <f>IF(L94&gt;InputDataA_GeneralAssumptions!$E$101,InputDataA_GeneralAssumptions!$E$100,K100+(InputDataA_GeneralAssumptions!$E$100-$I100)/(InputDataA_GeneralAssumptions!$E$101-InputDataA_GeneralAssumptions!$D$7))</f>
        <v>1.4958209358155727E-2</v>
      </c>
      <c r="M100" s="14">
        <f>IF(M94&gt;InputDataA_GeneralAssumptions!$E$101,InputDataA_GeneralAssumptions!$E$100,L100+(InputDataA_GeneralAssumptions!$E$100-$I100)/(InputDataA_GeneralAssumptions!$E$101-InputDataA_GeneralAssumptions!$D$7))</f>
        <v>1.4958209358155727E-2</v>
      </c>
      <c r="N100" s="14">
        <f>IF(N94&gt;InputDataA_GeneralAssumptions!$E$101,InputDataA_GeneralAssumptions!$E$100,M100+(InputDataA_GeneralAssumptions!$E$100-$I100)/(InputDataA_GeneralAssumptions!$E$101-InputDataA_GeneralAssumptions!$D$7))</f>
        <v>1.4958209358155727E-2</v>
      </c>
      <c r="O100" s="14">
        <f>IF(O94&gt;InputDataA_GeneralAssumptions!$E$101,InputDataA_GeneralAssumptions!$E$100,N100+(InputDataA_GeneralAssumptions!$E$100-$I100)/(InputDataA_GeneralAssumptions!$E$101-InputDataA_GeneralAssumptions!$D$7))</f>
        <v>1.4958209358155727E-2</v>
      </c>
      <c r="P100" s="14">
        <f>IF(P94&gt;InputDataA_GeneralAssumptions!$E$101,InputDataA_GeneralAssumptions!$E$100,O100+(InputDataA_GeneralAssumptions!$E$100-$I100)/(InputDataA_GeneralAssumptions!$E$101-InputDataA_GeneralAssumptions!$D$7))</f>
        <v>1.4958209358155727E-2</v>
      </c>
      <c r="Q100" s="14">
        <f>IF(Q94&gt;InputDataA_GeneralAssumptions!$E$101,InputDataA_GeneralAssumptions!$E$100,P100+(InputDataA_GeneralAssumptions!$E$100-$I100)/(InputDataA_GeneralAssumptions!$E$101-InputDataA_GeneralAssumptions!$D$7))</f>
        <v>1.4958209358155727E-2</v>
      </c>
      <c r="R100" s="14">
        <f>IF(R94&gt;InputDataA_GeneralAssumptions!$E$101,InputDataA_GeneralAssumptions!$E$100,Q100+(InputDataA_GeneralAssumptions!$E$100-$I100)/(InputDataA_GeneralAssumptions!$E$101-InputDataA_GeneralAssumptions!$D$7))</f>
        <v>1.4958209358155727E-2</v>
      </c>
      <c r="S100" s="14">
        <f>IF(S94&gt;InputDataA_GeneralAssumptions!$E$101,InputDataA_GeneralAssumptions!$E$100,R100+(InputDataA_GeneralAssumptions!$E$100-$I100)/(InputDataA_GeneralAssumptions!$E$101-InputDataA_GeneralAssumptions!$D$7))</f>
        <v>1.4958209358155727E-2</v>
      </c>
      <c r="T100" s="14">
        <f>IF(T94&gt;InputDataA_GeneralAssumptions!$E$101,InputDataA_GeneralAssumptions!$E$100,S100+(InputDataA_GeneralAssumptions!$E$100-$I100)/(InputDataA_GeneralAssumptions!$E$101-InputDataA_GeneralAssumptions!$D$7))</f>
        <v>1.4958209358155727E-2</v>
      </c>
      <c r="U100" s="14">
        <f>IF(U94&gt;InputDataA_GeneralAssumptions!$E$101,InputDataA_GeneralAssumptions!$E$100,T100+(InputDataA_GeneralAssumptions!$E$100-$I100)/(InputDataA_GeneralAssumptions!$E$101-InputDataA_GeneralAssumptions!$D$7))</f>
        <v>1.4958209358155727E-2</v>
      </c>
      <c r="V100" s="14">
        <f>IF(V94&gt;InputDataA_GeneralAssumptions!$E$101,InputDataA_GeneralAssumptions!$E$100,U100+(InputDataA_GeneralAssumptions!$E$100-$I100)/(InputDataA_GeneralAssumptions!$E$101-InputDataA_GeneralAssumptions!$D$7))</f>
        <v>1.4958209358155727E-2</v>
      </c>
      <c r="W100" s="14">
        <f>IF(W94&gt;InputDataA_GeneralAssumptions!$E$101,InputDataA_GeneralAssumptions!$E$100,V100+(InputDataA_GeneralAssumptions!$E$100-$I100)/(InputDataA_GeneralAssumptions!$E$101-InputDataA_GeneralAssumptions!$D$7))</f>
        <v>1.4958209358155727E-2</v>
      </c>
      <c r="X100" s="14">
        <f>IF(X94&gt;InputDataA_GeneralAssumptions!$E$101,InputDataA_GeneralAssumptions!$E$100,W100+(InputDataA_GeneralAssumptions!$E$100-$I100)/(InputDataA_GeneralAssumptions!$E$101-InputDataA_GeneralAssumptions!$D$7))</f>
        <v>1.4958209358155727E-2</v>
      </c>
      <c r="Y100" s="14">
        <f>IF(Y94&gt;InputDataA_GeneralAssumptions!$E$101,InputDataA_GeneralAssumptions!$E$100,X100+(InputDataA_GeneralAssumptions!$E$100-$I100)/(InputDataA_GeneralAssumptions!$E$101-InputDataA_GeneralAssumptions!$D$7))</f>
        <v>1.4958209358155727E-2</v>
      </c>
      <c r="Z100" s="14">
        <f>IF(Z94&gt;InputDataA_GeneralAssumptions!$E$101,InputDataA_GeneralAssumptions!$E$100,Y100+(InputDataA_GeneralAssumptions!$E$100-$I100)/(InputDataA_GeneralAssumptions!$E$101-InputDataA_GeneralAssumptions!$D$7))</f>
        <v>1.4958209358155727E-2</v>
      </c>
      <c r="AA100" s="14">
        <f>IF(AA94&gt;InputDataA_GeneralAssumptions!$E$101,InputDataA_GeneralAssumptions!$E$100,Z100+(InputDataA_GeneralAssumptions!$E$100-$I100)/(InputDataA_GeneralAssumptions!$E$101-InputDataA_GeneralAssumptions!$D$7))</f>
        <v>1.4958209358155727E-2</v>
      </c>
      <c r="AB100" s="14">
        <f>IF(AB94&gt;InputDataA_GeneralAssumptions!$E$101,InputDataA_GeneralAssumptions!$E$100,AA100+(InputDataA_GeneralAssumptions!$E$100-$I100)/(InputDataA_GeneralAssumptions!$E$101-InputDataA_GeneralAssumptions!$D$7))</f>
        <v>1.4958209358155727E-2</v>
      </c>
      <c r="AC100" s="14">
        <f>IF(AC94&gt;InputDataA_GeneralAssumptions!$E$101,InputDataA_GeneralAssumptions!$E$100,AB100+(InputDataA_GeneralAssumptions!$E$100-$I100)/(InputDataA_GeneralAssumptions!$E$101-InputDataA_GeneralAssumptions!$D$7))</f>
        <v>1.4958209358155727E-2</v>
      </c>
      <c r="AD100" s="14">
        <f>IF(AD94&gt;InputDataA_GeneralAssumptions!$E$101,InputDataA_GeneralAssumptions!$E$100,AC100+(InputDataA_GeneralAssumptions!$E$100-$I100)/(InputDataA_GeneralAssumptions!$E$101-InputDataA_GeneralAssumptions!$D$7))</f>
        <v>1.4958209358155727E-2</v>
      </c>
      <c r="AE100" s="14">
        <f>IF(AE94&gt;InputDataA_GeneralAssumptions!$E$101,InputDataA_GeneralAssumptions!$E$100,AD100+(InputDataA_GeneralAssumptions!$E$100-$I100)/(InputDataA_GeneralAssumptions!$E$101-InputDataA_GeneralAssumptions!$D$7))</f>
        <v>1.4958209358155727E-2</v>
      </c>
      <c r="AF100" s="14">
        <f>IF(AF94&gt;InputDataA_GeneralAssumptions!$E$101,InputDataA_GeneralAssumptions!$E$100,AE100+(InputDataA_GeneralAssumptions!$E$100-$I100)/(InputDataA_GeneralAssumptions!$E$101-InputDataA_GeneralAssumptions!$D$7))</f>
        <v>1.4958209358155727E-2</v>
      </c>
      <c r="AG100" s="14">
        <f>IF(AG94&gt;InputDataA_GeneralAssumptions!$E$101,InputDataA_GeneralAssumptions!$E$100,AF100+(InputDataA_GeneralAssumptions!$E$100-$I100)/(InputDataA_GeneralAssumptions!$E$101-InputDataA_GeneralAssumptions!$D$7))</f>
        <v>1.4958209358155727E-2</v>
      </c>
      <c r="AH100" s="14">
        <f>IF(AH94&gt;InputDataA_GeneralAssumptions!$E$101,InputDataA_GeneralAssumptions!$E$100,AG100+(InputDataA_GeneralAssumptions!$E$100-$I100)/(InputDataA_GeneralAssumptions!$E$101-InputDataA_GeneralAssumptions!$D$7))</f>
        <v>1.4958209358155727E-2</v>
      </c>
      <c r="AI100" s="14">
        <f>IF(AI94&gt;InputDataA_GeneralAssumptions!$E$101,InputDataA_GeneralAssumptions!$E$100,AH100+(InputDataA_GeneralAssumptions!$E$100-$I100)/(InputDataA_GeneralAssumptions!$E$101-InputDataA_GeneralAssumptions!$D$7))</f>
        <v>1.4958209358155727E-2</v>
      </c>
      <c r="AJ100" s="14">
        <f>IF(AJ94&gt;InputDataA_GeneralAssumptions!$E$101,InputDataA_GeneralAssumptions!$E$100,AI100+(InputDataA_GeneralAssumptions!$E$100-$I100)/(InputDataA_GeneralAssumptions!$E$101-InputDataA_GeneralAssumptions!$D$7))</f>
        <v>1.4958209358155727E-2</v>
      </c>
      <c r="AK100" s="14">
        <f>IF(AK94&gt;InputDataA_GeneralAssumptions!$E$101,InputDataA_GeneralAssumptions!$E$100,AJ100+(InputDataA_GeneralAssumptions!$E$100-$I100)/(InputDataA_GeneralAssumptions!$E$101-InputDataA_GeneralAssumptions!$D$7))</f>
        <v>1.4958209358155727E-2</v>
      </c>
      <c r="AL100" s="14">
        <f>IF(AL94&gt;InputDataA_GeneralAssumptions!$E$101,InputDataA_GeneralAssumptions!$E$100,AK100+(InputDataA_GeneralAssumptions!$E$100-$I100)/(InputDataA_GeneralAssumptions!$E$101-InputDataA_GeneralAssumptions!$D$7))</f>
        <v>1.4958209358155727E-2</v>
      </c>
      <c r="AM100" s="14">
        <f>IF(AM94&gt;InputDataA_GeneralAssumptions!$E$101,InputDataA_GeneralAssumptions!$E$100,AL100+(InputDataA_GeneralAssumptions!$E$100-$I100)/(InputDataA_GeneralAssumptions!$E$101-InputDataA_GeneralAssumptions!$D$7))</f>
        <v>1.4958209358155727E-2</v>
      </c>
      <c r="AN100" s="14">
        <f>IF(AN94&gt;InputDataA_GeneralAssumptions!$E$101,InputDataA_GeneralAssumptions!$E$100,AM100+(InputDataA_GeneralAssumptions!$E$100-$I100)/(InputDataA_GeneralAssumptions!$E$101-InputDataA_GeneralAssumptions!$D$7))</f>
        <v>1.4958209358155727E-2</v>
      </c>
      <c r="AO100" s="14">
        <f>IF(AO94&gt;InputDataA_GeneralAssumptions!$E$101,InputDataA_GeneralAssumptions!$E$100,AN100+(InputDataA_GeneralAssumptions!$E$100-$I100)/(InputDataA_GeneralAssumptions!$E$101-InputDataA_GeneralAssumptions!$D$7))</f>
        <v>1.4958209358155727E-2</v>
      </c>
      <c r="AP100" s="14">
        <f>IF(AP94&gt;InputDataA_GeneralAssumptions!$E$101,InputDataA_GeneralAssumptions!$E$100,AO100+(InputDataA_GeneralAssumptions!$E$100-$I100)/(InputDataA_GeneralAssumptions!$E$101-InputDataA_GeneralAssumptions!$D$7))</f>
        <v>1.4958209358155727E-2</v>
      </c>
      <c r="AQ100" s="339">
        <f>IF(AQ94&gt;InputDataA_GeneralAssumptions!$E$101,InputDataA_GeneralAssumptions!$E$100,AP100+(InputDataA_GeneralAssumptions!$E$100-$I100)/(InputDataA_GeneralAssumptions!$E$101-InputDataA_GeneralAssumptions!$D$7))</f>
        <v>1.4958209358155727E-2</v>
      </c>
      <c r="AR100" s="339">
        <f>IF(AR94&gt;InputDataA_GeneralAssumptions!$E$101,InputDataA_GeneralAssumptions!$E$100,AQ100+(InputDataA_GeneralAssumptions!$E$100-$I100)/(InputDataA_GeneralAssumptions!$E$101-InputDataA_GeneralAssumptions!$D$7))</f>
        <v>1.4958209358155727E-2</v>
      </c>
      <c r="AS100" s="339">
        <f>IF(AS94&gt;InputDataA_GeneralAssumptions!$E$101,InputDataA_GeneralAssumptions!$E$100,AR100+(InputDataA_GeneralAssumptions!$E$100-$I100)/(InputDataA_GeneralAssumptions!$E$101-InputDataA_GeneralAssumptions!$D$7))</f>
        <v>1.4958209358155727E-2</v>
      </c>
      <c r="AT100" s="339">
        <f>IF(AT94&gt;InputDataA_GeneralAssumptions!$E$101,InputDataA_GeneralAssumptions!$E$100,AS100+(InputDataA_GeneralAssumptions!$E$100-$I100)/(InputDataA_GeneralAssumptions!$E$101-InputDataA_GeneralAssumptions!$D$7))</f>
        <v>1.4958209358155727E-2</v>
      </c>
      <c r="AU100" s="339">
        <f>IF(AU94&gt;InputDataA_GeneralAssumptions!$E$101,InputDataA_GeneralAssumptions!$E$100,AT100+(InputDataA_GeneralAssumptions!$E$100-$I100)/(InputDataA_GeneralAssumptions!$E$101-InputDataA_GeneralAssumptions!$D$7))</f>
        <v>1.4958209358155727E-2</v>
      </c>
      <c r="AV100" s="339">
        <f>IF(AV94&gt;InputDataA_GeneralAssumptions!$E$101,InputDataA_GeneralAssumptions!$E$100,AU100+(InputDataA_GeneralAssumptions!$E$100-$I100)/(InputDataA_GeneralAssumptions!$E$101-InputDataA_GeneralAssumptions!$D$7))</f>
        <v>1.4958209358155727E-2</v>
      </c>
      <c r="AW100" s="339">
        <f>IF(AW94&gt;InputDataA_GeneralAssumptions!$E$101,InputDataA_GeneralAssumptions!$E$100,AV100+(InputDataA_GeneralAssumptions!$E$100-$I100)/(InputDataA_GeneralAssumptions!$E$101-InputDataA_GeneralAssumptions!$D$7))</f>
        <v>1.4958209358155727E-2</v>
      </c>
      <c r="AX100" s="339">
        <f>IF(AX94&gt;InputDataA_GeneralAssumptions!$E$101,InputDataA_GeneralAssumptions!$E$100,AW100+(InputDataA_GeneralAssumptions!$E$100-$I100)/(InputDataA_GeneralAssumptions!$E$101-InputDataA_GeneralAssumptions!$D$7))</f>
        <v>1.4958209358155727E-2</v>
      </c>
      <c r="AY100" s="339">
        <f>IF(AY94&gt;InputDataA_GeneralAssumptions!$E$101,InputDataA_GeneralAssumptions!$E$100,AX100+(InputDataA_GeneralAssumptions!$E$100-$I100)/(InputDataA_GeneralAssumptions!$E$101-InputDataA_GeneralAssumptions!$D$7))</f>
        <v>1.4958209358155727E-2</v>
      </c>
      <c r="AZ100" s="339">
        <f>IF(AZ94&gt;InputDataA_GeneralAssumptions!$E$101,InputDataA_GeneralAssumptions!$E$100,AY100+(InputDataA_GeneralAssumptions!$E$100-$I100)/(InputDataA_GeneralAssumptions!$E$101-InputDataA_GeneralAssumptions!$D$7))</f>
        <v>1.4958209358155727E-2</v>
      </c>
      <c r="BA100" s="339">
        <f>IF(BA94&gt;InputDataA_GeneralAssumptions!$E$101,InputDataA_GeneralAssumptions!$E$100,AZ100+(InputDataA_GeneralAssumptions!$E$100-$I100)/(InputDataA_GeneralAssumptions!$E$101-InputDataA_GeneralAssumptions!$D$7))</f>
        <v>1.4958209358155727E-2</v>
      </c>
      <c r="BB100" s="339">
        <f>IF(BB94&gt;InputDataA_GeneralAssumptions!$E$101,InputDataA_GeneralAssumptions!$E$100,BA100+(InputDataA_GeneralAssumptions!$E$100-$I100)/(InputDataA_GeneralAssumptions!$E$101-InputDataA_GeneralAssumptions!$D$7))</f>
        <v>1.4958209358155727E-2</v>
      </c>
      <c r="BC100" s="339">
        <f>IF(BC94&gt;InputDataA_GeneralAssumptions!$E$101,InputDataA_GeneralAssumptions!$E$100,BB100+(InputDataA_GeneralAssumptions!$E$100-$I100)/(InputDataA_GeneralAssumptions!$E$101-InputDataA_GeneralAssumptions!$D$7))</f>
        <v>1.4958209358155727E-2</v>
      </c>
      <c r="BD100" s="339">
        <f>IF(BD94&gt;InputDataA_GeneralAssumptions!$E$101,InputDataA_GeneralAssumptions!$E$100,BC100+(InputDataA_GeneralAssumptions!$E$100-$I100)/(InputDataA_GeneralAssumptions!$E$101-InputDataA_GeneralAssumptions!$D$7))</f>
        <v>1.4958209358155727E-2</v>
      </c>
      <c r="BE100" s="339">
        <f>IF(BE94&gt;InputDataA_GeneralAssumptions!$E$101,InputDataA_GeneralAssumptions!$E$100,BD100+(InputDataA_GeneralAssumptions!$E$100-$I100)/(InputDataA_GeneralAssumptions!$E$101-InputDataA_GeneralAssumptions!$D$7))</f>
        <v>1.4958209358155727E-2</v>
      </c>
      <c r="BF100" s="339">
        <f>IF(BF94&gt;InputDataA_GeneralAssumptions!$E$101,InputDataA_GeneralAssumptions!$E$100,BE100+(InputDataA_GeneralAssumptions!$E$100-$I100)/(InputDataA_GeneralAssumptions!$E$101-InputDataA_GeneralAssumptions!$D$7))</f>
        <v>1.4958209358155727E-2</v>
      </c>
      <c r="BG100" s="339">
        <f>IF(BG94&gt;InputDataA_GeneralAssumptions!$E$101,InputDataA_GeneralAssumptions!$E$100,BF100+(InputDataA_GeneralAssumptions!$E$100-$I100)/(InputDataA_GeneralAssumptions!$E$101-InputDataA_GeneralAssumptions!$D$7))</f>
        <v>1.4958209358155727E-2</v>
      </c>
      <c r="BH100" s="339">
        <f>IF(BH94&gt;InputDataA_GeneralAssumptions!$E$101,InputDataA_GeneralAssumptions!$E$100,BG100+(InputDataA_GeneralAssumptions!$E$100-$I100)/(InputDataA_GeneralAssumptions!$E$101-InputDataA_GeneralAssumptions!$D$7))</f>
        <v>1.4958209358155727E-2</v>
      </c>
      <c r="BI100" s="339">
        <f>IF(BI94&gt;InputDataA_GeneralAssumptions!$E$101,InputDataA_GeneralAssumptions!$E$100,BH100+(InputDataA_GeneralAssumptions!$E$100-$I100)/(InputDataA_GeneralAssumptions!$E$101-InputDataA_GeneralAssumptions!$D$7))</f>
        <v>1.4958209358155727E-2</v>
      </c>
      <c r="BJ100" s="339">
        <f>IF(BJ94&gt;InputDataA_GeneralAssumptions!$E$101,InputDataA_GeneralAssumptions!$E$100,BI100+(InputDataA_GeneralAssumptions!$E$100-$I100)/(InputDataA_GeneralAssumptions!$E$101-InputDataA_GeneralAssumptions!$D$7))</f>
        <v>1.4958209358155727E-2</v>
      </c>
      <c r="BK100" s="339">
        <f>IF(BK94&gt;InputDataA_GeneralAssumptions!$E$101,InputDataA_GeneralAssumptions!$E$100,BJ100+(InputDataA_GeneralAssumptions!$E$100-$I100)/(InputDataA_GeneralAssumptions!$E$101-InputDataA_GeneralAssumptions!$D$7))</f>
        <v>1.4958209358155727E-2</v>
      </c>
      <c r="BL100" s="339">
        <f>IF(BL94&gt;InputDataA_GeneralAssumptions!$E$101,InputDataA_GeneralAssumptions!$E$100,BK100+(InputDataA_GeneralAssumptions!$E$100-$I100)/(InputDataA_GeneralAssumptions!$E$101-InputDataA_GeneralAssumptions!$D$7))</f>
        <v>1.4958209358155727E-2</v>
      </c>
      <c r="BM100" s="339">
        <f>IF(BM94&gt;InputDataA_GeneralAssumptions!$E$101,InputDataA_GeneralAssumptions!$E$100,BL100+(InputDataA_GeneralAssumptions!$E$100-$I100)/(InputDataA_GeneralAssumptions!$E$101-InputDataA_GeneralAssumptions!$D$7))</f>
        <v>1.4958209358155727E-2</v>
      </c>
      <c r="BN100" s="339">
        <f>IF(BN94&gt;InputDataA_GeneralAssumptions!$E$101,InputDataA_GeneralAssumptions!$E$100,BM100+(InputDataA_GeneralAssumptions!$E$100-$I100)/(InputDataA_GeneralAssumptions!$E$101-InputDataA_GeneralAssumptions!$D$7))</f>
        <v>1.4958209358155727E-2</v>
      </c>
      <c r="BO100" s="339">
        <f>IF(BO94&gt;InputDataA_GeneralAssumptions!$E$101,InputDataA_GeneralAssumptions!$E$100,BN100+(InputDataA_GeneralAssumptions!$E$100-$I100)/(InputDataA_GeneralAssumptions!$E$101-InputDataA_GeneralAssumptions!$D$7))</f>
        <v>1.4958209358155727E-2</v>
      </c>
      <c r="BP100" s="339">
        <f>IF(BP94&gt;InputDataA_GeneralAssumptions!$E$101,InputDataA_GeneralAssumptions!$E$100,BO100+(InputDataA_GeneralAssumptions!$E$100-$I100)/(InputDataA_GeneralAssumptions!$E$101-InputDataA_GeneralAssumptions!$D$7))</f>
        <v>1.4958209358155727E-2</v>
      </c>
      <c r="BQ100" s="339">
        <f>IF(BQ94&gt;InputDataA_GeneralAssumptions!$E$101,InputDataA_GeneralAssumptions!$E$100,BP100+(InputDataA_GeneralAssumptions!$E$100-$I100)/(InputDataA_GeneralAssumptions!$E$101-InputDataA_GeneralAssumptions!$D$7))</f>
        <v>1.4958209358155727E-2</v>
      </c>
      <c r="BR100" s="339">
        <f>IF(BR94&gt;InputDataA_GeneralAssumptions!$E$101,InputDataA_GeneralAssumptions!$E$100,BQ100+(InputDataA_GeneralAssumptions!$E$100-$I100)/(InputDataA_GeneralAssumptions!$E$101-InputDataA_GeneralAssumptions!$D$7))</f>
        <v>1.4958209358155727E-2</v>
      </c>
      <c r="BS100" s="339">
        <f>IF(BS94&gt;InputDataA_GeneralAssumptions!$E$101,InputDataA_GeneralAssumptions!$E$100,BR100+(InputDataA_GeneralAssumptions!$E$100-$I100)/(InputDataA_GeneralAssumptions!$E$101-InputDataA_GeneralAssumptions!$D$7))</f>
        <v>1.4958209358155727E-2</v>
      </c>
      <c r="BT100" s="339">
        <f>IF(BT94&gt;InputDataA_GeneralAssumptions!$E$101,InputDataA_GeneralAssumptions!$E$100,BS100+(InputDataA_GeneralAssumptions!$E$100-$I100)/(InputDataA_GeneralAssumptions!$E$101-InputDataA_GeneralAssumptions!$D$7))</f>
        <v>1.4958209358155727E-2</v>
      </c>
      <c r="BU100" s="339">
        <f>IF(BU94&gt;InputDataA_GeneralAssumptions!$E$101,InputDataA_GeneralAssumptions!$E$100,BT100+(InputDataA_GeneralAssumptions!$E$100-$I100)/(InputDataA_GeneralAssumptions!$E$101-InputDataA_GeneralAssumptions!$D$7))</f>
        <v>1.4958209358155727E-2</v>
      </c>
      <c r="BV100" s="339">
        <f>IF(BV94&gt;InputDataA_GeneralAssumptions!$E$101,InputDataA_GeneralAssumptions!$E$100,BU100+(InputDataA_GeneralAssumptions!$E$100-$I100)/(InputDataA_GeneralAssumptions!$E$101-InputDataA_GeneralAssumptions!$D$7))</f>
        <v>1.4958209358155727E-2</v>
      </c>
      <c r="BW100" s="339">
        <f>IF(BW94&gt;InputDataA_GeneralAssumptions!$E$101,InputDataA_GeneralAssumptions!$E$100,BV100+(InputDataA_GeneralAssumptions!$E$100-$I100)/(InputDataA_GeneralAssumptions!$E$101-InputDataA_GeneralAssumptions!$D$7))</f>
        <v>1.4958209358155727E-2</v>
      </c>
    </row>
    <row r="101" spans="1:16384" ht="16.5" thickBot="1">
      <c r="A101"/>
      <c r="B101" s="97" t="s">
        <v>561</v>
      </c>
      <c r="C101" s="95" t="s">
        <v>1</v>
      </c>
      <c r="D101" s="482">
        <v>2040</v>
      </c>
      <c r="E101" s="563">
        <v>2040</v>
      </c>
      <c r="F101" s="813"/>
      <c r="G101" s="156" t="s">
        <v>631</v>
      </c>
      <c r="H101" s="30" t="s">
        <v>2</v>
      </c>
      <c r="I101" s="12">
        <f>IF(VLOOKUP(InputDataA_GeneralAssumptions!$D$99,DataSummary!$A$130:$B$132,2,FALSE)=1,I99,I100)</f>
        <v>1.4958209358155727E-2</v>
      </c>
      <c r="J101" s="338">
        <f>IF(VLOOKUP(InputDataA_GeneralAssumptions!$D$99,DataSummary!$A$130:$B$132,2,FALSE)=1,J99,J100)</f>
        <v>1.4958209358155727E-2</v>
      </c>
      <c r="K101" s="338">
        <f>IF(VLOOKUP(InputDataA_GeneralAssumptions!$D$99,DataSummary!$A$130:$B$132,2,FALSE)=1,K99,K100)</f>
        <v>1.4958209358155727E-2</v>
      </c>
      <c r="L101" s="338">
        <f>IF(VLOOKUP(InputDataA_GeneralAssumptions!$D$99,DataSummary!$A$130:$B$132,2,FALSE)=1,L99,L100)</f>
        <v>1.4958209358155727E-2</v>
      </c>
      <c r="M101" s="338">
        <f>IF(VLOOKUP(InputDataA_GeneralAssumptions!$D$99,DataSummary!$A$130:$B$132,2,FALSE)=1,M99,M100)</f>
        <v>1.4958209358155727E-2</v>
      </c>
      <c r="N101" s="338">
        <f>IF(VLOOKUP(InputDataA_GeneralAssumptions!$D$99,DataSummary!$A$130:$B$132,2,FALSE)=1,N99,N100)</f>
        <v>1.4958209358155727E-2</v>
      </c>
      <c r="O101" s="338">
        <f>IF(VLOOKUP(InputDataA_GeneralAssumptions!$D$99,DataSummary!$A$130:$B$132,2,FALSE)=1,O99,O100)</f>
        <v>1.4958209358155727E-2</v>
      </c>
      <c r="P101" s="338">
        <f>IF(VLOOKUP(InputDataA_GeneralAssumptions!$D$99,DataSummary!$A$130:$B$132,2,FALSE)=1,P99,P100)</f>
        <v>1.4958209358155727E-2</v>
      </c>
      <c r="Q101" s="338">
        <f>IF(VLOOKUP(InputDataA_GeneralAssumptions!$D$99,DataSummary!$A$130:$B$132,2,FALSE)=1,Q99,Q100)</f>
        <v>1.4958209358155727E-2</v>
      </c>
      <c r="R101" s="338">
        <f>IF(VLOOKUP(InputDataA_GeneralAssumptions!$D$99,DataSummary!$A$130:$B$132,2,FALSE)=1,R99,R100)</f>
        <v>1.4958209358155727E-2</v>
      </c>
      <c r="S101" s="338">
        <f>IF(VLOOKUP(InputDataA_GeneralAssumptions!$D$99,DataSummary!$A$130:$B$132,2,FALSE)=1,S99,S100)</f>
        <v>1.4958209358155727E-2</v>
      </c>
      <c r="T101" s="338">
        <f>IF(VLOOKUP(InputDataA_GeneralAssumptions!$D$99,DataSummary!$A$130:$B$132,2,FALSE)=1,T99,T100)</f>
        <v>1.4958209358155727E-2</v>
      </c>
      <c r="U101" s="338">
        <f>IF(VLOOKUP(InputDataA_GeneralAssumptions!$D$99,DataSummary!$A$130:$B$132,2,FALSE)=1,U99,U100)</f>
        <v>1.4958209358155727E-2</v>
      </c>
      <c r="V101" s="338">
        <f>IF(VLOOKUP(InputDataA_GeneralAssumptions!$D$99,DataSummary!$A$130:$B$132,2,FALSE)=1,V99,V100)</f>
        <v>1.4958209358155727E-2</v>
      </c>
      <c r="W101" s="338">
        <f>IF(VLOOKUP(InputDataA_GeneralAssumptions!$D$99,DataSummary!$A$130:$B$132,2,FALSE)=1,W99,W100)</f>
        <v>1.4958209358155727E-2</v>
      </c>
      <c r="X101" s="338">
        <f>IF(VLOOKUP(InputDataA_GeneralAssumptions!$D$99,DataSummary!$A$130:$B$132,2,FALSE)=1,X99,X100)</f>
        <v>1.4958209358155727E-2</v>
      </c>
      <c r="Y101" s="338">
        <f>IF(VLOOKUP(InputDataA_GeneralAssumptions!$D$99,DataSummary!$A$130:$B$132,2,FALSE)=1,Y99,Y100)</f>
        <v>1.4958209358155727E-2</v>
      </c>
      <c r="Z101" s="338">
        <f>IF(VLOOKUP(InputDataA_GeneralAssumptions!$D$99,DataSummary!$A$130:$B$132,2,FALSE)=1,Z99,Z100)</f>
        <v>1.4958209358155727E-2</v>
      </c>
      <c r="AA101" s="338">
        <f>IF(VLOOKUP(InputDataA_GeneralAssumptions!$D$99,DataSummary!$A$130:$B$132,2,FALSE)=1,AA99,AA100)</f>
        <v>1.4958209358155727E-2</v>
      </c>
      <c r="AB101" s="338">
        <f>IF(VLOOKUP(InputDataA_GeneralAssumptions!$D$99,DataSummary!$A$130:$B$132,2,FALSE)=1,AB99,AB100)</f>
        <v>1.4958209358155727E-2</v>
      </c>
      <c r="AC101" s="338">
        <f>IF(VLOOKUP(InputDataA_GeneralAssumptions!$D$99,DataSummary!$A$130:$B$132,2,FALSE)=1,AC99,AC100)</f>
        <v>1.4958209358155727E-2</v>
      </c>
      <c r="AD101" s="338">
        <f>IF(VLOOKUP(InputDataA_GeneralAssumptions!$D$99,DataSummary!$A$130:$B$132,2,FALSE)=1,AD99,AD100)</f>
        <v>1.4958209358155727E-2</v>
      </c>
      <c r="AE101" s="338">
        <f>IF(VLOOKUP(InputDataA_GeneralAssumptions!$D$99,DataSummary!$A$130:$B$132,2,FALSE)=1,AE99,AE100)</f>
        <v>1.4958209358155727E-2</v>
      </c>
      <c r="AF101" s="338">
        <f>IF(VLOOKUP(InputDataA_GeneralAssumptions!$D$99,DataSummary!$A$130:$B$132,2,FALSE)=1,AF99,AF100)</f>
        <v>1.4958209358155727E-2</v>
      </c>
      <c r="AG101" s="338">
        <f>IF(VLOOKUP(InputDataA_GeneralAssumptions!$D$99,DataSummary!$A$130:$B$132,2,FALSE)=1,AG99,AG100)</f>
        <v>1.4958209358155727E-2</v>
      </c>
      <c r="AH101" s="338">
        <f>IF(VLOOKUP(InputDataA_GeneralAssumptions!$D$99,DataSummary!$A$130:$B$132,2,FALSE)=1,AH99,AH100)</f>
        <v>1.4958209358155727E-2</v>
      </c>
      <c r="AI101" s="338">
        <f>IF(VLOOKUP(InputDataA_GeneralAssumptions!$D$99,DataSummary!$A$130:$B$132,2,FALSE)=1,AI99,AI100)</f>
        <v>1.4958209358155727E-2</v>
      </c>
      <c r="AJ101" s="338">
        <f>IF(VLOOKUP(InputDataA_GeneralAssumptions!$D$99,DataSummary!$A$130:$B$132,2,FALSE)=1,AJ99,AJ100)</f>
        <v>1.4958209358155727E-2</v>
      </c>
      <c r="AK101" s="338">
        <f>IF(VLOOKUP(InputDataA_GeneralAssumptions!$D$99,DataSummary!$A$130:$B$132,2,FALSE)=1,AK99,AK100)</f>
        <v>1.4958209358155727E-2</v>
      </c>
      <c r="AL101" s="338">
        <f>IF(VLOOKUP(InputDataA_GeneralAssumptions!$D$99,DataSummary!$A$130:$B$132,2,FALSE)=1,AL99,AL100)</f>
        <v>1.4958209358155727E-2</v>
      </c>
      <c r="AM101" s="338">
        <f>IF(VLOOKUP(InputDataA_GeneralAssumptions!$D$99,DataSummary!$A$130:$B$132,2,FALSE)=1,AM99,AM100)</f>
        <v>1.4958209358155727E-2</v>
      </c>
      <c r="AN101" s="338">
        <f>IF(VLOOKUP(InputDataA_GeneralAssumptions!$D$99,DataSummary!$A$130:$B$132,2,FALSE)=1,AN99,AN100)</f>
        <v>1.4958209358155727E-2</v>
      </c>
      <c r="AO101" s="338">
        <f>IF(VLOOKUP(InputDataA_GeneralAssumptions!$D$99,DataSummary!$A$130:$B$132,2,FALSE)=1,AO99,AO100)</f>
        <v>1.4958209358155727E-2</v>
      </c>
      <c r="AP101" s="338">
        <f>IF(VLOOKUP(InputDataA_GeneralAssumptions!$D$99,DataSummary!$A$130:$B$132,2,FALSE)=1,AP99,AP100)</f>
        <v>1.4958209358155727E-2</v>
      </c>
      <c r="AQ101" s="338">
        <f>IF(VLOOKUP(InputDataA_GeneralAssumptions!$D$99,DataSummary!$A$130:$B$132,2,FALSE)=1,AQ99,AQ100)</f>
        <v>1.4958209358155727E-2</v>
      </c>
      <c r="AR101" s="338">
        <f>IF(VLOOKUP(InputDataA_GeneralAssumptions!$D$99,DataSummary!$A$130:$B$132,2,FALSE)=1,AR99,AR100)</f>
        <v>1.4958209358155727E-2</v>
      </c>
      <c r="AS101" s="338">
        <f>IF(VLOOKUP(InputDataA_GeneralAssumptions!$D$99,DataSummary!$A$130:$B$132,2,FALSE)=1,AS99,AS100)</f>
        <v>1.4958209358155727E-2</v>
      </c>
      <c r="AT101" s="338">
        <f>IF(VLOOKUP(InputDataA_GeneralAssumptions!$D$99,DataSummary!$A$130:$B$132,2,FALSE)=1,AT99,AT100)</f>
        <v>1.4958209358155727E-2</v>
      </c>
      <c r="AU101" s="338">
        <f>IF(VLOOKUP(InputDataA_GeneralAssumptions!$D$99,DataSummary!$A$130:$B$132,2,FALSE)=1,AU99,AU100)</f>
        <v>1.4958209358155727E-2</v>
      </c>
      <c r="AV101" s="338">
        <f>IF(VLOOKUP(InputDataA_GeneralAssumptions!$D$99,DataSummary!$A$130:$B$132,2,FALSE)=1,AV99,AV100)</f>
        <v>1.4958209358155727E-2</v>
      </c>
      <c r="AW101" s="338">
        <f>IF(VLOOKUP(InputDataA_GeneralAssumptions!$D$99,DataSummary!$A$130:$B$132,2,FALSE)=1,AW99,AW100)</f>
        <v>1.4958209358155727E-2</v>
      </c>
      <c r="AX101" s="338">
        <f>IF(VLOOKUP(InputDataA_GeneralAssumptions!$D$99,DataSummary!$A$130:$B$132,2,FALSE)=1,AX99,AX100)</f>
        <v>1.4958209358155727E-2</v>
      </c>
      <c r="AY101" s="338">
        <f>IF(VLOOKUP(InputDataA_GeneralAssumptions!$D$99,DataSummary!$A$130:$B$132,2,FALSE)=1,AY99,AY100)</f>
        <v>1.4958209358155727E-2</v>
      </c>
      <c r="AZ101" s="338">
        <f>IF(VLOOKUP(InputDataA_GeneralAssumptions!$D$99,DataSummary!$A$130:$B$132,2,FALSE)=1,AZ99,AZ100)</f>
        <v>1.4958209358155727E-2</v>
      </c>
      <c r="BA101" s="338">
        <f>IF(VLOOKUP(InputDataA_GeneralAssumptions!$D$99,DataSummary!$A$130:$B$132,2,FALSE)=1,BA99,BA100)</f>
        <v>1.4958209358155727E-2</v>
      </c>
      <c r="BB101" s="338">
        <f>IF(VLOOKUP(InputDataA_GeneralAssumptions!$D$99,DataSummary!$A$130:$B$132,2,FALSE)=1,BB99,BB100)</f>
        <v>1.4958209358155727E-2</v>
      </c>
      <c r="BC101" s="338">
        <f>IF(VLOOKUP(InputDataA_GeneralAssumptions!$D$99,DataSummary!$A$130:$B$132,2,FALSE)=1,BC99,BC100)</f>
        <v>1.4958209358155727E-2</v>
      </c>
      <c r="BD101" s="338">
        <f>IF(VLOOKUP(InputDataA_GeneralAssumptions!$D$99,DataSummary!$A$130:$B$132,2,FALSE)=1,BD99,BD100)</f>
        <v>1.4958209358155727E-2</v>
      </c>
      <c r="BE101" s="338">
        <f>IF(VLOOKUP(InputDataA_GeneralAssumptions!$D$99,DataSummary!$A$130:$B$132,2,FALSE)=1,BE99,BE100)</f>
        <v>1.4958209358155727E-2</v>
      </c>
      <c r="BF101" s="338">
        <f>IF(VLOOKUP(InputDataA_GeneralAssumptions!$D$99,DataSummary!$A$130:$B$132,2,FALSE)=1,BF99,BF100)</f>
        <v>1.4958209358155727E-2</v>
      </c>
      <c r="BG101" s="338">
        <f>IF(VLOOKUP(InputDataA_GeneralAssumptions!$D$99,DataSummary!$A$130:$B$132,2,FALSE)=1,BG99,BG100)</f>
        <v>1.4958209358155727E-2</v>
      </c>
      <c r="BH101" s="338">
        <f>IF(VLOOKUP(InputDataA_GeneralAssumptions!$D$99,DataSummary!$A$130:$B$132,2,FALSE)=1,BH99,BH100)</f>
        <v>1.4958209358155727E-2</v>
      </c>
      <c r="BI101" s="338">
        <f>IF(VLOOKUP(InputDataA_GeneralAssumptions!$D$99,DataSummary!$A$130:$B$132,2,FALSE)=1,BI99,BI100)</f>
        <v>1.4958209358155727E-2</v>
      </c>
      <c r="BJ101" s="338">
        <f>IF(VLOOKUP(InputDataA_GeneralAssumptions!$D$99,DataSummary!$A$130:$B$132,2,FALSE)=1,BJ99,BJ100)</f>
        <v>1.4958209358155727E-2</v>
      </c>
      <c r="BK101" s="338">
        <f>IF(VLOOKUP(InputDataA_GeneralAssumptions!$D$99,DataSummary!$A$130:$B$132,2,FALSE)=1,BK99,BK100)</f>
        <v>1.4958209358155727E-2</v>
      </c>
      <c r="BL101" s="338">
        <f>IF(VLOOKUP(InputDataA_GeneralAssumptions!$D$99,DataSummary!$A$130:$B$132,2,FALSE)=1,BL99,BL100)</f>
        <v>1.4958209358155727E-2</v>
      </c>
      <c r="BM101" s="338">
        <f>IF(VLOOKUP(InputDataA_GeneralAssumptions!$D$99,DataSummary!$A$130:$B$132,2,FALSE)=1,BM99,BM100)</f>
        <v>1.4958209358155727E-2</v>
      </c>
      <c r="BN101" s="338">
        <f>IF(VLOOKUP(InputDataA_GeneralAssumptions!$D$99,DataSummary!$A$130:$B$132,2,FALSE)=1,BN99,BN100)</f>
        <v>1.4958209358155727E-2</v>
      </c>
      <c r="BO101" s="338">
        <f>IF(VLOOKUP(InputDataA_GeneralAssumptions!$D$99,DataSummary!$A$130:$B$132,2,FALSE)=1,BO99,BO100)</f>
        <v>1.4958209358155727E-2</v>
      </c>
      <c r="BP101" s="338">
        <f>IF(VLOOKUP(InputDataA_GeneralAssumptions!$D$99,DataSummary!$A$130:$B$132,2,FALSE)=1,BP99,BP100)</f>
        <v>1.4958209358155727E-2</v>
      </c>
      <c r="BQ101" s="338">
        <f>IF(VLOOKUP(InputDataA_GeneralAssumptions!$D$99,DataSummary!$A$130:$B$132,2,FALSE)=1,BQ99,BQ100)</f>
        <v>1.4958209358155727E-2</v>
      </c>
      <c r="BR101" s="338">
        <f>IF(VLOOKUP(InputDataA_GeneralAssumptions!$D$99,DataSummary!$A$130:$B$132,2,FALSE)=1,BR99,BR100)</f>
        <v>1.4958209358155727E-2</v>
      </c>
      <c r="BS101" s="338">
        <f>IF(VLOOKUP(InputDataA_GeneralAssumptions!$D$99,DataSummary!$A$130:$B$132,2,FALSE)=1,BS99,BS100)</f>
        <v>1.4958209358155727E-2</v>
      </c>
      <c r="BT101" s="338">
        <f>IF(VLOOKUP(InputDataA_GeneralAssumptions!$D$99,DataSummary!$A$130:$B$132,2,FALSE)=1,BT99,BT100)</f>
        <v>1.4958209358155727E-2</v>
      </c>
      <c r="BU101" s="338">
        <f>IF(VLOOKUP(InputDataA_GeneralAssumptions!$D$99,DataSummary!$A$130:$B$132,2,FALSE)=1,BU99,BU100)</f>
        <v>1.4958209358155727E-2</v>
      </c>
      <c r="BV101" s="338">
        <f>IF(VLOOKUP(InputDataA_GeneralAssumptions!$D$99,DataSummary!$A$130:$B$132,2,FALSE)=1,BV99,BV100)</f>
        <v>1.4958209358155727E-2</v>
      </c>
      <c r="BW101" s="338">
        <f>IF(VLOOKUP(InputDataA_GeneralAssumptions!$D$99,DataSummary!$A$130:$B$132,2,FALSE)=1,BW99,BW100)</f>
        <v>1.4958209358155727E-2</v>
      </c>
    </row>
    <row r="102" spans="1:16384" ht="16.5" thickBot="1">
      <c r="A102"/>
      <c r="F102" s="43"/>
    </row>
    <row r="103" spans="1:16384">
      <c r="A103"/>
      <c r="B103" s="68" t="s">
        <v>575</v>
      </c>
      <c r="C103" s="633" t="str">
        <f>DataSummary!K55</f>
        <v>UN &amp; WDI</v>
      </c>
      <c r="D103" s="361" t="str">
        <f>DataSummary!N4</f>
        <v>Baseline</v>
      </c>
      <c r="E103" s="83" t="str">
        <f>DataSummary!N5</f>
        <v>Scenario</v>
      </c>
      <c r="F103" s="620" t="str">
        <f>D104</f>
        <v>Automatic</v>
      </c>
      <c r="G103" s="2" t="s">
        <v>444</v>
      </c>
      <c r="H103" s="232" t="s">
        <v>636</v>
      </c>
      <c r="I103" s="211">
        <f>InputDataA_GeneralAssumptions!$D$7</f>
        <v>2021</v>
      </c>
      <c r="J103" s="169">
        <f t="shared" ref="J103:AO103" si="274">I103+1</f>
        <v>2022</v>
      </c>
      <c r="K103" s="169">
        <f t="shared" si="274"/>
        <v>2023</v>
      </c>
      <c r="L103" s="169">
        <f t="shared" si="274"/>
        <v>2024</v>
      </c>
      <c r="M103" s="169">
        <f t="shared" si="274"/>
        <v>2025</v>
      </c>
      <c r="N103" s="169">
        <f t="shared" si="274"/>
        <v>2026</v>
      </c>
      <c r="O103" s="169">
        <f t="shared" si="274"/>
        <v>2027</v>
      </c>
      <c r="P103" s="169">
        <f t="shared" si="274"/>
        <v>2028</v>
      </c>
      <c r="Q103" s="169">
        <f t="shared" si="274"/>
        <v>2029</v>
      </c>
      <c r="R103" s="169">
        <f t="shared" si="274"/>
        <v>2030</v>
      </c>
      <c r="S103" s="169">
        <f t="shared" si="274"/>
        <v>2031</v>
      </c>
      <c r="T103" s="169">
        <f t="shared" si="274"/>
        <v>2032</v>
      </c>
      <c r="U103" s="169">
        <f t="shared" si="274"/>
        <v>2033</v>
      </c>
      <c r="V103" s="169">
        <f t="shared" si="274"/>
        <v>2034</v>
      </c>
      <c r="W103" s="169">
        <f t="shared" si="274"/>
        <v>2035</v>
      </c>
      <c r="X103" s="169">
        <f t="shared" si="274"/>
        <v>2036</v>
      </c>
      <c r="Y103" s="169">
        <f t="shared" si="274"/>
        <v>2037</v>
      </c>
      <c r="Z103" s="169">
        <f t="shared" si="274"/>
        <v>2038</v>
      </c>
      <c r="AA103" s="169">
        <f t="shared" si="274"/>
        <v>2039</v>
      </c>
      <c r="AB103" s="169">
        <f t="shared" si="274"/>
        <v>2040</v>
      </c>
      <c r="AC103" s="169">
        <f t="shared" si="274"/>
        <v>2041</v>
      </c>
      <c r="AD103" s="169">
        <f t="shared" si="274"/>
        <v>2042</v>
      </c>
      <c r="AE103" s="169">
        <f t="shared" si="274"/>
        <v>2043</v>
      </c>
      <c r="AF103" s="169">
        <f t="shared" si="274"/>
        <v>2044</v>
      </c>
      <c r="AG103" s="169">
        <f t="shared" si="274"/>
        <v>2045</v>
      </c>
      <c r="AH103" s="169">
        <f t="shared" si="274"/>
        <v>2046</v>
      </c>
      <c r="AI103" s="169">
        <f t="shared" si="274"/>
        <v>2047</v>
      </c>
      <c r="AJ103" s="169">
        <f t="shared" si="274"/>
        <v>2048</v>
      </c>
      <c r="AK103" s="169">
        <f t="shared" si="274"/>
        <v>2049</v>
      </c>
      <c r="AL103" s="169">
        <f t="shared" si="274"/>
        <v>2050</v>
      </c>
      <c r="AM103" s="169">
        <f t="shared" si="274"/>
        <v>2051</v>
      </c>
      <c r="AN103" s="169">
        <f t="shared" si="274"/>
        <v>2052</v>
      </c>
      <c r="AO103" s="169">
        <f t="shared" si="274"/>
        <v>2053</v>
      </c>
      <c r="AP103" s="169">
        <f t="shared" ref="AP103" si="275">AO103+1</f>
        <v>2054</v>
      </c>
      <c r="AQ103" s="169">
        <f t="shared" ref="AQ103" si="276">AP103+1</f>
        <v>2055</v>
      </c>
      <c r="AR103" s="169">
        <f t="shared" ref="AR103" si="277">AQ103+1</f>
        <v>2056</v>
      </c>
      <c r="AS103" s="169">
        <f t="shared" ref="AS103" si="278">AR103+1</f>
        <v>2057</v>
      </c>
      <c r="AT103" s="169">
        <f t="shared" ref="AT103" si="279">AS103+1</f>
        <v>2058</v>
      </c>
      <c r="AU103" s="169">
        <f t="shared" ref="AU103" si="280">AT103+1</f>
        <v>2059</v>
      </c>
      <c r="AV103" s="169">
        <f t="shared" ref="AV103" si="281">AU103+1</f>
        <v>2060</v>
      </c>
      <c r="AW103" s="169">
        <f t="shared" ref="AW103" si="282">AV103+1</f>
        <v>2061</v>
      </c>
      <c r="AX103" s="169">
        <f t="shared" ref="AX103" si="283">AW103+1</f>
        <v>2062</v>
      </c>
      <c r="AY103" s="169">
        <f t="shared" ref="AY103" si="284">AX103+1</f>
        <v>2063</v>
      </c>
      <c r="AZ103" s="169">
        <f t="shared" ref="AZ103" si="285">AY103+1</f>
        <v>2064</v>
      </c>
      <c r="BA103" s="169">
        <f t="shared" ref="BA103" si="286">AZ103+1</f>
        <v>2065</v>
      </c>
      <c r="BB103" s="169">
        <f t="shared" ref="BB103" si="287">BA103+1</f>
        <v>2066</v>
      </c>
      <c r="BC103" s="169">
        <f t="shared" ref="BC103" si="288">BB103+1</f>
        <v>2067</v>
      </c>
      <c r="BD103" s="169">
        <f t="shared" ref="BD103" si="289">BC103+1</f>
        <v>2068</v>
      </c>
      <c r="BE103" s="169">
        <f t="shared" ref="BE103" si="290">BD103+1</f>
        <v>2069</v>
      </c>
      <c r="BF103" s="169">
        <f t="shared" ref="BF103" si="291">BE103+1</f>
        <v>2070</v>
      </c>
      <c r="BG103" s="169">
        <f t="shared" ref="BG103" si="292">BF103+1</f>
        <v>2071</v>
      </c>
      <c r="BH103" s="169">
        <f t="shared" ref="BH103" si="293">BG103+1</f>
        <v>2072</v>
      </c>
      <c r="BI103" s="169">
        <f t="shared" ref="BI103" si="294">BH103+1</f>
        <v>2073</v>
      </c>
      <c r="BJ103" s="169">
        <f t="shared" ref="BJ103" si="295">BI103+1</f>
        <v>2074</v>
      </c>
      <c r="BK103" s="169">
        <f t="shared" ref="BK103" si="296">BJ103+1</f>
        <v>2075</v>
      </c>
      <c r="BL103" s="169">
        <f t="shared" ref="BL103" si="297">BK103+1</f>
        <v>2076</v>
      </c>
      <c r="BM103" s="169">
        <f t="shared" ref="BM103" si="298">BL103+1</f>
        <v>2077</v>
      </c>
      <c r="BN103" s="169">
        <f t="shared" ref="BN103" si="299">BM103+1</f>
        <v>2078</v>
      </c>
      <c r="BO103" s="169">
        <f t="shared" ref="BO103" si="300">BN103+1</f>
        <v>2079</v>
      </c>
      <c r="BP103" s="169">
        <f t="shared" ref="BP103" si="301">BO103+1</f>
        <v>2080</v>
      </c>
      <c r="BQ103" s="169">
        <f t="shared" ref="BQ103" si="302">BP103+1</f>
        <v>2081</v>
      </c>
      <c r="BR103" s="169">
        <f t="shared" ref="BR103" si="303">BQ103+1</f>
        <v>2082</v>
      </c>
      <c r="BS103" s="169">
        <f t="shared" ref="BS103" si="304">BR103+1</f>
        <v>2083</v>
      </c>
      <c r="BT103" s="169">
        <f t="shared" ref="BT103" si="305">BS103+1</f>
        <v>2084</v>
      </c>
      <c r="BU103" s="169">
        <f t="shared" ref="BU103" si="306">BT103+1</f>
        <v>2085</v>
      </c>
      <c r="BV103" s="169">
        <f t="shared" ref="BV103" si="307">BU103+1</f>
        <v>2086</v>
      </c>
      <c r="BW103" s="169">
        <f t="shared" ref="BW103" si="308">BV103+1</f>
        <v>2087</v>
      </c>
    </row>
    <row r="104" spans="1:16384">
      <c r="A104"/>
      <c r="B104" s="74"/>
      <c r="C104" s="93"/>
      <c r="D104" s="806" t="s">
        <v>604</v>
      </c>
      <c r="E104" s="807"/>
      <c r="F104" s="813" t="str">
        <f>DataSummary!N4</f>
        <v>Baseline</v>
      </c>
      <c r="G104" s="18" t="s">
        <v>624</v>
      </c>
      <c r="H104" s="29" t="s">
        <v>2</v>
      </c>
      <c r="I104" s="19">
        <f>I105</f>
        <v>8.9745714122446696E-3</v>
      </c>
      <c r="J104" s="19">
        <f t="shared" ref="J104:AP104" si="309">J105</f>
        <v>8.824043333915732E-3</v>
      </c>
      <c r="K104" s="19">
        <f t="shared" si="309"/>
        <v>8.6169567853122686E-3</v>
      </c>
      <c r="L104" s="19">
        <f t="shared" si="309"/>
        <v>8.4574764950844372E-3</v>
      </c>
      <c r="M104" s="19">
        <f t="shared" si="309"/>
        <v>8.2588335461899476E-3</v>
      </c>
      <c r="N104" s="19">
        <f t="shared" si="309"/>
        <v>8.0645161290322509E-3</v>
      </c>
      <c r="O104" s="19">
        <f t="shared" si="309"/>
        <v>7.8743455497383152E-3</v>
      </c>
      <c r="P104" s="19">
        <f t="shared" si="309"/>
        <v>7.6881519345053384E-3</v>
      </c>
      <c r="Q104" s="19">
        <f t="shared" si="309"/>
        <v>7.5057736720554047E-3</v>
      </c>
      <c r="R104" s="19">
        <f t="shared" si="309"/>
        <v>7.3065902578797193E-3</v>
      </c>
      <c r="S104" s="19">
        <f t="shared" si="309"/>
        <v>7.1316821423492716E-3</v>
      </c>
      <c r="T104" s="19">
        <f t="shared" si="309"/>
        <v>6.9399612653324727E-3</v>
      </c>
      <c r="U104" s="19">
        <f t="shared" si="309"/>
        <v>6.7518833146338331E-3</v>
      </c>
      <c r="V104" s="19">
        <f t="shared" si="309"/>
        <v>6.5672948715398416E-3</v>
      </c>
      <c r="W104" s="19">
        <f t="shared" si="309"/>
        <v>6.4058205974810711E-3</v>
      </c>
      <c r="X104" s="19">
        <f t="shared" si="309"/>
        <v>6.2471760014144451E-3</v>
      </c>
      <c r="Y104" s="19">
        <f t="shared" si="309"/>
        <v>6.0912516350715151E-3</v>
      </c>
      <c r="Z104" s="19">
        <f t="shared" si="309"/>
        <v>5.9185376360777475E-3</v>
      </c>
      <c r="AA104" s="19">
        <f t="shared" si="309"/>
        <v>5.7679694432655193E-3</v>
      </c>
      <c r="AB104" s="19">
        <f t="shared" si="309"/>
        <v>5.6198093484474132E-3</v>
      </c>
      <c r="AC104" s="19">
        <f t="shared" si="309"/>
        <v>5.4548922372688047E-3</v>
      </c>
      <c r="AD104" s="19">
        <f t="shared" si="309"/>
        <v>5.2925108126564702E-3</v>
      </c>
      <c r="AE104" s="19">
        <f t="shared" si="309"/>
        <v>5.1514293801302458E-3</v>
      </c>
      <c r="AF104" s="19">
        <f t="shared" si="309"/>
        <v>4.9936171810467389E-3</v>
      </c>
      <c r="AG104" s="19">
        <f t="shared" si="309"/>
        <v>4.8567265662942116E-3</v>
      </c>
      <c r="AH104" s="19">
        <f t="shared" si="309"/>
        <v>4.7031267427595225E-3</v>
      </c>
      <c r="AI104" s="19">
        <f t="shared" si="309"/>
        <v>4.5700963975798814E-3</v>
      </c>
      <c r="AJ104" s="19">
        <f t="shared" si="309"/>
        <v>4.4387961837404344E-3</v>
      </c>
      <c r="AK104" s="19">
        <f t="shared" si="309"/>
        <v>4.2724855597322531E-3</v>
      </c>
      <c r="AL104" s="19">
        <f t="shared" si="309"/>
        <v>4.1082383873793926E-3</v>
      </c>
      <c r="AM104" s="19" t="str">
        <f t="shared" si="309"/>
        <v>#N/A</v>
      </c>
      <c r="AN104" s="19" t="str">
        <f t="shared" si="309"/>
        <v>#N/A</v>
      </c>
      <c r="AO104" s="19" t="str">
        <f t="shared" si="309"/>
        <v>#N/A</v>
      </c>
      <c r="AP104" s="19" t="str">
        <f t="shared" si="309"/>
        <v>#N/A</v>
      </c>
      <c r="AQ104" s="19" t="str">
        <f t="shared" ref="AQ104:BU104" si="310">AQ105</f>
        <v>#N/A</v>
      </c>
      <c r="AR104" s="19" t="str">
        <f t="shared" si="310"/>
        <v>#N/A</v>
      </c>
      <c r="AS104" s="19" t="str">
        <f t="shared" si="310"/>
        <v>#N/A</v>
      </c>
      <c r="AT104" s="19" t="str">
        <f t="shared" si="310"/>
        <v>#N/A</v>
      </c>
      <c r="AU104" s="19" t="str">
        <f t="shared" si="310"/>
        <v>#N/A</v>
      </c>
      <c r="AV104" s="19" t="str">
        <f t="shared" si="310"/>
        <v>#N/A</v>
      </c>
      <c r="AW104" s="19" t="str">
        <f t="shared" si="310"/>
        <v>#N/A</v>
      </c>
      <c r="AX104" s="19" t="str">
        <f t="shared" si="310"/>
        <v>#N/A</v>
      </c>
      <c r="AY104" s="19" t="str">
        <f t="shared" si="310"/>
        <v>#N/A</v>
      </c>
      <c r="AZ104" s="19" t="str">
        <f t="shared" si="310"/>
        <v>#N/A</v>
      </c>
      <c r="BA104" s="19" t="str">
        <f t="shared" si="310"/>
        <v>#N/A</v>
      </c>
      <c r="BB104" s="19" t="str">
        <f t="shared" si="310"/>
        <v>#N/A</v>
      </c>
      <c r="BC104" s="19" t="str">
        <f t="shared" si="310"/>
        <v>#N/A</v>
      </c>
      <c r="BD104" s="19" t="str">
        <f t="shared" si="310"/>
        <v>#N/A</v>
      </c>
      <c r="BE104" s="19" t="str">
        <f t="shared" si="310"/>
        <v>#N/A</v>
      </c>
      <c r="BF104" s="19" t="str">
        <f t="shared" si="310"/>
        <v>#N/A</v>
      </c>
      <c r="BG104" s="19" t="str">
        <f t="shared" si="310"/>
        <v>#N/A</v>
      </c>
      <c r="BH104" s="19" t="str">
        <f t="shared" si="310"/>
        <v>#N/A</v>
      </c>
      <c r="BI104" s="19" t="str">
        <f t="shared" si="310"/>
        <v>#N/A</v>
      </c>
      <c r="BJ104" s="19" t="str">
        <f t="shared" si="310"/>
        <v>#N/A</v>
      </c>
      <c r="BK104" s="19" t="str">
        <f t="shared" si="310"/>
        <v>#N/A</v>
      </c>
      <c r="BL104" s="19" t="str">
        <f t="shared" si="310"/>
        <v>#N/A</v>
      </c>
      <c r="BM104" s="19" t="str">
        <f t="shared" si="310"/>
        <v>#N/A</v>
      </c>
      <c r="BN104" s="19" t="str">
        <f t="shared" si="310"/>
        <v>#N/A</v>
      </c>
      <c r="BO104" s="19" t="str">
        <f t="shared" si="310"/>
        <v>#N/A</v>
      </c>
      <c r="BP104" s="19" t="str">
        <f t="shared" si="310"/>
        <v>#N/A</v>
      </c>
      <c r="BQ104" s="19" t="str">
        <f t="shared" si="310"/>
        <v>#N/A</v>
      </c>
      <c r="BR104" s="19" t="str">
        <f t="shared" si="310"/>
        <v>#N/A</v>
      </c>
      <c r="BS104" s="19" t="str">
        <f t="shared" si="310"/>
        <v>#N/A</v>
      </c>
      <c r="BT104" s="19" t="str">
        <f t="shared" si="310"/>
        <v>#N/A</v>
      </c>
      <c r="BU104" s="19" t="str">
        <f t="shared" si="310"/>
        <v>#N/A</v>
      </c>
      <c r="BV104" s="19" t="str">
        <f t="shared" ref="BV104:BW104" si="311">BV105</f>
        <v>#N/A</v>
      </c>
      <c r="BW104" s="19" t="str">
        <f t="shared" si="311"/>
        <v>#N/A</v>
      </c>
    </row>
    <row r="105" spans="1:16384">
      <c r="B105" s="92" t="s">
        <v>572</v>
      </c>
      <c r="C105" s="93" t="s">
        <v>3</v>
      </c>
      <c r="D105" s="836">
        <f>DataSummary!D52</f>
        <v>8.9745714122446696E-3</v>
      </c>
      <c r="E105" s="837"/>
      <c r="F105" s="813"/>
      <c r="G105" s="11" t="s">
        <v>625</v>
      </c>
      <c r="H105" s="29" t="s">
        <v>2</v>
      </c>
      <c r="I105" s="14">
        <f>IF(ISNUMBER(DataSummary!F96),DataSummary!F96,"#N/A")</f>
        <v>8.9745714122446696E-3</v>
      </c>
      <c r="J105" s="339">
        <f>IF(ISNUMBER(DataSummary!G96),DataSummary!G96,"#N/A")</f>
        <v>8.824043333915732E-3</v>
      </c>
      <c r="K105" s="339">
        <f>IF(ISNUMBER(DataSummary!H96),DataSummary!H96,"#N/A")</f>
        <v>8.6169567853122686E-3</v>
      </c>
      <c r="L105" s="339">
        <f>IF(ISNUMBER(DataSummary!I96),DataSummary!I96,"#N/A")</f>
        <v>8.4574764950844372E-3</v>
      </c>
      <c r="M105" s="339">
        <f>IF(ISNUMBER(DataSummary!J96),DataSummary!J96,"#N/A")</f>
        <v>8.2588335461899476E-3</v>
      </c>
      <c r="N105" s="339">
        <f>IF(ISNUMBER(DataSummary!K96),DataSummary!K96,"#N/A")</f>
        <v>8.0645161290322509E-3</v>
      </c>
      <c r="O105" s="339">
        <f>IF(ISNUMBER(DataSummary!L96),DataSummary!L96,"#N/A")</f>
        <v>7.8743455497383152E-3</v>
      </c>
      <c r="P105" s="339">
        <f>IF(ISNUMBER(DataSummary!M96),DataSummary!M96,"#N/A")</f>
        <v>7.6881519345053384E-3</v>
      </c>
      <c r="Q105" s="339">
        <f>IF(ISNUMBER(DataSummary!N96),DataSummary!N96,"#N/A")</f>
        <v>7.5057736720554047E-3</v>
      </c>
      <c r="R105" s="339">
        <f>IF(ISNUMBER(DataSummary!O96),DataSummary!O96,"#N/A")</f>
        <v>7.3065902578797193E-3</v>
      </c>
      <c r="S105" s="339">
        <f>IF(ISNUMBER(DataSummary!P96),DataSummary!P96,"#N/A")</f>
        <v>7.1316821423492716E-3</v>
      </c>
      <c r="T105" s="339">
        <f>IF(ISNUMBER(DataSummary!Q96),DataSummary!Q96,"#N/A")</f>
        <v>6.9399612653324727E-3</v>
      </c>
      <c r="U105" s="339">
        <f>IF(ISNUMBER(DataSummary!R96),DataSummary!R96,"#N/A")</f>
        <v>6.7518833146338331E-3</v>
      </c>
      <c r="V105" s="339">
        <f>IF(ISNUMBER(DataSummary!S96),DataSummary!S96,"#N/A")</f>
        <v>6.5672948715398416E-3</v>
      </c>
      <c r="W105" s="339">
        <f>IF(ISNUMBER(DataSummary!T96),DataSummary!T96,"#N/A")</f>
        <v>6.4058205974810711E-3</v>
      </c>
      <c r="X105" s="339">
        <f>IF(ISNUMBER(DataSummary!U96),DataSummary!U96,"#N/A")</f>
        <v>6.2471760014144451E-3</v>
      </c>
      <c r="Y105" s="339">
        <f>IF(ISNUMBER(DataSummary!V96),DataSummary!V96,"#N/A")</f>
        <v>6.0912516350715151E-3</v>
      </c>
      <c r="Z105" s="339">
        <f>IF(ISNUMBER(DataSummary!W96),DataSummary!W96,"#N/A")</f>
        <v>5.9185376360777475E-3</v>
      </c>
      <c r="AA105" s="339">
        <f>IF(ISNUMBER(DataSummary!X96),DataSummary!X96,"#N/A")</f>
        <v>5.7679694432655193E-3</v>
      </c>
      <c r="AB105" s="339">
        <f>IF(ISNUMBER(DataSummary!Y96),DataSummary!Y96,"#N/A")</f>
        <v>5.6198093484474132E-3</v>
      </c>
      <c r="AC105" s="339">
        <f>IF(ISNUMBER(DataSummary!Z96),DataSummary!Z96,"#N/A")</f>
        <v>5.4548922372688047E-3</v>
      </c>
      <c r="AD105" s="339">
        <f>IF(ISNUMBER(DataSummary!AA96),DataSummary!AA96,"#N/A")</f>
        <v>5.2925108126564702E-3</v>
      </c>
      <c r="AE105" s="339">
        <f>IF(ISNUMBER(DataSummary!AB96),DataSummary!AB96,"#N/A")</f>
        <v>5.1514293801302458E-3</v>
      </c>
      <c r="AF105" s="339">
        <f>IF(ISNUMBER(DataSummary!AC96),DataSummary!AC96,"#N/A")</f>
        <v>4.9936171810467389E-3</v>
      </c>
      <c r="AG105" s="339">
        <f>IF(ISNUMBER(DataSummary!AD96),DataSummary!AD96,"#N/A")</f>
        <v>4.8567265662942116E-3</v>
      </c>
      <c r="AH105" s="339">
        <f>IF(ISNUMBER(DataSummary!AE96),DataSummary!AE96,"#N/A")</f>
        <v>4.7031267427595225E-3</v>
      </c>
      <c r="AI105" s="339">
        <f>IF(ISNUMBER(DataSummary!AF96),DataSummary!AF96,"#N/A")</f>
        <v>4.5700963975798814E-3</v>
      </c>
      <c r="AJ105" s="339">
        <f>IF(ISNUMBER(DataSummary!AG96),DataSummary!AG96,"#N/A")</f>
        <v>4.4387961837404344E-3</v>
      </c>
      <c r="AK105" s="339">
        <f>IF(ISNUMBER(DataSummary!AH96),DataSummary!AH96,"#N/A")</f>
        <v>4.2724855597322531E-3</v>
      </c>
      <c r="AL105" s="339">
        <f>IF(ISNUMBER(DataSummary!AI96),DataSummary!AI96,"#N/A")</f>
        <v>4.1082383873793926E-3</v>
      </c>
      <c r="AM105" s="339" t="str">
        <f>IF(ISNUMBER(DataSummary!AJ96),DataSummary!AJ96,"#N/A")</f>
        <v>#N/A</v>
      </c>
      <c r="AN105" s="339" t="str">
        <f>IF(ISNUMBER(DataSummary!AK96),DataSummary!AK96,"#N/A")</f>
        <v>#N/A</v>
      </c>
      <c r="AO105" s="339" t="str">
        <f>IF(ISNUMBER(DataSummary!AL96),DataSummary!AL96,"#N/A")</f>
        <v>#N/A</v>
      </c>
      <c r="AP105" s="339" t="str">
        <f>IF(ISNUMBER(DataSummary!AM96),DataSummary!AM96,"#N/A")</f>
        <v>#N/A</v>
      </c>
      <c r="AQ105" s="339" t="str">
        <f>AP105</f>
        <v>#N/A</v>
      </c>
      <c r="AR105" s="339" t="str">
        <f t="shared" ref="AR105:BW105" si="312">AQ105</f>
        <v>#N/A</v>
      </c>
      <c r="AS105" s="339" t="str">
        <f t="shared" si="312"/>
        <v>#N/A</v>
      </c>
      <c r="AT105" s="339" t="str">
        <f t="shared" si="312"/>
        <v>#N/A</v>
      </c>
      <c r="AU105" s="339" t="str">
        <f t="shared" si="312"/>
        <v>#N/A</v>
      </c>
      <c r="AV105" s="339" t="str">
        <f t="shared" si="312"/>
        <v>#N/A</v>
      </c>
      <c r="AW105" s="339" t="str">
        <f t="shared" si="312"/>
        <v>#N/A</v>
      </c>
      <c r="AX105" s="339" t="str">
        <f t="shared" si="312"/>
        <v>#N/A</v>
      </c>
      <c r="AY105" s="339" t="str">
        <f t="shared" si="312"/>
        <v>#N/A</v>
      </c>
      <c r="AZ105" s="339" t="str">
        <f t="shared" si="312"/>
        <v>#N/A</v>
      </c>
      <c r="BA105" s="339" t="str">
        <f t="shared" si="312"/>
        <v>#N/A</v>
      </c>
      <c r="BB105" s="339" t="str">
        <f t="shared" si="312"/>
        <v>#N/A</v>
      </c>
      <c r="BC105" s="339" t="str">
        <f t="shared" si="312"/>
        <v>#N/A</v>
      </c>
      <c r="BD105" s="339" t="str">
        <f t="shared" si="312"/>
        <v>#N/A</v>
      </c>
      <c r="BE105" s="339" t="str">
        <f t="shared" si="312"/>
        <v>#N/A</v>
      </c>
      <c r="BF105" s="339" t="str">
        <f t="shared" si="312"/>
        <v>#N/A</v>
      </c>
      <c r="BG105" s="339" t="str">
        <f t="shared" si="312"/>
        <v>#N/A</v>
      </c>
      <c r="BH105" s="339" t="str">
        <f t="shared" si="312"/>
        <v>#N/A</v>
      </c>
      <c r="BI105" s="339" t="str">
        <f t="shared" si="312"/>
        <v>#N/A</v>
      </c>
      <c r="BJ105" s="339" t="str">
        <f t="shared" si="312"/>
        <v>#N/A</v>
      </c>
      <c r="BK105" s="339" t="str">
        <f t="shared" si="312"/>
        <v>#N/A</v>
      </c>
      <c r="BL105" s="339" t="str">
        <f t="shared" si="312"/>
        <v>#N/A</v>
      </c>
      <c r="BM105" s="339" t="str">
        <f t="shared" si="312"/>
        <v>#N/A</v>
      </c>
      <c r="BN105" s="339" t="str">
        <f t="shared" si="312"/>
        <v>#N/A</v>
      </c>
      <c r="BO105" s="339" t="str">
        <f t="shared" si="312"/>
        <v>#N/A</v>
      </c>
      <c r="BP105" s="339" t="str">
        <f t="shared" si="312"/>
        <v>#N/A</v>
      </c>
      <c r="BQ105" s="339" t="str">
        <f t="shared" si="312"/>
        <v>#N/A</v>
      </c>
      <c r="BR105" s="339" t="str">
        <f t="shared" si="312"/>
        <v>#N/A</v>
      </c>
      <c r="BS105" s="339" t="str">
        <f t="shared" si="312"/>
        <v>#N/A</v>
      </c>
      <c r="BT105" s="339" t="str">
        <f t="shared" si="312"/>
        <v>#N/A</v>
      </c>
      <c r="BU105" s="339" t="str">
        <f t="shared" si="312"/>
        <v>#N/A</v>
      </c>
      <c r="BV105" s="339" t="str">
        <f t="shared" si="312"/>
        <v>#N/A</v>
      </c>
      <c r="BW105" s="339" t="str">
        <f t="shared" si="312"/>
        <v>#N/A</v>
      </c>
    </row>
    <row r="106" spans="1:16384">
      <c r="B106" s="92" t="str">
        <f>"Automated: Population growth rate by "&amp;D8&amp;" --&gt;"</f>
        <v>Automated: Population growth rate by 2050 --&gt;</v>
      </c>
      <c r="C106" s="93" t="s">
        <v>3</v>
      </c>
      <c r="D106" s="836">
        <f>DataSummary!D53</f>
        <v>4.2724855597322531E-3</v>
      </c>
      <c r="E106" s="837"/>
      <c r="F106" s="813"/>
      <c r="G106" s="156" t="s">
        <v>630</v>
      </c>
      <c r="H106" s="31" t="str">
        <f>H105</f>
        <v>(e.g. 0.40)</v>
      </c>
      <c r="I106" s="12">
        <f>IF(VLOOKUP(InputDataA_GeneralAssumptions!$D$104,DataSummary!$A$130:$B$132,2,FALSE)=1,I104,I105)</f>
        <v>8.9745714122446696E-3</v>
      </c>
      <c r="J106" s="338">
        <f>IF(VLOOKUP(InputDataA_GeneralAssumptions!$D$104,DataSummary!$A$130:$B$132,2,FALSE)=1,J104,J105)</f>
        <v>8.824043333915732E-3</v>
      </c>
      <c r="K106" s="338">
        <f>IF(VLOOKUP(InputDataA_GeneralAssumptions!$D$104,DataSummary!$A$130:$B$132,2,FALSE)=1,K104,K105)</f>
        <v>8.6169567853122686E-3</v>
      </c>
      <c r="L106" s="338">
        <f>IF(VLOOKUP(InputDataA_GeneralAssumptions!$D$104,DataSummary!$A$130:$B$132,2,FALSE)=1,L104,L105)</f>
        <v>8.4574764950844372E-3</v>
      </c>
      <c r="M106" s="338">
        <f>IF(VLOOKUP(InputDataA_GeneralAssumptions!$D$104,DataSummary!$A$130:$B$132,2,FALSE)=1,M104,M105)</f>
        <v>8.2588335461899476E-3</v>
      </c>
      <c r="N106" s="338">
        <f>IF(VLOOKUP(InputDataA_GeneralAssumptions!$D$104,DataSummary!$A$130:$B$132,2,FALSE)=1,N104,N105)</f>
        <v>8.0645161290322509E-3</v>
      </c>
      <c r="O106" s="338">
        <f>IF(VLOOKUP(InputDataA_GeneralAssumptions!$D$104,DataSummary!$A$130:$B$132,2,FALSE)=1,O104,O105)</f>
        <v>7.8743455497383152E-3</v>
      </c>
      <c r="P106" s="338">
        <f>IF(VLOOKUP(InputDataA_GeneralAssumptions!$D$104,DataSummary!$A$130:$B$132,2,FALSE)=1,P104,P105)</f>
        <v>7.6881519345053384E-3</v>
      </c>
      <c r="Q106" s="338">
        <f>IF(VLOOKUP(InputDataA_GeneralAssumptions!$D$104,DataSummary!$A$130:$B$132,2,FALSE)=1,Q104,Q105)</f>
        <v>7.5057736720554047E-3</v>
      </c>
      <c r="R106" s="338">
        <f>IF(VLOOKUP(InputDataA_GeneralAssumptions!$D$104,DataSummary!$A$130:$B$132,2,FALSE)=1,R104,R105)</f>
        <v>7.3065902578797193E-3</v>
      </c>
      <c r="S106" s="338">
        <f>IF(VLOOKUP(InputDataA_GeneralAssumptions!$D$104,DataSummary!$A$130:$B$132,2,FALSE)=1,S104,S105)</f>
        <v>7.1316821423492716E-3</v>
      </c>
      <c r="T106" s="338">
        <f>IF(VLOOKUP(InputDataA_GeneralAssumptions!$D$104,DataSummary!$A$130:$B$132,2,FALSE)=1,T104,T105)</f>
        <v>6.9399612653324727E-3</v>
      </c>
      <c r="U106" s="338">
        <f>IF(VLOOKUP(InputDataA_GeneralAssumptions!$D$104,DataSummary!$A$130:$B$132,2,FALSE)=1,U104,U105)</f>
        <v>6.7518833146338331E-3</v>
      </c>
      <c r="V106" s="338">
        <f>IF(VLOOKUP(InputDataA_GeneralAssumptions!$D$104,DataSummary!$A$130:$B$132,2,FALSE)=1,V104,V105)</f>
        <v>6.5672948715398416E-3</v>
      </c>
      <c r="W106" s="338">
        <f>IF(VLOOKUP(InputDataA_GeneralAssumptions!$D$104,DataSummary!$A$130:$B$132,2,FALSE)=1,W104,W105)</f>
        <v>6.4058205974810711E-3</v>
      </c>
      <c r="X106" s="338">
        <f>IF(VLOOKUP(InputDataA_GeneralAssumptions!$D$104,DataSummary!$A$130:$B$132,2,FALSE)=1,X104,X105)</f>
        <v>6.2471760014144451E-3</v>
      </c>
      <c r="Y106" s="338">
        <f>IF(VLOOKUP(InputDataA_GeneralAssumptions!$D$104,DataSummary!$A$130:$B$132,2,FALSE)=1,Y104,Y105)</f>
        <v>6.0912516350715151E-3</v>
      </c>
      <c r="Z106" s="338">
        <f>IF(VLOOKUP(InputDataA_GeneralAssumptions!$D$104,DataSummary!$A$130:$B$132,2,FALSE)=1,Z104,Z105)</f>
        <v>5.9185376360777475E-3</v>
      </c>
      <c r="AA106" s="338">
        <f>IF(VLOOKUP(InputDataA_GeneralAssumptions!$D$104,DataSummary!$A$130:$B$132,2,FALSE)=1,AA104,AA105)</f>
        <v>5.7679694432655193E-3</v>
      </c>
      <c r="AB106" s="338">
        <f>IF(VLOOKUP(InputDataA_GeneralAssumptions!$D$104,DataSummary!$A$130:$B$132,2,FALSE)=1,AB104,AB105)</f>
        <v>5.6198093484474132E-3</v>
      </c>
      <c r="AC106" s="338">
        <f>IF(VLOOKUP(InputDataA_GeneralAssumptions!$D$104,DataSummary!$A$130:$B$132,2,FALSE)=1,AC104,AC105)</f>
        <v>5.4548922372688047E-3</v>
      </c>
      <c r="AD106" s="338">
        <f>IF(VLOOKUP(InputDataA_GeneralAssumptions!$D$104,DataSummary!$A$130:$B$132,2,FALSE)=1,AD104,AD105)</f>
        <v>5.2925108126564702E-3</v>
      </c>
      <c r="AE106" s="338">
        <f>IF(VLOOKUP(InputDataA_GeneralAssumptions!$D$104,DataSummary!$A$130:$B$132,2,FALSE)=1,AE104,AE105)</f>
        <v>5.1514293801302458E-3</v>
      </c>
      <c r="AF106" s="338">
        <f>IF(VLOOKUP(InputDataA_GeneralAssumptions!$D$104,DataSummary!$A$130:$B$132,2,FALSE)=1,AF104,AF105)</f>
        <v>4.9936171810467389E-3</v>
      </c>
      <c r="AG106" s="338">
        <f>IF(VLOOKUP(InputDataA_GeneralAssumptions!$D$104,DataSummary!$A$130:$B$132,2,FALSE)=1,AG104,AG105)</f>
        <v>4.8567265662942116E-3</v>
      </c>
      <c r="AH106" s="338">
        <f>IF(VLOOKUP(InputDataA_GeneralAssumptions!$D$104,DataSummary!$A$130:$B$132,2,FALSE)=1,AH104,AH105)</f>
        <v>4.7031267427595225E-3</v>
      </c>
      <c r="AI106" s="338">
        <f>IF(VLOOKUP(InputDataA_GeneralAssumptions!$D$104,DataSummary!$A$130:$B$132,2,FALSE)=1,AI104,AI105)</f>
        <v>4.5700963975798814E-3</v>
      </c>
      <c r="AJ106" s="338">
        <f>IF(VLOOKUP(InputDataA_GeneralAssumptions!$D$104,DataSummary!$A$130:$B$132,2,FALSE)=1,AJ104,AJ105)</f>
        <v>4.4387961837404344E-3</v>
      </c>
      <c r="AK106" s="338">
        <f>IF(VLOOKUP(InputDataA_GeneralAssumptions!$D$104,DataSummary!$A$130:$B$132,2,FALSE)=1,AK104,AK105)</f>
        <v>4.2724855597322531E-3</v>
      </c>
      <c r="AL106" s="338">
        <f>IF(VLOOKUP(InputDataA_GeneralAssumptions!$D$104,DataSummary!$A$130:$B$132,2,FALSE)=1,AL104,AL105)</f>
        <v>4.1082383873793926E-3</v>
      </c>
      <c r="AM106" s="338" t="str">
        <f>IF(VLOOKUP(InputDataA_GeneralAssumptions!$D$104,DataSummary!$A$130:$B$132,2,FALSE)=1,AM104,AM105)</f>
        <v>#N/A</v>
      </c>
      <c r="AN106" s="338" t="str">
        <f>IF(VLOOKUP(InputDataA_GeneralAssumptions!$D$104,DataSummary!$A$130:$B$132,2,FALSE)=1,AN104,AN105)</f>
        <v>#N/A</v>
      </c>
      <c r="AO106" s="338" t="str">
        <f>IF(VLOOKUP(InputDataA_GeneralAssumptions!$D$104,DataSummary!$A$130:$B$132,2,FALSE)=1,AO104,AO105)</f>
        <v>#N/A</v>
      </c>
      <c r="AP106" s="338" t="str">
        <f>IF(VLOOKUP(InputDataA_GeneralAssumptions!$D$104,DataSummary!$A$130:$B$132,2,FALSE)=1,AP104,AP105)</f>
        <v>#N/A</v>
      </c>
      <c r="AQ106" s="338" t="str">
        <f>IF(VLOOKUP(InputDataA_GeneralAssumptions!$D$104,DataSummary!$A$130:$B$132,2,FALSE)=1,AQ104,AQ105)</f>
        <v>#N/A</v>
      </c>
      <c r="AR106" s="338" t="str">
        <f>IF(VLOOKUP(InputDataA_GeneralAssumptions!$D$104,DataSummary!$A$130:$B$132,2,FALSE)=1,AR104,AR105)</f>
        <v>#N/A</v>
      </c>
      <c r="AS106" s="338" t="str">
        <f>IF(VLOOKUP(InputDataA_GeneralAssumptions!$D$104,DataSummary!$A$130:$B$132,2,FALSE)=1,AS104,AS105)</f>
        <v>#N/A</v>
      </c>
      <c r="AT106" s="338" t="str">
        <f>IF(VLOOKUP(InputDataA_GeneralAssumptions!$D$104,DataSummary!$A$130:$B$132,2,FALSE)=1,AT104,AT105)</f>
        <v>#N/A</v>
      </c>
      <c r="AU106" s="338" t="str">
        <f>IF(VLOOKUP(InputDataA_GeneralAssumptions!$D$104,DataSummary!$A$130:$B$132,2,FALSE)=1,AU104,AU105)</f>
        <v>#N/A</v>
      </c>
      <c r="AV106" s="338" t="str">
        <f>IF(VLOOKUP(InputDataA_GeneralAssumptions!$D$104,DataSummary!$A$130:$B$132,2,FALSE)=1,AV104,AV105)</f>
        <v>#N/A</v>
      </c>
      <c r="AW106" s="338" t="str">
        <f>IF(VLOOKUP(InputDataA_GeneralAssumptions!$D$104,DataSummary!$A$130:$B$132,2,FALSE)=1,AW104,AW105)</f>
        <v>#N/A</v>
      </c>
      <c r="AX106" s="338" t="str">
        <f>IF(VLOOKUP(InputDataA_GeneralAssumptions!$D$104,DataSummary!$A$130:$B$132,2,FALSE)=1,AX104,AX105)</f>
        <v>#N/A</v>
      </c>
      <c r="AY106" s="338" t="str">
        <f>IF(VLOOKUP(InputDataA_GeneralAssumptions!$D$104,DataSummary!$A$130:$B$132,2,FALSE)=1,AY104,AY105)</f>
        <v>#N/A</v>
      </c>
      <c r="AZ106" s="338" t="str">
        <f>IF(VLOOKUP(InputDataA_GeneralAssumptions!$D$104,DataSummary!$A$130:$B$132,2,FALSE)=1,AZ104,AZ105)</f>
        <v>#N/A</v>
      </c>
      <c r="BA106" s="338" t="str">
        <f>IF(VLOOKUP(InputDataA_GeneralAssumptions!$D$104,DataSummary!$A$130:$B$132,2,FALSE)=1,BA104,BA105)</f>
        <v>#N/A</v>
      </c>
      <c r="BB106" s="338" t="str">
        <f>IF(VLOOKUP(InputDataA_GeneralAssumptions!$D$104,DataSummary!$A$130:$B$132,2,FALSE)=1,BB104,BB105)</f>
        <v>#N/A</v>
      </c>
      <c r="BC106" s="338" t="str">
        <f>IF(VLOOKUP(InputDataA_GeneralAssumptions!$D$104,DataSummary!$A$130:$B$132,2,FALSE)=1,BC104,BC105)</f>
        <v>#N/A</v>
      </c>
      <c r="BD106" s="338" t="str">
        <f>IF(VLOOKUP(InputDataA_GeneralAssumptions!$D$104,DataSummary!$A$130:$B$132,2,FALSE)=1,BD104,BD105)</f>
        <v>#N/A</v>
      </c>
      <c r="BE106" s="338" t="str">
        <f>IF(VLOOKUP(InputDataA_GeneralAssumptions!$D$104,DataSummary!$A$130:$B$132,2,FALSE)=1,BE104,BE105)</f>
        <v>#N/A</v>
      </c>
      <c r="BF106" s="338" t="str">
        <f>IF(VLOOKUP(InputDataA_GeneralAssumptions!$D$104,DataSummary!$A$130:$B$132,2,FALSE)=1,BF104,BF105)</f>
        <v>#N/A</v>
      </c>
      <c r="BG106" s="338" t="str">
        <f>IF(VLOOKUP(InputDataA_GeneralAssumptions!$D$104,DataSummary!$A$130:$B$132,2,FALSE)=1,BG104,BG105)</f>
        <v>#N/A</v>
      </c>
      <c r="BH106" s="338" t="str">
        <f>IF(VLOOKUP(InputDataA_GeneralAssumptions!$D$104,DataSummary!$A$130:$B$132,2,FALSE)=1,BH104,BH105)</f>
        <v>#N/A</v>
      </c>
      <c r="BI106" s="338" t="str">
        <f>IF(VLOOKUP(InputDataA_GeneralAssumptions!$D$104,DataSummary!$A$130:$B$132,2,FALSE)=1,BI104,BI105)</f>
        <v>#N/A</v>
      </c>
      <c r="BJ106" s="338" t="str">
        <f>IF(VLOOKUP(InputDataA_GeneralAssumptions!$D$104,DataSummary!$A$130:$B$132,2,FALSE)=1,BJ104,BJ105)</f>
        <v>#N/A</v>
      </c>
      <c r="BK106" s="338" t="str">
        <f>IF(VLOOKUP(InputDataA_GeneralAssumptions!$D$104,DataSummary!$A$130:$B$132,2,FALSE)=1,BK104,BK105)</f>
        <v>#N/A</v>
      </c>
      <c r="BL106" s="338" t="str">
        <f>IF(VLOOKUP(InputDataA_GeneralAssumptions!$D$104,DataSummary!$A$130:$B$132,2,FALSE)=1,BL104,BL105)</f>
        <v>#N/A</v>
      </c>
      <c r="BM106" s="338" t="str">
        <f>IF(VLOOKUP(InputDataA_GeneralAssumptions!$D$104,DataSummary!$A$130:$B$132,2,FALSE)=1,BM104,BM105)</f>
        <v>#N/A</v>
      </c>
      <c r="BN106" s="338" t="str">
        <f>IF(VLOOKUP(InputDataA_GeneralAssumptions!$D$104,DataSummary!$A$130:$B$132,2,FALSE)=1,BN104,BN105)</f>
        <v>#N/A</v>
      </c>
      <c r="BO106" s="338" t="str">
        <f>IF(VLOOKUP(InputDataA_GeneralAssumptions!$D$104,DataSummary!$A$130:$B$132,2,FALSE)=1,BO104,BO105)</f>
        <v>#N/A</v>
      </c>
      <c r="BP106" s="338" t="str">
        <f>IF(VLOOKUP(InputDataA_GeneralAssumptions!$D$104,DataSummary!$A$130:$B$132,2,FALSE)=1,BP104,BP105)</f>
        <v>#N/A</v>
      </c>
      <c r="BQ106" s="338" t="str">
        <f>IF(VLOOKUP(InputDataA_GeneralAssumptions!$D$104,DataSummary!$A$130:$B$132,2,FALSE)=1,BQ104,BQ105)</f>
        <v>#N/A</v>
      </c>
      <c r="BR106" s="338" t="str">
        <f>IF(VLOOKUP(InputDataA_GeneralAssumptions!$D$104,DataSummary!$A$130:$B$132,2,FALSE)=1,BR104,BR105)</f>
        <v>#N/A</v>
      </c>
      <c r="BS106" s="338" t="str">
        <f>IF(VLOOKUP(InputDataA_GeneralAssumptions!$D$104,DataSummary!$A$130:$B$132,2,FALSE)=1,BS104,BS105)</f>
        <v>#N/A</v>
      </c>
      <c r="BT106" s="338" t="str">
        <f>IF(VLOOKUP(InputDataA_GeneralAssumptions!$D$104,DataSummary!$A$130:$B$132,2,FALSE)=1,BT104,BT105)</f>
        <v>#N/A</v>
      </c>
      <c r="BU106" s="338" t="str">
        <f>IF(VLOOKUP(InputDataA_GeneralAssumptions!$D$104,DataSummary!$A$130:$B$132,2,FALSE)=1,BU104,BU105)</f>
        <v>#N/A</v>
      </c>
      <c r="BV106" s="338" t="str">
        <f>IF(VLOOKUP(InputDataA_GeneralAssumptions!$D$104,DataSummary!$A$130:$B$132,2,FALSE)=1,BV104,BV105)</f>
        <v>#N/A</v>
      </c>
      <c r="BW106" s="338" t="str">
        <f>IF(VLOOKUP(InputDataA_GeneralAssumptions!$D$104,DataSummary!$A$130:$B$132,2,FALSE)=1,BW104,BW105)</f>
        <v>#N/A</v>
      </c>
    </row>
    <row r="107" spans="1:16384" s="213" customFormat="1">
      <c r="A107" s="43"/>
      <c r="B107" s="92"/>
      <c r="C107" s="93"/>
      <c r="D107" s="215"/>
      <c r="E107" s="252"/>
      <c r="F107" s="622"/>
      <c r="G107" s="156"/>
      <c r="H107" s="124"/>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c r="B108" s="74"/>
      <c r="C108" s="91"/>
      <c r="D108" s="573"/>
      <c r="E108" s="574"/>
      <c r="F108" s="813" t="str">
        <f>DataSummary!N5</f>
        <v>Scenario</v>
      </c>
      <c r="G108" s="18" t="s">
        <v>624</v>
      </c>
      <c r="H108" s="29" t="s">
        <v>441</v>
      </c>
      <c r="I108" s="19">
        <f>I109</f>
        <v>8.9745714122446696E-3</v>
      </c>
      <c r="J108" s="19">
        <f t="shared" ref="J108:AP108" si="313">J109</f>
        <v>8.824043333915732E-3</v>
      </c>
      <c r="K108" s="19">
        <f t="shared" si="313"/>
        <v>8.6169567853122686E-3</v>
      </c>
      <c r="L108" s="19">
        <f t="shared" si="313"/>
        <v>8.4574764950844372E-3</v>
      </c>
      <c r="M108" s="19">
        <f t="shared" si="313"/>
        <v>8.2588335461899476E-3</v>
      </c>
      <c r="N108" s="19">
        <f t="shared" si="313"/>
        <v>8.0645161290322509E-3</v>
      </c>
      <c r="O108" s="19">
        <f t="shared" si="313"/>
        <v>7.8743455497383152E-3</v>
      </c>
      <c r="P108" s="19">
        <f t="shared" si="313"/>
        <v>7.6881519345053384E-3</v>
      </c>
      <c r="Q108" s="19">
        <f t="shared" si="313"/>
        <v>7.5057736720554047E-3</v>
      </c>
      <c r="R108" s="19">
        <f t="shared" si="313"/>
        <v>7.3065902578797193E-3</v>
      </c>
      <c r="S108" s="19">
        <f t="shared" si="313"/>
        <v>7.1316821423492716E-3</v>
      </c>
      <c r="T108" s="19">
        <f t="shared" si="313"/>
        <v>6.9399612653324727E-3</v>
      </c>
      <c r="U108" s="19">
        <f t="shared" si="313"/>
        <v>6.7518833146338331E-3</v>
      </c>
      <c r="V108" s="19">
        <f t="shared" si="313"/>
        <v>6.5672948715398416E-3</v>
      </c>
      <c r="W108" s="19">
        <f t="shared" si="313"/>
        <v>6.4058205974810711E-3</v>
      </c>
      <c r="X108" s="19">
        <f t="shared" si="313"/>
        <v>6.2471760014144451E-3</v>
      </c>
      <c r="Y108" s="19">
        <f t="shared" si="313"/>
        <v>6.0912516350715151E-3</v>
      </c>
      <c r="Z108" s="19">
        <f t="shared" si="313"/>
        <v>5.9185376360777475E-3</v>
      </c>
      <c r="AA108" s="19">
        <f t="shared" si="313"/>
        <v>5.7679694432655193E-3</v>
      </c>
      <c r="AB108" s="19">
        <f t="shared" si="313"/>
        <v>5.6198093484474132E-3</v>
      </c>
      <c r="AC108" s="19">
        <f t="shared" si="313"/>
        <v>5.4548922372688047E-3</v>
      </c>
      <c r="AD108" s="19">
        <f t="shared" si="313"/>
        <v>5.2925108126564702E-3</v>
      </c>
      <c r="AE108" s="19">
        <f t="shared" si="313"/>
        <v>5.1514293801302458E-3</v>
      </c>
      <c r="AF108" s="19">
        <f t="shared" si="313"/>
        <v>4.9936171810467389E-3</v>
      </c>
      <c r="AG108" s="19">
        <f t="shared" si="313"/>
        <v>4.8567265662942116E-3</v>
      </c>
      <c r="AH108" s="19">
        <f t="shared" si="313"/>
        <v>4.7031267427595225E-3</v>
      </c>
      <c r="AI108" s="19">
        <f t="shared" si="313"/>
        <v>4.5700963975798814E-3</v>
      </c>
      <c r="AJ108" s="19">
        <f t="shared" si="313"/>
        <v>4.4387961837404344E-3</v>
      </c>
      <c r="AK108" s="19">
        <f t="shared" si="313"/>
        <v>4.2724855597322531E-3</v>
      </c>
      <c r="AL108" s="19">
        <f t="shared" si="313"/>
        <v>4.1082383873793926E-3</v>
      </c>
      <c r="AM108" s="19" t="str">
        <f t="shared" si="313"/>
        <v>#N/A</v>
      </c>
      <c r="AN108" s="19" t="str">
        <f t="shared" si="313"/>
        <v>#N/A</v>
      </c>
      <c r="AO108" s="19" t="str">
        <f t="shared" si="313"/>
        <v>#N/A</v>
      </c>
      <c r="AP108" s="19" t="str">
        <f t="shared" si="313"/>
        <v>#N/A</v>
      </c>
      <c r="AQ108" s="19" t="str">
        <f t="shared" ref="AQ108:BU108" si="314">AQ109</f>
        <v>#N/A</v>
      </c>
      <c r="AR108" s="19" t="str">
        <f t="shared" si="314"/>
        <v>#N/A</v>
      </c>
      <c r="AS108" s="19" t="str">
        <f t="shared" si="314"/>
        <v>#N/A</v>
      </c>
      <c r="AT108" s="19" t="str">
        <f t="shared" si="314"/>
        <v>#N/A</v>
      </c>
      <c r="AU108" s="19" t="str">
        <f t="shared" si="314"/>
        <v>#N/A</v>
      </c>
      <c r="AV108" s="19" t="str">
        <f t="shared" si="314"/>
        <v>#N/A</v>
      </c>
      <c r="AW108" s="19" t="str">
        <f t="shared" si="314"/>
        <v>#N/A</v>
      </c>
      <c r="AX108" s="19" t="str">
        <f t="shared" si="314"/>
        <v>#N/A</v>
      </c>
      <c r="AY108" s="19" t="str">
        <f t="shared" si="314"/>
        <v>#N/A</v>
      </c>
      <c r="AZ108" s="19" t="str">
        <f t="shared" si="314"/>
        <v>#N/A</v>
      </c>
      <c r="BA108" s="19" t="str">
        <f t="shared" si="314"/>
        <v>#N/A</v>
      </c>
      <c r="BB108" s="19" t="str">
        <f t="shared" si="314"/>
        <v>#N/A</v>
      </c>
      <c r="BC108" s="19" t="str">
        <f t="shared" si="314"/>
        <v>#N/A</v>
      </c>
      <c r="BD108" s="19" t="str">
        <f t="shared" si="314"/>
        <v>#N/A</v>
      </c>
      <c r="BE108" s="19" t="str">
        <f t="shared" si="314"/>
        <v>#N/A</v>
      </c>
      <c r="BF108" s="19" t="str">
        <f t="shared" si="314"/>
        <v>#N/A</v>
      </c>
      <c r="BG108" s="19" t="str">
        <f t="shared" si="314"/>
        <v>#N/A</v>
      </c>
      <c r="BH108" s="19" t="str">
        <f t="shared" si="314"/>
        <v>#N/A</v>
      </c>
      <c r="BI108" s="19" t="str">
        <f t="shared" si="314"/>
        <v>#N/A</v>
      </c>
      <c r="BJ108" s="19" t="str">
        <f t="shared" si="314"/>
        <v>#N/A</v>
      </c>
      <c r="BK108" s="19" t="str">
        <f t="shared" si="314"/>
        <v>#N/A</v>
      </c>
      <c r="BL108" s="19" t="str">
        <f t="shared" si="314"/>
        <v>#N/A</v>
      </c>
      <c r="BM108" s="19" t="str">
        <f t="shared" si="314"/>
        <v>#N/A</v>
      </c>
      <c r="BN108" s="19" t="str">
        <f t="shared" si="314"/>
        <v>#N/A</v>
      </c>
      <c r="BO108" s="19" t="str">
        <f t="shared" si="314"/>
        <v>#N/A</v>
      </c>
      <c r="BP108" s="19" t="str">
        <f t="shared" si="314"/>
        <v>#N/A</v>
      </c>
      <c r="BQ108" s="19" t="str">
        <f t="shared" si="314"/>
        <v>#N/A</v>
      </c>
      <c r="BR108" s="19" t="str">
        <f t="shared" si="314"/>
        <v>#N/A</v>
      </c>
      <c r="BS108" s="19" t="str">
        <f t="shared" si="314"/>
        <v>#N/A</v>
      </c>
      <c r="BT108" s="19" t="str">
        <f t="shared" si="314"/>
        <v>#N/A</v>
      </c>
      <c r="BU108" s="19" t="str">
        <f t="shared" si="314"/>
        <v>#N/A</v>
      </c>
      <c r="BV108" s="19" t="str">
        <f t="shared" ref="BV108:BW108" si="315">BV109</f>
        <v>#N/A</v>
      </c>
      <c r="BW108" s="19" t="str">
        <f t="shared" si="315"/>
        <v>#N/A</v>
      </c>
    </row>
    <row r="109" spans="1:16384">
      <c r="B109" s="74"/>
      <c r="C109" s="93"/>
      <c r="D109" s="573"/>
      <c r="E109" s="575"/>
      <c r="F109" s="811"/>
      <c r="G109" s="11" t="s">
        <v>625</v>
      </c>
      <c r="H109" s="31" t="s">
        <v>441</v>
      </c>
      <c r="I109" s="14">
        <f>IF(ISNUMBER(DataSummary!F96),DataSummary!F96,"#N/A")</f>
        <v>8.9745714122446696E-3</v>
      </c>
      <c r="J109" s="339">
        <f>IF(ISNUMBER(DataSummary!G96),DataSummary!G96,"#N/A")</f>
        <v>8.824043333915732E-3</v>
      </c>
      <c r="K109" s="339">
        <f>IF(ISNUMBER(DataSummary!H96),DataSummary!H96,"#N/A")</f>
        <v>8.6169567853122686E-3</v>
      </c>
      <c r="L109" s="339">
        <f>IF(ISNUMBER(DataSummary!I96),DataSummary!I96,"#N/A")</f>
        <v>8.4574764950844372E-3</v>
      </c>
      <c r="M109" s="339">
        <f>IF(ISNUMBER(DataSummary!J96),DataSummary!J96,"#N/A")</f>
        <v>8.2588335461899476E-3</v>
      </c>
      <c r="N109" s="339">
        <f>IF(ISNUMBER(DataSummary!K96),DataSummary!K96,"#N/A")</f>
        <v>8.0645161290322509E-3</v>
      </c>
      <c r="O109" s="339">
        <f>IF(ISNUMBER(DataSummary!L96),DataSummary!L96,"#N/A")</f>
        <v>7.8743455497383152E-3</v>
      </c>
      <c r="P109" s="339">
        <f>IF(ISNUMBER(DataSummary!M96),DataSummary!M96,"#N/A")</f>
        <v>7.6881519345053384E-3</v>
      </c>
      <c r="Q109" s="339">
        <f>IF(ISNUMBER(DataSummary!N96),DataSummary!N96,"#N/A")</f>
        <v>7.5057736720554047E-3</v>
      </c>
      <c r="R109" s="339">
        <f>IF(ISNUMBER(DataSummary!O96),DataSummary!O96,"#N/A")</f>
        <v>7.3065902578797193E-3</v>
      </c>
      <c r="S109" s="339">
        <f>IF(ISNUMBER(DataSummary!P96),DataSummary!P96,"#N/A")</f>
        <v>7.1316821423492716E-3</v>
      </c>
      <c r="T109" s="339">
        <f>IF(ISNUMBER(DataSummary!Q96),DataSummary!Q96,"#N/A")</f>
        <v>6.9399612653324727E-3</v>
      </c>
      <c r="U109" s="339">
        <f>IF(ISNUMBER(DataSummary!R96),DataSummary!R96,"#N/A")</f>
        <v>6.7518833146338331E-3</v>
      </c>
      <c r="V109" s="339">
        <f>IF(ISNUMBER(DataSummary!S96),DataSummary!S96,"#N/A")</f>
        <v>6.5672948715398416E-3</v>
      </c>
      <c r="W109" s="339">
        <f>IF(ISNUMBER(DataSummary!T96),DataSummary!T96,"#N/A")</f>
        <v>6.4058205974810711E-3</v>
      </c>
      <c r="X109" s="339">
        <f>IF(ISNUMBER(DataSummary!U96),DataSummary!U96,"#N/A")</f>
        <v>6.2471760014144451E-3</v>
      </c>
      <c r="Y109" s="339">
        <f>IF(ISNUMBER(DataSummary!V96),DataSummary!V96,"#N/A")</f>
        <v>6.0912516350715151E-3</v>
      </c>
      <c r="Z109" s="339">
        <f>IF(ISNUMBER(DataSummary!W96),DataSummary!W96,"#N/A")</f>
        <v>5.9185376360777475E-3</v>
      </c>
      <c r="AA109" s="339">
        <f>IF(ISNUMBER(DataSummary!X96),DataSummary!X96,"#N/A")</f>
        <v>5.7679694432655193E-3</v>
      </c>
      <c r="AB109" s="339">
        <f>IF(ISNUMBER(DataSummary!Y96),DataSummary!Y96,"#N/A")</f>
        <v>5.6198093484474132E-3</v>
      </c>
      <c r="AC109" s="339">
        <f>IF(ISNUMBER(DataSummary!Z96),DataSummary!Z96,"#N/A")</f>
        <v>5.4548922372688047E-3</v>
      </c>
      <c r="AD109" s="339">
        <f>IF(ISNUMBER(DataSummary!AA96),DataSummary!AA96,"#N/A")</f>
        <v>5.2925108126564702E-3</v>
      </c>
      <c r="AE109" s="339">
        <f>IF(ISNUMBER(DataSummary!AB96),DataSummary!AB96,"#N/A")</f>
        <v>5.1514293801302458E-3</v>
      </c>
      <c r="AF109" s="339">
        <f>IF(ISNUMBER(DataSummary!AC96),DataSummary!AC96,"#N/A")</f>
        <v>4.9936171810467389E-3</v>
      </c>
      <c r="AG109" s="339">
        <f>IF(ISNUMBER(DataSummary!AD96),DataSummary!AD96,"#N/A")</f>
        <v>4.8567265662942116E-3</v>
      </c>
      <c r="AH109" s="339">
        <f>IF(ISNUMBER(DataSummary!AE96),DataSummary!AE96,"#N/A")</f>
        <v>4.7031267427595225E-3</v>
      </c>
      <c r="AI109" s="339">
        <f>IF(ISNUMBER(DataSummary!AF96),DataSummary!AF96,"#N/A")</f>
        <v>4.5700963975798814E-3</v>
      </c>
      <c r="AJ109" s="339">
        <f>IF(ISNUMBER(DataSummary!AG96),DataSummary!AG96,"#N/A")</f>
        <v>4.4387961837404344E-3</v>
      </c>
      <c r="AK109" s="339">
        <f>IF(ISNUMBER(DataSummary!AH96),DataSummary!AH96,"#N/A")</f>
        <v>4.2724855597322531E-3</v>
      </c>
      <c r="AL109" s="339">
        <f>IF(ISNUMBER(DataSummary!AI96),DataSummary!AI96,"#N/A")</f>
        <v>4.1082383873793926E-3</v>
      </c>
      <c r="AM109" s="339" t="str">
        <f>IF(ISNUMBER(DataSummary!AJ96),DataSummary!AJ96,"#N/A")</f>
        <v>#N/A</v>
      </c>
      <c r="AN109" s="339" t="str">
        <f>IF(ISNUMBER(DataSummary!AK96),DataSummary!AK96,"#N/A")</f>
        <v>#N/A</v>
      </c>
      <c r="AO109" s="339" t="str">
        <f>IF(ISNUMBER(DataSummary!AL96),DataSummary!AL96,"#N/A")</f>
        <v>#N/A</v>
      </c>
      <c r="AP109" s="339" t="str">
        <f>IF(ISNUMBER(DataSummary!AM96),DataSummary!AM96,"#N/A")</f>
        <v>#N/A</v>
      </c>
      <c r="AQ109" s="339" t="str">
        <f>AP109</f>
        <v>#N/A</v>
      </c>
      <c r="AR109" s="339" t="str">
        <f t="shared" ref="AR109:BW109" si="316">AQ109</f>
        <v>#N/A</v>
      </c>
      <c r="AS109" s="339" t="str">
        <f t="shared" si="316"/>
        <v>#N/A</v>
      </c>
      <c r="AT109" s="339" t="str">
        <f t="shared" si="316"/>
        <v>#N/A</v>
      </c>
      <c r="AU109" s="339" t="str">
        <f t="shared" si="316"/>
        <v>#N/A</v>
      </c>
      <c r="AV109" s="339" t="str">
        <f t="shared" si="316"/>
        <v>#N/A</v>
      </c>
      <c r="AW109" s="339" t="str">
        <f t="shared" si="316"/>
        <v>#N/A</v>
      </c>
      <c r="AX109" s="339" t="str">
        <f t="shared" si="316"/>
        <v>#N/A</v>
      </c>
      <c r="AY109" s="339" t="str">
        <f t="shared" si="316"/>
        <v>#N/A</v>
      </c>
      <c r="AZ109" s="339" t="str">
        <f t="shared" si="316"/>
        <v>#N/A</v>
      </c>
      <c r="BA109" s="339" t="str">
        <f t="shared" si="316"/>
        <v>#N/A</v>
      </c>
      <c r="BB109" s="339" t="str">
        <f t="shared" si="316"/>
        <v>#N/A</v>
      </c>
      <c r="BC109" s="339" t="str">
        <f t="shared" si="316"/>
        <v>#N/A</v>
      </c>
      <c r="BD109" s="339" t="str">
        <f t="shared" si="316"/>
        <v>#N/A</v>
      </c>
      <c r="BE109" s="339" t="str">
        <f t="shared" si="316"/>
        <v>#N/A</v>
      </c>
      <c r="BF109" s="339" t="str">
        <f t="shared" si="316"/>
        <v>#N/A</v>
      </c>
      <c r="BG109" s="339" t="str">
        <f t="shared" si="316"/>
        <v>#N/A</v>
      </c>
      <c r="BH109" s="339" t="str">
        <f t="shared" si="316"/>
        <v>#N/A</v>
      </c>
      <c r="BI109" s="339" t="str">
        <f t="shared" si="316"/>
        <v>#N/A</v>
      </c>
      <c r="BJ109" s="339" t="str">
        <f t="shared" si="316"/>
        <v>#N/A</v>
      </c>
      <c r="BK109" s="339" t="str">
        <f t="shared" si="316"/>
        <v>#N/A</v>
      </c>
      <c r="BL109" s="339" t="str">
        <f t="shared" si="316"/>
        <v>#N/A</v>
      </c>
      <c r="BM109" s="339" t="str">
        <f t="shared" si="316"/>
        <v>#N/A</v>
      </c>
      <c r="BN109" s="339" t="str">
        <f t="shared" si="316"/>
        <v>#N/A</v>
      </c>
      <c r="BO109" s="339" t="str">
        <f t="shared" si="316"/>
        <v>#N/A</v>
      </c>
      <c r="BP109" s="339" t="str">
        <f t="shared" si="316"/>
        <v>#N/A</v>
      </c>
      <c r="BQ109" s="339" t="str">
        <f t="shared" si="316"/>
        <v>#N/A</v>
      </c>
      <c r="BR109" s="339" t="str">
        <f t="shared" si="316"/>
        <v>#N/A</v>
      </c>
      <c r="BS109" s="339" t="str">
        <f t="shared" si="316"/>
        <v>#N/A</v>
      </c>
      <c r="BT109" s="339" t="str">
        <f t="shared" si="316"/>
        <v>#N/A</v>
      </c>
      <c r="BU109" s="339" t="str">
        <f t="shared" si="316"/>
        <v>#N/A</v>
      </c>
      <c r="BV109" s="339" t="str">
        <f t="shared" si="316"/>
        <v>#N/A</v>
      </c>
      <c r="BW109" s="339" t="str">
        <f t="shared" si="316"/>
        <v>#N/A</v>
      </c>
    </row>
    <row r="110" spans="1:16384">
      <c r="B110" s="74"/>
      <c r="C110" s="93"/>
      <c r="D110" s="573"/>
      <c r="E110" s="575"/>
      <c r="F110" s="811"/>
      <c r="G110" s="156" t="s">
        <v>631</v>
      </c>
      <c r="H110" s="30" t="str">
        <f>H109</f>
        <v>(e.g. 0.02)</v>
      </c>
      <c r="I110" s="12">
        <f>IF(VLOOKUP(InputDataA_GeneralAssumptions!$D$104,DataSummary!$A$130:$B$132,2,FALSE)=1,I108,I109)</f>
        <v>8.9745714122446696E-3</v>
      </c>
      <c r="J110" s="338">
        <f>IF(VLOOKUP(InputDataA_GeneralAssumptions!$D$104,DataSummary!$A$130:$B$132,2,FALSE)=1,J108,J109)</f>
        <v>8.824043333915732E-3</v>
      </c>
      <c r="K110" s="338">
        <f>IF(VLOOKUP(InputDataA_GeneralAssumptions!$D$104,DataSummary!$A$130:$B$132,2,FALSE)=1,K108,K109)</f>
        <v>8.6169567853122686E-3</v>
      </c>
      <c r="L110" s="338">
        <f>IF(VLOOKUP(InputDataA_GeneralAssumptions!$D$104,DataSummary!$A$130:$B$132,2,FALSE)=1,L108,L109)</f>
        <v>8.4574764950844372E-3</v>
      </c>
      <c r="M110" s="338">
        <f>IF(VLOOKUP(InputDataA_GeneralAssumptions!$D$104,DataSummary!$A$130:$B$132,2,FALSE)=1,M108,M109)</f>
        <v>8.2588335461899476E-3</v>
      </c>
      <c r="N110" s="338">
        <f>IF(VLOOKUP(InputDataA_GeneralAssumptions!$D$104,DataSummary!$A$130:$B$132,2,FALSE)=1,N108,N109)</f>
        <v>8.0645161290322509E-3</v>
      </c>
      <c r="O110" s="338">
        <f>IF(VLOOKUP(InputDataA_GeneralAssumptions!$D$104,DataSummary!$A$130:$B$132,2,FALSE)=1,O108,O109)</f>
        <v>7.8743455497383152E-3</v>
      </c>
      <c r="P110" s="338">
        <f>IF(VLOOKUP(InputDataA_GeneralAssumptions!$D$104,DataSummary!$A$130:$B$132,2,FALSE)=1,P108,P109)</f>
        <v>7.6881519345053384E-3</v>
      </c>
      <c r="Q110" s="338">
        <f>IF(VLOOKUP(InputDataA_GeneralAssumptions!$D$104,DataSummary!$A$130:$B$132,2,FALSE)=1,Q108,Q109)</f>
        <v>7.5057736720554047E-3</v>
      </c>
      <c r="R110" s="338">
        <f>IF(VLOOKUP(InputDataA_GeneralAssumptions!$D$104,DataSummary!$A$130:$B$132,2,FALSE)=1,R108,R109)</f>
        <v>7.3065902578797193E-3</v>
      </c>
      <c r="S110" s="338">
        <f>IF(VLOOKUP(InputDataA_GeneralAssumptions!$D$104,DataSummary!$A$130:$B$132,2,FALSE)=1,S108,S109)</f>
        <v>7.1316821423492716E-3</v>
      </c>
      <c r="T110" s="338">
        <f>IF(VLOOKUP(InputDataA_GeneralAssumptions!$D$104,DataSummary!$A$130:$B$132,2,FALSE)=1,T108,T109)</f>
        <v>6.9399612653324727E-3</v>
      </c>
      <c r="U110" s="338">
        <f>IF(VLOOKUP(InputDataA_GeneralAssumptions!$D$104,DataSummary!$A$130:$B$132,2,FALSE)=1,U108,U109)</f>
        <v>6.7518833146338331E-3</v>
      </c>
      <c r="V110" s="338">
        <f>IF(VLOOKUP(InputDataA_GeneralAssumptions!$D$104,DataSummary!$A$130:$B$132,2,FALSE)=1,V108,V109)</f>
        <v>6.5672948715398416E-3</v>
      </c>
      <c r="W110" s="338">
        <f>IF(VLOOKUP(InputDataA_GeneralAssumptions!$D$104,DataSummary!$A$130:$B$132,2,FALSE)=1,W108,W109)</f>
        <v>6.4058205974810711E-3</v>
      </c>
      <c r="X110" s="338">
        <f>IF(VLOOKUP(InputDataA_GeneralAssumptions!$D$104,DataSummary!$A$130:$B$132,2,FALSE)=1,X108,X109)</f>
        <v>6.2471760014144451E-3</v>
      </c>
      <c r="Y110" s="338">
        <f>IF(VLOOKUP(InputDataA_GeneralAssumptions!$D$104,DataSummary!$A$130:$B$132,2,FALSE)=1,Y108,Y109)</f>
        <v>6.0912516350715151E-3</v>
      </c>
      <c r="Z110" s="338">
        <f>IF(VLOOKUP(InputDataA_GeneralAssumptions!$D$104,DataSummary!$A$130:$B$132,2,FALSE)=1,Z108,Z109)</f>
        <v>5.9185376360777475E-3</v>
      </c>
      <c r="AA110" s="338">
        <f>IF(VLOOKUP(InputDataA_GeneralAssumptions!$D$104,DataSummary!$A$130:$B$132,2,FALSE)=1,AA108,AA109)</f>
        <v>5.7679694432655193E-3</v>
      </c>
      <c r="AB110" s="338">
        <f>IF(VLOOKUP(InputDataA_GeneralAssumptions!$D$104,DataSummary!$A$130:$B$132,2,FALSE)=1,AB108,AB109)</f>
        <v>5.6198093484474132E-3</v>
      </c>
      <c r="AC110" s="338">
        <f>IF(VLOOKUP(InputDataA_GeneralAssumptions!$D$104,DataSummary!$A$130:$B$132,2,FALSE)=1,AC108,AC109)</f>
        <v>5.4548922372688047E-3</v>
      </c>
      <c r="AD110" s="338">
        <f>IF(VLOOKUP(InputDataA_GeneralAssumptions!$D$104,DataSummary!$A$130:$B$132,2,FALSE)=1,AD108,AD109)</f>
        <v>5.2925108126564702E-3</v>
      </c>
      <c r="AE110" s="338">
        <f>IF(VLOOKUP(InputDataA_GeneralAssumptions!$D$104,DataSummary!$A$130:$B$132,2,FALSE)=1,AE108,AE109)</f>
        <v>5.1514293801302458E-3</v>
      </c>
      <c r="AF110" s="338">
        <f>IF(VLOOKUP(InputDataA_GeneralAssumptions!$D$104,DataSummary!$A$130:$B$132,2,FALSE)=1,AF108,AF109)</f>
        <v>4.9936171810467389E-3</v>
      </c>
      <c r="AG110" s="338">
        <f>IF(VLOOKUP(InputDataA_GeneralAssumptions!$D$104,DataSummary!$A$130:$B$132,2,FALSE)=1,AG108,AG109)</f>
        <v>4.8567265662942116E-3</v>
      </c>
      <c r="AH110" s="338">
        <f>IF(VLOOKUP(InputDataA_GeneralAssumptions!$D$104,DataSummary!$A$130:$B$132,2,FALSE)=1,AH108,AH109)</f>
        <v>4.7031267427595225E-3</v>
      </c>
      <c r="AI110" s="338">
        <f>IF(VLOOKUP(InputDataA_GeneralAssumptions!$D$104,DataSummary!$A$130:$B$132,2,FALSE)=1,AI108,AI109)</f>
        <v>4.5700963975798814E-3</v>
      </c>
      <c r="AJ110" s="338">
        <f>IF(VLOOKUP(InputDataA_GeneralAssumptions!$D$104,DataSummary!$A$130:$B$132,2,FALSE)=1,AJ108,AJ109)</f>
        <v>4.4387961837404344E-3</v>
      </c>
      <c r="AK110" s="338">
        <f>IF(VLOOKUP(InputDataA_GeneralAssumptions!$D$104,DataSummary!$A$130:$B$132,2,FALSE)=1,AK108,AK109)</f>
        <v>4.2724855597322531E-3</v>
      </c>
      <c r="AL110" s="338">
        <f>IF(VLOOKUP(InputDataA_GeneralAssumptions!$D$104,DataSummary!$A$130:$B$132,2,FALSE)=1,AL108,AL109)</f>
        <v>4.1082383873793926E-3</v>
      </c>
      <c r="AM110" s="338" t="str">
        <f>IF(VLOOKUP(InputDataA_GeneralAssumptions!$D$104,DataSummary!$A$130:$B$132,2,FALSE)=1,AM108,AM109)</f>
        <v>#N/A</v>
      </c>
      <c r="AN110" s="338" t="str">
        <f>IF(VLOOKUP(InputDataA_GeneralAssumptions!$D$104,DataSummary!$A$130:$B$132,2,FALSE)=1,AN108,AN109)</f>
        <v>#N/A</v>
      </c>
      <c r="AO110" s="338" t="str">
        <f>IF(VLOOKUP(InputDataA_GeneralAssumptions!$D$104,DataSummary!$A$130:$B$132,2,FALSE)=1,AO108,AO109)</f>
        <v>#N/A</v>
      </c>
      <c r="AP110" s="338" t="str">
        <f>IF(VLOOKUP(InputDataA_GeneralAssumptions!$D$104,DataSummary!$A$130:$B$132,2,FALSE)=1,AP108,AP109)</f>
        <v>#N/A</v>
      </c>
      <c r="AQ110" s="338" t="str">
        <f>IF(VLOOKUP(InputDataA_GeneralAssumptions!$D$104,DataSummary!$A$130:$B$132,2,FALSE)=1,AQ108,AQ109)</f>
        <v>#N/A</v>
      </c>
      <c r="AR110" s="338" t="str">
        <f>IF(VLOOKUP(InputDataA_GeneralAssumptions!$D$104,DataSummary!$A$130:$B$132,2,FALSE)=1,AR108,AR109)</f>
        <v>#N/A</v>
      </c>
      <c r="AS110" s="338" t="str">
        <f>IF(VLOOKUP(InputDataA_GeneralAssumptions!$D$104,DataSummary!$A$130:$B$132,2,FALSE)=1,AS108,AS109)</f>
        <v>#N/A</v>
      </c>
      <c r="AT110" s="338" t="str">
        <f>IF(VLOOKUP(InputDataA_GeneralAssumptions!$D$104,DataSummary!$A$130:$B$132,2,FALSE)=1,AT108,AT109)</f>
        <v>#N/A</v>
      </c>
      <c r="AU110" s="338" t="str">
        <f>IF(VLOOKUP(InputDataA_GeneralAssumptions!$D$104,DataSummary!$A$130:$B$132,2,FALSE)=1,AU108,AU109)</f>
        <v>#N/A</v>
      </c>
      <c r="AV110" s="338" t="str">
        <f>IF(VLOOKUP(InputDataA_GeneralAssumptions!$D$104,DataSummary!$A$130:$B$132,2,FALSE)=1,AV108,AV109)</f>
        <v>#N/A</v>
      </c>
      <c r="AW110" s="338" t="str">
        <f>IF(VLOOKUP(InputDataA_GeneralAssumptions!$D$104,DataSummary!$A$130:$B$132,2,FALSE)=1,AW108,AW109)</f>
        <v>#N/A</v>
      </c>
      <c r="AX110" s="338" t="str">
        <f>IF(VLOOKUP(InputDataA_GeneralAssumptions!$D$104,DataSummary!$A$130:$B$132,2,FALSE)=1,AX108,AX109)</f>
        <v>#N/A</v>
      </c>
      <c r="AY110" s="338" t="str">
        <f>IF(VLOOKUP(InputDataA_GeneralAssumptions!$D$104,DataSummary!$A$130:$B$132,2,FALSE)=1,AY108,AY109)</f>
        <v>#N/A</v>
      </c>
      <c r="AZ110" s="338" t="str">
        <f>IF(VLOOKUP(InputDataA_GeneralAssumptions!$D$104,DataSummary!$A$130:$B$132,2,FALSE)=1,AZ108,AZ109)</f>
        <v>#N/A</v>
      </c>
      <c r="BA110" s="338" t="str">
        <f>IF(VLOOKUP(InputDataA_GeneralAssumptions!$D$104,DataSummary!$A$130:$B$132,2,FALSE)=1,BA108,BA109)</f>
        <v>#N/A</v>
      </c>
      <c r="BB110" s="338" t="str">
        <f>IF(VLOOKUP(InputDataA_GeneralAssumptions!$D$104,DataSummary!$A$130:$B$132,2,FALSE)=1,BB108,BB109)</f>
        <v>#N/A</v>
      </c>
      <c r="BC110" s="338" t="str">
        <f>IF(VLOOKUP(InputDataA_GeneralAssumptions!$D$104,DataSummary!$A$130:$B$132,2,FALSE)=1,BC108,BC109)</f>
        <v>#N/A</v>
      </c>
      <c r="BD110" s="338" t="str">
        <f>IF(VLOOKUP(InputDataA_GeneralAssumptions!$D$104,DataSummary!$A$130:$B$132,2,FALSE)=1,BD108,BD109)</f>
        <v>#N/A</v>
      </c>
      <c r="BE110" s="338" t="str">
        <f>IF(VLOOKUP(InputDataA_GeneralAssumptions!$D$104,DataSummary!$A$130:$B$132,2,FALSE)=1,BE108,BE109)</f>
        <v>#N/A</v>
      </c>
      <c r="BF110" s="338" t="str">
        <f>IF(VLOOKUP(InputDataA_GeneralAssumptions!$D$104,DataSummary!$A$130:$B$132,2,FALSE)=1,BF108,BF109)</f>
        <v>#N/A</v>
      </c>
      <c r="BG110" s="338" t="str">
        <f>IF(VLOOKUP(InputDataA_GeneralAssumptions!$D$104,DataSummary!$A$130:$B$132,2,FALSE)=1,BG108,BG109)</f>
        <v>#N/A</v>
      </c>
      <c r="BH110" s="338" t="str">
        <f>IF(VLOOKUP(InputDataA_GeneralAssumptions!$D$104,DataSummary!$A$130:$B$132,2,FALSE)=1,BH108,BH109)</f>
        <v>#N/A</v>
      </c>
      <c r="BI110" s="338" t="str">
        <f>IF(VLOOKUP(InputDataA_GeneralAssumptions!$D$104,DataSummary!$A$130:$B$132,2,FALSE)=1,BI108,BI109)</f>
        <v>#N/A</v>
      </c>
      <c r="BJ110" s="338" t="str">
        <f>IF(VLOOKUP(InputDataA_GeneralAssumptions!$D$104,DataSummary!$A$130:$B$132,2,FALSE)=1,BJ108,BJ109)</f>
        <v>#N/A</v>
      </c>
      <c r="BK110" s="338" t="str">
        <f>IF(VLOOKUP(InputDataA_GeneralAssumptions!$D$104,DataSummary!$A$130:$B$132,2,FALSE)=1,BK108,BK109)</f>
        <v>#N/A</v>
      </c>
      <c r="BL110" s="338" t="str">
        <f>IF(VLOOKUP(InputDataA_GeneralAssumptions!$D$104,DataSummary!$A$130:$B$132,2,FALSE)=1,BL108,BL109)</f>
        <v>#N/A</v>
      </c>
      <c r="BM110" s="338" t="str">
        <f>IF(VLOOKUP(InputDataA_GeneralAssumptions!$D$104,DataSummary!$A$130:$B$132,2,FALSE)=1,BM108,BM109)</f>
        <v>#N/A</v>
      </c>
      <c r="BN110" s="338" t="str">
        <f>IF(VLOOKUP(InputDataA_GeneralAssumptions!$D$104,DataSummary!$A$130:$B$132,2,FALSE)=1,BN108,BN109)</f>
        <v>#N/A</v>
      </c>
      <c r="BO110" s="338" t="str">
        <f>IF(VLOOKUP(InputDataA_GeneralAssumptions!$D$104,DataSummary!$A$130:$B$132,2,FALSE)=1,BO108,BO109)</f>
        <v>#N/A</v>
      </c>
      <c r="BP110" s="338" t="str">
        <f>IF(VLOOKUP(InputDataA_GeneralAssumptions!$D$104,DataSummary!$A$130:$B$132,2,FALSE)=1,BP108,BP109)</f>
        <v>#N/A</v>
      </c>
      <c r="BQ110" s="338" t="str">
        <f>IF(VLOOKUP(InputDataA_GeneralAssumptions!$D$104,DataSummary!$A$130:$B$132,2,FALSE)=1,BQ108,BQ109)</f>
        <v>#N/A</v>
      </c>
      <c r="BR110" s="338" t="str">
        <f>IF(VLOOKUP(InputDataA_GeneralAssumptions!$D$104,DataSummary!$A$130:$B$132,2,FALSE)=1,BR108,BR109)</f>
        <v>#N/A</v>
      </c>
      <c r="BS110" s="338" t="str">
        <f>IF(VLOOKUP(InputDataA_GeneralAssumptions!$D$104,DataSummary!$A$130:$B$132,2,FALSE)=1,BS108,BS109)</f>
        <v>#N/A</v>
      </c>
      <c r="BT110" s="338" t="str">
        <f>IF(VLOOKUP(InputDataA_GeneralAssumptions!$D$104,DataSummary!$A$130:$B$132,2,FALSE)=1,BT108,BT109)</f>
        <v>#N/A</v>
      </c>
      <c r="BU110" s="338" t="str">
        <f>IF(VLOOKUP(InputDataA_GeneralAssumptions!$D$104,DataSummary!$A$130:$B$132,2,FALSE)=1,BU108,BU109)</f>
        <v>#N/A</v>
      </c>
      <c r="BV110" s="338" t="str">
        <f>IF(VLOOKUP(InputDataA_GeneralAssumptions!$D$104,DataSummary!$A$130:$B$132,2,FALSE)=1,BV108,BV109)</f>
        <v>#N/A</v>
      </c>
      <c r="BW110" s="338" t="str">
        <f>IF(VLOOKUP(InputDataA_GeneralAssumptions!$D$104,DataSummary!$A$130:$B$132,2,FALSE)=1,BW108,BW109)</f>
        <v>#N/A</v>
      </c>
    </row>
    <row r="111" spans="1:16384">
      <c r="B111" s="74"/>
      <c r="C111" s="93"/>
      <c r="D111" s="573"/>
      <c r="E111" s="575"/>
      <c r="F111" s="174"/>
      <c r="G111" s="156"/>
      <c r="H111" s="232" t="s">
        <v>636</v>
      </c>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8"/>
      <c r="BA111" s="158"/>
      <c r="BB111" s="158"/>
      <c r="BC111" s="158"/>
      <c r="BD111" s="158"/>
      <c r="BE111" s="158"/>
      <c r="BF111" s="158"/>
      <c r="BG111" s="158"/>
      <c r="BH111" s="158"/>
      <c r="BI111" s="158"/>
      <c r="BJ111" s="158"/>
      <c r="BK111" s="158"/>
      <c r="BL111" s="158"/>
      <c r="BM111" s="158"/>
      <c r="BN111" s="158"/>
      <c r="BO111" s="158"/>
      <c r="BP111" s="158"/>
      <c r="BQ111" s="158"/>
      <c r="BR111" s="158"/>
      <c r="BS111" s="158"/>
      <c r="BT111" s="158"/>
      <c r="BU111" s="158"/>
      <c r="BV111" s="158"/>
      <c r="BW111" s="158"/>
    </row>
    <row r="112" spans="1:16384">
      <c r="B112" s="101"/>
      <c r="C112" s="93"/>
      <c r="D112" s="215"/>
      <c r="E112" s="576"/>
      <c r="F112" s="174"/>
      <c r="G112" s="2" t="s">
        <v>641</v>
      </c>
      <c r="H112" s="229">
        <f>I112-1</f>
        <v>2020</v>
      </c>
      <c r="I112" s="211">
        <f>InputDataA_GeneralAssumptions!$D$7</f>
        <v>2021</v>
      </c>
      <c r="J112" s="169">
        <f t="shared" ref="J112:AO112" si="317">I112+1</f>
        <v>2022</v>
      </c>
      <c r="K112" s="169">
        <f t="shared" si="317"/>
        <v>2023</v>
      </c>
      <c r="L112" s="169">
        <f t="shared" si="317"/>
        <v>2024</v>
      </c>
      <c r="M112" s="169">
        <f t="shared" si="317"/>
        <v>2025</v>
      </c>
      <c r="N112" s="169">
        <f t="shared" si="317"/>
        <v>2026</v>
      </c>
      <c r="O112" s="169">
        <f t="shared" si="317"/>
        <v>2027</v>
      </c>
      <c r="P112" s="169">
        <f t="shared" si="317"/>
        <v>2028</v>
      </c>
      <c r="Q112" s="169">
        <f t="shared" si="317"/>
        <v>2029</v>
      </c>
      <c r="R112" s="169">
        <f t="shared" si="317"/>
        <v>2030</v>
      </c>
      <c r="S112" s="169">
        <f t="shared" si="317"/>
        <v>2031</v>
      </c>
      <c r="T112" s="169">
        <f t="shared" si="317"/>
        <v>2032</v>
      </c>
      <c r="U112" s="169">
        <f t="shared" si="317"/>
        <v>2033</v>
      </c>
      <c r="V112" s="169">
        <f t="shared" si="317"/>
        <v>2034</v>
      </c>
      <c r="W112" s="169">
        <f t="shared" si="317"/>
        <v>2035</v>
      </c>
      <c r="X112" s="169">
        <f t="shared" si="317"/>
        <v>2036</v>
      </c>
      <c r="Y112" s="169">
        <f t="shared" si="317"/>
        <v>2037</v>
      </c>
      <c r="Z112" s="169">
        <f t="shared" si="317"/>
        <v>2038</v>
      </c>
      <c r="AA112" s="169">
        <f t="shared" si="317"/>
        <v>2039</v>
      </c>
      <c r="AB112" s="169">
        <f t="shared" si="317"/>
        <v>2040</v>
      </c>
      <c r="AC112" s="169">
        <f t="shared" si="317"/>
        <v>2041</v>
      </c>
      <c r="AD112" s="169">
        <f t="shared" si="317"/>
        <v>2042</v>
      </c>
      <c r="AE112" s="169">
        <f t="shared" si="317"/>
        <v>2043</v>
      </c>
      <c r="AF112" s="169">
        <f t="shared" si="317"/>
        <v>2044</v>
      </c>
      <c r="AG112" s="169">
        <f t="shared" si="317"/>
        <v>2045</v>
      </c>
      <c r="AH112" s="169">
        <f t="shared" si="317"/>
        <v>2046</v>
      </c>
      <c r="AI112" s="169">
        <f t="shared" si="317"/>
        <v>2047</v>
      </c>
      <c r="AJ112" s="169">
        <f t="shared" si="317"/>
        <v>2048</v>
      </c>
      <c r="AK112" s="169">
        <f t="shared" si="317"/>
        <v>2049</v>
      </c>
      <c r="AL112" s="169">
        <f t="shared" si="317"/>
        <v>2050</v>
      </c>
      <c r="AM112" s="169">
        <f t="shared" si="317"/>
        <v>2051</v>
      </c>
      <c r="AN112" s="169">
        <f t="shared" si="317"/>
        <v>2052</v>
      </c>
      <c r="AO112" s="169">
        <f t="shared" si="317"/>
        <v>2053</v>
      </c>
      <c r="AP112" s="169">
        <f t="shared" ref="AP112" si="318">AO112+1</f>
        <v>2054</v>
      </c>
      <c r="AQ112" s="169">
        <f t="shared" ref="AQ112" si="319">AP112+1</f>
        <v>2055</v>
      </c>
      <c r="AR112" s="169">
        <f t="shared" ref="AR112" si="320">AQ112+1</f>
        <v>2056</v>
      </c>
      <c r="AS112" s="169">
        <f t="shared" ref="AS112" si="321">AR112+1</f>
        <v>2057</v>
      </c>
      <c r="AT112" s="169">
        <f t="shared" ref="AT112" si="322">AS112+1</f>
        <v>2058</v>
      </c>
      <c r="AU112" s="169">
        <f t="shared" ref="AU112" si="323">AT112+1</f>
        <v>2059</v>
      </c>
      <c r="AV112" s="169">
        <f t="shared" ref="AV112" si="324">AU112+1</f>
        <v>2060</v>
      </c>
      <c r="AW112" s="169">
        <f t="shared" ref="AW112" si="325">AV112+1</f>
        <v>2061</v>
      </c>
      <c r="AX112" s="169">
        <f t="shared" ref="AX112" si="326">AW112+1</f>
        <v>2062</v>
      </c>
      <c r="AY112" s="169">
        <f t="shared" ref="AY112" si="327">AX112+1</f>
        <v>2063</v>
      </c>
      <c r="AZ112" s="169">
        <f t="shared" ref="AZ112" si="328">AY112+1</f>
        <v>2064</v>
      </c>
      <c r="BA112" s="169">
        <f t="shared" ref="BA112" si="329">AZ112+1</f>
        <v>2065</v>
      </c>
      <c r="BB112" s="169">
        <f t="shared" ref="BB112" si="330">BA112+1</f>
        <v>2066</v>
      </c>
      <c r="BC112" s="169">
        <f t="shared" ref="BC112" si="331">BB112+1</f>
        <v>2067</v>
      </c>
      <c r="BD112" s="169">
        <f t="shared" ref="BD112" si="332">BC112+1</f>
        <v>2068</v>
      </c>
      <c r="BE112" s="169">
        <f t="shared" ref="BE112" si="333">BD112+1</f>
        <v>2069</v>
      </c>
      <c r="BF112" s="169">
        <f t="shared" ref="BF112" si="334">BE112+1</f>
        <v>2070</v>
      </c>
      <c r="BG112" s="169">
        <f t="shared" ref="BG112" si="335">BF112+1</f>
        <v>2071</v>
      </c>
      <c r="BH112" s="169">
        <f t="shared" ref="BH112" si="336">BG112+1</f>
        <v>2072</v>
      </c>
      <c r="BI112" s="169">
        <f t="shared" ref="BI112" si="337">BH112+1</f>
        <v>2073</v>
      </c>
      <c r="BJ112" s="169">
        <f t="shared" ref="BJ112" si="338">BI112+1</f>
        <v>2074</v>
      </c>
      <c r="BK112" s="169">
        <f t="shared" ref="BK112" si="339">BJ112+1</f>
        <v>2075</v>
      </c>
      <c r="BL112" s="169">
        <f t="shared" ref="BL112" si="340">BK112+1</f>
        <v>2076</v>
      </c>
      <c r="BM112" s="169">
        <f t="shared" ref="BM112" si="341">BL112+1</f>
        <v>2077</v>
      </c>
      <c r="BN112" s="169">
        <f t="shared" ref="BN112" si="342">BM112+1</f>
        <v>2078</v>
      </c>
      <c r="BO112" s="169">
        <f t="shared" ref="BO112" si="343">BN112+1</f>
        <v>2079</v>
      </c>
      <c r="BP112" s="169">
        <f t="shared" ref="BP112" si="344">BO112+1</f>
        <v>2080</v>
      </c>
      <c r="BQ112" s="169">
        <f t="shared" ref="BQ112" si="345">BP112+1</f>
        <v>2081</v>
      </c>
      <c r="BR112" s="169">
        <f t="shared" ref="BR112" si="346">BQ112+1</f>
        <v>2082</v>
      </c>
      <c r="BS112" s="169">
        <f t="shared" ref="BS112" si="347">BR112+1</f>
        <v>2083</v>
      </c>
      <c r="BT112" s="169">
        <f t="shared" ref="BT112" si="348">BS112+1</f>
        <v>2084</v>
      </c>
      <c r="BU112" s="169">
        <f t="shared" ref="BU112" si="349">BT112+1</f>
        <v>2085</v>
      </c>
      <c r="BV112" s="169">
        <f t="shared" ref="BV112" si="350">BU112+1</f>
        <v>2086</v>
      </c>
      <c r="BW112" s="169">
        <f t="shared" ref="BW112" si="351">BV112+1</f>
        <v>2087</v>
      </c>
    </row>
    <row r="113" spans="1:16384">
      <c r="B113" s="76"/>
      <c r="C113" s="93"/>
      <c r="D113" s="215"/>
      <c r="E113" s="577"/>
      <c r="F113" s="811" t="str">
        <f>DataSummary!N4</f>
        <v>Baseline</v>
      </c>
      <c r="G113" s="18" t="s">
        <v>624</v>
      </c>
      <c r="H113" s="29" t="s">
        <v>2</v>
      </c>
      <c r="I113" s="19">
        <f>I114</f>
        <v>0.48797685330664897</v>
      </c>
      <c r="J113" s="19">
        <f t="shared" ref="J113:AP113" si="352">J114</f>
        <v>0.48809603967673804</v>
      </c>
      <c r="K113" s="19">
        <f t="shared" si="352"/>
        <v>0.48821572407678998</v>
      </c>
      <c r="L113" s="19">
        <f t="shared" si="352"/>
        <v>0.48833470279533697</v>
      </c>
      <c r="M113" s="19">
        <f t="shared" si="352"/>
        <v>0.48845235626856598</v>
      </c>
      <c r="N113" s="19">
        <f t="shared" si="352"/>
        <v>0.488568628375811</v>
      </c>
      <c r="O113" s="19">
        <f t="shared" si="352"/>
        <v>0.48868421320425298</v>
      </c>
      <c r="P113" s="19">
        <f t="shared" si="352"/>
        <v>0.48879929328675997</v>
      </c>
      <c r="Q113" s="19">
        <f t="shared" si="352"/>
        <v>0.48891432306818206</v>
      </c>
      <c r="R113" s="19">
        <f t="shared" si="352"/>
        <v>0.48902947197540697</v>
      </c>
      <c r="S113" s="19">
        <f t="shared" si="352"/>
        <v>0.48914489698875102</v>
      </c>
      <c r="T113" s="19">
        <f t="shared" si="352"/>
        <v>0.489260944037826</v>
      </c>
      <c r="U113" s="19">
        <f t="shared" si="352"/>
        <v>0.48937825721205896</v>
      </c>
      <c r="V113" s="19">
        <f t="shared" si="352"/>
        <v>0.48949761610138703</v>
      </c>
      <c r="W113" s="19">
        <f t="shared" si="352"/>
        <v>0.48961957973100101</v>
      </c>
      <c r="X113" s="19">
        <f t="shared" si="352"/>
        <v>0.48974435336449601</v>
      </c>
      <c r="Y113" s="19">
        <f t="shared" si="352"/>
        <v>0.48987210462522301</v>
      </c>
      <c r="Z113" s="19">
        <f t="shared" si="352"/>
        <v>0.49000264943967403</v>
      </c>
      <c r="AA113" s="19">
        <f t="shared" si="352"/>
        <v>0.49013583518878595</v>
      </c>
      <c r="AB113" s="19">
        <f t="shared" si="352"/>
        <v>0.49027162162177701</v>
      </c>
      <c r="AC113" s="19">
        <f t="shared" si="352"/>
        <v>0.49040980125323602</v>
      </c>
      <c r="AD113" s="19">
        <f t="shared" si="352"/>
        <v>0.49055059094251097</v>
      </c>
      <c r="AE113" s="19">
        <f t="shared" si="352"/>
        <v>0.49069365411842497</v>
      </c>
      <c r="AF113" s="19">
        <f t="shared" si="352"/>
        <v>0.49083890142053699</v>
      </c>
      <c r="AG113" s="19">
        <f t="shared" si="352"/>
        <v>0.49098598447567704</v>
      </c>
      <c r="AH113" s="19">
        <f t="shared" si="352"/>
        <v>0.49113498241792697</v>
      </c>
      <c r="AI113" s="19">
        <f t="shared" si="352"/>
        <v>0.49128566072854002</v>
      </c>
      <c r="AJ113" s="19">
        <f t="shared" si="352"/>
        <v>0.49143774147298996</v>
      </c>
      <c r="AK113" s="19">
        <f t="shared" si="352"/>
        <v>0.49159094615124305</v>
      </c>
      <c r="AL113" s="19">
        <f t="shared" si="352"/>
        <v>0.49174474724885103</v>
      </c>
      <c r="AM113" s="19" t="str">
        <f t="shared" si="352"/>
        <v>N/A</v>
      </c>
      <c r="AN113" s="19" t="str">
        <f t="shared" si="352"/>
        <v>N/A</v>
      </c>
      <c r="AO113" s="19" t="str">
        <f t="shared" si="352"/>
        <v>N/A</v>
      </c>
      <c r="AP113" s="19" t="str">
        <f t="shared" si="352"/>
        <v>N/A</v>
      </c>
      <c r="AQ113" s="19" t="str">
        <f t="shared" ref="AQ113:BU113" si="353">AQ114</f>
        <v>N/A</v>
      </c>
      <c r="AR113" s="19" t="str">
        <f t="shared" si="353"/>
        <v>N/A</v>
      </c>
      <c r="AS113" s="19" t="str">
        <f t="shared" si="353"/>
        <v>N/A</v>
      </c>
      <c r="AT113" s="19" t="str">
        <f t="shared" si="353"/>
        <v>N/A</v>
      </c>
      <c r="AU113" s="19" t="str">
        <f t="shared" si="353"/>
        <v>N/A</v>
      </c>
      <c r="AV113" s="19" t="str">
        <f t="shared" si="353"/>
        <v>N/A</v>
      </c>
      <c r="AW113" s="19" t="str">
        <f t="shared" si="353"/>
        <v>N/A</v>
      </c>
      <c r="AX113" s="19" t="str">
        <f t="shared" si="353"/>
        <v>N/A</v>
      </c>
      <c r="AY113" s="19" t="str">
        <f t="shared" si="353"/>
        <v>N/A</v>
      </c>
      <c r="AZ113" s="19" t="str">
        <f t="shared" si="353"/>
        <v>N/A</v>
      </c>
      <c r="BA113" s="19" t="str">
        <f t="shared" si="353"/>
        <v>N/A</v>
      </c>
      <c r="BB113" s="19" t="str">
        <f t="shared" si="353"/>
        <v>N/A</v>
      </c>
      <c r="BC113" s="19" t="str">
        <f t="shared" si="353"/>
        <v>N/A</v>
      </c>
      <c r="BD113" s="19" t="str">
        <f t="shared" si="353"/>
        <v>N/A</v>
      </c>
      <c r="BE113" s="19" t="str">
        <f t="shared" si="353"/>
        <v>N/A</v>
      </c>
      <c r="BF113" s="19" t="str">
        <f t="shared" si="353"/>
        <v>N/A</v>
      </c>
      <c r="BG113" s="19" t="str">
        <f t="shared" si="353"/>
        <v>N/A</v>
      </c>
      <c r="BH113" s="19" t="str">
        <f t="shared" si="353"/>
        <v>N/A</v>
      </c>
      <c r="BI113" s="19" t="str">
        <f t="shared" si="353"/>
        <v>N/A</v>
      </c>
      <c r="BJ113" s="19" t="str">
        <f t="shared" si="353"/>
        <v>N/A</v>
      </c>
      <c r="BK113" s="19" t="str">
        <f t="shared" si="353"/>
        <v>N/A</v>
      </c>
      <c r="BL113" s="19" t="str">
        <f t="shared" si="353"/>
        <v>N/A</v>
      </c>
      <c r="BM113" s="19" t="str">
        <f t="shared" si="353"/>
        <v>N/A</v>
      </c>
      <c r="BN113" s="19" t="str">
        <f t="shared" si="353"/>
        <v>N/A</v>
      </c>
      <c r="BO113" s="19" t="str">
        <f t="shared" si="353"/>
        <v>N/A</v>
      </c>
      <c r="BP113" s="19" t="str">
        <f t="shared" si="353"/>
        <v>N/A</v>
      </c>
      <c r="BQ113" s="19" t="str">
        <f t="shared" si="353"/>
        <v>N/A</v>
      </c>
      <c r="BR113" s="19" t="str">
        <f t="shared" si="353"/>
        <v>N/A</v>
      </c>
      <c r="BS113" s="19" t="str">
        <f t="shared" si="353"/>
        <v>N/A</v>
      </c>
      <c r="BT113" s="19" t="str">
        <f t="shared" si="353"/>
        <v>N/A</v>
      </c>
      <c r="BU113" s="19" t="str">
        <f t="shared" si="353"/>
        <v>N/A</v>
      </c>
      <c r="BV113" s="19" t="str">
        <f t="shared" ref="BV113:BW113" si="354">BV114</f>
        <v>N/A</v>
      </c>
      <c r="BW113" s="19" t="str">
        <f t="shared" si="354"/>
        <v>N/A</v>
      </c>
    </row>
    <row r="114" spans="1:16384">
      <c r="B114" s="76"/>
      <c r="C114" s="93"/>
      <c r="D114" s="215"/>
      <c r="E114" s="577"/>
      <c r="F114" s="811"/>
      <c r="G114" s="11" t="s">
        <v>625</v>
      </c>
      <c r="H114" s="29" t="s">
        <v>2</v>
      </c>
      <c r="I114" s="14">
        <f>IF(ISNUMBER(DataSummary!F97),DataSummary!F97,"N/A")</f>
        <v>0.48797685330664897</v>
      </c>
      <c r="J114" s="339">
        <f>IF(ISNUMBER(DataSummary!G97),DataSummary!G97,"N/A")</f>
        <v>0.48809603967673804</v>
      </c>
      <c r="K114" s="339">
        <f>IF(ISNUMBER(DataSummary!H97),DataSummary!H97,"N/A")</f>
        <v>0.48821572407678998</v>
      </c>
      <c r="L114" s="339">
        <f>IF(ISNUMBER(DataSummary!I97),DataSummary!I97,"N/A")</f>
        <v>0.48833470279533697</v>
      </c>
      <c r="M114" s="339">
        <f>IF(ISNUMBER(DataSummary!J97),DataSummary!J97,"N/A")</f>
        <v>0.48845235626856598</v>
      </c>
      <c r="N114" s="339">
        <f>IF(ISNUMBER(DataSummary!K97),DataSummary!K97,"N/A")</f>
        <v>0.488568628375811</v>
      </c>
      <c r="O114" s="339">
        <f>IF(ISNUMBER(DataSummary!L97),DataSummary!L97,"N/A")</f>
        <v>0.48868421320425298</v>
      </c>
      <c r="P114" s="339">
        <f>IF(ISNUMBER(DataSummary!M97),DataSummary!M97,"N/A")</f>
        <v>0.48879929328675997</v>
      </c>
      <c r="Q114" s="339">
        <f>IF(ISNUMBER(DataSummary!N97),DataSummary!N97,"N/A")</f>
        <v>0.48891432306818206</v>
      </c>
      <c r="R114" s="339">
        <f>IF(ISNUMBER(DataSummary!O97),DataSummary!O97,"N/A")</f>
        <v>0.48902947197540697</v>
      </c>
      <c r="S114" s="339">
        <f>IF(ISNUMBER(DataSummary!P97),DataSummary!P97,"N/A")</f>
        <v>0.48914489698875102</v>
      </c>
      <c r="T114" s="339">
        <f>IF(ISNUMBER(DataSummary!Q97),DataSummary!Q97,"N/A")</f>
        <v>0.489260944037826</v>
      </c>
      <c r="U114" s="339">
        <f>IF(ISNUMBER(DataSummary!R97),DataSummary!R97,"N/A")</f>
        <v>0.48937825721205896</v>
      </c>
      <c r="V114" s="339">
        <f>IF(ISNUMBER(DataSummary!S97),DataSummary!S97,"N/A")</f>
        <v>0.48949761610138703</v>
      </c>
      <c r="W114" s="339">
        <f>IF(ISNUMBER(DataSummary!T97),DataSummary!T97,"N/A")</f>
        <v>0.48961957973100101</v>
      </c>
      <c r="X114" s="339">
        <f>IF(ISNUMBER(DataSummary!U97),DataSummary!U97,"N/A")</f>
        <v>0.48974435336449601</v>
      </c>
      <c r="Y114" s="339">
        <f>IF(ISNUMBER(DataSummary!V97),DataSummary!V97,"N/A")</f>
        <v>0.48987210462522301</v>
      </c>
      <c r="Z114" s="339">
        <f>IF(ISNUMBER(DataSummary!W97),DataSummary!W97,"N/A")</f>
        <v>0.49000264943967403</v>
      </c>
      <c r="AA114" s="339">
        <f>IF(ISNUMBER(DataSummary!X97),DataSummary!X97,"N/A")</f>
        <v>0.49013583518878595</v>
      </c>
      <c r="AB114" s="339">
        <f>IF(ISNUMBER(DataSummary!Y97),DataSummary!Y97,"N/A")</f>
        <v>0.49027162162177701</v>
      </c>
      <c r="AC114" s="339">
        <f>IF(ISNUMBER(DataSummary!Z97),DataSummary!Z97,"N/A")</f>
        <v>0.49040980125323602</v>
      </c>
      <c r="AD114" s="339">
        <f>IF(ISNUMBER(DataSummary!AA97),DataSummary!AA97,"N/A")</f>
        <v>0.49055059094251097</v>
      </c>
      <c r="AE114" s="339">
        <f>IF(ISNUMBER(DataSummary!AB97),DataSummary!AB97,"N/A")</f>
        <v>0.49069365411842497</v>
      </c>
      <c r="AF114" s="339">
        <f>IF(ISNUMBER(DataSummary!AC97),DataSummary!AC97,"N/A")</f>
        <v>0.49083890142053699</v>
      </c>
      <c r="AG114" s="339">
        <f>IF(ISNUMBER(DataSummary!AD97),DataSummary!AD97,"N/A")</f>
        <v>0.49098598447567704</v>
      </c>
      <c r="AH114" s="339">
        <f>IF(ISNUMBER(DataSummary!AE97),DataSummary!AE97,"N/A")</f>
        <v>0.49113498241792697</v>
      </c>
      <c r="AI114" s="339">
        <f>IF(ISNUMBER(DataSummary!AF97),DataSummary!AF97,"N/A")</f>
        <v>0.49128566072854002</v>
      </c>
      <c r="AJ114" s="339">
        <f>IF(ISNUMBER(DataSummary!AG97),DataSummary!AG97,"N/A")</f>
        <v>0.49143774147298996</v>
      </c>
      <c r="AK114" s="339">
        <f>IF(ISNUMBER(DataSummary!AH97),DataSummary!AH97,"N/A")</f>
        <v>0.49159094615124305</v>
      </c>
      <c r="AL114" s="339">
        <f>IF(ISNUMBER(DataSummary!AI97),DataSummary!AI97,"N/A")</f>
        <v>0.49174474724885103</v>
      </c>
      <c r="AM114" s="339" t="str">
        <f>IF(ISNUMBER(DataSummary!AJ97),DataSummary!AJ97,"N/A")</f>
        <v>N/A</v>
      </c>
      <c r="AN114" s="339" t="str">
        <f>IF(ISNUMBER(DataSummary!AK97),DataSummary!AK97,"N/A")</f>
        <v>N/A</v>
      </c>
      <c r="AO114" s="339" t="str">
        <f>IF(ISNUMBER(DataSummary!AL97),DataSummary!AL97,"N/A")</f>
        <v>N/A</v>
      </c>
      <c r="AP114" s="339" t="str">
        <f>IF(ISNUMBER(DataSummary!AM97),DataSummary!AM97,"N/A")</f>
        <v>N/A</v>
      </c>
      <c r="AQ114" s="339" t="str">
        <f>AP114</f>
        <v>N/A</v>
      </c>
      <c r="AR114" s="339" t="str">
        <f t="shared" ref="AR114:BW114" si="355">AQ114</f>
        <v>N/A</v>
      </c>
      <c r="AS114" s="339" t="str">
        <f t="shared" si="355"/>
        <v>N/A</v>
      </c>
      <c r="AT114" s="339" t="str">
        <f t="shared" si="355"/>
        <v>N/A</v>
      </c>
      <c r="AU114" s="339" t="str">
        <f t="shared" si="355"/>
        <v>N/A</v>
      </c>
      <c r="AV114" s="339" t="str">
        <f t="shared" si="355"/>
        <v>N/A</v>
      </c>
      <c r="AW114" s="339" t="str">
        <f t="shared" si="355"/>
        <v>N/A</v>
      </c>
      <c r="AX114" s="339" t="str">
        <f t="shared" si="355"/>
        <v>N/A</v>
      </c>
      <c r="AY114" s="339" t="str">
        <f t="shared" si="355"/>
        <v>N/A</v>
      </c>
      <c r="AZ114" s="339" t="str">
        <f t="shared" si="355"/>
        <v>N/A</v>
      </c>
      <c r="BA114" s="339" t="str">
        <f t="shared" si="355"/>
        <v>N/A</v>
      </c>
      <c r="BB114" s="339" t="str">
        <f t="shared" si="355"/>
        <v>N/A</v>
      </c>
      <c r="BC114" s="339" t="str">
        <f t="shared" si="355"/>
        <v>N/A</v>
      </c>
      <c r="BD114" s="339" t="str">
        <f t="shared" si="355"/>
        <v>N/A</v>
      </c>
      <c r="BE114" s="339" t="str">
        <f t="shared" si="355"/>
        <v>N/A</v>
      </c>
      <c r="BF114" s="339" t="str">
        <f t="shared" si="355"/>
        <v>N/A</v>
      </c>
      <c r="BG114" s="339" t="str">
        <f t="shared" si="355"/>
        <v>N/A</v>
      </c>
      <c r="BH114" s="339" t="str">
        <f t="shared" si="355"/>
        <v>N/A</v>
      </c>
      <c r="BI114" s="339" t="str">
        <f t="shared" si="355"/>
        <v>N/A</v>
      </c>
      <c r="BJ114" s="339" t="str">
        <f t="shared" si="355"/>
        <v>N/A</v>
      </c>
      <c r="BK114" s="339" t="str">
        <f t="shared" si="355"/>
        <v>N/A</v>
      </c>
      <c r="BL114" s="339" t="str">
        <f t="shared" si="355"/>
        <v>N/A</v>
      </c>
      <c r="BM114" s="339" t="str">
        <f t="shared" si="355"/>
        <v>N/A</v>
      </c>
      <c r="BN114" s="339" t="str">
        <f t="shared" si="355"/>
        <v>N/A</v>
      </c>
      <c r="BO114" s="339" t="str">
        <f t="shared" si="355"/>
        <v>N/A</v>
      </c>
      <c r="BP114" s="339" t="str">
        <f t="shared" si="355"/>
        <v>N/A</v>
      </c>
      <c r="BQ114" s="339" t="str">
        <f t="shared" si="355"/>
        <v>N/A</v>
      </c>
      <c r="BR114" s="339" t="str">
        <f t="shared" si="355"/>
        <v>N/A</v>
      </c>
      <c r="BS114" s="339" t="str">
        <f t="shared" si="355"/>
        <v>N/A</v>
      </c>
      <c r="BT114" s="339" t="str">
        <f t="shared" si="355"/>
        <v>N/A</v>
      </c>
      <c r="BU114" s="339" t="str">
        <f t="shared" si="355"/>
        <v>N/A</v>
      </c>
      <c r="BV114" s="339" t="str">
        <f t="shared" si="355"/>
        <v>N/A</v>
      </c>
      <c r="BW114" s="339" t="str">
        <f t="shared" si="355"/>
        <v>N/A</v>
      </c>
    </row>
    <row r="115" spans="1:16384">
      <c r="B115" s="76"/>
      <c r="C115" s="93"/>
      <c r="D115" s="215"/>
      <c r="E115" s="578"/>
      <c r="F115" s="813"/>
      <c r="G115" s="156" t="s">
        <v>630</v>
      </c>
      <c r="H115" s="29" t="s">
        <v>2</v>
      </c>
      <c r="I115" s="12">
        <f>IF(VLOOKUP(InputDataA_GeneralAssumptions!$D$104,DataSummary!$A$130:$B$132,2,FALSE)=1,I113,I114)</f>
        <v>0.48797685330664897</v>
      </c>
      <c r="J115" s="338">
        <f>IF(VLOOKUP(InputDataA_GeneralAssumptions!$D$104,DataSummary!$A$130:$B$132,2,FALSE)=1,J113,J114)</f>
        <v>0.48809603967673804</v>
      </c>
      <c r="K115" s="338">
        <f>IF(VLOOKUP(InputDataA_GeneralAssumptions!$D$104,DataSummary!$A$130:$B$132,2,FALSE)=1,K113,K114)</f>
        <v>0.48821572407678998</v>
      </c>
      <c r="L115" s="338">
        <f>IF(VLOOKUP(InputDataA_GeneralAssumptions!$D$104,DataSummary!$A$130:$B$132,2,FALSE)=1,L113,L114)</f>
        <v>0.48833470279533697</v>
      </c>
      <c r="M115" s="338">
        <f>IF(VLOOKUP(InputDataA_GeneralAssumptions!$D$104,DataSummary!$A$130:$B$132,2,FALSE)=1,M113,M114)</f>
        <v>0.48845235626856598</v>
      </c>
      <c r="N115" s="338">
        <f>IF(VLOOKUP(InputDataA_GeneralAssumptions!$D$104,DataSummary!$A$130:$B$132,2,FALSE)=1,N113,N114)</f>
        <v>0.488568628375811</v>
      </c>
      <c r="O115" s="338">
        <f>IF(VLOOKUP(InputDataA_GeneralAssumptions!$D$104,DataSummary!$A$130:$B$132,2,FALSE)=1,O113,O114)</f>
        <v>0.48868421320425298</v>
      </c>
      <c r="P115" s="338">
        <f>IF(VLOOKUP(InputDataA_GeneralAssumptions!$D$104,DataSummary!$A$130:$B$132,2,FALSE)=1,P113,P114)</f>
        <v>0.48879929328675997</v>
      </c>
      <c r="Q115" s="338">
        <f>IF(VLOOKUP(InputDataA_GeneralAssumptions!$D$104,DataSummary!$A$130:$B$132,2,FALSE)=1,Q113,Q114)</f>
        <v>0.48891432306818206</v>
      </c>
      <c r="R115" s="338">
        <f>IF(VLOOKUP(InputDataA_GeneralAssumptions!$D$104,DataSummary!$A$130:$B$132,2,FALSE)=1,R113,R114)</f>
        <v>0.48902947197540697</v>
      </c>
      <c r="S115" s="338">
        <f>IF(VLOOKUP(InputDataA_GeneralAssumptions!$D$104,DataSummary!$A$130:$B$132,2,FALSE)=1,S113,S114)</f>
        <v>0.48914489698875102</v>
      </c>
      <c r="T115" s="338">
        <f>IF(VLOOKUP(InputDataA_GeneralAssumptions!$D$104,DataSummary!$A$130:$B$132,2,FALSE)=1,T113,T114)</f>
        <v>0.489260944037826</v>
      </c>
      <c r="U115" s="338">
        <f>IF(VLOOKUP(InputDataA_GeneralAssumptions!$D$104,DataSummary!$A$130:$B$132,2,FALSE)=1,U113,U114)</f>
        <v>0.48937825721205896</v>
      </c>
      <c r="V115" s="338">
        <f>IF(VLOOKUP(InputDataA_GeneralAssumptions!$D$104,DataSummary!$A$130:$B$132,2,FALSE)=1,V113,V114)</f>
        <v>0.48949761610138703</v>
      </c>
      <c r="W115" s="338">
        <f>IF(VLOOKUP(InputDataA_GeneralAssumptions!$D$104,DataSummary!$A$130:$B$132,2,FALSE)=1,W113,W114)</f>
        <v>0.48961957973100101</v>
      </c>
      <c r="X115" s="338">
        <f>IF(VLOOKUP(InputDataA_GeneralAssumptions!$D$104,DataSummary!$A$130:$B$132,2,FALSE)=1,X113,X114)</f>
        <v>0.48974435336449601</v>
      </c>
      <c r="Y115" s="338">
        <f>IF(VLOOKUP(InputDataA_GeneralAssumptions!$D$104,DataSummary!$A$130:$B$132,2,FALSE)=1,Y113,Y114)</f>
        <v>0.48987210462522301</v>
      </c>
      <c r="Z115" s="338">
        <f>IF(VLOOKUP(InputDataA_GeneralAssumptions!$D$104,DataSummary!$A$130:$B$132,2,FALSE)=1,Z113,Z114)</f>
        <v>0.49000264943967403</v>
      </c>
      <c r="AA115" s="338">
        <f>IF(VLOOKUP(InputDataA_GeneralAssumptions!$D$104,DataSummary!$A$130:$B$132,2,FALSE)=1,AA113,AA114)</f>
        <v>0.49013583518878595</v>
      </c>
      <c r="AB115" s="338">
        <f>IF(VLOOKUP(InputDataA_GeneralAssumptions!$D$104,DataSummary!$A$130:$B$132,2,FALSE)=1,AB113,AB114)</f>
        <v>0.49027162162177701</v>
      </c>
      <c r="AC115" s="338">
        <f>IF(VLOOKUP(InputDataA_GeneralAssumptions!$D$104,DataSummary!$A$130:$B$132,2,FALSE)=1,AC113,AC114)</f>
        <v>0.49040980125323602</v>
      </c>
      <c r="AD115" s="338">
        <f>IF(VLOOKUP(InputDataA_GeneralAssumptions!$D$104,DataSummary!$A$130:$B$132,2,FALSE)=1,AD113,AD114)</f>
        <v>0.49055059094251097</v>
      </c>
      <c r="AE115" s="338">
        <f>IF(VLOOKUP(InputDataA_GeneralAssumptions!$D$104,DataSummary!$A$130:$B$132,2,FALSE)=1,AE113,AE114)</f>
        <v>0.49069365411842497</v>
      </c>
      <c r="AF115" s="338">
        <f>IF(VLOOKUP(InputDataA_GeneralAssumptions!$D$104,DataSummary!$A$130:$B$132,2,FALSE)=1,AF113,AF114)</f>
        <v>0.49083890142053699</v>
      </c>
      <c r="AG115" s="338">
        <f>IF(VLOOKUP(InputDataA_GeneralAssumptions!$D$104,DataSummary!$A$130:$B$132,2,FALSE)=1,AG113,AG114)</f>
        <v>0.49098598447567704</v>
      </c>
      <c r="AH115" s="338">
        <f>IF(VLOOKUP(InputDataA_GeneralAssumptions!$D$104,DataSummary!$A$130:$B$132,2,FALSE)=1,AH113,AH114)</f>
        <v>0.49113498241792697</v>
      </c>
      <c r="AI115" s="338">
        <f>IF(VLOOKUP(InputDataA_GeneralAssumptions!$D$104,DataSummary!$A$130:$B$132,2,FALSE)=1,AI113,AI114)</f>
        <v>0.49128566072854002</v>
      </c>
      <c r="AJ115" s="338">
        <f>IF(VLOOKUP(InputDataA_GeneralAssumptions!$D$104,DataSummary!$A$130:$B$132,2,FALSE)=1,AJ113,AJ114)</f>
        <v>0.49143774147298996</v>
      </c>
      <c r="AK115" s="338">
        <f>IF(VLOOKUP(InputDataA_GeneralAssumptions!$D$104,DataSummary!$A$130:$B$132,2,FALSE)=1,AK113,AK114)</f>
        <v>0.49159094615124305</v>
      </c>
      <c r="AL115" s="338">
        <f>IF(VLOOKUP(InputDataA_GeneralAssumptions!$D$104,DataSummary!$A$130:$B$132,2,FALSE)=1,AL113,AL114)</f>
        <v>0.49174474724885103</v>
      </c>
      <c r="AM115" s="338" t="str">
        <f>IF(VLOOKUP(InputDataA_GeneralAssumptions!$D$104,DataSummary!$A$130:$B$132,2,FALSE)=1,AM113,AM114)</f>
        <v>N/A</v>
      </c>
      <c r="AN115" s="338" t="str">
        <f>IF(VLOOKUP(InputDataA_GeneralAssumptions!$D$104,DataSummary!$A$130:$B$132,2,FALSE)=1,AN113,AN114)</f>
        <v>N/A</v>
      </c>
      <c r="AO115" s="338" t="str">
        <f>IF(VLOOKUP(InputDataA_GeneralAssumptions!$D$104,DataSummary!$A$130:$B$132,2,FALSE)=1,AO113,AO114)</f>
        <v>N/A</v>
      </c>
      <c r="AP115" s="338" t="str">
        <f>IF(VLOOKUP(InputDataA_GeneralAssumptions!$D$104,DataSummary!$A$130:$B$132,2,FALSE)=1,AP113,AP114)</f>
        <v>N/A</v>
      </c>
      <c r="AQ115" s="338" t="str">
        <f>IF(VLOOKUP(InputDataA_GeneralAssumptions!$D$104,DataSummary!$A$130:$B$132,2,FALSE)=1,AQ113,AQ114)</f>
        <v>N/A</v>
      </c>
      <c r="AR115" s="338" t="str">
        <f>IF(VLOOKUP(InputDataA_GeneralAssumptions!$D$104,DataSummary!$A$130:$B$132,2,FALSE)=1,AR113,AR114)</f>
        <v>N/A</v>
      </c>
      <c r="AS115" s="338" t="str">
        <f>IF(VLOOKUP(InputDataA_GeneralAssumptions!$D$104,DataSummary!$A$130:$B$132,2,FALSE)=1,AS113,AS114)</f>
        <v>N/A</v>
      </c>
      <c r="AT115" s="338" t="str">
        <f>IF(VLOOKUP(InputDataA_GeneralAssumptions!$D$104,DataSummary!$A$130:$B$132,2,FALSE)=1,AT113,AT114)</f>
        <v>N/A</v>
      </c>
      <c r="AU115" s="338" t="str">
        <f>IF(VLOOKUP(InputDataA_GeneralAssumptions!$D$104,DataSummary!$A$130:$B$132,2,FALSE)=1,AU113,AU114)</f>
        <v>N/A</v>
      </c>
      <c r="AV115" s="338" t="str">
        <f>IF(VLOOKUP(InputDataA_GeneralAssumptions!$D$104,DataSummary!$A$130:$B$132,2,FALSE)=1,AV113,AV114)</f>
        <v>N/A</v>
      </c>
      <c r="AW115" s="338" t="str">
        <f>IF(VLOOKUP(InputDataA_GeneralAssumptions!$D$104,DataSummary!$A$130:$B$132,2,FALSE)=1,AW113,AW114)</f>
        <v>N/A</v>
      </c>
      <c r="AX115" s="338" t="str">
        <f>IF(VLOOKUP(InputDataA_GeneralAssumptions!$D$104,DataSummary!$A$130:$B$132,2,FALSE)=1,AX113,AX114)</f>
        <v>N/A</v>
      </c>
      <c r="AY115" s="338" t="str">
        <f>IF(VLOOKUP(InputDataA_GeneralAssumptions!$D$104,DataSummary!$A$130:$B$132,2,FALSE)=1,AY113,AY114)</f>
        <v>N/A</v>
      </c>
      <c r="AZ115" s="338" t="str">
        <f>IF(VLOOKUP(InputDataA_GeneralAssumptions!$D$104,DataSummary!$A$130:$B$132,2,FALSE)=1,AZ113,AZ114)</f>
        <v>N/A</v>
      </c>
      <c r="BA115" s="338" t="str">
        <f>IF(VLOOKUP(InputDataA_GeneralAssumptions!$D$104,DataSummary!$A$130:$B$132,2,FALSE)=1,BA113,BA114)</f>
        <v>N/A</v>
      </c>
      <c r="BB115" s="338" t="str">
        <f>IF(VLOOKUP(InputDataA_GeneralAssumptions!$D$104,DataSummary!$A$130:$B$132,2,FALSE)=1,BB113,BB114)</f>
        <v>N/A</v>
      </c>
      <c r="BC115" s="338" t="str">
        <f>IF(VLOOKUP(InputDataA_GeneralAssumptions!$D$104,DataSummary!$A$130:$B$132,2,FALSE)=1,BC113,BC114)</f>
        <v>N/A</v>
      </c>
      <c r="BD115" s="338" t="str">
        <f>IF(VLOOKUP(InputDataA_GeneralAssumptions!$D$104,DataSummary!$A$130:$B$132,2,FALSE)=1,BD113,BD114)</f>
        <v>N/A</v>
      </c>
      <c r="BE115" s="338" t="str">
        <f>IF(VLOOKUP(InputDataA_GeneralAssumptions!$D$104,DataSummary!$A$130:$B$132,2,FALSE)=1,BE113,BE114)</f>
        <v>N/A</v>
      </c>
      <c r="BF115" s="338" t="str">
        <f>IF(VLOOKUP(InputDataA_GeneralAssumptions!$D$104,DataSummary!$A$130:$B$132,2,FALSE)=1,BF113,BF114)</f>
        <v>N/A</v>
      </c>
      <c r="BG115" s="338" t="str">
        <f>IF(VLOOKUP(InputDataA_GeneralAssumptions!$D$104,DataSummary!$A$130:$B$132,2,FALSE)=1,BG113,BG114)</f>
        <v>N/A</v>
      </c>
      <c r="BH115" s="338" t="str">
        <f>IF(VLOOKUP(InputDataA_GeneralAssumptions!$D$104,DataSummary!$A$130:$B$132,2,FALSE)=1,BH113,BH114)</f>
        <v>N/A</v>
      </c>
      <c r="BI115" s="338" t="str">
        <f>IF(VLOOKUP(InputDataA_GeneralAssumptions!$D$104,DataSummary!$A$130:$B$132,2,FALSE)=1,BI113,BI114)</f>
        <v>N/A</v>
      </c>
      <c r="BJ115" s="338" t="str">
        <f>IF(VLOOKUP(InputDataA_GeneralAssumptions!$D$104,DataSummary!$A$130:$B$132,2,FALSE)=1,BJ113,BJ114)</f>
        <v>N/A</v>
      </c>
      <c r="BK115" s="338" t="str">
        <f>IF(VLOOKUP(InputDataA_GeneralAssumptions!$D$104,DataSummary!$A$130:$B$132,2,FALSE)=1,BK113,BK114)</f>
        <v>N/A</v>
      </c>
      <c r="BL115" s="338" t="str">
        <f>IF(VLOOKUP(InputDataA_GeneralAssumptions!$D$104,DataSummary!$A$130:$B$132,2,FALSE)=1,BL113,BL114)</f>
        <v>N/A</v>
      </c>
      <c r="BM115" s="338" t="str">
        <f>IF(VLOOKUP(InputDataA_GeneralAssumptions!$D$104,DataSummary!$A$130:$B$132,2,FALSE)=1,BM113,BM114)</f>
        <v>N/A</v>
      </c>
      <c r="BN115" s="338" t="str">
        <f>IF(VLOOKUP(InputDataA_GeneralAssumptions!$D$104,DataSummary!$A$130:$B$132,2,FALSE)=1,BN113,BN114)</f>
        <v>N/A</v>
      </c>
      <c r="BO115" s="338" t="str">
        <f>IF(VLOOKUP(InputDataA_GeneralAssumptions!$D$104,DataSummary!$A$130:$B$132,2,FALSE)=1,BO113,BO114)</f>
        <v>N/A</v>
      </c>
      <c r="BP115" s="338" t="str">
        <f>IF(VLOOKUP(InputDataA_GeneralAssumptions!$D$104,DataSummary!$A$130:$B$132,2,FALSE)=1,BP113,BP114)</f>
        <v>N/A</v>
      </c>
      <c r="BQ115" s="338" t="str">
        <f>IF(VLOOKUP(InputDataA_GeneralAssumptions!$D$104,DataSummary!$A$130:$B$132,2,FALSE)=1,BQ113,BQ114)</f>
        <v>N/A</v>
      </c>
      <c r="BR115" s="338" t="str">
        <f>IF(VLOOKUP(InputDataA_GeneralAssumptions!$D$104,DataSummary!$A$130:$B$132,2,FALSE)=1,BR113,BR114)</f>
        <v>N/A</v>
      </c>
      <c r="BS115" s="338" t="str">
        <f>IF(VLOOKUP(InputDataA_GeneralAssumptions!$D$104,DataSummary!$A$130:$B$132,2,FALSE)=1,BS113,BS114)</f>
        <v>N/A</v>
      </c>
      <c r="BT115" s="338" t="str">
        <f>IF(VLOOKUP(InputDataA_GeneralAssumptions!$D$104,DataSummary!$A$130:$B$132,2,FALSE)=1,BT113,BT114)</f>
        <v>N/A</v>
      </c>
      <c r="BU115" s="338" t="str">
        <f>IF(VLOOKUP(InputDataA_GeneralAssumptions!$D$104,DataSummary!$A$130:$B$132,2,FALSE)=1,BU113,BU114)</f>
        <v>N/A</v>
      </c>
      <c r="BV115" s="338" t="str">
        <f>IF(VLOOKUP(InputDataA_GeneralAssumptions!$D$104,DataSummary!$A$130:$B$132,2,FALSE)=1,BV113,BV114)</f>
        <v>N/A</v>
      </c>
      <c r="BW115" s="338" t="str">
        <f>IF(VLOOKUP(InputDataA_GeneralAssumptions!$D$104,DataSummary!$A$130:$B$132,2,FALSE)=1,BW113,BW114)</f>
        <v>N/A</v>
      </c>
    </row>
    <row r="116" spans="1:16384" s="213" customFormat="1">
      <c r="A116" s="43"/>
      <c r="B116" s="76"/>
      <c r="C116" s="93"/>
      <c r="D116" s="215"/>
      <c r="E116" s="578"/>
      <c r="F116" s="622"/>
      <c r="G116" s="15"/>
      <c r="H116" s="170"/>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c r="XFD116"/>
    </row>
    <row r="117" spans="1:16384">
      <c r="B117" s="76"/>
      <c r="C117" s="93"/>
      <c r="D117" s="215"/>
      <c r="E117" s="578"/>
      <c r="F117" s="813" t="str">
        <f>DataSummary!N5</f>
        <v>Scenario</v>
      </c>
      <c r="G117" s="18" t="s">
        <v>624</v>
      </c>
      <c r="H117" s="29" t="s">
        <v>2</v>
      </c>
      <c r="I117" s="19">
        <f>I118</f>
        <v>0.48797685330664897</v>
      </c>
      <c r="J117" s="19">
        <f t="shared" ref="J117:BU117" si="356">J118</f>
        <v>0.48809603967673804</v>
      </c>
      <c r="K117" s="19">
        <f t="shared" si="356"/>
        <v>0.48821572407678998</v>
      </c>
      <c r="L117" s="19">
        <f t="shared" si="356"/>
        <v>0.48833470279533697</v>
      </c>
      <c r="M117" s="19">
        <f t="shared" si="356"/>
        <v>0.48845235626856598</v>
      </c>
      <c r="N117" s="19">
        <f t="shared" si="356"/>
        <v>0.488568628375811</v>
      </c>
      <c r="O117" s="19">
        <f t="shared" si="356"/>
        <v>0.48868421320425298</v>
      </c>
      <c r="P117" s="19">
        <f t="shared" si="356"/>
        <v>0.48879929328675997</v>
      </c>
      <c r="Q117" s="19">
        <f t="shared" si="356"/>
        <v>0.48891432306818206</v>
      </c>
      <c r="R117" s="19">
        <f t="shared" si="356"/>
        <v>0.48902947197540697</v>
      </c>
      <c r="S117" s="19">
        <f t="shared" si="356"/>
        <v>0.48914489698875102</v>
      </c>
      <c r="T117" s="19">
        <f t="shared" si="356"/>
        <v>0.489260944037826</v>
      </c>
      <c r="U117" s="19">
        <f t="shared" si="356"/>
        <v>0.48937825721205896</v>
      </c>
      <c r="V117" s="19">
        <f t="shared" si="356"/>
        <v>0.48949761610138703</v>
      </c>
      <c r="W117" s="19">
        <f t="shared" si="356"/>
        <v>0.48961957973100101</v>
      </c>
      <c r="X117" s="19">
        <f t="shared" si="356"/>
        <v>0.48974435336449601</v>
      </c>
      <c r="Y117" s="19">
        <f t="shared" si="356"/>
        <v>0.48987210462522301</v>
      </c>
      <c r="Z117" s="19">
        <f t="shared" si="356"/>
        <v>0.49000264943967403</v>
      </c>
      <c r="AA117" s="19">
        <f t="shared" si="356"/>
        <v>0.49013583518878595</v>
      </c>
      <c r="AB117" s="19">
        <f t="shared" si="356"/>
        <v>0.49027162162177701</v>
      </c>
      <c r="AC117" s="19">
        <f t="shared" si="356"/>
        <v>0.49040980125323602</v>
      </c>
      <c r="AD117" s="19">
        <f t="shared" si="356"/>
        <v>0.49055059094251097</v>
      </c>
      <c r="AE117" s="19">
        <f t="shared" si="356"/>
        <v>0.49069365411842497</v>
      </c>
      <c r="AF117" s="19">
        <f t="shared" si="356"/>
        <v>0.49083890142053699</v>
      </c>
      <c r="AG117" s="19">
        <f t="shared" si="356"/>
        <v>0.49098598447567704</v>
      </c>
      <c r="AH117" s="19">
        <f t="shared" si="356"/>
        <v>0.49113498241792697</v>
      </c>
      <c r="AI117" s="19">
        <f t="shared" si="356"/>
        <v>0.49128566072854002</v>
      </c>
      <c r="AJ117" s="19">
        <f t="shared" si="356"/>
        <v>0.49143774147298996</v>
      </c>
      <c r="AK117" s="19">
        <f t="shared" si="356"/>
        <v>0.49159094615124305</v>
      </c>
      <c r="AL117" s="19">
        <f t="shared" si="356"/>
        <v>0.49174474724885103</v>
      </c>
      <c r="AM117" s="19" t="str">
        <f t="shared" si="356"/>
        <v>#N/A</v>
      </c>
      <c r="AN117" s="19" t="str">
        <f t="shared" si="356"/>
        <v>#N/A</v>
      </c>
      <c r="AO117" s="19" t="str">
        <f t="shared" si="356"/>
        <v>#N/A</v>
      </c>
      <c r="AP117" s="19" t="str">
        <f t="shared" si="356"/>
        <v>#N/A</v>
      </c>
      <c r="AQ117" s="19" t="str">
        <f t="shared" si="356"/>
        <v>#N/A</v>
      </c>
      <c r="AR117" s="19" t="str">
        <f t="shared" si="356"/>
        <v>#N/A</v>
      </c>
      <c r="AS117" s="19" t="str">
        <f t="shared" si="356"/>
        <v>#N/A</v>
      </c>
      <c r="AT117" s="19" t="str">
        <f t="shared" si="356"/>
        <v>#N/A</v>
      </c>
      <c r="AU117" s="19" t="str">
        <f t="shared" si="356"/>
        <v>#N/A</v>
      </c>
      <c r="AV117" s="19" t="str">
        <f t="shared" si="356"/>
        <v>#N/A</v>
      </c>
      <c r="AW117" s="19" t="str">
        <f t="shared" si="356"/>
        <v>#N/A</v>
      </c>
      <c r="AX117" s="19" t="str">
        <f t="shared" si="356"/>
        <v>#N/A</v>
      </c>
      <c r="AY117" s="19" t="str">
        <f t="shared" si="356"/>
        <v>#N/A</v>
      </c>
      <c r="AZ117" s="19" t="str">
        <f t="shared" si="356"/>
        <v>#N/A</v>
      </c>
      <c r="BA117" s="19" t="str">
        <f t="shared" si="356"/>
        <v>#N/A</v>
      </c>
      <c r="BB117" s="19" t="str">
        <f t="shared" si="356"/>
        <v>#N/A</v>
      </c>
      <c r="BC117" s="19" t="str">
        <f t="shared" si="356"/>
        <v>#N/A</v>
      </c>
      <c r="BD117" s="19" t="str">
        <f t="shared" si="356"/>
        <v>#N/A</v>
      </c>
      <c r="BE117" s="19" t="str">
        <f t="shared" si="356"/>
        <v>#N/A</v>
      </c>
      <c r="BF117" s="19" t="str">
        <f t="shared" si="356"/>
        <v>#N/A</v>
      </c>
      <c r="BG117" s="19" t="str">
        <f t="shared" si="356"/>
        <v>#N/A</v>
      </c>
      <c r="BH117" s="19" t="str">
        <f t="shared" si="356"/>
        <v>#N/A</v>
      </c>
      <c r="BI117" s="19" t="str">
        <f t="shared" si="356"/>
        <v>#N/A</v>
      </c>
      <c r="BJ117" s="19" t="str">
        <f t="shared" si="356"/>
        <v>#N/A</v>
      </c>
      <c r="BK117" s="19" t="str">
        <f t="shared" si="356"/>
        <v>#N/A</v>
      </c>
      <c r="BL117" s="19" t="str">
        <f t="shared" si="356"/>
        <v>#N/A</v>
      </c>
      <c r="BM117" s="19" t="str">
        <f t="shared" si="356"/>
        <v>#N/A</v>
      </c>
      <c r="BN117" s="19" t="str">
        <f t="shared" si="356"/>
        <v>#N/A</v>
      </c>
      <c r="BO117" s="19" t="str">
        <f t="shared" si="356"/>
        <v>#N/A</v>
      </c>
      <c r="BP117" s="19" t="str">
        <f t="shared" si="356"/>
        <v>#N/A</v>
      </c>
      <c r="BQ117" s="19" t="str">
        <f t="shared" si="356"/>
        <v>#N/A</v>
      </c>
      <c r="BR117" s="19" t="str">
        <f t="shared" si="356"/>
        <v>#N/A</v>
      </c>
      <c r="BS117" s="19" t="str">
        <f t="shared" si="356"/>
        <v>#N/A</v>
      </c>
      <c r="BT117" s="19" t="str">
        <f t="shared" si="356"/>
        <v>#N/A</v>
      </c>
      <c r="BU117" s="19" t="str">
        <f t="shared" si="356"/>
        <v>#N/A</v>
      </c>
      <c r="BV117" s="19" t="str">
        <f t="shared" ref="BV117:BW117" si="357">BV118</f>
        <v>#N/A</v>
      </c>
      <c r="BW117" s="19" t="str">
        <f t="shared" si="357"/>
        <v>#N/A</v>
      </c>
    </row>
    <row r="118" spans="1:16384">
      <c r="B118" s="76"/>
      <c r="C118" s="93"/>
      <c r="D118" s="215"/>
      <c r="E118" s="578"/>
      <c r="F118" s="813"/>
      <c r="G118" s="11" t="s">
        <v>625</v>
      </c>
      <c r="H118" s="31" t="s">
        <v>2</v>
      </c>
      <c r="I118" s="14">
        <f>IF(ISNUMBER(DataSummary!F97),DataSummary!F97,"#N/A")</f>
        <v>0.48797685330664897</v>
      </c>
      <c r="J118" s="339">
        <f>IF(ISNUMBER(DataSummary!G97),DataSummary!G97,"#N/A")</f>
        <v>0.48809603967673804</v>
      </c>
      <c r="K118" s="339">
        <f>IF(ISNUMBER(DataSummary!H97),DataSummary!H97,"#N/A")</f>
        <v>0.48821572407678998</v>
      </c>
      <c r="L118" s="339">
        <f>IF(ISNUMBER(DataSummary!I97),DataSummary!I97,"#N/A")</f>
        <v>0.48833470279533697</v>
      </c>
      <c r="M118" s="339">
        <f>IF(ISNUMBER(DataSummary!J97),DataSummary!J97,"#N/A")</f>
        <v>0.48845235626856598</v>
      </c>
      <c r="N118" s="339">
        <f>IF(ISNUMBER(DataSummary!K97),DataSummary!K97,"#N/A")</f>
        <v>0.488568628375811</v>
      </c>
      <c r="O118" s="339">
        <f>IF(ISNUMBER(DataSummary!L97),DataSummary!L97,"#N/A")</f>
        <v>0.48868421320425298</v>
      </c>
      <c r="P118" s="339">
        <f>IF(ISNUMBER(DataSummary!M97),DataSummary!M97,"#N/A")</f>
        <v>0.48879929328675997</v>
      </c>
      <c r="Q118" s="339">
        <f>IF(ISNUMBER(DataSummary!N97),DataSummary!N97,"#N/A")</f>
        <v>0.48891432306818206</v>
      </c>
      <c r="R118" s="339">
        <f>IF(ISNUMBER(DataSummary!O97),DataSummary!O97,"#N/A")</f>
        <v>0.48902947197540697</v>
      </c>
      <c r="S118" s="339">
        <f>IF(ISNUMBER(DataSummary!P97),DataSummary!P97,"#N/A")</f>
        <v>0.48914489698875102</v>
      </c>
      <c r="T118" s="339">
        <f>IF(ISNUMBER(DataSummary!Q97),DataSummary!Q97,"#N/A")</f>
        <v>0.489260944037826</v>
      </c>
      <c r="U118" s="339">
        <f>IF(ISNUMBER(DataSummary!R97),DataSummary!R97,"#N/A")</f>
        <v>0.48937825721205896</v>
      </c>
      <c r="V118" s="339">
        <f>IF(ISNUMBER(DataSummary!S97),DataSummary!S97,"#N/A")</f>
        <v>0.48949761610138703</v>
      </c>
      <c r="W118" s="339">
        <f>IF(ISNUMBER(DataSummary!T97),DataSummary!T97,"#N/A")</f>
        <v>0.48961957973100101</v>
      </c>
      <c r="X118" s="339">
        <f>IF(ISNUMBER(DataSummary!U97),DataSummary!U97,"#N/A")</f>
        <v>0.48974435336449601</v>
      </c>
      <c r="Y118" s="339">
        <f>IF(ISNUMBER(DataSummary!V97),DataSummary!V97,"#N/A")</f>
        <v>0.48987210462522301</v>
      </c>
      <c r="Z118" s="339">
        <f>IF(ISNUMBER(DataSummary!W97),DataSummary!W97,"#N/A")</f>
        <v>0.49000264943967403</v>
      </c>
      <c r="AA118" s="339">
        <f>IF(ISNUMBER(DataSummary!X97),DataSummary!X97,"#N/A")</f>
        <v>0.49013583518878595</v>
      </c>
      <c r="AB118" s="339">
        <f>IF(ISNUMBER(DataSummary!Y97),DataSummary!Y97,"#N/A")</f>
        <v>0.49027162162177701</v>
      </c>
      <c r="AC118" s="339">
        <f>IF(ISNUMBER(DataSummary!Z97),DataSummary!Z97,"#N/A")</f>
        <v>0.49040980125323602</v>
      </c>
      <c r="AD118" s="339">
        <f>IF(ISNUMBER(DataSummary!AA97),DataSummary!AA97,"#N/A")</f>
        <v>0.49055059094251097</v>
      </c>
      <c r="AE118" s="339">
        <f>IF(ISNUMBER(DataSummary!AB97),DataSummary!AB97,"#N/A")</f>
        <v>0.49069365411842497</v>
      </c>
      <c r="AF118" s="339">
        <f>IF(ISNUMBER(DataSummary!AC97),DataSummary!AC97,"#N/A")</f>
        <v>0.49083890142053699</v>
      </c>
      <c r="AG118" s="339">
        <f>IF(ISNUMBER(DataSummary!AD97),DataSummary!AD97,"#N/A")</f>
        <v>0.49098598447567704</v>
      </c>
      <c r="AH118" s="339">
        <f>IF(ISNUMBER(DataSummary!AE97),DataSummary!AE97,"#N/A")</f>
        <v>0.49113498241792697</v>
      </c>
      <c r="AI118" s="339">
        <f>IF(ISNUMBER(DataSummary!AF97),DataSummary!AF97,"#N/A")</f>
        <v>0.49128566072854002</v>
      </c>
      <c r="AJ118" s="339">
        <f>IF(ISNUMBER(DataSummary!AG97),DataSummary!AG97,"#N/A")</f>
        <v>0.49143774147298996</v>
      </c>
      <c r="AK118" s="339">
        <f>IF(ISNUMBER(DataSummary!AH97),DataSummary!AH97,"#N/A")</f>
        <v>0.49159094615124305</v>
      </c>
      <c r="AL118" s="339">
        <f>IF(ISNUMBER(DataSummary!AI97),DataSummary!AI97,"#N/A")</f>
        <v>0.49174474724885103</v>
      </c>
      <c r="AM118" s="339" t="str">
        <f>IF(ISNUMBER(DataSummary!AJ97),DataSummary!AJ97,"#N/A")</f>
        <v>#N/A</v>
      </c>
      <c r="AN118" s="339" t="str">
        <f>IF(ISNUMBER(DataSummary!AK97),DataSummary!AK97,"#N/A")</f>
        <v>#N/A</v>
      </c>
      <c r="AO118" s="339" t="str">
        <f>IF(ISNUMBER(DataSummary!AL97),DataSummary!AL97,"#N/A")</f>
        <v>#N/A</v>
      </c>
      <c r="AP118" s="339" t="str">
        <f>IF(ISNUMBER(DataSummary!AM97),DataSummary!AM97,"#N/A")</f>
        <v>#N/A</v>
      </c>
      <c r="AQ118" s="339" t="str">
        <f>AP118</f>
        <v>#N/A</v>
      </c>
      <c r="AR118" s="339" t="str">
        <f t="shared" ref="AR118:BW118" si="358">AQ118</f>
        <v>#N/A</v>
      </c>
      <c r="AS118" s="339" t="str">
        <f t="shared" si="358"/>
        <v>#N/A</v>
      </c>
      <c r="AT118" s="339" t="str">
        <f t="shared" si="358"/>
        <v>#N/A</v>
      </c>
      <c r="AU118" s="339" t="str">
        <f t="shared" si="358"/>
        <v>#N/A</v>
      </c>
      <c r="AV118" s="339" t="str">
        <f t="shared" si="358"/>
        <v>#N/A</v>
      </c>
      <c r="AW118" s="339" t="str">
        <f t="shared" si="358"/>
        <v>#N/A</v>
      </c>
      <c r="AX118" s="339" t="str">
        <f t="shared" si="358"/>
        <v>#N/A</v>
      </c>
      <c r="AY118" s="339" t="str">
        <f t="shared" si="358"/>
        <v>#N/A</v>
      </c>
      <c r="AZ118" s="339" t="str">
        <f t="shared" si="358"/>
        <v>#N/A</v>
      </c>
      <c r="BA118" s="339" t="str">
        <f t="shared" si="358"/>
        <v>#N/A</v>
      </c>
      <c r="BB118" s="339" t="str">
        <f t="shared" si="358"/>
        <v>#N/A</v>
      </c>
      <c r="BC118" s="339" t="str">
        <f t="shared" si="358"/>
        <v>#N/A</v>
      </c>
      <c r="BD118" s="339" t="str">
        <f t="shared" si="358"/>
        <v>#N/A</v>
      </c>
      <c r="BE118" s="339" t="str">
        <f t="shared" si="358"/>
        <v>#N/A</v>
      </c>
      <c r="BF118" s="339" t="str">
        <f t="shared" si="358"/>
        <v>#N/A</v>
      </c>
      <c r="BG118" s="339" t="str">
        <f t="shared" si="358"/>
        <v>#N/A</v>
      </c>
      <c r="BH118" s="339" t="str">
        <f t="shared" si="358"/>
        <v>#N/A</v>
      </c>
      <c r="BI118" s="339" t="str">
        <f t="shared" si="358"/>
        <v>#N/A</v>
      </c>
      <c r="BJ118" s="339" t="str">
        <f t="shared" si="358"/>
        <v>#N/A</v>
      </c>
      <c r="BK118" s="339" t="str">
        <f t="shared" si="358"/>
        <v>#N/A</v>
      </c>
      <c r="BL118" s="339" t="str">
        <f t="shared" si="358"/>
        <v>#N/A</v>
      </c>
      <c r="BM118" s="339" t="str">
        <f t="shared" si="358"/>
        <v>#N/A</v>
      </c>
      <c r="BN118" s="339" t="str">
        <f t="shared" si="358"/>
        <v>#N/A</v>
      </c>
      <c r="BO118" s="339" t="str">
        <f t="shared" si="358"/>
        <v>#N/A</v>
      </c>
      <c r="BP118" s="339" t="str">
        <f t="shared" si="358"/>
        <v>#N/A</v>
      </c>
      <c r="BQ118" s="339" t="str">
        <f t="shared" si="358"/>
        <v>#N/A</v>
      </c>
      <c r="BR118" s="339" t="str">
        <f t="shared" si="358"/>
        <v>#N/A</v>
      </c>
      <c r="BS118" s="339" t="str">
        <f t="shared" si="358"/>
        <v>#N/A</v>
      </c>
      <c r="BT118" s="339" t="str">
        <f t="shared" si="358"/>
        <v>#N/A</v>
      </c>
      <c r="BU118" s="339" t="str">
        <f t="shared" si="358"/>
        <v>#N/A</v>
      </c>
      <c r="BV118" s="339" t="str">
        <f t="shared" si="358"/>
        <v>#N/A</v>
      </c>
      <c r="BW118" s="339" t="str">
        <f t="shared" si="358"/>
        <v>#N/A</v>
      </c>
    </row>
    <row r="119" spans="1:16384">
      <c r="B119" s="76"/>
      <c r="C119" s="93"/>
      <c r="D119" s="215"/>
      <c r="E119" s="578"/>
      <c r="F119" s="813"/>
      <c r="G119" s="156" t="s">
        <v>631</v>
      </c>
      <c r="H119" s="30" t="s">
        <v>2</v>
      </c>
      <c r="I119" s="12">
        <f>IF(VLOOKUP(InputDataA_GeneralAssumptions!$D$104,DataSummary!$A$130:$B$132,2,FALSE)=1,I117,I118)</f>
        <v>0.48797685330664897</v>
      </c>
      <c r="J119" s="338">
        <f>IF(VLOOKUP(InputDataA_GeneralAssumptions!$D$104,DataSummary!$A$130:$B$132,2,FALSE)=1,J117,J118)</f>
        <v>0.48809603967673804</v>
      </c>
      <c r="K119" s="338">
        <f>IF(VLOOKUP(InputDataA_GeneralAssumptions!$D$104,DataSummary!$A$130:$B$132,2,FALSE)=1,K117,K118)</f>
        <v>0.48821572407678998</v>
      </c>
      <c r="L119" s="338">
        <f>IF(VLOOKUP(InputDataA_GeneralAssumptions!$D$104,DataSummary!$A$130:$B$132,2,FALSE)=1,L117,L118)</f>
        <v>0.48833470279533697</v>
      </c>
      <c r="M119" s="338">
        <f>IF(VLOOKUP(InputDataA_GeneralAssumptions!$D$104,DataSummary!$A$130:$B$132,2,FALSE)=1,M117,M118)</f>
        <v>0.48845235626856598</v>
      </c>
      <c r="N119" s="338">
        <f>IF(VLOOKUP(InputDataA_GeneralAssumptions!$D$104,DataSummary!$A$130:$B$132,2,FALSE)=1,N117,N118)</f>
        <v>0.488568628375811</v>
      </c>
      <c r="O119" s="338">
        <f>IF(VLOOKUP(InputDataA_GeneralAssumptions!$D$104,DataSummary!$A$130:$B$132,2,FALSE)=1,O117,O118)</f>
        <v>0.48868421320425298</v>
      </c>
      <c r="P119" s="338">
        <f>IF(VLOOKUP(InputDataA_GeneralAssumptions!$D$104,DataSummary!$A$130:$B$132,2,FALSE)=1,P117,P118)</f>
        <v>0.48879929328675997</v>
      </c>
      <c r="Q119" s="338">
        <f>IF(VLOOKUP(InputDataA_GeneralAssumptions!$D$104,DataSummary!$A$130:$B$132,2,FALSE)=1,Q117,Q118)</f>
        <v>0.48891432306818206</v>
      </c>
      <c r="R119" s="338">
        <f>IF(VLOOKUP(InputDataA_GeneralAssumptions!$D$104,DataSummary!$A$130:$B$132,2,FALSE)=1,R117,R118)</f>
        <v>0.48902947197540697</v>
      </c>
      <c r="S119" s="338">
        <f>IF(VLOOKUP(InputDataA_GeneralAssumptions!$D$104,DataSummary!$A$130:$B$132,2,FALSE)=1,S117,S118)</f>
        <v>0.48914489698875102</v>
      </c>
      <c r="T119" s="338">
        <f>IF(VLOOKUP(InputDataA_GeneralAssumptions!$D$104,DataSummary!$A$130:$B$132,2,FALSE)=1,T117,T118)</f>
        <v>0.489260944037826</v>
      </c>
      <c r="U119" s="338">
        <f>IF(VLOOKUP(InputDataA_GeneralAssumptions!$D$104,DataSummary!$A$130:$B$132,2,FALSE)=1,U117,U118)</f>
        <v>0.48937825721205896</v>
      </c>
      <c r="V119" s="338">
        <f>IF(VLOOKUP(InputDataA_GeneralAssumptions!$D$104,DataSummary!$A$130:$B$132,2,FALSE)=1,V117,V118)</f>
        <v>0.48949761610138703</v>
      </c>
      <c r="W119" s="338">
        <f>IF(VLOOKUP(InputDataA_GeneralAssumptions!$D$104,DataSummary!$A$130:$B$132,2,FALSE)=1,W117,W118)</f>
        <v>0.48961957973100101</v>
      </c>
      <c r="X119" s="338">
        <f>IF(VLOOKUP(InputDataA_GeneralAssumptions!$D$104,DataSummary!$A$130:$B$132,2,FALSE)=1,X117,X118)</f>
        <v>0.48974435336449601</v>
      </c>
      <c r="Y119" s="338">
        <f>IF(VLOOKUP(InputDataA_GeneralAssumptions!$D$104,DataSummary!$A$130:$B$132,2,FALSE)=1,Y117,Y118)</f>
        <v>0.48987210462522301</v>
      </c>
      <c r="Z119" s="338">
        <f>IF(VLOOKUP(InputDataA_GeneralAssumptions!$D$104,DataSummary!$A$130:$B$132,2,FALSE)=1,Z117,Z118)</f>
        <v>0.49000264943967403</v>
      </c>
      <c r="AA119" s="338">
        <f>IF(VLOOKUP(InputDataA_GeneralAssumptions!$D$104,DataSummary!$A$130:$B$132,2,FALSE)=1,AA117,AA118)</f>
        <v>0.49013583518878595</v>
      </c>
      <c r="AB119" s="338">
        <f>IF(VLOOKUP(InputDataA_GeneralAssumptions!$D$104,DataSummary!$A$130:$B$132,2,FALSE)=1,AB117,AB118)</f>
        <v>0.49027162162177701</v>
      </c>
      <c r="AC119" s="338">
        <f>IF(VLOOKUP(InputDataA_GeneralAssumptions!$D$104,DataSummary!$A$130:$B$132,2,FALSE)=1,AC117,AC118)</f>
        <v>0.49040980125323602</v>
      </c>
      <c r="AD119" s="338">
        <f>IF(VLOOKUP(InputDataA_GeneralAssumptions!$D$104,DataSummary!$A$130:$B$132,2,FALSE)=1,AD117,AD118)</f>
        <v>0.49055059094251097</v>
      </c>
      <c r="AE119" s="338">
        <f>IF(VLOOKUP(InputDataA_GeneralAssumptions!$D$104,DataSummary!$A$130:$B$132,2,FALSE)=1,AE117,AE118)</f>
        <v>0.49069365411842497</v>
      </c>
      <c r="AF119" s="338">
        <f>IF(VLOOKUP(InputDataA_GeneralAssumptions!$D$104,DataSummary!$A$130:$B$132,2,FALSE)=1,AF117,AF118)</f>
        <v>0.49083890142053699</v>
      </c>
      <c r="AG119" s="338">
        <f>IF(VLOOKUP(InputDataA_GeneralAssumptions!$D$104,DataSummary!$A$130:$B$132,2,FALSE)=1,AG117,AG118)</f>
        <v>0.49098598447567704</v>
      </c>
      <c r="AH119" s="338">
        <f>IF(VLOOKUP(InputDataA_GeneralAssumptions!$D$104,DataSummary!$A$130:$B$132,2,FALSE)=1,AH117,AH118)</f>
        <v>0.49113498241792697</v>
      </c>
      <c r="AI119" s="338">
        <f>IF(VLOOKUP(InputDataA_GeneralAssumptions!$D$104,DataSummary!$A$130:$B$132,2,FALSE)=1,AI117,AI118)</f>
        <v>0.49128566072854002</v>
      </c>
      <c r="AJ119" s="338">
        <f>IF(VLOOKUP(InputDataA_GeneralAssumptions!$D$104,DataSummary!$A$130:$B$132,2,FALSE)=1,AJ117,AJ118)</f>
        <v>0.49143774147298996</v>
      </c>
      <c r="AK119" s="338">
        <f>IF(VLOOKUP(InputDataA_GeneralAssumptions!$D$104,DataSummary!$A$130:$B$132,2,FALSE)=1,AK117,AK118)</f>
        <v>0.49159094615124305</v>
      </c>
      <c r="AL119" s="338">
        <f>IF(VLOOKUP(InputDataA_GeneralAssumptions!$D$104,DataSummary!$A$130:$B$132,2,FALSE)=1,AL117,AL118)</f>
        <v>0.49174474724885103</v>
      </c>
      <c r="AM119" s="338" t="str">
        <f>IF(VLOOKUP(InputDataA_GeneralAssumptions!$D$104,DataSummary!$A$130:$B$132,2,FALSE)=1,AM117,AM118)</f>
        <v>#N/A</v>
      </c>
      <c r="AN119" s="338" t="str">
        <f>IF(VLOOKUP(InputDataA_GeneralAssumptions!$D$104,DataSummary!$A$130:$B$132,2,FALSE)=1,AN117,AN118)</f>
        <v>#N/A</v>
      </c>
      <c r="AO119" s="338" t="str">
        <f>IF(VLOOKUP(InputDataA_GeneralAssumptions!$D$104,DataSummary!$A$130:$B$132,2,FALSE)=1,AO117,AO118)</f>
        <v>#N/A</v>
      </c>
      <c r="AP119" s="338" t="str">
        <f>IF(VLOOKUP(InputDataA_GeneralAssumptions!$D$104,DataSummary!$A$130:$B$132,2,FALSE)=1,AP117,AP118)</f>
        <v>#N/A</v>
      </c>
      <c r="AQ119" s="338" t="str">
        <f>IF(VLOOKUP(InputDataA_GeneralAssumptions!$D$104,DataSummary!$A$130:$B$132,2,FALSE)=1,AQ117,AQ118)</f>
        <v>#N/A</v>
      </c>
      <c r="AR119" s="338" t="str">
        <f>IF(VLOOKUP(InputDataA_GeneralAssumptions!$D$104,DataSummary!$A$130:$B$132,2,FALSE)=1,AR117,AR118)</f>
        <v>#N/A</v>
      </c>
      <c r="AS119" s="338" t="str">
        <f>IF(VLOOKUP(InputDataA_GeneralAssumptions!$D$104,DataSummary!$A$130:$B$132,2,FALSE)=1,AS117,AS118)</f>
        <v>#N/A</v>
      </c>
      <c r="AT119" s="338" t="str">
        <f>IF(VLOOKUP(InputDataA_GeneralAssumptions!$D$104,DataSummary!$A$130:$B$132,2,FALSE)=1,AT117,AT118)</f>
        <v>#N/A</v>
      </c>
      <c r="AU119" s="338" t="str">
        <f>IF(VLOOKUP(InputDataA_GeneralAssumptions!$D$104,DataSummary!$A$130:$B$132,2,FALSE)=1,AU117,AU118)</f>
        <v>#N/A</v>
      </c>
      <c r="AV119" s="338" t="str">
        <f>IF(VLOOKUP(InputDataA_GeneralAssumptions!$D$104,DataSummary!$A$130:$B$132,2,FALSE)=1,AV117,AV118)</f>
        <v>#N/A</v>
      </c>
      <c r="AW119" s="338" t="str">
        <f>IF(VLOOKUP(InputDataA_GeneralAssumptions!$D$104,DataSummary!$A$130:$B$132,2,FALSE)=1,AW117,AW118)</f>
        <v>#N/A</v>
      </c>
      <c r="AX119" s="338" t="str">
        <f>IF(VLOOKUP(InputDataA_GeneralAssumptions!$D$104,DataSummary!$A$130:$B$132,2,FALSE)=1,AX117,AX118)</f>
        <v>#N/A</v>
      </c>
      <c r="AY119" s="338" t="str">
        <f>IF(VLOOKUP(InputDataA_GeneralAssumptions!$D$104,DataSummary!$A$130:$B$132,2,FALSE)=1,AY117,AY118)</f>
        <v>#N/A</v>
      </c>
      <c r="AZ119" s="338" t="str">
        <f>IF(VLOOKUP(InputDataA_GeneralAssumptions!$D$104,DataSummary!$A$130:$B$132,2,FALSE)=1,AZ117,AZ118)</f>
        <v>#N/A</v>
      </c>
      <c r="BA119" s="338" t="str">
        <f>IF(VLOOKUP(InputDataA_GeneralAssumptions!$D$104,DataSummary!$A$130:$B$132,2,FALSE)=1,BA117,BA118)</f>
        <v>#N/A</v>
      </c>
      <c r="BB119" s="338" t="str">
        <f>IF(VLOOKUP(InputDataA_GeneralAssumptions!$D$104,DataSummary!$A$130:$B$132,2,FALSE)=1,BB117,BB118)</f>
        <v>#N/A</v>
      </c>
      <c r="BC119" s="338" t="str">
        <f>IF(VLOOKUP(InputDataA_GeneralAssumptions!$D$104,DataSummary!$A$130:$B$132,2,FALSE)=1,BC117,BC118)</f>
        <v>#N/A</v>
      </c>
      <c r="BD119" s="338" t="str">
        <f>IF(VLOOKUP(InputDataA_GeneralAssumptions!$D$104,DataSummary!$A$130:$B$132,2,FALSE)=1,BD117,BD118)</f>
        <v>#N/A</v>
      </c>
      <c r="BE119" s="338" t="str">
        <f>IF(VLOOKUP(InputDataA_GeneralAssumptions!$D$104,DataSummary!$A$130:$B$132,2,FALSE)=1,BE117,BE118)</f>
        <v>#N/A</v>
      </c>
      <c r="BF119" s="338" t="str">
        <f>IF(VLOOKUP(InputDataA_GeneralAssumptions!$D$104,DataSummary!$A$130:$B$132,2,FALSE)=1,BF117,BF118)</f>
        <v>#N/A</v>
      </c>
      <c r="BG119" s="338" t="str">
        <f>IF(VLOOKUP(InputDataA_GeneralAssumptions!$D$104,DataSummary!$A$130:$B$132,2,FALSE)=1,BG117,BG118)</f>
        <v>#N/A</v>
      </c>
      <c r="BH119" s="338" t="str">
        <f>IF(VLOOKUP(InputDataA_GeneralAssumptions!$D$104,DataSummary!$A$130:$B$132,2,FALSE)=1,BH117,BH118)</f>
        <v>#N/A</v>
      </c>
      <c r="BI119" s="338" t="str">
        <f>IF(VLOOKUP(InputDataA_GeneralAssumptions!$D$104,DataSummary!$A$130:$B$132,2,FALSE)=1,BI117,BI118)</f>
        <v>#N/A</v>
      </c>
      <c r="BJ119" s="338" t="str">
        <f>IF(VLOOKUP(InputDataA_GeneralAssumptions!$D$104,DataSummary!$A$130:$B$132,2,FALSE)=1,BJ117,BJ118)</f>
        <v>#N/A</v>
      </c>
      <c r="BK119" s="338" t="str">
        <f>IF(VLOOKUP(InputDataA_GeneralAssumptions!$D$104,DataSummary!$A$130:$B$132,2,FALSE)=1,BK117,BK118)</f>
        <v>#N/A</v>
      </c>
      <c r="BL119" s="338" t="str">
        <f>IF(VLOOKUP(InputDataA_GeneralAssumptions!$D$104,DataSummary!$A$130:$B$132,2,FALSE)=1,BL117,BL118)</f>
        <v>#N/A</v>
      </c>
      <c r="BM119" s="338" t="str">
        <f>IF(VLOOKUP(InputDataA_GeneralAssumptions!$D$104,DataSummary!$A$130:$B$132,2,FALSE)=1,BM117,BM118)</f>
        <v>#N/A</v>
      </c>
      <c r="BN119" s="338" t="str">
        <f>IF(VLOOKUP(InputDataA_GeneralAssumptions!$D$104,DataSummary!$A$130:$B$132,2,FALSE)=1,BN117,BN118)</f>
        <v>#N/A</v>
      </c>
      <c r="BO119" s="338" t="str">
        <f>IF(VLOOKUP(InputDataA_GeneralAssumptions!$D$104,DataSummary!$A$130:$B$132,2,FALSE)=1,BO117,BO118)</f>
        <v>#N/A</v>
      </c>
      <c r="BP119" s="338" t="str">
        <f>IF(VLOOKUP(InputDataA_GeneralAssumptions!$D$104,DataSummary!$A$130:$B$132,2,FALSE)=1,BP117,BP118)</f>
        <v>#N/A</v>
      </c>
      <c r="BQ119" s="338" t="str">
        <f>IF(VLOOKUP(InputDataA_GeneralAssumptions!$D$104,DataSummary!$A$130:$B$132,2,FALSE)=1,BQ117,BQ118)</f>
        <v>#N/A</v>
      </c>
      <c r="BR119" s="338" t="str">
        <f>IF(VLOOKUP(InputDataA_GeneralAssumptions!$D$104,DataSummary!$A$130:$B$132,2,FALSE)=1,BR117,BR118)</f>
        <v>#N/A</v>
      </c>
      <c r="BS119" s="338" t="str">
        <f>IF(VLOOKUP(InputDataA_GeneralAssumptions!$D$104,DataSummary!$A$130:$B$132,2,FALSE)=1,BS117,BS118)</f>
        <v>#N/A</v>
      </c>
      <c r="BT119" s="338" t="str">
        <f>IF(VLOOKUP(InputDataA_GeneralAssumptions!$D$104,DataSummary!$A$130:$B$132,2,FALSE)=1,BT117,BT118)</f>
        <v>#N/A</v>
      </c>
      <c r="BU119" s="338" t="str">
        <f>IF(VLOOKUP(InputDataA_GeneralAssumptions!$D$104,DataSummary!$A$130:$B$132,2,FALSE)=1,BU117,BU118)</f>
        <v>#N/A</v>
      </c>
      <c r="BV119" s="338" t="str">
        <f>IF(VLOOKUP(InputDataA_GeneralAssumptions!$D$104,DataSummary!$A$130:$B$132,2,FALSE)=1,BV117,BV118)</f>
        <v>#N/A</v>
      </c>
      <c r="BW119" s="338" t="str">
        <f>IF(VLOOKUP(InputDataA_GeneralAssumptions!$D$104,DataSummary!$A$130:$B$132,2,FALSE)=1,BW117,BW118)</f>
        <v>#N/A</v>
      </c>
    </row>
    <row r="120" spans="1:16384">
      <c r="B120" s="74"/>
      <c r="C120" s="93"/>
      <c r="D120" s="573"/>
      <c r="E120" s="574"/>
      <c r="F120" s="174"/>
      <c r="H120" s="232" t="s">
        <v>636</v>
      </c>
    </row>
    <row r="121" spans="1:16384">
      <c r="B121" s="293" t="s">
        <v>1646</v>
      </c>
      <c r="C121" s="93" t="s">
        <v>1647</v>
      </c>
      <c r="D121" s="835" t="s">
        <v>1658</v>
      </c>
      <c r="E121" s="835"/>
      <c r="G121" s="38" t="s">
        <v>573</v>
      </c>
      <c r="H121" s="229">
        <f>I121-1</f>
        <v>2020</v>
      </c>
      <c r="I121" s="211">
        <f>InputDataA_GeneralAssumptions!$D$7</f>
        <v>2021</v>
      </c>
      <c r="J121" s="169">
        <f t="shared" ref="J121:AO121" si="359">I121+1</f>
        <v>2022</v>
      </c>
      <c r="K121" s="169">
        <f t="shared" si="359"/>
        <v>2023</v>
      </c>
      <c r="L121" s="169">
        <f t="shared" si="359"/>
        <v>2024</v>
      </c>
      <c r="M121" s="169">
        <f t="shared" si="359"/>
        <v>2025</v>
      </c>
      <c r="N121" s="169">
        <f t="shared" si="359"/>
        <v>2026</v>
      </c>
      <c r="O121" s="169">
        <f t="shared" si="359"/>
        <v>2027</v>
      </c>
      <c r="P121" s="169">
        <f t="shared" si="359"/>
        <v>2028</v>
      </c>
      <c r="Q121" s="169">
        <f t="shared" si="359"/>
        <v>2029</v>
      </c>
      <c r="R121" s="169">
        <f t="shared" si="359"/>
        <v>2030</v>
      </c>
      <c r="S121" s="169">
        <f t="shared" si="359"/>
        <v>2031</v>
      </c>
      <c r="T121" s="169">
        <f t="shared" si="359"/>
        <v>2032</v>
      </c>
      <c r="U121" s="169">
        <f t="shared" si="359"/>
        <v>2033</v>
      </c>
      <c r="V121" s="169">
        <f t="shared" si="359"/>
        <v>2034</v>
      </c>
      <c r="W121" s="169">
        <f t="shared" si="359"/>
        <v>2035</v>
      </c>
      <c r="X121" s="169">
        <f t="shared" si="359"/>
        <v>2036</v>
      </c>
      <c r="Y121" s="169">
        <f t="shared" si="359"/>
        <v>2037</v>
      </c>
      <c r="Z121" s="169">
        <f t="shared" si="359"/>
        <v>2038</v>
      </c>
      <c r="AA121" s="169">
        <f t="shared" si="359"/>
        <v>2039</v>
      </c>
      <c r="AB121" s="169">
        <f t="shared" si="359"/>
        <v>2040</v>
      </c>
      <c r="AC121" s="169">
        <f t="shared" si="359"/>
        <v>2041</v>
      </c>
      <c r="AD121" s="169">
        <f t="shared" si="359"/>
        <v>2042</v>
      </c>
      <c r="AE121" s="169">
        <f t="shared" si="359"/>
        <v>2043</v>
      </c>
      <c r="AF121" s="169">
        <f t="shared" si="359"/>
        <v>2044</v>
      </c>
      <c r="AG121" s="169">
        <f t="shared" si="359"/>
        <v>2045</v>
      </c>
      <c r="AH121" s="169">
        <f t="shared" si="359"/>
        <v>2046</v>
      </c>
      <c r="AI121" s="169">
        <f t="shared" si="359"/>
        <v>2047</v>
      </c>
      <c r="AJ121" s="169">
        <f t="shared" si="359"/>
        <v>2048</v>
      </c>
      <c r="AK121" s="169">
        <f t="shared" si="359"/>
        <v>2049</v>
      </c>
      <c r="AL121" s="169">
        <f t="shared" si="359"/>
        <v>2050</v>
      </c>
      <c r="AM121" s="169">
        <f t="shared" si="359"/>
        <v>2051</v>
      </c>
      <c r="AN121" s="169">
        <f t="shared" si="359"/>
        <v>2052</v>
      </c>
      <c r="AO121" s="169">
        <f t="shared" si="359"/>
        <v>2053</v>
      </c>
      <c r="AP121" s="169">
        <f t="shared" ref="AP121" si="360">AO121+1</f>
        <v>2054</v>
      </c>
      <c r="AQ121" s="169">
        <f t="shared" ref="AQ121" si="361">AP121+1</f>
        <v>2055</v>
      </c>
      <c r="AR121" s="169">
        <f t="shared" ref="AR121" si="362">AQ121+1</f>
        <v>2056</v>
      </c>
      <c r="AS121" s="169">
        <f t="shared" ref="AS121" si="363">AR121+1</f>
        <v>2057</v>
      </c>
      <c r="AT121" s="169">
        <f t="shared" ref="AT121" si="364">AS121+1</f>
        <v>2058</v>
      </c>
      <c r="AU121" s="169">
        <f t="shared" ref="AU121" si="365">AT121+1</f>
        <v>2059</v>
      </c>
      <c r="AV121" s="169">
        <f t="shared" ref="AV121" si="366">AU121+1</f>
        <v>2060</v>
      </c>
      <c r="AW121" s="169">
        <f t="shared" ref="AW121" si="367">AV121+1</f>
        <v>2061</v>
      </c>
      <c r="AX121" s="169">
        <f t="shared" ref="AX121" si="368">AW121+1</f>
        <v>2062</v>
      </c>
      <c r="AY121" s="169">
        <f t="shared" ref="AY121" si="369">AX121+1</f>
        <v>2063</v>
      </c>
      <c r="AZ121" s="169">
        <f t="shared" ref="AZ121" si="370">AY121+1</f>
        <v>2064</v>
      </c>
      <c r="BA121" s="169">
        <f t="shared" ref="BA121" si="371">AZ121+1</f>
        <v>2065</v>
      </c>
      <c r="BB121" s="169">
        <f t="shared" ref="BB121" si="372">BA121+1</f>
        <v>2066</v>
      </c>
      <c r="BC121" s="169">
        <f t="shared" ref="BC121" si="373">BB121+1</f>
        <v>2067</v>
      </c>
      <c r="BD121" s="169">
        <f t="shared" ref="BD121" si="374">BC121+1</f>
        <v>2068</v>
      </c>
      <c r="BE121" s="169">
        <f t="shared" ref="BE121" si="375">BD121+1</f>
        <v>2069</v>
      </c>
      <c r="BF121" s="169">
        <f t="shared" ref="BF121" si="376">BE121+1</f>
        <v>2070</v>
      </c>
      <c r="BG121" s="169">
        <f t="shared" ref="BG121" si="377">BF121+1</f>
        <v>2071</v>
      </c>
      <c r="BH121" s="169">
        <f t="shared" ref="BH121" si="378">BG121+1</f>
        <v>2072</v>
      </c>
      <c r="BI121" s="169">
        <f t="shared" ref="BI121" si="379">BH121+1</f>
        <v>2073</v>
      </c>
      <c r="BJ121" s="169">
        <f t="shared" ref="BJ121" si="380">BI121+1</f>
        <v>2074</v>
      </c>
      <c r="BK121" s="169">
        <f t="shared" ref="BK121" si="381">BJ121+1</f>
        <v>2075</v>
      </c>
      <c r="BL121" s="169">
        <f t="shared" ref="BL121" si="382">BK121+1</f>
        <v>2076</v>
      </c>
      <c r="BM121" s="169">
        <f t="shared" ref="BM121" si="383">BL121+1</f>
        <v>2077</v>
      </c>
      <c r="BN121" s="169">
        <f t="shared" ref="BN121" si="384">BM121+1</f>
        <v>2078</v>
      </c>
      <c r="BO121" s="169">
        <f t="shared" ref="BO121" si="385">BN121+1</f>
        <v>2079</v>
      </c>
      <c r="BP121" s="169">
        <f t="shared" ref="BP121" si="386">BO121+1</f>
        <v>2080</v>
      </c>
      <c r="BQ121" s="169">
        <f t="shared" ref="BQ121" si="387">BP121+1</f>
        <v>2081</v>
      </c>
      <c r="BR121" s="169">
        <f t="shared" ref="BR121" si="388">BQ121+1</f>
        <v>2082</v>
      </c>
      <c r="BS121" s="169">
        <f t="shared" ref="BS121" si="389">BR121+1</f>
        <v>2083</v>
      </c>
      <c r="BT121" s="169">
        <f t="shared" ref="BT121" si="390">BS121+1</f>
        <v>2084</v>
      </c>
      <c r="BU121" s="169">
        <f t="shared" ref="BU121" si="391">BT121+1</f>
        <v>2085</v>
      </c>
      <c r="BV121" s="169">
        <f t="shared" ref="BV121" si="392">BU121+1</f>
        <v>2086</v>
      </c>
      <c r="BW121" s="169">
        <f t="shared" ref="BW121" si="393">BV121+1</f>
        <v>2087</v>
      </c>
    </row>
    <row r="122" spans="1:16384">
      <c r="B122" s="74"/>
      <c r="C122" s="93"/>
      <c r="D122" s="573"/>
      <c r="E122" s="574"/>
      <c r="F122" s="834" t="str">
        <f>DataSummary!N4</f>
        <v>Baseline</v>
      </c>
      <c r="G122" s="193" t="s">
        <v>624</v>
      </c>
      <c r="H122" s="29" t="s">
        <v>2</v>
      </c>
      <c r="I122" s="19">
        <f>I123</f>
        <v>0.64223307371139526</v>
      </c>
      <c r="J122" s="19">
        <f t="shared" ref="J122:AP122" si="394">J123</f>
        <v>0.64250457286834717</v>
      </c>
      <c r="K122" s="19">
        <f t="shared" si="394"/>
        <v>0.64285409450531006</v>
      </c>
      <c r="L122" s="19">
        <f t="shared" si="394"/>
        <v>0.64325243234634399</v>
      </c>
      <c r="M122" s="19">
        <f t="shared" si="394"/>
        <v>0.64376795291900635</v>
      </c>
      <c r="N122" s="19">
        <f t="shared" si="394"/>
        <v>0.64416754245758057</v>
      </c>
      <c r="O122" s="19">
        <f t="shared" si="394"/>
        <v>0.64464116096496582</v>
      </c>
      <c r="P122" s="19">
        <f t="shared" si="394"/>
        <v>0.64520788192749023</v>
      </c>
      <c r="Q122" s="19">
        <f t="shared" si="394"/>
        <v>0.64584529399871826</v>
      </c>
      <c r="R122" s="19">
        <f t="shared" si="394"/>
        <v>0.64654487371444702</v>
      </c>
      <c r="S122" s="19">
        <f t="shared" si="394"/>
        <v>0.64711105823516846</v>
      </c>
      <c r="T122" s="19">
        <f t="shared" si="394"/>
        <v>0.64778012037277222</v>
      </c>
      <c r="U122" s="19">
        <f t="shared" si="394"/>
        <v>0.64847064018249512</v>
      </c>
      <c r="V122" s="19">
        <f t="shared" si="394"/>
        <v>0.64904409646987915</v>
      </c>
      <c r="W122" s="19">
        <f t="shared" si="394"/>
        <v>0.64941161870956421</v>
      </c>
      <c r="X122" s="19">
        <f t="shared" si="394"/>
        <v>0.64955776929855347</v>
      </c>
      <c r="Y122" s="19">
        <f t="shared" si="394"/>
        <v>0.64956438541412354</v>
      </c>
      <c r="Z122" s="19">
        <f t="shared" si="394"/>
        <v>0.64938849210739136</v>
      </c>
      <c r="AA122" s="19">
        <f t="shared" si="394"/>
        <v>0.64894413948059082</v>
      </c>
      <c r="AB122" s="19">
        <f t="shared" si="394"/>
        <v>0.64819759130477905</v>
      </c>
      <c r="AC122" s="19">
        <f t="shared" si="394"/>
        <v>0.6470521092414856</v>
      </c>
      <c r="AD122" s="19">
        <f t="shared" si="394"/>
        <v>0.64570242166519165</v>
      </c>
      <c r="AE122" s="19">
        <f t="shared" si="394"/>
        <v>0.64421415328979492</v>
      </c>
      <c r="AF122" s="19">
        <f t="shared" si="394"/>
        <v>0.64273172616958618</v>
      </c>
      <c r="AG122" s="19">
        <f t="shared" si="394"/>
        <v>0.64137262105941772</v>
      </c>
      <c r="AH122" s="19">
        <f t="shared" si="394"/>
        <v>0.64012801647186279</v>
      </c>
      <c r="AI122" s="19">
        <f t="shared" si="394"/>
        <v>0.63903927803039551</v>
      </c>
      <c r="AJ122" s="19">
        <f t="shared" si="394"/>
        <v>0.63801229000091553</v>
      </c>
      <c r="AK122" s="19">
        <f t="shared" si="394"/>
        <v>0.63692301511764526</v>
      </c>
      <c r="AL122" s="19">
        <f t="shared" si="394"/>
        <v>0.6356627345085144</v>
      </c>
      <c r="AM122" s="19" t="str">
        <f t="shared" si="394"/>
        <v>#N/A</v>
      </c>
      <c r="AN122" s="19" t="str">
        <f t="shared" si="394"/>
        <v>#N/A</v>
      </c>
      <c r="AO122" s="19" t="str">
        <f t="shared" si="394"/>
        <v>#N/A</v>
      </c>
      <c r="AP122" s="19" t="str">
        <f t="shared" si="394"/>
        <v>#N/A</v>
      </c>
      <c r="AQ122" s="19" t="str">
        <f t="shared" ref="AQ122:BU122" si="395">AQ123</f>
        <v>#N/A</v>
      </c>
      <c r="AR122" s="19" t="str">
        <f t="shared" si="395"/>
        <v>#N/A</v>
      </c>
      <c r="AS122" s="19" t="str">
        <f t="shared" si="395"/>
        <v>#N/A</v>
      </c>
      <c r="AT122" s="19" t="str">
        <f t="shared" si="395"/>
        <v>#N/A</v>
      </c>
      <c r="AU122" s="19" t="str">
        <f t="shared" si="395"/>
        <v>#N/A</v>
      </c>
      <c r="AV122" s="19" t="str">
        <f t="shared" si="395"/>
        <v>#N/A</v>
      </c>
      <c r="AW122" s="19" t="str">
        <f t="shared" si="395"/>
        <v>#N/A</v>
      </c>
      <c r="AX122" s="19" t="str">
        <f t="shared" si="395"/>
        <v>#N/A</v>
      </c>
      <c r="AY122" s="19" t="str">
        <f t="shared" si="395"/>
        <v>#N/A</v>
      </c>
      <c r="AZ122" s="19" t="str">
        <f t="shared" si="395"/>
        <v>#N/A</v>
      </c>
      <c r="BA122" s="19" t="str">
        <f t="shared" si="395"/>
        <v>#N/A</v>
      </c>
      <c r="BB122" s="19" t="str">
        <f t="shared" si="395"/>
        <v>#N/A</v>
      </c>
      <c r="BC122" s="19" t="str">
        <f t="shared" si="395"/>
        <v>#N/A</v>
      </c>
      <c r="BD122" s="19" t="str">
        <f t="shared" si="395"/>
        <v>#N/A</v>
      </c>
      <c r="BE122" s="19" t="str">
        <f t="shared" si="395"/>
        <v>#N/A</v>
      </c>
      <c r="BF122" s="19" t="str">
        <f t="shared" si="395"/>
        <v>#N/A</v>
      </c>
      <c r="BG122" s="19" t="str">
        <f t="shared" si="395"/>
        <v>#N/A</v>
      </c>
      <c r="BH122" s="19" t="str">
        <f t="shared" si="395"/>
        <v>#N/A</v>
      </c>
      <c r="BI122" s="19" t="str">
        <f t="shared" si="395"/>
        <v>#N/A</v>
      </c>
      <c r="BJ122" s="19" t="str">
        <f t="shared" si="395"/>
        <v>#N/A</v>
      </c>
      <c r="BK122" s="19" t="str">
        <f t="shared" si="395"/>
        <v>#N/A</v>
      </c>
      <c r="BL122" s="19" t="str">
        <f t="shared" si="395"/>
        <v>#N/A</v>
      </c>
      <c r="BM122" s="19" t="str">
        <f t="shared" si="395"/>
        <v>#N/A</v>
      </c>
      <c r="BN122" s="19" t="str">
        <f t="shared" si="395"/>
        <v>#N/A</v>
      </c>
      <c r="BO122" s="19" t="str">
        <f t="shared" si="395"/>
        <v>#N/A</v>
      </c>
      <c r="BP122" s="19" t="str">
        <f t="shared" si="395"/>
        <v>#N/A</v>
      </c>
      <c r="BQ122" s="19" t="str">
        <f t="shared" si="395"/>
        <v>#N/A</v>
      </c>
      <c r="BR122" s="19" t="str">
        <f t="shared" si="395"/>
        <v>#N/A</v>
      </c>
      <c r="BS122" s="19" t="str">
        <f t="shared" si="395"/>
        <v>#N/A</v>
      </c>
      <c r="BT122" s="19" t="str">
        <f t="shared" si="395"/>
        <v>#N/A</v>
      </c>
      <c r="BU122" s="19" t="str">
        <f t="shared" si="395"/>
        <v>#N/A</v>
      </c>
      <c r="BV122" s="19" t="str">
        <f t="shared" ref="BV122:BW122" si="396">BV123</f>
        <v>#N/A</v>
      </c>
      <c r="BW122" s="19" t="str">
        <f t="shared" si="396"/>
        <v>#N/A</v>
      </c>
    </row>
    <row r="123" spans="1:16384">
      <c r="B123" s="74"/>
      <c r="C123" s="93"/>
      <c r="D123" s="573"/>
      <c r="E123" s="574"/>
      <c r="F123" s="834"/>
      <c r="G123" s="194" t="s">
        <v>625</v>
      </c>
      <c r="H123" s="29" t="s">
        <v>2</v>
      </c>
      <c r="I123" s="14">
        <f>IF(ISNUMBER(DataSummary!G124),DataSummary!G124,"#N/A")</f>
        <v>0.64223307371139526</v>
      </c>
      <c r="J123" s="339">
        <f>IF(ISNUMBER(DataSummary!H124),DataSummary!H124,"#N/A")</f>
        <v>0.64250457286834717</v>
      </c>
      <c r="K123" s="339">
        <f>IF(ISNUMBER(DataSummary!I124),DataSummary!I124,"#N/A")</f>
        <v>0.64285409450531006</v>
      </c>
      <c r="L123" s="339">
        <f>IF(ISNUMBER(DataSummary!J124),DataSummary!J124,"#N/A")</f>
        <v>0.64325243234634399</v>
      </c>
      <c r="M123" s="339">
        <f>IF(ISNUMBER(DataSummary!K124),DataSummary!K124,"#N/A")</f>
        <v>0.64376795291900635</v>
      </c>
      <c r="N123" s="339">
        <f>IF(ISNUMBER(DataSummary!L124),DataSummary!L124,"#N/A")</f>
        <v>0.64416754245758057</v>
      </c>
      <c r="O123" s="339">
        <f>IF(ISNUMBER(DataSummary!M124),DataSummary!M124,"#N/A")</f>
        <v>0.64464116096496582</v>
      </c>
      <c r="P123" s="339">
        <f>IF(ISNUMBER(DataSummary!N124),DataSummary!N124,"#N/A")</f>
        <v>0.64520788192749023</v>
      </c>
      <c r="Q123" s="339">
        <f>IF(ISNUMBER(DataSummary!O124),DataSummary!O124,"#N/A")</f>
        <v>0.64584529399871826</v>
      </c>
      <c r="R123" s="339">
        <f>IF(ISNUMBER(DataSummary!P124),DataSummary!P124,"#N/A")</f>
        <v>0.64654487371444702</v>
      </c>
      <c r="S123" s="339">
        <f>IF(ISNUMBER(DataSummary!Q124),DataSummary!Q124,"#N/A")</f>
        <v>0.64711105823516846</v>
      </c>
      <c r="T123" s="339">
        <f>IF(ISNUMBER(DataSummary!R124),DataSummary!R124,"#N/A")</f>
        <v>0.64778012037277222</v>
      </c>
      <c r="U123" s="339">
        <f>IF(ISNUMBER(DataSummary!S124),DataSummary!S124,"#N/A")</f>
        <v>0.64847064018249512</v>
      </c>
      <c r="V123" s="339">
        <f>IF(ISNUMBER(DataSummary!T124),DataSummary!T124,"#N/A")</f>
        <v>0.64904409646987915</v>
      </c>
      <c r="W123" s="339">
        <f>IF(ISNUMBER(DataSummary!U124),DataSummary!U124,"#N/A")</f>
        <v>0.64941161870956421</v>
      </c>
      <c r="X123" s="339">
        <f>IF(ISNUMBER(DataSummary!V124),DataSummary!V124,"#N/A")</f>
        <v>0.64955776929855347</v>
      </c>
      <c r="Y123" s="339">
        <f>IF(ISNUMBER(DataSummary!W124),DataSummary!W124,"#N/A")</f>
        <v>0.64956438541412354</v>
      </c>
      <c r="Z123" s="339">
        <f>IF(ISNUMBER(DataSummary!X124),DataSummary!X124,"#N/A")</f>
        <v>0.64938849210739136</v>
      </c>
      <c r="AA123" s="339">
        <f>IF(ISNUMBER(DataSummary!Y124),DataSummary!Y124,"#N/A")</f>
        <v>0.64894413948059082</v>
      </c>
      <c r="AB123" s="339">
        <f>IF(ISNUMBER(DataSummary!Z124),DataSummary!Z124,"#N/A")</f>
        <v>0.64819759130477905</v>
      </c>
      <c r="AC123" s="339">
        <f>IF(ISNUMBER(DataSummary!AA124),DataSummary!AA124,"#N/A")</f>
        <v>0.6470521092414856</v>
      </c>
      <c r="AD123" s="339">
        <f>IF(ISNUMBER(DataSummary!AB124),DataSummary!AB124,"#N/A")</f>
        <v>0.64570242166519165</v>
      </c>
      <c r="AE123" s="339">
        <f>IF(ISNUMBER(DataSummary!AC124),DataSummary!AC124,"#N/A")</f>
        <v>0.64421415328979492</v>
      </c>
      <c r="AF123" s="339">
        <f>IF(ISNUMBER(DataSummary!AD124),DataSummary!AD124,"#N/A")</f>
        <v>0.64273172616958618</v>
      </c>
      <c r="AG123" s="339">
        <f>IF(ISNUMBER(DataSummary!AE124),DataSummary!AE124,"#N/A")</f>
        <v>0.64137262105941772</v>
      </c>
      <c r="AH123" s="339">
        <f>IF(ISNUMBER(DataSummary!AF124),DataSummary!AF124,"#N/A")</f>
        <v>0.64012801647186279</v>
      </c>
      <c r="AI123" s="339">
        <f>IF(ISNUMBER(DataSummary!AG124),DataSummary!AG124,"#N/A")</f>
        <v>0.63903927803039551</v>
      </c>
      <c r="AJ123" s="339">
        <f>IF(ISNUMBER(DataSummary!AH124),DataSummary!AH124,"#N/A")</f>
        <v>0.63801229000091553</v>
      </c>
      <c r="AK123" s="339">
        <f>IF(ISNUMBER(DataSummary!AI124),DataSummary!AI124,"#N/A")</f>
        <v>0.63692301511764526</v>
      </c>
      <c r="AL123" s="339">
        <f>IF(ISNUMBER(DataSummary!AJ124),DataSummary!AJ124,"#N/A")</f>
        <v>0.6356627345085144</v>
      </c>
      <c r="AM123" s="339" t="str">
        <f>IF(ISNUMBER(DataSummary!AK124),DataSummary!AK124,"#N/A")</f>
        <v>#N/A</v>
      </c>
      <c r="AN123" s="339" t="str">
        <f>IF(ISNUMBER(DataSummary!AL124),DataSummary!AL124,"#N/A")</f>
        <v>#N/A</v>
      </c>
      <c r="AO123" s="339" t="str">
        <f>IF(ISNUMBER(DataSummary!AL98),DataSummary!AL98,"#N/A")</f>
        <v>#N/A</v>
      </c>
      <c r="AP123" s="339" t="str">
        <f>IF(ISNUMBER(DataSummary!AM98),DataSummary!AM98,"#N/A")</f>
        <v>#N/A</v>
      </c>
      <c r="AQ123" s="339" t="str">
        <f>AP123</f>
        <v>#N/A</v>
      </c>
      <c r="AR123" s="339" t="str">
        <f t="shared" ref="AR123:BW123" si="397">AQ123</f>
        <v>#N/A</v>
      </c>
      <c r="AS123" s="339" t="str">
        <f t="shared" si="397"/>
        <v>#N/A</v>
      </c>
      <c r="AT123" s="339" t="str">
        <f t="shared" si="397"/>
        <v>#N/A</v>
      </c>
      <c r="AU123" s="339" t="str">
        <f t="shared" si="397"/>
        <v>#N/A</v>
      </c>
      <c r="AV123" s="339" t="str">
        <f t="shared" si="397"/>
        <v>#N/A</v>
      </c>
      <c r="AW123" s="339" t="str">
        <f t="shared" si="397"/>
        <v>#N/A</v>
      </c>
      <c r="AX123" s="339" t="str">
        <f t="shared" si="397"/>
        <v>#N/A</v>
      </c>
      <c r="AY123" s="339" t="str">
        <f t="shared" si="397"/>
        <v>#N/A</v>
      </c>
      <c r="AZ123" s="339" t="str">
        <f t="shared" si="397"/>
        <v>#N/A</v>
      </c>
      <c r="BA123" s="339" t="str">
        <f t="shared" si="397"/>
        <v>#N/A</v>
      </c>
      <c r="BB123" s="339" t="str">
        <f t="shared" si="397"/>
        <v>#N/A</v>
      </c>
      <c r="BC123" s="339" t="str">
        <f t="shared" si="397"/>
        <v>#N/A</v>
      </c>
      <c r="BD123" s="339" t="str">
        <f t="shared" si="397"/>
        <v>#N/A</v>
      </c>
      <c r="BE123" s="339" t="str">
        <f t="shared" si="397"/>
        <v>#N/A</v>
      </c>
      <c r="BF123" s="339" t="str">
        <f t="shared" si="397"/>
        <v>#N/A</v>
      </c>
      <c r="BG123" s="339" t="str">
        <f t="shared" si="397"/>
        <v>#N/A</v>
      </c>
      <c r="BH123" s="339" t="str">
        <f t="shared" si="397"/>
        <v>#N/A</v>
      </c>
      <c r="BI123" s="339" t="str">
        <f t="shared" si="397"/>
        <v>#N/A</v>
      </c>
      <c r="BJ123" s="339" t="str">
        <f t="shared" si="397"/>
        <v>#N/A</v>
      </c>
      <c r="BK123" s="339" t="str">
        <f t="shared" si="397"/>
        <v>#N/A</v>
      </c>
      <c r="BL123" s="339" t="str">
        <f t="shared" si="397"/>
        <v>#N/A</v>
      </c>
      <c r="BM123" s="339" t="str">
        <f t="shared" si="397"/>
        <v>#N/A</v>
      </c>
      <c r="BN123" s="339" t="str">
        <f t="shared" si="397"/>
        <v>#N/A</v>
      </c>
      <c r="BO123" s="339" t="str">
        <f t="shared" si="397"/>
        <v>#N/A</v>
      </c>
      <c r="BP123" s="339" t="str">
        <f t="shared" si="397"/>
        <v>#N/A</v>
      </c>
      <c r="BQ123" s="339" t="str">
        <f t="shared" si="397"/>
        <v>#N/A</v>
      </c>
      <c r="BR123" s="339" t="str">
        <f t="shared" si="397"/>
        <v>#N/A</v>
      </c>
      <c r="BS123" s="339" t="str">
        <f t="shared" si="397"/>
        <v>#N/A</v>
      </c>
      <c r="BT123" s="339" t="str">
        <f t="shared" si="397"/>
        <v>#N/A</v>
      </c>
      <c r="BU123" s="339" t="str">
        <f t="shared" si="397"/>
        <v>#N/A</v>
      </c>
      <c r="BV123" s="339" t="str">
        <f t="shared" si="397"/>
        <v>#N/A</v>
      </c>
      <c r="BW123" s="339" t="str">
        <f t="shared" si="397"/>
        <v>#N/A</v>
      </c>
    </row>
    <row r="124" spans="1:16384" s="213" customFormat="1">
      <c r="A124" s="43"/>
      <c r="B124" s="74"/>
      <c r="C124" s="93"/>
      <c r="D124" s="573"/>
      <c r="E124" s="574"/>
      <c r="F124" s="834"/>
      <c r="G124" s="195" t="s">
        <v>630</v>
      </c>
      <c r="H124" s="29" t="s">
        <v>2</v>
      </c>
      <c r="I124" s="12">
        <f>IF(VLOOKUP(InputDataA_GeneralAssumptions!$D$104,DataSummary!$A$130:$B$132,2,FALSE)=1,InputDataA_GeneralAssumptions!I122,InputDataA_GeneralAssumptions!I123)</f>
        <v>0.64223307371139526</v>
      </c>
      <c r="J124" s="338">
        <f>IF(VLOOKUP(InputDataA_GeneralAssumptions!$D$104,DataSummary!$A$130:$B$132,2,FALSE)=1,InputDataA_GeneralAssumptions!J122,InputDataA_GeneralAssumptions!J123)</f>
        <v>0.64250457286834717</v>
      </c>
      <c r="K124" s="338">
        <f>IF(VLOOKUP(InputDataA_GeneralAssumptions!$D$104,DataSummary!$A$130:$B$132,2,FALSE)=1,InputDataA_GeneralAssumptions!K122,InputDataA_GeneralAssumptions!K123)</f>
        <v>0.64285409450531006</v>
      </c>
      <c r="L124" s="338">
        <f>IF(VLOOKUP(InputDataA_GeneralAssumptions!$D$104,DataSummary!$A$130:$B$132,2,FALSE)=1,InputDataA_GeneralAssumptions!L122,InputDataA_GeneralAssumptions!L123)</f>
        <v>0.64325243234634399</v>
      </c>
      <c r="M124" s="338">
        <f>IF(VLOOKUP(InputDataA_GeneralAssumptions!$D$104,DataSummary!$A$130:$B$132,2,FALSE)=1,InputDataA_GeneralAssumptions!M122,InputDataA_GeneralAssumptions!M123)</f>
        <v>0.64376795291900635</v>
      </c>
      <c r="N124" s="338">
        <f>IF(VLOOKUP(InputDataA_GeneralAssumptions!$D$104,DataSummary!$A$130:$B$132,2,FALSE)=1,InputDataA_GeneralAssumptions!N122,InputDataA_GeneralAssumptions!N123)</f>
        <v>0.64416754245758057</v>
      </c>
      <c r="O124" s="338">
        <f>IF(VLOOKUP(InputDataA_GeneralAssumptions!$D$104,DataSummary!$A$130:$B$132,2,FALSE)=1,InputDataA_GeneralAssumptions!O122,InputDataA_GeneralAssumptions!O123)</f>
        <v>0.64464116096496582</v>
      </c>
      <c r="P124" s="338">
        <f>IF(VLOOKUP(InputDataA_GeneralAssumptions!$D$104,DataSummary!$A$130:$B$132,2,FALSE)=1,InputDataA_GeneralAssumptions!P122,InputDataA_GeneralAssumptions!P123)</f>
        <v>0.64520788192749023</v>
      </c>
      <c r="Q124" s="338">
        <f>IF(VLOOKUP(InputDataA_GeneralAssumptions!$D$104,DataSummary!$A$130:$B$132,2,FALSE)=1,InputDataA_GeneralAssumptions!Q122,InputDataA_GeneralAssumptions!Q123)</f>
        <v>0.64584529399871826</v>
      </c>
      <c r="R124" s="338">
        <f>IF(VLOOKUP(InputDataA_GeneralAssumptions!$D$104,DataSummary!$A$130:$B$132,2,FALSE)=1,InputDataA_GeneralAssumptions!R122,InputDataA_GeneralAssumptions!R123)</f>
        <v>0.64654487371444702</v>
      </c>
      <c r="S124" s="338">
        <f>IF(VLOOKUP(InputDataA_GeneralAssumptions!$D$104,DataSummary!$A$130:$B$132,2,FALSE)=1,InputDataA_GeneralAssumptions!S122,InputDataA_GeneralAssumptions!S123)</f>
        <v>0.64711105823516846</v>
      </c>
      <c r="T124" s="338">
        <f>IF(VLOOKUP(InputDataA_GeneralAssumptions!$D$104,DataSummary!$A$130:$B$132,2,FALSE)=1,InputDataA_GeneralAssumptions!T122,InputDataA_GeneralAssumptions!T123)</f>
        <v>0.64778012037277222</v>
      </c>
      <c r="U124" s="338">
        <f>IF(VLOOKUP(InputDataA_GeneralAssumptions!$D$104,DataSummary!$A$130:$B$132,2,FALSE)=1,InputDataA_GeneralAssumptions!U122,InputDataA_GeneralAssumptions!U123)</f>
        <v>0.64847064018249512</v>
      </c>
      <c r="V124" s="338">
        <f>IF(VLOOKUP(InputDataA_GeneralAssumptions!$D$104,DataSummary!$A$130:$B$132,2,FALSE)=1,InputDataA_GeneralAssumptions!V122,InputDataA_GeneralAssumptions!V123)</f>
        <v>0.64904409646987915</v>
      </c>
      <c r="W124" s="338">
        <f>IF(VLOOKUP(InputDataA_GeneralAssumptions!$D$104,DataSummary!$A$130:$B$132,2,FALSE)=1,InputDataA_GeneralAssumptions!W122,InputDataA_GeneralAssumptions!W123)</f>
        <v>0.64941161870956421</v>
      </c>
      <c r="X124" s="338">
        <f>IF(VLOOKUP(InputDataA_GeneralAssumptions!$D$104,DataSummary!$A$130:$B$132,2,FALSE)=1,InputDataA_GeneralAssumptions!X122,InputDataA_GeneralAssumptions!X123)</f>
        <v>0.64955776929855347</v>
      </c>
      <c r="Y124" s="338">
        <f>IF(VLOOKUP(InputDataA_GeneralAssumptions!$D$104,DataSummary!$A$130:$B$132,2,FALSE)=1,InputDataA_GeneralAssumptions!Y122,InputDataA_GeneralAssumptions!Y123)</f>
        <v>0.64956438541412354</v>
      </c>
      <c r="Z124" s="338">
        <f>IF(VLOOKUP(InputDataA_GeneralAssumptions!$D$104,DataSummary!$A$130:$B$132,2,FALSE)=1,InputDataA_GeneralAssumptions!Z122,InputDataA_GeneralAssumptions!Z123)</f>
        <v>0.64938849210739136</v>
      </c>
      <c r="AA124" s="338">
        <f>IF(VLOOKUP(InputDataA_GeneralAssumptions!$D$104,DataSummary!$A$130:$B$132,2,FALSE)=1,InputDataA_GeneralAssumptions!AA122,InputDataA_GeneralAssumptions!AA123)</f>
        <v>0.64894413948059082</v>
      </c>
      <c r="AB124" s="338">
        <f>IF(VLOOKUP(InputDataA_GeneralAssumptions!$D$104,DataSummary!$A$130:$B$132,2,FALSE)=1,InputDataA_GeneralAssumptions!AB122,InputDataA_GeneralAssumptions!AB123)</f>
        <v>0.64819759130477905</v>
      </c>
      <c r="AC124" s="338">
        <f>IF(VLOOKUP(InputDataA_GeneralAssumptions!$D$104,DataSummary!$A$130:$B$132,2,FALSE)=1,InputDataA_GeneralAssumptions!AC122,InputDataA_GeneralAssumptions!AC123)</f>
        <v>0.6470521092414856</v>
      </c>
      <c r="AD124" s="338">
        <f>IF(VLOOKUP(InputDataA_GeneralAssumptions!$D$104,DataSummary!$A$130:$B$132,2,FALSE)=1,InputDataA_GeneralAssumptions!AD122,InputDataA_GeneralAssumptions!AD123)</f>
        <v>0.64570242166519165</v>
      </c>
      <c r="AE124" s="338">
        <f>IF(VLOOKUP(InputDataA_GeneralAssumptions!$D$104,DataSummary!$A$130:$B$132,2,FALSE)=1,InputDataA_GeneralAssumptions!AE122,InputDataA_GeneralAssumptions!AE123)</f>
        <v>0.64421415328979492</v>
      </c>
      <c r="AF124" s="338">
        <f>IF(VLOOKUP(InputDataA_GeneralAssumptions!$D$104,DataSummary!$A$130:$B$132,2,FALSE)=1,InputDataA_GeneralAssumptions!AF122,InputDataA_GeneralAssumptions!AF123)</f>
        <v>0.64273172616958618</v>
      </c>
      <c r="AG124" s="338">
        <f>IF(VLOOKUP(InputDataA_GeneralAssumptions!$D$104,DataSummary!$A$130:$B$132,2,FALSE)=1,InputDataA_GeneralAssumptions!AG122,InputDataA_GeneralAssumptions!AG123)</f>
        <v>0.64137262105941772</v>
      </c>
      <c r="AH124" s="338">
        <f>IF(VLOOKUP(InputDataA_GeneralAssumptions!$D$104,DataSummary!$A$130:$B$132,2,FALSE)=1,InputDataA_GeneralAssumptions!AH122,InputDataA_GeneralAssumptions!AH123)</f>
        <v>0.64012801647186279</v>
      </c>
      <c r="AI124" s="338">
        <f>IF(VLOOKUP(InputDataA_GeneralAssumptions!$D$104,DataSummary!$A$130:$B$132,2,FALSE)=1,InputDataA_GeneralAssumptions!AI122,InputDataA_GeneralAssumptions!AI123)</f>
        <v>0.63903927803039551</v>
      </c>
      <c r="AJ124" s="338">
        <f>IF(VLOOKUP(InputDataA_GeneralAssumptions!$D$104,DataSummary!$A$130:$B$132,2,FALSE)=1,InputDataA_GeneralAssumptions!AJ122,InputDataA_GeneralAssumptions!AJ123)</f>
        <v>0.63801229000091553</v>
      </c>
      <c r="AK124" s="338">
        <f>IF(VLOOKUP(InputDataA_GeneralAssumptions!$D$104,DataSummary!$A$130:$B$132,2,FALSE)=1,InputDataA_GeneralAssumptions!AK122,InputDataA_GeneralAssumptions!AK123)</f>
        <v>0.63692301511764526</v>
      </c>
      <c r="AL124" s="338">
        <f>IF(VLOOKUP(InputDataA_GeneralAssumptions!$D$104,DataSummary!$A$130:$B$132,2,FALSE)=1,InputDataA_GeneralAssumptions!AL122,InputDataA_GeneralAssumptions!AL123)</f>
        <v>0.6356627345085144</v>
      </c>
      <c r="AM124" s="338" t="str">
        <f>IF(VLOOKUP(InputDataA_GeneralAssumptions!$D$104,DataSummary!$A$130:$B$132,2,FALSE)=1,InputDataA_GeneralAssumptions!AM122,InputDataA_GeneralAssumptions!AM123)</f>
        <v>#N/A</v>
      </c>
      <c r="AN124" s="338" t="str">
        <f>IF(VLOOKUP(InputDataA_GeneralAssumptions!$D$104,DataSummary!$A$130:$B$132,2,FALSE)=1,InputDataA_GeneralAssumptions!AN122,InputDataA_GeneralAssumptions!AN123)</f>
        <v>#N/A</v>
      </c>
      <c r="AO124" s="338" t="str">
        <f>IF(VLOOKUP(InputDataA_GeneralAssumptions!$D$104,DataSummary!$A$130:$B$132,2,FALSE)=1,InputDataA_GeneralAssumptions!AO122,InputDataA_GeneralAssumptions!AO123)</f>
        <v>#N/A</v>
      </c>
      <c r="AP124" s="338" t="str">
        <f>IF(VLOOKUP(InputDataA_GeneralAssumptions!$D$104,DataSummary!$A$130:$B$132,2,FALSE)=1,InputDataA_GeneralAssumptions!AP122,InputDataA_GeneralAssumptions!AP123)</f>
        <v>#N/A</v>
      </c>
      <c r="AQ124" s="338" t="str">
        <f>IF(VLOOKUP(InputDataA_GeneralAssumptions!$D$104,DataSummary!$A$130:$B$132,2,FALSE)=1,InputDataA_GeneralAssumptions!AQ122,InputDataA_GeneralAssumptions!AQ123)</f>
        <v>#N/A</v>
      </c>
      <c r="AR124" s="338" t="str">
        <f>IF(VLOOKUP(InputDataA_GeneralAssumptions!$D$104,DataSummary!$A$130:$B$132,2,FALSE)=1,InputDataA_GeneralAssumptions!AR122,InputDataA_GeneralAssumptions!AR123)</f>
        <v>#N/A</v>
      </c>
      <c r="AS124" s="338" t="str">
        <f>IF(VLOOKUP(InputDataA_GeneralAssumptions!$D$104,DataSummary!$A$130:$B$132,2,FALSE)=1,InputDataA_GeneralAssumptions!AS122,InputDataA_GeneralAssumptions!AS123)</f>
        <v>#N/A</v>
      </c>
      <c r="AT124" s="338" t="str">
        <f>IF(VLOOKUP(InputDataA_GeneralAssumptions!$D$104,DataSummary!$A$130:$B$132,2,FALSE)=1,InputDataA_GeneralAssumptions!AT122,InputDataA_GeneralAssumptions!AT123)</f>
        <v>#N/A</v>
      </c>
      <c r="AU124" s="338" t="str">
        <f>IF(VLOOKUP(InputDataA_GeneralAssumptions!$D$104,DataSummary!$A$130:$B$132,2,FALSE)=1,InputDataA_GeneralAssumptions!AU122,InputDataA_GeneralAssumptions!AU123)</f>
        <v>#N/A</v>
      </c>
      <c r="AV124" s="338" t="str">
        <f>IF(VLOOKUP(InputDataA_GeneralAssumptions!$D$104,DataSummary!$A$130:$B$132,2,FALSE)=1,InputDataA_GeneralAssumptions!AV122,InputDataA_GeneralAssumptions!AV123)</f>
        <v>#N/A</v>
      </c>
      <c r="AW124" s="338" t="str">
        <f>IF(VLOOKUP(InputDataA_GeneralAssumptions!$D$104,DataSummary!$A$130:$B$132,2,FALSE)=1,InputDataA_GeneralAssumptions!AW122,InputDataA_GeneralAssumptions!AW123)</f>
        <v>#N/A</v>
      </c>
      <c r="AX124" s="338" t="str">
        <f>IF(VLOOKUP(InputDataA_GeneralAssumptions!$D$104,DataSummary!$A$130:$B$132,2,FALSE)=1,InputDataA_GeneralAssumptions!AX122,InputDataA_GeneralAssumptions!AX123)</f>
        <v>#N/A</v>
      </c>
      <c r="AY124" s="338" t="str">
        <f>IF(VLOOKUP(InputDataA_GeneralAssumptions!$D$104,DataSummary!$A$130:$B$132,2,FALSE)=1,InputDataA_GeneralAssumptions!AY122,InputDataA_GeneralAssumptions!AY123)</f>
        <v>#N/A</v>
      </c>
      <c r="AZ124" s="338" t="str">
        <f>IF(VLOOKUP(InputDataA_GeneralAssumptions!$D$104,DataSummary!$A$130:$B$132,2,FALSE)=1,InputDataA_GeneralAssumptions!AZ122,InputDataA_GeneralAssumptions!AZ123)</f>
        <v>#N/A</v>
      </c>
      <c r="BA124" s="338" t="str">
        <f>IF(VLOOKUP(InputDataA_GeneralAssumptions!$D$104,DataSummary!$A$130:$B$132,2,FALSE)=1,InputDataA_GeneralAssumptions!BA122,InputDataA_GeneralAssumptions!BA123)</f>
        <v>#N/A</v>
      </c>
      <c r="BB124" s="338" t="str">
        <f>IF(VLOOKUP(InputDataA_GeneralAssumptions!$D$104,DataSummary!$A$130:$B$132,2,FALSE)=1,InputDataA_GeneralAssumptions!BB122,InputDataA_GeneralAssumptions!BB123)</f>
        <v>#N/A</v>
      </c>
      <c r="BC124" s="338" t="str">
        <f>IF(VLOOKUP(InputDataA_GeneralAssumptions!$D$104,DataSummary!$A$130:$B$132,2,FALSE)=1,InputDataA_GeneralAssumptions!BC122,InputDataA_GeneralAssumptions!BC123)</f>
        <v>#N/A</v>
      </c>
      <c r="BD124" s="338" t="str">
        <f>IF(VLOOKUP(InputDataA_GeneralAssumptions!$D$104,DataSummary!$A$130:$B$132,2,FALSE)=1,InputDataA_GeneralAssumptions!BD122,InputDataA_GeneralAssumptions!BD123)</f>
        <v>#N/A</v>
      </c>
      <c r="BE124" s="338" t="str">
        <f>IF(VLOOKUP(InputDataA_GeneralAssumptions!$D$104,DataSummary!$A$130:$B$132,2,FALSE)=1,InputDataA_GeneralAssumptions!BE122,InputDataA_GeneralAssumptions!BE123)</f>
        <v>#N/A</v>
      </c>
      <c r="BF124" s="338" t="str">
        <f>IF(VLOOKUP(InputDataA_GeneralAssumptions!$D$104,DataSummary!$A$130:$B$132,2,FALSE)=1,InputDataA_GeneralAssumptions!BF122,InputDataA_GeneralAssumptions!BF123)</f>
        <v>#N/A</v>
      </c>
      <c r="BG124" s="338" t="str">
        <f>IF(VLOOKUP(InputDataA_GeneralAssumptions!$D$104,DataSummary!$A$130:$B$132,2,FALSE)=1,InputDataA_GeneralAssumptions!BG122,InputDataA_GeneralAssumptions!BG123)</f>
        <v>#N/A</v>
      </c>
      <c r="BH124" s="338" t="str">
        <f>IF(VLOOKUP(InputDataA_GeneralAssumptions!$D$104,DataSummary!$A$130:$B$132,2,FALSE)=1,InputDataA_GeneralAssumptions!BH122,InputDataA_GeneralAssumptions!BH123)</f>
        <v>#N/A</v>
      </c>
      <c r="BI124" s="338" t="str">
        <f>IF(VLOOKUP(InputDataA_GeneralAssumptions!$D$104,DataSummary!$A$130:$B$132,2,FALSE)=1,InputDataA_GeneralAssumptions!BI122,InputDataA_GeneralAssumptions!BI123)</f>
        <v>#N/A</v>
      </c>
      <c r="BJ124" s="338" t="str">
        <f>IF(VLOOKUP(InputDataA_GeneralAssumptions!$D$104,DataSummary!$A$130:$B$132,2,FALSE)=1,InputDataA_GeneralAssumptions!BJ122,InputDataA_GeneralAssumptions!BJ123)</f>
        <v>#N/A</v>
      </c>
      <c r="BK124" s="338" t="str">
        <f>IF(VLOOKUP(InputDataA_GeneralAssumptions!$D$104,DataSummary!$A$130:$B$132,2,FALSE)=1,InputDataA_GeneralAssumptions!BK122,InputDataA_GeneralAssumptions!BK123)</f>
        <v>#N/A</v>
      </c>
      <c r="BL124" s="338" t="str">
        <f>IF(VLOOKUP(InputDataA_GeneralAssumptions!$D$104,DataSummary!$A$130:$B$132,2,FALSE)=1,InputDataA_GeneralAssumptions!BL122,InputDataA_GeneralAssumptions!BL123)</f>
        <v>#N/A</v>
      </c>
      <c r="BM124" s="338" t="str">
        <f>IF(VLOOKUP(InputDataA_GeneralAssumptions!$D$104,DataSummary!$A$130:$B$132,2,FALSE)=1,InputDataA_GeneralAssumptions!BM122,InputDataA_GeneralAssumptions!BM123)</f>
        <v>#N/A</v>
      </c>
      <c r="BN124" s="338" t="str">
        <f>IF(VLOOKUP(InputDataA_GeneralAssumptions!$D$104,DataSummary!$A$130:$B$132,2,FALSE)=1,InputDataA_GeneralAssumptions!BN122,InputDataA_GeneralAssumptions!BN123)</f>
        <v>#N/A</v>
      </c>
      <c r="BO124" s="338" t="str">
        <f>IF(VLOOKUP(InputDataA_GeneralAssumptions!$D$104,DataSummary!$A$130:$B$132,2,FALSE)=1,InputDataA_GeneralAssumptions!BO122,InputDataA_GeneralAssumptions!BO123)</f>
        <v>#N/A</v>
      </c>
      <c r="BP124" s="338" t="str">
        <f>IF(VLOOKUP(InputDataA_GeneralAssumptions!$D$104,DataSummary!$A$130:$B$132,2,FALSE)=1,InputDataA_GeneralAssumptions!BP122,InputDataA_GeneralAssumptions!BP123)</f>
        <v>#N/A</v>
      </c>
      <c r="BQ124" s="338" t="str">
        <f>IF(VLOOKUP(InputDataA_GeneralAssumptions!$D$104,DataSummary!$A$130:$B$132,2,FALSE)=1,InputDataA_GeneralAssumptions!BQ122,InputDataA_GeneralAssumptions!BQ123)</f>
        <v>#N/A</v>
      </c>
      <c r="BR124" s="338" t="str">
        <f>IF(VLOOKUP(InputDataA_GeneralAssumptions!$D$104,DataSummary!$A$130:$B$132,2,FALSE)=1,InputDataA_GeneralAssumptions!BR122,InputDataA_GeneralAssumptions!BR123)</f>
        <v>#N/A</v>
      </c>
      <c r="BS124" s="338" t="str">
        <f>IF(VLOOKUP(InputDataA_GeneralAssumptions!$D$104,DataSummary!$A$130:$B$132,2,FALSE)=1,InputDataA_GeneralAssumptions!BS122,InputDataA_GeneralAssumptions!BS123)</f>
        <v>#N/A</v>
      </c>
      <c r="BT124" s="338" t="str">
        <f>IF(VLOOKUP(InputDataA_GeneralAssumptions!$D$104,DataSummary!$A$130:$B$132,2,FALSE)=1,InputDataA_GeneralAssumptions!BT122,InputDataA_GeneralAssumptions!BT123)</f>
        <v>#N/A</v>
      </c>
      <c r="BU124" s="338" t="str">
        <f>IF(VLOOKUP(InputDataA_GeneralAssumptions!$D$104,DataSummary!$A$130:$B$132,2,FALSE)=1,InputDataA_GeneralAssumptions!BU122,InputDataA_GeneralAssumptions!BU123)</f>
        <v>#N/A</v>
      </c>
      <c r="BV124" s="338" t="str">
        <f>IF(VLOOKUP(InputDataA_GeneralAssumptions!$D$104,DataSummary!$A$130:$B$132,2,FALSE)=1,InputDataA_GeneralAssumptions!BV122,InputDataA_GeneralAssumptions!BV123)</f>
        <v>#N/A</v>
      </c>
      <c r="BW124" s="338" t="str">
        <f>IF(VLOOKUP(InputDataA_GeneralAssumptions!$D$104,DataSummary!$A$130:$B$132,2,FALSE)=1,InputDataA_GeneralAssumptions!BW122,InputDataA_GeneralAssumptions!BW123)</f>
        <v>#N/A</v>
      </c>
      <c r="BX124" s="158"/>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c r="CFW124"/>
      <c r="CFX124"/>
      <c r="CFY124"/>
      <c r="CFZ124"/>
      <c r="CGA124"/>
      <c r="CGB124"/>
      <c r="CGC124"/>
      <c r="CGD124"/>
      <c r="CGE124"/>
      <c r="CGF124"/>
      <c r="CGG124"/>
      <c r="CGH124"/>
      <c r="CGI124"/>
      <c r="CGJ124"/>
      <c r="CGK124"/>
      <c r="CGL124"/>
      <c r="CGM124"/>
      <c r="CGN124"/>
      <c r="CGO124"/>
      <c r="CGP124"/>
      <c r="CGQ124"/>
      <c r="CGR124"/>
      <c r="CGS124"/>
      <c r="CGT124"/>
      <c r="CGU124"/>
      <c r="CGV124"/>
      <c r="CGW124"/>
      <c r="CGX124"/>
      <c r="CGY124"/>
      <c r="CGZ124"/>
      <c r="CHA124"/>
      <c r="CHB124"/>
      <c r="CHC124"/>
      <c r="CHD124"/>
      <c r="CHE124"/>
      <c r="CHF124"/>
      <c r="CHG124"/>
      <c r="CHH124"/>
      <c r="CHI124"/>
      <c r="CHJ124"/>
      <c r="CHK124"/>
      <c r="CHL124"/>
      <c r="CHM124"/>
      <c r="CHN124"/>
      <c r="CHO124"/>
      <c r="CHP124"/>
      <c r="CHQ124"/>
      <c r="CHR124"/>
      <c r="CHS124"/>
      <c r="CHT124"/>
      <c r="CHU124"/>
      <c r="CHV124"/>
      <c r="CHW124"/>
      <c r="CHX124"/>
      <c r="CHY124"/>
      <c r="CHZ124"/>
      <c r="CIA124"/>
      <c r="CIB124"/>
      <c r="CIC124"/>
      <c r="CID124"/>
      <c r="CIE124"/>
      <c r="CIF124"/>
      <c r="CIG124"/>
      <c r="CIH124"/>
      <c r="CII124"/>
      <c r="CIJ124"/>
      <c r="CIK124"/>
      <c r="CIL124"/>
      <c r="CIM124"/>
      <c r="CIN124"/>
      <c r="CIO124"/>
      <c r="CIP124"/>
      <c r="CIQ124"/>
      <c r="CIR124"/>
      <c r="CIS124"/>
      <c r="CIT124"/>
      <c r="CIU124"/>
      <c r="CIV124"/>
      <c r="CIW124"/>
      <c r="CIX124"/>
      <c r="CIY124"/>
      <c r="CIZ124"/>
      <c r="CJA124"/>
      <c r="CJB124"/>
      <c r="CJC124"/>
      <c r="CJD124"/>
      <c r="CJE124"/>
      <c r="CJF124"/>
      <c r="CJG124"/>
      <c r="CJH124"/>
      <c r="CJI124"/>
      <c r="CJJ124"/>
      <c r="CJK124"/>
      <c r="CJL124"/>
      <c r="CJM124"/>
      <c r="CJN124"/>
      <c r="CJO124"/>
      <c r="CJP124"/>
      <c r="CJQ124"/>
      <c r="CJR124"/>
      <c r="CJS124"/>
      <c r="CJT124"/>
      <c r="CJU124"/>
      <c r="CJV124"/>
      <c r="CJW124"/>
      <c r="CJX124"/>
      <c r="CJY124"/>
      <c r="CJZ124"/>
      <c r="CKA124"/>
      <c r="CKB124"/>
      <c r="CKC124"/>
      <c r="CKD124"/>
      <c r="CKE124"/>
      <c r="CKF124"/>
      <c r="CKG124"/>
      <c r="CKH124"/>
      <c r="CKI124"/>
      <c r="CKJ124"/>
      <c r="CKK124"/>
      <c r="CKL124"/>
      <c r="CKM124"/>
      <c r="CKN124"/>
      <c r="CKO124"/>
      <c r="CKP124"/>
      <c r="CKQ124"/>
      <c r="CKR124"/>
      <c r="CKS124"/>
      <c r="CKT124"/>
      <c r="CKU124"/>
      <c r="CKV124"/>
      <c r="CKW124"/>
      <c r="CKX124"/>
      <c r="CKY124"/>
      <c r="CKZ124"/>
      <c r="CLA124"/>
      <c r="CLB124"/>
      <c r="CLC124"/>
      <c r="CLD124"/>
      <c r="CLE124"/>
      <c r="CLF124"/>
      <c r="CLG124"/>
      <c r="CLH124"/>
      <c r="CLI124"/>
      <c r="CLJ124"/>
      <c r="CLK124"/>
      <c r="CLL124"/>
      <c r="CLM124"/>
      <c r="CLN124"/>
      <c r="CLO124"/>
      <c r="CLP124"/>
      <c r="CLQ124"/>
      <c r="CLR124"/>
      <c r="CLS124"/>
      <c r="CLT124"/>
      <c r="CLU124"/>
      <c r="CLV124"/>
      <c r="CLW124"/>
      <c r="CLX124"/>
      <c r="CLY124"/>
      <c r="CLZ124"/>
      <c r="CMA124"/>
      <c r="CMB124"/>
      <c r="CMC124"/>
      <c r="CMD124"/>
      <c r="CME124"/>
      <c r="CMF124"/>
      <c r="CMG124"/>
      <c r="CMH124"/>
      <c r="CMI124"/>
      <c r="CMJ124"/>
      <c r="CMK124"/>
      <c r="CML124"/>
      <c r="CMM124"/>
      <c r="CMN124"/>
      <c r="CMO124"/>
      <c r="CMP124"/>
      <c r="CMQ124"/>
      <c r="CMR124"/>
      <c r="CMS124"/>
      <c r="CMT124"/>
      <c r="CMU124"/>
      <c r="CMV124"/>
      <c r="CMW124"/>
      <c r="CMX124"/>
      <c r="CMY124"/>
      <c r="CMZ124"/>
      <c r="CNA124"/>
      <c r="CNB124"/>
      <c r="CNC124"/>
      <c r="CND124"/>
      <c r="CNE124"/>
      <c r="CNF124"/>
      <c r="CNG124"/>
      <c r="CNH124"/>
      <c r="CNI124"/>
      <c r="CNJ124"/>
      <c r="CNK124"/>
      <c r="CNL124"/>
      <c r="CNM124"/>
      <c r="CNN124"/>
      <c r="CNO124"/>
      <c r="CNP124"/>
      <c r="CNQ124"/>
      <c r="CNR124"/>
      <c r="CNS124"/>
      <c r="CNT124"/>
      <c r="CNU124"/>
      <c r="CNV124"/>
      <c r="CNW124"/>
      <c r="CNX124"/>
      <c r="CNY124"/>
      <c r="CNZ124"/>
      <c r="COA124"/>
      <c r="COB124"/>
      <c r="COC124"/>
      <c r="COD124"/>
      <c r="COE124"/>
      <c r="COF124"/>
      <c r="COG124"/>
      <c r="COH124"/>
      <c r="COI124"/>
      <c r="COJ124"/>
      <c r="COK124"/>
      <c r="COL124"/>
      <c r="COM124"/>
      <c r="CON124"/>
      <c r="COO124"/>
      <c r="COP124"/>
      <c r="COQ124"/>
      <c r="COR124"/>
      <c r="COS124"/>
      <c r="COT124"/>
      <c r="COU124"/>
      <c r="COV124"/>
      <c r="COW124"/>
      <c r="COX124"/>
      <c r="COY124"/>
      <c r="COZ124"/>
      <c r="CPA124"/>
      <c r="CPB124"/>
      <c r="CPC124"/>
      <c r="CPD124"/>
      <c r="CPE124"/>
      <c r="CPF124"/>
      <c r="CPG124"/>
      <c r="CPH124"/>
      <c r="CPI124"/>
      <c r="CPJ124"/>
      <c r="CPK124"/>
      <c r="CPL124"/>
      <c r="CPM124"/>
      <c r="CPN124"/>
      <c r="CPO124"/>
      <c r="CPP124"/>
      <c r="CPQ124"/>
      <c r="CPR124"/>
      <c r="CPS124"/>
      <c r="CPT124"/>
      <c r="CPU124"/>
      <c r="CPV124"/>
      <c r="CPW124"/>
      <c r="CPX124"/>
      <c r="CPY124"/>
      <c r="CPZ124"/>
      <c r="CQA124"/>
      <c r="CQB124"/>
      <c r="CQC124"/>
      <c r="CQD124"/>
      <c r="CQE124"/>
      <c r="CQF124"/>
      <c r="CQG124"/>
      <c r="CQH124"/>
      <c r="CQI124"/>
      <c r="CQJ124"/>
      <c r="CQK124"/>
      <c r="CQL124"/>
      <c r="CQM124"/>
      <c r="CQN124"/>
      <c r="CQO124"/>
      <c r="CQP124"/>
      <c r="CQQ124"/>
      <c r="CQR124"/>
      <c r="CQS124"/>
      <c r="CQT124"/>
      <c r="CQU124"/>
      <c r="CQV124"/>
      <c r="CQW124"/>
      <c r="CQX124"/>
      <c r="CQY124"/>
      <c r="CQZ124"/>
      <c r="CRA124"/>
      <c r="CRB124"/>
      <c r="CRC124"/>
      <c r="CRD124"/>
      <c r="CRE124"/>
      <c r="CRF124"/>
      <c r="CRG124"/>
      <c r="CRH124"/>
      <c r="CRI124"/>
      <c r="CRJ124"/>
      <c r="CRK124"/>
      <c r="CRL124"/>
      <c r="CRM124"/>
      <c r="CRN124"/>
      <c r="CRO124"/>
      <c r="CRP124"/>
      <c r="CRQ124"/>
      <c r="CRR124"/>
      <c r="CRS124"/>
      <c r="CRT124"/>
      <c r="CRU124"/>
      <c r="CRV124"/>
      <c r="CRW124"/>
      <c r="CRX124"/>
      <c r="CRY124"/>
      <c r="CRZ124"/>
      <c r="CSA124"/>
      <c r="CSB124"/>
      <c r="CSC124"/>
      <c r="CSD124"/>
      <c r="CSE124"/>
      <c r="CSF124"/>
      <c r="CSG124"/>
      <c r="CSH124"/>
      <c r="CSI124"/>
      <c r="CSJ124"/>
      <c r="CSK124"/>
      <c r="CSL124"/>
      <c r="CSM124"/>
      <c r="CSN124"/>
      <c r="CSO124"/>
      <c r="CSP124"/>
      <c r="CSQ124"/>
      <c r="CSR124"/>
      <c r="CSS124"/>
      <c r="CST124"/>
      <c r="CSU124"/>
      <c r="CSV124"/>
      <c r="CSW124"/>
      <c r="CSX124"/>
      <c r="CSY124"/>
      <c r="CSZ124"/>
      <c r="CTA124"/>
      <c r="CTB124"/>
      <c r="CTC124"/>
      <c r="CTD124"/>
      <c r="CTE124"/>
      <c r="CTF124"/>
      <c r="CTG124"/>
      <c r="CTH124"/>
      <c r="CTI124"/>
      <c r="CTJ124"/>
      <c r="CTK124"/>
      <c r="CTL124"/>
      <c r="CTM124"/>
      <c r="CTN124"/>
      <c r="CTO124"/>
      <c r="CTP124"/>
      <c r="CTQ124"/>
      <c r="CTR124"/>
      <c r="CTS124"/>
      <c r="CTT124"/>
      <c r="CTU124"/>
      <c r="CTV124"/>
      <c r="CTW124"/>
      <c r="CTX124"/>
      <c r="CTY124"/>
      <c r="CTZ124"/>
      <c r="CUA124"/>
      <c r="CUB124"/>
      <c r="CUC124"/>
      <c r="CUD124"/>
      <c r="CUE124"/>
      <c r="CUF124"/>
      <c r="CUG124"/>
      <c r="CUH124"/>
      <c r="CUI124"/>
      <c r="CUJ124"/>
      <c r="CUK124"/>
      <c r="CUL124"/>
      <c r="CUM124"/>
      <c r="CUN124"/>
      <c r="CUO124"/>
      <c r="CUP124"/>
      <c r="CUQ124"/>
      <c r="CUR124"/>
      <c r="CUS124"/>
      <c r="CUT124"/>
      <c r="CUU124"/>
      <c r="CUV124"/>
      <c r="CUW124"/>
      <c r="CUX124"/>
      <c r="CUY124"/>
      <c r="CUZ124"/>
      <c r="CVA124"/>
      <c r="CVB124"/>
      <c r="CVC124"/>
      <c r="CVD124"/>
      <c r="CVE124"/>
      <c r="CVF124"/>
      <c r="CVG124"/>
      <c r="CVH124"/>
      <c r="CVI124"/>
      <c r="CVJ124"/>
      <c r="CVK124"/>
      <c r="CVL124"/>
      <c r="CVM124"/>
      <c r="CVN124"/>
      <c r="CVO124"/>
      <c r="CVP124"/>
      <c r="CVQ124"/>
      <c r="CVR124"/>
      <c r="CVS124"/>
      <c r="CVT124"/>
      <c r="CVU124"/>
      <c r="CVV124"/>
      <c r="CVW124"/>
      <c r="CVX124"/>
      <c r="CVY124"/>
      <c r="CVZ124"/>
      <c r="CWA124"/>
      <c r="CWB124"/>
      <c r="CWC124"/>
      <c r="CWD124"/>
      <c r="CWE124"/>
      <c r="CWF124"/>
      <c r="CWG124"/>
      <c r="CWH124"/>
      <c r="CWI124"/>
      <c r="CWJ124"/>
      <c r="CWK124"/>
      <c r="CWL124"/>
      <c r="CWM124"/>
      <c r="CWN124"/>
      <c r="CWO124"/>
      <c r="CWP124"/>
      <c r="CWQ124"/>
      <c r="CWR124"/>
      <c r="CWS124"/>
      <c r="CWT124"/>
      <c r="CWU124"/>
      <c r="CWV124"/>
      <c r="CWW124"/>
      <c r="CWX124"/>
      <c r="CWY124"/>
      <c r="CWZ124"/>
      <c r="CXA124"/>
      <c r="CXB124"/>
      <c r="CXC124"/>
      <c r="CXD124"/>
      <c r="CXE124"/>
      <c r="CXF124"/>
      <c r="CXG124"/>
      <c r="CXH124"/>
      <c r="CXI124"/>
      <c r="CXJ124"/>
      <c r="CXK124"/>
      <c r="CXL124"/>
      <c r="CXM124"/>
      <c r="CXN124"/>
      <c r="CXO124"/>
      <c r="CXP124"/>
      <c r="CXQ124"/>
      <c r="CXR124"/>
      <c r="CXS124"/>
      <c r="CXT124"/>
      <c r="CXU124"/>
      <c r="CXV124"/>
      <c r="CXW124"/>
      <c r="CXX124"/>
      <c r="CXY124"/>
      <c r="CXZ124"/>
      <c r="CYA124"/>
      <c r="CYB124"/>
      <c r="CYC124"/>
      <c r="CYD124"/>
      <c r="CYE124"/>
      <c r="CYF124"/>
      <c r="CYG124"/>
      <c r="CYH124"/>
      <c r="CYI124"/>
      <c r="CYJ124"/>
      <c r="CYK124"/>
      <c r="CYL124"/>
      <c r="CYM124"/>
      <c r="CYN124"/>
      <c r="CYO124"/>
      <c r="CYP124"/>
      <c r="CYQ124"/>
      <c r="CYR124"/>
      <c r="CYS124"/>
      <c r="CYT124"/>
      <c r="CYU124"/>
      <c r="CYV124"/>
      <c r="CYW124"/>
      <c r="CYX124"/>
      <c r="CYY124"/>
      <c r="CYZ124"/>
      <c r="CZA124"/>
      <c r="CZB124"/>
      <c r="CZC124"/>
      <c r="CZD124"/>
      <c r="CZE124"/>
      <c r="CZF124"/>
      <c r="CZG124"/>
      <c r="CZH124"/>
      <c r="CZI124"/>
      <c r="CZJ124"/>
      <c r="CZK124"/>
      <c r="CZL124"/>
      <c r="CZM124"/>
      <c r="CZN124"/>
      <c r="CZO124"/>
      <c r="CZP124"/>
      <c r="CZQ124"/>
      <c r="CZR124"/>
      <c r="CZS124"/>
      <c r="CZT124"/>
      <c r="CZU124"/>
      <c r="CZV124"/>
      <c r="CZW124"/>
      <c r="CZX124"/>
      <c r="CZY124"/>
      <c r="CZZ124"/>
      <c r="DAA124"/>
      <c r="DAB124"/>
      <c r="DAC124"/>
      <c r="DAD124"/>
      <c r="DAE124"/>
      <c r="DAF124"/>
      <c r="DAG124"/>
      <c r="DAH124"/>
      <c r="DAI124"/>
      <c r="DAJ124"/>
      <c r="DAK124"/>
      <c r="DAL124"/>
      <c r="DAM124"/>
      <c r="DAN124"/>
      <c r="DAO124"/>
      <c r="DAP124"/>
      <c r="DAQ124"/>
      <c r="DAR124"/>
      <c r="DAS124"/>
      <c r="DAT124"/>
      <c r="DAU124"/>
      <c r="DAV124"/>
      <c r="DAW124"/>
      <c r="DAX124"/>
      <c r="DAY124"/>
      <c r="DAZ124"/>
      <c r="DBA124"/>
      <c r="DBB124"/>
      <c r="DBC124"/>
      <c r="DBD124"/>
      <c r="DBE124"/>
      <c r="DBF124"/>
      <c r="DBG124"/>
      <c r="DBH124"/>
      <c r="DBI124"/>
      <c r="DBJ124"/>
      <c r="DBK124"/>
      <c r="DBL124"/>
      <c r="DBM124"/>
      <c r="DBN124"/>
      <c r="DBO124"/>
      <c r="DBP124"/>
      <c r="DBQ124"/>
      <c r="DBR124"/>
      <c r="DBS124"/>
      <c r="DBT124"/>
      <c r="DBU124"/>
      <c r="DBV124"/>
      <c r="DBW124"/>
      <c r="DBX124"/>
      <c r="DBY124"/>
      <c r="DBZ124"/>
      <c r="DCA124"/>
      <c r="DCB124"/>
      <c r="DCC124"/>
      <c r="DCD124"/>
      <c r="DCE124"/>
      <c r="DCF124"/>
      <c r="DCG124"/>
      <c r="DCH124"/>
      <c r="DCI124"/>
      <c r="DCJ124"/>
      <c r="DCK124"/>
      <c r="DCL124"/>
      <c r="DCM124"/>
      <c r="DCN124"/>
      <c r="DCO124"/>
      <c r="DCP124"/>
      <c r="DCQ124"/>
      <c r="DCR124"/>
      <c r="DCS124"/>
      <c r="DCT124"/>
      <c r="DCU124"/>
      <c r="DCV124"/>
      <c r="DCW124"/>
      <c r="DCX124"/>
      <c r="DCY124"/>
      <c r="DCZ124"/>
      <c r="DDA124"/>
      <c r="DDB124"/>
      <c r="DDC124"/>
      <c r="DDD124"/>
      <c r="DDE124"/>
      <c r="DDF124"/>
      <c r="DDG124"/>
      <c r="DDH124"/>
      <c r="DDI124"/>
      <c r="DDJ124"/>
      <c r="DDK124"/>
      <c r="DDL124"/>
      <c r="DDM124"/>
      <c r="DDN124"/>
      <c r="DDO124"/>
      <c r="DDP124"/>
      <c r="DDQ124"/>
      <c r="DDR124"/>
      <c r="DDS124"/>
      <c r="DDT124"/>
      <c r="DDU124"/>
      <c r="DDV124"/>
      <c r="DDW124"/>
      <c r="DDX124"/>
      <c r="DDY124"/>
      <c r="DDZ124"/>
      <c r="DEA124"/>
      <c r="DEB124"/>
      <c r="DEC124"/>
      <c r="DED124"/>
      <c r="DEE124"/>
      <c r="DEF124"/>
      <c r="DEG124"/>
      <c r="DEH124"/>
      <c r="DEI124"/>
      <c r="DEJ124"/>
      <c r="DEK124"/>
      <c r="DEL124"/>
      <c r="DEM124"/>
      <c r="DEN124"/>
      <c r="DEO124"/>
      <c r="DEP124"/>
      <c r="DEQ124"/>
      <c r="DER124"/>
      <c r="DES124"/>
      <c r="DET124"/>
      <c r="DEU124"/>
      <c r="DEV124"/>
      <c r="DEW124"/>
      <c r="DEX124"/>
      <c r="DEY124"/>
      <c r="DEZ124"/>
      <c r="DFA124"/>
      <c r="DFB124"/>
      <c r="DFC124"/>
      <c r="DFD124"/>
      <c r="DFE124"/>
      <c r="DFF124"/>
      <c r="DFG124"/>
      <c r="DFH124"/>
      <c r="DFI124"/>
      <c r="DFJ124"/>
      <c r="DFK124"/>
      <c r="DFL124"/>
      <c r="DFM124"/>
      <c r="DFN124"/>
      <c r="DFO124"/>
      <c r="DFP124"/>
      <c r="DFQ124"/>
      <c r="DFR124"/>
      <c r="DFS124"/>
      <c r="DFT124"/>
      <c r="DFU124"/>
      <c r="DFV124"/>
      <c r="DFW124"/>
      <c r="DFX124"/>
      <c r="DFY124"/>
      <c r="DFZ124"/>
      <c r="DGA124"/>
      <c r="DGB124"/>
      <c r="DGC124"/>
      <c r="DGD124"/>
      <c r="DGE124"/>
      <c r="DGF124"/>
      <c r="DGG124"/>
      <c r="DGH124"/>
      <c r="DGI124"/>
      <c r="DGJ124"/>
      <c r="DGK124"/>
      <c r="DGL124"/>
      <c r="DGM124"/>
      <c r="DGN124"/>
      <c r="DGO124"/>
      <c r="DGP124"/>
      <c r="DGQ124"/>
      <c r="DGR124"/>
      <c r="DGS124"/>
      <c r="DGT124"/>
      <c r="DGU124"/>
      <c r="DGV124"/>
      <c r="DGW124"/>
      <c r="DGX124"/>
      <c r="DGY124"/>
      <c r="DGZ124"/>
      <c r="DHA124"/>
      <c r="DHB124"/>
      <c r="DHC124"/>
      <c r="DHD124"/>
      <c r="DHE124"/>
      <c r="DHF124"/>
      <c r="DHG124"/>
      <c r="DHH124"/>
      <c r="DHI124"/>
      <c r="DHJ124"/>
      <c r="DHK124"/>
      <c r="DHL124"/>
      <c r="DHM124"/>
      <c r="DHN124"/>
      <c r="DHO124"/>
      <c r="DHP124"/>
      <c r="DHQ124"/>
      <c r="DHR124"/>
      <c r="DHS124"/>
      <c r="DHT124"/>
      <c r="DHU124"/>
      <c r="DHV124"/>
      <c r="DHW124"/>
      <c r="DHX124"/>
      <c r="DHY124"/>
      <c r="DHZ124"/>
      <c r="DIA124"/>
      <c r="DIB124"/>
      <c r="DIC124"/>
      <c r="DID124"/>
      <c r="DIE124"/>
      <c r="DIF124"/>
      <c r="DIG124"/>
      <c r="DIH124"/>
      <c r="DII124"/>
      <c r="DIJ124"/>
      <c r="DIK124"/>
      <c r="DIL124"/>
      <c r="DIM124"/>
      <c r="DIN124"/>
      <c r="DIO124"/>
      <c r="DIP124"/>
      <c r="DIQ124"/>
      <c r="DIR124"/>
      <c r="DIS124"/>
      <c r="DIT124"/>
      <c r="DIU124"/>
      <c r="DIV124"/>
      <c r="DIW124"/>
      <c r="DIX124"/>
      <c r="DIY124"/>
      <c r="DIZ124"/>
      <c r="DJA124"/>
      <c r="DJB124"/>
      <c r="DJC124"/>
      <c r="DJD124"/>
      <c r="DJE124"/>
      <c r="DJF124"/>
      <c r="DJG124"/>
      <c r="DJH124"/>
      <c r="DJI124"/>
      <c r="DJJ124"/>
      <c r="DJK124"/>
      <c r="DJL124"/>
      <c r="DJM124"/>
      <c r="DJN124"/>
      <c r="DJO124"/>
      <c r="DJP124"/>
      <c r="DJQ124"/>
      <c r="DJR124"/>
      <c r="DJS124"/>
      <c r="DJT124"/>
      <c r="DJU124"/>
      <c r="DJV124"/>
      <c r="DJW124"/>
      <c r="DJX124"/>
      <c r="DJY124"/>
      <c r="DJZ124"/>
      <c r="DKA124"/>
      <c r="DKB124"/>
      <c r="DKC124"/>
      <c r="DKD124"/>
      <c r="DKE124"/>
      <c r="DKF124"/>
      <c r="DKG124"/>
      <c r="DKH124"/>
      <c r="DKI124"/>
      <c r="DKJ124"/>
      <c r="DKK124"/>
      <c r="DKL124"/>
      <c r="DKM124"/>
      <c r="DKN124"/>
      <c r="DKO124"/>
      <c r="DKP124"/>
      <c r="DKQ124"/>
      <c r="DKR124"/>
      <c r="DKS124"/>
      <c r="DKT124"/>
      <c r="DKU124"/>
      <c r="DKV124"/>
      <c r="DKW124"/>
      <c r="DKX124"/>
      <c r="DKY124"/>
      <c r="DKZ124"/>
      <c r="DLA124"/>
      <c r="DLB124"/>
      <c r="DLC124"/>
      <c r="DLD124"/>
      <c r="DLE124"/>
      <c r="DLF124"/>
      <c r="DLG124"/>
      <c r="DLH124"/>
      <c r="DLI124"/>
      <c r="DLJ124"/>
      <c r="DLK124"/>
      <c r="DLL124"/>
      <c r="DLM124"/>
      <c r="DLN124"/>
      <c r="DLO124"/>
      <c r="DLP124"/>
      <c r="DLQ124"/>
      <c r="DLR124"/>
      <c r="DLS124"/>
      <c r="DLT124"/>
      <c r="DLU124"/>
      <c r="DLV124"/>
      <c r="DLW124"/>
      <c r="DLX124"/>
      <c r="DLY124"/>
      <c r="DLZ124"/>
      <c r="DMA124"/>
      <c r="DMB124"/>
      <c r="DMC124"/>
      <c r="DMD124"/>
      <c r="DME124"/>
      <c r="DMF124"/>
      <c r="DMG124"/>
      <c r="DMH124"/>
      <c r="DMI124"/>
      <c r="DMJ124"/>
      <c r="DMK124"/>
      <c r="DML124"/>
      <c r="DMM124"/>
      <c r="DMN124"/>
      <c r="DMO124"/>
      <c r="DMP124"/>
      <c r="DMQ124"/>
      <c r="DMR124"/>
      <c r="DMS124"/>
      <c r="DMT124"/>
      <c r="DMU124"/>
      <c r="DMV124"/>
      <c r="DMW124"/>
      <c r="DMX124"/>
      <c r="DMY124"/>
      <c r="DMZ124"/>
      <c r="DNA124"/>
      <c r="DNB124"/>
      <c r="DNC124"/>
      <c r="DND124"/>
      <c r="DNE124"/>
      <c r="DNF124"/>
      <c r="DNG124"/>
      <c r="DNH124"/>
      <c r="DNI124"/>
      <c r="DNJ124"/>
      <c r="DNK124"/>
      <c r="DNL124"/>
      <c r="DNM124"/>
      <c r="DNN124"/>
      <c r="DNO124"/>
      <c r="DNP124"/>
      <c r="DNQ124"/>
      <c r="DNR124"/>
      <c r="DNS124"/>
      <c r="DNT124"/>
      <c r="DNU124"/>
      <c r="DNV124"/>
      <c r="DNW124"/>
      <c r="DNX124"/>
      <c r="DNY124"/>
      <c r="DNZ124"/>
      <c r="DOA124"/>
      <c r="DOB124"/>
      <c r="DOC124"/>
      <c r="DOD124"/>
      <c r="DOE124"/>
      <c r="DOF124"/>
      <c r="DOG124"/>
      <c r="DOH124"/>
      <c r="DOI124"/>
      <c r="DOJ124"/>
      <c r="DOK124"/>
      <c r="DOL124"/>
      <c r="DOM124"/>
      <c r="DON124"/>
      <c r="DOO124"/>
      <c r="DOP124"/>
      <c r="DOQ124"/>
      <c r="DOR124"/>
      <c r="DOS124"/>
      <c r="DOT124"/>
      <c r="DOU124"/>
      <c r="DOV124"/>
      <c r="DOW124"/>
      <c r="DOX124"/>
      <c r="DOY124"/>
      <c r="DOZ124"/>
      <c r="DPA124"/>
      <c r="DPB124"/>
      <c r="DPC124"/>
      <c r="DPD124"/>
      <c r="DPE124"/>
      <c r="DPF124"/>
      <c r="DPG124"/>
      <c r="DPH124"/>
      <c r="DPI124"/>
      <c r="DPJ124"/>
      <c r="DPK124"/>
      <c r="DPL124"/>
      <c r="DPM124"/>
      <c r="DPN124"/>
      <c r="DPO124"/>
      <c r="DPP124"/>
      <c r="DPQ124"/>
      <c r="DPR124"/>
      <c r="DPS124"/>
      <c r="DPT124"/>
      <c r="DPU124"/>
      <c r="DPV124"/>
      <c r="DPW124"/>
      <c r="DPX124"/>
      <c r="DPY124"/>
      <c r="DPZ124"/>
      <c r="DQA124"/>
      <c r="DQB124"/>
      <c r="DQC124"/>
      <c r="DQD124"/>
      <c r="DQE124"/>
      <c r="DQF124"/>
      <c r="DQG124"/>
      <c r="DQH124"/>
      <c r="DQI124"/>
      <c r="DQJ124"/>
      <c r="DQK124"/>
      <c r="DQL124"/>
      <c r="DQM124"/>
      <c r="DQN124"/>
      <c r="DQO124"/>
      <c r="DQP124"/>
      <c r="DQQ124"/>
      <c r="DQR124"/>
      <c r="DQS124"/>
      <c r="DQT124"/>
      <c r="DQU124"/>
      <c r="DQV124"/>
      <c r="DQW124"/>
      <c r="DQX124"/>
      <c r="DQY124"/>
      <c r="DQZ124"/>
      <c r="DRA124"/>
      <c r="DRB124"/>
      <c r="DRC124"/>
      <c r="DRD124"/>
      <c r="DRE124"/>
      <c r="DRF124"/>
      <c r="DRG124"/>
      <c r="DRH124"/>
      <c r="DRI124"/>
      <c r="DRJ124"/>
      <c r="DRK124"/>
      <c r="DRL124"/>
      <c r="DRM124"/>
      <c r="DRN124"/>
      <c r="DRO124"/>
      <c r="DRP124"/>
      <c r="DRQ124"/>
      <c r="DRR124"/>
      <c r="DRS124"/>
      <c r="DRT124"/>
      <c r="DRU124"/>
      <c r="DRV124"/>
      <c r="DRW124"/>
      <c r="DRX124"/>
      <c r="DRY124"/>
      <c r="DRZ124"/>
      <c r="DSA124"/>
      <c r="DSB124"/>
      <c r="DSC124"/>
      <c r="DSD124"/>
      <c r="DSE124"/>
      <c r="DSF124"/>
      <c r="DSG124"/>
      <c r="DSH124"/>
      <c r="DSI124"/>
      <c r="DSJ124"/>
      <c r="DSK124"/>
      <c r="DSL124"/>
      <c r="DSM124"/>
      <c r="DSN124"/>
      <c r="DSO124"/>
      <c r="DSP124"/>
      <c r="DSQ124"/>
      <c r="DSR124"/>
      <c r="DSS124"/>
      <c r="DST124"/>
      <c r="DSU124"/>
      <c r="DSV124"/>
      <c r="DSW124"/>
      <c r="DSX124"/>
      <c r="DSY124"/>
      <c r="DSZ124"/>
      <c r="DTA124"/>
      <c r="DTB124"/>
      <c r="DTC124"/>
      <c r="DTD124"/>
      <c r="DTE124"/>
      <c r="DTF124"/>
      <c r="DTG124"/>
      <c r="DTH124"/>
      <c r="DTI124"/>
      <c r="DTJ124"/>
      <c r="DTK124"/>
      <c r="DTL124"/>
      <c r="DTM124"/>
      <c r="DTN124"/>
      <c r="DTO124"/>
      <c r="DTP124"/>
      <c r="DTQ124"/>
      <c r="DTR124"/>
      <c r="DTS124"/>
      <c r="DTT124"/>
      <c r="DTU124"/>
      <c r="DTV124"/>
      <c r="DTW124"/>
      <c r="DTX124"/>
      <c r="DTY124"/>
      <c r="DTZ124"/>
      <c r="DUA124"/>
      <c r="DUB124"/>
      <c r="DUC124"/>
      <c r="DUD124"/>
      <c r="DUE124"/>
      <c r="DUF124"/>
      <c r="DUG124"/>
      <c r="DUH124"/>
      <c r="DUI124"/>
      <c r="DUJ124"/>
      <c r="DUK124"/>
      <c r="DUL124"/>
      <c r="DUM124"/>
      <c r="DUN124"/>
      <c r="DUO124"/>
      <c r="DUP124"/>
      <c r="DUQ124"/>
      <c r="DUR124"/>
      <c r="DUS124"/>
      <c r="DUT124"/>
      <c r="DUU124"/>
      <c r="DUV124"/>
      <c r="DUW124"/>
      <c r="DUX124"/>
      <c r="DUY124"/>
      <c r="DUZ124"/>
      <c r="DVA124"/>
      <c r="DVB124"/>
      <c r="DVC124"/>
      <c r="DVD124"/>
      <c r="DVE124"/>
      <c r="DVF124"/>
      <c r="DVG124"/>
      <c r="DVH124"/>
      <c r="DVI124"/>
      <c r="DVJ124"/>
      <c r="DVK124"/>
      <c r="DVL124"/>
      <c r="DVM124"/>
      <c r="DVN124"/>
      <c r="DVO124"/>
      <c r="DVP124"/>
      <c r="DVQ124"/>
      <c r="DVR124"/>
      <c r="DVS124"/>
      <c r="DVT124"/>
      <c r="DVU124"/>
      <c r="DVV124"/>
      <c r="DVW124"/>
      <c r="DVX124"/>
      <c r="DVY124"/>
      <c r="DVZ124"/>
      <c r="DWA124"/>
      <c r="DWB124"/>
      <c r="DWC124"/>
      <c r="DWD124"/>
      <c r="DWE124"/>
      <c r="DWF124"/>
      <c r="DWG124"/>
      <c r="DWH124"/>
      <c r="DWI124"/>
      <c r="DWJ124"/>
      <c r="DWK124"/>
      <c r="DWL124"/>
      <c r="DWM124"/>
      <c r="DWN124"/>
      <c r="DWO124"/>
      <c r="DWP124"/>
      <c r="DWQ124"/>
      <c r="DWR124"/>
      <c r="DWS124"/>
      <c r="DWT124"/>
      <c r="DWU124"/>
      <c r="DWV124"/>
      <c r="DWW124"/>
      <c r="DWX124"/>
      <c r="DWY124"/>
      <c r="DWZ124"/>
      <c r="DXA124"/>
      <c r="DXB124"/>
      <c r="DXC124"/>
      <c r="DXD124"/>
      <c r="DXE124"/>
      <c r="DXF124"/>
      <c r="DXG124"/>
      <c r="DXH124"/>
      <c r="DXI124"/>
      <c r="DXJ124"/>
      <c r="DXK124"/>
      <c r="DXL124"/>
      <c r="DXM124"/>
      <c r="DXN124"/>
      <c r="DXO124"/>
      <c r="DXP124"/>
      <c r="DXQ124"/>
      <c r="DXR124"/>
      <c r="DXS124"/>
      <c r="DXT124"/>
      <c r="DXU124"/>
      <c r="DXV124"/>
      <c r="DXW124"/>
      <c r="DXX124"/>
      <c r="DXY124"/>
      <c r="DXZ124"/>
      <c r="DYA124"/>
      <c r="DYB124"/>
      <c r="DYC124"/>
      <c r="DYD124"/>
      <c r="DYE124"/>
      <c r="DYF124"/>
      <c r="DYG124"/>
      <c r="DYH124"/>
      <c r="DYI124"/>
      <c r="DYJ124"/>
      <c r="DYK124"/>
      <c r="DYL124"/>
      <c r="DYM124"/>
      <c r="DYN124"/>
      <c r="DYO124"/>
      <c r="DYP124"/>
      <c r="DYQ124"/>
      <c r="DYR124"/>
      <c r="DYS124"/>
      <c r="DYT124"/>
      <c r="DYU124"/>
      <c r="DYV124"/>
      <c r="DYW124"/>
      <c r="DYX124"/>
      <c r="DYY124"/>
      <c r="DYZ124"/>
      <c r="DZA124"/>
      <c r="DZB124"/>
      <c r="DZC124"/>
      <c r="DZD124"/>
      <c r="DZE124"/>
      <c r="DZF124"/>
      <c r="DZG124"/>
      <c r="DZH124"/>
      <c r="DZI124"/>
      <c r="DZJ124"/>
      <c r="DZK124"/>
      <c r="DZL124"/>
      <c r="DZM124"/>
      <c r="DZN124"/>
      <c r="DZO124"/>
      <c r="DZP124"/>
      <c r="DZQ124"/>
      <c r="DZR124"/>
      <c r="DZS124"/>
      <c r="DZT124"/>
      <c r="DZU124"/>
      <c r="DZV124"/>
      <c r="DZW124"/>
      <c r="DZX124"/>
      <c r="DZY124"/>
      <c r="DZZ124"/>
      <c r="EAA124"/>
      <c r="EAB124"/>
      <c r="EAC124"/>
      <c r="EAD124"/>
      <c r="EAE124"/>
      <c r="EAF124"/>
      <c r="EAG124"/>
      <c r="EAH124"/>
      <c r="EAI124"/>
      <c r="EAJ124"/>
      <c r="EAK124"/>
      <c r="EAL124"/>
      <c r="EAM124"/>
      <c r="EAN124"/>
      <c r="EAO124"/>
      <c r="EAP124"/>
      <c r="EAQ124"/>
      <c r="EAR124"/>
      <c r="EAS124"/>
      <c r="EAT124"/>
      <c r="EAU124"/>
      <c r="EAV124"/>
      <c r="EAW124"/>
      <c r="EAX124"/>
      <c r="EAY124"/>
      <c r="EAZ124"/>
      <c r="EBA124"/>
      <c r="EBB124"/>
      <c r="EBC124"/>
      <c r="EBD124"/>
      <c r="EBE124"/>
      <c r="EBF124"/>
      <c r="EBG124"/>
      <c r="EBH124"/>
      <c r="EBI124"/>
      <c r="EBJ124"/>
      <c r="EBK124"/>
      <c r="EBL124"/>
      <c r="EBM124"/>
      <c r="EBN124"/>
      <c r="EBO124"/>
      <c r="EBP124"/>
      <c r="EBQ124"/>
      <c r="EBR124"/>
      <c r="EBS124"/>
      <c r="EBT124"/>
      <c r="EBU124"/>
      <c r="EBV124"/>
      <c r="EBW124"/>
      <c r="EBX124"/>
      <c r="EBY124"/>
      <c r="EBZ124"/>
      <c r="ECA124"/>
      <c r="ECB124"/>
      <c r="ECC124"/>
      <c r="ECD124"/>
      <c r="ECE124"/>
      <c r="ECF124"/>
      <c r="ECG124"/>
      <c r="ECH124"/>
      <c r="ECI124"/>
      <c r="ECJ124"/>
      <c r="ECK124"/>
      <c r="ECL124"/>
      <c r="ECM124"/>
      <c r="ECN124"/>
      <c r="ECO124"/>
      <c r="ECP124"/>
      <c r="ECQ124"/>
      <c r="ECR124"/>
      <c r="ECS124"/>
      <c r="ECT124"/>
      <c r="ECU124"/>
      <c r="ECV124"/>
      <c r="ECW124"/>
      <c r="ECX124"/>
      <c r="ECY124"/>
      <c r="ECZ124"/>
      <c r="EDA124"/>
      <c r="EDB124"/>
      <c r="EDC124"/>
      <c r="EDD124"/>
      <c r="EDE124"/>
      <c r="EDF124"/>
      <c r="EDG124"/>
      <c r="EDH124"/>
      <c r="EDI124"/>
      <c r="EDJ124"/>
      <c r="EDK124"/>
      <c r="EDL124"/>
      <c r="EDM124"/>
      <c r="EDN124"/>
      <c r="EDO124"/>
      <c r="EDP124"/>
      <c r="EDQ124"/>
      <c r="EDR124"/>
      <c r="EDS124"/>
      <c r="EDT124"/>
      <c r="EDU124"/>
      <c r="EDV124"/>
      <c r="EDW124"/>
      <c r="EDX124"/>
      <c r="EDY124"/>
      <c r="EDZ124"/>
      <c r="EEA124"/>
      <c r="EEB124"/>
      <c r="EEC124"/>
      <c r="EED124"/>
      <c r="EEE124"/>
      <c r="EEF124"/>
      <c r="EEG124"/>
      <c r="EEH124"/>
      <c r="EEI124"/>
      <c r="EEJ124"/>
      <c r="EEK124"/>
      <c r="EEL124"/>
      <c r="EEM124"/>
      <c r="EEN124"/>
      <c r="EEO124"/>
      <c r="EEP124"/>
      <c r="EEQ124"/>
      <c r="EER124"/>
      <c r="EES124"/>
      <c r="EET124"/>
      <c r="EEU124"/>
      <c r="EEV124"/>
      <c r="EEW124"/>
      <c r="EEX124"/>
      <c r="EEY124"/>
      <c r="EEZ124"/>
      <c r="EFA124"/>
      <c r="EFB124"/>
      <c r="EFC124"/>
      <c r="EFD124"/>
      <c r="EFE124"/>
      <c r="EFF124"/>
      <c r="EFG124"/>
      <c r="EFH124"/>
      <c r="EFI124"/>
      <c r="EFJ124"/>
      <c r="EFK124"/>
      <c r="EFL124"/>
      <c r="EFM124"/>
      <c r="EFN124"/>
      <c r="EFO124"/>
      <c r="EFP124"/>
      <c r="EFQ124"/>
      <c r="EFR124"/>
      <c r="EFS124"/>
      <c r="EFT124"/>
      <c r="EFU124"/>
      <c r="EFV124"/>
      <c r="EFW124"/>
      <c r="EFX124"/>
      <c r="EFY124"/>
      <c r="EFZ124"/>
      <c r="EGA124"/>
      <c r="EGB124"/>
      <c r="EGC124"/>
      <c r="EGD124"/>
      <c r="EGE124"/>
      <c r="EGF124"/>
      <c r="EGG124"/>
      <c r="EGH124"/>
      <c r="EGI124"/>
      <c r="EGJ124"/>
      <c r="EGK124"/>
      <c r="EGL124"/>
      <c r="EGM124"/>
      <c r="EGN124"/>
      <c r="EGO124"/>
      <c r="EGP124"/>
      <c r="EGQ124"/>
      <c r="EGR124"/>
      <c r="EGS124"/>
      <c r="EGT124"/>
      <c r="EGU124"/>
      <c r="EGV124"/>
      <c r="EGW124"/>
      <c r="EGX124"/>
      <c r="EGY124"/>
      <c r="EGZ124"/>
      <c r="EHA124"/>
      <c r="EHB124"/>
      <c r="EHC124"/>
      <c r="EHD124"/>
      <c r="EHE124"/>
      <c r="EHF124"/>
      <c r="EHG124"/>
      <c r="EHH124"/>
      <c r="EHI124"/>
      <c r="EHJ124"/>
      <c r="EHK124"/>
      <c r="EHL124"/>
      <c r="EHM124"/>
      <c r="EHN124"/>
      <c r="EHO124"/>
      <c r="EHP124"/>
      <c r="EHQ124"/>
      <c r="EHR124"/>
      <c r="EHS124"/>
      <c r="EHT124"/>
      <c r="EHU124"/>
      <c r="EHV124"/>
      <c r="EHW124"/>
      <c r="EHX124"/>
      <c r="EHY124"/>
      <c r="EHZ124"/>
      <c r="EIA124"/>
      <c r="EIB124"/>
      <c r="EIC124"/>
      <c r="EID124"/>
      <c r="EIE124"/>
      <c r="EIF124"/>
      <c r="EIG124"/>
      <c r="EIH124"/>
      <c r="EII124"/>
      <c r="EIJ124"/>
      <c r="EIK124"/>
      <c r="EIL124"/>
      <c r="EIM124"/>
      <c r="EIN124"/>
      <c r="EIO124"/>
      <c r="EIP124"/>
      <c r="EIQ124"/>
      <c r="EIR124"/>
      <c r="EIS124"/>
      <c r="EIT124"/>
      <c r="EIU124"/>
      <c r="EIV124"/>
      <c r="EIW124"/>
      <c r="EIX124"/>
      <c r="EIY124"/>
      <c r="EIZ124"/>
      <c r="EJA124"/>
      <c r="EJB124"/>
      <c r="EJC124"/>
      <c r="EJD124"/>
      <c r="EJE124"/>
      <c r="EJF124"/>
      <c r="EJG124"/>
      <c r="EJH124"/>
      <c r="EJI124"/>
      <c r="EJJ124"/>
      <c r="EJK124"/>
      <c r="EJL124"/>
      <c r="EJM124"/>
      <c r="EJN124"/>
      <c r="EJO124"/>
      <c r="EJP124"/>
      <c r="EJQ124"/>
      <c r="EJR124"/>
      <c r="EJS124"/>
      <c r="EJT124"/>
      <c r="EJU124"/>
      <c r="EJV124"/>
      <c r="EJW124"/>
      <c r="EJX124"/>
      <c r="EJY124"/>
      <c r="EJZ124"/>
      <c r="EKA124"/>
      <c r="EKB124"/>
      <c r="EKC124"/>
      <c r="EKD124"/>
      <c r="EKE124"/>
      <c r="EKF124"/>
      <c r="EKG124"/>
      <c r="EKH124"/>
      <c r="EKI124"/>
      <c r="EKJ124"/>
      <c r="EKK124"/>
      <c r="EKL124"/>
      <c r="EKM124"/>
      <c r="EKN124"/>
      <c r="EKO124"/>
      <c r="EKP124"/>
      <c r="EKQ124"/>
      <c r="EKR124"/>
      <c r="EKS124"/>
      <c r="EKT124"/>
      <c r="EKU124"/>
      <c r="EKV124"/>
      <c r="EKW124"/>
      <c r="EKX124"/>
      <c r="EKY124"/>
      <c r="EKZ124"/>
      <c r="ELA124"/>
      <c r="ELB124"/>
      <c r="ELC124"/>
      <c r="ELD124"/>
      <c r="ELE124"/>
      <c r="ELF124"/>
      <c r="ELG124"/>
      <c r="ELH124"/>
      <c r="ELI124"/>
      <c r="ELJ124"/>
      <c r="ELK124"/>
      <c r="ELL124"/>
      <c r="ELM124"/>
      <c r="ELN124"/>
      <c r="ELO124"/>
      <c r="ELP124"/>
      <c r="ELQ124"/>
      <c r="ELR124"/>
      <c r="ELS124"/>
      <c r="ELT124"/>
      <c r="ELU124"/>
      <c r="ELV124"/>
      <c r="ELW124"/>
      <c r="ELX124"/>
      <c r="ELY124"/>
      <c r="ELZ124"/>
      <c r="EMA124"/>
      <c r="EMB124"/>
      <c r="EMC124"/>
      <c r="EMD124"/>
      <c r="EME124"/>
      <c r="EMF124"/>
      <c r="EMG124"/>
      <c r="EMH124"/>
      <c r="EMI124"/>
      <c r="EMJ124"/>
      <c r="EMK124"/>
      <c r="EML124"/>
      <c r="EMM124"/>
      <c r="EMN124"/>
      <c r="EMO124"/>
      <c r="EMP124"/>
      <c r="EMQ124"/>
      <c r="EMR124"/>
      <c r="EMS124"/>
      <c r="EMT124"/>
      <c r="EMU124"/>
      <c r="EMV124"/>
      <c r="EMW124"/>
      <c r="EMX124"/>
      <c r="EMY124"/>
      <c r="EMZ124"/>
      <c r="ENA124"/>
      <c r="ENB124"/>
      <c r="ENC124"/>
      <c r="END124"/>
      <c r="ENE124"/>
      <c r="ENF124"/>
      <c r="ENG124"/>
      <c r="ENH124"/>
      <c r="ENI124"/>
      <c r="ENJ124"/>
      <c r="ENK124"/>
      <c r="ENL124"/>
      <c r="ENM124"/>
      <c r="ENN124"/>
      <c r="ENO124"/>
      <c r="ENP124"/>
      <c r="ENQ124"/>
      <c r="ENR124"/>
      <c r="ENS124"/>
      <c r="ENT124"/>
      <c r="ENU124"/>
      <c r="ENV124"/>
      <c r="ENW124"/>
      <c r="ENX124"/>
      <c r="ENY124"/>
      <c r="ENZ124"/>
      <c r="EOA124"/>
      <c r="EOB124"/>
      <c r="EOC124"/>
      <c r="EOD124"/>
      <c r="EOE124"/>
      <c r="EOF124"/>
      <c r="EOG124"/>
      <c r="EOH124"/>
      <c r="EOI124"/>
      <c r="EOJ124"/>
      <c r="EOK124"/>
      <c r="EOL124"/>
      <c r="EOM124"/>
      <c r="EON124"/>
      <c r="EOO124"/>
      <c r="EOP124"/>
      <c r="EOQ124"/>
      <c r="EOR124"/>
      <c r="EOS124"/>
      <c r="EOT124"/>
      <c r="EOU124"/>
      <c r="EOV124"/>
      <c r="EOW124"/>
      <c r="EOX124"/>
      <c r="EOY124"/>
      <c r="EOZ124"/>
      <c r="EPA124"/>
      <c r="EPB124"/>
      <c r="EPC124"/>
      <c r="EPD124"/>
      <c r="EPE124"/>
      <c r="EPF124"/>
      <c r="EPG124"/>
      <c r="EPH124"/>
      <c r="EPI124"/>
      <c r="EPJ124"/>
      <c r="EPK124"/>
      <c r="EPL124"/>
      <c r="EPM124"/>
      <c r="EPN124"/>
      <c r="EPO124"/>
      <c r="EPP124"/>
      <c r="EPQ124"/>
      <c r="EPR124"/>
      <c r="EPS124"/>
      <c r="EPT124"/>
      <c r="EPU124"/>
      <c r="EPV124"/>
      <c r="EPW124"/>
      <c r="EPX124"/>
      <c r="EPY124"/>
      <c r="EPZ124"/>
      <c r="EQA124"/>
      <c r="EQB124"/>
      <c r="EQC124"/>
      <c r="EQD124"/>
      <c r="EQE124"/>
      <c r="EQF124"/>
      <c r="EQG124"/>
      <c r="EQH124"/>
      <c r="EQI124"/>
      <c r="EQJ124"/>
      <c r="EQK124"/>
      <c r="EQL124"/>
      <c r="EQM124"/>
      <c r="EQN124"/>
      <c r="EQO124"/>
      <c r="EQP124"/>
      <c r="EQQ124"/>
      <c r="EQR124"/>
      <c r="EQS124"/>
      <c r="EQT124"/>
      <c r="EQU124"/>
      <c r="EQV124"/>
      <c r="EQW124"/>
      <c r="EQX124"/>
      <c r="EQY124"/>
      <c r="EQZ124"/>
      <c r="ERA124"/>
      <c r="ERB124"/>
      <c r="ERC124"/>
      <c r="ERD124"/>
      <c r="ERE124"/>
      <c r="ERF124"/>
      <c r="ERG124"/>
      <c r="ERH124"/>
      <c r="ERI124"/>
      <c r="ERJ124"/>
      <c r="ERK124"/>
      <c r="ERL124"/>
      <c r="ERM124"/>
      <c r="ERN124"/>
      <c r="ERO124"/>
      <c r="ERP124"/>
      <c r="ERQ124"/>
      <c r="ERR124"/>
      <c r="ERS124"/>
      <c r="ERT124"/>
      <c r="ERU124"/>
      <c r="ERV124"/>
      <c r="ERW124"/>
      <c r="ERX124"/>
      <c r="ERY124"/>
      <c r="ERZ124"/>
      <c r="ESA124"/>
      <c r="ESB124"/>
      <c r="ESC124"/>
      <c r="ESD124"/>
      <c r="ESE124"/>
      <c r="ESF124"/>
      <c r="ESG124"/>
      <c r="ESH124"/>
      <c r="ESI124"/>
      <c r="ESJ124"/>
      <c r="ESK124"/>
      <c r="ESL124"/>
      <c r="ESM124"/>
      <c r="ESN124"/>
      <c r="ESO124"/>
      <c r="ESP124"/>
      <c r="ESQ124"/>
      <c r="ESR124"/>
      <c r="ESS124"/>
      <c r="EST124"/>
      <c r="ESU124"/>
      <c r="ESV124"/>
      <c r="ESW124"/>
      <c r="ESX124"/>
      <c r="ESY124"/>
      <c r="ESZ124"/>
      <c r="ETA124"/>
      <c r="ETB124"/>
      <c r="ETC124"/>
      <c r="ETD124"/>
      <c r="ETE124"/>
      <c r="ETF124"/>
      <c r="ETG124"/>
      <c r="ETH124"/>
      <c r="ETI124"/>
      <c r="ETJ124"/>
      <c r="ETK124"/>
      <c r="ETL124"/>
      <c r="ETM124"/>
      <c r="ETN124"/>
      <c r="ETO124"/>
      <c r="ETP124"/>
      <c r="ETQ124"/>
      <c r="ETR124"/>
      <c r="ETS124"/>
      <c r="ETT124"/>
      <c r="ETU124"/>
      <c r="ETV124"/>
      <c r="ETW124"/>
      <c r="ETX124"/>
      <c r="ETY124"/>
      <c r="ETZ124"/>
      <c r="EUA124"/>
      <c r="EUB124"/>
      <c r="EUC124"/>
      <c r="EUD124"/>
      <c r="EUE124"/>
      <c r="EUF124"/>
      <c r="EUG124"/>
      <c r="EUH124"/>
      <c r="EUI124"/>
      <c r="EUJ124"/>
      <c r="EUK124"/>
      <c r="EUL124"/>
      <c r="EUM124"/>
      <c r="EUN124"/>
      <c r="EUO124"/>
      <c r="EUP124"/>
      <c r="EUQ124"/>
      <c r="EUR124"/>
      <c r="EUS124"/>
      <c r="EUT124"/>
      <c r="EUU124"/>
      <c r="EUV124"/>
      <c r="EUW124"/>
      <c r="EUX124"/>
      <c r="EUY124"/>
      <c r="EUZ124"/>
      <c r="EVA124"/>
      <c r="EVB124"/>
      <c r="EVC124"/>
      <c r="EVD124"/>
      <c r="EVE124"/>
      <c r="EVF124"/>
      <c r="EVG124"/>
      <c r="EVH124"/>
      <c r="EVI124"/>
      <c r="EVJ124"/>
      <c r="EVK124"/>
      <c r="EVL124"/>
      <c r="EVM124"/>
      <c r="EVN124"/>
      <c r="EVO124"/>
      <c r="EVP124"/>
      <c r="EVQ124"/>
      <c r="EVR124"/>
      <c r="EVS124"/>
      <c r="EVT124"/>
      <c r="EVU124"/>
      <c r="EVV124"/>
      <c r="EVW124"/>
      <c r="EVX124"/>
      <c r="EVY124"/>
      <c r="EVZ124"/>
      <c r="EWA124"/>
      <c r="EWB124"/>
      <c r="EWC124"/>
      <c r="EWD124"/>
      <c r="EWE124"/>
      <c r="EWF124"/>
      <c r="EWG124"/>
      <c r="EWH124"/>
      <c r="EWI124"/>
      <c r="EWJ124"/>
      <c r="EWK124"/>
      <c r="EWL124"/>
      <c r="EWM124"/>
      <c r="EWN124"/>
      <c r="EWO124"/>
      <c r="EWP124"/>
      <c r="EWQ124"/>
      <c r="EWR124"/>
      <c r="EWS124"/>
      <c r="EWT124"/>
      <c r="EWU124"/>
      <c r="EWV124"/>
      <c r="EWW124"/>
      <c r="EWX124"/>
      <c r="EWY124"/>
      <c r="EWZ124"/>
      <c r="EXA124"/>
      <c r="EXB124"/>
      <c r="EXC124"/>
      <c r="EXD124"/>
      <c r="EXE124"/>
      <c r="EXF124"/>
      <c r="EXG124"/>
      <c r="EXH124"/>
      <c r="EXI124"/>
      <c r="EXJ124"/>
      <c r="EXK124"/>
      <c r="EXL124"/>
      <c r="EXM124"/>
      <c r="EXN124"/>
      <c r="EXO124"/>
      <c r="EXP124"/>
      <c r="EXQ124"/>
      <c r="EXR124"/>
      <c r="EXS124"/>
      <c r="EXT124"/>
      <c r="EXU124"/>
      <c r="EXV124"/>
      <c r="EXW124"/>
      <c r="EXX124"/>
      <c r="EXY124"/>
      <c r="EXZ124"/>
      <c r="EYA124"/>
      <c r="EYB124"/>
      <c r="EYC124"/>
      <c r="EYD124"/>
      <c r="EYE124"/>
      <c r="EYF124"/>
      <c r="EYG124"/>
      <c r="EYH124"/>
      <c r="EYI124"/>
      <c r="EYJ124"/>
      <c r="EYK124"/>
      <c r="EYL124"/>
      <c r="EYM124"/>
      <c r="EYN124"/>
      <c r="EYO124"/>
      <c r="EYP124"/>
      <c r="EYQ124"/>
      <c r="EYR124"/>
      <c r="EYS124"/>
      <c r="EYT124"/>
      <c r="EYU124"/>
      <c r="EYV124"/>
      <c r="EYW124"/>
      <c r="EYX124"/>
      <c r="EYY124"/>
      <c r="EYZ124"/>
      <c r="EZA124"/>
      <c r="EZB124"/>
      <c r="EZC124"/>
      <c r="EZD124"/>
      <c r="EZE124"/>
      <c r="EZF124"/>
      <c r="EZG124"/>
      <c r="EZH124"/>
      <c r="EZI124"/>
      <c r="EZJ124"/>
      <c r="EZK124"/>
      <c r="EZL124"/>
      <c r="EZM124"/>
      <c r="EZN124"/>
      <c r="EZO124"/>
      <c r="EZP124"/>
      <c r="EZQ124"/>
      <c r="EZR124"/>
      <c r="EZS124"/>
      <c r="EZT124"/>
      <c r="EZU124"/>
      <c r="EZV124"/>
      <c r="EZW124"/>
      <c r="EZX124"/>
      <c r="EZY124"/>
      <c r="EZZ124"/>
      <c r="FAA124"/>
      <c r="FAB124"/>
      <c r="FAC124"/>
      <c r="FAD124"/>
      <c r="FAE124"/>
      <c r="FAF124"/>
      <c r="FAG124"/>
      <c r="FAH124"/>
      <c r="FAI124"/>
      <c r="FAJ124"/>
      <c r="FAK124"/>
      <c r="FAL124"/>
      <c r="FAM124"/>
      <c r="FAN124"/>
      <c r="FAO124"/>
      <c r="FAP124"/>
      <c r="FAQ124"/>
      <c r="FAR124"/>
      <c r="FAS124"/>
      <c r="FAT124"/>
      <c r="FAU124"/>
      <c r="FAV124"/>
      <c r="FAW124"/>
      <c r="FAX124"/>
      <c r="FAY124"/>
      <c r="FAZ124"/>
      <c r="FBA124"/>
      <c r="FBB124"/>
      <c r="FBC124"/>
      <c r="FBD124"/>
      <c r="FBE124"/>
      <c r="FBF124"/>
      <c r="FBG124"/>
      <c r="FBH124"/>
      <c r="FBI124"/>
      <c r="FBJ124"/>
      <c r="FBK124"/>
      <c r="FBL124"/>
      <c r="FBM124"/>
      <c r="FBN124"/>
      <c r="FBO124"/>
      <c r="FBP124"/>
      <c r="FBQ124"/>
      <c r="FBR124"/>
      <c r="FBS124"/>
      <c r="FBT124"/>
      <c r="FBU124"/>
      <c r="FBV124"/>
      <c r="FBW124"/>
      <c r="FBX124"/>
      <c r="FBY124"/>
      <c r="FBZ124"/>
      <c r="FCA124"/>
      <c r="FCB124"/>
      <c r="FCC124"/>
      <c r="FCD124"/>
      <c r="FCE124"/>
      <c r="FCF124"/>
      <c r="FCG124"/>
      <c r="FCH124"/>
      <c r="FCI124"/>
      <c r="FCJ124"/>
      <c r="FCK124"/>
      <c r="FCL124"/>
      <c r="FCM124"/>
      <c r="FCN124"/>
      <c r="FCO124"/>
      <c r="FCP124"/>
      <c r="FCQ124"/>
      <c r="FCR124"/>
      <c r="FCS124"/>
      <c r="FCT124"/>
      <c r="FCU124"/>
      <c r="FCV124"/>
      <c r="FCW124"/>
      <c r="FCX124"/>
      <c r="FCY124"/>
      <c r="FCZ124"/>
      <c r="FDA124"/>
      <c r="FDB124"/>
      <c r="FDC124"/>
      <c r="FDD124"/>
      <c r="FDE124"/>
      <c r="FDF124"/>
      <c r="FDG124"/>
      <c r="FDH124"/>
      <c r="FDI124"/>
      <c r="FDJ124"/>
      <c r="FDK124"/>
      <c r="FDL124"/>
      <c r="FDM124"/>
      <c r="FDN124"/>
      <c r="FDO124"/>
      <c r="FDP124"/>
      <c r="FDQ124"/>
      <c r="FDR124"/>
      <c r="FDS124"/>
      <c r="FDT124"/>
      <c r="FDU124"/>
      <c r="FDV124"/>
      <c r="FDW124"/>
      <c r="FDX124"/>
      <c r="FDY124"/>
      <c r="FDZ124"/>
      <c r="FEA124"/>
      <c r="FEB124"/>
      <c r="FEC124"/>
      <c r="FED124"/>
      <c r="FEE124"/>
      <c r="FEF124"/>
      <c r="FEG124"/>
      <c r="FEH124"/>
      <c r="FEI124"/>
      <c r="FEJ124"/>
      <c r="FEK124"/>
      <c r="FEL124"/>
      <c r="FEM124"/>
      <c r="FEN124"/>
      <c r="FEO124"/>
      <c r="FEP124"/>
      <c r="FEQ124"/>
      <c r="FER124"/>
      <c r="FES124"/>
      <c r="FET124"/>
      <c r="FEU124"/>
      <c r="FEV124"/>
      <c r="FEW124"/>
      <c r="FEX124"/>
      <c r="FEY124"/>
      <c r="FEZ124"/>
      <c r="FFA124"/>
      <c r="FFB124"/>
      <c r="FFC124"/>
      <c r="FFD124"/>
      <c r="FFE124"/>
      <c r="FFF124"/>
      <c r="FFG124"/>
      <c r="FFH124"/>
      <c r="FFI124"/>
      <c r="FFJ124"/>
      <c r="FFK124"/>
      <c r="FFL124"/>
      <c r="FFM124"/>
      <c r="FFN124"/>
      <c r="FFO124"/>
      <c r="FFP124"/>
      <c r="FFQ124"/>
      <c r="FFR124"/>
      <c r="FFS124"/>
      <c r="FFT124"/>
      <c r="FFU124"/>
      <c r="FFV124"/>
      <c r="FFW124"/>
      <c r="FFX124"/>
      <c r="FFY124"/>
      <c r="FFZ124"/>
      <c r="FGA124"/>
      <c r="FGB124"/>
      <c r="FGC124"/>
      <c r="FGD124"/>
      <c r="FGE124"/>
      <c r="FGF124"/>
      <c r="FGG124"/>
      <c r="FGH124"/>
      <c r="FGI124"/>
      <c r="FGJ124"/>
      <c r="FGK124"/>
      <c r="FGL124"/>
      <c r="FGM124"/>
      <c r="FGN124"/>
      <c r="FGO124"/>
      <c r="FGP124"/>
      <c r="FGQ124"/>
      <c r="FGR124"/>
      <c r="FGS124"/>
      <c r="FGT124"/>
      <c r="FGU124"/>
      <c r="FGV124"/>
      <c r="FGW124"/>
      <c r="FGX124"/>
      <c r="FGY124"/>
      <c r="FGZ124"/>
      <c r="FHA124"/>
      <c r="FHB124"/>
      <c r="FHC124"/>
      <c r="FHD124"/>
      <c r="FHE124"/>
      <c r="FHF124"/>
      <c r="FHG124"/>
      <c r="FHH124"/>
      <c r="FHI124"/>
      <c r="FHJ124"/>
      <c r="FHK124"/>
      <c r="FHL124"/>
      <c r="FHM124"/>
      <c r="FHN124"/>
      <c r="FHO124"/>
      <c r="FHP124"/>
      <c r="FHQ124"/>
      <c r="FHR124"/>
      <c r="FHS124"/>
      <c r="FHT124"/>
      <c r="FHU124"/>
      <c r="FHV124"/>
      <c r="FHW124"/>
      <c r="FHX124"/>
      <c r="FHY124"/>
      <c r="FHZ124"/>
      <c r="FIA124"/>
      <c r="FIB124"/>
      <c r="FIC124"/>
      <c r="FID124"/>
      <c r="FIE124"/>
      <c r="FIF124"/>
      <c r="FIG124"/>
      <c r="FIH124"/>
      <c r="FII124"/>
      <c r="FIJ124"/>
      <c r="FIK124"/>
      <c r="FIL124"/>
      <c r="FIM124"/>
      <c r="FIN124"/>
      <c r="FIO124"/>
      <c r="FIP124"/>
      <c r="FIQ124"/>
      <c r="FIR124"/>
      <c r="FIS124"/>
      <c r="FIT124"/>
      <c r="FIU124"/>
      <c r="FIV124"/>
      <c r="FIW124"/>
      <c r="FIX124"/>
      <c r="FIY124"/>
      <c r="FIZ124"/>
      <c r="FJA124"/>
      <c r="FJB124"/>
      <c r="FJC124"/>
      <c r="FJD124"/>
      <c r="FJE124"/>
      <c r="FJF124"/>
      <c r="FJG124"/>
      <c r="FJH124"/>
      <c r="FJI124"/>
      <c r="FJJ124"/>
      <c r="FJK124"/>
      <c r="FJL124"/>
      <c r="FJM124"/>
      <c r="FJN124"/>
      <c r="FJO124"/>
      <c r="FJP124"/>
      <c r="FJQ124"/>
      <c r="FJR124"/>
      <c r="FJS124"/>
      <c r="FJT124"/>
      <c r="FJU124"/>
      <c r="FJV124"/>
      <c r="FJW124"/>
      <c r="FJX124"/>
      <c r="FJY124"/>
      <c r="FJZ124"/>
      <c r="FKA124"/>
      <c r="FKB124"/>
      <c r="FKC124"/>
      <c r="FKD124"/>
      <c r="FKE124"/>
      <c r="FKF124"/>
      <c r="FKG124"/>
      <c r="FKH124"/>
      <c r="FKI124"/>
      <c r="FKJ124"/>
      <c r="FKK124"/>
      <c r="FKL124"/>
      <c r="FKM124"/>
      <c r="FKN124"/>
      <c r="FKO124"/>
      <c r="FKP124"/>
      <c r="FKQ124"/>
      <c r="FKR124"/>
      <c r="FKS124"/>
      <c r="FKT124"/>
      <c r="FKU124"/>
      <c r="FKV124"/>
      <c r="FKW124"/>
      <c r="FKX124"/>
      <c r="FKY124"/>
      <c r="FKZ124"/>
      <c r="FLA124"/>
      <c r="FLB124"/>
      <c r="FLC124"/>
      <c r="FLD124"/>
      <c r="FLE124"/>
      <c r="FLF124"/>
      <c r="FLG124"/>
      <c r="FLH124"/>
      <c r="FLI124"/>
      <c r="FLJ124"/>
      <c r="FLK124"/>
      <c r="FLL124"/>
      <c r="FLM124"/>
      <c r="FLN124"/>
      <c r="FLO124"/>
      <c r="FLP124"/>
      <c r="FLQ124"/>
      <c r="FLR124"/>
      <c r="FLS124"/>
      <c r="FLT124"/>
      <c r="FLU124"/>
      <c r="FLV124"/>
      <c r="FLW124"/>
      <c r="FLX124"/>
      <c r="FLY124"/>
      <c r="FLZ124"/>
      <c r="FMA124"/>
      <c r="FMB124"/>
      <c r="FMC124"/>
      <c r="FMD124"/>
      <c r="FME124"/>
      <c r="FMF124"/>
      <c r="FMG124"/>
      <c r="FMH124"/>
      <c r="FMI124"/>
      <c r="FMJ124"/>
      <c r="FMK124"/>
      <c r="FML124"/>
      <c r="FMM124"/>
      <c r="FMN124"/>
      <c r="FMO124"/>
      <c r="FMP124"/>
      <c r="FMQ124"/>
      <c r="FMR124"/>
      <c r="FMS124"/>
      <c r="FMT124"/>
      <c r="FMU124"/>
      <c r="FMV124"/>
      <c r="FMW124"/>
      <c r="FMX124"/>
      <c r="FMY124"/>
      <c r="FMZ124"/>
      <c r="FNA124"/>
      <c r="FNB124"/>
      <c r="FNC124"/>
      <c r="FND124"/>
      <c r="FNE124"/>
      <c r="FNF124"/>
      <c r="FNG124"/>
      <c r="FNH124"/>
      <c r="FNI124"/>
      <c r="FNJ124"/>
      <c r="FNK124"/>
      <c r="FNL124"/>
      <c r="FNM124"/>
      <c r="FNN124"/>
      <c r="FNO124"/>
      <c r="FNP124"/>
      <c r="FNQ124"/>
      <c r="FNR124"/>
      <c r="FNS124"/>
      <c r="FNT124"/>
      <c r="FNU124"/>
      <c r="FNV124"/>
      <c r="FNW124"/>
      <c r="FNX124"/>
      <c r="FNY124"/>
      <c r="FNZ124"/>
      <c r="FOA124"/>
      <c r="FOB124"/>
      <c r="FOC124"/>
      <c r="FOD124"/>
      <c r="FOE124"/>
      <c r="FOF124"/>
      <c r="FOG124"/>
      <c r="FOH124"/>
      <c r="FOI124"/>
      <c r="FOJ124"/>
      <c r="FOK124"/>
      <c r="FOL124"/>
      <c r="FOM124"/>
      <c r="FON124"/>
      <c r="FOO124"/>
      <c r="FOP124"/>
      <c r="FOQ124"/>
      <c r="FOR124"/>
      <c r="FOS124"/>
      <c r="FOT124"/>
      <c r="FOU124"/>
      <c r="FOV124"/>
      <c r="FOW124"/>
      <c r="FOX124"/>
      <c r="FOY124"/>
      <c r="FOZ124"/>
      <c r="FPA124"/>
      <c r="FPB124"/>
      <c r="FPC124"/>
      <c r="FPD124"/>
      <c r="FPE124"/>
      <c r="FPF124"/>
      <c r="FPG124"/>
      <c r="FPH124"/>
      <c r="FPI124"/>
      <c r="FPJ124"/>
      <c r="FPK124"/>
      <c r="FPL124"/>
      <c r="FPM124"/>
      <c r="FPN124"/>
      <c r="FPO124"/>
      <c r="FPP124"/>
      <c r="FPQ124"/>
      <c r="FPR124"/>
      <c r="FPS124"/>
      <c r="FPT124"/>
      <c r="FPU124"/>
      <c r="FPV124"/>
      <c r="FPW124"/>
      <c r="FPX124"/>
      <c r="FPY124"/>
      <c r="FPZ124"/>
      <c r="FQA124"/>
      <c r="FQB124"/>
      <c r="FQC124"/>
      <c r="FQD124"/>
      <c r="FQE124"/>
      <c r="FQF124"/>
      <c r="FQG124"/>
      <c r="FQH124"/>
      <c r="FQI124"/>
      <c r="FQJ124"/>
      <c r="FQK124"/>
      <c r="FQL124"/>
      <c r="FQM124"/>
      <c r="FQN124"/>
      <c r="FQO124"/>
      <c r="FQP124"/>
      <c r="FQQ124"/>
      <c r="FQR124"/>
      <c r="FQS124"/>
      <c r="FQT124"/>
      <c r="FQU124"/>
      <c r="FQV124"/>
      <c r="FQW124"/>
      <c r="FQX124"/>
      <c r="FQY124"/>
      <c r="FQZ124"/>
      <c r="FRA124"/>
      <c r="FRB124"/>
      <c r="FRC124"/>
      <c r="FRD124"/>
      <c r="FRE124"/>
      <c r="FRF124"/>
      <c r="FRG124"/>
      <c r="FRH124"/>
      <c r="FRI124"/>
      <c r="FRJ124"/>
      <c r="FRK124"/>
      <c r="FRL124"/>
      <c r="FRM124"/>
      <c r="FRN124"/>
      <c r="FRO124"/>
      <c r="FRP124"/>
      <c r="FRQ124"/>
      <c r="FRR124"/>
      <c r="FRS124"/>
      <c r="FRT124"/>
      <c r="FRU124"/>
      <c r="FRV124"/>
      <c r="FRW124"/>
      <c r="FRX124"/>
      <c r="FRY124"/>
      <c r="FRZ124"/>
      <c r="FSA124"/>
      <c r="FSB124"/>
      <c r="FSC124"/>
      <c r="FSD124"/>
      <c r="FSE124"/>
      <c r="FSF124"/>
      <c r="FSG124"/>
      <c r="FSH124"/>
      <c r="FSI124"/>
      <c r="FSJ124"/>
      <c r="FSK124"/>
      <c r="FSL124"/>
      <c r="FSM124"/>
      <c r="FSN124"/>
      <c r="FSO124"/>
      <c r="FSP124"/>
      <c r="FSQ124"/>
      <c r="FSR124"/>
      <c r="FSS124"/>
      <c r="FST124"/>
      <c r="FSU124"/>
      <c r="FSV124"/>
      <c r="FSW124"/>
      <c r="FSX124"/>
      <c r="FSY124"/>
      <c r="FSZ124"/>
      <c r="FTA124"/>
      <c r="FTB124"/>
      <c r="FTC124"/>
      <c r="FTD124"/>
      <c r="FTE124"/>
      <c r="FTF124"/>
      <c r="FTG124"/>
      <c r="FTH124"/>
      <c r="FTI124"/>
      <c r="FTJ124"/>
      <c r="FTK124"/>
      <c r="FTL124"/>
      <c r="FTM124"/>
      <c r="FTN124"/>
      <c r="FTO124"/>
      <c r="FTP124"/>
      <c r="FTQ124"/>
      <c r="FTR124"/>
      <c r="FTS124"/>
      <c r="FTT124"/>
      <c r="FTU124"/>
      <c r="FTV124"/>
      <c r="FTW124"/>
      <c r="FTX124"/>
      <c r="FTY124"/>
      <c r="FTZ124"/>
      <c r="FUA124"/>
      <c r="FUB124"/>
      <c r="FUC124"/>
      <c r="FUD124"/>
      <c r="FUE124"/>
      <c r="FUF124"/>
      <c r="FUG124"/>
      <c r="FUH124"/>
      <c r="FUI124"/>
      <c r="FUJ124"/>
      <c r="FUK124"/>
      <c r="FUL124"/>
      <c r="FUM124"/>
      <c r="FUN124"/>
      <c r="FUO124"/>
      <c r="FUP124"/>
      <c r="FUQ124"/>
      <c r="FUR124"/>
      <c r="FUS124"/>
      <c r="FUT124"/>
      <c r="FUU124"/>
      <c r="FUV124"/>
      <c r="FUW124"/>
      <c r="FUX124"/>
      <c r="FUY124"/>
      <c r="FUZ124"/>
      <c r="FVA124"/>
      <c r="FVB124"/>
      <c r="FVC124"/>
      <c r="FVD124"/>
      <c r="FVE124"/>
      <c r="FVF124"/>
      <c r="FVG124"/>
      <c r="FVH124"/>
      <c r="FVI124"/>
      <c r="FVJ124"/>
      <c r="FVK124"/>
      <c r="FVL124"/>
      <c r="FVM124"/>
      <c r="FVN124"/>
      <c r="FVO124"/>
      <c r="FVP124"/>
      <c r="FVQ124"/>
      <c r="FVR124"/>
      <c r="FVS124"/>
      <c r="FVT124"/>
      <c r="FVU124"/>
      <c r="FVV124"/>
      <c r="FVW124"/>
      <c r="FVX124"/>
      <c r="FVY124"/>
      <c r="FVZ124"/>
      <c r="FWA124"/>
      <c r="FWB124"/>
      <c r="FWC124"/>
      <c r="FWD124"/>
      <c r="FWE124"/>
      <c r="FWF124"/>
      <c r="FWG124"/>
      <c r="FWH124"/>
      <c r="FWI124"/>
      <c r="FWJ124"/>
      <c r="FWK124"/>
      <c r="FWL124"/>
      <c r="FWM124"/>
      <c r="FWN124"/>
      <c r="FWO124"/>
      <c r="FWP124"/>
      <c r="FWQ124"/>
      <c r="FWR124"/>
      <c r="FWS124"/>
      <c r="FWT124"/>
      <c r="FWU124"/>
      <c r="FWV124"/>
      <c r="FWW124"/>
      <c r="FWX124"/>
      <c r="FWY124"/>
      <c r="FWZ124"/>
      <c r="FXA124"/>
      <c r="FXB124"/>
      <c r="FXC124"/>
      <c r="FXD124"/>
      <c r="FXE124"/>
      <c r="FXF124"/>
      <c r="FXG124"/>
      <c r="FXH124"/>
      <c r="FXI124"/>
      <c r="FXJ124"/>
      <c r="FXK124"/>
      <c r="FXL124"/>
      <c r="FXM124"/>
      <c r="FXN124"/>
      <c r="FXO124"/>
      <c r="FXP124"/>
      <c r="FXQ124"/>
      <c r="FXR124"/>
      <c r="FXS124"/>
      <c r="FXT124"/>
      <c r="FXU124"/>
      <c r="FXV124"/>
      <c r="FXW124"/>
      <c r="FXX124"/>
      <c r="FXY124"/>
      <c r="FXZ124"/>
      <c r="FYA124"/>
      <c r="FYB124"/>
      <c r="FYC124"/>
      <c r="FYD124"/>
      <c r="FYE124"/>
      <c r="FYF124"/>
      <c r="FYG124"/>
      <c r="FYH124"/>
      <c r="FYI124"/>
      <c r="FYJ124"/>
      <c r="FYK124"/>
      <c r="FYL124"/>
      <c r="FYM124"/>
      <c r="FYN124"/>
      <c r="FYO124"/>
      <c r="FYP124"/>
      <c r="FYQ124"/>
      <c r="FYR124"/>
      <c r="FYS124"/>
      <c r="FYT124"/>
      <c r="FYU124"/>
      <c r="FYV124"/>
      <c r="FYW124"/>
      <c r="FYX124"/>
      <c r="FYY124"/>
      <c r="FYZ124"/>
      <c r="FZA124"/>
      <c r="FZB124"/>
      <c r="FZC124"/>
      <c r="FZD124"/>
      <c r="FZE124"/>
      <c r="FZF124"/>
      <c r="FZG124"/>
      <c r="FZH124"/>
      <c r="FZI124"/>
      <c r="FZJ124"/>
      <c r="FZK124"/>
      <c r="FZL124"/>
      <c r="FZM124"/>
      <c r="FZN124"/>
      <c r="FZO124"/>
      <c r="FZP124"/>
      <c r="FZQ124"/>
      <c r="FZR124"/>
      <c r="FZS124"/>
      <c r="FZT124"/>
      <c r="FZU124"/>
      <c r="FZV124"/>
      <c r="FZW124"/>
      <c r="FZX124"/>
      <c r="FZY124"/>
      <c r="FZZ124"/>
      <c r="GAA124"/>
      <c r="GAB124"/>
      <c r="GAC124"/>
      <c r="GAD124"/>
      <c r="GAE124"/>
      <c r="GAF124"/>
      <c r="GAG124"/>
      <c r="GAH124"/>
      <c r="GAI124"/>
      <c r="GAJ124"/>
      <c r="GAK124"/>
      <c r="GAL124"/>
      <c r="GAM124"/>
      <c r="GAN124"/>
      <c r="GAO124"/>
      <c r="GAP124"/>
      <c r="GAQ124"/>
      <c r="GAR124"/>
      <c r="GAS124"/>
      <c r="GAT124"/>
      <c r="GAU124"/>
      <c r="GAV124"/>
      <c r="GAW124"/>
      <c r="GAX124"/>
      <c r="GAY124"/>
      <c r="GAZ124"/>
      <c r="GBA124"/>
      <c r="GBB124"/>
      <c r="GBC124"/>
      <c r="GBD124"/>
      <c r="GBE124"/>
      <c r="GBF124"/>
      <c r="GBG124"/>
      <c r="GBH124"/>
      <c r="GBI124"/>
      <c r="GBJ124"/>
      <c r="GBK124"/>
      <c r="GBL124"/>
      <c r="GBM124"/>
      <c r="GBN124"/>
      <c r="GBO124"/>
      <c r="GBP124"/>
      <c r="GBQ124"/>
      <c r="GBR124"/>
      <c r="GBS124"/>
      <c r="GBT124"/>
      <c r="GBU124"/>
      <c r="GBV124"/>
      <c r="GBW124"/>
      <c r="GBX124"/>
      <c r="GBY124"/>
      <c r="GBZ124"/>
      <c r="GCA124"/>
      <c r="GCB124"/>
      <c r="GCC124"/>
      <c r="GCD124"/>
      <c r="GCE124"/>
      <c r="GCF124"/>
      <c r="GCG124"/>
      <c r="GCH124"/>
      <c r="GCI124"/>
      <c r="GCJ124"/>
      <c r="GCK124"/>
      <c r="GCL124"/>
      <c r="GCM124"/>
      <c r="GCN124"/>
      <c r="GCO124"/>
      <c r="GCP124"/>
      <c r="GCQ124"/>
      <c r="GCR124"/>
      <c r="GCS124"/>
      <c r="GCT124"/>
      <c r="GCU124"/>
      <c r="GCV124"/>
      <c r="GCW124"/>
      <c r="GCX124"/>
      <c r="GCY124"/>
      <c r="GCZ124"/>
      <c r="GDA124"/>
      <c r="GDB124"/>
      <c r="GDC124"/>
      <c r="GDD124"/>
      <c r="GDE124"/>
      <c r="GDF124"/>
      <c r="GDG124"/>
      <c r="GDH124"/>
      <c r="GDI124"/>
      <c r="GDJ124"/>
      <c r="GDK124"/>
      <c r="GDL124"/>
      <c r="GDM124"/>
      <c r="GDN124"/>
      <c r="GDO124"/>
      <c r="GDP124"/>
      <c r="GDQ124"/>
      <c r="GDR124"/>
      <c r="GDS124"/>
      <c r="GDT124"/>
      <c r="GDU124"/>
      <c r="GDV124"/>
      <c r="GDW124"/>
      <c r="GDX124"/>
      <c r="GDY124"/>
      <c r="GDZ124"/>
      <c r="GEA124"/>
      <c r="GEB124"/>
      <c r="GEC124"/>
      <c r="GED124"/>
      <c r="GEE124"/>
      <c r="GEF124"/>
      <c r="GEG124"/>
      <c r="GEH124"/>
      <c r="GEI124"/>
      <c r="GEJ124"/>
      <c r="GEK124"/>
      <c r="GEL124"/>
      <c r="GEM124"/>
      <c r="GEN124"/>
      <c r="GEO124"/>
      <c r="GEP124"/>
      <c r="GEQ124"/>
      <c r="GER124"/>
      <c r="GES124"/>
      <c r="GET124"/>
      <c r="GEU124"/>
      <c r="GEV124"/>
      <c r="GEW124"/>
      <c r="GEX124"/>
      <c r="GEY124"/>
      <c r="GEZ124"/>
      <c r="GFA124"/>
      <c r="GFB124"/>
      <c r="GFC124"/>
      <c r="GFD124"/>
      <c r="GFE124"/>
      <c r="GFF124"/>
      <c r="GFG124"/>
      <c r="GFH124"/>
      <c r="GFI124"/>
      <c r="GFJ124"/>
      <c r="GFK124"/>
      <c r="GFL124"/>
      <c r="GFM124"/>
      <c r="GFN124"/>
      <c r="GFO124"/>
      <c r="GFP124"/>
      <c r="GFQ124"/>
      <c r="GFR124"/>
      <c r="GFS124"/>
      <c r="GFT124"/>
      <c r="GFU124"/>
      <c r="GFV124"/>
      <c r="GFW124"/>
      <c r="GFX124"/>
      <c r="GFY124"/>
      <c r="GFZ124"/>
      <c r="GGA124"/>
      <c r="GGB124"/>
      <c r="GGC124"/>
      <c r="GGD124"/>
      <c r="GGE124"/>
      <c r="GGF124"/>
      <c r="GGG124"/>
      <c r="GGH124"/>
      <c r="GGI124"/>
      <c r="GGJ124"/>
      <c r="GGK124"/>
      <c r="GGL124"/>
      <c r="GGM124"/>
      <c r="GGN124"/>
      <c r="GGO124"/>
      <c r="GGP124"/>
      <c r="GGQ124"/>
      <c r="GGR124"/>
      <c r="GGS124"/>
      <c r="GGT124"/>
      <c r="GGU124"/>
      <c r="GGV124"/>
      <c r="GGW124"/>
      <c r="GGX124"/>
      <c r="GGY124"/>
      <c r="GGZ124"/>
      <c r="GHA124"/>
      <c r="GHB124"/>
      <c r="GHC124"/>
      <c r="GHD124"/>
      <c r="GHE124"/>
      <c r="GHF124"/>
      <c r="GHG124"/>
      <c r="GHH124"/>
      <c r="GHI124"/>
      <c r="GHJ124"/>
      <c r="GHK124"/>
      <c r="GHL124"/>
      <c r="GHM124"/>
      <c r="GHN124"/>
      <c r="GHO124"/>
      <c r="GHP124"/>
      <c r="GHQ124"/>
      <c r="GHR124"/>
      <c r="GHS124"/>
      <c r="GHT124"/>
      <c r="GHU124"/>
      <c r="GHV124"/>
      <c r="GHW124"/>
      <c r="GHX124"/>
      <c r="GHY124"/>
      <c r="GHZ124"/>
      <c r="GIA124"/>
      <c r="GIB124"/>
      <c r="GIC124"/>
      <c r="GID124"/>
      <c r="GIE124"/>
      <c r="GIF124"/>
      <c r="GIG124"/>
      <c r="GIH124"/>
      <c r="GII124"/>
      <c r="GIJ124"/>
      <c r="GIK124"/>
      <c r="GIL124"/>
      <c r="GIM124"/>
      <c r="GIN124"/>
      <c r="GIO124"/>
      <c r="GIP124"/>
      <c r="GIQ124"/>
      <c r="GIR124"/>
      <c r="GIS124"/>
      <c r="GIT124"/>
      <c r="GIU124"/>
      <c r="GIV124"/>
      <c r="GIW124"/>
      <c r="GIX124"/>
      <c r="GIY124"/>
      <c r="GIZ124"/>
      <c r="GJA124"/>
      <c r="GJB124"/>
      <c r="GJC124"/>
      <c r="GJD124"/>
      <c r="GJE124"/>
      <c r="GJF124"/>
      <c r="GJG124"/>
      <c r="GJH124"/>
      <c r="GJI124"/>
      <c r="GJJ124"/>
      <c r="GJK124"/>
      <c r="GJL124"/>
      <c r="GJM124"/>
      <c r="GJN124"/>
      <c r="GJO124"/>
      <c r="GJP124"/>
      <c r="GJQ124"/>
      <c r="GJR124"/>
      <c r="GJS124"/>
      <c r="GJT124"/>
      <c r="GJU124"/>
      <c r="GJV124"/>
      <c r="GJW124"/>
      <c r="GJX124"/>
      <c r="GJY124"/>
      <c r="GJZ124"/>
      <c r="GKA124"/>
      <c r="GKB124"/>
      <c r="GKC124"/>
      <c r="GKD124"/>
      <c r="GKE124"/>
      <c r="GKF124"/>
      <c r="GKG124"/>
      <c r="GKH124"/>
      <c r="GKI124"/>
      <c r="GKJ124"/>
      <c r="GKK124"/>
      <c r="GKL124"/>
      <c r="GKM124"/>
      <c r="GKN124"/>
      <c r="GKO124"/>
      <c r="GKP124"/>
      <c r="GKQ124"/>
      <c r="GKR124"/>
      <c r="GKS124"/>
      <c r="GKT124"/>
      <c r="GKU124"/>
      <c r="GKV124"/>
      <c r="GKW124"/>
      <c r="GKX124"/>
      <c r="GKY124"/>
      <c r="GKZ124"/>
      <c r="GLA124"/>
      <c r="GLB124"/>
      <c r="GLC124"/>
      <c r="GLD124"/>
      <c r="GLE124"/>
      <c r="GLF124"/>
      <c r="GLG124"/>
      <c r="GLH124"/>
      <c r="GLI124"/>
      <c r="GLJ124"/>
      <c r="GLK124"/>
      <c r="GLL124"/>
      <c r="GLM124"/>
      <c r="GLN124"/>
      <c r="GLO124"/>
      <c r="GLP124"/>
      <c r="GLQ124"/>
      <c r="GLR124"/>
      <c r="GLS124"/>
      <c r="GLT124"/>
      <c r="GLU124"/>
      <c r="GLV124"/>
      <c r="GLW124"/>
      <c r="GLX124"/>
      <c r="GLY124"/>
      <c r="GLZ124"/>
      <c r="GMA124"/>
      <c r="GMB124"/>
      <c r="GMC124"/>
      <c r="GMD124"/>
      <c r="GME124"/>
      <c r="GMF124"/>
      <c r="GMG124"/>
      <c r="GMH124"/>
      <c r="GMI124"/>
      <c r="GMJ124"/>
      <c r="GMK124"/>
      <c r="GML124"/>
      <c r="GMM124"/>
      <c r="GMN124"/>
      <c r="GMO124"/>
      <c r="GMP124"/>
      <c r="GMQ124"/>
      <c r="GMR124"/>
      <c r="GMS124"/>
      <c r="GMT124"/>
      <c r="GMU124"/>
      <c r="GMV124"/>
      <c r="GMW124"/>
      <c r="GMX124"/>
      <c r="GMY124"/>
      <c r="GMZ124"/>
      <c r="GNA124"/>
      <c r="GNB124"/>
      <c r="GNC124"/>
      <c r="GND124"/>
      <c r="GNE124"/>
      <c r="GNF124"/>
      <c r="GNG124"/>
      <c r="GNH124"/>
      <c r="GNI124"/>
      <c r="GNJ124"/>
      <c r="GNK124"/>
      <c r="GNL124"/>
      <c r="GNM124"/>
      <c r="GNN124"/>
      <c r="GNO124"/>
      <c r="GNP124"/>
      <c r="GNQ124"/>
      <c r="GNR124"/>
      <c r="GNS124"/>
      <c r="GNT124"/>
      <c r="GNU124"/>
      <c r="GNV124"/>
      <c r="GNW124"/>
      <c r="GNX124"/>
      <c r="GNY124"/>
      <c r="GNZ124"/>
      <c r="GOA124"/>
      <c r="GOB124"/>
      <c r="GOC124"/>
      <c r="GOD124"/>
      <c r="GOE124"/>
      <c r="GOF124"/>
      <c r="GOG124"/>
      <c r="GOH124"/>
      <c r="GOI124"/>
      <c r="GOJ124"/>
      <c r="GOK124"/>
      <c r="GOL124"/>
      <c r="GOM124"/>
      <c r="GON124"/>
      <c r="GOO124"/>
      <c r="GOP124"/>
      <c r="GOQ124"/>
      <c r="GOR124"/>
      <c r="GOS124"/>
      <c r="GOT124"/>
      <c r="GOU124"/>
      <c r="GOV124"/>
      <c r="GOW124"/>
      <c r="GOX124"/>
      <c r="GOY124"/>
      <c r="GOZ124"/>
      <c r="GPA124"/>
      <c r="GPB124"/>
      <c r="GPC124"/>
      <c r="GPD124"/>
      <c r="GPE124"/>
      <c r="GPF124"/>
      <c r="GPG124"/>
      <c r="GPH124"/>
      <c r="GPI124"/>
      <c r="GPJ124"/>
      <c r="GPK124"/>
      <c r="GPL124"/>
      <c r="GPM124"/>
      <c r="GPN124"/>
      <c r="GPO124"/>
      <c r="GPP124"/>
      <c r="GPQ124"/>
      <c r="GPR124"/>
      <c r="GPS124"/>
      <c r="GPT124"/>
      <c r="GPU124"/>
      <c r="GPV124"/>
      <c r="GPW124"/>
      <c r="GPX124"/>
      <c r="GPY124"/>
      <c r="GPZ124"/>
      <c r="GQA124"/>
      <c r="GQB124"/>
      <c r="GQC124"/>
      <c r="GQD124"/>
      <c r="GQE124"/>
      <c r="GQF124"/>
      <c r="GQG124"/>
      <c r="GQH124"/>
      <c r="GQI124"/>
      <c r="GQJ124"/>
      <c r="GQK124"/>
      <c r="GQL124"/>
      <c r="GQM124"/>
      <c r="GQN124"/>
      <c r="GQO124"/>
      <c r="GQP124"/>
      <c r="GQQ124"/>
      <c r="GQR124"/>
      <c r="GQS124"/>
      <c r="GQT124"/>
      <c r="GQU124"/>
      <c r="GQV124"/>
      <c r="GQW124"/>
      <c r="GQX124"/>
      <c r="GQY124"/>
      <c r="GQZ124"/>
      <c r="GRA124"/>
      <c r="GRB124"/>
      <c r="GRC124"/>
      <c r="GRD124"/>
      <c r="GRE124"/>
      <c r="GRF124"/>
      <c r="GRG124"/>
      <c r="GRH124"/>
      <c r="GRI124"/>
      <c r="GRJ124"/>
      <c r="GRK124"/>
      <c r="GRL124"/>
      <c r="GRM124"/>
      <c r="GRN124"/>
      <c r="GRO124"/>
      <c r="GRP124"/>
      <c r="GRQ124"/>
      <c r="GRR124"/>
      <c r="GRS124"/>
      <c r="GRT124"/>
      <c r="GRU124"/>
      <c r="GRV124"/>
      <c r="GRW124"/>
      <c r="GRX124"/>
      <c r="GRY124"/>
      <c r="GRZ124"/>
      <c r="GSA124"/>
      <c r="GSB124"/>
      <c r="GSC124"/>
      <c r="GSD124"/>
      <c r="GSE124"/>
      <c r="GSF124"/>
      <c r="GSG124"/>
      <c r="GSH124"/>
      <c r="GSI124"/>
      <c r="GSJ124"/>
      <c r="GSK124"/>
      <c r="GSL124"/>
      <c r="GSM124"/>
      <c r="GSN124"/>
      <c r="GSO124"/>
      <c r="GSP124"/>
      <c r="GSQ124"/>
      <c r="GSR124"/>
      <c r="GSS124"/>
      <c r="GST124"/>
      <c r="GSU124"/>
      <c r="GSV124"/>
      <c r="GSW124"/>
      <c r="GSX124"/>
      <c r="GSY124"/>
      <c r="GSZ124"/>
      <c r="GTA124"/>
      <c r="GTB124"/>
      <c r="GTC124"/>
      <c r="GTD124"/>
      <c r="GTE124"/>
      <c r="GTF124"/>
      <c r="GTG124"/>
      <c r="GTH124"/>
      <c r="GTI124"/>
      <c r="GTJ124"/>
      <c r="GTK124"/>
      <c r="GTL124"/>
      <c r="GTM124"/>
      <c r="GTN124"/>
      <c r="GTO124"/>
      <c r="GTP124"/>
      <c r="GTQ124"/>
      <c r="GTR124"/>
      <c r="GTS124"/>
      <c r="GTT124"/>
      <c r="GTU124"/>
      <c r="GTV124"/>
      <c r="GTW124"/>
      <c r="GTX124"/>
      <c r="GTY124"/>
      <c r="GTZ124"/>
      <c r="GUA124"/>
      <c r="GUB124"/>
      <c r="GUC124"/>
      <c r="GUD124"/>
      <c r="GUE124"/>
      <c r="GUF124"/>
      <c r="GUG124"/>
      <c r="GUH124"/>
      <c r="GUI124"/>
      <c r="GUJ124"/>
      <c r="GUK124"/>
      <c r="GUL124"/>
      <c r="GUM124"/>
      <c r="GUN124"/>
      <c r="GUO124"/>
      <c r="GUP124"/>
      <c r="GUQ124"/>
      <c r="GUR124"/>
      <c r="GUS124"/>
      <c r="GUT124"/>
      <c r="GUU124"/>
      <c r="GUV124"/>
      <c r="GUW124"/>
      <c r="GUX124"/>
      <c r="GUY124"/>
      <c r="GUZ124"/>
      <c r="GVA124"/>
      <c r="GVB124"/>
      <c r="GVC124"/>
      <c r="GVD124"/>
      <c r="GVE124"/>
      <c r="GVF124"/>
      <c r="GVG124"/>
      <c r="GVH124"/>
      <c r="GVI124"/>
      <c r="GVJ124"/>
      <c r="GVK124"/>
      <c r="GVL124"/>
      <c r="GVM124"/>
      <c r="GVN124"/>
      <c r="GVO124"/>
      <c r="GVP124"/>
      <c r="GVQ124"/>
      <c r="GVR124"/>
      <c r="GVS124"/>
      <c r="GVT124"/>
      <c r="GVU124"/>
      <c r="GVV124"/>
      <c r="GVW124"/>
      <c r="GVX124"/>
      <c r="GVY124"/>
      <c r="GVZ124"/>
      <c r="GWA124"/>
      <c r="GWB124"/>
      <c r="GWC124"/>
      <c r="GWD124"/>
      <c r="GWE124"/>
      <c r="GWF124"/>
      <c r="GWG124"/>
      <c r="GWH124"/>
      <c r="GWI124"/>
      <c r="GWJ124"/>
      <c r="GWK124"/>
      <c r="GWL124"/>
      <c r="GWM124"/>
      <c r="GWN124"/>
      <c r="GWO124"/>
      <c r="GWP124"/>
      <c r="GWQ124"/>
      <c r="GWR124"/>
      <c r="GWS124"/>
      <c r="GWT124"/>
      <c r="GWU124"/>
      <c r="GWV124"/>
      <c r="GWW124"/>
      <c r="GWX124"/>
      <c r="GWY124"/>
      <c r="GWZ124"/>
      <c r="GXA124"/>
      <c r="GXB124"/>
      <c r="GXC124"/>
      <c r="GXD124"/>
      <c r="GXE124"/>
      <c r="GXF124"/>
      <c r="GXG124"/>
      <c r="GXH124"/>
      <c r="GXI124"/>
      <c r="GXJ124"/>
      <c r="GXK124"/>
      <c r="GXL124"/>
      <c r="GXM124"/>
      <c r="GXN124"/>
      <c r="GXO124"/>
      <c r="GXP124"/>
      <c r="GXQ124"/>
      <c r="GXR124"/>
      <c r="GXS124"/>
      <c r="GXT124"/>
      <c r="GXU124"/>
      <c r="GXV124"/>
      <c r="GXW124"/>
      <c r="GXX124"/>
      <c r="GXY124"/>
      <c r="GXZ124"/>
      <c r="GYA124"/>
      <c r="GYB124"/>
      <c r="GYC124"/>
      <c r="GYD124"/>
      <c r="GYE124"/>
      <c r="GYF124"/>
      <c r="GYG124"/>
      <c r="GYH124"/>
      <c r="GYI124"/>
      <c r="GYJ124"/>
      <c r="GYK124"/>
      <c r="GYL124"/>
      <c r="GYM124"/>
      <c r="GYN124"/>
      <c r="GYO124"/>
      <c r="GYP124"/>
      <c r="GYQ124"/>
      <c r="GYR124"/>
      <c r="GYS124"/>
      <c r="GYT124"/>
      <c r="GYU124"/>
      <c r="GYV124"/>
      <c r="GYW124"/>
      <c r="GYX124"/>
      <c r="GYY124"/>
      <c r="GYZ124"/>
      <c r="GZA124"/>
      <c r="GZB124"/>
      <c r="GZC124"/>
      <c r="GZD124"/>
      <c r="GZE124"/>
      <c r="GZF124"/>
      <c r="GZG124"/>
      <c r="GZH124"/>
      <c r="GZI124"/>
      <c r="GZJ124"/>
      <c r="GZK124"/>
      <c r="GZL124"/>
      <c r="GZM124"/>
      <c r="GZN124"/>
      <c r="GZO124"/>
      <c r="GZP124"/>
      <c r="GZQ124"/>
      <c r="GZR124"/>
      <c r="GZS124"/>
      <c r="GZT124"/>
      <c r="GZU124"/>
      <c r="GZV124"/>
      <c r="GZW124"/>
      <c r="GZX124"/>
      <c r="GZY124"/>
      <c r="GZZ124"/>
      <c r="HAA124"/>
      <c r="HAB124"/>
      <c r="HAC124"/>
      <c r="HAD124"/>
      <c r="HAE124"/>
      <c r="HAF124"/>
      <c r="HAG124"/>
      <c r="HAH124"/>
      <c r="HAI124"/>
      <c r="HAJ124"/>
      <c r="HAK124"/>
      <c r="HAL124"/>
      <c r="HAM124"/>
      <c r="HAN124"/>
      <c r="HAO124"/>
      <c r="HAP124"/>
      <c r="HAQ124"/>
      <c r="HAR124"/>
      <c r="HAS124"/>
      <c r="HAT124"/>
      <c r="HAU124"/>
      <c r="HAV124"/>
      <c r="HAW124"/>
      <c r="HAX124"/>
      <c r="HAY124"/>
      <c r="HAZ124"/>
      <c r="HBA124"/>
      <c r="HBB124"/>
      <c r="HBC124"/>
      <c r="HBD124"/>
      <c r="HBE124"/>
      <c r="HBF124"/>
      <c r="HBG124"/>
      <c r="HBH124"/>
      <c r="HBI124"/>
      <c r="HBJ124"/>
      <c r="HBK124"/>
      <c r="HBL124"/>
      <c r="HBM124"/>
      <c r="HBN124"/>
      <c r="HBO124"/>
      <c r="HBP124"/>
      <c r="HBQ124"/>
      <c r="HBR124"/>
      <c r="HBS124"/>
      <c r="HBT124"/>
      <c r="HBU124"/>
      <c r="HBV124"/>
      <c r="HBW124"/>
      <c r="HBX124"/>
      <c r="HBY124"/>
      <c r="HBZ124"/>
      <c r="HCA124"/>
      <c r="HCB124"/>
      <c r="HCC124"/>
      <c r="HCD124"/>
      <c r="HCE124"/>
      <c r="HCF124"/>
      <c r="HCG124"/>
      <c r="HCH124"/>
      <c r="HCI124"/>
      <c r="HCJ124"/>
      <c r="HCK124"/>
      <c r="HCL124"/>
      <c r="HCM124"/>
      <c r="HCN124"/>
      <c r="HCO124"/>
      <c r="HCP124"/>
      <c r="HCQ124"/>
      <c r="HCR124"/>
      <c r="HCS124"/>
      <c r="HCT124"/>
      <c r="HCU124"/>
      <c r="HCV124"/>
      <c r="HCW124"/>
      <c r="HCX124"/>
      <c r="HCY124"/>
      <c r="HCZ124"/>
      <c r="HDA124"/>
      <c r="HDB124"/>
      <c r="HDC124"/>
      <c r="HDD124"/>
      <c r="HDE124"/>
      <c r="HDF124"/>
      <c r="HDG124"/>
      <c r="HDH124"/>
      <c r="HDI124"/>
      <c r="HDJ124"/>
      <c r="HDK124"/>
      <c r="HDL124"/>
      <c r="HDM124"/>
      <c r="HDN124"/>
      <c r="HDO124"/>
      <c r="HDP124"/>
      <c r="HDQ124"/>
      <c r="HDR124"/>
      <c r="HDS124"/>
      <c r="HDT124"/>
      <c r="HDU124"/>
      <c r="HDV124"/>
      <c r="HDW124"/>
      <c r="HDX124"/>
      <c r="HDY124"/>
      <c r="HDZ124"/>
      <c r="HEA124"/>
      <c r="HEB124"/>
      <c r="HEC124"/>
      <c r="HED124"/>
      <c r="HEE124"/>
      <c r="HEF124"/>
      <c r="HEG124"/>
      <c r="HEH124"/>
      <c r="HEI124"/>
      <c r="HEJ124"/>
      <c r="HEK124"/>
      <c r="HEL124"/>
      <c r="HEM124"/>
      <c r="HEN124"/>
      <c r="HEO124"/>
      <c r="HEP124"/>
      <c r="HEQ124"/>
      <c r="HER124"/>
      <c r="HES124"/>
      <c r="HET124"/>
      <c r="HEU124"/>
      <c r="HEV124"/>
      <c r="HEW124"/>
      <c r="HEX124"/>
      <c r="HEY124"/>
      <c r="HEZ124"/>
      <c r="HFA124"/>
      <c r="HFB124"/>
      <c r="HFC124"/>
      <c r="HFD124"/>
      <c r="HFE124"/>
      <c r="HFF124"/>
      <c r="HFG124"/>
      <c r="HFH124"/>
      <c r="HFI124"/>
      <c r="HFJ124"/>
      <c r="HFK124"/>
      <c r="HFL124"/>
      <c r="HFM124"/>
      <c r="HFN124"/>
      <c r="HFO124"/>
      <c r="HFP124"/>
      <c r="HFQ124"/>
      <c r="HFR124"/>
      <c r="HFS124"/>
      <c r="HFT124"/>
      <c r="HFU124"/>
      <c r="HFV124"/>
      <c r="HFW124"/>
      <c r="HFX124"/>
      <c r="HFY124"/>
      <c r="HFZ124"/>
      <c r="HGA124"/>
      <c r="HGB124"/>
      <c r="HGC124"/>
      <c r="HGD124"/>
      <c r="HGE124"/>
      <c r="HGF124"/>
      <c r="HGG124"/>
      <c r="HGH124"/>
      <c r="HGI124"/>
      <c r="HGJ124"/>
      <c r="HGK124"/>
      <c r="HGL124"/>
      <c r="HGM124"/>
      <c r="HGN124"/>
      <c r="HGO124"/>
      <c r="HGP124"/>
      <c r="HGQ124"/>
      <c r="HGR124"/>
      <c r="HGS124"/>
      <c r="HGT124"/>
      <c r="HGU124"/>
      <c r="HGV124"/>
      <c r="HGW124"/>
      <c r="HGX124"/>
      <c r="HGY124"/>
      <c r="HGZ124"/>
      <c r="HHA124"/>
      <c r="HHB124"/>
      <c r="HHC124"/>
      <c r="HHD124"/>
      <c r="HHE124"/>
      <c r="HHF124"/>
      <c r="HHG124"/>
      <c r="HHH124"/>
      <c r="HHI124"/>
      <c r="HHJ124"/>
      <c r="HHK124"/>
      <c r="HHL124"/>
      <c r="HHM124"/>
      <c r="HHN124"/>
      <c r="HHO124"/>
      <c r="HHP124"/>
      <c r="HHQ124"/>
      <c r="HHR124"/>
      <c r="HHS124"/>
      <c r="HHT124"/>
      <c r="HHU124"/>
      <c r="HHV124"/>
      <c r="HHW124"/>
      <c r="HHX124"/>
      <c r="HHY124"/>
      <c r="HHZ124"/>
      <c r="HIA124"/>
      <c r="HIB124"/>
      <c r="HIC124"/>
      <c r="HID124"/>
      <c r="HIE124"/>
      <c r="HIF124"/>
      <c r="HIG124"/>
      <c r="HIH124"/>
      <c r="HII124"/>
      <c r="HIJ124"/>
      <c r="HIK124"/>
      <c r="HIL124"/>
      <c r="HIM124"/>
      <c r="HIN124"/>
      <c r="HIO124"/>
      <c r="HIP124"/>
      <c r="HIQ124"/>
      <c r="HIR124"/>
      <c r="HIS124"/>
      <c r="HIT124"/>
      <c r="HIU124"/>
      <c r="HIV124"/>
      <c r="HIW124"/>
      <c r="HIX124"/>
      <c r="HIY124"/>
      <c r="HIZ124"/>
      <c r="HJA124"/>
      <c r="HJB124"/>
      <c r="HJC124"/>
      <c r="HJD124"/>
      <c r="HJE124"/>
      <c r="HJF124"/>
      <c r="HJG124"/>
      <c r="HJH124"/>
      <c r="HJI124"/>
      <c r="HJJ124"/>
      <c r="HJK124"/>
      <c r="HJL124"/>
      <c r="HJM124"/>
      <c r="HJN124"/>
      <c r="HJO124"/>
      <c r="HJP124"/>
      <c r="HJQ124"/>
      <c r="HJR124"/>
      <c r="HJS124"/>
      <c r="HJT124"/>
      <c r="HJU124"/>
      <c r="HJV124"/>
      <c r="HJW124"/>
      <c r="HJX124"/>
      <c r="HJY124"/>
      <c r="HJZ124"/>
      <c r="HKA124"/>
      <c r="HKB124"/>
      <c r="HKC124"/>
      <c r="HKD124"/>
      <c r="HKE124"/>
      <c r="HKF124"/>
      <c r="HKG124"/>
      <c r="HKH124"/>
      <c r="HKI124"/>
      <c r="HKJ124"/>
      <c r="HKK124"/>
      <c r="HKL124"/>
      <c r="HKM124"/>
      <c r="HKN124"/>
      <c r="HKO124"/>
      <c r="HKP124"/>
      <c r="HKQ124"/>
      <c r="HKR124"/>
      <c r="HKS124"/>
      <c r="HKT124"/>
      <c r="HKU124"/>
      <c r="HKV124"/>
      <c r="HKW124"/>
      <c r="HKX124"/>
      <c r="HKY124"/>
      <c r="HKZ124"/>
      <c r="HLA124"/>
      <c r="HLB124"/>
      <c r="HLC124"/>
      <c r="HLD124"/>
      <c r="HLE124"/>
      <c r="HLF124"/>
      <c r="HLG124"/>
      <c r="HLH124"/>
      <c r="HLI124"/>
      <c r="HLJ124"/>
      <c r="HLK124"/>
      <c r="HLL124"/>
      <c r="HLM124"/>
      <c r="HLN124"/>
      <c r="HLO124"/>
      <c r="HLP124"/>
      <c r="HLQ124"/>
      <c r="HLR124"/>
      <c r="HLS124"/>
      <c r="HLT124"/>
      <c r="HLU124"/>
      <c r="HLV124"/>
      <c r="HLW124"/>
      <c r="HLX124"/>
      <c r="HLY124"/>
      <c r="HLZ124"/>
      <c r="HMA124"/>
      <c r="HMB124"/>
      <c r="HMC124"/>
      <c r="HMD124"/>
      <c r="HME124"/>
      <c r="HMF124"/>
      <c r="HMG124"/>
      <c r="HMH124"/>
      <c r="HMI124"/>
      <c r="HMJ124"/>
      <c r="HMK124"/>
      <c r="HML124"/>
      <c r="HMM124"/>
      <c r="HMN124"/>
      <c r="HMO124"/>
      <c r="HMP124"/>
      <c r="HMQ124"/>
      <c r="HMR124"/>
      <c r="HMS124"/>
      <c r="HMT124"/>
      <c r="HMU124"/>
      <c r="HMV124"/>
      <c r="HMW124"/>
      <c r="HMX124"/>
      <c r="HMY124"/>
      <c r="HMZ124"/>
      <c r="HNA124"/>
      <c r="HNB124"/>
      <c r="HNC124"/>
      <c r="HND124"/>
      <c r="HNE124"/>
      <c r="HNF124"/>
      <c r="HNG124"/>
      <c r="HNH124"/>
      <c r="HNI124"/>
      <c r="HNJ124"/>
      <c r="HNK124"/>
      <c r="HNL124"/>
      <c r="HNM124"/>
      <c r="HNN124"/>
      <c r="HNO124"/>
      <c r="HNP124"/>
      <c r="HNQ124"/>
      <c r="HNR124"/>
      <c r="HNS124"/>
      <c r="HNT124"/>
      <c r="HNU124"/>
      <c r="HNV124"/>
      <c r="HNW124"/>
      <c r="HNX124"/>
      <c r="HNY124"/>
      <c r="HNZ124"/>
      <c r="HOA124"/>
      <c r="HOB124"/>
      <c r="HOC124"/>
      <c r="HOD124"/>
      <c r="HOE124"/>
      <c r="HOF124"/>
      <c r="HOG124"/>
      <c r="HOH124"/>
      <c r="HOI124"/>
      <c r="HOJ124"/>
      <c r="HOK124"/>
      <c r="HOL124"/>
      <c r="HOM124"/>
      <c r="HON124"/>
      <c r="HOO124"/>
      <c r="HOP124"/>
      <c r="HOQ124"/>
      <c r="HOR124"/>
      <c r="HOS124"/>
      <c r="HOT124"/>
      <c r="HOU124"/>
      <c r="HOV124"/>
      <c r="HOW124"/>
      <c r="HOX124"/>
      <c r="HOY124"/>
      <c r="HOZ124"/>
      <c r="HPA124"/>
      <c r="HPB124"/>
      <c r="HPC124"/>
      <c r="HPD124"/>
      <c r="HPE124"/>
      <c r="HPF124"/>
      <c r="HPG124"/>
      <c r="HPH124"/>
      <c r="HPI124"/>
      <c r="HPJ124"/>
      <c r="HPK124"/>
      <c r="HPL124"/>
      <c r="HPM124"/>
      <c r="HPN124"/>
      <c r="HPO124"/>
      <c r="HPP124"/>
      <c r="HPQ124"/>
      <c r="HPR124"/>
      <c r="HPS124"/>
      <c r="HPT124"/>
      <c r="HPU124"/>
      <c r="HPV124"/>
      <c r="HPW124"/>
      <c r="HPX124"/>
      <c r="HPY124"/>
      <c r="HPZ124"/>
      <c r="HQA124"/>
      <c r="HQB124"/>
      <c r="HQC124"/>
      <c r="HQD124"/>
      <c r="HQE124"/>
      <c r="HQF124"/>
      <c r="HQG124"/>
      <c r="HQH124"/>
      <c r="HQI124"/>
      <c r="HQJ124"/>
      <c r="HQK124"/>
      <c r="HQL124"/>
      <c r="HQM124"/>
      <c r="HQN124"/>
      <c r="HQO124"/>
      <c r="HQP124"/>
      <c r="HQQ124"/>
      <c r="HQR124"/>
      <c r="HQS124"/>
      <c r="HQT124"/>
      <c r="HQU124"/>
      <c r="HQV124"/>
      <c r="HQW124"/>
      <c r="HQX124"/>
      <c r="HQY124"/>
      <c r="HQZ124"/>
      <c r="HRA124"/>
      <c r="HRB124"/>
      <c r="HRC124"/>
      <c r="HRD124"/>
      <c r="HRE124"/>
      <c r="HRF124"/>
      <c r="HRG124"/>
      <c r="HRH124"/>
      <c r="HRI124"/>
      <c r="HRJ124"/>
      <c r="HRK124"/>
      <c r="HRL124"/>
      <c r="HRM124"/>
      <c r="HRN124"/>
      <c r="HRO124"/>
      <c r="HRP124"/>
      <c r="HRQ124"/>
      <c r="HRR124"/>
      <c r="HRS124"/>
      <c r="HRT124"/>
      <c r="HRU124"/>
      <c r="HRV124"/>
      <c r="HRW124"/>
      <c r="HRX124"/>
      <c r="HRY124"/>
      <c r="HRZ124"/>
      <c r="HSA124"/>
      <c r="HSB124"/>
      <c r="HSC124"/>
      <c r="HSD124"/>
      <c r="HSE124"/>
      <c r="HSF124"/>
      <c r="HSG124"/>
      <c r="HSH124"/>
      <c r="HSI124"/>
      <c r="HSJ124"/>
      <c r="HSK124"/>
      <c r="HSL124"/>
      <c r="HSM124"/>
      <c r="HSN124"/>
      <c r="HSO124"/>
      <c r="HSP124"/>
      <c r="HSQ124"/>
      <c r="HSR124"/>
      <c r="HSS124"/>
      <c r="HST124"/>
      <c r="HSU124"/>
      <c r="HSV124"/>
      <c r="HSW124"/>
      <c r="HSX124"/>
      <c r="HSY124"/>
      <c r="HSZ124"/>
      <c r="HTA124"/>
      <c r="HTB124"/>
      <c r="HTC124"/>
      <c r="HTD124"/>
      <c r="HTE124"/>
      <c r="HTF124"/>
      <c r="HTG124"/>
      <c r="HTH124"/>
      <c r="HTI124"/>
      <c r="HTJ124"/>
      <c r="HTK124"/>
      <c r="HTL124"/>
      <c r="HTM124"/>
      <c r="HTN124"/>
      <c r="HTO124"/>
      <c r="HTP124"/>
      <c r="HTQ124"/>
      <c r="HTR124"/>
      <c r="HTS124"/>
      <c r="HTT124"/>
      <c r="HTU124"/>
      <c r="HTV124"/>
      <c r="HTW124"/>
      <c r="HTX124"/>
      <c r="HTY124"/>
      <c r="HTZ124"/>
      <c r="HUA124"/>
      <c r="HUB124"/>
      <c r="HUC124"/>
      <c r="HUD124"/>
      <c r="HUE124"/>
      <c r="HUF124"/>
      <c r="HUG124"/>
      <c r="HUH124"/>
      <c r="HUI124"/>
      <c r="HUJ124"/>
      <c r="HUK124"/>
      <c r="HUL124"/>
      <c r="HUM124"/>
      <c r="HUN124"/>
      <c r="HUO124"/>
      <c r="HUP124"/>
      <c r="HUQ124"/>
      <c r="HUR124"/>
      <c r="HUS124"/>
      <c r="HUT124"/>
      <c r="HUU124"/>
      <c r="HUV124"/>
      <c r="HUW124"/>
      <c r="HUX124"/>
      <c r="HUY124"/>
      <c r="HUZ124"/>
      <c r="HVA124"/>
      <c r="HVB124"/>
      <c r="HVC124"/>
      <c r="HVD124"/>
      <c r="HVE124"/>
      <c r="HVF124"/>
      <c r="HVG124"/>
      <c r="HVH124"/>
      <c r="HVI124"/>
      <c r="HVJ124"/>
      <c r="HVK124"/>
      <c r="HVL124"/>
      <c r="HVM124"/>
      <c r="HVN124"/>
      <c r="HVO124"/>
      <c r="HVP124"/>
      <c r="HVQ124"/>
      <c r="HVR124"/>
      <c r="HVS124"/>
      <c r="HVT124"/>
      <c r="HVU124"/>
      <c r="HVV124"/>
      <c r="HVW124"/>
      <c r="HVX124"/>
      <c r="HVY124"/>
      <c r="HVZ124"/>
      <c r="HWA124"/>
      <c r="HWB124"/>
      <c r="HWC124"/>
      <c r="HWD124"/>
      <c r="HWE124"/>
      <c r="HWF124"/>
      <c r="HWG124"/>
      <c r="HWH124"/>
      <c r="HWI124"/>
      <c r="HWJ124"/>
      <c r="HWK124"/>
      <c r="HWL124"/>
      <c r="HWM124"/>
      <c r="HWN124"/>
      <c r="HWO124"/>
      <c r="HWP124"/>
      <c r="HWQ124"/>
      <c r="HWR124"/>
      <c r="HWS124"/>
      <c r="HWT124"/>
      <c r="HWU124"/>
      <c r="HWV124"/>
      <c r="HWW124"/>
      <c r="HWX124"/>
      <c r="HWY124"/>
      <c r="HWZ124"/>
      <c r="HXA124"/>
      <c r="HXB124"/>
      <c r="HXC124"/>
      <c r="HXD124"/>
      <c r="HXE124"/>
      <c r="HXF124"/>
      <c r="HXG124"/>
      <c r="HXH124"/>
      <c r="HXI124"/>
      <c r="HXJ124"/>
      <c r="HXK124"/>
      <c r="HXL124"/>
      <c r="HXM124"/>
      <c r="HXN124"/>
      <c r="HXO124"/>
      <c r="HXP124"/>
      <c r="HXQ124"/>
      <c r="HXR124"/>
      <c r="HXS124"/>
      <c r="HXT124"/>
      <c r="HXU124"/>
      <c r="HXV124"/>
      <c r="HXW124"/>
      <c r="HXX124"/>
      <c r="HXY124"/>
      <c r="HXZ124"/>
      <c r="HYA124"/>
      <c r="HYB124"/>
      <c r="HYC124"/>
      <c r="HYD124"/>
      <c r="HYE124"/>
      <c r="HYF124"/>
      <c r="HYG124"/>
      <c r="HYH124"/>
      <c r="HYI124"/>
      <c r="HYJ124"/>
      <c r="HYK124"/>
      <c r="HYL124"/>
      <c r="HYM124"/>
      <c r="HYN124"/>
      <c r="HYO124"/>
      <c r="HYP124"/>
      <c r="HYQ124"/>
      <c r="HYR124"/>
      <c r="HYS124"/>
      <c r="HYT124"/>
      <c r="HYU124"/>
      <c r="HYV124"/>
      <c r="HYW124"/>
      <c r="HYX124"/>
      <c r="HYY124"/>
      <c r="HYZ124"/>
      <c r="HZA124"/>
      <c r="HZB124"/>
      <c r="HZC124"/>
      <c r="HZD124"/>
      <c r="HZE124"/>
      <c r="HZF124"/>
      <c r="HZG124"/>
      <c r="HZH124"/>
      <c r="HZI124"/>
      <c r="HZJ124"/>
      <c r="HZK124"/>
      <c r="HZL124"/>
      <c r="HZM124"/>
      <c r="HZN124"/>
      <c r="HZO124"/>
      <c r="HZP124"/>
      <c r="HZQ124"/>
      <c r="HZR124"/>
      <c r="HZS124"/>
      <c r="HZT124"/>
      <c r="HZU124"/>
      <c r="HZV124"/>
      <c r="HZW124"/>
      <c r="HZX124"/>
      <c r="HZY124"/>
      <c r="HZZ124"/>
      <c r="IAA124"/>
      <c r="IAB124"/>
      <c r="IAC124"/>
      <c r="IAD124"/>
      <c r="IAE124"/>
      <c r="IAF124"/>
      <c r="IAG124"/>
      <c r="IAH124"/>
      <c r="IAI124"/>
      <c r="IAJ124"/>
      <c r="IAK124"/>
      <c r="IAL124"/>
      <c r="IAM124"/>
      <c r="IAN124"/>
      <c r="IAO124"/>
      <c r="IAP124"/>
      <c r="IAQ124"/>
      <c r="IAR124"/>
      <c r="IAS124"/>
      <c r="IAT124"/>
      <c r="IAU124"/>
      <c r="IAV124"/>
      <c r="IAW124"/>
      <c r="IAX124"/>
      <c r="IAY124"/>
      <c r="IAZ124"/>
      <c r="IBA124"/>
      <c r="IBB124"/>
      <c r="IBC124"/>
      <c r="IBD124"/>
      <c r="IBE124"/>
      <c r="IBF124"/>
      <c r="IBG124"/>
      <c r="IBH124"/>
      <c r="IBI124"/>
      <c r="IBJ124"/>
      <c r="IBK124"/>
      <c r="IBL124"/>
      <c r="IBM124"/>
      <c r="IBN124"/>
      <c r="IBO124"/>
      <c r="IBP124"/>
      <c r="IBQ124"/>
      <c r="IBR124"/>
      <c r="IBS124"/>
      <c r="IBT124"/>
      <c r="IBU124"/>
      <c r="IBV124"/>
      <c r="IBW124"/>
      <c r="IBX124"/>
      <c r="IBY124"/>
      <c r="IBZ124"/>
      <c r="ICA124"/>
      <c r="ICB124"/>
      <c r="ICC124"/>
      <c r="ICD124"/>
      <c r="ICE124"/>
      <c r="ICF124"/>
      <c r="ICG124"/>
      <c r="ICH124"/>
      <c r="ICI124"/>
      <c r="ICJ124"/>
      <c r="ICK124"/>
      <c r="ICL124"/>
      <c r="ICM124"/>
      <c r="ICN124"/>
      <c r="ICO124"/>
      <c r="ICP124"/>
      <c r="ICQ124"/>
      <c r="ICR124"/>
      <c r="ICS124"/>
      <c r="ICT124"/>
      <c r="ICU124"/>
      <c r="ICV124"/>
      <c r="ICW124"/>
      <c r="ICX124"/>
      <c r="ICY124"/>
      <c r="ICZ124"/>
      <c r="IDA124"/>
      <c r="IDB124"/>
      <c r="IDC124"/>
      <c r="IDD124"/>
      <c r="IDE124"/>
      <c r="IDF124"/>
      <c r="IDG124"/>
      <c r="IDH124"/>
      <c r="IDI124"/>
      <c r="IDJ124"/>
      <c r="IDK124"/>
      <c r="IDL124"/>
      <c r="IDM124"/>
      <c r="IDN124"/>
      <c r="IDO124"/>
      <c r="IDP124"/>
      <c r="IDQ124"/>
      <c r="IDR124"/>
      <c r="IDS124"/>
      <c r="IDT124"/>
      <c r="IDU124"/>
      <c r="IDV124"/>
      <c r="IDW124"/>
      <c r="IDX124"/>
      <c r="IDY124"/>
      <c r="IDZ124"/>
      <c r="IEA124"/>
      <c r="IEB124"/>
      <c r="IEC124"/>
      <c r="IED124"/>
      <c r="IEE124"/>
      <c r="IEF124"/>
      <c r="IEG124"/>
      <c r="IEH124"/>
      <c r="IEI124"/>
      <c r="IEJ124"/>
      <c r="IEK124"/>
      <c r="IEL124"/>
      <c r="IEM124"/>
      <c r="IEN124"/>
      <c r="IEO124"/>
      <c r="IEP124"/>
      <c r="IEQ124"/>
      <c r="IER124"/>
      <c r="IES124"/>
      <c r="IET124"/>
      <c r="IEU124"/>
      <c r="IEV124"/>
      <c r="IEW124"/>
      <c r="IEX124"/>
      <c r="IEY124"/>
      <c r="IEZ124"/>
      <c r="IFA124"/>
      <c r="IFB124"/>
      <c r="IFC124"/>
      <c r="IFD124"/>
      <c r="IFE124"/>
      <c r="IFF124"/>
      <c r="IFG124"/>
      <c r="IFH124"/>
      <c r="IFI124"/>
      <c r="IFJ124"/>
      <c r="IFK124"/>
      <c r="IFL124"/>
      <c r="IFM124"/>
      <c r="IFN124"/>
      <c r="IFO124"/>
      <c r="IFP124"/>
      <c r="IFQ124"/>
      <c r="IFR124"/>
      <c r="IFS124"/>
      <c r="IFT124"/>
      <c r="IFU124"/>
      <c r="IFV124"/>
      <c r="IFW124"/>
      <c r="IFX124"/>
      <c r="IFY124"/>
      <c r="IFZ124"/>
      <c r="IGA124"/>
      <c r="IGB124"/>
      <c r="IGC124"/>
      <c r="IGD124"/>
      <c r="IGE124"/>
      <c r="IGF124"/>
      <c r="IGG124"/>
      <c r="IGH124"/>
      <c r="IGI124"/>
      <c r="IGJ124"/>
      <c r="IGK124"/>
      <c r="IGL124"/>
      <c r="IGM124"/>
      <c r="IGN124"/>
      <c r="IGO124"/>
      <c r="IGP124"/>
      <c r="IGQ124"/>
      <c r="IGR124"/>
      <c r="IGS124"/>
      <c r="IGT124"/>
      <c r="IGU124"/>
      <c r="IGV124"/>
      <c r="IGW124"/>
      <c r="IGX124"/>
      <c r="IGY124"/>
      <c r="IGZ124"/>
      <c r="IHA124"/>
      <c r="IHB124"/>
      <c r="IHC124"/>
      <c r="IHD124"/>
      <c r="IHE124"/>
      <c r="IHF124"/>
      <c r="IHG124"/>
      <c r="IHH124"/>
      <c r="IHI124"/>
      <c r="IHJ124"/>
      <c r="IHK124"/>
      <c r="IHL124"/>
      <c r="IHM124"/>
      <c r="IHN124"/>
      <c r="IHO124"/>
      <c r="IHP124"/>
      <c r="IHQ124"/>
      <c r="IHR124"/>
      <c r="IHS124"/>
      <c r="IHT124"/>
      <c r="IHU124"/>
      <c r="IHV124"/>
      <c r="IHW124"/>
      <c r="IHX124"/>
      <c r="IHY124"/>
      <c r="IHZ124"/>
      <c r="IIA124"/>
      <c r="IIB124"/>
      <c r="IIC124"/>
      <c r="IID124"/>
      <c r="IIE124"/>
      <c r="IIF124"/>
      <c r="IIG124"/>
      <c r="IIH124"/>
      <c r="III124"/>
      <c r="IIJ124"/>
      <c r="IIK124"/>
      <c r="IIL124"/>
      <c r="IIM124"/>
      <c r="IIN124"/>
      <c r="IIO124"/>
      <c r="IIP124"/>
      <c r="IIQ124"/>
      <c r="IIR124"/>
      <c r="IIS124"/>
      <c r="IIT124"/>
      <c r="IIU124"/>
      <c r="IIV124"/>
      <c r="IIW124"/>
      <c r="IIX124"/>
      <c r="IIY124"/>
      <c r="IIZ124"/>
      <c r="IJA124"/>
      <c r="IJB124"/>
      <c r="IJC124"/>
      <c r="IJD124"/>
      <c r="IJE124"/>
      <c r="IJF124"/>
      <c r="IJG124"/>
      <c r="IJH124"/>
      <c r="IJI124"/>
      <c r="IJJ124"/>
      <c r="IJK124"/>
      <c r="IJL124"/>
      <c r="IJM124"/>
      <c r="IJN124"/>
      <c r="IJO124"/>
      <c r="IJP124"/>
      <c r="IJQ124"/>
      <c r="IJR124"/>
      <c r="IJS124"/>
      <c r="IJT124"/>
      <c r="IJU124"/>
      <c r="IJV124"/>
      <c r="IJW124"/>
      <c r="IJX124"/>
      <c r="IJY124"/>
      <c r="IJZ124"/>
      <c r="IKA124"/>
      <c r="IKB124"/>
      <c r="IKC124"/>
      <c r="IKD124"/>
      <c r="IKE124"/>
      <c r="IKF124"/>
      <c r="IKG124"/>
      <c r="IKH124"/>
      <c r="IKI124"/>
      <c r="IKJ124"/>
      <c r="IKK124"/>
      <c r="IKL124"/>
      <c r="IKM124"/>
      <c r="IKN124"/>
      <c r="IKO124"/>
      <c r="IKP124"/>
      <c r="IKQ124"/>
      <c r="IKR124"/>
      <c r="IKS124"/>
      <c r="IKT124"/>
      <c r="IKU124"/>
      <c r="IKV124"/>
      <c r="IKW124"/>
      <c r="IKX124"/>
      <c r="IKY124"/>
      <c r="IKZ124"/>
      <c r="ILA124"/>
      <c r="ILB124"/>
      <c r="ILC124"/>
      <c r="ILD124"/>
      <c r="ILE124"/>
      <c r="ILF124"/>
      <c r="ILG124"/>
      <c r="ILH124"/>
      <c r="ILI124"/>
      <c r="ILJ124"/>
      <c r="ILK124"/>
      <c r="ILL124"/>
      <c r="ILM124"/>
      <c r="ILN124"/>
      <c r="ILO124"/>
      <c r="ILP124"/>
      <c r="ILQ124"/>
      <c r="ILR124"/>
      <c r="ILS124"/>
      <c r="ILT124"/>
      <c r="ILU124"/>
      <c r="ILV124"/>
      <c r="ILW124"/>
      <c r="ILX124"/>
      <c r="ILY124"/>
      <c r="ILZ124"/>
      <c r="IMA124"/>
      <c r="IMB124"/>
      <c r="IMC124"/>
      <c r="IMD124"/>
      <c r="IME124"/>
      <c r="IMF124"/>
      <c r="IMG124"/>
      <c r="IMH124"/>
      <c r="IMI124"/>
      <c r="IMJ124"/>
      <c r="IMK124"/>
      <c r="IML124"/>
      <c r="IMM124"/>
      <c r="IMN124"/>
      <c r="IMO124"/>
      <c r="IMP124"/>
      <c r="IMQ124"/>
      <c r="IMR124"/>
      <c r="IMS124"/>
      <c r="IMT124"/>
      <c r="IMU124"/>
      <c r="IMV124"/>
      <c r="IMW124"/>
      <c r="IMX124"/>
      <c r="IMY124"/>
      <c r="IMZ124"/>
      <c r="INA124"/>
      <c r="INB124"/>
      <c r="INC124"/>
      <c r="IND124"/>
      <c r="INE124"/>
      <c r="INF124"/>
      <c r="ING124"/>
      <c r="INH124"/>
      <c r="INI124"/>
      <c r="INJ124"/>
      <c r="INK124"/>
      <c r="INL124"/>
      <c r="INM124"/>
      <c r="INN124"/>
      <c r="INO124"/>
      <c r="INP124"/>
      <c r="INQ124"/>
      <c r="INR124"/>
      <c r="INS124"/>
      <c r="INT124"/>
      <c r="INU124"/>
      <c r="INV124"/>
      <c r="INW124"/>
      <c r="INX124"/>
      <c r="INY124"/>
      <c r="INZ124"/>
      <c r="IOA124"/>
      <c r="IOB124"/>
      <c r="IOC124"/>
      <c r="IOD124"/>
      <c r="IOE124"/>
      <c r="IOF124"/>
      <c r="IOG124"/>
      <c r="IOH124"/>
      <c r="IOI124"/>
      <c r="IOJ124"/>
      <c r="IOK124"/>
      <c r="IOL124"/>
      <c r="IOM124"/>
      <c r="ION124"/>
      <c r="IOO124"/>
      <c r="IOP124"/>
      <c r="IOQ124"/>
      <c r="IOR124"/>
      <c r="IOS124"/>
      <c r="IOT124"/>
      <c r="IOU124"/>
      <c r="IOV124"/>
      <c r="IOW124"/>
      <c r="IOX124"/>
      <c r="IOY124"/>
      <c r="IOZ124"/>
      <c r="IPA124"/>
      <c r="IPB124"/>
      <c r="IPC124"/>
      <c r="IPD124"/>
      <c r="IPE124"/>
      <c r="IPF124"/>
      <c r="IPG124"/>
      <c r="IPH124"/>
      <c r="IPI124"/>
      <c r="IPJ124"/>
      <c r="IPK124"/>
      <c r="IPL124"/>
      <c r="IPM124"/>
      <c r="IPN124"/>
      <c r="IPO124"/>
      <c r="IPP124"/>
      <c r="IPQ124"/>
      <c r="IPR124"/>
      <c r="IPS124"/>
      <c r="IPT124"/>
      <c r="IPU124"/>
      <c r="IPV124"/>
      <c r="IPW124"/>
      <c r="IPX124"/>
      <c r="IPY124"/>
      <c r="IPZ124"/>
      <c r="IQA124"/>
      <c r="IQB124"/>
      <c r="IQC124"/>
      <c r="IQD124"/>
      <c r="IQE124"/>
      <c r="IQF124"/>
      <c r="IQG124"/>
      <c r="IQH124"/>
      <c r="IQI124"/>
      <c r="IQJ124"/>
      <c r="IQK124"/>
      <c r="IQL124"/>
      <c r="IQM124"/>
      <c r="IQN124"/>
      <c r="IQO124"/>
      <c r="IQP124"/>
      <c r="IQQ124"/>
      <c r="IQR124"/>
      <c r="IQS124"/>
      <c r="IQT124"/>
      <c r="IQU124"/>
      <c r="IQV124"/>
      <c r="IQW124"/>
      <c r="IQX124"/>
      <c r="IQY124"/>
      <c r="IQZ124"/>
      <c r="IRA124"/>
      <c r="IRB124"/>
      <c r="IRC124"/>
      <c r="IRD124"/>
      <c r="IRE124"/>
      <c r="IRF124"/>
      <c r="IRG124"/>
      <c r="IRH124"/>
      <c r="IRI124"/>
      <c r="IRJ124"/>
      <c r="IRK124"/>
      <c r="IRL124"/>
      <c r="IRM124"/>
      <c r="IRN124"/>
      <c r="IRO124"/>
      <c r="IRP124"/>
      <c r="IRQ124"/>
      <c r="IRR124"/>
      <c r="IRS124"/>
      <c r="IRT124"/>
      <c r="IRU124"/>
      <c r="IRV124"/>
      <c r="IRW124"/>
      <c r="IRX124"/>
      <c r="IRY124"/>
      <c r="IRZ124"/>
      <c r="ISA124"/>
      <c r="ISB124"/>
      <c r="ISC124"/>
      <c r="ISD124"/>
      <c r="ISE124"/>
      <c r="ISF124"/>
      <c r="ISG124"/>
      <c r="ISH124"/>
      <c r="ISI124"/>
      <c r="ISJ124"/>
      <c r="ISK124"/>
      <c r="ISL124"/>
      <c r="ISM124"/>
      <c r="ISN124"/>
      <c r="ISO124"/>
      <c r="ISP124"/>
      <c r="ISQ124"/>
      <c r="ISR124"/>
      <c r="ISS124"/>
      <c r="IST124"/>
      <c r="ISU124"/>
      <c r="ISV124"/>
      <c r="ISW124"/>
      <c r="ISX124"/>
      <c r="ISY124"/>
      <c r="ISZ124"/>
      <c r="ITA124"/>
      <c r="ITB124"/>
      <c r="ITC124"/>
      <c r="ITD124"/>
      <c r="ITE124"/>
      <c r="ITF124"/>
      <c r="ITG124"/>
      <c r="ITH124"/>
      <c r="ITI124"/>
      <c r="ITJ124"/>
      <c r="ITK124"/>
      <c r="ITL124"/>
      <c r="ITM124"/>
      <c r="ITN124"/>
      <c r="ITO124"/>
      <c r="ITP124"/>
      <c r="ITQ124"/>
      <c r="ITR124"/>
      <c r="ITS124"/>
      <c r="ITT124"/>
      <c r="ITU124"/>
      <c r="ITV124"/>
      <c r="ITW124"/>
      <c r="ITX124"/>
      <c r="ITY124"/>
      <c r="ITZ124"/>
      <c r="IUA124"/>
      <c r="IUB124"/>
      <c r="IUC124"/>
      <c r="IUD124"/>
      <c r="IUE124"/>
      <c r="IUF124"/>
      <c r="IUG124"/>
      <c r="IUH124"/>
      <c r="IUI124"/>
      <c r="IUJ124"/>
      <c r="IUK124"/>
      <c r="IUL124"/>
      <c r="IUM124"/>
      <c r="IUN124"/>
      <c r="IUO124"/>
      <c r="IUP124"/>
      <c r="IUQ124"/>
      <c r="IUR124"/>
      <c r="IUS124"/>
      <c r="IUT124"/>
      <c r="IUU124"/>
      <c r="IUV124"/>
      <c r="IUW124"/>
      <c r="IUX124"/>
      <c r="IUY124"/>
      <c r="IUZ124"/>
      <c r="IVA124"/>
      <c r="IVB124"/>
      <c r="IVC124"/>
      <c r="IVD124"/>
      <c r="IVE124"/>
      <c r="IVF124"/>
      <c r="IVG124"/>
      <c r="IVH124"/>
      <c r="IVI124"/>
      <c r="IVJ124"/>
      <c r="IVK124"/>
      <c r="IVL124"/>
      <c r="IVM124"/>
      <c r="IVN124"/>
      <c r="IVO124"/>
      <c r="IVP124"/>
      <c r="IVQ124"/>
      <c r="IVR124"/>
      <c r="IVS124"/>
      <c r="IVT124"/>
      <c r="IVU124"/>
      <c r="IVV124"/>
      <c r="IVW124"/>
      <c r="IVX124"/>
      <c r="IVY124"/>
      <c r="IVZ124"/>
      <c r="IWA124"/>
      <c r="IWB124"/>
      <c r="IWC124"/>
      <c r="IWD124"/>
      <c r="IWE124"/>
      <c r="IWF124"/>
      <c r="IWG124"/>
      <c r="IWH124"/>
      <c r="IWI124"/>
      <c r="IWJ124"/>
      <c r="IWK124"/>
      <c r="IWL124"/>
      <c r="IWM124"/>
      <c r="IWN124"/>
      <c r="IWO124"/>
      <c r="IWP124"/>
      <c r="IWQ124"/>
      <c r="IWR124"/>
      <c r="IWS124"/>
      <c r="IWT124"/>
      <c r="IWU124"/>
      <c r="IWV124"/>
      <c r="IWW124"/>
      <c r="IWX124"/>
      <c r="IWY124"/>
      <c r="IWZ124"/>
      <c r="IXA124"/>
      <c r="IXB124"/>
      <c r="IXC124"/>
      <c r="IXD124"/>
      <c r="IXE124"/>
      <c r="IXF124"/>
      <c r="IXG124"/>
      <c r="IXH124"/>
      <c r="IXI124"/>
      <c r="IXJ124"/>
      <c r="IXK124"/>
      <c r="IXL124"/>
      <c r="IXM124"/>
      <c r="IXN124"/>
      <c r="IXO124"/>
      <c r="IXP124"/>
      <c r="IXQ124"/>
      <c r="IXR124"/>
      <c r="IXS124"/>
      <c r="IXT124"/>
      <c r="IXU124"/>
      <c r="IXV124"/>
      <c r="IXW124"/>
      <c r="IXX124"/>
      <c r="IXY124"/>
      <c r="IXZ124"/>
      <c r="IYA124"/>
      <c r="IYB124"/>
      <c r="IYC124"/>
      <c r="IYD124"/>
      <c r="IYE124"/>
      <c r="IYF124"/>
      <c r="IYG124"/>
      <c r="IYH124"/>
      <c r="IYI124"/>
      <c r="IYJ124"/>
      <c r="IYK124"/>
      <c r="IYL124"/>
      <c r="IYM124"/>
      <c r="IYN124"/>
      <c r="IYO124"/>
      <c r="IYP124"/>
      <c r="IYQ124"/>
      <c r="IYR124"/>
      <c r="IYS124"/>
      <c r="IYT124"/>
      <c r="IYU124"/>
      <c r="IYV124"/>
      <c r="IYW124"/>
      <c r="IYX124"/>
      <c r="IYY124"/>
      <c r="IYZ124"/>
      <c r="IZA124"/>
      <c r="IZB124"/>
      <c r="IZC124"/>
      <c r="IZD124"/>
      <c r="IZE124"/>
      <c r="IZF124"/>
      <c r="IZG124"/>
      <c r="IZH124"/>
      <c r="IZI124"/>
      <c r="IZJ124"/>
      <c r="IZK124"/>
      <c r="IZL124"/>
      <c r="IZM124"/>
      <c r="IZN124"/>
      <c r="IZO124"/>
      <c r="IZP124"/>
      <c r="IZQ124"/>
      <c r="IZR124"/>
      <c r="IZS124"/>
      <c r="IZT124"/>
      <c r="IZU124"/>
      <c r="IZV124"/>
      <c r="IZW124"/>
      <c r="IZX124"/>
      <c r="IZY124"/>
      <c r="IZZ124"/>
      <c r="JAA124"/>
      <c r="JAB124"/>
      <c r="JAC124"/>
      <c r="JAD124"/>
      <c r="JAE124"/>
      <c r="JAF124"/>
      <c r="JAG124"/>
      <c r="JAH124"/>
      <c r="JAI124"/>
      <c r="JAJ124"/>
      <c r="JAK124"/>
      <c r="JAL124"/>
      <c r="JAM124"/>
      <c r="JAN124"/>
      <c r="JAO124"/>
      <c r="JAP124"/>
      <c r="JAQ124"/>
      <c r="JAR124"/>
      <c r="JAS124"/>
      <c r="JAT124"/>
      <c r="JAU124"/>
      <c r="JAV124"/>
      <c r="JAW124"/>
      <c r="JAX124"/>
      <c r="JAY124"/>
      <c r="JAZ124"/>
      <c r="JBA124"/>
      <c r="JBB124"/>
      <c r="JBC124"/>
      <c r="JBD124"/>
      <c r="JBE124"/>
      <c r="JBF124"/>
      <c r="JBG124"/>
      <c r="JBH124"/>
      <c r="JBI124"/>
      <c r="JBJ124"/>
      <c r="JBK124"/>
      <c r="JBL124"/>
      <c r="JBM124"/>
      <c r="JBN124"/>
      <c r="JBO124"/>
      <c r="JBP124"/>
      <c r="JBQ124"/>
      <c r="JBR124"/>
      <c r="JBS124"/>
      <c r="JBT124"/>
      <c r="JBU124"/>
      <c r="JBV124"/>
      <c r="JBW124"/>
      <c r="JBX124"/>
      <c r="JBY124"/>
      <c r="JBZ124"/>
      <c r="JCA124"/>
      <c r="JCB124"/>
      <c r="JCC124"/>
      <c r="JCD124"/>
      <c r="JCE124"/>
      <c r="JCF124"/>
      <c r="JCG124"/>
      <c r="JCH124"/>
      <c r="JCI124"/>
      <c r="JCJ124"/>
      <c r="JCK124"/>
      <c r="JCL124"/>
      <c r="JCM124"/>
      <c r="JCN124"/>
      <c r="JCO124"/>
      <c r="JCP124"/>
      <c r="JCQ124"/>
      <c r="JCR124"/>
      <c r="JCS124"/>
      <c r="JCT124"/>
      <c r="JCU124"/>
      <c r="JCV124"/>
      <c r="JCW124"/>
      <c r="JCX124"/>
      <c r="JCY124"/>
      <c r="JCZ124"/>
      <c r="JDA124"/>
      <c r="JDB124"/>
      <c r="JDC124"/>
      <c r="JDD124"/>
      <c r="JDE124"/>
      <c r="JDF124"/>
      <c r="JDG124"/>
      <c r="JDH124"/>
      <c r="JDI124"/>
      <c r="JDJ124"/>
      <c r="JDK124"/>
      <c r="JDL124"/>
      <c r="JDM124"/>
      <c r="JDN124"/>
      <c r="JDO124"/>
      <c r="JDP124"/>
      <c r="JDQ124"/>
      <c r="JDR124"/>
      <c r="JDS124"/>
      <c r="JDT124"/>
      <c r="JDU124"/>
      <c r="JDV124"/>
      <c r="JDW124"/>
      <c r="JDX124"/>
      <c r="JDY124"/>
      <c r="JDZ124"/>
      <c r="JEA124"/>
      <c r="JEB124"/>
      <c r="JEC124"/>
      <c r="JED124"/>
      <c r="JEE124"/>
      <c r="JEF124"/>
      <c r="JEG124"/>
      <c r="JEH124"/>
      <c r="JEI124"/>
      <c r="JEJ124"/>
      <c r="JEK124"/>
      <c r="JEL124"/>
      <c r="JEM124"/>
      <c r="JEN124"/>
      <c r="JEO124"/>
      <c r="JEP124"/>
      <c r="JEQ124"/>
      <c r="JER124"/>
      <c r="JES124"/>
      <c r="JET124"/>
      <c r="JEU124"/>
      <c r="JEV124"/>
      <c r="JEW124"/>
      <c r="JEX124"/>
      <c r="JEY124"/>
      <c r="JEZ124"/>
      <c r="JFA124"/>
      <c r="JFB124"/>
      <c r="JFC124"/>
      <c r="JFD124"/>
      <c r="JFE124"/>
      <c r="JFF124"/>
      <c r="JFG124"/>
      <c r="JFH124"/>
      <c r="JFI124"/>
      <c r="JFJ124"/>
      <c r="JFK124"/>
      <c r="JFL124"/>
      <c r="JFM124"/>
      <c r="JFN124"/>
      <c r="JFO124"/>
      <c r="JFP124"/>
      <c r="JFQ124"/>
      <c r="JFR124"/>
      <c r="JFS124"/>
      <c r="JFT124"/>
      <c r="JFU124"/>
      <c r="JFV124"/>
      <c r="JFW124"/>
      <c r="JFX124"/>
      <c r="JFY124"/>
      <c r="JFZ124"/>
      <c r="JGA124"/>
      <c r="JGB124"/>
      <c r="JGC124"/>
      <c r="JGD124"/>
      <c r="JGE124"/>
      <c r="JGF124"/>
      <c r="JGG124"/>
      <c r="JGH124"/>
      <c r="JGI124"/>
      <c r="JGJ124"/>
      <c r="JGK124"/>
      <c r="JGL124"/>
      <c r="JGM124"/>
      <c r="JGN124"/>
      <c r="JGO124"/>
      <c r="JGP124"/>
      <c r="JGQ124"/>
      <c r="JGR124"/>
      <c r="JGS124"/>
      <c r="JGT124"/>
      <c r="JGU124"/>
      <c r="JGV124"/>
      <c r="JGW124"/>
      <c r="JGX124"/>
      <c r="JGY124"/>
      <c r="JGZ124"/>
      <c r="JHA124"/>
      <c r="JHB124"/>
      <c r="JHC124"/>
      <c r="JHD124"/>
      <c r="JHE124"/>
      <c r="JHF124"/>
      <c r="JHG124"/>
      <c r="JHH124"/>
      <c r="JHI124"/>
      <c r="JHJ124"/>
      <c r="JHK124"/>
      <c r="JHL124"/>
      <c r="JHM124"/>
      <c r="JHN124"/>
      <c r="JHO124"/>
      <c r="JHP124"/>
      <c r="JHQ124"/>
      <c r="JHR124"/>
      <c r="JHS124"/>
      <c r="JHT124"/>
      <c r="JHU124"/>
      <c r="JHV124"/>
      <c r="JHW124"/>
      <c r="JHX124"/>
      <c r="JHY124"/>
      <c r="JHZ124"/>
      <c r="JIA124"/>
      <c r="JIB124"/>
      <c r="JIC124"/>
      <c r="JID124"/>
      <c r="JIE124"/>
      <c r="JIF124"/>
      <c r="JIG124"/>
      <c r="JIH124"/>
      <c r="JII124"/>
      <c r="JIJ124"/>
      <c r="JIK124"/>
      <c r="JIL124"/>
      <c r="JIM124"/>
      <c r="JIN124"/>
      <c r="JIO124"/>
      <c r="JIP124"/>
      <c r="JIQ124"/>
      <c r="JIR124"/>
      <c r="JIS124"/>
      <c r="JIT124"/>
      <c r="JIU124"/>
      <c r="JIV124"/>
      <c r="JIW124"/>
      <c r="JIX124"/>
      <c r="JIY124"/>
      <c r="JIZ124"/>
      <c r="JJA124"/>
      <c r="JJB124"/>
      <c r="JJC124"/>
      <c r="JJD124"/>
      <c r="JJE124"/>
      <c r="JJF124"/>
      <c r="JJG124"/>
      <c r="JJH124"/>
      <c r="JJI124"/>
      <c r="JJJ124"/>
      <c r="JJK124"/>
      <c r="JJL124"/>
      <c r="JJM124"/>
      <c r="JJN124"/>
      <c r="JJO124"/>
      <c r="JJP124"/>
      <c r="JJQ124"/>
      <c r="JJR124"/>
      <c r="JJS124"/>
      <c r="JJT124"/>
      <c r="JJU124"/>
      <c r="JJV124"/>
      <c r="JJW124"/>
      <c r="JJX124"/>
      <c r="JJY124"/>
      <c r="JJZ124"/>
      <c r="JKA124"/>
      <c r="JKB124"/>
      <c r="JKC124"/>
      <c r="JKD124"/>
      <c r="JKE124"/>
      <c r="JKF124"/>
      <c r="JKG124"/>
      <c r="JKH124"/>
      <c r="JKI124"/>
      <c r="JKJ124"/>
      <c r="JKK124"/>
      <c r="JKL124"/>
      <c r="JKM124"/>
      <c r="JKN124"/>
      <c r="JKO124"/>
      <c r="JKP124"/>
      <c r="JKQ124"/>
      <c r="JKR124"/>
      <c r="JKS124"/>
      <c r="JKT124"/>
      <c r="JKU124"/>
      <c r="JKV124"/>
      <c r="JKW124"/>
      <c r="JKX124"/>
      <c r="JKY124"/>
      <c r="JKZ124"/>
      <c r="JLA124"/>
      <c r="JLB124"/>
      <c r="JLC124"/>
      <c r="JLD124"/>
      <c r="JLE124"/>
      <c r="JLF124"/>
      <c r="JLG124"/>
      <c r="JLH124"/>
      <c r="JLI124"/>
      <c r="JLJ124"/>
      <c r="JLK124"/>
      <c r="JLL124"/>
      <c r="JLM124"/>
      <c r="JLN124"/>
      <c r="JLO124"/>
      <c r="JLP124"/>
      <c r="JLQ124"/>
      <c r="JLR124"/>
      <c r="JLS124"/>
      <c r="JLT124"/>
      <c r="JLU124"/>
      <c r="JLV124"/>
      <c r="JLW124"/>
      <c r="JLX124"/>
      <c r="JLY124"/>
      <c r="JLZ124"/>
      <c r="JMA124"/>
      <c r="JMB124"/>
      <c r="JMC124"/>
      <c r="JMD124"/>
      <c r="JME124"/>
      <c r="JMF124"/>
      <c r="JMG124"/>
      <c r="JMH124"/>
      <c r="JMI124"/>
      <c r="JMJ124"/>
      <c r="JMK124"/>
      <c r="JML124"/>
      <c r="JMM124"/>
      <c r="JMN124"/>
      <c r="JMO124"/>
      <c r="JMP124"/>
      <c r="JMQ124"/>
      <c r="JMR124"/>
      <c r="JMS124"/>
      <c r="JMT124"/>
      <c r="JMU124"/>
      <c r="JMV124"/>
      <c r="JMW124"/>
      <c r="JMX124"/>
      <c r="JMY124"/>
      <c r="JMZ124"/>
      <c r="JNA124"/>
      <c r="JNB124"/>
      <c r="JNC124"/>
      <c r="JND124"/>
      <c r="JNE124"/>
      <c r="JNF124"/>
      <c r="JNG124"/>
      <c r="JNH124"/>
      <c r="JNI124"/>
      <c r="JNJ124"/>
      <c r="JNK124"/>
      <c r="JNL124"/>
      <c r="JNM124"/>
      <c r="JNN124"/>
      <c r="JNO124"/>
      <c r="JNP124"/>
      <c r="JNQ124"/>
      <c r="JNR124"/>
      <c r="JNS124"/>
      <c r="JNT124"/>
      <c r="JNU124"/>
      <c r="JNV124"/>
      <c r="JNW124"/>
      <c r="JNX124"/>
      <c r="JNY124"/>
      <c r="JNZ124"/>
      <c r="JOA124"/>
      <c r="JOB124"/>
      <c r="JOC124"/>
      <c r="JOD124"/>
      <c r="JOE124"/>
      <c r="JOF124"/>
      <c r="JOG124"/>
      <c r="JOH124"/>
      <c r="JOI124"/>
      <c r="JOJ124"/>
      <c r="JOK124"/>
      <c r="JOL124"/>
      <c r="JOM124"/>
      <c r="JON124"/>
      <c r="JOO124"/>
      <c r="JOP124"/>
      <c r="JOQ124"/>
      <c r="JOR124"/>
      <c r="JOS124"/>
      <c r="JOT124"/>
      <c r="JOU124"/>
      <c r="JOV124"/>
      <c r="JOW124"/>
      <c r="JOX124"/>
      <c r="JOY124"/>
      <c r="JOZ124"/>
      <c r="JPA124"/>
      <c r="JPB124"/>
      <c r="JPC124"/>
      <c r="JPD124"/>
      <c r="JPE124"/>
      <c r="JPF124"/>
      <c r="JPG124"/>
      <c r="JPH124"/>
      <c r="JPI124"/>
      <c r="JPJ124"/>
      <c r="JPK124"/>
      <c r="JPL124"/>
      <c r="JPM124"/>
      <c r="JPN124"/>
      <c r="JPO124"/>
      <c r="JPP124"/>
      <c r="JPQ124"/>
      <c r="JPR124"/>
      <c r="JPS124"/>
      <c r="JPT124"/>
      <c r="JPU124"/>
      <c r="JPV124"/>
      <c r="JPW124"/>
      <c r="JPX124"/>
      <c r="JPY124"/>
      <c r="JPZ124"/>
      <c r="JQA124"/>
      <c r="JQB124"/>
      <c r="JQC124"/>
      <c r="JQD124"/>
      <c r="JQE124"/>
      <c r="JQF124"/>
      <c r="JQG124"/>
      <c r="JQH124"/>
      <c r="JQI124"/>
      <c r="JQJ124"/>
      <c r="JQK124"/>
      <c r="JQL124"/>
      <c r="JQM124"/>
      <c r="JQN124"/>
      <c r="JQO124"/>
      <c r="JQP124"/>
      <c r="JQQ124"/>
      <c r="JQR124"/>
      <c r="JQS124"/>
      <c r="JQT124"/>
      <c r="JQU124"/>
      <c r="JQV124"/>
      <c r="JQW124"/>
      <c r="JQX124"/>
      <c r="JQY124"/>
      <c r="JQZ124"/>
      <c r="JRA124"/>
      <c r="JRB124"/>
      <c r="JRC124"/>
      <c r="JRD124"/>
      <c r="JRE124"/>
      <c r="JRF124"/>
      <c r="JRG124"/>
      <c r="JRH124"/>
      <c r="JRI124"/>
      <c r="JRJ124"/>
      <c r="JRK124"/>
      <c r="JRL124"/>
      <c r="JRM124"/>
      <c r="JRN124"/>
      <c r="JRO124"/>
      <c r="JRP124"/>
      <c r="JRQ124"/>
      <c r="JRR124"/>
      <c r="JRS124"/>
      <c r="JRT124"/>
      <c r="JRU124"/>
      <c r="JRV124"/>
      <c r="JRW124"/>
      <c r="JRX124"/>
      <c r="JRY124"/>
      <c r="JRZ124"/>
      <c r="JSA124"/>
      <c r="JSB124"/>
      <c r="JSC124"/>
      <c r="JSD124"/>
      <c r="JSE124"/>
      <c r="JSF124"/>
      <c r="JSG124"/>
      <c r="JSH124"/>
      <c r="JSI124"/>
      <c r="JSJ124"/>
      <c r="JSK124"/>
      <c r="JSL124"/>
      <c r="JSM124"/>
      <c r="JSN124"/>
      <c r="JSO124"/>
      <c r="JSP124"/>
      <c r="JSQ124"/>
      <c r="JSR124"/>
      <c r="JSS124"/>
      <c r="JST124"/>
      <c r="JSU124"/>
      <c r="JSV124"/>
      <c r="JSW124"/>
      <c r="JSX124"/>
      <c r="JSY124"/>
      <c r="JSZ124"/>
      <c r="JTA124"/>
      <c r="JTB124"/>
      <c r="JTC124"/>
      <c r="JTD124"/>
      <c r="JTE124"/>
      <c r="JTF124"/>
      <c r="JTG124"/>
      <c r="JTH124"/>
      <c r="JTI124"/>
      <c r="JTJ124"/>
      <c r="JTK124"/>
      <c r="JTL124"/>
      <c r="JTM124"/>
      <c r="JTN124"/>
      <c r="JTO124"/>
      <c r="JTP124"/>
      <c r="JTQ124"/>
      <c r="JTR124"/>
      <c r="JTS124"/>
      <c r="JTT124"/>
      <c r="JTU124"/>
      <c r="JTV124"/>
      <c r="JTW124"/>
      <c r="JTX124"/>
      <c r="JTY124"/>
      <c r="JTZ124"/>
      <c r="JUA124"/>
      <c r="JUB124"/>
      <c r="JUC124"/>
      <c r="JUD124"/>
      <c r="JUE124"/>
      <c r="JUF124"/>
      <c r="JUG124"/>
      <c r="JUH124"/>
      <c r="JUI124"/>
      <c r="JUJ124"/>
      <c r="JUK124"/>
      <c r="JUL124"/>
      <c r="JUM124"/>
      <c r="JUN124"/>
      <c r="JUO124"/>
      <c r="JUP124"/>
      <c r="JUQ124"/>
      <c r="JUR124"/>
      <c r="JUS124"/>
      <c r="JUT124"/>
      <c r="JUU124"/>
      <c r="JUV124"/>
      <c r="JUW124"/>
      <c r="JUX124"/>
      <c r="JUY124"/>
      <c r="JUZ124"/>
      <c r="JVA124"/>
      <c r="JVB124"/>
      <c r="JVC124"/>
      <c r="JVD124"/>
      <c r="JVE124"/>
      <c r="JVF124"/>
      <c r="JVG124"/>
      <c r="JVH124"/>
      <c r="JVI124"/>
      <c r="JVJ124"/>
      <c r="JVK124"/>
      <c r="JVL124"/>
      <c r="JVM124"/>
      <c r="JVN124"/>
      <c r="JVO124"/>
      <c r="JVP124"/>
      <c r="JVQ124"/>
      <c r="JVR124"/>
      <c r="JVS124"/>
      <c r="JVT124"/>
      <c r="JVU124"/>
      <c r="JVV124"/>
      <c r="JVW124"/>
      <c r="JVX124"/>
      <c r="JVY124"/>
      <c r="JVZ124"/>
      <c r="JWA124"/>
      <c r="JWB124"/>
      <c r="JWC124"/>
      <c r="JWD124"/>
      <c r="JWE124"/>
      <c r="JWF124"/>
      <c r="JWG124"/>
      <c r="JWH124"/>
      <c r="JWI124"/>
      <c r="JWJ124"/>
      <c r="JWK124"/>
      <c r="JWL124"/>
      <c r="JWM124"/>
      <c r="JWN124"/>
      <c r="JWO124"/>
      <c r="JWP124"/>
      <c r="JWQ124"/>
      <c r="JWR124"/>
      <c r="JWS124"/>
      <c r="JWT124"/>
      <c r="JWU124"/>
      <c r="JWV124"/>
      <c r="JWW124"/>
      <c r="JWX124"/>
      <c r="JWY124"/>
      <c r="JWZ124"/>
      <c r="JXA124"/>
      <c r="JXB124"/>
      <c r="JXC124"/>
      <c r="JXD124"/>
      <c r="JXE124"/>
      <c r="JXF124"/>
      <c r="JXG124"/>
      <c r="JXH124"/>
      <c r="JXI124"/>
      <c r="JXJ124"/>
      <c r="JXK124"/>
      <c r="JXL124"/>
      <c r="JXM124"/>
      <c r="JXN124"/>
      <c r="JXO124"/>
      <c r="JXP124"/>
      <c r="JXQ124"/>
      <c r="JXR124"/>
      <c r="JXS124"/>
      <c r="JXT124"/>
      <c r="JXU124"/>
      <c r="JXV124"/>
      <c r="JXW124"/>
      <c r="JXX124"/>
      <c r="JXY124"/>
      <c r="JXZ124"/>
      <c r="JYA124"/>
      <c r="JYB124"/>
      <c r="JYC124"/>
      <c r="JYD124"/>
      <c r="JYE124"/>
      <c r="JYF124"/>
      <c r="JYG124"/>
      <c r="JYH124"/>
      <c r="JYI124"/>
      <c r="JYJ124"/>
      <c r="JYK124"/>
      <c r="JYL124"/>
      <c r="JYM124"/>
      <c r="JYN124"/>
      <c r="JYO124"/>
      <c r="JYP124"/>
      <c r="JYQ124"/>
      <c r="JYR124"/>
      <c r="JYS124"/>
      <c r="JYT124"/>
      <c r="JYU124"/>
      <c r="JYV124"/>
      <c r="JYW124"/>
      <c r="JYX124"/>
      <c r="JYY124"/>
      <c r="JYZ124"/>
      <c r="JZA124"/>
      <c r="JZB124"/>
      <c r="JZC124"/>
      <c r="JZD124"/>
      <c r="JZE124"/>
      <c r="JZF124"/>
      <c r="JZG124"/>
      <c r="JZH124"/>
      <c r="JZI124"/>
      <c r="JZJ124"/>
      <c r="JZK124"/>
      <c r="JZL124"/>
      <c r="JZM124"/>
      <c r="JZN124"/>
      <c r="JZO124"/>
      <c r="JZP124"/>
      <c r="JZQ124"/>
      <c r="JZR124"/>
      <c r="JZS124"/>
      <c r="JZT124"/>
      <c r="JZU124"/>
      <c r="JZV124"/>
      <c r="JZW124"/>
      <c r="JZX124"/>
      <c r="JZY124"/>
      <c r="JZZ124"/>
      <c r="KAA124"/>
      <c r="KAB124"/>
      <c r="KAC124"/>
      <c r="KAD124"/>
      <c r="KAE124"/>
      <c r="KAF124"/>
      <c r="KAG124"/>
      <c r="KAH124"/>
      <c r="KAI124"/>
      <c r="KAJ124"/>
      <c r="KAK124"/>
      <c r="KAL124"/>
      <c r="KAM124"/>
      <c r="KAN124"/>
      <c r="KAO124"/>
      <c r="KAP124"/>
      <c r="KAQ124"/>
      <c r="KAR124"/>
      <c r="KAS124"/>
      <c r="KAT124"/>
      <c r="KAU124"/>
      <c r="KAV124"/>
      <c r="KAW124"/>
      <c r="KAX124"/>
      <c r="KAY124"/>
      <c r="KAZ124"/>
      <c r="KBA124"/>
      <c r="KBB124"/>
      <c r="KBC124"/>
      <c r="KBD124"/>
      <c r="KBE124"/>
      <c r="KBF124"/>
      <c r="KBG124"/>
      <c r="KBH124"/>
      <c r="KBI124"/>
      <c r="KBJ124"/>
      <c r="KBK124"/>
      <c r="KBL124"/>
      <c r="KBM124"/>
      <c r="KBN124"/>
      <c r="KBO124"/>
      <c r="KBP124"/>
      <c r="KBQ124"/>
      <c r="KBR124"/>
      <c r="KBS124"/>
      <c r="KBT124"/>
      <c r="KBU124"/>
      <c r="KBV124"/>
      <c r="KBW124"/>
      <c r="KBX124"/>
      <c r="KBY124"/>
      <c r="KBZ124"/>
      <c r="KCA124"/>
      <c r="KCB124"/>
      <c r="KCC124"/>
      <c r="KCD124"/>
      <c r="KCE124"/>
      <c r="KCF124"/>
      <c r="KCG124"/>
      <c r="KCH124"/>
      <c r="KCI124"/>
      <c r="KCJ124"/>
      <c r="KCK124"/>
      <c r="KCL124"/>
      <c r="KCM124"/>
      <c r="KCN124"/>
      <c r="KCO124"/>
      <c r="KCP124"/>
      <c r="KCQ124"/>
      <c r="KCR124"/>
      <c r="KCS124"/>
      <c r="KCT124"/>
      <c r="KCU124"/>
      <c r="KCV124"/>
      <c r="KCW124"/>
      <c r="KCX124"/>
      <c r="KCY124"/>
      <c r="KCZ124"/>
      <c r="KDA124"/>
      <c r="KDB124"/>
      <c r="KDC124"/>
      <c r="KDD124"/>
      <c r="KDE124"/>
      <c r="KDF124"/>
      <c r="KDG124"/>
      <c r="KDH124"/>
      <c r="KDI124"/>
      <c r="KDJ124"/>
      <c r="KDK124"/>
      <c r="KDL124"/>
      <c r="KDM124"/>
      <c r="KDN124"/>
      <c r="KDO124"/>
      <c r="KDP124"/>
      <c r="KDQ124"/>
      <c r="KDR124"/>
      <c r="KDS124"/>
      <c r="KDT124"/>
      <c r="KDU124"/>
      <c r="KDV124"/>
      <c r="KDW124"/>
      <c r="KDX124"/>
      <c r="KDY124"/>
      <c r="KDZ124"/>
      <c r="KEA124"/>
      <c r="KEB124"/>
      <c r="KEC124"/>
      <c r="KED124"/>
      <c r="KEE124"/>
      <c r="KEF124"/>
      <c r="KEG124"/>
      <c r="KEH124"/>
      <c r="KEI124"/>
      <c r="KEJ124"/>
      <c r="KEK124"/>
      <c r="KEL124"/>
      <c r="KEM124"/>
      <c r="KEN124"/>
      <c r="KEO124"/>
      <c r="KEP124"/>
      <c r="KEQ124"/>
      <c r="KER124"/>
      <c r="KES124"/>
      <c r="KET124"/>
      <c r="KEU124"/>
      <c r="KEV124"/>
      <c r="KEW124"/>
      <c r="KEX124"/>
      <c r="KEY124"/>
      <c r="KEZ124"/>
      <c r="KFA124"/>
      <c r="KFB124"/>
      <c r="KFC124"/>
      <c r="KFD124"/>
      <c r="KFE124"/>
      <c r="KFF124"/>
      <c r="KFG124"/>
      <c r="KFH124"/>
      <c r="KFI124"/>
      <c r="KFJ124"/>
      <c r="KFK124"/>
      <c r="KFL124"/>
      <c r="KFM124"/>
      <c r="KFN124"/>
      <c r="KFO124"/>
      <c r="KFP124"/>
      <c r="KFQ124"/>
      <c r="KFR124"/>
      <c r="KFS124"/>
      <c r="KFT124"/>
      <c r="KFU124"/>
      <c r="KFV124"/>
      <c r="KFW124"/>
      <c r="KFX124"/>
      <c r="KFY124"/>
      <c r="KFZ124"/>
      <c r="KGA124"/>
      <c r="KGB124"/>
      <c r="KGC124"/>
      <c r="KGD124"/>
      <c r="KGE124"/>
      <c r="KGF124"/>
      <c r="KGG124"/>
      <c r="KGH124"/>
      <c r="KGI124"/>
      <c r="KGJ124"/>
      <c r="KGK124"/>
      <c r="KGL124"/>
      <c r="KGM124"/>
      <c r="KGN124"/>
      <c r="KGO124"/>
      <c r="KGP124"/>
      <c r="KGQ124"/>
      <c r="KGR124"/>
      <c r="KGS124"/>
      <c r="KGT124"/>
      <c r="KGU124"/>
      <c r="KGV124"/>
      <c r="KGW124"/>
      <c r="KGX124"/>
      <c r="KGY124"/>
      <c r="KGZ124"/>
      <c r="KHA124"/>
      <c r="KHB124"/>
      <c r="KHC124"/>
      <c r="KHD124"/>
      <c r="KHE124"/>
      <c r="KHF124"/>
      <c r="KHG124"/>
      <c r="KHH124"/>
      <c r="KHI124"/>
      <c r="KHJ124"/>
      <c r="KHK124"/>
      <c r="KHL124"/>
      <c r="KHM124"/>
      <c r="KHN124"/>
      <c r="KHO124"/>
      <c r="KHP124"/>
      <c r="KHQ124"/>
      <c r="KHR124"/>
      <c r="KHS124"/>
      <c r="KHT124"/>
      <c r="KHU124"/>
      <c r="KHV124"/>
      <c r="KHW124"/>
      <c r="KHX124"/>
      <c r="KHY124"/>
      <c r="KHZ124"/>
      <c r="KIA124"/>
      <c r="KIB124"/>
      <c r="KIC124"/>
      <c r="KID124"/>
      <c r="KIE124"/>
      <c r="KIF124"/>
      <c r="KIG124"/>
      <c r="KIH124"/>
      <c r="KII124"/>
      <c r="KIJ124"/>
      <c r="KIK124"/>
      <c r="KIL124"/>
      <c r="KIM124"/>
      <c r="KIN124"/>
      <c r="KIO124"/>
      <c r="KIP124"/>
      <c r="KIQ124"/>
      <c r="KIR124"/>
      <c r="KIS124"/>
      <c r="KIT124"/>
      <c r="KIU124"/>
      <c r="KIV124"/>
      <c r="KIW124"/>
      <c r="KIX124"/>
      <c r="KIY124"/>
      <c r="KIZ124"/>
      <c r="KJA124"/>
      <c r="KJB124"/>
      <c r="KJC124"/>
      <c r="KJD124"/>
      <c r="KJE124"/>
      <c r="KJF124"/>
      <c r="KJG124"/>
      <c r="KJH124"/>
      <c r="KJI124"/>
      <c r="KJJ124"/>
      <c r="KJK124"/>
      <c r="KJL124"/>
      <c r="KJM124"/>
      <c r="KJN124"/>
      <c r="KJO124"/>
      <c r="KJP124"/>
      <c r="KJQ124"/>
      <c r="KJR124"/>
      <c r="KJS124"/>
      <c r="KJT124"/>
      <c r="KJU124"/>
      <c r="KJV124"/>
      <c r="KJW124"/>
      <c r="KJX124"/>
      <c r="KJY124"/>
      <c r="KJZ124"/>
      <c r="KKA124"/>
      <c r="KKB124"/>
      <c r="KKC124"/>
      <c r="KKD124"/>
      <c r="KKE124"/>
      <c r="KKF124"/>
      <c r="KKG124"/>
      <c r="KKH124"/>
      <c r="KKI124"/>
      <c r="KKJ124"/>
      <c r="KKK124"/>
      <c r="KKL124"/>
      <c r="KKM124"/>
      <c r="KKN124"/>
      <c r="KKO124"/>
      <c r="KKP124"/>
      <c r="KKQ124"/>
      <c r="KKR124"/>
      <c r="KKS124"/>
      <c r="KKT124"/>
      <c r="KKU124"/>
      <c r="KKV124"/>
      <c r="KKW124"/>
      <c r="KKX124"/>
      <c r="KKY124"/>
      <c r="KKZ124"/>
      <c r="KLA124"/>
      <c r="KLB124"/>
      <c r="KLC124"/>
      <c r="KLD124"/>
      <c r="KLE124"/>
      <c r="KLF124"/>
      <c r="KLG124"/>
      <c r="KLH124"/>
      <c r="KLI124"/>
      <c r="KLJ124"/>
      <c r="KLK124"/>
      <c r="KLL124"/>
      <c r="KLM124"/>
      <c r="KLN124"/>
      <c r="KLO124"/>
      <c r="KLP124"/>
      <c r="KLQ124"/>
      <c r="KLR124"/>
      <c r="KLS124"/>
      <c r="KLT124"/>
      <c r="KLU124"/>
      <c r="KLV124"/>
      <c r="KLW124"/>
      <c r="KLX124"/>
      <c r="KLY124"/>
      <c r="KLZ124"/>
      <c r="KMA124"/>
      <c r="KMB124"/>
      <c r="KMC124"/>
      <c r="KMD124"/>
      <c r="KME124"/>
      <c r="KMF124"/>
      <c r="KMG124"/>
      <c r="KMH124"/>
      <c r="KMI124"/>
      <c r="KMJ124"/>
      <c r="KMK124"/>
      <c r="KML124"/>
      <c r="KMM124"/>
      <c r="KMN124"/>
      <c r="KMO124"/>
      <c r="KMP124"/>
      <c r="KMQ124"/>
      <c r="KMR124"/>
      <c r="KMS124"/>
      <c r="KMT124"/>
      <c r="KMU124"/>
      <c r="KMV124"/>
      <c r="KMW124"/>
      <c r="KMX124"/>
      <c r="KMY124"/>
      <c r="KMZ124"/>
      <c r="KNA124"/>
      <c r="KNB124"/>
      <c r="KNC124"/>
      <c r="KND124"/>
      <c r="KNE124"/>
      <c r="KNF124"/>
      <c r="KNG124"/>
      <c r="KNH124"/>
      <c r="KNI124"/>
      <c r="KNJ124"/>
      <c r="KNK124"/>
      <c r="KNL124"/>
      <c r="KNM124"/>
      <c r="KNN124"/>
      <c r="KNO124"/>
      <c r="KNP124"/>
      <c r="KNQ124"/>
      <c r="KNR124"/>
      <c r="KNS124"/>
      <c r="KNT124"/>
      <c r="KNU124"/>
      <c r="KNV124"/>
      <c r="KNW124"/>
      <c r="KNX124"/>
      <c r="KNY124"/>
      <c r="KNZ124"/>
      <c r="KOA124"/>
      <c r="KOB124"/>
      <c r="KOC124"/>
      <c r="KOD124"/>
      <c r="KOE124"/>
      <c r="KOF124"/>
      <c r="KOG124"/>
      <c r="KOH124"/>
      <c r="KOI124"/>
      <c r="KOJ124"/>
      <c r="KOK124"/>
      <c r="KOL124"/>
      <c r="KOM124"/>
      <c r="KON124"/>
      <c r="KOO124"/>
      <c r="KOP124"/>
      <c r="KOQ124"/>
      <c r="KOR124"/>
      <c r="KOS124"/>
      <c r="KOT124"/>
      <c r="KOU124"/>
      <c r="KOV124"/>
      <c r="KOW124"/>
      <c r="KOX124"/>
      <c r="KOY124"/>
      <c r="KOZ124"/>
      <c r="KPA124"/>
      <c r="KPB124"/>
      <c r="KPC124"/>
      <c r="KPD124"/>
      <c r="KPE124"/>
      <c r="KPF124"/>
      <c r="KPG124"/>
      <c r="KPH124"/>
      <c r="KPI124"/>
      <c r="KPJ124"/>
      <c r="KPK124"/>
      <c r="KPL124"/>
      <c r="KPM124"/>
      <c r="KPN124"/>
      <c r="KPO124"/>
      <c r="KPP124"/>
      <c r="KPQ124"/>
      <c r="KPR124"/>
      <c r="KPS124"/>
      <c r="KPT124"/>
      <c r="KPU124"/>
      <c r="KPV124"/>
      <c r="KPW124"/>
      <c r="KPX124"/>
      <c r="KPY124"/>
      <c r="KPZ124"/>
      <c r="KQA124"/>
      <c r="KQB124"/>
      <c r="KQC124"/>
      <c r="KQD124"/>
      <c r="KQE124"/>
      <c r="KQF124"/>
      <c r="KQG124"/>
      <c r="KQH124"/>
      <c r="KQI124"/>
      <c r="KQJ124"/>
      <c r="KQK124"/>
      <c r="KQL124"/>
      <c r="KQM124"/>
      <c r="KQN124"/>
      <c r="KQO124"/>
      <c r="KQP124"/>
      <c r="KQQ124"/>
      <c r="KQR124"/>
      <c r="KQS124"/>
      <c r="KQT124"/>
      <c r="KQU124"/>
      <c r="KQV124"/>
      <c r="KQW124"/>
      <c r="KQX124"/>
      <c r="KQY124"/>
      <c r="KQZ124"/>
      <c r="KRA124"/>
      <c r="KRB124"/>
      <c r="KRC124"/>
      <c r="KRD124"/>
      <c r="KRE124"/>
      <c r="KRF124"/>
      <c r="KRG124"/>
      <c r="KRH124"/>
      <c r="KRI124"/>
      <c r="KRJ124"/>
      <c r="KRK124"/>
      <c r="KRL124"/>
      <c r="KRM124"/>
      <c r="KRN124"/>
      <c r="KRO124"/>
      <c r="KRP124"/>
      <c r="KRQ124"/>
      <c r="KRR124"/>
      <c r="KRS124"/>
      <c r="KRT124"/>
      <c r="KRU124"/>
      <c r="KRV124"/>
      <c r="KRW124"/>
      <c r="KRX124"/>
      <c r="KRY124"/>
      <c r="KRZ124"/>
      <c r="KSA124"/>
      <c r="KSB124"/>
      <c r="KSC124"/>
      <c r="KSD124"/>
      <c r="KSE124"/>
      <c r="KSF124"/>
      <c r="KSG124"/>
      <c r="KSH124"/>
      <c r="KSI124"/>
      <c r="KSJ124"/>
      <c r="KSK124"/>
      <c r="KSL124"/>
      <c r="KSM124"/>
      <c r="KSN124"/>
      <c r="KSO124"/>
      <c r="KSP124"/>
      <c r="KSQ124"/>
      <c r="KSR124"/>
      <c r="KSS124"/>
      <c r="KST124"/>
      <c r="KSU124"/>
      <c r="KSV124"/>
      <c r="KSW124"/>
      <c r="KSX124"/>
      <c r="KSY124"/>
      <c r="KSZ124"/>
      <c r="KTA124"/>
      <c r="KTB124"/>
      <c r="KTC124"/>
      <c r="KTD124"/>
      <c r="KTE124"/>
      <c r="KTF124"/>
      <c r="KTG124"/>
      <c r="KTH124"/>
      <c r="KTI124"/>
      <c r="KTJ124"/>
      <c r="KTK124"/>
      <c r="KTL124"/>
      <c r="KTM124"/>
      <c r="KTN124"/>
      <c r="KTO124"/>
      <c r="KTP124"/>
      <c r="KTQ124"/>
      <c r="KTR124"/>
      <c r="KTS124"/>
      <c r="KTT124"/>
      <c r="KTU124"/>
      <c r="KTV124"/>
      <c r="KTW124"/>
      <c r="KTX124"/>
      <c r="KTY124"/>
      <c r="KTZ124"/>
      <c r="KUA124"/>
      <c r="KUB124"/>
      <c r="KUC124"/>
      <c r="KUD124"/>
      <c r="KUE124"/>
      <c r="KUF124"/>
      <c r="KUG124"/>
      <c r="KUH124"/>
      <c r="KUI124"/>
      <c r="KUJ124"/>
      <c r="KUK124"/>
      <c r="KUL124"/>
      <c r="KUM124"/>
      <c r="KUN124"/>
      <c r="KUO124"/>
      <c r="KUP124"/>
      <c r="KUQ124"/>
      <c r="KUR124"/>
      <c r="KUS124"/>
      <c r="KUT124"/>
      <c r="KUU124"/>
      <c r="KUV124"/>
      <c r="KUW124"/>
      <c r="KUX124"/>
      <c r="KUY124"/>
      <c r="KUZ124"/>
      <c r="KVA124"/>
      <c r="KVB124"/>
      <c r="KVC124"/>
      <c r="KVD124"/>
      <c r="KVE124"/>
      <c r="KVF124"/>
      <c r="KVG124"/>
      <c r="KVH124"/>
      <c r="KVI124"/>
      <c r="KVJ124"/>
      <c r="KVK124"/>
      <c r="KVL124"/>
      <c r="KVM124"/>
      <c r="KVN124"/>
      <c r="KVO124"/>
      <c r="KVP124"/>
      <c r="KVQ124"/>
      <c r="KVR124"/>
      <c r="KVS124"/>
      <c r="KVT124"/>
      <c r="KVU124"/>
      <c r="KVV124"/>
      <c r="KVW124"/>
      <c r="KVX124"/>
      <c r="KVY124"/>
      <c r="KVZ124"/>
      <c r="KWA124"/>
      <c r="KWB124"/>
      <c r="KWC124"/>
      <c r="KWD124"/>
      <c r="KWE124"/>
      <c r="KWF124"/>
      <c r="KWG124"/>
      <c r="KWH124"/>
      <c r="KWI124"/>
      <c r="KWJ124"/>
      <c r="KWK124"/>
      <c r="KWL124"/>
      <c r="KWM124"/>
      <c r="KWN124"/>
      <c r="KWO124"/>
      <c r="KWP124"/>
      <c r="KWQ124"/>
      <c r="KWR124"/>
      <c r="KWS124"/>
      <c r="KWT124"/>
      <c r="KWU124"/>
      <c r="KWV124"/>
      <c r="KWW124"/>
      <c r="KWX124"/>
      <c r="KWY124"/>
      <c r="KWZ124"/>
      <c r="KXA124"/>
      <c r="KXB124"/>
      <c r="KXC124"/>
      <c r="KXD124"/>
      <c r="KXE124"/>
      <c r="KXF124"/>
      <c r="KXG124"/>
      <c r="KXH124"/>
      <c r="KXI124"/>
      <c r="KXJ124"/>
      <c r="KXK124"/>
      <c r="KXL124"/>
      <c r="KXM124"/>
      <c r="KXN124"/>
      <c r="KXO124"/>
      <c r="KXP124"/>
      <c r="KXQ124"/>
      <c r="KXR124"/>
      <c r="KXS124"/>
      <c r="KXT124"/>
      <c r="KXU124"/>
      <c r="KXV124"/>
      <c r="KXW124"/>
      <c r="KXX124"/>
      <c r="KXY124"/>
      <c r="KXZ124"/>
      <c r="KYA124"/>
      <c r="KYB124"/>
      <c r="KYC124"/>
      <c r="KYD124"/>
      <c r="KYE124"/>
      <c r="KYF124"/>
      <c r="KYG124"/>
      <c r="KYH124"/>
      <c r="KYI124"/>
      <c r="KYJ124"/>
      <c r="KYK124"/>
      <c r="KYL124"/>
      <c r="KYM124"/>
      <c r="KYN124"/>
      <c r="KYO124"/>
      <c r="KYP124"/>
      <c r="KYQ124"/>
      <c r="KYR124"/>
      <c r="KYS124"/>
      <c r="KYT124"/>
      <c r="KYU124"/>
      <c r="KYV124"/>
      <c r="KYW124"/>
      <c r="KYX124"/>
      <c r="KYY124"/>
      <c r="KYZ124"/>
      <c r="KZA124"/>
      <c r="KZB124"/>
      <c r="KZC124"/>
      <c r="KZD124"/>
      <c r="KZE124"/>
      <c r="KZF124"/>
      <c r="KZG124"/>
      <c r="KZH124"/>
      <c r="KZI124"/>
      <c r="KZJ124"/>
      <c r="KZK124"/>
      <c r="KZL124"/>
      <c r="KZM124"/>
      <c r="KZN124"/>
      <c r="KZO124"/>
      <c r="KZP124"/>
      <c r="KZQ124"/>
      <c r="KZR124"/>
      <c r="KZS124"/>
      <c r="KZT124"/>
      <c r="KZU124"/>
      <c r="KZV124"/>
      <c r="KZW124"/>
      <c r="KZX124"/>
      <c r="KZY124"/>
      <c r="KZZ124"/>
      <c r="LAA124"/>
      <c r="LAB124"/>
      <c r="LAC124"/>
      <c r="LAD124"/>
      <c r="LAE124"/>
      <c r="LAF124"/>
      <c r="LAG124"/>
      <c r="LAH124"/>
      <c r="LAI124"/>
      <c r="LAJ124"/>
      <c r="LAK124"/>
      <c r="LAL124"/>
      <c r="LAM124"/>
      <c r="LAN124"/>
      <c r="LAO124"/>
      <c r="LAP124"/>
      <c r="LAQ124"/>
      <c r="LAR124"/>
      <c r="LAS124"/>
      <c r="LAT124"/>
      <c r="LAU124"/>
      <c r="LAV124"/>
      <c r="LAW124"/>
      <c r="LAX124"/>
      <c r="LAY124"/>
      <c r="LAZ124"/>
      <c r="LBA124"/>
      <c r="LBB124"/>
      <c r="LBC124"/>
      <c r="LBD124"/>
      <c r="LBE124"/>
      <c r="LBF124"/>
      <c r="LBG124"/>
      <c r="LBH124"/>
      <c r="LBI124"/>
      <c r="LBJ124"/>
      <c r="LBK124"/>
      <c r="LBL124"/>
      <c r="LBM124"/>
      <c r="LBN124"/>
      <c r="LBO124"/>
      <c r="LBP124"/>
      <c r="LBQ124"/>
      <c r="LBR124"/>
      <c r="LBS124"/>
      <c r="LBT124"/>
      <c r="LBU124"/>
      <c r="LBV124"/>
      <c r="LBW124"/>
      <c r="LBX124"/>
      <c r="LBY124"/>
      <c r="LBZ124"/>
      <c r="LCA124"/>
      <c r="LCB124"/>
      <c r="LCC124"/>
      <c r="LCD124"/>
      <c r="LCE124"/>
      <c r="LCF124"/>
      <c r="LCG124"/>
      <c r="LCH124"/>
      <c r="LCI124"/>
      <c r="LCJ124"/>
      <c r="LCK124"/>
      <c r="LCL124"/>
      <c r="LCM124"/>
      <c r="LCN124"/>
      <c r="LCO124"/>
      <c r="LCP124"/>
      <c r="LCQ124"/>
      <c r="LCR124"/>
      <c r="LCS124"/>
      <c r="LCT124"/>
      <c r="LCU124"/>
      <c r="LCV124"/>
      <c r="LCW124"/>
      <c r="LCX124"/>
      <c r="LCY124"/>
      <c r="LCZ124"/>
      <c r="LDA124"/>
      <c r="LDB124"/>
      <c r="LDC124"/>
      <c r="LDD124"/>
      <c r="LDE124"/>
      <c r="LDF124"/>
      <c r="LDG124"/>
      <c r="LDH124"/>
      <c r="LDI124"/>
      <c r="LDJ124"/>
      <c r="LDK124"/>
      <c r="LDL124"/>
      <c r="LDM124"/>
      <c r="LDN124"/>
      <c r="LDO124"/>
      <c r="LDP124"/>
      <c r="LDQ124"/>
      <c r="LDR124"/>
      <c r="LDS124"/>
      <c r="LDT124"/>
      <c r="LDU124"/>
      <c r="LDV124"/>
      <c r="LDW124"/>
      <c r="LDX124"/>
      <c r="LDY124"/>
      <c r="LDZ124"/>
      <c r="LEA124"/>
      <c r="LEB124"/>
      <c r="LEC124"/>
      <c r="LED124"/>
      <c r="LEE124"/>
      <c r="LEF124"/>
      <c r="LEG124"/>
      <c r="LEH124"/>
      <c r="LEI124"/>
      <c r="LEJ124"/>
      <c r="LEK124"/>
      <c r="LEL124"/>
      <c r="LEM124"/>
      <c r="LEN124"/>
      <c r="LEO124"/>
      <c r="LEP124"/>
      <c r="LEQ124"/>
      <c r="LER124"/>
      <c r="LES124"/>
      <c r="LET124"/>
      <c r="LEU124"/>
      <c r="LEV124"/>
      <c r="LEW124"/>
      <c r="LEX124"/>
      <c r="LEY124"/>
      <c r="LEZ124"/>
      <c r="LFA124"/>
      <c r="LFB124"/>
      <c r="LFC124"/>
      <c r="LFD124"/>
      <c r="LFE124"/>
      <c r="LFF124"/>
      <c r="LFG124"/>
      <c r="LFH124"/>
      <c r="LFI124"/>
      <c r="LFJ124"/>
      <c r="LFK124"/>
      <c r="LFL124"/>
      <c r="LFM124"/>
      <c r="LFN124"/>
      <c r="LFO124"/>
      <c r="LFP124"/>
      <c r="LFQ124"/>
      <c r="LFR124"/>
      <c r="LFS124"/>
      <c r="LFT124"/>
      <c r="LFU124"/>
      <c r="LFV124"/>
      <c r="LFW124"/>
      <c r="LFX124"/>
      <c r="LFY124"/>
      <c r="LFZ124"/>
      <c r="LGA124"/>
      <c r="LGB124"/>
      <c r="LGC124"/>
      <c r="LGD124"/>
      <c r="LGE124"/>
      <c r="LGF124"/>
      <c r="LGG124"/>
      <c r="LGH124"/>
      <c r="LGI124"/>
      <c r="LGJ124"/>
      <c r="LGK124"/>
      <c r="LGL124"/>
      <c r="LGM124"/>
      <c r="LGN124"/>
      <c r="LGO124"/>
      <c r="LGP124"/>
      <c r="LGQ124"/>
      <c r="LGR124"/>
      <c r="LGS124"/>
      <c r="LGT124"/>
      <c r="LGU124"/>
      <c r="LGV124"/>
      <c r="LGW124"/>
      <c r="LGX124"/>
      <c r="LGY124"/>
      <c r="LGZ124"/>
      <c r="LHA124"/>
      <c r="LHB124"/>
      <c r="LHC124"/>
      <c r="LHD124"/>
      <c r="LHE124"/>
      <c r="LHF124"/>
      <c r="LHG124"/>
      <c r="LHH124"/>
      <c r="LHI124"/>
      <c r="LHJ124"/>
      <c r="LHK124"/>
      <c r="LHL124"/>
      <c r="LHM124"/>
      <c r="LHN124"/>
      <c r="LHO124"/>
      <c r="LHP124"/>
      <c r="LHQ124"/>
      <c r="LHR124"/>
      <c r="LHS124"/>
      <c r="LHT124"/>
      <c r="LHU124"/>
      <c r="LHV124"/>
      <c r="LHW124"/>
      <c r="LHX124"/>
      <c r="LHY124"/>
      <c r="LHZ124"/>
      <c r="LIA124"/>
      <c r="LIB124"/>
      <c r="LIC124"/>
      <c r="LID124"/>
      <c r="LIE124"/>
      <c r="LIF124"/>
      <c r="LIG124"/>
      <c r="LIH124"/>
      <c r="LII124"/>
      <c r="LIJ124"/>
      <c r="LIK124"/>
      <c r="LIL124"/>
      <c r="LIM124"/>
      <c r="LIN124"/>
      <c r="LIO124"/>
      <c r="LIP124"/>
      <c r="LIQ124"/>
      <c r="LIR124"/>
      <c r="LIS124"/>
      <c r="LIT124"/>
      <c r="LIU124"/>
      <c r="LIV124"/>
      <c r="LIW124"/>
      <c r="LIX124"/>
      <c r="LIY124"/>
      <c r="LIZ124"/>
      <c r="LJA124"/>
      <c r="LJB124"/>
      <c r="LJC124"/>
      <c r="LJD124"/>
      <c r="LJE124"/>
      <c r="LJF124"/>
      <c r="LJG124"/>
      <c r="LJH124"/>
      <c r="LJI124"/>
      <c r="LJJ124"/>
      <c r="LJK124"/>
      <c r="LJL124"/>
      <c r="LJM124"/>
      <c r="LJN124"/>
      <c r="LJO124"/>
      <c r="LJP124"/>
      <c r="LJQ124"/>
      <c r="LJR124"/>
      <c r="LJS124"/>
      <c r="LJT124"/>
      <c r="LJU124"/>
      <c r="LJV124"/>
      <c r="LJW124"/>
      <c r="LJX124"/>
      <c r="LJY124"/>
      <c r="LJZ124"/>
      <c r="LKA124"/>
      <c r="LKB124"/>
      <c r="LKC124"/>
      <c r="LKD124"/>
      <c r="LKE124"/>
      <c r="LKF124"/>
      <c r="LKG124"/>
      <c r="LKH124"/>
      <c r="LKI124"/>
      <c r="LKJ124"/>
      <c r="LKK124"/>
      <c r="LKL124"/>
      <c r="LKM124"/>
      <c r="LKN124"/>
      <c r="LKO124"/>
      <c r="LKP124"/>
      <c r="LKQ124"/>
      <c r="LKR124"/>
      <c r="LKS124"/>
      <c r="LKT124"/>
      <c r="LKU124"/>
      <c r="LKV124"/>
      <c r="LKW124"/>
      <c r="LKX124"/>
      <c r="LKY124"/>
      <c r="LKZ124"/>
      <c r="LLA124"/>
      <c r="LLB124"/>
      <c r="LLC124"/>
      <c r="LLD124"/>
      <c r="LLE124"/>
      <c r="LLF124"/>
      <c r="LLG124"/>
      <c r="LLH124"/>
      <c r="LLI124"/>
      <c r="LLJ124"/>
      <c r="LLK124"/>
      <c r="LLL124"/>
      <c r="LLM124"/>
      <c r="LLN124"/>
      <c r="LLO124"/>
      <c r="LLP124"/>
      <c r="LLQ124"/>
      <c r="LLR124"/>
      <c r="LLS124"/>
      <c r="LLT124"/>
      <c r="LLU124"/>
      <c r="LLV124"/>
      <c r="LLW124"/>
      <c r="LLX124"/>
      <c r="LLY124"/>
      <c r="LLZ124"/>
      <c r="LMA124"/>
      <c r="LMB124"/>
      <c r="LMC124"/>
      <c r="LMD124"/>
      <c r="LME124"/>
      <c r="LMF124"/>
      <c r="LMG124"/>
      <c r="LMH124"/>
      <c r="LMI124"/>
      <c r="LMJ124"/>
      <c r="LMK124"/>
      <c r="LML124"/>
      <c r="LMM124"/>
      <c r="LMN124"/>
      <c r="LMO124"/>
      <c r="LMP124"/>
      <c r="LMQ124"/>
      <c r="LMR124"/>
      <c r="LMS124"/>
      <c r="LMT124"/>
      <c r="LMU124"/>
      <c r="LMV124"/>
      <c r="LMW124"/>
      <c r="LMX124"/>
      <c r="LMY124"/>
      <c r="LMZ124"/>
      <c r="LNA124"/>
      <c r="LNB124"/>
      <c r="LNC124"/>
      <c r="LND124"/>
      <c r="LNE124"/>
      <c r="LNF124"/>
      <c r="LNG124"/>
      <c r="LNH124"/>
      <c r="LNI124"/>
      <c r="LNJ124"/>
      <c r="LNK124"/>
      <c r="LNL124"/>
      <c r="LNM124"/>
      <c r="LNN124"/>
      <c r="LNO124"/>
      <c r="LNP124"/>
      <c r="LNQ124"/>
      <c r="LNR124"/>
      <c r="LNS124"/>
      <c r="LNT124"/>
      <c r="LNU124"/>
      <c r="LNV124"/>
      <c r="LNW124"/>
      <c r="LNX124"/>
      <c r="LNY124"/>
      <c r="LNZ124"/>
      <c r="LOA124"/>
      <c r="LOB124"/>
      <c r="LOC124"/>
      <c r="LOD124"/>
      <c r="LOE124"/>
      <c r="LOF124"/>
      <c r="LOG124"/>
      <c r="LOH124"/>
      <c r="LOI124"/>
      <c r="LOJ124"/>
      <c r="LOK124"/>
      <c r="LOL124"/>
      <c r="LOM124"/>
      <c r="LON124"/>
      <c r="LOO124"/>
      <c r="LOP124"/>
      <c r="LOQ124"/>
      <c r="LOR124"/>
      <c r="LOS124"/>
      <c r="LOT124"/>
      <c r="LOU124"/>
      <c r="LOV124"/>
      <c r="LOW124"/>
      <c r="LOX124"/>
      <c r="LOY124"/>
      <c r="LOZ124"/>
      <c r="LPA124"/>
      <c r="LPB124"/>
      <c r="LPC124"/>
      <c r="LPD124"/>
      <c r="LPE124"/>
      <c r="LPF124"/>
      <c r="LPG124"/>
      <c r="LPH124"/>
      <c r="LPI124"/>
      <c r="LPJ124"/>
      <c r="LPK124"/>
      <c r="LPL124"/>
      <c r="LPM124"/>
      <c r="LPN124"/>
      <c r="LPO124"/>
      <c r="LPP124"/>
      <c r="LPQ124"/>
      <c r="LPR124"/>
      <c r="LPS124"/>
      <c r="LPT124"/>
      <c r="LPU124"/>
      <c r="LPV124"/>
      <c r="LPW124"/>
      <c r="LPX124"/>
      <c r="LPY124"/>
      <c r="LPZ124"/>
      <c r="LQA124"/>
      <c r="LQB124"/>
      <c r="LQC124"/>
      <c r="LQD124"/>
      <c r="LQE124"/>
      <c r="LQF124"/>
      <c r="LQG124"/>
      <c r="LQH124"/>
      <c r="LQI124"/>
      <c r="LQJ124"/>
      <c r="LQK124"/>
      <c r="LQL124"/>
      <c r="LQM124"/>
      <c r="LQN124"/>
      <c r="LQO124"/>
      <c r="LQP124"/>
      <c r="LQQ124"/>
      <c r="LQR124"/>
      <c r="LQS124"/>
      <c r="LQT124"/>
      <c r="LQU124"/>
      <c r="LQV124"/>
      <c r="LQW124"/>
      <c r="LQX124"/>
      <c r="LQY124"/>
      <c r="LQZ124"/>
      <c r="LRA124"/>
      <c r="LRB124"/>
      <c r="LRC124"/>
      <c r="LRD124"/>
      <c r="LRE124"/>
      <c r="LRF124"/>
      <c r="LRG124"/>
      <c r="LRH124"/>
      <c r="LRI124"/>
      <c r="LRJ124"/>
      <c r="LRK124"/>
      <c r="LRL124"/>
      <c r="LRM124"/>
      <c r="LRN124"/>
      <c r="LRO124"/>
      <c r="LRP124"/>
      <c r="LRQ124"/>
      <c r="LRR124"/>
      <c r="LRS124"/>
      <c r="LRT124"/>
      <c r="LRU124"/>
      <c r="LRV124"/>
      <c r="LRW124"/>
      <c r="LRX124"/>
      <c r="LRY124"/>
      <c r="LRZ124"/>
      <c r="LSA124"/>
      <c r="LSB124"/>
      <c r="LSC124"/>
      <c r="LSD124"/>
      <c r="LSE124"/>
      <c r="LSF124"/>
      <c r="LSG124"/>
      <c r="LSH124"/>
      <c r="LSI124"/>
      <c r="LSJ124"/>
      <c r="LSK124"/>
      <c r="LSL124"/>
      <c r="LSM124"/>
      <c r="LSN124"/>
      <c r="LSO124"/>
      <c r="LSP124"/>
      <c r="LSQ124"/>
      <c r="LSR124"/>
      <c r="LSS124"/>
      <c r="LST124"/>
      <c r="LSU124"/>
      <c r="LSV124"/>
      <c r="LSW124"/>
      <c r="LSX124"/>
      <c r="LSY124"/>
      <c r="LSZ124"/>
      <c r="LTA124"/>
      <c r="LTB124"/>
      <c r="LTC124"/>
      <c r="LTD124"/>
      <c r="LTE124"/>
      <c r="LTF124"/>
      <c r="LTG124"/>
      <c r="LTH124"/>
      <c r="LTI124"/>
      <c r="LTJ124"/>
      <c r="LTK124"/>
      <c r="LTL124"/>
      <c r="LTM124"/>
      <c r="LTN124"/>
      <c r="LTO124"/>
      <c r="LTP124"/>
      <c r="LTQ124"/>
      <c r="LTR124"/>
      <c r="LTS124"/>
      <c r="LTT124"/>
      <c r="LTU124"/>
      <c r="LTV124"/>
      <c r="LTW124"/>
      <c r="LTX124"/>
      <c r="LTY124"/>
      <c r="LTZ124"/>
      <c r="LUA124"/>
      <c r="LUB124"/>
      <c r="LUC124"/>
      <c r="LUD124"/>
      <c r="LUE124"/>
      <c r="LUF124"/>
      <c r="LUG124"/>
      <c r="LUH124"/>
      <c r="LUI124"/>
      <c r="LUJ124"/>
      <c r="LUK124"/>
      <c r="LUL124"/>
      <c r="LUM124"/>
      <c r="LUN124"/>
      <c r="LUO124"/>
      <c r="LUP124"/>
      <c r="LUQ124"/>
      <c r="LUR124"/>
      <c r="LUS124"/>
      <c r="LUT124"/>
      <c r="LUU124"/>
      <c r="LUV124"/>
      <c r="LUW124"/>
      <c r="LUX124"/>
      <c r="LUY124"/>
      <c r="LUZ124"/>
      <c r="LVA124"/>
      <c r="LVB124"/>
      <c r="LVC124"/>
      <c r="LVD124"/>
      <c r="LVE124"/>
      <c r="LVF124"/>
      <c r="LVG124"/>
      <c r="LVH124"/>
      <c r="LVI124"/>
      <c r="LVJ124"/>
      <c r="LVK124"/>
      <c r="LVL124"/>
      <c r="LVM124"/>
      <c r="LVN124"/>
      <c r="LVO124"/>
      <c r="LVP124"/>
      <c r="LVQ124"/>
      <c r="LVR124"/>
      <c r="LVS124"/>
      <c r="LVT124"/>
      <c r="LVU124"/>
      <c r="LVV124"/>
      <c r="LVW124"/>
      <c r="LVX124"/>
      <c r="LVY124"/>
      <c r="LVZ124"/>
      <c r="LWA124"/>
      <c r="LWB124"/>
      <c r="LWC124"/>
      <c r="LWD124"/>
      <c r="LWE124"/>
      <c r="LWF124"/>
      <c r="LWG124"/>
      <c r="LWH124"/>
      <c r="LWI124"/>
      <c r="LWJ124"/>
      <c r="LWK124"/>
      <c r="LWL124"/>
      <c r="LWM124"/>
      <c r="LWN124"/>
      <c r="LWO124"/>
      <c r="LWP124"/>
      <c r="LWQ124"/>
      <c r="LWR124"/>
      <c r="LWS124"/>
      <c r="LWT124"/>
      <c r="LWU124"/>
      <c r="LWV124"/>
      <c r="LWW124"/>
      <c r="LWX124"/>
      <c r="LWY124"/>
      <c r="LWZ124"/>
      <c r="LXA124"/>
      <c r="LXB124"/>
      <c r="LXC124"/>
      <c r="LXD124"/>
      <c r="LXE124"/>
      <c r="LXF124"/>
      <c r="LXG124"/>
      <c r="LXH124"/>
      <c r="LXI124"/>
      <c r="LXJ124"/>
      <c r="LXK124"/>
      <c r="LXL124"/>
      <c r="LXM124"/>
      <c r="LXN124"/>
      <c r="LXO124"/>
      <c r="LXP124"/>
      <c r="LXQ124"/>
      <c r="LXR124"/>
      <c r="LXS124"/>
      <c r="LXT124"/>
      <c r="LXU124"/>
      <c r="LXV124"/>
      <c r="LXW124"/>
      <c r="LXX124"/>
      <c r="LXY124"/>
      <c r="LXZ124"/>
      <c r="LYA124"/>
      <c r="LYB124"/>
      <c r="LYC124"/>
      <c r="LYD124"/>
      <c r="LYE124"/>
      <c r="LYF124"/>
      <c r="LYG124"/>
      <c r="LYH124"/>
      <c r="LYI124"/>
      <c r="LYJ124"/>
      <c r="LYK124"/>
      <c r="LYL124"/>
      <c r="LYM124"/>
      <c r="LYN124"/>
      <c r="LYO124"/>
      <c r="LYP124"/>
      <c r="LYQ124"/>
      <c r="LYR124"/>
      <c r="LYS124"/>
      <c r="LYT124"/>
      <c r="LYU124"/>
      <c r="LYV124"/>
      <c r="LYW124"/>
      <c r="LYX124"/>
      <c r="LYY124"/>
      <c r="LYZ124"/>
      <c r="LZA124"/>
      <c r="LZB124"/>
      <c r="LZC124"/>
      <c r="LZD124"/>
      <c r="LZE124"/>
      <c r="LZF124"/>
      <c r="LZG124"/>
      <c r="LZH124"/>
      <c r="LZI124"/>
      <c r="LZJ124"/>
      <c r="LZK124"/>
      <c r="LZL124"/>
      <c r="LZM124"/>
      <c r="LZN124"/>
      <c r="LZO124"/>
      <c r="LZP124"/>
      <c r="LZQ124"/>
      <c r="LZR124"/>
      <c r="LZS124"/>
      <c r="LZT124"/>
      <c r="LZU124"/>
      <c r="LZV124"/>
      <c r="LZW124"/>
      <c r="LZX124"/>
      <c r="LZY124"/>
      <c r="LZZ124"/>
      <c r="MAA124"/>
      <c r="MAB124"/>
      <c r="MAC124"/>
      <c r="MAD124"/>
      <c r="MAE124"/>
      <c r="MAF124"/>
      <c r="MAG124"/>
      <c r="MAH124"/>
      <c r="MAI124"/>
      <c r="MAJ124"/>
      <c r="MAK124"/>
      <c r="MAL124"/>
      <c r="MAM124"/>
      <c r="MAN124"/>
      <c r="MAO124"/>
      <c r="MAP124"/>
      <c r="MAQ124"/>
      <c r="MAR124"/>
      <c r="MAS124"/>
      <c r="MAT124"/>
      <c r="MAU124"/>
      <c r="MAV124"/>
      <c r="MAW124"/>
      <c r="MAX124"/>
      <c r="MAY124"/>
      <c r="MAZ124"/>
      <c r="MBA124"/>
      <c r="MBB124"/>
      <c r="MBC124"/>
      <c r="MBD124"/>
      <c r="MBE124"/>
      <c r="MBF124"/>
      <c r="MBG124"/>
      <c r="MBH124"/>
      <c r="MBI124"/>
      <c r="MBJ124"/>
      <c r="MBK124"/>
      <c r="MBL124"/>
      <c r="MBM124"/>
      <c r="MBN124"/>
      <c r="MBO124"/>
      <c r="MBP124"/>
      <c r="MBQ124"/>
      <c r="MBR124"/>
      <c r="MBS124"/>
      <c r="MBT124"/>
      <c r="MBU124"/>
      <c r="MBV124"/>
      <c r="MBW124"/>
      <c r="MBX124"/>
      <c r="MBY124"/>
      <c r="MBZ124"/>
      <c r="MCA124"/>
      <c r="MCB124"/>
      <c r="MCC124"/>
      <c r="MCD124"/>
      <c r="MCE124"/>
      <c r="MCF124"/>
      <c r="MCG124"/>
      <c r="MCH124"/>
      <c r="MCI124"/>
      <c r="MCJ124"/>
      <c r="MCK124"/>
      <c r="MCL124"/>
      <c r="MCM124"/>
      <c r="MCN124"/>
      <c r="MCO124"/>
      <c r="MCP124"/>
      <c r="MCQ124"/>
      <c r="MCR124"/>
      <c r="MCS124"/>
      <c r="MCT124"/>
      <c r="MCU124"/>
      <c r="MCV124"/>
      <c r="MCW124"/>
      <c r="MCX124"/>
      <c r="MCY124"/>
      <c r="MCZ124"/>
      <c r="MDA124"/>
      <c r="MDB124"/>
      <c r="MDC124"/>
      <c r="MDD124"/>
      <c r="MDE124"/>
      <c r="MDF124"/>
      <c r="MDG124"/>
      <c r="MDH124"/>
      <c r="MDI124"/>
      <c r="MDJ124"/>
      <c r="MDK124"/>
      <c r="MDL124"/>
      <c r="MDM124"/>
      <c r="MDN124"/>
      <c r="MDO124"/>
      <c r="MDP124"/>
      <c r="MDQ124"/>
      <c r="MDR124"/>
      <c r="MDS124"/>
      <c r="MDT124"/>
      <c r="MDU124"/>
      <c r="MDV124"/>
      <c r="MDW124"/>
      <c r="MDX124"/>
      <c r="MDY124"/>
      <c r="MDZ124"/>
      <c r="MEA124"/>
      <c r="MEB124"/>
      <c r="MEC124"/>
      <c r="MED124"/>
      <c r="MEE124"/>
      <c r="MEF124"/>
      <c r="MEG124"/>
      <c r="MEH124"/>
      <c r="MEI124"/>
      <c r="MEJ124"/>
      <c r="MEK124"/>
      <c r="MEL124"/>
      <c r="MEM124"/>
      <c r="MEN124"/>
      <c r="MEO124"/>
      <c r="MEP124"/>
      <c r="MEQ124"/>
      <c r="MER124"/>
      <c r="MES124"/>
      <c r="MET124"/>
      <c r="MEU124"/>
      <c r="MEV124"/>
      <c r="MEW124"/>
      <c r="MEX124"/>
      <c r="MEY124"/>
      <c r="MEZ124"/>
      <c r="MFA124"/>
      <c r="MFB124"/>
      <c r="MFC124"/>
      <c r="MFD124"/>
      <c r="MFE124"/>
      <c r="MFF124"/>
      <c r="MFG124"/>
      <c r="MFH124"/>
      <c r="MFI124"/>
      <c r="MFJ124"/>
      <c r="MFK124"/>
      <c r="MFL124"/>
      <c r="MFM124"/>
      <c r="MFN124"/>
      <c r="MFO124"/>
      <c r="MFP124"/>
      <c r="MFQ124"/>
      <c r="MFR124"/>
      <c r="MFS124"/>
      <c r="MFT124"/>
      <c r="MFU124"/>
      <c r="MFV124"/>
      <c r="MFW124"/>
      <c r="MFX124"/>
      <c r="MFY124"/>
      <c r="MFZ124"/>
      <c r="MGA124"/>
      <c r="MGB124"/>
      <c r="MGC124"/>
      <c r="MGD124"/>
      <c r="MGE124"/>
      <c r="MGF124"/>
      <c r="MGG124"/>
      <c r="MGH124"/>
      <c r="MGI124"/>
      <c r="MGJ124"/>
      <c r="MGK124"/>
      <c r="MGL124"/>
      <c r="MGM124"/>
      <c r="MGN124"/>
      <c r="MGO124"/>
      <c r="MGP124"/>
      <c r="MGQ124"/>
      <c r="MGR124"/>
      <c r="MGS124"/>
      <c r="MGT124"/>
      <c r="MGU124"/>
      <c r="MGV124"/>
      <c r="MGW124"/>
      <c r="MGX124"/>
      <c r="MGY124"/>
      <c r="MGZ124"/>
      <c r="MHA124"/>
      <c r="MHB124"/>
      <c r="MHC124"/>
      <c r="MHD124"/>
      <c r="MHE124"/>
      <c r="MHF124"/>
      <c r="MHG124"/>
      <c r="MHH124"/>
      <c r="MHI124"/>
      <c r="MHJ124"/>
      <c r="MHK124"/>
      <c r="MHL124"/>
      <c r="MHM124"/>
      <c r="MHN124"/>
      <c r="MHO124"/>
      <c r="MHP124"/>
      <c r="MHQ124"/>
      <c r="MHR124"/>
      <c r="MHS124"/>
      <c r="MHT124"/>
      <c r="MHU124"/>
      <c r="MHV124"/>
      <c r="MHW124"/>
      <c r="MHX124"/>
      <c r="MHY124"/>
      <c r="MHZ124"/>
      <c r="MIA124"/>
      <c r="MIB124"/>
      <c r="MIC124"/>
      <c r="MID124"/>
      <c r="MIE124"/>
      <c r="MIF124"/>
      <c r="MIG124"/>
      <c r="MIH124"/>
      <c r="MII124"/>
      <c r="MIJ124"/>
      <c r="MIK124"/>
      <c r="MIL124"/>
      <c r="MIM124"/>
      <c r="MIN124"/>
      <c r="MIO124"/>
      <c r="MIP124"/>
      <c r="MIQ124"/>
      <c r="MIR124"/>
      <c r="MIS124"/>
      <c r="MIT124"/>
      <c r="MIU124"/>
      <c r="MIV124"/>
      <c r="MIW124"/>
      <c r="MIX124"/>
      <c r="MIY124"/>
      <c r="MIZ124"/>
      <c r="MJA124"/>
      <c r="MJB124"/>
      <c r="MJC124"/>
      <c r="MJD124"/>
      <c r="MJE124"/>
      <c r="MJF124"/>
      <c r="MJG124"/>
      <c r="MJH124"/>
      <c r="MJI124"/>
      <c r="MJJ124"/>
      <c r="MJK124"/>
      <c r="MJL124"/>
      <c r="MJM124"/>
      <c r="MJN124"/>
      <c r="MJO124"/>
      <c r="MJP124"/>
      <c r="MJQ124"/>
      <c r="MJR124"/>
      <c r="MJS124"/>
      <c r="MJT124"/>
      <c r="MJU124"/>
      <c r="MJV124"/>
      <c r="MJW124"/>
      <c r="MJX124"/>
      <c r="MJY124"/>
      <c r="MJZ124"/>
      <c r="MKA124"/>
      <c r="MKB124"/>
      <c r="MKC124"/>
      <c r="MKD124"/>
      <c r="MKE124"/>
      <c r="MKF124"/>
      <c r="MKG124"/>
      <c r="MKH124"/>
      <c r="MKI124"/>
      <c r="MKJ124"/>
      <c r="MKK124"/>
      <c r="MKL124"/>
      <c r="MKM124"/>
      <c r="MKN124"/>
      <c r="MKO124"/>
      <c r="MKP124"/>
      <c r="MKQ124"/>
      <c r="MKR124"/>
      <c r="MKS124"/>
      <c r="MKT124"/>
      <c r="MKU124"/>
      <c r="MKV124"/>
      <c r="MKW124"/>
      <c r="MKX124"/>
      <c r="MKY124"/>
      <c r="MKZ124"/>
      <c r="MLA124"/>
      <c r="MLB124"/>
      <c r="MLC124"/>
      <c r="MLD124"/>
      <c r="MLE124"/>
      <c r="MLF124"/>
      <c r="MLG124"/>
      <c r="MLH124"/>
      <c r="MLI124"/>
      <c r="MLJ124"/>
      <c r="MLK124"/>
      <c r="MLL124"/>
      <c r="MLM124"/>
      <c r="MLN124"/>
      <c r="MLO124"/>
      <c r="MLP124"/>
      <c r="MLQ124"/>
      <c r="MLR124"/>
      <c r="MLS124"/>
      <c r="MLT124"/>
      <c r="MLU124"/>
      <c r="MLV124"/>
      <c r="MLW124"/>
      <c r="MLX124"/>
      <c r="MLY124"/>
      <c r="MLZ124"/>
      <c r="MMA124"/>
      <c r="MMB124"/>
      <c r="MMC124"/>
      <c r="MMD124"/>
      <c r="MME124"/>
      <c r="MMF124"/>
      <c r="MMG124"/>
      <c r="MMH124"/>
      <c r="MMI124"/>
      <c r="MMJ124"/>
      <c r="MMK124"/>
      <c r="MML124"/>
      <c r="MMM124"/>
      <c r="MMN124"/>
      <c r="MMO124"/>
      <c r="MMP124"/>
      <c r="MMQ124"/>
      <c r="MMR124"/>
      <c r="MMS124"/>
      <c r="MMT124"/>
      <c r="MMU124"/>
      <c r="MMV124"/>
      <c r="MMW124"/>
      <c r="MMX124"/>
      <c r="MMY124"/>
      <c r="MMZ124"/>
      <c r="MNA124"/>
      <c r="MNB124"/>
      <c r="MNC124"/>
      <c r="MND124"/>
      <c r="MNE124"/>
      <c r="MNF124"/>
      <c r="MNG124"/>
      <c r="MNH124"/>
      <c r="MNI124"/>
      <c r="MNJ124"/>
      <c r="MNK124"/>
      <c r="MNL124"/>
      <c r="MNM124"/>
      <c r="MNN124"/>
      <c r="MNO124"/>
      <c r="MNP124"/>
      <c r="MNQ124"/>
      <c r="MNR124"/>
      <c r="MNS124"/>
      <c r="MNT124"/>
      <c r="MNU124"/>
      <c r="MNV124"/>
      <c r="MNW124"/>
      <c r="MNX124"/>
      <c r="MNY124"/>
      <c r="MNZ124"/>
      <c r="MOA124"/>
      <c r="MOB124"/>
      <c r="MOC124"/>
      <c r="MOD124"/>
      <c r="MOE124"/>
      <c r="MOF124"/>
      <c r="MOG124"/>
      <c r="MOH124"/>
      <c r="MOI124"/>
      <c r="MOJ124"/>
      <c r="MOK124"/>
      <c r="MOL124"/>
      <c r="MOM124"/>
      <c r="MON124"/>
      <c r="MOO124"/>
      <c r="MOP124"/>
      <c r="MOQ124"/>
      <c r="MOR124"/>
      <c r="MOS124"/>
      <c r="MOT124"/>
      <c r="MOU124"/>
      <c r="MOV124"/>
      <c r="MOW124"/>
      <c r="MOX124"/>
      <c r="MOY124"/>
      <c r="MOZ124"/>
      <c r="MPA124"/>
      <c r="MPB124"/>
      <c r="MPC124"/>
      <c r="MPD124"/>
      <c r="MPE124"/>
      <c r="MPF124"/>
      <c r="MPG124"/>
      <c r="MPH124"/>
      <c r="MPI124"/>
      <c r="MPJ124"/>
      <c r="MPK124"/>
      <c r="MPL124"/>
      <c r="MPM124"/>
      <c r="MPN124"/>
      <c r="MPO124"/>
      <c r="MPP124"/>
      <c r="MPQ124"/>
      <c r="MPR124"/>
      <c r="MPS124"/>
      <c r="MPT124"/>
      <c r="MPU124"/>
      <c r="MPV124"/>
      <c r="MPW124"/>
      <c r="MPX124"/>
      <c r="MPY124"/>
      <c r="MPZ124"/>
      <c r="MQA124"/>
      <c r="MQB124"/>
      <c r="MQC124"/>
      <c r="MQD124"/>
      <c r="MQE124"/>
      <c r="MQF124"/>
      <c r="MQG124"/>
      <c r="MQH124"/>
      <c r="MQI124"/>
      <c r="MQJ124"/>
      <c r="MQK124"/>
      <c r="MQL124"/>
      <c r="MQM124"/>
      <c r="MQN124"/>
      <c r="MQO124"/>
      <c r="MQP124"/>
      <c r="MQQ124"/>
      <c r="MQR124"/>
      <c r="MQS124"/>
      <c r="MQT124"/>
      <c r="MQU124"/>
      <c r="MQV124"/>
      <c r="MQW124"/>
      <c r="MQX124"/>
      <c r="MQY124"/>
      <c r="MQZ124"/>
      <c r="MRA124"/>
      <c r="MRB124"/>
      <c r="MRC124"/>
      <c r="MRD124"/>
      <c r="MRE124"/>
      <c r="MRF124"/>
      <c r="MRG124"/>
      <c r="MRH124"/>
      <c r="MRI124"/>
      <c r="MRJ124"/>
      <c r="MRK124"/>
      <c r="MRL124"/>
      <c r="MRM124"/>
      <c r="MRN124"/>
      <c r="MRO124"/>
      <c r="MRP124"/>
      <c r="MRQ124"/>
      <c r="MRR124"/>
      <c r="MRS124"/>
      <c r="MRT124"/>
      <c r="MRU124"/>
      <c r="MRV124"/>
      <c r="MRW124"/>
      <c r="MRX124"/>
      <c r="MRY124"/>
      <c r="MRZ124"/>
      <c r="MSA124"/>
      <c r="MSB124"/>
      <c r="MSC124"/>
      <c r="MSD124"/>
      <c r="MSE124"/>
      <c r="MSF124"/>
      <c r="MSG124"/>
      <c r="MSH124"/>
      <c r="MSI124"/>
      <c r="MSJ124"/>
      <c r="MSK124"/>
      <c r="MSL124"/>
      <c r="MSM124"/>
      <c r="MSN124"/>
      <c r="MSO124"/>
      <c r="MSP124"/>
      <c r="MSQ124"/>
      <c r="MSR124"/>
      <c r="MSS124"/>
      <c r="MST124"/>
      <c r="MSU124"/>
      <c r="MSV124"/>
      <c r="MSW124"/>
      <c r="MSX124"/>
      <c r="MSY124"/>
      <c r="MSZ124"/>
      <c r="MTA124"/>
      <c r="MTB124"/>
      <c r="MTC124"/>
      <c r="MTD124"/>
      <c r="MTE124"/>
      <c r="MTF124"/>
      <c r="MTG124"/>
      <c r="MTH124"/>
      <c r="MTI124"/>
      <c r="MTJ124"/>
      <c r="MTK124"/>
      <c r="MTL124"/>
      <c r="MTM124"/>
      <c r="MTN124"/>
      <c r="MTO124"/>
      <c r="MTP124"/>
      <c r="MTQ124"/>
      <c r="MTR124"/>
      <c r="MTS124"/>
      <c r="MTT124"/>
      <c r="MTU124"/>
      <c r="MTV124"/>
      <c r="MTW124"/>
      <c r="MTX124"/>
      <c r="MTY124"/>
      <c r="MTZ124"/>
      <c r="MUA124"/>
      <c r="MUB124"/>
      <c r="MUC124"/>
      <c r="MUD124"/>
      <c r="MUE124"/>
      <c r="MUF124"/>
      <c r="MUG124"/>
      <c r="MUH124"/>
      <c r="MUI124"/>
      <c r="MUJ124"/>
      <c r="MUK124"/>
      <c r="MUL124"/>
      <c r="MUM124"/>
      <c r="MUN124"/>
      <c r="MUO124"/>
      <c r="MUP124"/>
      <c r="MUQ124"/>
      <c r="MUR124"/>
      <c r="MUS124"/>
      <c r="MUT124"/>
      <c r="MUU124"/>
      <c r="MUV124"/>
      <c r="MUW124"/>
      <c r="MUX124"/>
      <c r="MUY124"/>
      <c r="MUZ124"/>
      <c r="MVA124"/>
      <c r="MVB124"/>
      <c r="MVC124"/>
      <c r="MVD124"/>
      <c r="MVE124"/>
      <c r="MVF124"/>
      <c r="MVG124"/>
      <c r="MVH124"/>
      <c r="MVI124"/>
      <c r="MVJ124"/>
      <c r="MVK124"/>
      <c r="MVL124"/>
      <c r="MVM124"/>
      <c r="MVN124"/>
      <c r="MVO124"/>
      <c r="MVP124"/>
      <c r="MVQ124"/>
      <c r="MVR124"/>
      <c r="MVS124"/>
      <c r="MVT124"/>
      <c r="MVU124"/>
      <c r="MVV124"/>
      <c r="MVW124"/>
      <c r="MVX124"/>
      <c r="MVY124"/>
      <c r="MVZ124"/>
      <c r="MWA124"/>
      <c r="MWB124"/>
      <c r="MWC124"/>
      <c r="MWD124"/>
      <c r="MWE124"/>
      <c r="MWF124"/>
      <c r="MWG124"/>
      <c r="MWH124"/>
      <c r="MWI124"/>
      <c r="MWJ124"/>
      <c r="MWK124"/>
      <c r="MWL124"/>
      <c r="MWM124"/>
      <c r="MWN124"/>
      <c r="MWO124"/>
      <c r="MWP124"/>
      <c r="MWQ124"/>
      <c r="MWR124"/>
      <c r="MWS124"/>
      <c r="MWT124"/>
      <c r="MWU124"/>
      <c r="MWV124"/>
      <c r="MWW124"/>
      <c r="MWX124"/>
      <c r="MWY124"/>
      <c r="MWZ124"/>
      <c r="MXA124"/>
      <c r="MXB124"/>
      <c r="MXC124"/>
      <c r="MXD124"/>
      <c r="MXE124"/>
      <c r="MXF124"/>
      <c r="MXG124"/>
      <c r="MXH124"/>
      <c r="MXI124"/>
      <c r="MXJ124"/>
      <c r="MXK124"/>
      <c r="MXL124"/>
      <c r="MXM124"/>
      <c r="MXN124"/>
      <c r="MXO124"/>
      <c r="MXP124"/>
      <c r="MXQ124"/>
      <c r="MXR124"/>
      <c r="MXS124"/>
      <c r="MXT124"/>
      <c r="MXU124"/>
      <c r="MXV124"/>
      <c r="MXW124"/>
      <c r="MXX124"/>
      <c r="MXY124"/>
      <c r="MXZ124"/>
      <c r="MYA124"/>
      <c r="MYB124"/>
      <c r="MYC124"/>
      <c r="MYD124"/>
      <c r="MYE124"/>
      <c r="MYF124"/>
      <c r="MYG124"/>
      <c r="MYH124"/>
      <c r="MYI124"/>
      <c r="MYJ124"/>
      <c r="MYK124"/>
      <c r="MYL124"/>
      <c r="MYM124"/>
      <c r="MYN124"/>
      <c r="MYO124"/>
      <c r="MYP124"/>
      <c r="MYQ124"/>
      <c r="MYR124"/>
      <c r="MYS124"/>
      <c r="MYT124"/>
      <c r="MYU124"/>
      <c r="MYV124"/>
      <c r="MYW124"/>
      <c r="MYX124"/>
      <c r="MYY124"/>
      <c r="MYZ124"/>
      <c r="MZA124"/>
      <c r="MZB124"/>
      <c r="MZC124"/>
      <c r="MZD124"/>
      <c r="MZE124"/>
      <c r="MZF124"/>
      <c r="MZG124"/>
      <c r="MZH124"/>
      <c r="MZI124"/>
      <c r="MZJ124"/>
      <c r="MZK124"/>
      <c r="MZL124"/>
      <c r="MZM124"/>
      <c r="MZN124"/>
      <c r="MZO124"/>
      <c r="MZP124"/>
      <c r="MZQ124"/>
      <c r="MZR124"/>
      <c r="MZS124"/>
      <c r="MZT124"/>
      <c r="MZU124"/>
      <c r="MZV124"/>
      <c r="MZW124"/>
      <c r="MZX124"/>
      <c r="MZY124"/>
      <c r="MZZ124"/>
      <c r="NAA124"/>
      <c r="NAB124"/>
      <c r="NAC124"/>
      <c r="NAD124"/>
      <c r="NAE124"/>
      <c r="NAF124"/>
      <c r="NAG124"/>
      <c r="NAH124"/>
      <c r="NAI124"/>
      <c r="NAJ124"/>
      <c r="NAK124"/>
      <c r="NAL124"/>
      <c r="NAM124"/>
      <c r="NAN124"/>
      <c r="NAO124"/>
      <c r="NAP124"/>
      <c r="NAQ124"/>
      <c r="NAR124"/>
      <c r="NAS124"/>
      <c r="NAT124"/>
      <c r="NAU124"/>
      <c r="NAV124"/>
      <c r="NAW124"/>
      <c r="NAX124"/>
      <c r="NAY124"/>
      <c r="NAZ124"/>
      <c r="NBA124"/>
      <c r="NBB124"/>
      <c r="NBC124"/>
      <c r="NBD124"/>
      <c r="NBE124"/>
      <c r="NBF124"/>
      <c r="NBG124"/>
      <c r="NBH124"/>
      <c r="NBI124"/>
      <c r="NBJ124"/>
      <c r="NBK124"/>
      <c r="NBL124"/>
      <c r="NBM124"/>
      <c r="NBN124"/>
      <c r="NBO124"/>
      <c r="NBP124"/>
      <c r="NBQ124"/>
      <c r="NBR124"/>
      <c r="NBS124"/>
      <c r="NBT124"/>
      <c r="NBU124"/>
      <c r="NBV124"/>
      <c r="NBW124"/>
      <c r="NBX124"/>
      <c r="NBY124"/>
      <c r="NBZ124"/>
      <c r="NCA124"/>
      <c r="NCB124"/>
      <c r="NCC124"/>
      <c r="NCD124"/>
      <c r="NCE124"/>
      <c r="NCF124"/>
      <c r="NCG124"/>
      <c r="NCH124"/>
      <c r="NCI124"/>
      <c r="NCJ124"/>
      <c r="NCK124"/>
      <c r="NCL124"/>
      <c r="NCM124"/>
      <c r="NCN124"/>
      <c r="NCO124"/>
      <c r="NCP124"/>
      <c r="NCQ124"/>
      <c r="NCR124"/>
      <c r="NCS124"/>
      <c r="NCT124"/>
      <c r="NCU124"/>
      <c r="NCV124"/>
      <c r="NCW124"/>
      <c r="NCX124"/>
      <c r="NCY124"/>
      <c r="NCZ124"/>
      <c r="NDA124"/>
      <c r="NDB124"/>
      <c r="NDC124"/>
      <c r="NDD124"/>
      <c r="NDE124"/>
      <c r="NDF124"/>
      <c r="NDG124"/>
      <c r="NDH124"/>
      <c r="NDI124"/>
      <c r="NDJ124"/>
      <c r="NDK124"/>
      <c r="NDL124"/>
      <c r="NDM124"/>
      <c r="NDN124"/>
      <c r="NDO124"/>
      <c r="NDP124"/>
      <c r="NDQ124"/>
      <c r="NDR124"/>
      <c r="NDS124"/>
      <c r="NDT124"/>
      <c r="NDU124"/>
      <c r="NDV124"/>
      <c r="NDW124"/>
      <c r="NDX124"/>
      <c r="NDY124"/>
      <c r="NDZ124"/>
      <c r="NEA124"/>
      <c r="NEB124"/>
      <c r="NEC124"/>
      <c r="NED124"/>
      <c r="NEE124"/>
      <c r="NEF124"/>
      <c r="NEG124"/>
      <c r="NEH124"/>
      <c r="NEI124"/>
      <c r="NEJ124"/>
      <c r="NEK124"/>
      <c r="NEL124"/>
      <c r="NEM124"/>
      <c r="NEN124"/>
      <c r="NEO124"/>
      <c r="NEP124"/>
      <c r="NEQ124"/>
      <c r="NER124"/>
      <c r="NES124"/>
      <c r="NET124"/>
      <c r="NEU124"/>
      <c r="NEV124"/>
      <c r="NEW124"/>
      <c r="NEX124"/>
      <c r="NEY124"/>
      <c r="NEZ124"/>
      <c r="NFA124"/>
      <c r="NFB124"/>
      <c r="NFC124"/>
      <c r="NFD124"/>
      <c r="NFE124"/>
      <c r="NFF124"/>
      <c r="NFG124"/>
      <c r="NFH124"/>
      <c r="NFI124"/>
      <c r="NFJ124"/>
      <c r="NFK124"/>
      <c r="NFL124"/>
      <c r="NFM124"/>
      <c r="NFN124"/>
      <c r="NFO124"/>
      <c r="NFP124"/>
      <c r="NFQ124"/>
      <c r="NFR124"/>
      <c r="NFS124"/>
      <c r="NFT124"/>
      <c r="NFU124"/>
      <c r="NFV124"/>
      <c r="NFW124"/>
      <c r="NFX124"/>
      <c r="NFY124"/>
      <c r="NFZ124"/>
      <c r="NGA124"/>
      <c r="NGB124"/>
      <c r="NGC124"/>
      <c r="NGD124"/>
      <c r="NGE124"/>
      <c r="NGF124"/>
      <c r="NGG124"/>
      <c r="NGH124"/>
      <c r="NGI124"/>
      <c r="NGJ124"/>
      <c r="NGK124"/>
      <c r="NGL124"/>
      <c r="NGM124"/>
      <c r="NGN124"/>
      <c r="NGO124"/>
      <c r="NGP124"/>
      <c r="NGQ124"/>
      <c r="NGR124"/>
      <c r="NGS124"/>
      <c r="NGT124"/>
      <c r="NGU124"/>
      <c r="NGV124"/>
      <c r="NGW124"/>
      <c r="NGX124"/>
      <c r="NGY124"/>
      <c r="NGZ124"/>
      <c r="NHA124"/>
      <c r="NHB124"/>
      <c r="NHC124"/>
      <c r="NHD124"/>
      <c r="NHE124"/>
      <c r="NHF124"/>
      <c r="NHG124"/>
      <c r="NHH124"/>
      <c r="NHI124"/>
      <c r="NHJ124"/>
      <c r="NHK124"/>
      <c r="NHL124"/>
      <c r="NHM124"/>
      <c r="NHN124"/>
      <c r="NHO124"/>
      <c r="NHP124"/>
      <c r="NHQ124"/>
      <c r="NHR124"/>
      <c r="NHS124"/>
      <c r="NHT124"/>
      <c r="NHU124"/>
      <c r="NHV124"/>
      <c r="NHW124"/>
      <c r="NHX124"/>
      <c r="NHY124"/>
      <c r="NHZ124"/>
      <c r="NIA124"/>
      <c r="NIB124"/>
      <c r="NIC124"/>
      <c r="NID124"/>
      <c r="NIE124"/>
      <c r="NIF124"/>
      <c r="NIG124"/>
      <c r="NIH124"/>
      <c r="NII124"/>
      <c r="NIJ124"/>
      <c r="NIK124"/>
      <c r="NIL124"/>
      <c r="NIM124"/>
      <c r="NIN124"/>
      <c r="NIO124"/>
      <c r="NIP124"/>
      <c r="NIQ124"/>
      <c r="NIR124"/>
      <c r="NIS124"/>
      <c r="NIT124"/>
      <c r="NIU124"/>
      <c r="NIV124"/>
      <c r="NIW124"/>
      <c r="NIX124"/>
      <c r="NIY124"/>
      <c r="NIZ124"/>
      <c r="NJA124"/>
      <c r="NJB124"/>
      <c r="NJC124"/>
      <c r="NJD124"/>
      <c r="NJE124"/>
      <c r="NJF124"/>
      <c r="NJG124"/>
      <c r="NJH124"/>
      <c r="NJI124"/>
      <c r="NJJ124"/>
      <c r="NJK124"/>
      <c r="NJL124"/>
      <c r="NJM124"/>
      <c r="NJN124"/>
      <c r="NJO124"/>
      <c r="NJP124"/>
      <c r="NJQ124"/>
      <c r="NJR124"/>
      <c r="NJS124"/>
      <c r="NJT124"/>
      <c r="NJU124"/>
      <c r="NJV124"/>
      <c r="NJW124"/>
      <c r="NJX124"/>
      <c r="NJY124"/>
      <c r="NJZ124"/>
      <c r="NKA124"/>
      <c r="NKB124"/>
      <c r="NKC124"/>
      <c r="NKD124"/>
      <c r="NKE124"/>
      <c r="NKF124"/>
      <c r="NKG124"/>
      <c r="NKH124"/>
      <c r="NKI124"/>
      <c r="NKJ124"/>
      <c r="NKK124"/>
      <c r="NKL124"/>
      <c r="NKM124"/>
      <c r="NKN124"/>
      <c r="NKO124"/>
      <c r="NKP124"/>
      <c r="NKQ124"/>
      <c r="NKR124"/>
      <c r="NKS124"/>
      <c r="NKT124"/>
      <c r="NKU124"/>
      <c r="NKV124"/>
      <c r="NKW124"/>
      <c r="NKX124"/>
      <c r="NKY124"/>
      <c r="NKZ124"/>
      <c r="NLA124"/>
      <c r="NLB124"/>
      <c r="NLC124"/>
      <c r="NLD124"/>
      <c r="NLE124"/>
      <c r="NLF124"/>
      <c r="NLG124"/>
      <c r="NLH124"/>
      <c r="NLI124"/>
      <c r="NLJ124"/>
      <c r="NLK124"/>
      <c r="NLL124"/>
      <c r="NLM124"/>
      <c r="NLN124"/>
      <c r="NLO124"/>
      <c r="NLP124"/>
      <c r="NLQ124"/>
      <c r="NLR124"/>
      <c r="NLS124"/>
      <c r="NLT124"/>
      <c r="NLU124"/>
      <c r="NLV124"/>
      <c r="NLW124"/>
      <c r="NLX124"/>
      <c r="NLY124"/>
      <c r="NLZ124"/>
      <c r="NMA124"/>
      <c r="NMB124"/>
      <c r="NMC124"/>
      <c r="NMD124"/>
      <c r="NME124"/>
      <c r="NMF124"/>
      <c r="NMG124"/>
      <c r="NMH124"/>
      <c r="NMI124"/>
      <c r="NMJ124"/>
      <c r="NMK124"/>
      <c r="NML124"/>
      <c r="NMM124"/>
      <c r="NMN124"/>
      <c r="NMO124"/>
      <c r="NMP124"/>
      <c r="NMQ124"/>
      <c r="NMR124"/>
      <c r="NMS124"/>
      <c r="NMT124"/>
      <c r="NMU124"/>
      <c r="NMV124"/>
      <c r="NMW124"/>
      <c r="NMX124"/>
      <c r="NMY124"/>
      <c r="NMZ124"/>
      <c r="NNA124"/>
      <c r="NNB124"/>
      <c r="NNC124"/>
      <c r="NND124"/>
      <c r="NNE124"/>
      <c r="NNF124"/>
      <c r="NNG124"/>
      <c r="NNH124"/>
      <c r="NNI124"/>
      <c r="NNJ124"/>
      <c r="NNK124"/>
      <c r="NNL124"/>
      <c r="NNM124"/>
      <c r="NNN124"/>
      <c r="NNO124"/>
      <c r="NNP124"/>
      <c r="NNQ124"/>
      <c r="NNR124"/>
      <c r="NNS124"/>
      <c r="NNT124"/>
      <c r="NNU124"/>
      <c r="NNV124"/>
      <c r="NNW124"/>
      <c r="NNX124"/>
      <c r="NNY124"/>
      <c r="NNZ124"/>
      <c r="NOA124"/>
      <c r="NOB124"/>
      <c r="NOC124"/>
      <c r="NOD124"/>
      <c r="NOE124"/>
      <c r="NOF124"/>
      <c r="NOG124"/>
      <c r="NOH124"/>
      <c r="NOI124"/>
      <c r="NOJ124"/>
      <c r="NOK124"/>
      <c r="NOL124"/>
      <c r="NOM124"/>
      <c r="NON124"/>
      <c r="NOO124"/>
      <c r="NOP124"/>
      <c r="NOQ124"/>
      <c r="NOR124"/>
      <c r="NOS124"/>
      <c r="NOT124"/>
      <c r="NOU124"/>
      <c r="NOV124"/>
      <c r="NOW124"/>
      <c r="NOX124"/>
      <c r="NOY124"/>
      <c r="NOZ124"/>
      <c r="NPA124"/>
      <c r="NPB124"/>
      <c r="NPC124"/>
      <c r="NPD124"/>
      <c r="NPE124"/>
      <c r="NPF124"/>
      <c r="NPG124"/>
      <c r="NPH124"/>
      <c r="NPI124"/>
      <c r="NPJ124"/>
      <c r="NPK124"/>
      <c r="NPL124"/>
      <c r="NPM124"/>
      <c r="NPN124"/>
      <c r="NPO124"/>
      <c r="NPP124"/>
      <c r="NPQ124"/>
      <c r="NPR124"/>
      <c r="NPS124"/>
      <c r="NPT124"/>
      <c r="NPU124"/>
      <c r="NPV124"/>
      <c r="NPW124"/>
      <c r="NPX124"/>
      <c r="NPY124"/>
      <c r="NPZ124"/>
      <c r="NQA124"/>
      <c r="NQB124"/>
      <c r="NQC124"/>
      <c r="NQD124"/>
      <c r="NQE124"/>
      <c r="NQF124"/>
      <c r="NQG124"/>
      <c r="NQH124"/>
      <c r="NQI124"/>
      <c r="NQJ124"/>
      <c r="NQK124"/>
      <c r="NQL124"/>
      <c r="NQM124"/>
      <c r="NQN124"/>
      <c r="NQO124"/>
      <c r="NQP124"/>
      <c r="NQQ124"/>
      <c r="NQR124"/>
      <c r="NQS124"/>
      <c r="NQT124"/>
      <c r="NQU124"/>
      <c r="NQV124"/>
      <c r="NQW124"/>
      <c r="NQX124"/>
      <c r="NQY124"/>
      <c r="NQZ124"/>
      <c r="NRA124"/>
      <c r="NRB124"/>
      <c r="NRC124"/>
      <c r="NRD124"/>
      <c r="NRE124"/>
      <c r="NRF124"/>
      <c r="NRG124"/>
      <c r="NRH124"/>
      <c r="NRI124"/>
      <c r="NRJ124"/>
      <c r="NRK124"/>
      <c r="NRL124"/>
      <c r="NRM124"/>
      <c r="NRN124"/>
      <c r="NRO124"/>
      <c r="NRP124"/>
      <c r="NRQ124"/>
      <c r="NRR124"/>
      <c r="NRS124"/>
      <c r="NRT124"/>
      <c r="NRU124"/>
      <c r="NRV124"/>
      <c r="NRW124"/>
      <c r="NRX124"/>
      <c r="NRY124"/>
      <c r="NRZ124"/>
      <c r="NSA124"/>
      <c r="NSB124"/>
      <c r="NSC124"/>
      <c r="NSD124"/>
      <c r="NSE124"/>
      <c r="NSF124"/>
      <c r="NSG124"/>
      <c r="NSH124"/>
      <c r="NSI124"/>
      <c r="NSJ124"/>
      <c r="NSK124"/>
      <c r="NSL124"/>
      <c r="NSM124"/>
      <c r="NSN124"/>
      <c r="NSO124"/>
      <c r="NSP124"/>
      <c r="NSQ124"/>
      <c r="NSR124"/>
      <c r="NSS124"/>
      <c r="NST124"/>
      <c r="NSU124"/>
      <c r="NSV124"/>
      <c r="NSW124"/>
      <c r="NSX124"/>
      <c r="NSY124"/>
      <c r="NSZ124"/>
      <c r="NTA124"/>
      <c r="NTB124"/>
      <c r="NTC124"/>
      <c r="NTD124"/>
      <c r="NTE124"/>
      <c r="NTF124"/>
      <c r="NTG124"/>
      <c r="NTH124"/>
      <c r="NTI124"/>
      <c r="NTJ124"/>
      <c r="NTK124"/>
      <c r="NTL124"/>
      <c r="NTM124"/>
      <c r="NTN124"/>
      <c r="NTO124"/>
      <c r="NTP124"/>
      <c r="NTQ124"/>
      <c r="NTR124"/>
      <c r="NTS124"/>
      <c r="NTT124"/>
      <c r="NTU124"/>
      <c r="NTV124"/>
      <c r="NTW124"/>
      <c r="NTX124"/>
      <c r="NTY124"/>
      <c r="NTZ124"/>
      <c r="NUA124"/>
      <c r="NUB124"/>
      <c r="NUC124"/>
      <c r="NUD124"/>
      <c r="NUE124"/>
      <c r="NUF124"/>
      <c r="NUG124"/>
      <c r="NUH124"/>
      <c r="NUI124"/>
      <c r="NUJ124"/>
      <c r="NUK124"/>
      <c r="NUL124"/>
      <c r="NUM124"/>
      <c r="NUN124"/>
      <c r="NUO124"/>
      <c r="NUP124"/>
      <c r="NUQ124"/>
      <c r="NUR124"/>
      <c r="NUS124"/>
      <c r="NUT124"/>
      <c r="NUU124"/>
      <c r="NUV124"/>
      <c r="NUW124"/>
      <c r="NUX124"/>
      <c r="NUY124"/>
      <c r="NUZ124"/>
      <c r="NVA124"/>
      <c r="NVB124"/>
      <c r="NVC124"/>
      <c r="NVD124"/>
      <c r="NVE124"/>
      <c r="NVF124"/>
      <c r="NVG124"/>
      <c r="NVH124"/>
      <c r="NVI124"/>
      <c r="NVJ124"/>
      <c r="NVK124"/>
      <c r="NVL124"/>
      <c r="NVM124"/>
      <c r="NVN124"/>
      <c r="NVO124"/>
      <c r="NVP124"/>
      <c r="NVQ124"/>
      <c r="NVR124"/>
      <c r="NVS124"/>
      <c r="NVT124"/>
      <c r="NVU124"/>
      <c r="NVV124"/>
      <c r="NVW124"/>
      <c r="NVX124"/>
      <c r="NVY124"/>
      <c r="NVZ124"/>
      <c r="NWA124"/>
      <c r="NWB124"/>
      <c r="NWC124"/>
      <c r="NWD124"/>
      <c r="NWE124"/>
      <c r="NWF124"/>
      <c r="NWG124"/>
      <c r="NWH124"/>
      <c r="NWI124"/>
      <c r="NWJ124"/>
      <c r="NWK124"/>
      <c r="NWL124"/>
      <c r="NWM124"/>
      <c r="NWN124"/>
      <c r="NWO124"/>
      <c r="NWP124"/>
      <c r="NWQ124"/>
      <c r="NWR124"/>
      <c r="NWS124"/>
      <c r="NWT124"/>
      <c r="NWU124"/>
      <c r="NWV124"/>
      <c r="NWW124"/>
      <c r="NWX124"/>
      <c r="NWY124"/>
      <c r="NWZ124"/>
      <c r="NXA124"/>
      <c r="NXB124"/>
      <c r="NXC124"/>
      <c r="NXD124"/>
      <c r="NXE124"/>
      <c r="NXF124"/>
      <c r="NXG124"/>
      <c r="NXH124"/>
      <c r="NXI124"/>
      <c r="NXJ124"/>
      <c r="NXK124"/>
      <c r="NXL124"/>
      <c r="NXM124"/>
      <c r="NXN124"/>
      <c r="NXO124"/>
      <c r="NXP124"/>
      <c r="NXQ124"/>
      <c r="NXR124"/>
      <c r="NXS124"/>
      <c r="NXT124"/>
      <c r="NXU124"/>
      <c r="NXV124"/>
      <c r="NXW124"/>
      <c r="NXX124"/>
      <c r="NXY124"/>
      <c r="NXZ124"/>
      <c r="NYA124"/>
      <c r="NYB124"/>
      <c r="NYC124"/>
      <c r="NYD124"/>
      <c r="NYE124"/>
      <c r="NYF124"/>
      <c r="NYG124"/>
      <c r="NYH124"/>
      <c r="NYI124"/>
      <c r="NYJ124"/>
      <c r="NYK124"/>
      <c r="NYL124"/>
      <c r="NYM124"/>
      <c r="NYN124"/>
      <c r="NYO124"/>
      <c r="NYP124"/>
      <c r="NYQ124"/>
      <c r="NYR124"/>
      <c r="NYS124"/>
      <c r="NYT124"/>
      <c r="NYU124"/>
      <c r="NYV124"/>
      <c r="NYW124"/>
      <c r="NYX124"/>
      <c r="NYY124"/>
      <c r="NYZ124"/>
      <c r="NZA124"/>
      <c r="NZB124"/>
      <c r="NZC124"/>
      <c r="NZD124"/>
      <c r="NZE124"/>
      <c r="NZF124"/>
      <c r="NZG124"/>
      <c r="NZH124"/>
      <c r="NZI124"/>
      <c r="NZJ124"/>
      <c r="NZK124"/>
      <c r="NZL124"/>
      <c r="NZM124"/>
      <c r="NZN124"/>
      <c r="NZO124"/>
      <c r="NZP124"/>
      <c r="NZQ124"/>
      <c r="NZR124"/>
      <c r="NZS124"/>
      <c r="NZT124"/>
      <c r="NZU124"/>
      <c r="NZV124"/>
      <c r="NZW124"/>
      <c r="NZX124"/>
      <c r="NZY124"/>
      <c r="NZZ124"/>
      <c r="OAA124"/>
      <c r="OAB124"/>
      <c r="OAC124"/>
      <c r="OAD124"/>
      <c r="OAE124"/>
      <c r="OAF124"/>
      <c r="OAG124"/>
      <c r="OAH124"/>
      <c r="OAI124"/>
      <c r="OAJ124"/>
      <c r="OAK124"/>
      <c r="OAL124"/>
      <c r="OAM124"/>
      <c r="OAN124"/>
      <c r="OAO124"/>
      <c r="OAP124"/>
      <c r="OAQ124"/>
      <c r="OAR124"/>
      <c r="OAS124"/>
      <c r="OAT124"/>
      <c r="OAU124"/>
      <c r="OAV124"/>
      <c r="OAW124"/>
      <c r="OAX124"/>
      <c r="OAY124"/>
      <c r="OAZ124"/>
      <c r="OBA124"/>
      <c r="OBB124"/>
      <c r="OBC124"/>
      <c r="OBD124"/>
      <c r="OBE124"/>
      <c r="OBF124"/>
      <c r="OBG124"/>
      <c r="OBH124"/>
      <c r="OBI124"/>
      <c r="OBJ124"/>
      <c r="OBK124"/>
      <c r="OBL124"/>
      <c r="OBM124"/>
      <c r="OBN124"/>
      <c r="OBO124"/>
      <c r="OBP124"/>
      <c r="OBQ124"/>
      <c r="OBR124"/>
      <c r="OBS124"/>
      <c r="OBT124"/>
      <c r="OBU124"/>
      <c r="OBV124"/>
      <c r="OBW124"/>
      <c r="OBX124"/>
      <c r="OBY124"/>
      <c r="OBZ124"/>
      <c r="OCA124"/>
      <c r="OCB124"/>
      <c r="OCC124"/>
      <c r="OCD124"/>
      <c r="OCE124"/>
      <c r="OCF124"/>
      <c r="OCG124"/>
      <c r="OCH124"/>
      <c r="OCI124"/>
      <c r="OCJ124"/>
      <c r="OCK124"/>
      <c r="OCL124"/>
      <c r="OCM124"/>
      <c r="OCN124"/>
      <c r="OCO124"/>
      <c r="OCP124"/>
      <c r="OCQ124"/>
      <c r="OCR124"/>
      <c r="OCS124"/>
      <c r="OCT124"/>
      <c r="OCU124"/>
      <c r="OCV124"/>
      <c r="OCW124"/>
      <c r="OCX124"/>
      <c r="OCY124"/>
      <c r="OCZ124"/>
      <c r="ODA124"/>
      <c r="ODB124"/>
      <c r="ODC124"/>
      <c r="ODD124"/>
      <c r="ODE124"/>
      <c r="ODF124"/>
      <c r="ODG124"/>
      <c r="ODH124"/>
      <c r="ODI124"/>
      <c r="ODJ124"/>
      <c r="ODK124"/>
      <c r="ODL124"/>
      <c r="ODM124"/>
      <c r="ODN124"/>
      <c r="ODO124"/>
      <c r="ODP124"/>
      <c r="ODQ124"/>
      <c r="ODR124"/>
      <c r="ODS124"/>
      <c r="ODT124"/>
      <c r="ODU124"/>
      <c r="ODV124"/>
      <c r="ODW124"/>
      <c r="ODX124"/>
      <c r="ODY124"/>
      <c r="ODZ124"/>
      <c r="OEA124"/>
      <c r="OEB124"/>
      <c r="OEC124"/>
      <c r="OED124"/>
      <c r="OEE124"/>
      <c r="OEF124"/>
      <c r="OEG124"/>
      <c r="OEH124"/>
      <c r="OEI124"/>
      <c r="OEJ124"/>
      <c r="OEK124"/>
      <c r="OEL124"/>
      <c r="OEM124"/>
      <c r="OEN124"/>
      <c r="OEO124"/>
      <c r="OEP124"/>
      <c r="OEQ124"/>
      <c r="OER124"/>
      <c r="OES124"/>
      <c r="OET124"/>
      <c r="OEU124"/>
      <c r="OEV124"/>
      <c r="OEW124"/>
      <c r="OEX124"/>
      <c r="OEY124"/>
      <c r="OEZ124"/>
      <c r="OFA124"/>
      <c r="OFB124"/>
      <c r="OFC124"/>
      <c r="OFD124"/>
      <c r="OFE124"/>
      <c r="OFF124"/>
      <c r="OFG124"/>
      <c r="OFH124"/>
      <c r="OFI124"/>
      <c r="OFJ124"/>
      <c r="OFK124"/>
      <c r="OFL124"/>
      <c r="OFM124"/>
      <c r="OFN124"/>
      <c r="OFO124"/>
      <c r="OFP124"/>
      <c r="OFQ124"/>
      <c r="OFR124"/>
      <c r="OFS124"/>
      <c r="OFT124"/>
      <c r="OFU124"/>
      <c r="OFV124"/>
      <c r="OFW124"/>
      <c r="OFX124"/>
      <c r="OFY124"/>
      <c r="OFZ124"/>
      <c r="OGA124"/>
      <c r="OGB124"/>
      <c r="OGC124"/>
      <c r="OGD124"/>
      <c r="OGE124"/>
      <c r="OGF124"/>
      <c r="OGG124"/>
      <c r="OGH124"/>
      <c r="OGI124"/>
      <c r="OGJ124"/>
      <c r="OGK124"/>
      <c r="OGL124"/>
      <c r="OGM124"/>
      <c r="OGN124"/>
      <c r="OGO124"/>
      <c r="OGP124"/>
      <c r="OGQ124"/>
      <c r="OGR124"/>
      <c r="OGS124"/>
      <c r="OGT124"/>
      <c r="OGU124"/>
      <c r="OGV124"/>
      <c r="OGW124"/>
      <c r="OGX124"/>
      <c r="OGY124"/>
      <c r="OGZ124"/>
      <c r="OHA124"/>
      <c r="OHB124"/>
      <c r="OHC124"/>
      <c r="OHD124"/>
      <c r="OHE124"/>
      <c r="OHF124"/>
      <c r="OHG124"/>
      <c r="OHH124"/>
      <c r="OHI124"/>
      <c r="OHJ124"/>
      <c r="OHK124"/>
      <c r="OHL124"/>
      <c r="OHM124"/>
      <c r="OHN124"/>
      <c r="OHO124"/>
      <c r="OHP124"/>
      <c r="OHQ124"/>
      <c r="OHR124"/>
      <c r="OHS124"/>
      <c r="OHT124"/>
      <c r="OHU124"/>
      <c r="OHV124"/>
      <c r="OHW124"/>
      <c r="OHX124"/>
      <c r="OHY124"/>
      <c r="OHZ124"/>
      <c r="OIA124"/>
      <c r="OIB124"/>
      <c r="OIC124"/>
      <c r="OID124"/>
      <c r="OIE124"/>
      <c r="OIF124"/>
      <c r="OIG124"/>
      <c r="OIH124"/>
      <c r="OII124"/>
      <c r="OIJ124"/>
      <c r="OIK124"/>
      <c r="OIL124"/>
      <c r="OIM124"/>
      <c r="OIN124"/>
      <c r="OIO124"/>
      <c r="OIP124"/>
      <c r="OIQ124"/>
      <c r="OIR124"/>
      <c r="OIS124"/>
      <c r="OIT124"/>
      <c r="OIU124"/>
      <c r="OIV124"/>
      <c r="OIW124"/>
      <c r="OIX124"/>
      <c r="OIY124"/>
      <c r="OIZ124"/>
      <c r="OJA124"/>
      <c r="OJB124"/>
      <c r="OJC124"/>
      <c r="OJD124"/>
      <c r="OJE124"/>
      <c r="OJF124"/>
      <c r="OJG124"/>
      <c r="OJH124"/>
      <c r="OJI124"/>
      <c r="OJJ124"/>
      <c r="OJK124"/>
      <c r="OJL124"/>
      <c r="OJM124"/>
      <c r="OJN124"/>
      <c r="OJO124"/>
      <c r="OJP124"/>
      <c r="OJQ124"/>
      <c r="OJR124"/>
      <c r="OJS124"/>
      <c r="OJT124"/>
      <c r="OJU124"/>
      <c r="OJV124"/>
      <c r="OJW124"/>
      <c r="OJX124"/>
      <c r="OJY124"/>
      <c r="OJZ124"/>
      <c r="OKA124"/>
      <c r="OKB124"/>
      <c r="OKC124"/>
      <c r="OKD124"/>
      <c r="OKE124"/>
      <c r="OKF124"/>
      <c r="OKG124"/>
      <c r="OKH124"/>
      <c r="OKI124"/>
      <c r="OKJ124"/>
      <c r="OKK124"/>
      <c r="OKL124"/>
      <c r="OKM124"/>
      <c r="OKN124"/>
      <c r="OKO124"/>
      <c r="OKP124"/>
      <c r="OKQ124"/>
      <c r="OKR124"/>
      <c r="OKS124"/>
      <c r="OKT124"/>
      <c r="OKU124"/>
      <c r="OKV124"/>
      <c r="OKW124"/>
      <c r="OKX124"/>
      <c r="OKY124"/>
      <c r="OKZ124"/>
      <c r="OLA124"/>
      <c r="OLB124"/>
      <c r="OLC124"/>
      <c r="OLD124"/>
      <c r="OLE124"/>
      <c r="OLF124"/>
      <c r="OLG124"/>
      <c r="OLH124"/>
      <c r="OLI124"/>
      <c r="OLJ124"/>
      <c r="OLK124"/>
      <c r="OLL124"/>
      <c r="OLM124"/>
      <c r="OLN124"/>
      <c r="OLO124"/>
      <c r="OLP124"/>
      <c r="OLQ124"/>
      <c r="OLR124"/>
      <c r="OLS124"/>
      <c r="OLT124"/>
      <c r="OLU124"/>
      <c r="OLV124"/>
      <c r="OLW124"/>
      <c r="OLX124"/>
      <c r="OLY124"/>
      <c r="OLZ124"/>
      <c r="OMA124"/>
      <c r="OMB124"/>
      <c r="OMC124"/>
      <c r="OMD124"/>
      <c r="OME124"/>
      <c r="OMF124"/>
      <c r="OMG124"/>
      <c r="OMH124"/>
      <c r="OMI124"/>
      <c r="OMJ124"/>
      <c r="OMK124"/>
      <c r="OML124"/>
      <c r="OMM124"/>
      <c r="OMN124"/>
      <c r="OMO124"/>
      <c r="OMP124"/>
      <c r="OMQ124"/>
      <c r="OMR124"/>
      <c r="OMS124"/>
      <c r="OMT124"/>
      <c r="OMU124"/>
      <c r="OMV124"/>
      <c r="OMW124"/>
      <c r="OMX124"/>
      <c r="OMY124"/>
      <c r="OMZ124"/>
      <c r="ONA124"/>
      <c r="ONB124"/>
      <c r="ONC124"/>
      <c r="OND124"/>
      <c r="ONE124"/>
      <c r="ONF124"/>
      <c r="ONG124"/>
      <c r="ONH124"/>
      <c r="ONI124"/>
      <c r="ONJ124"/>
      <c r="ONK124"/>
      <c r="ONL124"/>
      <c r="ONM124"/>
      <c r="ONN124"/>
      <c r="ONO124"/>
      <c r="ONP124"/>
      <c r="ONQ124"/>
      <c r="ONR124"/>
      <c r="ONS124"/>
      <c r="ONT124"/>
      <c r="ONU124"/>
      <c r="ONV124"/>
      <c r="ONW124"/>
      <c r="ONX124"/>
      <c r="ONY124"/>
      <c r="ONZ124"/>
      <c r="OOA124"/>
      <c r="OOB124"/>
      <c r="OOC124"/>
      <c r="OOD124"/>
      <c r="OOE124"/>
      <c r="OOF124"/>
      <c r="OOG124"/>
      <c r="OOH124"/>
      <c r="OOI124"/>
      <c r="OOJ124"/>
      <c r="OOK124"/>
      <c r="OOL124"/>
      <c r="OOM124"/>
      <c r="OON124"/>
      <c r="OOO124"/>
      <c r="OOP124"/>
      <c r="OOQ124"/>
      <c r="OOR124"/>
      <c r="OOS124"/>
      <c r="OOT124"/>
      <c r="OOU124"/>
      <c r="OOV124"/>
      <c r="OOW124"/>
      <c r="OOX124"/>
      <c r="OOY124"/>
      <c r="OOZ124"/>
      <c r="OPA124"/>
      <c r="OPB124"/>
      <c r="OPC124"/>
      <c r="OPD124"/>
      <c r="OPE124"/>
      <c r="OPF124"/>
      <c r="OPG124"/>
      <c r="OPH124"/>
      <c r="OPI124"/>
      <c r="OPJ124"/>
      <c r="OPK124"/>
      <c r="OPL124"/>
      <c r="OPM124"/>
      <c r="OPN124"/>
      <c r="OPO124"/>
      <c r="OPP124"/>
      <c r="OPQ124"/>
      <c r="OPR124"/>
      <c r="OPS124"/>
      <c r="OPT124"/>
      <c r="OPU124"/>
      <c r="OPV124"/>
      <c r="OPW124"/>
      <c r="OPX124"/>
      <c r="OPY124"/>
      <c r="OPZ124"/>
      <c r="OQA124"/>
      <c r="OQB124"/>
      <c r="OQC124"/>
      <c r="OQD124"/>
      <c r="OQE124"/>
      <c r="OQF124"/>
      <c r="OQG124"/>
      <c r="OQH124"/>
      <c r="OQI124"/>
      <c r="OQJ124"/>
      <c r="OQK124"/>
      <c r="OQL124"/>
      <c r="OQM124"/>
      <c r="OQN124"/>
      <c r="OQO124"/>
      <c r="OQP124"/>
      <c r="OQQ124"/>
      <c r="OQR124"/>
      <c r="OQS124"/>
      <c r="OQT124"/>
      <c r="OQU124"/>
      <c r="OQV124"/>
      <c r="OQW124"/>
      <c r="OQX124"/>
      <c r="OQY124"/>
      <c r="OQZ124"/>
      <c r="ORA124"/>
      <c r="ORB124"/>
      <c r="ORC124"/>
      <c r="ORD124"/>
      <c r="ORE124"/>
      <c r="ORF124"/>
      <c r="ORG124"/>
      <c r="ORH124"/>
      <c r="ORI124"/>
      <c r="ORJ124"/>
      <c r="ORK124"/>
      <c r="ORL124"/>
      <c r="ORM124"/>
      <c r="ORN124"/>
      <c r="ORO124"/>
      <c r="ORP124"/>
      <c r="ORQ124"/>
      <c r="ORR124"/>
      <c r="ORS124"/>
      <c r="ORT124"/>
      <c r="ORU124"/>
      <c r="ORV124"/>
      <c r="ORW124"/>
      <c r="ORX124"/>
      <c r="ORY124"/>
      <c r="ORZ124"/>
      <c r="OSA124"/>
      <c r="OSB124"/>
      <c r="OSC124"/>
      <c r="OSD124"/>
      <c r="OSE124"/>
      <c r="OSF124"/>
      <c r="OSG124"/>
      <c r="OSH124"/>
      <c r="OSI124"/>
      <c r="OSJ124"/>
      <c r="OSK124"/>
      <c r="OSL124"/>
      <c r="OSM124"/>
      <c r="OSN124"/>
      <c r="OSO124"/>
      <c r="OSP124"/>
      <c r="OSQ124"/>
      <c r="OSR124"/>
      <c r="OSS124"/>
      <c r="OST124"/>
      <c r="OSU124"/>
      <c r="OSV124"/>
      <c r="OSW124"/>
      <c r="OSX124"/>
      <c r="OSY124"/>
      <c r="OSZ124"/>
      <c r="OTA124"/>
      <c r="OTB124"/>
      <c r="OTC124"/>
      <c r="OTD124"/>
      <c r="OTE124"/>
      <c r="OTF124"/>
      <c r="OTG124"/>
      <c r="OTH124"/>
      <c r="OTI124"/>
      <c r="OTJ124"/>
      <c r="OTK124"/>
      <c r="OTL124"/>
      <c r="OTM124"/>
      <c r="OTN124"/>
      <c r="OTO124"/>
      <c r="OTP124"/>
      <c r="OTQ124"/>
      <c r="OTR124"/>
      <c r="OTS124"/>
      <c r="OTT124"/>
      <c r="OTU124"/>
      <c r="OTV124"/>
      <c r="OTW124"/>
      <c r="OTX124"/>
      <c r="OTY124"/>
      <c r="OTZ124"/>
      <c r="OUA124"/>
      <c r="OUB124"/>
      <c r="OUC124"/>
      <c r="OUD124"/>
      <c r="OUE124"/>
      <c r="OUF124"/>
      <c r="OUG124"/>
      <c r="OUH124"/>
      <c r="OUI124"/>
      <c r="OUJ124"/>
      <c r="OUK124"/>
      <c r="OUL124"/>
      <c r="OUM124"/>
      <c r="OUN124"/>
      <c r="OUO124"/>
      <c r="OUP124"/>
      <c r="OUQ124"/>
      <c r="OUR124"/>
      <c r="OUS124"/>
      <c r="OUT124"/>
      <c r="OUU124"/>
      <c r="OUV124"/>
      <c r="OUW124"/>
      <c r="OUX124"/>
      <c r="OUY124"/>
      <c r="OUZ124"/>
      <c r="OVA124"/>
      <c r="OVB124"/>
      <c r="OVC124"/>
      <c r="OVD124"/>
      <c r="OVE124"/>
      <c r="OVF124"/>
      <c r="OVG124"/>
      <c r="OVH124"/>
      <c r="OVI124"/>
      <c r="OVJ124"/>
      <c r="OVK124"/>
      <c r="OVL124"/>
      <c r="OVM124"/>
      <c r="OVN124"/>
      <c r="OVO124"/>
      <c r="OVP124"/>
      <c r="OVQ124"/>
      <c r="OVR124"/>
      <c r="OVS124"/>
      <c r="OVT124"/>
      <c r="OVU124"/>
      <c r="OVV124"/>
      <c r="OVW124"/>
      <c r="OVX124"/>
      <c r="OVY124"/>
      <c r="OVZ124"/>
      <c r="OWA124"/>
      <c r="OWB124"/>
      <c r="OWC124"/>
      <c r="OWD124"/>
      <c r="OWE124"/>
      <c r="OWF124"/>
      <c r="OWG124"/>
      <c r="OWH124"/>
      <c r="OWI124"/>
      <c r="OWJ124"/>
      <c r="OWK124"/>
      <c r="OWL124"/>
      <c r="OWM124"/>
      <c r="OWN124"/>
      <c r="OWO124"/>
      <c r="OWP124"/>
      <c r="OWQ124"/>
      <c r="OWR124"/>
      <c r="OWS124"/>
      <c r="OWT124"/>
      <c r="OWU124"/>
      <c r="OWV124"/>
      <c r="OWW124"/>
      <c r="OWX124"/>
      <c r="OWY124"/>
      <c r="OWZ124"/>
      <c r="OXA124"/>
      <c r="OXB124"/>
      <c r="OXC124"/>
      <c r="OXD124"/>
      <c r="OXE124"/>
      <c r="OXF124"/>
      <c r="OXG124"/>
      <c r="OXH124"/>
      <c r="OXI124"/>
      <c r="OXJ124"/>
      <c r="OXK124"/>
      <c r="OXL124"/>
      <c r="OXM124"/>
      <c r="OXN124"/>
      <c r="OXO124"/>
      <c r="OXP124"/>
      <c r="OXQ124"/>
      <c r="OXR124"/>
      <c r="OXS124"/>
      <c r="OXT124"/>
      <c r="OXU124"/>
      <c r="OXV124"/>
      <c r="OXW124"/>
      <c r="OXX124"/>
      <c r="OXY124"/>
      <c r="OXZ124"/>
      <c r="OYA124"/>
      <c r="OYB124"/>
      <c r="OYC124"/>
      <c r="OYD124"/>
      <c r="OYE124"/>
      <c r="OYF124"/>
      <c r="OYG124"/>
      <c r="OYH124"/>
      <c r="OYI124"/>
      <c r="OYJ124"/>
      <c r="OYK124"/>
      <c r="OYL124"/>
      <c r="OYM124"/>
      <c r="OYN124"/>
      <c r="OYO124"/>
      <c r="OYP124"/>
      <c r="OYQ124"/>
      <c r="OYR124"/>
      <c r="OYS124"/>
      <c r="OYT124"/>
      <c r="OYU124"/>
      <c r="OYV124"/>
      <c r="OYW124"/>
      <c r="OYX124"/>
      <c r="OYY124"/>
      <c r="OYZ124"/>
      <c r="OZA124"/>
      <c r="OZB124"/>
      <c r="OZC124"/>
      <c r="OZD124"/>
      <c r="OZE124"/>
      <c r="OZF124"/>
      <c r="OZG124"/>
      <c r="OZH124"/>
      <c r="OZI124"/>
      <c r="OZJ124"/>
      <c r="OZK124"/>
      <c r="OZL124"/>
      <c r="OZM124"/>
      <c r="OZN124"/>
      <c r="OZO124"/>
      <c r="OZP124"/>
      <c r="OZQ124"/>
      <c r="OZR124"/>
      <c r="OZS124"/>
      <c r="OZT124"/>
      <c r="OZU124"/>
      <c r="OZV124"/>
      <c r="OZW124"/>
      <c r="OZX124"/>
      <c r="OZY124"/>
      <c r="OZZ124"/>
      <c r="PAA124"/>
      <c r="PAB124"/>
      <c r="PAC124"/>
      <c r="PAD124"/>
      <c r="PAE124"/>
      <c r="PAF124"/>
      <c r="PAG124"/>
      <c r="PAH124"/>
      <c r="PAI124"/>
      <c r="PAJ124"/>
      <c r="PAK124"/>
      <c r="PAL124"/>
      <c r="PAM124"/>
      <c r="PAN124"/>
      <c r="PAO124"/>
      <c r="PAP124"/>
      <c r="PAQ124"/>
      <c r="PAR124"/>
      <c r="PAS124"/>
      <c r="PAT124"/>
      <c r="PAU124"/>
      <c r="PAV124"/>
      <c r="PAW124"/>
      <c r="PAX124"/>
      <c r="PAY124"/>
      <c r="PAZ124"/>
      <c r="PBA124"/>
      <c r="PBB124"/>
      <c r="PBC124"/>
      <c r="PBD124"/>
      <c r="PBE124"/>
      <c r="PBF124"/>
      <c r="PBG124"/>
      <c r="PBH124"/>
      <c r="PBI124"/>
      <c r="PBJ124"/>
      <c r="PBK124"/>
      <c r="PBL124"/>
      <c r="PBM124"/>
      <c r="PBN124"/>
      <c r="PBO124"/>
      <c r="PBP124"/>
      <c r="PBQ124"/>
      <c r="PBR124"/>
      <c r="PBS124"/>
      <c r="PBT124"/>
      <c r="PBU124"/>
      <c r="PBV124"/>
      <c r="PBW124"/>
      <c r="PBX124"/>
      <c r="PBY124"/>
      <c r="PBZ124"/>
      <c r="PCA124"/>
      <c r="PCB124"/>
      <c r="PCC124"/>
      <c r="PCD124"/>
      <c r="PCE124"/>
      <c r="PCF124"/>
      <c r="PCG124"/>
      <c r="PCH124"/>
      <c r="PCI124"/>
      <c r="PCJ124"/>
      <c r="PCK124"/>
      <c r="PCL124"/>
      <c r="PCM124"/>
      <c r="PCN124"/>
      <c r="PCO124"/>
      <c r="PCP124"/>
      <c r="PCQ124"/>
      <c r="PCR124"/>
      <c r="PCS124"/>
      <c r="PCT124"/>
      <c r="PCU124"/>
      <c r="PCV124"/>
      <c r="PCW124"/>
      <c r="PCX124"/>
      <c r="PCY124"/>
      <c r="PCZ124"/>
      <c r="PDA124"/>
      <c r="PDB124"/>
      <c r="PDC124"/>
      <c r="PDD124"/>
      <c r="PDE124"/>
      <c r="PDF124"/>
      <c r="PDG124"/>
      <c r="PDH124"/>
      <c r="PDI124"/>
      <c r="PDJ124"/>
      <c r="PDK124"/>
      <c r="PDL124"/>
      <c r="PDM124"/>
      <c r="PDN124"/>
      <c r="PDO124"/>
      <c r="PDP124"/>
      <c r="PDQ124"/>
      <c r="PDR124"/>
      <c r="PDS124"/>
      <c r="PDT124"/>
      <c r="PDU124"/>
      <c r="PDV124"/>
      <c r="PDW124"/>
      <c r="PDX124"/>
      <c r="PDY124"/>
      <c r="PDZ124"/>
      <c r="PEA124"/>
      <c r="PEB124"/>
      <c r="PEC124"/>
      <c r="PED124"/>
      <c r="PEE124"/>
      <c r="PEF124"/>
      <c r="PEG124"/>
      <c r="PEH124"/>
      <c r="PEI124"/>
      <c r="PEJ124"/>
      <c r="PEK124"/>
      <c r="PEL124"/>
      <c r="PEM124"/>
      <c r="PEN124"/>
      <c r="PEO124"/>
      <c r="PEP124"/>
      <c r="PEQ124"/>
      <c r="PER124"/>
      <c r="PES124"/>
      <c r="PET124"/>
      <c r="PEU124"/>
      <c r="PEV124"/>
      <c r="PEW124"/>
      <c r="PEX124"/>
      <c r="PEY124"/>
      <c r="PEZ124"/>
      <c r="PFA124"/>
      <c r="PFB124"/>
      <c r="PFC124"/>
      <c r="PFD124"/>
      <c r="PFE124"/>
      <c r="PFF124"/>
      <c r="PFG124"/>
      <c r="PFH124"/>
      <c r="PFI124"/>
      <c r="PFJ124"/>
      <c r="PFK124"/>
      <c r="PFL124"/>
      <c r="PFM124"/>
      <c r="PFN124"/>
      <c r="PFO124"/>
      <c r="PFP124"/>
      <c r="PFQ124"/>
      <c r="PFR124"/>
      <c r="PFS124"/>
      <c r="PFT124"/>
      <c r="PFU124"/>
      <c r="PFV124"/>
      <c r="PFW124"/>
      <c r="PFX124"/>
      <c r="PFY124"/>
      <c r="PFZ124"/>
      <c r="PGA124"/>
      <c r="PGB124"/>
      <c r="PGC124"/>
      <c r="PGD124"/>
      <c r="PGE124"/>
      <c r="PGF124"/>
      <c r="PGG124"/>
      <c r="PGH124"/>
      <c r="PGI124"/>
      <c r="PGJ124"/>
      <c r="PGK124"/>
      <c r="PGL124"/>
      <c r="PGM124"/>
      <c r="PGN124"/>
      <c r="PGO124"/>
      <c r="PGP124"/>
      <c r="PGQ124"/>
      <c r="PGR124"/>
      <c r="PGS124"/>
      <c r="PGT124"/>
      <c r="PGU124"/>
      <c r="PGV124"/>
      <c r="PGW124"/>
      <c r="PGX124"/>
      <c r="PGY124"/>
      <c r="PGZ124"/>
      <c r="PHA124"/>
      <c r="PHB124"/>
      <c r="PHC124"/>
      <c r="PHD124"/>
      <c r="PHE124"/>
      <c r="PHF124"/>
      <c r="PHG124"/>
      <c r="PHH124"/>
      <c r="PHI124"/>
      <c r="PHJ124"/>
      <c r="PHK124"/>
      <c r="PHL124"/>
      <c r="PHM124"/>
      <c r="PHN124"/>
      <c r="PHO124"/>
      <c r="PHP124"/>
      <c r="PHQ124"/>
      <c r="PHR124"/>
      <c r="PHS124"/>
      <c r="PHT124"/>
      <c r="PHU124"/>
      <c r="PHV124"/>
      <c r="PHW124"/>
      <c r="PHX124"/>
      <c r="PHY124"/>
      <c r="PHZ124"/>
      <c r="PIA124"/>
      <c r="PIB124"/>
      <c r="PIC124"/>
      <c r="PID124"/>
      <c r="PIE124"/>
      <c r="PIF124"/>
      <c r="PIG124"/>
      <c r="PIH124"/>
      <c r="PII124"/>
      <c r="PIJ124"/>
      <c r="PIK124"/>
      <c r="PIL124"/>
      <c r="PIM124"/>
      <c r="PIN124"/>
      <c r="PIO124"/>
      <c r="PIP124"/>
      <c r="PIQ124"/>
      <c r="PIR124"/>
      <c r="PIS124"/>
      <c r="PIT124"/>
      <c r="PIU124"/>
      <c r="PIV124"/>
      <c r="PIW124"/>
      <c r="PIX124"/>
      <c r="PIY124"/>
      <c r="PIZ124"/>
      <c r="PJA124"/>
      <c r="PJB124"/>
      <c r="PJC124"/>
      <c r="PJD124"/>
      <c r="PJE124"/>
      <c r="PJF124"/>
      <c r="PJG124"/>
      <c r="PJH124"/>
      <c r="PJI124"/>
      <c r="PJJ124"/>
      <c r="PJK124"/>
      <c r="PJL124"/>
      <c r="PJM124"/>
      <c r="PJN124"/>
      <c r="PJO124"/>
      <c r="PJP124"/>
      <c r="PJQ124"/>
      <c r="PJR124"/>
      <c r="PJS124"/>
      <c r="PJT124"/>
      <c r="PJU124"/>
      <c r="PJV124"/>
      <c r="PJW124"/>
      <c r="PJX124"/>
      <c r="PJY124"/>
      <c r="PJZ124"/>
      <c r="PKA124"/>
      <c r="PKB124"/>
      <c r="PKC124"/>
      <c r="PKD124"/>
      <c r="PKE124"/>
      <c r="PKF124"/>
      <c r="PKG124"/>
      <c r="PKH124"/>
      <c r="PKI124"/>
      <c r="PKJ124"/>
      <c r="PKK124"/>
      <c r="PKL124"/>
      <c r="PKM124"/>
      <c r="PKN124"/>
      <c r="PKO124"/>
      <c r="PKP124"/>
      <c r="PKQ124"/>
      <c r="PKR124"/>
      <c r="PKS124"/>
      <c r="PKT124"/>
      <c r="PKU124"/>
      <c r="PKV124"/>
      <c r="PKW124"/>
      <c r="PKX124"/>
      <c r="PKY124"/>
      <c r="PKZ124"/>
      <c r="PLA124"/>
      <c r="PLB124"/>
      <c r="PLC124"/>
      <c r="PLD124"/>
      <c r="PLE124"/>
      <c r="PLF124"/>
      <c r="PLG124"/>
      <c r="PLH124"/>
      <c r="PLI124"/>
      <c r="PLJ124"/>
      <c r="PLK124"/>
      <c r="PLL124"/>
      <c r="PLM124"/>
      <c r="PLN124"/>
      <c r="PLO124"/>
      <c r="PLP124"/>
      <c r="PLQ124"/>
      <c r="PLR124"/>
      <c r="PLS124"/>
      <c r="PLT124"/>
      <c r="PLU124"/>
      <c r="PLV124"/>
      <c r="PLW124"/>
      <c r="PLX124"/>
      <c r="PLY124"/>
      <c r="PLZ124"/>
      <c r="PMA124"/>
      <c r="PMB124"/>
      <c r="PMC124"/>
      <c r="PMD124"/>
      <c r="PME124"/>
      <c r="PMF124"/>
      <c r="PMG124"/>
      <c r="PMH124"/>
      <c r="PMI124"/>
      <c r="PMJ124"/>
      <c r="PMK124"/>
      <c r="PML124"/>
      <c r="PMM124"/>
      <c r="PMN124"/>
      <c r="PMO124"/>
      <c r="PMP124"/>
      <c r="PMQ124"/>
      <c r="PMR124"/>
      <c r="PMS124"/>
      <c r="PMT124"/>
      <c r="PMU124"/>
      <c r="PMV124"/>
      <c r="PMW124"/>
      <c r="PMX124"/>
      <c r="PMY124"/>
      <c r="PMZ124"/>
      <c r="PNA124"/>
      <c r="PNB124"/>
      <c r="PNC124"/>
      <c r="PND124"/>
      <c r="PNE124"/>
      <c r="PNF124"/>
      <c r="PNG124"/>
      <c r="PNH124"/>
      <c r="PNI124"/>
      <c r="PNJ124"/>
      <c r="PNK124"/>
      <c r="PNL124"/>
      <c r="PNM124"/>
      <c r="PNN124"/>
      <c r="PNO124"/>
      <c r="PNP124"/>
      <c r="PNQ124"/>
      <c r="PNR124"/>
      <c r="PNS124"/>
      <c r="PNT124"/>
      <c r="PNU124"/>
      <c r="PNV124"/>
      <c r="PNW124"/>
      <c r="PNX124"/>
      <c r="PNY124"/>
      <c r="PNZ124"/>
      <c r="POA124"/>
      <c r="POB124"/>
      <c r="POC124"/>
      <c r="POD124"/>
      <c r="POE124"/>
      <c r="POF124"/>
      <c r="POG124"/>
      <c r="POH124"/>
      <c r="POI124"/>
      <c r="POJ124"/>
      <c r="POK124"/>
      <c r="POL124"/>
      <c r="POM124"/>
      <c r="PON124"/>
      <c r="POO124"/>
      <c r="POP124"/>
      <c r="POQ124"/>
      <c r="POR124"/>
      <c r="POS124"/>
      <c r="POT124"/>
      <c r="POU124"/>
      <c r="POV124"/>
      <c r="POW124"/>
      <c r="POX124"/>
      <c r="POY124"/>
      <c r="POZ124"/>
      <c r="PPA124"/>
      <c r="PPB124"/>
      <c r="PPC124"/>
      <c r="PPD124"/>
      <c r="PPE124"/>
      <c r="PPF124"/>
      <c r="PPG124"/>
      <c r="PPH124"/>
      <c r="PPI124"/>
      <c r="PPJ124"/>
      <c r="PPK124"/>
      <c r="PPL124"/>
      <c r="PPM124"/>
      <c r="PPN124"/>
      <c r="PPO124"/>
      <c r="PPP124"/>
      <c r="PPQ124"/>
      <c r="PPR124"/>
      <c r="PPS124"/>
      <c r="PPT124"/>
      <c r="PPU124"/>
      <c r="PPV124"/>
      <c r="PPW124"/>
      <c r="PPX124"/>
      <c r="PPY124"/>
      <c r="PPZ124"/>
      <c r="PQA124"/>
      <c r="PQB124"/>
      <c r="PQC124"/>
      <c r="PQD124"/>
      <c r="PQE124"/>
      <c r="PQF124"/>
      <c r="PQG124"/>
      <c r="PQH124"/>
      <c r="PQI124"/>
      <c r="PQJ124"/>
      <c r="PQK124"/>
      <c r="PQL124"/>
      <c r="PQM124"/>
      <c r="PQN124"/>
      <c r="PQO124"/>
      <c r="PQP124"/>
      <c r="PQQ124"/>
      <c r="PQR124"/>
      <c r="PQS124"/>
      <c r="PQT124"/>
      <c r="PQU124"/>
      <c r="PQV124"/>
      <c r="PQW124"/>
      <c r="PQX124"/>
      <c r="PQY124"/>
      <c r="PQZ124"/>
      <c r="PRA124"/>
      <c r="PRB124"/>
      <c r="PRC124"/>
      <c r="PRD124"/>
      <c r="PRE124"/>
      <c r="PRF124"/>
      <c r="PRG124"/>
      <c r="PRH124"/>
      <c r="PRI124"/>
      <c r="PRJ124"/>
      <c r="PRK124"/>
      <c r="PRL124"/>
      <c r="PRM124"/>
      <c r="PRN124"/>
      <c r="PRO124"/>
      <c r="PRP124"/>
      <c r="PRQ124"/>
      <c r="PRR124"/>
      <c r="PRS124"/>
      <c r="PRT124"/>
      <c r="PRU124"/>
      <c r="PRV124"/>
      <c r="PRW124"/>
      <c r="PRX124"/>
      <c r="PRY124"/>
      <c r="PRZ124"/>
      <c r="PSA124"/>
      <c r="PSB124"/>
      <c r="PSC124"/>
      <c r="PSD124"/>
      <c r="PSE124"/>
      <c r="PSF124"/>
      <c r="PSG124"/>
      <c r="PSH124"/>
      <c r="PSI124"/>
      <c r="PSJ124"/>
      <c r="PSK124"/>
      <c r="PSL124"/>
      <c r="PSM124"/>
      <c r="PSN124"/>
      <c r="PSO124"/>
      <c r="PSP124"/>
      <c r="PSQ124"/>
      <c r="PSR124"/>
      <c r="PSS124"/>
      <c r="PST124"/>
      <c r="PSU124"/>
      <c r="PSV124"/>
      <c r="PSW124"/>
      <c r="PSX124"/>
      <c r="PSY124"/>
      <c r="PSZ124"/>
      <c r="PTA124"/>
      <c r="PTB124"/>
      <c r="PTC124"/>
      <c r="PTD124"/>
      <c r="PTE124"/>
      <c r="PTF124"/>
      <c r="PTG124"/>
      <c r="PTH124"/>
      <c r="PTI124"/>
      <c r="PTJ124"/>
      <c r="PTK124"/>
      <c r="PTL124"/>
      <c r="PTM124"/>
      <c r="PTN124"/>
      <c r="PTO124"/>
      <c r="PTP124"/>
      <c r="PTQ124"/>
      <c r="PTR124"/>
      <c r="PTS124"/>
      <c r="PTT124"/>
      <c r="PTU124"/>
      <c r="PTV124"/>
      <c r="PTW124"/>
      <c r="PTX124"/>
      <c r="PTY124"/>
      <c r="PTZ124"/>
      <c r="PUA124"/>
      <c r="PUB124"/>
      <c r="PUC124"/>
      <c r="PUD124"/>
      <c r="PUE124"/>
      <c r="PUF124"/>
      <c r="PUG124"/>
      <c r="PUH124"/>
      <c r="PUI124"/>
      <c r="PUJ124"/>
      <c r="PUK124"/>
      <c r="PUL124"/>
      <c r="PUM124"/>
      <c r="PUN124"/>
      <c r="PUO124"/>
      <c r="PUP124"/>
      <c r="PUQ124"/>
      <c r="PUR124"/>
      <c r="PUS124"/>
      <c r="PUT124"/>
      <c r="PUU124"/>
      <c r="PUV124"/>
      <c r="PUW124"/>
      <c r="PUX124"/>
      <c r="PUY124"/>
      <c r="PUZ124"/>
      <c r="PVA124"/>
      <c r="PVB124"/>
      <c r="PVC124"/>
      <c r="PVD124"/>
      <c r="PVE124"/>
      <c r="PVF124"/>
      <c r="PVG124"/>
      <c r="PVH124"/>
      <c r="PVI124"/>
      <c r="PVJ124"/>
      <c r="PVK124"/>
      <c r="PVL124"/>
      <c r="PVM124"/>
      <c r="PVN124"/>
      <c r="PVO124"/>
      <c r="PVP124"/>
      <c r="PVQ124"/>
      <c r="PVR124"/>
      <c r="PVS124"/>
      <c r="PVT124"/>
      <c r="PVU124"/>
      <c r="PVV124"/>
      <c r="PVW124"/>
      <c r="PVX124"/>
      <c r="PVY124"/>
      <c r="PVZ124"/>
      <c r="PWA124"/>
      <c r="PWB124"/>
      <c r="PWC124"/>
      <c r="PWD124"/>
      <c r="PWE124"/>
      <c r="PWF124"/>
      <c r="PWG124"/>
      <c r="PWH124"/>
      <c r="PWI124"/>
      <c r="PWJ124"/>
      <c r="PWK124"/>
      <c r="PWL124"/>
      <c r="PWM124"/>
      <c r="PWN124"/>
      <c r="PWO124"/>
      <c r="PWP124"/>
      <c r="PWQ124"/>
      <c r="PWR124"/>
      <c r="PWS124"/>
      <c r="PWT124"/>
      <c r="PWU124"/>
      <c r="PWV124"/>
      <c r="PWW124"/>
      <c r="PWX124"/>
      <c r="PWY124"/>
      <c r="PWZ124"/>
      <c r="PXA124"/>
      <c r="PXB124"/>
      <c r="PXC124"/>
      <c r="PXD124"/>
      <c r="PXE124"/>
      <c r="PXF124"/>
      <c r="PXG124"/>
      <c r="PXH124"/>
      <c r="PXI124"/>
      <c r="PXJ124"/>
      <c r="PXK124"/>
      <c r="PXL124"/>
      <c r="PXM124"/>
      <c r="PXN124"/>
      <c r="PXO124"/>
      <c r="PXP124"/>
      <c r="PXQ124"/>
      <c r="PXR124"/>
      <c r="PXS124"/>
      <c r="PXT124"/>
      <c r="PXU124"/>
      <c r="PXV124"/>
      <c r="PXW124"/>
      <c r="PXX124"/>
      <c r="PXY124"/>
      <c r="PXZ124"/>
      <c r="PYA124"/>
      <c r="PYB124"/>
      <c r="PYC124"/>
      <c r="PYD124"/>
      <c r="PYE124"/>
      <c r="PYF124"/>
      <c r="PYG124"/>
      <c r="PYH124"/>
      <c r="PYI124"/>
      <c r="PYJ124"/>
      <c r="PYK124"/>
      <c r="PYL124"/>
      <c r="PYM124"/>
      <c r="PYN124"/>
      <c r="PYO124"/>
      <c r="PYP124"/>
      <c r="PYQ124"/>
      <c r="PYR124"/>
      <c r="PYS124"/>
      <c r="PYT124"/>
      <c r="PYU124"/>
      <c r="PYV124"/>
      <c r="PYW124"/>
      <c r="PYX124"/>
      <c r="PYY124"/>
      <c r="PYZ124"/>
      <c r="PZA124"/>
      <c r="PZB124"/>
      <c r="PZC124"/>
      <c r="PZD124"/>
      <c r="PZE124"/>
      <c r="PZF124"/>
      <c r="PZG124"/>
      <c r="PZH124"/>
      <c r="PZI124"/>
      <c r="PZJ124"/>
      <c r="PZK124"/>
      <c r="PZL124"/>
      <c r="PZM124"/>
      <c r="PZN124"/>
      <c r="PZO124"/>
      <c r="PZP124"/>
      <c r="PZQ124"/>
      <c r="PZR124"/>
      <c r="PZS124"/>
      <c r="PZT124"/>
      <c r="PZU124"/>
      <c r="PZV124"/>
      <c r="PZW124"/>
      <c r="PZX124"/>
      <c r="PZY124"/>
      <c r="PZZ124"/>
      <c r="QAA124"/>
      <c r="QAB124"/>
      <c r="QAC124"/>
      <c r="QAD124"/>
      <c r="QAE124"/>
      <c r="QAF124"/>
      <c r="QAG124"/>
      <c r="QAH124"/>
      <c r="QAI124"/>
      <c r="QAJ124"/>
      <c r="QAK124"/>
      <c r="QAL124"/>
      <c r="QAM124"/>
      <c r="QAN124"/>
      <c r="QAO124"/>
      <c r="QAP124"/>
      <c r="QAQ124"/>
      <c r="QAR124"/>
      <c r="QAS124"/>
      <c r="QAT124"/>
      <c r="QAU124"/>
      <c r="QAV124"/>
      <c r="QAW124"/>
      <c r="QAX124"/>
      <c r="QAY124"/>
      <c r="QAZ124"/>
      <c r="QBA124"/>
      <c r="QBB124"/>
      <c r="QBC124"/>
      <c r="QBD124"/>
      <c r="QBE124"/>
      <c r="QBF124"/>
      <c r="QBG124"/>
      <c r="QBH124"/>
      <c r="QBI124"/>
      <c r="QBJ124"/>
      <c r="QBK124"/>
      <c r="QBL124"/>
      <c r="QBM124"/>
      <c r="QBN124"/>
      <c r="QBO124"/>
      <c r="QBP124"/>
      <c r="QBQ124"/>
      <c r="QBR124"/>
      <c r="QBS124"/>
      <c r="QBT124"/>
      <c r="QBU124"/>
      <c r="QBV124"/>
      <c r="QBW124"/>
      <c r="QBX124"/>
      <c r="QBY124"/>
      <c r="QBZ124"/>
      <c r="QCA124"/>
      <c r="QCB124"/>
      <c r="QCC124"/>
      <c r="QCD124"/>
      <c r="QCE124"/>
      <c r="QCF124"/>
      <c r="QCG124"/>
      <c r="QCH124"/>
      <c r="QCI124"/>
      <c r="QCJ124"/>
      <c r="QCK124"/>
      <c r="QCL124"/>
      <c r="QCM124"/>
      <c r="QCN124"/>
      <c r="QCO124"/>
      <c r="QCP124"/>
      <c r="QCQ124"/>
      <c r="QCR124"/>
      <c r="QCS124"/>
      <c r="QCT124"/>
      <c r="QCU124"/>
      <c r="QCV124"/>
      <c r="QCW124"/>
      <c r="QCX124"/>
      <c r="QCY124"/>
      <c r="QCZ124"/>
      <c r="QDA124"/>
      <c r="QDB124"/>
      <c r="QDC124"/>
      <c r="QDD124"/>
      <c r="QDE124"/>
      <c r="QDF124"/>
      <c r="QDG124"/>
      <c r="QDH124"/>
      <c r="QDI124"/>
      <c r="QDJ124"/>
      <c r="QDK124"/>
      <c r="QDL124"/>
      <c r="QDM124"/>
      <c r="QDN124"/>
      <c r="QDO124"/>
      <c r="QDP124"/>
      <c r="QDQ124"/>
      <c r="QDR124"/>
      <c r="QDS124"/>
      <c r="QDT124"/>
      <c r="QDU124"/>
      <c r="QDV124"/>
      <c r="QDW124"/>
      <c r="QDX124"/>
      <c r="QDY124"/>
      <c r="QDZ124"/>
      <c r="QEA124"/>
      <c r="QEB124"/>
      <c r="QEC124"/>
      <c r="QED124"/>
      <c r="QEE124"/>
      <c r="QEF124"/>
      <c r="QEG124"/>
      <c r="QEH124"/>
      <c r="QEI124"/>
      <c r="QEJ124"/>
      <c r="QEK124"/>
      <c r="QEL124"/>
      <c r="QEM124"/>
      <c r="QEN124"/>
      <c r="QEO124"/>
      <c r="QEP124"/>
      <c r="QEQ124"/>
      <c r="QER124"/>
      <c r="QES124"/>
      <c r="QET124"/>
      <c r="QEU124"/>
      <c r="QEV124"/>
      <c r="QEW124"/>
      <c r="QEX124"/>
      <c r="QEY124"/>
      <c r="QEZ124"/>
      <c r="QFA124"/>
      <c r="QFB124"/>
      <c r="QFC124"/>
      <c r="QFD124"/>
      <c r="QFE124"/>
      <c r="QFF124"/>
      <c r="QFG124"/>
      <c r="QFH124"/>
      <c r="QFI124"/>
      <c r="QFJ124"/>
      <c r="QFK124"/>
      <c r="QFL124"/>
      <c r="QFM124"/>
      <c r="QFN124"/>
      <c r="QFO124"/>
      <c r="QFP124"/>
      <c r="QFQ124"/>
      <c r="QFR124"/>
      <c r="QFS124"/>
      <c r="QFT124"/>
      <c r="QFU124"/>
      <c r="QFV124"/>
      <c r="QFW124"/>
      <c r="QFX124"/>
      <c r="QFY124"/>
      <c r="QFZ124"/>
      <c r="QGA124"/>
      <c r="QGB124"/>
      <c r="QGC124"/>
      <c r="QGD124"/>
      <c r="QGE124"/>
      <c r="QGF124"/>
      <c r="QGG124"/>
      <c r="QGH124"/>
      <c r="QGI124"/>
      <c r="QGJ124"/>
      <c r="QGK124"/>
      <c r="QGL124"/>
      <c r="QGM124"/>
      <c r="QGN124"/>
      <c r="QGO124"/>
      <c r="QGP124"/>
      <c r="QGQ124"/>
      <c r="QGR124"/>
      <c r="QGS124"/>
      <c r="QGT124"/>
      <c r="QGU124"/>
      <c r="QGV124"/>
      <c r="QGW124"/>
      <c r="QGX124"/>
      <c r="QGY124"/>
      <c r="QGZ124"/>
      <c r="QHA124"/>
      <c r="QHB124"/>
      <c r="QHC124"/>
      <c r="QHD124"/>
      <c r="QHE124"/>
      <c r="QHF124"/>
      <c r="QHG124"/>
      <c r="QHH124"/>
      <c r="QHI124"/>
      <c r="QHJ124"/>
      <c r="QHK124"/>
      <c r="QHL124"/>
      <c r="QHM124"/>
      <c r="QHN124"/>
      <c r="QHO124"/>
      <c r="QHP124"/>
      <c r="QHQ124"/>
      <c r="QHR124"/>
      <c r="QHS124"/>
      <c r="QHT124"/>
      <c r="QHU124"/>
      <c r="QHV124"/>
      <c r="QHW124"/>
      <c r="QHX124"/>
      <c r="QHY124"/>
      <c r="QHZ124"/>
      <c r="QIA124"/>
      <c r="QIB124"/>
      <c r="QIC124"/>
      <c r="QID124"/>
      <c r="QIE124"/>
      <c r="QIF124"/>
      <c r="QIG124"/>
      <c r="QIH124"/>
      <c r="QII124"/>
      <c r="QIJ124"/>
      <c r="QIK124"/>
      <c r="QIL124"/>
      <c r="QIM124"/>
      <c r="QIN124"/>
      <c r="QIO124"/>
      <c r="QIP124"/>
      <c r="QIQ124"/>
      <c r="QIR124"/>
      <c r="QIS124"/>
      <c r="QIT124"/>
      <c r="QIU124"/>
      <c r="QIV124"/>
      <c r="QIW124"/>
      <c r="QIX124"/>
      <c r="QIY124"/>
      <c r="QIZ124"/>
      <c r="QJA124"/>
      <c r="QJB124"/>
      <c r="QJC124"/>
      <c r="QJD124"/>
      <c r="QJE124"/>
      <c r="QJF124"/>
      <c r="QJG124"/>
      <c r="QJH124"/>
      <c r="QJI124"/>
      <c r="QJJ124"/>
      <c r="QJK124"/>
      <c r="QJL124"/>
      <c r="QJM124"/>
      <c r="QJN124"/>
      <c r="QJO124"/>
      <c r="QJP124"/>
      <c r="QJQ124"/>
      <c r="QJR124"/>
      <c r="QJS124"/>
      <c r="QJT124"/>
      <c r="QJU124"/>
      <c r="QJV124"/>
      <c r="QJW124"/>
      <c r="QJX124"/>
      <c r="QJY124"/>
      <c r="QJZ124"/>
      <c r="QKA124"/>
      <c r="QKB124"/>
      <c r="QKC124"/>
      <c r="QKD124"/>
      <c r="QKE124"/>
      <c r="QKF124"/>
      <c r="QKG124"/>
      <c r="QKH124"/>
      <c r="QKI124"/>
      <c r="QKJ124"/>
      <c r="QKK124"/>
      <c r="QKL124"/>
      <c r="QKM124"/>
      <c r="QKN124"/>
      <c r="QKO124"/>
      <c r="QKP124"/>
      <c r="QKQ124"/>
      <c r="QKR124"/>
      <c r="QKS124"/>
      <c r="QKT124"/>
      <c r="QKU124"/>
      <c r="QKV124"/>
      <c r="QKW124"/>
      <c r="QKX124"/>
      <c r="QKY124"/>
      <c r="QKZ124"/>
      <c r="QLA124"/>
      <c r="QLB124"/>
      <c r="QLC124"/>
      <c r="QLD124"/>
      <c r="QLE124"/>
      <c r="QLF124"/>
      <c r="QLG124"/>
      <c r="QLH124"/>
      <c r="QLI124"/>
      <c r="QLJ124"/>
      <c r="QLK124"/>
      <c r="QLL124"/>
      <c r="QLM124"/>
      <c r="QLN124"/>
      <c r="QLO124"/>
      <c r="QLP124"/>
      <c r="QLQ124"/>
      <c r="QLR124"/>
      <c r="QLS124"/>
      <c r="QLT124"/>
      <c r="QLU124"/>
      <c r="QLV124"/>
      <c r="QLW124"/>
      <c r="QLX124"/>
      <c r="QLY124"/>
      <c r="QLZ124"/>
      <c r="QMA124"/>
      <c r="QMB124"/>
      <c r="QMC124"/>
      <c r="QMD124"/>
      <c r="QME124"/>
      <c r="QMF124"/>
      <c r="QMG124"/>
      <c r="QMH124"/>
      <c r="QMI124"/>
      <c r="QMJ124"/>
      <c r="QMK124"/>
      <c r="QML124"/>
      <c r="QMM124"/>
      <c r="QMN124"/>
      <c r="QMO124"/>
      <c r="QMP124"/>
      <c r="QMQ124"/>
      <c r="QMR124"/>
      <c r="QMS124"/>
      <c r="QMT124"/>
      <c r="QMU124"/>
      <c r="QMV124"/>
      <c r="QMW124"/>
      <c r="QMX124"/>
      <c r="QMY124"/>
      <c r="QMZ124"/>
      <c r="QNA124"/>
      <c r="QNB124"/>
      <c r="QNC124"/>
      <c r="QND124"/>
      <c r="QNE124"/>
      <c r="QNF124"/>
      <c r="QNG124"/>
      <c r="QNH124"/>
      <c r="QNI124"/>
      <c r="QNJ124"/>
      <c r="QNK124"/>
      <c r="QNL124"/>
      <c r="QNM124"/>
      <c r="QNN124"/>
      <c r="QNO124"/>
      <c r="QNP124"/>
      <c r="QNQ124"/>
      <c r="QNR124"/>
      <c r="QNS124"/>
      <c r="QNT124"/>
      <c r="QNU124"/>
      <c r="QNV124"/>
      <c r="QNW124"/>
      <c r="QNX124"/>
      <c r="QNY124"/>
      <c r="QNZ124"/>
      <c r="QOA124"/>
      <c r="QOB124"/>
      <c r="QOC124"/>
      <c r="QOD124"/>
      <c r="QOE124"/>
      <c r="QOF124"/>
      <c r="QOG124"/>
      <c r="QOH124"/>
      <c r="QOI124"/>
      <c r="QOJ124"/>
      <c r="QOK124"/>
      <c r="QOL124"/>
      <c r="QOM124"/>
      <c r="QON124"/>
      <c r="QOO124"/>
      <c r="QOP124"/>
      <c r="QOQ124"/>
      <c r="QOR124"/>
      <c r="QOS124"/>
      <c r="QOT124"/>
      <c r="QOU124"/>
      <c r="QOV124"/>
      <c r="QOW124"/>
      <c r="QOX124"/>
      <c r="QOY124"/>
      <c r="QOZ124"/>
      <c r="QPA124"/>
      <c r="QPB124"/>
      <c r="QPC124"/>
      <c r="QPD124"/>
      <c r="QPE124"/>
      <c r="QPF124"/>
      <c r="QPG124"/>
      <c r="QPH124"/>
      <c r="QPI124"/>
      <c r="QPJ124"/>
      <c r="QPK124"/>
      <c r="QPL124"/>
      <c r="QPM124"/>
      <c r="QPN124"/>
      <c r="QPO124"/>
      <c r="QPP124"/>
      <c r="QPQ124"/>
      <c r="QPR124"/>
      <c r="QPS124"/>
      <c r="QPT124"/>
      <c r="QPU124"/>
      <c r="QPV124"/>
      <c r="QPW124"/>
      <c r="QPX124"/>
      <c r="QPY124"/>
      <c r="QPZ124"/>
      <c r="QQA124"/>
      <c r="QQB124"/>
      <c r="QQC124"/>
      <c r="QQD124"/>
      <c r="QQE124"/>
      <c r="QQF124"/>
      <c r="QQG124"/>
      <c r="QQH124"/>
      <c r="QQI124"/>
      <c r="QQJ124"/>
      <c r="QQK124"/>
      <c r="QQL124"/>
      <c r="QQM124"/>
      <c r="QQN124"/>
      <c r="QQO124"/>
      <c r="QQP124"/>
      <c r="QQQ124"/>
      <c r="QQR124"/>
      <c r="QQS124"/>
      <c r="QQT124"/>
      <c r="QQU124"/>
      <c r="QQV124"/>
      <c r="QQW124"/>
      <c r="QQX124"/>
      <c r="QQY124"/>
      <c r="QQZ124"/>
      <c r="QRA124"/>
      <c r="QRB124"/>
      <c r="QRC124"/>
      <c r="QRD124"/>
      <c r="QRE124"/>
      <c r="QRF124"/>
      <c r="QRG124"/>
      <c r="QRH124"/>
      <c r="QRI124"/>
      <c r="QRJ124"/>
      <c r="QRK124"/>
      <c r="QRL124"/>
      <c r="QRM124"/>
      <c r="QRN124"/>
      <c r="QRO124"/>
      <c r="QRP124"/>
      <c r="QRQ124"/>
      <c r="QRR124"/>
      <c r="QRS124"/>
      <c r="QRT124"/>
      <c r="QRU124"/>
      <c r="QRV124"/>
      <c r="QRW124"/>
      <c r="QRX124"/>
      <c r="QRY124"/>
      <c r="QRZ124"/>
      <c r="QSA124"/>
      <c r="QSB124"/>
      <c r="QSC124"/>
      <c r="QSD124"/>
      <c r="QSE124"/>
      <c r="QSF124"/>
      <c r="QSG124"/>
      <c r="QSH124"/>
      <c r="QSI124"/>
      <c r="QSJ124"/>
      <c r="QSK124"/>
      <c r="QSL124"/>
      <c r="QSM124"/>
      <c r="QSN124"/>
      <c r="QSO124"/>
      <c r="QSP124"/>
      <c r="QSQ124"/>
      <c r="QSR124"/>
      <c r="QSS124"/>
      <c r="QST124"/>
      <c r="QSU124"/>
      <c r="QSV124"/>
      <c r="QSW124"/>
      <c r="QSX124"/>
      <c r="QSY124"/>
      <c r="QSZ124"/>
      <c r="QTA124"/>
      <c r="QTB124"/>
      <c r="QTC124"/>
      <c r="QTD124"/>
      <c r="QTE124"/>
      <c r="QTF124"/>
      <c r="QTG124"/>
      <c r="QTH124"/>
      <c r="QTI124"/>
      <c r="QTJ124"/>
      <c r="QTK124"/>
      <c r="QTL124"/>
      <c r="QTM124"/>
      <c r="QTN124"/>
      <c r="QTO124"/>
      <c r="QTP124"/>
      <c r="QTQ124"/>
      <c r="QTR124"/>
      <c r="QTS124"/>
      <c r="QTT124"/>
      <c r="QTU124"/>
      <c r="QTV124"/>
      <c r="QTW124"/>
      <c r="QTX124"/>
      <c r="QTY124"/>
      <c r="QTZ124"/>
      <c r="QUA124"/>
      <c r="QUB124"/>
      <c r="QUC124"/>
      <c r="QUD124"/>
      <c r="QUE124"/>
      <c r="QUF124"/>
      <c r="QUG124"/>
      <c r="QUH124"/>
      <c r="QUI124"/>
      <c r="QUJ124"/>
      <c r="QUK124"/>
      <c r="QUL124"/>
      <c r="QUM124"/>
      <c r="QUN124"/>
      <c r="QUO124"/>
      <c r="QUP124"/>
      <c r="QUQ124"/>
      <c r="QUR124"/>
      <c r="QUS124"/>
      <c r="QUT124"/>
      <c r="QUU124"/>
      <c r="QUV124"/>
      <c r="QUW124"/>
      <c r="QUX124"/>
      <c r="QUY124"/>
      <c r="QUZ124"/>
      <c r="QVA124"/>
      <c r="QVB124"/>
      <c r="QVC124"/>
      <c r="QVD124"/>
      <c r="QVE124"/>
      <c r="QVF124"/>
      <c r="QVG124"/>
      <c r="QVH124"/>
      <c r="QVI124"/>
      <c r="QVJ124"/>
      <c r="QVK124"/>
      <c r="QVL124"/>
      <c r="QVM124"/>
      <c r="QVN124"/>
      <c r="QVO124"/>
      <c r="QVP124"/>
      <c r="QVQ124"/>
      <c r="QVR124"/>
      <c r="QVS124"/>
      <c r="QVT124"/>
      <c r="QVU124"/>
      <c r="QVV124"/>
      <c r="QVW124"/>
      <c r="QVX124"/>
      <c r="QVY124"/>
      <c r="QVZ124"/>
      <c r="QWA124"/>
      <c r="QWB124"/>
      <c r="QWC124"/>
      <c r="QWD124"/>
      <c r="QWE124"/>
      <c r="QWF124"/>
      <c r="QWG124"/>
      <c r="QWH124"/>
      <c r="QWI124"/>
      <c r="QWJ124"/>
      <c r="QWK124"/>
      <c r="QWL124"/>
      <c r="QWM124"/>
      <c r="QWN124"/>
      <c r="QWO124"/>
      <c r="QWP124"/>
      <c r="QWQ124"/>
      <c r="QWR124"/>
      <c r="QWS124"/>
      <c r="QWT124"/>
      <c r="QWU124"/>
      <c r="QWV124"/>
      <c r="QWW124"/>
      <c r="QWX124"/>
      <c r="QWY124"/>
      <c r="QWZ124"/>
      <c r="QXA124"/>
      <c r="QXB124"/>
      <c r="QXC124"/>
      <c r="QXD124"/>
      <c r="QXE124"/>
      <c r="QXF124"/>
      <c r="QXG124"/>
      <c r="QXH124"/>
      <c r="QXI124"/>
      <c r="QXJ124"/>
      <c r="QXK124"/>
      <c r="QXL124"/>
      <c r="QXM124"/>
      <c r="QXN124"/>
      <c r="QXO124"/>
      <c r="QXP124"/>
      <c r="QXQ124"/>
      <c r="QXR124"/>
      <c r="QXS124"/>
      <c r="QXT124"/>
      <c r="QXU124"/>
      <c r="QXV124"/>
      <c r="QXW124"/>
      <c r="QXX124"/>
      <c r="QXY124"/>
      <c r="QXZ124"/>
      <c r="QYA124"/>
      <c r="QYB124"/>
      <c r="QYC124"/>
      <c r="QYD124"/>
      <c r="QYE124"/>
      <c r="QYF124"/>
      <c r="QYG124"/>
      <c r="QYH124"/>
      <c r="QYI124"/>
      <c r="QYJ124"/>
      <c r="QYK124"/>
      <c r="QYL124"/>
      <c r="QYM124"/>
      <c r="QYN124"/>
      <c r="QYO124"/>
      <c r="QYP124"/>
      <c r="QYQ124"/>
      <c r="QYR124"/>
      <c r="QYS124"/>
      <c r="QYT124"/>
      <c r="QYU124"/>
      <c r="QYV124"/>
      <c r="QYW124"/>
      <c r="QYX124"/>
      <c r="QYY124"/>
      <c r="QYZ124"/>
      <c r="QZA124"/>
      <c r="QZB124"/>
      <c r="QZC124"/>
      <c r="QZD124"/>
      <c r="QZE124"/>
      <c r="QZF124"/>
      <c r="QZG124"/>
      <c r="QZH124"/>
      <c r="QZI124"/>
      <c r="QZJ124"/>
      <c r="QZK124"/>
      <c r="QZL124"/>
      <c r="QZM124"/>
      <c r="QZN124"/>
      <c r="QZO124"/>
      <c r="QZP124"/>
      <c r="QZQ124"/>
      <c r="QZR124"/>
      <c r="QZS124"/>
      <c r="QZT124"/>
      <c r="QZU124"/>
      <c r="QZV124"/>
      <c r="QZW124"/>
      <c r="QZX124"/>
      <c r="QZY124"/>
      <c r="QZZ124"/>
      <c r="RAA124"/>
      <c r="RAB124"/>
      <c r="RAC124"/>
      <c r="RAD124"/>
      <c r="RAE124"/>
      <c r="RAF124"/>
      <c r="RAG124"/>
      <c r="RAH124"/>
      <c r="RAI124"/>
      <c r="RAJ124"/>
      <c r="RAK124"/>
      <c r="RAL124"/>
      <c r="RAM124"/>
      <c r="RAN124"/>
      <c r="RAO124"/>
      <c r="RAP124"/>
      <c r="RAQ124"/>
      <c r="RAR124"/>
      <c r="RAS124"/>
      <c r="RAT124"/>
      <c r="RAU124"/>
      <c r="RAV124"/>
      <c r="RAW124"/>
      <c r="RAX124"/>
      <c r="RAY124"/>
      <c r="RAZ124"/>
      <c r="RBA124"/>
      <c r="RBB124"/>
      <c r="RBC124"/>
      <c r="RBD124"/>
      <c r="RBE124"/>
      <c r="RBF124"/>
      <c r="RBG124"/>
      <c r="RBH124"/>
      <c r="RBI124"/>
      <c r="RBJ124"/>
      <c r="RBK124"/>
      <c r="RBL124"/>
      <c r="RBM124"/>
      <c r="RBN124"/>
      <c r="RBO124"/>
      <c r="RBP124"/>
      <c r="RBQ124"/>
      <c r="RBR124"/>
      <c r="RBS124"/>
      <c r="RBT124"/>
      <c r="RBU124"/>
      <c r="RBV124"/>
      <c r="RBW124"/>
      <c r="RBX124"/>
      <c r="RBY124"/>
      <c r="RBZ124"/>
      <c r="RCA124"/>
      <c r="RCB124"/>
      <c r="RCC124"/>
      <c r="RCD124"/>
      <c r="RCE124"/>
      <c r="RCF124"/>
      <c r="RCG124"/>
      <c r="RCH124"/>
      <c r="RCI124"/>
      <c r="RCJ124"/>
      <c r="RCK124"/>
      <c r="RCL124"/>
      <c r="RCM124"/>
      <c r="RCN124"/>
      <c r="RCO124"/>
      <c r="RCP124"/>
      <c r="RCQ124"/>
      <c r="RCR124"/>
      <c r="RCS124"/>
      <c r="RCT124"/>
      <c r="RCU124"/>
      <c r="RCV124"/>
      <c r="RCW124"/>
      <c r="RCX124"/>
      <c r="RCY124"/>
      <c r="RCZ124"/>
      <c r="RDA124"/>
      <c r="RDB124"/>
      <c r="RDC124"/>
      <c r="RDD124"/>
      <c r="RDE124"/>
      <c r="RDF124"/>
      <c r="RDG124"/>
      <c r="RDH124"/>
      <c r="RDI124"/>
      <c r="RDJ124"/>
      <c r="RDK124"/>
      <c r="RDL124"/>
      <c r="RDM124"/>
      <c r="RDN124"/>
      <c r="RDO124"/>
      <c r="RDP124"/>
      <c r="RDQ124"/>
      <c r="RDR124"/>
      <c r="RDS124"/>
      <c r="RDT124"/>
      <c r="RDU124"/>
      <c r="RDV124"/>
      <c r="RDW124"/>
      <c r="RDX124"/>
      <c r="RDY124"/>
      <c r="RDZ124"/>
      <c r="REA124"/>
      <c r="REB124"/>
      <c r="REC124"/>
      <c r="RED124"/>
      <c r="REE124"/>
      <c r="REF124"/>
      <c r="REG124"/>
      <c r="REH124"/>
      <c r="REI124"/>
      <c r="REJ124"/>
      <c r="REK124"/>
      <c r="REL124"/>
      <c r="REM124"/>
      <c r="REN124"/>
      <c r="REO124"/>
      <c r="REP124"/>
      <c r="REQ124"/>
      <c r="RER124"/>
      <c r="RES124"/>
      <c r="RET124"/>
      <c r="REU124"/>
      <c r="REV124"/>
      <c r="REW124"/>
      <c r="REX124"/>
      <c r="REY124"/>
      <c r="REZ124"/>
      <c r="RFA124"/>
      <c r="RFB124"/>
      <c r="RFC124"/>
      <c r="RFD124"/>
      <c r="RFE124"/>
      <c r="RFF124"/>
      <c r="RFG124"/>
      <c r="RFH124"/>
      <c r="RFI124"/>
      <c r="RFJ124"/>
      <c r="RFK124"/>
      <c r="RFL124"/>
      <c r="RFM124"/>
      <c r="RFN124"/>
      <c r="RFO124"/>
      <c r="RFP124"/>
      <c r="RFQ124"/>
      <c r="RFR124"/>
      <c r="RFS124"/>
      <c r="RFT124"/>
      <c r="RFU124"/>
      <c r="RFV124"/>
      <c r="RFW124"/>
      <c r="RFX124"/>
      <c r="RFY124"/>
      <c r="RFZ124"/>
      <c r="RGA124"/>
      <c r="RGB124"/>
      <c r="RGC124"/>
      <c r="RGD124"/>
      <c r="RGE124"/>
      <c r="RGF124"/>
      <c r="RGG124"/>
      <c r="RGH124"/>
      <c r="RGI124"/>
      <c r="RGJ124"/>
      <c r="RGK124"/>
      <c r="RGL124"/>
      <c r="RGM124"/>
      <c r="RGN124"/>
      <c r="RGO124"/>
      <c r="RGP124"/>
      <c r="RGQ124"/>
      <c r="RGR124"/>
      <c r="RGS124"/>
      <c r="RGT124"/>
      <c r="RGU124"/>
      <c r="RGV124"/>
      <c r="RGW124"/>
      <c r="RGX124"/>
      <c r="RGY124"/>
      <c r="RGZ124"/>
      <c r="RHA124"/>
      <c r="RHB124"/>
      <c r="RHC124"/>
      <c r="RHD124"/>
      <c r="RHE124"/>
      <c r="RHF124"/>
      <c r="RHG124"/>
      <c r="RHH124"/>
      <c r="RHI124"/>
      <c r="RHJ124"/>
      <c r="RHK124"/>
      <c r="RHL124"/>
      <c r="RHM124"/>
      <c r="RHN124"/>
      <c r="RHO124"/>
      <c r="RHP124"/>
      <c r="RHQ124"/>
      <c r="RHR124"/>
      <c r="RHS124"/>
      <c r="RHT124"/>
      <c r="RHU124"/>
      <c r="RHV124"/>
      <c r="RHW124"/>
      <c r="RHX124"/>
      <c r="RHY124"/>
      <c r="RHZ124"/>
      <c r="RIA124"/>
      <c r="RIB124"/>
      <c r="RIC124"/>
      <c r="RID124"/>
      <c r="RIE124"/>
      <c r="RIF124"/>
      <c r="RIG124"/>
      <c r="RIH124"/>
      <c r="RII124"/>
      <c r="RIJ124"/>
      <c r="RIK124"/>
      <c r="RIL124"/>
      <c r="RIM124"/>
      <c r="RIN124"/>
      <c r="RIO124"/>
      <c r="RIP124"/>
      <c r="RIQ124"/>
      <c r="RIR124"/>
      <c r="RIS124"/>
      <c r="RIT124"/>
      <c r="RIU124"/>
      <c r="RIV124"/>
      <c r="RIW124"/>
      <c r="RIX124"/>
      <c r="RIY124"/>
      <c r="RIZ124"/>
      <c r="RJA124"/>
      <c r="RJB124"/>
      <c r="RJC124"/>
      <c r="RJD124"/>
      <c r="RJE124"/>
      <c r="RJF124"/>
      <c r="RJG124"/>
      <c r="RJH124"/>
      <c r="RJI124"/>
      <c r="RJJ124"/>
      <c r="RJK124"/>
      <c r="RJL124"/>
      <c r="RJM124"/>
      <c r="RJN124"/>
      <c r="RJO124"/>
      <c r="RJP124"/>
      <c r="RJQ124"/>
      <c r="RJR124"/>
      <c r="RJS124"/>
      <c r="RJT124"/>
      <c r="RJU124"/>
      <c r="RJV124"/>
      <c r="RJW124"/>
      <c r="RJX124"/>
      <c r="RJY124"/>
      <c r="RJZ124"/>
      <c r="RKA124"/>
      <c r="RKB124"/>
      <c r="RKC124"/>
      <c r="RKD124"/>
      <c r="RKE124"/>
      <c r="RKF124"/>
      <c r="RKG124"/>
      <c r="RKH124"/>
      <c r="RKI124"/>
      <c r="RKJ124"/>
      <c r="RKK124"/>
      <c r="RKL124"/>
      <c r="RKM124"/>
      <c r="RKN124"/>
      <c r="RKO124"/>
      <c r="RKP124"/>
      <c r="RKQ124"/>
      <c r="RKR124"/>
      <c r="RKS124"/>
      <c r="RKT124"/>
      <c r="RKU124"/>
      <c r="RKV124"/>
      <c r="RKW124"/>
      <c r="RKX124"/>
      <c r="RKY124"/>
      <c r="RKZ124"/>
      <c r="RLA124"/>
      <c r="RLB124"/>
      <c r="RLC124"/>
      <c r="RLD124"/>
      <c r="RLE124"/>
      <c r="RLF124"/>
      <c r="RLG124"/>
      <c r="RLH124"/>
      <c r="RLI124"/>
      <c r="RLJ124"/>
      <c r="RLK124"/>
      <c r="RLL124"/>
      <c r="RLM124"/>
      <c r="RLN124"/>
      <c r="RLO124"/>
      <c r="RLP124"/>
      <c r="RLQ124"/>
      <c r="RLR124"/>
      <c r="RLS124"/>
      <c r="RLT124"/>
      <c r="RLU124"/>
      <c r="RLV124"/>
      <c r="RLW124"/>
      <c r="RLX124"/>
      <c r="RLY124"/>
      <c r="RLZ124"/>
      <c r="RMA124"/>
      <c r="RMB124"/>
      <c r="RMC124"/>
      <c r="RMD124"/>
      <c r="RME124"/>
      <c r="RMF124"/>
      <c r="RMG124"/>
      <c r="RMH124"/>
      <c r="RMI124"/>
      <c r="RMJ124"/>
      <c r="RMK124"/>
      <c r="RML124"/>
      <c r="RMM124"/>
      <c r="RMN124"/>
      <c r="RMO124"/>
      <c r="RMP124"/>
      <c r="RMQ124"/>
      <c r="RMR124"/>
      <c r="RMS124"/>
      <c r="RMT124"/>
      <c r="RMU124"/>
      <c r="RMV124"/>
      <c r="RMW124"/>
      <c r="RMX124"/>
      <c r="RMY124"/>
      <c r="RMZ124"/>
      <c r="RNA124"/>
      <c r="RNB124"/>
      <c r="RNC124"/>
      <c r="RND124"/>
      <c r="RNE124"/>
      <c r="RNF124"/>
      <c r="RNG124"/>
      <c r="RNH124"/>
      <c r="RNI124"/>
      <c r="RNJ124"/>
      <c r="RNK124"/>
      <c r="RNL124"/>
      <c r="RNM124"/>
      <c r="RNN124"/>
      <c r="RNO124"/>
      <c r="RNP124"/>
      <c r="RNQ124"/>
      <c r="RNR124"/>
      <c r="RNS124"/>
      <c r="RNT124"/>
      <c r="RNU124"/>
      <c r="RNV124"/>
      <c r="RNW124"/>
      <c r="RNX124"/>
      <c r="RNY124"/>
      <c r="RNZ124"/>
      <c r="ROA124"/>
      <c r="ROB124"/>
      <c r="ROC124"/>
      <c r="ROD124"/>
      <c r="ROE124"/>
      <c r="ROF124"/>
      <c r="ROG124"/>
      <c r="ROH124"/>
      <c r="ROI124"/>
      <c r="ROJ124"/>
      <c r="ROK124"/>
      <c r="ROL124"/>
      <c r="ROM124"/>
      <c r="RON124"/>
      <c r="ROO124"/>
      <c r="ROP124"/>
      <c r="ROQ124"/>
      <c r="ROR124"/>
      <c r="ROS124"/>
      <c r="ROT124"/>
      <c r="ROU124"/>
      <c r="ROV124"/>
      <c r="ROW124"/>
      <c r="ROX124"/>
      <c r="ROY124"/>
      <c r="ROZ124"/>
      <c r="RPA124"/>
      <c r="RPB124"/>
      <c r="RPC124"/>
      <c r="RPD124"/>
      <c r="RPE124"/>
      <c r="RPF124"/>
      <c r="RPG124"/>
      <c r="RPH124"/>
      <c r="RPI124"/>
      <c r="RPJ124"/>
      <c r="RPK124"/>
      <c r="RPL124"/>
      <c r="RPM124"/>
      <c r="RPN124"/>
      <c r="RPO124"/>
      <c r="RPP124"/>
      <c r="RPQ124"/>
      <c r="RPR124"/>
      <c r="RPS124"/>
      <c r="RPT124"/>
      <c r="RPU124"/>
      <c r="RPV124"/>
      <c r="RPW124"/>
      <c r="RPX124"/>
      <c r="RPY124"/>
      <c r="RPZ124"/>
      <c r="RQA124"/>
      <c r="RQB124"/>
      <c r="RQC124"/>
      <c r="RQD124"/>
      <c r="RQE124"/>
      <c r="RQF124"/>
      <c r="RQG124"/>
      <c r="RQH124"/>
      <c r="RQI124"/>
      <c r="RQJ124"/>
      <c r="RQK124"/>
      <c r="RQL124"/>
      <c r="RQM124"/>
      <c r="RQN124"/>
      <c r="RQO124"/>
      <c r="RQP124"/>
      <c r="RQQ124"/>
      <c r="RQR124"/>
      <c r="RQS124"/>
      <c r="RQT124"/>
      <c r="RQU124"/>
      <c r="RQV124"/>
      <c r="RQW124"/>
      <c r="RQX124"/>
      <c r="RQY124"/>
      <c r="RQZ124"/>
      <c r="RRA124"/>
      <c r="RRB124"/>
      <c r="RRC124"/>
      <c r="RRD124"/>
      <c r="RRE124"/>
      <c r="RRF124"/>
      <c r="RRG124"/>
      <c r="RRH124"/>
      <c r="RRI124"/>
      <c r="RRJ124"/>
      <c r="RRK124"/>
      <c r="RRL124"/>
      <c r="RRM124"/>
      <c r="RRN124"/>
      <c r="RRO124"/>
      <c r="RRP124"/>
      <c r="RRQ124"/>
      <c r="RRR124"/>
      <c r="RRS124"/>
      <c r="RRT124"/>
      <c r="RRU124"/>
      <c r="RRV124"/>
      <c r="RRW124"/>
      <c r="RRX124"/>
      <c r="RRY124"/>
      <c r="RRZ124"/>
      <c r="RSA124"/>
      <c r="RSB124"/>
      <c r="RSC124"/>
      <c r="RSD124"/>
      <c r="RSE124"/>
      <c r="RSF124"/>
      <c r="RSG124"/>
      <c r="RSH124"/>
      <c r="RSI124"/>
      <c r="RSJ124"/>
      <c r="RSK124"/>
      <c r="RSL124"/>
      <c r="RSM124"/>
      <c r="RSN124"/>
      <c r="RSO124"/>
      <c r="RSP124"/>
      <c r="RSQ124"/>
      <c r="RSR124"/>
      <c r="RSS124"/>
      <c r="RST124"/>
      <c r="RSU124"/>
      <c r="RSV124"/>
      <c r="RSW124"/>
      <c r="RSX124"/>
      <c r="RSY124"/>
      <c r="RSZ124"/>
      <c r="RTA124"/>
      <c r="RTB124"/>
      <c r="RTC124"/>
      <c r="RTD124"/>
      <c r="RTE124"/>
      <c r="RTF124"/>
      <c r="RTG124"/>
      <c r="RTH124"/>
      <c r="RTI124"/>
      <c r="RTJ124"/>
      <c r="RTK124"/>
      <c r="RTL124"/>
      <c r="RTM124"/>
      <c r="RTN124"/>
      <c r="RTO124"/>
      <c r="RTP124"/>
      <c r="RTQ124"/>
      <c r="RTR124"/>
      <c r="RTS124"/>
      <c r="RTT124"/>
      <c r="RTU124"/>
      <c r="RTV124"/>
      <c r="RTW124"/>
      <c r="RTX124"/>
      <c r="RTY124"/>
      <c r="RTZ124"/>
      <c r="RUA124"/>
      <c r="RUB124"/>
      <c r="RUC124"/>
      <c r="RUD124"/>
      <c r="RUE124"/>
      <c r="RUF124"/>
      <c r="RUG124"/>
      <c r="RUH124"/>
      <c r="RUI124"/>
      <c r="RUJ124"/>
      <c r="RUK124"/>
      <c r="RUL124"/>
      <c r="RUM124"/>
      <c r="RUN124"/>
      <c r="RUO124"/>
      <c r="RUP124"/>
      <c r="RUQ124"/>
      <c r="RUR124"/>
      <c r="RUS124"/>
      <c r="RUT124"/>
      <c r="RUU124"/>
      <c r="RUV124"/>
      <c r="RUW124"/>
      <c r="RUX124"/>
      <c r="RUY124"/>
      <c r="RUZ124"/>
      <c r="RVA124"/>
      <c r="RVB124"/>
      <c r="RVC124"/>
      <c r="RVD124"/>
      <c r="RVE124"/>
      <c r="RVF124"/>
      <c r="RVG124"/>
      <c r="RVH124"/>
      <c r="RVI124"/>
      <c r="RVJ124"/>
      <c r="RVK124"/>
      <c r="RVL124"/>
      <c r="RVM124"/>
      <c r="RVN124"/>
      <c r="RVO124"/>
      <c r="RVP124"/>
      <c r="RVQ124"/>
      <c r="RVR124"/>
      <c r="RVS124"/>
      <c r="RVT124"/>
      <c r="RVU124"/>
      <c r="RVV124"/>
      <c r="RVW124"/>
      <c r="RVX124"/>
      <c r="RVY124"/>
      <c r="RVZ124"/>
      <c r="RWA124"/>
      <c r="RWB124"/>
      <c r="RWC124"/>
      <c r="RWD124"/>
      <c r="RWE124"/>
      <c r="RWF124"/>
      <c r="RWG124"/>
      <c r="RWH124"/>
      <c r="RWI124"/>
      <c r="RWJ124"/>
      <c r="RWK124"/>
      <c r="RWL124"/>
      <c r="RWM124"/>
      <c r="RWN124"/>
      <c r="RWO124"/>
      <c r="RWP124"/>
      <c r="RWQ124"/>
      <c r="RWR124"/>
      <c r="RWS124"/>
      <c r="RWT124"/>
      <c r="RWU124"/>
      <c r="RWV124"/>
      <c r="RWW124"/>
      <c r="RWX124"/>
      <c r="RWY124"/>
      <c r="RWZ124"/>
      <c r="RXA124"/>
      <c r="RXB124"/>
      <c r="RXC124"/>
      <c r="RXD124"/>
      <c r="RXE124"/>
      <c r="RXF124"/>
      <c r="RXG124"/>
      <c r="RXH124"/>
      <c r="RXI124"/>
      <c r="RXJ124"/>
      <c r="RXK124"/>
      <c r="RXL124"/>
      <c r="RXM124"/>
      <c r="RXN124"/>
      <c r="RXO124"/>
      <c r="RXP124"/>
      <c r="RXQ124"/>
      <c r="RXR124"/>
      <c r="RXS124"/>
      <c r="RXT124"/>
      <c r="RXU124"/>
      <c r="RXV124"/>
      <c r="RXW124"/>
      <c r="RXX124"/>
      <c r="RXY124"/>
      <c r="RXZ124"/>
      <c r="RYA124"/>
      <c r="RYB124"/>
      <c r="RYC124"/>
      <c r="RYD124"/>
      <c r="RYE124"/>
      <c r="RYF124"/>
      <c r="RYG124"/>
      <c r="RYH124"/>
      <c r="RYI124"/>
      <c r="RYJ124"/>
      <c r="RYK124"/>
      <c r="RYL124"/>
      <c r="RYM124"/>
      <c r="RYN124"/>
      <c r="RYO124"/>
      <c r="RYP124"/>
      <c r="RYQ124"/>
      <c r="RYR124"/>
      <c r="RYS124"/>
      <c r="RYT124"/>
      <c r="RYU124"/>
      <c r="RYV124"/>
      <c r="RYW124"/>
      <c r="RYX124"/>
      <c r="RYY124"/>
      <c r="RYZ124"/>
      <c r="RZA124"/>
      <c r="RZB124"/>
      <c r="RZC124"/>
      <c r="RZD124"/>
      <c r="RZE124"/>
      <c r="RZF124"/>
      <c r="RZG124"/>
      <c r="RZH124"/>
      <c r="RZI124"/>
      <c r="RZJ124"/>
      <c r="RZK124"/>
      <c r="RZL124"/>
      <c r="RZM124"/>
      <c r="RZN124"/>
      <c r="RZO124"/>
      <c r="RZP124"/>
      <c r="RZQ124"/>
      <c r="RZR124"/>
      <c r="RZS124"/>
      <c r="RZT124"/>
      <c r="RZU124"/>
      <c r="RZV124"/>
      <c r="RZW124"/>
      <c r="RZX124"/>
      <c r="RZY124"/>
      <c r="RZZ124"/>
      <c r="SAA124"/>
      <c r="SAB124"/>
      <c r="SAC124"/>
      <c r="SAD124"/>
      <c r="SAE124"/>
      <c r="SAF124"/>
      <c r="SAG124"/>
      <c r="SAH124"/>
      <c r="SAI124"/>
      <c r="SAJ124"/>
      <c r="SAK124"/>
      <c r="SAL124"/>
      <c r="SAM124"/>
      <c r="SAN124"/>
      <c r="SAO124"/>
      <c r="SAP124"/>
      <c r="SAQ124"/>
      <c r="SAR124"/>
      <c r="SAS124"/>
      <c r="SAT124"/>
      <c r="SAU124"/>
      <c r="SAV124"/>
      <c r="SAW124"/>
      <c r="SAX124"/>
      <c r="SAY124"/>
      <c r="SAZ124"/>
      <c r="SBA124"/>
      <c r="SBB124"/>
      <c r="SBC124"/>
      <c r="SBD124"/>
      <c r="SBE124"/>
      <c r="SBF124"/>
      <c r="SBG124"/>
      <c r="SBH124"/>
      <c r="SBI124"/>
      <c r="SBJ124"/>
      <c r="SBK124"/>
      <c r="SBL124"/>
      <c r="SBM124"/>
      <c r="SBN124"/>
      <c r="SBO124"/>
      <c r="SBP124"/>
      <c r="SBQ124"/>
      <c r="SBR124"/>
      <c r="SBS124"/>
      <c r="SBT124"/>
      <c r="SBU124"/>
      <c r="SBV124"/>
      <c r="SBW124"/>
      <c r="SBX124"/>
      <c r="SBY124"/>
      <c r="SBZ124"/>
      <c r="SCA124"/>
      <c r="SCB124"/>
      <c r="SCC124"/>
      <c r="SCD124"/>
      <c r="SCE124"/>
      <c r="SCF124"/>
      <c r="SCG124"/>
      <c r="SCH124"/>
      <c r="SCI124"/>
      <c r="SCJ124"/>
      <c r="SCK124"/>
      <c r="SCL124"/>
      <c r="SCM124"/>
      <c r="SCN124"/>
      <c r="SCO124"/>
      <c r="SCP124"/>
      <c r="SCQ124"/>
      <c r="SCR124"/>
      <c r="SCS124"/>
      <c r="SCT124"/>
      <c r="SCU124"/>
      <c r="SCV124"/>
      <c r="SCW124"/>
      <c r="SCX124"/>
      <c r="SCY124"/>
      <c r="SCZ124"/>
      <c r="SDA124"/>
      <c r="SDB124"/>
      <c r="SDC124"/>
      <c r="SDD124"/>
      <c r="SDE124"/>
      <c r="SDF124"/>
      <c r="SDG124"/>
      <c r="SDH124"/>
      <c r="SDI124"/>
      <c r="SDJ124"/>
      <c r="SDK124"/>
      <c r="SDL124"/>
      <c r="SDM124"/>
      <c r="SDN124"/>
      <c r="SDO124"/>
      <c r="SDP124"/>
      <c r="SDQ124"/>
      <c r="SDR124"/>
      <c r="SDS124"/>
      <c r="SDT124"/>
      <c r="SDU124"/>
      <c r="SDV124"/>
      <c r="SDW124"/>
      <c r="SDX124"/>
      <c r="SDY124"/>
      <c r="SDZ124"/>
      <c r="SEA124"/>
      <c r="SEB124"/>
      <c r="SEC124"/>
      <c r="SED124"/>
      <c r="SEE124"/>
      <c r="SEF124"/>
      <c r="SEG124"/>
      <c r="SEH124"/>
      <c r="SEI124"/>
      <c r="SEJ124"/>
      <c r="SEK124"/>
      <c r="SEL124"/>
      <c r="SEM124"/>
      <c r="SEN124"/>
      <c r="SEO124"/>
      <c r="SEP124"/>
      <c r="SEQ124"/>
      <c r="SER124"/>
      <c r="SES124"/>
      <c r="SET124"/>
      <c r="SEU124"/>
      <c r="SEV124"/>
      <c r="SEW124"/>
      <c r="SEX124"/>
      <c r="SEY124"/>
      <c r="SEZ124"/>
      <c r="SFA124"/>
      <c r="SFB124"/>
      <c r="SFC124"/>
      <c r="SFD124"/>
      <c r="SFE124"/>
      <c r="SFF124"/>
      <c r="SFG124"/>
      <c r="SFH124"/>
      <c r="SFI124"/>
      <c r="SFJ124"/>
      <c r="SFK124"/>
      <c r="SFL124"/>
      <c r="SFM124"/>
      <c r="SFN124"/>
      <c r="SFO124"/>
      <c r="SFP124"/>
      <c r="SFQ124"/>
      <c r="SFR124"/>
      <c r="SFS124"/>
      <c r="SFT124"/>
      <c r="SFU124"/>
      <c r="SFV124"/>
      <c r="SFW124"/>
      <c r="SFX124"/>
      <c r="SFY124"/>
      <c r="SFZ124"/>
      <c r="SGA124"/>
      <c r="SGB124"/>
      <c r="SGC124"/>
      <c r="SGD124"/>
      <c r="SGE124"/>
      <c r="SGF124"/>
      <c r="SGG124"/>
      <c r="SGH124"/>
      <c r="SGI124"/>
      <c r="SGJ124"/>
      <c r="SGK124"/>
      <c r="SGL124"/>
      <c r="SGM124"/>
      <c r="SGN124"/>
      <c r="SGO124"/>
      <c r="SGP124"/>
      <c r="SGQ124"/>
      <c r="SGR124"/>
      <c r="SGS124"/>
      <c r="SGT124"/>
      <c r="SGU124"/>
      <c r="SGV124"/>
      <c r="SGW124"/>
      <c r="SGX124"/>
      <c r="SGY124"/>
      <c r="SGZ124"/>
      <c r="SHA124"/>
      <c r="SHB124"/>
      <c r="SHC124"/>
      <c r="SHD124"/>
      <c r="SHE124"/>
      <c r="SHF124"/>
      <c r="SHG124"/>
      <c r="SHH124"/>
      <c r="SHI124"/>
      <c r="SHJ124"/>
      <c r="SHK124"/>
      <c r="SHL124"/>
      <c r="SHM124"/>
      <c r="SHN124"/>
      <c r="SHO124"/>
      <c r="SHP124"/>
      <c r="SHQ124"/>
      <c r="SHR124"/>
      <c r="SHS124"/>
      <c r="SHT124"/>
      <c r="SHU124"/>
      <c r="SHV124"/>
      <c r="SHW124"/>
      <c r="SHX124"/>
      <c r="SHY124"/>
      <c r="SHZ124"/>
      <c r="SIA124"/>
      <c r="SIB124"/>
      <c r="SIC124"/>
      <c r="SID124"/>
      <c r="SIE124"/>
      <c r="SIF124"/>
      <c r="SIG124"/>
      <c r="SIH124"/>
      <c r="SII124"/>
      <c r="SIJ124"/>
      <c r="SIK124"/>
      <c r="SIL124"/>
      <c r="SIM124"/>
      <c r="SIN124"/>
      <c r="SIO124"/>
      <c r="SIP124"/>
      <c r="SIQ124"/>
      <c r="SIR124"/>
      <c r="SIS124"/>
      <c r="SIT124"/>
      <c r="SIU124"/>
      <c r="SIV124"/>
      <c r="SIW124"/>
      <c r="SIX124"/>
      <c r="SIY124"/>
      <c r="SIZ124"/>
      <c r="SJA124"/>
      <c r="SJB124"/>
      <c r="SJC124"/>
      <c r="SJD124"/>
      <c r="SJE124"/>
      <c r="SJF124"/>
      <c r="SJG124"/>
      <c r="SJH124"/>
      <c r="SJI124"/>
      <c r="SJJ124"/>
      <c r="SJK124"/>
      <c r="SJL124"/>
      <c r="SJM124"/>
      <c r="SJN124"/>
      <c r="SJO124"/>
      <c r="SJP124"/>
      <c r="SJQ124"/>
      <c r="SJR124"/>
      <c r="SJS124"/>
      <c r="SJT124"/>
      <c r="SJU124"/>
      <c r="SJV124"/>
      <c r="SJW124"/>
      <c r="SJX124"/>
      <c r="SJY124"/>
      <c r="SJZ124"/>
      <c r="SKA124"/>
      <c r="SKB124"/>
      <c r="SKC124"/>
      <c r="SKD124"/>
      <c r="SKE124"/>
      <c r="SKF124"/>
      <c r="SKG124"/>
      <c r="SKH124"/>
      <c r="SKI124"/>
      <c r="SKJ124"/>
      <c r="SKK124"/>
      <c r="SKL124"/>
      <c r="SKM124"/>
      <c r="SKN124"/>
      <c r="SKO124"/>
      <c r="SKP124"/>
      <c r="SKQ124"/>
      <c r="SKR124"/>
      <c r="SKS124"/>
      <c r="SKT124"/>
      <c r="SKU124"/>
      <c r="SKV124"/>
      <c r="SKW124"/>
      <c r="SKX124"/>
      <c r="SKY124"/>
      <c r="SKZ124"/>
      <c r="SLA124"/>
      <c r="SLB124"/>
      <c r="SLC124"/>
      <c r="SLD124"/>
      <c r="SLE124"/>
      <c r="SLF124"/>
      <c r="SLG124"/>
      <c r="SLH124"/>
      <c r="SLI124"/>
      <c r="SLJ124"/>
      <c r="SLK124"/>
      <c r="SLL124"/>
      <c r="SLM124"/>
      <c r="SLN124"/>
      <c r="SLO124"/>
      <c r="SLP124"/>
      <c r="SLQ124"/>
      <c r="SLR124"/>
      <c r="SLS124"/>
      <c r="SLT124"/>
      <c r="SLU124"/>
      <c r="SLV124"/>
      <c r="SLW124"/>
      <c r="SLX124"/>
      <c r="SLY124"/>
      <c r="SLZ124"/>
      <c r="SMA124"/>
      <c r="SMB124"/>
      <c r="SMC124"/>
      <c r="SMD124"/>
      <c r="SME124"/>
      <c r="SMF124"/>
      <c r="SMG124"/>
      <c r="SMH124"/>
      <c r="SMI124"/>
      <c r="SMJ124"/>
      <c r="SMK124"/>
      <c r="SML124"/>
      <c r="SMM124"/>
      <c r="SMN124"/>
      <c r="SMO124"/>
      <c r="SMP124"/>
      <c r="SMQ124"/>
      <c r="SMR124"/>
      <c r="SMS124"/>
      <c r="SMT124"/>
      <c r="SMU124"/>
      <c r="SMV124"/>
      <c r="SMW124"/>
      <c r="SMX124"/>
      <c r="SMY124"/>
      <c r="SMZ124"/>
      <c r="SNA124"/>
      <c r="SNB124"/>
      <c r="SNC124"/>
      <c r="SND124"/>
      <c r="SNE124"/>
      <c r="SNF124"/>
      <c r="SNG124"/>
      <c r="SNH124"/>
      <c r="SNI124"/>
      <c r="SNJ124"/>
      <c r="SNK124"/>
      <c r="SNL124"/>
      <c r="SNM124"/>
      <c r="SNN124"/>
      <c r="SNO124"/>
      <c r="SNP124"/>
      <c r="SNQ124"/>
      <c r="SNR124"/>
      <c r="SNS124"/>
      <c r="SNT124"/>
      <c r="SNU124"/>
      <c r="SNV124"/>
      <c r="SNW124"/>
      <c r="SNX124"/>
      <c r="SNY124"/>
      <c r="SNZ124"/>
      <c r="SOA124"/>
      <c r="SOB124"/>
      <c r="SOC124"/>
      <c r="SOD124"/>
      <c r="SOE124"/>
      <c r="SOF124"/>
      <c r="SOG124"/>
      <c r="SOH124"/>
      <c r="SOI124"/>
      <c r="SOJ124"/>
      <c r="SOK124"/>
      <c r="SOL124"/>
      <c r="SOM124"/>
      <c r="SON124"/>
      <c r="SOO124"/>
      <c r="SOP124"/>
      <c r="SOQ124"/>
      <c r="SOR124"/>
      <c r="SOS124"/>
      <c r="SOT124"/>
      <c r="SOU124"/>
      <c r="SOV124"/>
      <c r="SOW124"/>
      <c r="SOX124"/>
      <c r="SOY124"/>
      <c r="SOZ124"/>
      <c r="SPA124"/>
      <c r="SPB124"/>
      <c r="SPC124"/>
      <c r="SPD124"/>
      <c r="SPE124"/>
      <c r="SPF124"/>
      <c r="SPG124"/>
      <c r="SPH124"/>
      <c r="SPI124"/>
      <c r="SPJ124"/>
      <c r="SPK124"/>
      <c r="SPL124"/>
      <c r="SPM124"/>
      <c r="SPN124"/>
      <c r="SPO124"/>
      <c r="SPP124"/>
      <c r="SPQ124"/>
      <c r="SPR124"/>
      <c r="SPS124"/>
      <c r="SPT124"/>
      <c r="SPU124"/>
      <c r="SPV124"/>
      <c r="SPW124"/>
      <c r="SPX124"/>
      <c r="SPY124"/>
      <c r="SPZ124"/>
      <c r="SQA124"/>
      <c r="SQB124"/>
      <c r="SQC124"/>
      <c r="SQD124"/>
      <c r="SQE124"/>
      <c r="SQF124"/>
      <c r="SQG124"/>
      <c r="SQH124"/>
      <c r="SQI124"/>
      <c r="SQJ124"/>
      <c r="SQK124"/>
      <c r="SQL124"/>
      <c r="SQM124"/>
      <c r="SQN124"/>
      <c r="SQO124"/>
      <c r="SQP124"/>
      <c r="SQQ124"/>
      <c r="SQR124"/>
      <c r="SQS124"/>
      <c r="SQT124"/>
      <c r="SQU124"/>
      <c r="SQV124"/>
      <c r="SQW124"/>
      <c r="SQX124"/>
      <c r="SQY124"/>
      <c r="SQZ124"/>
      <c r="SRA124"/>
      <c r="SRB124"/>
      <c r="SRC124"/>
      <c r="SRD124"/>
      <c r="SRE124"/>
      <c r="SRF124"/>
      <c r="SRG124"/>
      <c r="SRH124"/>
      <c r="SRI124"/>
      <c r="SRJ124"/>
      <c r="SRK124"/>
      <c r="SRL124"/>
      <c r="SRM124"/>
      <c r="SRN124"/>
      <c r="SRO124"/>
      <c r="SRP124"/>
      <c r="SRQ124"/>
      <c r="SRR124"/>
      <c r="SRS124"/>
      <c r="SRT124"/>
      <c r="SRU124"/>
      <c r="SRV124"/>
      <c r="SRW124"/>
      <c r="SRX124"/>
      <c r="SRY124"/>
      <c r="SRZ124"/>
      <c r="SSA124"/>
      <c r="SSB124"/>
      <c r="SSC124"/>
      <c r="SSD124"/>
      <c r="SSE124"/>
      <c r="SSF124"/>
      <c r="SSG124"/>
      <c r="SSH124"/>
      <c r="SSI124"/>
      <c r="SSJ124"/>
      <c r="SSK124"/>
      <c r="SSL124"/>
      <c r="SSM124"/>
      <c r="SSN124"/>
      <c r="SSO124"/>
      <c r="SSP124"/>
      <c r="SSQ124"/>
      <c r="SSR124"/>
      <c r="SSS124"/>
      <c r="SST124"/>
      <c r="SSU124"/>
      <c r="SSV124"/>
      <c r="SSW124"/>
      <c r="SSX124"/>
      <c r="SSY124"/>
      <c r="SSZ124"/>
      <c r="STA124"/>
      <c r="STB124"/>
      <c r="STC124"/>
      <c r="STD124"/>
      <c r="STE124"/>
      <c r="STF124"/>
      <c r="STG124"/>
      <c r="STH124"/>
      <c r="STI124"/>
      <c r="STJ124"/>
      <c r="STK124"/>
      <c r="STL124"/>
      <c r="STM124"/>
      <c r="STN124"/>
      <c r="STO124"/>
      <c r="STP124"/>
      <c r="STQ124"/>
      <c r="STR124"/>
      <c r="STS124"/>
      <c r="STT124"/>
      <c r="STU124"/>
      <c r="STV124"/>
      <c r="STW124"/>
      <c r="STX124"/>
      <c r="STY124"/>
      <c r="STZ124"/>
      <c r="SUA124"/>
      <c r="SUB124"/>
      <c r="SUC124"/>
      <c r="SUD124"/>
      <c r="SUE124"/>
      <c r="SUF124"/>
      <c r="SUG124"/>
      <c r="SUH124"/>
      <c r="SUI124"/>
      <c r="SUJ124"/>
      <c r="SUK124"/>
      <c r="SUL124"/>
      <c r="SUM124"/>
      <c r="SUN124"/>
      <c r="SUO124"/>
      <c r="SUP124"/>
      <c r="SUQ124"/>
      <c r="SUR124"/>
      <c r="SUS124"/>
      <c r="SUT124"/>
      <c r="SUU124"/>
      <c r="SUV124"/>
      <c r="SUW124"/>
      <c r="SUX124"/>
      <c r="SUY124"/>
      <c r="SUZ124"/>
      <c r="SVA124"/>
      <c r="SVB124"/>
      <c r="SVC124"/>
      <c r="SVD124"/>
      <c r="SVE124"/>
      <c r="SVF124"/>
      <c r="SVG124"/>
      <c r="SVH124"/>
      <c r="SVI124"/>
      <c r="SVJ124"/>
      <c r="SVK124"/>
      <c r="SVL124"/>
      <c r="SVM124"/>
      <c r="SVN124"/>
      <c r="SVO124"/>
      <c r="SVP124"/>
      <c r="SVQ124"/>
      <c r="SVR124"/>
      <c r="SVS124"/>
      <c r="SVT124"/>
      <c r="SVU124"/>
      <c r="SVV124"/>
      <c r="SVW124"/>
      <c r="SVX124"/>
      <c r="SVY124"/>
      <c r="SVZ124"/>
      <c r="SWA124"/>
      <c r="SWB124"/>
      <c r="SWC124"/>
      <c r="SWD124"/>
      <c r="SWE124"/>
      <c r="SWF124"/>
      <c r="SWG124"/>
      <c r="SWH124"/>
      <c r="SWI124"/>
      <c r="SWJ124"/>
      <c r="SWK124"/>
      <c r="SWL124"/>
      <c r="SWM124"/>
      <c r="SWN124"/>
      <c r="SWO124"/>
      <c r="SWP124"/>
      <c r="SWQ124"/>
      <c r="SWR124"/>
      <c r="SWS124"/>
      <c r="SWT124"/>
      <c r="SWU124"/>
      <c r="SWV124"/>
      <c r="SWW124"/>
      <c r="SWX124"/>
      <c r="SWY124"/>
      <c r="SWZ124"/>
      <c r="SXA124"/>
      <c r="SXB124"/>
      <c r="SXC124"/>
      <c r="SXD124"/>
      <c r="SXE124"/>
      <c r="SXF124"/>
      <c r="SXG124"/>
      <c r="SXH124"/>
      <c r="SXI124"/>
      <c r="SXJ124"/>
      <c r="SXK124"/>
      <c r="SXL124"/>
      <c r="SXM124"/>
      <c r="SXN124"/>
      <c r="SXO124"/>
      <c r="SXP124"/>
      <c r="SXQ124"/>
      <c r="SXR124"/>
      <c r="SXS124"/>
      <c r="SXT124"/>
      <c r="SXU124"/>
      <c r="SXV124"/>
      <c r="SXW124"/>
      <c r="SXX124"/>
      <c r="SXY124"/>
      <c r="SXZ124"/>
      <c r="SYA124"/>
      <c r="SYB124"/>
      <c r="SYC124"/>
      <c r="SYD124"/>
      <c r="SYE124"/>
      <c r="SYF124"/>
      <c r="SYG124"/>
      <c r="SYH124"/>
      <c r="SYI124"/>
      <c r="SYJ124"/>
      <c r="SYK124"/>
      <c r="SYL124"/>
      <c r="SYM124"/>
      <c r="SYN124"/>
      <c r="SYO124"/>
      <c r="SYP124"/>
      <c r="SYQ124"/>
      <c r="SYR124"/>
      <c r="SYS124"/>
      <c r="SYT124"/>
      <c r="SYU124"/>
      <c r="SYV124"/>
      <c r="SYW124"/>
      <c r="SYX124"/>
      <c r="SYY124"/>
      <c r="SYZ124"/>
      <c r="SZA124"/>
      <c r="SZB124"/>
      <c r="SZC124"/>
      <c r="SZD124"/>
      <c r="SZE124"/>
      <c r="SZF124"/>
      <c r="SZG124"/>
      <c r="SZH124"/>
      <c r="SZI124"/>
      <c r="SZJ124"/>
      <c r="SZK124"/>
      <c r="SZL124"/>
      <c r="SZM124"/>
      <c r="SZN124"/>
      <c r="SZO124"/>
      <c r="SZP124"/>
      <c r="SZQ124"/>
      <c r="SZR124"/>
      <c r="SZS124"/>
      <c r="SZT124"/>
      <c r="SZU124"/>
      <c r="SZV124"/>
      <c r="SZW124"/>
      <c r="SZX124"/>
      <c r="SZY124"/>
      <c r="SZZ124"/>
      <c r="TAA124"/>
      <c r="TAB124"/>
      <c r="TAC124"/>
      <c r="TAD124"/>
      <c r="TAE124"/>
      <c r="TAF124"/>
      <c r="TAG124"/>
      <c r="TAH124"/>
      <c r="TAI124"/>
      <c r="TAJ124"/>
      <c r="TAK124"/>
      <c r="TAL124"/>
      <c r="TAM124"/>
      <c r="TAN124"/>
      <c r="TAO124"/>
      <c r="TAP124"/>
      <c r="TAQ124"/>
      <c r="TAR124"/>
      <c r="TAS124"/>
      <c r="TAT124"/>
      <c r="TAU124"/>
      <c r="TAV124"/>
      <c r="TAW124"/>
      <c r="TAX124"/>
      <c r="TAY124"/>
      <c r="TAZ124"/>
      <c r="TBA124"/>
      <c r="TBB124"/>
      <c r="TBC124"/>
      <c r="TBD124"/>
      <c r="TBE124"/>
      <c r="TBF124"/>
      <c r="TBG124"/>
      <c r="TBH124"/>
      <c r="TBI124"/>
      <c r="TBJ124"/>
      <c r="TBK124"/>
      <c r="TBL124"/>
      <c r="TBM124"/>
      <c r="TBN124"/>
      <c r="TBO124"/>
      <c r="TBP124"/>
      <c r="TBQ124"/>
      <c r="TBR124"/>
      <c r="TBS124"/>
      <c r="TBT124"/>
      <c r="TBU124"/>
      <c r="TBV124"/>
      <c r="TBW124"/>
      <c r="TBX124"/>
      <c r="TBY124"/>
      <c r="TBZ124"/>
      <c r="TCA124"/>
      <c r="TCB124"/>
      <c r="TCC124"/>
      <c r="TCD124"/>
      <c r="TCE124"/>
      <c r="TCF124"/>
      <c r="TCG124"/>
      <c r="TCH124"/>
      <c r="TCI124"/>
      <c r="TCJ124"/>
      <c r="TCK124"/>
      <c r="TCL124"/>
      <c r="TCM124"/>
      <c r="TCN124"/>
      <c r="TCO124"/>
      <c r="TCP124"/>
      <c r="TCQ124"/>
      <c r="TCR124"/>
      <c r="TCS124"/>
      <c r="TCT124"/>
      <c r="TCU124"/>
      <c r="TCV124"/>
      <c r="TCW124"/>
      <c r="TCX124"/>
      <c r="TCY124"/>
      <c r="TCZ124"/>
      <c r="TDA124"/>
      <c r="TDB124"/>
      <c r="TDC124"/>
      <c r="TDD124"/>
      <c r="TDE124"/>
      <c r="TDF124"/>
      <c r="TDG124"/>
      <c r="TDH124"/>
      <c r="TDI124"/>
      <c r="TDJ124"/>
      <c r="TDK124"/>
      <c r="TDL124"/>
      <c r="TDM124"/>
      <c r="TDN124"/>
      <c r="TDO124"/>
      <c r="TDP124"/>
      <c r="TDQ124"/>
      <c r="TDR124"/>
      <c r="TDS124"/>
      <c r="TDT124"/>
      <c r="TDU124"/>
      <c r="TDV124"/>
      <c r="TDW124"/>
      <c r="TDX124"/>
      <c r="TDY124"/>
      <c r="TDZ124"/>
      <c r="TEA124"/>
      <c r="TEB124"/>
      <c r="TEC124"/>
      <c r="TED124"/>
      <c r="TEE124"/>
      <c r="TEF124"/>
      <c r="TEG124"/>
      <c r="TEH124"/>
      <c r="TEI124"/>
      <c r="TEJ124"/>
      <c r="TEK124"/>
      <c r="TEL124"/>
      <c r="TEM124"/>
      <c r="TEN124"/>
      <c r="TEO124"/>
      <c r="TEP124"/>
      <c r="TEQ124"/>
      <c r="TER124"/>
      <c r="TES124"/>
      <c r="TET124"/>
      <c r="TEU124"/>
      <c r="TEV124"/>
      <c r="TEW124"/>
      <c r="TEX124"/>
      <c r="TEY124"/>
      <c r="TEZ124"/>
      <c r="TFA124"/>
      <c r="TFB124"/>
      <c r="TFC124"/>
      <c r="TFD124"/>
      <c r="TFE124"/>
      <c r="TFF124"/>
      <c r="TFG124"/>
      <c r="TFH124"/>
      <c r="TFI124"/>
      <c r="TFJ124"/>
      <c r="TFK124"/>
      <c r="TFL124"/>
      <c r="TFM124"/>
      <c r="TFN124"/>
      <c r="TFO124"/>
      <c r="TFP124"/>
      <c r="TFQ124"/>
      <c r="TFR124"/>
      <c r="TFS124"/>
      <c r="TFT124"/>
      <c r="TFU124"/>
      <c r="TFV124"/>
      <c r="TFW124"/>
      <c r="TFX124"/>
      <c r="TFY124"/>
      <c r="TFZ124"/>
      <c r="TGA124"/>
      <c r="TGB124"/>
      <c r="TGC124"/>
      <c r="TGD124"/>
      <c r="TGE124"/>
      <c r="TGF124"/>
      <c r="TGG124"/>
      <c r="TGH124"/>
      <c r="TGI124"/>
      <c r="TGJ124"/>
      <c r="TGK124"/>
      <c r="TGL124"/>
      <c r="TGM124"/>
      <c r="TGN124"/>
      <c r="TGO124"/>
      <c r="TGP124"/>
      <c r="TGQ124"/>
      <c r="TGR124"/>
      <c r="TGS124"/>
      <c r="TGT124"/>
      <c r="TGU124"/>
      <c r="TGV124"/>
      <c r="TGW124"/>
      <c r="TGX124"/>
      <c r="TGY124"/>
      <c r="TGZ124"/>
      <c r="THA124"/>
      <c r="THB124"/>
      <c r="THC124"/>
      <c r="THD124"/>
      <c r="THE124"/>
      <c r="THF124"/>
      <c r="THG124"/>
      <c r="THH124"/>
      <c r="THI124"/>
      <c r="THJ124"/>
      <c r="THK124"/>
      <c r="THL124"/>
      <c r="THM124"/>
      <c r="THN124"/>
      <c r="THO124"/>
      <c r="THP124"/>
      <c r="THQ124"/>
      <c r="THR124"/>
      <c r="THS124"/>
      <c r="THT124"/>
      <c r="THU124"/>
      <c r="THV124"/>
      <c r="THW124"/>
      <c r="THX124"/>
      <c r="THY124"/>
      <c r="THZ124"/>
      <c r="TIA124"/>
      <c r="TIB124"/>
      <c r="TIC124"/>
      <c r="TID124"/>
      <c r="TIE124"/>
      <c r="TIF124"/>
      <c r="TIG124"/>
      <c r="TIH124"/>
      <c r="TII124"/>
      <c r="TIJ124"/>
      <c r="TIK124"/>
      <c r="TIL124"/>
      <c r="TIM124"/>
      <c r="TIN124"/>
      <c r="TIO124"/>
      <c r="TIP124"/>
      <c r="TIQ124"/>
      <c r="TIR124"/>
      <c r="TIS124"/>
      <c r="TIT124"/>
      <c r="TIU124"/>
      <c r="TIV124"/>
      <c r="TIW124"/>
      <c r="TIX124"/>
      <c r="TIY124"/>
      <c r="TIZ124"/>
      <c r="TJA124"/>
      <c r="TJB124"/>
      <c r="TJC124"/>
      <c r="TJD124"/>
      <c r="TJE124"/>
      <c r="TJF124"/>
      <c r="TJG124"/>
      <c r="TJH124"/>
      <c r="TJI124"/>
      <c r="TJJ124"/>
      <c r="TJK124"/>
      <c r="TJL124"/>
      <c r="TJM124"/>
      <c r="TJN124"/>
      <c r="TJO124"/>
      <c r="TJP124"/>
      <c r="TJQ124"/>
      <c r="TJR124"/>
      <c r="TJS124"/>
      <c r="TJT124"/>
      <c r="TJU124"/>
      <c r="TJV124"/>
      <c r="TJW124"/>
      <c r="TJX124"/>
      <c r="TJY124"/>
      <c r="TJZ124"/>
      <c r="TKA124"/>
      <c r="TKB124"/>
      <c r="TKC124"/>
      <c r="TKD124"/>
      <c r="TKE124"/>
      <c r="TKF124"/>
      <c r="TKG124"/>
      <c r="TKH124"/>
      <c r="TKI124"/>
      <c r="TKJ124"/>
      <c r="TKK124"/>
      <c r="TKL124"/>
      <c r="TKM124"/>
      <c r="TKN124"/>
      <c r="TKO124"/>
      <c r="TKP124"/>
      <c r="TKQ124"/>
      <c r="TKR124"/>
      <c r="TKS124"/>
      <c r="TKT124"/>
      <c r="TKU124"/>
      <c r="TKV124"/>
      <c r="TKW124"/>
      <c r="TKX124"/>
      <c r="TKY124"/>
      <c r="TKZ124"/>
      <c r="TLA124"/>
      <c r="TLB124"/>
      <c r="TLC124"/>
      <c r="TLD124"/>
      <c r="TLE124"/>
      <c r="TLF124"/>
      <c r="TLG124"/>
      <c r="TLH124"/>
      <c r="TLI124"/>
      <c r="TLJ124"/>
      <c r="TLK124"/>
      <c r="TLL124"/>
      <c r="TLM124"/>
      <c r="TLN124"/>
      <c r="TLO124"/>
      <c r="TLP124"/>
      <c r="TLQ124"/>
      <c r="TLR124"/>
      <c r="TLS124"/>
      <c r="TLT124"/>
      <c r="TLU124"/>
      <c r="TLV124"/>
      <c r="TLW124"/>
      <c r="TLX124"/>
      <c r="TLY124"/>
      <c r="TLZ124"/>
      <c r="TMA124"/>
      <c r="TMB124"/>
      <c r="TMC124"/>
      <c r="TMD124"/>
      <c r="TME124"/>
      <c r="TMF124"/>
      <c r="TMG124"/>
      <c r="TMH124"/>
      <c r="TMI124"/>
      <c r="TMJ124"/>
      <c r="TMK124"/>
      <c r="TML124"/>
      <c r="TMM124"/>
      <c r="TMN124"/>
      <c r="TMO124"/>
      <c r="TMP124"/>
      <c r="TMQ124"/>
      <c r="TMR124"/>
      <c r="TMS124"/>
      <c r="TMT124"/>
      <c r="TMU124"/>
      <c r="TMV124"/>
      <c r="TMW124"/>
      <c r="TMX124"/>
      <c r="TMY124"/>
      <c r="TMZ124"/>
      <c r="TNA124"/>
      <c r="TNB124"/>
      <c r="TNC124"/>
      <c r="TND124"/>
      <c r="TNE124"/>
      <c r="TNF124"/>
      <c r="TNG124"/>
      <c r="TNH124"/>
      <c r="TNI124"/>
      <c r="TNJ124"/>
      <c r="TNK124"/>
      <c r="TNL124"/>
      <c r="TNM124"/>
      <c r="TNN124"/>
      <c r="TNO124"/>
      <c r="TNP124"/>
      <c r="TNQ124"/>
      <c r="TNR124"/>
      <c r="TNS124"/>
      <c r="TNT124"/>
      <c r="TNU124"/>
      <c r="TNV124"/>
      <c r="TNW124"/>
      <c r="TNX124"/>
      <c r="TNY124"/>
      <c r="TNZ124"/>
      <c r="TOA124"/>
      <c r="TOB124"/>
      <c r="TOC124"/>
      <c r="TOD124"/>
      <c r="TOE124"/>
      <c r="TOF124"/>
      <c r="TOG124"/>
      <c r="TOH124"/>
      <c r="TOI124"/>
      <c r="TOJ124"/>
      <c r="TOK124"/>
      <c r="TOL124"/>
      <c r="TOM124"/>
      <c r="TON124"/>
      <c r="TOO124"/>
      <c r="TOP124"/>
      <c r="TOQ124"/>
      <c r="TOR124"/>
      <c r="TOS124"/>
      <c r="TOT124"/>
      <c r="TOU124"/>
      <c r="TOV124"/>
      <c r="TOW124"/>
      <c r="TOX124"/>
      <c r="TOY124"/>
      <c r="TOZ124"/>
      <c r="TPA124"/>
      <c r="TPB124"/>
      <c r="TPC124"/>
      <c r="TPD124"/>
      <c r="TPE124"/>
      <c r="TPF124"/>
      <c r="TPG124"/>
      <c r="TPH124"/>
      <c r="TPI124"/>
      <c r="TPJ124"/>
      <c r="TPK124"/>
      <c r="TPL124"/>
      <c r="TPM124"/>
      <c r="TPN124"/>
      <c r="TPO124"/>
      <c r="TPP124"/>
      <c r="TPQ124"/>
      <c r="TPR124"/>
      <c r="TPS124"/>
      <c r="TPT124"/>
      <c r="TPU124"/>
      <c r="TPV124"/>
      <c r="TPW124"/>
      <c r="TPX124"/>
      <c r="TPY124"/>
      <c r="TPZ124"/>
      <c r="TQA124"/>
      <c r="TQB124"/>
      <c r="TQC124"/>
      <c r="TQD124"/>
      <c r="TQE124"/>
      <c r="TQF124"/>
      <c r="TQG124"/>
      <c r="TQH124"/>
      <c r="TQI124"/>
      <c r="TQJ124"/>
      <c r="TQK124"/>
      <c r="TQL124"/>
      <c r="TQM124"/>
      <c r="TQN124"/>
      <c r="TQO124"/>
      <c r="TQP124"/>
      <c r="TQQ124"/>
      <c r="TQR124"/>
      <c r="TQS124"/>
      <c r="TQT124"/>
      <c r="TQU124"/>
      <c r="TQV124"/>
      <c r="TQW124"/>
      <c r="TQX124"/>
      <c r="TQY124"/>
      <c r="TQZ124"/>
      <c r="TRA124"/>
      <c r="TRB124"/>
      <c r="TRC124"/>
      <c r="TRD124"/>
      <c r="TRE124"/>
      <c r="TRF124"/>
      <c r="TRG124"/>
      <c r="TRH124"/>
      <c r="TRI124"/>
      <c r="TRJ124"/>
      <c r="TRK124"/>
      <c r="TRL124"/>
      <c r="TRM124"/>
      <c r="TRN124"/>
      <c r="TRO124"/>
      <c r="TRP124"/>
      <c r="TRQ124"/>
      <c r="TRR124"/>
      <c r="TRS124"/>
      <c r="TRT124"/>
      <c r="TRU124"/>
      <c r="TRV124"/>
      <c r="TRW124"/>
      <c r="TRX124"/>
      <c r="TRY124"/>
      <c r="TRZ124"/>
      <c r="TSA124"/>
      <c r="TSB124"/>
      <c r="TSC124"/>
      <c r="TSD124"/>
      <c r="TSE124"/>
      <c r="TSF124"/>
      <c r="TSG124"/>
      <c r="TSH124"/>
      <c r="TSI124"/>
      <c r="TSJ124"/>
      <c r="TSK124"/>
      <c r="TSL124"/>
      <c r="TSM124"/>
      <c r="TSN124"/>
      <c r="TSO124"/>
      <c r="TSP124"/>
      <c r="TSQ124"/>
      <c r="TSR124"/>
      <c r="TSS124"/>
      <c r="TST124"/>
      <c r="TSU124"/>
      <c r="TSV124"/>
      <c r="TSW124"/>
      <c r="TSX124"/>
      <c r="TSY124"/>
      <c r="TSZ124"/>
      <c r="TTA124"/>
      <c r="TTB124"/>
      <c r="TTC124"/>
      <c r="TTD124"/>
      <c r="TTE124"/>
      <c r="TTF124"/>
      <c r="TTG124"/>
      <c r="TTH124"/>
      <c r="TTI124"/>
      <c r="TTJ124"/>
      <c r="TTK124"/>
      <c r="TTL124"/>
      <c r="TTM124"/>
      <c r="TTN124"/>
      <c r="TTO124"/>
      <c r="TTP124"/>
      <c r="TTQ124"/>
      <c r="TTR124"/>
      <c r="TTS124"/>
      <c r="TTT124"/>
      <c r="TTU124"/>
      <c r="TTV124"/>
      <c r="TTW124"/>
      <c r="TTX124"/>
      <c r="TTY124"/>
      <c r="TTZ124"/>
      <c r="TUA124"/>
      <c r="TUB124"/>
      <c r="TUC124"/>
      <c r="TUD124"/>
      <c r="TUE124"/>
      <c r="TUF124"/>
      <c r="TUG124"/>
      <c r="TUH124"/>
      <c r="TUI124"/>
      <c r="TUJ124"/>
      <c r="TUK124"/>
      <c r="TUL124"/>
      <c r="TUM124"/>
      <c r="TUN124"/>
      <c r="TUO124"/>
      <c r="TUP124"/>
      <c r="TUQ124"/>
      <c r="TUR124"/>
      <c r="TUS124"/>
      <c r="TUT124"/>
      <c r="TUU124"/>
      <c r="TUV124"/>
      <c r="TUW124"/>
      <c r="TUX124"/>
      <c r="TUY124"/>
      <c r="TUZ124"/>
      <c r="TVA124"/>
      <c r="TVB124"/>
      <c r="TVC124"/>
      <c r="TVD124"/>
      <c r="TVE124"/>
      <c r="TVF124"/>
      <c r="TVG124"/>
      <c r="TVH124"/>
      <c r="TVI124"/>
      <c r="TVJ124"/>
      <c r="TVK124"/>
      <c r="TVL124"/>
      <c r="TVM124"/>
      <c r="TVN124"/>
      <c r="TVO124"/>
      <c r="TVP124"/>
      <c r="TVQ124"/>
      <c r="TVR124"/>
      <c r="TVS124"/>
      <c r="TVT124"/>
      <c r="TVU124"/>
      <c r="TVV124"/>
      <c r="TVW124"/>
      <c r="TVX124"/>
      <c r="TVY124"/>
      <c r="TVZ124"/>
      <c r="TWA124"/>
      <c r="TWB124"/>
      <c r="TWC124"/>
      <c r="TWD124"/>
      <c r="TWE124"/>
      <c r="TWF124"/>
      <c r="TWG124"/>
      <c r="TWH124"/>
      <c r="TWI124"/>
      <c r="TWJ124"/>
      <c r="TWK124"/>
      <c r="TWL124"/>
      <c r="TWM124"/>
      <c r="TWN124"/>
      <c r="TWO124"/>
      <c r="TWP124"/>
      <c r="TWQ124"/>
      <c r="TWR124"/>
      <c r="TWS124"/>
      <c r="TWT124"/>
      <c r="TWU124"/>
      <c r="TWV124"/>
      <c r="TWW124"/>
      <c r="TWX124"/>
      <c r="TWY124"/>
      <c r="TWZ124"/>
      <c r="TXA124"/>
      <c r="TXB124"/>
      <c r="TXC124"/>
      <c r="TXD124"/>
      <c r="TXE124"/>
      <c r="TXF124"/>
      <c r="TXG124"/>
      <c r="TXH124"/>
      <c r="TXI124"/>
      <c r="TXJ124"/>
      <c r="TXK124"/>
      <c r="TXL124"/>
      <c r="TXM124"/>
      <c r="TXN124"/>
      <c r="TXO124"/>
      <c r="TXP124"/>
      <c r="TXQ124"/>
      <c r="TXR124"/>
      <c r="TXS124"/>
      <c r="TXT124"/>
      <c r="TXU124"/>
      <c r="TXV124"/>
      <c r="TXW124"/>
      <c r="TXX124"/>
      <c r="TXY124"/>
      <c r="TXZ124"/>
      <c r="TYA124"/>
      <c r="TYB124"/>
      <c r="TYC124"/>
      <c r="TYD124"/>
      <c r="TYE124"/>
      <c r="TYF124"/>
      <c r="TYG124"/>
      <c r="TYH124"/>
      <c r="TYI124"/>
      <c r="TYJ124"/>
      <c r="TYK124"/>
      <c r="TYL124"/>
      <c r="TYM124"/>
      <c r="TYN124"/>
      <c r="TYO124"/>
      <c r="TYP124"/>
      <c r="TYQ124"/>
      <c r="TYR124"/>
      <c r="TYS124"/>
      <c r="TYT124"/>
      <c r="TYU124"/>
      <c r="TYV124"/>
      <c r="TYW124"/>
      <c r="TYX124"/>
      <c r="TYY124"/>
      <c r="TYZ124"/>
      <c r="TZA124"/>
      <c r="TZB124"/>
      <c r="TZC124"/>
      <c r="TZD124"/>
      <c r="TZE124"/>
      <c r="TZF124"/>
      <c r="TZG124"/>
      <c r="TZH124"/>
      <c r="TZI124"/>
      <c r="TZJ124"/>
      <c r="TZK124"/>
      <c r="TZL124"/>
      <c r="TZM124"/>
      <c r="TZN124"/>
      <c r="TZO124"/>
      <c r="TZP124"/>
      <c r="TZQ124"/>
      <c r="TZR124"/>
      <c r="TZS124"/>
      <c r="TZT124"/>
      <c r="TZU124"/>
      <c r="TZV124"/>
      <c r="TZW124"/>
      <c r="TZX124"/>
      <c r="TZY124"/>
      <c r="TZZ124"/>
      <c r="UAA124"/>
      <c r="UAB124"/>
      <c r="UAC124"/>
      <c r="UAD124"/>
      <c r="UAE124"/>
      <c r="UAF124"/>
      <c r="UAG124"/>
      <c r="UAH124"/>
      <c r="UAI124"/>
      <c r="UAJ124"/>
      <c r="UAK124"/>
      <c r="UAL124"/>
      <c r="UAM124"/>
      <c r="UAN124"/>
      <c r="UAO124"/>
      <c r="UAP124"/>
      <c r="UAQ124"/>
      <c r="UAR124"/>
      <c r="UAS124"/>
      <c r="UAT124"/>
      <c r="UAU124"/>
      <c r="UAV124"/>
      <c r="UAW124"/>
      <c r="UAX124"/>
      <c r="UAY124"/>
      <c r="UAZ124"/>
      <c r="UBA124"/>
      <c r="UBB124"/>
      <c r="UBC124"/>
      <c r="UBD124"/>
      <c r="UBE124"/>
      <c r="UBF124"/>
      <c r="UBG124"/>
      <c r="UBH124"/>
      <c r="UBI124"/>
      <c r="UBJ124"/>
      <c r="UBK124"/>
      <c r="UBL124"/>
      <c r="UBM124"/>
      <c r="UBN124"/>
      <c r="UBO124"/>
      <c r="UBP124"/>
      <c r="UBQ124"/>
      <c r="UBR124"/>
      <c r="UBS124"/>
      <c r="UBT124"/>
      <c r="UBU124"/>
      <c r="UBV124"/>
      <c r="UBW124"/>
      <c r="UBX124"/>
      <c r="UBY124"/>
      <c r="UBZ124"/>
      <c r="UCA124"/>
      <c r="UCB124"/>
      <c r="UCC124"/>
      <c r="UCD124"/>
      <c r="UCE124"/>
      <c r="UCF124"/>
      <c r="UCG124"/>
      <c r="UCH124"/>
      <c r="UCI124"/>
      <c r="UCJ124"/>
      <c r="UCK124"/>
      <c r="UCL124"/>
      <c r="UCM124"/>
      <c r="UCN124"/>
      <c r="UCO124"/>
      <c r="UCP124"/>
      <c r="UCQ124"/>
      <c r="UCR124"/>
      <c r="UCS124"/>
      <c r="UCT124"/>
      <c r="UCU124"/>
      <c r="UCV124"/>
      <c r="UCW124"/>
      <c r="UCX124"/>
      <c r="UCY124"/>
      <c r="UCZ124"/>
      <c r="UDA124"/>
      <c r="UDB124"/>
      <c r="UDC124"/>
      <c r="UDD124"/>
      <c r="UDE124"/>
      <c r="UDF124"/>
      <c r="UDG124"/>
      <c r="UDH124"/>
      <c r="UDI124"/>
      <c r="UDJ124"/>
      <c r="UDK124"/>
      <c r="UDL124"/>
      <c r="UDM124"/>
      <c r="UDN124"/>
      <c r="UDO124"/>
      <c r="UDP124"/>
      <c r="UDQ124"/>
      <c r="UDR124"/>
      <c r="UDS124"/>
      <c r="UDT124"/>
      <c r="UDU124"/>
      <c r="UDV124"/>
      <c r="UDW124"/>
      <c r="UDX124"/>
      <c r="UDY124"/>
      <c r="UDZ124"/>
      <c r="UEA124"/>
      <c r="UEB124"/>
      <c r="UEC124"/>
      <c r="UED124"/>
      <c r="UEE124"/>
      <c r="UEF124"/>
      <c r="UEG124"/>
      <c r="UEH124"/>
      <c r="UEI124"/>
      <c r="UEJ124"/>
      <c r="UEK124"/>
      <c r="UEL124"/>
      <c r="UEM124"/>
      <c r="UEN124"/>
      <c r="UEO124"/>
      <c r="UEP124"/>
      <c r="UEQ124"/>
      <c r="UER124"/>
      <c r="UES124"/>
      <c r="UET124"/>
      <c r="UEU124"/>
      <c r="UEV124"/>
      <c r="UEW124"/>
      <c r="UEX124"/>
      <c r="UEY124"/>
      <c r="UEZ124"/>
      <c r="UFA124"/>
      <c r="UFB124"/>
      <c r="UFC124"/>
      <c r="UFD124"/>
      <c r="UFE124"/>
      <c r="UFF124"/>
      <c r="UFG124"/>
      <c r="UFH124"/>
      <c r="UFI124"/>
      <c r="UFJ124"/>
      <c r="UFK124"/>
      <c r="UFL124"/>
      <c r="UFM124"/>
      <c r="UFN124"/>
      <c r="UFO124"/>
      <c r="UFP124"/>
      <c r="UFQ124"/>
      <c r="UFR124"/>
      <c r="UFS124"/>
      <c r="UFT124"/>
      <c r="UFU124"/>
      <c r="UFV124"/>
      <c r="UFW124"/>
      <c r="UFX124"/>
      <c r="UFY124"/>
      <c r="UFZ124"/>
      <c r="UGA124"/>
      <c r="UGB124"/>
      <c r="UGC124"/>
      <c r="UGD124"/>
      <c r="UGE124"/>
      <c r="UGF124"/>
      <c r="UGG124"/>
      <c r="UGH124"/>
      <c r="UGI124"/>
      <c r="UGJ124"/>
      <c r="UGK124"/>
      <c r="UGL124"/>
      <c r="UGM124"/>
      <c r="UGN124"/>
      <c r="UGO124"/>
      <c r="UGP124"/>
      <c r="UGQ124"/>
      <c r="UGR124"/>
      <c r="UGS124"/>
      <c r="UGT124"/>
      <c r="UGU124"/>
      <c r="UGV124"/>
      <c r="UGW124"/>
      <c r="UGX124"/>
      <c r="UGY124"/>
      <c r="UGZ124"/>
      <c r="UHA124"/>
      <c r="UHB124"/>
      <c r="UHC124"/>
      <c r="UHD124"/>
      <c r="UHE124"/>
      <c r="UHF124"/>
      <c r="UHG124"/>
      <c r="UHH124"/>
      <c r="UHI124"/>
      <c r="UHJ124"/>
      <c r="UHK124"/>
      <c r="UHL124"/>
      <c r="UHM124"/>
      <c r="UHN124"/>
      <c r="UHO124"/>
      <c r="UHP124"/>
      <c r="UHQ124"/>
      <c r="UHR124"/>
      <c r="UHS124"/>
      <c r="UHT124"/>
      <c r="UHU124"/>
      <c r="UHV124"/>
      <c r="UHW124"/>
      <c r="UHX124"/>
      <c r="UHY124"/>
      <c r="UHZ124"/>
      <c r="UIA124"/>
      <c r="UIB124"/>
      <c r="UIC124"/>
      <c r="UID124"/>
      <c r="UIE124"/>
      <c r="UIF124"/>
      <c r="UIG124"/>
      <c r="UIH124"/>
      <c r="UII124"/>
      <c r="UIJ124"/>
      <c r="UIK124"/>
      <c r="UIL124"/>
      <c r="UIM124"/>
      <c r="UIN124"/>
      <c r="UIO124"/>
      <c r="UIP124"/>
      <c r="UIQ124"/>
      <c r="UIR124"/>
      <c r="UIS124"/>
      <c r="UIT124"/>
      <c r="UIU124"/>
      <c r="UIV124"/>
      <c r="UIW124"/>
      <c r="UIX124"/>
      <c r="UIY124"/>
      <c r="UIZ124"/>
      <c r="UJA124"/>
      <c r="UJB124"/>
      <c r="UJC124"/>
      <c r="UJD124"/>
      <c r="UJE124"/>
      <c r="UJF124"/>
      <c r="UJG124"/>
      <c r="UJH124"/>
      <c r="UJI124"/>
      <c r="UJJ124"/>
      <c r="UJK124"/>
      <c r="UJL124"/>
      <c r="UJM124"/>
      <c r="UJN124"/>
      <c r="UJO124"/>
      <c r="UJP124"/>
      <c r="UJQ124"/>
      <c r="UJR124"/>
      <c r="UJS124"/>
      <c r="UJT124"/>
      <c r="UJU124"/>
      <c r="UJV124"/>
      <c r="UJW124"/>
      <c r="UJX124"/>
      <c r="UJY124"/>
      <c r="UJZ124"/>
      <c r="UKA124"/>
      <c r="UKB124"/>
      <c r="UKC124"/>
      <c r="UKD124"/>
      <c r="UKE124"/>
      <c r="UKF124"/>
      <c r="UKG124"/>
      <c r="UKH124"/>
      <c r="UKI124"/>
      <c r="UKJ124"/>
      <c r="UKK124"/>
      <c r="UKL124"/>
      <c r="UKM124"/>
      <c r="UKN124"/>
      <c r="UKO124"/>
      <c r="UKP124"/>
      <c r="UKQ124"/>
      <c r="UKR124"/>
      <c r="UKS124"/>
      <c r="UKT124"/>
      <c r="UKU124"/>
      <c r="UKV124"/>
      <c r="UKW124"/>
      <c r="UKX124"/>
      <c r="UKY124"/>
      <c r="UKZ124"/>
      <c r="ULA124"/>
      <c r="ULB124"/>
      <c r="ULC124"/>
      <c r="ULD124"/>
      <c r="ULE124"/>
      <c r="ULF124"/>
      <c r="ULG124"/>
      <c r="ULH124"/>
      <c r="ULI124"/>
      <c r="ULJ124"/>
      <c r="ULK124"/>
      <c r="ULL124"/>
      <c r="ULM124"/>
      <c r="ULN124"/>
      <c r="ULO124"/>
      <c r="ULP124"/>
      <c r="ULQ124"/>
      <c r="ULR124"/>
      <c r="ULS124"/>
      <c r="ULT124"/>
      <c r="ULU124"/>
      <c r="ULV124"/>
      <c r="ULW124"/>
      <c r="ULX124"/>
      <c r="ULY124"/>
      <c r="ULZ124"/>
      <c r="UMA124"/>
      <c r="UMB124"/>
      <c r="UMC124"/>
      <c r="UMD124"/>
      <c r="UME124"/>
      <c r="UMF124"/>
      <c r="UMG124"/>
      <c r="UMH124"/>
      <c r="UMI124"/>
      <c r="UMJ124"/>
      <c r="UMK124"/>
      <c r="UML124"/>
      <c r="UMM124"/>
      <c r="UMN124"/>
      <c r="UMO124"/>
      <c r="UMP124"/>
      <c r="UMQ124"/>
      <c r="UMR124"/>
      <c r="UMS124"/>
      <c r="UMT124"/>
      <c r="UMU124"/>
      <c r="UMV124"/>
      <c r="UMW124"/>
      <c r="UMX124"/>
      <c r="UMY124"/>
      <c r="UMZ124"/>
      <c r="UNA124"/>
      <c r="UNB124"/>
      <c r="UNC124"/>
      <c r="UND124"/>
      <c r="UNE124"/>
      <c r="UNF124"/>
      <c r="UNG124"/>
      <c r="UNH124"/>
      <c r="UNI124"/>
      <c r="UNJ124"/>
      <c r="UNK124"/>
      <c r="UNL124"/>
      <c r="UNM124"/>
      <c r="UNN124"/>
      <c r="UNO124"/>
      <c r="UNP124"/>
      <c r="UNQ124"/>
      <c r="UNR124"/>
      <c r="UNS124"/>
      <c r="UNT124"/>
      <c r="UNU124"/>
      <c r="UNV124"/>
      <c r="UNW124"/>
      <c r="UNX124"/>
      <c r="UNY124"/>
      <c r="UNZ124"/>
      <c r="UOA124"/>
      <c r="UOB124"/>
      <c r="UOC124"/>
      <c r="UOD124"/>
      <c r="UOE124"/>
      <c r="UOF124"/>
      <c r="UOG124"/>
      <c r="UOH124"/>
      <c r="UOI124"/>
      <c r="UOJ124"/>
      <c r="UOK124"/>
      <c r="UOL124"/>
      <c r="UOM124"/>
      <c r="UON124"/>
      <c r="UOO124"/>
      <c r="UOP124"/>
      <c r="UOQ124"/>
      <c r="UOR124"/>
      <c r="UOS124"/>
      <c r="UOT124"/>
      <c r="UOU124"/>
      <c r="UOV124"/>
      <c r="UOW124"/>
      <c r="UOX124"/>
      <c r="UOY124"/>
      <c r="UOZ124"/>
      <c r="UPA124"/>
      <c r="UPB124"/>
      <c r="UPC124"/>
      <c r="UPD124"/>
      <c r="UPE124"/>
      <c r="UPF124"/>
      <c r="UPG124"/>
      <c r="UPH124"/>
      <c r="UPI124"/>
      <c r="UPJ124"/>
      <c r="UPK124"/>
      <c r="UPL124"/>
      <c r="UPM124"/>
      <c r="UPN124"/>
      <c r="UPO124"/>
      <c r="UPP124"/>
      <c r="UPQ124"/>
      <c r="UPR124"/>
      <c r="UPS124"/>
      <c r="UPT124"/>
      <c r="UPU124"/>
      <c r="UPV124"/>
      <c r="UPW124"/>
      <c r="UPX124"/>
      <c r="UPY124"/>
      <c r="UPZ124"/>
      <c r="UQA124"/>
      <c r="UQB124"/>
      <c r="UQC124"/>
      <c r="UQD124"/>
      <c r="UQE124"/>
      <c r="UQF124"/>
      <c r="UQG124"/>
      <c r="UQH124"/>
      <c r="UQI124"/>
      <c r="UQJ124"/>
      <c r="UQK124"/>
      <c r="UQL124"/>
      <c r="UQM124"/>
      <c r="UQN124"/>
      <c r="UQO124"/>
      <c r="UQP124"/>
      <c r="UQQ124"/>
      <c r="UQR124"/>
      <c r="UQS124"/>
      <c r="UQT124"/>
      <c r="UQU124"/>
      <c r="UQV124"/>
      <c r="UQW124"/>
      <c r="UQX124"/>
      <c r="UQY124"/>
      <c r="UQZ124"/>
      <c r="URA124"/>
      <c r="URB124"/>
      <c r="URC124"/>
      <c r="URD124"/>
      <c r="URE124"/>
      <c r="URF124"/>
      <c r="URG124"/>
      <c r="URH124"/>
      <c r="URI124"/>
      <c r="URJ124"/>
      <c r="URK124"/>
      <c r="URL124"/>
      <c r="URM124"/>
      <c r="URN124"/>
      <c r="URO124"/>
      <c r="URP124"/>
      <c r="URQ124"/>
      <c r="URR124"/>
      <c r="URS124"/>
      <c r="URT124"/>
      <c r="URU124"/>
      <c r="URV124"/>
      <c r="URW124"/>
      <c r="URX124"/>
      <c r="URY124"/>
      <c r="URZ124"/>
      <c r="USA124"/>
      <c r="USB124"/>
      <c r="USC124"/>
      <c r="USD124"/>
      <c r="USE124"/>
      <c r="USF124"/>
      <c r="USG124"/>
      <c r="USH124"/>
      <c r="USI124"/>
      <c r="USJ124"/>
      <c r="USK124"/>
      <c r="USL124"/>
      <c r="USM124"/>
      <c r="USN124"/>
      <c r="USO124"/>
      <c r="USP124"/>
      <c r="USQ124"/>
      <c r="USR124"/>
      <c r="USS124"/>
      <c r="UST124"/>
      <c r="USU124"/>
      <c r="USV124"/>
      <c r="USW124"/>
      <c r="USX124"/>
      <c r="USY124"/>
      <c r="USZ124"/>
      <c r="UTA124"/>
      <c r="UTB124"/>
      <c r="UTC124"/>
      <c r="UTD124"/>
      <c r="UTE124"/>
      <c r="UTF124"/>
      <c r="UTG124"/>
      <c r="UTH124"/>
      <c r="UTI124"/>
      <c r="UTJ124"/>
      <c r="UTK124"/>
      <c r="UTL124"/>
      <c r="UTM124"/>
      <c r="UTN124"/>
      <c r="UTO124"/>
      <c r="UTP124"/>
      <c r="UTQ124"/>
      <c r="UTR124"/>
      <c r="UTS124"/>
      <c r="UTT124"/>
      <c r="UTU124"/>
      <c r="UTV124"/>
      <c r="UTW124"/>
      <c r="UTX124"/>
      <c r="UTY124"/>
      <c r="UTZ124"/>
      <c r="UUA124"/>
      <c r="UUB124"/>
      <c r="UUC124"/>
      <c r="UUD124"/>
      <c r="UUE124"/>
      <c r="UUF124"/>
      <c r="UUG124"/>
      <c r="UUH124"/>
      <c r="UUI124"/>
      <c r="UUJ124"/>
      <c r="UUK124"/>
      <c r="UUL124"/>
      <c r="UUM124"/>
      <c r="UUN124"/>
      <c r="UUO124"/>
      <c r="UUP124"/>
      <c r="UUQ124"/>
      <c r="UUR124"/>
      <c r="UUS124"/>
      <c r="UUT124"/>
      <c r="UUU124"/>
      <c r="UUV124"/>
      <c r="UUW124"/>
      <c r="UUX124"/>
      <c r="UUY124"/>
      <c r="UUZ124"/>
      <c r="UVA124"/>
      <c r="UVB124"/>
      <c r="UVC124"/>
      <c r="UVD124"/>
      <c r="UVE124"/>
      <c r="UVF124"/>
      <c r="UVG124"/>
      <c r="UVH124"/>
      <c r="UVI124"/>
      <c r="UVJ124"/>
      <c r="UVK124"/>
      <c r="UVL124"/>
      <c r="UVM124"/>
      <c r="UVN124"/>
      <c r="UVO124"/>
      <c r="UVP124"/>
      <c r="UVQ124"/>
      <c r="UVR124"/>
      <c r="UVS124"/>
      <c r="UVT124"/>
      <c r="UVU124"/>
      <c r="UVV124"/>
      <c r="UVW124"/>
      <c r="UVX124"/>
      <c r="UVY124"/>
      <c r="UVZ124"/>
      <c r="UWA124"/>
      <c r="UWB124"/>
      <c r="UWC124"/>
      <c r="UWD124"/>
      <c r="UWE124"/>
      <c r="UWF124"/>
      <c r="UWG124"/>
      <c r="UWH124"/>
      <c r="UWI124"/>
      <c r="UWJ124"/>
      <c r="UWK124"/>
      <c r="UWL124"/>
      <c r="UWM124"/>
      <c r="UWN124"/>
      <c r="UWO124"/>
      <c r="UWP124"/>
      <c r="UWQ124"/>
      <c r="UWR124"/>
      <c r="UWS124"/>
      <c r="UWT124"/>
      <c r="UWU124"/>
      <c r="UWV124"/>
      <c r="UWW124"/>
      <c r="UWX124"/>
      <c r="UWY124"/>
      <c r="UWZ124"/>
      <c r="UXA124"/>
      <c r="UXB124"/>
      <c r="UXC124"/>
      <c r="UXD124"/>
      <c r="UXE124"/>
      <c r="UXF124"/>
      <c r="UXG124"/>
      <c r="UXH124"/>
      <c r="UXI124"/>
      <c r="UXJ124"/>
      <c r="UXK124"/>
      <c r="UXL124"/>
      <c r="UXM124"/>
      <c r="UXN124"/>
      <c r="UXO124"/>
      <c r="UXP124"/>
      <c r="UXQ124"/>
      <c r="UXR124"/>
      <c r="UXS124"/>
      <c r="UXT124"/>
      <c r="UXU124"/>
      <c r="UXV124"/>
      <c r="UXW124"/>
      <c r="UXX124"/>
      <c r="UXY124"/>
      <c r="UXZ124"/>
      <c r="UYA124"/>
      <c r="UYB124"/>
      <c r="UYC124"/>
      <c r="UYD124"/>
      <c r="UYE124"/>
      <c r="UYF124"/>
      <c r="UYG124"/>
      <c r="UYH124"/>
      <c r="UYI124"/>
      <c r="UYJ124"/>
      <c r="UYK124"/>
      <c r="UYL124"/>
      <c r="UYM124"/>
      <c r="UYN124"/>
      <c r="UYO124"/>
      <c r="UYP124"/>
      <c r="UYQ124"/>
      <c r="UYR124"/>
      <c r="UYS124"/>
      <c r="UYT124"/>
      <c r="UYU124"/>
      <c r="UYV124"/>
      <c r="UYW124"/>
      <c r="UYX124"/>
      <c r="UYY124"/>
      <c r="UYZ124"/>
      <c r="UZA124"/>
      <c r="UZB124"/>
      <c r="UZC124"/>
      <c r="UZD124"/>
      <c r="UZE124"/>
      <c r="UZF124"/>
      <c r="UZG124"/>
      <c r="UZH124"/>
      <c r="UZI124"/>
      <c r="UZJ124"/>
      <c r="UZK124"/>
      <c r="UZL124"/>
      <c r="UZM124"/>
      <c r="UZN124"/>
      <c r="UZO124"/>
      <c r="UZP124"/>
      <c r="UZQ124"/>
      <c r="UZR124"/>
      <c r="UZS124"/>
      <c r="UZT124"/>
      <c r="UZU124"/>
      <c r="UZV124"/>
      <c r="UZW124"/>
      <c r="UZX124"/>
      <c r="UZY124"/>
      <c r="UZZ124"/>
      <c r="VAA124"/>
      <c r="VAB124"/>
      <c r="VAC124"/>
      <c r="VAD124"/>
      <c r="VAE124"/>
      <c r="VAF124"/>
      <c r="VAG124"/>
      <c r="VAH124"/>
      <c r="VAI124"/>
      <c r="VAJ124"/>
      <c r="VAK124"/>
      <c r="VAL124"/>
      <c r="VAM124"/>
      <c r="VAN124"/>
      <c r="VAO124"/>
      <c r="VAP124"/>
      <c r="VAQ124"/>
      <c r="VAR124"/>
      <c r="VAS124"/>
      <c r="VAT124"/>
      <c r="VAU124"/>
      <c r="VAV124"/>
      <c r="VAW124"/>
      <c r="VAX124"/>
      <c r="VAY124"/>
      <c r="VAZ124"/>
      <c r="VBA124"/>
      <c r="VBB124"/>
      <c r="VBC124"/>
      <c r="VBD124"/>
      <c r="VBE124"/>
      <c r="VBF124"/>
      <c r="VBG124"/>
      <c r="VBH124"/>
      <c r="VBI124"/>
      <c r="VBJ124"/>
      <c r="VBK124"/>
      <c r="VBL124"/>
      <c r="VBM124"/>
      <c r="VBN124"/>
      <c r="VBO124"/>
      <c r="VBP124"/>
      <c r="VBQ124"/>
      <c r="VBR124"/>
      <c r="VBS124"/>
      <c r="VBT124"/>
      <c r="VBU124"/>
      <c r="VBV124"/>
      <c r="VBW124"/>
      <c r="VBX124"/>
      <c r="VBY124"/>
      <c r="VBZ124"/>
      <c r="VCA124"/>
      <c r="VCB124"/>
      <c r="VCC124"/>
      <c r="VCD124"/>
      <c r="VCE124"/>
      <c r="VCF124"/>
      <c r="VCG124"/>
      <c r="VCH124"/>
      <c r="VCI124"/>
      <c r="VCJ124"/>
      <c r="VCK124"/>
      <c r="VCL124"/>
      <c r="VCM124"/>
      <c r="VCN124"/>
      <c r="VCO124"/>
      <c r="VCP124"/>
      <c r="VCQ124"/>
      <c r="VCR124"/>
      <c r="VCS124"/>
      <c r="VCT124"/>
      <c r="VCU124"/>
      <c r="VCV124"/>
      <c r="VCW124"/>
      <c r="VCX124"/>
      <c r="VCY124"/>
      <c r="VCZ124"/>
      <c r="VDA124"/>
      <c r="VDB124"/>
      <c r="VDC124"/>
      <c r="VDD124"/>
      <c r="VDE124"/>
      <c r="VDF124"/>
      <c r="VDG124"/>
      <c r="VDH124"/>
      <c r="VDI124"/>
      <c r="VDJ124"/>
      <c r="VDK124"/>
      <c r="VDL124"/>
      <c r="VDM124"/>
      <c r="VDN124"/>
      <c r="VDO124"/>
      <c r="VDP124"/>
      <c r="VDQ124"/>
      <c r="VDR124"/>
      <c r="VDS124"/>
      <c r="VDT124"/>
      <c r="VDU124"/>
      <c r="VDV124"/>
      <c r="VDW124"/>
      <c r="VDX124"/>
      <c r="VDY124"/>
      <c r="VDZ124"/>
      <c r="VEA124"/>
      <c r="VEB124"/>
      <c r="VEC124"/>
      <c r="VED124"/>
      <c r="VEE124"/>
      <c r="VEF124"/>
      <c r="VEG124"/>
      <c r="VEH124"/>
      <c r="VEI124"/>
      <c r="VEJ124"/>
      <c r="VEK124"/>
      <c r="VEL124"/>
      <c r="VEM124"/>
      <c r="VEN124"/>
      <c r="VEO124"/>
      <c r="VEP124"/>
      <c r="VEQ124"/>
      <c r="VER124"/>
      <c r="VES124"/>
      <c r="VET124"/>
      <c r="VEU124"/>
      <c r="VEV124"/>
      <c r="VEW124"/>
      <c r="VEX124"/>
      <c r="VEY124"/>
      <c r="VEZ124"/>
      <c r="VFA124"/>
      <c r="VFB124"/>
      <c r="VFC124"/>
      <c r="VFD124"/>
      <c r="VFE124"/>
      <c r="VFF124"/>
      <c r="VFG124"/>
      <c r="VFH124"/>
      <c r="VFI124"/>
      <c r="VFJ124"/>
      <c r="VFK124"/>
      <c r="VFL124"/>
      <c r="VFM124"/>
      <c r="VFN124"/>
      <c r="VFO124"/>
      <c r="VFP124"/>
      <c r="VFQ124"/>
      <c r="VFR124"/>
      <c r="VFS124"/>
      <c r="VFT124"/>
      <c r="VFU124"/>
      <c r="VFV124"/>
      <c r="VFW124"/>
      <c r="VFX124"/>
      <c r="VFY124"/>
      <c r="VFZ124"/>
      <c r="VGA124"/>
      <c r="VGB124"/>
      <c r="VGC124"/>
      <c r="VGD124"/>
      <c r="VGE124"/>
      <c r="VGF124"/>
      <c r="VGG124"/>
      <c r="VGH124"/>
      <c r="VGI124"/>
      <c r="VGJ124"/>
      <c r="VGK124"/>
      <c r="VGL124"/>
      <c r="VGM124"/>
      <c r="VGN124"/>
      <c r="VGO124"/>
      <c r="VGP124"/>
      <c r="VGQ124"/>
      <c r="VGR124"/>
      <c r="VGS124"/>
      <c r="VGT124"/>
      <c r="VGU124"/>
      <c r="VGV124"/>
      <c r="VGW124"/>
      <c r="VGX124"/>
      <c r="VGY124"/>
      <c r="VGZ124"/>
      <c r="VHA124"/>
      <c r="VHB124"/>
      <c r="VHC124"/>
      <c r="VHD124"/>
      <c r="VHE124"/>
      <c r="VHF124"/>
      <c r="VHG124"/>
      <c r="VHH124"/>
      <c r="VHI124"/>
      <c r="VHJ124"/>
      <c r="VHK124"/>
      <c r="VHL124"/>
      <c r="VHM124"/>
      <c r="VHN124"/>
      <c r="VHO124"/>
      <c r="VHP124"/>
      <c r="VHQ124"/>
      <c r="VHR124"/>
      <c r="VHS124"/>
      <c r="VHT124"/>
      <c r="VHU124"/>
      <c r="VHV124"/>
      <c r="VHW124"/>
      <c r="VHX124"/>
      <c r="VHY124"/>
      <c r="VHZ124"/>
      <c r="VIA124"/>
      <c r="VIB124"/>
      <c r="VIC124"/>
      <c r="VID124"/>
      <c r="VIE124"/>
      <c r="VIF124"/>
      <c r="VIG124"/>
      <c r="VIH124"/>
      <c r="VII124"/>
      <c r="VIJ124"/>
      <c r="VIK124"/>
      <c r="VIL124"/>
      <c r="VIM124"/>
      <c r="VIN124"/>
      <c r="VIO124"/>
      <c r="VIP124"/>
      <c r="VIQ124"/>
      <c r="VIR124"/>
      <c r="VIS124"/>
      <c r="VIT124"/>
      <c r="VIU124"/>
      <c r="VIV124"/>
      <c r="VIW124"/>
      <c r="VIX124"/>
      <c r="VIY124"/>
      <c r="VIZ124"/>
      <c r="VJA124"/>
      <c r="VJB124"/>
      <c r="VJC124"/>
      <c r="VJD124"/>
      <c r="VJE124"/>
      <c r="VJF124"/>
      <c r="VJG124"/>
      <c r="VJH124"/>
      <c r="VJI124"/>
      <c r="VJJ124"/>
      <c r="VJK124"/>
      <c r="VJL124"/>
      <c r="VJM124"/>
      <c r="VJN124"/>
      <c r="VJO124"/>
      <c r="VJP124"/>
      <c r="VJQ124"/>
      <c r="VJR124"/>
      <c r="VJS124"/>
      <c r="VJT124"/>
      <c r="VJU124"/>
      <c r="VJV124"/>
      <c r="VJW124"/>
      <c r="VJX124"/>
      <c r="VJY124"/>
      <c r="VJZ124"/>
      <c r="VKA124"/>
      <c r="VKB124"/>
      <c r="VKC124"/>
      <c r="VKD124"/>
      <c r="VKE124"/>
      <c r="VKF124"/>
      <c r="VKG124"/>
      <c r="VKH124"/>
      <c r="VKI124"/>
      <c r="VKJ124"/>
      <c r="VKK124"/>
      <c r="VKL124"/>
      <c r="VKM124"/>
      <c r="VKN124"/>
      <c r="VKO124"/>
      <c r="VKP124"/>
      <c r="VKQ124"/>
      <c r="VKR124"/>
      <c r="VKS124"/>
      <c r="VKT124"/>
      <c r="VKU124"/>
      <c r="VKV124"/>
      <c r="VKW124"/>
      <c r="VKX124"/>
      <c r="VKY124"/>
      <c r="VKZ124"/>
      <c r="VLA124"/>
      <c r="VLB124"/>
      <c r="VLC124"/>
      <c r="VLD124"/>
      <c r="VLE124"/>
      <c r="VLF124"/>
      <c r="VLG124"/>
      <c r="VLH124"/>
      <c r="VLI124"/>
      <c r="VLJ124"/>
      <c r="VLK124"/>
      <c r="VLL124"/>
      <c r="VLM124"/>
      <c r="VLN124"/>
      <c r="VLO124"/>
      <c r="VLP124"/>
      <c r="VLQ124"/>
      <c r="VLR124"/>
      <c r="VLS124"/>
      <c r="VLT124"/>
      <c r="VLU124"/>
      <c r="VLV124"/>
      <c r="VLW124"/>
      <c r="VLX124"/>
      <c r="VLY124"/>
      <c r="VLZ124"/>
      <c r="VMA124"/>
      <c r="VMB124"/>
      <c r="VMC124"/>
      <c r="VMD124"/>
      <c r="VME124"/>
      <c r="VMF124"/>
      <c r="VMG124"/>
      <c r="VMH124"/>
      <c r="VMI124"/>
      <c r="VMJ124"/>
      <c r="VMK124"/>
      <c r="VML124"/>
      <c r="VMM124"/>
      <c r="VMN124"/>
      <c r="VMO124"/>
      <c r="VMP124"/>
      <c r="VMQ124"/>
      <c r="VMR124"/>
      <c r="VMS124"/>
      <c r="VMT124"/>
      <c r="VMU124"/>
      <c r="VMV124"/>
      <c r="VMW124"/>
      <c r="VMX124"/>
      <c r="VMY124"/>
      <c r="VMZ124"/>
      <c r="VNA124"/>
      <c r="VNB124"/>
      <c r="VNC124"/>
      <c r="VND124"/>
      <c r="VNE124"/>
      <c r="VNF124"/>
      <c r="VNG124"/>
      <c r="VNH124"/>
      <c r="VNI124"/>
      <c r="VNJ124"/>
      <c r="VNK124"/>
      <c r="VNL124"/>
      <c r="VNM124"/>
      <c r="VNN124"/>
      <c r="VNO124"/>
      <c r="VNP124"/>
      <c r="VNQ124"/>
      <c r="VNR124"/>
      <c r="VNS124"/>
      <c r="VNT124"/>
      <c r="VNU124"/>
      <c r="VNV124"/>
      <c r="VNW124"/>
      <c r="VNX124"/>
      <c r="VNY124"/>
      <c r="VNZ124"/>
      <c r="VOA124"/>
      <c r="VOB124"/>
      <c r="VOC124"/>
      <c r="VOD124"/>
      <c r="VOE124"/>
      <c r="VOF124"/>
      <c r="VOG124"/>
      <c r="VOH124"/>
      <c r="VOI124"/>
      <c r="VOJ124"/>
      <c r="VOK124"/>
      <c r="VOL124"/>
      <c r="VOM124"/>
      <c r="VON124"/>
      <c r="VOO124"/>
      <c r="VOP124"/>
      <c r="VOQ124"/>
      <c r="VOR124"/>
      <c r="VOS124"/>
      <c r="VOT124"/>
      <c r="VOU124"/>
      <c r="VOV124"/>
      <c r="VOW124"/>
      <c r="VOX124"/>
      <c r="VOY124"/>
      <c r="VOZ124"/>
      <c r="VPA124"/>
      <c r="VPB124"/>
      <c r="VPC124"/>
      <c r="VPD124"/>
      <c r="VPE124"/>
      <c r="VPF124"/>
      <c r="VPG124"/>
      <c r="VPH124"/>
      <c r="VPI124"/>
      <c r="VPJ124"/>
      <c r="VPK124"/>
      <c r="VPL124"/>
      <c r="VPM124"/>
      <c r="VPN124"/>
      <c r="VPO124"/>
      <c r="VPP124"/>
      <c r="VPQ124"/>
      <c r="VPR124"/>
      <c r="VPS124"/>
      <c r="VPT124"/>
      <c r="VPU124"/>
      <c r="VPV124"/>
      <c r="VPW124"/>
      <c r="VPX124"/>
      <c r="VPY124"/>
      <c r="VPZ124"/>
      <c r="VQA124"/>
      <c r="VQB124"/>
      <c r="VQC124"/>
      <c r="VQD124"/>
      <c r="VQE124"/>
      <c r="VQF124"/>
      <c r="VQG124"/>
      <c r="VQH124"/>
      <c r="VQI124"/>
      <c r="VQJ124"/>
      <c r="VQK124"/>
      <c r="VQL124"/>
      <c r="VQM124"/>
      <c r="VQN124"/>
      <c r="VQO124"/>
      <c r="VQP124"/>
      <c r="VQQ124"/>
      <c r="VQR124"/>
      <c r="VQS124"/>
      <c r="VQT124"/>
      <c r="VQU124"/>
      <c r="VQV124"/>
      <c r="VQW124"/>
      <c r="VQX124"/>
      <c r="VQY124"/>
      <c r="VQZ124"/>
      <c r="VRA124"/>
      <c r="VRB124"/>
      <c r="VRC124"/>
      <c r="VRD124"/>
      <c r="VRE124"/>
      <c r="VRF124"/>
      <c r="VRG124"/>
      <c r="VRH124"/>
      <c r="VRI124"/>
      <c r="VRJ124"/>
      <c r="VRK124"/>
      <c r="VRL124"/>
      <c r="VRM124"/>
      <c r="VRN124"/>
      <c r="VRO124"/>
      <c r="VRP124"/>
      <c r="VRQ124"/>
      <c r="VRR124"/>
      <c r="VRS124"/>
      <c r="VRT124"/>
      <c r="VRU124"/>
      <c r="VRV124"/>
      <c r="VRW124"/>
      <c r="VRX124"/>
      <c r="VRY124"/>
      <c r="VRZ124"/>
      <c r="VSA124"/>
      <c r="VSB124"/>
      <c r="VSC124"/>
      <c r="VSD124"/>
      <c r="VSE124"/>
      <c r="VSF124"/>
      <c r="VSG124"/>
      <c r="VSH124"/>
      <c r="VSI124"/>
      <c r="VSJ124"/>
      <c r="VSK124"/>
      <c r="VSL124"/>
      <c r="VSM124"/>
      <c r="VSN124"/>
      <c r="VSO124"/>
      <c r="VSP124"/>
      <c r="VSQ124"/>
      <c r="VSR124"/>
      <c r="VSS124"/>
      <c r="VST124"/>
      <c r="VSU124"/>
      <c r="VSV124"/>
      <c r="VSW124"/>
      <c r="VSX124"/>
      <c r="VSY124"/>
      <c r="VSZ124"/>
      <c r="VTA124"/>
      <c r="VTB124"/>
      <c r="VTC124"/>
      <c r="VTD124"/>
      <c r="VTE124"/>
      <c r="VTF124"/>
      <c r="VTG124"/>
      <c r="VTH124"/>
      <c r="VTI124"/>
      <c r="VTJ124"/>
      <c r="VTK124"/>
      <c r="VTL124"/>
      <c r="VTM124"/>
      <c r="VTN124"/>
      <c r="VTO124"/>
      <c r="VTP124"/>
      <c r="VTQ124"/>
      <c r="VTR124"/>
      <c r="VTS124"/>
      <c r="VTT124"/>
      <c r="VTU124"/>
      <c r="VTV124"/>
      <c r="VTW124"/>
      <c r="VTX124"/>
      <c r="VTY124"/>
      <c r="VTZ124"/>
      <c r="VUA124"/>
      <c r="VUB124"/>
      <c r="VUC124"/>
      <c r="VUD124"/>
      <c r="VUE124"/>
      <c r="VUF124"/>
      <c r="VUG124"/>
      <c r="VUH124"/>
      <c r="VUI124"/>
      <c r="VUJ124"/>
      <c r="VUK124"/>
      <c r="VUL124"/>
      <c r="VUM124"/>
      <c r="VUN124"/>
      <c r="VUO124"/>
      <c r="VUP124"/>
      <c r="VUQ124"/>
      <c r="VUR124"/>
      <c r="VUS124"/>
      <c r="VUT124"/>
      <c r="VUU124"/>
      <c r="VUV124"/>
      <c r="VUW124"/>
      <c r="VUX124"/>
      <c r="VUY124"/>
      <c r="VUZ124"/>
      <c r="VVA124"/>
      <c r="VVB124"/>
      <c r="VVC124"/>
      <c r="VVD124"/>
      <c r="VVE124"/>
      <c r="VVF124"/>
      <c r="VVG124"/>
      <c r="VVH124"/>
      <c r="VVI124"/>
      <c r="VVJ124"/>
      <c r="VVK124"/>
      <c r="VVL124"/>
      <c r="VVM124"/>
      <c r="VVN124"/>
      <c r="VVO124"/>
      <c r="VVP124"/>
      <c r="VVQ124"/>
      <c r="VVR124"/>
      <c r="VVS124"/>
      <c r="VVT124"/>
      <c r="VVU124"/>
      <c r="VVV124"/>
      <c r="VVW124"/>
      <c r="VVX124"/>
      <c r="VVY124"/>
      <c r="VVZ124"/>
      <c r="VWA124"/>
      <c r="VWB124"/>
      <c r="VWC124"/>
      <c r="VWD124"/>
      <c r="VWE124"/>
      <c r="VWF124"/>
      <c r="VWG124"/>
      <c r="VWH124"/>
      <c r="VWI124"/>
      <c r="VWJ124"/>
      <c r="VWK124"/>
      <c r="VWL124"/>
      <c r="VWM124"/>
      <c r="VWN124"/>
      <c r="VWO124"/>
      <c r="VWP124"/>
      <c r="VWQ124"/>
      <c r="VWR124"/>
      <c r="VWS124"/>
      <c r="VWT124"/>
      <c r="VWU124"/>
      <c r="VWV124"/>
      <c r="VWW124"/>
      <c r="VWX124"/>
      <c r="VWY124"/>
      <c r="VWZ124"/>
      <c r="VXA124"/>
      <c r="VXB124"/>
      <c r="VXC124"/>
      <c r="VXD124"/>
      <c r="VXE124"/>
      <c r="VXF124"/>
      <c r="VXG124"/>
      <c r="VXH124"/>
      <c r="VXI124"/>
      <c r="VXJ124"/>
      <c r="VXK124"/>
      <c r="VXL124"/>
      <c r="VXM124"/>
      <c r="VXN124"/>
      <c r="VXO124"/>
      <c r="VXP124"/>
      <c r="VXQ124"/>
      <c r="VXR124"/>
      <c r="VXS124"/>
      <c r="VXT124"/>
      <c r="VXU124"/>
      <c r="VXV124"/>
      <c r="VXW124"/>
      <c r="VXX124"/>
      <c r="VXY124"/>
      <c r="VXZ124"/>
      <c r="VYA124"/>
      <c r="VYB124"/>
      <c r="VYC124"/>
      <c r="VYD124"/>
      <c r="VYE124"/>
      <c r="VYF124"/>
      <c r="VYG124"/>
      <c r="VYH124"/>
      <c r="VYI124"/>
      <c r="VYJ124"/>
      <c r="VYK124"/>
      <c r="VYL124"/>
      <c r="VYM124"/>
      <c r="VYN124"/>
      <c r="VYO124"/>
      <c r="VYP124"/>
      <c r="VYQ124"/>
      <c r="VYR124"/>
      <c r="VYS124"/>
      <c r="VYT124"/>
      <c r="VYU124"/>
      <c r="VYV124"/>
      <c r="VYW124"/>
      <c r="VYX124"/>
      <c r="VYY124"/>
      <c r="VYZ124"/>
      <c r="VZA124"/>
      <c r="VZB124"/>
      <c r="VZC124"/>
      <c r="VZD124"/>
      <c r="VZE124"/>
      <c r="VZF124"/>
      <c r="VZG124"/>
      <c r="VZH124"/>
      <c r="VZI124"/>
      <c r="VZJ124"/>
      <c r="VZK124"/>
      <c r="VZL124"/>
      <c r="VZM124"/>
      <c r="VZN124"/>
      <c r="VZO124"/>
      <c r="VZP124"/>
      <c r="VZQ124"/>
      <c r="VZR124"/>
      <c r="VZS124"/>
      <c r="VZT124"/>
      <c r="VZU124"/>
      <c r="VZV124"/>
      <c r="VZW124"/>
      <c r="VZX124"/>
      <c r="VZY124"/>
      <c r="VZZ124"/>
      <c r="WAA124"/>
      <c r="WAB124"/>
      <c r="WAC124"/>
      <c r="WAD124"/>
      <c r="WAE124"/>
      <c r="WAF124"/>
      <c r="WAG124"/>
      <c r="WAH124"/>
      <c r="WAI124"/>
      <c r="WAJ124"/>
      <c r="WAK124"/>
      <c r="WAL124"/>
      <c r="WAM124"/>
      <c r="WAN124"/>
      <c r="WAO124"/>
      <c r="WAP124"/>
      <c r="WAQ124"/>
      <c r="WAR124"/>
      <c r="WAS124"/>
      <c r="WAT124"/>
      <c r="WAU124"/>
      <c r="WAV124"/>
      <c r="WAW124"/>
      <c r="WAX124"/>
      <c r="WAY124"/>
      <c r="WAZ124"/>
      <c r="WBA124"/>
      <c r="WBB124"/>
      <c r="WBC124"/>
      <c r="WBD124"/>
      <c r="WBE124"/>
      <c r="WBF124"/>
      <c r="WBG124"/>
      <c r="WBH124"/>
      <c r="WBI124"/>
      <c r="WBJ124"/>
      <c r="WBK124"/>
      <c r="WBL124"/>
      <c r="WBM124"/>
      <c r="WBN124"/>
      <c r="WBO124"/>
      <c r="WBP124"/>
      <c r="WBQ124"/>
      <c r="WBR124"/>
      <c r="WBS124"/>
      <c r="WBT124"/>
      <c r="WBU124"/>
      <c r="WBV124"/>
      <c r="WBW124"/>
      <c r="WBX124"/>
      <c r="WBY124"/>
      <c r="WBZ124"/>
      <c r="WCA124"/>
      <c r="WCB124"/>
      <c r="WCC124"/>
      <c r="WCD124"/>
      <c r="WCE124"/>
      <c r="WCF124"/>
      <c r="WCG124"/>
      <c r="WCH124"/>
      <c r="WCI124"/>
      <c r="WCJ124"/>
      <c r="WCK124"/>
      <c r="WCL124"/>
      <c r="WCM124"/>
      <c r="WCN124"/>
      <c r="WCO124"/>
      <c r="WCP124"/>
      <c r="WCQ124"/>
      <c r="WCR124"/>
      <c r="WCS124"/>
      <c r="WCT124"/>
      <c r="WCU124"/>
      <c r="WCV124"/>
      <c r="WCW124"/>
      <c r="WCX124"/>
      <c r="WCY124"/>
      <c r="WCZ124"/>
      <c r="WDA124"/>
      <c r="WDB124"/>
      <c r="WDC124"/>
      <c r="WDD124"/>
      <c r="WDE124"/>
      <c r="WDF124"/>
      <c r="WDG124"/>
      <c r="WDH124"/>
      <c r="WDI124"/>
      <c r="WDJ124"/>
      <c r="WDK124"/>
      <c r="WDL124"/>
      <c r="WDM124"/>
      <c r="WDN124"/>
      <c r="WDO124"/>
      <c r="WDP124"/>
      <c r="WDQ124"/>
      <c r="WDR124"/>
      <c r="WDS124"/>
      <c r="WDT124"/>
      <c r="WDU124"/>
      <c r="WDV124"/>
      <c r="WDW124"/>
      <c r="WDX124"/>
      <c r="WDY124"/>
      <c r="WDZ124"/>
      <c r="WEA124"/>
      <c r="WEB124"/>
      <c r="WEC124"/>
      <c r="WED124"/>
      <c r="WEE124"/>
      <c r="WEF124"/>
      <c r="WEG124"/>
      <c r="WEH124"/>
      <c r="WEI124"/>
      <c r="WEJ124"/>
      <c r="WEK124"/>
      <c r="WEL124"/>
      <c r="WEM124"/>
      <c r="WEN124"/>
      <c r="WEO124"/>
      <c r="WEP124"/>
      <c r="WEQ124"/>
      <c r="WER124"/>
      <c r="WES124"/>
      <c r="WET124"/>
      <c r="WEU124"/>
      <c r="WEV124"/>
      <c r="WEW124"/>
      <c r="WEX124"/>
      <c r="WEY124"/>
      <c r="WEZ124"/>
      <c r="WFA124"/>
      <c r="WFB124"/>
      <c r="WFC124"/>
      <c r="WFD124"/>
      <c r="WFE124"/>
      <c r="WFF124"/>
      <c r="WFG124"/>
      <c r="WFH124"/>
      <c r="WFI124"/>
      <c r="WFJ124"/>
      <c r="WFK124"/>
      <c r="WFL124"/>
      <c r="WFM124"/>
      <c r="WFN124"/>
      <c r="WFO124"/>
      <c r="WFP124"/>
      <c r="WFQ124"/>
      <c r="WFR124"/>
      <c r="WFS124"/>
      <c r="WFT124"/>
      <c r="WFU124"/>
      <c r="WFV124"/>
      <c r="WFW124"/>
      <c r="WFX124"/>
      <c r="WFY124"/>
      <c r="WFZ124"/>
      <c r="WGA124"/>
      <c r="WGB124"/>
      <c r="WGC124"/>
      <c r="WGD124"/>
      <c r="WGE124"/>
      <c r="WGF124"/>
      <c r="WGG124"/>
      <c r="WGH124"/>
      <c r="WGI124"/>
      <c r="WGJ124"/>
      <c r="WGK124"/>
      <c r="WGL124"/>
      <c r="WGM124"/>
      <c r="WGN124"/>
      <c r="WGO124"/>
      <c r="WGP124"/>
      <c r="WGQ124"/>
      <c r="WGR124"/>
      <c r="WGS124"/>
      <c r="WGT124"/>
      <c r="WGU124"/>
      <c r="WGV124"/>
      <c r="WGW124"/>
      <c r="WGX124"/>
      <c r="WGY124"/>
      <c r="WGZ124"/>
      <c r="WHA124"/>
      <c r="WHB124"/>
      <c r="WHC124"/>
      <c r="WHD124"/>
      <c r="WHE124"/>
      <c r="WHF124"/>
      <c r="WHG124"/>
      <c r="WHH124"/>
      <c r="WHI124"/>
      <c r="WHJ124"/>
      <c r="WHK124"/>
      <c r="WHL124"/>
      <c r="WHM124"/>
      <c r="WHN124"/>
      <c r="WHO124"/>
      <c r="WHP124"/>
      <c r="WHQ124"/>
      <c r="WHR124"/>
      <c r="WHS124"/>
      <c r="WHT124"/>
      <c r="WHU124"/>
      <c r="WHV124"/>
      <c r="WHW124"/>
      <c r="WHX124"/>
      <c r="WHY124"/>
      <c r="WHZ124"/>
      <c r="WIA124"/>
      <c r="WIB124"/>
      <c r="WIC124"/>
      <c r="WID124"/>
      <c r="WIE124"/>
      <c r="WIF124"/>
      <c r="WIG124"/>
      <c r="WIH124"/>
      <c r="WII124"/>
      <c r="WIJ124"/>
      <c r="WIK124"/>
      <c r="WIL124"/>
      <c r="WIM124"/>
      <c r="WIN124"/>
      <c r="WIO124"/>
      <c r="WIP124"/>
      <c r="WIQ124"/>
      <c r="WIR124"/>
      <c r="WIS124"/>
      <c r="WIT124"/>
      <c r="WIU124"/>
      <c r="WIV124"/>
      <c r="WIW124"/>
      <c r="WIX124"/>
      <c r="WIY124"/>
      <c r="WIZ124"/>
      <c r="WJA124"/>
      <c r="WJB124"/>
      <c r="WJC124"/>
      <c r="WJD124"/>
      <c r="WJE124"/>
      <c r="WJF124"/>
      <c r="WJG124"/>
      <c r="WJH124"/>
      <c r="WJI124"/>
      <c r="WJJ124"/>
      <c r="WJK124"/>
      <c r="WJL124"/>
      <c r="WJM124"/>
      <c r="WJN124"/>
      <c r="WJO124"/>
      <c r="WJP124"/>
      <c r="WJQ124"/>
      <c r="WJR124"/>
      <c r="WJS124"/>
      <c r="WJT124"/>
      <c r="WJU124"/>
      <c r="WJV124"/>
      <c r="WJW124"/>
      <c r="WJX124"/>
      <c r="WJY124"/>
      <c r="WJZ124"/>
      <c r="WKA124"/>
      <c r="WKB124"/>
      <c r="WKC124"/>
      <c r="WKD124"/>
      <c r="WKE124"/>
      <c r="WKF124"/>
      <c r="WKG124"/>
      <c r="WKH124"/>
      <c r="WKI124"/>
      <c r="WKJ124"/>
      <c r="WKK124"/>
      <c r="WKL124"/>
      <c r="WKM124"/>
      <c r="WKN124"/>
      <c r="WKO124"/>
      <c r="WKP124"/>
      <c r="WKQ124"/>
      <c r="WKR124"/>
      <c r="WKS124"/>
      <c r="WKT124"/>
      <c r="WKU124"/>
      <c r="WKV124"/>
      <c r="WKW124"/>
      <c r="WKX124"/>
      <c r="WKY124"/>
      <c r="WKZ124"/>
      <c r="WLA124"/>
      <c r="WLB124"/>
      <c r="WLC124"/>
      <c r="WLD124"/>
      <c r="WLE124"/>
      <c r="WLF124"/>
      <c r="WLG124"/>
      <c r="WLH124"/>
      <c r="WLI124"/>
      <c r="WLJ124"/>
      <c r="WLK124"/>
      <c r="WLL124"/>
      <c r="WLM124"/>
      <c r="WLN124"/>
      <c r="WLO124"/>
      <c r="WLP124"/>
      <c r="WLQ124"/>
      <c r="WLR124"/>
      <c r="WLS124"/>
      <c r="WLT124"/>
      <c r="WLU124"/>
      <c r="WLV124"/>
      <c r="WLW124"/>
      <c r="WLX124"/>
      <c r="WLY124"/>
      <c r="WLZ124"/>
      <c r="WMA124"/>
      <c r="WMB124"/>
      <c r="WMC124"/>
      <c r="WMD124"/>
      <c r="WME124"/>
      <c r="WMF124"/>
      <c r="WMG124"/>
      <c r="WMH124"/>
      <c r="WMI124"/>
      <c r="WMJ124"/>
      <c r="WMK124"/>
      <c r="WML124"/>
      <c r="WMM124"/>
      <c r="WMN124"/>
      <c r="WMO124"/>
      <c r="WMP124"/>
      <c r="WMQ124"/>
      <c r="WMR124"/>
      <c r="WMS124"/>
      <c r="WMT124"/>
      <c r="WMU124"/>
      <c r="WMV124"/>
      <c r="WMW124"/>
      <c r="WMX124"/>
      <c r="WMY124"/>
      <c r="WMZ124"/>
      <c r="WNA124"/>
      <c r="WNB124"/>
      <c r="WNC124"/>
      <c r="WND124"/>
      <c r="WNE124"/>
      <c r="WNF124"/>
      <c r="WNG124"/>
      <c r="WNH124"/>
      <c r="WNI124"/>
      <c r="WNJ124"/>
      <c r="WNK124"/>
      <c r="WNL124"/>
      <c r="WNM124"/>
      <c r="WNN124"/>
      <c r="WNO124"/>
      <c r="WNP124"/>
      <c r="WNQ124"/>
      <c r="WNR124"/>
      <c r="WNS124"/>
      <c r="WNT124"/>
      <c r="WNU124"/>
      <c r="WNV124"/>
      <c r="WNW124"/>
      <c r="WNX124"/>
      <c r="WNY124"/>
      <c r="WNZ124"/>
      <c r="WOA124"/>
      <c r="WOB124"/>
      <c r="WOC124"/>
      <c r="WOD124"/>
      <c r="WOE124"/>
      <c r="WOF124"/>
      <c r="WOG124"/>
      <c r="WOH124"/>
      <c r="WOI124"/>
      <c r="WOJ124"/>
      <c r="WOK124"/>
      <c r="WOL124"/>
      <c r="WOM124"/>
      <c r="WON124"/>
      <c r="WOO124"/>
      <c r="WOP124"/>
      <c r="WOQ124"/>
      <c r="WOR124"/>
      <c r="WOS124"/>
      <c r="WOT124"/>
      <c r="WOU124"/>
      <c r="WOV124"/>
      <c r="WOW124"/>
      <c r="WOX124"/>
      <c r="WOY124"/>
      <c r="WOZ124"/>
      <c r="WPA124"/>
      <c r="WPB124"/>
      <c r="WPC124"/>
      <c r="WPD124"/>
      <c r="WPE124"/>
      <c r="WPF124"/>
      <c r="WPG124"/>
      <c r="WPH124"/>
      <c r="WPI124"/>
      <c r="WPJ124"/>
      <c r="WPK124"/>
      <c r="WPL124"/>
      <c r="WPM124"/>
      <c r="WPN124"/>
      <c r="WPO124"/>
      <c r="WPP124"/>
      <c r="WPQ124"/>
      <c r="WPR124"/>
      <c r="WPS124"/>
      <c r="WPT124"/>
      <c r="WPU124"/>
      <c r="WPV124"/>
      <c r="WPW124"/>
      <c r="WPX124"/>
      <c r="WPY124"/>
      <c r="WPZ124"/>
      <c r="WQA124"/>
      <c r="WQB124"/>
      <c r="WQC124"/>
      <c r="WQD124"/>
      <c r="WQE124"/>
      <c r="WQF124"/>
      <c r="WQG124"/>
      <c r="WQH124"/>
      <c r="WQI124"/>
      <c r="WQJ124"/>
      <c r="WQK124"/>
      <c r="WQL124"/>
      <c r="WQM124"/>
      <c r="WQN124"/>
      <c r="WQO124"/>
      <c r="WQP124"/>
      <c r="WQQ124"/>
      <c r="WQR124"/>
      <c r="WQS124"/>
      <c r="WQT124"/>
      <c r="WQU124"/>
      <c r="WQV124"/>
      <c r="WQW124"/>
      <c r="WQX124"/>
      <c r="WQY124"/>
      <c r="WQZ124"/>
      <c r="WRA124"/>
      <c r="WRB124"/>
      <c r="WRC124"/>
      <c r="WRD124"/>
      <c r="WRE124"/>
      <c r="WRF124"/>
      <c r="WRG124"/>
      <c r="WRH124"/>
      <c r="WRI124"/>
      <c r="WRJ124"/>
      <c r="WRK124"/>
      <c r="WRL124"/>
      <c r="WRM124"/>
      <c r="WRN124"/>
      <c r="WRO124"/>
      <c r="WRP124"/>
      <c r="WRQ124"/>
      <c r="WRR124"/>
      <c r="WRS124"/>
      <c r="WRT124"/>
      <c r="WRU124"/>
      <c r="WRV124"/>
      <c r="WRW124"/>
      <c r="WRX124"/>
      <c r="WRY124"/>
      <c r="WRZ124"/>
      <c r="WSA124"/>
      <c r="WSB124"/>
      <c r="WSC124"/>
      <c r="WSD124"/>
      <c r="WSE124"/>
      <c r="WSF124"/>
      <c r="WSG124"/>
      <c r="WSH124"/>
      <c r="WSI124"/>
      <c r="WSJ124"/>
      <c r="WSK124"/>
      <c r="WSL124"/>
      <c r="WSM124"/>
      <c r="WSN124"/>
      <c r="WSO124"/>
      <c r="WSP124"/>
      <c r="WSQ124"/>
      <c r="WSR124"/>
      <c r="WSS124"/>
      <c r="WST124"/>
      <c r="WSU124"/>
      <c r="WSV124"/>
      <c r="WSW124"/>
      <c r="WSX124"/>
      <c r="WSY124"/>
      <c r="WSZ124"/>
      <c r="WTA124"/>
      <c r="WTB124"/>
      <c r="WTC124"/>
      <c r="WTD124"/>
      <c r="WTE124"/>
      <c r="WTF124"/>
      <c r="WTG124"/>
      <c r="WTH124"/>
      <c r="WTI124"/>
      <c r="WTJ124"/>
      <c r="WTK124"/>
      <c r="WTL124"/>
      <c r="WTM124"/>
      <c r="WTN124"/>
      <c r="WTO124"/>
      <c r="WTP124"/>
      <c r="WTQ124"/>
      <c r="WTR124"/>
      <c r="WTS124"/>
      <c r="WTT124"/>
      <c r="WTU124"/>
      <c r="WTV124"/>
      <c r="WTW124"/>
      <c r="WTX124"/>
      <c r="WTY124"/>
      <c r="WTZ124"/>
      <c r="WUA124"/>
      <c r="WUB124"/>
      <c r="WUC124"/>
      <c r="WUD124"/>
      <c r="WUE124"/>
      <c r="WUF124"/>
      <c r="WUG124"/>
      <c r="WUH124"/>
      <c r="WUI124"/>
      <c r="WUJ124"/>
      <c r="WUK124"/>
      <c r="WUL124"/>
      <c r="WUM124"/>
      <c r="WUN124"/>
      <c r="WUO124"/>
      <c r="WUP124"/>
      <c r="WUQ124"/>
      <c r="WUR124"/>
      <c r="WUS124"/>
      <c r="WUT124"/>
      <c r="WUU124"/>
      <c r="WUV124"/>
      <c r="WUW124"/>
      <c r="WUX124"/>
      <c r="WUY124"/>
      <c r="WUZ124"/>
      <c r="WVA124"/>
      <c r="WVB124"/>
      <c r="WVC124"/>
      <c r="WVD124"/>
      <c r="WVE124"/>
      <c r="WVF124"/>
      <c r="WVG124"/>
      <c r="WVH124"/>
      <c r="WVI124"/>
      <c r="WVJ124"/>
      <c r="WVK124"/>
      <c r="WVL124"/>
      <c r="WVM124"/>
      <c r="WVN124"/>
      <c r="WVO124"/>
      <c r="WVP124"/>
      <c r="WVQ124"/>
      <c r="WVR124"/>
      <c r="WVS124"/>
      <c r="WVT124"/>
      <c r="WVU124"/>
      <c r="WVV124"/>
      <c r="WVW124"/>
      <c r="WVX124"/>
      <c r="WVY124"/>
      <c r="WVZ124"/>
      <c r="WWA124"/>
      <c r="WWB124"/>
      <c r="WWC124"/>
      <c r="WWD124"/>
      <c r="WWE124"/>
      <c r="WWF124"/>
      <c r="WWG124"/>
      <c r="WWH124"/>
      <c r="WWI124"/>
      <c r="WWJ124"/>
      <c r="WWK124"/>
      <c r="WWL124"/>
      <c r="WWM124"/>
      <c r="WWN124"/>
      <c r="WWO124"/>
      <c r="WWP124"/>
      <c r="WWQ124"/>
      <c r="WWR124"/>
      <c r="WWS124"/>
      <c r="WWT124"/>
      <c r="WWU124"/>
      <c r="WWV124"/>
      <c r="WWW124"/>
      <c r="WWX124"/>
      <c r="WWY124"/>
      <c r="WWZ124"/>
      <c r="WXA124"/>
      <c r="WXB124"/>
      <c r="WXC124"/>
      <c r="WXD124"/>
      <c r="WXE124"/>
      <c r="WXF124"/>
      <c r="WXG124"/>
      <c r="WXH124"/>
      <c r="WXI124"/>
      <c r="WXJ124"/>
      <c r="WXK124"/>
      <c r="WXL124"/>
      <c r="WXM124"/>
      <c r="WXN124"/>
      <c r="WXO124"/>
      <c r="WXP124"/>
      <c r="WXQ124"/>
      <c r="WXR124"/>
      <c r="WXS124"/>
      <c r="WXT124"/>
      <c r="WXU124"/>
      <c r="WXV124"/>
      <c r="WXW124"/>
      <c r="WXX124"/>
      <c r="WXY124"/>
      <c r="WXZ124"/>
      <c r="WYA124"/>
      <c r="WYB124"/>
      <c r="WYC124"/>
      <c r="WYD124"/>
      <c r="WYE124"/>
      <c r="WYF124"/>
      <c r="WYG124"/>
      <c r="WYH124"/>
      <c r="WYI124"/>
      <c r="WYJ124"/>
      <c r="WYK124"/>
      <c r="WYL124"/>
      <c r="WYM124"/>
      <c r="WYN124"/>
      <c r="WYO124"/>
      <c r="WYP124"/>
      <c r="WYQ124"/>
      <c r="WYR124"/>
      <c r="WYS124"/>
      <c r="WYT124"/>
      <c r="WYU124"/>
      <c r="WYV124"/>
      <c r="WYW124"/>
      <c r="WYX124"/>
      <c r="WYY124"/>
      <c r="WYZ124"/>
      <c r="WZA124"/>
      <c r="WZB124"/>
      <c r="WZC124"/>
      <c r="WZD124"/>
      <c r="WZE124"/>
      <c r="WZF124"/>
      <c r="WZG124"/>
      <c r="WZH124"/>
      <c r="WZI124"/>
      <c r="WZJ124"/>
      <c r="WZK124"/>
      <c r="WZL124"/>
      <c r="WZM124"/>
      <c r="WZN124"/>
      <c r="WZO124"/>
      <c r="WZP124"/>
      <c r="WZQ124"/>
      <c r="WZR124"/>
      <c r="WZS124"/>
      <c r="WZT124"/>
      <c r="WZU124"/>
      <c r="WZV124"/>
      <c r="WZW124"/>
      <c r="WZX124"/>
      <c r="WZY124"/>
      <c r="WZZ124"/>
      <c r="XAA124"/>
      <c r="XAB124"/>
      <c r="XAC124"/>
      <c r="XAD124"/>
      <c r="XAE124"/>
      <c r="XAF124"/>
      <c r="XAG124"/>
      <c r="XAH124"/>
      <c r="XAI124"/>
      <c r="XAJ124"/>
      <c r="XAK124"/>
      <c r="XAL124"/>
      <c r="XAM124"/>
      <c r="XAN124"/>
      <c r="XAO124"/>
      <c r="XAP124"/>
      <c r="XAQ124"/>
      <c r="XAR124"/>
      <c r="XAS124"/>
      <c r="XAT124"/>
      <c r="XAU124"/>
      <c r="XAV124"/>
      <c r="XAW124"/>
      <c r="XAX124"/>
      <c r="XAY124"/>
      <c r="XAZ124"/>
      <c r="XBA124"/>
      <c r="XBB124"/>
      <c r="XBC124"/>
      <c r="XBD124"/>
      <c r="XBE124"/>
      <c r="XBF124"/>
      <c r="XBG124"/>
      <c r="XBH124"/>
      <c r="XBI124"/>
      <c r="XBJ124"/>
      <c r="XBK124"/>
      <c r="XBL124"/>
      <c r="XBM124"/>
      <c r="XBN124"/>
      <c r="XBO124"/>
      <c r="XBP124"/>
      <c r="XBQ124"/>
      <c r="XBR124"/>
      <c r="XBS124"/>
      <c r="XBT124"/>
      <c r="XBU124"/>
      <c r="XBV124"/>
      <c r="XBW124"/>
      <c r="XBX124"/>
      <c r="XBY124"/>
      <c r="XBZ124"/>
      <c r="XCA124"/>
      <c r="XCB124"/>
      <c r="XCC124"/>
      <c r="XCD124"/>
      <c r="XCE124"/>
      <c r="XCF124"/>
      <c r="XCG124"/>
      <c r="XCH124"/>
      <c r="XCI124"/>
      <c r="XCJ124"/>
      <c r="XCK124"/>
      <c r="XCL124"/>
      <c r="XCM124"/>
      <c r="XCN124"/>
      <c r="XCO124"/>
      <c r="XCP124"/>
      <c r="XCQ124"/>
      <c r="XCR124"/>
      <c r="XCS124"/>
      <c r="XCT124"/>
      <c r="XCU124"/>
      <c r="XCV124"/>
      <c r="XCW124"/>
      <c r="XCX124"/>
      <c r="XCY124"/>
      <c r="XCZ124"/>
      <c r="XDA124"/>
      <c r="XDB124"/>
      <c r="XDC124"/>
      <c r="XDD124"/>
      <c r="XDE124"/>
      <c r="XDF124"/>
      <c r="XDG124"/>
      <c r="XDH124"/>
      <c r="XDI124"/>
      <c r="XDJ124"/>
      <c r="XDK124"/>
      <c r="XDL124"/>
      <c r="XDM124"/>
      <c r="XDN124"/>
      <c r="XDO124"/>
      <c r="XDP124"/>
      <c r="XDQ124"/>
      <c r="XDR124"/>
      <c r="XDS124"/>
      <c r="XDT124"/>
      <c r="XDU124"/>
      <c r="XDV124"/>
      <c r="XDW124"/>
      <c r="XDX124"/>
      <c r="XDY124"/>
      <c r="XDZ124"/>
      <c r="XEA124"/>
      <c r="XEB124"/>
      <c r="XEC124"/>
      <c r="XED124"/>
      <c r="XEE124"/>
      <c r="XEF124"/>
      <c r="XEG124"/>
      <c r="XEH124"/>
      <c r="XEI124"/>
      <c r="XEJ124"/>
      <c r="XEK124"/>
      <c r="XEL124"/>
      <c r="XEM124"/>
      <c r="XEN124"/>
      <c r="XEO124"/>
      <c r="XEP124"/>
      <c r="XEQ124"/>
      <c r="XER124"/>
      <c r="XES124"/>
      <c r="XET124"/>
      <c r="XEU124"/>
      <c r="XEV124"/>
      <c r="XEW124"/>
      <c r="XEX124"/>
      <c r="XEY124"/>
      <c r="XEZ124"/>
      <c r="XFA124"/>
      <c r="XFB124"/>
      <c r="XFC124"/>
      <c r="XFD124"/>
    </row>
    <row r="125" spans="1:16384" s="197" customFormat="1">
      <c r="A125" s="43"/>
      <c r="B125" s="74"/>
      <c r="C125" s="93"/>
      <c r="D125" s="573"/>
      <c r="E125" s="574"/>
      <c r="F125" s="834"/>
      <c r="G125" s="190" t="s">
        <v>479</v>
      </c>
      <c r="H125" s="31" t="str">
        <f>H124</f>
        <v>(e.g. 0.40)</v>
      </c>
      <c r="I125" s="66">
        <f>DataSummary!B124</f>
        <v>3.9143351103509971E-4</v>
      </c>
      <c r="J125" s="66">
        <f>InputDataA_GeneralAssumptions!J124/InputDataA_GeneralAssumptions!I124-1</f>
        <v>4.2274240936079899E-4</v>
      </c>
      <c r="K125" s="66">
        <f>InputDataA_GeneralAssumptions!K124/InputDataA_GeneralAssumptions!J124-1</f>
        <v>5.4399867599785878E-4</v>
      </c>
      <c r="L125" s="66">
        <f>InputDataA_GeneralAssumptions!L124/InputDataA_GeneralAssumptions!K124-1</f>
        <v>6.1963957986521656E-4</v>
      </c>
      <c r="M125" s="66">
        <f>InputDataA_GeneralAssumptions!M124/InputDataA_GeneralAssumptions!L124-1</f>
        <v>8.0142809687000494E-4</v>
      </c>
      <c r="N125" s="66">
        <f>InputDataA_GeneralAssumptions!N124/InputDataA_GeneralAssumptions!M124-1</f>
        <v>6.2070430309923985E-4</v>
      </c>
      <c r="O125" s="66">
        <f>InputDataA_GeneralAssumptions!O124/InputDataA_GeneralAssumptions!N124-1</f>
        <v>7.3524118520218451E-4</v>
      </c>
      <c r="P125" s="66">
        <f>InputDataA_GeneralAssumptions!P124/InputDataA_GeneralAssumptions!O124-1</f>
        <v>8.7912624393404748E-4</v>
      </c>
      <c r="Q125" s="66">
        <f>InputDataA_GeneralAssumptions!Q124/InputDataA_GeneralAssumptions!P124-1</f>
        <v>9.8791736598724533E-4</v>
      </c>
      <c r="R125" s="66">
        <f>InputDataA_GeneralAssumptions!R124/InputDataA_GeneralAssumptions!Q124-1</f>
        <v>1.0832001444143202E-3</v>
      </c>
      <c r="S125" s="66">
        <f>InputDataA_GeneralAssumptions!S124/InputDataA_GeneralAssumptions!R124-1</f>
        <v>8.75708003790443E-4</v>
      </c>
      <c r="T125" s="66">
        <f>InputDataA_GeneralAssumptions!T124/InputDataA_GeneralAssumptions!S124-1</f>
        <v>1.0339216570158793E-3</v>
      </c>
      <c r="U125" s="66">
        <f>InputDataA_GeneralAssumptions!U124/InputDataA_GeneralAssumptions!T124-1</f>
        <v>1.0659786986446651E-3</v>
      </c>
      <c r="V125" s="66">
        <f>InputDataA_GeneralAssumptions!V124/InputDataA_GeneralAssumptions!U124-1</f>
        <v>8.8432112704839305E-4</v>
      </c>
      <c r="W125" s="66">
        <f>InputDataA_GeneralAssumptions!W124/InputDataA_GeneralAssumptions!V124-1</f>
        <v>5.6625157163270323E-4</v>
      </c>
      <c r="X125" s="66">
        <f>InputDataA_GeneralAssumptions!X124/InputDataA_GeneralAssumptions!W124-1</f>
        <v>2.2505077639300985E-4</v>
      </c>
      <c r="Y125" s="66">
        <f>InputDataA_GeneralAssumptions!Y124/InputDataA_GeneralAssumptions!X124-1</f>
        <v>1.0185569140785944E-5</v>
      </c>
      <c r="Z125" s="66">
        <f>InputDataA_GeneralAssumptions!Z124/InputDataA_GeneralAssumptions!Y124-1</f>
        <v>-2.7078656201273699E-4</v>
      </c>
      <c r="AA125" s="66">
        <f>InputDataA_GeneralAssumptions!AA124/InputDataA_GeneralAssumptions!Z124-1</f>
        <v>-6.8426316788972041E-4</v>
      </c>
      <c r="AB125" s="66">
        <f>InputDataA_GeneralAssumptions!AB124/InputDataA_GeneralAssumptions!AA124-1</f>
        <v>-1.1504043728776114E-3</v>
      </c>
      <c r="AC125" s="66">
        <f>InputDataA_GeneralAssumptions!AC124/InputDataA_GeneralAssumptions!AB124-1</f>
        <v>-1.7671803762610017E-3</v>
      </c>
      <c r="AD125" s="66">
        <f>InputDataA_GeneralAssumptions!AD124/InputDataA_GeneralAssumptions!AC124-1</f>
        <v>-2.0859024443582452E-3</v>
      </c>
      <c r="AE125" s="66">
        <f>InputDataA_GeneralAssumptions!AE124/InputDataA_GeneralAssumptions!AD124-1</f>
        <v>-2.3048827532018423E-3</v>
      </c>
      <c r="AF125" s="66">
        <f>InputDataA_GeneralAssumptions!AF124/InputDataA_GeneralAssumptions!AE124-1</f>
        <v>-2.3011402538091197E-3</v>
      </c>
      <c r="AG125" s="66">
        <f>InputDataA_GeneralAssumptions!AG124/InputDataA_GeneralAssumptions!AF124-1</f>
        <v>-2.1145760428976645E-3</v>
      </c>
      <c r="AH125" s="66">
        <f>InputDataA_GeneralAssumptions!AH124/InputDataA_GeneralAssumptions!AG124-1</f>
        <v>-1.9405327678302386E-3</v>
      </c>
      <c r="AI125" s="66">
        <f>InputDataA_GeneralAssumptions!AI124/InputDataA_GeneralAssumptions!AH124-1</f>
        <v>-1.7008136082966585E-3</v>
      </c>
      <c r="AJ125" s="66">
        <f>InputDataA_GeneralAssumptions!AJ124/InputDataA_GeneralAssumptions!AI124-1</f>
        <v>-1.6070812308208726E-3</v>
      </c>
      <c r="AK125" s="66">
        <f>InputDataA_GeneralAssumptions!AK124/InputDataA_GeneralAssumptions!AJ124-1</f>
        <v>-1.7072945150770069E-3</v>
      </c>
      <c r="AL125" s="66">
        <f>InputDataA_GeneralAssumptions!AL124/InputDataA_GeneralAssumptions!AK124-1</f>
        <v>-1.978701631464963E-3</v>
      </c>
      <c r="AM125" s="66" t="e">
        <f>InputDataA_GeneralAssumptions!AM124/InputDataA_GeneralAssumptions!AL124-1</f>
        <v>#VALUE!</v>
      </c>
      <c r="AN125" s="66" t="e">
        <f>InputDataA_GeneralAssumptions!AN124/InputDataA_GeneralAssumptions!AM124-1</f>
        <v>#VALUE!</v>
      </c>
      <c r="AO125" s="66" t="e">
        <f>InputDataA_GeneralAssumptions!AO124/InputDataA_GeneralAssumptions!AN124-1</f>
        <v>#VALUE!</v>
      </c>
      <c r="AP125" s="66" t="e">
        <f>InputDataA_GeneralAssumptions!AP124/InputDataA_GeneralAssumptions!AO124-1</f>
        <v>#VALUE!</v>
      </c>
      <c r="AQ125" s="344" t="e">
        <f>InputDataA_GeneralAssumptions!AQ124/InputDataA_GeneralAssumptions!AP124-1</f>
        <v>#VALUE!</v>
      </c>
      <c r="AR125" s="344" t="e">
        <f>InputDataA_GeneralAssumptions!AR124/InputDataA_GeneralAssumptions!AQ124-1</f>
        <v>#VALUE!</v>
      </c>
      <c r="AS125" s="344" t="e">
        <f>InputDataA_GeneralAssumptions!AS124/InputDataA_GeneralAssumptions!AR124-1</f>
        <v>#VALUE!</v>
      </c>
      <c r="AT125" s="344" t="e">
        <f>InputDataA_GeneralAssumptions!AT124/InputDataA_GeneralAssumptions!AS124-1</f>
        <v>#VALUE!</v>
      </c>
      <c r="AU125" s="344" t="e">
        <f>InputDataA_GeneralAssumptions!AU124/InputDataA_GeneralAssumptions!AT124-1</f>
        <v>#VALUE!</v>
      </c>
      <c r="AV125" s="344" t="e">
        <f>InputDataA_GeneralAssumptions!AV124/InputDataA_GeneralAssumptions!AU124-1</f>
        <v>#VALUE!</v>
      </c>
      <c r="AW125" s="344" t="e">
        <f>InputDataA_GeneralAssumptions!AW124/InputDataA_GeneralAssumptions!AV124-1</f>
        <v>#VALUE!</v>
      </c>
      <c r="AX125" s="344" t="e">
        <f>InputDataA_GeneralAssumptions!AX124/InputDataA_GeneralAssumptions!AW124-1</f>
        <v>#VALUE!</v>
      </c>
      <c r="AY125" s="344" t="e">
        <f>InputDataA_GeneralAssumptions!AY124/InputDataA_GeneralAssumptions!AX124-1</f>
        <v>#VALUE!</v>
      </c>
      <c r="AZ125" s="344" t="e">
        <f>InputDataA_GeneralAssumptions!AZ124/InputDataA_GeneralAssumptions!AY124-1</f>
        <v>#VALUE!</v>
      </c>
      <c r="BA125" s="344" t="e">
        <f>InputDataA_GeneralAssumptions!BA124/InputDataA_GeneralAssumptions!AZ124-1</f>
        <v>#VALUE!</v>
      </c>
      <c r="BB125" s="344" t="e">
        <f>InputDataA_GeneralAssumptions!BB124/InputDataA_GeneralAssumptions!BA124-1</f>
        <v>#VALUE!</v>
      </c>
      <c r="BC125" s="344" t="e">
        <f>InputDataA_GeneralAssumptions!BC124/InputDataA_GeneralAssumptions!BB124-1</f>
        <v>#VALUE!</v>
      </c>
      <c r="BD125" s="344" t="e">
        <f>InputDataA_GeneralAssumptions!BD124/InputDataA_GeneralAssumptions!BC124-1</f>
        <v>#VALUE!</v>
      </c>
      <c r="BE125" s="344" t="e">
        <f>InputDataA_GeneralAssumptions!BE124/InputDataA_GeneralAssumptions!BD124-1</f>
        <v>#VALUE!</v>
      </c>
      <c r="BF125" s="344" t="e">
        <f>InputDataA_GeneralAssumptions!BF124/InputDataA_GeneralAssumptions!BE124-1</f>
        <v>#VALUE!</v>
      </c>
      <c r="BG125" s="344" t="e">
        <f>InputDataA_GeneralAssumptions!BG124/InputDataA_GeneralAssumptions!BF124-1</f>
        <v>#VALUE!</v>
      </c>
      <c r="BH125" s="344" t="e">
        <f>InputDataA_GeneralAssumptions!BH124/InputDataA_GeneralAssumptions!BG124-1</f>
        <v>#VALUE!</v>
      </c>
      <c r="BI125" s="344" t="e">
        <f>InputDataA_GeneralAssumptions!BI124/InputDataA_GeneralAssumptions!BH124-1</f>
        <v>#VALUE!</v>
      </c>
      <c r="BJ125" s="344" t="e">
        <f>InputDataA_GeneralAssumptions!BJ124/InputDataA_GeneralAssumptions!BI124-1</f>
        <v>#VALUE!</v>
      </c>
      <c r="BK125" s="344" t="e">
        <f>InputDataA_GeneralAssumptions!BK124/InputDataA_GeneralAssumptions!BJ124-1</f>
        <v>#VALUE!</v>
      </c>
      <c r="BL125" s="344" t="e">
        <f>InputDataA_GeneralAssumptions!BL124/InputDataA_GeneralAssumptions!BK124-1</f>
        <v>#VALUE!</v>
      </c>
      <c r="BM125" s="344" t="e">
        <f>InputDataA_GeneralAssumptions!BM124/InputDataA_GeneralAssumptions!BL124-1</f>
        <v>#VALUE!</v>
      </c>
      <c r="BN125" s="344" t="e">
        <f>InputDataA_GeneralAssumptions!BN124/InputDataA_GeneralAssumptions!BM124-1</f>
        <v>#VALUE!</v>
      </c>
      <c r="BO125" s="344" t="e">
        <f>InputDataA_GeneralAssumptions!BO124/InputDataA_GeneralAssumptions!BN124-1</f>
        <v>#VALUE!</v>
      </c>
      <c r="BP125" s="344" t="e">
        <f>InputDataA_GeneralAssumptions!BP124/InputDataA_GeneralAssumptions!BO124-1</f>
        <v>#VALUE!</v>
      </c>
      <c r="BQ125" s="344" t="e">
        <f>InputDataA_GeneralAssumptions!BQ124/InputDataA_GeneralAssumptions!BP124-1</f>
        <v>#VALUE!</v>
      </c>
      <c r="BR125" s="344" t="e">
        <f>InputDataA_GeneralAssumptions!BR124/InputDataA_GeneralAssumptions!BQ124-1</f>
        <v>#VALUE!</v>
      </c>
      <c r="BS125" s="344" t="e">
        <f>InputDataA_GeneralAssumptions!BS124/InputDataA_GeneralAssumptions!BR124-1</f>
        <v>#VALUE!</v>
      </c>
      <c r="BT125" s="344" t="e">
        <f>InputDataA_GeneralAssumptions!BT124/InputDataA_GeneralAssumptions!BS124-1</f>
        <v>#VALUE!</v>
      </c>
      <c r="BU125" s="344" t="e">
        <f>InputDataA_GeneralAssumptions!BU124/InputDataA_GeneralAssumptions!BT124-1</f>
        <v>#VALUE!</v>
      </c>
      <c r="BV125" s="344" t="e">
        <f>InputDataA_GeneralAssumptions!BV124/InputDataA_GeneralAssumptions!BU124-1</f>
        <v>#VALUE!</v>
      </c>
      <c r="BW125" s="344" t="e">
        <f>InputDataA_GeneralAssumptions!BW124/InputDataA_GeneralAssumptions!BV124-1</f>
        <v>#VALUE!</v>
      </c>
      <c r="BX125" s="43"/>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ht="18" customHeight="1">
      <c r="B126" s="74"/>
      <c r="C126" s="93"/>
      <c r="D126" s="573"/>
      <c r="E126" s="574"/>
      <c r="F126" s="223"/>
      <c r="G126" s="189"/>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row>
    <row r="127" spans="1:16384" ht="18" customHeight="1">
      <c r="B127" s="74"/>
      <c r="C127" s="93"/>
      <c r="D127" s="573"/>
      <c r="E127" s="574"/>
      <c r="F127" s="834" t="str">
        <f>DataSummary!N5</f>
        <v>Scenario</v>
      </c>
      <c r="G127" s="193" t="s">
        <v>624</v>
      </c>
      <c r="H127" s="29" t="s">
        <v>2</v>
      </c>
      <c r="I127" s="19">
        <f>I128</f>
        <v>0.64223307371139526</v>
      </c>
      <c r="J127" s="19">
        <f t="shared" ref="J127:AP127" si="398">J128</f>
        <v>0.64250457286834717</v>
      </c>
      <c r="K127" s="19">
        <f t="shared" si="398"/>
        <v>0.64285409450531006</v>
      </c>
      <c r="L127" s="19">
        <f t="shared" si="398"/>
        <v>0.64325243234634399</v>
      </c>
      <c r="M127" s="19">
        <f t="shared" si="398"/>
        <v>0.64376795291900635</v>
      </c>
      <c r="N127" s="19">
        <f t="shared" si="398"/>
        <v>0.64416754245758057</v>
      </c>
      <c r="O127" s="19">
        <f t="shared" si="398"/>
        <v>0.64464116096496582</v>
      </c>
      <c r="P127" s="19">
        <f t="shared" si="398"/>
        <v>0.64520788192749023</v>
      </c>
      <c r="Q127" s="19">
        <f t="shared" si="398"/>
        <v>0.64584529399871826</v>
      </c>
      <c r="R127" s="19">
        <f t="shared" si="398"/>
        <v>0.64654487371444702</v>
      </c>
      <c r="S127" s="19">
        <f t="shared" si="398"/>
        <v>0.64711105823516846</v>
      </c>
      <c r="T127" s="19">
        <f t="shared" si="398"/>
        <v>0.64778012037277222</v>
      </c>
      <c r="U127" s="19">
        <f t="shared" si="398"/>
        <v>0.64847064018249512</v>
      </c>
      <c r="V127" s="19">
        <f t="shared" si="398"/>
        <v>0.64904409646987915</v>
      </c>
      <c r="W127" s="19">
        <f t="shared" si="398"/>
        <v>0.64941161870956421</v>
      </c>
      <c r="X127" s="19">
        <f t="shared" si="398"/>
        <v>0.64955776929855347</v>
      </c>
      <c r="Y127" s="19">
        <f t="shared" si="398"/>
        <v>0.64956438541412354</v>
      </c>
      <c r="Z127" s="19">
        <f t="shared" si="398"/>
        <v>0.64938849210739136</v>
      </c>
      <c r="AA127" s="19">
        <f t="shared" si="398"/>
        <v>0.64894413948059082</v>
      </c>
      <c r="AB127" s="19">
        <f t="shared" si="398"/>
        <v>0.64819759130477905</v>
      </c>
      <c r="AC127" s="19">
        <f t="shared" si="398"/>
        <v>0.6470521092414856</v>
      </c>
      <c r="AD127" s="19">
        <f t="shared" si="398"/>
        <v>0.64570242166519165</v>
      </c>
      <c r="AE127" s="19">
        <f t="shared" si="398"/>
        <v>0.64421415328979492</v>
      </c>
      <c r="AF127" s="19">
        <f t="shared" si="398"/>
        <v>0.64273172616958618</v>
      </c>
      <c r="AG127" s="19">
        <f t="shared" si="398"/>
        <v>0.64137262105941772</v>
      </c>
      <c r="AH127" s="19">
        <f t="shared" si="398"/>
        <v>0.64012801647186279</v>
      </c>
      <c r="AI127" s="19">
        <f t="shared" si="398"/>
        <v>0.63903927803039551</v>
      </c>
      <c r="AJ127" s="19">
        <f t="shared" si="398"/>
        <v>0.63801229000091553</v>
      </c>
      <c r="AK127" s="19">
        <f t="shared" si="398"/>
        <v>0.63692301511764526</v>
      </c>
      <c r="AL127" s="19">
        <f t="shared" si="398"/>
        <v>0.6356627345085144</v>
      </c>
      <c r="AM127" s="19" t="str">
        <f t="shared" si="398"/>
        <v>#N/A</v>
      </c>
      <c r="AN127" s="19" t="str">
        <f t="shared" si="398"/>
        <v>#N/A</v>
      </c>
      <c r="AO127" s="19" t="str">
        <f t="shared" si="398"/>
        <v>#N/A</v>
      </c>
      <c r="AP127" s="19" t="str">
        <f t="shared" si="398"/>
        <v>#N/A</v>
      </c>
      <c r="AQ127" s="19" t="str">
        <f t="shared" ref="AQ127:BV127" si="399">AQ128</f>
        <v>#N/A</v>
      </c>
      <c r="AR127" s="19" t="str">
        <f t="shared" si="399"/>
        <v>#N/A</v>
      </c>
      <c r="AS127" s="19" t="str">
        <f t="shared" si="399"/>
        <v>#N/A</v>
      </c>
      <c r="AT127" s="19" t="str">
        <f t="shared" si="399"/>
        <v>#N/A</v>
      </c>
      <c r="AU127" s="19" t="str">
        <f t="shared" si="399"/>
        <v>#N/A</v>
      </c>
      <c r="AV127" s="19" t="str">
        <f t="shared" si="399"/>
        <v>#N/A</v>
      </c>
      <c r="AW127" s="19" t="str">
        <f t="shared" si="399"/>
        <v>#N/A</v>
      </c>
      <c r="AX127" s="19" t="str">
        <f t="shared" si="399"/>
        <v>#N/A</v>
      </c>
      <c r="AY127" s="19" t="str">
        <f t="shared" si="399"/>
        <v>#N/A</v>
      </c>
      <c r="AZ127" s="19" t="str">
        <f t="shared" si="399"/>
        <v>#N/A</v>
      </c>
      <c r="BA127" s="19" t="str">
        <f t="shared" si="399"/>
        <v>#N/A</v>
      </c>
      <c r="BB127" s="19" t="str">
        <f t="shared" si="399"/>
        <v>#N/A</v>
      </c>
      <c r="BC127" s="19" t="str">
        <f t="shared" si="399"/>
        <v>#N/A</v>
      </c>
      <c r="BD127" s="19" t="str">
        <f t="shared" si="399"/>
        <v>#N/A</v>
      </c>
      <c r="BE127" s="19" t="str">
        <f t="shared" si="399"/>
        <v>#N/A</v>
      </c>
      <c r="BF127" s="19" t="str">
        <f t="shared" si="399"/>
        <v>#N/A</v>
      </c>
      <c r="BG127" s="19" t="str">
        <f t="shared" si="399"/>
        <v>#N/A</v>
      </c>
      <c r="BH127" s="19" t="str">
        <f t="shared" si="399"/>
        <v>#N/A</v>
      </c>
      <c r="BI127" s="19" t="str">
        <f t="shared" si="399"/>
        <v>#N/A</v>
      </c>
      <c r="BJ127" s="19" t="str">
        <f t="shared" si="399"/>
        <v>#N/A</v>
      </c>
      <c r="BK127" s="19" t="str">
        <f t="shared" si="399"/>
        <v>#N/A</v>
      </c>
      <c r="BL127" s="19" t="str">
        <f t="shared" si="399"/>
        <v>#N/A</v>
      </c>
      <c r="BM127" s="19" t="str">
        <f t="shared" si="399"/>
        <v>#N/A</v>
      </c>
      <c r="BN127" s="19" t="str">
        <f t="shared" si="399"/>
        <v>#N/A</v>
      </c>
      <c r="BO127" s="19" t="str">
        <f t="shared" si="399"/>
        <v>#N/A</v>
      </c>
      <c r="BP127" s="19" t="str">
        <f t="shared" si="399"/>
        <v>#N/A</v>
      </c>
      <c r="BQ127" s="19" t="str">
        <f t="shared" si="399"/>
        <v>#N/A</v>
      </c>
      <c r="BR127" s="19" t="str">
        <f t="shared" si="399"/>
        <v>#N/A</v>
      </c>
      <c r="BS127" s="19" t="str">
        <f t="shared" si="399"/>
        <v>#N/A</v>
      </c>
      <c r="BT127" s="19" t="str">
        <f t="shared" si="399"/>
        <v>#N/A</v>
      </c>
      <c r="BU127" s="19" t="str">
        <f t="shared" si="399"/>
        <v>#N/A</v>
      </c>
      <c r="BV127" s="19" t="str">
        <f t="shared" si="399"/>
        <v>#N/A</v>
      </c>
      <c r="BW127" s="19" t="str">
        <f t="shared" ref="BW127" si="400">BW128</f>
        <v>#N/A</v>
      </c>
    </row>
    <row r="128" spans="1:16384">
      <c r="B128" s="74"/>
      <c r="C128" s="93"/>
      <c r="D128" s="573"/>
      <c r="E128" s="574"/>
      <c r="F128" s="834"/>
      <c r="G128" s="194" t="s">
        <v>625</v>
      </c>
      <c r="H128" s="31" t="str">
        <f>H127</f>
        <v>(e.g. 0.40)</v>
      </c>
      <c r="I128" s="14">
        <f>IF(ISNUMBER(DataSummary!G124),DataSummary!G124,"#N/A")</f>
        <v>0.64223307371139526</v>
      </c>
      <c r="J128" s="339">
        <f>IF(ISNUMBER(DataSummary!H124),DataSummary!H124,"#N/A")</f>
        <v>0.64250457286834717</v>
      </c>
      <c r="K128" s="339">
        <f>IF(ISNUMBER(DataSummary!I124),DataSummary!I124,"#N/A")</f>
        <v>0.64285409450531006</v>
      </c>
      <c r="L128" s="339">
        <f>IF(ISNUMBER(DataSummary!J124),DataSummary!J124,"#N/A")</f>
        <v>0.64325243234634399</v>
      </c>
      <c r="M128" s="339">
        <f>IF(ISNUMBER(DataSummary!K124),DataSummary!K124,"#N/A")</f>
        <v>0.64376795291900635</v>
      </c>
      <c r="N128" s="339">
        <f>IF(ISNUMBER(DataSummary!L124),DataSummary!L124,"#N/A")</f>
        <v>0.64416754245758057</v>
      </c>
      <c r="O128" s="339">
        <f>IF(ISNUMBER(DataSummary!M124),DataSummary!M124,"#N/A")</f>
        <v>0.64464116096496582</v>
      </c>
      <c r="P128" s="339">
        <f>IF(ISNUMBER(DataSummary!N124),DataSummary!N124,"#N/A")</f>
        <v>0.64520788192749023</v>
      </c>
      <c r="Q128" s="339">
        <f>IF(ISNUMBER(DataSummary!O124),DataSummary!O124,"#N/A")</f>
        <v>0.64584529399871826</v>
      </c>
      <c r="R128" s="339">
        <f>IF(ISNUMBER(DataSummary!P124),DataSummary!P124,"#N/A")</f>
        <v>0.64654487371444702</v>
      </c>
      <c r="S128" s="339">
        <f>IF(ISNUMBER(DataSummary!Q124),DataSummary!Q124,"#N/A")</f>
        <v>0.64711105823516846</v>
      </c>
      <c r="T128" s="339">
        <f>IF(ISNUMBER(DataSummary!R124),DataSummary!R124,"#N/A")</f>
        <v>0.64778012037277222</v>
      </c>
      <c r="U128" s="339">
        <f>IF(ISNUMBER(DataSummary!S124),DataSummary!S124,"#N/A")</f>
        <v>0.64847064018249512</v>
      </c>
      <c r="V128" s="339">
        <f>IF(ISNUMBER(DataSummary!T124),DataSummary!T124,"#N/A")</f>
        <v>0.64904409646987915</v>
      </c>
      <c r="W128" s="339">
        <f>IF(ISNUMBER(DataSummary!U124),DataSummary!U124,"#N/A")</f>
        <v>0.64941161870956421</v>
      </c>
      <c r="X128" s="339">
        <f>IF(ISNUMBER(DataSummary!V124),DataSummary!V124,"#N/A")</f>
        <v>0.64955776929855347</v>
      </c>
      <c r="Y128" s="339">
        <f>IF(ISNUMBER(DataSummary!W124),DataSummary!W124,"#N/A")</f>
        <v>0.64956438541412354</v>
      </c>
      <c r="Z128" s="339">
        <f>IF(ISNUMBER(DataSummary!X124),DataSummary!X124,"#N/A")</f>
        <v>0.64938849210739136</v>
      </c>
      <c r="AA128" s="339">
        <f>IF(ISNUMBER(DataSummary!Y124),DataSummary!Y124,"#N/A")</f>
        <v>0.64894413948059082</v>
      </c>
      <c r="AB128" s="339">
        <f>IF(ISNUMBER(DataSummary!Z124),DataSummary!Z124,"#N/A")</f>
        <v>0.64819759130477905</v>
      </c>
      <c r="AC128" s="339">
        <f>IF(ISNUMBER(DataSummary!AA124),DataSummary!AA124,"#N/A")</f>
        <v>0.6470521092414856</v>
      </c>
      <c r="AD128" s="339">
        <f>IF(ISNUMBER(DataSummary!AB124),DataSummary!AB124,"#N/A")</f>
        <v>0.64570242166519165</v>
      </c>
      <c r="AE128" s="339">
        <f>IF(ISNUMBER(DataSummary!AC124),DataSummary!AC124,"#N/A")</f>
        <v>0.64421415328979492</v>
      </c>
      <c r="AF128" s="339">
        <f>IF(ISNUMBER(DataSummary!AD124),DataSummary!AD124,"#N/A")</f>
        <v>0.64273172616958618</v>
      </c>
      <c r="AG128" s="339">
        <f>IF(ISNUMBER(DataSummary!AE124),DataSummary!AE124,"#N/A")</f>
        <v>0.64137262105941772</v>
      </c>
      <c r="AH128" s="339">
        <f>IF(ISNUMBER(DataSummary!AF124),DataSummary!AF124,"#N/A")</f>
        <v>0.64012801647186279</v>
      </c>
      <c r="AI128" s="339">
        <f>IF(ISNUMBER(DataSummary!AG124),DataSummary!AG124,"#N/A")</f>
        <v>0.63903927803039551</v>
      </c>
      <c r="AJ128" s="339">
        <f>IF(ISNUMBER(DataSummary!AH124),DataSummary!AH124,"#N/A")</f>
        <v>0.63801229000091553</v>
      </c>
      <c r="AK128" s="339">
        <f>IF(ISNUMBER(DataSummary!AI124),DataSummary!AI124,"#N/A")</f>
        <v>0.63692301511764526</v>
      </c>
      <c r="AL128" s="339">
        <f>IF(ISNUMBER(DataSummary!AJ124),DataSummary!AJ124,"#N/A")</f>
        <v>0.6356627345085144</v>
      </c>
      <c r="AM128" s="339" t="str">
        <f>IF(ISNUMBER(DataSummary!AK124),DataSummary!AK124,"#N/A")</f>
        <v>#N/A</v>
      </c>
      <c r="AN128" s="339" t="str">
        <f>IF(ISNUMBER(DataSummary!AL124),DataSummary!AL124,"#N/A")</f>
        <v>#N/A</v>
      </c>
      <c r="AO128" s="339" t="str">
        <f>IF(ISNUMBER(DataSummary!AL98),DataSummary!AL98,"#N/A")</f>
        <v>#N/A</v>
      </c>
      <c r="AP128" s="339" t="str">
        <f>IF(ISNUMBER(DataSummary!AM98),DataSummary!AM98,"#N/A")</f>
        <v>#N/A</v>
      </c>
      <c r="AQ128" s="339" t="str">
        <f>AP128</f>
        <v>#N/A</v>
      </c>
      <c r="AR128" s="339" t="str">
        <f t="shared" ref="AR128:BW128" si="401">AQ128</f>
        <v>#N/A</v>
      </c>
      <c r="AS128" s="339" t="str">
        <f t="shared" si="401"/>
        <v>#N/A</v>
      </c>
      <c r="AT128" s="339" t="str">
        <f t="shared" si="401"/>
        <v>#N/A</v>
      </c>
      <c r="AU128" s="339" t="str">
        <f t="shared" si="401"/>
        <v>#N/A</v>
      </c>
      <c r="AV128" s="339" t="str">
        <f t="shared" si="401"/>
        <v>#N/A</v>
      </c>
      <c r="AW128" s="339" t="str">
        <f t="shared" si="401"/>
        <v>#N/A</v>
      </c>
      <c r="AX128" s="339" t="str">
        <f t="shared" si="401"/>
        <v>#N/A</v>
      </c>
      <c r="AY128" s="339" t="str">
        <f t="shared" si="401"/>
        <v>#N/A</v>
      </c>
      <c r="AZ128" s="339" t="str">
        <f t="shared" si="401"/>
        <v>#N/A</v>
      </c>
      <c r="BA128" s="339" t="str">
        <f t="shared" si="401"/>
        <v>#N/A</v>
      </c>
      <c r="BB128" s="339" t="str">
        <f t="shared" si="401"/>
        <v>#N/A</v>
      </c>
      <c r="BC128" s="339" t="str">
        <f t="shared" si="401"/>
        <v>#N/A</v>
      </c>
      <c r="BD128" s="339" t="str">
        <f t="shared" si="401"/>
        <v>#N/A</v>
      </c>
      <c r="BE128" s="339" t="str">
        <f t="shared" si="401"/>
        <v>#N/A</v>
      </c>
      <c r="BF128" s="339" t="str">
        <f t="shared" si="401"/>
        <v>#N/A</v>
      </c>
      <c r="BG128" s="339" t="str">
        <f t="shared" si="401"/>
        <v>#N/A</v>
      </c>
      <c r="BH128" s="339" t="str">
        <f t="shared" si="401"/>
        <v>#N/A</v>
      </c>
      <c r="BI128" s="339" t="str">
        <f t="shared" si="401"/>
        <v>#N/A</v>
      </c>
      <c r="BJ128" s="339" t="str">
        <f t="shared" si="401"/>
        <v>#N/A</v>
      </c>
      <c r="BK128" s="339" t="str">
        <f t="shared" si="401"/>
        <v>#N/A</v>
      </c>
      <c r="BL128" s="339" t="str">
        <f t="shared" si="401"/>
        <v>#N/A</v>
      </c>
      <c r="BM128" s="339" t="str">
        <f t="shared" si="401"/>
        <v>#N/A</v>
      </c>
      <c r="BN128" s="339" t="str">
        <f t="shared" si="401"/>
        <v>#N/A</v>
      </c>
      <c r="BO128" s="339" t="str">
        <f t="shared" si="401"/>
        <v>#N/A</v>
      </c>
      <c r="BP128" s="339" t="str">
        <f t="shared" si="401"/>
        <v>#N/A</v>
      </c>
      <c r="BQ128" s="339" t="str">
        <f t="shared" si="401"/>
        <v>#N/A</v>
      </c>
      <c r="BR128" s="339" t="str">
        <f t="shared" si="401"/>
        <v>#N/A</v>
      </c>
      <c r="BS128" s="339" t="str">
        <f t="shared" si="401"/>
        <v>#N/A</v>
      </c>
      <c r="BT128" s="339" t="str">
        <f t="shared" si="401"/>
        <v>#N/A</v>
      </c>
      <c r="BU128" s="339" t="str">
        <f t="shared" si="401"/>
        <v>#N/A</v>
      </c>
      <c r="BV128" s="339" t="str">
        <f t="shared" si="401"/>
        <v>#N/A</v>
      </c>
      <c r="BW128" s="339" t="str">
        <f t="shared" si="401"/>
        <v>#N/A</v>
      </c>
    </row>
    <row r="129" spans="1:76">
      <c r="B129" s="74"/>
      <c r="C129" s="93"/>
      <c r="D129" s="573"/>
      <c r="E129" s="574"/>
      <c r="F129" s="834"/>
      <c r="G129" s="195" t="s">
        <v>631</v>
      </c>
      <c r="H129" s="29" t="s">
        <v>2</v>
      </c>
      <c r="I129" s="66">
        <f>IF(VLOOKUP(InputDataA_GeneralAssumptions!$D$104,DataSummary!$A$130:$B$132,2,FALSE)=1,I127,I128)</f>
        <v>0.64223307371139526</v>
      </c>
      <c r="J129" s="344">
        <f>IF(VLOOKUP(InputDataA_GeneralAssumptions!$D$104,DataSummary!$A$130:$B$132,2,FALSE)=1,J127,J128)</f>
        <v>0.64250457286834717</v>
      </c>
      <c r="K129" s="344">
        <f>IF(VLOOKUP(InputDataA_GeneralAssumptions!$D$104,DataSummary!$A$130:$B$132,2,FALSE)=1,K127,K128)</f>
        <v>0.64285409450531006</v>
      </c>
      <c r="L129" s="344">
        <f>IF(VLOOKUP(InputDataA_GeneralAssumptions!$D$104,DataSummary!$A$130:$B$132,2,FALSE)=1,L127,L128)</f>
        <v>0.64325243234634399</v>
      </c>
      <c r="M129" s="344">
        <f>IF(VLOOKUP(InputDataA_GeneralAssumptions!$D$104,DataSummary!$A$130:$B$132,2,FALSE)=1,M127,M128)</f>
        <v>0.64376795291900635</v>
      </c>
      <c r="N129" s="344">
        <f>IF(VLOOKUP(InputDataA_GeneralAssumptions!$D$104,DataSummary!$A$130:$B$132,2,FALSE)=1,N127,N128)</f>
        <v>0.64416754245758057</v>
      </c>
      <c r="O129" s="344">
        <f>IF(VLOOKUP(InputDataA_GeneralAssumptions!$D$104,DataSummary!$A$130:$B$132,2,FALSE)=1,O127,O128)</f>
        <v>0.64464116096496582</v>
      </c>
      <c r="P129" s="344">
        <f>IF(VLOOKUP(InputDataA_GeneralAssumptions!$D$104,DataSummary!$A$130:$B$132,2,FALSE)=1,P127,P128)</f>
        <v>0.64520788192749023</v>
      </c>
      <c r="Q129" s="344">
        <f>IF(VLOOKUP(InputDataA_GeneralAssumptions!$D$104,DataSummary!$A$130:$B$132,2,FALSE)=1,Q127,Q128)</f>
        <v>0.64584529399871826</v>
      </c>
      <c r="R129" s="344">
        <f>IF(VLOOKUP(InputDataA_GeneralAssumptions!$D$104,DataSummary!$A$130:$B$132,2,FALSE)=1,R127,R128)</f>
        <v>0.64654487371444702</v>
      </c>
      <c r="S129" s="344">
        <f>IF(VLOOKUP(InputDataA_GeneralAssumptions!$D$104,DataSummary!$A$130:$B$132,2,FALSE)=1,S127,S128)</f>
        <v>0.64711105823516846</v>
      </c>
      <c r="T129" s="344">
        <f>IF(VLOOKUP(InputDataA_GeneralAssumptions!$D$104,DataSummary!$A$130:$B$132,2,FALSE)=1,T127,T128)</f>
        <v>0.64778012037277222</v>
      </c>
      <c r="U129" s="344">
        <f>IF(VLOOKUP(InputDataA_GeneralAssumptions!$D$104,DataSummary!$A$130:$B$132,2,FALSE)=1,U127,U128)</f>
        <v>0.64847064018249512</v>
      </c>
      <c r="V129" s="344">
        <f>IF(VLOOKUP(InputDataA_GeneralAssumptions!$D$104,DataSummary!$A$130:$B$132,2,FALSE)=1,V127,V128)</f>
        <v>0.64904409646987915</v>
      </c>
      <c r="W129" s="344">
        <f>IF(VLOOKUP(InputDataA_GeneralAssumptions!$D$104,DataSummary!$A$130:$B$132,2,FALSE)=1,W127,W128)</f>
        <v>0.64941161870956421</v>
      </c>
      <c r="X129" s="344">
        <f>IF(VLOOKUP(InputDataA_GeneralAssumptions!$D$104,DataSummary!$A$130:$B$132,2,FALSE)=1,X127,X128)</f>
        <v>0.64955776929855347</v>
      </c>
      <c r="Y129" s="344">
        <f>IF(VLOOKUP(InputDataA_GeneralAssumptions!$D$104,DataSummary!$A$130:$B$132,2,FALSE)=1,Y127,Y128)</f>
        <v>0.64956438541412354</v>
      </c>
      <c r="Z129" s="344">
        <f>IF(VLOOKUP(InputDataA_GeneralAssumptions!$D$104,DataSummary!$A$130:$B$132,2,FALSE)=1,Z127,Z128)</f>
        <v>0.64938849210739136</v>
      </c>
      <c r="AA129" s="344">
        <f>IF(VLOOKUP(InputDataA_GeneralAssumptions!$D$104,DataSummary!$A$130:$B$132,2,FALSE)=1,AA127,AA128)</f>
        <v>0.64894413948059082</v>
      </c>
      <c r="AB129" s="344">
        <f>IF(VLOOKUP(InputDataA_GeneralAssumptions!$D$104,DataSummary!$A$130:$B$132,2,FALSE)=1,AB127,AB128)</f>
        <v>0.64819759130477905</v>
      </c>
      <c r="AC129" s="344">
        <f>IF(VLOOKUP(InputDataA_GeneralAssumptions!$D$104,DataSummary!$A$130:$B$132,2,FALSE)=1,AC127,AC128)</f>
        <v>0.6470521092414856</v>
      </c>
      <c r="AD129" s="344">
        <f>IF(VLOOKUP(InputDataA_GeneralAssumptions!$D$104,DataSummary!$A$130:$B$132,2,FALSE)=1,AD127,AD128)</f>
        <v>0.64570242166519165</v>
      </c>
      <c r="AE129" s="344">
        <f>IF(VLOOKUP(InputDataA_GeneralAssumptions!$D$104,DataSummary!$A$130:$B$132,2,FALSE)=1,AE127,AE128)</f>
        <v>0.64421415328979492</v>
      </c>
      <c r="AF129" s="344">
        <f>IF(VLOOKUP(InputDataA_GeneralAssumptions!$D$104,DataSummary!$A$130:$B$132,2,FALSE)=1,AF127,AF128)</f>
        <v>0.64273172616958618</v>
      </c>
      <c r="AG129" s="344">
        <f>IF(VLOOKUP(InputDataA_GeneralAssumptions!$D$104,DataSummary!$A$130:$B$132,2,FALSE)=1,AG127,AG128)</f>
        <v>0.64137262105941772</v>
      </c>
      <c r="AH129" s="344">
        <f>IF(VLOOKUP(InputDataA_GeneralAssumptions!$D$104,DataSummary!$A$130:$B$132,2,FALSE)=1,AH127,AH128)</f>
        <v>0.64012801647186279</v>
      </c>
      <c r="AI129" s="344">
        <f>IF(VLOOKUP(InputDataA_GeneralAssumptions!$D$104,DataSummary!$A$130:$B$132,2,FALSE)=1,AI127,AI128)</f>
        <v>0.63903927803039551</v>
      </c>
      <c r="AJ129" s="344">
        <f>IF(VLOOKUP(InputDataA_GeneralAssumptions!$D$104,DataSummary!$A$130:$B$132,2,FALSE)=1,AJ127,AJ128)</f>
        <v>0.63801229000091553</v>
      </c>
      <c r="AK129" s="344">
        <f>IF(VLOOKUP(InputDataA_GeneralAssumptions!$D$104,DataSummary!$A$130:$B$132,2,FALSE)=1,AK127,AK128)</f>
        <v>0.63692301511764526</v>
      </c>
      <c r="AL129" s="344">
        <f>IF(VLOOKUP(InputDataA_GeneralAssumptions!$D$104,DataSummary!$A$130:$B$132,2,FALSE)=1,AL127,AL128)</f>
        <v>0.6356627345085144</v>
      </c>
      <c r="AM129" s="344" t="str">
        <f>IF(VLOOKUP(InputDataA_GeneralAssumptions!$D$104,DataSummary!$A$130:$B$132,2,FALSE)=1,AM127,AM128)</f>
        <v>#N/A</v>
      </c>
      <c r="AN129" s="344" t="str">
        <f>IF(VLOOKUP(InputDataA_GeneralAssumptions!$D$104,DataSummary!$A$130:$B$132,2,FALSE)=1,AN127,AN128)</f>
        <v>#N/A</v>
      </c>
      <c r="AO129" s="344" t="str">
        <f>IF(VLOOKUP(InputDataA_GeneralAssumptions!$D$104,DataSummary!$A$130:$B$132,2,FALSE)=1,AO127,AO128)</f>
        <v>#N/A</v>
      </c>
      <c r="AP129" s="344" t="str">
        <f>IF(VLOOKUP(InputDataA_GeneralAssumptions!$D$104,DataSummary!$A$130:$B$132,2,FALSE)=1,AP127,AP128)</f>
        <v>#N/A</v>
      </c>
      <c r="AQ129" s="344" t="str">
        <f>IF(VLOOKUP(InputDataA_GeneralAssumptions!$D$104,DataSummary!$A$130:$B$132,2,FALSE)=1,AQ127,AQ128)</f>
        <v>#N/A</v>
      </c>
      <c r="AR129" s="344" t="str">
        <f>IF(VLOOKUP(InputDataA_GeneralAssumptions!$D$104,DataSummary!$A$130:$B$132,2,FALSE)=1,AR127,AR128)</f>
        <v>#N/A</v>
      </c>
      <c r="AS129" s="344" t="str">
        <f>IF(VLOOKUP(InputDataA_GeneralAssumptions!$D$104,DataSummary!$A$130:$B$132,2,FALSE)=1,AS127,AS128)</f>
        <v>#N/A</v>
      </c>
      <c r="AT129" s="344" t="str">
        <f>IF(VLOOKUP(InputDataA_GeneralAssumptions!$D$104,DataSummary!$A$130:$B$132,2,FALSE)=1,AT127,AT128)</f>
        <v>#N/A</v>
      </c>
      <c r="AU129" s="344" t="str">
        <f>IF(VLOOKUP(InputDataA_GeneralAssumptions!$D$104,DataSummary!$A$130:$B$132,2,FALSE)=1,AU127,AU128)</f>
        <v>#N/A</v>
      </c>
      <c r="AV129" s="344" t="str">
        <f>IF(VLOOKUP(InputDataA_GeneralAssumptions!$D$104,DataSummary!$A$130:$B$132,2,FALSE)=1,AV127,AV128)</f>
        <v>#N/A</v>
      </c>
      <c r="AW129" s="344" t="str">
        <f>IF(VLOOKUP(InputDataA_GeneralAssumptions!$D$104,DataSummary!$A$130:$B$132,2,FALSE)=1,AW127,AW128)</f>
        <v>#N/A</v>
      </c>
      <c r="AX129" s="344" t="str">
        <f>IF(VLOOKUP(InputDataA_GeneralAssumptions!$D$104,DataSummary!$A$130:$B$132,2,FALSE)=1,AX127,AX128)</f>
        <v>#N/A</v>
      </c>
      <c r="AY129" s="344" t="str">
        <f>IF(VLOOKUP(InputDataA_GeneralAssumptions!$D$104,DataSummary!$A$130:$B$132,2,FALSE)=1,AY127,AY128)</f>
        <v>#N/A</v>
      </c>
      <c r="AZ129" s="344" t="str">
        <f>IF(VLOOKUP(InputDataA_GeneralAssumptions!$D$104,DataSummary!$A$130:$B$132,2,FALSE)=1,AZ127,AZ128)</f>
        <v>#N/A</v>
      </c>
      <c r="BA129" s="344" t="str">
        <f>IF(VLOOKUP(InputDataA_GeneralAssumptions!$D$104,DataSummary!$A$130:$B$132,2,FALSE)=1,BA127,BA128)</f>
        <v>#N/A</v>
      </c>
      <c r="BB129" s="344" t="str">
        <f>IF(VLOOKUP(InputDataA_GeneralAssumptions!$D$104,DataSummary!$A$130:$B$132,2,FALSE)=1,BB127,BB128)</f>
        <v>#N/A</v>
      </c>
      <c r="BC129" s="344" t="str">
        <f>IF(VLOOKUP(InputDataA_GeneralAssumptions!$D$104,DataSummary!$A$130:$B$132,2,FALSE)=1,BC127,BC128)</f>
        <v>#N/A</v>
      </c>
      <c r="BD129" s="344" t="str">
        <f>IF(VLOOKUP(InputDataA_GeneralAssumptions!$D$104,DataSummary!$A$130:$B$132,2,FALSE)=1,BD127,BD128)</f>
        <v>#N/A</v>
      </c>
      <c r="BE129" s="344" t="str">
        <f>IF(VLOOKUP(InputDataA_GeneralAssumptions!$D$104,DataSummary!$A$130:$B$132,2,FALSE)=1,BE127,BE128)</f>
        <v>#N/A</v>
      </c>
      <c r="BF129" s="344" t="str">
        <f>IF(VLOOKUP(InputDataA_GeneralAssumptions!$D$104,DataSummary!$A$130:$B$132,2,FALSE)=1,BF127,BF128)</f>
        <v>#N/A</v>
      </c>
      <c r="BG129" s="344" t="str">
        <f>IF(VLOOKUP(InputDataA_GeneralAssumptions!$D$104,DataSummary!$A$130:$B$132,2,FALSE)=1,BG127,BG128)</f>
        <v>#N/A</v>
      </c>
      <c r="BH129" s="344" t="str">
        <f>IF(VLOOKUP(InputDataA_GeneralAssumptions!$D$104,DataSummary!$A$130:$B$132,2,FALSE)=1,BH127,BH128)</f>
        <v>#N/A</v>
      </c>
      <c r="BI129" s="344" t="str">
        <f>IF(VLOOKUP(InputDataA_GeneralAssumptions!$D$104,DataSummary!$A$130:$B$132,2,FALSE)=1,BI127,BI128)</f>
        <v>#N/A</v>
      </c>
      <c r="BJ129" s="344" t="str">
        <f>IF(VLOOKUP(InputDataA_GeneralAssumptions!$D$104,DataSummary!$A$130:$B$132,2,FALSE)=1,BJ127,BJ128)</f>
        <v>#N/A</v>
      </c>
      <c r="BK129" s="344" t="str">
        <f>IF(VLOOKUP(InputDataA_GeneralAssumptions!$D$104,DataSummary!$A$130:$B$132,2,FALSE)=1,BK127,BK128)</f>
        <v>#N/A</v>
      </c>
      <c r="BL129" s="344" t="str">
        <f>IF(VLOOKUP(InputDataA_GeneralAssumptions!$D$104,DataSummary!$A$130:$B$132,2,FALSE)=1,BL127,BL128)</f>
        <v>#N/A</v>
      </c>
      <c r="BM129" s="344" t="str">
        <f>IF(VLOOKUP(InputDataA_GeneralAssumptions!$D$104,DataSummary!$A$130:$B$132,2,FALSE)=1,BM127,BM128)</f>
        <v>#N/A</v>
      </c>
      <c r="BN129" s="344" t="str">
        <f>IF(VLOOKUP(InputDataA_GeneralAssumptions!$D$104,DataSummary!$A$130:$B$132,2,FALSE)=1,BN127,BN128)</f>
        <v>#N/A</v>
      </c>
      <c r="BO129" s="344" t="str">
        <f>IF(VLOOKUP(InputDataA_GeneralAssumptions!$D$104,DataSummary!$A$130:$B$132,2,FALSE)=1,BO127,BO128)</f>
        <v>#N/A</v>
      </c>
      <c r="BP129" s="344" t="str">
        <f>IF(VLOOKUP(InputDataA_GeneralAssumptions!$D$104,DataSummary!$A$130:$B$132,2,FALSE)=1,BP127,BP128)</f>
        <v>#N/A</v>
      </c>
      <c r="BQ129" s="344" t="str">
        <f>IF(VLOOKUP(InputDataA_GeneralAssumptions!$D$104,DataSummary!$A$130:$B$132,2,FALSE)=1,BQ127,BQ128)</f>
        <v>#N/A</v>
      </c>
      <c r="BR129" s="344" t="str">
        <f>IF(VLOOKUP(InputDataA_GeneralAssumptions!$D$104,DataSummary!$A$130:$B$132,2,FALSE)=1,BR127,BR128)</f>
        <v>#N/A</v>
      </c>
      <c r="BS129" s="344" t="str">
        <f>IF(VLOOKUP(InputDataA_GeneralAssumptions!$D$104,DataSummary!$A$130:$B$132,2,FALSE)=1,BS127,BS128)</f>
        <v>#N/A</v>
      </c>
      <c r="BT129" s="344" t="str">
        <f>IF(VLOOKUP(InputDataA_GeneralAssumptions!$D$104,DataSummary!$A$130:$B$132,2,FALSE)=1,BT127,BT128)</f>
        <v>#N/A</v>
      </c>
      <c r="BU129" s="344" t="str">
        <f>IF(VLOOKUP(InputDataA_GeneralAssumptions!$D$104,DataSummary!$A$130:$B$132,2,FALSE)=1,BU127,BU128)</f>
        <v>#N/A</v>
      </c>
      <c r="BV129" s="344" t="str">
        <f>IF(VLOOKUP(InputDataA_GeneralAssumptions!$D$104,DataSummary!$A$130:$B$132,2,FALSE)=1,BV127,BV128)</f>
        <v>#N/A</v>
      </c>
      <c r="BW129" s="344" t="str">
        <f>IF(VLOOKUP(InputDataA_GeneralAssumptions!$D$104,DataSummary!$A$130:$B$132,2,FALSE)=1,BW127,BW128)</f>
        <v>#N/A</v>
      </c>
    </row>
    <row r="130" spans="1:76" ht="16.5" thickBot="1">
      <c r="B130" s="173"/>
      <c r="C130" s="95"/>
      <c r="D130" s="579"/>
      <c r="E130" s="580"/>
      <c r="F130" s="834"/>
      <c r="G130" s="190" t="s">
        <v>479</v>
      </c>
      <c r="H130" s="31" t="str">
        <f>H129</f>
        <v>(e.g. 0.40)</v>
      </c>
      <c r="I130" s="200">
        <f>DataSummary!B124</f>
        <v>3.9143351103509971E-4</v>
      </c>
      <c r="J130" s="200">
        <f>InputDataA_GeneralAssumptions!J129/InputDataA_GeneralAssumptions!I129-1</f>
        <v>4.2274240936079899E-4</v>
      </c>
      <c r="K130" s="200">
        <f>InputDataA_GeneralAssumptions!K129/InputDataA_GeneralAssumptions!J129-1</f>
        <v>5.4399867599785878E-4</v>
      </c>
      <c r="L130" s="200">
        <f>InputDataA_GeneralAssumptions!L129/InputDataA_GeneralAssumptions!K129-1</f>
        <v>6.1963957986521656E-4</v>
      </c>
      <c r="M130" s="200">
        <f>InputDataA_GeneralAssumptions!M129/InputDataA_GeneralAssumptions!L129-1</f>
        <v>8.0142809687000494E-4</v>
      </c>
      <c r="N130" s="200">
        <f>InputDataA_GeneralAssumptions!N129/InputDataA_GeneralAssumptions!M129-1</f>
        <v>6.2070430309923985E-4</v>
      </c>
      <c r="O130" s="200">
        <f>InputDataA_GeneralAssumptions!O129/InputDataA_GeneralAssumptions!N129-1</f>
        <v>7.3524118520218451E-4</v>
      </c>
      <c r="P130" s="200">
        <f>InputDataA_GeneralAssumptions!P129/InputDataA_GeneralAssumptions!O129-1</f>
        <v>8.7912624393404748E-4</v>
      </c>
      <c r="Q130" s="200">
        <f>InputDataA_GeneralAssumptions!Q129/InputDataA_GeneralAssumptions!P129-1</f>
        <v>9.8791736598724533E-4</v>
      </c>
      <c r="R130" s="200">
        <f>InputDataA_GeneralAssumptions!R129/InputDataA_GeneralAssumptions!Q129-1</f>
        <v>1.0832001444143202E-3</v>
      </c>
      <c r="S130" s="200">
        <f>InputDataA_GeneralAssumptions!S129/InputDataA_GeneralAssumptions!R129-1</f>
        <v>8.75708003790443E-4</v>
      </c>
      <c r="T130" s="200">
        <f>InputDataA_GeneralAssumptions!T129/InputDataA_GeneralAssumptions!S129-1</f>
        <v>1.0339216570158793E-3</v>
      </c>
      <c r="U130" s="200">
        <f>InputDataA_GeneralAssumptions!U129/InputDataA_GeneralAssumptions!T129-1</f>
        <v>1.0659786986446651E-3</v>
      </c>
      <c r="V130" s="200">
        <f>InputDataA_GeneralAssumptions!V129/InputDataA_GeneralAssumptions!U129-1</f>
        <v>8.8432112704839305E-4</v>
      </c>
      <c r="W130" s="200">
        <f>InputDataA_GeneralAssumptions!W129/InputDataA_GeneralAssumptions!V129-1</f>
        <v>5.6625157163270323E-4</v>
      </c>
      <c r="X130" s="200">
        <f>InputDataA_GeneralAssumptions!X129/InputDataA_GeneralAssumptions!W129-1</f>
        <v>2.2505077639300985E-4</v>
      </c>
      <c r="Y130" s="200">
        <f>InputDataA_GeneralAssumptions!Y129/InputDataA_GeneralAssumptions!X129-1</f>
        <v>1.0185569140785944E-5</v>
      </c>
      <c r="Z130" s="200">
        <f>InputDataA_GeneralAssumptions!Z129/InputDataA_GeneralAssumptions!Y129-1</f>
        <v>-2.7078656201273699E-4</v>
      </c>
      <c r="AA130" s="200">
        <f>InputDataA_GeneralAssumptions!AA129/InputDataA_GeneralAssumptions!Z129-1</f>
        <v>-6.8426316788972041E-4</v>
      </c>
      <c r="AB130" s="200">
        <f>InputDataA_GeneralAssumptions!AB129/InputDataA_GeneralAssumptions!AA129-1</f>
        <v>-1.1504043728776114E-3</v>
      </c>
      <c r="AC130" s="200">
        <f>InputDataA_GeneralAssumptions!AC129/InputDataA_GeneralAssumptions!AB129-1</f>
        <v>-1.7671803762610017E-3</v>
      </c>
      <c r="AD130" s="200">
        <f>InputDataA_GeneralAssumptions!AD129/InputDataA_GeneralAssumptions!AC129-1</f>
        <v>-2.0859024443582452E-3</v>
      </c>
      <c r="AE130" s="200">
        <f>InputDataA_GeneralAssumptions!AE129/InputDataA_GeneralAssumptions!AD129-1</f>
        <v>-2.3048827532018423E-3</v>
      </c>
      <c r="AF130" s="200">
        <f>InputDataA_GeneralAssumptions!AF129/InputDataA_GeneralAssumptions!AE129-1</f>
        <v>-2.3011402538091197E-3</v>
      </c>
      <c r="AG130" s="200">
        <f>InputDataA_GeneralAssumptions!AG129/InputDataA_GeneralAssumptions!AF129-1</f>
        <v>-2.1145760428976645E-3</v>
      </c>
      <c r="AH130" s="200">
        <f>InputDataA_GeneralAssumptions!AH129/InputDataA_GeneralAssumptions!AG129-1</f>
        <v>-1.9405327678302386E-3</v>
      </c>
      <c r="AI130" s="200">
        <f>InputDataA_GeneralAssumptions!AI129/InputDataA_GeneralAssumptions!AH129-1</f>
        <v>-1.7008136082966585E-3</v>
      </c>
      <c r="AJ130" s="200">
        <f>InputDataA_GeneralAssumptions!AJ129/InputDataA_GeneralAssumptions!AI129-1</f>
        <v>-1.6070812308208726E-3</v>
      </c>
      <c r="AK130" s="200">
        <f>InputDataA_GeneralAssumptions!AK129/InputDataA_GeneralAssumptions!AJ129-1</f>
        <v>-1.7072945150770069E-3</v>
      </c>
      <c r="AL130" s="200">
        <f>InputDataA_GeneralAssumptions!AL129/InputDataA_GeneralAssumptions!AK129-1</f>
        <v>-1.978701631464963E-3</v>
      </c>
      <c r="AM130" s="200" t="e">
        <f>InputDataA_GeneralAssumptions!AM129/InputDataA_GeneralAssumptions!AL129-1</f>
        <v>#VALUE!</v>
      </c>
      <c r="AN130" s="200" t="e">
        <f>InputDataA_GeneralAssumptions!AN129/InputDataA_GeneralAssumptions!AM129-1</f>
        <v>#VALUE!</v>
      </c>
      <c r="AO130" s="200" t="e">
        <f>InputDataA_GeneralAssumptions!AO129/InputDataA_GeneralAssumptions!AN129-1</f>
        <v>#VALUE!</v>
      </c>
      <c r="AP130" s="200" t="e">
        <f>InputDataA_GeneralAssumptions!AP129/InputDataA_GeneralAssumptions!AO129-1</f>
        <v>#VALUE!</v>
      </c>
      <c r="AQ130" s="200" t="e">
        <f>InputDataA_GeneralAssumptions!AQ129/InputDataA_GeneralAssumptions!AP129-1</f>
        <v>#VALUE!</v>
      </c>
      <c r="AR130" s="200" t="e">
        <f>InputDataA_GeneralAssumptions!AR129/InputDataA_GeneralAssumptions!AQ129-1</f>
        <v>#VALUE!</v>
      </c>
      <c r="AS130" s="200" t="e">
        <f>InputDataA_GeneralAssumptions!AS129/InputDataA_GeneralAssumptions!AR129-1</f>
        <v>#VALUE!</v>
      </c>
      <c r="AT130" s="200" t="e">
        <f>InputDataA_GeneralAssumptions!AT129/InputDataA_GeneralAssumptions!AS129-1</f>
        <v>#VALUE!</v>
      </c>
      <c r="AU130" s="200" t="e">
        <f>InputDataA_GeneralAssumptions!AU129/InputDataA_GeneralAssumptions!AT129-1</f>
        <v>#VALUE!</v>
      </c>
      <c r="AV130" s="200" t="e">
        <f>InputDataA_GeneralAssumptions!AV129/InputDataA_GeneralAssumptions!AU129-1</f>
        <v>#VALUE!</v>
      </c>
      <c r="AW130" s="200" t="e">
        <f>InputDataA_GeneralAssumptions!AW129/InputDataA_GeneralAssumptions!AV129-1</f>
        <v>#VALUE!</v>
      </c>
      <c r="AX130" s="200" t="e">
        <f>InputDataA_GeneralAssumptions!AX129/InputDataA_GeneralAssumptions!AW129-1</f>
        <v>#VALUE!</v>
      </c>
      <c r="AY130" s="200" t="e">
        <f>InputDataA_GeneralAssumptions!AY129/InputDataA_GeneralAssumptions!AX129-1</f>
        <v>#VALUE!</v>
      </c>
      <c r="AZ130" s="200" t="e">
        <f>InputDataA_GeneralAssumptions!AZ129/InputDataA_GeneralAssumptions!AY129-1</f>
        <v>#VALUE!</v>
      </c>
      <c r="BA130" s="200" t="e">
        <f>InputDataA_GeneralAssumptions!BA129/InputDataA_GeneralAssumptions!AZ129-1</f>
        <v>#VALUE!</v>
      </c>
      <c r="BB130" s="200" t="e">
        <f>InputDataA_GeneralAssumptions!BB129/InputDataA_GeneralAssumptions!BA129-1</f>
        <v>#VALUE!</v>
      </c>
      <c r="BC130" s="200" t="e">
        <f>InputDataA_GeneralAssumptions!BC129/InputDataA_GeneralAssumptions!BB129-1</f>
        <v>#VALUE!</v>
      </c>
      <c r="BD130" s="200" t="e">
        <f>InputDataA_GeneralAssumptions!BD129/InputDataA_GeneralAssumptions!BC129-1</f>
        <v>#VALUE!</v>
      </c>
      <c r="BE130" s="200" t="e">
        <f>InputDataA_GeneralAssumptions!BE129/InputDataA_GeneralAssumptions!BD129-1</f>
        <v>#VALUE!</v>
      </c>
      <c r="BF130" s="200" t="e">
        <f>InputDataA_GeneralAssumptions!BF129/InputDataA_GeneralAssumptions!BE129-1</f>
        <v>#VALUE!</v>
      </c>
      <c r="BG130" s="200" t="e">
        <f>InputDataA_GeneralAssumptions!BG129/InputDataA_GeneralAssumptions!BF129-1</f>
        <v>#VALUE!</v>
      </c>
      <c r="BH130" s="200" t="e">
        <f>InputDataA_GeneralAssumptions!BH129/InputDataA_GeneralAssumptions!BG129-1</f>
        <v>#VALUE!</v>
      </c>
      <c r="BI130" s="200" t="e">
        <f>InputDataA_GeneralAssumptions!BI129/InputDataA_GeneralAssumptions!BH129-1</f>
        <v>#VALUE!</v>
      </c>
      <c r="BJ130" s="200" t="e">
        <f>InputDataA_GeneralAssumptions!BJ129/InputDataA_GeneralAssumptions!BI129-1</f>
        <v>#VALUE!</v>
      </c>
      <c r="BK130" s="200" t="e">
        <f>InputDataA_GeneralAssumptions!BK129/InputDataA_GeneralAssumptions!BJ129-1</f>
        <v>#VALUE!</v>
      </c>
      <c r="BL130" s="200" t="e">
        <f>InputDataA_GeneralAssumptions!BL129/InputDataA_GeneralAssumptions!BK129-1</f>
        <v>#VALUE!</v>
      </c>
      <c r="BM130" s="200" t="e">
        <f>InputDataA_GeneralAssumptions!BM129/InputDataA_GeneralAssumptions!BL129-1</f>
        <v>#VALUE!</v>
      </c>
      <c r="BN130" s="200" t="e">
        <f>InputDataA_GeneralAssumptions!BN129/InputDataA_GeneralAssumptions!BM129-1</f>
        <v>#VALUE!</v>
      </c>
      <c r="BO130" s="200" t="e">
        <f>InputDataA_GeneralAssumptions!BO129/InputDataA_GeneralAssumptions!BN129-1</f>
        <v>#VALUE!</v>
      </c>
      <c r="BP130" s="200" t="e">
        <f>InputDataA_GeneralAssumptions!BP129/InputDataA_GeneralAssumptions!BO129-1</f>
        <v>#VALUE!</v>
      </c>
      <c r="BQ130" s="200" t="e">
        <f>InputDataA_GeneralAssumptions!BQ129/InputDataA_GeneralAssumptions!BP129-1</f>
        <v>#VALUE!</v>
      </c>
      <c r="BR130" s="200" t="e">
        <f>InputDataA_GeneralAssumptions!BR129/InputDataA_GeneralAssumptions!BQ129-1</f>
        <v>#VALUE!</v>
      </c>
      <c r="BS130" s="200" t="e">
        <f>InputDataA_GeneralAssumptions!BS129/InputDataA_GeneralAssumptions!BR129-1</f>
        <v>#VALUE!</v>
      </c>
      <c r="BT130" s="200" t="e">
        <f>InputDataA_GeneralAssumptions!BT129/InputDataA_GeneralAssumptions!BS129-1</f>
        <v>#VALUE!</v>
      </c>
      <c r="BU130" s="200" t="e">
        <f>InputDataA_GeneralAssumptions!BU129/InputDataA_GeneralAssumptions!BT129-1</f>
        <v>#VALUE!</v>
      </c>
      <c r="BV130" s="200" t="e">
        <f>InputDataA_GeneralAssumptions!BV129/InputDataA_GeneralAssumptions!BU129-1</f>
        <v>#VALUE!</v>
      </c>
      <c r="BW130" s="200" t="e">
        <f>InputDataA_GeneralAssumptions!BW129/InputDataA_GeneralAssumptions!BV129-1</f>
        <v>#VALUE!</v>
      </c>
    </row>
    <row r="131" spans="1:76">
      <c r="F131" s="223"/>
      <c r="H131" s="233"/>
    </row>
    <row r="132" spans="1:76">
      <c r="C132" s="310"/>
      <c r="D132" s="581"/>
      <c r="E132" s="581"/>
      <c r="H132" s="229">
        <f>I132-1</f>
        <v>2020</v>
      </c>
      <c r="I132" s="211">
        <f>InputDataA_GeneralAssumptions!$D$7</f>
        <v>2021</v>
      </c>
      <c r="J132" s="169">
        <f t="shared" ref="J132:AO132" si="402">I132+1</f>
        <v>2022</v>
      </c>
      <c r="K132" s="169">
        <f t="shared" si="402"/>
        <v>2023</v>
      </c>
      <c r="L132" s="169">
        <f t="shared" si="402"/>
        <v>2024</v>
      </c>
      <c r="M132" s="169">
        <f t="shared" si="402"/>
        <v>2025</v>
      </c>
      <c r="N132" s="169">
        <f t="shared" si="402"/>
        <v>2026</v>
      </c>
      <c r="O132" s="169">
        <f t="shared" si="402"/>
        <v>2027</v>
      </c>
      <c r="P132" s="169">
        <f t="shared" si="402"/>
        <v>2028</v>
      </c>
      <c r="Q132" s="169">
        <f t="shared" si="402"/>
        <v>2029</v>
      </c>
      <c r="R132" s="169">
        <f t="shared" si="402"/>
        <v>2030</v>
      </c>
      <c r="S132" s="169">
        <f t="shared" si="402"/>
        <v>2031</v>
      </c>
      <c r="T132" s="169">
        <f t="shared" si="402"/>
        <v>2032</v>
      </c>
      <c r="U132" s="169">
        <f t="shared" si="402"/>
        <v>2033</v>
      </c>
      <c r="V132" s="169">
        <f t="shared" si="402"/>
        <v>2034</v>
      </c>
      <c r="W132" s="169">
        <f t="shared" si="402"/>
        <v>2035</v>
      </c>
      <c r="X132" s="169">
        <f t="shared" si="402"/>
        <v>2036</v>
      </c>
      <c r="Y132" s="169">
        <f t="shared" si="402"/>
        <v>2037</v>
      </c>
      <c r="Z132" s="169">
        <f t="shared" si="402"/>
        <v>2038</v>
      </c>
      <c r="AA132" s="169">
        <f t="shared" si="402"/>
        <v>2039</v>
      </c>
      <c r="AB132" s="169">
        <f t="shared" si="402"/>
        <v>2040</v>
      </c>
      <c r="AC132" s="169">
        <f t="shared" si="402"/>
        <v>2041</v>
      </c>
      <c r="AD132" s="169">
        <f t="shared" si="402"/>
        <v>2042</v>
      </c>
      <c r="AE132" s="169">
        <f t="shared" si="402"/>
        <v>2043</v>
      </c>
      <c r="AF132" s="169">
        <f t="shared" si="402"/>
        <v>2044</v>
      </c>
      <c r="AG132" s="169">
        <f t="shared" si="402"/>
        <v>2045</v>
      </c>
      <c r="AH132" s="169">
        <f t="shared" si="402"/>
        <v>2046</v>
      </c>
      <c r="AI132" s="169">
        <f t="shared" si="402"/>
        <v>2047</v>
      </c>
      <c r="AJ132" s="169">
        <f t="shared" si="402"/>
        <v>2048</v>
      </c>
      <c r="AK132" s="169">
        <f t="shared" si="402"/>
        <v>2049</v>
      </c>
      <c r="AL132" s="169">
        <f t="shared" si="402"/>
        <v>2050</v>
      </c>
      <c r="AM132" s="169">
        <f t="shared" si="402"/>
        <v>2051</v>
      </c>
      <c r="AN132" s="169">
        <f t="shared" si="402"/>
        <v>2052</v>
      </c>
      <c r="AO132" s="169">
        <f t="shared" si="402"/>
        <v>2053</v>
      </c>
      <c r="AP132" s="169">
        <f t="shared" ref="AP132" si="403">AO132+1</f>
        <v>2054</v>
      </c>
      <c r="AQ132" s="169">
        <f t="shared" ref="AQ132" si="404">AP132+1</f>
        <v>2055</v>
      </c>
      <c r="AR132" s="169">
        <f t="shared" ref="AR132" si="405">AQ132+1</f>
        <v>2056</v>
      </c>
      <c r="AS132" s="169">
        <f t="shared" ref="AS132" si="406">AR132+1</f>
        <v>2057</v>
      </c>
      <c r="AT132" s="169">
        <f t="shared" ref="AT132" si="407">AS132+1</f>
        <v>2058</v>
      </c>
      <c r="AU132" s="169">
        <f t="shared" ref="AU132" si="408">AT132+1</f>
        <v>2059</v>
      </c>
      <c r="AV132" s="169">
        <f t="shared" ref="AV132" si="409">AU132+1</f>
        <v>2060</v>
      </c>
      <c r="AW132" s="169">
        <f t="shared" ref="AW132" si="410">AV132+1</f>
        <v>2061</v>
      </c>
      <c r="AX132" s="169">
        <f t="shared" ref="AX132" si="411">AW132+1</f>
        <v>2062</v>
      </c>
      <c r="AY132" s="169">
        <f t="shared" ref="AY132" si="412">AX132+1</f>
        <v>2063</v>
      </c>
      <c r="AZ132" s="169">
        <f t="shared" ref="AZ132" si="413">AY132+1</f>
        <v>2064</v>
      </c>
      <c r="BA132" s="169">
        <f t="shared" ref="BA132" si="414">AZ132+1</f>
        <v>2065</v>
      </c>
      <c r="BB132" s="169">
        <f t="shared" ref="BB132" si="415">BA132+1</f>
        <v>2066</v>
      </c>
      <c r="BC132" s="169">
        <f t="shared" ref="BC132" si="416">BB132+1</f>
        <v>2067</v>
      </c>
      <c r="BD132" s="169">
        <f t="shared" ref="BD132" si="417">BC132+1</f>
        <v>2068</v>
      </c>
      <c r="BE132" s="169">
        <f t="shared" ref="BE132" si="418">BD132+1</f>
        <v>2069</v>
      </c>
      <c r="BF132" s="169">
        <f t="shared" ref="BF132" si="419">BE132+1</f>
        <v>2070</v>
      </c>
      <c r="BG132" s="169">
        <f t="shared" ref="BG132" si="420">BF132+1</f>
        <v>2071</v>
      </c>
      <c r="BH132" s="169">
        <f t="shared" ref="BH132" si="421">BG132+1</f>
        <v>2072</v>
      </c>
      <c r="BI132" s="169">
        <f t="shared" ref="BI132" si="422">BH132+1</f>
        <v>2073</v>
      </c>
      <c r="BJ132" s="169">
        <f t="shared" ref="BJ132" si="423">BI132+1</f>
        <v>2074</v>
      </c>
      <c r="BK132" s="169">
        <f t="shared" ref="BK132" si="424">BJ132+1</f>
        <v>2075</v>
      </c>
      <c r="BL132" s="169">
        <f t="shared" ref="BL132" si="425">BK132+1</f>
        <v>2076</v>
      </c>
      <c r="BM132" s="169">
        <f t="shared" ref="BM132" si="426">BL132+1</f>
        <v>2077</v>
      </c>
      <c r="BN132" s="169">
        <f t="shared" ref="BN132" si="427">BM132+1</f>
        <v>2078</v>
      </c>
      <c r="BO132" s="169">
        <f t="shared" ref="BO132" si="428">BN132+1</f>
        <v>2079</v>
      </c>
      <c r="BP132" s="169">
        <f t="shared" ref="BP132" si="429">BO132+1</f>
        <v>2080</v>
      </c>
      <c r="BQ132" s="169">
        <f t="shared" ref="BQ132" si="430">BP132+1</f>
        <v>2081</v>
      </c>
      <c r="BR132" s="169">
        <f t="shared" ref="BR132" si="431">BQ132+1</f>
        <v>2082</v>
      </c>
      <c r="BS132" s="169">
        <f t="shared" ref="BS132" si="432">BR132+1</f>
        <v>2083</v>
      </c>
      <c r="BT132" s="169">
        <f t="shared" ref="BT132" si="433">BS132+1</f>
        <v>2084</v>
      </c>
      <c r="BU132" s="169">
        <f t="shared" ref="BU132" si="434">BT132+1</f>
        <v>2085</v>
      </c>
      <c r="BV132" s="169">
        <f t="shared" ref="BV132" si="435">BU132+1</f>
        <v>2086</v>
      </c>
      <c r="BW132" s="169">
        <f t="shared" ref="BW132" si="436">BV132+1</f>
        <v>2087</v>
      </c>
    </row>
    <row r="133" spans="1:76">
      <c r="C133" s="310"/>
      <c r="D133" s="311"/>
      <c r="E133" s="493"/>
      <c r="F133" s="623" t="str">
        <f>DataSummary!N4</f>
        <v>Baseline</v>
      </c>
      <c r="G133" s="494" t="s">
        <v>480</v>
      </c>
      <c r="H133" s="495" t="s">
        <v>441</v>
      </c>
      <c r="I133" s="491">
        <f>DataSummary!D62</f>
        <v>0</v>
      </c>
      <c r="J133" s="491">
        <f>J68/I68-1</f>
        <v>3.4328496907320982E-5</v>
      </c>
      <c r="K133" s="491">
        <f t="shared" ref="K133:AP133" si="437">K68/J68-1</f>
        <v>3.4470758000448853E-5</v>
      </c>
      <c r="L133" s="491">
        <f t="shared" si="437"/>
        <v>3.4266330807053436E-5</v>
      </c>
      <c r="M133" s="491">
        <f t="shared" si="437"/>
        <v>3.3883493970598977E-5</v>
      </c>
      <c r="N133" s="491">
        <f t="shared" si="437"/>
        <v>3.3484534286865042E-5</v>
      </c>
      <c r="O133" s="491">
        <f t="shared" si="437"/>
        <v>3.3285494274837291E-5</v>
      </c>
      <c r="P133" s="491">
        <f t="shared" si="437"/>
        <v>3.3139037219021006E-5</v>
      </c>
      <c r="Q133" s="491">
        <f t="shared" si="437"/>
        <v>3.3123454586947432E-5</v>
      </c>
      <c r="R133" s="491">
        <f t="shared" si="437"/>
        <v>3.3156659250410669E-5</v>
      </c>
      <c r="S133" s="491">
        <f t="shared" si="437"/>
        <v>3.3235060920011605E-5</v>
      </c>
      <c r="T133" s="491">
        <f t="shared" si="437"/>
        <v>3.3413057153985903E-5</v>
      </c>
      <c r="U133" s="491">
        <f t="shared" si="437"/>
        <v>3.3776479961611372E-5</v>
      </c>
      <c r="V133" s="491">
        <f t="shared" si="437"/>
        <v>3.4364315806278967E-5</v>
      </c>
      <c r="W133" s="491">
        <f t="shared" si="437"/>
        <v>3.5113033355793632E-5</v>
      </c>
      <c r="X133" s="491">
        <f t="shared" si="437"/>
        <v>3.5920765375285768E-5</v>
      </c>
      <c r="Y133" s="491">
        <f t="shared" si="437"/>
        <v>3.6776665892856997E-5</v>
      </c>
      <c r="Z133" s="491">
        <f t="shared" si="437"/>
        <v>3.7579484064353963E-5</v>
      </c>
      <c r="AA133" s="491">
        <f t="shared" si="437"/>
        <v>3.8338280055283391E-5</v>
      </c>
      <c r="AB133" s="491">
        <f t="shared" si="437"/>
        <v>3.9085403325200829E-5</v>
      </c>
      <c r="AC133" s="491">
        <f t="shared" si="437"/>
        <v>3.9772718257058415E-5</v>
      </c>
      <c r="AD133" s="491">
        <f t="shared" si="437"/>
        <v>4.0522368484507965E-5</v>
      </c>
      <c r="AE133" s="491">
        <f t="shared" si="437"/>
        <v>4.1175059421139082E-5</v>
      </c>
      <c r="AF133" s="491">
        <f t="shared" si="437"/>
        <v>4.1801952298303746E-5</v>
      </c>
      <c r="AG133" s="491">
        <f t="shared" si="437"/>
        <v>4.2328509809008708E-5</v>
      </c>
      <c r="AH133" s="491">
        <f t="shared" si="437"/>
        <v>4.287777341427379E-5</v>
      </c>
      <c r="AI133" s="491">
        <f t="shared" si="437"/>
        <v>4.3359481027627211E-5</v>
      </c>
      <c r="AJ133" s="491">
        <f t="shared" si="437"/>
        <v>4.3761150630539092E-5</v>
      </c>
      <c r="AK133" s="491">
        <f t="shared" si="437"/>
        <v>4.4082632857822546E-5</v>
      </c>
      <c r="AL133" s="491">
        <f t="shared" si="437"/>
        <v>4.4252293932123266E-5</v>
      </c>
      <c r="AM133" s="491" t="e">
        <f t="shared" si="437"/>
        <v>#VALUE!</v>
      </c>
      <c r="AN133" s="491" t="e">
        <f t="shared" si="437"/>
        <v>#VALUE!</v>
      </c>
      <c r="AO133" s="491" t="e">
        <f t="shared" si="437"/>
        <v>#VALUE!</v>
      </c>
      <c r="AP133" s="491" t="e">
        <f t="shared" si="437"/>
        <v>#VALUE!</v>
      </c>
      <c r="AQ133" s="491" t="e">
        <f t="shared" ref="AQ133:AQ134" si="438">AQ68/AP68-1</f>
        <v>#VALUE!</v>
      </c>
      <c r="AR133" s="491" t="e">
        <f t="shared" ref="AR133:AR134" si="439">AR68/AQ68-1</f>
        <v>#VALUE!</v>
      </c>
      <c r="AS133" s="491" t="e">
        <f t="shared" ref="AS133:AS134" si="440">AS68/AR68-1</f>
        <v>#VALUE!</v>
      </c>
      <c r="AT133" s="491" t="e">
        <f t="shared" ref="AT133:AT134" si="441">AT68/AS68-1</f>
        <v>#VALUE!</v>
      </c>
      <c r="AU133" s="491" t="e">
        <f t="shared" ref="AU133:AU134" si="442">AU68/AT68-1</f>
        <v>#VALUE!</v>
      </c>
      <c r="AV133" s="491" t="e">
        <f t="shared" ref="AV133:AV134" si="443">AV68/AU68-1</f>
        <v>#VALUE!</v>
      </c>
      <c r="AW133" s="491" t="e">
        <f t="shared" ref="AW133:AW134" si="444">AW68/AV68-1</f>
        <v>#VALUE!</v>
      </c>
      <c r="AX133" s="491" t="e">
        <f t="shared" ref="AX133:AX134" si="445">AX68/AW68-1</f>
        <v>#VALUE!</v>
      </c>
      <c r="AY133" s="491" t="e">
        <f t="shared" ref="AY133:AY134" si="446">AY68/AX68-1</f>
        <v>#VALUE!</v>
      </c>
      <c r="AZ133" s="491" t="e">
        <f t="shared" ref="AZ133:AZ134" si="447">AZ68/AY68-1</f>
        <v>#VALUE!</v>
      </c>
      <c r="BA133" s="491" t="e">
        <f t="shared" ref="BA133:BA134" si="448">BA68/AZ68-1</f>
        <v>#VALUE!</v>
      </c>
      <c r="BB133" s="491" t="e">
        <f t="shared" ref="BB133:BB134" si="449">BB68/BA68-1</f>
        <v>#VALUE!</v>
      </c>
      <c r="BC133" s="491" t="e">
        <f t="shared" ref="BC133:BC134" si="450">BC68/BB68-1</f>
        <v>#VALUE!</v>
      </c>
      <c r="BD133" s="491" t="e">
        <f t="shared" ref="BD133:BD134" si="451">BD68/BC68-1</f>
        <v>#VALUE!</v>
      </c>
      <c r="BE133" s="491" t="e">
        <f t="shared" ref="BE133:BE134" si="452">BE68/BD68-1</f>
        <v>#VALUE!</v>
      </c>
      <c r="BF133" s="491" t="e">
        <f t="shared" ref="BF133:BF134" si="453">BF68/BE68-1</f>
        <v>#VALUE!</v>
      </c>
      <c r="BG133" s="491" t="e">
        <f t="shared" ref="BG133:BG134" si="454">BG68/BF68-1</f>
        <v>#VALUE!</v>
      </c>
      <c r="BH133" s="491" t="e">
        <f t="shared" ref="BH133:BH134" si="455">BH68/BG68-1</f>
        <v>#VALUE!</v>
      </c>
      <c r="BI133" s="491" t="e">
        <f t="shared" ref="BI133:BI134" si="456">BI68/BH68-1</f>
        <v>#VALUE!</v>
      </c>
      <c r="BJ133" s="491" t="e">
        <f t="shared" ref="BJ133:BJ134" si="457">BJ68/BI68-1</f>
        <v>#VALUE!</v>
      </c>
      <c r="BK133" s="491" t="e">
        <f t="shared" ref="BK133:BK134" si="458">BK68/BJ68-1</f>
        <v>#VALUE!</v>
      </c>
      <c r="BL133" s="491" t="e">
        <f t="shared" ref="BL133:BL134" si="459">BL68/BK68-1</f>
        <v>#VALUE!</v>
      </c>
      <c r="BM133" s="491" t="e">
        <f t="shared" ref="BM133:BM134" si="460">BM68/BL68-1</f>
        <v>#VALUE!</v>
      </c>
      <c r="BN133" s="491" t="e">
        <f t="shared" ref="BN133:BN134" si="461">BN68/BM68-1</f>
        <v>#VALUE!</v>
      </c>
      <c r="BO133" s="491" t="e">
        <f t="shared" ref="BO133:BO134" si="462">BO68/BN68-1</f>
        <v>#VALUE!</v>
      </c>
      <c r="BP133" s="491" t="e">
        <f t="shared" ref="BP133:BP134" si="463">BP68/BO68-1</f>
        <v>#VALUE!</v>
      </c>
      <c r="BQ133" s="491" t="e">
        <f t="shared" ref="BQ133:BQ134" si="464">BQ68/BP68-1</f>
        <v>#VALUE!</v>
      </c>
      <c r="BR133" s="491" t="e">
        <f t="shared" ref="BR133:BR134" si="465">BR68/BQ68-1</f>
        <v>#VALUE!</v>
      </c>
      <c r="BS133" s="491" t="e">
        <f t="shared" ref="BS133:BS134" si="466">BS68/BR68-1</f>
        <v>#VALUE!</v>
      </c>
      <c r="BT133" s="491" t="e">
        <f t="shared" ref="BT133:BT134" si="467">BT68/BS68-1</f>
        <v>#VALUE!</v>
      </c>
      <c r="BU133" s="491" t="e">
        <f t="shared" ref="BU133:BU134" si="468">BU68/BT68-1</f>
        <v>#VALUE!</v>
      </c>
      <c r="BV133" s="491" t="e">
        <f t="shared" ref="BV133:BV134" si="469">BV68/BU68-1</f>
        <v>#VALUE!</v>
      </c>
      <c r="BW133" s="491" t="e">
        <f t="shared" ref="BW133:BW134" si="470">BW68/BV68-1</f>
        <v>#VALUE!</v>
      </c>
    </row>
    <row r="134" spans="1:76">
      <c r="C134" s="310"/>
      <c r="D134" s="582"/>
      <c r="E134" s="583"/>
      <c r="F134" s="623" t="str">
        <f>DataSummary!N5</f>
        <v>Scenario</v>
      </c>
      <c r="G134" s="494" t="s">
        <v>480</v>
      </c>
      <c r="H134" s="495" t="s">
        <v>441</v>
      </c>
      <c r="I134" s="491">
        <f>DataSummary!D62</f>
        <v>0</v>
      </c>
      <c r="J134" s="491">
        <f>J69/I69-1</f>
        <v>3.4328496907320982E-5</v>
      </c>
      <c r="K134" s="491">
        <f t="shared" ref="K134:AP134" si="471">K69/J69-1</f>
        <v>3.4470758000448853E-5</v>
      </c>
      <c r="L134" s="491">
        <f t="shared" si="471"/>
        <v>3.4266330807053436E-5</v>
      </c>
      <c r="M134" s="491">
        <f t="shared" si="471"/>
        <v>3.3883493970598977E-5</v>
      </c>
      <c r="N134" s="491">
        <f t="shared" si="471"/>
        <v>3.3484534286865042E-5</v>
      </c>
      <c r="O134" s="491">
        <f t="shared" si="471"/>
        <v>3.3285494274837291E-5</v>
      </c>
      <c r="P134" s="491">
        <f t="shared" si="471"/>
        <v>3.3139037219021006E-5</v>
      </c>
      <c r="Q134" s="491">
        <f t="shared" si="471"/>
        <v>3.3123454586947432E-5</v>
      </c>
      <c r="R134" s="491">
        <f t="shared" si="471"/>
        <v>3.3156659250410669E-5</v>
      </c>
      <c r="S134" s="491">
        <f t="shared" si="471"/>
        <v>3.3235060920011605E-5</v>
      </c>
      <c r="T134" s="491">
        <f t="shared" si="471"/>
        <v>3.3413057153985903E-5</v>
      </c>
      <c r="U134" s="491">
        <f t="shared" si="471"/>
        <v>3.3776479961611372E-5</v>
      </c>
      <c r="V134" s="491">
        <f t="shared" si="471"/>
        <v>3.4364315806278967E-5</v>
      </c>
      <c r="W134" s="491">
        <f t="shared" si="471"/>
        <v>3.5113033355793632E-5</v>
      </c>
      <c r="X134" s="491">
        <f t="shared" si="471"/>
        <v>3.5920765375285768E-5</v>
      </c>
      <c r="Y134" s="491">
        <f t="shared" si="471"/>
        <v>3.6776665892856997E-5</v>
      </c>
      <c r="Z134" s="491">
        <f t="shared" si="471"/>
        <v>3.7579484064353963E-5</v>
      </c>
      <c r="AA134" s="491">
        <f t="shared" si="471"/>
        <v>3.8338280055283391E-5</v>
      </c>
      <c r="AB134" s="491">
        <f t="shared" si="471"/>
        <v>3.9085403325200829E-5</v>
      </c>
      <c r="AC134" s="491">
        <f t="shared" si="471"/>
        <v>3.9772718257058415E-5</v>
      </c>
      <c r="AD134" s="491">
        <f t="shared" si="471"/>
        <v>4.0522368484507965E-5</v>
      </c>
      <c r="AE134" s="491">
        <f t="shared" si="471"/>
        <v>4.1175059421139082E-5</v>
      </c>
      <c r="AF134" s="491">
        <f t="shared" si="471"/>
        <v>4.1801952298303746E-5</v>
      </c>
      <c r="AG134" s="491">
        <f t="shared" si="471"/>
        <v>4.2328509809008708E-5</v>
      </c>
      <c r="AH134" s="491">
        <f t="shared" si="471"/>
        <v>4.287777341427379E-5</v>
      </c>
      <c r="AI134" s="491">
        <f t="shared" si="471"/>
        <v>4.3359481027627211E-5</v>
      </c>
      <c r="AJ134" s="491">
        <f t="shared" si="471"/>
        <v>4.3761150630539092E-5</v>
      </c>
      <c r="AK134" s="491">
        <f t="shared" si="471"/>
        <v>4.4082632857822546E-5</v>
      </c>
      <c r="AL134" s="491">
        <f t="shared" si="471"/>
        <v>4.4252293932123266E-5</v>
      </c>
      <c r="AM134" s="491" t="e">
        <f t="shared" si="471"/>
        <v>#VALUE!</v>
      </c>
      <c r="AN134" s="491" t="e">
        <f t="shared" si="471"/>
        <v>#VALUE!</v>
      </c>
      <c r="AO134" s="491" t="e">
        <f t="shared" si="471"/>
        <v>#VALUE!</v>
      </c>
      <c r="AP134" s="491" t="e">
        <f t="shared" si="471"/>
        <v>#VALUE!</v>
      </c>
      <c r="AQ134" s="491" t="e">
        <f t="shared" si="438"/>
        <v>#VALUE!</v>
      </c>
      <c r="AR134" s="491" t="e">
        <f t="shared" si="439"/>
        <v>#VALUE!</v>
      </c>
      <c r="AS134" s="491" t="e">
        <f t="shared" si="440"/>
        <v>#VALUE!</v>
      </c>
      <c r="AT134" s="491" t="e">
        <f t="shared" si="441"/>
        <v>#VALUE!</v>
      </c>
      <c r="AU134" s="491" t="e">
        <f t="shared" si="442"/>
        <v>#VALUE!</v>
      </c>
      <c r="AV134" s="491" t="e">
        <f t="shared" si="443"/>
        <v>#VALUE!</v>
      </c>
      <c r="AW134" s="491" t="e">
        <f t="shared" si="444"/>
        <v>#VALUE!</v>
      </c>
      <c r="AX134" s="491" t="e">
        <f t="shared" si="445"/>
        <v>#VALUE!</v>
      </c>
      <c r="AY134" s="491" t="e">
        <f t="shared" si="446"/>
        <v>#VALUE!</v>
      </c>
      <c r="AZ134" s="491" t="e">
        <f t="shared" si="447"/>
        <v>#VALUE!</v>
      </c>
      <c r="BA134" s="491" t="e">
        <f t="shared" si="448"/>
        <v>#VALUE!</v>
      </c>
      <c r="BB134" s="491" t="e">
        <f t="shared" si="449"/>
        <v>#VALUE!</v>
      </c>
      <c r="BC134" s="491" t="e">
        <f t="shared" si="450"/>
        <v>#VALUE!</v>
      </c>
      <c r="BD134" s="491" t="e">
        <f t="shared" si="451"/>
        <v>#VALUE!</v>
      </c>
      <c r="BE134" s="491" t="e">
        <f t="shared" si="452"/>
        <v>#VALUE!</v>
      </c>
      <c r="BF134" s="491" t="e">
        <f t="shared" si="453"/>
        <v>#VALUE!</v>
      </c>
      <c r="BG134" s="491" t="e">
        <f t="shared" si="454"/>
        <v>#VALUE!</v>
      </c>
      <c r="BH134" s="491" t="e">
        <f t="shared" si="455"/>
        <v>#VALUE!</v>
      </c>
      <c r="BI134" s="491" t="e">
        <f t="shared" si="456"/>
        <v>#VALUE!</v>
      </c>
      <c r="BJ134" s="491" t="e">
        <f t="shared" si="457"/>
        <v>#VALUE!</v>
      </c>
      <c r="BK134" s="491" t="e">
        <f t="shared" si="458"/>
        <v>#VALUE!</v>
      </c>
      <c r="BL134" s="491" t="e">
        <f t="shared" si="459"/>
        <v>#VALUE!</v>
      </c>
      <c r="BM134" s="491" t="e">
        <f t="shared" si="460"/>
        <v>#VALUE!</v>
      </c>
      <c r="BN134" s="491" t="e">
        <f t="shared" si="461"/>
        <v>#VALUE!</v>
      </c>
      <c r="BO134" s="491" t="e">
        <f t="shared" si="462"/>
        <v>#VALUE!</v>
      </c>
      <c r="BP134" s="491" t="e">
        <f t="shared" si="463"/>
        <v>#VALUE!</v>
      </c>
      <c r="BQ134" s="491" t="e">
        <f t="shared" si="464"/>
        <v>#VALUE!</v>
      </c>
      <c r="BR134" s="491" t="e">
        <f t="shared" si="465"/>
        <v>#VALUE!</v>
      </c>
      <c r="BS134" s="491" t="e">
        <f t="shared" si="466"/>
        <v>#VALUE!</v>
      </c>
      <c r="BT134" s="491" t="e">
        <f t="shared" si="467"/>
        <v>#VALUE!</v>
      </c>
      <c r="BU134" s="491" t="e">
        <f t="shared" si="468"/>
        <v>#VALUE!</v>
      </c>
      <c r="BV134" s="491" t="e">
        <f t="shared" si="469"/>
        <v>#VALUE!</v>
      </c>
      <c r="BW134" s="491" t="e">
        <f t="shared" si="470"/>
        <v>#VALUE!</v>
      </c>
    </row>
    <row r="135" spans="1:76" s="279" customFormat="1">
      <c r="A135" s="43"/>
      <c r="B135" s="43"/>
      <c r="C135" s="310"/>
      <c r="D135" s="582"/>
      <c r="E135" s="583"/>
      <c r="F135" s="623" t="str">
        <f>DataSummary!N4</f>
        <v>Baseline</v>
      </c>
      <c r="G135" s="496" t="s">
        <v>940</v>
      </c>
      <c r="H135" s="495" t="s">
        <v>441</v>
      </c>
      <c r="I135" s="491">
        <f t="shared" ref="I135:AP135" si="472">(1+I105)*(1+I125)-1</f>
        <v>9.3695178712775995E-3</v>
      </c>
      <c r="J135" s="491">
        <f t="shared" si="472"/>
        <v>9.2505160406157749E-3</v>
      </c>
      <c r="K135" s="491">
        <f t="shared" si="472"/>
        <v>9.1656430743924933E-3</v>
      </c>
      <c r="L135" s="491">
        <f t="shared" si="472"/>
        <v>9.082356662131863E-3</v>
      </c>
      <c r="M135" s="491">
        <f t="shared" si="472"/>
        <v>9.0668805043112588E-3</v>
      </c>
      <c r="N135" s="491">
        <f t="shared" si="472"/>
        <v>8.690226111995214E-3</v>
      </c>
      <c r="O135" s="491">
        <f t="shared" si="472"/>
        <v>8.6153762780951659E-3</v>
      </c>
      <c r="P135" s="491">
        <f t="shared" si="472"/>
        <v>8.5740370345723793E-3</v>
      </c>
      <c r="Q135" s="491">
        <f t="shared" si="472"/>
        <v>8.5011061221984541E-3</v>
      </c>
      <c r="R135" s="491">
        <f t="shared" si="472"/>
        <v>8.3977049019166028E-3</v>
      </c>
      <c r="S135" s="491">
        <f t="shared" si="472"/>
        <v>8.0136354172721802E-3</v>
      </c>
      <c r="T135" s="491">
        <f t="shared" si="472"/>
        <v>7.9810582985995193E-3</v>
      </c>
      <c r="U135" s="491">
        <f t="shared" si="472"/>
        <v>7.825059377067678E-3</v>
      </c>
      <c r="V135" s="491">
        <f t="shared" si="472"/>
        <v>7.4574235961906155E-3</v>
      </c>
      <c r="W135" s="491">
        <f t="shared" si="472"/>
        <v>6.9756994750946877E-3</v>
      </c>
      <c r="X135" s="491">
        <f t="shared" si="472"/>
        <v>6.4736327096168722E-3</v>
      </c>
      <c r="Y135" s="491">
        <f t="shared" si="472"/>
        <v>6.1014992470769247E-3</v>
      </c>
      <c r="Z135" s="491">
        <f t="shared" si="472"/>
        <v>5.6461484136063333E-3</v>
      </c>
      <c r="AA135" s="491">
        <f t="shared" si="472"/>
        <v>5.0797594663323231E-3</v>
      </c>
      <c r="AB135" s="491">
        <f t="shared" si="472"/>
        <v>4.4629399223206079E-3</v>
      </c>
      <c r="AC135" s="491">
        <f t="shared" si="472"/>
        <v>3.6780720824913793E-3</v>
      </c>
      <c r="AD135" s="491">
        <f t="shared" si="472"/>
        <v>3.1955687070572836E-3</v>
      </c>
      <c r="AE135" s="491">
        <f t="shared" si="472"/>
        <v>2.8346731861959018E-3</v>
      </c>
      <c r="AF135" s="491">
        <f t="shared" si="472"/>
        <v>2.6809859137302272E-3</v>
      </c>
      <c r="AG135" s="491">
        <f t="shared" si="472"/>
        <v>2.7318806057525791E-3</v>
      </c>
      <c r="AH135" s="491">
        <f t="shared" si="472"/>
        <v>2.7534674033737883E-3</v>
      </c>
      <c r="AI135" s="491">
        <f t="shared" si="472"/>
        <v>2.8615099071389594E-3</v>
      </c>
      <c r="AJ135" s="491">
        <f t="shared" si="472"/>
        <v>2.8245814468852437E-3</v>
      </c>
      <c r="AK135" s="491">
        <f t="shared" si="472"/>
        <v>2.5578966534933745E-3</v>
      </c>
      <c r="AL135" s="491">
        <f t="shared" si="472"/>
        <v>2.1214077779148077E-3</v>
      </c>
      <c r="AM135" s="491" t="e">
        <f t="shared" si="472"/>
        <v>#VALUE!</v>
      </c>
      <c r="AN135" s="491" t="e">
        <f t="shared" si="472"/>
        <v>#VALUE!</v>
      </c>
      <c r="AO135" s="491" t="e">
        <f t="shared" si="472"/>
        <v>#VALUE!</v>
      </c>
      <c r="AP135" s="491" t="e">
        <f t="shared" si="472"/>
        <v>#VALUE!</v>
      </c>
      <c r="AQ135" s="491" t="e">
        <f t="shared" ref="AQ135:BW135" si="473">(1+AQ105)*(1+AQ125)-1</f>
        <v>#VALUE!</v>
      </c>
      <c r="AR135" s="491" t="e">
        <f t="shared" si="473"/>
        <v>#VALUE!</v>
      </c>
      <c r="AS135" s="491" t="e">
        <f t="shared" si="473"/>
        <v>#VALUE!</v>
      </c>
      <c r="AT135" s="491" t="e">
        <f t="shared" si="473"/>
        <v>#VALUE!</v>
      </c>
      <c r="AU135" s="491" t="e">
        <f t="shared" si="473"/>
        <v>#VALUE!</v>
      </c>
      <c r="AV135" s="491" t="e">
        <f t="shared" si="473"/>
        <v>#VALUE!</v>
      </c>
      <c r="AW135" s="491" t="e">
        <f t="shared" si="473"/>
        <v>#VALUE!</v>
      </c>
      <c r="AX135" s="491" t="e">
        <f t="shared" si="473"/>
        <v>#VALUE!</v>
      </c>
      <c r="AY135" s="491" t="e">
        <f t="shared" si="473"/>
        <v>#VALUE!</v>
      </c>
      <c r="AZ135" s="491" t="e">
        <f t="shared" si="473"/>
        <v>#VALUE!</v>
      </c>
      <c r="BA135" s="491" t="e">
        <f t="shared" si="473"/>
        <v>#VALUE!</v>
      </c>
      <c r="BB135" s="491" t="e">
        <f t="shared" si="473"/>
        <v>#VALUE!</v>
      </c>
      <c r="BC135" s="491" t="e">
        <f t="shared" si="473"/>
        <v>#VALUE!</v>
      </c>
      <c r="BD135" s="491" t="e">
        <f t="shared" si="473"/>
        <v>#VALUE!</v>
      </c>
      <c r="BE135" s="491" t="e">
        <f t="shared" si="473"/>
        <v>#VALUE!</v>
      </c>
      <c r="BF135" s="491" t="e">
        <f t="shared" si="473"/>
        <v>#VALUE!</v>
      </c>
      <c r="BG135" s="491" t="e">
        <f t="shared" si="473"/>
        <v>#VALUE!</v>
      </c>
      <c r="BH135" s="491" t="e">
        <f t="shared" si="473"/>
        <v>#VALUE!</v>
      </c>
      <c r="BI135" s="491" t="e">
        <f t="shared" si="473"/>
        <v>#VALUE!</v>
      </c>
      <c r="BJ135" s="491" t="e">
        <f t="shared" si="473"/>
        <v>#VALUE!</v>
      </c>
      <c r="BK135" s="491" t="e">
        <f t="shared" si="473"/>
        <v>#VALUE!</v>
      </c>
      <c r="BL135" s="491" t="e">
        <f t="shared" si="473"/>
        <v>#VALUE!</v>
      </c>
      <c r="BM135" s="491" t="e">
        <f t="shared" si="473"/>
        <v>#VALUE!</v>
      </c>
      <c r="BN135" s="491" t="e">
        <f t="shared" si="473"/>
        <v>#VALUE!</v>
      </c>
      <c r="BO135" s="491" t="e">
        <f t="shared" si="473"/>
        <v>#VALUE!</v>
      </c>
      <c r="BP135" s="491" t="e">
        <f t="shared" si="473"/>
        <v>#VALUE!</v>
      </c>
      <c r="BQ135" s="491" t="e">
        <f t="shared" si="473"/>
        <v>#VALUE!</v>
      </c>
      <c r="BR135" s="491" t="e">
        <f t="shared" si="473"/>
        <v>#VALUE!</v>
      </c>
      <c r="BS135" s="491" t="e">
        <f t="shared" si="473"/>
        <v>#VALUE!</v>
      </c>
      <c r="BT135" s="491" t="e">
        <f t="shared" si="473"/>
        <v>#VALUE!</v>
      </c>
      <c r="BU135" s="491" t="e">
        <f t="shared" si="473"/>
        <v>#VALUE!</v>
      </c>
      <c r="BV135" s="491" t="e">
        <f t="shared" si="473"/>
        <v>#VALUE!</v>
      </c>
      <c r="BW135" s="491" t="e">
        <f t="shared" si="473"/>
        <v>#VALUE!</v>
      </c>
      <c r="BX135" s="43"/>
    </row>
    <row r="136" spans="1:76">
      <c r="A136"/>
      <c r="C136"/>
      <c r="D136" s="296"/>
      <c r="E136" s="584"/>
      <c r="F136" s="623" t="str">
        <f>DataSummary!N5</f>
        <v>Scenario</v>
      </c>
      <c r="G136" s="496" t="s">
        <v>940</v>
      </c>
      <c r="H136" s="495" t="s">
        <v>441</v>
      </c>
      <c r="I136" s="492">
        <f t="shared" ref="I136:AP136" si="474">(1+I110)*(1+I130)-1</f>
        <v>9.3695178712775995E-3</v>
      </c>
      <c r="J136" s="492">
        <f t="shared" si="474"/>
        <v>9.2505160406157749E-3</v>
      </c>
      <c r="K136" s="492">
        <f t="shared" si="474"/>
        <v>9.1656430743924933E-3</v>
      </c>
      <c r="L136" s="492">
        <f t="shared" si="474"/>
        <v>9.082356662131863E-3</v>
      </c>
      <c r="M136" s="492">
        <f t="shared" si="474"/>
        <v>9.0668805043112588E-3</v>
      </c>
      <c r="N136" s="492">
        <f t="shared" si="474"/>
        <v>8.690226111995214E-3</v>
      </c>
      <c r="O136" s="492">
        <f t="shared" si="474"/>
        <v>8.6153762780951659E-3</v>
      </c>
      <c r="P136" s="492">
        <f t="shared" si="474"/>
        <v>8.5740370345723793E-3</v>
      </c>
      <c r="Q136" s="492">
        <f t="shared" si="474"/>
        <v>8.5011061221984541E-3</v>
      </c>
      <c r="R136" s="492">
        <f t="shared" si="474"/>
        <v>8.3977049019166028E-3</v>
      </c>
      <c r="S136" s="492">
        <f t="shared" si="474"/>
        <v>8.0136354172721802E-3</v>
      </c>
      <c r="T136" s="492">
        <f t="shared" si="474"/>
        <v>7.9810582985995193E-3</v>
      </c>
      <c r="U136" s="492">
        <f t="shared" si="474"/>
        <v>7.825059377067678E-3</v>
      </c>
      <c r="V136" s="492">
        <f t="shared" si="474"/>
        <v>7.4574235961906155E-3</v>
      </c>
      <c r="W136" s="492">
        <f t="shared" si="474"/>
        <v>6.9756994750946877E-3</v>
      </c>
      <c r="X136" s="492">
        <f t="shared" si="474"/>
        <v>6.4736327096168722E-3</v>
      </c>
      <c r="Y136" s="492">
        <f t="shared" si="474"/>
        <v>6.1014992470769247E-3</v>
      </c>
      <c r="Z136" s="492">
        <f t="shared" si="474"/>
        <v>5.6461484136063333E-3</v>
      </c>
      <c r="AA136" s="492">
        <f t="shared" si="474"/>
        <v>5.0797594663323231E-3</v>
      </c>
      <c r="AB136" s="492">
        <f t="shared" si="474"/>
        <v>4.4629399223206079E-3</v>
      </c>
      <c r="AC136" s="492">
        <f t="shared" si="474"/>
        <v>3.6780720824913793E-3</v>
      </c>
      <c r="AD136" s="492">
        <f t="shared" si="474"/>
        <v>3.1955687070572836E-3</v>
      </c>
      <c r="AE136" s="492">
        <f t="shared" si="474"/>
        <v>2.8346731861959018E-3</v>
      </c>
      <c r="AF136" s="492">
        <f t="shared" si="474"/>
        <v>2.6809859137302272E-3</v>
      </c>
      <c r="AG136" s="492">
        <f t="shared" si="474"/>
        <v>2.7318806057525791E-3</v>
      </c>
      <c r="AH136" s="492">
        <f t="shared" si="474"/>
        <v>2.7534674033737883E-3</v>
      </c>
      <c r="AI136" s="492">
        <f t="shared" si="474"/>
        <v>2.8615099071389594E-3</v>
      </c>
      <c r="AJ136" s="492">
        <f t="shared" si="474"/>
        <v>2.8245814468852437E-3</v>
      </c>
      <c r="AK136" s="492">
        <f t="shared" si="474"/>
        <v>2.5578966534933745E-3</v>
      </c>
      <c r="AL136" s="492">
        <f t="shared" si="474"/>
        <v>2.1214077779148077E-3</v>
      </c>
      <c r="AM136" s="492" t="e">
        <f t="shared" si="474"/>
        <v>#VALUE!</v>
      </c>
      <c r="AN136" s="492" t="e">
        <f t="shared" si="474"/>
        <v>#VALUE!</v>
      </c>
      <c r="AO136" s="492" t="e">
        <f t="shared" si="474"/>
        <v>#VALUE!</v>
      </c>
      <c r="AP136" s="492" t="e">
        <f t="shared" si="474"/>
        <v>#VALUE!</v>
      </c>
      <c r="AQ136" s="492" t="e">
        <f t="shared" ref="AQ136:BW136" si="475">(1+AQ110)*(1+AQ130)-1</f>
        <v>#VALUE!</v>
      </c>
      <c r="AR136" s="492" t="e">
        <f t="shared" si="475"/>
        <v>#VALUE!</v>
      </c>
      <c r="AS136" s="492" t="e">
        <f t="shared" si="475"/>
        <v>#VALUE!</v>
      </c>
      <c r="AT136" s="492" t="e">
        <f t="shared" si="475"/>
        <v>#VALUE!</v>
      </c>
      <c r="AU136" s="492" t="e">
        <f t="shared" si="475"/>
        <v>#VALUE!</v>
      </c>
      <c r="AV136" s="492" t="e">
        <f t="shared" si="475"/>
        <v>#VALUE!</v>
      </c>
      <c r="AW136" s="492" t="e">
        <f t="shared" si="475"/>
        <v>#VALUE!</v>
      </c>
      <c r="AX136" s="492" t="e">
        <f t="shared" si="475"/>
        <v>#VALUE!</v>
      </c>
      <c r="AY136" s="492" t="e">
        <f t="shared" si="475"/>
        <v>#VALUE!</v>
      </c>
      <c r="AZ136" s="492" t="e">
        <f t="shared" si="475"/>
        <v>#VALUE!</v>
      </c>
      <c r="BA136" s="492" t="e">
        <f t="shared" si="475"/>
        <v>#VALUE!</v>
      </c>
      <c r="BB136" s="492" t="e">
        <f t="shared" si="475"/>
        <v>#VALUE!</v>
      </c>
      <c r="BC136" s="492" t="e">
        <f t="shared" si="475"/>
        <v>#VALUE!</v>
      </c>
      <c r="BD136" s="492" t="e">
        <f t="shared" si="475"/>
        <v>#VALUE!</v>
      </c>
      <c r="BE136" s="492" t="e">
        <f t="shared" si="475"/>
        <v>#VALUE!</v>
      </c>
      <c r="BF136" s="492" t="e">
        <f t="shared" si="475"/>
        <v>#VALUE!</v>
      </c>
      <c r="BG136" s="492" t="e">
        <f t="shared" si="475"/>
        <v>#VALUE!</v>
      </c>
      <c r="BH136" s="492" t="e">
        <f t="shared" si="475"/>
        <v>#VALUE!</v>
      </c>
      <c r="BI136" s="492" t="e">
        <f t="shared" si="475"/>
        <v>#VALUE!</v>
      </c>
      <c r="BJ136" s="492" t="e">
        <f t="shared" si="475"/>
        <v>#VALUE!</v>
      </c>
      <c r="BK136" s="492" t="e">
        <f t="shared" si="475"/>
        <v>#VALUE!</v>
      </c>
      <c r="BL136" s="492" t="e">
        <f t="shared" si="475"/>
        <v>#VALUE!</v>
      </c>
      <c r="BM136" s="492" t="e">
        <f t="shared" si="475"/>
        <v>#VALUE!</v>
      </c>
      <c r="BN136" s="492" t="e">
        <f t="shared" si="475"/>
        <v>#VALUE!</v>
      </c>
      <c r="BO136" s="492" t="e">
        <f t="shared" si="475"/>
        <v>#VALUE!</v>
      </c>
      <c r="BP136" s="492" t="e">
        <f t="shared" si="475"/>
        <v>#VALUE!</v>
      </c>
      <c r="BQ136" s="492" t="e">
        <f t="shared" si="475"/>
        <v>#VALUE!</v>
      </c>
      <c r="BR136" s="492" t="e">
        <f t="shared" si="475"/>
        <v>#VALUE!</v>
      </c>
      <c r="BS136" s="492" t="e">
        <f t="shared" si="475"/>
        <v>#VALUE!</v>
      </c>
      <c r="BT136" s="492" t="e">
        <f t="shared" si="475"/>
        <v>#VALUE!</v>
      </c>
      <c r="BU136" s="492" t="e">
        <f t="shared" si="475"/>
        <v>#VALUE!</v>
      </c>
      <c r="BV136" s="492" t="e">
        <f t="shared" si="475"/>
        <v>#VALUE!</v>
      </c>
      <c r="BW136" s="492" t="e">
        <f t="shared" si="475"/>
        <v>#VALUE!</v>
      </c>
      <c r="BX136"/>
    </row>
    <row r="137" spans="1:76" s="279" customFormat="1" ht="16.5" thickBot="1">
      <c r="B137" s="307" t="s">
        <v>752</v>
      </c>
      <c r="D137" s="296"/>
      <c r="E137" s="296"/>
      <c r="F137" s="612"/>
    </row>
    <row r="138" spans="1:76" s="43" customFormat="1">
      <c r="B138" s="309" t="s">
        <v>747</v>
      </c>
      <c r="C138" s="641" t="str">
        <f>DataSummary!D372</f>
        <v>IEI</v>
      </c>
      <c r="D138" s="361" t="str">
        <f>DataSummary!N4</f>
        <v>Baseline</v>
      </c>
      <c r="E138" s="83" t="str">
        <f>DataSummary!N5</f>
        <v>Scenario</v>
      </c>
      <c r="F138" s="620" t="str">
        <f>D143</f>
        <v>Automatic</v>
      </c>
      <c r="G138" s="17" t="s">
        <v>753</v>
      </c>
      <c r="H138" s="231" t="s">
        <v>636</v>
      </c>
      <c r="I138" s="211">
        <f>InputDataA_GeneralAssumptions!$D$7</f>
        <v>2021</v>
      </c>
      <c r="J138" s="169">
        <f>I138+1</f>
        <v>2022</v>
      </c>
      <c r="K138" s="169">
        <f t="shared" ref="K138" si="476">J138+1</f>
        <v>2023</v>
      </c>
      <c r="L138" s="169">
        <f t="shared" ref="L138" si="477">K138+1</f>
        <v>2024</v>
      </c>
      <c r="M138" s="169">
        <f t="shared" ref="M138" si="478">L138+1</f>
        <v>2025</v>
      </c>
      <c r="N138" s="169">
        <f t="shared" ref="N138" si="479">M138+1</f>
        <v>2026</v>
      </c>
      <c r="O138" s="169">
        <f t="shared" ref="O138" si="480">N138+1</f>
        <v>2027</v>
      </c>
      <c r="P138" s="169">
        <f t="shared" ref="P138" si="481">O138+1</f>
        <v>2028</v>
      </c>
      <c r="Q138" s="169">
        <f t="shared" ref="Q138" si="482">P138+1</f>
        <v>2029</v>
      </c>
      <c r="R138" s="169">
        <f t="shared" ref="R138" si="483">Q138+1</f>
        <v>2030</v>
      </c>
      <c r="S138" s="169">
        <f t="shared" ref="S138" si="484">R138+1</f>
        <v>2031</v>
      </c>
      <c r="T138" s="169">
        <f t="shared" ref="T138" si="485">S138+1</f>
        <v>2032</v>
      </c>
      <c r="U138" s="169">
        <f t="shared" ref="U138" si="486">T138+1</f>
        <v>2033</v>
      </c>
      <c r="V138" s="169">
        <f t="shared" ref="V138" si="487">U138+1</f>
        <v>2034</v>
      </c>
      <c r="W138" s="169">
        <f t="shared" ref="W138" si="488">V138+1</f>
        <v>2035</v>
      </c>
      <c r="X138" s="169">
        <f t="shared" ref="X138" si="489">W138+1</f>
        <v>2036</v>
      </c>
      <c r="Y138" s="169">
        <f t="shared" ref="Y138" si="490">X138+1</f>
        <v>2037</v>
      </c>
      <c r="Z138" s="169">
        <f>Y138+1</f>
        <v>2038</v>
      </c>
      <c r="AA138" s="169">
        <f t="shared" ref="AA138" si="491">Z138+1</f>
        <v>2039</v>
      </c>
      <c r="AB138" s="169">
        <f t="shared" ref="AB138" si="492">AA138+1</f>
        <v>2040</v>
      </c>
      <c r="AC138" s="169">
        <f t="shared" ref="AC138" si="493">AB138+1</f>
        <v>2041</v>
      </c>
      <c r="AD138" s="169">
        <f t="shared" ref="AD138" si="494">AC138+1</f>
        <v>2042</v>
      </c>
      <c r="AE138" s="169">
        <f t="shared" ref="AE138" si="495">AD138+1</f>
        <v>2043</v>
      </c>
      <c r="AF138" s="169">
        <f t="shared" ref="AF138" si="496">AE138+1</f>
        <v>2044</v>
      </c>
      <c r="AG138" s="169">
        <f t="shared" ref="AG138" si="497">AF138+1</f>
        <v>2045</v>
      </c>
      <c r="AH138" s="169">
        <f t="shared" ref="AH138" si="498">AG138+1</f>
        <v>2046</v>
      </c>
      <c r="AI138" s="169">
        <f t="shared" ref="AI138" si="499">AH138+1</f>
        <v>2047</v>
      </c>
      <c r="AJ138" s="169">
        <f t="shared" ref="AJ138" si="500">AI138+1</f>
        <v>2048</v>
      </c>
      <c r="AK138" s="169">
        <f t="shared" ref="AK138" si="501">AJ138+1</f>
        <v>2049</v>
      </c>
      <c r="AL138" s="169">
        <f t="shared" ref="AL138" si="502">AK138+1</f>
        <v>2050</v>
      </c>
      <c r="AM138" s="169">
        <f t="shared" ref="AM138" si="503">AL138+1</f>
        <v>2051</v>
      </c>
      <c r="AN138" s="169">
        <f t="shared" ref="AN138" si="504">AM138+1</f>
        <v>2052</v>
      </c>
      <c r="AO138" s="169">
        <f t="shared" ref="AO138" si="505">AN138+1</f>
        <v>2053</v>
      </c>
      <c r="AP138" s="169">
        <f t="shared" ref="AP138:AR138" si="506">AO138+1</f>
        <v>2054</v>
      </c>
      <c r="AQ138" s="169">
        <f t="shared" si="506"/>
        <v>2055</v>
      </c>
      <c r="AR138" s="169">
        <f t="shared" si="506"/>
        <v>2056</v>
      </c>
      <c r="AS138" s="169">
        <f t="shared" ref="AS138" si="507">AR138+1</f>
        <v>2057</v>
      </c>
      <c r="AT138" s="169">
        <f t="shared" ref="AT138" si="508">AS138+1</f>
        <v>2058</v>
      </c>
      <c r="AU138" s="169">
        <f t="shared" ref="AU138" si="509">AT138+1</f>
        <v>2059</v>
      </c>
      <c r="AV138" s="169">
        <f t="shared" ref="AV138" si="510">AU138+1</f>
        <v>2060</v>
      </c>
      <c r="AW138" s="169">
        <f t="shared" ref="AW138" si="511">AV138+1</f>
        <v>2061</v>
      </c>
      <c r="AX138" s="169">
        <f t="shared" ref="AX138" si="512">AW138+1</f>
        <v>2062</v>
      </c>
      <c r="AY138" s="169">
        <f t="shared" ref="AY138" si="513">AX138+1</f>
        <v>2063</v>
      </c>
      <c r="AZ138" s="169">
        <f t="shared" ref="AZ138" si="514">AY138+1</f>
        <v>2064</v>
      </c>
      <c r="BA138" s="169">
        <f t="shared" ref="BA138" si="515">AZ138+1</f>
        <v>2065</v>
      </c>
      <c r="BB138" s="169">
        <f t="shared" ref="BB138" si="516">BA138+1</f>
        <v>2066</v>
      </c>
      <c r="BC138" s="169">
        <f t="shared" ref="BC138" si="517">BB138+1</f>
        <v>2067</v>
      </c>
      <c r="BD138" s="169">
        <f t="shared" ref="BD138" si="518">BC138+1</f>
        <v>2068</v>
      </c>
      <c r="BE138" s="169">
        <f t="shared" ref="BE138" si="519">BD138+1</f>
        <v>2069</v>
      </c>
      <c r="BF138" s="169">
        <f t="shared" ref="BF138" si="520">BE138+1</f>
        <v>2070</v>
      </c>
      <c r="BG138" s="169">
        <f t="shared" ref="BG138" si="521">BF138+1</f>
        <v>2071</v>
      </c>
      <c r="BH138" s="169">
        <f t="shared" ref="BH138" si="522">BG138+1</f>
        <v>2072</v>
      </c>
      <c r="BI138" s="169">
        <f t="shared" ref="BI138" si="523">BH138+1</f>
        <v>2073</v>
      </c>
      <c r="BJ138" s="169">
        <f t="shared" ref="BJ138" si="524">BI138+1</f>
        <v>2074</v>
      </c>
      <c r="BK138" s="169">
        <f t="shared" ref="BK138" si="525">BJ138+1</f>
        <v>2075</v>
      </c>
      <c r="BL138" s="169">
        <f t="shared" ref="BL138" si="526">BK138+1</f>
        <v>2076</v>
      </c>
      <c r="BM138" s="169">
        <f t="shared" ref="BM138" si="527">BL138+1</f>
        <v>2077</v>
      </c>
      <c r="BN138" s="169">
        <f t="shared" ref="BN138" si="528">BM138+1</f>
        <v>2078</v>
      </c>
      <c r="BO138" s="169">
        <f t="shared" ref="BO138" si="529">BN138+1</f>
        <v>2079</v>
      </c>
      <c r="BP138" s="169">
        <f t="shared" ref="BP138" si="530">BO138+1</f>
        <v>2080</v>
      </c>
      <c r="BQ138" s="169">
        <f t="shared" ref="BQ138" si="531">BP138+1</f>
        <v>2081</v>
      </c>
      <c r="BR138" s="169">
        <f t="shared" ref="BR138" si="532">BQ138+1</f>
        <v>2082</v>
      </c>
      <c r="BS138" s="169">
        <f t="shared" ref="BS138" si="533">BR138+1</f>
        <v>2083</v>
      </c>
      <c r="BT138" s="169">
        <f t="shared" ref="BT138" si="534">BS138+1</f>
        <v>2084</v>
      </c>
      <c r="BU138" s="169">
        <f t="shared" ref="BU138" si="535">BT138+1</f>
        <v>2085</v>
      </c>
      <c r="BV138" s="169">
        <f t="shared" ref="BV138" si="536">BU138+1</f>
        <v>2086</v>
      </c>
      <c r="BW138" s="169">
        <f t="shared" ref="BW138" si="537">BV138+1</f>
        <v>2087</v>
      </c>
    </row>
    <row r="139" spans="1:76" s="43" customFormat="1">
      <c r="B139" s="293" t="s">
        <v>748</v>
      </c>
      <c r="C139" s="93" t="s">
        <v>2</v>
      </c>
      <c r="D139" s="480"/>
      <c r="E139" s="503"/>
      <c r="F139" s="811" t="str">
        <f>DataSummary!N4</f>
        <v>Baseline</v>
      </c>
      <c r="G139" s="18" t="s">
        <v>624</v>
      </c>
      <c r="H139" s="29" t="s">
        <v>2</v>
      </c>
      <c r="I139" s="212">
        <f>I140</f>
        <v>0.7212674617767334</v>
      </c>
      <c r="J139" s="212">
        <f t="shared" ref="J139:BU139" si="538">J140</f>
        <v>0.7212674617767334</v>
      </c>
      <c r="K139" s="212">
        <f t="shared" si="538"/>
        <v>0.7212674617767334</v>
      </c>
      <c r="L139" s="212">
        <f t="shared" si="538"/>
        <v>0.7212674617767334</v>
      </c>
      <c r="M139" s="212">
        <f t="shared" si="538"/>
        <v>0.7212674617767334</v>
      </c>
      <c r="N139" s="212">
        <f t="shared" si="538"/>
        <v>0.7212674617767334</v>
      </c>
      <c r="O139" s="212">
        <f t="shared" si="538"/>
        <v>0.7212674617767334</v>
      </c>
      <c r="P139" s="212">
        <f t="shared" si="538"/>
        <v>0.7212674617767334</v>
      </c>
      <c r="Q139" s="212">
        <f t="shared" si="538"/>
        <v>0.7212674617767334</v>
      </c>
      <c r="R139" s="212">
        <f t="shared" si="538"/>
        <v>0.7212674617767334</v>
      </c>
      <c r="S139" s="212">
        <f t="shared" si="538"/>
        <v>0.7212674617767334</v>
      </c>
      <c r="T139" s="212">
        <f t="shared" si="538"/>
        <v>0.7212674617767334</v>
      </c>
      <c r="U139" s="212">
        <f t="shared" si="538"/>
        <v>0.7212674617767334</v>
      </c>
      <c r="V139" s="212">
        <f t="shared" si="538"/>
        <v>0.7212674617767334</v>
      </c>
      <c r="W139" s="212">
        <f t="shared" si="538"/>
        <v>0.7212674617767334</v>
      </c>
      <c r="X139" s="212">
        <f t="shared" si="538"/>
        <v>0.7212674617767334</v>
      </c>
      <c r="Y139" s="212">
        <f t="shared" si="538"/>
        <v>0.7212674617767334</v>
      </c>
      <c r="Z139" s="212">
        <f t="shared" si="538"/>
        <v>0.7212674617767334</v>
      </c>
      <c r="AA139" s="212">
        <f t="shared" si="538"/>
        <v>0.7212674617767334</v>
      </c>
      <c r="AB139" s="212">
        <f t="shared" si="538"/>
        <v>0.7212674617767334</v>
      </c>
      <c r="AC139" s="212">
        <f t="shared" si="538"/>
        <v>0.7212674617767334</v>
      </c>
      <c r="AD139" s="212">
        <f t="shared" si="538"/>
        <v>0.7212674617767334</v>
      </c>
      <c r="AE139" s="212">
        <f t="shared" si="538"/>
        <v>0.7212674617767334</v>
      </c>
      <c r="AF139" s="212">
        <f t="shared" si="538"/>
        <v>0.7212674617767334</v>
      </c>
      <c r="AG139" s="212">
        <f t="shared" si="538"/>
        <v>0.7212674617767334</v>
      </c>
      <c r="AH139" s="212">
        <f t="shared" si="538"/>
        <v>0.7212674617767334</v>
      </c>
      <c r="AI139" s="212">
        <f t="shared" si="538"/>
        <v>0.7212674617767334</v>
      </c>
      <c r="AJ139" s="212">
        <f t="shared" si="538"/>
        <v>0.7212674617767334</v>
      </c>
      <c r="AK139" s="212">
        <f t="shared" si="538"/>
        <v>0.7212674617767334</v>
      </c>
      <c r="AL139" s="212">
        <f t="shared" si="538"/>
        <v>0.7212674617767334</v>
      </c>
      <c r="AM139" s="212">
        <f t="shared" si="538"/>
        <v>0.7212674617767334</v>
      </c>
      <c r="AN139" s="212">
        <f t="shared" si="538"/>
        <v>0.7212674617767334</v>
      </c>
      <c r="AO139" s="212">
        <f t="shared" si="538"/>
        <v>0.7212674617767334</v>
      </c>
      <c r="AP139" s="212">
        <f t="shared" si="538"/>
        <v>0.7212674617767334</v>
      </c>
      <c r="AQ139" s="212">
        <f t="shared" si="538"/>
        <v>0.7212674617767334</v>
      </c>
      <c r="AR139" s="212">
        <f t="shared" si="538"/>
        <v>0.7212674617767334</v>
      </c>
      <c r="AS139" s="212">
        <f t="shared" si="538"/>
        <v>0.7212674617767334</v>
      </c>
      <c r="AT139" s="212">
        <f t="shared" si="538"/>
        <v>0.7212674617767334</v>
      </c>
      <c r="AU139" s="212">
        <f t="shared" si="538"/>
        <v>0.7212674617767334</v>
      </c>
      <c r="AV139" s="212">
        <f t="shared" si="538"/>
        <v>0.7212674617767334</v>
      </c>
      <c r="AW139" s="212">
        <f t="shared" si="538"/>
        <v>0.7212674617767334</v>
      </c>
      <c r="AX139" s="212">
        <f t="shared" si="538"/>
        <v>0.7212674617767334</v>
      </c>
      <c r="AY139" s="212">
        <f t="shared" si="538"/>
        <v>0.7212674617767334</v>
      </c>
      <c r="AZ139" s="212">
        <f t="shared" si="538"/>
        <v>0.7212674617767334</v>
      </c>
      <c r="BA139" s="212">
        <f t="shared" si="538"/>
        <v>0.7212674617767334</v>
      </c>
      <c r="BB139" s="212">
        <f t="shared" si="538"/>
        <v>0.7212674617767334</v>
      </c>
      <c r="BC139" s="212">
        <f t="shared" si="538"/>
        <v>0.7212674617767334</v>
      </c>
      <c r="BD139" s="212">
        <f t="shared" si="538"/>
        <v>0.7212674617767334</v>
      </c>
      <c r="BE139" s="212">
        <f t="shared" si="538"/>
        <v>0.7212674617767334</v>
      </c>
      <c r="BF139" s="212">
        <f t="shared" si="538"/>
        <v>0.7212674617767334</v>
      </c>
      <c r="BG139" s="212">
        <f t="shared" si="538"/>
        <v>0.7212674617767334</v>
      </c>
      <c r="BH139" s="212">
        <f t="shared" si="538"/>
        <v>0.7212674617767334</v>
      </c>
      <c r="BI139" s="212">
        <f t="shared" si="538"/>
        <v>0.7212674617767334</v>
      </c>
      <c r="BJ139" s="212">
        <f t="shared" si="538"/>
        <v>0.7212674617767334</v>
      </c>
      <c r="BK139" s="212">
        <f t="shared" si="538"/>
        <v>0.7212674617767334</v>
      </c>
      <c r="BL139" s="212">
        <f t="shared" si="538"/>
        <v>0.7212674617767334</v>
      </c>
      <c r="BM139" s="212">
        <f t="shared" si="538"/>
        <v>0.7212674617767334</v>
      </c>
      <c r="BN139" s="212">
        <f t="shared" si="538"/>
        <v>0.7212674617767334</v>
      </c>
      <c r="BO139" s="212">
        <f t="shared" si="538"/>
        <v>0.7212674617767334</v>
      </c>
      <c r="BP139" s="212">
        <f t="shared" si="538"/>
        <v>0.7212674617767334</v>
      </c>
      <c r="BQ139" s="212">
        <f t="shared" si="538"/>
        <v>0.7212674617767334</v>
      </c>
      <c r="BR139" s="212">
        <f t="shared" si="538"/>
        <v>0.7212674617767334</v>
      </c>
      <c r="BS139" s="212">
        <f t="shared" si="538"/>
        <v>0.7212674617767334</v>
      </c>
      <c r="BT139" s="212">
        <f t="shared" si="538"/>
        <v>0.7212674617767334</v>
      </c>
      <c r="BU139" s="212">
        <f t="shared" si="538"/>
        <v>0.7212674617767334</v>
      </c>
      <c r="BV139" s="212">
        <f t="shared" ref="BV139:BW139" si="539">BV140</f>
        <v>0.7212674617767334</v>
      </c>
      <c r="BW139" s="212">
        <f t="shared" si="539"/>
        <v>0.7212674617767334</v>
      </c>
    </row>
    <row r="140" spans="1:76" s="43" customFormat="1">
      <c r="B140" s="293" t="str">
        <f>"Initial efficient, taken from data (choose from dropdown menu) --&gt;"</f>
        <v>Initial efficient, taken from data (choose from dropdown menu) --&gt;</v>
      </c>
      <c r="C140" s="586" t="s">
        <v>1048</v>
      </c>
      <c r="D140" s="832">
        <f>IF(ISNUMBER(DataSummary!B372)=TRUE,DataSummary!B372,".")</f>
        <v>0.7212674617767334</v>
      </c>
      <c r="E140" s="833"/>
      <c r="F140" s="811"/>
      <c r="G140" s="11" t="s">
        <v>625</v>
      </c>
      <c r="H140" s="29" t="s">
        <v>2</v>
      </c>
      <c r="I140" s="14">
        <f>InputDataA_GeneralAssumptions!D141</f>
        <v>0.7212674617767334</v>
      </c>
      <c r="J140" s="14">
        <f>IF(J138&gt;InputDataA_GeneralAssumptions!$D$145,InputDataA_GeneralAssumptions!$D$144,I140+(InputDataA_GeneralAssumptions!$D$144-$I$140)/(InputDataA_GeneralAssumptions!$D$145-InputDataA_GeneralAssumptions!$D$7))</f>
        <v>0.7212674617767334</v>
      </c>
      <c r="K140" s="14">
        <f>IF(K138&gt;InputDataA_GeneralAssumptions!$D$145,InputDataA_GeneralAssumptions!$D$144,J140+(InputDataA_GeneralAssumptions!$D$144-$I$140)/(InputDataA_GeneralAssumptions!$D$145-InputDataA_GeneralAssumptions!$D$7))</f>
        <v>0.7212674617767334</v>
      </c>
      <c r="L140" s="14">
        <f>IF(L138&gt;InputDataA_GeneralAssumptions!$D$145,InputDataA_GeneralAssumptions!$D$144,K140+(InputDataA_GeneralAssumptions!$D$144-$I$140)/(InputDataA_GeneralAssumptions!$D$145-InputDataA_GeneralAssumptions!$D$7))</f>
        <v>0.7212674617767334</v>
      </c>
      <c r="M140" s="14">
        <f>IF(M138&gt;InputDataA_GeneralAssumptions!$D$145,InputDataA_GeneralAssumptions!$D$144,L140+(InputDataA_GeneralAssumptions!$D$144-$I$140)/(InputDataA_GeneralAssumptions!$D$145-InputDataA_GeneralAssumptions!$D$7))</f>
        <v>0.7212674617767334</v>
      </c>
      <c r="N140" s="14">
        <f>IF(N138&gt;InputDataA_GeneralAssumptions!$D$145,InputDataA_GeneralAssumptions!$D$144,M140+(InputDataA_GeneralAssumptions!$D$144-$I$140)/(InputDataA_GeneralAssumptions!$D$145-InputDataA_GeneralAssumptions!$D$7))</f>
        <v>0.7212674617767334</v>
      </c>
      <c r="O140" s="14">
        <f>IF(O138&gt;InputDataA_GeneralAssumptions!$D$145,InputDataA_GeneralAssumptions!$D$144,N140+(InputDataA_GeneralAssumptions!$D$144-$I$140)/(InputDataA_GeneralAssumptions!$D$145-InputDataA_GeneralAssumptions!$D$7))</f>
        <v>0.7212674617767334</v>
      </c>
      <c r="P140" s="14">
        <f>IF(P138&gt;InputDataA_GeneralAssumptions!$D$145,InputDataA_GeneralAssumptions!$D$144,O140+(InputDataA_GeneralAssumptions!$D$144-$I$140)/(InputDataA_GeneralAssumptions!$D$145-InputDataA_GeneralAssumptions!$D$7))</f>
        <v>0.7212674617767334</v>
      </c>
      <c r="Q140" s="14">
        <f>IF(Q138&gt;InputDataA_GeneralAssumptions!$D$145,InputDataA_GeneralAssumptions!$D$144,P140+(InputDataA_GeneralAssumptions!$D$144-$I$140)/(InputDataA_GeneralAssumptions!$D$145-InputDataA_GeneralAssumptions!$D$7))</f>
        <v>0.7212674617767334</v>
      </c>
      <c r="R140" s="14">
        <f>IF(R138&gt;InputDataA_GeneralAssumptions!$D$145,InputDataA_GeneralAssumptions!$D$144,Q140+(InputDataA_GeneralAssumptions!$D$144-$I$140)/(InputDataA_GeneralAssumptions!$D$145-InputDataA_GeneralAssumptions!$D$7))</f>
        <v>0.7212674617767334</v>
      </c>
      <c r="S140" s="14">
        <f>IF(S138&gt;InputDataA_GeneralAssumptions!$D$145,InputDataA_GeneralAssumptions!$D$144,R140+(InputDataA_GeneralAssumptions!$D$144-$I$140)/(InputDataA_GeneralAssumptions!$D$145-InputDataA_GeneralAssumptions!$D$7))</f>
        <v>0.7212674617767334</v>
      </c>
      <c r="T140" s="14">
        <f>IF(T138&gt;InputDataA_GeneralAssumptions!$D$145,InputDataA_GeneralAssumptions!$D$144,S140+(InputDataA_GeneralAssumptions!$D$144-$I$140)/(InputDataA_GeneralAssumptions!$D$145-InputDataA_GeneralAssumptions!$D$7))</f>
        <v>0.7212674617767334</v>
      </c>
      <c r="U140" s="14">
        <f>IF(U138&gt;InputDataA_GeneralAssumptions!$D$145,InputDataA_GeneralAssumptions!$D$144,T140+(InputDataA_GeneralAssumptions!$D$144-$I$140)/(InputDataA_GeneralAssumptions!$D$145-InputDataA_GeneralAssumptions!$D$7))</f>
        <v>0.7212674617767334</v>
      </c>
      <c r="V140" s="14">
        <f>IF(V138&gt;InputDataA_GeneralAssumptions!$D$145,InputDataA_GeneralAssumptions!$D$144,U140+(InputDataA_GeneralAssumptions!$D$144-$I$140)/(InputDataA_GeneralAssumptions!$D$145-InputDataA_GeneralAssumptions!$D$7))</f>
        <v>0.7212674617767334</v>
      </c>
      <c r="W140" s="14">
        <f>IF(W138&gt;InputDataA_GeneralAssumptions!$D$145,InputDataA_GeneralAssumptions!$D$144,V140+(InputDataA_GeneralAssumptions!$D$144-$I$140)/(InputDataA_GeneralAssumptions!$D$145-InputDataA_GeneralAssumptions!$D$7))</f>
        <v>0.7212674617767334</v>
      </c>
      <c r="X140" s="14">
        <f>IF(X138&gt;InputDataA_GeneralAssumptions!$D$145,InputDataA_GeneralAssumptions!$D$144,W140+(InputDataA_GeneralAssumptions!$D$144-$I$140)/(InputDataA_GeneralAssumptions!$D$145-InputDataA_GeneralAssumptions!$D$7))</f>
        <v>0.7212674617767334</v>
      </c>
      <c r="Y140" s="14">
        <f>IF(Y138&gt;InputDataA_GeneralAssumptions!$D$145,InputDataA_GeneralAssumptions!$D$144,X140+(InputDataA_GeneralAssumptions!$D$144-$I$140)/(InputDataA_GeneralAssumptions!$D$145-InputDataA_GeneralAssumptions!$D$7))</f>
        <v>0.7212674617767334</v>
      </c>
      <c r="Z140" s="14">
        <f>IF(Z138&gt;InputDataA_GeneralAssumptions!$D$145,InputDataA_GeneralAssumptions!$D$144,Y140+(InputDataA_GeneralAssumptions!$D$144-$I$140)/(InputDataA_GeneralAssumptions!$D$145-InputDataA_GeneralAssumptions!$D$7))</f>
        <v>0.7212674617767334</v>
      </c>
      <c r="AA140" s="14">
        <f>IF(AA138&gt;InputDataA_GeneralAssumptions!$D$145,InputDataA_GeneralAssumptions!$D$144,Z140+(InputDataA_GeneralAssumptions!$D$144-$I$140)/(InputDataA_GeneralAssumptions!$D$145-InputDataA_GeneralAssumptions!$D$7))</f>
        <v>0.7212674617767334</v>
      </c>
      <c r="AB140" s="14">
        <f>IF(AB138&gt;InputDataA_GeneralAssumptions!$D$145,InputDataA_GeneralAssumptions!$D$144,AA140+(InputDataA_GeneralAssumptions!$D$144-$I$140)/(InputDataA_GeneralAssumptions!$D$145-InputDataA_GeneralAssumptions!$D$7))</f>
        <v>0.7212674617767334</v>
      </c>
      <c r="AC140" s="14">
        <f>IF(AC138&gt;InputDataA_GeneralAssumptions!$D$145,InputDataA_GeneralAssumptions!$D$144,AB140+(InputDataA_GeneralAssumptions!$D$144-$I$140)/(InputDataA_GeneralAssumptions!$D$145-InputDataA_GeneralAssumptions!$D$7))</f>
        <v>0.7212674617767334</v>
      </c>
      <c r="AD140" s="14">
        <f>IF(AD138&gt;InputDataA_GeneralAssumptions!$D$145,InputDataA_GeneralAssumptions!$D$144,AC140+(InputDataA_GeneralAssumptions!$D$144-$I$140)/(InputDataA_GeneralAssumptions!$D$145-InputDataA_GeneralAssumptions!$D$7))</f>
        <v>0.7212674617767334</v>
      </c>
      <c r="AE140" s="14">
        <f>IF(AE138&gt;InputDataA_GeneralAssumptions!$D$145,InputDataA_GeneralAssumptions!$D$144,AD140+(InputDataA_GeneralAssumptions!$D$144-$I$140)/(InputDataA_GeneralAssumptions!$D$145-InputDataA_GeneralAssumptions!$D$7))</f>
        <v>0.7212674617767334</v>
      </c>
      <c r="AF140" s="14">
        <f>IF(AF138&gt;InputDataA_GeneralAssumptions!$D$145,InputDataA_GeneralAssumptions!$D$144,AE140+(InputDataA_GeneralAssumptions!$D$144-$I$140)/(InputDataA_GeneralAssumptions!$D$145-InputDataA_GeneralAssumptions!$D$7))</f>
        <v>0.7212674617767334</v>
      </c>
      <c r="AG140" s="14">
        <f>IF(AG138&gt;InputDataA_GeneralAssumptions!$D$145,InputDataA_GeneralAssumptions!$D$144,AF140+(InputDataA_GeneralAssumptions!$D$144-$I$140)/(InputDataA_GeneralAssumptions!$D$145-InputDataA_GeneralAssumptions!$D$7))</f>
        <v>0.7212674617767334</v>
      </c>
      <c r="AH140" s="14">
        <f>IF(AH138&gt;InputDataA_GeneralAssumptions!$D$145,InputDataA_GeneralAssumptions!$D$144,AG140+(InputDataA_GeneralAssumptions!$D$144-$I$140)/(InputDataA_GeneralAssumptions!$D$145-InputDataA_GeneralAssumptions!$D$7))</f>
        <v>0.7212674617767334</v>
      </c>
      <c r="AI140" s="14">
        <f>IF(AI138&gt;InputDataA_GeneralAssumptions!$D$145,InputDataA_GeneralAssumptions!$D$144,AH140+(InputDataA_GeneralAssumptions!$D$144-$I$140)/(InputDataA_GeneralAssumptions!$D$145-InputDataA_GeneralAssumptions!$D$7))</f>
        <v>0.7212674617767334</v>
      </c>
      <c r="AJ140" s="14">
        <f>IF(AJ138&gt;InputDataA_GeneralAssumptions!$D$145,InputDataA_GeneralAssumptions!$D$144,AI140+(InputDataA_GeneralAssumptions!$D$144-$I$140)/(InputDataA_GeneralAssumptions!$D$145-InputDataA_GeneralAssumptions!$D$7))</f>
        <v>0.7212674617767334</v>
      </c>
      <c r="AK140" s="14">
        <f>IF(AK138&gt;InputDataA_GeneralAssumptions!$D$145,InputDataA_GeneralAssumptions!$D$144,AJ140+(InputDataA_GeneralAssumptions!$D$144-$I$140)/(InputDataA_GeneralAssumptions!$D$145-InputDataA_GeneralAssumptions!$D$7))</f>
        <v>0.7212674617767334</v>
      </c>
      <c r="AL140" s="14">
        <f>IF(AL138&gt;InputDataA_GeneralAssumptions!$D$145,InputDataA_GeneralAssumptions!$D$144,AK140+(InputDataA_GeneralAssumptions!$D$144-$I$140)/(InputDataA_GeneralAssumptions!$D$145-InputDataA_GeneralAssumptions!$D$7))</f>
        <v>0.7212674617767334</v>
      </c>
      <c r="AM140" s="14">
        <f>IF(AM138&gt;InputDataA_GeneralAssumptions!$D$145,InputDataA_GeneralAssumptions!$D$144,AL140+(InputDataA_GeneralAssumptions!$D$144-$I$140)/(InputDataA_GeneralAssumptions!$D$145-InputDataA_GeneralAssumptions!$D$7))</f>
        <v>0.7212674617767334</v>
      </c>
      <c r="AN140" s="14">
        <f>IF(AN138&gt;InputDataA_GeneralAssumptions!$D$145,InputDataA_GeneralAssumptions!$D$144,AM140+(InputDataA_GeneralAssumptions!$D$144-$I$140)/(InputDataA_GeneralAssumptions!$D$145-InputDataA_GeneralAssumptions!$D$7))</f>
        <v>0.7212674617767334</v>
      </c>
      <c r="AO140" s="14">
        <f>IF(AO138&gt;InputDataA_GeneralAssumptions!$D$145,InputDataA_GeneralAssumptions!$D$144,AN140+(InputDataA_GeneralAssumptions!$D$144-$I$140)/(InputDataA_GeneralAssumptions!$D$145-InputDataA_GeneralAssumptions!$D$7))</f>
        <v>0.7212674617767334</v>
      </c>
      <c r="AP140" s="14">
        <f>IF(AP138&gt;InputDataA_GeneralAssumptions!$D$145,InputDataA_GeneralAssumptions!$D$144,AO140+(InputDataA_GeneralAssumptions!$D$144-$I$140)/(InputDataA_GeneralAssumptions!$D$145-InputDataA_GeneralAssumptions!$D$7))</f>
        <v>0.7212674617767334</v>
      </c>
      <c r="AQ140" s="339">
        <f>IF(AQ138&gt;InputDataA_GeneralAssumptions!$D$145,InputDataA_GeneralAssumptions!$D$144,AP140+(InputDataA_GeneralAssumptions!$D$144-$I$140)/(InputDataA_GeneralAssumptions!$D$145-InputDataA_GeneralAssumptions!$D$7))</f>
        <v>0.7212674617767334</v>
      </c>
      <c r="AR140" s="339">
        <f>IF(AR138&gt;InputDataA_GeneralAssumptions!$D$145,InputDataA_GeneralAssumptions!$D$144,AQ140+(InputDataA_GeneralAssumptions!$D$144-$I$140)/(InputDataA_GeneralAssumptions!$D$145-InputDataA_GeneralAssumptions!$D$7))</f>
        <v>0.7212674617767334</v>
      </c>
      <c r="AS140" s="339">
        <f>IF(AS138&gt;InputDataA_GeneralAssumptions!$D$145,InputDataA_GeneralAssumptions!$D$144,AR140+(InputDataA_GeneralAssumptions!$D$144-$I$140)/(InputDataA_GeneralAssumptions!$D$145-InputDataA_GeneralAssumptions!$D$7))</f>
        <v>0.7212674617767334</v>
      </c>
      <c r="AT140" s="339">
        <f>IF(AT138&gt;InputDataA_GeneralAssumptions!$D$145,InputDataA_GeneralAssumptions!$D$144,AS140+(InputDataA_GeneralAssumptions!$D$144-$I$140)/(InputDataA_GeneralAssumptions!$D$145-InputDataA_GeneralAssumptions!$D$7))</f>
        <v>0.7212674617767334</v>
      </c>
      <c r="AU140" s="339">
        <f>IF(AU138&gt;InputDataA_GeneralAssumptions!$D$145,InputDataA_GeneralAssumptions!$D$144,AT140+(InputDataA_GeneralAssumptions!$D$144-$I$140)/(InputDataA_GeneralAssumptions!$D$145-InputDataA_GeneralAssumptions!$D$7))</f>
        <v>0.7212674617767334</v>
      </c>
      <c r="AV140" s="339">
        <f>IF(AV138&gt;InputDataA_GeneralAssumptions!$D$145,InputDataA_GeneralAssumptions!$D$144,AU140+(InputDataA_GeneralAssumptions!$D$144-$I$140)/(InputDataA_GeneralAssumptions!$D$145-InputDataA_GeneralAssumptions!$D$7))</f>
        <v>0.7212674617767334</v>
      </c>
      <c r="AW140" s="339">
        <f>IF(AW138&gt;InputDataA_GeneralAssumptions!$D$145,InputDataA_GeneralAssumptions!$D$144,AV140+(InputDataA_GeneralAssumptions!$D$144-$I$140)/(InputDataA_GeneralAssumptions!$D$145-InputDataA_GeneralAssumptions!$D$7))</f>
        <v>0.7212674617767334</v>
      </c>
      <c r="AX140" s="339">
        <f>IF(AX138&gt;InputDataA_GeneralAssumptions!$D$145,InputDataA_GeneralAssumptions!$D$144,AW140+(InputDataA_GeneralAssumptions!$D$144-$I$140)/(InputDataA_GeneralAssumptions!$D$145-InputDataA_GeneralAssumptions!$D$7))</f>
        <v>0.7212674617767334</v>
      </c>
      <c r="AY140" s="339">
        <f>IF(AY138&gt;InputDataA_GeneralAssumptions!$D$145,InputDataA_GeneralAssumptions!$D$144,AX140+(InputDataA_GeneralAssumptions!$D$144-$I$140)/(InputDataA_GeneralAssumptions!$D$145-InputDataA_GeneralAssumptions!$D$7))</f>
        <v>0.7212674617767334</v>
      </c>
      <c r="AZ140" s="339">
        <f>IF(AZ138&gt;InputDataA_GeneralAssumptions!$D$145,InputDataA_GeneralAssumptions!$D$144,AY140+(InputDataA_GeneralAssumptions!$D$144-$I$140)/(InputDataA_GeneralAssumptions!$D$145-InputDataA_GeneralAssumptions!$D$7))</f>
        <v>0.7212674617767334</v>
      </c>
      <c r="BA140" s="339">
        <f>IF(BA138&gt;InputDataA_GeneralAssumptions!$D$145,InputDataA_GeneralAssumptions!$D$144,AZ140+(InputDataA_GeneralAssumptions!$D$144-$I$140)/(InputDataA_GeneralAssumptions!$D$145-InputDataA_GeneralAssumptions!$D$7))</f>
        <v>0.7212674617767334</v>
      </c>
      <c r="BB140" s="339">
        <f>IF(BB138&gt;InputDataA_GeneralAssumptions!$D$145,InputDataA_GeneralAssumptions!$D$144,BA140+(InputDataA_GeneralAssumptions!$D$144-$I$140)/(InputDataA_GeneralAssumptions!$D$145-InputDataA_GeneralAssumptions!$D$7))</f>
        <v>0.7212674617767334</v>
      </c>
      <c r="BC140" s="339">
        <f>IF(BC138&gt;InputDataA_GeneralAssumptions!$D$145,InputDataA_GeneralAssumptions!$D$144,BB140+(InputDataA_GeneralAssumptions!$D$144-$I$140)/(InputDataA_GeneralAssumptions!$D$145-InputDataA_GeneralAssumptions!$D$7))</f>
        <v>0.7212674617767334</v>
      </c>
      <c r="BD140" s="339">
        <f>IF(BD138&gt;InputDataA_GeneralAssumptions!$D$145,InputDataA_GeneralAssumptions!$D$144,BC140+(InputDataA_GeneralAssumptions!$D$144-$I$140)/(InputDataA_GeneralAssumptions!$D$145-InputDataA_GeneralAssumptions!$D$7))</f>
        <v>0.7212674617767334</v>
      </c>
      <c r="BE140" s="339">
        <f>IF(BE138&gt;InputDataA_GeneralAssumptions!$D$145,InputDataA_GeneralAssumptions!$D$144,BD140+(InputDataA_GeneralAssumptions!$D$144-$I$140)/(InputDataA_GeneralAssumptions!$D$145-InputDataA_GeneralAssumptions!$D$7))</f>
        <v>0.7212674617767334</v>
      </c>
      <c r="BF140" s="339">
        <f>IF(BF138&gt;InputDataA_GeneralAssumptions!$D$145,InputDataA_GeneralAssumptions!$D$144,BE140+(InputDataA_GeneralAssumptions!$D$144-$I$140)/(InputDataA_GeneralAssumptions!$D$145-InputDataA_GeneralAssumptions!$D$7))</f>
        <v>0.7212674617767334</v>
      </c>
      <c r="BG140" s="339">
        <f>IF(BG138&gt;InputDataA_GeneralAssumptions!$D$145,InputDataA_GeneralAssumptions!$D$144,BF140+(InputDataA_GeneralAssumptions!$D$144-$I$140)/(InputDataA_GeneralAssumptions!$D$145-InputDataA_GeneralAssumptions!$D$7))</f>
        <v>0.7212674617767334</v>
      </c>
      <c r="BH140" s="339">
        <f>IF(BH138&gt;InputDataA_GeneralAssumptions!$D$145,InputDataA_GeneralAssumptions!$D$144,BG140+(InputDataA_GeneralAssumptions!$D$144-$I$140)/(InputDataA_GeneralAssumptions!$D$145-InputDataA_GeneralAssumptions!$D$7))</f>
        <v>0.7212674617767334</v>
      </c>
      <c r="BI140" s="339">
        <f>IF(BI138&gt;InputDataA_GeneralAssumptions!$D$145,InputDataA_GeneralAssumptions!$D$144,BH140+(InputDataA_GeneralAssumptions!$D$144-$I$140)/(InputDataA_GeneralAssumptions!$D$145-InputDataA_GeneralAssumptions!$D$7))</f>
        <v>0.7212674617767334</v>
      </c>
      <c r="BJ140" s="339">
        <f>IF(BJ138&gt;InputDataA_GeneralAssumptions!$D$145,InputDataA_GeneralAssumptions!$D$144,BI140+(InputDataA_GeneralAssumptions!$D$144-$I$140)/(InputDataA_GeneralAssumptions!$D$145-InputDataA_GeneralAssumptions!$D$7))</f>
        <v>0.7212674617767334</v>
      </c>
      <c r="BK140" s="339">
        <f>IF(BK138&gt;InputDataA_GeneralAssumptions!$D$145,InputDataA_GeneralAssumptions!$D$144,BJ140+(InputDataA_GeneralAssumptions!$D$144-$I$140)/(InputDataA_GeneralAssumptions!$D$145-InputDataA_GeneralAssumptions!$D$7))</f>
        <v>0.7212674617767334</v>
      </c>
      <c r="BL140" s="339">
        <f>IF(BL138&gt;InputDataA_GeneralAssumptions!$D$145,InputDataA_GeneralAssumptions!$D$144,BK140+(InputDataA_GeneralAssumptions!$D$144-$I$140)/(InputDataA_GeneralAssumptions!$D$145-InputDataA_GeneralAssumptions!$D$7))</f>
        <v>0.7212674617767334</v>
      </c>
      <c r="BM140" s="339">
        <f>IF(BM138&gt;InputDataA_GeneralAssumptions!$D$145,InputDataA_GeneralAssumptions!$D$144,BL140+(InputDataA_GeneralAssumptions!$D$144-$I$140)/(InputDataA_GeneralAssumptions!$D$145-InputDataA_GeneralAssumptions!$D$7))</f>
        <v>0.7212674617767334</v>
      </c>
      <c r="BN140" s="339">
        <f>IF(BN138&gt;InputDataA_GeneralAssumptions!$D$145,InputDataA_GeneralAssumptions!$D$144,BM140+(InputDataA_GeneralAssumptions!$D$144-$I$140)/(InputDataA_GeneralAssumptions!$D$145-InputDataA_GeneralAssumptions!$D$7))</f>
        <v>0.7212674617767334</v>
      </c>
      <c r="BO140" s="339">
        <f>IF(BO138&gt;InputDataA_GeneralAssumptions!$D$145,InputDataA_GeneralAssumptions!$D$144,BN140+(InputDataA_GeneralAssumptions!$D$144-$I$140)/(InputDataA_GeneralAssumptions!$D$145-InputDataA_GeneralAssumptions!$D$7))</f>
        <v>0.7212674617767334</v>
      </c>
      <c r="BP140" s="339">
        <f>IF(BP138&gt;InputDataA_GeneralAssumptions!$D$145,InputDataA_GeneralAssumptions!$D$144,BO140+(InputDataA_GeneralAssumptions!$D$144-$I$140)/(InputDataA_GeneralAssumptions!$D$145-InputDataA_GeneralAssumptions!$D$7))</f>
        <v>0.7212674617767334</v>
      </c>
      <c r="BQ140" s="339">
        <f>IF(BQ138&gt;InputDataA_GeneralAssumptions!$D$145,InputDataA_GeneralAssumptions!$D$144,BP140+(InputDataA_GeneralAssumptions!$D$144-$I$140)/(InputDataA_GeneralAssumptions!$D$145-InputDataA_GeneralAssumptions!$D$7))</f>
        <v>0.7212674617767334</v>
      </c>
      <c r="BR140" s="339">
        <f>IF(BR138&gt;InputDataA_GeneralAssumptions!$D$145,InputDataA_GeneralAssumptions!$D$144,BQ140+(InputDataA_GeneralAssumptions!$D$144-$I$140)/(InputDataA_GeneralAssumptions!$D$145-InputDataA_GeneralAssumptions!$D$7))</f>
        <v>0.7212674617767334</v>
      </c>
      <c r="BS140" s="339">
        <f>IF(BS138&gt;InputDataA_GeneralAssumptions!$D$145,InputDataA_GeneralAssumptions!$D$144,BR140+(InputDataA_GeneralAssumptions!$D$144-$I$140)/(InputDataA_GeneralAssumptions!$D$145-InputDataA_GeneralAssumptions!$D$7))</f>
        <v>0.7212674617767334</v>
      </c>
      <c r="BT140" s="339">
        <f>IF(BT138&gt;InputDataA_GeneralAssumptions!$D$145,InputDataA_GeneralAssumptions!$D$144,BS140+(InputDataA_GeneralAssumptions!$D$144-$I$140)/(InputDataA_GeneralAssumptions!$D$145-InputDataA_GeneralAssumptions!$D$7))</f>
        <v>0.7212674617767334</v>
      </c>
      <c r="BU140" s="339">
        <f>IF(BU138&gt;InputDataA_GeneralAssumptions!$D$145,InputDataA_GeneralAssumptions!$D$144,BT140+(InputDataA_GeneralAssumptions!$D$144-$I$140)/(InputDataA_GeneralAssumptions!$D$145-InputDataA_GeneralAssumptions!$D$7))</f>
        <v>0.7212674617767334</v>
      </c>
      <c r="BV140" s="339">
        <f>IF(BV138&gt;InputDataA_GeneralAssumptions!$D$145,InputDataA_GeneralAssumptions!$D$144,BU140+(InputDataA_GeneralAssumptions!$D$144-$I$140)/(InputDataA_GeneralAssumptions!$D$145-InputDataA_GeneralAssumptions!$D$7))</f>
        <v>0.7212674617767334</v>
      </c>
      <c r="BW140" s="339">
        <f>IF(BW138&gt;InputDataA_GeneralAssumptions!$D$145,InputDataA_GeneralAssumptions!$D$144,BV140+(InputDataA_GeneralAssumptions!$D$144-$I$140)/(InputDataA_GeneralAssumptions!$D$145-InputDataA_GeneralAssumptions!$D$7))</f>
        <v>0.7212674617767334</v>
      </c>
    </row>
    <row r="141" spans="1:76" s="43" customFormat="1" ht="19.5" customHeight="1" thickBot="1">
      <c r="B141" s="293" t="s">
        <v>746</v>
      </c>
      <c r="C141" s="93" t="s">
        <v>2</v>
      </c>
      <c r="D141" s="504">
        <f>IF(ISBLANK(D139)=TRUE,D140,D139)</f>
        <v>0.7212674617767334</v>
      </c>
      <c r="E141" s="499">
        <f>IF(ISBLANK(E139)=TRUE,D140,E139)</f>
        <v>0.7212674617767334</v>
      </c>
      <c r="F141" s="811"/>
      <c r="G141" s="156" t="s">
        <v>630</v>
      </c>
      <c r="H141" s="29" t="s">
        <v>2</v>
      </c>
      <c r="I141" s="12">
        <f>IF(VLOOKUP(InputDataA_GeneralAssumptions!$D$143,DataSummary!$A$130:$B$132,2,FALSE)=1,InputDataA_GeneralAssumptions!I139,InputDataA_GeneralAssumptions!I140)</f>
        <v>0.7212674617767334</v>
      </c>
      <c r="J141" s="338">
        <f>IF(VLOOKUP(InputDataA_GeneralAssumptions!$D$143,DataSummary!$A$130:$B$132,2,FALSE)=1,InputDataA_GeneralAssumptions!J139,InputDataA_GeneralAssumptions!J140)</f>
        <v>0.7212674617767334</v>
      </c>
      <c r="K141" s="338">
        <f>IF(VLOOKUP(InputDataA_GeneralAssumptions!$D$143,DataSummary!$A$130:$B$132,2,FALSE)=1,InputDataA_GeneralAssumptions!K139,InputDataA_GeneralAssumptions!K140)</f>
        <v>0.7212674617767334</v>
      </c>
      <c r="L141" s="338">
        <f>IF(VLOOKUP(InputDataA_GeneralAssumptions!$D$143,DataSummary!$A$130:$B$132,2,FALSE)=1,InputDataA_GeneralAssumptions!L139,InputDataA_GeneralAssumptions!L140)</f>
        <v>0.7212674617767334</v>
      </c>
      <c r="M141" s="338">
        <f>IF(VLOOKUP(InputDataA_GeneralAssumptions!$D$143,DataSummary!$A$130:$B$132,2,FALSE)=1,InputDataA_GeneralAssumptions!M139,InputDataA_GeneralAssumptions!M140)</f>
        <v>0.7212674617767334</v>
      </c>
      <c r="N141" s="338">
        <f>IF(VLOOKUP(InputDataA_GeneralAssumptions!$D$143,DataSummary!$A$130:$B$132,2,FALSE)=1,InputDataA_GeneralAssumptions!N139,InputDataA_GeneralAssumptions!N140)</f>
        <v>0.7212674617767334</v>
      </c>
      <c r="O141" s="338">
        <f>IF(VLOOKUP(InputDataA_GeneralAssumptions!$D$143,DataSummary!$A$130:$B$132,2,FALSE)=1,InputDataA_GeneralAssumptions!O139,InputDataA_GeneralAssumptions!O140)</f>
        <v>0.7212674617767334</v>
      </c>
      <c r="P141" s="338">
        <f>IF(VLOOKUP(InputDataA_GeneralAssumptions!$D$143,DataSummary!$A$130:$B$132,2,FALSE)=1,InputDataA_GeneralAssumptions!P139,InputDataA_GeneralAssumptions!P140)</f>
        <v>0.7212674617767334</v>
      </c>
      <c r="Q141" s="338">
        <f>IF(VLOOKUP(InputDataA_GeneralAssumptions!$D$143,DataSummary!$A$130:$B$132,2,FALSE)=1,InputDataA_GeneralAssumptions!Q139,InputDataA_GeneralAssumptions!Q140)</f>
        <v>0.7212674617767334</v>
      </c>
      <c r="R141" s="338">
        <f>IF(VLOOKUP(InputDataA_GeneralAssumptions!$D$143,DataSummary!$A$130:$B$132,2,FALSE)=1,InputDataA_GeneralAssumptions!R139,InputDataA_GeneralAssumptions!R140)</f>
        <v>0.7212674617767334</v>
      </c>
      <c r="S141" s="338">
        <f>IF(VLOOKUP(InputDataA_GeneralAssumptions!$D$143,DataSummary!$A$130:$B$132,2,FALSE)=1,InputDataA_GeneralAssumptions!S139,InputDataA_GeneralAssumptions!S140)</f>
        <v>0.7212674617767334</v>
      </c>
      <c r="T141" s="338">
        <f>IF(VLOOKUP(InputDataA_GeneralAssumptions!$D$143,DataSummary!$A$130:$B$132,2,FALSE)=1,InputDataA_GeneralAssumptions!T139,InputDataA_GeneralAssumptions!T140)</f>
        <v>0.7212674617767334</v>
      </c>
      <c r="U141" s="338">
        <f>IF(VLOOKUP(InputDataA_GeneralAssumptions!$D$143,DataSummary!$A$130:$B$132,2,FALSE)=1,InputDataA_GeneralAssumptions!U139,InputDataA_GeneralAssumptions!U140)</f>
        <v>0.7212674617767334</v>
      </c>
      <c r="V141" s="338">
        <f>IF(VLOOKUP(InputDataA_GeneralAssumptions!$D$143,DataSummary!$A$130:$B$132,2,FALSE)=1,InputDataA_GeneralAssumptions!V139,InputDataA_GeneralAssumptions!V140)</f>
        <v>0.7212674617767334</v>
      </c>
      <c r="W141" s="338">
        <f>IF(VLOOKUP(InputDataA_GeneralAssumptions!$D$143,DataSummary!$A$130:$B$132,2,FALSE)=1,InputDataA_GeneralAssumptions!W139,InputDataA_GeneralAssumptions!W140)</f>
        <v>0.7212674617767334</v>
      </c>
      <c r="X141" s="338">
        <f>IF(VLOOKUP(InputDataA_GeneralAssumptions!$D$143,DataSummary!$A$130:$B$132,2,FALSE)=1,InputDataA_GeneralAssumptions!X139,InputDataA_GeneralAssumptions!X140)</f>
        <v>0.7212674617767334</v>
      </c>
      <c r="Y141" s="338">
        <f>IF(VLOOKUP(InputDataA_GeneralAssumptions!$D$143,DataSummary!$A$130:$B$132,2,FALSE)=1,InputDataA_GeneralAssumptions!Y139,InputDataA_GeneralAssumptions!Y140)</f>
        <v>0.7212674617767334</v>
      </c>
      <c r="Z141" s="338">
        <f>IF(VLOOKUP(InputDataA_GeneralAssumptions!$D$143,DataSummary!$A$130:$B$132,2,FALSE)=1,InputDataA_GeneralAssumptions!Z139,InputDataA_GeneralAssumptions!Z140)</f>
        <v>0.7212674617767334</v>
      </c>
      <c r="AA141" s="338">
        <f>IF(VLOOKUP(InputDataA_GeneralAssumptions!$D$143,DataSummary!$A$130:$B$132,2,FALSE)=1,InputDataA_GeneralAssumptions!AA139,InputDataA_GeneralAssumptions!AA140)</f>
        <v>0.7212674617767334</v>
      </c>
      <c r="AB141" s="338">
        <f>IF(VLOOKUP(InputDataA_GeneralAssumptions!$D$143,DataSummary!$A$130:$B$132,2,FALSE)=1,InputDataA_GeneralAssumptions!AB139,InputDataA_GeneralAssumptions!AB140)</f>
        <v>0.7212674617767334</v>
      </c>
      <c r="AC141" s="338">
        <f>IF(VLOOKUP(InputDataA_GeneralAssumptions!$D$143,DataSummary!$A$130:$B$132,2,FALSE)=1,InputDataA_GeneralAssumptions!AC139,InputDataA_GeneralAssumptions!AC140)</f>
        <v>0.7212674617767334</v>
      </c>
      <c r="AD141" s="338">
        <f>IF(VLOOKUP(InputDataA_GeneralAssumptions!$D$143,DataSummary!$A$130:$B$132,2,FALSE)=1,InputDataA_GeneralAssumptions!AD139,InputDataA_GeneralAssumptions!AD140)</f>
        <v>0.7212674617767334</v>
      </c>
      <c r="AE141" s="338">
        <f>IF(VLOOKUP(InputDataA_GeneralAssumptions!$D$143,DataSummary!$A$130:$B$132,2,FALSE)=1,InputDataA_GeneralAssumptions!AE139,InputDataA_GeneralAssumptions!AE140)</f>
        <v>0.7212674617767334</v>
      </c>
      <c r="AF141" s="338">
        <f>IF(VLOOKUP(InputDataA_GeneralAssumptions!$D$143,DataSummary!$A$130:$B$132,2,FALSE)=1,InputDataA_GeneralAssumptions!AF139,InputDataA_GeneralAssumptions!AF140)</f>
        <v>0.7212674617767334</v>
      </c>
      <c r="AG141" s="338">
        <f>IF(VLOOKUP(InputDataA_GeneralAssumptions!$D$143,DataSummary!$A$130:$B$132,2,FALSE)=1,InputDataA_GeneralAssumptions!AG139,InputDataA_GeneralAssumptions!AG140)</f>
        <v>0.7212674617767334</v>
      </c>
      <c r="AH141" s="338">
        <f>IF(VLOOKUP(InputDataA_GeneralAssumptions!$D$143,DataSummary!$A$130:$B$132,2,FALSE)=1,InputDataA_GeneralAssumptions!AH139,InputDataA_GeneralAssumptions!AH140)</f>
        <v>0.7212674617767334</v>
      </c>
      <c r="AI141" s="338">
        <f>IF(VLOOKUP(InputDataA_GeneralAssumptions!$D$143,DataSummary!$A$130:$B$132,2,FALSE)=1,InputDataA_GeneralAssumptions!AI139,InputDataA_GeneralAssumptions!AI140)</f>
        <v>0.7212674617767334</v>
      </c>
      <c r="AJ141" s="338">
        <f>IF(VLOOKUP(InputDataA_GeneralAssumptions!$D$143,DataSummary!$A$130:$B$132,2,FALSE)=1,InputDataA_GeneralAssumptions!AJ139,InputDataA_GeneralAssumptions!AJ140)</f>
        <v>0.7212674617767334</v>
      </c>
      <c r="AK141" s="338">
        <f>IF(VLOOKUP(InputDataA_GeneralAssumptions!$D$143,DataSummary!$A$130:$B$132,2,FALSE)=1,InputDataA_GeneralAssumptions!AK139,InputDataA_GeneralAssumptions!AK140)</f>
        <v>0.7212674617767334</v>
      </c>
      <c r="AL141" s="338">
        <f>IF(VLOOKUP(InputDataA_GeneralAssumptions!$D$143,DataSummary!$A$130:$B$132,2,FALSE)=1,InputDataA_GeneralAssumptions!AL139,InputDataA_GeneralAssumptions!AL140)</f>
        <v>0.7212674617767334</v>
      </c>
      <c r="AM141" s="338">
        <f>IF(VLOOKUP(InputDataA_GeneralAssumptions!$D$143,DataSummary!$A$130:$B$132,2,FALSE)=1,InputDataA_GeneralAssumptions!AM139,InputDataA_GeneralAssumptions!AM140)</f>
        <v>0.7212674617767334</v>
      </c>
      <c r="AN141" s="338">
        <f>IF(VLOOKUP(InputDataA_GeneralAssumptions!$D$143,DataSummary!$A$130:$B$132,2,FALSE)=1,InputDataA_GeneralAssumptions!AN139,InputDataA_GeneralAssumptions!AN140)</f>
        <v>0.7212674617767334</v>
      </c>
      <c r="AO141" s="338">
        <f>IF(VLOOKUP(InputDataA_GeneralAssumptions!$D$143,DataSummary!$A$130:$B$132,2,FALSE)=1,InputDataA_GeneralAssumptions!AO139,InputDataA_GeneralAssumptions!AO140)</f>
        <v>0.7212674617767334</v>
      </c>
      <c r="AP141" s="338">
        <f>IF(VLOOKUP(InputDataA_GeneralAssumptions!$D$143,DataSummary!$A$130:$B$132,2,FALSE)=1,InputDataA_GeneralAssumptions!AP139,InputDataA_GeneralAssumptions!AP140)</f>
        <v>0.7212674617767334</v>
      </c>
      <c r="AQ141" s="338">
        <f>IF(VLOOKUP(InputDataA_GeneralAssumptions!$D$143,DataSummary!$A$130:$B$132,2,FALSE)=1,InputDataA_GeneralAssumptions!AQ139,InputDataA_GeneralAssumptions!AQ140)</f>
        <v>0.7212674617767334</v>
      </c>
      <c r="AR141" s="338">
        <f>IF(VLOOKUP(InputDataA_GeneralAssumptions!$D$143,DataSummary!$A$130:$B$132,2,FALSE)=1,InputDataA_GeneralAssumptions!AR139,InputDataA_GeneralAssumptions!AR140)</f>
        <v>0.7212674617767334</v>
      </c>
      <c r="AS141" s="338">
        <f>IF(VLOOKUP(InputDataA_GeneralAssumptions!$D$143,DataSummary!$A$130:$B$132,2,FALSE)=1,InputDataA_GeneralAssumptions!AS139,InputDataA_GeneralAssumptions!AS140)</f>
        <v>0.7212674617767334</v>
      </c>
      <c r="AT141" s="338">
        <f>IF(VLOOKUP(InputDataA_GeneralAssumptions!$D$143,DataSummary!$A$130:$B$132,2,FALSE)=1,InputDataA_GeneralAssumptions!AT139,InputDataA_GeneralAssumptions!AT140)</f>
        <v>0.7212674617767334</v>
      </c>
      <c r="AU141" s="338">
        <f>IF(VLOOKUP(InputDataA_GeneralAssumptions!$D$143,DataSummary!$A$130:$B$132,2,FALSE)=1,InputDataA_GeneralAssumptions!AU139,InputDataA_GeneralAssumptions!AU140)</f>
        <v>0.7212674617767334</v>
      </c>
      <c r="AV141" s="338">
        <f>IF(VLOOKUP(InputDataA_GeneralAssumptions!$D$143,DataSummary!$A$130:$B$132,2,FALSE)=1,InputDataA_GeneralAssumptions!AV139,InputDataA_GeneralAssumptions!AV140)</f>
        <v>0.7212674617767334</v>
      </c>
      <c r="AW141" s="338">
        <f>IF(VLOOKUP(InputDataA_GeneralAssumptions!$D$143,DataSummary!$A$130:$B$132,2,FALSE)=1,InputDataA_GeneralAssumptions!AW139,InputDataA_GeneralAssumptions!AW140)</f>
        <v>0.7212674617767334</v>
      </c>
      <c r="AX141" s="338">
        <f>IF(VLOOKUP(InputDataA_GeneralAssumptions!$D$143,DataSummary!$A$130:$B$132,2,FALSE)=1,InputDataA_GeneralAssumptions!AX139,InputDataA_GeneralAssumptions!AX140)</f>
        <v>0.7212674617767334</v>
      </c>
      <c r="AY141" s="338">
        <f>IF(VLOOKUP(InputDataA_GeneralAssumptions!$D$143,DataSummary!$A$130:$B$132,2,FALSE)=1,InputDataA_GeneralAssumptions!AY139,InputDataA_GeneralAssumptions!AY140)</f>
        <v>0.7212674617767334</v>
      </c>
      <c r="AZ141" s="338">
        <f>IF(VLOOKUP(InputDataA_GeneralAssumptions!$D$143,DataSummary!$A$130:$B$132,2,FALSE)=1,InputDataA_GeneralAssumptions!AZ139,InputDataA_GeneralAssumptions!AZ140)</f>
        <v>0.7212674617767334</v>
      </c>
      <c r="BA141" s="338">
        <f>IF(VLOOKUP(InputDataA_GeneralAssumptions!$D$143,DataSummary!$A$130:$B$132,2,FALSE)=1,InputDataA_GeneralAssumptions!BA139,InputDataA_GeneralAssumptions!BA140)</f>
        <v>0.7212674617767334</v>
      </c>
      <c r="BB141" s="338">
        <f>IF(VLOOKUP(InputDataA_GeneralAssumptions!$D$143,DataSummary!$A$130:$B$132,2,FALSE)=1,InputDataA_GeneralAssumptions!BB139,InputDataA_GeneralAssumptions!BB140)</f>
        <v>0.7212674617767334</v>
      </c>
      <c r="BC141" s="338">
        <f>IF(VLOOKUP(InputDataA_GeneralAssumptions!$D$143,DataSummary!$A$130:$B$132,2,FALSE)=1,InputDataA_GeneralAssumptions!BC139,InputDataA_GeneralAssumptions!BC140)</f>
        <v>0.7212674617767334</v>
      </c>
      <c r="BD141" s="338">
        <f>IF(VLOOKUP(InputDataA_GeneralAssumptions!$D$143,DataSummary!$A$130:$B$132,2,FALSE)=1,InputDataA_GeneralAssumptions!BD139,InputDataA_GeneralAssumptions!BD140)</f>
        <v>0.7212674617767334</v>
      </c>
      <c r="BE141" s="338">
        <f>IF(VLOOKUP(InputDataA_GeneralAssumptions!$D$143,DataSummary!$A$130:$B$132,2,FALSE)=1,InputDataA_GeneralAssumptions!BE139,InputDataA_GeneralAssumptions!BE140)</f>
        <v>0.7212674617767334</v>
      </c>
      <c r="BF141" s="338">
        <f>IF(VLOOKUP(InputDataA_GeneralAssumptions!$D$143,DataSummary!$A$130:$B$132,2,FALSE)=1,InputDataA_GeneralAssumptions!BF139,InputDataA_GeneralAssumptions!BF140)</f>
        <v>0.7212674617767334</v>
      </c>
      <c r="BG141" s="338">
        <f>IF(VLOOKUP(InputDataA_GeneralAssumptions!$D$143,DataSummary!$A$130:$B$132,2,FALSE)=1,InputDataA_GeneralAssumptions!BG139,InputDataA_GeneralAssumptions!BG140)</f>
        <v>0.7212674617767334</v>
      </c>
      <c r="BH141" s="338">
        <f>IF(VLOOKUP(InputDataA_GeneralAssumptions!$D$143,DataSummary!$A$130:$B$132,2,FALSE)=1,InputDataA_GeneralAssumptions!BH139,InputDataA_GeneralAssumptions!BH140)</f>
        <v>0.7212674617767334</v>
      </c>
      <c r="BI141" s="338">
        <f>IF(VLOOKUP(InputDataA_GeneralAssumptions!$D$143,DataSummary!$A$130:$B$132,2,FALSE)=1,InputDataA_GeneralAssumptions!BI139,InputDataA_GeneralAssumptions!BI140)</f>
        <v>0.7212674617767334</v>
      </c>
      <c r="BJ141" s="338">
        <f>IF(VLOOKUP(InputDataA_GeneralAssumptions!$D$143,DataSummary!$A$130:$B$132,2,FALSE)=1,InputDataA_GeneralAssumptions!BJ139,InputDataA_GeneralAssumptions!BJ140)</f>
        <v>0.7212674617767334</v>
      </c>
      <c r="BK141" s="338">
        <f>IF(VLOOKUP(InputDataA_GeneralAssumptions!$D$143,DataSummary!$A$130:$B$132,2,FALSE)=1,InputDataA_GeneralAssumptions!BK139,InputDataA_GeneralAssumptions!BK140)</f>
        <v>0.7212674617767334</v>
      </c>
      <c r="BL141" s="338">
        <f>IF(VLOOKUP(InputDataA_GeneralAssumptions!$D$143,DataSummary!$A$130:$B$132,2,FALSE)=1,InputDataA_GeneralAssumptions!BL139,InputDataA_GeneralAssumptions!BL140)</f>
        <v>0.7212674617767334</v>
      </c>
      <c r="BM141" s="338">
        <f>IF(VLOOKUP(InputDataA_GeneralAssumptions!$D$143,DataSummary!$A$130:$B$132,2,FALSE)=1,InputDataA_GeneralAssumptions!BM139,InputDataA_GeneralAssumptions!BM140)</f>
        <v>0.7212674617767334</v>
      </c>
      <c r="BN141" s="338">
        <f>IF(VLOOKUP(InputDataA_GeneralAssumptions!$D$143,DataSummary!$A$130:$B$132,2,FALSE)=1,InputDataA_GeneralAssumptions!BN139,InputDataA_GeneralAssumptions!BN140)</f>
        <v>0.7212674617767334</v>
      </c>
      <c r="BO141" s="338">
        <f>IF(VLOOKUP(InputDataA_GeneralAssumptions!$D$143,DataSummary!$A$130:$B$132,2,FALSE)=1,InputDataA_GeneralAssumptions!BO139,InputDataA_GeneralAssumptions!BO140)</f>
        <v>0.7212674617767334</v>
      </c>
      <c r="BP141" s="338">
        <f>IF(VLOOKUP(InputDataA_GeneralAssumptions!$D$143,DataSummary!$A$130:$B$132,2,FALSE)=1,InputDataA_GeneralAssumptions!BP139,InputDataA_GeneralAssumptions!BP140)</f>
        <v>0.7212674617767334</v>
      </c>
      <c r="BQ141" s="338">
        <f>IF(VLOOKUP(InputDataA_GeneralAssumptions!$D$143,DataSummary!$A$130:$B$132,2,FALSE)=1,InputDataA_GeneralAssumptions!BQ139,InputDataA_GeneralAssumptions!BQ140)</f>
        <v>0.7212674617767334</v>
      </c>
      <c r="BR141" s="338">
        <f>IF(VLOOKUP(InputDataA_GeneralAssumptions!$D$143,DataSummary!$A$130:$B$132,2,FALSE)=1,InputDataA_GeneralAssumptions!BR139,InputDataA_GeneralAssumptions!BR140)</f>
        <v>0.7212674617767334</v>
      </c>
      <c r="BS141" s="338">
        <f>IF(VLOOKUP(InputDataA_GeneralAssumptions!$D$143,DataSummary!$A$130:$B$132,2,FALSE)=1,InputDataA_GeneralAssumptions!BS139,InputDataA_GeneralAssumptions!BS140)</f>
        <v>0.7212674617767334</v>
      </c>
      <c r="BT141" s="338">
        <f>IF(VLOOKUP(InputDataA_GeneralAssumptions!$D$143,DataSummary!$A$130:$B$132,2,FALSE)=1,InputDataA_GeneralAssumptions!BT139,InputDataA_GeneralAssumptions!BT140)</f>
        <v>0.7212674617767334</v>
      </c>
      <c r="BU141" s="338">
        <f>IF(VLOOKUP(InputDataA_GeneralAssumptions!$D$143,DataSummary!$A$130:$B$132,2,FALSE)=1,InputDataA_GeneralAssumptions!BU139,InputDataA_GeneralAssumptions!BU140)</f>
        <v>0.7212674617767334</v>
      </c>
      <c r="BV141" s="338">
        <f>IF(VLOOKUP(InputDataA_GeneralAssumptions!$D$143,DataSummary!$A$130:$B$132,2,FALSE)=1,InputDataA_GeneralAssumptions!BV139,InputDataA_GeneralAssumptions!BV140)</f>
        <v>0.7212674617767334</v>
      </c>
      <c r="BW141" s="338">
        <f>IF(VLOOKUP(InputDataA_GeneralAssumptions!$D$143,DataSummary!$A$130:$B$132,2,FALSE)=1,InputDataA_GeneralAssumptions!BW139,InputDataA_GeneralAssumptions!BW140)</f>
        <v>0.7212674617767334</v>
      </c>
    </row>
    <row r="142" spans="1:76" s="279" customFormat="1" ht="19.5" customHeight="1">
      <c r="B142" s="172"/>
      <c r="C142" s="41"/>
      <c r="D142" s="350"/>
      <c r="E142" s="350"/>
      <c r="F142" s="612"/>
      <c r="AQ142" s="336"/>
      <c r="AR142" s="336"/>
      <c r="AS142" s="336"/>
      <c r="AT142" s="336"/>
      <c r="AU142" s="336"/>
      <c r="AV142" s="336"/>
      <c r="AW142" s="336"/>
      <c r="AX142" s="336"/>
      <c r="AY142" s="336"/>
      <c r="AZ142" s="336"/>
      <c r="BA142" s="336"/>
      <c r="BB142" s="336"/>
      <c r="BC142" s="336"/>
      <c r="BD142" s="336"/>
      <c r="BE142" s="336"/>
      <c r="BF142" s="336"/>
      <c r="BG142" s="336"/>
      <c r="BH142" s="336"/>
      <c r="BI142" s="336"/>
      <c r="BJ142" s="336"/>
      <c r="BK142" s="336"/>
      <c r="BL142" s="336"/>
      <c r="BM142" s="336"/>
      <c r="BN142" s="336"/>
      <c r="BO142" s="336"/>
      <c r="BP142" s="336"/>
      <c r="BQ142" s="336"/>
      <c r="BR142" s="336"/>
      <c r="BS142" s="336"/>
      <c r="BT142" s="336"/>
      <c r="BU142" s="336"/>
      <c r="BV142" s="336"/>
      <c r="BW142" s="336"/>
    </row>
    <row r="143" spans="1:76" s="43" customFormat="1">
      <c r="A143" s="279"/>
      <c r="B143" s="96" t="s">
        <v>749</v>
      </c>
      <c r="C143" s="94" t="s">
        <v>521</v>
      </c>
      <c r="D143" s="806" t="s">
        <v>604</v>
      </c>
      <c r="E143" s="807"/>
      <c r="F143" s="811" t="str">
        <f>DataSummary!N5</f>
        <v>Scenario</v>
      </c>
      <c r="G143" s="18" t="s">
        <v>624</v>
      </c>
      <c r="H143" s="29" t="s">
        <v>2</v>
      </c>
      <c r="I143" s="212">
        <f>I144</f>
        <v>0.7212674617767334</v>
      </c>
      <c r="J143" s="212">
        <f t="shared" ref="J143:BU143" si="540">J144</f>
        <v>0.7212674617767334</v>
      </c>
      <c r="K143" s="212">
        <f t="shared" si="540"/>
        <v>0.7212674617767334</v>
      </c>
      <c r="L143" s="212">
        <f t="shared" si="540"/>
        <v>0.7212674617767334</v>
      </c>
      <c r="M143" s="212">
        <f t="shared" si="540"/>
        <v>0.7212674617767334</v>
      </c>
      <c r="N143" s="212">
        <f t="shared" si="540"/>
        <v>0.7212674617767334</v>
      </c>
      <c r="O143" s="212">
        <f t="shared" si="540"/>
        <v>0.7212674617767334</v>
      </c>
      <c r="P143" s="212">
        <f t="shared" si="540"/>
        <v>0.7212674617767334</v>
      </c>
      <c r="Q143" s="212">
        <f t="shared" si="540"/>
        <v>0.7212674617767334</v>
      </c>
      <c r="R143" s="212">
        <f t="shared" si="540"/>
        <v>0.7212674617767334</v>
      </c>
      <c r="S143" s="212">
        <f t="shared" si="540"/>
        <v>0.7212674617767334</v>
      </c>
      <c r="T143" s="212">
        <f t="shared" si="540"/>
        <v>0.7212674617767334</v>
      </c>
      <c r="U143" s="212">
        <f t="shared" si="540"/>
        <v>0.7212674617767334</v>
      </c>
      <c r="V143" s="212">
        <f t="shared" si="540"/>
        <v>0.7212674617767334</v>
      </c>
      <c r="W143" s="212">
        <f t="shared" si="540"/>
        <v>0.7212674617767334</v>
      </c>
      <c r="X143" s="212">
        <f t="shared" si="540"/>
        <v>0.7212674617767334</v>
      </c>
      <c r="Y143" s="212">
        <f t="shared" si="540"/>
        <v>0.7212674617767334</v>
      </c>
      <c r="Z143" s="212">
        <f t="shared" si="540"/>
        <v>0.7212674617767334</v>
      </c>
      <c r="AA143" s="212">
        <f t="shared" si="540"/>
        <v>0.7212674617767334</v>
      </c>
      <c r="AB143" s="212">
        <f t="shared" si="540"/>
        <v>0.7212674617767334</v>
      </c>
      <c r="AC143" s="212">
        <f t="shared" si="540"/>
        <v>0.7212674617767334</v>
      </c>
      <c r="AD143" s="212">
        <f t="shared" si="540"/>
        <v>0.7212674617767334</v>
      </c>
      <c r="AE143" s="212">
        <f t="shared" si="540"/>
        <v>0.7212674617767334</v>
      </c>
      <c r="AF143" s="212">
        <f t="shared" si="540"/>
        <v>0.7212674617767334</v>
      </c>
      <c r="AG143" s="212">
        <f t="shared" si="540"/>
        <v>0.7212674617767334</v>
      </c>
      <c r="AH143" s="212">
        <f t="shared" si="540"/>
        <v>0.7212674617767334</v>
      </c>
      <c r="AI143" s="212">
        <f t="shared" si="540"/>
        <v>0.7212674617767334</v>
      </c>
      <c r="AJ143" s="212">
        <f t="shared" si="540"/>
        <v>0.7212674617767334</v>
      </c>
      <c r="AK143" s="212">
        <f t="shared" si="540"/>
        <v>0.7212674617767334</v>
      </c>
      <c r="AL143" s="212">
        <f t="shared" si="540"/>
        <v>0.7212674617767334</v>
      </c>
      <c r="AM143" s="212">
        <f t="shared" si="540"/>
        <v>0.7212674617767334</v>
      </c>
      <c r="AN143" s="212">
        <f t="shared" si="540"/>
        <v>0.7212674617767334</v>
      </c>
      <c r="AO143" s="212">
        <f t="shared" si="540"/>
        <v>0.7212674617767334</v>
      </c>
      <c r="AP143" s="212">
        <f t="shared" si="540"/>
        <v>0.7212674617767334</v>
      </c>
      <c r="AQ143" s="212">
        <f t="shared" si="540"/>
        <v>0.7212674617767334</v>
      </c>
      <c r="AR143" s="212">
        <f t="shared" si="540"/>
        <v>0.7212674617767334</v>
      </c>
      <c r="AS143" s="212">
        <f t="shared" si="540"/>
        <v>0.7212674617767334</v>
      </c>
      <c r="AT143" s="212">
        <f t="shared" si="540"/>
        <v>0.7212674617767334</v>
      </c>
      <c r="AU143" s="212">
        <f t="shared" si="540"/>
        <v>0.7212674617767334</v>
      </c>
      <c r="AV143" s="212">
        <f t="shared" si="540"/>
        <v>0.7212674617767334</v>
      </c>
      <c r="AW143" s="212">
        <f t="shared" si="540"/>
        <v>0.7212674617767334</v>
      </c>
      <c r="AX143" s="212">
        <f t="shared" si="540"/>
        <v>0.7212674617767334</v>
      </c>
      <c r="AY143" s="212">
        <f t="shared" si="540"/>
        <v>0.7212674617767334</v>
      </c>
      <c r="AZ143" s="212">
        <f t="shared" si="540"/>
        <v>0.7212674617767334</v>
      </c>
      <c r="BA143" s="212">
        <f t="shared" si="540"/>
        <v>0.7212674617767334</v>
      </c>
      <c r="BB143" s="212">
        <f t="shared" si="540"/>
        <v>0.7212674617767334</v>
      </c>
      <c r="BC143" s="212">
        <f t="shared" si="540"/>
        <v>0.7212674617767334</v>
      </c>
      <c r="BD143" s="212">
        <f t="shared" si="540"/>
        <v>0.7212674617767334</v>
      </c>
      <c r="BE143" s="212">
        <f t="shared" si="540"/>
        <v>0.7212674617767334</v>
      </c>
      <c r="BF143" s="212">
        <f t="shared" si="540"/>
        <v>0.7212674617767334</v>
      </c>
      <c r="BG143" s="212">
        <f t="shared" si="540"/>
        <v>0.7212674617767334</v>
      </c>
      <c r="BH143" s="212">
        <f t="shared" si="540"/>
        <v>0.7212674617767334</v>
      </c>
      <c r="BI143" s="212">
        <f t="shared" si="540"/>
        <v>0.7212674617767334</v>
      </c>
      <c r="BJ143" s="212">
        <f t="shared" si="540"/>
        <v>0.7212674617767334</v>
      </c>
      <c r="BK143" s="212">
        <f t="shared" si="540"/>
        <v>0.7212674617767334</v>
      </c>
      <c r="BL143" s="212">
        <f t="shared" si="540"/>
        <v>0.7212674617767334</v>
      </c>
      <c r="BM143" s="212">
        <f t="shared" si="540"/>
        <v>0.7212674617767334</v>
      </c>
      <c r="BN143" s="212">
        <f t="shared" si="540"/>
        <v>0.7212674617767334</v>
      </c>
      <c r="BO143" s="212">
        <f t="shared" si="540"/>
        <v>0.7212674617767334</v>
      </c>
      <c r="BP143" s="212">
        <f t="shared" si="540"/>
        <v>0.7212674617767334</v>
      </c>
      <c r="BQ143" s="212">
        <f t="shared" si="540"/>
        <v>0.7212674617767334</v>
      </c>
      <c r="BR143" s="212">
        <f t="shared" si="540"/>
        <v>0.7212674617767334</v>
      </c>
      <c r="BS143" s="212">
        <f t="shared" si="540"/>
        <v>0.7212674617767334</v>
      </c>
      <c r="BT143" s="212">
        <f t="shared" si="540"/>
        <v>0.7212674617767334</v>
      </c>
      <c r="BU143" s="212">
        <f t="shared" si="540"/>
        <v>0.7212674617767334</v>
      </c>
      <c r="BV143" s="212">
        <f t="shared" ref="BV143:BW143" si="541">BV144</f>
        <v>0.7212674617767334</v>
      </c>
      <c r="BW143" s="212">
        <f t="shared" si="541"/>
        <v>0.7212674617767334</v>
      </c>
    </row>
    <row r="144" spans="1:76" s="43" customFormat="1">
      <c r="A144" s="279"/>
      <c r="B144" s="293" t="s">
        <v>750</v>
      </c>
      <c r="C144" s="93" t="s">
        <v>2</v>
      </c>
      <c r="D144" s="480">
        <f>D141</f>
        <v>0.7212674617767334</v>
      </c>
      <c r="E144" s="481">
        <f>E141</f>
        <v>0.7212674617767334</v>
      </c>
      <c r="F144" s="811"/>
      <c r="G144" s="11" t="s">
        <v>625</v>
      </c>
      <c r="H144" s="29" t="s">
        <v>2</v>
      </c>
      <c r="I144" s="14">
        <f>InputDataA_GeneralAssumptions!E141</f>
        <v>0.7212674617767334</v>
      </c>
      <c r="J144" s="14">
        <f>IF(J138&gt;InputDataA_GeneralAssumptions!$E$145,InputDataA_GeneralAssumptions!$E$144,I144+(InputDataA_GeneralAssumptions!$E$144-$I$144)/(InputDataA_GeneralAssumptions!$E$145-InputDataA_GeneralAssumptions!$D$7))</f>
        <v>0.7212674617767334</v>
      </c>
      <c r="K144" s="14">
        <f>IF(K138&gt;InputDataA_GeneralAssumptions!$E$145,InputDataA_GeneralAssumptions!$E$144,J144+(InputDataA_GeneralAssumptions!$E$144-$I$144)/(InputDataA_GeneralAssumptions!$E$145-InputDataA_GeneralAssumptions!$D$7))</f>
        <v>0.7212674617767334</v>
      </c>
      <c r="L144" s="14">
        <f>IF(L138&gt;InputDataA_GeneralAssumptions!$E$145,InputDataA_GeneralAssumptions!$E$144,K144+(InputDataA_GeneralAssumptions!$E$144-$I$144)/(InputDataA_GeneralAssumptions!$E$145-InputDataA_GeneralAssumptions!$D$7))</f>
        <v>0.7212674617767334</v>
      </c>
      <c r="M144" s="14">
        <f>IF(M138&gt;InputDataA_GeneralAssumptions!$E$145,InputDataA_GeneralAssumptions!$E$144,L144+(InputDataA_GeneralAssumptions!$E$144-$I$144)/(InputDataA_GeneralAssumptions!$E$145-InputDataA_GeneralAssumptions!$D$7))</f>
        <v>0.7212674617767334</v>
      </c>
      <c r="N144" s="14">
        <f>IF(N138&gt;InputDataA_GeneralAssumptions!$E$145,InputDataA_GeneralAssumptions!$E$144,M144+(InputDataA_GeneralAssumptions!$E$144-$I$144)/(InputDataA_GeneralAssumptions!$E$145-InputDataA_GeneralAssumptions!$D$7))</f>
        <v>0.7212674617767334</v>
      </c>
      <c r="O144" s="14">
        <f>IF(O138&gt;InputDataA_GeneralAssumptions!$E$145,InputDataA_GeneralAssumptions!$E$144,N144+(InputDataA_GeneralAssumptions!$E$144-$I$144)/(InputDataA_GeneralAssumptions!$E$145-InputDataA_GeneralAssumptions!$D$7))</f>
        <v>0.7212674617767334</v>
      </c>
      <c r="P144" s="14">
        <f>IF(P138&gt;InputDataA_GeneralAssumptions!$E$145,InputDataA_GeneralAssumptions!$E$144,O144+(InputDataA_GeneralAssumptions!$E$144-$I$144)/(InputDataA_GeneralAssumptions!$E$145-InputDataA_GeneralAssumptions!$D$7))</f>
        <v>0.7212674617767334</v>
      </c>
      <c r="Q144" s="14">
        <f>IF(Q138&gt;InputDataA_GeneralAssumptions!$E$145,InputDataA_GeneralAssumptions!$E$144,P144+(InputDataA_GeneralAssumptions!$E$144-$I$144)/(InputDataA_GeneralAssumptions!$E$145-InputDataA_GeneralAssumptions!$D$7))</f>
        <v>0.7212674617767334</v>
      </c>
      <c r="R144" s="14">
        <f>IF(R138&gt;InputDataA_GeneralAssumptions!$E$145,InputDataA_GeneralAssumptions!$E$144,Q144+(InputDataA_GeneralAssumptions!$E$144-$I$144)/(InputDataA_GeneralAssumptions!$E$145-InputDataA_GeneralAssumptions!$D$7))</f>
        <v>0.7212674617767334</v>
      </c>
      <c r="S144" s="14">
        <f>IF(S138&gt;InputDataA_GeneralAssumptions!$E$145,InputDataA_GeneralAssumptions!$E$144,R144+(InputDataA_GeneralAssumptions!$E$144-$I$144)/(InputDataA_GeneralAssumptions!$E$145-InputDataA_GeneralAssumptions!$D$7))</f>
        <v>0.7212674617767334</v>
      </c>
      <c r="T144" s="14">
        <f>IF(T138&gt;InputDataA_GeneralAssumptions!$E$145,InputDataA_GeneralAssumptions!$E$144,S144+(InputDataA_GeneralAssumptions!$E$144-$I$144)/(InputDataA_GeneralAssumptions!$E$145-InputDataA_GeneralAssumptions!$D$7))</f>
        <v>0.7212674617767334</v>
      </c>
      <c r="U144" s="14">
        <f>IF(U138&gt;InputDataA_GeneralAssumptions!$E$145,InputDataA_GeneralAssumptions!$E$144,T144+(InputDataA_GeneralAssumptions!$E$144-$I$144)/(InputDataA_GeneralAssumptions!$E$145-InputDataA_GeneralAssumptions!$D$7))</f>
        <v>0.7212674617767334</v>
      </c>
      <c r="V144" s="14">
        <f>IF(V138&gt;InputDataA_GeneralAssumptions!$E$145,InputDataA_GeneralAssumptions!$E$144,U144+(InputDataA_GeneralAssumptions!$E$144-$I$144)/(InputDataA_GeneralAssumptions!$E$145-InputDataA_GeneralAssumptions!$D$7))</f>
        <v>0.7212674617767334</v>
      </c>
      <c r="W144" s="14">
        <f>IF(W138&gt;InputDataA_GeneralAssumptions!$E$145,InputDataA_GeneralAssumptions!$E$144,V144+(InputDataA_GeneralAssumptions!$E$144-$I$144)/(InputDataA_GeneralAssumptions!$E$145-InputDataA_GeneralAssumptions!$D$7))</f>
        <v>0.7212674617767334</v>
      </c>
      <c r="X144" s="14">
        <f>IF(X138&gt;InputDataA_GeneralAssumptions!$E$145,InputDataA_GeneralAssumptions!$E$144,W144+(InputDataA_GeneralAssumptions!$E$144-$I$144)/(InputDataA_GeneralAssumptions!$E$145-InputDataA_GeneralAssumptions!$D$7))</f>
        <v>0.7212674617767334</v>
      </c>
      <c r="Y144" s="14">
        <f>IF(Y138&gt;InputDataA_GeneralAssumptions!$E$145,InputDataA_GeneralAssumptions!$E$144,X144+(InputDataA_GeneralAssumptions!$E$144-$I$144)/(InputDataA_GeneralAssumptions!$E$145-InputDataA_GeneralAssumptions!$D$7))</f>
        <v>0.7212674617767334</v>
      </c>
      <c r="Z144" s="14">
        <f>IF(Z138&gt;InputDataA_GeneralAssumptions!$E$145,InputDataA_GeneralAssumptions!$E$144,Y144+(InputDataA_GeneralAssumptions!$E$144-$I$144)/(InputDataA_GeneralAssumptions!$E$145-InputDataA_GeneralAssumptions!$D$7))</f>
        <v>0.7212674617767334</v>
      </c>
      <c r="AA144" s="14">
        <f>IF(AA138&gt;InputDataA_GeneralAssumptions!$E$145,InputDataA_GeneralAssumptions!$E$144,Z144+(InputDataA_GeneralAssumptions!$E$144-$I$144)/(InputDataA_GeneralAssumptions!$E$145-InputDataA_GeneralAssumptions!$D$7))</f>
        <v>0.7212674617767334</v>
      </c>
      <c r="AB144" s="14">
        <f>IF(AB138&gt;InputDataA_GeneralAssumptions!$E$145,InputDataA_GeneralAssumptions!$E$144,AA144+(InputDataA_GeneralAssumptions!$E$144-$I$144)/(InputDataA_GeneralAssumptions!$E$145-InputDataA_GeneralAssumptions!$D$7))</f>
        <v>0.7212674617767334</v>
      </c>
      <c r="AC144" s="14">
        <f>IF(AC138&gt;InputDataA_GeneralAssumptions!$E$145,InputDataA_GeneralAssumptions!$E$144,AB144+(InputDataA_GeneralAssumptions!$E$144-$I$144)/(InputDataA_GeneralAssumptions!$E$145-InputDataA_GeneralAssumptions!$D$7))</f>
        <v>0.7212674617767334</v>
      </c>
      <c r="AD144" s="14">
        <f>IF(AD138&gt;InputDataA_GeneralAssumptions!$E$145,InputDataA_GeneralAssumptions!$E$144,AC144+(InputDataA_GeneralAssumptions!$E$144-$I$144)/(InputDataA_GeneralAssumptions!$E$145-InputDataA_GeneralAssumptions!$D$7))</f>
        <v>0.7212674617767334</v>
      </c>
      <c r="AE144" s="14">
        <f>IF(AE138&gt;InputDataA_GeneralAssumptions!$E$145,InputDataA_GeneralAssumptions!$E$144,AD144+(InputDataA_GeneralAssumptions!$E$144-$I$144)/(InputDataA_GeneralAssumptions!$E$145-InputDataA_GeneralAssumptions!$D$7))</f>
        <v>0.7212674617767334</v>
      </c>
      <c r="AF144" s="14">
        <f>IF(AF138&gt;InputDataA_GeneralAssumptions!$E$145,InputDataA_GeneralAssumptions!$E$144,AE144+(InputDataA_GeneralAssumptions!$E$144-$I$144)/(InputDataA_GeneralAssumptions!$E$145-InputDataA_GeneralAssumptions!$D$7))</f>
        <v>0.7212674617767334</v>
      </c>
      <c r="AG144" s="14">
        <f>IF(AG138&gt;InputDataA_GeneralAssumptions!$E$145,InputDataA_GeneralAssumptions!$E$144,AF144+(InputDataA_GeneralAssumptions!$E$144-$I$144)/(InputDataA_GeneralAssumptions!$E$145-InputDataA_GeneralAssumptions!$D$7))</f>
        <v>0.7212674617767334</v>
      </c>
      <c r="AH144" s="14">
        <f>IF(AH138&gt;InputDataA_GeneralAssumptions!$E$145,InputDataA_GeneralAssumptions!$E$144,AG144+(InputDataA_GeneralAssumptions!$E$144-$I$144)/(InputDataA_GeneralAssumptions!$E$145-InputDataA_GeneralAssumptions!$D$7))</f>
        <v>0.7212674617767334</v>
      </c>
      <c r="AI144" s="14">
        <f>IF(AI138&gt;InputDataA_GeneralAssumptions!$E$145,InputDataA_GeneralAssumptions!$E$144,AH144+(InputDataA_GeneralAssumptions!$E$144-$I$144)/(InputDataA_GeneralAssumptions!$E$145-InputDataA_GeneralAssumptions!$D$7))</f>
        <v>0.7212674617767334</v>
      </c>
      <c r="AJ144" s="14">
        <f>IF(AJ138&gt;InputDataA_GeneralAssumptions!$E$145,InputDataA_GeneralAssumptions!$E$144,AI144+(InputDataA_GeneralAssumptions!$E$144-$I$144)/(InputDataA_GeneralAssumptions!$E$145-InputDataA_GeneralAssumptions!$D$7))</f>
        <v>0.7212674617767334</v>
      </c>
      <c r="AK144" s="14">
        <f>IF(AK138&gt;InputDataA_GeneralAssumptions!$E$145,InputDataA_GeneralAssumptions!$E$144,AJ144+(InputDataA_GeneralAssumptions!$E$144-$I$144)/(InputDataA_GeneralAssumptions!$E$145-InputDataA_GeneralAssumptions!$D$7))</f>
        <v>0.7212674617767334</v>
      </c>
      <c r="AL144" s="14">
        <f>IF(AL138&gt;InputDataA_GeneralAssumptions!$E$145,InputDataA_GeneralAssumptions!$E$144,AK144+(InputDataA_GeneralAssumptions!$E$144-$I$144)/(InputDataA_GeneralAssumptions!$E$145-InputDataA_GeneralAssumptions!$D$7))</f>
        <v>0.7212674617767334</v>
      </c>
      <c r="AM144" s="14">
        <f>IF(AM138&gt;InputDataA_GeneralAssumptions!$E$145,InputDataA_GeneralAssumptions!$E$144,AL144+(InputDataA_GeneralAssumptions!$E$144-$I$144)/(InputDataA_GeneralAssumptions!$E$145-InputDataA_GeneralAssumptions!$D$7))</f>
        <v>0.7212674617767334</v>
      </c>
      <c r="AN144" s="14">
        <f>IF(AN138&gt;InputDataA_GeneralAssumptions!$E$145,InputDataA_GeneralAssumptions!$E$144,AM144+(InputDataA_GeneralAssumptions!$E$144-$I$144)/(InputDataA_GeneralAssumptions!$E$145-InputDataA_GeneralAssumptions!$D$7))</f>
        <v>0.7212674617767334</v>
      </c>
      <c r="AO144" s="14">
        <f>IF(AO138&gt;InputDataA_GeneralAssumptions!$E$145,InputDataA_GeneralAssumptions!$E$144,AN144+(InputDataA_GeneralAssumptions!$E$144-$I$144)/(InputDataA_GeneralAssumptions!$E$145-InputDataA_GeneralAssumptions!$D$7))</f>
        <v>0.7212674617767334</v>
      </c>
      <c r="AP144" s="14">
        <f>IF(AP138&gt;InputDataA_GeneralAssumptions!$E$145,InputDataA_GeneralAssumptions!$E$144,AO144+(InputDataA_GeneralAssumptions!$E$144-$I$144)/(InputDataA_GeneralAssumptions!$E$145-InputDataA_GeneralAssumptions!$D$7))</f>
        <v>0.7212674617767334</v>
      </c>
      <c r="AQ144" s="339">
        <f>IF(AQ138&gt;InputDataA_GeneralAssumptions!$E$145,InputDataA_GeneralAssumptions!$E$144,AP144+(InputDataA_GeneralAssumptions!$E$144-$I$144)/(InputDataA_GeneralAssumptions!$E$145-InputDataA_GeneralAssumptions!$D$7))</f>
        <v>0.7212674617767334</v>
      </c>
      <c r="AR144" s="339">
        <f>IF(AR138&gt;InputDataA_GeneralAssumptions!$E$145,InputDataA_GeneralAssumptions!$E$144,AQ144+(InputDataA_GeneralAssumptions!$E$144-$I$144)/(InputDataA_GeneralAssumptions!$E$145-InputDataA_GeneralAssumptions!$D$7))</f>
        <v>0.7212674617767334</v>
      </c>
      <c r="AS144" s="339">
        <f>IF(AS138&gt;InputDataA_GeneralAssumptions!$E$145,InputDataA_GeneralAssumptions!$E$144,AR144+(InputDataA_GeneralAssumptions!$E$144-$I$144)/(InputDataA_GeneralAssumptions!$E$145-InputDataA_GeneralAssumptions!$D$7))</f>
        <v>0.7212674617767334</v>
      </c>
      <c r="AT144" s="339">
        <f>IF(AT138&gt;InputDataA_GeneralAssumptions!$E$145,InputDataA_GeneralAssumptions!$E$144,AS144+(InputDataA_GeneralAssumptions!$E$144-$I$144)/(InputDataA_GeneralAssumptions!$E$145-InputDataA_GeneralAssumptions!$D$7))</f>
        <v>0.7212674617767334</v>
      </c>
      <c r="AU144" s="339">
        <f>IF(AU138&gt;InputDataA_GeneralAssumptions!$E$145,InputDataA_GeneralAssumptions!$E$144,AT144+(InputDataA_GeneralAssumptions!$E$144-$I$144)/(InputDataA_GeneralAssumptions!$E$145-InputDataA_GeneralAssumptions!$D$7))</f>
        <v>0.7212674617767334</v>
      </c>
      <c r="AV144" s="339">
        <f>IF(AV138&gt;InputDataA_GeneralAssumptions!$E$145,InputDataA_GeneralAssumptions!$E$144,AU144+(InputDataA_GeneralAssumptions!$E$144-$I$144)/(InputDataA_GeneralAssumptions!$E$145-InputDataA_GeneralAssumptions!$D$7))</f>
        <v>0.7212674617767334</v>
      </c>
      <c r="AW144" s="339">
        <f>IF(AW138&gt;InputDataA_GeneralAssumptions!$E$145,InputDataA_GeneralAssumptions!$E$144,AV144+(InputDataA_GeneralAssumptions!$E$144-$I$144)/(InputDataA_GeneralAssumptions!$E$145-InputDataA_GeneralAssumptions!$D$7))</f>
        <v>0.7212674617767334</v>
      </c>
      <c r="AX144" s="339">
        <f>IF(AX138&gt;InputDataA_GeneralAssumptions!$E$145,InputDataA_GeneralAssumptions!$E$144,AW144+(InputDataA_GeneralAssumptions!$E$144-$I$144)/(InputDataA_GeneralAssumptions!$E$145-InputDataA_GeneralAssumptions!$D$7))</f>
        <v>0.7212674617767334</v>
      </c>
      <c r="AY144" s="339">
        <f>IF(AY138&gt;InputDataA_GeneralAssumptions!$E$145,InputDataA_GeneralAssumptions!$E$144,AX144+(InputDataA_GeneralAssumptions!$E$144-$I$144)/(InputDataA_GeneralAssumptions!$E$145-InputDataA_GeneralAssumptions!$D$7))</f>
        <v>0.7212674617767334</v>
      </c>
      <c r="AZ144" s="339">
        <f>IF(AZ138&gt;InputDataA_GeneralAssumptions!$E$145,InputDataA_GeneralAssumptions!$E$144,AY144+(InputDataA_GeneralAssumptions!$E$144-$I$144)/(InputDataA_GeneralAssumptions!$E$145-InputDataA_GeneralAssumptions!$D$7))</f>
        <v>0.7212674617767334</v>
      </c>
      <c r="BA144" s="339">
        <f>IF(BA138&gt;InputDataA_GeneralAssumptions!$E$145,InputDataA_GeneralAssumptions!$E$144,AZ144+(InputDataA_GeneralAssumptions!$E$144-$I$144)/(InputDataA_GeneralAssumptions!$E$145-InputDataA_GeneralAssumptions!$D$7))</f>
        <v>0.7212674617767334</v>
      </c>
      <c r="BB144" s="339">
        <f>IF(BB138&gt;InputDataA_GeneralAssumptions!$E$145,InputDataA_GeneralAssumptions!$E$144,BA144+(InputDataA_GeneralAssumptions!$E$144-$I$144)/(InputDataA_GeneralAssumptions!$E$145-InputDataA_GeneralAssumptions!$D$7))</f>
        <v>0.7212674617767334</v>
      </c>
      <c r="BC144" s="339">
        <f>IF(BC138&gt;InputDataA_GeneralAssumptions!$E$145,InputDataA_GeneralAssumptions!$E$144,BB144+(InputDataA_GeneralAssumptions!$E$144-$I$144)/(InputDataA_GeneralAssumptions!$E$145-InputDataA_GeneralAssumptions!$D$7))</f>
        <v>0.7212674617767334</v>
      </c>
      <c r="BD144" s="339">
        <f>IF(BD138&gt;InputDataA_GeneralAssumptions!$E$145,InputDataA_GeneralAssumptions!$E$144,BC144+(InputDataA_GeneralAssumptions!$E$144-$I$144)/(InputDataA_GeneralAssumptions!$E$145-InputDataA_GeneralAssumptions!$D$7))</f>
        <v>0.7212674617767334</v>
      </c>
      <c r="BE144" s="339">
        <f>IF(BE138&gt;InputDataA_GeneralAssumptions!$E$145,InputDataA_GeneralAssumptions!$E$144,BD144+(InputDataA_GeneralAssumptions!$E$144-$I$144)/(InputDataA_GeneralAssumptions!$E$145-InputDataA_GeneralAssumptions!$D$7))</f>
        <v>0.7212674617767334</v>
      </c>
      <c r="BF144" s="339">
        <f>IF(BF138&gt;InputDataA_GeneralAssumptions!$E$145,InputDataA_GeneralAssumptions!$E$144,BE144+(InputDataA_GeneralAssumptions!$E$144-$I$144)/(InputDataA_GeneralAssumptions!$E$145-InputDataA_GeneralAssumptions!$D$7))</f>
        <v>0.7212674617767334</v>
      </c>
      <c r="BG144" s="339">
        <f>IF(BG138&gt;InputDataA_GeneralAssumptions!$E$145,InputDataA_GeneralAssumptions!$E$144,BF144+(InputDataA_GeneralAssumptions!$E$144-$I$144)/(InputDataA_GeneralAssumptions!$E$145-InputDataA_GeneralAssumptions!$D$7))</f>
        <v>0.7212674617767334</v>
      </c>
      <c r="BH144" s="339">
        <f>IF(BH138&gt;InputDataA_GeneralAssumptions!$E$145,InputDataA_GeneralAssumptions!$E$144,BG144+(InputDataA_GeneralAssumptions!$E$144-$I$144)/(InputDataA_GeneralAssumptions!$E$145-InputDataA_GeneralAssumptions!$D$7))</f>
        <v>0.7212674617767334</v>
      </c>
      <c r="BI144" s="339">
        <f>IF(BI138&gt;InputDataA_GeneralAssumptions!$E$145,InputDataA_GeneralAssumptions!$E$144,BH144+(InputDataA_GeneralAssumptions!$E$144-$I$144)/(InputDataA_GeneralAssumptions!$E$145-InputDataA_GeneralAssumptions!$D$7))</f>
        <v>0.7212674617767334</v>
      </c>
      <c r="BJ144" s="339">
        <f>IF(BJ138&gt;InputDataA_GeneralAssumptions!$E$145,InputDataA_GeneralAssumptions!$E$144,BI144+(InputDataA_GeneralAssumptions!$E$144-$I$144)/(InputDataA_GeneralAssumptions!$E$145-InputDataA_GeneralAssumptions!$D$7))</f>
        <v>0.7212674617767334</v>
      </c>
      <c r="BK144" s="339">
        <f>IF(BK138&gt;InputDataA_GeneralAssumptions!$E$145,InputDataA_GeneralAssumptions!$E$144,BJ144+(InputDataA_GeneralAssumptions!$E$144-$I$144)/(InputDataA_GeneralAssumptions!$E$145-InputDataA_GeneralAssumptions!$D$7))</f>
        <v>0.7212674617767334</v>
      </c>
      <c r="BL144" s="339">
        <f>IF(BL138&gt;InputDataA_GeneralAssumptions!$E$145,InputDataA_GeneralAssumptions!$E$144,BK144+(InputDataA_GeneralAssumptions!$E$144-$I$144)/(InputDataA_GeneralAssumptions!$E$145-InputDataA_GeneralAssumptions!$D$7))</f>
        <v>0.7212674617767334</v>
      </c>
      <c r="BM144" s="339">
        <f>IF(BM138&gt;InputDataA_GeneralAssumptions!$E$145,InputDataA_GeneralAssumptions!$E$144,BL144+(InputDataA_GeneralAssumptions!$E$144-$I$144)/(InputDataA_GeneralAssumptions!$E$145-InputDataA_GeneralAssumptions!$D$7))</f>
        <v>0.7212674617767334</v>
      </c>
      <c r="BN144" s="339">
        <f>IF(BN138&gt;InputDataA_GeneralAssumptions!$E$145,InputDataA_GeneralAssumptions!$E$144,BM144+(InputDataA_GeneralAssumptions!$E$144-$I$144)/(InputDataA_GeneralAssumptions!$E$145-InputDataA_GeneralAssumptions!$D$7))</f>
        <v>0.7212674617767334</v>
      </c>
      <c r="BO144" s="339">
        <f>IF(BO138&gt;InputDataA_GeneralAssumptions!$E$145,InputDataA_GeneralAssumptions!$E$144,BN144+(InputDataA_GeneralAssumptions!$E$144-$I$144)/(InputDataA_GeneralAssumptions!$E$145-InputDataA_GeneralAssumptions!$D$7))</f>
        <v>0.7212674617767334</v>
      </c>
      <c r="BP144" s="339">
        <f>IF(BP138&gt;InputDataA_GeneralAssumptions!$E$145,InputDataA_GeneralAssumptions!$E$144,BO144+(InputDataA_GeneralAssumptions!$E$144-$I$144)/(InputDataA_GeneralAssumptions!$E$145-InputDataA_GeneralAssumptions!$D$7))</f>
        <v>0.7212674617767334</v>
      </c>
      <c r="BQ144" s="339">
        <f>IF(BQ138&gt;InputDataA_GeneralAssumptions!$E$145,InputDataA_GeneralAssumptions!$E$144,BP144+(InputDataA_GeneralAssumptions!$E$144-$I$144)/(InputDataA_GeneralAssumptions!$E$145-InputDataA_GeneralAssumptions!$D$7))</f>
        <v>0.7212674617767334</v>
      </c>
      <c r="BR144" s="339">
        <f>IF(BR138&gt;InputDataA_GeneralAssumptions!$E$145,InputDataA_GeneralAssumptions!$E$144,BQ144+(InputDataA_GeneralAssumptions!$E$144-$I$144)/(InputDataA_GeneralAssumptions!$E$145-InputDataA_GeneralAssumptions!$D$7))</f>
        <v>0.7212674617767334</v>
      </c>
      <c r="BS144" s="339">
        <f>IF(BS138&gt;InputDataA_GeneralAssumptions!$E$145,InputDataA_GeneralAssumptions!$E$144,BR144+(InputDataA_GeneralAssumptions!$E$144-$I$144)/(InputDataA_GeneralAssumptions!$E$145-InputDataA_GeneralAssumptions!$D$7))</f>
        <v>0.7212674617767334</v>
      </c>
      <c r="BT144" s="339">
        <f>IF(BT138&gt;InputDataA_GeneralAssumptions!$E$145,InputDataA_GeneralAssumptions!$E$144,BS144+(InputDataA_GeneralAssumptions!$E$144-$I$144)/(InputDataA_GeneralAssumptions!$E$145-InputDataA_GeneralAssumptions!$D$7))</f>
        <v>0.7212674617767334</v>
      </c>
      <c r="BU144" s="339">
        <f>IF(BU138&gt;InputDataA_GeneralAssumptions!$E$145,InputDataA_GeneralAssumptions!$E$144,BT144+(InputDataA_GeneralAssumptions!$E$144-$I$144)/(InputDataA_GeneralAssumptions!$E$145-InputDataA_GeneralAssumptions!$D$7))</f>
        <v>0.7212674617767334</v>
      </c>
      <c r="BV144" s="339">
        <f>IF(BV138&gt;InputDataA_GeneralAssumptions!$E$145,InputDataA_GeneralAssumptions!$E$144,BU144+(InputDataA_GeneralAssumptions!$E$144-$I$144)/(InputDataA_GeneralAssumptions!$E$145-InputDataA_GeneralAssumptions!$D$7))</f>
        <v>0.7212674617767334</v>
      </c>
      <c r="BW144" s="339">
        <f>IF(BW138&gt;InputDataA_GeneralAssumptions!$E$145,InputDataA_GeneralAssumptions!$E$144,BV144+(InputDataA_GeneralAssumptions!$E$144-$I$144)/(InputDataA_GeneralAssumptions!$E$145-InputDataA_GeneralAssumptions!$D$7))</f>
        <v>0.7212674617767334</v>
      </c>
    </row>
    <row r="145" spans="1:78" s="43" customFormat="1" ht="16.5" thickBot="1">
      <c r="A145" s="279"/>
      <c r="B145" s="294" t="s">
        <v>751</v>
      </c>
      <c r="C145" s="95" t="s">
        <v>1</v>
      </c>
      <c r="D145" s="482">
        <v>2040</v>
      </c>
      <c r="E145" s="563">
        <v>2040</v>
      </c>
      <c r="F145" s="811"/>
      <c r="G145" s="156" t="s">
        <v>631</v>
      </c>
      <c r="H145" s="29" t="s">
        <v>2</v>
      </c>
      <c r="I145" s="12">
        <f>IF(VLOOKUP(InputDataA_GeneralAssumptions!$D$143,DataSummary!$A$130:$B$132,2,FALSE)=1,InputDataA_GeneralAssumptions!I143,InputDataA_GeneralAssumptions!I144)</f>
        <v>0.7212674617767334</v>
      </c>
      <c r="J145" s="338">
        <f>IF(VLOOKUP(InputDataA_GeneralAssumptions!$D$143,DataSummary!$A$130:$B$132,2,FALSE)=1,InputDataA_GeneralAssumptions!J143,InputDataA_GeneralAssumptions!J144)</f>
        <v>0.7212674617767334</v>
      </c>
      <c r="K145" s="338">
        <f>IF(VLOOKUP(InputDataA_GeneralAssumptions!$D$143,DataSummary!$A$130:$B$132,2,FALSE)=1,InputDataA_GeneralAssumptions!K143,InputDataA_GeneralAssumptions!K144)</f>
        <v>0.7212674617767334</v>
      </c>
      <c r="L145" s="338">
        <f>IF(VLOOKUP(InputDataA_GeneralAssumptions!$D$143,DataSummary!$A$130:$B$132,2,FALSE)=1,InputDataA_GeneralAssumptions!L143,InputDataA_GeneralAssumptions!L144)</f>
        <v>0.7212674617767334</v>
      </c>
      <c r="M145" s="338">
        <f>IF(VLOOKUP(InputDataA_GeneralAssumptions!$D$143,DataSummary!$A$130:$B$132,2,FALSE)=1,InputDataA_GeneralAssumptions!M143,InputDataA_GeneralAssumptions!M144)</f>
        <v>0.7212674617767334</v>
      </c>
      <c r="N145" s="338">
        <f>IF(VLOOKUP(InputDataA_GeneralAssumptions!$D$143,DataSummary!$A$130:$B$132,2,FALSE)=1,InputDataA_GeneralAssumptions!N143,InputDataA_GeneralAssumptions!N144)</f>
        <v>0.7212674617767334</v>
      </c>
      <c r="O145" s="338">
        <f>IF(VLOOKUP(InputDataA_GeneralAssumptions!$D$143,DataSummary!$A$130:$B$132,2,FALSE)=1,InputDataA_GeneralAssumptions!O143,InputDataA_GeneralAssumptions!O144)</f>
        <v>0.7212674617767334</v>
      </c>
      <c r="P145" s="338">
        <f>IF(VLOOKUP(InputDataA_GeneralAssumptions!$D$143,DataSummary!$A$130:$B$132,2,FALSE)=1,InputDataA_GeneralAssumptions!P143,InputDataA_GeneralAssumptions!P144)</f>
        <v>0.7212674617767334</v>
      </c>
      <c r="Q145" s="338">
        <f>IF(VLOOKUP(InputDataA_GeneralAssumptions!$D$143,DataSummary!$A$130:$B$132,2,FALSE)=1,InputDataA_GeneralAssumptions!Q143,InputDataA_GeneralAssumptions!Q144)</f>
        <v>0.7212674617767334</v>
      </c>
      <c r="R145" s="338">
        <f>IF(VLOOKUP(InputDataA_GeneralAssumptions!$D$143,DataSummary!$A$130:$B$132,2,FALSE)=1,InputDataA_GeneralAssumptions!R143,InputDataA_GeneralAssumptions!R144)</f>
        <v>0.7212674617767334</v>
      </c>
      <c r="S145" s="338">
        <f>IF(VLOOKUP(InputDataA_GeneralAssumptions!$D$143,DataSummary!$A$130:$B$132,2,FALSE)=1,InputDataA_GeneralAssumptions!S143,InputDataA_GeneralAssumptions!S144)</f>
        <v>0.7212674617767334</v>
      </c>
      <c r="T145" s="338">
        <f>IF(VLOOKUP(InputDataA_GeneralAssumptions!$D$143,DataSummary!$A$130:$B$132,2,FALSE)=1,InputDataA_GeneralAssumptions!T143,InputDataA_GeneralAssumptions!T144)</f>
        <v>0.7212674617767334</v>
      </c>
      <c r="U145" s="338">
        <f>IF(VLOOKUP(InputDataA_GeneralAssumptions!$D$143,DataSummary!$A$130:$B$132,2,FALSE)=1,InputDataA_GeneralAssumptions!U143,InputDataA_GeneralAssumptions!U144)</f>
        <v>0.7212674617767334</v>
      </c>
      <c r="V145" s="338">
        <f>IF(VLOOKUP(InputDataA_GeneralAssumptions!$D$143,DataSummary!$A$130:$B$132,2,FALSE)=1,InputDataA_GeneralAssumptions!V143,InputDataA_GeneralAssumptions!V144)</f>
        <v>0.7212674617767334</v>
      </c>
      <c r="W145" s="338">
        <f>IF(VLOOKUP(InputDataA_GeneralAssumptions!$D$143,DataSummary!$A$130:$B$132,2,FALSE)=1,InputDataA_GeneralAssumptions!W143,InputDataA_GeneralAssumptions!W144)</f>
        <v>0.7212674617767334</v>
      </c>
      <c r="X145" s="338">
        <f>IF(VLOOKUP(InputDataA_GeneralAssumptions!$D$143,DataSummary!$A$130:$B$132,2,FALSE)=1,InputDataA_GeneralAssumptions!X143,InputDataA_GeneralAssumptions!X144)</f>
        <v>0.7212674617767334</v>
      </c>
      <c r="Y145" s="338">
        <f>IF(VLOOKUP(InputDataA_GeneralAssumptions!$D$143,DataSummary!$A$130:$B$132,2,FALSE)=1,InputDataA_GeneralAssumptions!Y143,InputDataA_GeneralAssumptions!Y144)</f>
        <v>0.7212674617767334</v>
      </c>
      <c r="Z145" s="338">
        <f>IF(VLOOKUP(InputDataA_GeneralAssumptions!$D$143,DataSummary!$A$130:$B$132,2,FALSE)=1,InputDataA_GeneralAssumptions!Z143,InputDataA_GeneralAssumptions!Z144)</f>
        <v>0.7212674617767334</v>
      </c>
      <c r="AA145" s="338">
        <f>IF(VLOOKUP(InputDataA_GeneralAssumptions!$D$143,DataSummary!$A$130:$B$132,2,FALSE)=1,InputDataA_GeneralAssumptions!AA143,InputDataA_GeneralAssumptions!AA144)</f>
        <v>0.7212674617767334</v>
      </c>
      <c r="AB145" s="338">
        <f>IF(VLOOKUP(InputDataA_GeneralAssumptions!$D$143,DataSummary!$A$130:$B$132,2,FALSE)=1,InputDataA_GeneralAssumptions!AB143,InputDataA_GeneralAssumptions!AB144)</f>
        <v>0.7212674617767334</v>
      </c>
      <c r="AC145" s="338">
        <f>IF(VLOOKUP(InputDataA_GeneralAssumptions!$D$143,DataSummary!$A$130:$B$132,2,FALSE)=1,InputDataA_GeneralAssumptions!AC143,InputDataA_GeneralAssumptions!AC144)</f>
        <v>0.7212674617767334</v>
      </c>
      <c r="AD145" s="338">
        <f>IF(VLOOKUP(InputDataA_GeneralAssumptions!$D$143,DataSummary!$A$130:$B$132,2,FALSE)=1,InputDataA_GeneralAssumptions!AD143,InputDataA_GeneralAssumptions!AD144)</f>
        <v>0.7212674617767334</v>
      </c>
      <c r="AE145" s="338">
        <f>IF(VLOOKUP(InputDataA_GeneralAssumptions!$D$143,DataSummary!$A$130:$B$132,2,FALSE)=1,InputDataA_GeneralAssumptions!AE143,InputDataA_GeneralAssumptions!AE144)</f>
        <v>0.7212674617767334</v>
      </c>
      <c r="AF145" s="338">
        <f>IF(VLOOKUP(InputDataA_GeneralAssumptions!$D$143,DataSummary!$A$130:$B$132,2,FALSE)=1,InputDataA_GeneralAssumptions!AF143,InputDataA_GeneralAssumptions!AF144)</f>
        <v>0.7212674617767334</v>
      </c>
      <c r="AG145" s="338">
        <f>IF(VLOOKUP(InputDataA_GeneralAssumptions!$D$143,DataSummary!$A$130:$B$132,2,FALSE)=1,InputDataA_GeneralAssumptions!AG143,InputDataA_GeneralAssumptions!AG144)</f>
        <v>0.7212674617767334</v>
      </c>
      <c r="AH145" s="338">
        <f>IF(VLOOKUP(InputDataA_GeneralAssumptions!$D$143,DataSummary!$A$130:$B$132,2,FALSE)=1,InputDataA_GeneralAssumptions!AH143,InputDataA_GeneralAssumptions!AH144)</f>
        <v>0.7212674617767334</v>
      </c>
      <c r="AI145" s="338">
        <f>IF(VLOOKUP(InputDataA_GeneralAssumptions!$D$143,DataSummary!$A$130:$B$132,2,FALSE)=1,InputDataA_GeneralAssumptions!AI143,InputDataA_GeneralAssumptions!AI144)</f>
        <v>0.7212674617767334</v>
      </c>
      <c r="AJ145" s="338">
        <f>IF(VLOOKUP(InputDataA_GeneralAssumptions!$D$143,DataSummary!$A$130:$B$132,2,FALSE)=1,InputDataA_GeneralAssumptions!AJ143,InputDataA_GeneralAssumptions!AJ144)</f>
        <v>0.7212674617767334</v>
      </c>
      <c r="AK145" s="338">
        <f>IF(VLOOKUP(InputDataA_GeneralAssumptions!$D$143,DataSummary!$A$130:$B$132,2,FALSE)=1,InputDataA_GeneralAssumptions!AK143,InputDataA_GeneralAssumptions!AK144)</f>
        <v>0.7212674617767334</v>
      </c>
      <c r="AL145" s="338">
        <f>IF(VLOOKUP(InputDataA_GeneralAssumptions!$D$143,DataSummary!$A$130:$B$132,2,FALSE)=1,InputDataA_GeneralAssumptions!AL143,InputDataA_GeneralAssumptions!AL144)</f>
        <v>0.7212674617767334</v>
      </c>
      <c r="AM145" s="338">
        <f>IF(VLOOKUP(InputDataA_GeneralAssumptions!$D$143,DataSummary!$A$130:$B$132,2,FALSE)=1,InputDataA_GeneralAssumptions!AM143,InputDataA_GeneralAssumptions!AM144)</f>
        <v>0.7212674617767334</v>
      </c>
      <c r="AN145" s="338">
        <f>IF(VLOOKUP(InputDataA_GeneralAssumptions!$D$143,DataSummary!$A$130:$B$132,2,FALSE)=1,InputDataA_GeneralAssumptions!AN143,InputDataA_GeneralAssumptions!AN144)</f>
        <v>0.7212674617767334</v>
      </c>
      <c r="AO145" s="338">
        <f>IF(VLOOKUP(InputDataA_GeneralAssumptions!$D$143,DataSummary!$A$130:$B$132,2,FALSE)=1,InputDataA_GeneralAssumptions!AO143,InputDataA_GeneralAssumptions!AO144)</f>
        <v>0.7212674617767334</v>
      </c>
      <c r="AP145" s="338">
        <f>IF(VLOOKUP(InputDataA_GeneralAssumptions!$D$143,DataSummary!$A$130:$B$132,2,FALSE)=1,InputDataA_GeneralAssumptions!AP143,InputDataA_GeneralAssumptions!AP144)</f>
        <v>0.7212674617767334</v>
      </c>
      <c r="AQ145" s="338">
        <f>IF(VLOOKUP(InputDataA_GeneralAssumptions!$D$143,DataSummary!$A$130:$B$132,2,FALSE)=1,InputDataA_GeneralAssumptions!AQ143,InputDataA_GeneralAssumptions!AQ144)</f>
        <v>0.7212674617767334</v>
      </c>
      <c r="AR145" s="338">
        <f>IF(VLOOKUP(InputDataA_GeneralAssumptions!$D$143,DataSummary!$A$130:$B$132,2,FALSE)=1,InputDataA_GeneralAssumptions!AR143,InputDataA_GeneralAssumptions!AR144)</f>
        <v>0.7212674617767334</v>
      </c>
      <c r="AS145" s="338">
        <f>IF(VLOOKUP(InputDataA_GeneralAssumptions!$D$143,DataSummary!$A$130:$B$132,2,FALSE)=1,InputDataA_GeneralAssumptions!AS143,InputDataA_GeneralAssumptions!AS144)</f>
        <v>0.7212674617767334</v>
      </c>
      <c r="AT145" s="338">
        <f>IF(VLOOKUP(InputDataA_GeneralAssumptions!$D$143,DataSummary!$A$130:$B$132,2,FALSE)=1,InputDataA_GeneralAssumptions!AT143,InputDataA_GeneralAssumptions!AT144)</f>
        <v>0.7212674617767334</v>
      </c>
      <c r="AU145" s="338">
        <f>IF(VLOOKUP(InputDataA_GeneralAssumptions!$D$143,DataSummary!$A$130:$B$132,2,FALSE)=1,InputDataA_GeneralAssumptions!AU143,InputDataA_GeneralAssumptions!AU144)</f>
        <v>0.7212674617767334</v>
      </c>
      <c r="AV145" s="338">
        <f>IF(VLOOKUP(InputDataA_GeneralAssumptions!$D$143,DataSummary!$A$130:$B$132,2,FALSE)=1,InputDataA_GeneralAssumptions!AV143,InputDataA_GeneralAssumptions!AV144)</f>
        <v>0.7212674617767334</v>
      </c>
      <c r="AW145" s="338">
        <f>IF(VLOOKUP(InputDataA_GeneralAssumptions!$D$143,DataSummary!$A$130:$B$132,2,FALSE)=1,InputDataA_GeneralAssumptions!AW143,InputDataA_GeneralAssumptions!AW144)</f>
        <v>0.7212674617767334</v>
      </c>
      <c r="AX145" s="338">
        <f>IF(VLOOKUP(InputDataA_GeneralAssumptions!$D$143,DataSummary!$A$130:$B$132,2,FALSE)=1,InputDataA_GeneralAssumptions!AX143,InputDataA_GeneralAssumptions!AX144)</f>
        <v>0.7212674617767334</v>
      </c>
      <c r="AY145" s="338">
        <f>IF(VLOOKUP(InputDataA_GeneralAssumptions!$D$143,DataSummary!$A$130:$B$132,2,FALSE)=1,InputDataA_GeneralAssumptions!AY143,InputDataA_GeneralAssumptions!AY144)</f>
        <v>0.7212674617767334</v>
      </c>
      <c r="AZ145" s="338">
        <f>IF(VLOOKUP(InputDataA_GeneralAssumptions!$D$143,DataSummary!$A$130:$B$132,2,FALSE)=1,InputDataA_GeneralAssumptions!AZ143,InputDataA_GeneralAssumptions!AZ144)</f>
        <v>0.7212674617767334</v>
      </c>
      <c r="BA145" s="338">
        <f>IF(VLOOKUP(InputDataA_GeneralAssumptions!$D$143,DataSummary!$A$130:$B$132,2,FALSE)=1,InputDataA_GeneralAssumptions!BA143,InputDataA_GeneralAssumptions!BA144)</f>
        <v>0.7212674617767334</v>
      </c>
      <c r="BB145" s="338">
        <f>IF(VLOOKUP(InputDataA_GeneralAssumptions!$D$143,DataSummary!$A$130:$B$132,2,FALSE)=1,InputDataA_GeneralAssumptions!BB143,InputDataA_GeneralAssumptions!BB144)</f>
        <v>0.7212674617767334</v>
      </c>
      <c r="BC145" s="338">
        <f>IF(VLOOKUP(InputDataA_GeneralAssumptions!$D$143,DataSummary!$A$130:$B$132,2,FALSE)=1,InputDataA_GeneralAssumptions!BC143,InputDataA_GeneralAssumptions!BC144)</f>
        <v>0.7212674617767334</v>
      </c>
      <c r="BD145" s="338">
        <f>IF(VLOOKUP(InputDataA_GeneralAssumptions!$D$143,DataSummary!$A$130:$B$132,2,FALSE)=1,InputDataA_GeneralAssumptions!BD143,InputDataA_GeneralAssumptions!BD144)</f>
        <v>0.7212674617767334</v>
      </c>
      <c r="BE145" s="338">
        <f>IF(VLOOKUP(InputDataA_GeneralAssumptions!$D$143,DataSummary!$A$130:$B$132,2,FALSE)=1,InputDataA_GeneralAssumptions!BE143,InputDataA_GeneralAssumptions!BE144)</f>
        <v>0.7212674617767334</v>
      </c>
      <c r="BF145" s="338">
        <f>IF(VLOOKUP(InputDataA_GeneralAssumptions!$D$143,DataSummary!$A$130:$B$132,2,FALSE)=1,InputDataA_GeneralAssumptions!BF143,InputDataA_GeneralAssumptions!BF144)</f>
        <v>0.7212674617767334</v>
      </c>
      <c r="BG145" s="338">
        <f>IF(VLOOKUP(InputDataA_GeneralAssumptions!$D$143,DataSummary!$A$130:$B$132,2,FALSE)=1,InputDataA_GeneralAssumptions!BG143,InputDataA_GeneralAssumptions!BG144)</f>
        <v>0.7212674617767334</v>
      </c>
      <c r="BH145" s="338">
        <f>IF(VLOOKUP(InputDataA_GeneralAssumptions!$D$143,DataSummary!$A$130:$B$132,2,FALSE)=1,InputDataA_GeneralAssumptions!BH143,InputDataA_GeneralAssumptions!BH144)</f>
        <v>0.7212674617767334</v>
      </c>
      <c r="BI145" s="338">
        <f>IF(VLOOKUP(InputDataA_GeneralAssumptions!$D$143,DataSummary!$A$130:$B$132,2,FALSE)=1,InputDataA_GeneralAssumptions!BI143,InputDataA_GeneralAssumptions!BI144)</f>
        <v>0.7212674617767334</v>
      </c>
      <c r="BJ145" s="338">
        <f>IF(VLOOKUP(InputDataA_GeneralAssumptions!$D$143,DataSummary!$A$130:$B$132,2,FALSE)=1,InputDataA_GeneralAssumptions!BJ143,InputDataA_GeneralAssumptions!BJ144)</f>
        <v>0.7212674617767334</v>
      </c>
      <c r="BK145" s="338">
        <f>IF(VLOOKUP(InputDataA_GeneralAssumptions!$D$143,DataSummary!$A$130:$B$132,2,FALSE)=1,InputDataA_GeneralAssumptions!BK143,InputDataA_GeneralAssumptions!BK144)</f>
        <v>0.7212674617767334</v>
      </c>
      <c r="BL145" s="338">
        <f>IF(VLOOKUP(InputDataA_GeneralAssumptions!$D$143,DataSummary!$A$130:$B$132,2,FALSE)=1,InputDataA_GeneralAssumptions!BL143,InputDataA_GeneralAssumptions!BL144)</f>
        <v>0.7212674617767334</v>
      </c>
      <c r="BM145" s="338">
        <f>IF(VLOOKUP(InputDataA_GeneralAssumptions!$D$143,DataSummary!$A$130:$B$132,2,FALSE)=1,InputDataA_GeneralAssumptions!BM143,InputDataA_GeneralAssumptions!BM144)</f>
        <v>0.7212674617767334</v>
      </c>
      <c r="BN145" s="338">
        <f>IF(VLOOKUP(InputDataA_GeneralAssumptions!$D$143,DataSummary!$A$130:$B$132,2,FALSE)=1,InputDataA_GeneralAssumptions!BN143,InputDataA_GeneralAssumptions!BN144)</f>
        <v>0.7212674617767334</v>
      </c>
      <c r="BO145" s="338">
        <f>IF(VLOOKUP(InputDataA_GeneralAssumptions!$D$143,DataSummary!$A$130:$B$132,2,FALSE)=1,InputDataA_GeneralAssumptions!BO143,InputDataA_GeneralAssumptions!BO144)</f>
        <v>0.7212674617767334</v>
      </c>
      <c r="BP145" s="338">
        <f>IF(VLOOKUP(InputDataA_GeneralAssumptions!$D$143,DataSummary!$A$130:$B$132,2,FALSE)=1,InputDataA_GeneralAssumptions!BP143,InputDataA_GeneralAssumptions!BP144)</f>
        <v>0.7212674617767334</v>
      </c>
      <c r="BQ145" s="338">
        <f>IF(VLOOKUP(InputDataA_GeneralAssumptions!$D$143,DataSummary!$A$130:$B$132,2,FALSE)=1,InputDataA_GeneralAssumptions!BQ143,InputDataA_GeneralAssumptions!BQ144)</f>
        <v>0.7212674617767334</v>
      </c>
      <c r="BR145" s="338">
        <f>IF(VLOOKUP(InputDataA_GeneralAssumptions!$D$143,DataSummary!$A$130:$B$132,2,FALSE)=1,InputDataA_GeneralAssumptions!BR143,InputDataA_GeneralAssumptions!BR144)</f>
        <v>0.7212674617767334</v>
      </c>
      <c r="BS145" s="338">
        <f>IF(VLOOKUP(InputDataA_GeneralAssumptions!$D$143,DataSummary!$A$130:$B$132,2,FALSE)=1,InputDataA_GeneralAssumptions!BS143,InputDataA_GeneralAssumptions!BS144)</f>
        <v>0.7212674617767334</v>
      </c>
      <c r="BT145" s="338">
        <f>IF(VLOOKUP(InputDataA_GeneralAssumptions!$D$143,DataSummary!$A$130:$B$132,2,FALSE)=1,InputDataA_GeneralAssumptions!BT143,InputDataA_GeneralAssumptions!BT144)</f>
        <v>0.7212674617767334</v>
      </c>
      <c r="BU145" s="338">
        <f>IF(VLOOKUP(InputDataA_GeneralAssumptions!$D$143,DataSummary!$A$130:$B$132,2,FALSE)=1,InputDataA_GeneralAssumptions!BU143,InputDataA_GeneralAssumptions!BU144)</f>
        <v>0.7212674617767334</v>
      </c>
      <c r="BV145" s="338">
        <f>IF(VLOOKUP(InputDataA_GeneralAssumptions!$D$143,DataSummary!$A$130:$B$132,2,FALSE)=1,InputDataA_GeneralAssumptions!BV143,InputDataA_GeneralAssumptions!BV144)</f>
        <v>0.7212674617767334</v>
      </c>
      <c r="BW145" s="338">
        <f>IF(VLOOKUP(InputDataA_GeneralAssumptions!$D$143,DataSummary!$A$130:$B$132,2,FALSE)=1,InputDataA_GeneralAssumptions!BW143,InputDataA_GeneralAssumptions!BW144)</f>
        <v>0.7212674617767334</v>
      </c>
    </row>
    <row r="146" spans="1:78" s="279" customFormat="1">
      <c r="D146" s="296"/>
      <c r="E146" s="296"/>
      <c r="F146" s="612"/>
      <c r="M146" s="7"/>
    </row>
    <row r="147" spans="1:78" ht="16.5" thickBot="1">
      <c r="B147" s="280" t="s">
        <v>713</v>
      </c>
      <c r="F147" s="621"/>
    </row>
    <row r="148" spans="1:78">
      <c r="B148" s="68" t="s">
        <v>650</v>
      </c>
      <c r="C148" s="98"/>
      <c r="D148" s="361" t="str">
        <f>DataSummary!N4</f>
        <v>Baseline</v>
      </c>
      <c r="E148" s="83" t="str">
        <f>DataSummary!N5</f>
        <v>Scenario</v>
      </c>
    </row>
    <row r="149" spans="1:78">
      <c r="B149" s="92" t="s">
        <v>653</v>
      </c>
      <c r="C149" s="93" t="s">
        <v>2</v>
      </c>
      <c r="D149" s="480"/>
      <c r="E149" s="480"/>
    </row>
    <row r="150" spans="1:78">
      <c r="B150" s="92" t="s">
        <v>652</v>
      </c>
      <c r="C150" s="93" t="s">
        <v>2</v>
      </c>
      <c r="D150" s="821">
        <f>IF(ISNUMBER(DataSummary!D286)=TRUE,DataSummary!D286,".")</f>
        <v>0.42</v>
      </c>
      <c r="E150" s="821"/>
      <c r="F150" s="552" t="str">
        <f>"Preloaded poverty data for "&amp;DataSummary!C95&amp;" at "&amp;DataSummary!A286&amp;" "</f>
        <v xml:space="preserve">Preloaded poverty data for Argentina at WDI Ntl Pvrty Line </v>
      </c>
      <c r="G150" s="9"/>
    </row>
    <row r="151" spans="1:78">
      <c r="B151" s="92" t="s">
        <v>651</v>
      </c>
      <c r="C151" s="93" t="s">
        <v>2</v>
      </c>
      <c r="D151" s="506">
        <f>IF(ISBLANK(D149)=TRUE,D150,D149)</f>
        <v>0.42</v>
      </c>
      <c r="E151" s="506">
        <f>IF(ISBLANK(E149)=TRUE,D150,E149)</f>
        <v>0.42</v>
      </c>
      <c r="F151" s="612" t="str">
        <f>"Poverty data from "&amp;DataSummary!E286&amp;" for year "&amp;DataSummary!F286&amp;""</f>
        <v>Poverty data from WDI for year 2019</v>
      </c>
    </row>
    <row r="152" spans="1:78">
      <c r="B152" s="92"/>
      <c r="C152" s="93"/>
      <c r="D152" s="500"/>
      <c r="E152" s="501"/>
    </row>
    <row r="153" spans="1:78" s="43" customFormat="1">
      <c r="B153" s="92" t="s">
        <v>668</v>
      </c>
      <c r="C153" s="93" t="s">
        <v>2</v>
      </c>
      <c r="D153" s="830"/>
      <c r="E153" s="831"/>
      <c r="F153" s="612" t="s">
        <v>1003</v>
      </c>
      <c r="G153"/>
      <c r="H153"/>
    </row>
    <row r="154" spans="1:78" s="43" customFormat="1">
      <c r="B154" s="92" t="s">
        <v>970</v>
      </c>
      <c r="C154" s="485" t="s">
        <v>924</v>
      </c>
      <c r="D154" s="814" t="str">
        <f>DataSummary!B286</f>
        <v>National Poverty Line</v>
      </c>
      <c r="E154" s="815"/>
      <c r="F154" s="624" t="s">
        <v>714</v>
      </c>
      <c r="G154"/>
      <c r="H154"/>
    </row>
    <row r="155" spans="1:78" s="43" customFormat="1">
      <c r="B155" s="92" t="s">
        <v>669</v>
      </c>
      <c r="C155" s="93" t="s">
        <v>2</v>
      </c>
      <c r="D155" s="814" t="str">
        <f>IF(ISBLANK(D153)=TRUE,D154,D153)</f>
        <v>National Poverty Line</v>
      </c>
      <c r="E155" s="815"/>
      <c r="F155" s="612"/>
      <c r="G155"/>
      <c r="H155"/>
    </row>
    <row r="156" spans="1:78" s="43" customFormat="1">
      <c r="B156" s="259"/>
      <c r="C156" s="93"/>
      <c r="D156" s="167"/>
      <c r="E156" s="260"/>
      <c r="F156" s="612"/>
      <c r="G156"/>
      <c r="H156"/>
    </row>
    <row r="157" spans="1:78" s="43" customFormat="1" ht="16.5" thickBot="1">
      <c r="B157" s="96" t="s">
        <v>656</v>
      </c>
      <c r="C157" s="94" t="s">
        <v>521</v>
      </c>
      <c r="D157" s="806" t="s">
        <v>604</v>
      </c>
      <c r="E157" s="807"/>
      <c r="F157" s="625" t="str">
        <f>D157</f>
        <v>Automatic</v>
      </c>
      <c r="G157" s="38" t="s">
        <v>659</v>
      </c>
      <c r="H157" s="229"/>
      <c r="I157" s="211">
        <f>InputDataA_GeneralAssumptions!$D$7</f>
        <v>2021</v>
      </c>
      <c r="J157" s="169">
        <f t="shared" ref="J157:AO157" si="542">I157+1</f>
        <v>2022</v>
      </c>
      <c r="K157" s="169">
        <f t="shared" si="542"/>
        <v>2023</v>
      </c>
      <c r="L157" s="169">
        <f t="shared" si="542"/>
        <v>2024</v>
      </c>
      <c r="M157" s="169">
        <f t="shared" si="542"/>
        <v>2025</v>
      </c>
      <c r="N157" s="169">
        <f t="shared" si="542"/>
        <v>2026</v>
      </c>
      <c r="O157" s="169">
        <f t="shared" si="542"/>
        <v>2027</v>
      </c>
      <c r="P157" s="169">
        <f t="shared" si="542"/>
        <v>2028</v>
      </c>
      <c r="Q157" s="169">
        <f t="shared" si="542"/>
        <v>2029</v>
      </c>
      <c r="R157" s="169">
        <f t="shared" si="542"/>
        <v>2030</v>
      </c>
      <c r="S157" s="169">
        <f t="shared" si="542"/>
        <v>2031</v>
      </c>
      <c r="T157" s="169">
        <f t="shared" si="542"/>
        <v>2032</v>
      </c>
      <c r="U157" s="169">
        <f t="shared" si="542"/>
        <v>2033</v>
      </c>
      <c r="V157" s="169">
        <f t="shared" si="542"/>
        <v>2034</v>
      </c>
      <c r="W157" s="169">
        <f t="shared" si="542"/>
        <v>2035</v>
      </c>
      <c r="X157" s="169">
        <f t="shared" si="542"/>
        <v>2036</v>
      </c>
      <c r="Y157" s="169">
        <f t="shared" si="542"/>
        <v>2037</v>
      </c>
      <c r="Z157" s="169">
        <f t="shared" si="542"/>
        <v>2038</v>
      </c>
      <c r="AA157" s="169">
        <f t="shared" si="542"/>
        <v>2039</v>
      </c>
      <c r="AB157" s="169">
        <f t="shared" si="542"/>
        <v>2040</v>
      </c>
      <c r="AC157" s="169">
        <f t="shared" si="542"/>
        <v>2041</v>
      </c>
      <c r="AD157" s="169">
        <f t="shared" si="542"/>
        <v>2042</v>
      </c>
      <c r="AE157" s="169">
        <f t="shared" si="542"/>
        <v>2043</v>
      </c>
      <c r="AF157" s="169">
        <f t="shared" si="542"/>
        <v>2044</v>
      </c>
      <c r="AG157" s="169">
        <f t="shared" si="542"/>
        <v>2045</v>
      </c>
      <c r="AH157" s="169">
        <f t="shared" si="542"/>
        <v>2046</v>
      </c>
      <c r="AI157" s="169">
        <f t="shared" si="542"/>
        <v>2047</v>
      </c>
      <c r="AJ157" s="169">
        <f t="shared" si="542"/>
        <v>2048</v>
      </c>
      <c r="AK157" s="169">
        <f t="shared" si="542"/>
        <v>2049</v>
      </c>
      <c r="AL157" s="169">
        <f t="shared" si="542"/>
        <v>2050</v>
      </c>
      <c r="AM157" s="169">
        <f t="shared" si="542"/>
        <v>2051</v>
      </c>
      <c r="AN157" s="169">
        <f t="shared" si="542"/>
        <v>2052</v>
      </c>
      <c r="AO157" s="169">
        <f t="shared" si="542"/>
        <v>2053</v>
      </c>
      <c r="AP157" s="169">
        <f t="shared" ref="AP157" si="543">AO157+1</f>
        <v>2054</v>
      </c>
      <c r="AQ157" s="169">
        <f t="shared" ref="AQ157" si="544">AP157+1</f>
        <v>2055</v>
      </c>
      <c r="AR157" s="169">
        <f t="shared" ref="AR157" si="545">AQ157+1</f>
        <v>2056</v>
      </c>
      <c r="AS157" s="169">
        <f t="shared" ref="AS157" si="546">AR157+1</f>
        <v>2057</v>
      </c>
      <c r="AT157" s="169">
        <f t="shared" ref="AT157" si="547">AS157+1</f>
        <v>2058</v>
      </c>
      <c r="AU157" s="169">
        <f t="shared" ref="AU157" si="548">AT157+1</f>
        <v>2059</v>
      </c>
      <c r="AV157" s="169">
        <f t="shared" ref="AV157" si="549">AU157+1</f>
        <v>2060</v>
      </c>
      <c r="AW157" s="169">
        <f t="shared" ref="AW157" si="550">AV157+1</f>
        <v>2061</v>
      </c>
      <c r="AX157" s="169">
        <f t="shared" ref="AX157" si="551">AW157+1</f>
        <v>2062</v>
      </c>
      <c r="AY157" s="169">
        <f t="shared" ref="AY157" si="552">AX157+1</f>
        <v>2063</v>
      </c>
      <c r="AZ157" s="169">
        <f t="shared" ref="AZ157" si="553">AY157+1</f>
        <v>2064</v>
      </c>
      <c r="BA157" s="169">
        <f t="shared" ref="BA157" si="554">AZ157+1</f>
        <v>2065</v>
      </c>
      <c r="BB157" s="169">
        <f t="shared" ref="BB157" si="555">BA157+1</f>
        <v>2066</v>
      </c>
      <c r="BC157" s="169">
        <f t="shared" ref="BC157" si="556">BB157+1</f>
        <v>2067</v>
      </c>
      <c r="BD157" s="169">
        <f t="shared" ref="BD157" si="557">BC157+1</f>
        <v>2068</v>
      </c>
      <c r="BE157" s="169">
        <f t="shared" ref="BE157" si="558">BD157+1</f>
        <v>2069</v>
      </c>
      <c r="BF157" s="169">
        <f t="shared" ref="BF157" si="559">BE157+1</f>
        <v>2070</v>
      </c>
      <c r="BG157" s="169">
        <f t="shared" ref="BG157" si="560">BF157+1</f>
        <v>2071</v>
      </c>
      <c r="BH157" s="169">
        <f t="shared" ref="BH157" si="561">BG157+1</f>
        <v>2072</v>
      </c>
      <c r="BI157" s="169">
        <f t="shared" ref="BI157" si="562">BH157+1</f>
        <v>2073</v>
      </c>
      <c r="BJ157" s="169">
        <f t="shared" ref="BJ157" si="563">BI157+1</f>
        <v>2074</v>
      </c>
      <c r="BK157" s="169">
        <f t="shared" ref="BK157" si="564">BJ157+1</f>
        <v>2075</v>
      </c>
      <c r="BL157" s="169">
        <f t="shared" ref="BL157" si="565">BK157+1</f>
        <v>2076</v>
      </c>
      <c r="BM157" s="169">
        <f t="shared" ref="BM157" si="566">BL157+1</f>
        <v>2077</v>
      </c>
      <c r="BN157" s="169">
        <f t="shared" ref="BN157" si="567">BM157+1</f>
        <v>2078</v>
      </c>
      <c r="BO157" s="169">
        <f t="shared" ref="BO157" si="568">BN157+1</f>
        <v>2079</v>
      </c>
      <c r="BP157" s="169">
        <f t="shared" ref="BP157" si="569">BO157+1</f>
        <v>2080</v>
      </c>
      <c r="BQ157" s="169">
        <f t="shared" ref="BQ157" si="570">BP157+1</f>
        <v>2081</v>
      </c>
      <c r="BR157" s="169">
        <f t="shared" ref="BR157" si="571">BQ157+1</f>
        <v>2082</v>
      </c>
      <c r="BS157" s="169">
        <f t="shared" ref="BS157" si="572">BR157+1</f>
        <v>2083</v>
      </c>
      <c r="BT157" s="169">
        <f t="shared" ref="BT157" si="573">BS157+1</f>
        <v>2084</v>
      </c>
      <c r="BU157" s="169">
        <f t="shared" ref="BU157" si="574">BT157+1</f>
        <v>2085</v>
      </c>
      <c r="BV157" s="169">
        <f t="shared" ref="BV157" si="575">BU157+1</f>
        <v>2086</v>
      </c>
      <c r="BW157" s="169">
        <f t="shared" ref="BW157" si="576">BV157+1</f>
        <v>2087</v>
      </c>
    </row>
    <row r="158" spans="1:78" s="43" customFormat="1">
      <c r="B158" s="92" t="s">
        <v>658</v>
      </c>
      <c r="C158" s="94"/>
      <c r="D158" s="361" t="str">
        <f>DataSummary!N4</f>
        <v>Baseline</v>
      </c>
      <c r="E158" s="83" t="str">
        <f>DataSummary!N5</f>
        <v>Scenario</v>
      </c>
      <c r="F158" s="621" t="str">
        <f>DataSummary!N4</f>
        <v>Baseline</v>
      </c>
      <c r="G158" s="193" t="s">
        <v>624</v>
      </c>
      <c r="H158" s="29" t="s">
        <v>2</v>
      </c>
      <c r="I158" s="19">
        <v>1</v>
      </c>
      <c r="J158" s="19">
        <v>1</v>
      </c>
      <c r="K158" s="19">
        <v>1</v>
      </c>
      <c r="L158" s="19">
        <v>1</v>
      </c>
      <c r="M158" s="19">
        <v>1</v>
      </c>
      <c r="N158" s="19">
        <v>1</v>
      </c>
      <c r="O158" s="19">
        <v>1</v>
      </c>
      <c r="P158" s="19">
        <v>1</v>
      </c>
      <c r="Q158" s="19">
        <v>1</v>
      </c>
      <c r="R158" s="19">
        <v>1</v>
      </c>
      <c r="S158" s="19">
        <v>1</v>
      </c>
      <c r="T158" s="19">
        <v>1</v>
      </c>
      <c r="U158" s="19">
        <v>1</v>
      </c>
      <c r="V158" s="19">
        <v>1</v>
      </c>
      <c r="W158" s="19">
        <v>1</v>
      </c>
      <c r="X158" s="19">
        <v>1</v>
      </c>
      <c r="Y158" s="19">
        <v>1</v>
      </c>
      <c r="Z158" s="19">
        <v>1</v>
      </c>
      <c r="AA158" s="19">
        <v>1</v>
      </c>
      <c r="AB158" s="19">
        <v>1</v>
      </c>
      <c r="AC158" s="19">
        <v>1</v>
      </c>
      <c r="AD158" s="19">
        <v>1</v>
      </c>
      <c r="AE158" s="19">
        <v>1</v>
      </c>
      <c r="AF158" s="19">
        <v>1</v>
      </c>
      <c r="AG158" s="19">
        <v>1</v>
      </c>
      <c r="AH158" s="19">
        <v>1</v>
      </c>
      <c r="AI158" s="19">
        <v>1</v>
      </c>
      <c r="AJ158" s="19">
        <v>1</v>
      </c>
      <c r="AK158" s="19">
        <v>1</v>
      </c>
      <c r="AL158" s="19">
        <v>1</v>
      </c>
      <c r="AM158" s="19">
        <v>1</v>
      </c>
      <c r="AN158" s="19">
        <v>1</v>
      </c>
      <c r="AO158" s="19">
        <v>1</v>
      </c>
      <c r="AP158" s="19">
        <v>1</v>
      </c>
      <c r="AQ158" s="19">
        <v>2</v>
      </c>
      <c r="AR158" s="19">
        <v>3</v>
      </c>
      <c r="AS158" s="19">
        <v>4</v>
      </c>
      <c r="AT158" s="19">
        <v>5</v>
      </c>
      <c r="AU158" s="19">
        <v>6</v>
      </c>
      <c r="AV158" s="19">
        <v>7</v>
      </c>
      <c r="AW158" s="19">
        <v>8</v>
      </c>
      <c r="AX158" s="19">
        <v>9</v>
      </c>
      <c r="AY158" s="19">
        <v>10</v>
      </c>
      <c r="AZ158" s="19">
        <v>11</v>
      </c>
      <c r="BA158" s="19">
        <v>12</v>
      </c>
      <c r="BB158" s="19">
        <v>13</v>
      </c>
      <c r="BC158" s="19">
        <v>14</v>
      </c>
      <c r="BD158" s="19">
        <v>15</v>
      </c>
      <c r="BE158" s="19">
        <v>16</v>
      </c>
      <c r="BF158" s="19">
        <v>17</v>
      </c>
      <c r="BG158" s="19">
        <v>18</v>
      </c>
      <c r="BH158" s="19">
        <v>19</v>
      </c>
      <c r="BI158" s="19">
        <v>20</v>
      </c>
      <c r="BJ158" s="19">
        <v>21</v>
      </c>
      <c r="BK158" s="19">
        <v>22</v>
      </c>
      <c r="BL158" s="19">
        <v>23</v>
      </c>
      <c r="BM158" s="19">
        <v>24</v>
      </c>
      <c r="BN158" s="19">
        <v>25</v>
      </c>
      <c r="BO158" s="19">
        <v>26</v>
      </c>
      <c r="BP158" s="19">
        <v>27</v>
      </c>
      <c r="BQ158" s="19">
        <v>28</v>
      </c>
      <c r="BR158" s="19">
        <v>29</v>
      </c>
      <c r="BS158" s="19">
        <v>30</v>
      </c>
      <c r="BT158" s="19">
        <v>31</v>
      </c>
      <c r="BU158" s="19">
        <v>32</v>
      </c>
      <c r="BV158" s="19">
        <v>33</v>
      </c>
      <c r="BW158" s="19">
        <v>34</v>
      </c>
    </row>
    <row r="159" spans="1:78" s="43" customFormat="1" ht="16.5" thickBot="1">
      <c r="B159" s="50"/>
      <c r="C159" s="94"/>
      <c r="D159" s="262"/>
      <c r="E159" s="217"/>
      <c r="F159" s="621" t="str">
        <f>DataSummary!N5</f>
        <v>Scenario</v>
      </c>
      <c r="G159" s="193" t="s">
        <v>624</v>
      </c>
      <c r="H159" s="29" t="s">
        <v>2</v>
      </c>
      <c r="I159" s="19">
        <v>1</v>
      </c>
      <c r="J159" s="19">
        <v>1</v>
      </c>
      <c r="K159" s="19">
        <v>1</v>
      </c>
      <c r="L159" s="19">
        <v>1</v>
      </c>
      <c r="M159" s="19">
        <v>1</v>
      </c>
      <c r="N159" s="19">
        <v>1</v>
      </c>
      <c r="O159" s="19">
        <v>1</v>
      </c>
      <c r="P159" s="19">
        <v>1</v>
      </c>
      <c r="Q159" s="19">
        <v>1</v>
      </c>
      <c r="R159" s="19">
        <v>1</v>
      </c>
      <c r="S159" s="19">
        <v>1</v>
      </c>
      <c r="T159" s="19">
        <v>1</v>
      </c>
      <c r="U159" s="19">
        <v>1</v>
      </c>
      <c r="V159" s="19">
        <v>1</v>
      </c>
      <c r="W159" s="19">
        <v>1</v>
      </c>
      <c r="X159" s="19">
        <v>1</v>
      </c>
      <c r="Y159" s="19">
        <v>1</v>
      </c>
      <c r="Z159" s="19">
        <v>1</v>
      </c>
      <c r="AA159" s="19">
        <v>1</v>
      </c>
      <c r="AB159" s="19">
        <v>1</v>
      </c>
      <c r="AC159" s="19">
        <v>1</v>
      </c>
      <c r="AD159" s="19">
        <v>1</v>
      </c>
      <c r="AE159" s="19">
        <v>1</v>
      </c>
      <c r="AF159" s="19">
        <v>1</v>
      </c>
      <c r="AG159" s="19">
        <v>1</v>
      </c>
      <c r="AH159" s="19">
        <v>1</v>
      </c>
      <c r="AI159" s="19">
        <v>1</v>
      </c>
      <c r="AJ159" s="19">
        <v>1</v>
      </c>
      <c r="AK159" s="19">
        <v>1</v>
      </c>
      <c r="AL159" s="19">
        <v>1</v>
      </c>
      <c r="AM159" s="19">
        <v>1</v>
      </c>
      <c r="AN159" s="19">
        <v>1</v>
      </c>
      <c r="AO159" s="19">
        <v>1</v>
      </c>
      <c r="AP159" s="19">
        <v>1</v>
      </c>
      <c r="AQ159" s="19">
        <v>2</v>
      </c>
      <c r="AR159" s="19">
        <v>2</v>
      </c>
      <c r="AS159" s="19">
        <v>2</v>
      </c>
      <c r="AT159" s="19">
        <v>2</v>
      </c>
      <c r="AU159" s="19">
        <v>2</v>
      </c>
      <c r="AV159" s="19">
        <v>2</v>
      </c>
      <c r="AW159" s="19">
        <v>2</v>
      </c>
      <c r="AX159" s="19">
        <v>2</v>
      </c>
      <c r="AY159" s="19">
        <v>2</v>
      </c>
      <c r="AZ159" s="19">
        <v>2</v>
      </c>
      <c r="BA159" s="19">
        <v>2</v>
      </c>
      <c r="BB159" s="19">
        <v>2</v>
      </c>
      <c r="BC159" s="19">
        <v>2</v>
      </c>
      <c r="BD159" s="19">
        <v>2</v>
      </c>
      <c r="BE159" s="19">
        <v>2</v>
      </c>
      <c r="BF159" s="19">
        <v>2</v>
      </c>
      <c r="BG159" s="19">
        <v>2</v>
      </c>
      <c r="BH159" s="19">
        <v>2</v>
      </c>
      <c r="BI159" s="19">
        <v>2</v>
      </c>
      <c r="BJ159" s="19">
        <v>2</v>
      </c>
      <c r="BK159" s="19">
        <v>2</v>
      </c>
      <c r="BL159" s="19">
        <v>2</v>
      </c>
      <c r="BM159" s="19">
        <v>2</v>
      </c>
      <c r="BN159" s="19">
        <v>2</v>
      </c>
      <c r="BO159" s="19">
        <v>2</v>
      </c>
      <c r="BP159" s="19">
        <v>2</v>
      </c>
      <c r="BQ159" s="19">
        <v>2</v>
      </c>
      <c r="BR159" s="19">
        <v>2</v>
      </c>
      <c r="BS159" s="19">
        <v>2</v>
      </c>
      <c r="BT159" s="19">
        <v>2</v>
      </c>
      <c r="BU159" s="19">
        <v>2</v>
      </c>
      <c r="BV159" s="19">
        <v>2</v>
      </c>
      <c r="BW159" s="19">
        <v>2</v>
      </c>
    </row>
    <row r="160" spans="1:78" s="43" customFormat="1">
      <c r="B160" s="263" t="s">
        <v>657</v>
      </c>
      <c r="C160" s="71"/>
      <c r="D160" s="264"/>
      <c r="E160" s="265"/>
      <c r="F160" s="621" t="s">
        <v>987</v>
      </c>
      <c r="G160" s="336"/>
      <c r="H160" s="336"/>
      <c r="I160" s="211">
        <f>InputDataA_GeneralAssumptions!$D$7</f>
        <v>2021</v>
      </c>
      <c r="J160" s="169">
        <f>I160+1</f>
        <v>2022</v>
      </c>
      <c r="K160" s="169">
        <f t="shared" ref="K160:Y160" si="577">J160+1</f>
        <v>2023</v>
      </c>
      <c r="L160" s="169">
        <f t="shared" si="577"/>
        <v>2024</v>
      </c>
      <c r="M160" s="169">
        <f t="shared" si="577"/>
        <v>2025</v>
      </c>
      <c r="N160" s="169">
        <f t="shared" si="577"/>
        <v>2026</v>
      </c>
      <c r="O160" s="169">
        <f t="shared" si="577"/>
        <v>2027</v>
      </c>
      <c r="P160" s="169">
        <f t="shared" si="577"/>
        <v>2028</v>
      </c>
      <c r="Q160" s="169">
        <f t="shared" si="577"/>
        <v>2029</v>
      </c>
      <c r="R160" s="169">
        <f t="shared" si="577"/>
        <v>2030</v>
      </c>
      <c r="S160" s="169">
        <f t="shared" si="577"/>
        <v>2031</v>
      </c>
      <c r="T160" s="169">
        <f t="shared" si="577"/>
        <v>2032</v>
      </c>
      <c r="U160" s="169">
        <f t="shared" si="577"/>
        <v>2033</v>
      </c>
      <c r="V160" s="169">
        <f t="shared" si="577"/>
        <v>2034</v>
      </c>
      <c r="W160" s="169">
        <f t="shared" si="577"/>
        <v>2035</v>
      </c>
      <c r="X160" s="169">
        <f t="shared" si="577"/>
        <v>2036</v>
      </c>
      <c r="Y160" s="169">
        <f t="shared" si="577"/>
        <v>2037</v>
      </c>
      <c r="Z160" s="169">
        <f>Y160+1</f>
        <v>2038</v>
      </c>
      <c r="AA160" s="169">
        <f t="shared" ref="AA160:AP160" si="578">Z160+1</f>
        <v>2039</v>
      </c>
      <c r="AB160" s="169">
        <f t="shared" si="578"/>
        <v>2040</v>
      </c>
      <c r="AC160" s="169">
        <f t="shared" si="578"/>
        <v>2041</v>
      </c>
      <c r="AD160" s="169">
        <f t="shared" si="578"/>
        <v>2042</v>
      </c>
      <c r="AE160" s="169">
        <f t="shared" si="578"/>
        <v>2043</v>
      </c>
      <c r="AF160" s="169">
        <f t="shared" si="578"/>
        <v>2044</v>
      </c>
      <c r="AG160" s="169">
        <f t="shared" si="578"/>
        <v>2045</v>
      </c>
      <c r="AH160" s="169">
        <f t="shared" si="578"/>
        <v>2046</v>
      </c>
      <c r="AI160" s="169">
        <f t="shared" si="578"/>
        <v>2047</v>
      </c>
      <c r="AJ160" s="169">
        <f t="shared" si="578"/>
        <v>2048</v>
      </c>
      <c r="AK160" s="169">
        <f t="shared" si="578"/>
        <v>2049</v>
      </c>
      <c r="AL160" s="169">
        <f t="shared" si="578"/>
        <v>2050</v>
      </c>
      <c r="AM160" s="169">
        <f t="shared" si="578"/>
        <v>2051</v>
      </c>
      <c r="AN160" s="169">
        <f t="shared" si="578"/>
        <v>2052</v>
      </c>
      <c r="AO160" s="169">
        <f t="shared" si="578"/>
        <v>2053</v>
      </c>
      <c r="AP160" s="169">
        <f t="shared" si="578"/>
        <v>2054</v>
      </c>
      <c r="AQ160" s="169">
        <f t="shared" ref="AQ160" si="579">AP160+1</f>
        <v>2055</v>
      </c>
      <c r="AR160" s="169">
        <f t="shared" ref="AR160" si="580">AQ160+1</f>
        <v>2056</v>
      </c>
      <c r="AS160" s="169">
        <f t="shared" ref="AS160" si="581">AR160+1</f>
        <v>2057</v>
      </c>
      <c r="AT160" s="169">
        <f t="shared" ref="AT160" si="582">AS160+1</f>
        <v>2058</v>
      </c>
      <c r="AU160" s="169">
        <f t="shared" ref="AU160" si="583">AT160+1</f>
        <v>2059</v>
      </c>
      <c r="AV160" s="169">
        <f t="shared" ref="AV160" si="584">AU160+1</f>
        <v>2060</v>
      </c>
      <c r="AW160" s="169">
        <f t="shared" ref="AW160" si="585">AV160+1</f>
        <v>2061</v>
      </c>
      <c r="AX160" s="169">
        <f t="shared" ref="AX160" si="586">AW160+1</f>
        <v>2062</v>
      </c>
      <c r="AY160" s="169">
        <f t="shared" ref="AY160" si="587">AX160+1</f>
        <v>2063</v>
      </c>
      <c r="AZ160" s="169">
        <f t="shared" ref="AZ160" si="588">AY160+1</f>
        <v>2064</v>
      </c>
      <c r="BA160" s="169">
        <f t="shared" ref="BA160" si="589">AZ160+1</f>
        <v>2065</v>
      </c>
      <c r="BB160" s="169">
        <f t="shared" ref="BB160" si="590">BA160+1</f>
        <v>2066</v>
      </c>
      <c r="BC160" s="169">
        <f t="shared" ref="BC160" si="591">BB160+1</f>
        <v>2067</v>
      </c>
      <c r="BD160" s="169">
        <f t="shared" ref="BD160" si="592">BC160+1</f>
        <v>2068</v>
      </c>
      <c r="BE160" s="169">
        <f t="shared" ref="BE160" si="593">BD160+1</f>
        <v>2069</v>
      </c>
      <c r="BF160" s="169">
        <f t="shared" ref="BF160" si="594">BE160+1</f>
        <v>2070</v>
      </c>
      <c r="BG160" s="169">
        <f t="shared" ref="BG160" si="595">BF160+1</f>
        <v>2071</v>
      </c>
      <c r="BH160" s="169">
        <f t="shared" ref="BH160" si="596">BG160+1</f>
        <v>2072</v>
      </c>
      <c r="BI160" s="169">
        <f t="shared" ref="BI160" si="597">BH160+1</f>
        <v>2073</v>
      </c>
      <c r="BJ160" s="169">
        <f t="shared" ref="BJ160" si="598">BI160+1</f>
        <v>2074</v>
      </c>
      <c r="BK160" s="169">
        <f t="shared" ref="BK160" si="599">BJ160+1</f>
        <v>2075</v>
      </c>
      <c r="BL160" s="169">
        <f t="shared" ref="BL160" si="600">BK160+1</f>
        <v>2076</v>
      </c>
      <c r="BM160" s="169">
        <f t="shared" ref="BM160" si="601">BL160+1</f>
        <v>2077</v>
      </c>
      <c r="BN160" s="169">
        <f t="shared" ref="BN160" si="602">BM160+1</f>
        <v>2078</v>
      </c>
      <c r="BO160" s="169">
        <f t="shared" ref="BO160" si="603">BN160+1</f>
        <v>2079</v>
      </c>
      <c r="BP160" s="169">
        <f t="shared" ref="BP160" si="604">BO160+1</f>
        <v>2080</v>
      </c>
      <c r="BQ160" s="169">
        <f t="shared" ref="BQ160" si="605">BP160+1</f>
        <v>2081</v>
      </c>
      <c r="BR160" s="169">
        <f t="shared" ref="BR160" si="606">BQ160+1</f>
        <v>2082</v>
      </c>
      <c r="BS160" s="169">
        <f t="shared" ref="BS160" si="607">BR160+1</f>
        <v>2083</v>
      </c>
      <c r="BT160" s="169">
        <f t="shared" ref="BT160" si="608">BS160+1</f>
        <v>2084</v>
      </c>
      <c r="BU160" s="169">
        <f t="shared" ref="BU160" si="609">BT160+1</f>
        <v>2085</v>
      </c>
      <c r="BV160" s="169">
        <f t="shared" ref="BV160" si="610">BU160+1</f>
        <v>2086</v>
      </c>
      <c r="BW160" s="169">
        <f t="shared" ref="BW160" si="611">BV160+1</f>
        <v>2087</v>
      </c>
      <c r="BY160" s="213"/>
      <c r="BZ160" s="213"/>
    </row>
    <row r="161" spans="2:107" s="43" customFormat="1">
      <c r="B161" s="261"/>
      <c r="C161" s="93"/>
      <c r="D161" s="266"/>
      <c r="E161" s="267"/>
      <c r="F161" s="621" t="str">
        <f>DataSummary!N4</f>
        <v>Baseline</v>
      </c>
      <c r="G161" s="608"/>
      <c r="H161" s="608"/>
      <c r="I161" s="609">
        <f>SQRT(2)*NORMSINV(0.5*(InputDataA_GeneralAssumptions!I170+1))</f>
        <v>0.80126421753706512</v>
      </c>
      <c r="J161" s="609">
        <f>SQRT(2)*NORMSINV(0.5*(InputDataA_GeneralAssumptions!J170+1))</f>
        <v>0.80126421753706512</v>
      </c>
      <c r="K161" s="609">
        <f>SQRT(2)*NORMSINV(0.5*(InputDataA_GeneralAssumptions!K170+1))</f>
        <v>0.80126421753706512</v>
      </c>
      <c r="L161" s="609">
        <f>SQRT(2)*NORMSINV(0.5*(InputDataA_GeneralAssumptions!L170+1))</f>
        <v>0.80126421753706512</v>
      </c>
      <c r="M161" s="609">
        <f>SQRT(2)*NORMSINV(0.5*(InputDataA_GeneralAssumptions!M170+1))</f>
        <v>0.80126421753706512</v>
      </c>
      <c r="N161" s="609">
        <f>SQRT(2)*NORMSINV(0.5*(InputDataA_GeneralAssumptions!N170+1))</f>
        <v>0.80126421753706512</v>
      </c>
      <c r="O161" s="609">
        <f>SQRT(2)*NORMSINV(0.5*(InputDataA_GeneralAssumptions!O170+1))</f>
        <v>0.80126421753706512</v>
      </c>
      <c r="P161" s="609">
        <f>SQRT(2)*NORMSINV(0.5*(InputDataA_GeneralAssumptions!P170+1))</f>
        <v>0.80126421753706512</v>
      </c>
      <c r="Q161" s="609">
        <f>SQRT(2)*NORMSINV(0.5*(InputDataA_GeneralAssumptions!Q170+1))</f>
        <v>0.80126421753706512</v>
      </c>
      <c r="R161" s="609">
        <f>SQRT(2)*NORMSINV(0.5*(InputDataA_GeneralAssumptions!R170+1))</f>
        <v>0.80126421753706512</v>
      </c>
      <c r="S161" s="609">
        <f>SQRT(2)*NORMSINV(0.5*(InputDataA_GeneralAssumptions!S170+1))</f>
        <v>0.80126421753706512</v>
      </c>
      <c r="T161" s="609">
        <f>SQRT(2)*NORMSINV(0.5*(InputDataA_GeneralAssumptions!T170+1))</f>
        <v>0.80126421753706512</v>
      </c>
      <c r="U161" s="609">
        <f>SQRT(2)*NORMSINV(0.5*(InputDataA_GeneralAssumptions!U170+1))</f>
        <v>0.80126421753706512</v>
      </c>
      <c r="V161" s="609">
        <f>SQRT(2)*NORMSINV(0.5*(InputDataA_GeneralAssumptions!V170+1))</f>
        <v>0.80126421753706512</v>
      </c>
      <c r="W161" s="609">
        <f>SQRT(2)*NORMSINV(0.5*(InputDataA_GeneralAssumptions!W170+1))</f>
        <v>0.80126421753706512</v>
      </c>
      <c r="X161" s="609">
        <f>SQRT(2)*NORMSINV(0.5*(InputDataA_GeneralAssumptions!X170+1))</f>
        <v>0.80126421753706512</v>
      </c>
      <c r="Y161" s="609">
        <f>SQRT(2)*NORMSINV(0.5*(InputDataA_GeneralAssumptions!Y170+1))</f>
        <v>0.80126421753706512</v>
      </c>
      <c r="Z161" s="609">
        <f>SQRT(2)*NORMSINV(0.5*(InputDataA_GeneralAssumptions!Z170+1))</f>
        <v>0.80126421753706512</v>
      </c>
      <c r="AA161" s="609">
        <f>SQRT(2)*NORMSINV(0.5*(InputDataA_GeneralAssumptions!AA170+1))</f>
        <v>0.80126421753706512</v>
      </c>
      <c r="AB161" s="609">
        <f>SQRT(2)*NORMSINV(0.5*(InputDataA_GeneralAssumptions!AB170+1))</f>
        <v>0.80126421753706512</v>
      </c>
      <c r="AC161" s="609">
        <f>SQRT(2)*NORMSINV(0.5*(InputDataA_GeneralAssumptions!AC170+1))</f>
        <v>0.80126421753706512</v>
      </c>
      <c r="AD161" s="609">
        <f>SQRT(2)*NORMSINV(0.5*(InputDataA_GeneralAssumptions!AD170+1))</f>
        <v>0.80126421753706512</v>
      </c>
      <c r="AE161" s="609">
        <f>SQRT(2)*NORMSINV(0.5*(InputDataA_GeneralAssumptions!AE170+1))</f>
        <v>0.80126421753706512</v>
      </c>
      <c r="AF161" s="609">
        <f>SQRT(2)*NORMSINV(0.5*(InputDataA_GeneralAssumptions!AF170+1))</f>
        <v>0.80126421753706512</v>
      </c>
      <c r="AG161" s="609">
        <f>SQRT(2)*NORMSINV(0.5*(InputDataA_GeneralAssumptions!AG170+1))</f>
        <v>0.80126421753706512</v>
      </c>
      <c r="AH161" s="609">
        <f>SQRT(2)*NORMSINV(0.5*(InputDataA_GeneralAssumptions!AH170+1))</f>
        <v>0.80126421753706512</v>
      </c>
      <c r="AI161" s="609">
        <f>SQRT(2)*NORMSINV(0.5*(InputDataA_GeneralAssumptions!AI170+1))</f>
        <v>0.80126421753706512</v>
      </c>
      <c r="AJ161" s="609">
        <f>SQRT(2)*NORMSINV(0.5*(InputDataA_GeneralAssumptions!AJ170+1))</f>
        <v>0.80126421753706512</v>
      </c>
      <c r="AK161" s="609">
        <f>SQRT(2)*NORMSINV(0.5*(InputDataA_GeneralAssumptions!AK170+1))</f>
        <v>0.80126421753706512</v>
      </c>
      <c r="AL161" s="609">
        <f>SQRT(2)*NORMSINV(0.5*(InputDataA_GeneralAssumptions!AL170+1))</f>
        <v>0.80126421753706512</v>
      </c>
      <c r="AM161" s="609">
        <f>SQRT(2)*NORMSINV(0.5*(InputDataA_GeneralAssumptions!AM170+1))</f>
        <v>0.80126421753706512</v>
      </c>
      <c r="AN161" s="609">
        <f>SQRT(2)*NORMSINV(0.5*(InputDataA_GeneralAssumptions!AN170+1))</f>
        <v>0.80126421753706512</v>
      </c>
      <c r="AO161" s="609">
        <f>SQRT(2)*NORMSINV(0.5*(InputDataA_GeneralAssumptions!AO170+1))</f>
        <v>0.80126421753706512</v>
      </c>
      <c r="AP161" s="609">
        <f>SQRT(2)*NORMSINV(0.5*(InputDataA_GeneralAssumptions!AP170+1))</f>
        <v>0.80126421753706512</v>
      </c>
      <c r="AQ161" s="609">
        <f>SQRT(2)*NORMSINV(0.5*(InputDataA_GeneralAssumptions!AQ170+1))</f>
        <v>0.80126421753706512</v>
      </c>
      <c r="AR161" s="609">
        <f>SQRT(2)*NORMSINV(0.5*(InputDataA_GeneralAssumptions!AR170+1))</f>
        <v>0.80126421753706512</v>
      </c>
      <c r="AS161" s="609">
        <f>SQRT(2)*NORMSINV(0.5*(InputDataA_GeneralAssumptions!AS170+1))</f>
        <v>0.80126421753706512</v>
      </c>
      <c r="AT161" s="609">
        <f>SQRT(2)*NORMSINV(0.5*(InputDataA_GeneralAssumptions!AT170+1))</f>
        <v>0.80126421753706512</v>
      </c>
      <c r="AU161" s="609">
        <f>SQRT(2)*NORMSINV(0.5*(InputDataA_GeneralAssumptions!AU170+1))</f>
        <v>0.80126421753706512</v>
      </c>
      <c r="AV161" s="609">
        <f>SQRT(2)*NORMSINV(0.5*(InputDataA_GeneralAssumptions!AV170+1))</f>
        <v>0.80126421753706512</v>
      </c>
      <c r="AW161" s="609">
        <f>SQRT(2)*NORMSINV(0.5*(InputDataA_GeneralAssumptions!AW170+1))</f>
        <v>0.80126421753706512</v>
      </c>
      <c r="AX161" s="609">
        <f>SQRT(2)*NORMSINV(0.5*(InputDataA_GeneralAssumptions!AX170+1))</f>
        <v>0.80126421753706512</v>
      </c>
      <c r="AY161" s="609">
        <f>SQRT(2)*NORMSINV(0.5*(InputDataA_GeneralAssumptions!AY170+1))</f>
        <v>0.80126421753706512</v>
      </c>
      <c r="AZ161" s="609">
        <f>SQRT(2)*NORMSINV(0.5*(InputDataA_GeneralAssumptions!AZ170+1))</f>
        <v>0.80126421753706512</v>
      </c>
      <c r="BA161" s="609">
        <f>SQRT(2)*NORMSINV(0.5*(InputDataA_GeneralAssumptions!BA170+1))</f>
        <v>0.80126421753706512</v>
      </c>
      <c r="BB161" s="609">
        <f>SQRT(2)*NORMSINV(0.5*(InputDataA_GeneralAssumptions!BB170+1))</f>
        <v>0.80126421753706512</v>
      </c>
      <c r="BC161" s="609">
        <f>SQRT(2)*NORMSINV(0.5*(InputDataA_GeneralAssumptions!BC170+1))</f>
        <v>0.80126421753706512</v>
      </c>
      <c r="BD161" s="609">
        <f>SQRT(2)*NORMSINV(0.5*(InputDataA_GeneralAssumptions!BD170+1))</f>
        <v>0.80126421753706512</v>
      </c>
      <c r="BE161" s="609">
        <f>SQRT(2)*NORMSINV(0.5*(InputDataA_GeneralAssumptions!BE170+1))</f>
        <v>0.80126421753706512</v>
      </c>
      <c r="BF161" s="609">
        <f>SQRT(2)*NORMSINV(0.5*(InputDataA_GeneralAssumptions!BF170+1))</f>
        <v>0.80126421753706512</v>
      </c>
      <c r="BG161" s="609">
        <f>SQRT(2)*NORMSINV(0.5*(InputDataA_GeneralAssumptions!BG170+1))</f>
        <v>0.80126421753706512</v>
      </c>
      <c r="BH161" s="609">
        <f>SQRT(2)*NORMSINV(0.5*(InputDataA_GeneralAssumptions!BH170+1))</f>
        <v>0.80126421753706512</v>
      </c>
      <c r="BI161" s="609">
        <f>SQRT(2)*NORMSINV(0.5*(InputDataA_GeneralAssumptions!BI170+1))</f>
        <v>0.80126421753706512</v>
      </c>
      <c r="BJ161" s="609">
        <f>SQRT(2)*NORMSINV(0.5*(InputDataA_GeneralAssumptions!BJ170+1))</f>
        <v>0.80126421753706512</v>
      </c>
      <c r="BK161" s="609">
        <f>SQRT(2)*NORMSINV(0.5*(InputDataA_GeneralAssumptions!BK170+1))</f>
        <v>0.80126421753706512</v>
      </c>
      <c r="BL161" s="609">
        <f>SQRT(2)*NORMSINV(0.5*(InputDataA_GeneralAssumptions!BL170+1))</f>
        <v>0.80126421753706512</v>
      </c>
      <c r="BM161" s="609">
        <f>SQRT(2)*NORMSINV(0.5*(InputDataA_GeneralAssumptions!BM170+1))</f>
        <v>0.80126421753706512</v>
      </c>
      <c r="BN161" s="609">
        <f>SQRT(2)*NORMSINV(0.5*(InputDataA_GeneralAssumptions!BN170+1))</f>
        <v>0.80126421753706512</v>
      </c>
      <c r="BO161" s="609">
        <f>SQRT(2)*NORMSINV(0.5*(InputDataA_GeneralAssumptions!BO170+1))</f>
        <v>0.80126421753706512</v>
      </c>
      <c r="BP161" s="609">
        <f>SQRT(2)*NORMSINV(0.5*(InputDataA_GeneralAssumptions!BP170+1))</f>
        <v>0.80126421753706512</v>
      </c>
      <c r="BQ161" s="609">
        <f>SQRT(2)*NORMSINV(0.5*(InputDataA_GeneralAssumptions!BQ170+1))</f>
        <v>0.80126421753706512</v>
      </c>
      <c r="BR161" s="609">
        <f>SQRT(2)*NORMSINV(0.5*(InputDataA_GeneralAssumptions!BR170+1))</f>
        <v>0.80126421753706512</v>
      </c>
      <c r="BS161" s="609">
        <f>SQRT(2)*NORMSINV(0.5*(InputDataA_GeneralAssumptions!BS170+1))</f>
        <v>0.80126421753706512</v>
      </c>
      <c r="BT161" s="609">
        <f>SQRT(2)*NORMSINV(0.5*(InputDataA_GeneralAssumptions!BT170+1))</f>
        <v>0.80126421753706512</v>
      </c>
      <c r="BU161" s="609">
        <f>SQRT(2)*NORMSINV(0.5*(InputDataA_GeneralAssumptions!BU170+1))</f>
        <v>0.80126421753706512</v>
      </c>
      <c r="BV161" s="609">
        <f>SQRT(2)*NORMSINV(0.5*(InputDataA_GeneralAssumptions!BV170+1))</f>
        <v>0.80126421753706512</v>
      </c>
      <c r="BW161" s="609">
        <f>SQRT(2)*NORMSINV(0.5*(InputDataA_GeneralAssumptions!BW170+1))</f>
        <v>0.80126421753706512</v>
      </c>
      <c r="BY161" s="213"/>
      <c r="BZ161" s="213"/>
    </row>
    <row r="162" spans="2:107" s="43" customFormat="1" ht="16.5" thickBot="1">
      <c r="B162" s="92" t="s">
        <v>654</v>
      </c>
      <c r="C162" s="93" t="s">
        <v>2</v>
      </c>
      <c r="D162" s="480"/>
      <c r="E162" s="480"/>
      <c r="F162" s="626" t="str">
        <f>DataSummary!N5</f>
        <v>Scenario</v>
      </c>
      <c r="G162" s="608"/>
      <c r="H162" s="608"/>
      <c r="I162" s="609">
        <f>SQRT(2)*NORMSINV(0.5*(InputDataA_GeneralAssumptions!I174+1))</f>
        <v>0.80126421753706512</v>
      </c>
      <c r="J162" s="609">
        <f>SQRT(2)*NORMSINV(0.5*(InputDataA_GeneralAssumptions!J174+1))</f>
        <v>0.80126421753706512</v>
      </c>
      <c r="K162" s="609">
        <f>SQRT(2)*NORMSINV(0.5*(InputDataA_GeneralAssumptions!K174+1))</f>
        <v>0.80126421753706512</v>
      </c>
      <c r="L162" s="609">
        <f>SQRT(2)*NORMSINV(0.5*(InputDataA_GeneralAssumptions!L174+1))</f>
        <v>0.80126421753706512</v>
      </c>
      <c r="M162" s="609">
        <f>SQRT(2)*NORMSINV(0.5*(InputDataA_GeneralAssumptions!M174+1))</f>
        <v>0.80126421753706512</v>
      </c>
      <c r="N162" s="609">
        <f>SQRT(2)*NORMSINV(0.5*(InputDataA_GeneralAssumptions!N174+1))</f>
        <v>0.80126421753706512</v>
      </c>
      <c r="O162" s="609">
        <f>SQRT(2)*NORMSINV(0.5*(InputDataA_GeneralAssumptions!O174+1))</f>
        <v>0.80126421753706512</v>
      </c>
      <c r="P162" s="609">
        <f>SQRT(2)*NORMSINV(0.5*(InputDataA_GeneralAssumptions!P174+1))</f>
        <v>0.80126421753706512</v>
      </c>
      <c r="Q162" s="609">
        <f>SQRT(2)*NORMSINV(0.5*(InputDataA_GeneralAssumptions!Q174+1))</f>
        <v>0.80126421753706512</v>
      </c>
      <c r="R162" s="609">
        <f>SQRT(2)*NORMSINV(0.5*(InputDataA_GeneralAssumptions!R174+1))</f>
        <v>0.80126421753706512</v>
      </c>
      <c r="S162" s="609">
        <f>SQRT(2)*NORMSINV(0.5*(InputDataA_GeneralAssumptions!S174+1))</f>
        <v>0.80126421753706512</v>
      </c>
      <c r="T162" s="609">
        <f>SQRT(2)*NORMSINV(0.5*(InputDataA_GeneralAssumptions!T174+1))</f>
        <v>0.80126421753706512</v>
      </c>
      <c r="U162" s="609">
        <f>SQRT(2)*NORMSINV(0.5*(InputDataA_GeneralAssumptions!U174+1))</f>
        <v>0.80126421753706512</v>
      </c>
      <c r="V162" s="609">
        <f>SQRT(2)*NORMSINV(0.5*(InputDataA_GeneralAssumptions!V174+1))</f>
        <v>0.80126421753706512</v>
      </c>
      <c r="W162" s="609">
        <f>SQRT(2)*NORMSINV(0.5*(InputDataA_GeneralAssumptions!W174+1))</f>
        <v>0.80126421753706512</v>
      </c>
      <c r="X162" s="609">
        <f>SQRT(2)*NORMSINV(0.5*(InputDataA_GeneralAssumptions!X174+1))</f>
        <v>0.80126421753706512</v>
      </c>
      <c r="Y162" s="609">
        <f>SQRT(2)*NORMSINV(0.5*(InputDataA_GeneralAssumptions!Y174+1))</f>
        <v>0.80126421753706512</v>
      </c>
      <c r="Z162" s="609">
        <f>SQRT(2)*NORMSINV(0.5*(InputDataA_GeneralAssumptions!Z174+1))</f>
        <v>0.80126421753706512</v>
      </c>
      <c r="AA162" s="609">
        <f>SQRT(2)*NORMSINV(0.5*(InputDataA_GeneralAssumptions!AA174+1))</f>
        <v>0.80126421753706512</v>
      </c>
      <c r="AB162" s="609">
        <f>SQRT(2)*NORMSINV(0.5*(InputDataA_GeneralAssumptions!AB174+1))</f>
        <v>0.80126421753706512</v>
      </c>
      <c r="AC162" s="609">
        <f>SQRT(2)*NORMSINV(0.5*(InputDataA_GeneralAssumptions!AC174+1))</f>
        <v>0.80126421753706512</v>
      </c>
      <c r="AD162" s="609">
        <f>SQRT(2)*NORMSINV(0.5*(InputDataA_GeneralAssumptions!AD174+1))</f>
        <v>0.80126421753706512</v>
      </c>
      <c r="AE162" s="609">
        <f>SQRT(2)*NORMSINV(0.5*(InputDataA_GeneralAssumptions!AE174+1))</f>
        <v>0.80126421753706512</v>
      </c>
      <c r="AF162" s="609">
        <f>SQRT(2)*NORMSINV(0.5*(InputDataA_GeneralAssumptions!AF174+1))</f>
        <v>0.80126421753706512</v>
      </c>
      <c r="AG162" s="609">
        <f>SQRT(2)*NORMSINV(0.5*(InputDataA_GeneralAssumptions!AG174+1))</f>
        <v>0.80126421753706512</v>
      </c>
      <c r="AH162" s="609">
        <f>SQRT(2)*NORMSINV(0.5*(InputDataA_GeneralAssumptions!AH174+1))</f>
        <v>0.80126421753706512</v>
      </c>
      <c r="AI162" s="609">
        <f>SQRT(2)*NORMSINV(0.5*(InputDataA_GeneralAssumptions!AI174+1))</f>
        <v>0.80126421753706512</v>
      </c>
      <c r="AJ162" s="609">
        <f>SQRT(2)*NORMSINV(0.5*(InputDataA_GeneralAssumptions!AJ174+1))</f>
        <v>0.80126421753706512</v>
      </c>
      <c r="AK162" s="609">
        <f>SQRT(2)*NORMSINV(0.5*(InputDataA_GeneralAssumptions!AK174+1))</f>
        <v>0.80126421753706512</v>
      </c>
      <c r="AL162" s="609">
        <f>SQRT(2)*NORMSINV(0.5*(InputDataA_GeneralAssumptions!AL174+1))</f>
        <v>0.80126421753706512</v>
      </c>
      <c r="AM162" s="609">
        <f>SQRT(2)*NORMSINV(0.5*(InputDataA_GeneralAssumptions!AM174+1))</f>
        <v>0.80126421753706512</v>
      </c>
      <c r="AN162" s="609">
        <f>SQRT(2)*NORMSINV(0.5*(InputDataA_GeneralAssumptions!AN174+1))</f>
        <v>0.80126421753706512</v>
      </c>
      <c r="AO162" s="609">
        <f>SQRT(2)*NORMSINV(0.5*(InputDataA_GeneralAssumptions!AO174+1))</f>
        <v>0.80126421753706512</v>
      </c>
      <c r="AP162" s="609">
        <f>SQRT(2)*NORMSINV(0.5*(InputDataA_GeneralAssumptions!AP174+1))</f>
        <v>0.80126421753706512</v>
      </c>
      <c r="AQ162" s="609">
        <f>SQRT(2)*NORMSINV(0.5*(InputDataA_GeneralAssumptions!AQ174+1))</f>
        <v>0.80126421753706512</v>
      </c>
      <c r="AR162" s="609">
        <f>SQRT(2)*NORMSINV(0.5*(InputDataA_GeneralAssumptions!AR174+1))</f>
        <v>0.80126421753706512</v>
      </c>
      <c r="AS162" s="609">
        <f>SQRT(2)*NORMSINV(0.5*(InputDataA_GeneralAssumptions!AS174+1))</f>
        <v>0.80126421753706512</v>
      </c>
      <c r="AT162" s="609">
        <f>SQRT(2)*NORMSINV(0.5*(InputDataA_GeneralAssumptions!AT174+1))</f>
        <v>0.80126421753706512</v>
      </c>
      <c r="AU162" s="609">
        <f>SQRT(2)*NORMSINV(0.5*(InputDataA_GeneralAssumptions!AU174+1))</f>
        <v>0.80126421753706512</v>
      </c>
      <c r="AV162" s="609">
        <f>SQRT(2)*NORMSINV(0.5*(InputDataA_GeneralAssumptions!AV174+1))</f>
        <v>0.80126421753706512</v>
      </c>
      <c r="AW162" s="609">
        <f>SQRT(2)*NORMSINV(0.5*(InputDataA_GeneralAssumptions!AW174+1))</f>
        <v>0.80126421753706512</v>
      </c>
      <c r="AX162" s="609">
        <f>SQRT(2)*NORMSINV(0.5*(InputDataA_GeneralAssumptions!AX174+1))</f>
        <v>0.80126421753706512</v>
      </c>
      <c r="AY162" s="609">
        <f>SQRT(2)*NORMSINV(0.5*(InputDataA_GeneralAssumptions!AY174+1))</f>
        <v>0.80126421753706512</v>
      </c>
      <c r="AZ162" s="609">
        <f>SQRT(2)*NORMSINV(0.5*(InputDataA_GeneralAssumptions!AZ174+1))</f>
        <v>0.80126421753706512</v>
      </c>
      <c r="BA162" s="609">
        <f>SQRT(2)*NORMSINV(0.5*(InputDataA_GeneralAssumptions!BA174+1))</f>
        <v>0.80126421753706512</v>
      </c>
      <c r="BB162" s="609">
        <f>SQRT(2)*NORMSINV(0.5*(InputDataA_GeneralAssumptions!BB174+1))</f>
        <v>0.80126421753706512</v>
      </c>
      <c r="BC162" s="609">
        <f>SQRT(2)*NORMSINV(0.5*(InputDataA_GeneralAssumptions!BC174+1))</f>
        <v>0.80126421753706512</v>
      </c>
      <c r="BD162" s="609">
        <f>SQRT(2)*NORMSINV(0.5*(InputDataA_GeneralAssumptions!BD174+1))</f>
        <v>0.80126421753706512</v>
      </c>
      <c r="BE162" s="609">
        <f>SQRT(2)*NORMSINV(0.5*(InputDataA_GeneralAssumptions!BE174+1))</f>
        <v>0.80126421753706512</v>
      </c>
      <c r="BF162" s="609">
        <f>SQRT(2)*NORMSINV(0.5*(InputDataA_GeneralAssumptions!BF174+1))</f>
        <v>0.80126421753706512</v>
      </c>
      <c r="BG162" s="609">
        <f>SQRT(2)*NORMSINV(0.5*(InputDataA_GeneralAssumptions!BG174+1))</f>
        <v>0.80126421753706512</v>
      </c>
      <c r="BH162" s="609">
        <f>SQRT(2)*NORMSINV(0.5*(InputDataA_GeneralAssumptions!BH174+1))</f>
        <v>0.80126421753706512</v>
      </c>
      <c r="BI162" s="609">
        <f>SQRT(2)*NORMSINV(0.5*(InputDataA_GeneralAssumptions!BI174+1))</f>
        <v>0.80126421753706512</v>
      </c>
      <c r="BJ162" s="609">
        <f>SQRT(2)*NORMSINV(0.5*(InputDataA_GeneralAssumptions!BJ174+1))</f>
        <v>0.80126421753706512</v>
      </c>
      <c r="BK162" s="609">
        <f>SQRT(2)*NORMSINV(0.5*(InputDataA_GeneralAssumptions!BK174+1))</f>
        <v>0.80126421753706512</v>
      </c>
      <c r="BL162" s="609">
        <f>SQRT(2)*NORMSINV(0.5*(InputDataA_GeneralAssumptions!BL174+1))</f>
        <v>0.80126421753706512</v>
      </c>
      <c r="BM162" s="609">
        <f>SQRT(2)*NORMSINV(0.5*(InputDataA_GeneralAssumptions!BM174+1))</f>
        <v>0.80126421753706512</v>
      </c>
      <c r="BN162" s="609">
        <f>SQRT(2)*NORMSINV(0.5*(InputDataA_GeneralAssumptions!BN174+1))</f>
        <v>0.80126421753706512</v>
      </c>
      <c r="BO162" s="609">
        <f>SQRT(2)*NORMSINV(0.5*(InputDataA_GeneralAssumptions!BO174+1))</f>
        <v>0.80126421753706512</v>
      </c>
      <c r="BP162" s="609">
        <f>SQRT(2)*NORMSINV(0.5*(InputDataA_GeneralAssumptions!BP174+1))</f>
        <v>0.80126421753706512</v>
      </c>
      <c r="BQ162" s="609">
        <f>SQRT(2)*NORMSINV(0.5*(InputDataA_GeneralAssumptions!BQ174+1))</f>
        <v>0.80126421753706512</v>
      </c>
      <c r="BR162" s="609">
        <f>SQRT(2)*NORMSINV(0.5*(InputDataA_GeneralAssumptions!BR174+1))</f>
        <v>0.80126421753706512</v>
      </c>
      <c r="BS162" s="609">
        <f>SQRT(2)*NORMSINV(0.5*(InputDataA_GeneralAssumptions!BS174+1))</f>
        <v>0.80126421753706512</v>
      </c>
      <c r="BT162" s="609">
        <f>SQRT(2)*NORMSINV(0.5*(InputDataA_GeneralAssumptions!BT174+1))</f>
        <v>0.80126421753706512</v>
      </c>
      <c r="BU162" s="609">
        <f>SQRT(2)*NORMSINV(0.5*(InputDataA_GeneralAssumptions!BU174+1))</f>
        <v>0.80126421753706512</v>
      </c>
      <c r="BV162" s="609">
        <f>SQRT(2)*NORMSINV(0.5*(InputDataA_GeneralAssumptions!BV174+1))</f>
        <v>0.80126421753706512</v>
      </c>
      <c r="BW162" s="609">
        <f>SQRT(2)*NORMSINV(0.5*(InputDataA_GeneralAssumptions!BW174+1))</f>
        <v>0.80126421753706512</v>
      </c>
      <c r="BY162" s="213"/>
      <c r="BZ162" s="213"/>
    </row>
    <row r="163" spans="2:107" s="43" customFormat="1">
      <c r="B163" s="92" t="s">
        <v>972</v>
      </c>
      <c r="C163" s="677" t="s">
        <v>927</v>
      </c>
      <c r="D163" s="824">
        <f>IF(ISNUMBER(DataSummary!B293)=TRUE,DataSummary!B293,".")</f>
        <v>0.42899999999999999</v>
      </c>
      <c r="E163" s="821"/>
      <c r="F163" s="610" t="s">
        <v>988</v>
      </c>
      <c r="G163" s="213"/>
      <c r="H163" s="213"/>
      <c r="I163" s="211">
        <f>InputDataA_GeneralAssumptions!$D$7</f>
        <v>2021</v>
      </c>
      <c r="J163" s="169">
        <f>I163+1</f>
        <v>2022</v>
      </c>
      <c r="K163" s="169">
        <f t="shared" ref="K163:AP163" si="612">J163+1</f>
        <v>2023</v>
      </c>
      <c r="L163" s="169">
        <f t="shared" si="612"/>
        <v>2024</v>
      </c>
      <c r="M163" s="169">
        <f t="shared" si="612"/>
        <v>2025</v>
      </c>
      <c r="N163" s="169">
        <f t="shared" si="612"/>
        <v>2026</v>
      </c>
      <c r="O163" s="169">
        <f t="shared" si="612"/>
        <v>2027</v>
      </c>
      <c r="P163" s="169">
        <f t="shared" si="612"/>
        <v>2028</v>
      </c>
      <c r="Q163" s="169">
        <f t="shared" si="612"/>
        <v>2029</v>
      </c>
      <c r="R163" s="169">
        <f t="shared" si="612"/>
        <v>2030</v>
      </c>
      <c r="S163" s="169">
        <f t="shared" si="612"/>
        <v>2031</v>
      </c>
      <c r="T163" s="169">
        <f t="shared" si="612"/>
        <v>2032</v>
      </c>
      <c r="U163" s="169">
        <f t="shared" si="612"/>
        <v>2033</v>
      </c>
      <c r="V163" s="169">
        <f t="shared" si="612"/>
        <v>2034</v>
      </c>
      <c r="W163" s="169">
        <f t="shared" si="612"/>
        <v>2035</v>
      </c>
      <c r="X163" s="169">
        <f t="shared" si="612"/>
        <v>2036</v>
      </c>
      <c r="Y163" s="169">
        <f t="shared" si="612"/>
        <v>2037</v>
      </c>
      <c r="Z163" s="169">
        <f t="shared" si="612"/>
        <v>2038</v>
      </c>
      <c r="AA163" s="169">
        <f t="shared" si="612"/>
        <v>2039</v>
      </c>
      <c r="AB163" s="169">
        <f t="shared" si="612"/>
        <v>2040</v>
      </c>
      <c r="AC163" s="169">
        <f t="shared" si="612"/>
        <v>2041</v>
      </c>
      <c r="AD163" s="169">
        <f t="shared" si="612"/>
        <v>2042</v>
      </c>
      <c r="AE163" s="169">
        <f t="shared" si="612"/>
        <v>2043</v>
      </c>
      <c r="AF163" s="169">
        <f t="shared" si="612"/>
        <v>2044</v>
      </c>
      <c r="AG163" s="169">
        <f t="shared" si="612"/>
        <v>2045</v>
      </c>
      <c r="AH163" s="169">
        <f t="shared" si="612"/>
        <v>2046</v>
      </c>
      <c r="AI163" s="169">
        <f t="shared" si="612"/>
        <v>2047</v>
      </c>
      <c r="AJ163" s="169">
        <f t="shared" si="612"/>
        <v>2048</v>
      </c>
      <c r="AK163" s="169">
        <f t="shared" si="612"/>
        <v>2049</v>
      </c>
      <c r="AL163" s="169">
        <f t="shared" si="612"/>
        <v>2050</v>
      </c>
      <c r="AM163" s="169">
        <f t="shared" si="612"/>
        <v>2051</v>
      </c>
      <c r="AN163" s="169">
        <f t="shared" si="612"/>
        <v>2052</v>
      </c>
      <c r="AO163" s="169">
        <f t="shared" si="612"/>
        <v>2053</v>
      </c>
      <c r="AP163" s="169">
        <f t="shared" si="612"/>
        <v>2054</v>
      </c>
      <c r="AQ163" s="169">
        <f t="shared" ref="AQ163" si="613">AP163+1</f>
        <v>2055</v>
      </c>
      <c r="AR163" s="169">
        <f t="shared" ref="AR163" si="614">AQ163+1</f>
        <v>2056</v>
      </c>
      <c r="AS163" s="169">
        <f t="shared" ref="AS163" si="615">AR163+1</f>
        <v>2057</v>
      </c>
      <c r="AT163" s="169">
        <f t="shared" ref="AT163" si="616">AS163+1</f>
        <v>2058</v>
      </c>
      <c r="AU163" s="169">
        <f t="shared" ref="AU163" si="617">AT163+1</f>
        <v>2059</v>
      </c>
      <c r="AV163" s="169">
        <f t="shared" ref="AV163" si="618">AU163+1</f>
        <v>2060</v>
      </c>
      <c r="AW163" s="169">
        <f t="shared" ref="AW163" si="619">AV163+1</f>
        <v>2061</v>
      </c>
      <c r="AX163" s="169">
        <f t="shared" ref="AX163" si="620">AW163+1</f>
        <v>2062</v>
      </c>
      <c r="AY163" s="169">
        <f t="shared" ref="AY163" si="621">AX163+1</f>
        <v>2063</v>
      </c>
      <c r="AZ163" s="169">
        <f t="shared" ref="AZ163" si="622">AY163+1</f>
        <v>2064</v>
      </c>
      <c r="BA163" s="169">
        <f t="shared" ref="BA163" si="623">AZ163+1</f>
        <v>2065</v>
      </c>
      <c r="BB163" s="169">
        <f t="shared" ref="BB163" si="624">BA163+1</f>
        <v>2066</v>
      </c>
      <c r="BC163" s="169">
        <f t="shared" ref="BC163" si="625">BB163+1</f>
        <v>2067</v>
      </c>
      <c r="BD163" s="169">
        <f t="shared" ref="BD163" si="626">BC163+1</f>
        <v>2068</v>
      </c>
      <c r="BE163" s="169">
        <f t="shared" ref="BE163" si="627">BD163+1</f>
        <v>2069</v>
      </c>
      <c r="BF163" s="169">
        <f t="shared" ref="BF163" si="628">BE163+1</f>
        <v>2070</v>
      </c>
      <c r="BG163" s="169">
        <f t="shared" ref="BG163" si="629">BF163+1</f>
        <v>2071</v>
      </c>
      <c r="BH163" s="169">
        <f t="shared" ref="BH163" si="630">BG163+1</f>
        <v>2072</v>
      </c>
      <c r="BI163" s="169">
        <f t="shared" ref="BI163" si="631">BH163+1</f>
        <v>2073</v>
      </c>
      <c r="BJ163" s="169">
        <f t="shared" ref="BJ163" si="632">BI163+1</f>
        <v>2074</v>
      </c>
      <c r="BK163" s="169">
        <f t="shared" ref="BK163" si="633">BJ163+1</f>
        <v>2075</v>
      </c>
      <c r="BL163" s="169">
        <f t="shared" ref="BL163" si="634">BK163+1</f>
        <v>2076</v>
      </c>
      <c r="BM163" s="169">
        <f t="shared" ref="BM163" si="635">BL163+1</f>
        <v>2077</v>
      </c>
      <c r="BN163" s="169">
        <f t="shared" ref="BN163" si="636">BM163+1</f>
        <v>2078</v>
      </c>
      <c r="BO163" s="169">
        <f t="shared" ref="BO163" si="637">BN163+1</f>
        <v>2079</v>
      </c>
      <c r="BP163" s="169">
        <f t="shared" ref="BP163" si="638">BO163+1</f>
        <v>2080</v>
      </c>
      <c r="BQ163" s="169">
        <f t="shared" ref="BQ163" si="639">BP163+1</f>
        <v>2081</v>
      </c>
      <c r="BR163" s="169">
        <f t="shared" ref="BR163" si="640">BQ163+1</f>
        <v>2082</v>
      </c>
      <c r="BS163" s="169">
        <f t="shared" ref="BS163" si="641">BR163+1</f>
        <v>2083</v>
      </c>
      <c r="BT163" s="169">
        <f t="shared" ref="BT163" si="642">BS163+1</f>
        <v>2084</v>
      </c>
      <c r="BU163" s="169">
        <f t="shared" ref="BU163" si="643">BT163+1</f>
        <v>2085</v>
      </c>
      <c r="BV163" s="169">
        <f t="shared" ref="BV163" si="644">BU163+1</f>
        <v>2086</v>
      </c>
      <c r="BW163" s="169">
        <f t="shared" ref="BW163" si="645">BV163+1</f>
        <v>2087</v>
      </c>
      <c r="BY163" s="213"/>
      <c r="BZ163" s="213"/>
    </row>
    <row r="164" spans="2:107" s="43" customFormat="1">
      <c r="B164" s="100" t="s">
        <v>651</v>
      </c>
      <c r="C164" s="103" t="s">
        <v>2</v>
      </c>
      <c r="D164" s="675">
        <f>IF(ISBLANK(D162)=TRUE,D163,D162)</f>
        <v>0.42899999999999999</v>
      </c>
      <c r="E164" s="675">
        <f>IF(ISBLANK(E162)=TRUE,D163,E162)</f>
        <v>0.42899999999999999</v>
      </c>
      <c r="F164" s="621" t="str">
        <f>DataSummary!N4</f>
        <v>Baseline</v>
      </c>
      <c r="G164" s="608"/>
      <c r="H164" s="608"/>
      <c r="I164" s="611">
        <f>NORMSDIST(NORMSINV(0.4)-I161)</f>
        <v>0.1458015620603933</v>
      </c>
      <c r="J164" s="611">
        <f>NORMSDIST(NORMSINV(0.4)-J161)</f>
        <v>0.1458015620603933</v>
      </c>
      <c r="K164" s="611">
        <f t="shared" ref="K164:AP165" si="646">NORMSDIST(NORMSINV(0.4)-K161)</f>
        <v>0.1458015620603933</v>
      </c>
      <c r="L164" s="611">
        <f t="shared" si="646"/>
        <v>0.1458015620603933</v>
      </c>
      <c r="M164" s="611">
        <f t="shared" si="646"/>
        <v>0.1458015620603933</v>
      </c>
      <c r="N164" s="611">
        <f t="shared" si="646"/>
        <v>0.1458015620603933</v>
      </c>
      <c r="O164" s="611">
        <f t="shared" si="646"/>
        <v>0.1458015620603933</v>
      </c>
      <c r="P164" s="611">
        <f t="shared" si="646"/>
        <v>0.1458015620603933</v>
      </c>
      <c r="Q164" s="611">
        <f t="shared" si="646"/>
        <v>0.1458015620603933</v>
      </c>
      <c r="R164" s="611">
        <f t="shared" si="646"/>
        <v>0.1458015620603933</v>
      </c>
      <c r="S164" s="611">
        <f t="shared" si="646"/>
        <v>0.1458015620603933</v>
      </c>
      <c r="T164" s="611">
        <f t="shared" si="646"/>
        <v>0.1458015620603933</v>
      </c>
      <c r="U164" s="611">
        <f t="shared" si="646"/>
        <v>0.1458015620603933</v>
      </c>
      <c r="V164" s="611">
        <f t="shared" si="646"/>
        <v>0.1458015620603933</v>
      </c>
      <c r="W164" s="611">
        <f t="shared" si="646"/>
        <v>0.1458015620603933</v>
      </c>
      <c r="X164" s="611">
        <f t="shared" si="646"/>
        <v>0.1458015620603933</v>
      </c>
      <c r="Y164" s="611">
        <f t="shared" si="646"/>
        <v>0.1458015620603933</v>
      </c>
      <c r="Z164" s="611">
        <f t="shared" si="646"/>
        <v>0.1458015620603933</v>
      </c>
      <c r="AA164" s="611">
        <f t="shared" si="646"/>
        <v>0.1458015620603933</v>
      </c>
      <c r="AB164" s="611">
        <f t="shared" si="646"/>
        <v>0.1458015620603933</v>
      </c>
      <c r="AC164" s="611">
        <f t="shared" si="646"/>
        <v>0.1458015620603933</v>
      </c>
      <c r="AD164" s="611">
        <f t="shared" si="646"/>
        <v>0.1458015620603933</v>
      </c>
      <c r="AE164" s="611">
        <f t="shared" si="646"/>
        <v>0.1458015620603933</v>
      </c>
      <c r="AF164" s="611">
        <f t="shared" si="646"/>
        <v>0.1458015620603933</v>
      </c>
      <c r="AG164" s="611">
        <f t="shared" si="646"/>
        <v>0.1458015620603933</v>
      </c>
      <c r="AH164" s="611">
        <f t="shared" si="646"/>
        <v>0.1458015620603933</v>
      </c>
      <c r="AI164" s="611">
        <f t="shared" si="646"/>
        <v>0.1458015620603933</v>
      </c>
      <c r="AJ164" s="611">
        <f t="shared" si="646"/>
        <v>0.1458015620603933</v>
      </c>
      <c r="AK164" s="611">
        <f t="shared" si="646"/>
        <v>0.1458015620603933</v>
      </c>
      <c r="AL164" s="611">
        <f t="shared" si="646"/>
        <v>0.1458015620603933</v>
      </c>
      <c r="AM164" s="611">
        <f t="shared" si="646"/>
        <v>0.1458015620603933</v>
      </c>
      <c r="AN164" s="611">
        <f t="shared" si="646"/>
        <v>0.1458015620603933</v>
      </c>
      <c r="AO164" s="611">
        <f t="shared" si="646"/>
        <v>0.1458015620603933</v>
      </c>
      <c r="AP164" s="611">
        <f t="shared" si="646"/>
        <v>0.1458015620603933</v>
      </c>
      <c r="AQ164" s="611">
        <f t="shared" ref="AQ164:BW164" si="647">NORMSDIST(NORMSINV(0.4)-AQ161)</f>
        <v>0.1458015620603933</v>
      </c>
      <c r="AR164" s="611">
        <f t="shared" si="647"/>
        <v>0.1458015620603933</v>
      </c>
      <c r="AS164" s="611">
        <f t="shared" si="647"/>
        <v>0.1458015620603933</v>
      </c>
      <c r="AT164" s="611">
        <f t="shared" si="647"/>
        <v>0.1458015620603933</v>
      </c>
      <c r="AU164" s="611">
        <f t="shared" si="647"/>
        <v>0.1458015620603933</v>
      </c>
      <c r="AV164" s="611">
        <f t="shared" si="647"/>
        <v>0.1458015620603933</v>
      </c>
      <c r="AW164" s="611">
        <f t="shared" si="647"/>
        <v>0.1458015620603933</v>
      </c>
      <c r="AX164" s="611">
        <f t="shared" si="647"/>
        <v>0.1458015620603933</v>
      </c>
      <c r="AY164" s="611">
        <f t="shared" si="647"/>
        <v>0.1458015620603933</v>
      </c>
      <c r="AZ164" s="611">
        <f t="shared" si="647"/>
        <v>0.1458015620603933</v>
      </c>
      <c r="BA164" s="611">
        <f t="shared" si="647"/>
        <v>0.1458015620603933</v>
      </c>
      <c r="BB164" s="611">
        <f t="shared" si="647"/>
        <v>0.1458015620603933</v>
      </c>
      <c r="BC164" s="611">
        <f t="shared" si="647"/>
        <v>0.1458015620603933</v>
      </c>
      <c r="BD164" s="611">
        <f t="shared" si="647"/>
        <v>0.1458015620603933</v>
      </c>
      <c r="BE164" s="611">
        <f t="shared" si="647"/>
        <v>0.1458015620603933</v>
      </c>
      <c r="BF164" s="611">
        <f t="shared" si="647"/>
        <v>0.1458015620603933</v>
      </c>
      <c r="BG164" s="611">
        <f t="shared" si="647"/>
        <v>0.1458015620603933</v>
      </c>
      <c r="BH164" s="611">
        <f t="shared" si="647"/>
        <v>0.1458015620603933</v>
      </c>
      <c r="BI164" s="611">
        <f t="shared" si="647"/>
        <v>0.1458015620603933</v>
      </c>
      <c r="BJ164" s="611">
        <f t="shared" si="647"/>
        <v>0.1458015620603933</v>
      </c>
      <c r="BK164" s="611">
        <f t="shared" si="647"/>
        <v>0.1458015620603933</v>
      </c>
      <c r="BL164" s="611">
        <f t="shared" si="647"/>
        <v>0.1458015620603933</v>
      </c>
      <c r="BM164" s="611">
        <f t="shared" si="647"/>
        <v>0.1458015620603933</v>
      </c>
      <c r="BN164" s="611">
        <f t="shared" si="647"/>
        <v>0.1458015620603933</v>
      </c>
      <c r="BO164" s="611">
        <f t="shared" si="647"/>
        <v>0.1458015620603933</v>
      </c>
      <c r="BP164" s="611">
        <f t="shared" si="647"/>
        <v>0.1458015620603933</v>
      </c>
      <c r="BQ164" s="611">
        <f t="shared" si="647"/>
        <v>0.1458015620603933</v>
      </c>
      <c r="BR164" s="611">
        <f t="shared" si="647"/>
        <v>0.1458015620603933</v>
      </c>
      <c r="BS164" s="611">
        <f t="shared" si="647"/>
        <v>0.1458015620603933</v>
      </c>
      <c r="BT164" s="611">
        <f t="shared" si="647"/>
        <v>0.1458015620603933</v>
      </c>
      <c r="BU164" s="611">
        <f t="shared" si="647"/>
        <v>0.1458015620603933</v>
      </c>
      <c r="BV164" s="611">
        <f t="shared" si="647"/>
        <v>0.1458015620603933</v>
      </c>
      <c r="BW164" s="611">
        <f t="shared" si="647"/>
        <v>0.1458015620603933</v>
      </c>
    </row>
    <row r="165" spans="2:107" s="43" customFormat="1" ht="16.5" thickBot="1">
      <c r="B165" s="96" t="s">
        <v>1086</v>
      </c>
      <c r="C165" s="94" t="s">
        <v>521</v>
      </c>
      <c r="D165" s="810" t="s">
        <v>928</v>
      </c>
      <c r="E165" s="810"/>
      <c r="F165" s="626" t="str">
        <f>DataSummary!N5</f>
        <v>Scenario</v>
      </c>
      <c r="G165" s="608"/>
      <c r="H165" s="608"/>
      <c r="I165" s="611">
        <f>NORMSDIST(NORMSINV(0.4)-I162)</f>
        <v>0.1458015620603933</v>
      </c>
      <c r="J165" s="611">
        <f>NORMSDIST(NORMSINV(0.4)-J162)</f>
        <v>0.1458015620603933</v>
      </c>
      <c r="K165" s="611">
        <f t="shared" si="646"/>
        <v>0.1458015620603933</v>
      </c>
      <c r="L165" s="611">
        <f t="shared" si="646"/>
        <v>0.1458015620603933</v>
      </c>
      <c r="M165" s="611">
        <f t="shared" si="646"/>
        <v>0.1458015620603933</v>
      </c>
      <c r="N165" s="611">
        <f t="shared" si="646"/>
        <v>0.1458015620603933</v>
      </c>
      <c r="O165" s="611">
        <f t="shared" si="646"/>
        <v>0.1458015620603933</v>
      </c>
      <c r="P165" s="611">
        <f t="shared" si="646"/>
        <v>0.1458015620603933</v>
      </c>
      <c r="Q165" s="611">
        <f t="shared" si="646"/>
        <v>0.1458015620603933</v>
      </c>
      <c r="R165" s="611">
        <f t="shared" si="646"/>
        <v>0.1458015620603933</v>
      </c>
      <c r="S165" s="611">
        <f t="shared" si="646"/>
        <v>0.1458015620603933</v>
      </c>
      <c r="T165" s="611">
        <f t="shared" si="646"/>
        <v>0.1458015620603933</v>
      </c>
      <c r="U165" s="611">
        <f t="shared" si="646"/>
        <v>0.1458015620603933</v>
      </c>
      <c r="V165" s="611">
        <f t="shared" si="646"/>
        <v>0.1458015620603933</v>
      </c>
      <c r="W165" s="611">
        <f t="shared" si="646"/>
        <v>0.1458015620603933</v>
      </c>
      <c r="X165" s="611">
        <f t="shared" si="646"/>
        <v>0.1458015620603933</v>
      </c>
      <c r="Y165" s="611">
        <f t="shared" si="646"/>
        <v>0.1458015620603933</v>
      </c>
      <c r="Z165" s="611">
        <f t="shared" si="646"/>
        <v>0.1458015620603933</v>
      </c>
      <c r="AA165" s="611">
        <f t="shared" si="646"/>
        <v>0.1458015620603933</v>
      </c>
      <c r="AB165" s="611">
        <f t="shared" si="646"/>
        <v>0.1458015620603933</v>
      </c>
      <c r="AC165" s="611">
        <f t="shared" si="646"/>
        <v>0.1458015620603933</v>
      </c>
      <c r="AD165" s="611">
        <f t="shared" si="646"/>
        <v>0.1458015620603933</v>
      </c>
      <c r="AE165" s="611">
        <f t="shared" si="646"/>
        <v>0.1458015620603933</v>
      </c>
      <c r="AF165" s="611">
        <f t="shared" si="646"/>
        <v>0.1458015620603933</v>
      </c>
      <c r="AG165" s="611">
        <f t="shared" si="646"/>
        <v>0.1458015620603933</v>
      </c>
      <c r="AH165" s="611">
        <f t="shared" si="646"/>
        <v>0.1458015620603933</v>
      </c>
      <c r="AI165" s="611">
        <f t="shared" si="646"/>
        <v>0.1458015620603933</v>
      </c>
      <c r="AJ165" s="611">
        <f t="shared" si="646"/>
        <v>0.1458015620603933</v>
      </c>
      <c r="AK165" s="611">
        <f t="shared" si="646"/>
        <v>0.1458015620603933</v>
      </c>
      <c r="AL165" s="611">
        <f t="shared" si="646"/>
        <v>0.1458015620603933</v>
      </c>
      <c r="AM165" s="611">
        <f t="shared" si="646"/>
        <v>0.1458015620603933</v>
      </c>
      <c r="AN165" s="611">
        <f t="shared" si="646"/>
        <v>0.1458015620603933</v>
      </c>
      <c r="AO165" s="611">
        <f t="shared" si="646"/>
        <v>0.1458015620603933</v>
      </c>
      <c r="AP165" s="611">
        <f t="shared" si="646"/>
        <v>0.1458015620603933</v>
      </c>
      <c r="AQ165" s="611">
        <f t="shared" ref="AQ165:BW165" si="648">NORMSDIST(NORMSINV(0.4)-AQ162)</f>
        <v>0.1458015620603933</v>
      </c>
      <c r="AR165" s="611">
        <f t="shared" si="648"/>
        <v>0.1458015620603933</v>
      </c>
      <c r="AS165" s="611">
        <f t="shared" si="648"/>
        <v>0.1458015620603933</v>
      </c>
      <c r="AT165" s="611">
        <f t="shared" si="648"/>
        <v>0.1458015620603933</v>
      </c>
      <c r="AU165" s="611">
        <f t="shared" si="648"/>
        <v>0.1458015620603933</v>
      </c>
      <c r="AV165" s="611">
        <f t="shared" si="648"/>
        <v>0.1458015620603933</v>
      </c>
      <c r="AW165" s="611">
        <f t="shared" si="648"/>
        <v>0.1458015620603933</v>
      </c>
      <c r="AX165" s="611">
        <f t="shared" si="648"/>
        <v>0.1458015620603933</v>
      </c>
      <c r="AY165" s="611">
        <f t="shared" si="648"/>
        <v>0.1458015620603933</v>
      </c>
      <c r="AZ165" s="611">
        <f t="shared" si="648"/>
        <v>0.1458015620603933</v>
      </c>
      <c r="BA165" s="611">
        <f t="shared" si="648"/>
        <v>0.1458015620603933</v>
      </c>
      <c r="BB165" s="611">
        <f t="shared" si="648"/>
        <v>0.1458015620603933</v>
      </c>
      <c r="BC165" s="611">
        <f t="shared" si="648"/>
        <v>0.1458015620603933</v>
      </c>
      <c r="BD165" s="611">
        <f t="shared" si="648"/>
        <v>0.1458015620603933</v>
      </c>
      <c r="BE165" s="611">
        <f t="shared" si="648"/>
        <v>0.1458015620603933</v>
      </c>
      <c r="BF165" s="611">
        <f t="shared" si="648"/>
        <v>0.1458015620603933</v>
      </c>
      <c r="BG165" s="611">
        <f t="shared" si="648"/>
        <v>0.1458015620603933</v>
      </c>
      <c r="BH165" s="611">
        <f t="shared" si="648"/>
        <v>0.1458015620603933</v>
      </c>
      <c r="BI165" s="611">
        <f t="shared" si="648"/>
        <v>0.1458015620603933</v>
      </c>
      <c r="BJ165" s="611">
        <f t="shared" si="648"/>
        <v>0.1458015620603933</v>
      </c>
      <c r="BK165" s="611">
        <f t="shared" si="648"/>
        <v>0.1458015620603933</v>
      </c>
      <c r="BL165" s="611">
        <f t="shared" si="648"/>
        <v>0.1458015620603933</v>
      </c>
      <c r="BM165" s="611">
        <f t="shared" si="648"/>
        <v>0.1458015620603933</v>
      </c>
      <c r="BN165" s="611">
        <f t="shared" si="648"/>
        <v>0.1458015620603933</v>
      </c>
      <c r="BO165" s="611">
        <f t="shared" si="648"/>
        <v>0.1458015620603933</v>
      </c>
      <c r="BP165" s="611">
        <f t="shared" si="648"/>
        <v>0.1458015620603933</v>
      </c>
      <c r="BQ165" s="611">
        <f t="shared" si="648"/>
        <v>0.1458015620603933</v>
      </c>
      <c r="BR165" s="611">
        <f t="shared" si="648"/>
        <v>0.1458015620603933</v>
      </c>
      <c r="BS165" s="611">
        <f t="shared" si="648"/>
        <v>0.1458015620603933</v>
      </c>
      <c r="BT165" s="611">
        <f t="shared" si="648"/>
        <v>0.1458015620603933</v>
      </c>
      <c r="BU165" s="611">
        <f t="shared" si="648"/>
        <v>0.1458015620603933</v>
      </c>
      <c r="BV165" s="611">
        <f t="shared" si="648"/>
        <v>0.1458015620603933</v>
      </c>
      <c r="BW165" s="611">
        <f t="shared" si="648"/>
        <v>0.1458015620603933</v>
      </c>
      <c r="BX165" s="336"/>
      <c r="BY165" s="336"/>
      <c r="BZ165" s="336"/>
    </row>
    <row r="166" spans="2:107" s="43" customFormat="1">
      <c r="B166" s="100"/>
      <c r="C166" s="103"/>
      <c r="D166" s="676"/>
      <c r="E166" s="599"/>
    </row>
    <row r="167" spans="2:107" s="43" customFormat="1">
      <c r="B167" s="96" t="s">
        <v>1085</v>
      </c>
      <c r="C167" s="94" t="s">
        <v>521</v>
      </c>
      <c r="D167" s="816" t="s">
        <v>604</v>
      </c>
      <c r="E167" s="817"/>
      <c r="F167" s="620" t="str">
        <f>D167</f>
        <v>Automatic</v>
      </c>
      <c r="G167" s="17" t="s">
        <v>662</v>
      </c>
      <c r="H167" s="231" t="s">
        <v>636</v>
      </c>
      <c r="I167" s="211">
        <f>InputDataA_GeneralAssumptions!$D$7</f>
        <v>2021</v>
      </c>
      <c r="J167" s="169">
        <f t="shared" ref="J167:AO167" si="649">I167+1</f>
        <v>2022</v>
      </c>
      <c r="K167" s="169">
        <f t="shared" si="649"/>
        <v>2023</v>
      </c>
      <c r="L167" s="169">
        <f t="shared" si="649"/>
        <v>2024</v>
      </c>
      <c r="M167" s="169">
        <f t="shared" si="649"/>
        <v>2025</v>
      </c>
      <c r="N167" s="169">
        <f t="shared" si="649"/>
        <v>2026</v>
      </c>
      <c r="O167" s="169">
        <f t="shared" si="649"/>
        <v>2027</v>
      </c>
      <c r="P167" s="169">
        <f t="shared" si="649"/>
        <v>2028</v>
      </c>
      <c r="Q167" s="169">
        <f t="shared" si="649"/>
        <v>2029</v>
      </c>
      <c r="R167" s="169">
        <f t="shared" si="649"/>
        <v>2030</v>
      </c>
      <c r="S167" s="169">
        <f t="shared" si="649"/>
        <v>2031</v>
      </c>
      <c r="T167" s="169">
        <f t="shared" si="649"/>
        <v>2032</v>
      </c>
      <c r="U167" s="169">
        <f t="shared" si="649"/>
        <v>2033</v>
      </c>
      <c r="V167" s="169">
        <f t="shared" si="649"/>
        <v>2034</v>
      </c>
      <c r="W167" s="169">
        <f t="shared" si="649"/>
        <v>2035</v>
      </c>
      <c r="X167" s="169">
        <f t="shared" si="649"/>
        <v>2036</v>
      </c>
      <c r="Y167" s="169">
        <f t="shared" si="649"/>
        <v>2037</v>
      </c>
      <c r="Z167" s="169">
        <f t="shared" si="649"/>
        <v>2038</v>
      </c>
      <c r="AA167" s="169">
        <f t="shared" si="649"/>
        <v>2039</v>
      </c>
      <c r="AB167" s="169">
        <f t="shared" si="649"/>
        <v>2040</v>
      </c>
      <c r="AC167" s="169">
        <f t="shared" si="649"/>
        <v>2041</v>
      </c>
      <c r="AD167" s="169">
        <f t="shared" si="649"/>
        <v>2042</v>
      </c>
      <c r="AE167" s="169">
        <f t="shared" si="649"/>
        <v>2043</v>
      </c>
      <c r="AF167" s="169">
        <f t="shared" si="649"/>
        <v>2044</v>
      </c>
      <c r="AG167" s="169">
        <f t="shared" si="649"/>
        <v>2045</v>
      </c>
      <c r="AH167" s="169">
        <f t="shared" si="649"/>
        <v>2046</v>
      </c>
      <c r="AI167" s="169">
        <f t="shared" si="649"/>
        <v>2047</v>
      </c>
      <c r="AJ167" s="169">
        <f t="shared" si="649"/>
        <v>2048</v>
      </c>
      <c r="AK167" s="169">
        <f t="shared" si="649"/>
        <v>2049</v>
      </c>
      <c r="AL167" s="169">
        <f t="shared" si="649"/>
        <v>2050</v>
      </c>
      <c r="AM167" s="169">
        <f t="shared" si="649"/>
        <v>2051</v>
      </c>
      <c r="AN167" s="169">
        <f t="shared" si="649"/>
        <v>2052</v>
      </c>
      <c r="AO167" s="169">
        <f t="shared" si="649"/>
        <v>2053</v>
      </c>
      <c r="AP167" s="169">
        <f t="shared" ref="AP167" si="650">AO167+1</f>
        <v>2054</v>
      </c>
      <c r="AQ167" s="169">
        <f t="shared" ref="AQ167" si="651">AP167+1</f>
        <v>2055</v>
      </c>
      <c r="AR167" s="169">
        <f t="shared" ref="AR167" si="652">AQ167+1</f>
        <v>2056</v>
      </c>
      <c r="AS167" s="169">
        <f t="shared" ref="AS167" si="653">AR167+1</f>
        <v>2057</v>
      </c>
      <c r="AT167" s="169">
        <f t="shared" ref="AT167" si="654">AS167+1</f>
        <v>2058</v>
      </c>
      <c r="AU167" s="169">
        <f t="shared" ref="AU167" si="655">AT167+1</f>
        <v>2059</v>
      </c>
      <c r="AV167" s="169">
        <f t="shared" ref="AV167" si="656">AU167+1</f>
        <v>2060</v>
      </c>
      <c r="AW167" s="169">
        <f t="shared" ref="AW167" si="657">AV167+1</f>
        <v>2061</v>
      </c>
      <c r="AX167" s="169">
        <f t="shared" ref="AX167" si="658">AW167+1</f>
        <v>2062</v>
      </c>
      <c r="AY167" s="169">
        <f t="shared" ref="AY167" si="659">AX167+1</f>
        <v>2063</v>
      </c>
      <c r="AZ167" s="169">
        <f t="shared" ref="AZ167" si="660">AY167+1</f>
        <v>2064</v>
      </c>
      <c r="BA167" s="169">
        <f t="shared" ref="BA167" si="661">AZ167+1</f>
        <v>2065</v>
      </c>
      <c r="BB167" s="169">
        <f t="shared" ref="BB167" si="662">BA167+1</f>
        <v>2066</v>
      </c>
      <c r="BC167" s="169">
        <f t="shared" ref="BC167" si="663">BB167+1</f>
        <v>2067</v>
      </c>
      <c r="BD167" s="169">
        <f t="shared" ref="BD167" si="664">BC167+1</f>
        <v>2068</v>
      </c>
      <c r="BE167" s="169">
        <f t="shared" ref="BE167" si="665">BD167+1</f>
        <v>2069</v>
      </c>
      <c r="BF167" s="169">
        <f t="shared" ref="BF167" si="666">BE167+1</f>
        <v>2070</v>
      </c>
      <c r="BG167" s="169">
        <f t="shared" ref="BG167" si="667">BF167+1</f>
        <v>2071</v>
      </c>
      <c r="BH167" s="169">
        <f t="shared" ref="BH167" si="668">BG167+1</f>
        <v>2072</v>
      </c>
      <c r="BI167" s="169">
        <f t="shared" ref="BI167" si="669">BH167+1</f>
        <v>2073</v>
      </c>
      <c r="BJ167" s="169">
        <f t="shared" ref="BJ167" si="670">BI167+1</f>
        <v>2074</v>
      </c>
      <c r="BK167" s="169">
        <f t="shared" ref="BK167" si="671">BJ167+1</f>
        <v>2075</v>
      </c>
      <c r="BL167" s="169">
        <f t="shared" ref="BL167" si="672">BK167+1</f>
        <v>2076</v>
      </c>
      <c r="BM167" s="169">
        <f t="shared" ref="BM167" si="673">BL167+1</f>
        <v>2077</v>
      </c>
      <c r="BN167" s="169">
        <f t="shared" ref="BN167" si="674">BM167+1</f>
        <v>2078</v>
      </c>
      <c r="BO167" s="169">
        <f t="shared" ref="BO167" si="675">BN167+1</f>
        <v>2079</v>
      </c>
      <c r="BP167" s="169">
        <f t="shared" ref="BP167" si="676">BO167+1</f>
        <v>2080</v>
      </c>
      <c r="BQ167" s="169">
        <f t="shared" ref="BQ167" si="677">BP167+1</f>
        <v>2081</v>
      </c>
      <c r="BR167" s="169">
        <f t="shared" ref="BR167" si="678">BQ167+1</f>
        <v>2082</v>
      </c>
      <c r="BS167" s="169">
        <f t="shared" ref="BS167" si="679">BR167+1</f>
        <v>2083</v>
      </c>
      <c r="BT167" s="169">
        <f t="shared" ref="BT167" si="680">BS167+1</f>
        <v>2084</v>
      </c>
      <c r="BU167" s="169">
        <f t="shared" ref="BU167" si="681">BT167+1</f>
        <v>2085</v>
      </c>
      <c r="BV167" s="169">
        <f t="shared" ref="BV167" si="682">BU167+1</f>
        <v>2086</v>
      </c>
      <c r="BW167" s="169">
        <f t="shared" ref="BW167" si="683">BV167+1</f>
        <v>2087</v>
      </c>
    </row>
    <row r="168" spans="2:107" s="43" customFormat="1">
      <c r="B168" s="92" t="s">
        <v>660</v>
      </c>
      <c r="C168" s="93" t="s">
        <v>2</v>
      </c>
      <c r="D168" s="480">
        <f>D164</f>
        <v>0.42899999999999999</v>
      </c>
      <c r="E168" s="481">
        <f>E164</f>
        <v>0.42899999999999999</v>
      </c>
      <c r="F168" s="811" t="str">
        <f>DataSummary!N4</f>
        <v>Baseline</v>
      </c>
      <c r="G168" s="18" t="s">
        <v>624</v>
      </c>
      <c r="H168" s="29" t="s">
        <v>441</v>
      </c>
      <c r="I168" s="212">
        <f>I169</f>
        <v>0.42899999999999999</v>
      </c>
      <c r="J168" s="212">
        <f t="shared" ref="J168:BU168" si="684">J169</f>
        <v>0.42899999999999999</v>
      </c>
      <c r="K168" s="212">
        <f t="shared" si="684"/>
        <v>0.42899999999999999</v>
      </c>
      <c r="L168" s="212">
        <f t="shared" si="684"/>
        <v>0.42899999999999999</v>
      </c>
      <c r="M168" s="212">
        <f t="shared" si="684"/>
        <v>0.42899999999999999</v>
      </c>
      <c r="N168" s="212">
        <f t="shared" si="684"/>
        <v>0.42899999999999999</v>
      </c>
      <c r="O168" s="212">
        <f t="shared" si="684"/>
        <v>0.42899999999999999</v>
      </c>
      <c r="P168" s="212">
        <f t="shared" si="684"/>
        <v>0.42899999999999999</v>
      </c>
      <c r="Q168" s="212">
        <f t="shared" si="684"/>
        <v>0.42899999999999999</v>
      </c>
      <c r="R168" s="212">
        <f t="shared" si="684"/>
        <v>0.42899999999999999</v>
      </c>
      <c r="S168" s="212">
        <f t="shared" si="684"/>
        <v>0.42899999999999999</v>
      </c>
      <c r="T168" s="212">
        <f t="shared" si="684"/>
        <v>0.42899999999999999</v>
      </c>
      <c r="U168" s="212">
        <f t="shared" si="684"/>
        <v>0.42899999999999999</v>
      </c>
      <c r="V168" s="212">
        <f t="shared" si="684"/>
        <v>0.42899999999999999</v>
      </c>
      <c r="W168" s="212">
        <f t="shared" si="684"/>
        <v>0.42899999999999999</v>
      </c>
      <c r="X168" s="212">
        <f t="shared" si="684"/>
        <v>0.42899999999999999</v>
      </c>
      <c r="Y168" s="212">
        <f t="shared" si="684"/>
        <v>0.42899999999999999</v>
      </c>
      <c r="Z168" s="212">
        <f t="shared" si="684"/>
        <v>0.42899999999999999</v>
      </c>
      <c r="AA168" s="212">
        <f t="shared" si="684"/>
        <v>0.42899999999999999</v>
      </c>
      <c r="AB168" s="212">
        <f t="shared" si="684"/>
        <v>0.42899999999999999</v>
      </c>
      <c r="AC168" s="212">
        <f t="shared" si="684"/>
        <v>0.42899999999999999</v>
      </c>
      <c r="AD168" s="212">
        <f t="shared" si="684"/>
        <v>0.42899999999999999</v>
      </c>
      <c r="AE168" s="212">
        <f t="shared" si="684"/>
        <v>0.42899999999999999</v>
      </c>
      <c r="AF168" s="212">
        <f t="shared" si="684"/>
        <v>0.42899999999999999</v>
      </c>
      <c r="AG168" s="212">
        <f t="shared" si="684"/>
        <v>0.42899999999999999</v>
      </c>
      <c r="AH168" s="212">
        <f t="shared" si="684"/>
        <v>0.42899999999999999</v>
      </c>
      <c r="AI168" s="212">
        <f t="shared" si="684"/>
        <v>0.42899999999999999</v>
      </c>
      <c r="AJ168" s="212">
        <f t="shared" si="684"/>
        <v>0.42899999999999999</v>
      </c>
      <c r="AK168" s="212">
        <f t="shared" si="684"/>
        <v>0.42899999999999999</v>
      </c>
      <c r="AL168" s="212">
        <f t="shared" si="684"/>
        <v>0.42899999999999999</v>
      </c>
      <c r="AM168" s="212">
        <f t="shared" si="684"/>
        <v>0.42899999999999999</v>
      </c>
      <c r="AN168" s="212">
        <f t="shared" si="684"/>
        <v>0.42899999999999999</v>
      </c>
      <c r="AO168" s="212">
        <f t="shared" si="684"/>
        <v>0.42899999999999999</v>
      </c>
      <c r="AP168" s="212">
        <f t="shared" si="684"/>
        <v>0.42899999999999999</v>
      </c>
      <c r="AQ168" s="212">
        <f t="shared" si="684"/>
        <v>0.42899999999999999</v>
      </c>
      <c r="AR168" s="212">
        <f t="shared" si="684"/>
        <v>0.42899999999999999</v>
      </c>
      <c r="AS168" s="212">
        <f t="shared" si="684"/>
        <v>0.42899999999999999</v>
      </c>
      <c r="AT168" s="212">
        <f t="shared" si="684"/>
        <v>0.42899999999999999</v>
      </c>
      <c r="AU168" s="212">
        <f t="shared" si="684"/>
        <v>0.42899999999999999</v>
      </c>
      <c r="AV168" s="212">
        <f t="shared" si="684"/>
        <v>0.42899999999999999</v>
      </c>
      <c r="AW168" s="212">
        <f t="shared" si="684"/>
        <v>0.42899999999999999</v>
      </c>
      <c r="AX168" s="212">
        <f t="shared" si="684"/>
        <v>0.42899999999999999</v>
      </c>
      <c r="AY168" s="212">
        <f t="shared" si="684"/>
        <v>0.42899999999999999</v>
      </c>
      <c r="AZ168" s="212">
        <f t="shared" si="684"/>
        <v>0.42899999999999999</v>
      </c>
      <c r="BA168" s="212">
        <f t="shared" si="684"/>
        <v>0.42899999999999999</v>
      </c>
      <c r="BB168" s="212">
        <f t="shared" si="684"/>
        <v>0.42899999999999999</v>
      </c>
      <c r="BC168" s="212">
        <f t="shared" si="684"/>
        <v>0.42899999999999999</v>
      </c>
      <c r="BD168" s="212">
        <f t="shared" si="684"/>
        <v>0.42899999999999999</v>
      </c>
      <c r="BE168" s="212">
        <f t="shared" si="684"/>
        <v>0.42899999999999999</v>
      </c>
      <c r="BF168" s="212">
        <f t="shared" si="684"/>
        <v>0.42899999999999999</v>
      </c>
      <c r="BG168" s="212">
        <f t="shared" si="684"/>
        <v>0.42899999999999999</v>
      </c>
      <c r="BH168" s="212">
        <f t="shared" si="684"/>
        <v>0.42899999999999999</v>
      </c>
      <c r="BI168" s="212">
        <f t="shared" si="684"/>
        <v>0.42899999999999999</v>
      </c>
      <c r="BJ168" s="212">
        <f t="shared" si="684"/>
        <v>0.42899999999999999</v>
      </c>
      <c r="BK168" s="212">
        <f t="shared" si="684"/>
        <v>0.42899999999999999</v>
      </c>
      <c r="BL168" s="212">
        <f t="shared" si="684"/>
        <v>0.42899999999999999</v>
      </c>
      <c r="BM168" s="212">
        <f t="shared" si="684"/>
        <v>0.42899999999999999</v>
      </c>
      <c r="BN168" s="212">
        <f t="shared" si="684"/>
        <v>0.42899999999999999</v>
      </c>
      <c r="BO168" s="212">
        <f t="shared" si="684"/>
        <v>0.42899999999999999</v>
      </c>
      <c r="BP168" s="212">
        <f t="shared" si="684"/>
        <v>0.42899999999999999</v>
      </c>
      <c r="BQ168" s="212">
        <f t="shared" si="684"/>
        <v>0.42899999999999999</v>
      </c>
      <c r="BR168" s="212">
        <f t="shared" si="684"/>
        <v>0.42899999999999999</v>
      </c>
      <c r="BS168" s="212">
        <f t="shared" si="684"/>
        <v>0.42899999999999999</v>
      </c>
      <c r="BT168" s="212">
        <f t="shared" si="684"/>
        <v>0.42899999999999999</v>
      </c>
      <c r="BU168" s="212">
        <f t="shared" si="684"/>
        <v>0.42899999999999999</v>
      </c>
      <c r="BV168" s="212">
        <f t="shared" ref="BV168:BW168" si="685">BV169</f>
        <v>0.42899999999999999</v>
      </c>
      <c r="BW168" s="212">
        <f t="shared" si="685"/>
        <v>0.42899999999999999</v>
      </c>
    </row>
    <row r="169" spans="2:107" s="43" customFormat="1">
      <c r="B169" s="92" t="s">
        <v>661</v>
      </c>
      <c r="C169" s="93" t="s">
        <v>1</v>
      </c>
      <c r="D169" s="564">
        <v>2040</v>
      </c>
      <c r="E169" s="483">
        <f>D169</f>
        <v>2040</v>
      </c>
      <c r="F169" s="811"/>
      <c r="G169" s="11" t="s">
        <v>625</v>
      </c>
      <c r="H169" s="31" t="str">
        <f>H168</f>
        <v>(e.g. 0.02)</v>
      </c>
      <c r="I169" s="14">
        <f>D164</f>
        <v>0.42899999999999999</v>
      </c>
      <c r="J169" s="14">
        <f>IF(J167&gt;InputDataA_GeneralAssumptions!$D$169,InputDataA_GeneralAssumptions!$D$168,I169+(InputDataA_GeneralAssumptions!$D$168-$I$169)/(InputDataA_GeneralAssumptions!$D$169-InputDataA_GeneralAssumptions!$D$7))</f>
        <v>0.42899999999999999</v>
      </c>
      <c r="K169" s="14">
        <f>IF(K167&gt;InputDataA_GeneralAssumptions!$D$169,InputDataA_GeneralAssumptions!$D$168,J169+(InputDataA_GeneralAssumptions!$D$168-$I$169)/(InputDataA_GeneralAssumptions!$D$169-InputDataA_GeneralAssumptions!$D$7))</f>
        <v>0.42899999999999999</v>
      </c>
      <c r="L169" s="14">
        <f>IF(L167&gt;InputDataA_GeneralAssumptions!$D$169,InputDataA_GeneralAssumptions!$D$168,K169+(InputDataA_GeneralAssumptions!$D$168-$I$169)/(InputDataA_GeneralAssumptions!$D$169-InputDataA_GeneralAssumptions!$D$7))</f>
        <v>0.42899999999999999</v>
      </c>
      <c r="M169" s="14">
        <f>IF(M167&gt;InputDataA_GeneralAssumptions!$D$169,InputDataA_GeneralAssumptions!$D$168,L169+(InputDataA_GeneralAssumptions!$D$168-$I$169)/(InputDataA_GeneralAssumptions!$D$169-InputDataA_GeneralAssumptions!$D$7))</f>
        <v>0.42899999999999999</v>
      </c>
      <c r="N169" s="14">
        <f>IF(N167&gt;InputDataA_GeneralAssumptions!$D$169,InputDataA_GeneralAssumptions!$D$168,M169+(InputDataA_GeneralAssumptions!$D$168-$I$169)/(InputDataA_GeneralAssumptions!$D$169-InputDataA_GeneralAssumptions!$D$7))</f>
        <v>0.42899999999999999</v>
      </c>
      <c r="O169" s="14">
        <f>IF(O167&gt;InputDataA_GeneralAssumptions!$D$169,InputDataA_GeneralAssumptions!$D$168,N169+(InputDataA_GeneralAssumptions!$D$168-$I$169)/(InputDataA_GeneralAssumptions!$D$169-InputDataA_GeneralAssumptions!$D$7))</f>
        <v>0.42899999999999999</v>
      </c>
      <c r="P169" s="14">
        <f>IF(P167&gt;InputDataA_GeneralAssumptions!$D$169,InputDataA_GeneralAssumptions!$D$168,O169+(InputDataA_GeneralAssumptions!$D$168-$I$169)/(InputDataA_GeneralAssumptions!$D$169-InputDataA_GeneralAssumptions!$D$7))</f>
        <v>0.42899999999999999</v>
      </c>
      <c r="Q169" s="14">
        <f>IF(Q167&gt;InputDataA_GeneralAssumptions!$D$169,InputDataA_GeneralAssumptions!$D$168,P169+(InputDataA_GeneralAssumptions!$D$168-$I$169)/(InputDataA_GeneralAssumptions!$D$169-InputDataA_GeneralAssumptions!$D$7))</f>
        <v>0.42899999999999999</v>
      </c>
      <c r="R169" s="14">
        <f>IF(R167&gt;InputDataA_GeneralAssumptions!$D$169,InputDataA_GeneralAssumptions!$D$168,Q169+(InputDataA_GeneralAssumptions!$D$168-$I$169)/(InputDataA_GeneralAssumptions!$D$169-InputDataA_GeneralAssumptions!$D$7))</f>
        <v>0.42899999999999999</v>
      </c>
      <c r="S169" s="14">
        <f>IF(S167&gt;InputDataA_GeneralAssumptions!$D$169,InputDataA_GeneralAssumptions!$D$168,R169+(InputDataA_GeneralAssumptions!$D$168-$I$169)/(InputDataA_GeneralAssumptions!$D$169-InputDataA_GeneralAssumptions!$D$7))</f>
        <v>0.42899999999999999</v>
      </c>
      <c r="T169" s="14">
        <f>IF(T167&gt;InputDataA_GeneralAssumptions!$D$169,InputDataA_GeneralAssumptions!$D$168,S169+(InputDataA_GeneralAssumptions!$D$168-$I$169)/(InputDataA_GeneralAssumptions!$D$169-InputDataA_GeneralAssumptions!$D$7))</f>
        <v>0.42899999999999999</v>
      </c>
      <c r="U169" s="14">
        <f>IF(U167&gt;InputDataA_GeneralAssumptions!$D$169,InputDataA_GeneralAssumptions!$D$168,T169+(InputDataA_GeneralAssumptions!$D$168-$I$169)/(InputDataA_GeneralAssumptions!$D$169-InputDataA_GeneralAssumptions!$D$7))</f>
        <v>0.42899999999999999</v>
      </c>
      <c r="V169" s="14">
        <f>IF(V167&gt;InputDataA_GeneralAssumptions!$D$169,InputDataA_GeneralAssumptions!$D$168,U169+(InputDataA_GeneralAssumptions!$D$168-$I$169)/(InputDataA_GeneralAssumptions!$D$169-InputDataA_GeneralAssumptions!$D$7))</f>
        <v>0.42899999999999999</v>
      </c>
      <c r="W169" s="14">
        <f>IF(W167&gt;InputDataA_GeneralAssumptions!$D$169,InputDataA_GeneralAssumptions!$D$168,V169+(InputDataA_GeneralAssumptions!$D$168-$I$169)/(InputDataA_GeneralAssumptions!$D$169-InputDataA_GeneralAssumptions!$D$7))</f>
        <v>0.42899999999999999</v>
      </c>
      <c r="X169" s="14">
        <f>IF(X167&gt;InputDataA_GeneralAssumptions!$D$169,InputDataA_GeneralAssumptions!$D$168,W169+(InputDataA_GeneralAssumptions!$D$168-$I$169)/(InputDataA_GeneralAssumptions!$D$169-InputDataA_GeneralAssumptions!$D$7))</f>
        <v>0.42899999999999999</v>
      </c>
      <c r="Y169" s="14">
        <f>IF(Y167&gt;InputDataA_GeneralAssumptions!$D$169,InputDataA_GeneralAssumptions!$D$168,X169+(InputDataA_GeneralAssumptions!$D$168-$I$169)/(InputDataA_GeneralAssumptions!$D$169-InputDataA_GeneralAssumptions!$D$7))</f>
        <v>0.42899999999999999</v>
      </c>
      <c r="Z169" s="14">
        <f>IF(Z167&gt;InputDataA_GeneralAssumptions!$D$169,InputDataA_GeneralAssumptions!$D$168,Y169+(InputDataA_GeneralAssumptions!$D$168-$I$169)/(InputDataA_GeneralAssumptions!$D$169-InputDataA_GeneralAssumptions!$D$7))</f>
        <v>0.42899999999999999</v>
      </c>
      <c r="AA169" s="14">
        <f>IF(AA167&gt;InputDataA_GeneralAssumptions!$D$169,InputDataA_GeneralAssumptions!$D$168,Z169+(InputDataA_GeneralAssumptions!$D$168-$I$169)/(InputDataA_GeneralAssumptions!$D$169-InputDataA_GeneralAssumptions!$D$7))</f>
        <v>0.42899999999999999</v>
      </c>
      <c r="AB169" s="14">
        <f>IF(AB167&gt;InputDataA_GeneralAssumptions!$D$169,InputDataA_GeneralAssumptions!$D$168,AA169+(InputDataA_GeneralAssumptions!$D$168-$I$169)/(InputDataA_GeneralAssumptions!$D$169-InputDataA_GeneralAssumptions!$D$7))</f>
        <v>0.42899999999999999</v>
      </c>
      <c r="AC169" s="14">
        <f>IF(AC167&gt;InputDataA_GeneralAssumptions!$D$169,InputDataA_GeneralAssumptions!$D$168,AB169+(InputDataA_GeneralAssumptions!$D$168-$I$169)/(InputDataA_GeneralAssumptions!$D$169-InputDataA_GeneralAssumptions!$D$7))</f>
        <v>0.42899999999999999</v>
      </c>
      <c r="AD169" s="14">
        <f>IF(AD167&gt;InputDataA_GeneralAssumptions!$D$169,InputDataA_GeneralAssumptions!$D$168,AC169+(InputDataA_GeneralAssumptions!$D$168-$I$169)/(InputDataA_GeneralAssumptions!$D$169-InputDataA_GeneralAssumptions!$D$7))</f>
        <v>0.42899999999999999</v>
      </c>
      <c r="AE169" s="14">
        <f>IF(AE167&gt;InputDataA_GeneralAssumptions!$D$169,InputDataA_GeneralAssumptions!$D$168,AD169+(InputDataA_GeneralAssumptions!$D$168-$I$169)/(InputDataA_GeneralAssumptions!$D$169-InputDataA_GeneralAssumptions!$D$7))</f>
        <v>0.42899999999999999</v>
      </c>
      <c r="AF169" s="14">
        <f>IF(AF167&gt;InputDataA_GeneralAssumptions!$D$169,InputDataA_GeneralAssumptions!$D$168,AE169+(InputDataA_GeneralAssumptions!$D$168-$I$169)/(InputDataA_GeneralAssumptions!$D$169-InputDataA_GeneralAssumptions!$D$7))</f>
        <v>0.42899999999999999</v>
      </c>
      <c r="AG169" s="14">
        <f>IF(AG167&gt;InputDataA_GeneralAssumptions!$D$169,InputDataA_GeneralAssumptions!$D$168,AF169+(InputDataA_GeneralAssumptions!$D$168-$I$169)/(InputDataA_GeneralAssumptions!$D$169-InputDataA_GeneralAssumptions!$D$7))</f>
        <v>0.42899999999999999</v>
      </c>
      <c r="AH169" s="14">
        <f>IF(AH167&gt;InputDataA_GeneralAssumptions!$D$169,InputDataA_GeneralAssumptions!$D$168,AG169+(InputDataA_GeneralAssumptions!$D$168-$I$169)/(InputDataA_GeneralAssumptions!$D$169-InputDataA_GeneralAssumptions!$D$7))</f>
        <v>0.42899999999999999</v>
      </c>
      <c r="AI169" s="14">
        <f>IF(AI167&gt;InputDataA_GeneralAssumptions!$D$169,InputDataA_GeneralAssumptions!$D$168,AH169+(InputDataA_GeneralAssumptions!$D$168-$I$169)/(InputDataA_GeneralAssumptions!$D$169-InputDataA_GeneralAssumptions!$D$7))</f>
        <v>0.42899999999999999</v>
      </c>
      <c r="AJ169" s="14">
        <f>IF(AJ167&gt;InputDataA_GeneralAssumptions!$D$169,InputDataA_GeneralAssumptions!$D$168,AI169+(InputDataA_GeneralAssumptions!$D$168-$I$169)/(InputDataA_GeneralAssumptions!$D$169-InputDataA_GeneralAssumptions!$D$7))</f>
        <v>0.42899999999999999</v>
      </c>
      <c r="AK169" s="14">
        <f>IF(AK167&gt;InputDataA_GeneralAssumptions!$D$169,InputDataA_GeneralAssumptions!$D$168,AJ169+(InputDataA_GeneralAssumptions!$D$168-$I$169)/(InputDataA_GeneralAssumptions!$D$169-InputDataA_GeneralAssumptions!$D$7))</f>
        <v>0.42899999999999999</v>
      </c>
      <c r="AL169" s="14">
        <f>IF(AL167&gt;InputDataA_GeneralAssumptions!$D$169,InputDataA_GeneralAssumptions!$D$168,AK169+(InputDataA_GeneralAssumptions!$D$168-$I$169)/(InputDataA_GeneralAssumptions!$D$169-InputDataA_GeneralAssumptions!$D$7))</f>
        <v>0.42899999999999999</v>
      </c>
      <c r="AM169" s="14">
        <f>IF(AM167&gt;InputDataA_GeneralAssumptions!$D$169,InputDataA_GeneralAssumptions!$D$168,AL169+(InputDataA_GeneralAssumptions!$D$168-$I$169)/(InputDataA_GeneralAssumptions!$D$169-InputDataA_GeneralAssumptions!$D$7))</f>
        <v>0.42899999999999999</v>
      </c>
      <c r="AN169" s="14">
        <f>IF(AN167&gt;InputDataA_GeneralAssumptions!$D$169,InputDataA_GeneralAssumptions!$D$168,AM169+(InputDataA_GeneralAssumptions!$D$168-$I$169)/(InputDataA_GeneralAssumptions!$D$169-InputDataA_GeneralAssumptions!$D$7))</f>
        <v>0.42899999999999999</v>
      </c>
      <c r="AO169" s="14">
        <f>IF(AO167&gt;InputDataA_GeneralAssumptions!$D$169,InputDataA_GeneralAssumptions!$D$168,AN169+(InputDataA_GeneralAssumptions!$D$168-$I$169)/(InputDataA_GeneralAssumptions!$D$169-InputDataA_GeneralAssumptions!$D$7))</f>
        <v>0.42899999999999999</v>
      </c>
      <c r="AP169" s="14">
        <f>IF(AP167&gt;InputDataA_GeneralAssumptions!$D$169,InputDataA_GeneralAssumptions!$D$168,AO169+(InputDataA_GeneralAssumptions!$D$168-$I$169)/(InputDataA_GeneralAssumptions!$D$169-InputDataA_GeneralAssumptions!$D$7))</f>
        <v>0.42899999999999999</v>
      </c>
      <c r="AQ169" s="339">
        <f>IF(AQ167&gt;InputDataA_GeneralAssumptions!$D$169,InputDataA_GeneralAssumptions!$D$168,AP169+(InputDataA_GeneralAssumptions!$D$168-$I$169)/(InputDataA_GeneralAssumptions!$D$169-InputDataA_GeneralAssumptions!$D$7))</f>
        <v>0.42899999999999999</v>
      </c>
      <c r="AR169" s="339">
        <f>IF(AR167&gt;InputDataA_GeneralAssumptions!$D$169,InputDataA_GeneralAssumptions!$D$168,AQ169+(InputDataA_GeneralAssumptions!$D$168-$I$169)/(InputDataA_GeneralAssumptions!$D$169-InputDataA_GeneralAssumptions!$D$7))</f>
        <v>0.42899999999999999</v>
      </c>
      <c r="AS169" s="339">
        <f>IF(AS167&gt;InputDataA_GeneralAssumptions!$D$169,InputDataA_GeneralAssumptions!$D$168,AR169+(InputDataA_GeneralAssumptions!$D$168-$I$169)/(InputDataA_GeneralAssumptions!$D$169-InputDataA_GeneralAssumptions!$D$7))</f>
        <v>0.42899999999999999</v>
      </c>
      <c r="AT169" s="339">
        <f>IF(AT167&gt;InputDataA_GeneralAssumptions!$D$169,InputDataA_GeneralAssumptions!$D$168,AS169+(InputDataA_GeneralAssumptions!$D$168-$I$169)/(InputDataA_GeneralAssumptions!$D$169-InputDataA_GeneralAssumptions!$D$7))</f>
        <v>0.42899999999999999</v>
      </c>
      <c r="AU169" s="339">
        <f>IF(AU167&gt;InputDataA_GeneralAssumptions!$D$169,InputDataA_GeneralAssumptions!$D$168,AT169+(InputDataA_GeneralAssumptions!$D$168-$I$169)/(InputDataA_GeneralAssumptions!$D$169-InputDataA_GeneralAssumptions!$D$7))</f>
        <v>0.42899999999999999</v>
      </c>
      <c r="AV169" s="339">
        <f>IF(AV167&gt;InputDataA_GeneralAssumptions!$D$169,InputDataA_GeneralAssumptions!$D$168,AU169+(InputDataA_GeneralAssumptions!$D$168-$I$169)/(InputDataA_GeneralAssumptions!$D$169-InputDataA_GeneralAssumptions!$D$7))</f>
        <v>0.42899999999999999</v>
      </c>
      <c r="AW169" s="339">
        <f>IF(AW167&gt;InputDataA_GeneralAssumptions!$D$169,InputDataA_GeneralAssumptions!$D$168,AV169+(InputDataA_GeneralAssumptions!$D$168-$I$169)/(InputDataA_GeneralAssumptions!$D$169-InputDataA_GeneralAssumptions!$D$7))</f>
        <v>0.42899999999999999</v>
      </c>
      <c r="AX169" s="339">
        <f>IF(AX167&gt;InputDataA_GeneralAssumptions!$D$169,InputDataA_GeneralAssumptions!$D$168,AW169+(InputDataA_GeneralAssumptions!$D$168-$I$169)/(InputDataA_GeneralAssumptions!$D$169-InputDataA_GeneralAssumptions!$D$7))</f>
        <v>0.42899999999999999</v>
      </c>
      <c r="AY169" s="339">
        <f>IF(AY167&gt;InputDataA_GeneralAssumptions!$D$169,InputDataA_GeneralAssumptions!$D$168,AX169+(InputDataA_GeneralAssumptions!$D$168-$I$169)/(InputDataA_GeneralAssumptions!$D$169-InputDataA_GeneralAssumptions!$D$7))</f>
        <v>0.42899999999999999</v>
      </c>
      <c r="AZ169" s="339">
        <f>IF(AZ167&gt;InputDataA_GeneralAssumptions!$D$169,InputDataA_GeneralAssumptions!$D$168,AY169+(InputDataA_GeneralAssumptions!$D$168-$I$169)/(InputDataA_GeneralAssumptions!$D$169-InputDataA_GeneralAssumptions!$D$7))</f>
        <v>0.42899999999999999</v>
      </c>
      <c r="BA169" s="339">
        <f>IF(BA167&gt;InputDataA_GeneralAssumptions!$D$169,InputDataA_GeneralAssumptions!$D$168,AZ169+(InputDataA_GeneralAssumptions!$D$168-$I$169)/(InputDataA_GeneralAssumptions!$D$169-InputDataA_GeneralAssumptions!$D$7))</f>
        <v>0.42899999999999999</v>
      </c>
      <c r="BB169" s="339">
        <f>IF(BB167&gt;InputDataA_GeneralAssumptions!$D$169,InputDataA_GeneralAssumptions!$D$168,BA169+(InputDataA_GeneralAssumptions!$D$168-$I$169)/(InputDataA_GeneralAssumptions!$D$169-InputDataA_GeneralAssumptions!$D$7))</f>
        <v>0.42899999999999999</v>
      </c>
      <c r="BC169" s="339">
        <f>IF(BC167&gt;InputDataA_GeneralAssumptions!$D$169,InputDataA_GeneralAssumptions!$D$168,BB169+(InputDataA_GeneralAssumptions!$D$168-$I$169)/(InputDataA_GeneralAssumptions!$D$169-InputDataA_GeneralAssumptions!$D$7))</f>
        <v>0.42899999999999999</v>
      </c>
      <c r="BD169" s="339">
        <f>IF(BD167&gt;InputDataA_GeneralAssumptions!$D$169,InputDataA_GeneralAssumptions!$D$168,BC169+(InputDataA_GeneralAssumptions!$D$168-$I$169)/(InputDataA_GeneralAssumptions!$D$169-InputDataA_GeneralAssumptions!$D$7))</f>
        <v>0.42899999999999999</v>
      </c>
      <c r="BE169" s="339">
        <f>IF(BE167&gt;InputDataA_GeneralAssumptions!$D$169,InputDataA_GeneralAssumptions!$D$168,BD169+(InputDataA_GeneralAssumptions!$D$168-$I$169)/(InputDataA_GeneralAssumptions!$D$169-InputDataA_GeneralAssumptions!$D$7))</f>
        <v>0.42899999999999999</v>
      </c>
      <c r="BF169" s="339">
        <f>IF(BF167&gt;InputDataA_GeneralAssumptions!$D$169,InputDataA_GeneralAssumptions!$D$168,BE169+(InputDataA_GeneralAssumptions!$D$168-$I$169)/(InputDataA_GeneralAssumptions!$D$169-InputDataA_GeneralAssumptions!$D$7))</f>
        <v>0.42899999999999999</v>
      </c>
      <c r="BG169" s="339">
        <f>IF(BG167&gt;InputDataA_GeneralAssumptions!$D$169,InputDataA_GeneralAssumptions!$D$168,BF169+(InputDataA_GeneralAssumptions!$D$168-$I$169)/(InputDataA_GeneralAssumptions!$D$169-InputDataA_GeneralAssumptions!$D$7))</f>
        <v>0.42899999999999999</v>
      </c>
      <c r="BH169" s="339">
        <f>IF(BH167&gt;InputDataA_GeneralAssumptions!$D$169,InputDataA_GeneralAssumptions!$D$168,BG169+(InputDataA_GeneralAssumptions!$D$168-$I$169)/(InputDataA_GeneralAssumptions!$D$169-InputDataA_GeneralAssumptions!$D$7))</f>
        <v>0.42899999999999999</v>
      </c>
      <c r="BI169" s="339">
        <f>IF(BI167&gt;InputDataA_GeneralAssumptions!$D$169,InputDataA_GeneralAssumptions!$D$168,BH169+(InputDataA_GeneralAssumptions!$D$168-$I$169)/(InputDataA_GeneralAssumptions!$D$169-InputDataA_GeneralAssumptions!$D$7))</f>
        <v>0.42899999999999999</v>
      </c>
      <c r="BJ169" s="339">
        <f>IF(BJ167&gt;InputDataA_GeneralAssumptions!$D$169,InputDataA_GeneralAssumptions!$D$168,BI169+(InputDataA_GeneralAssumptions!$D$168-$I$169)/(InputDataA_GeneralAssumptions!$D$169-InputDataA_GeneralAssumptions!$D$7))</f>
        <v>0.42899999999999999</v>
      </c>
      <c r="BK169" s="339">
        <f>IF(BK167&gt;InputDataA_GeneralAssumptions!$D$169,InputDataA_GeneralAssumptions!$D$168,BJ169+(InputDataA_GeneralAssumptions!$D$168-$I$169)/(InputDataA_GeneralAssumptions!$D$169-InputDataA_GeneralAssumptions!$D$7))</f>
        <v>0.42899999999999999</v>
      </c>
      <c r="BL169" s="339">
        <f>IF(BL167&gt;InputDataA_GeneralAssumptions!$D$169,InputDataA_GeneralAssumptions!$D$168,BK169+(InputDataA_GeneralAssumptions!$D$168-$I$169)/(InputDataA_GeneralAssumptions!$D$169-InputDataA_GeneralAssumptions!$D$7))</f>
        <v>0.42899999999999999</v>
      </c>
      <c r="BM169" s="339">
        <f>IF(BM167&gt;InputDataA_GeneralAssumptions!$D$169,InputDataA_GeneralAssumptions!$D$168,BL169+(InputDataA_GeneralAssumptions!$D$168-$I$169)/(InputDataA_GeneralAssumptions!$D$169-InputDataA_GeneralAssumptions!$D$7))</f>
        <v>0.42899999999999999</v>
      </c>
      <c r="BN169" s="339">
        <f>IF(BN167&gt;InputDataA_GeneralAssumptions!$D$169,InputDataA_GeneralAssumptions!$D$168,BM169+(InputDataA_GeneralAssumptions!$D$168-$I$169)/(InputDataA_GeneralAssumptions!$D$169-InputDataA_GeneralAssumptions!$D$7))</f>
        <v>0.42899999999999999</v>
      </c>
      <c r="BO169" s="339">
        <f>IF(BO167&gt;InputDataA_GeneralAssumptions!$D$169,InputDataA_GeneralAssumptions!$D$168,BN169+(InputDataA_GeneralAssumptions!$D$168-$I$169)/(InputDataA_GeneralAssumptions!$D$169-InputDataA_GeneralAssumptions!$D$7))</f>
        <v>0.42899999999999999</v>
      </c>
      <c r="BP169" s="339">
        <f>IF(BP167&gt;InputDataA_GeneralAssumptions!$D$169,InputDataA_GeneralAssumptions!$D$168,BO169+(InputDataA_GeneralAssumptions!$D$168-$I$169)/(InputDataA_GeneralAssumptions!$D$169-InputDataA_GeneralAssumptions!$D$7))</f>
        <v>0.42899999999999999</v>
      </c>
      <c r="BQ169" s="339">
        <f>IF(BQ167&gt;InputDataA_GeneralAssumptions!$D$169,InputDataA_GeneralAssumptions!$D$168,BP169+(InputDataA_GeneralAssumptions!$D$168-$I$169)/(InputDataA_GeneralAssumptions!$D$169-InputDataA_GeneralAssumptions!$D$7))</f>
        <v>0.42899999999999999</v>
      </c>
      <c r="BR169" s="339">
        <f>IF(BR167&gt;InputDataA_GeneralAssumptions!$D$169,InputDataA_GeneralAssumptions!$D$168,BQ169+(InputDataA_GeneralAssumptions!$D$168-$I$169)/(InputDataA_GeneralAssumptions!$D$169-InputDataA_GeneralAssumptions!$D$7))</f>
        <v>0.42899999999999999</v>
      </c>
      <c r="BS169" s="339">
        <f>IF(BS167&gt;InputDataA_GeneralAssumptions!$D$169,InputDataA_GeneralAssumptions!$D$168,BR169+(InputDataA_GeneralAssumptions!$D$168-$I$169)/(InputDataA_GeneralAssumptions!$D$169-InputDataA_GeneralAssumptions!$D$7))</f>
        <v>0.42899999999999999</v>
      </c>
      <c r="BT169" s="339">
        <f>IF(BT167&gt;InputDataA_GeneralAssumptions!$D$169,InputDataA_GeneralAssumptions!$D$168,BS169+(InputDataA_GeneralAssumptions!$D$168-$I$169)/(InputDataA_GeneralAssumptions!$D$169-InputDataA_GeneralAssumptions!$D$7))</f>
        <v>0.42899999999999999</v>
      </c>
      <c r="BU169" s="339">
        <f>IF(BU167&gt;InputDataA_GeneralAssumptions!$D$169,InputDataA_GeneralAssumptions!$D$168,BT169+(InputDataA_GeneralAssumptions!$D$168-$I$169)/(InputDataA_GeneralAssumptions!$D$169-InputDataA_GeneralAssumptions!$D$7))</f>
        <v>0.42899999999999999</v>
      </c>
      <c r="BV169" s="339">
        <f>IF(BV167&gt;InputDataA_GeneralAssumptions!$D$169,InputDataA_GeneralAssumptions!$D$168,BU169+(InputDataA_GeneralAssumptions!$D$168-$I$169)/(InputDataA_GeneralAssumptions!$D$169-InputDataA_GeneralAssumptions!$D$7))</f>
        <v>0.42899999999999999</v>
      </c>
      <c r="BW169" s="339">
        <f>IF(BW167&gt;InputDataA_GeneralAssumptions!$D$169,InputDataA_GeneralAssumptions!$D$168,BV169+(InputDataA_GeneralAssumptions!$D$168-$I$169)/(InputDataA_GeneralAssumptions!$D$169-InputDataA_GeneralAssumptions!$D$7))</f>
        <v>0.42899999999999999</v>
      </c>
    </row>
    <row r="170" spans="2:107" s="43" customFormat="1">
      <c r="B170" s="293"/>
      <c r="C170" s="93"/>
      <c r="D170" s="266"/>
      <c r="E170" s="266"/>
      <c r="F170" s="811"/>
      <c r="G170" s="156" t="s">
        <v>630</v>
      </c>
      <c r="H170" s="31" t="str">
        <f>H169</f>
        <v>(e.g. 0.02)</v>
      </c>
      <c r="I170" s="12">
        <f>IF(VLOOKUP(InputDataA_GeneralAssumptions!$D$167,DataSummary!$A$130:$B$132,2,FALSE)=1,InputDataA_GeneralAssumptions!I168,InputDataA_GeneralAssumptions!I169)</f>
        <v>0.42899999999999999</v>
      </c>
      <c r="J170" s="338">
        <f>IF(VLOOKUP(InputDataA_GeneralAssumptions!$D$167,DataSummary!$A$130:$B$132,2,FALSE)=1,InputDataA_GeneralAssumptions!J168,InputDataA_GeneralAssumptions!J169)</f>
        <v>0.42899999999999999</v>
      </c>
      <c r="K170" s="338">
        <f>IF(VLOOKUP(InputDataA_GeneralAssumptions!$D$167,DataSummary!$A$130:$B$132,2,FALSE)=1,InputDataA_GeneralAssumptions!K168,InputDataA_GeneralAssumptions!K169)</f>
        <v>0.42899999999999999</v>
      </c>
      <c r="L170" s="338">
        <f>IF(VLOOKUP(InputDataA_GeneralAssumptions!$D$167,DataSummary!$A$130:$B$132,2,FALSE)=1,InputDataA_GeneralAssumptions!L168,InputDataA_GeneralAssumptions!L169)</f>
        <v>0.42899999999999999</v>
      </c>
      <c r="M170" s="338">
        <f>IF(VLOOKUP(InputDataA_GeneralAssumptions!$D$167,DataSummary!$A$130:$B$132,2,FALSE)=1,InputDataA_GeneralAssumptions!M168,InputDataA_GeneralAssumptions!M169)</f>
        <v>0.42899999999999999</v>
      </c>
      <c r="N170" s="338">
        <f>IF(VLOOKUP(InputDataA_GeneralAssumptions!$D$167,DataSummary!$A$130:$B$132,2,FALSE)=1,InputDataA_GeneralAssumptions!N168,InputDataA_GeneralAssumptions!N169)</f>
        <v>0.42899999999999999</v>
      </c>
      <c r="O170" s="338">
        <f>IF(VLOOKUP(InputDataA_GeneralAssumptions!$D$167,DataSummary!$A$130:$B$132,2,FALSE)=1,InputDataA_GeneralAssumptions!O168,InputDataA_GeneralAssumptions!O169)</f>
        <v>0.42899999999999999</v>
      </c>
      <c r="P170" s="338">
        <f>IF(VLOOKUP(InputDataA_GeneralAssumptions!$D$167,DataSummary!$A$130:$B$132,2,FALSE)=1,InputDataA_GeneralAssumptions!P168,InputDataA_GeneralAssumptions!P169)</f>
        <v>0.42899999999999999</v>
      </c>
      <c r="Q170" s="338">
        <f>IF(VLOOKUP(InputDataA_GeneralAssumptions!$D$167,DataSummary!$A$130:$B$132,2,FALSE)=1,InputDataA_GeneralAssumptions!Q168,InputDataA_GeneralAssumptions!Q169)</f>
        <v>0.42899999999999999</v>
      </c>
      <c r="R170" s="338">
        <f>IF(VLOOKUP(InputDataA_GeneralAssumptions!$D$167,DataSummary!$A$130:$B$132,2,FALSE)=1,InputDataA_GeneralAssumptions!R168,InputDataA_GeneralAssumptions!R169)</f>
        <v>0.42899999999999999</v>
      </c>
      <c r="S170" s="338">
        <f>IF(VLOOKUP(InputDataA_GeneralAssumptions!$D$167,DataSummary!$A$130:$B$132,2,FALSE)=1,InputDataA_GeneralAssumptions!S168,InputDataA_GeneralAssumptions!S169)</f>
        <v>0.42899999999999999</v>
      </c>
      <c r="T170" s="338">
        <f>IF(VLOOKUP(InputDataA_GeneralAssumptions!$D$167,DataSummary!$A$130:$B$132,2,FALSE)=1,InputDataA_GeneralAssumptions!T168,InputDataA_GeneralAssumptions!T169)</f>
        <v>0.42899999999999999</v>
      </c>
      <c r="U170" s="338">
        <f>IF(VLOOKUP(InputDataA_GeneralAssumptions!$D$167,DataSummary!$A$130:$B$132,2,FALSE)=1,InputDataA_GeneralAssumptions!U168,InputDataA_GeneralAssumptions!U169)</f>
        <v>0.42899999999999999</v>
      </c>
      <c r="V170" s="338">
        <f>IF(VLOOKUP(InputDataA_GeneralAssumptions!$D$167,DataSummary!$A$130:$B$132,2,FALSE)=1,InputDataA_GeneralAssumptions!V168,InputDataA_GeneralAssumptions!V169)</f>
        <v>0.42899999999999999</v>
      </c>
      <c r="W170" s="338">
        <f>IF(VLOOKUP(InputDataA_GeneralAssumptions!$D$167,DataSummary!$A$130:$B$132,2,FALSE)=1,InputDataA_GeneralAssumptions!W168,InputDataA_GeneralAssumptions!W169)</f>
        <v>0.42899999999999999</v>
      </c>
      <c r="X170" s="338">
        <f>IF(VLOOKUP(InputDataA_GeneralAssumptions!$D$167,DataSummary!$A$130:$B$132,2,FALSE)=1,InputDataA_GeneralAssumptions!X168,InputDataA_GeneralAssumptions!X169)</f>
        <v>0.42899999999999999</v>
      </c>
      <c r="Y170" s="338">
        <f>IF(VLOOKUP(InputDataA_GeneralAssumptions!$D$167,DataSummary!$A$130:$B$132,2,FALSE)=1,InputDataA_GeneralAssumptions!Y168,InputDataA_GeneralAssumptions!Y169)</f>
        <v>0.42899999999999999</v>
      </c>
      <c r="Z170" s="338">
        <f>IF(VLOOKUP(InputDataA_GeneralAssumptions!$D$167,DataSummary!$A$130:$B$132,2,FALSE)=1,InputDataA_GeneralAssumptions!Z168,InputDataA_GeneralAssumptions!Z169)</f>
        <v>0.42899999999999999</v>
      </c>
      <c r="AA170" s="338">
        <f>IF(VLOOKUP(InputDataA_GeneralAssumptions!$D$167,DataSummary!$A$130:$B$132,2,FALSE)=1,InputDataA_GeneralAssumptions!AA168,InputDataA_GeneralAssumptions!AA169)</f>
        <v>0.42899999999999999</v>
      </c>
      <c r="AB170" s="338">
        <f>IF(VLOOKUP(InputDataA_GeneralAssumptions!$D$167,DataSummary!$A$130:$B$132,2,FALSE)=1,InputDataA_GeneralAssumptions!AB168,InputDataA_GeneralAssumptions!AB169)</f>
        <v>0.42899999999999999</v>
      </c>
      <c r="AC170" s="338">
        <f>IF(VLOOKUP(InputDataA_GeneralAssumptions!$D$167,DataSummary!$A$130:$B$132,2,FALSE)=1,InputDataA_GeneralAssumptions!AC168,InputDataA_GeneralAssumptions!AC169)</f>
        <v>0.42899999999999999</v>
      </c>
      <c r="AD170" s="338">
        <f>IF(VLOOKUP(InputDataA_GeneralAssumptions!$D$167,DataSummary!$A$130:$B$132,2,FALSE)=1,InputDataA_GeneralAssumptions!AD168,InputDataA_GeneralAssumptions!AD169)</f>
        <v>0.42899999999999999</v>
      </c>
      <c r="AE170" s="338">
        <f>IF(VLOOKUP(InputDataA_GeneralAssumptions!$D$167,DataSummary!$A$130:$B$132,2,FALSE)=1,InputDataA_GeneralAssumptions!AE168,InputDataA_GeneralAssumptions!AE169)</f>
        <v>0.42899999999999999</v>
      </c>
      <c r="AF170" s="338">
        <f>IF(VLOOKUP(InputDataA_GeneralAssumptions!$D$167,DataSummary!$A$130:$B$132,2,FALSE)=1,InputDataA_GeneralAssumptions!AF168,InputDataA_GeneralAssumptions!AF169)</f>
        <v>0.42899999999999999</v>
      </c>
      <c r="AG170" s="338">
        <f>IF(VLOOKUP(InputDataA_GeneralAssumptions!$D$167,DataSummary!$A$130:$B$132,2,FALSE)=1,InputDataA_GeneralAssumptions!AG168,InputDataA_GeneralAssumptions!AG169)</f>
        <v>0.42899999999999999</v>
      </c>
      <c r="AH170" s="338">
        <f>IF(VLOOKUP(InputDataA_GeneralAssumptions!$D$167,DataSummary!$A$130:$B$132,2,FALSE)=1,InputDataA_GeneralAssumptions!AH168,InputDataA_GeneralAssumptions!AH169)</f>
        <v>0.42899999999999999</v>
      </c>
      <c r="AI170" s="338">
        <f>IF(VLOOKUP(InputDataA_GeneralAssumptions!$D$167,DataSummary!$A$130:$B$132,2,FALSE)=1,InputDataA_GeneralAssumptions!AI168,InputDataA_GeneralAssumptions!AI169)</f>
        <v>0.42899999999999999</v>
      </c>
      <c r="AJ170" s="338">
        <f>IF(VLOOKUP(InputDataA_GeneralAssumptions!$D$167,DataSummary!$A$130:$B$132,2,FALSE)=1,InputDataA_GeneralAssumptions!AJ168,InputDataA_GeneralAssumptions!AJ169)</f>
        <v>0.42899999999999999</v>
      </c>
      <c r="AK170" s="338">
        <f>IF(VLOOKUP(InputDataA_GeneralAssumptions!$D$167,DataSummary!$A$130:$B$132,2,FALSE)=1,InputDataA_GeneralAssumptions!AK168,InputDataA_GeneralAssumptions!AK169)</f>
        <v>0.42899999999999999</v>
      </c>
      <c r="AL170" s="338">
        <f>IF(VLOOKUP(InputDataA_GeneralAssumptions!$D$167,DataSummary!$A$130:$B$132,2,FALSE)=1,InputDataA_GeneralAssumptions!AL168,InputDataA_GeneralAssumptions!AL169)</f>
        <v>0.42899999999999999</v>
      </c>
      <c r="AM170" s="338">
        <f>IF(VLOOKUP(InputDataA_GeneralAssumptions!$D$167,DataSummary!$A$130:$B$132,2,FALSE)=1,InputDataA_GeneralAssumptions!AM168,InputDataA_GeneralAssumptions!AM169)</f>
        <v>0.42899999999999999</v>
      </c>
      <c r="AN170" s="338">
        <f>IF(VLOOKUP(InputDataA_GeneralAssumptions!$D$167,DataSummary!$A$130:$B$132,2,FALSE)=1,InputDataA_GeneralAssumptions!AN168,InputDataA_GeneralAssumptions!AN169)</f>
        <v>0.42899999999999999</v>
      </c>
      <c r="AO170" s="338">
        <f>IF(VLOOKUP(InputDataA_GeneralAssumptions!$D$167,DataSummary!$A$130:$B$132,2,FALSE)=1,InputDataA_GeneralAssumptions!AO168,InputDataA_GeneralAssumptions!AO169)</f>
        <v>0.42899999999999999</v>
      </c>
      <c r="AP170" s="338">
        <f>IF(VLOOKUP(InputDataA_GeneralAssumptions!$D$167,DataSummary!$A$130:$B$132,2,FALSE)=1,InputDataA_GeneralAssumptions!AP168,InputDataA_GeneralAssumptions!AP169)</f>
        <v>0.42899999999999999</v>
      </c>
      <c r="AQ170" s="338">
        <f>IF(VLOOKUP(InputDataA_GeneralAssumptions!$D$167,DataSummary!$A$130:$B$132,2,FALSE)=1,InputDataA_GeneralAssumptions!AQ168,InputDataA_GeneralAssumptions!AQ169)</f>
        <v>0.42899999999999999</v>
      </c>
      <c r="AR170" s="338">
        <f>IF(VLOOKUP(InputDataA_GeneralAssumptions!$D$167,DataSummary!$A$130:$B$132,2,FALSE)=1,InputDataA_GeneralAssumptions!AR168,InputDataA_GeneralAssumptions!AR169)</f>
        <v>0.42899999999999999</v>
      </c>
      <c r="AS170" s="338">
        <f>IF(VLOOKUP(InputDataA_GeneralAssumptions!$D$167,DataSummary!$A$130:$B$132,2,FALSE)=1,InputDataA_GeneralAssumptions!AS168,InputDataA_GeneralAssumptions!AS169)</f>
        <v>0.42899999999999999</v>
      </c>
      <c r="AT170" s="338">
        <f>IF(VLOOKUP(InputDataA_GeneralAssumptions!$D$167,DataSummary!$A$130:$B$132,2,FALSE)=1,InputDataA_GeneralAssumptions!AT168,InputDataA_GeneralAssumptions!AT169)</f>
        <v>0.42899999999999999</v>
      </c>
      <c r="AU170" s="338">
        <f>IF(VLOOKUP(InputDataA_GeneralAssumptions!$D$167,DataSummary!$A$130:$B$132,2,FALSE)=1,InputDataA_GeneralAssumptions!AU168,InputDataA_GeneralAssumptions!AU169)</f>
        <v>0.42899999999999999</v>
      </c>
      <c r="AV170" s="338">
        <f>IF(VLOOKUP(InputDataA_GeneralAssumptions!$D$167,DataSummary!$A$130:$B$132,2,FALSE)=1,InputDataA_GeneralAssumptions!AV168,InputDataA_GeneralAssumptions!AV169)</f>
        <v>0.42899999999999999</v>
      </c>
      <c r="AW170" s="338">
        <f>IF(VLOOKUP(InputDataA_GeneralAssumptions!$D$167,DataSummary!$A$130:$B$132,2,FALSE)=1,InputDataA_GeneralAssumptions!AW168,InputDataA_GeneralAssumptions!AW169)</f>
        <v>0.42899999999999999</v>
      </c>
      <c r="AX170" s="338">
        <f>IF(VLOOKUP(InputDataA_GeneralAssumptions!$D$167,DataSummary!$A$130:$B$132,2,FALSE)=1,InputDataA_GeneralAssumptions!AX168,InputDataA_GeneralAssumptions!AX169)</f>
        <v>0.42899999999999999</v>
      </c>
      <c r="AY170" s="338">
        <f>IF(VLOOKUP(InputDataA_GeneralAssumptions!$D$167,DataSummary!$A$130:$B$132,2,FALSE)=1,InputDataA_GeneralAssumptions!AY168,InputDataA_GeneralAssumptions!AY169)</f>
        <v>0.42899999999999999</v>
      </c>
      <c r="AZ170" s="338">
        <f>IF(VLOOKUP(InputDataA_GeneralAssumptions!$D$167,DataSummary!$A$130:$B$132,2,FALSE)=1,InputDataA_GeneralAssumptions!AZ168,InputDataA_GeneralAssumptions!AZ169)</f>
        <v>0.42899999999999999</v>
      </c>
      <c r="BA170" s="338">
        <f>IF(VLOOKUP(InputDataA_GeneralAssumptions!$D$167,DataSummary!$A$130:$B$132,2,FALSE)=1,InputDataA_GeneralAssumptions!BA168,InputDataA_GeneralAssumptions!BA169)</f>
        <v>0.42899999999999999</v>
      </c>
      <c r="BB170" s="338">
        <f>IF(VLOOKUP(InputDataA_GeneralAssumptions!$D$167,DataSummary!$A$130:$B$132,2,FALSE)=1,InputDataA_GeneralAssumptions!BB168,InputDataA_GeneralAssumptions!BB169)</f>
        <v>0.42899999999999999</v>
      </c>
      <c r="BC170" s="338">
        <f>IF(VLOOKUP(InputDataA_GeneralAssumptions!$D$167,DataSummary!$A$130:$B$132,2,FALSE)=1,InputDataA_GeneralAssumptions!BC168,InputDataA_GeneralAssumptions!BC169)</f>
        <v>0.42899999999999999</v>
      </c>
      <c r="BD170" s="338">
        <f>IF(VLOOKUP(InputDataA_GeneralAssumptions!$D$167,DataSummary!$A$130:$B$132,2,FALSE)=1,InputDataA_GeneralAssumptions!BD168,InputDataA_GeneralAssumptions!BD169)</f>
        <v>0.42899999999999999</v>
      </c>
      <c r="BE170" s="338">
        <f>IF(VLOOKUP(InputDataA_GeneralAssumptions!$D$167,DataSummary!$A$130:$B$132,2,FALSE)=1,InputDataA_GeneralAssumptions!BE168,InputDataA_GeneralAssumptions!BE169)</f>
        <v>0.42899999999999999</v>
      </c>
      <c r="BF170" s="338">
        <f>IF(VLOOKUP(InputDataA_GeneralAssumptions!$D$167,DataSummary!$A$130:$B$132,2,FALSE)=1,InputDataA_GeneralAssumptions!BF168,InputDataA_GeneralAssumptions!BF169)</f>
        <v>0.42899999999999999</v>
      </c>
      <c r="BG170" s="338">
        <f>IF(VLOOKUP(InputDataA_GeneralAssumptions!$D$167,DataSummary!$A$130:$B$132,2,FALSE)=1,InputDataA_GeneralAssumptions!BG168,InputDataA_GeneralAssumptions!BG169)</f>
        <v>0.42899999999999999</v>
      </c>
      <c r="BH170" s="338">
        <f>IF(VLOOKUP(InputDataA_GeneralAssumptions!$D$167,DataSummary!$A$130:$B$132,2,FALSE)=1,InputDataA_GeneralAssumptions!BH168,InputDataA_GeneralAssumptions!BH169)</f>
        <v>0.42899999999999999</v>
      </c>
      <c r="BI170" s="338">
        <f>IF(VLOOKUP(InputDataA_GeneralAssumptions!$D$167,DataSummary!$A$130:$B$132,2,FALSE)=1,InputDataA_GeneralAssumptions!BI168,InputDataA_GeneralAssumptions!BI169)</f>
        <v>0.42899999999999999</v>
      </c>
      <c r="BJ170" s="338">
        <f>IF(VLOOKUP(InputDataA_GeneralAssumptions!$D$167,DataSummary!$A$130:$B$132,2,FALSE)=1,InputDataA_GeneralAssumptions!BJ168,InputDataA_GeneralAssumptions!BJ169)</f>
        <v>0.42899999999999999</v>
      </c>
      <c r="BK170" s="338">
        <f>IF(VLOOKUP(InputDataA_GeneralAssumptions!$D$167,DataSummary!$A$130:$B$132,2,FALSE)=1,InputDataA_GeneralAssumptions!BK168,InputDataA_GeneralAssumptions!BK169)</f>
        <v>0.42899999999999999</v>
      </c>
      <c r="BL170" s="338">
        <f>IF(VLOOKUP(InputDataA_GeneralAssumptions!$D$167,DataSummary!$A$130:$B$132,2,FALSE)=1,InputDataA_GeneralAssumptions!BL168,InputDataA_GeneralAssumptions!BL169)</f>
        <v>0.42899999999999999</v>
      </c>
      <c r="BM170" s="338">
        <f>IF(VLOOKUP(InputDataA_GeneralAssumptions!$D$167,DataSummary!$A$130:$B$132,2,FALSE)=1,InputDataA_GeneralAssumptions!BM168,InputDataA_GeneralAssumptions!BM169)</f>
        <v>0.42899999999999999</v>
      </c>
      <c r="BN170" s="338">
        <f>IF(VLOOKUP(InputDataA_GeneralAssumptions!$D$167,DataSummary!$A$130:$B$132,2,FALSE)=1,InputDataA_GeneralAssumptions!BN168,InputDataA_GeneralAssumptions!BN169)</f>
        <v>0.42899999999999999</v>
      </c>
      <c r="BO170" s="338">
        <f>IF(VLOOKUP(InputDataA_GeneralAssumptions!$D$167,DataSummary!$A$130:$B$132,2,FALSE)=1,InputDataA_GeneralAssumptions!BO168,InputDataA_GeneralAssumptions!BO169)</f>
        <v>0.42899999999999999</v>
      </c>
      <c r="BP170" s="338">
        <f>IF(VLOOKUP(InputDataA_GeneralAssumptions!$D$167,DataSummary!$A$130:$B$132,2,FALSE)=1,InputDataA_GeneralAssumptions!BP168,InputDataA_GeneralAssumptions!BP169)</f>
        <v>0.42899999999999999</v>
      </c>
      <c r="BQ170" s="338">
        <f>IF(VLOOKUP(InputDataA_GeneralAssumptions!$D$167,DataSummary!$A$130:$B$132,2,FALSE)=1,InputDataA_GeneralAssumptions!BQ168,InputDataA_GeneralAssumptions!BQ169)</f>
        <v>0.42899999999999999</v>
      </c>
      <c r="BR170" s="338">
        <f>IF(VLOOKUP(InputDataA_GeneralAssumptions!$D$167,DataSummary!$A$130:$B$132,2,FALSE)=1,InputDataA_GeneralAssumptions!BR168,InputDataA_GeneralAssumptions!BR169)</f>
        <v>0.42899999999999999</v>
      </c>
      <c r="BS170" s="338">
        <f>IF(VLOOKUP(InputDataA_GeneralAssumptions!$D$167,DataSummary!$A$130:$B$132,2,FALSE)=1,InputDataA_GeneralAssumptions!BS168,InputDataA_GeneralAssumptions!BS169)</f>
        <v>0.42899999999999999</v>
      </c>
      <c r="BT170" s="338">
        <f>IF(VLOOKUP(InputDataA_GeneralAssumptions!$D$167,DataSummary!$A$130:$B$132,2,FALSE)=1,InputDataA_GeneralAssumptions!BT168,InputDataA_GeneralAssumptions!BT169)</f>
        <v>0.42899999999999999</v>
      </c>
      <c r="BU170" s="338">
        <f>IF(VLOOKUP(InputDataA_GeneralAssumptions!$D$167,DataSummary!$A$130:$B$132,2,FALSE)=1,InputDataA_GeneralAssumptions!BU168,InputDataA_GeneralAssumptions!BU169)</f>
        <v>0.42899999999999999</v>
      </c>
      <c r="BV170" s="338">
        <f>IF(VLOOKUP(InputDataA_GeneralAssumptions!$D$167,DataSummary!$A$130:$B$132,2,FALSE)=1,InputDataA_GeneralAssumptions!BV168,InputDataA_GeneralAssumptions!BV169)</f>
        <v>0.42899999999999999</v>
      </c>
      <c r="BW170" s="338">
        <f>IF(VLOOKUP(InputDataA_GeneralAssumptions!$D$167,DataSummary!$A$130:$B$132,2,FALSE)=1,InputDataA_GeneralAssumptions!BW168,InputDataA_GeneralAssumptions!BW169)</f>
        <v>0.42899999999999999</v>
      </c>
    </row>
    <row r="171" spans="2:107">
      <c r="B171" s="600"/>
      <c r="C171" s="93"/>
      <c r="D171" s="573"/>
      <c r="E171" s="575"/>
      <c r="F171" s="174"/>
      <c r="G171" s="156"/>
      <c r="H171" s="30"/>
      <c r="I171" s="338"/>
      <c r="J171" s="338"/>
      <c r="K171" s="338"/>
      <c r="L171" s="338"/>
      <c r="M171" s="338"/>
      <c r="N171" s="338"/>
      <c r="O171" s="338"/>
      <c r="P171" s="338"/>
      <c r="Q171" s="338"/>
      <c r="R171" s="338"/>
      <c r="S171" s="338"/>
      <c r="T171" s="338"/>
      <c r="U171" s="338"/>
      <c r="V171" s="338"/>
      <c r="W171" s="338"/>
      <c r="X171" s="338"/>
      <c r="Y171" s="338"/>
      <c r="Z171" s="338"/>
      <c r="AA171" s="338"/>
      <c r="AB171" s="338"/>
      <c r="AC171" s="338"/>
      <c r="AD171" s="338"/>
      <c r="AE171" s="338"/>
      <c r="AF171" s="338"/>
      <c r="AG171" s="338"/>
      <c r="AH171" s="338"/>
      <c r="AI171" s="338"/>
      <c r="AJ171" s="338"/>
      <c r="AK171" s="338"/>
      <c r="AL171" s="338"/>
      <c r="AM171" s="338"/>
      <c r="AN171" s="338"/>
      <c r="AO171" s="338"/>
      <c r="AP171" s="338"/>
      <c r="AQ171" s="338"/>
      <c r="AR171" s="338"/>
      <c r="AS171" s="338"/>
      <c r="AT171" s="338"/>
      <c r="AU171" s="338"/>
      <c r="AV171" s="338"/>
      <c r="AW171" s="338"/>
      <c r="AX171" s="338"/>
      <c r="AY171" s="338"/>
      <c r="AZ171" s="338"/>
      <c r="BA171" s="338"/>
      <c r="BB171" s="338"/>
      <c r="BC171" s="338"/>
      <c r="BD171" s="338"/>
      <c r="BE171" s="338"/>
      <c r="BF171" s="338"/>
      <c r="BG171" s="338"/>
      <c r="BH171" s="338"/>
      <c r="BI171" s="338"/>
      <c r="BJ171" s="338"/>
      <c r="BK171" s="338"/>
      <c r="BL171" s="338"/>
      <c r="BM171" s="338"/>
      <c r="BN171" s="338"/>
      <c r="BO171" s="338"/>
      <c r="BP171" s="338"/>
      <c r="BQ171" s="338"/>
      <c r="BR171" s="338"/>
      <c r="BS171" s="338"/>
      <c r="BT171" s="338"/>
      <c r="BU171" s="338"/>
      <c r="BV171" s="338"/>
      <c r="BW171" s="338"/>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row>
    <row r="172" spans="2:107">
      <c r="B172" s="600"/>
      <c r="C172" s="93"/>
      <c r="D172" s="573"/>
      <c r="E172" s="575" t="s">
        <v>989</v>
      </c>
      <c r="F172" s="812" t="str">
        <f>DataSummary!N5</f>
        <v>Scenario</v>
      </c>
      <c r="G172" s="18" t="s">
        <v>624</v>
      </c>
      <c r="H172" s="29" t="s">
        <v>441</v>
      </c>
      <c r="I172" s="212">
        <f>I173</f>
        <v>0.42899999999999999</v>
      </c>
      <c r="J172" s="212">
        <f t="shared" ref="J172:BU172" si="686">J173</f>
        <v>0.42899999999999999</v>
      </c>
      <c r="K172" s="212">
        <f t="shared" si="686"/>
        <v>0.42899999999999999</v>
      </c>
      <c r="L172" s="212">
        <f t="shared" si="686"/>
        <v>0.42899999999999999</v>
      </c>
      <c r="M172" s="212">
        <f t="shared" si="686"/>
        <v>0.42899999999999999</v>
      </c>
      <c r="N172" s="212">
        <f t="shared" si="686"/>
        <v>0.42899999999999999</v>
      </c>
      <c r="O172" s="212">
        <f t="shared" si="686"/>
        <v>0.42899999999999999</v>
      </c>
      <c r="P172" s="212">
        <f t="shared" si="686"/>
        <v>0.42899999999999999</v>
      </c>
      <c r="Q172" s="212">
        <f t="shared" si="686"/>
        <v>0.42899999999999999</v>
      </c>
      <c r="R172" s="212">
        <f t="shared" si="686"/>
        <v>0.42899999999999999</v>
      </c>
      <c r="S172" s="212">
        <f t="shared" si="686"/>
        <v>0.42899999999999999</v>
      </c>
      <c r="T172" s="212">
        <f t="shared" si="686"/>
        <v>0.42899999999999999</v>
      </c>
      <c r="U172" s="212">
        <f t="shared" si="686"/>
        <v>0.42899999999999999</v>
      </c>
      <c r="V172" s="212">
        <f t="shared" si="686"/>
        <v>0.42899999999999999</v>
      </c>
      <c r="W172" s="212">
        <f t="shared" si="686"/>
        <v>0.42899999999999999</v>
      </c>
      <c r="X172" s="212">
        <f t="shared" si="686"/>
        <v>0.42899999999999999</v>
      </c>
      <c r="Y172" s="212">
        <f t="shared" si="686"/>
        <v>0.42899999999999999</v>
      </c>
      <c r="Z172" s="212">
        <f t="shared" si="686"/>
        <v>0.42899999999999999</v>
      </c>
      <c r="AA172" s="212">
        <f t="shared" si="686"/>
        <v>0.42899999999999999</v>
      </c>
      <c r="AB172" s="212">
        <f t="shared" si="686"/>
        <v>0.42899999999999999</v>
      </c>
      <c r="AC172" s="212">
        <f t="shared" si="686"/>
        <v>0.42899999999999999</v>
      </c>
      <c r="AD172" s="212">
        <f t="shared" si="686"/>
        <v>0.42899999999999999</v>
      </c>
      <c r="AE172" s="212">
        <f t="shared" si="686"/>
        <v>0.42899999999999999</v>
      </c>
      <c r="AF172" s="212">
        <f t="shared" si="686"/>
        <v>0.42899999999999999</v>
      </c>
      <c r="AG172" s="212">
        <f t="shared" si="686"/>
        <v>0.42899999999999999</v>
      </c>
      <c r="AH172" s="212">
        <f t="shared" si="686"/>
        <v>0.42899999999999999</v>
      </c>
      <c r="AI172" s="212">
        <f t="shared" si="686"/>
        <v>0.42899999999999999</v>
      </c>
      <c r="AJ172" s="212">
        <f t="shared" si="686"/>
        <v>0.42899999999999999</v>
      </c>
      <c r="AK172" s="212">
        <f t="shared" si="686"/>
        <v>0.42899999999999999</v>
      </c>
      <c r="AL172" s="212">
        <f t="shared" si="686"/>
        <v>0.42899999999999999</v>
      </c>
      <c r="AM172" s="212">
        <f t="shared" si="686"/>
        <v>0.42899999999999999</v>
      </c>
      <c r="AN172" s="212">
        <f t="shared" si="686"/>
        <v>0.42899999999999999</v>
      </c>
      <c r="AO172" s="212">
        <f t="shared" si="686"/>
        <v>0.42899999999999999</v>
      </c>
      <c r="AP172" s="212">
        <f t="shared" si="686"/>
        <v>0.42899999999999999</v>
      </c>
      <c r="AQ172" s="212">
        <f t="shared" si="686"/>
        <v>0.42899999999999999</v>
      </c>
      <c r="AR172" s="212">
        <f t="shared" si="686"/>
        <v>0.42899999999999999</v>
      </c>
      <c r="AS172" s="212">
        <f t="shared" si="686"/>
        <v>0.42899999999999999</v>
      </c>
      <c r="AT172" s="212">
        <f t="shared" si="686"/>
        <v>0.42899999999999999</v>
      </c>
      <c r="AU172" s="212">
        <f t="shared" si="686"/>
        <v>0.42899999999999999</v>
      </c>
      <c r="AV172" s="212">
        <f t="shared" si="686"/>
        <v>0.42899999999999999</v>
      </c>
      <c r="AW172" s="212">
        <f t="shared" si="686"/>
        <v>0.42899999999999999</v>
      </c>
      <c r="AX172" s="212">
        <f t="shared" si="686"/>
        <v>0.42899999999999999</v>
      </c>
      <c r="AY172" s="212">
        <f t="shared" si="686"/>
        <v>0.42899999999999999</v>
      </c>
      <c r="AZ172" s="212">
        <f t="shared" si="686"/>
        <v>0.42899999999999999</v>
      </c>
      <c r="BA172" s="212">
        <f t="shared" si="686"/>
        <v>0.42899999999999999</v>
      </c>
      <c r="BB172" s="212">
        <f t="shared" si="686"/>
        <v>0.42899999999999999</v>
      </c>
      <c r="BC172" s="212">
        <f t="shared" si="686"/>
        <v>0.42899999999999999</v>
      </c>
      <c r="BD172" s="212">
        <f t="shared" si="686"/>
        <v>0.42899999999999999</v>
      </c>
      <c r="BE172" s="212">
        <f t="shared" si="686"/>
        <v>0.42899999999999999</v>
      </c>
      <c r="BF172" s="212">
        <f t="shared" si="686"/>
        <v>0.42899999999999999</v>
      </c>
      <c r="BG172" s="212">
        <f t="shared" si="686"/>
        <v>0.42899999999999999</v>
      </c>
      <c r="BH172" s="212">
        <f t="shared" si="686"/>
        <v>0.42899999999999999</v>
      </c>
      <c r="BI172" s="212">
        <f t="shared" si="686"/>
        <v>0.42899999999999999</v>
      </c>
      <c r="BJ172" s="212">
        <f t="shared" si="686"/>
        <v>0.42899999999999999</v>
      </c>
      <c r="BK172" s="212">
        <f t="shared" si="686"/>
        <v>0.42899999999999999</v>
      </c>
      <c r="BL172" s="212">
        <f t="shared" si="686"/>
        <v>0.42899999999999999</v>
      </c>
      <c r="BM172" s="212">
        <f t="shared" si="686"/>
        <v>0.42899999999999999</v>
      </c>
      <c r="BN172" s="212">
        <f t="shared" si="686"/>
        <v>0.42899999999999999</v>
      </c>
      <c r="BO172" s="212">
        <f t="shared" si="686"/>
        <v>0.42899999999999999</v>
      </c>
      <c r="BP172" s="212">
        <f t="shared" si="686"/>
        <v>0.42899999999999999</v>
      </c>
      <c r="BQ172" s="212">
        <f t="shared" si="686"/>
        <v>0.42899999999999999</v>
      </c>
      <c r="BR172" s="212">
        <f t="shared" si="686"/>
        <v>0.42899999999999999</v>
      </c>
      <c r="BS172" s="212">
        <f t="shared" si="686"/>
        <v>0.42899999999999999</v>
      </c>
      <c r="BT172" s="212">
        <f t="shared" si="686"/>
        <v>0.42899999999999999</v>
      </c>
      <c r="BU172" s="212">
        <f t="shared" si="686"/>
        <v>0.42899999999999999</v>
      </c>
      <c r="BV172" s="212">
        <f t="shared" ref="BV172:BW172" si="687">BV173</f>
        <v>0.42899999999999999</v>
      </c>
      <c r="BW172" s="212">
        <f t="shared" si="687"/>
        <v>0.42899999999999999</v>
      </c>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row>
    <row r="173" spans="2:107">
      <c r="B173" s="600"/>
      <c r="C173" s="93"/>
      <c r="D173" s="573"/>
      <c r="E173" s="575"/>
      <c r="F173" s="812"/>
      <c r="G173" s="11" t="s">
        <v>625</v>
      </c>
      <c r="H173" s="199" t="str">
        <f>H172</f>
        <v>(e.g. 0.02)</v>
      </c>
      <c r="I173" s="339">
        <f>E164</f>
        <v>0.42899999999999999</v>
      </c>
      <c r="J173" s="339">
        <f>IF(J167&gt;InputDataA_GeneralAssumptions!$E$169,InputDataA_GeneralAssumptions!$E$168,I173+(InputDataA_GeneralAssumptions!$E$168-$I$173)/(InputDataA_GeneralAssumptions!$E$169-InputDataA_GeneralAssumptions!$D$7))</f>
        <v>0.42899999999999999</v>
      </c>
      <c r="K173" s="339">
        <f>IF(K167&gt;InputDataA_GeneralAssumptions!$E$169,InputDataA_GeneralAssumptions!$E$168,J173+(InputDataA_GeneralAssumptions!$E$168-$I$173)/(InputDataA_GeneralAssumptions!$E$169-InputDataA_GeneralAssumptions!$D$7))</f>
        <v>0.42899999999999999</v>
      </c>
      <c r="L173" s="339">
        <f>IF(L167&gt;InputDataA_GeneralAssumptions!$E$169,InputDataA_GeneralAssumptions!$E$168,K173+(InputDataA_GeneralAssumptions!$E$168-$I$173)/(InputDataA_GeneralAssumptions!$E$169-InputDataA_GeneralAssumptions!$D$7))</f>
        <v>0.42899999999999999</v>
      </c>
      <c r="M173" s="339">
        <f>IF(M167&gt;InputDataA_GeneralAssumptions!$E$169,InputDataA_GeneralAssumptions!$E$168,L173+(InputDataA_GeneralAssumptions!$E$168-$I$173)/(InputDataA_GeneralAssumptions!$E$169-InputDataA_GeneralAssumptions!$D$7))</f>
        <v>0.42899999999999999</v>
      </c>
      <c r="N173" s="339">
        <f>IF(N167&gt;InputDataA_GeneralAssumptions!$E$169,InputDataA_GeneralAssumptions!$E$168,M173+(InputDataA_GeneralAssumptions!$E$168-$I$173)/(InputDataA_GeneralAssumptions!$E$169-InputDataA_GeneralAssumptions!$D$7))</f>
        <v>0.42899999999999999</v>
      </c>
      <c r="O173" s="339">
        <f>IF(O167&gt;InputDataA_GeneralAssumptions!$E$169,InputDataA_GeneralAssumptions!$E$168,N173+(InputDataA_GeneralAssumptions!$E$168-$I$173)/(InputDataA_GeneralAssumptions!$E$169-InputDataA_GeneralAssumptions!$D$7))</f>
        <v>0.42899999999999999</v>
      </c>
      <c r="P173" s="339">
        <f>IF(P167&gt;InputDataA_GeneralAssumptions!$E$169,InputDataA_GeneralAssumptions!$E$168,O173+(InputDataA_GeneralAssumptions!$E$168-$I$173)/(InputDataA_GeneralAssumptions!$E$169-InputDataA_GeneralAssumptions!$D$7))</f>
        <v>0.42899999999999999</v>
      </c>
      <c r="Q173" s="339">
        <f>IF(Q167&gt;InputDataA_GeneralAssumptions!$E$169,InputDataA_GeneralAssumptions!$E$168,P173+(InputDataA_GeneralAssumptions!$E$168-$I$173)/(InputDataA_GeneralAssumptions!$E$169-InputDataA_GeneralAssumptions!$D$7))</f>
        <v>0.42899999999999999</v>
      </c>
      <c r="R173" s="339">
        <f>IF(R167&gt;InputDataA_GeneralAssumptions!$E$169,InputDataA_GeneralAssumptions!$E$168,Q173+(InputDataA_GeneralAssumptions!$E$168-$I$173)/(InputDataA_GeneralAssumptions!$E$169-InputDataA_GeneralAssumptions!$D$7))</f>
        <v>0.42899999999999999</v>
      </c>
      <c r="S173" s="339">
        <f>IF(S167&gt;InputDataA_GeneralAssumptions!$E$169,InputDataA_GeneralAssumptions!$E$168,R173+(InputDataA_GeneralAssumptions!$E$168-$I$173)/(InputDataA_GeneralAssumptions!$E$169-InputDataA_GeneralAssumptions!$D$7))</f>
        <v>0.42899999999999999</v>
      </c>
      <c r="T173" s="339">
        <f>IF(T167&gt;InputDataA_GeneralAssumptions!$E$169,InputDataA_GeneralAssumptions!$E$168,S173+(InputDataA_GeneralAssumptions!$E$168-$I$173)/(InputDataA_GeneralAssumptions!$E$169-InputDataA_GeneralAssumptions!$D$7))</f>
        <v>0.42899999999999999</v>
      </c>
      <c r="U173" s="339">
        <f>IF(U167&gt;InputDataA_GeneralAssumptions!$E$169,InputDataA_GeneralAssumptions!$E$168,T173+(InputDataA_GeneralAssumptions!$E$168-$I$173)/(InputDataA_GeneralAssumptions!$E$169-InputDataA_GeneralAssumptions!$D$7))</f>
        <v>0.42899999999999999</v>
      </c>
      <c r="V173" s="339">
        <f>IF(V167&gt;InputDataA_GeneralAssumptions!$E$169,InputDataA_GeneralAssumptions!$E$168,U173+(InputDataA_GeneralAssumptions!$E$168-$I$173)/(InputDataA_GeneralAssumptions!$E$169-InputDataA_GeneralAssumptions!$D$7))</f>
        <v>0.42899999999999999</v>
      </c>
      <c r="W173" s="339">
        <f>IF(W167&gt;InputDataA_GeneralAssumptions!$E$169,InputDataA_GeneralAssumptions!$E$168,V173+(InputDataA_GeneralAssumptions!$E$168-$I$173)/(InputDataA_GeneralAssumptions!$E$169-InputDataA_GeneralAssumptions!$D$7))</f>
        <v>0.42899999999999999</v>
      </c>
      <c r="X173" s="339">
        <f>IF(X167&gt;InputDataA_GeneralAssumptions!$E$169,InputDataA_GeneralAssumptions!$E$168,W173+(InputDataA_GeneralAssumptions!$E$168-$I$173)/(InputDataA_GeneralAssumptions!$E$169-InputDataA_GeneralAssumptions!$D$7))</f>
        <v>0.42899999999999999</v>
      </c>
      <c r="Y173" s="339">
        <f>IF(Y167&gt;InputDataA_GeneralAssumptions!$E$169,InputDataA_GeneralAssumptions!$E$168,X173+(InputDataA_GeneralAssumptions!$E$168-$I$173)/(InputDataA_GeneralAssumptions!$E$169-InputDataA_GeneralAssumptions!$D$7))</f>
        <v>0.42899999999999999</v>
      </c>
      <c r="Z173" s="339">
        <f>IF(Z167&gt;InputDataA_GeneralAssumptions!$E$169,InputDataA_GeneralAssumptions!$E$168,Y173+(InputDataA_GeneralAssumptions!$E$168-$I$173)/(InputDataA_GeneralAssumptions!$E$169-InputDataA_GeneralAssumptions!$D$7))</f>
        <v>0.42899999999999999</v>
      </c>
      <c r="AA173" s="339">
        <f>IF(AA167&gt;InputDataA_GeneralAssumptions!$E$169,InputDataA_GeneralAssumptions!$E$168,Z173+(InputDataA_GeneralAssumptions!$E$168-$I$173)/(InputDataA_GeneralAssumptions!$E$169-InputDataA_GeneralAssumptions!$D$7))</f>
        <v>0.42899999999999999</v>
      </c>
      <c r="AB173" s="339">
        <f>IF(AB167&gt;InputDataA_GeneralAssumptions!$E$169,InputDataA_GeneralAssumptions!$E$168,AA173+(InputDataA_GeneralAssumptions!$E$168-$I$173)/(InputDataA_GeneralAssumptions!$E$169-InputDataA_GeneralAssumptions!$D$7))</f>
        <v>0.42899999999999999</v>
      </c>
      <c r="AC173" s="339">
        <f>IF(AC167&gt;InputDataA_GeneralAssumptions!$E$169,InputDataA_GeneralAssumptions!$E$168,AB173+(InputDataA_GeneralAssumptions!$E$168-$I$173)/(InputDataA_GeneralAssumptions!$E$169-InputDataA_GeneralAssumptions!$D$7))</f>
        <v>0.42899999999999999</v>
      </c>
      <c r="AD173" s="339">
        <f>IF(AD167&gt;InputDataA_GeneralAssumptions!$E$169,InputDataA_GeneralAssumptions!$E$168,AC173+(InputDataA_GeneralAssumptions!$E$168-$I$173)/(InputDataA_GeneralAssumptions!$E$169-InputDataA_GeneralAssumptions!$D$7))</f>
        <v>0.42899999999999999</v>
      </c>
      <c r="AE173" s="339">
        <f>IF(AE167&gt;InputDataA_GeneralAssumptions!$E$169,InputDataA_GeneralAssumptions!$E$168,AD173+(InputDataA_GeneralAssumptions!$E$168-$I$173)/(InputDataA_GeneralAssumptions!$E$169-InputDataA_GeneralAssumptions!$D$7))</f>
        <v>0.42899999999999999</v>
      </c>
      <c r="AF173" s="339">
        <f>IF(AF167&gt;InputDataA_GeneralAssumptions!$E$169,InputDataA_GeneralAssumptions!$E$168,AE173+(InputDataA_GeneralAssumptions!$E$168-$I$173)/(InputDataA_GeneralAssumptions!$E$169-InputDataA_GeneralAssumptions!$D$7))</f>
        <v>0.42899999999999999</v>
      </c>
      <c r="AG173" s="339">
        <f>IF(AG167&gt;InputDataA_GeneralAssumptions!$E$169,InputDataA_GeneralAssumptions!$E$168,AF173+(InputDataA_GeneralAssumptions!$E$168-$I$173)/(InputDataA_GeneralAssumptions!$E$169-InputDataA_GeneralAssumptions!$D$7))</f>
        <v>0.42899999999999999</v>
      </c>
      <c r="AH173" s="339">
        <f>IF(AH167&gt;InputDataA_GeneralAssumptions!$E$169,InputDataA_GeneralAssumptions!$E$168,AG173+(InputDataA_GeneralAssumptions!$E$168-$I$173)/(InputDataA_GeneralAssumptions!$E$169-InputDataA_GeneralAssumptions!$D$7))</f>
        <v>0.42899999999999999</v>
      </c>
      <c r="AI173" s="339">
        <f>IF(AI167&gt;InputDataA_GeneralAssumptions!$E$169,InputDataA_GeneralAssumptions!$E$168,AH173+(InputDataA_GeneralAssumptions!$E$168-$I$173)/(InputDataA_GeneralAssumptions!$E$169-InputDataA_GeneralAssumptions!$D$7))</f>
        <v>0.42899999999999999</v>
      </c>
      <c r="AJ173" s="339">
        <f>IF(AJ167&gt;InputDataA_GeneralAssumptions!$E$169,InputDataA_GeneralAssumptions!$E$168,AI173+(InputDataA_GeneralAssumptions!$E$168-$I$173)/(InputDataA_GeneralAssumptions!$E$169-InputDataA_GeneralAssumptions!$D$7))</f>
        <v>0.42899999999999999</v>
      </c>
      <c r="AK173" s="339">
        <f>IF(AK167&gt;InputDataA_GeneralAssumptions!$E$169,InputDataA_GeneralAssumptions!$E$168,AJ173+(InputDataA_GeneralAssumptions!$E$168-$I$173)/(InputDataA_GeneralAssumptions!$E$169-InputDataA_GeneralAssumptions!$D$7))</f>
        <v>0.42899999999999999</v>
      </c>
      <c r="AL173" s="339">
        <f>IF(AL167&gt;InputDataA_GeneralAssumptions!$E$169,InputDataA_GeneralAssumptions!$E$168,AK173+(InputDataA_GeneralAssumptions!$E$168-$I$173)/(InputDataA_GeneralAssumptions!$E$169-InputDataA_GeneralAssumptions!$D$7))</f>
        <v>0.42899999999999999</v>
      </c>
      <c r="AM173" s="339">
        <f>IF(AM167&gt;InputDataA_GeneralAssumptions!$E$169,InputDataA_GeneralAssumptions!$E$168,AL173+(InputDataA_GeneralAssumptions!$E$168-$I$173)/(InputDataA_GeneralAssumptions!$E$169-InputDataA_GeneralAssumptions!$D$7))</f>
        <v>0.42899999999999999</v>
      </c>
      <c r="AN173" s="339">
        <f>IF(AN167&gt;InputDataA_GeneralAssumptions!$E$169,InputDataA_GeneralAssumptions!$E$168,AM173+(InputDataA_GeneralAssumptions!$E$168-$I$173)/(InputDataA_GeneralAssumptions!$E$169-InputDataA_GeneralAssumptions!$D$7))</f>
        <v>0.42899999999999999</v>
      </c>
      <c r="AO173" s="339">
        <f>IF(AO167&gt;InputDataA_GeneralAssumptions!$E$169,InputDataA_GeneralAssumptions!$E$168,AN173+(InputDataA_GeneralAssumptions!$E$168-$I$173)/(InputDataA_GeneralAssumptions!$E$169-InputDataA_GeneralAssumptions!$D$7))</f>
        <v>0.42899999999999999</v>
      </c>
      <c r="AP173" s="339">
        <f>IF(AP167&gt;InputDataA_GeneralAssumptions!$E$169,InputDataA_GeneralAssumptions!$E$168,AO173+(InputDataA_GeneralAssumptions!$E$168-$I$173)/(InputDataA_GeneralAssumptions!$E$169-InputDataA_GeneralAssumptions!$D$7))</f>
        <v>0.42899999999999999</v>
      </c>
      <c r="AQ173" s="339">
        <f>IF(AQ167&gt;InputDataA_GeneralAssumptions!$E$169,InputDataA_GeneralAssumptions!$E$168,AP173+(InputDataA_GeneralAssumptions!$E$168-$I$173)/(InputDataA_GeneralAssumptions!$E$169-InputDataA_GeneralAssumptions!$D$7))</f>
        <v>0.42899999999999999</v>
      </c>
      <c r="AR173" s="339">
        <f>IF(AR167&gt;InputDataA_GeneralAssumptions!$E$169,InputDataA_GeneralAssumptions!$E$168,AQ173+(InputDataA_GeneralAssumptions!$E$168-$I$173)/(InputDataA_GeneralAssumptions!$E$169-InputDataA_GeneralAssumptions!$D$7))</f>
        <v>0.42899999999999999</v>
      </c>
      <c r="AS173" s="339">
        <f>IF(AS167&gt;InputDataA_GeneralAssumptions!$E$169,InputDataA_GeneralAssumptions!$E$168,AR173+(InputDataA_GeneralAssumptions!$E$168-$I$173)/(InputDataA_GeneralAssumptions!$E$169-InputDataA_GeneralAssumptions!$D$7))</f>
        <v>0.42899999999999999</v>
      </c>
      <c r="AT173" s="339">
        <f>IF(AT167&gt;InputDataA_GeneralAssumptions!$E$169,InputDataA_GeneralAssumptions!$E$168,AS173+(InputDataA_GeneralAssumptions!$E$168-$I$173)/(InputDataA_GeneralAssumptions!$E$169-InputDataA_GeneralAssumptions!$D$7))</f>
        <v>0.42899999999999999</v>
      </c>
      <c r="AU173" s="339">
        <f>IF(AU167&gt;InputDataA_GeneralAssumptions!$E$169,InputDataA_GeneralAssumptions!$E$168,AT173+(InputDataA_GeneralAssumptions!$E$168-$I$173)/(InputDataA_GeneralAssumptions!$E$169-InputDataA_GeneralAssumptions!$D$7))</f>
        <v>0.42899999999999999</v>
      </c>
      <c r="AV173" s="339">
        <f>IF(AV167&gt;InputDataA_GeneralAssumptions!$E$169,InputDataA_GeneralAssumptions!$E$168,AU173+(InputDataA_GeneralAssumptions!$E$168-$I$173)/(InputDataA_GeneralAssumptions!$E$169-InputDataA_GeneralAssumptions!$D$7))</f>
        <v>0.42899999999999999</v>
      </c>
      <c r="AW173" s="339">
        <f>IF(AW167&gt;InputDataA_GeneralAssumptions!$E$169,InputDataA_GeneralAssumptions!$E$168,AV173+(InputDataA_GeneralAssumptions!$E$168-$I$173)/(InputDataA_GeneralAssumptions!$E$169-InputDataA_GeneralAssumptions!$D$7))</f>
        <v>0.42899999999999999</v>
      </c>
      <c r="AX173" s="339">
        <f>IF(AX167&gt;InputDataA_GeneralAssumptions!$E$169,InputDataA_GeneralAssumptions!$E$168,AW173+(InputDataA_GeneralAssumptions!$E$168-$I$173)/(InputDataA_GeneralAssumptions!$E$169-InputDataA_GeneralAssumptions!$D$7))</f>
        <v>0.42899999999999999</v>
      </c>
      <c r="AY173" s="339">
        <f>IF(AY167&gt;InputDataA_GeneralAssumptions!$E$169,InputDataA_GeneralAssumptions!$E$168,AX173+(InputDataA_GeneralAssumptions!$E$168-$I$173)/(InputDataA_GeneralAssumptions!$E$169-InputDataA_GeneralAssumptions!$D$7))</f>
        <v>0.42899999999999999</v>
      </c>
      <c r="AZ173" s="339">
        <f>IF(AZ167&gt;InputDataA_GeneralAssumptions!$E$169,InputDataA_GeneralAssumptions!$E$168,AY173+(InputDataA_GeneralAssumptions!$E$168-$I$173)/(InputDataA_GeneralAssumptions!$E$169-InputDataA_GeneralAssumptions!$D$7))</f>
        <v>0.42899999999999999</v>
      </c>
      <c r="BA173" s="339">
        <f>IF(BA167&gt;InputDataA_GeneralAssumptions!$E$169,InputDataA_GeneralAssumptions!$E$168,AZ173+(InputDataA_GeneralAssumptions!$E$168-$I$173)/(InputDataA_GeneralAssumptions!$E$169-InputDataA_GeneralAssumptions!$D$7))</f>
        <v>0.42899999999999999</v>
      </c>
      <c r="BB173" s="339">
        <f>IF(BB167&gt;InputDataA_GeneralAssumptions!$E$169,InputDataA_GeneralAssumptions!$E$168,BA173+(InputDataA_GeneralAssumptions!$E$168-$I$173)/(InputDataA_GeneralAssumptions!$E$169-InputDataA_GeneralAssumptions!$D$7))</f>
        <v>0.42899999999999999</v>
      </c>
      <c r="BC173" s="339">
        <f>IF(BC167&gt;InputDataA_GeneralAssumptions!$E$169,InputDataA_GeneralAssumptions!$E$168,BB173+(InputDataA_GeneralAssumptions!$E$168-$I$173)/(InputDataA_GeneralAssumptions!$E$169-InputDataA_GeneralAssumptions!$D$7))</f>
        <v>0.42899999999999999</v>
      </c>
      <c r="BD173" s="339">
        <f>IF(BD167&gt;InputDataA_GeneralAssumptions!$E$169,InputDataA_GeneralAssumptions!$E$168,BC173+(InputDataA_GeneralAssumptions!$E$168-$I$173)/(InputDataA_GeneralAssumptions!$E$169-InputDataA_GeneralAssumptions!$D$7))</f>
        <v>0.42899999999999999</v>
      </c>
      <c r="BE173" s="339">
        <f>IF(BE167&gt;InputDataA_GeneralAssumptions!$E$169,InputDataA_GeneralAssumptions!$E$168,BD173+(InputDataA_GeneralAssumptions!$E$168-$I$173)/(InputDataA_GeneralAssumptions!$E$169-InputDataA_GeneralAssumptions!$D$7))</f>
        <v>0.42899999999999999</v>
      </c>
      <c r="BF173" s="339">
        <f>IF(BF167&gt;InputDataA_GeneralAssumptions!$E$169,InputDataA_GeneralAssumptions!$E$168,BE173+(InputDataA_GeneralAssumptions!$E$168-$I$173)/(InputDataA_GeneralAssumptions!$E$169-InputDataA_GeneralAssumptions!$D$7))</f>
        <v>0.42899999999999999</v>
      </c>
      <c r="BG173" s="339">
        <f>IF(BG167&gt;InputDataA_GeneralAssumptions!$E$169,InputDataA_GeneralAssumptions!$E$168,BF173+(InputDataA_GeneralAssumptions!$E$168-$I$173)/(InputDataA_GeneralAssumptions!$E$169-InputDataA_GeneralAssumptions!$D$7))</f>
        <v>0.42899999999999999</v>
      </c>
      <c r="BH173" s="339">
        <f>IF(BH167&gt;InputDataA_GeneralAssumptions!$E$169,InputDataA_GeneralAssumptions!$E$168,BG173+(InputDataA_GeneralAssumptions!$E$168-$I$173)/(InputDataA_GeneralAssumptions!$E$169-InputDataA_GeneralAssumptions!$D$7))</f>
        <v>0.42899999999999999</v>
      </c>
      <c r="BI173" s="339">
        <f>IF(BI167&gt;InputDataA_GeneralAssumptions!$E$169,InputDataA_GeneralAssumptions!$E$168,BH173+(InputDataA_GeneralAssumptions!$E$168-$I$173)/(InputDataA_GeneralAssumptions!$E$169-InputDataA_GeneralAssumptions!$D$7))</f>
        <v>0.42899999999999999</v>
      </c>
      <c r="BJ173" s="339">
        <f>IF(BJ167&gt;InputDataA_GeneralAssumptions!$E$169,InputDataA_GeneralAssumptions!$E$168,BI173+(InputDataA_GeneralAssumptions!$E$168-$I$173)/(InputDataA_GeneralAssumptions!$E$169-InputDataA_GeneralAssumptions!$D$7))</f>
        <v>0.42899999999999999</v>
      </c>
      <c r="BK173" s="339">
        <f>IF(BK167&gt;InputDataA_GeneralAssumptions!$E$169,InputDataA_GeneralAssumptions!$E$168,BJ173+(InputDataA_GeneralAssumptions!$E$168-$I$173)/(InputDataA_GeneralAssumptions!$E$169-InputDataA_GeneralAssumptions!$D$7))</f>
        <v>0.42899999999999999</v>
      </c>
      <c r="BL173" s="339">
        <f>IF(BL167&gt;InputDataA_GeneralAssumptions!$E$169,InputDataA_GeneralAssumptions!$E$168,BK173+(InputDataA_GeneralAssumptions!$E$168-$I$173)/(InputDataA_GeneralAssumptions!$E$169-InputDataA_GeneralAssumptions!$D$7))</f>
        <v>0.42899999999999999</v>
      </c>
      <c r="BM173" s="339">
        <f>IF(BM167&gt;InputDataA_GeneralAssumptions!$E$169,InputDataA_GeneralAssumptions!$E$168,BL173+(InputDataA_GeneralAssumptions!$E$168-$I$173)/(InputDataA_GeneralAssumptions!$E$169-InputDataA_GeneralAssumptions!$D$7))</f>
        <v>0.42899999999999999</v>
      </c>
      <c r="BN173" s="339">
        <f>IF(BN167&gt;InputDataA_GeneralAssumptions!$E$169,InputDataA_GeneralAssumptions!$E$168,BM173+(InputDataA_GeneralAssumptions!$E$168-$I$173)/(InputDataA_GeneralAssumptions!$E$169-InputDataA_GeneralAssumptions!$D$7))</f>
        <v>0.42899999999999999</v>
      </c>
      <c r="BO173" s="339">
        <f>IF(BO167&gt;InputDataA_GeneralAssumptions!$E$169,InputDataA_GeneralAssumptions!$E$168,BN173+(InputDataA_GeneralAssumptions!$E$168-$I$173)/(InputDataA_GeneralAssumptions!$E$169-InputDataA_GeneralAssumptions!$D$7))</f>
        <v>0.42899999999999999</v>
      </c>
      <c r="BP173" s="339">
        <f>IF(BP167&gt;InputDataA_GeneralAssumptions!$E$169,InputDataA_GeneralAssumptions!$E$168,BO173+(InputDataA_GeneralAssumptions!$E$168-$I$173)/(InputDataA_GeneralAssumptions!$E$169-InputDataA_GeneralAssumptions!$D$7))</f>
        <v>0.42899999999999999</v>
      </c>
      <c r="BQ173" s="339">
        <f>IF(BQ167&gt;InputDataA_GeneralAssumptions!$E$169,InputDataA_GeneralAssumptions!$E$168,BP173+(InputDataA_GeneralAssumptions!$E$168-$I$173)/(InputDataA_GeneralAssumptions!$E$169-InputDataA_GeneralAssumptions!$D$7))</f>
        <v>0.42899999999999999</v>
      </c>
      <c r="BR173" s="339">
        <f>IF(BR167&gt;InputDataA_GeneralAssumptions!$E$169,InputDataA_GeneralAssumptions!$E$168,BQ173+(InputDataA_GeneralAssumptions!$E$168-$I$173)/(InputDataA_GeneralAssumptions!$E$169-InputDataA_GeneralAssumptions!$D$7))</f>
        <v>0.42899999999999999</v>
      </c>
      <c r="BS173" s="339">
        <f>IF(BS167&gt;InputDataA_GeneralAssumptions!$E$169,InputDataA_GeneralAssumptions!$E$168,BR173+(InputDataA_GeneralAssumptions!$E$168-$I$173)/(InputDataA_GeneralAssumptions!$E$169-InputDataA_GeneralAssumptions!$D$7))</f>
        <v>0.42899999999999999</v>
      </c>
      <c r="BT173" s="339">
        <f>IF(BT167&gt;InputDataA_GeneralAssumptions!$E$169,InputDataA_GeneralAssumptions!$E$168,BS173+(InputDataA_GeneralAssumptions!$E$168-$I$173)/(InputDataA_GeneralAssumptions!$E$169-InputDataA_GeneralAssumptions!$D$7))</f>
        <v>0.42899999999999999</v>
      </c>
      <c r="BU173" s="339">
        <f>IF(BU167&gt;InputDataA_GeneralAssumptions!$E$169,InputDataA_GeneralAssumptions!$E$168,BT173+(InputDataA_GeneralAssumptions!$E$168-$I$173)/(InputDataA_GeneralAssumptions!$E$169-InputDataA_GeneralAssumptions!$D$7))</f>
        <v>0.42899999999999999</v>
      </c>
      <c r="BV173" s="339">
        <f>IF(BV167&gt;InputDataA_GeneralAssumptions!$E$169,InputDataA_GeneralAssumptions!$E$168,BU173+(InputDataA_GeneralAssumptions!$E$168-$I$173)/(InputDataA_GeneralAssumptions!$E$169-InputDataA_GeneralAssumptions!$D$7))</f>
        <v>0.42899999999999999</v>
      </c>
      <c r="BW173" s="339">
        <f>IF(BW167&gt;InputDataA_GeneralAssumptions!$E$169,InputDataA_GeneralAssumptions!$E$168,BV173+(InputDataA_GeneralAssumptions!$E$168-$I$173)/(InputDataA_GeneralAssumptions!$E$169-InputDataA_GeneralAssumptions!$D$7))</f>
        <v>0.42899999999999999</v>
      </c>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row>
    <row r="174" spans="2:107" ht="16.5" thickBot="1">
      <c r="B174" s="601"/>
      <c r="C174" s="602"/>
      <c r="D174" s="603"/>
      <c r="E174" s="604"/>
      <c r="F174" s="812"/>
      <c r="G174" s="156" t="s">
        <v>631</v>
      </c>
      <c r="H174" s="199" t="str">
        <f>H173</f>
        <v>(e.g. 0.02)</v>
      </c>
      <c r="I174" s="338">
        <f>IF(VLOOKUP(InputDataA_GeneralAssumptions!$D$167,DataSummary!$A$130:$B$132,2,FALSE)=1,InputDataA_GeneralAssumptions!I172,InputDataA_GeneralAssumptions!I173)</f>
        <v>0.42899999999999999</v>
      </c>
      <c r="J174" s="338">
        <f>IF(VLOOKUP(InputDataA_GeneralAssumptions!$D$167,DataSummary!$A$130:$B$132,2,FALSE)=1,InputDataA_GeneralAssumptions!J172,InputDataA_GeneralAssumptions!J173)</f>
        <v>0.42899999999999999</v>
      </c>
      <c r="K174" s="338">
        <f>IF(VLOOKUP(InputDataA_GeneralAssumptions!$D$167,DataSummary!$A$130:$B$132,2,FALSE)=1,InputDataA_GeneralAssumptions!K172,InputDataA_GeneralAssumptions!K173)</f>
        <v>0.42899999999999999</v>
      </c>
      <c r="L174" s="338">
        <f>IF(VLOOKUP(InputDataA_GeneralAssumptions!$D$167,DataSummary!$A$130:$B$132,2,FALSE)=1,InputDataA_GeneralAssumptions!L172,InputDataA_GeneralAssumptions!L173)</f>
        <v>0.42899999999999999</v>
      </c>
      <c r="M174" s="338">
        <f>IF(VLOOKUP(InputDataA_GeneralAssumptions!$D$167,DataSummary!$A$130:$B$132,2,FALSE)=1,InputDataA_GeneralAssumptions!M172,InputDataA_GeneralAssumptions!M173)</f>
        <v>0.42899999999999999</v>
      </c>
      <c r="N174" s="338">
        <f>IF(VLOOKUP(InputDataA_GeneralAssumptions!$D$167,DataSummary!$A$130:$B$132,2,FALSE)=1,InputDataA_GeneralAssumptions!N172,InputDataA_GeneralAssumptions!N173)</f>
        <v>0.42899999999999999</v>
      </c>
      <c r="O174" s="338">
        <f>IF(VLOOKUP(InputDataA_GeneralAssumptions!$D$167,DataSummary!$A$130:$B$132,2,FALSE)=1,InputDataA_GeneralAssumptions!O172,InputDataA_GeneralAssumptions!O173)</f>
        <v>0.42899999999999999</v>
      </c>
      <c r="P174" s="338">
        <f>IF(VLOOKUP(InputDataA_GeneralAssumptions!$D$167,DataSummary!$A$130:$B$132,2,FALSE)=1,InputDataA_GeneralAssumptions!P172,InputDataA_GeneralAssumptions!P173)</f>
        <v>0.42899999999999999</v>
      </c>
      <c r="Q174" s="338">
        <f>IF(VLOOKUP(InputDataA_GeneralAssumptions!$D$167,DataSummary!$A$130:$B$132,2,FALSE)=1,InputDataA_GeneralAssumptions!Q172,InputDataA_GeneralAssumptions!Q173)</f>
        <v>0.42899999999999999</v>
      </c>
      <c r="R174" s="338">
        <f>IF(VLOOKUP(InputDataA_GeneralAssumptions!$D$167,DataSummary!$A$130:$B$132,2,FALSE)=1,InputDataA_GeneralAssumptions!R172,InputDataA_GeneralAssumptions!R173)</f>
        <v>0.42899999999999999</v>
      </c>
      <c r="S174" s="338">
        <f>IF(VLOOKUP(InputDataA_GeneralAssumptions!$D$167,DataSummary!$A$130:$B$132,2,FALSE)=1,InputDataA_GeneralAssumptions!S172,InputDataA_GeneralAssumptions!S173)</f>
        <v>0.42899999999999999</v>
      </c>
      <c r="T174" s="338">
        <f>IF(VLOOKUP(InputDataA_GeneralAssumptions!$D$167,DataSummary!$A$130:$B$132,2,FALSE)=1,InputDataA_GeneralAssumptions!T172,InputDataA_GeneralAssumptions!T173)</f>
        <v>0.42899999999999999</v>
      </c>
      <c r="U174" s="338">
        <f>IF(VLOOKUP(InputDataA_GeneralAssumptions!$D$167,DataSummary!$A$130:$B$132,2,FALSE)=1,InputDataA_GeneralAssumptions!U172,InputDataA_GeneralAssumptions!U173)</f>
        <v>0.42899999999999999</v>
      </c>
      <c r="V174" s="338">
        <f>IF(VLOOKUP(InputDataA_GeneralAssumptions!$D$167,DataSummary!$A$130:$B$132,2,FALSE)=1,InputDataA_GeneralAssumptions!V172,InputDataA_GeneralAssumptions!V173)</f>
        <v>0.42899999999999999</v>
      </c>
      <c r="W174" s="338">
        <f>IF(VLOOKUP(InputDataA_GeneralAssumptions!$D$167,DataSummary!$A$130:$B$132,2,FALSE)=1,InputDataA_GeneralAssumptions!W172,InputDataA_GeneralAssumptions!W173)</f>
        <v>0.42899999999999999</v>
      </c>
      <c r="X174" s="338">
        <f>IF(VLOOKUP(InputDataA_GeneralAssumptions!$D$167,DataSummary!$A$130:$B$132,2,FALSE)=1,InputDataA_GeneralAssumptions!X172,InputDataA_GeneralAssumptions!X173)</f>
        <v>0.42899999999999999</v>
      </c>
      <c r="Y174" s="338">
        <f>IF(VLOOKUP(InputDataA_GeneralAssumptions!$D$167,DataSummary!$A$130:$B$132,2,FALSE)=1,InputDataA_GeneralAssumptions!Y172,InputDataA_GeneralAssumptions!Y173)</f>
        <v>0.42899999999999999</v>
      </c>
      <c r="Z174" s="338">
        <f>IF(VLOOKUP(InputDataA_GeneralAssumptions!$D$167,DataSummary!$A$130:$B$132,2,FALSE)=1,InputDataA_GeneralAssumptions!Z172,InputDataA_GeneralAssumptions!Z173)</f>
        <v>0.42899999999999999</v>
      </c>
      <c r="AA174" s="338">
        <f>IF(VLOOKUP(InputDataA_GeneralAssumptions!$D$167,DataSummary!$A$130:$B$132,2,FALSE)=1,InputDataA_GeneralAssumptions!AA172,InputDataA_GeneralAssumptions!AA173)</f>
        <v>0.42899999999999999</v>
      </c>
      <c r="AB174" s="338">
        <f>IF(VLOOKUP(InputDataA_GeneralAssumptions!$D$167,DataSummary!$A$130:$B$132,2,FALSE)=1,InputDataA_GeneralAssumptions!AB172,InputDataA_GeneralAssumptions!AB173)</f>
        <v>0.42899999999999999</v>
      </c>
      <c r="AC174" s="338">
        <f>IF(VLOOKUP(InputDataA_GeneralAssumptions!$D$167,DataSummary!$A$130:$B$132,2,FALSE)=1,InputDataA_GeneralAssumptions!AC172,InputDataA_GeneralAssumptions!AC173)</f>
        <v>0.42899999999999999</v>
      </c>
      <c r="AD174" s="338">
        <f>IF(VLOOKUP(InputDataA_GeneralAssumptions!$D$167,DataSummary!$A$130:$B$132,2,FALSE)=1,InputDataA_GeneralAssumptions!AD172,InputDataA_GeneralAssumptions!AD173)</f>
        <v>0.42899999999999999</v>
      </c>
      <c r="AE174" s="338">
        <f>IF(VLOOKUP(InputDataA_GeneralAssumptions!$D$167,DataSummary!$A$130:$B$132,2,FALSE)=1,InputDataA_GeneralAssumptions!AE172,InputDataA_GeneralAssumptions!AE173)</f>
        <v>0.42899999999999999</v>
      </c>
      <c r="AF174" s="338">
        <f>IF(VLOOKUP(InputDataA_GeneralAssumptions!$D$167,DataSummary!$A$130:$B$132,2,FALSE)=1,InputDataA_GeneralAssumptions!AF172,InputDataA_GeneralAssumptions!AF173)</f>
        <v>0.42899999999999999</v>
      </c>
      <c r="AG174" s="338">
        <f>IF(VLOOKUP(InputDataA_GeneralAssumptions!$D$167,DataSummary!$A$130:$B$132,2,FALSE)=1,InputDataA_GeneralAssumptions!AG172,InputDataA_GeneralAssumptions!AG173)</f>
        <v>0.42899999999999999</v>
      </c>
      <c r="AH174" s="338">
        <f>IF(VLOOKUP(InputDataA_GeneralAssumptions!$D$167,DataSummary!$A$130:$B$132,2,FALSE)=1,InputDataA_GeneralAssumptions!AH172,InputDataA_GeneralAssumptions!AH173)</f>
        <v>0.42899999999999999</v>
      </c>
      <c r="AI174" s="338">
        <f>IF(VLOOKUP(InputDataA_GeneralAssumptions!$D$167,DataSummary!$A$130:$B$132,2,FALSE)=1,InputDataA_GeneralAssumptions!AI172,InputDataA_GeneralAssumptions!AI173)</f>
        <v>0.42899999999999999</v>
      </c>
      <c r="AJ174" s="338">
        <f>IF(VLOOKUP(InputDataA_GeneralAssumptions!$D$167,DataSummary!$A$130:$B$132,2,FALSE)=1,InputDataA_GeneralAssumptions!AJ172,InputDataA_GeneralAssumptions!AJ173)</f>
        <v>0.42899999999999999</v>
      </c>
      <c r="AK174" s="338">
        <f>IF(VLOOKUP(InputDataA_GeneralAssumptions!$D$167,DataSummary!$A$130:$B$132,2,FALSE)=1,InputDataA_GeneralAssumptions!AK172,InputDataA_GeneralAssumptions!AK173)</f>
        <v>0.42899999999999999</v>
      </c>
      <c r="AL174" s="338">
        <f>IF(VLOOKUP(InputDataA_GeneralAssumptions!$D$167,DataSummary!$A$130:$B$132,2,FALSE)=1,InputDataA_GeneralAssumptions!AL172,InputDataA_GeneralAssumptions!AL173)</f>
        <v>0.42899999999999999</v>
      </c>
      <c r="AM174" s="338">
        <f>IF(VLOOKUP(InputDataA_GeneralAssumptions!$D$167,DataSummary!$A$130:$B$132,2,FALSE)=1,InputDataA_GeneralAssumptions!AM172,InputDataA_GeneralAssumptions!AM173)</f>
        <v>0.42899999999999999</v>
      </c>
      <c r="AN174" s="338">
        <f>IF(VLOOKUP(InputDataA_GeneralAssumptions!$D$167,DataSummary!$A$130:$B$132,2,FALSE)=1,InputDataA_GeneralAssumptions!AN172,InputDataA_GeneralAssumptions!AN173)</f>
        <v>0.42899999999999999</v>
      </c>
      <c r="AO174" s="338">
        <f>IF(VLOOKUP(InputDataA_GeneralAssumptions!$D$167,DataSummary!$A$130:$B$132,2,FALSE)=1,InputDataA_GeneralAssumptions!AO172,InputDataA_GeneralAssumptions!AO173)</f>
        <v>0.42899999999999999</v>
      </c>
      <c r="AP174" s="338">
        <f>IF(VLOOKUP(InputDataA_GeneralAssumptions!$D$167,DataSummary!$A$130:$B$132,2,FALSE)=1,InputDataA_GeneralAssumptions!AP172,InputDataA_GeneralAssumptions!AP173)</f>
        <v>0.42899999999999999</v>
      </c>
      <c r="AQ174" s="338">
        <f>IF(VLOOKUP(InputDataA_GeneralAssumptions!$D$167,DataSummary!$A$130:$B$132,2,FALSE)=1,InputDataA_GeneralAssumptions!AQ172,InputDataA_GeneralAssumptions!AQ173)</f>
        <v>0.42899999999999999</v>
      </c>
      <c r="AR174" s="338">
        <f>IF(VLOOKUP(InputDataA_GeneralAssumptions!$D$167,DataSummary!$A$130:$B$132,2,FALSE)=1,InputDataA_GeneralAssumptions!AR172,InputDataA_GeneralAssumptions!AR173)</f>
        <v>0.42899999999999999</v>
      </c>
      <c r="AS174" s="338">
        <f>IF(VLOOKUP(InputDataA_GeneralAssumptions!$D$167,DataSummary!$A$130:$B$132,2,FALSE)=1,InputDataA_GeneralAssumptions!AS172,InputDataA_GeneralAssumptions!AS173)</f>
        <v>0.42899999999999999</v>
      </c>
      <c r="AT174" s="338">
        <f>IF(VLOOKUP(InputDataA_GeneralAssumptions!$D$167,DataSummary!$A$130:$B$132,2,FALSE)=1,InputDataA_GeneralAssumptions!AT172,InputDataA_GeneralAssumptions!AT173)</f>
        <v>0.42899999999999999</v>
      </c>
      <c r="AU174" s="338">
        <f>IF(VLOOKUP(InputDataA_GeneralAssumptions!$D$167,DataSummary!$A$130:$B$132,2,FALSE)=1,InputDataA_GeneralAssumptions!AU172,InputDataA_GeneralAssumptions!AU173)</f>
        <v>0.42899999999999999</v>
      </c>
      <c r="AV174" s="338">
        <f>IF(VLOOKUP(InputDataA_GeneralAssumptions!$D$167,DataSummary!$A$130:$B$132,2,FALSE)=1,InputDataA_GeneralAssumptions!AV172,InputDataA_GeneralAssumptions!AV173)</f>
        <v>0.42899999999999999</v>
      </c>
      <c r="AW174" s="338">
        <f>IF(VLOOKUP(InputDataA_GeneralAssumptions!$D$167,DataSummary!$A$130:$B$132,2,FALSE)=1,InputDataA_GeneralAssumptions!AW172,InputDataA_GeneralAssumptions!AW173)</f>
        <v>0.42899999999999999</v>
      </c>
      <c r="AX174" s="338">
        <f>IF(VLOOKUP(InputDataA_GeneralAssumptions!$D$167,DataSummary!$A$130:$B$132,2,FALSE)=1,InputDataA_GeneralAssumptions!AX172,InputDataA_GeneralAssumptions!AX173)</f>
        <v>0.42899999999999999</v>
      </c>
      <c r="AY174" s="338">
        <f>IF(VLOOKUP(InputDataA_GeneralAssumptions!$D$167,DataSummary!$A$130:$B$132,2,FALSE)=1,InputDataA_GeneralAssumptions!AY172,InputDataA_GeneralAssumptions!AY173)</f>
        <v>0.42899999999999999</v>
      </c>
      <c r="AZ174" s="338">
        <f>IF(VLOOKUP(InputDataA_GeneralAssumptions!$D$167,DataSummary!$A$130:$B$132,2,FALSE)=1,InputDataA_GeneralAssumptions!AZ172,InputDataA_GeneralAssumptions!AZ173)</f>
        <v>0.42899999999999999</v>
      </c>
      <c r="BA174" s="338">
        <f>IF(VLOOKUP(InputDataA_GeneralAssumptions!$D$167,DataSummary!$A$130:$B$132,2,FALSE)=1,InputDataA_GeneralAssumptions!BA172,InputDataA_GeneralAssumptions!BA173)</f>
        <v>0.42899999999999999</v>
      </c>
      <c r="BB174" s="338">
        <f>IF(VLOOKUP(InputDataA_GeneralAssumptions!$D$167,DataSummary!$A$130:$B$132,2,FALSE)=1,InputDataA_GeneralAssumptions!BB172,InputDataA_GeneralAssumptions!BB173)</f>
        <v>0.42899999999999999</v>
      </c>
      <c r="BC174" s="338">
        <f>IF(VLOOKUP(InputDataA_GeneralAssumptions!$D$167,DataSummary!$A$130:$B$132,2,FALSE)=1,InputDataA_GeneralAssumptions!BC172,InputDataA_GeneralAssumptions!BC173)</f>
        <v>0.42899999999999999</v>
      </c>
      <c r="BD174" s="338">
        <f>IF(VLOOKUP(InputDataA_GeneralAssumptions!$D$167,DataSummary!$A$130:$B$132,2,FALSE)=1,InputDataA_GeneralAssumptions!BD172,InputDataA_GeneralAssumptions!BD173)</f>
        <v>0.42899999999999999</v>
      </c>
      <c r="BE174" s="338">
        <f>IF(VLOOKUP(InputDataA_GeneralAssumptions!$D$167,DataSummary!$A$130:$B$132,2,FALSE)=1,InputDataA_GeneralAssumptions!BE172,InputDataA_GeneralAssumptions!BE173)</f>
        <v>0.42899999999999999</v>
      </c>
      <c r="BF174" s="338">
        <f>IF(VLOOKUP(InputDataA_GeneralAssumptions!$D$167,DataSummary!$A$130:$B$132,2,FALSE)=1,InputDataA_GeneralAssumptions!BF172,InputDataA_GeneralAssumptions!BF173)</f>
        <v>0.42899999999999999</v>
      </c>
      <c r="BG174" s="338">
        <f>IF(VLOOKUP(InputDataA_GeneralAssumptions!$D$167,DataSummary!$A$130:$B$132,2,FALSE)=1,InputDataA_GeneralAssumptions!BG172,InputDataA_GeneralAssumptions!BG173)</f>
        <v>0.42899999999999999</v>
      </c>
      <c r="BH174" s="338">
        <f>IF(VLOOKUP(InputDataA_GeneralAssumptions!$D$167,DataSummary!$A$130:$B$132,2,FALSE)=1,InputDataA_GeneralAssumptions!BH172,InputDataA_GeneralAssumptions!BH173)</f>
        <v>0.42899999999999999</v>
      </c>
      <c r="BI174" s="338">
        <f>IF(VLOOKUP(InputDataA_GeneralAssumptions!$D$167,DataSummary!$A$130:$B$132,2,FALSE)=1,InputDataA_GeneralAssumptions!BI172,InputDataA_GeneralAssumptions!BI173)</f>
        <v>0.42899999999999999</v>
      </c>
      <c r="BJ174" s="338">
        <f>IF(VLOOKUP(InputDataA_GeneralAssumptions!$D$167,DataSummary!$A$130:$B$132,2,FALSE)=1,InputDataA_GeneralAssumptions!BJ172,InputDataA_GeneralAssumptions!BJ173)</f>
        <v>0.42899999999999999</v>
      </c>
      <c r="BK174" s="338">
        <f>IF(VLOOKUP(InputDataA_GeneralAssumptions!$D$167,DataSummary!$A$130:$B$132,2,FALSE)=1,InputDataA_GeneralAssumptions!BK172,InputDataA_GeneralAssumptions!BK173)</f>
        <v>0.42899999999999999</v>
      </c>
      <c r="BL174" s="338">
        <f>IF(VLOOKUP(InputDataA_GeneralAssumptions!$D$167,DataSummary!$A$130:$B$132,2,FALSE)=1,InputDataA_GeneralAssumptions!BL172,InputDataA_GeneralAssumptions!BL173)</f>
        <v>0.42899999999999999</v>
      </c>
      <c r="BM174" s="338">
        <f>IF(VLOOKUP(InputDataA_GeneralAssumptions!$D$167,DataSummary!$A$130:$B$132,2,FALSE)=1,InputDataA_GeneralAssumptions!BM172,InputDataA_GeneralAssumptions!BM173)</f>
        <v>0.42899999999999999</v>
      </c>
      <c r="BN174" s="338">
        <f>IF(VLOOKUP(InputDataA_GeneralAssumptions!$D$167,DataSummary!$A$130:$B$132,2,FALSE)=1,InputDataA_GeneralAssumptions!BN172,InputDataA_GeneralAssumptions!BN173)</f>
        <v>0.42899999999999999</v>
      </c>
      <c r="BO174" s="338">
        <f>IF(VLOOKUP(InputDataA_GeneralAssumptions!$D$167,DataSummary!$A$130:$B$132,2,FALSE)=1,InputDataA_GeneralAssumptions!BO172,InputDataA_GeneralAssumptions!BO173)</f>
        <v>0.42899999999999999</v>
      </c>
      <c r="BP174" s="338">
        <f>IF(VLOOKUP(InputDataA_GeneralAssumptions!$D$167,DataSummary!$A$130:$B$132,2,FALSE)=1,InputDataA_GeneralAssumptions!BP172,InputDataA_GeneralAssumptions!BP173)</f>
        <v>0.42899999999999999</v>
      </c>
      <c r="BQ174" s="338">
        <f>IF(VLOOKUP(InputDataA_GeneralAssumptions!$D$167,DataSummary!$A$130:$B$132,2,FALSE)=1,InputDataA_GeneralAssumptions!BQ172,InputDataA_GeneralAssumptions!BQ173)</f>
        <v>0.42899999999999999</v>
      </c>
      <c r="BR174" s="338">
        <f>IF(VLOOKUP(InputDataA_GeneralAssumptions!$D$167,DataSummary!$A$130:$B$132,2,FALSE)=1,InputDataA_GeneralAssumptions!BR172,InputDataA_GeneralAssumptions!BR173)</f>
        <v>0.42899999999999999</v>
      </c>
      <c r="BS174" s="338">
        <f>IF(VLOOKUP(InputDataA_GeneralAssumptions!$D$167,DataSummary!$A$130:$B$132,2,FALSE)=1,InputDataA_GeneralAssumptions!BS172,InputDataA_GeneralAssumptions!BS173)</f>
        <v>0.42899999999999999</v>
      </c>
      <c r="BT174" s="338">
        <f>IF(VLOOKUP(InputDataA_GeneralAssumptions!$D$167,DataSummary!$A$130:$B$132,2,FALSE)=1,InputDataA_GeneralAssumptions!BT172,InputDataA_GeneralAssumptions!BT173)</f>
        <v>0.42899999999999999</v>
      </c>
      <c r="BU174" s="338">
        <f>IF(VLOOKUP(InputDataA_GeneralAssumptions!$D$167,DataSummary!$A$130:$B$132,2,FALSE)=1,InputDataA_GeneralAssumptions!BU172,InputDataA_GeneralAssumptions!BU173)</f>
        <v>0.42899999999999999</v>
      </c>
      <c r="BV174" s="338">
        <f>IF(VLOOKUP(InputDataA_GeneralAssumptions!$D$167,DataSummary!$A$130:$B$132,2,FALSE)=1,InputDataA_GeneralAssumptions!BV172,InputDataA_GeneralAssumptions!BV173)</f>
        <v>0.42899999999999999</v>
      </c>
      <c r="BW174" s="338">
        <f>IF(VLOOKUP(InputDataA_GeneralAssumptions!$D$167,DataSummary!$A$130:$B$132,2,FALSE)=1,InputDataA_GeneralAssumptions!BW172,InputDataA_GeneralAssumptions!BW173)</f>
        <v>0.42899999999999999</v>
      </c>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row>
    <row r="175" spans="2:107">
      <c r="B175" s="102" t="s">
        <v>978</v>
      </c>
      <c r="C175" s="573"/>
      <c r="D175" s="573"/>
      <c r="E175" s="573"/>
      <c r="F175" s="174"/>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row>
    <row r="176" spans="2:107">
      <c r="B176" s="96" t="s">
        <v>979</v>
      </c>
      <c r="C176" s="573"/>
      <c r="D176" s="480">
        <v>0</v>
      </c>
      <c r="E176" s="480">
        <v>0</v>
      </c>
      <c r="F176" s="620" t="str">
        <f>D177</f>
        <v>Automatic</v>
      </c>
      <c r="G176" s="17" t="s">
        <v>984</v>
      </c>
      <c r="H176" s="231" t="s">
        <v>636</v>
      </c>
      <c r="I176" s="211">
        <f>InputDataA_GeneralAssumptions!$D$7</f>
        <v>2021</v>
      </c>
      <c r="J176" s="169">
        <f>I176+1</f>
        <v>2022</v>
      </c>
      <c r="K176" s="169">
        <f t="shared" ref="K176:Y176" si="688">J176+1</f>
        <v>2023</v>
      </c>
      <c r="L176" s="169">
        <f t="shared" si="688"/>
        <v>2024</v>
      </c>
      <c r="M176" s="169">
        <f t="shared" si="688"/>
        <v>2025</v>
      </c>
      <c r="N176" s="169">
        <f t="shared" si="688"/>
        <v>2026</v>
      </c>
      <c r="O176" s="169">
        <f t="shared" si="688"/>
        <v>2027</v>
      </c>
      <c r="P176" s="169">
        <f t="shared" si="688"/>
        <v>2028</v>
      </c>
      <c r="Q176" s="169">
        <f t="shared" si="688"/>
        <v>2029</v>
      </c>
      <c r="R176" s="169">
        <f t="shared" si="688"/>
        <v>2030</v>
      </c>
      <c r="S176" s="169">
        <f t="shared" si="688"/>
        <v>2031</v>
      </c>
      <c r="T176" s="169">
        <f t="shared" si="688"/>
        <v>2032</v>
      </c>
      <c r="U176" s="169">
        <f t="shared" si="688"/>
        <v>2033</v>
      </c>
      <c r="V176" s="169">
        <f t="shared" si="688"/>
        <v>2034</v>
      </c>
      <c r="W176" s="169">
        <f t="shared" si="688"/>
        <v>2035</v>
      </c>
      <c r="X176" s="169">
        <f t="shared" si="688"/>
        <v>2036</v>
      </c>
      <c r="Y176" s="169">
        <f t="shared" si="688"/>
        <v>2037</v>
      </c>
      <c r="Z176" s="169">
        <f>Y176+1</f>
        <v>2038</v>
      </c>
      <c r="AA176" s="169">
        <f t="shared" ref="AA176:AP176" si="689">Z176+1</f>
        <v>2039</v>
      </c>
      <c r="AB176" s="169">
        <f t="shared" si="689"/>
        <v>2040</v>
      </c>
      <c r="AC176" s="169">
        <f t="shared" si="689"/>
        <v>2041</v>
      </c>
      <c r="AD176" s="169">
        <f t="shared" si="689"/>
        <v>2042</v>
      </c>
      <c r="AE176" s="169">
        <f t="shared" si="689"/>
        <v>2043</v>
      </c>
      <c r="AF176" s="169">
        <f t="shared" si="689"/>
        <v>2044</v>
      </c>
      <c r="AG176" s="169">
        <f t="shared" si="689"/>
        <v>2045</v>
      </c>
      <c r="AH176" s="169">
        <f t="shared" si="689"/>
        <v>2046</v>
      </c>
      <c r="AI176" s="169">
        <f t="shared" si="689"/>
        <v>2047</v>
      </c>
      <c r="AJ176" s="169">
        <f t="shared" si="689"/>
        <v>2048</v>
      </c>
      <c r="AK176" s="169">
        <f t="shared" si="689"/>
        <v>2049</v>
      </c>
      <c r="AL176" s="169">
        <f t="shared" si="689"/>
        <v>2050</v>
      </c>
      <c r="AM176" s="169">
        <f t="shared" si="689"/>
        <v>2051</v>
      </c>
      <c r="AN176" s="169">
        <f t="shared" si="689"/>
        <v>2052</v>
      </c>
      <c r="AO176" s="169">
        <f t="shared" si="689"/>
        <v>2053</v>
      </c>
      <c r="AP176" s="169">
        <f t="shared" si="689"/>
        <v>2054</v>
      </c>
      <c r="AQ176" s="169">
        <f t="shared" ref="AQ176" si="690">AP176+1</f>
        <v>2055</v>
      </c>
      <c r="AR176" s="169">
        <f t="shared" ref="AR176" si="691">AQ176+1</f>
        <v>2056</v>
      </c>
      <c r="AS176" s="169">
        <f t="shared" ref="AS176" si="692">AR176+1</f>
        <v>2057</v>
      </c>
      <c r="AT176" s="169">
        <f t="shared" ref="AT176" si="693">AS176+1</f>
        <v>2058</v>
      </c>
      <c r="AU176" s="169">
        <f t="shared" ref="AU176" si="694">AT176+1</f>
        <v>2059</v>
      </c>
      <c r="AV176" s="169">
        <f t="shared" ref="AV176" si="695">AU176+1</f>
        <v>2060</v>
      </c>
      <c r="AW176" s="169">
        <f t="shared" ref="AW176" si="696">AV176+1</f>
        <v>2061</v>
      </c>
      <c r="AX176" s="169">
        <f t="shared" ref="AX176" si="697">AW176+1</f>
        <v>2062</v>
      </c>
      <c r="AY176" s="169">
        <f t="shared" ref="AY176" si="698">AX176+1</f>
        <v>2063</v>
      </c>
      <c r="AZ176" s="169">
        <f t="shared" ref="AZ176" si="699">AY176+1</f>
        <v>2064</v>
      </c>
      <c r="BA176" s="169">
        <f t="shared" ref="BA176" si="700">AZ176+1</f>
        <v>2065</v>
      </c>
      <c r="BB176" s="169">
        <f t="shared" ref="BB176" si="701">BA176+1</f>
        <v>2066</v>
      </c>
      <c r="BC176" s="169">
        <f t="shared" ref="BC176" si="702">BB176+1</f>
        <v>2067</v>
      </c>
      <c r="BD176" s="169">
        <f t="shared" ref="BD176" si="703">BC176+1</f>
        <v>2068</v>
      </c>
      <c r="BE176" s="169">
        <f t="shared" ref="BE176" si="704">BD176+1</f>
        <v>2069</v>
      </c>
      <c r="BF176" s="169">
        <f t="shared" ref="BF176" si="705">BE176+1</f>
        <v>2070</v>
      </c>
      <c r="BG176" s="169">
        <f t="shared" ref="BG176" si="706">BF176+1</f>
        <v>2071</v>
      </c>
      <c r="BH176" s="169">
        <f t="shared" ref="BH176" si="707">BG176+1</f>
        <v>2072</v>
      </c>
      <c r="BI176" s="169">
        <f t="shared" ref="BI176" si="708">BH176+1</f>
        <v>2073</v>
      </c>
      <c r="BJ176" s="169">
        <f t="shared" ref="BJ176" si="709">BI176+1</f>
        <v>2074</v>
      </c>
      <c r="BK176" s="169">
        <f t="shared" ref="BK176" si="710">BJ176+1</f>
        <v>2075</v>
      </c>
      <c r="BL176" s="169">
        <f t="shared" ref="BL176" si="711">BK176+1</f>
        <v>2076</v>
      </c>
      <c r="BM176" s="169">
        <f t="shared" ref="BM176" si="712">BL176+1</f>
        <v>2077</v>
      </c>
      <c r="BN176" s="169">
        <f t="shared" ref="BN176" si="713">BM176+1</f>
        <v>2078</v>
      </c>
      <c r="BO176" s="169">
        <f t="shared" ref="BO176" si="714">BN176+1</f>
        <v>2079</v>
      </c>
      <c r="BP176" s="169">
        <f t="shared" ref="BP176" si="715">BO176+1</f>
        <v>2080</v>
      </c>
      <c r="BQ176" s="169">
        <f t="shared" ref="BQ176" si="716">BP176+1</f>
        <v>2081</v>
      </c>
      <c r="BR176" s="169">
        <f t="shared" ref="BR176" si="717">BQ176+1</f>
        <v>2082</v>
      </c>
      <c r="BS176" s="169">
        <f t="shared" ref="BS176" si="718">BR176+1</f>
        <v>2083</v>
      </c>
      <c r="BT176" s="169">
        <f t="shared" ref="BT176" si="719">BS176+1</f>
        <v>2084</v>
      </c>
      <c r="BU176" s="169">
        <f t="shared" ref="BU176" si="720">BT176+1</f>
        <v>2085</v>
      </c>
      <c r="BV176" s="169">
        <f t="shared" ref="BV176" si="721">BU176+1</f>
        <v>2086</v>
      </c>
      <c r="BW176" s="169">
        <f t="shared" ref="BW176" si="722">BV176+1</f>
        <v>2087</v>
      </c>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row>
    <row r="177" spans="2:79">
      <c r="B177" s="96" t="s">
        <v>980</v>
      </c>
      <c r="C177" s="94" t="s">
        <v>521</v>
      </c>
      <c r="D177" s="806" t="s">
        <v>604</v>
      </c>
      <c r="E177" s="807"/>
      <c r="F177" s="811" t="str">
        <f>DataSummary!N4</f>
        <v>Baseline</v>
      </c>
      <c r="G177" s="18" t="s">
        <v>624</v>
      </c>
      <c r="H177" s="29" t="s">
        <v>441</v>
      </c>
      <c r="I177" s="212">
        <f>I178</f>
        <v>0</v>
      </c>
      <c r="J177" s="212">
        <f t="shared" ref="J177:BU177" si="723">J178</f>
        <v>0</v>
      </c>
      <c r="K177" s="212">
        <f t="shared" si="723"/>
        <v>0</v>
      </c>
      <c r="L177" s="212">
        <f t="shared" si="723"/>
        <v>0</v>
      </c>
      <c r="M177" s="212">
        <f t="shared" si="723"/>
        <v>0</v>
      </c>
      <c r="N177" s="212">
        <f t="shared" si="723"/>
        <v>0</v>
      </c>
      <c r="O177" s="212">
        <f t="shared" si="723"/>
        <v>0</v>
      </c>
      <c r="P177" s="212">
        <f t="shared" si="723"/>
        <v>0</v>
      </c>
      <c r="Q177" s="212">
        <f t="shared" si="723"/>
        <v>0</v>
      </c>
      <c r="R177" s="212">
        <f t="shared" si="723"/>
        <v>0</v>
      </c>
      <c r="S177" s="212">
        <f t="shared" si="723"/>
        <v>0</v>
      </c>
      <c r="T177" s="212">
        <f t="shared" si="723"/>
        <v>0</v>
      </c>
      <c r="U177" s="212">
        <f t="shared" si="723"/>
        <v>0</v>
      </c>
      <c r="V177" s="212">
        <f t="shared" si="723"/>
        <v>0</v>
      </c>
      <c r="W177" s="212">
        <f t="shared" si="723"/>
        <v>0</v>
      </c>
      <c r="X177" s="212">
        <f t="shared" si="723"/>
        <v>0</v>
      </c>
      <c r="Y177" s="212">
        <f t="shared" si="723"/>
        <v>0</v>
      </c>
      <c r="Z177" s="212">
        <f t="shared" si="723"/>
        <v>0</v>
      </c>
      <c r="AA177" s="212">
        <f t="shared" si="723"/>
        <v>0</v>
      </c>
      <c r="AB177" s="212">
        <f t="shared" si="723"/>
        <v>0</v>
      </c>
      <c r="AC177" s="212">
        <f t="shared" si="723"/>
        <v>0</v>
      </c>
      <c r="AD177" s="212">
        <f t="shared" si="723"/>
        <v>0</v>
      </c>
      <c r="AE177" s="212">
        <f t="shared" si="723"/>
        <v>0</v>
      </c>
      <c r="AF177" s="212">
        <f t="shared" si="723"/>
        <v>0</v>
      </c>
      <c r="AG177" s="212">
        <f t="shared" si="723"/>
        <v>0</v>
      </c>
      <c r="AH177" s="212">
        <f t="shared" si="723"/>
        <v>0</v>
      </c>
      <c r="AI177" s="212">
        <f t="shared" si="723"/>
        <v>0</v>
      </c>
      <c r="AJ177" s="212">
        <f t="shared" si="723"/>
        <v>0</v>
      </c>
      <c r="AK177" s="212">
        <f t="shared" si="723"/>
        <v>0</v>
      </c>
      <c r="AL177" s="212">
        <f t="shared" si="723"/>
        <v>0</v>
      </c>
      <c r="AM177" s="212">
        <f t="shared" si="723"/>
        <v>0</v>
      </c>
      <c r="AN177" s="212">
        <f t="shared" si="723"/>
        <v>0</v>
      </c>
      <c r="AO177" s="212">
        <f t="shared" si="723"/>
        <v>0</v>
      </c>
      <c r="AP177" s="212">
        <f t="shared" si="723"/>
        <v>0</v>
      </c>
      <c r="AQ177" s="212">
        <f t="shared" si="723"/>
        <v>0</v>
      </c>
      <c r="AR177" s="212">
        <f t="shared" si="723"/>
        <v>0</v>
      </c>
      <c r="AS177" s="212">
        <f t="shared" si="723"/>
        <v>0</v>
      </c>
      <c r="AT177" s="212">
        <f t="shared" si="723"/>
        <v>0</v>
      </c>
      <c r="AU177" s="212">
        <f t="shared" si="723"/>
        <v>0</v>
      </c>
      <c r="AV177" s="212">
        <f t="shared" si="723"/>
        <v>0</v>
      </c>
      <c r="AW177" s="212">
        <f t="shared" si="723"/>
        <v>0</v>
      </c>
      <c r="AX177" s="212">
        <f t="shared" si="723"/>
        <v>0</v>
      </c>
      <c r="AY177" s="212">
        <f t="shared" si="723"/>
        <v>0</v>
      </c>
      <c r="AZ177" s="212">
        <f t="shared" si="723"/>
        <v>0</v>
      </c>
      <c r="BA177" s="212">
        <f t="shared" si="723"/>
        <v>0</v>
      </c>
      <c r="BB177" s="212">
        <f t="shared" si="723"/>
        <v>0</v>
      </c>
      <c r="BC177" s="212">
        <f t="shared" si="723"/>
        <v>0</v>
      </c>
      <c r="BD177" s="212">
        <f t="shared" si="723"/>
        <v>0</v>
      </c>
      <c r="BE177" s="212">
        <f t="shared" si="723"/>
        <v>0</v>
      </c>
      <c r="BF177" s="212">
        <f t="shared" si="723"/>
        <v>0</v>
      </c>
      <c r="BG177" s="212">
        <f t="shared" si="723"/>
        <v>0</v>
      </c>
      <c r="BH177" s="212">
        <f t="shared" si="723"/>
        <v>0</v>
      </c>
      <c r="BI177" s="212">
        <f t="shared" si="723"/>
        <v>0</v>
      </c>
      <c r="BJ177" s="212">
        <f t="shared" si="723"/>
        <v>0</v>
      </c>
      <c r="BK177" s="212">
        <f t="shared" si="723"/>
        <v>0</v>
      </c>
      <c r="BL177" s="212">
        <f t="shared" si="723"/>
        <v>0</v>
      </c>
      <c r="BM177" s="212">
        <f t="shared" si="723"/>
        <v>0</v>
      </c>
      <c r="BN177" s="212">
        <f t="shared" si="723"/>
        <v>0</v>
      </c>
      <c r="BO177" s="212">
        <f t="shared" si="723"/>
        <v>0</v>
      </c>
      <c r="BP177" s="212">
        <f t="shared" si="723"/>
        <v>0</v>
      </c>
      <c r="BQ177" s="212">
        <f t="shared" si="723"/>
        <v>0</v>
      </c>
      <c r="BR177" s="212">
        <f t="shared" si="723"/>
        <v>0</v>
      </c>
      <c r="BS177" s="212">
        <f t="shared" si="723"/>
        <v>0</v>
      </c>
      <c r="BT177" s="212">
        <f t="shared" si="723"/>
        <v>0</v>
      </c>
      <c r="BU177" s="212">
        <f t="shared" si="723"/>
        <v>0</v>
      </c>
      <c r="BV177" s="212">
        <f t="shared" ref="BV177:BW177" si="724">BV178</f>
        <v>0</v>
      </c>
      <c r="BW177" s="212">
        <f t="shared" si="724"/>
        <v>0</v>
      </c>
      <c r="BY177" s="43"/>
      <c r="BZ177" s="43"/>
      <c r="CA177" s="43"/>
    </row>
    <row r="178" spans="2:79">
      <c r="B178" s="293" t="s">
        <v>981</v>
      </c>
      <c r="C178" s="93" t="s">
        <v>441</v>
      </c>
      <c r="D178" s="480">
        <v>0</v>
      </c>
      <c r="E178" s="481">
        <v>0</v>
      </c>
      <c r="F178" s="811"/>
      <c r="G178" s="11" t="s">
        <v>625</v>
      </c>
      <c r="H178" s="31" t="str">
        <f>H177</f>
        <v>(e.g. 0.02)</v>
      </c>
      <c r="I178" s="339">
        <f>D176</f>
        <v>0</v>
      </c>
      <c r="J178" s="339">
        <f>IF(J176&gt;$D$179,$D$178,I178+($D$178-$I$178)/($D$179-$D$7))</f>
        <v>0</v>
      </c>
      <c r="K178" s="339">
        <f t="shared" ref="K178:AP178" si="725">IF(K176&gt;$D$179,$D$178,J178+($D$178-$I$178)/($D$179-$D$7))</f>
        <v>0</v>
      </c>
      <c r="L178" s="339">
        <f t="shared" si="725"/>
        <v>0</v>
      </c>
      <c r="M178" s="339">
        <f t="shared" si="725"/>
        <v>0</v>
      </c>
      <c r="N178" s="339">
        <f t="shared" si="725"/>
        <v>0</v>
      </c>
      <c r="O178" s="339">
        <f t="shared" si="725"/>
        <v>0</v>
      </c>
      <c r="P178" s="339">
        <f t="shared" si="725"/>
        <v>0</v>
      </c>
      <c r="Q178" s="339">
        <f t="shared" si="725"/>
        <v>0</v>
      </c>
      <c r="R178" s="339">
        <f t="shared" si="725"/>
        <v>0</v>
      </c>
      <c r="S178" s="339">
        <f t="shared" si="725"/>
        <v>0</v>
      </c>
      <c r="T178" s="339">
        <f t="shared" si="725"/>
        <v>0</v>
      </c>
      <c r="U178" s="339">
        <f t="shared" si="725"/>
        <v>0</v>
      </c>
      <c r="V178" s="339">
        <f t="shared" si="725"/>
        <v>0</v>
      </c>
      <c r="W178" s="339">
        <f t="shared" si="725"/>
        <v>0</v>
      </c>
      <c r="X178" s="339">
        <f t="shared" si="725"/>
        <v>0</v>
      </c>
      <c r="Y178" s="339">
        <f t="shared" si="725"/>
        <v>0</v>
      </c>
      <c r="Z178" s="339">
        <f t="shared" si="725"/>
        <v>0</v>
      </c>
      <c r="AA178" s="339">
        <f t="shared" si="725"/>
        <v>0</v>
      </c>
      <c r="AB178" s="339">
        <f t="shared" si="725"/>
        <v>0</v>
      </c>
      <c r="AC178" s="339">
        <f t="shared" si="725"/>
        <v>0</v>
      </c>
      <c r="AD178" s="339">
        <f t="shared" si="725"/>
        <v>0</v>
      </c>
      <c r="AE178" s="339">
        <f t="shared" si="725"/>
        <v>0</v>
      </c>
      <c r="AF178" s="339">
        <f t="shared" si="725"/>
        <v>0</v>
      </c>
      <c r="AG178" s="339">
        <f t="shared" si="725"/>
        <v>0</v>
      </c>
      <c r="AH178" s="339">
        <f t="shared" si="725"/>
        <v>0</v>
      </c>
      <c r="AI178" s="339">
        <f t="shared" si="725"/>
        <v>0</v>
      </c>
      <c r="AJ178" s="339">
        <f t="shared" si="725"/>
        <v>0</v>
      </c>
      <c r="AK178" s="339">
        <f t="shared" si="725"/>
        <v>0</v>
      </c>
      <c r="AL178" s="339">
        <f t="shared" si="725"/>
        <v>0</v>
      </c>
      <c r="AM178" s="339">
        <f t="shared" si="725"/>
        <v>0</v>
      </c>
      <c r="AN178" s="339">
        <f t="shared" si="725"/>
        <v>0</v>
      </c>
      <c r="AO178" s="339">
        <f t="shared" si="725"/>
        <v>0</v>
      </c>
      <c r="AP178" s="339">
        <f t="shared" si="725"/>
        <v>0</v>
      </c>
      <c r="AQ178" s="339">
        <f t="shared" ref="AQ178" si="726">IF(AQ176&gt;$D$179,$D$178,AP178+($D$178-$I$178)/($D$179-$D$7))</f>
        <v>0</v>
      </c>
      <c r="AR178" s="339">
        <f t="shared" ref="AR178" si="727">IF(AR176&gt;$D$179,$D$178,AQ178+($D$178-$I$178)/($D$179-$D$7))</f>
        <v>0</v>
      </c>
      <c r="AS178" s="339">
        <f t="shared" ref="AS178" si="728">IF(AS176&gt;$D$179,$D$178,AR178+($D$178-$I$178)/($D$179-$D$7))</f>
        <v>0</v>
      </c>
      <c r="AT178" s="339">
        <f t="shared" ref="AT178" si="729">IF(AT176&gt;$D$179,$D$178,AS178+($D$178-$I$178)/($D$179-$D$7))</f>
        <v>0</v>
      </c>
      <c r="AU178" s="339">
        <f t="shared" ref="AU178" si="730">IF(AU176&gt;$D$179,$D$178,AT178+($D$178-$I$178)/($D$179-$D$7))</f>
        <v>0</v>
      </c>
      <c r="AV178" s="339">
        <f t="shared" ref="AV178" si="731">IF(AV176&gt;$D$179,$D$178,AU178+($D$178-$I$178)/($D$179-$D$7))</f>
        <v>0</v>
      </c>
      <c r="AW178" s="339">
        <f t="shared" ref="AW178" si="732">IF(AW176&gt;$D$179,$D$178,AV178+($D$178-$I$178)/($D$179-$D$7))</f>
        <v>0</v>
      </c>
      <c r="AX178" s="339">
        <f t="shared" ref="AX178" si="733">IF(AX176&gt;$D$179,$D$178,AW178+($D$178-$I$178)/($D$179-$D$7))</f>
        <v>0</v>
      </c>
      <c r="AY178" s="339">
        <f t="shared" ref="AY178" si="734">IF(AY176&gt;$D$179,$D$178,AX178+($D$178-$I$178)/($D$179-$D$7))</f>
        <v>0</v>
      </c>
      <c r="AZ178" s="339">
        <f t="shared" ref="AZ178" si="735">IF(AZ176&gt;$D$179,$D$178,AY178+($D$178-$I$178)/($D$179-$D$7))</f>
        <v>0</v>
      </c>
      <c r="BA178" s="339">
        <f t="shared" ref="BA178" si="736">IF(BA176&gt;$D$179,$D$178,AZ178+($D$178-$I$178)/($D$179-$D$7))</f>
        <v>0</v>
      </c>
      <c r="BB178" s="339">
        <f t="shared" ref="BB178" si="737">IF(BB176&gt;$D$179,$D$178,BA178+($D$178-$I$178)/($D$179-$D$7))</f>
        <v>0</v>
      </c>
      <c r="BC178" s="339">
        <f t="shared" ref="BC178" si="738">IF(BC176&gt;$D$179,$D$178,BB178+($D$178-$I$178)/($D$179-$D$7))</f>
        <v>0</v>
      </c>
      <c r="BD178" s="339">
        <f t="shared" ref="BD178" si="739">IF(BD176&gt;$D$179,$D$178,BC178+($D$178-$I$178)/($D$179-$D$7))</f>
        <v>0</v>
      </c>
      <c r="BE178" s="339">
        <f t="shared" ref="BE178" si="740">IF(BE176&gt;$D$179,$D$178,BD178+($D$178-$I$178)/($D$179-$D$7))</f>
        <v>0</v>
      </c>
      <c r="BF178" s="339">
        <f t="shared" ref="BF178" si="741">IF(BF176&gt;$D$179,$D$178,BE178+($D$178-$I$178)/($D$179-$D$7))</f>
        <v>0</v>
      </c>
      <c r="BG178" s="339">
        <f t="shared" ref="BG178" si="742">IF(BG176&gt;$D$179,$D$178,BF178+($D$178-$I$178)/($D$179-$D$7))</f>
        <v>0</v>
      </c>
      <c r="BH178" s="339">
        <f t="shared" ref="BH178" si="743">IF(BH176&gt;$D$179,$D$178,BG178+($D$178-$I$178)/($D$179-$D$7))</f>
        <v>0</v>
      </c>
      <c r="BI178" s="339">
        <f t="shared" ref="BI178" si="744">IF(BI176&gt;$D$179,$D$178,BH178+($D$178-$I$178)/($D$179-$D$7))</f>
        <v>0</v>
      </c>
      <c r="BJ178" s="339">
        <f t="shared" ref="BJ178" si="745">IF(BJ176&gt;$D$179,$D$178,BI178+($D$178-$I$178)/($D$179-$D$7))</f>
        <v>0</v>
      </c>
      <c r="BK178" s="339">
        <f t="shared" ref="BK178" si="746">IF(BK176&gt;$D$179,$D$178,BJ178+($D$178-$I$178)/($D$179-$D$7))</f>
        <v>0</v>
      </c>
      <c r="BL178" s="339">
        <f t="shared" ref="BL178" si="747">IF(BL176&gt;$D$179,$D$178,BK178+($D$178-$I$178)/($D$179-$D$7))</f>
        <v>0</v>
      </c>
      <c r="BM178" s="339">
        <f t="shared" ref="BM178" si="748">IF(BM176&gt;$D$179,$D$178,BL178+($D$178-$I$178)/($D$179-$D$7))</f>
        <v>0</v>
      </c>
      <c r="BN178" s="339">
        <f t="shared" ref="BN178" si="749">IF(BN176&gt;$D$179,$D$178,BM178+($D$178-$I$178)/($D$179-$D$7))</f>
        <v>0</v>
      </c>
      <c r="BO178" s="339">
        <f t="shared" ref="BO178" si="750">IF(BO176&gt;$D$179,$D$178,BN178+($D$178-$I$178)/($D$179-$D$7))</f>
        <v>0</v>
      </c>
      <c r="BP178" s="339">
        <f t="shared" ref="BP178" si="751">IF(BP176&gt;$D$179,$D$178,BO178+($D$178-$I$178)/($D$179-$D$7))</f>
        <v>0</v>
      </c>
      <c r="BQ178" s="339">
        <f t="shared" ref="BQ178" si="752">IF(BQ176&gt;$D$179,$D$178,BP178+($D$178-$I$178)/($D$179-$D$7))</f>
        <v>0</v>
      </c>
      <c r="BR178" s="339">
        <f t="shared" ref="BR178" si="753">IF(BR176&gt;$D$179,$D$178,BQ178+($D$178-$I$178)/($D$179-$D$7))</f>
        <v>0</v>
      </c>
      <c r="BS178" s="339">
        <f t="shared" ref="BS178" si="754">IF(BS176&gt;$D$179,$D$178,BR178+($D$178-$I$178)/($D$179-$D$7))</f>
        <v>0</v>
      </c>
      <c r="BT178" s="339">
        <f t="shared" ref="BT178" si="755">IF(BT176&gt;$D$179,$D$178,BS178+($D$178-$I$178)/($D$179-$D$7))</f>
        <v>0</v>
      </c>
      <c r="BU178" s="339">
        <f t="shared" ref="BU178" si="756">IF(BU176&gt;$D$179,$D$178,BT178+($D$178-$I$178)/($D$179-$D$7))</f>
        <v>0</v>
      </c>
      <c r="BV178" s="339">
        <f t="shared" ref="BV178" si="757">IF(BV176&gt;$D$179,$D$178,BU178+($D$178-$I$178)/($D$179-$D$7))</f>
        <v>0</v>
      </c>
      <c r="BW178" s="339">
        <f t="shared" ref="BW178" si="758">IF(BW176&gt;$D$179,$D$178,BV178+($D$178-$I$178)/($D$179-$D$7))</f>
        <v>0</v>
      </c>
      <c r="BY178" s="43"/>
      <c r="BZ178" s="43"/>
      <c r="CA178" s="43"/>
    </row>
    <row r="179" spans="2:79" ht="20.45" customHeight="1">
      <c r="B179" s="293" t="s">
        <v>982</v>
      </c>
      <c r="C179" s="93" t="s">
        <v>1</v>
      </c>
      <c r="D179" s="564">
        <v>2040</v>
      </c>
      <c r="E179" s="483">
        <v>2040</v>
      </c>
      <c r="F179" s="811"/>
      <c r="G179" s="156" t="s">
        <v>985</v>
      </c>
      <c r="H179" s="31" t="str">
        <f>H178</f>
        <v>(e.g. 0.02)</v>
      </c>
      <c r="I179" s="338"/>
      <c r="J179" s="338">
        <f>IF(DataSummary!$B$299=1,LN(NORMSDIST(NORMSINV(0.4)-InputDataA_GeneralAssumptions!J161)/NORMSDIST(NORMSINV(0.4)-InputDataA_GeneralAssumptions!I161)),IF(VLOOKUP($D$177,DataSummary!$A$131:$B$132,2,FALSE)=1,InputDataA_GeneralAssumptions!J177,InputDataA_GeneralAssumptions!J178))</f>
        <v>0</v>
      </c>
      <c r="K179" s="338">
        <f>IF(DataSummary!$B$299=1,LN(NORMSDIST(NORMSINV(0.4)-InputDataA_GeneralAssumptions!K161)/NORMSDIST(NORMSINV(0.4)-InputDataA_GeneralAssumptions!J161)),IF(VLOOKUP($D$177,DataSummary!$A$131:$B$132,2,FALSE)=1,InputDataA_GeneralAssumptions!K177,InputDataA_GeneralAssumptions!K178))</f>
        <v>0</v>
      </c>
      <c r="L179" s="338">
        <f>IF(DataSummary!$B$299=1,LN(NORMSDIST(NORMSINV(0.4)-InputDataA_GeneralAssumptions!L161)/NORMSDIST(NORMSINV(0.4)-InputDataA_GeneralAssumptions!K161)),IF(VLOOKUP($D$177,DataSummary!$A$131:$B$132,2,FALSE)=1,InputDataA_GeneralAssumptions!L177,InputDataA_GeneralAssumptions!L178))</f>
        <v>0</v>
      </c>
      <c r="M179" s="338">
        <f>IF(DataSummary!$B$299=1,LN(NORMSDIST(NORMSINV(0.4)-InputDataA_GeneralAssumptions!M161)/NORMSDIST(NORMSINV(0.4)-InputDataA_GeneralAssumptions!L161)),IF(VLOOKUP($D$177,DataSummary!$A$131:$B$132,2,FALSE)=1,InputDataA_GeneralAssumptions!M177,InputDataA_GeneralAssumptions!M178))</f>
        <v>0</v>
      </c>
      <c r="N179" s="338">
        <f>IF(DataSummary!$B$299=1,LN(NORMSDIST(NORMSINV(0.4)-InputDataA_GeneralAssumptions!N161)/NORMSDIST(NORMSINV(0.4)-InputDataA_GeneralAssumptions!M161)),IF(VLOOKUP($D$177,DataSummary!$A$131:$B$132,2,FALSE)=1,InputDataA_GeneralAssumptions!N177,InputDataA_GeneralAssumptions!N178))</f>
        <v>0</v>
      </c>
      <c r="O179" s="338">
        <f>IF(DataSummary!$B$299=1,LN(NORMSDIST(NORMSINV(0.4)-InputDataA_GeneralAssumptions!O161)/NORMSDIST(NORMSINV(0.4)-InputDataA_GeneralAssumptions!N161)),IF(VLOOKUP($D$177,DataSummary!$A$131:$B$132,2,FALSE)=1,InputDataA_GeneralAssumptions!O177,InputDataA_GeneralAssumptions!O178))</f>
        <v>0</v>
      </c>
      <c r="P179" s="338">
        <f>IF(DataSummary!$B$299=1,LN(NORMSDIST(NORMSINV(0.4)-InputDataA_GeneralAssumptions!P161)/NORMSDIST(NORMSINV(0.4)-InputDataA_GeneralAssumptions!O161)),IF(VLOOKUP($D$177,DataSummary!$A$131:$B$132,2,FALSE)=1,InputDataA_GeneralAssumptions!P177,InputDataA_GeneralAssumptions!P178))</f>
        <v>0</v>
      </c>
      <c r="Q179" s="338">
        <f>IF(DataSummary!$B$299=1,LN(NORMSDIST(NORMSINV(0.4)-InputDataA_GeneralAssumptions!Q161)/NORMSDIST(NORMSINV(0.4)-InputDataA_GeneralAssumptions!P161)),IF(VLOOKUP($D$177,DataSummary!$A$131:$B$132,2,FALSE)=1,InputDataA_GeneralAssumptions!Q177,InputDataA_GeneralAssumptions!Q178))</f>
        <v>0</v>
      </c>
      <c r="R179" s="338">
        <f>IF(DataSummary!$B$299=1,LN(NORMSDIST(NORMSINV(0.4)-InputDataA_GeneralAssumptions!R161)/NORMSDIST(NORMSINV(0.4)-InputDataA_GeneralAssumptions!Q161)),IF(VLOOKUP($D$177,DataSummary!$A$131:$B$132,2,FALSE)=1,InputDataA_GeneralAssumptions!R177,InputDataA_GeneralAssumptions!R178))</f>
        <v>0</v>
      </c>
      <c r="S179" s="338">
        <f>IF(DataSummary!$B$299=1,LN(NORMSDIST(NORMSINV(0.4)-InputDataA_GeneralAssumptions!S161)/NORMSDIST(NORMSINV(0.4)-InputDataA_GeneralAssumptions!R161)),IF(VLOOKUP($D$177,DataSummary!$A$131:$B$132,2,FALSE)=1,InputDataA_GeneralAssumptions!S177,InputDataA_GeneralAssumptions!S178))</f>
        <v>0</v>
      </c>
      <c r="T179" s="338">
        <f>IF(DataSummary!$B$299=1,LN(NORMSDIST(NORMSINV(0.4)-InputDataA_GeneralAssumptions!T161)/NORMSDIST(NORMSINV(0.4)-InputDataA_GeneralAssumptions!S161)),IF(VLOOKUP($D$177,DataSummary!$A$131:$B$132,2,FALSE)=1,InputDataA_GeneralAssumptions!T177,InputDataA_GeneralAssumptions!T178))</f>
        <v>0</v>
      </c>
      <c r="U179" s="338">
        <f>IF(DataSummary!$B$299=1,LN(NORMSDIST(NORMSINV(0.4)-InputDataA_GeneralAssumptions!U161)/NORMSDIST(NORMSINV(0.4)-InputDataA_GeneralAssumptions!T161)),IF(VLOOKUP($D$177,DataSummary!$A$131:$B$132,2,FALSE)=1,InputDataA_GeneralAssumptions!U177,InputDataA_GeneralAssumptions!U178))</f>
        <v>0</v>
      </c>
      <c r="V179" s="338">
        <f>IF(DataSummary!$B$299=1,LN(NORMSDIST(NORMSINV(0.4)-InputDataA_GeneralAssumptions!V161)/NORMSDIST(NORMSINV(0.4)-InputDataA_GeneralAssumptions!U161)),IF(VLOOKUP($D$177,DataSummary!$A$131:$B$132,2,FALSE)=1,InputDataA_GeneralAssumptions!V177,InputDataA_GeneralAssumptions!V178))</f>
        <v>0</v>
      </c>
      <c r="W179" s="338">
        <f>IF(DataSummary!$B$299=1,LN(NORMSDIST(NORMSINV(0.4)-InputDataA_GeneralAssumptions!W161)/NORMSDIST(NORMSINV(0.4)-InputDataA_GeneralAssumptions!V161)),IF(VLOOKUP($D$177,DataSummary!$A$131:$B$132,2,FALSE)=1,InputDataA_GeneralAssumptions!W177,InputDataA_GeneralAssumptions!W178))</f>
        <v>0</v>
      </c>
      <c r="X179" s="338">
        <f>IF(DataSummary!$B$299=1,LN(NORMSDIST(NORMSINV(0.4)-InputDataA_GeneralAssumptions!X161)/NORMSDIST(NORMSINV(0.4)-InputDataA_GeneralAssumptions!W161)),IF(VLOOKUP($D$177,DataSummary!$A$131:$B$132,2,FALSE)=1,InputDataA_GeneralAssumptions!X177,InputDataA_GeneralAssumptions!X178))</f>
        <v>0</v>
      </c>
      <c r="Y179" s="338">
        <f>IF(DataSummary!$B$299=1,LN(NORMSDIST(NORMSINV(0.4)-InputDataA_GeneralAssumptions!Y161)/NORMSDIST(NORMSINV(0.4)-InputDataA_GeneralAssumptions!X161)),IF(VLOOKUP($D$177,DataSummary!$A$131:$B$132,2,FALSE)=1,InputDataA_GeneralAssumptions!Y177,InputDataA_GeneralAssumptions!Y178))</f>
        <v>0</v>
      </c>
      <c r="Z179" s="338">
        <f>IF(DataSummary!$B$299=1,LN(NORMSDIST(NORMSINV(0.4)-InputDataA_GeneralAssumptions!Z161)/NORMSDIST(NORMSINV(0.4)-InputDataA_GeneralAssumptions!Y161)),IF(VLOOKUP($D$177,DataSummary!$A$131:$B$132,2,FALSE)=1,InputDataA_GeneralAssumptions!Z177,InputDataA_GeneralAssumptions!Z178))</f>
        <v>0</v>
      </c>
      <c r="AA179" s="338">
        <f>IF(DataSummary!$B$299=1,LN(NORMSDIST(NORMSINV(0.4)-InputDataA_GeneralAssumptions!AA161)/NORMSDIST(NORMSINV(0.4)-InputDataA_GeneralAssumptions!Z161)),IF(VLOOKUP($D$177,DataSummary!$A$131:$B$132,2,FALSE)=1,InputDataA_GeneralAssumptions!AA177,InputDataA_GeneralAssumptions!AA178))</f>
        <v>0</v>
      </c>
      <c r="AB179" s="338">
        <f>IF(DataSummary!$B$299=1,LN(NORMSDIST(NORMSINV(0.4)-InputDataA_GeneralAssumptions!AB161)/NORMSDIST(NORMSINV(0.4)-InputDataA_GeneralAssumptions!AA161)),IF(VLOOKUP($D$177,DataSummary!$A$131:$B$132,2,FALSE)=1,InputDataA_GeneralAssumptions!AB177,InputDataA_GeneralAssumptions!AB178))</f>
        <v>0</v>
      </c>
      <c r="AC179" s="338">
        <f>IF(DataSummary!$B$299=1,LN(NORMSDIST(NORMSINV(0.4)-InputDataA_GeneralAssumptions!AC161)/NORMSDIST(NORMSINV(0.4)-InputDataA_GeneralAssumptions!AB161)),IF(VLOOKUP($D$177,DataSummary!$A$131:$B$132,2,FALSE)=1,InputDataA_GeneralAssumptions!AC177,InputDataA_GeneralAssumptions!AC178))</f>
        <v>0</v>
      </c>
      <c r="AD179" s="338">
        <f>IF(DataSummary!$B$299=1,LN(NORMSDIST(NORMSINV(0.4)-InputDataA_GeneralAssumptions!AD161)/NORMSDIST(NORMSINV(0.4)-InputDataA_GeneralAssumptions!AC161)),IF(VLOOKUP($D$177,DataSummary!$A$131:$B$132,2,FALSE)=1,InputDataA_GeneralAssumptions!AD177,InputDataA_GeneralAssumptions!AD178))</f>
        <v>0</v>
      </c>
      <c r="AE179" s="338">
        <f>IF(DataSummary!$B$299=1,LN(NORMSDIST(NORMSINV(0.4)-InputDataA_GeneralAssumptions!AE161)/NORMSDIST(NORMSINV(0.4)-InputDataA_GeneralAssumptions!AD161)),IF(VLOOKUP($D$177,DataSummary!$A$131:$B$132,2,FALSE)=1,InputDataA_GeneralAssumptions!AE177,InputDataA_GeneralAssumptions!AE178))</f>
        <v>0</v>
      </c>
      <c r="AF179" s="338">
        <f>IF(DataSummary!$B$299=1,LN(NORMSDIST(NORMSINV(0.4)-InputDataA_GeneralAssumptions!AF161)/NORMSDIST(NORMSINV(0.4)-InputDataA_GeneralAssumptions!AE161)),IF(VLOOKUP($D$177,DataSummary!$A$131:$B$132,2,FALSE)=1,InputDataA_GeneralAssumptions!AF177,InputDataA_GeneralAssumptions!AF178))</f>
        <v>0</v>
      </c>
      <c r="AG179" s="338">
        <f>IF(DataSummary!$B$299=1,LN(NORMSDIST(NORMSINV(0.4)-InputDataA_GeneralAssumptions!AG161)/NORMSDIST(NORMSINV(0.4)-InputDataA_GeneralAssumptions!AF161)),IF(VLOOKUP($D$177,DataSummary!$A$131:$B$132,2,FALSE)=1,InputDataA_GeneralAssumptions!AG177,InputDataA_GeneralAssumptions!AG178))</f>
        <v>0</v>
      </c>
      <c r="AH179" s="338">
        <f>IF(DataSummary!$B$299=1,LN(NORMSDIST(NORMSINV(0.4)-InputDataA_GeneralAssumptions!AH161)/NORMSDIST(NORMSINV(0.4)-InputDataA_GeneralAssumptions!AG161)),IF(VLOOKUP($D$177,DataSummary!$A$131:$B$132,2,FALSE)=1,InputDataA_GeneralAssumptions!AH177,InputDataA_GeneralAssumptions!AH178))</f>
        <v>0</v>
      </c>
      <c r="AI179" s="338">
        <f>IF(DataSummary!$B$299=1,LN(NORMSDIST(NORMSINV(0.4)-InputDataA_GeneralAssumptions!AI161)/NORMSDIST(NORMSINV(0.4)-InputDataA_GeneralAssumptions!AH161)),IF(VLOOKUP($D$177,DataSummary!$A$131:$B$132,2,FALSE)=1,InputDataA_GeneralAssumptions!AI177,InputDataA_GeneralAssumptions!AI178))</f>
        <v>0</v>
      </c>
      <c r="AJ179" s="338">
        <f>IF(DataSummary!$B$299=1,LN(NORMSDIST(NORMSINV(0.4)-InputDataA_GeneralAssumptions!AJ161)/NORMSDIST(NORMSINV(0.4)-InputDataA_GeneralAssumptions!AI161)),IF(VLOOKUP($D$177,DataSummary!$A$131:$B$132,2,FALSE)=1,InputDataA_GeneralAssumptions!AJ177,InputDataA_GeneralAssumptions!AJ178))</f>
        <v>0</v>
      </c>
      <c r="AK179" s="338">
        <f>IF(DataSummary!$B$299=1,LN(NORMSDIST(NORMSINV(0.4)-InputDataA_GeneralAssumptions!AK161)/NORMSDIST(NORMSINV(0.4)-InputDataA_GeneralAssumptions!AJ161)),IF(VLOOKUP($D$177,DataSummary!$A$131:$B$132,2,FALSE)=1,InputDataA_GeneralAssumptions!AK177,InputDataA_GeneralAssumptions!AK178))</f>
        <v>0</v>
      </c>
      <c r="AL179" s="338">
        <f>IF(DataSummary!$B$299=1,LN(NORMSDIST(NORMSINV(0.4)-InputDataA_GeneralAssumptions!AL161)/NORMSDIST(NORMSINV(0.4)-InputDataA_GeneralAssumptions!AK161)),IF(VLOOKUP($D$177,DataSummary!$A$131:$B$132,2,FALSE)=1,InputDataA_GeneralAssumptions!AL177,InputDataA_GeneralAssumptions!AL178))</f>
        <v>0</v>
      </c>
      <c r="AM179" s="338">
        <f>IF(DataSummary!$B$299=1,LN(NORMSDIST(NORMSINV(0.4)-InputDataA_GeneralAssumptions!AM161)/NORMSDIST(NORMSINV(0.4)-InputDataA_GeneralAssumptions!AL161)),IF(VLOOKUP($D$177,DataSummary!$A$131:$B$132,2,FALSE)=1,InputDataA_GeneralAssumptions!AM177,InputDataA_GeneralAssumptions!AM178))</f>
        <v>0</v>
      </c>
      <c r="AN179" s="338">
        <f>IF(DataSummary!$B$299=1,LN(NORMSDIST(NORMSINV(0.4)-InputDataA_GeneralAssumptions!AN161)/NORMSDIST(NORMSINV(0.4)-InputDataA_GeneralAssumptions!AM161)),IF(VLOOKUP($D$177,DataSummary!$A$131:$B$132,2,FALSE)=1,InputDataA_GeneralAssumptions!AN177,InputDataA_GeneralAssumptions!AN178))</f>
        <v>0</v>
      </c>
      <c r="AO179" s="338">
        <f>IF(DataSummary!$B$299=1,LN(NORMSDIST(NORMSINV(0.4)-InputDataA_GeneralAssumptions!AO161)/NORMSDIST(NORMSINV(0.4)-InputDataA_GeneralAssumptions!AN161)),IF(VLOOKUP($D$177,DataSummary!$A$131:$B$132,2,FALSE)=1,InputDataA_GeneralAssumptions!AO177,InputDataA_GeneralAssumptions!AO178))</f>
        <v>0</v>
      </c>
      <c r="AP179" s="338">
        <f>IF(DataSummary!$B$299=1,LN(NORMSDIST(NORMSINV(0.4)-InputDataA_GeneralAssumptions!AP161)/NORMSDIST(NORMSINV(0.4)-InputDataA_GeneralAssumptions!AO161)),IF(VLOOKUP($D$177,DataSummary!$A$131:$B$132,2,FALSE)=1,InputDataA_GeneralAssumptions!AP177,InputDataA_GeneralAssumptions!AP178))</f>
        <v>0</v>
      </c>
      <c r="AQ179" s="338">
        <f>IF(DataSummary!$B$299=1,LN(NORMSDIST(NORMSINV(0.4)-InputDataA_GeneralAssumptions!AQ161)/NORMSDIST(NORMSINV(0.4)-InputDataA_GeneralAssumptions!AP161)),IF(VLOOKUP($D$177,DataSummary!$A$131:$B$132,2,FALSE)=1,InputDataA_GeneralAssumptions!AQ177,InputDataA_GeneralAssumptions!AQ178))</f>
        <v>0</v>
      </c>
      <c r="AR179" s="338">
        <f>IF(DataSummary!$B$299=1,LN(NORMSDIST(NORMSINV(0.4)-InputDataA_GeneralAssumptions!AR161)/NORMSDIST(NORMSINV(0.4)-InputDataA_GeneralAssumptions!AQ161)),IF(VLOOKUP($D$177,DataSummary!$A$131:$B$132,2,FALSE)=1,InputDataA_GeneralAssumptions!AR177,InputDataA_GeneralAssumptions!AR178))</f>
        <v>0</v>
      </c>
      <c r="AS179" s="338">
        <f>IF(DataSummary!$B$299=1,LN(NORMSDIST(NORMSINV(0.4)-InputDataA_GeneralAssumptions!AS161)/NORMSDIST(NORMSINV(0.4)-InputDataA_GeneralAssumptions!AR161)),IF(VLOOKUP($D$177,DataSummary!$A$131:$B$132,2,FALSE)=1,InputDataA_GeneralAssumptions!AS177,InputDataA_GeneralAssumptions!AS178))</f>
        <v>0</v>
      </c>
      <c r="AT179" s="338">
        <f>IF(DataSummary!$B$299=1,LN(NORMSDIST(NORMSINV(0.4)-InputDataA_GeneralAssumptions!AT161)/NORMSDIST(NORMSINV(0.4)-InputDataA_GeneralAssumptions!AS161)),IF(VLOOKUP($D$177,DataSummary!$A$131:$B$132,2,FALSE)=1,InputDataA_GeneralAssumptions!AT177,InputDataA_GeneralAssumptions!AT178))</f>
        <v>0</v>
      </c>
      <c r="AU179" s="338">
        <f>IF(DataSummary!$B$299=1,LN(NORMSDIST(NORMSINV(0.4)-InputDataA_GeneralAssumptions!AU161)/NORMSDIST(NORMSINV(0.4)-InputDataA_GeneralAssumptions!AT161)),IF(VLOOKUP($D$177,DataSummary!$A$131:$B$132,2,FALSE)=1,InputDataA_GeneralAssumptions!AU177,InputDataA_GeneralAssumptions!AU178))</f>
        <v>0</v>
      </c>
      <c r="AV179" s="338">
        <f>IF(DataSummary!$B$299=1,LN(NORMSDIST(NORMSINV(0.4)-InputDataA_GeneralAssumptions!AV161)/NORMSDIST(NORMSINV(0.4)-InputDataA_GeneralAssumptions!AU161)),IF(VLOOKUP($D$177,DataSummary!$A$131:$B$132,2,FALSE)=1,InputDataA_GeneralAssumptions!AV177,InputDataA_GeneralAssumptions!AV178))</f>
        <v>0</v>
      </c>
      <c r="AW179" s="338">
        <f>IF(DataSummary!$B$299=1,LN(NORMSDIST(NORMSINV(0.4)-InputDataA_GeneralAssumptions!AW161)/NORMSDIST(NORMSINV(0.4)-InputDataA_GeneralAssumptions!AV161)),IF(VLOOKUP($D$177,DataSummary!$A$131:$B$132,2,FALSE)=1,InputDataA_GeneralAssumptions!AW177,InputDataA_GeneralAssumptions!AW178))</f>
        <v>0</v>
      </c>
      <c r="AX179" s="338">
        <f>IF(DataSummary!$B$299=1,LN(NORMSDIST(NORMSINV(0.4)-InputDataA_GeneralAssumptions!AX161)/NORMSDIST(NORMSINV(0.4)-InputDataA_GeneralAssumptions!AW161)),IF(VLOOKUP($D$177,DataSummary!$A$131:$B$132,2,FALSE)=1,InputDataA_GeneralAssumptions!AX177,InputDataA_GeneralAssumptions!AX178))</f>
        <v>0</v>
      </c>
      <c r="AY179" s="338">
        <f>IF(DataSummary!$B$299=1,LN(NORMSDIST(NORMSINV(0.4)-InputDataA_GeneralAssumptions!AY161)/NORMSDIST(NORMSINV(0.4)-InputDataA_GeneralAssumptions!AX161)),IF(VLOOKUP($D$177,DataSummary!$A$131:$B$132,2,FALSE)=1,InputDataA_GeneralAssumptions!AY177,InputDataA_GeneralAssumptions!AY178))</f>
        <v>0</v>
      </c>
      <c r="AZ179" s="338">
        <f>IF(DataSummary!$B$299=1,LN(NORMSDIST(NORMSINV(0.4)-InputDataA_GeneralAssumptions!AZ161)/NORMSDIST(NORMSINV(0.4)-InputDataA_GeneralAssumptions!AY161)),IF(VLOOKUP($D$177,DataSummary!$A$131:$B$132,2,FALSE)=1,InputDataA_GeneralAssumptions!AZ177,InputDataA_GeneralAssumptions!AZ178))</f>
        <v>0</v>
      </c>
      <c r="BA179" s="338">
        <f>IF(DataSummary!$B$299=1,LN(NORMSDIST(NORMSINV(0.4)-InputDataA_GeneralAssumptions!BA161)/NORMSDIST(NORMSINV(0.4)-InputDataA_GeneralAssumptions!AZ161)),IF(VLOOKUP($D$177,DataSummary!$A$131:$B$132,2,FALSE)=1,InputDataA_GeneralAssumptions!BA177,InputDataA_GeneralAssumptions!BA178))</f>
        <v>0</v>
      </c>
      <c r="BB179" s="338">
        <f>IF(DataSummary!$B$299=1,LN(NORMSDIST(NORMSINV(0.4)-InputDataA_GeneralAssumptions!BB161)/NORMSDIST(NORMSINV(0.4)-InputDataA_GeneralAssumptions!BA161)),IF(VLOOKUP($D$177,DataSummary!$A$131:$B$132,2,FALSE)=1,InputDataA_GeneralAssumptions!BB177,InputDataA_GeneralAssumptions!BB178))</f>
        <v>0</v>
      </c>
      <c r="BC179" s="338">
        <f>IF(DataSummary!$B$299=1,LN(NORMSDIST(NORMSINV(0.4)-InputDataA_GeneralAssumptions!BC161)/NORMSDIST(NORMSINV(0.4)-InputDataA_GeneralAssumptions!BB161)),IF(VLOOKUP($D$177,DataSummary!$A$131:$B$132,2,FALSE)=1,InputDataA_GeneralAssumptions!BC177,InputDataA_GeneralAssumptions!BC178))</f>
        <v>0</v>
      </c>
      <c r="BD179" s="338">
        <f>IF(DataSummary!$B$299=1,LN(NORMSDIST(NORMSINV(0.4)-InputDataA_GeneralAssumptions!BD161)/NORMSDIST(NORMSINV(0.4)-InputDataA_GeneralAssumptions!BC161)),IF(VLOOKUP($D$177,DataSummary!$A$131:$B$132,2,FALSE)=1,InputDataA_GeneralAssumptions!BD177,InputDataA_GeneralAssumptions!BD178))</f>
        <v>0</v>
      </c>
      <c r="BE179" s="338">
        <f>IF(DataSummary!$B$299=1,LN(NORMSDIST(NORMSINV(0.4)-InputDataA_GeneralAssumptions!BE161)/NORMSDIST(NORMSINV(0.4)-InputDataA_GeneralAssumptions!BD161)),IF(VLOOKUP($D$177,DataSummary!$A$131:$B$132,2,FALSE)=1,InputDataA_GeneralAssumptions!BE177,InputDataA_GeneralAssumptions!BE178))</f>
        <v>0</v>
      </c>
      <c r="BF179" s="338">
        <f>IF(DataSummary!$B$299=1,LN(NORMSDIST(NORMSINV(0.4)-InputDataA_GeneralAssumptions!BF161)/NORMSDIST(NORMSINV(0.4)-InputDataA_GeneralAssumptions!BE161)),IF(VLOOKUP($D$177,DataSummary!$A$131:$B$132,2,FALSE)=1,InputDataA_GeneralAssumptions!BF177,InputDataA_GeneralAssumptions!BF178))</f>
        <v>0</v>
      </c>
      <c r="BG179" s="338">
        <f>IF(DataSummary!$B$299=1,LN(NORMSDIST(NORMSINV(0.4)-InputDataA_GeneralAssumptions!BG161)/NORMSDIST(NORMSINV(0.4)-InputDataA_GeneralAssumptions!BF161)),IF(VLOOKUP($D$177,DataSummary!$A$131:$B$132,2,FALSE)=1,InputDataA_GeneralAssumptions!BG177,InputDataA_GeneralAssumptions!BG178))</f>
        <v>0</v>
      </c>
      <c r="BH179" s="338">
        <f>IF(DataSummary!$B$299=1,LN(NORMSDIST(NORMSINV(0.4)-InputDataA_GeneralAssumptions!BH161)/NORMSDIST(NORMSINV(0.4)-InputDataA_GeneralAssumptions!BG161)),IF(VLOOKUP($D$177,DataSummary!$A$131:$B$132,2,FALSE)=1,InputDataA_GeneralAssumptions!BH177,InputDataA_GeneralAssumptions!BH178))</f>
        <v>0</v>
      </c>
      <c r="BI179" s="338">
        <f>IF(DataSummary!$B$299=1,LN(NORMSDIST(NORMSINV(0.4)-InputDataA_GeneralAssumptions!BI161)/NORMSDIST(NORMSINV(0.4)-InputDataA_GeneralAssumptions!BH161)),IF(VLOOKUP($D$177,DataSummary!$A$131:$B$132,2,FALSE)=1,InputDataA_GeneralAssumptions!BI177,InputDataA_GeneralAssumptions!BI178))</f>
        <v>0</v>
      </c>
      <c r="BJ179" s="338">
        <f>IF(DataSummary!$B$299=1,LN(NORMSDIST(NORMSINV(0.4)-InputDataA_GeneralAssumptions!BJ161)/NORMSDIST(NORMSINV(0.4)-InputDataA_GeneralAssumptions!BI161)),IF(VLOOKUP($D$177,DataSummary!$A$131:$B$132,2,FALSE)=1,InputDataA_GeneralAssumptions!BJ177,InputDataA_GeneralAssumptions!BJ178))</f>
        <v>0</v>
      </c>
      <c r="BK179" s="338">
        <f>IF(DataSummary!$B$299=1,LN(NORMSDIST(NORMSINV(0.4)-InputDataA_GeneralAssumptions!BK161)/NORMSDIST(NORMSINV(0.4)-InputDataA_GeneralAssumptions!BJ161)),IF(VLOOKUP($D$177,DataSummary!$A$131:$B$132,2,FALSE)=1,InputDataA_GeneralAssumptions!BK177,InputDataA_GeneralAssumptions!BK178))</f>
        <v>0</v>
      </c>
      <c r="BL179" s="338">
        <f>IF(DataSummary!$B$299=1,LN(NORMSDIST(NORMSINV(0.4)-InputDataA_GeneralAssumptions!BL161)/NORMSDIST(NORMSINV(0.4)-InputDataA_GeneralAssumptions!BK161)),IF(VLOOKUP($D$177,DataSummary!$A$131:$B$132,2,FALSE)=1,InputDataA_GeneralAssumptions!BL177,InputDataA_GeneralAssumptions!BL178))</f>
        <v>0</v>
      </c>
      <c r="BM179" s="338">
        <f>IF(DataSummary!$B$299=1,LN(NORMSDIST(NORMSINV(0.4)-InputDataA_GeneralAssumptions!BM161)/NORMSDIST(NORMSINV(0.4)-InputDataA_GeneralAssumptions!BL161)),IF(VLOOKUP($D$177,DataSummary!$A$131:$B$132,2,FALSE)=1,InputDataA_GeneralAssumptions!BM177,InputDataA_GeneralAssumptions!BM178))</f>
        <v>0</v>
      </c>
      <c r="BN179" s="338">
        <f>IF(DataSummary!$B$299=1,LN(NORMSDIST(NORMSINV(0.4)-InputDataA_GeneralAssumptions!BN161)/NORMSDIST(NORMSINV(0.4)-InputDataA_GeneralAssumptions!BM161)),IF(VLOOKUP($D$177,DataSummary!$A$131:$B$132,2,FALSE)=1,InputDataA_GeneralAssumptions!BN177,InputDataA_GeneralAssumptions!BN178))</f>
        <v>0</v>
      </c>
      <c r="BO179" s="338">
        <f>IF(DataSummary!$B$299=1,LN(NORMSDIST(NORMSINV(0.4)-InputDataA_GeneralAssumptions!BO161)/NORMSDIST(NORMSINV(0.4)-InputDataA_GeneralAssumptions!BN161)),IF(VLOOKUP($D$177,DataSummary!$A$131:$B$132,2,FALSE)=1,InputDataA_GeneralAssumptions!BO177,InputDataA_GeneralAssumptions!BO178))</f>
        <v>0</v>
      </c>
      <c r="BP179" s="338">
        <f>IF(DataSummary!$B$299=1,LN(NORMSDIST(NORMSINV(0.4)-InputDataA_GeneralAssumptions!BP161)/NORMSDIST(NORMSINV(0.4)-InputDataA_GeneralAssumptions!BO161)),IF(VLOOKUP($D$177,DataSummary!$A$131:$B$132,2,FALSE)=1,InputDataA_GeneralAssumptions!BP177,InputDataA_GeneralAssumptions!BP178))</f>
        <v>0</v>
      </c>
      <c r="BQ179" s="338">
        <f>IF(DataSummary!$B$299=1,LN(NORMSDIST(NORMSINV(0.4)-InputDataA_GeneralAssumptions!BQ161)/NORMSDIST(NORMSINV(0.4)-InputDataA_GeneralAssumptions!BP161)),IF(VLOOKUP($D$177,DataSummary!$A$131:$B$132,2,FALSE)=1,InputDataA_GeneralAssumptions!BQ177,InputDataA_GeneralAssumptions!BQ178))</f>
        <v>0</v>
      </c>
      <c r="BR179" s="338">
        <f>IF(DataSummary!$B$299=1,LN(NORMSDIST(NORMSINV(0.4)-InputDataA_GeneralAssumptions!BR161)/NORMSDIST(NORMSINV(0.4)-InputDataA_GeneralAssumptions!BQ161)),IF(VLOOKUP($D$177,DataSummary!$A$131:$B$132,2,FALSE)=1,InputDataA_GeneralAssumptions!BR177,InputDataA_GeneralAssumptions!BR178))</f>
        <v>0</v>
      </c>
      <c r="BS179" s="338">
        <f>IF(DataSummary!$B$299=1,LN(NORMSDIST(NORMSINV(0.4)-InputDataA_GeneralAssumptions!BS161)/NORMSDIST(NORMSINV(0.4)-InputDataA_GeneralAssumptions!BR161)),IF(VLOOKUP($D$177,DataSummary!$A$131:$B$132,2,FALSE)=1,InputDataA_GeneralAssumptions!BS177,InputDataA_GeneralAssumptions!BS178))</f>
        <v>0</v>
      </c>
      <c r="BT179" s="338">
        <f>IF(DataSummary!$B$299=1,LN(NORMSDIST(NORMSINV(0.4)-InputDataA_GeneralAssumptions!BT161)/NORMSDIST(NORMSINV(0.4)-InputDataA_GeneralAssumptions!BS161)),IF(VLOOKUP($D$177,DataSummary!$A$131:$B$132,2,FALSE)=1,InputDataA_GeneralAssumptions!BT177,InputDataA_GeneralAssumptions!BT178))</f>
        <v>0</v>
      </c>
      <c r="BU179" s="338">
        <f>IF(DataSummary!$B$299=1,LN(NORMSDIST(NORMSINV(0.4)-InputDataA_GeneralAssumptions!BU161)/NORMSDIST(NORMSINV(0.4)-InputDataA_GeneralAssumptions!BT161)),IF(VLOOKUP($D$177,DataSummary!$A$131:$B$132,2,FALSE)=1,InputDataA_GeneralAssumptions!BU177,InputDataA_GeneralAssumptions!BU178))</f>
        <v>0</v>
      </c>
      <c r="BV179" s="338">
        <f>IF(DataSummary!$B$299=1,LN(NORMSDIST(NORMSINV(0.4)-InputDataA_GeneralAssumptions!BV161)/NORMSDIST(NORMSINV(0.4)-InputDataA_GeneralAssumptions!BU161)),IF(VLOOKUP($D$177,DataSummary!$A$131:$B$132,2,FALSE)=1,InputDataA_GeneralAssumptions!BV177,InputDataA_GeneralAssumptions!BV178))</f>
        <v>0</v>
      </c>
      <c r="BW179" s="338">
        <f>IF(DataSummary!$B$299=1,LN(NORMSDIST(NORMSINV(0.4)-InputDataA_GeneralAssumptions!BW161)/NORMSDIST(NORMSINV(0.4)-InputDataA_GeneralAssumptions!BV161)),IF(VLOOKUP($D$177,DataSummary!$A$131:$B$132,2,FALSE)=1,InputDataA_GeneralAssumptions!BW177,InputDataA_GeneralAssumptions!BW178))</f>
        <v>0</v>
      </c>
      <c r="BY179" s="43"/>
      <c r="BZ179" s="43"/>
      <c r="CA179" s="43"/>
    </row>
    <row r="180" spans="2:79">
      <c r="B180" s="808" t="s">
        <v>983</v>
      </c>
      <c r="C180" s="809"/>
      <c r="D180" s="809"/>
      <c r="E180" s="809"/>
      <c r="G180" s="336"/>
      <c r="H180" s="336"/>
      <c r="I180" s="336"/>
      <c r="J180" s="336"/>
      <c r="K180" s="336"/>
      <c r="L180" s="336"/>
      <c r="M180" s="336"/>
      <c r="N180" s="336"/>
      <c r="O180" s="336"/>
      <c r="P180" s="336"/>
      <c r="Q180" s="336"/>
      <c r="R180" s="336"/>
      <c r="S180" s="336"/>
      <c r="T180" s="336"/>
      <c r="U180" s="336"/>
      <c r="V180" s="336"/>
      <c r="W180" s="336"/>
      <c r="X180" s="336"/>
      <c r="Y180" s="336"/>
      <c r="Z180" s="336"/>
      <c r="AA180" s="336"/>
      <c r="AB180" s="336"/>
      <c r="AC180" s="336"/>
      <c r="AD180" s="336"/>
      <c r="AE180" s="336"/>
      <c r="AF180" s="336"/>
      <c r="AG180" s="336"/>
      <c r="AH180" s="336"/>
      <c r="AI180" s="336"/>
      <c r="AJ180" s="336"/>
      <c r="AK180" s="336"/>
      <c r="AL180" s="336"/>
      <c r="AM180" s="336"/>
      <c r="AN180" s="336"/>
      <c r="AO180" s="336"/>
      <c r="AP180" s="336"/>
      <c r="AQ180" s="336"/>
      <c r="AR180" s="336"/>
      <c r="AS180" s="336"/>
      <c r="AT180" s="336"/>
      <c r="AU180" s="336"/>
      <c r="AV180" s="336"/>
      <c r="AW180" s="336"/>
      <c r="AX180" s="336"/>
      <c r="AY180" s="336"/>
      <c r="AZ180" s="336"/>
      <c r="BA180" s="336"/>
      <c r="BB180" s="336"/>
      <c r="BC180" s="336"/>
      <c r="BD180" s="336"/>
      <c r="BE180" s="336"/>
      <c r="BF180" s="336"/>
      <c r="BG180" s="336"/>
      <c r="BH180" s="336"/>
      <c r="BI180" s="336"/>
      <c r="BJ180" s="336"/>
      <c r="BK180" s="336"/>
      <c r="BL180" s="336"/>
      <c r="BM180" s="336"/>
      <c r="BN180" s="336"/>
      <c r="BO180" s="336"/>
      <c r="BP180" s="336"/>
      <c r="BQ180" s="336"/>
      <c r="BR180" s="336"/>
      <c r="BS180" s="336"/>
      <c r="BT180" s="336"/>
      <c r="BU180" s="336"/>
      <c r="BV180" s="336"/>
      <c r="BW180" s="336"/>
      <c r="BY180" s="43"/>
      <c r="BZ180" s="43"/>
      <c r="CA180" s="43"/>
    </row>
    <row r="181" spans="2:79">
      <c r="B181" s="808"/>
      <c r="C181" s="809"/>
      <c r="D181" s="809"/>
      <c r="E181" s="809"/>
      <c r="F181" s="811" t="str">
        <f>DataSummary!N5</f>
        <v>Scenario</v>
      </c>
      <c r="G181" s="18" t="s">
        <v>624</v>
      </c>
      <c r="H181" s="29" t="s">
        <v>441</v>
      </c>
      <c r="I181" s="212">
        <f>I182</f>
        <v>0</v>
      </c>
      <c r="J181" s="19">
        <f>J182</f>
        <v>0</v>
      </c>
      <c r="K181" s="19">
        <f t="shared" ref="K181:BV181" si="759">K182</f>
        <v>0</v>
      </c>
      <c r="L181" s="19">
        <f t="shared" si="759"/>
        <v>0</v>
      </c>
      <c r="M181" s="19">
        <f t="shared" si="759"/>
        <v>0</v>
      </c>
      <c r="N181" s="19">
        <f t="shared" si="759"/>
        <v>0</v>
      </c>
      <c r="O181" s="19">
        <f t="shared" si="759"/>
        <v>0</v>
      </c>
      <c r="P181" s="19">
        <f t="shared" si="759"/>
        <v>0</v>
      </c>
      <c r="Q181" s="19">
        <f t="shared" si="759"/>
        <v>0</v>
      </c>
      <c r="R181" s="19">
        <f t="shared" si="759"/>
        <v>0</v>
      </c>
      <c r="S181" s="19">
        <f t="shared" si="759"/>
        <v>0</v>
      </c>
      <c r="T181" s="19">
        <f t="shared" si="759"/>
        <v>0</v>
      </c>
      <c r="U181" s="19">
        <f t="shared" si="759"/>
        <v>0</v>
      </c>
      <c r="V181" s="19">
        <f t="shared" si="759"/>
        <v>0</v>
      </c>
      <c r="W181" s="19">
        <f t="shared" si="759"/>
        <v>0</v>
      </c>
      <c r="X181" s="19">
        <f t="shared" si="759"/>
        <v>0</v>
      </c>
      <c r="Y181" s="19">
        <f t="shared" si="759"/>
        <v>0</v>
      </c>
      <c r="Z181" s="19">
        <f t="shared" si="759"/>
        <v>0</v>
      </c>
      <c r="AA181" s="19">
        <f t="shared" si="759"/>
        <v>0</v>
      </c>
      <c r="AB181" s="19">
        <f t="shared" si="759"/>
        <v>0</v>
      </c>
      <c r="AC181" s="19">
        <f t="shared" si="759"/>
        <v>0</v>
      </c>
      <c r="AD181" s="19">
        <f t="shared" si="759"/>
        <v>0</v>
      </c>
      <c r="AE181" s="19">
        <f t="shared" si="759"/>
        <v>0</v>
      </c>
      <c r="AF181" s="19">
        <f t="shared" si="759"/>
        <v>0</v>
      </c>
      <c r="AG181" s="19">
        <f t="shared" si="759"/>
        <v>0</v>
      </c>
      <c r="AH181" s="19">
        <f t="shared" si="759"/>
        <v>0</v>
      </c>
      <c r="AI181" s="19">
        <f t="shared" si="759"/>
        <v>0</v>
      </c>
      <c r="AJ181" s="19">
        <f t="shared" si="759"/>
        <v>0</v>
      </c>
      <c r="AK181" s="19">
        <f t="shared" si="759"/>
        <v>0</v>
      </c>
      <c r="AL181" s="19">
        <f t="shared" si="759"/>
        <v>0</v>
      </c>
      <c r="AM181" s="19">
        <f t="shared" si="759"/>
        <v>0</v>
      </c>
      <c r="AN181" s="19">
        <f t="shared" si="759"/>
        <v>0</v>
      </c>
      <c r="AO181" s="19">
        <f t="shared" si="759"/>
        <v>0</v>
      </c>
      <c r="AP181" s="19">
        <f t="shared" si="759"/>
        <v>0</v>
      </c>
      <c r="AQ181" s="19">
        <f t="shared" si="759"/>
        <v>0</v>
      </c>
      <c r="AR181" s="19">
        <f t="shared" si="759"/>
        <v>0</v>
      </c>
      <c r="AS181" s="19">
        <f t="shared" si="759"/>
        <v>0</v>
      </c>
      <c r="AT181" s="19">
        <f t="shared" si="759"/>
        <v>0</v>
      </c>
      <c r="AU181" s="19">
        <f t="shared" si="759"/>
        <v>0</v>
      </c>
      <c r="AV181" s="19">
        <f t="shared" si="759"/>
        <v>0</v>
      </c>
      <c r="AW181" s="19">
        <f t="shared" si="759"/>
        <v>0</v>
      </c>
      <c r="AX181" s="19">
        <f t="shared" si="759"/>
        <v>0</v>
      </c>
      <c r="AY181" s="19">
        <f t="shared" si="759"/>
        <v>0</v>
      </c>
      <c r="AZ181" s="19">
        <f t="shared" si="759"/>
        <v>0</v>
      </c>
      <c r="BA181" s="19">
        <f t="shared" si="759"/>
        <v>0</v>
      </c>
      <c r="BB181" s="19">
        <f t="shared" si="759"/>
        <v>0</v>
      </c>
      <c r="BC181" s="19">
        <f t="shared" si="759"/>
        <v>0</v>
      </c>
      <c r="BD181" s="19">
        <f t="shared" si="759"/>
        <v>0</v>
      </c>
      <c r="BE181" s="19">
        <f t="shared" si="759"/>
        <v>0</v>
      </c>
      <c r="BF181" s="19">
        <f t="shared" si="759"/>
        <v>0</v>
      </c>
      <c r="BG181" s="19">
        <f t="shared" si="759"/>
        <v>0</v>
      </c>
      <c r="BH181" s="19">
        <f t="shared" si="759"/>
        <v>0</v>
      </c>
      <c r="BI181" s="19">
        <f t="shared" si="759"/>
        <v>0</v>
      </c>
      <c r="BJ181" s="19">
        <f t="shared" si="759"/>
        <v>0</v>
      </c>
      <c r="BK181" s="19">
        <f t="shared" si="759"/>
        <v>0</v>
      </c>
      <c r="BL181" s="19">
        <f t="shared" si="759"/>
        <v>0</v>
      </c>
      <c r="BM181" s="19">
        <f t="shared" si="759"/>
        <v>0</v>
      </c>
      <c r="BN181" s="19">
        <f t="shared" si="759"/>
        <v>0</v>
      </c>
      <c r="BO181" s="19">
        <f t="shared" si="759"/>
        <v>0</v>
      </c>
      <c r="BP181" s="19">
        <f t="shared" si="759"/>
        <v>0</v>
      </c>
      <c r="BQ181" s="19">
        <f t="shared" si="759"/>
        <v>0</v>
      </c>
      <c r="BR181" s="19">
        <f t="shared" si="759"/>
        <v>0</v>
      </c>
      <c r="BS181" s="19">
        <f t="shared" si="759"/>
        <v>0</v>
      </c>
      <c r="BT181" s="19">
        <f t="shared" si="759"/>
        <v>0</v>
      </c>
      <c r="BU181" s="19">
        <f t="shared" si="759"/>
        <v>0</v>
      </c>
      <c r="BV181" s="19">
        <f t="shared" si="759"/>
        <v>0</v>
      </c>
      <c r="BW181" s="19">
        <f t="shared" ref="BW181" si="760">BW182</f>
        <v>0</v>
      </c>
      <c r="BY181" s="43"/>
      <c r="BZ181" s="43"/>
      <c r="CA181" s="43"/>
    </row>
    <row r="182" spans="2:79">
      <c r="B182" s="605"/>
      <c r="C182" s="606"/>
      <c r="D182" s="607"/>
      <c r="E182" s="607"/>
      <c r="F182" s="811"/>
      <c r="G182" s="11" t="s">
        <v>625</v>
      </c>
      <c r="H182" s="199" t="str">
        <f>H181</f>
        <v>(e.g. 0.02)</v>
      </c>
      <c r="I182" s="339">
        <f>E176</f>
        <v>0</v>
      </c>
      <c r="J182" s="339">
        <f>IF(J176&gt;$E$179,$E$178,I182+($E$178-$I$182)/($E$179-$D$7))</f>
        <v>0</v>
      </c>
      <c r="K182" s="339">
        <f t="shared" ref="K182:AP182" si="761">IF(K176&gt;$E$179,$E$178,J182+($E$178-$I$182)/($E$179-$D$7))</f>
        <v>0</v>
      </c>
      <c r="L182" s="339">
        <f t="shared" si="761"/>
        <v>0</v>
      </c>
      <c r="M182" s="339">
        <f t="shared" si="761"/>
        <v>0</v>
      </c>
      <c r="N182" s="339">
        <f t="shared" si="761"/>
        <v>0</v>
      </c>
      <c r="O182" s="339">
        <f t="shared" si="761"/>
        <v>0</v>
      </c>
      <c r="P182" s="339">
        <f t="shared" si="761"/>
        <v>0</v>
      </c>
      <c r="Q182" s="339">
        <f t="shared" si="761"/>
        <v>0</v>
      </c>
      <c r="R182" s="339">
        <f t="shared" si="761"/>
        <v>0</v>
      </c>
      <c r="S182" s="339">
        <f t="shared" si="761"/>
        <v>0</v>
      </c>
      <c r="T182" s="339">
        <f t="shared" si="761"/>
        <v>0</v>
      </c>
      <c r="U182" s="339">
        <f t="shared" si="761"/>
        <v>0</v>
      </c>
      <c r="V182" s="339">
        <f t="shared" si="761"/>
        <v>0</v>
      </c>
      <c r="W182" s="339">
        <f t="shared" si="761"/>
        <v>0</v>
      </c>
      <c r="X182" s="339">
        <f t="shared" si="761"/>
        <v>0</v>
      </c>
      <c r="Y182" s="339">
        <f t="shared" si="761"/>
        <v>0</v>
      </c>
      <c r="Z182" s="339">
        <f t="shared" si="761"/>
        <v>0</v>
      </c>
      <c r="AA182" s="339">
        <f t="shared" si="761"/>
        <v>0</v>
      </c>
      <c r="AB182" s="339">
        <f t="shared" si="761"/>
        <v>0</v>
      </c>
      <c r="AC182" s="339">
        <f t="shared" si="761"/>
        <v>0</v>
      </c>
      <c r="AD182" s="339">
        <f t="shared" si="761"/>
        <v>0</v>
      </c>
      <c r="AE182" s="339">
        <f t="shared" si="761"/>
        <v>0</v>
      </c>
      <c r="AF182" s="339">
        <f t="shared" si="761"/>
        <v>0</v>
      </c>
      <c r="AG182" s="339">
        <f t="shared" si="761"/>
        <v>0</v>
      </c>
      <c r="AH182" s="339">
        <f t="shared" si="761"/>
        <v>0</v>
      </c>
      <c r="AI182" s="339">
        <f t="shared" si="761"/>
        <v>0</v>
      </c>
      <c r="AJ182" s="339">
        <f t="shared" si="761"/>
        <v>0</v>
      </c>
      <c r="AK182" s="339">
        <f t="shared" si="761"/>
        <v>0</v>
      </c>
      <c r="AL182" s="339">
        <f t="shared" si="761"/>
        <v>0</v>
      </c>
      <c r="AM182" s="339">
        <f t="shared" si="761"/>
        <v>0</v>
      </c>
      <c r="AN182" s="339">
        <f t="shared" si="761"/>
        <v>0</v>
      </c>
      <c r="AO182" s="339">
        <f t="shared" si="761"/>
        <v>0</v>
      </c>
      <c r="AP182" s="339">
        <f t="shared" si="761"/>
        <v>0</v>
      </c>
      <c r="AQ182" s="339">
        <f t="shared" ref="AQ182" si="762">IF(AQ176&gt;$E$179,$E$178,AP182+($E$178-$I$182)/($E$179-$D$7))</f>
        <v>0</v>
      </c>
      <c r="AR182" s="339">
        <f t="shared" ref="AR182" si="763">IF(AR176&gt;$E$179,$E$178,AQ182+($E$178-$I$182)/($E$179-$D$7))</f>
        <v>0</v>
      </c>
      <c r="AS182" s="339">
        <f t="shared" ref="AS182" si="764">IF(AS176&gt;$E$179,$E$178,AR182+($E$178-$I$182)/($E$179-$D$7))</f>
        <v>0</v>
      </c>
      <c r="AT182" s="339">
        <f t="shared" ref="AT182" si="765">IF(AT176&gt;$E$179,$E$178,AS182+($E$178-$I$182)/($E$179-$D$7))</f>
        <v>0</v>
      </c>
      <c r="AU182" s="339">
        <f t="shared" ref="AU182" si="766">IF(AU176&gt;$E$179,$E$178,AT182+($E$178-$I$182)/($E$179-$D$7))</f>
        <v>0</v>
      </c>
      <c r="AV182" s="339">
        <f t="shared" ref="AV182" si="767">IF(AV176&gt;$E$179,$E$178,AU182+($E$178-$I$182)/($E$179-$D$7))</f>
        <v>0</v>
      </c>
      <c r="AW182" s="339">
        <f t="shared" ref="AW182" si="768">IF(AW176&gt;$E$179,$E$178,AV182+($E$178-$I$182)/($E$179-$D$7))</f>
        <v>0</v>
      </c>
      <c r="AX182" s="339">
        <f t="shared" ref="AX182" si="769">IF(AX176&gt;$E$179,$E$178,AW182+($E$178-$I$182)/($E$179-$D$7))</f>
        <v>0</v>
      </c>
      <c r="AY182" s="339">
        <f t="shared" ref="AY182" si="770">IF(AY176&gt;$E$179,$E$178,AX182+($E$178-$I$182)/($E$179-$D$7))</f>
        <v>0</v>
      </c>
      <c r="AZ182" s="339">
        <f t="shared" ref="AZ182" si="771">IF(AZ176&gt;$E$179,$E$178,AY182+($E$178-$I$182)/($E$179-$D$7))</f>
        <v>0</v>
      </c>
      <c r="BA182" s="339">
        <f t="shared" ref="BA182" si="772">IF(BA176&gt;$E$179,$E$178,AZ182+($E$178-$I$182)/($E$179-$D$7))</f>
        <v>0</v>
      </c>
      <c r="BB182" s="339">
        <f t="shared" ref="BB182" si="773">IF(BB176&gt;$E$179,$E$178,BA182+($E$178-$I$182)/($E$179-$D$7))</f>
        <v>0</v>
      </c>
      <c r="BC182" s="339">
        <f t="shared" ref="BC182" si="774">IF(BC176&gt;$E$179,$E$178,BB182+($E$178-$I$182)/($E$179-$D$7))</f>
        <v>0</v>
      </c>
      <c r="BD182" s="339">
        <f t="shared" ref="BD182" si="775">IF(BD176&gt;$E$179,$E$178,BC182+($E$178-$I$182)/($E$179-$D$7))</f>
        <v>0</v>
      </c>
      <c r="BE182" s="339">
        <f t="shared" ref="BE182" si="776">IF(BE176&gt;$E$179,$E$178,BD182+($E$178-$I$182)/($E$179-$D$7))</f>
        <v>0</v>
      </c>
      <c r="BF182" s="339">
        <f t="shared" ref="BF182" si="777">IF(BF176&gt;$E$179,$E$178,BE182+($E$178-$I$182)/($E$179-$D$7))</f>
        <v>0</v>
      </c>
      <c r="BG182" s="339">
        <f t="shared" ref="BG182" si="778">IF(BG176&gt;$E$179,$E$178,BF182+($E$178-$I$182)/($E$179-$D$7))</f>
        <v>0</v>
      </c>
      <c r="BH182" s="339">
        <f t="shared" ref="BH182" si="779">IF(BH176&gt;$E$179,$E$178,BG182+($E$178-$I$182)/($E$179-$D$7))</f>
        <v>0</v>
      </c>
      <c r="BI182" s="339">
        <f t="shared" ref="BI182" si="780">IF(BI176&gt;$E$179,$E$178,BH182+($E$178-$I$182)/($E$179-$D$7))</f>
        <v>0</v>
      </c>
      <c r="BJ182" s="339">
        <f t="shared" ref="BJ182" si="781">IF(BJ176&gt;$E$179,$E$178,BI182+($E$178-$I$182)/($E$179-$D$7))</f>
        <v>0</v>
      </c>
      <c r="BK182" s="339">
        <f t="shared" ref="BK182" si="782">IF(BK176&gt;$E$179,$E$178,BJ182+($E$178-$I$182)/($E$179-$D$7))</f>
        <v>0</v>
      </c>
      <c r="BL182" s="339">
        <f t="shared" ref="BL182" si="783">IF(BL176&gt;$E$179,$E$178,BK182+($E$178-$I$182)/($E$179-$D$7))</f>
        <v>0</v>
      </c>
      <c r="BM182" s="339">
        <f t="shared" ref="BM182" si="784">IF(BM176&gt;$E$179,$E$178,BL182+($E$178-$I$182)/($E$179-$D$7))</f>
        <v>0</v>
      </c>
      <c r="BN182" s="339">
        <f t="shared" ref="BN182" si="785">IF(BN176&gt;$E$179,$E$178,BM182+($E$178-$I$182)/($E$179-$D$7))</f>
        <v>0</v>
      </c>
      <c r="BO182" s="339">
        <f t="shared" ref="BO182" si="786">IF(BO176&gt;$E$179,$E$178,BN182+($E$178-$I$182)/($E$179-$D$7))</f>
        <v>0</v>
      </c>
      <c r="BP182" s="339">
        <f t="shared" ref="BP182" si="787">IF(BP176&gt;$E$179,$E$178,BO182+($E$178-$I$182)/($E$179-$D$7))</f>
        <v>0</v>
      </c>
      <c r="BQ182" s="339">
        <f t="shared" ref="BQ182" si="788">IF(BQ176&gt;$E$179,$E$178,BP182+($E$178-$I$182)/($E$179-$D$7))</f>
        <v>0</v>
      </c>
      <c r="BR182" s="339">
        <f t="shared" ref="BR182" si="789">IF(BR176&gt;$E$179,$E$178,BQ182+($E$178-$I$182)/($E$179-$D$7))</f>
        <v>0</v>
      </c>
      <c r="BS182" s="339">
        <f t="shared" ref="BS182" si="790">IF(BS176&gt;$E$179,$E$178,BR182+($E$178-$I$182)/($E$179-$D$7))</f>
        <v>0</v>
      </c>
      <c r="BT182" s="339">
        <f t="shared" ref="BT182" si="791">IF(BT176&gt;$E$179,$E$178,BS182+($E$178-$I$182)/($E$179-$D$7))</f>
        <v>0</v>
      </c>
      <c r="BU182" s="339">
        <f t="shared" ref="BU182" si="792">IF(BU176&gt;$E$179,$E$178,BT182+($E$178-$I$182)/($E$179-$D$7))</f>
        <v>0</v>
      </c>
      <c r="BV182" s="339">
        <f t="shared" ref="BV182" si="793">IF(BV176&gt;$E$179,$E$178,BU182+($E$178-$I$182)/($E$179-$D$7))</f>
        <v>0</v>
      </c>
      <c r="BW182" s="339">
        <f t="shared" ref="BW182" si="794">IF(BW176&gt;$E$179,$E$178,BV182+($E$178-$I$182)/($E$179-$D$7))</f>
        <v>0</v>
      </c>
      <c r="BY182" s="43"/>
      <c r="BZ182" s="43"/>
      <c r="CA182" s="43"/>
    </row>
    <row r="183" spans="2:79">
      <c r="B183" s="600"/>
      <c r="C183" s="93"/>
      <c r="D183" s="573"/>
      <c r="E183" s="575"/>
      <c r="F183" s="811"/>
      <c r="G183" s="156" t="s">
        <v>986</v>
      </c>
      <c r="H183" s="199" t="str">
        <f>H182</f>
        <v>(e.g. 0.02)</v>
      </c>
      <c r="I183" s="338"/>
      <c r="J183" s="338">
        <f>IF(DataSummary!$B$299=1,LN(NORMSDIST(NORMSINV(0.4)-InputDataA_GeneralAssumptions!J162)/NORMSDIST(NORMSINV(0.4)-InputDataA_GeneralAssumptions!I162)),IF(VLOOKUP($D$177,DataSummary!$A$131:$B$132,2,FALSE)=1,InputDataA_GeneralAssumptions!J181,InputDataA_GeneralAssumptions!J182))</f>
        <v>0</v>
      </c>
      <c r="K183" s="338">
        <f>IF(DataSummary!$B$299=1,LN(NORMSDIST(NORMSINV(0.4)-InputDataA_GeneralAssumptions!K162)/NORMSDIST(NORMSINV(0.4)-InputDataA_GeneralAssumptions!J162)),IF(VLOOKUP($D$177,DataSummary!$A$131:$B$132,2,FALSE)=1,InputDataA_GeneralAssumptions!K181,InputDataA_GeneralAssumptions!K182))</f>
        <v>0</v>
      </c>
      <c r="L183" s="338">
        <f>IF(DataSummary!$B$299=1,LN(NORMSDIST(NORMSINV(0.4)-InputDataA_GeneralAssumptions!L162)/NORMSDIST(NORMSINV(0.4)-InputDataA_GeneralAssumptions!K162)),IF(VLOOKUP($D$177,DataSummary!$A$131:$B$132,2,FALSE)=1,InputDataA_GeneralAssumptions!L181,InputDataA_GeneralAssumptions!L182))</f>
        <v>0</v>
      </c>
      <c r="M183" s="338">
        <f>IF(DataSummary!$B$299=1,LN(NORMSDIST(NORMSINV(0.4)-InputDataA_GeneralAssumptions!M162)/NORMSDIST(NORMSINV(0.4)-InputDataA_GeneralAssumptions!L162)),IF(VLOOKUP($D$177,DataSummary!$A$131:$B$132,2,FALSE)=1,InputDataA_GeneralAssumptions!M181,InputDataA_GeneralAssumptions!M182))</f>
        <v>0</v>
      </c>
      <c r="N183" s="338">
        <f>IF(DataSummary!$B$299=1,LN(NORMSDIST(NORMSINV(0.4)-InputDataA_GeneralAssumptions!N162)/NORMSDIST(NORMSINV(0.4)-InputDataA_GeneralAssumptions!M162)),IF(VLOOKUP($D$177,DataSummary!$A$131:$B$132,2,FALSE)=1,InputDataA_GeneralAssumptions!N181,InputDataA_GeneralAssumptions!N182))</f>
        <v>0</v>
      </c>
      <c r="O183" s="338">
        <f>IF(DataSummary!$B$299=1,LN(NORMSDIST(NORMSINV(0.4)-InputDataA_GeneralAssumptions!O162)/NORMSDIST(NORMSINV(0.4)-InputDataA_GeneralAssumptions!N162)),IF(VLOOKUP($D$177,DataSummary!$A$131:$B$132,2,FALSE)=1,InputDataA_GeneralAssumptions!O181,InputDataA_GeneralAssumptions!O182))</f>
        <v>0</v>
      </c>
      <c r="P183" s="338">
        <f>IF(DataSummary!$B$299=1,LN(NORMSDIST(NORMSINV(0.4)-InputDataA_GeneralAssumptions!P162)/NORMSDIST(NORMSINV(0.4)-InputDataA_GeneralAssumptions!O162)),IF(VLOOKUP($D$177,DataSummary!$A$131:$B$132,2,FALSE)=1,InputDataA_GeneralAssumptions!P181,InputDataA_GeneralAssumptions!P182))</f>
        <v>0</v>
      </c>
      <c r="Q183" s="338">
        <f>IF(DataSummary!$B$299=1,LN(NORMSDIST(NORMSINV(0.4)-InputDataA_GeneralAssumptions!Q162)/NORMSDIST(NORMSINV(0.4)-InputDataA_GeneralAssumptions!P162)),IF(VLOOKUP($D$177,DataSummary!$A$131:$B$132,2,FALSE)=1,InputDataA_GeneralAssumptions!Q181,InputDataA_GeneralAssumptions!Q182))</f>
        <v>0</v>
      </c>
      <c r="R183" s="338">
        <f>IF(DataSummary!$B$299=1,LN(NORMSDIST(NORMSINV(0.4)-InputDataA_GeneralAssumptions!R162)/NORMSDIST(NORMSINV(0.4)-InputDataA_GeneralAssumptions!Q162)),IF(VLOOKUP($D$177,DataSummary!$A$131:$B$132,2,FALSE)=1,InputDataA_GeneralAssumptions!R181,InputDataA_GeneralAssumptions!R182))</f>
        <v>0</v>
      </c>
      <c r="S183" s="338">
        <f>IF(DataSummary!$B$299=1,LN(NORMSDIST(NORMSINV(0.4)-InputDataA_GeneralAssumptions!S162)/NORMSDIST(NORMSINV(0.4)-InputDataA_GeneralAssumptions!R162)),IF(VLOOKUP($D$177,DataSummary!$A$131:$B$132,2,FALSE)=1,InputDataA_GeneralAssumptions!S181,InputDataA_GeneralAssumptions!S182))</f>
        <v>0</v>
      </c>
      <c r="T183" s="338">
        <f>IF(DataSummary!$B$299=1,LN(NORMSDIST(NORMSINV(0.4)-InputDataA_GeneralAssumptions!T162)/NORMSDIST(NORMSINV(0.4)-InputDataA_GeneralAssumptions!S162)),IF(VLOOKUP($D$177,DataSummary!$A$131:$B$132,2,FALSE)=1,InputDataA_GeneralAssumptions!T181,InputDataA_GeneralAssumptions!T182))</f>
        <v>0</v>
      </c>
      <c r="U183" s="338">
        <f>IF(DataSummary!$B$299=1,LN(NORMSDIST(NORMSINV(0.4)-InputDataA_GeneralAssumptions!U162)/NORMSDIST(NORMSINV(0.4)-InputDataA_GeneralAssumptions!T162)),IF(VLOOKUP($D$177,DataSummary!$A$131:$B$132,2,FALSE)=1,InputDataA_GeneralAssumptions!U181,InputDataA_GeneralAssumptions!U182))</f>
        <v>0</v>
      </c>
      <c r="V183" s="338">
        <f>IF(DataSummary!$B$299=1,LN(NORMSDIST(NORMSINV(0.4)-InputDataA_GeneralAssumptions!V162)/NORMSDIST(NORMSINV(0.4)-InputDataA_GeneralAssumptions!U162)),IF(VLOOKUP($D$177,DataSummary!$A$131:$B$132,2,FALSE)=1,InputDataA_GeneralAssumptions!V181,InputDataA_GeneralAssumptions!V182))</f>
        <v>0</v>
      </c>
      <c r="W183" s="338">
        <f>IF(DataSummary!$B$299=1,LN(NORMSDIST(NORMSINV(0.4)-InputDataA_GeneralAssumptions!W162)/NORMSDIST(NORMSINV(0.4)-InputDataA_GeneralAssumptions!V162)),IF(VLOOKUP($D$177,DataSummary!$A$131:$B$132,2,FALSE)=1,InputDataA_GeneralAssumptions!W181,InputDataA_GeneralAssumptions!W182))</f>
        <v>0</v>
      </c>
      <c r="X183" s="338">
        <f>IF(DataSummary!$B$299=1,LN(NORMSDIST(NORMSINV(0.4)-InputDataA_GeneralAssumptions!X162)/NORMSDIST(NORMSINV(0.4)-InputDataA_GeneralAssumptions!W162)),IF(VLOOKUP($D$177,DataSummary!$A$131:$B$132,2,FALSE)=1,InputDataA_GeneralAssumptions!X181,InputDataA_GeneralAssumptions!X182))</f>
        <v>0</v>
      </c>
      <c r="Y183" s="338">
        <f>IF(DataSummary!$B$299=1,LN(NORMSDIST(NORMSINV(0.4)-InputDataA_GeneralAssumptions!Y162)/NORMSDIST(NORMSINV(0.4)-InputDataA_GeneralAssumptions!X162)),IF(VLOOKUP($D$177,DataSummary!$A$131:$B$132,2,FALSE)=1,InputDataA_GeneralAssumptions!Y181,InputDataA_GeneralAssumptions!Y182))</f>
        <v>0</v>
      </c>
      <c r="Z183" s="338">
        <f>IF(DataSummary!$B$299=1,LN(NORMSDIST(NORMSINV(0.4)-InputDataA_GeneralAssumptions!Z162)/NORMSDIST(NORMSINV(0.4)-InputDataA_GeneralAssumptions!Y162)),IF(VLOOKUP($D$177,DataSummary!$A$131:$B$132,2,FALSE)=1,InputDataA_GeneralAssumptions!Z181,InputDataA_GeneralAssumptions!Z182))</f>
        <v>0</v>
      </c>
      <c r="AA183" s="338">
        <f>IF(DataSummary!$B$299=1,LN(NORMSDIST(NORMSINV(0.4)-InputDataA_GeneralAssumptions!AA162)/NORMSDIST(NORMSINV(0.4)-InputDataA_GeneralAssumptions!Z162)),IF(VLOOKUP($D$177,DataSummary!$A$131:$B$132,2,FALSE)=1,InputDataA_GeneralAssumptions!AA181,InputDataA_GeneralAssumptions!AA182))</f>
        <v>0</v>
      </c>
      <c r="AB183" s="338">
        <f>IF(DataSummary!$B$299=1,LN(NORMSDIST(NORMSINV(0.4)-InputDataA_GeneralAssumptions!AB162)/NORMSDIST(NORMSINV(0.4)-InputDataA_GeneralAssumptions!AA162)),IF(VLOOKUP($D$177,DataSummary!$A$131:$B$132,2,FALSE)=1,InputDataA_GeneralAssumptions!AB181,InputDataA_GeneralAssumptions!AB182))</f>
        <v>0</v>
      </c>
      <c r="AC183" s="338">
        <f>IF(DataSummary!$B$299=1,LN(NORMSDIST(NORMSINV(0.4)-InputDataA_GeneralAssumptions!AC162)/NORMSDIST(NORMSINV(0.4)-InputDataA_GeneralAssumptions!AB162)),IF(VLOOKUP($D$177,DataSummary!$A$131:$B$132,2,FALSE)=1,InputDataA_GeneralAssumptions!AC181,InputDataA_GeneralAssumptions!AC182))</f>
        <v>0</v>
      </c>
      <c r="AD183" s="338">
        <f>IF(DataSummary!$B$299=1,LN(NORMSDIST(NORMSINV(0.4)-InputDataA_GeneralAssumptions!AD162)/NORMSDIST(NORMSINV(0.4)-InputDataA_GeneralAssumptions!AC162)),IF(VLOOKUP($D$177,DataSummary!$A$131:$B$132,2,FALSE)=1,InputDataA_GeneralAssumptions!AD181,InputDataA_GeneralAssumptions!AD182))</f>
        <v>0</v>
      </c>
      <c r="AE183" s="338">
        <f>IF(DataSummary!$B$299=1,LN(NORMSDIST(NORMSINV(0.4)-InputDataA_GeneralAssumptions!AE162)/NORMSDIST(NORMSINV(0.4)-InputDataA_GeneralAssumptions!AD162)),IF(VLOOKUP($D$177,DataSummary!$A$131:$B$132,2,FALSE)=1,InputDataA_GeneralAssumptions!AE181,InputDataA_GeneralAssumptions!AE182))</f>
        <v>0</v>
      </c>
      <c r="AF183" s="338">
        <f>IF(DataSummary!$B$299=1,LN(NORMSDIST(NORMSINV(0.4)-InputDataA_GeneralAssumptions!AF162)/NORMSDIST(NORMSINV(0.4)-InputDataA_GeneralAssumptions!AE162)),IF(VLOOKUP($D$177,DataSummary!$A$131:$B$132,2,FALSE)=1,InputDataA_GeneralAssumptions!AF181,InputDataA_GeneralAssumptions!AF182))</f>
        <v>0</v>
      </c>
      <c r="AG183" s="338">
        <f>IF(DataSummary!$B$299=1,LN(NORMSDIST(NORMSINV(0.4)-InputDataA_GeneralAssumptions!AG162)/NORMSDIST(NORMSINV(0.4)-InputDataA_GeneralAssumptions!AF162)),IF(VLOOKUP($D$177,DataSummary!$A$131:$B$132,2,FALSE)=1,InputDataA_GeneralAssumptions!AG181,InputDataA_GeneralAssumptions!AG182))</f>
        <v>0</v>
      </c>
      <c r="AH183" s="338">
        <f>IF(DataSummary!$B$299=1,LN(NORMSDIST(NORMSINV(0.4)-InputDataA_GeneralAssumptions!AH162)/NORMSDIST(NORMSINV(0.4)-InputDataA_GeneralAssumptions!AG162)),IF(VLOOKUP($D$177,DataSummary!$A$131:$B$132,2,FALSE)=1,InputDataA_GeneralAssumptions!AH181,InputDataA_GeneralAssumptions!AH182))</f>
        <v>0</v>
      </c>
      <c r="AI183" s="338">
        <f>IF(DataSummary!$B$299=1,LN(NORMSDIST(NORMSINV(0.4)-InputDataA_GeneralAssumptions!AI162)/NORMSDIST(NORMSINV(0.4)-InputDataA_GeneralAssumptions!AH162)),IF(VLOOKUP($D$177,DataSummary!$A$131:$B$132,2,FALSE)=1,InputDataA_GeneralAssumptions!AI181,InputDataA_GeneralAssumptions!AI182))</f>
        <v>0</v>
      </c>
      <c r="AJ183" s="338">
        <f>IF(DataSummary!$B$299=1,LN(NORMSDIST(NORMSINV(0.4)-InputDataA_GeneralAssumptions!AJ162)/NORMSDIST(NORMSINV(0.4)-InputDataA_GeneralAssumptions!AI162)),IF(VLOOKUP($D$177,DataSummary!$A$131:$B$132,2,FALSE)=1,InputDataA_GeneralAssumptions!AJ181,InputDataA_GeneralAssumptions!AJ182))</f>
        <v>0</v>
      </c>
      <c r="AK183" s="338">
        <f>IF(DataSummary!$B$299=1,LN(NORMSDIST(NORMSINV(0.4)-InputDataA_GeneralAssumptions!AK162)/NORMSDIST(NORMSINV(0.4)-InputDataA_GeneralAssumptions!AJ162)),IF(VLOOKUP($D$177,DataSummary!$A$131:$B$132,2,FALSE)=1,InputDataA_GeneralAssumptions!AK181,InputDataA_GeneralAssumptions!AK182))</f>
        <v>0</v>
      </c>
      <c r="AL183" s="338">
        <f>IF(DataSummary!$B$299=1,LN(NORMSDIST(NORMSINV(0.4)-InputDataA_GeneralAssumptions!AL162)/NORMSDIST(NORMSINV(0.4)-InputDataA_GeneralAssumptions!AK162)),IF(VLOOKUP($D$177,DataSummary!$A$131:$B$132,2,FALSE)=1,InputDataA_GeneralAssumptions!AL181,InputDataA_GeneralAssumptions!AL182))</f>
        <v>0</v>
      </c>
      <c r="AM183" s="338">
        <f>IF(DataSummary!$B$299=1,LN(NORMSDIST(NORMSINV(0.4)-InputDataA_GeneralAssumptions!AM162)/NORMSDIST(NORMSINV(0.4)-InputDataA_GeneralAssumptions!AL162)),IF(VLOOKUP($D$177,DataSummary!$A$131:$B$132,2,FALSE)=1,InputDataA_GeneralAssumptions!AM181,InputDataA_GeneralAssumptions!AM182))</f>
        <v>0</v>
      </c>
      <c r="AN183" s="338">
        <f>IF(DataSummary!$B$299=1,LN(NORMSDIST(NORMSINV(0.4)-InputDataA_GeneralAssumptions!AN162)/NORMSDIST(NORMSINV(0.4)-InputDataA_GeneralAssumptions!AM162)),IF(VLOOKUP($D$177,DataSummary!$A$131:$B$132,2,FALSE)=1,InputDataA_GeneralAssumptions!AN181,InputDataA_GeneralAssumptions!AN182))</f>
        <v>0</v>
      </c>
      <c r="AO183" s="338">
        <f>IF(DataSummary!$B$299=1,LN(NORMSDIST(NORMSINV(0.4)-InputDataA_GeneralAssumptions!AO162)/NORMSDIST(NORMSINV(0.4)-InputDataA_GeneralAssumptions!AN162)),IF(VLOOKUP($D$177,DataSummary!$A$131:$B$132,2,FALSE)=1,InputDataA_GeneralAssumptions!AO181,InputDataA_GeneralAssumptions!AO182))</f>
        <v>0</v>
      </c>
      <c r="AP183" s="338">
        <f>IF(DataSummary!$B$299=1,LN(NORMSDIST(NORMSINV(0.4)-InputDataA_GeneralAssumptions!AP162)/NORMSDIST(NORMSINV(0.4)-InputDataA_GeneralAssumptions!AO162)),IF(VLOOKUP($D$177,DataSummary!$A$131:$B$132,2,FALSE)=1,InputDataA_GeneralAssumptions!AP181,InputDataA_GeneralAssumptions!AP182))</f>
        <v>0</v>
      </c>
      <c r="AQ183" s="338">
        <f>IF(DataSummary!$B$299=1,LN(NORMSDIST(NORMSINV(0.4)-InputDataA_GeneralAssumptions!AQ162)/NORMSDIST(NORMSINV(0.4)-InputDataA_GeneralAssumptions!AP162)),IF(VLOOKUP($D$177,DataSummary!$A$131:$B$132,2,FALSE)=1,InputDataA_GeneralAssumptions!AQ181,InputDataA_GeneralAssumptions!AQ182))</f>
        <v>0</v>
      </c>
      <c r="AR183" s="338">
        <f>IF(DataSummary!$B$299=1,LN(NORMSDIST(NORMSINV(0.4)-InputDataA_GeneralAssumptions!AR162)/NORMSDIST(NORMSINV(0.4)-InputDataA_GeneralAssumptions!AQ162)),IF(VLOOKUP($D$177,DataSummary!$A$131:$B$132,2,FALSE)=1,InputDataA_GeneralAssumptions!AR181,InputDataA_GeneralAssumptions!AR182))</f>
        <v>0</v>
      </c>
      <c r="AS183" s="338">
        <f>IF(DataSummary!$B$299=1,LN(NORMSDIST(NORMSINV(0.4)-InputDataA_GeneralAssumptions!AS162)/NORMSDIST(NORMSINV(0.4)-InputDataA_GeneralAssumptions!AR162)),IF(VLOOKUP($D$177,DataSummary!$A$131:$B$132,2,FALSE)=1,InputDataA_GeneralAssumptions!AS181,InputDataA_GeneralAssumptions!AS182))</f>
        <v>0</v>
      </c>
      <c r="AT183" s="338">
        <f>IF(DataSummary!$B$299=1,LN(NORMSDIST(NORMSINV(0.4)-InputDataA_GeneralAssumptions!AT162)/NORMSDIST(NORMSINV(0.4)-InputDataA_GeneralAssumptions!AS162)),IF(VLOOKUP($D$177,DataSummary!$A$131:$B$132,2,FALSE)=1,InputDataA_GeneralAssumptions!AT181,InputDataA_GeneralAssumptions!AT182))</f>
        <v>0</v>
      </c>
      <c r="AU183" s="338">
        <f>IF(DataSummary!$B$299=1,LN(NORMSDIST(NORMSINV(0.4)-InputDataA_GeneralAssumptions!AU162)/NORMSDIST(NORMSINV(0.4)-InputDataA_GeneralAssumptions!AT162)),IF(VLOOKUP($D$177,DataSummary!$A$131:$B$132,2,FALSE)=1,InputDataA_GeneralAssumptions!AU181,InputDataA_GeneralAssumptions!AU182))</f>
        <v>0</v>
      </c>
      <c r="AV183" s="338">
        <f>IF(DataSummary!$B$299=1,LN(NORMSDIST(NORMSINV(0.4)-InputDataA_GeneralAssumptions!AV162)/NORMSDIST(NORMSINV(0.4)-InputDataA_GeneralAssumptions!AU162)),IF(VLOOKUP($D$177,DataSummary!$A$131:$B$132,2,FALSE)=1,InputDataA_GeneralAssumptions!AV181,InputDataA_GeneralAssumptions!AV182))</f>
        <v>0</v>
      </c>
      <c r="AW183" s="338">
        <f>IF(DataSummary!$B$299=1,LN(NORMSDIST(NORMSINV(0.4)-InputDataA_GeneralAssumptions!AW162)/NORMSDIST(NORMSINV(0.4)-InputDataA_GeneralAssumptions!AV162)),IF(VLOOKUP($D$177,DataSummary!$A$131:$B$132,2,FALSE)=1,InputDataA_GeneralAssumptions!AW181,InputDataA_GeneralAssumptions!AW182))</f>
        <v>0</v>
      </c>
      <c r="AX183" s="338">
        <f>IF(DataSummary!$B$299=1,LN(NORMSDIST(NORMSINV(0.4)-InputDataA_GeneralAssumptions!AX162)/NORMSDIST(NORMSINV(0.4)-InputDataA_GeneralAssumptions!AW162)),IF(VLOOKUP($D$177,DataSummary!$A$131:$B$132,2,FALSE)=1,InputDataA_GeneralAssumptions!AX181,InputDataA_GeneralAssumptions!AX182))</f>
        <v>0</v>
      </c>
      <c r="AY183" s="338">
        <f>IF(DataSummary!$B$299=1,LN(NORMSDIST(NORMSINV(0.4)-InputDataA_GeneralAssumptions!AY162)/NORMSDIST(NORMSINV(0.4)-InputDataA_GeneralAssumptions!AX162)),IF(VLOOKUP($D$177,DataSummary!$A$131:$B$132,2,FALSE)=1,InputDataA_GeneralAssumptions!AY181,InputDataA_GeneralAssumptions!AY182))</f>
        <v>0</v>
      </c>
      <c r="AZ183" s="338">
        <f>IF(DataSummary!$B$299=1,LN(NORMSDIST(NORMSINV(0.4)-InputDataA_GeneralAssumptions!AZ162)/NORMSDIST(NORMSINV(0.4)-InputDataA_GeneralAssumptions!AY162)),IF(VLOOKUP($D$177,DataSummary!$A$131:$B$132,2,FALSE)=1,InputDataA_GeneralAssumptions!AZ181,InputDataA_GeneralAssumptions!AZ182))</f>
        <v>0</v>
      </c>
      <c r="BA183" s="338">
        <f>IF(DataSummary!$B$299=1,LN(NORMSDIST(NORMSINV(0.4)-InputDataA_GeneralAssumptions!BA162)/NORMSDIST(NORMSINV(0.4)-InputDataA_GeneralAssumptions!AZ162)),IF(VLOOKUP($D$177,DataSummary!$A$131:$B$132,2,FALSE)=1,InputDataA_GeneralAssumptions!BA181,InputDataA_GeneralAssumptions!BA182))</f>
        <v>0</v>
      </c>
      <c r="BB183" s="338">
        <f>IF(DataSummary!$B$299=1,LN(NORMSDIST(NORMSINV(0.4)-InputDataA_GeneralAssumptions!BB162)/NORMSDIST(NORMSINV(0.4)-InputDataA_GeneralAssumptions!BA162)),IF(VLOOKUP($D$177,DataSummary!$A$131:$B$132,2,FALSE)=1,InputDataA_GeneralAssumptions!BB181,InputDataA_GeneralAssumptions!BB182))</f>
        <v>0</v>
      </c>
      <c r="BC183" s="338">
        <f>IF(DataSummary!$B$299=1,LN(NORMSDIST(NORMSINV(0.4)-InputDataA_GeneralAssumptions!BC162)/NORMSDIST(NORMSINV(0.4)-InputDataA_GeneralAssumptions!BB162)),IF(VLOOKUP($D$177,DataSummary!$A$131:$B$132,2,FALSE)=1,InputDataA_GeneralAssumptions!BC181,InputDataA_GeneralAssumptions!BC182))</f>
        <v>0</v>
      </c>
      <c r="BD183" s="338">
        <f>IF(DataSummary!$B$299=1,LN(NORMSDIST(NORMSINV(0.4)-InputDataA_GeneralAssumptions!BD162)/NORMSDIST(NORMSINV(0.4)-InputDataA_GeneralAssumptions!BC162)),IF(VLOOKUP($D$177,DataSummary!$A$131:$B$132,2,FALSE)=1,InputDataA_GeneralAssumptions!BD181,InputDataA_GeneralAssumptions!BD182))</f>
        <v>0</v>
      </c>
      <c r="BE183" s="338">
        <f>IF(DataSummary!$B$299=1,LN(NORMSDIST(NORMSINV(0.4)-InputDataA_GeneralAssumptions!BE162)/NORMSDIST(NORMSINV(0.4)-InputDataA_GeneralAssumptions!BD162)),IF(VLOOKUP($D$177,DataSummary!$A$131:$B$132,2,FALSE)=1,InputDataA_GeneralAssumptions!BE181,InputDataA_GeneralAssumptions!BE182))</f>
        <v>0</v>
      </c>
      <c r="BF183" s="338">
        <f>IF(DataSummary!$B$299=1,LN(NORMSDIST(NORMSINV(0.4)-InputDataA_GeneralAssumptions!BF162)/NORMSDIST(NORMSINV(0.4)-InputDataA_GeneralAssumptions!BE162)),IF(VLOOKUP($D$177,DataSummary!$A$131:$B$132,2,FALSE)=1,InputDataA_GeneralAssumptions!BF181,InputDataA_GeneralAssumptions!BF182))</f>
        <v>0</v>
      </c>
      <c r="BG183" s="338">
        <f>IF(DataSummary!$B$299=1,LN(NORMSDIST(NORMSINV(0.4)-InputDataA_GeneralAssumptions!BG162)/NORMSDIST(NORMSINV(0.4)-InputDataA_GeneralAssumptions!BF162)),IF(VLOOKUP($D$177,DataSummary!$A$131:$B$132,2,FALSE)=1,InputDataA_GeneralAssumptions!BG181,InputDataA_GeneralAssumptions!BG182))</f>
        <v>0</v>
      </c>
      <c r="BH183" s="338">
        <f>IF(DataSummary!$B$299=1,LN(NORMSDIST(NORMSINV(0.4)-InputDataA_GeneralAssumptions!BH162)/NORMSDIST(NORMSINV(0.4)-InputDataA_GeneralAssumptions!BG162)),IF(VLOOKUP($D$177,DataSummary!$A$131:$B$132,2,FALSE)=1,InputDataA_GeneralAssumptions!BH181,InputDataA_GeneralAssumptions!BH182))</f>
        <v>0</v>
      </c>
      <c r="BI183" s="338">
        <f>IF(DataSummary!$B$299=1,LN(NORMSDIST(NORMSINV(0.4)-InputDataA_GeneralAssumptions!BI162)/NORMSDIST(NORMSINV(0.4)-InputDataA_GeneralAssumptions!BH162)),IF(VLOOKUP($D$177,DataSummary!$A$131:$B$132,2,FALSE)=1,InputDataA_GeneralAssumptions!BI181,InputDataA_GeneralAssumptions!BI182))</f>
        <v>0</v>
      </c>
      <c r="BJ183" s="338">
        <f>IF(DataSummary!$B$299=1,LN(NORMSDIST(NORMSINV(0.4)-InputDataA_GeneralAssumptions!BJ162)/NORMSDIST(NORMSINV(0.4)-InputDataA_GeneralAssumptions!BI162)),IF(VLOOKUP($D$177,DataSummary!$A$131:$B$132,2,FALSE)=1,InputDataA_GeneralAssumptions!BJ181,InputDataA_GeneralAssumptions!BJ182))</f>
        <v>0</v>
      </c>
      <c r="BK183" s="338">
        <f>IF(DataSummary!$B$299=1,LN(NORMSDIST(NORMSINV(0.4)-InputDataA_GeneralAssumptions!BK162)/NORMSDIST(NORMSINV(0.4)-InputDataA_GeneralAssumptions!BJ162)),IF(VLOOKUP($D$177,DataSummary!$A$131:$B$132,2,FALSE)=1,InputDataA_GeneralAssumptions!BK181,InputDataA_GeneralAssumptions!BK182))</f>
        <v>0</v>
      </c>
      <c r="BL183" s="338">
        <f>IF(DataSummary!$B$299=1,LN(NORMSDIST(NORMSINV(0.4)-InputDataA_GeneralAssumptions!BL162)/NORMSDIST(NORMSINV(0.4)-InputDataA_GeneralAssumptions!BK162)),IF(VLOOKUP($D$177,DataSummary!$A$131:$B$132,2,FALSE)=1,InputDataA_GeneralAssumptions!BL181,InputDataA_GeneralAssumptions!BL182))</f>
        <v>0</v>
      </c>
      <c r="BM183" s="338">
        <f>IF(DataSummary!$B$299=1,LN(NORMSDIST(NORMSINV(0.4)-InputDataA_GeneralAssumptions!BM162)/NORMSDIST(NORMSINV(0.4)-InputDataA_GeneralAssumptions!BL162)),IF(VLOOKUP($D$177,DataSummary!$A$131:$B$132,2,FALSE)=1,InputDataA_GeneralAssumptions!BM181,InputDataA_GeneralAssumptions!BM182))</f>
        <v>0</v>
      </c>
      <c r="BN183" s="338">
        <f>IF(DataSummary!$B$299=1,LN(NORMSDIST(NORMSINV(0.4)-InputDataA_GeneralAssumptions!BN162)/NORMSDIST(NORMSINV(0.4)-InputDataA_GeneralAssumptions!BM162)),IF(VLOOKUP($D$177,DataSummary!$A$131:$B$132,2,FALSE)=1,InputDataA_GeneralAssumptions!BN181,InputDataA_GeneralAssumptions!BN182))</f>
        <v>0</v>
      </c>
      <c r="BO183" s="338">
        <f>IF(DataSummary!$B$299=1,LN(NORMSDIST(NORMSINV(0.4)-InputDataA_GeneralAssumptions!BO162)/NORMSDIST(NORMSINV(0.4)-InputDataA_GeneralAssumptions!BN162)),IF(VLOOKUP($D$177,DataSummary!$A$131:$B$132,2,FALSE)=1,InputDataA_GeneralAssumptions!BO181,InputDataA_GeneralAssumptions!BO182))</f>
        <v>0</v>
      </c>
      <c r="BP183" s="338">
        <f>IF(DataSummary!$B$299=1,LN(NORMSDIST(NORMSINV(0.4)-InputDataA_GeneralAssumptions!BP162)/NORMSDIST(NORMSINV(0.4)-InputDataA_GeneralAssumptions!BO162)),IF(VLOOKUP($D$177,DataSummary!$A$131:$B$132,2,FALSE)=1,InputDataA_GeneralAssumptions!BP181,InputDataA_GeneralAssumptions!BP182))</f>
        <v>0</v>
      </c>
      <c r="BQ183" s="338">
        <f>IF(DataSummary!$B$299=1,LN(NORMSDIST(NORMSINV(0.4)-InputDataA_GeneralAssumptions!BQ162)/NORMSDIST(NORMSINV(0.4)-InputDataA_GeneralAssumptions!BP162)),IF(VLOOKUP($D$177,DataSummary!$A$131:$B$132,2,FALSE)=1,InputDataA_GeneralAssumptions!BQ181,InputDataA_GeneralAssumptions!BQ182))</f>
        <v>0</v>
      </c>
      <c r="BR183" s="338">
        <f>IF(DataSummary!$B$299=1,LN(NORMSDIST(NORMSINV(0.4)-InputDataA_GeneralAssumptions!BR162)/NORMSDIST(NORMSINV(0.4)-InputDataA_GeneralAssumptions!BQ162)),IF(VLOOKUP($D$177,DataSummary!$A$131:$B$132,2,FALSE)=1,InputDataA_GeneralAssumptions!BR181,InputDataA_GeneralAssumptions!BR182))</f>
        <v>0</v>
      </c>
      <c r="BS183" s="338">
        <f>IF(DataSummary!$B$299=1,LN(NORMSDIST(NORMSINV(0.4)-InputDataA_GeneralAssumptions!BS162)/NORMSDIST(NORMSINV(0.4)-InputDataA_GeneralAssumptions!BR162)),IF(VLOOKUP($D$177,DataSummary!$A$131:$B$132,2,FALSE)=1,InputDataA_GeneralAssumptions!BS181,InputDataA_GeneralAssumptions!BS182))</f>
        <v>0</v>
      </c>
      <c r="BT183" s="338">
        <f>IF(DataSummary!$B$299=1,LN(NORMSDIST(NORMSINV(0.4)-InputDataA_GeneralAssumptions!BT162)/NORMSDIST(NORMSINV(0.4)-InputDataA_GeneralAssumptions!BS162)),IF(VLOOKUP($D$177,DataSummary!$A$131:$B$132,2,FALSE)=1,InputDataA_GeneralAssumptions!BT181,InputDataA_GeneralAssumptions!BT182))</f>
        <v>0</v>
      </c>
      <c r="BU183" s="338">
        <f>IF(DataSummary!$B$299=1,LN(NORMSDIST(NORMSINV(0.4)-InputDataA_GeneralAssumptions!BU162)/NORMSDIST(NORMSINV(0.4)-InputDataA_GeneralAssumptions!BT162)),IF(VLOOKUP($D$177,DataSummary!$A$131:$B$132,2,FALSE)=1,InputDataA_GeneralAssumptions!BU181,InputDataA_GeneralAssumptions!BU182))</f>
        <v>0</v>
      </c>
      <c r="BV183" s="338">
        <f>IF(DataSummary!$B$299=1,LN(NORMSDIST(NORMSINV(0.4)-InputDataA_GeneralAssumptions!BV162)/NORMSDIST(NORMSINV(0.4)-InputDataA_GeneralAssumptions!BU162)),IF(VLOOKUP($D$177,DataSummary!$A$131:$B$132,2,FALSE)=1,InputDataA_GeneralAssumptions!BV181,InputDataA_GeneralAssumptions!BV182))</f>
        <v>0</v>
      </c>
      <c r="BW183" s="338">
        <f>IF(DataSummary!$B$299=1,LN(NORMSDIST(NORMSINV(0.4)-InputDataA_GeneralAssumptions!BW162)/NORMSDIST(NORMSINV(0.4)-InputDataA_GeneralAssumptions!BV162)),IF(VLOOKUP($D$177,DataSummary!$A$131:$B$132,2,FALSE)=1,InputDataA_GeneralAssumptions!BW181,InputDataA_GeneralAssumptions!BW182))</f>
        <v>0</v>
      </c>
      <c r="BY183" s="43"/>
      <c r="BZ183" s="43"/>
      <c r="CA183" s="43"/>
    </row>
  </sheetData>
  <scenarios current="1" sqref="D57:AI57">
    <scenario name="TFPBase" count="1" user="Leonardo Garrido" comment="Created by Leonardo Garrido on 2/12/2016_x000d_Modified by Leonardo Garrido on 2/12/2016">
      <inputCells r="D46" val="0.02" numFmtId="164"/>
    </scenario>
    <scenario name="TFPLow" count="1" user="Leonardo Garrido" comment="Created by Leonardo Garrido on 2/12/2016_x000d_Modified by Leonardo Garrido on 2/12/2016">
      <inputCells r="E46" val="0.01"/>
    </scenario>
  </scenarios>
  <mergeCells count="74">
    <mergeCell ref="K7:M8"/>
    <mergeCell ref="D27:E27"/>
    <mergeCell ref="I23:J23"/>
    <mergeCell ref="D23:E23"/>
    <mergeCell ref="D7:E7"/>
    <mergeCell ref="D8:E8"/>
    <mergeCell ref="G11:H11"/>
    <mergeCell ref="D20:E20"/>
    <mergeCell ref="D17:E17"/>
    <mergeCell ref="I27:J27"/>
    <mergeCell ref="D154:E154"/>
    <mergeCell ref="D155:E155"/>
    <mergeCell ref="D163:E163"/>
    <mergeCell ref="D157:E157"/>
    <mergeCell ref="D167:E167"/>
    <mergeCell ref="D106:E106"/>
    <mergeCell ref="F99:F101"/>
    <mergeCell ref="F80:F82"/>
    <mergeCell ref="F86:F88"/>
    <mergeCell ref="F90:F92"/>
    <mergeCell ref="D86:E86"/>
    <mergeCell ref="D104:E104"/>
    <mergeCell ref="D96:E96"/>
    <mergeCell ref="D99:E99"/>
    <mergeCell ref="D105:E105"/>
    <mergeCell ref="F108:F110"/>
    <mergeCell ref="D150:E150"/>
    <mergeCell ref="D153:E153"/>
    <mergeCell ref="D140:E140"/>
    <mergeCell ref="F127:F130"/>
    <mergeCell ref="F122:F125"/>
    <mergeCell ref="F113:F115"/>
    <mergeCell ref="F117:F119"/>
    <mergeCell ref="D121:E121"/>
    <mergeCell ref="H2:J2"/>
    <mergeCell ref="F32:F34"/>
    <mergeCell ref="F36:F38"/>
    <mergeCell ref="F41:F43"/>
    <mergeCell ref="G4:H5"/>
    <mergeCell ref="I17:J17"/>
    <mergeCell ref="I8:J8"/>
    <mergeCell ref="F55:F57"/>
    <mergeCell ref="F60:F62"/>
    <mergeCell ref="F64:F66"/>
    <mergeCell ref="I14:J14"/>
    <mergeCell ref="D42:E42"/>
    <mergeCell ref="D45:E45"/>
    <mergeCell ref="D55:E55"/>
    <mergeCell ref="D14:E14"/>
    <mergeCell ref="F45:F47"/>
    <mergeCell ref="D33:E33"/>
    <mergeCell ref="F76:F78"/>
    <mergeCell ref="F51:F53"/>
    <mergeCell ref="D36:E36"/>
    <mergeCell ref="D143:E143"/>
    <mergeCell ref="F143:F145"/>
    <mergeCell ref="D77:E77"/>
    <mergeCell ref="D80:E80"/>
    <mergeCell ref="D51:E51"/>
    <mergeCell ref="D52:E52"/>
    <mergeCell ref="B74:E74"/>
    <mergeCell ref="D64:E64"/>
    <mergeCell ref="D72:E72"/>
    <mergeCell ref="D88:E88"/>
    <mergeCell ref="F139:F141"/>
    <mergeCell ref="F95:F97"/>
    <mergeCell ref="F104:F106"/>
    <mergeCell ref="D177:E177"/>
    <mergeCell ref="B180:E181"/>
    <mergeCell ref="D165:E165"/>
    <mergeCell ref="F177:F179"/>
    <mergeCell ref="F181:F183"/>
    <mergeCell ref="F172:F174"/>
    <mergeCell ref="F168:F170"/>
  </mergeCells>
  <conditionalFormatting sqref="G32">
    <cfRule type="expression" dxfId="141" priority="132">
      <formula>$D$36="Manual"</formula>
    </cfRule>
  </conditionalFormatting>
  <conditionalFormatting sqref="G33">
    <cfRule type="expression" dxfId="140" priority="128">
      <formula>$D$36="Automatic"</formula>
    </cfRule>
  </conditionalFormatting>
  <conditionalFormatting sqref="G41">
    <cfRule type="expression" dxfId="139" priority="127">
      <formula>$D$45="Manual"</formula>
    </cfRule>
  </conditionalFormatting>
  <conditionalFormatting sqref="G42">
    <cfRule type="expression" dxfId="138" priority="126">
      <formula>$D$45="Automatic"</formula>
    </cfRule>
  </conditionalFormatting>
  <conditionalFormatting sqref="G45">
    <cfRule type="expression" dxfId="137" priority="125">
      <formula>$D$45="Manual"</formula>
    </cfRule>
  </conditionalFormatting>
  <conditionalFormatting sqref="G46">
    <cfRule type="expression" dxfId="136" priority="124">
      <formula>$D$45="Automatic"</formula>
    </cfRule>
  </conditionalFormatting>
  <conditionalFormatting sqref="G104">
    <cfRule type="expression" dxfId="135" priority="123">
      <formula>$D$104="Manual"</formula>
    </cfRule>
  </conditionalFormatting>
  <conditionalFormatting sqref="G105">
    <cfRule type="expression" dxfId="134" priority="122">
      <formula>$D$104="Automatic"</formula>
    </cfRule>
  </conditionalFormatting>
  <conditionalFormatting sqref="G113">
    <cfRule type="expression" dxfId="133" priority="120">
      <formula>$D$104="Manual"</formula>
    </cfRule>
    <cfRule type="expression" dxfId="132" priority="121">
      <formula>$D$104="Manual"</formula>
    </cfRule>
  </conditionalFormatting>
  <conditionalFormatting sqref="G114">
    <cfRule type="expression" dxfId="131" priority="119">
      <formula>$D$104="Automatic"</formula>
    </cfRule>
  </conditionalFormatting>
  <conditionalFormatting sqref="G51 G60">
    <cfRule type="expression" dxfId="130" priority="153">
      <formula>$D$51="Manual"</formula>
    </cfRule>
  </conditionalFormatting>
  <conditionalFormatting sqref="G52 G61">
    <cfRule type="expression" dxfId="129" priority="154">
      <formula>$D$51="Automatic"</formula>
    </cfRule>
  </conditionalFormatting>
  <conditionalFormatting sqref="G108">
    <cfRule type="expression" dxfId="128" priority="114">
      <formula>$D$104="Manual"</formula>
    </cfRule>
  </conditionalFormatting>
  <conditionalFormatting sqref="G109">
    <cfRule type="expression" dxfId="127" priority="113">
      <formula>$D$104="Automatic"</formula>
    </cfRule>
  </conditionalFormatting>
  <conditionalFormatting sqref="G55">
    <cfRule type="expression" dxfId="126" priority="111">
      <formula>$D$51="Manual"</formula>
    </cfRule>
  </conditionalFormatting>
  <conditionalFormatting sqref="G56">
    <cfRule type="expression" dxfId="125" priority="112">
      <formula>$D$51="Automatic"</formula>
    </cfRule>
  </conditionalFormatting>
  <conditionalFormatting sqref="G64">
    <cfRule type="expression" dxfId="124" priority="109">
      <formula>$D$51="Manual"</formula>
    </cfRule>
  </conditionalFormatting>
  <conditionalFormatting sqref="G65">
    <cfRule type="expression" dxfId="123" priority="110">
      <formula>$D$51="Automatic"</formula>
    </cfRule>
  </conditionalFormatting>
  <conditionalFormatting sqref="G122">
    <cfRule type="expression" dxfId="122" priority="106">
      <formula>$D$104="Manual"</formula>
    </cfRule>
  </conditionalFormatting>
  <conditionalFormatting sqref="G123">
    <cfRule type="expression" dxfId="121" priority="108">
      <formula>$D$104="Automatic"</formula>
    </cfRule>
  </conditionalFormatting>
  <conditionalFormatting sqref="G76">
    <cfRule type="expression" dxfId="120" priority="105">
      <formula>$D$80="Manual"</formula>
    </cfRule>
  </conditionalFormatting>
  <conditionalFormatting sqref="G77">
    <cfRule type="expression" dxfId="119" priority="104">
      <formula>$D$80="Automatic"</formula>
    </cfRule>
  </conditionalFormatting>
  <conditionalFormatting sqref="G80">
    <cfRule type="expression" dxfId="118" priority="103">
      <formula>$D$80="Manual"</formula>
    </cfRule>
  </conditionalFormatting>
  <conditionalFormatting sqref="G81">
    <cfRule type="expression" dxfId="117" priority="102">
      <formula>$D$80="Automatic"</formula>
    </cfRule>
  </conditionalFormatting>
  <conditionalFormatting sqref="G86">
    <cfRule type="expression" dxfId="116" priority="101">
      <formula>$D$88="Manual"</formula>
    </cfRule>
  </conditionalFormatting>
  <conditionalFormatting sqref="G87">
    <cfRule type="expression" dxfId="115" priority="100">
      <formula>$D$88="Automatic"</formula>
    </cfRule>
  </conditionalFormatting>
  <conditionalFormatting sqref="G90">
    <cfRule type="expression" dxfId="114" priority="99">
      <formula>$D$88="Manual"</formula>
    </cfRule>
  </conditionalFormatting>
  <conditionalFormatting sqref="G91">
    <cfRule type="expression" dxfId="113" priority="98">
      <formula>$D$88="Automatic"</formula>
    </cfRule>
  </conditionalFormatting>
  <conditionalFormatting sqref="G95">
    <cfRule type="expression" dxfId="112" priority="97">
      <formula>$D$99="Manual"</formula>
    </cfRule>
  </conditionalFormatting>
  <conditionalFormatting sqref="G96">
    <cfRule type="expression" dxfId="111" priority="96">
      <formula>$D$99="Automatic"</formula>
    </cfRule>
  </conditionalFormatting>
  <conditionalFormatting sqref="G99">
    <cfRule type="expression" dxfId="110" priority="95">
      <formula>$D$99="Manual"</formula>
    </cfRule>
  </conditionalFormatting>
  <conditionalFormatting sqref="G100">
    <cfRule type="expression" dxfId="109" priority="94">
      <formula>$D$99="Automatic"</formula>
    </cfRule>
  </conditionalFormatting>
  <conditionalFormatting sqref="G118">
    <cfRule type="expression" dxfId="108" priority="93">
      <formula>$D$104="Automatic"</formula>
    </cfRule>
  </conditionalFormatting>
  <conditionalFormatting sqref="G117">
    <cfRule type="expression" dxfId="107" priority="91">
      <formula>$D$104="Manual"</formula>
    </cfRule>
    <cfRule type="expression" dxfId="106" priority="92">
      <formula>$D$104="Manual"</formula>
    </cfRule>
  </conditionalFormatting>
  <conditionalFormatting sqref="G127">
    <cfRule type="expression" dxfId="105" priority="89">
      <formula>$D$104="Manual"</formula>
    </cfRule>
  </conditionalFormatting>
  <conditionalFormatting sqref="G128">
    <cfRule type="expression" dxfId="104" priority="90">
      <formula>$D$104="Automatic"</formula>
    </cfRule>
  </conditionalFormatting>
  <conditionalFormatting sqref="I32:BW32">
    <cfRule type="expression" dxfId="103" priority="81">
      <formula>$D$36="Automatic"</formula>
    </cfRule>
  </conditionalFormatting>
  <conditionalFormatting sqref="I33:BW33">
    <cfRule type="expression" dxfId="102" priority="80">
      <formula>$D$36="Manual"</formula>
    </cfRule>
  </conditionalFormatting>
  <conditionalFormatting sqref="G36">
    <cfRule type="expression" dxfId="101" priority="79">
      <formula>$D$36="Manual"</formula>
    </cfRule>
  </conditionalFormatting>
  <conditionalFormatting sqref="G37">
    <cfRule type="expression" dxfId="100" priority="78">
      <formula>$D$36="Automatic"</formula>
    </cfRule>
  </conditionalFormatting>
  <conditionalFormatting sqref="I36:BW36">
    <cfRule type="expression" dxfId="99" priority="76">
      <formula>$D$36="Automatic"</formula>
    </cfRule>
  </conditionalFormatting>
  <conditionalFormatting sqref="I37:BW37">
    <cfRule type="expression" dxfId="98" priority="75">
      <formula>$D$36="Manual"</formula>
    </cfRule>
  </conditionalFormatting>
  <conditionalFormatting sqref="I41:BW41">
    <cfRule type="expression" dxfId="97" priority="74">
      <formula>$D$45="Automatic"</formula>
    </cfRule>
  </conditionalFormatting>
  <conditionalFormatting sqref="I42:BW42">
    <cfRule type="expression" dxfId="96" priority="73">
      <formula>$D$45="Manual"</formula>
    </cfRule>
  </conditionalFormatting>
  <conditionalFormatting sqref="I45:BW45">
    <cfRule type="expression" dxfId="95" priority="72">
      <formula>$D$45="Automatic"</formula>
    </cfRule>
  </conditionalFormatting>
  <conditionalFormatting sqref="I46:BW46">
    <cfRule type="expression" dxfId="94" priority="71">
      <formula>$D$45="Manual"</formula>
    </cfRule>
  </conditionalFormatting>
  <conditionalFormatting sqref="I51:BW51">
    <cfRule type="expression" dxfId="93" priority="70">
      <formula>$D$51="Automatic"</formula>
    </cfRule>
  </conditionalFormatting>
  <conditionalFormatting sqref="I52:BW52">
    <cfRule type="expression" dxfId="92" priority="68">
      <formula>$D$51="Manual"</formula>
    </cfRule>
  </conditionalFormatting>
  <conditionalFormatting sqref="I55:BW55">
    <cfRule type="expression" dxfId="91" priority="66">
      <formula>$D$51="Automatic"</formula>
    </cfRule>
  </conditionalFormatting>
  <conditionalFormatting sqref="I60:BW60">
    <cfRule type="expression" dxfId="90" priority="65">
      <formula>$D$51="Automatic"</formula>
    </cfRule>
  </conditionalFormatting>
  <conditionalFormatting sqref="I64:BW64">
    <cfRule type="expression" dxfId="89" priority="64">
      <formula>$D$51="Automatic"</formula>
    </cfRule>
  </conditionalFormatting>
  <conditionalFormatting sqref="I56:BW56">
    <cfRule type="expression" dxfId="88" priority="63">
      <formula>$D$51="Manual"</formula>
    </cfRule>
  </conditionalFormatting>
  <conditionalFormatting sqref="I61:BW61">
    <cfRule type="expression" dxfId="87" priority="62">
      <formula>$D$51="Manual"</formula>
    </cfRule>
  </conditionalFormatting>
  <conditionalFormatting sqref="I65:BW65">
    <cfRule type="expression" dxfId="86" priority="61">
      <formula>$D$51="Manual"</formula>
    </cfRule>
  </conditionalFormatting>
  <conditionalFormatting sqref="I76:BW76 I80:BW80">
    <cfRule type="expression" dxfId="85" priority="60">
      <formula>$D$80="Automatic"</formula>
    </cfRule>
  </conditionalFormatting>
  <conditionalFormatting sqref="I77:BW77 I81:BW81">
    <cfRule type="expression" dxfId="84" priority="59">
      <formula>$D$80="Manual"</formula>
    </cfRule>
  </conditionalFormatting>
  <conditionalFormatting sqref="I86:BW86 I90:BW90">
    <cfRule type="expression" dxfId="83" priority="58">
      <formula>$D$88="Automatic"</formula>
    </cfRule>
  </conditionalFormatting>
  <conditionalFormatting sqref="I87:BW87 I91:BW91">
    <cfRule type="expression" dxfId="82" priority="57">
      <formula>$D$88="Manual"</formula>
    </cfRule>
  </conditionalFormatting>
  <conditionalFormatting sqref="I95:BW95 I99:BW99">
    <cfRule type="expression" dxfId="81" priority="56">
      <formula>$D$99="Automatic"</formula>
    </cfRule>
  </conditionalFormatting>
  <conditionalFormatting sqref="I104:BW104 I108:BW108">
    <cfRule type="expression" dxfId="80" priority="55">
      <formula>$D$104="Automatic"</formula>
    </cfRule>
  </conditionalFormatting>
  <conditionalFormatting sqref="I96:BW96 I100:BW100">
    <cfRule type="expression" dxfId="79" priority="54">
      <formula>$D$99="Manual"</formula>
    </cfRule>
  </conditionalFormatting>
  <conditionalFormatting sqref="I113:BW113">
    <cfRule type="expression" dxfId="78" priority="53">
      <formula>$D$104="Automatic"</formula>
    </cfRule>
  </conditionalFormatting>
  <conditionalFormatting sqref="I105:BW105 I114:BW114 I118:BW118 I128:BW128">
    <cfRule type="expression" dxfId="77" priority="52">
      <formula>$D$104="Manual"</formula>
    </cfRule>
  </conditionalFormatting>
  <conditionalFormatting sqref="I109:BW109">
    <cfRule type="expression" dxfId="76" priority="51">
      <formula>$D$104="Manual"</formula>
    </cfRule>
  </conditionalFormatting>
  <conditionalFormatting sqref="I123:BW123">
    <cfRule type="expression" dxfId="75" priority="48">
      <formula>$D$104="Manual"</formula>
    </cfRule>
  </conditionalFormatting>
  <conditionalFormatting sqref="G158:BW159">
    <cfRule type="expression" dxfId="74" priority="44">
      <formula>$F$157="Automatic"</formula>
    </cfRule>
  </conditionalFormatting>
  <conditionalFormatting sqref="G168">
    <cfRule type="expression" dxfId="73" priority="43">
      <formula>$D$36="Manual"</formula>
    </cfRule>
  </conditionalFormatting>
  <conditionalFormatting sqref="G169">
    <cfRule type="expression" dxfId="72" priority="42">
      <formula>$D$36="Automatic"</formula>
    </cfRule>
  </conditionalFormatting>
  <conditionalFormatting sqref="I168:BW168">
    <cfRule type="expression" dxfId="71" priority="41">
      <formula>$F$167="Automatic"</formula>
    </cfRule>
  </conditionalFormatting>
  <conditionalFormatting sqref="I169:BW169">
    <cfRule type="expression" dxfId="70" priority="40">
      <formula>$F$167="Manual"</formula>
    </cfRule>
  </conditionalFormatting>
  <conditionalFormatting sqref="G172">
    <cfRule type="expression" dxfId="69" priority="39">
      <formula>$D$36="Manual"</formula>
    </cfRule>
  </conditionalFormatting>
  <conditionalFormatting sqref="G173">
    <cfRule type="expression" dxfId="68" priority="38">
      <formula>$D$36="Automatic"</formula>
    </cfRule>
  </conditionalFormatting>
  <conditionalFormatting sqref="I172:BW172">
    <cfRule type="expression" dxfId="67" priority="37">
      <formula>$F$167="Automatic"</formula>
    </cfRule>
  </conditionalFormatting>
  <conditionalFormatting sqref="I173:BW173">
    <cfRule type="expression" dxfId="66" priority="36">
      <formula>$F$167="Manual"</formula>
    </cfRule>
  </conditionalFormatting>
  <conditionalFormatting sqref="G139">
    <cfRule type="expression" dxfId="65" priority="35">
      <formula>$D$36="Manual"</formula>
    </cfRule>
  </conditionalFormatting>
  <conditionalFormatting sqref="G140">
    <cfRule type="expression" dxfId="64" priority="34">
      <formula>$D$36="Automatic"</formula>
    </cfRule>
  </conditionalFormatting>
  <conditionalFormatting sqref="I139:BW139 I143:BW143">
    <cfRule type="expression" dxfId="63" priority="33">
      <formula>$D$143="Automatic"</formula>
    </cfRule>
  </conditionalFormatting>
  <conditionalFormatting sqref="I140:BW140">
    <cfRule type="expression" dxfId="62" priority="32">
      <formula>$D$36="Manual"</formula>
    </cfRule>
  </conditionalFormatting>
  <conditionalFormatting sqref="G143">
    <cfRule type="expression" dxfId="61" priority="31">
      <formula>$D$36="Manual"</formula>
    </cfRule>
  </conditionalFormatting>
  <conditionalFormatting sqref="G144">
    <cfRule type="expression" dxfId="60" priority="30">
      <formula>$D$36="Automatic"</formula>
    </cfRule>
  </conditionalFormatting>
  <conditionalFormatting sqref="I144:BW144">
    <cfRule type="expression" dxfId="59" priority="28">
      <formula>$D$36="Manual"</formula>
    </cfRule>
  </conditionalFormatting>
  <conditionalFormatting sqref="I117:BW117">
    <cfRule type="expression" dxfId="58" priority="27">
      <formula>$D$104="Automatic"</formula>
    </cfRule>
  </conditionalFormatting>
  <conditionalFormatting sqref="I122:BW122">
    <cfRule type="expression" dxfId="57" priority="26">
      <formula>$D$104="Automatic"</formula>
    </cfRule>
  </conditionalFormatting>
  <conditionalFormatting sqref="I127:BW127">
    <cfRule type="expression" dxfId="56" priority="25">
      <formula>$D$104="Automatic"</formula>
    </cfRule>
  </conditionalFormatting>
  <conditionalFormatting sqref="G177">
    <cfRule type="expression" dxfId="55" priority="24">
      <formula>$D$24="Manual"</formula>
    </cfRule>
  </conditionalFormatting>
  <conditionalFormatting sqref="G178">
    <cfRule type="expression" dxfId="54" priority="23">
      <formula>$D$24="Automatic"</formula>
    </cfRule>
  </conditionalFormatting>
  <conditionalFormatting sqref="G181">
    <cfRule type="expression" dxfId="53" priority="22">
      <formula>$D$24="Manual"</formula>
    </cfRule>
  </conditionalFormatting>
  <conditionalFormatting sqref="G182">
    <cfRule type="expression" dxfId="52" priority="21">
      <formula>$D$24="Automatic"</formula>
    </cfRule>
  </conditionalFormatting>
  <conditionalFormatting sqref="I177:BW177">
    <cfRule type="expression" dxfId="51" priority="20">
      <formula>$F$176="Automatic"</formula>
    </cfRule>
  </conditionalFormatting>
  <conditionalFormatting sqref="I178:BW178">
    <cfRule type="expression" dxfId="50" priority="19">
      <formula>$F$152="Manual"</formula>
    </cfRule>
  </conditionalFormatting>
  <conditionalFormatting sqref="I182:BW182">
    <cfRule type="expression" dxfId="49" priority="18">
      <formula>$F$152="Manual"</formula>
    </cfRule>
  </conditionalFormatting>
  <conditionalFormatting sqref="I181:BW181">
    <cfRule type="expression" dxfId="48" priority="17">
      <formula>$F$176="Automatic"</formula>
    </cfRule>
  </conditionalFormatting>
  <conditionalFormatting sqref="C20">
    <cfRule type="expression" dxfId="47" priority="3">
      <formula>$C$20="Interpolated"</formula>
    </cfRule>
  </conditionalFormatting>
  <dataValidations count="1">
    <dataValidation type="list" allowBlank="1" showInputMessage="1" showErrorMessage="1" sqref="F146:F147 F70:F72 F137 D133:E133 D89" xr:uid="{8BB9B3A6-029C-48FC-BCF4-F250F40E9C01}">
      <formula1>#REF!</formula1>
    </dataValidation>
  </dataValidations>
  <hyperlinks>
    <hyperlink ref="H31" location="GraphsA!F18" display="Chart" xr:uid="{00000000-0004-0000-0100-000000000000}"/>
    <hyperlink ref="H40" location="GraphsA!O18" display="Chart" xr:uid="{00000000-0004-0000-0100-000001000000}"/>
    <hyperlink ref="H50" location="GraphsA!G36" display="Chart" xr:uid="{00000000-0004-0000-0100-000002000000}"/>
    <hyperlink ref="H59" location="GraphsA!O36" display="Chart" xr:uid="{00000000-0004-0000-0100-000003000000}"/>
    <hyperlink ref="H67" location="GraphsA!W36" display="Chart" xr:uid="{00000000-0004-0000-0100-000004000000}"/>
    <hyperlink ref="H74" location="GraphsA!G53" display="Chart" xr:uid="{00000000-0004-0000-0100-000005000000}"/>
    <hyperlink ref="H84" location="GraphsA!O53" display="Chart" xr:uid="{00000000-0004-0000-0100-000006000000}"/>
    <hyperlink ref="H94" location="GraphsA!W53" display="Chart" xr:uid="{00000000-0004-0000-0100-000007000000}"/>
    <hyperlink ref="H103" location="GraphsA!G66" display="Chart" xr:uid="{00000000-0004-0000-0100-000008000000}"/>
    <hyperlink ref="H111" location="GraphsA!AC66" display="Chart" xr:uid="{00000000-0004-0000-0100-000009000000}"/>
    <hyperlink ref="H120" location="GraphsA!O66" display="Chart" xr:uid="{00000000-0004-0000-0100-00000A000000}"/>
    <hyperlink ref="H138" location="GraphsA!F95" display="Chart" xr:uid="{00000000-0004-0000-0100-00000B000000}"/>
    <hyperlink ref="H167" location="GraphsA!F80" display="Chart" xr:uid="{332C82F6-F7B2-47B1-A460-A9100DC4C31D}"/>
    <hyperlink ref="H176" location="GraphsA!F80" display="Chart" xr:uid="{D256FECB-FD6E-4705-96A7-B284E9F42CD2}"/>
  </hyperlinks>
  <pageMargins left="0.75" right="0.75" top="1" bottom="1" header="0.5" footer="0.5"/>
  <pageSetup orientation="portrait" horizontalDpi="4294967292" verticalDpi="4294967292" r:id="rId1"/>
  <legacyDrawing r:id="rId2"/>
  <extLst>
    <ext xmlns:x14="http://schemas.microsoft.com/office/spreadsheetml/2009/9/main" uri="{78C0D931-6437-407d-A8EE-F0AAD7539E65}">
      <x14:conditionalFormattings>
        <x14:conditionalFormatting xmlns:xm="http://schemas.microsoft.com/office/excel/2006/main">
          <x14:cfRule type="expression" priority="16" id="{00000000-000E-0000-0100-00000E000000}">
            <xm:f>DataSummary!$D$187="Interpolated"</xm:f>
            <x14:dxf>
              <font>
                <b/>
                <i val="0"/>
                <color theme="0"/>
              </font>
              <fill>
                <patternFill>
                  <bgColor rgb="FFFF0000"/>
                </patternFill>
              </fill>
            </x14:dxf>
          </x14:cfRule>
          <xm:sqref>C16</xm:sqref>
        </x14:conditionalFormatting>
        <x14:conditionalFormatting xmlns:xm="http://schemas.microsoft.com/office/excel/2006/main">
          <x14:cfRule type="expression" priority="14" id="{E5618DBE-887D-443E-86B5-BC515A7CBCE0}">
            <xm:f>DataSummary!$D$248="Interpolated"</xm:f>
            <x14:dxf>
              <font>
                <b/>
                <i val="0"/>
                <color theme="0"/>
              </font>
              <fill>
                <patternFill>
                  <bgColor rgb="FFFF0000"/>
                </patternFill>
              </fill>
            </x14:dxf>
          </x14:cfRule>
          <x14:cfRule type="expression" priority="15" id="{17A4E602-97D4-4B6A-80C2-A491A3AFFD4C}">
            <xm:f>DataSummary!$D$248="Interpolated"</xm:f>
            <x14:dxf>
              <font>
                <b/>
                <i val="0"/>
                <color theme="0"/>
              </font>
              <fill>
                <patternFill>
                  <bgColor rgb="FFFF0000"/>
                </patternFill>
              </fill>
            </x14:dxf>
          </x14:cfRule>
          <xm:sqref>C40</xm:sqref>
        </x14:conditionalFormatting>
        <x14:conditionalFormatting xmlns:xm="http://schemas.microsoft.com/office/excel/2006/main">
          <x14:cfRule type="expression" priority="12" id="{0C1ED1BE-93B0-4932-A567-E2884B9999F2}">
            <xm:f>DataSummary!$D$213="Interpolated"</xm:f>
            <x14:dxf>
              <font>
                <b/>
                <i val="0"/>
                <color theme="0"/>
              </font>
              <fill>
                <patternFill>
                  <bgColor rgb="FFFF0000"/>
                </patternFill>
              </fill>
            </x14:dxf>
          </x14:cfRule>
          <x14:cfRule type="expression" priority="13" id="{3033AF69-ADAC-419B-A0C5-ED83B822F501}">
            <xm:f>DataSummary!$D$213="Interpolated"</xm:f>
            <x14:dxf>
              <font>
                <b/>
                <i val="0"/>
                <color theme="0"/>
              </font>
              <fill>
                <patternFill>
                  <bgColor rgb="FFFF0000"/>
                </patternFill>
              </fill>
            </x14:dxf>
          </x14:cfRule>
          <xm:sqref>C31</xm:sqref>
        </x14:conditionalFormatting>
        <x14:conditionalFormatting xmlns:xm="http://schemas.microsoft.com/office/excel/2006/main">
          <x14:cfRule type="expression" priority="11" id="{2F9C776A-7012-40B4-94D6-C6791FB4A84D}">
            <xm:f>DataSummary!$K$55="Interpolated"</xm:f>
            <x14:dxf>
              <font>
                <b/>
                <i val="0"/>
                <color theme="0"/>
              </font>
              <fill>
                <patternFill>
                  <bgColor rgb="FFFF0000"/>
                </patternFill>
              </fill>
            </x14:dxf>
          </x14:cfRule>
          <xm:sqref>C103</xm:sqref>
        </x14:conditionalFormatting>
        <x14:conditionalFormatting xmlns:xm="http://schemas.microsoft.com/office/excel/2006/main">
          <x14:cfRule type="expression" priority="9" id="{4493262C-500F-4F54-80F0-B345C3A0E68A}">
            <xm:f>DataSummary!$D$223="Interpolated"</xm:f>
            <x14:dxf>
              <font>
                <b/>
                <i val="0"/>
                <color theme="0"/>
              </font>
              <fill>
                <patternFill>
                  <bgColor rgb="FFFF0000"/>
                </patternFill>
              </fill>
            </x14:dxf>
          </x14:cfRule>
          <x14:cfRule type="expression" priority="10" id="{CB76A757-8159-4983-9491-AB4009AE186F}">
            <xm:f>DataSummary!$D$223="PWT 9 Interpolated"</xm:f>
            <x14:dxf>
              <font>
                <b/>
                <i val="0"/>
                <color theme="0"/>
              </font>
              <fill>
                <patternFill>
                  <bgColor rgb="FFFF0000"/>
                </patternFill>
              </fill>
            </x14:dxf>
          </x14:cfRule>
          <xm:sqref>H12</xm:sqref>
        </x14:conditionalFormatting>
        <x14:conditionalFormatting xmlns:xm="http://schemas.microsoft.com/office/excel/2006/main">
          <x14:cfRule type="expression" priority="1" id="{8334C5DE-0F5B-410A-8657-7AB8E874E06D}">
            <xm:f>DataSummary!E380="Interpolated"</xm:f>
            <x14:dxf>
              <font>
                <b/>
                <i val="0"/>
                <color theme="0"/>
              </font>
              <fill>
                <patternFill>
                  <bgColor rgb="FFFF0000"/>
                </patternFill>
              </fill>
            </x14:dxf>
          </x14:cfRule>
          <x14:cfRule type="expression" priority="7" id="{7079EC01-0BE4-4BF8-85B9-BC82046D1360}">
            <xm:f>DataSummary!$D$223="PWT 9 Interpolated"</xm:f>
            <x14:dxf>
              <font>
                <b/>
                <i val="0"/>
                <color theme="0"/>
              </font>
              <fill>
                <patternFill>
                  <bgColor rgb="FFFF0000"/>
                </patternFill>
              </fill>
            </x14:dxf>
          </x14:cfRule>
          <x14:cfRule type="expression" priority="8" id="{C1AF0BDB-A6EC-4DA0-B191-ECE866E08CA0}">
            <xm:f>DataSummary!$D$223="PWT 8.1 Interpolated"</xm:f>
            <x14:dxf>
              <font>
                <b/>
                <i val="0"/>
                <color theme="0"/>
              </font>
              <fill>
                <patternFill>
                  <bgColor rgb="FFFF0000"/>
                </patternFill>
              </fill>
            </x14:dxf>
          </x14:cfRule>
          <xm:sqref>C21</xm:sqref>
        </x14:conditionalFormatting>
        <x14:conditionalFormatting xmlns:xm="http://schemas.microsoft.com/office/excel/2006/main">
          <x14:cfRule type="expression" priority="5" id="{613E9416-3E57-4081-8909-8D287FC5D9CC}">
            <xm:f>DataSummary!$D$223="PWT 9 Interpolated"</xm:f>
            <x14:dxf>
              <font>
                <b/>
                <i val="0"/>
                <color theme="0"/>
              </font>
              <fill>
                <patternFill>
                  <bgColor rgb="FFFF0000"/>
                </patternFill>
              </fill>
            </x14:dxf>
          </x14:cfRule>
          <x14:cfRule type="expression" priority="6" id="{C8D550C8-C148-4FC4-AD16-74692E5DEB86}">
            <xm:f>DataSummary!$D$223="PWT 8.1 Interpolated"</xm:f>
            <x14:dxf>
              <font>
                <b/>
                <i val="0"/>
                <color theme="0"/>
              </font>
              <fill>
                <patternFill>
                  <bgColor rgb="FFFF0000"/>
                </patternFill>
              </fill>
            </x14:dxf>
          </x14:cfRule>
          <xm:sqref>H21</xm:sqref>
        </x14:conditionalFormatting>
        <x14:conditionalFormatting xmlns:xm="http://schemas.microsoft.com/office/excel/2006/main">
          <x14:cfRule type="expression" priority="4" id="{10581970-7596-4702-9DFC-8220DFA7AD07}">
            <xm:f>DataSummary!$D$372="Interpolated"</xm:f>
            <x14:dxf>
              <font>
                <b/>
                <i val="0"/>
                <color theme="0"/>
              </font>
              <fill>
                <patternFill>
                  <bgColor rgb="FFFF0000"/>
                </patternFill>
              </fill>
            </x14:dxf>
          </x14:cfRule>
          <xm:sqref>C138</xm:sqref>
        </x14:conditionalFormatting>
        <x14:conditionalFormatting xmlns:xm="http://schemas.microsoft.com/office/excel/2006/main">
          <x14:cfRule type="expression" priority="2" id="{3F3D8F6D-4158-492E-BDD6-3BB7567FCF53}">
            <xm:f>DataSummary!$D$163="Interpolated"</xm:f>
            <x14:dxf>
              <font>
                <b/>
                <i val="0"/>
                <color theme="0"/>
              </font>
              <fill>
                <patternFill>
                  <bgColor rgb="FFFF0000"/>
                </patternFill>
              </fill>
            </x14:dxf>
          </x14:cfRule>
          <xm:sqref>C12</xm:sqref>
        </x14:conditionalFormatting>
      </x14:conditionalFormattings>
    </ext>
    <ext xmlns:x14="http://schemas.microsoft.com/office/spreadsheetml/2009/9/main" uri="{CCE6A557-97BC-4b89-ADB6-D9C93CAAB3DF}">
      <x14:dataValidations xmlns:xm="http://schemas.microsoft.com/office/excel/2006/main" count="18">
        <x14:dataValidation type="list" allowBlank="1" showInputMessage="1" showErrorMessage="1" xr:uid="{7E655A12-E0D6-49EB-9182-C0D5B708B50C}">
          <x14:formula1>
            <xm:f>DataSummary!$A$131:$A$132</xm:f>
          </x14:formula1>
          <xm:sqref>D104:E104 D177:E177 D45:E45 D88:E88 D99:E99 D143:E143 D157:E157 D167:E167 D36:E36 D51:E51 D80:E80</xm:sqref>
        </x14:dataValidation>
        <x14:dataValidation type="list" allowBlank="1" showInputMessage="1" showErrorMessage="1" xr:uid="{A738D9B4-7315-4E8C-9B16-365446D71CC9}">
          <x14:formula1>
            <xm:f>data!$B$24:$B$241</xm:f>
          </x14:formula1>
          <xm:sqref>B3</xm:sqref>
        </x14:dataValidation>
        <x14:dataValidation type="list" allowBlank="1" showInputMessage="1" showErrorMessage="1" xr:uid="{8B22702C-56BE-44F8-B1F3-72CA8FA6BC62}">
          <x14:formula1>
            <xm:f>DataSummary!$A$158:$A$161</xm:f>
          </x14:formula1>
          <xm:sqref>C14</xm:sqref>
        </x14:dataValidation>
        <x14:dataValidation type="list" allowBlank="1" showInputMessage="1" showErrorMessage="1" xr:uid="{AD17433F-698E-4664-8818-649D066452BE}">
          <x14:formula1>
            <xm:f>DataSummary!$A$166:$A$185</xm:f>
          </x14:formula1>
          <xm:sqref>C17</xm:sqref>
        </x14:dataValidation>
        <x14:dataValidation type="list" allowBlank="1" showInputMessage="1" showErrorMessage="1" xr:uid="{24E53E2C-EB02-4794-9438-7391558A1689}">
          <x14:formula1>
            <xm:f>DataSummary!$A$217:$A$221</xm:f>
          </x14:formula1>
          <xm:sqref>H14</xm:sqref>
        </x14:dataValidation>
        <x14:dataValidation type="list" allowBlank="1" showInputMessage="1" showErrorMessage="1" xr:uid="{55287EC4-3900-4A78-B3F8-1045DC29C266}">
          <x14:formula1>
            <xm:f>DataSummary!$A$192:$A$211</xm:f>
          </x14:formula1>
          <xm:sqref>C33</xm:sqref>
        </x14:dataValidation>
        <x14:dataValidation type="list" allowBlank="1" showInputMessage="1" showErrorMessage="1" xr:uid="{19029959-E584-4396-A159-3C9B5D67524E}">
          <x14:formula1>
            <xm:f>DataSummary!$A$227:$A$246</xm:f>
          </x14:formula1>
          <xm:sqref>C42</xm:sqref>
        </x14:dataValidation>
        <x14:dataValidation type="list" allowBlank="1" showInputMessage="1" showErrorMessage="1" xr:uid="{65FCBA24-DA3E-4B6F-9A72-975E7EB84B6D}">
          <x14:formula1>
            <xm:f>DataSummary!$A$136:$A$137</xm:f>
          </x14:formula1>
          <xm:sqref>D72:E72</xm:sqref>
        </x14:dataValidation>
        <x14:dataValidation type="list" allowBlank="1" showInputMessage="1" showErrorMessage="1" xr:uid="{A9579F33-5944-4CEE-8301-38CC3A609CE7}">
          <x14:formula1>
            <xm:f>DataSummary!$A$252:$A$261</xm:f>
          </x14:formula1>
          <xm:sqref>C77</xm:sqref>
        </x14:dataValidation>
        <x14:dataValidation type="list" allowBlank="1" showInputMessage="1" showErrorMessage="1" xr:uid="{C0C0786B-5285-46D6-B5FE-480CCFA0D605}">
          <x14:formula1>
            <xm:f>DataSummary!$A$271:$A$275</xm:f>
          </x14:formula1>
          <xm:sqref>C96</xm:sqref>
        </x14:dataValidation>
        <x14:dataValidation type="list" allowBlank="1" showInputMessage="1" showErrorMessage="1" xr:uid="{6B17067D-1ABF-4291-8059-21523E22379C}">
          <x14:formula1>
            <xm:f>DataSummary!$A$281:$A$284</xm:f>
          </x14:formula1>
          <xm:sqref>C154</xm:sqref>
        </x14:dataValidation>
        <x14:dataValidation type="list" allowBlank="1" showInputMessage="1" showErrorMessage="1" xr:uid="{3EA006DF-CED8-4FF1-A031-5B9CF22179EE}">
          <x14:formula1>
            <xm:f>DataSummary!$A$368:$A$369</xm:f>
          </x14:formula1>
          <xm:sqref>C140</xm:sqref>
        </x14:dataValidation>
        <x14:dataValidation type="list" allowBlank="1" showInputMessage="1" showErrorMessage="1" xr:uid="{4FF86D8E-B63C-4BF7-B26C-EBE2207FD036}">
          <x14:formula1>
            <xm:f>DataSummary!$A$408:$A$409</xm:f>
          </x14:formula1>
          <xm:sqref>H8</xm:sqref>
        </x14:dataValidation>
        <x14:dataValidation type="list" allowBlank="1" showInputMessage="1" showErrorMessage="1" xr:uid="{EA1DFB02-E664-4D22-A9C0-C3246D4F09EE}">
          <x14:formula1>
            <xm:f>DataSummary!$A$403:$A$404</xm:f>
          </x14:formula1>
          <xm:sqref>I11:J11</xm:sqref>
        </x14:dataValidation>
        <x14:dataValidation type="list" allowBlank="1" showInputMessage="1" showErrorMessage="1" xr:uid="{95A9C55C-32E7-4727-A127-BAA9AF90769D}">
          <x14:formula1>
            <xm:f>DataSummary!$A$297:$A$298</xm:f>
          </x14:formula1>
          <xm:sqref>D165:E165</xm:sqref>
        </x14:dataValidation>
        <x14:dataValidation type="list" allowBlank="1" showInputMessage="1" showErrorMessage="1" xr:uid="{365DB719-A6E4-4A39-9FCC-68C77A3A4E7F}">
          <x14:formula1>
            <xm:f>DataSummary!$A$344:$A$346</xm:f>
          </x14:formula1>
          <xm:sqref>H17</xm:sqref>
        </x14:dataValidation>
        <x14:dataValidation type="list" allowBlank="1" showInputMessage="1" showErrorMessage="1" xr:uid="{CC5BB538-106F-43AC-B0AC-B33DDB5FDFF0}">
          <x14:formula1>
            <xm:f>DataSummary!$A$376:$A$377</xm:f>
          </x14:formula1>
          <xm:sqref>C20</xm:sqref>
        </x14:dataValidation>
        <x14:dataValidation type="list" allowBlank="1" showInputMessage="1" showErrorMessage="1" xr:uid="{FF355B06-CC60-4A02-ACCF-D32D7318118D}">
          <x14:formula1>
            <xm:f>DataSummary!$A$120:$A$122</xm:f>
          </x14:formula1>
          <xm:sqref>D121:E121</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97"/>
  <sheetViews>
    <sheetView zoomScale="115" zoomScaleNormal="115" zoomScalePageLayoutView="86" workbookViewId="0">
      <selection activeCell="V9" sqref="V9"/>
    </sheetView>
  </sheetViews>
  <sheetFormatPr defaultColWidth="8.625" defaultRowHeight="15.75"/>
  <cols>
    <col min="1" max="1" width="1" customWidth="1"/>
    <col min="8" max="8" width="2.5" customWidth="1"/>
    <col min="9" max="9" width="1" customWidth="1"/>
    <col min="16" max="16" width="1.125" customWidth="1"/>
    <col min="17" max="17" width="0.625" customWidth="1"/>
    <col min="18" max="18" width="0.5" customWidth="1"/>
    <col min="25" max="25" width="4.125" customWidth="1"/>
  </cols>
  <sheetData>
    <row r="1" spans="1:17">
      <c r="B1" s="2" t="s">
        <v>1051</v>
      </c>
    </row>
    <row r="2" spans="1:17">
      <c r="G2" s="2"/>
    </row>
    <row r="3" spans="1:17">
      <c r="A3" s="4" t="s">
        <v>642</v>
      </c>
      <c r="B3" s="5"/>
      <c r="C3" s="5"/>
      <c r="D3" s="5"/>
      <c r="E3" s="5"/>
      <c r="F3" s="5"/>
      <c r="G3" s="5"/>
      <c r="H3" s="5"/>
      <c r="I3" s="5"/>
      <c r="J3" s="5"/>
      <c r="K3" s="5"/>
      <c r="L3" s="5"/>
      <c r="M3" s="5"/>
      <c r="N3" s="5"/>
      <c r="O3" s="5"/>
      <c r="P3" s="5"/>
      <c r="Q3" s="5"/>
    </row>
    <row r="4" spans="1:17">
      <c r="A4" s="5"/>
      <c r="B4" s="5"/>
      <c r="C4" s="5"/>
      <c r="D4" s="5"/>
      <c r="E4" s="5"/>
      <c r="F4" s="5"/>
      <c r="G4" s="5"/>
      <c r="H4" s="5"/>
      <c r="I4" s="5"/>
      <c r="J4" s="5"/>
      <c r="K4" s="5"/>
      <c r="L4" s="5"/>
      <c r="M4" s="5"/>
      <c r="N4" s="5"/>
      <c r="O4" s="5"/>
      <c r="P4" s="5"/>
      <c r="Q4" s="5"/>
    </row>
    <row r="5" spans="1:17">
      <c r="A5" s="5"/>
      <c r="B5" s="5"/>
      <c r="C5" s="5"/>
      <c r="D5" s="5"/>
      <c r="E5" s="5"/>
      <c r="F5" s="5"/>
      <c r="G5" s="5"/>
      <c r="H5" s="5"/>
      <c r="I5" s="5"/>
      <c r="J5" s="5"/>
      <c r="K5" s="5"/>
      <c r="L5" s="5"/>
      <c r="M5" s="5"/>
      <c r="N5" s="5"/>
      <c r="O5" s="5"/>
      <c r="P5" s="5"/>
      <c r="Q5" s="5"/>
    </row>
    <row r="6" spans="1:17">
      <c r="A6" s="5"/>
      <c r="B6" s="5"/>
      <c r="C6" s="5"/>
      <c r="D6" s="5"/>
      <c r="E6" s="5"/>
      <c r="F6" s="5"/>
      <c r="G6" s="5"/>
      <c r="H6" s="5"/>
      <c r="I6" s="5"/>
      <c r="J6" s="5"/>
      <c r="K6" s="5"/>
      <c r="L6" s="5"/>
      <c r="M6" s="5"/>
      <c r="N6" s="5"/>
      <c r="O6" s="5"/>
      <c r="P6" s="5"/>
      <c r="Q6" s="5"/>
    </row>
    <row r="7" spans="1:17">
      <c r="A7" s="5"/>
      <c r="B7" s="5"/>
      <c r="C7" s="5"/>
      <c r="D7" s="5"/>
      <c r="E7" s="5"/>
      <c r="F7" s="5"/>
      <c r="G7" s="5"/>
      <c r="H7" s="5"/>
      <c r="I7" s="5"/>
      <c r="J7" s="5"/>
      <c r="K7" s="5"/>
      <c r="L7" s="5"/>
      <c r="M7" s="5"/>
      <c r="N7" s="5"/>
      <c r="O7" s="5"/>
      <c r="P7" s="5"/>
      <c r="Q7" s="5"/>
    </row>
    <row r="8" spans="1:17">
      <c r="A8" s="5"/>
      <c r="B8" s="5"/>
      <c r="C8" s="5"/>
      <c r="D8" s="5"/>
      <c r="E8" s="5"/>
      <c r="F8" s="5"/>
      <c r="G8" s="5"/>
      <c r="H8" s="5"/>
      <c r="I8" s="5"/>
      <c r="J8" s="5"/>
      <c r="K8" s="5"/>
      <c r="L8" s="5"/>
      <c r="M8" s="5"/>
      <c r="N8" s="5"/>
      <c r="O8" s="5"/>
      <c r="P8" s="5"/>
      <c r="Q8" s="5"/>
    </row>
    <row r="9" spans="1:17">
      <c r="A9" s="5"/>
      <c r="B9" s="5"/>
      <c r="C9" s="5"/>
      <c r="D9" s="5"/>
      <c r="E9" s="5"/>
      <c r="F9" s="5"/>
      <c r="G9" s="5"/>
      <c r="H9" s="5"/>
      <c r="I9" s="5"/>
      <c r="J9" s="5"/>
      <c r="K9" s="5"/>
      <c r="L9" s="5"/>
      <c r="M9" s="5"/>
      <c r="N9" s="5"/>
      <c r="O9" s="5"/>
      <c r="P9" s="5"/>
      <c r="Q9" s="5"/>
    </row>
    <row r="10" spans="1:17">
      <c r="A10" s="5"/>
      <c r="B10" s="5"/>
      <c r="C10" s="5"/>
      <c r="D10" s="5"/>
      <c r="E10" s="5"/>
      <c r="F10" s="5"/>
      <c r="G10" s="5"/>
      <c r="H10" s="5"/>
      <c r="I10" s="5"/>
      <c r="J10" s="5"/>
      <c r="K10" s="5"/>
      <c r="L10" s="5"/>
      <c r="M10" s="5"/>
      <c r="N10" s="5"/>
      <c r="O10" s="5"/>
      <c r="P10" s="5"/>
      <c r="Q10" s="5"/>
    </row>
    <row r="11" spans="1:17">
      <c r="A11" s="5"/>
      <c r="B11" s="5"/>
      <c r="C11" s="5"/>
      <c r="D11" s="5"/>
      <c r="E11" s="5"/>
      <c r="F11" s="5"/>
      <c r="G11" s="5"/>
      <c r="H11" s="5"/>
      <c r="I11" s="5"/>
      <c r="J11" s="5"/>
      <c r="K11" s="5"/>
      <c r="L11" s="5"/>
      <c r="M11" s="5"/>
      <c r="N11" s="5"/>
      <c r="O11" s="5"/>
      <c r="P11" s="5"/>
      <c r="Q11" s="5"/>
    </row>
    <row r="12" spans="1:17">
      <c r="A12" s="5"/>
      <c r="B12" s="5"/>
      <c r="C12" s="5"/>
      <c r="D12" s="5"/>
      <c r="E12" s="5"/>
      <c r="F12" s="5"/>
      <c r="G12" s="5"/>
      <c r="H12" s="5"/>
      <c r="I12" s="5"/>
      <c r="J12" s="5"/>
      <c r="K12" s="5"/>
      <c r="L12" s="5"/>
      <c r="M12" s="5"/>
      <c r="N12" s="5"/>
      <c r="O12" s="5"/>
      <c r="P12" s="5"/>
      <c r="Q12" s="5"/>
    </row>
    <row r="13" spans="1:17">
      <c r="A13" s="5"/>
      <c r="B13" s="5"/>
      <c r="C13" s="5"/>
      <c r="D13" s="5"/>
      <c r="E13" s="5"/>
      <c r="F13" s="5"/>
      <c r="G13" s="5"/>
      <c r="H13" s="5"/>
      <c r="I13" s="5"/>
      <c r="J13" s="5"/>
      <c r="K13" s="5"/>
      <c r="L13" s="5"/>
      <c r="M13" s="5"/>
      <c r="N13" s="5"/>
      <c r="O13" s="5"/>
      <c r="P13" s="5"/>
      <c r="Q13" s="5"/>
    </row>
    <row r="14" spans="1:17">
      <c r="A14" s="5"/>
      <c r="B14" s="5"/>
      <c r="C14" s="5"/>
      <c r="D14" s="5"/>
      <c r="E14" s="5"/>
      <c r="F14" s="5"/>
      <c r="G14" s="5"/>
      <c r="H14" s="5"/>
      <c r="I14" s="5"/>
      <c r="J14" s="5"/>
      <c r="K14" s="5"/>
      <c r="L14" s="5"/>
      <c r="M14" s="5"/>
      <c r="N14" s="5"/>
      <c r="O14" s="5"/>
      <c r="P14" s="5"/>
      <c r="Q14" s="5"/>
    </row>
    <row r="15" spans="1:17">
      <c r="A15" s="5"/>
      <c r="B15" s="5"/>
      <c r="C15" s="5"/>
      <c r="D15" s="5"/>
      <c r="E15" s="5"/>
      <c r="F15" s="5"/>
      <c r="G15" s="5"/>
      <c r="H15" s="5"/>
      <c r="I15" s="5"/>
      <c r="J15" s="5"/>
      <c r="K15" s="5"/>
      <c r="L15" s="5"/>
      <c r="M15" s="5"/>
      <c r="N15" s="5"/>
      <c r="O15" s="5"/>
      <c r="P15" s="5"/>
      <c r="Q15" s="5"/>
    </row>
    <row r="16" spans="1:17">
      <c r="A16" s="5"/>
      <c r="B16" s="5"/>
      <c r="C16" s="5"/>
      <c r="D16" s="5"/>
      <c r="E16" s="5"/>
      <c r="F16" s="5"/>
      <c r="G16" s="5"/>
      <c r="H16" s="5"/>
      <c r="I16" s="5"/>
      <c r="J16" s="5"/>
      <c r="K16" s="5"/>
      <c r="L16" s="5"/>
      <c r="M16" s="5"/>
      <c r="N16" s="5"/>
      <c r="O16" s="5"/>
      <c r="P16" s="5"/>
      <c r="Q16" s="5"/>
    </row>
    <row r="17" spans="1:25">
      <c r="A17" s="5"/>
      <c r="B17" s="5"/>
      <c r="C17" s="5"/>
      <c r="D17" s="5"/>
      <c r="E17" s="5"/>
      <c r="F17" s="5"/>
      <c r="G17" s="5"/>
      <c r="H17" s="5"/>
      <c r="I17" s="5"/>
      <c r="J17" s="5"/>
      <c r="K17" s="5"/>
      <c r="L17" s="5"/>
      <c r="M17" s="5"/>
      <c r="N17" s="5"/>
      <c r="O17" s="5"/>
      <c r="P17" s="5"/>
      <c r="Q17" s="5"/>
    </row>
    <row r="18" spans="1:25">
      <c r="A18" s="5"/>
      <c r="B18" s="5"/>
      <c r="C18" s="5"/>
      <c r="D18" s="5"/>
      <c r="E18" s="5"/>
      <c r="F18" s="848" t="s">
        <v>637</v>
      </c>
      <c r="G18" s="848"/>
      <c r="H18" s="5"/>
      <c r="I18" s="5"/>
      <c r="J18" s="5"/>
      <c r="K18" s="5"/>
      <c r="L18" s="5"/>
      <c r="M18" s="5"/>
      <c r="N18" s="5"/>
      <c r="O18" s="848" t="s">
        <v>637</v>
      </c>
      <c r="P18" s="848"/>
      <c r="Q18" s="5"/>
    </row>
    <row r="19" spans="1:25">
      <c r="A19" s="236" t="s">
        <v>643</v>
      </c>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7"/>
    </row>
    <row r="20" spans="1:25">
      <c r="A20" s="237"/>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row>
    <row r="21" spans="1:25">
      <c r="A21" s="237"/>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row>
    <row r="22" spans="1:25">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row>
    <row r="23" spans="1:25">
      <c r="A23" s="237"/>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237"/>
    </row>
    <row r="24" spans="1:25">
      <c r="A24" s="237"/>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237"/>
    </row>
    <row r="25" spans="1:25">
      <c r="A25" s="237"/>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37"/>
    </row>
    <row r="26" spans="1:25">
      <c r="A26" s="237"/>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row>
    <row r="27" spans="1:25">
      <c r="A27" s="237"/>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row>
    <row r="28" spans="1:25">
      <c r="A28" s="237"/>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row>
    <row r="29" spans="1:25">
      <c r="A29" s="237"/>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row>
    <row r="30" spans="1:25">
      <c r="A30" s="237"/>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37"/>
    </row>
    <row r="31" spans="1:25">
      <c r="A31" s="237"/>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row>
    <row r="32" spans="1:25">
      <c r="A32" s="237"/>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row>
    <row r="33" spans="1:25">
      <c r="A33" s="237"/>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237"/>
    </row>
    <row r="34" spans="1:25">
      <c r="A34" s="237"/>
      <c r="B34" s="237"/>
      <c r="C34" s="237"/>
      <c r="D34" s="237"/>
      <c r="E34" s="237"/>
      <c r="F34" s="237"/>
      <c r="G34" s="238" t="s">
        <v>637</v>
      </c>
      <c r="H34" s="237"/>
      <c r="I34" s="237"/>
      <c r="J34" s="237"/>
      <c r="K34" s="237"/>
      <c r="L34" s="237"/>
      <c r="M34" s="237"/>
      <c r="N34" s="237"/>
      <c r="O34" s="238" t="s">
        <v>637</v>
      </c>
      <c r="P34" s="237"/>
      <c r="Q34" s="237"/>
      <c r="R34" s="237"/>
      <c r="S34" s="237"/>
      <c r="T34" s="237"/>
      <c r="U34" s="237"/>
      <c r="V34" s="237"/>
      <c r="W34" s="238" t="s">
        <v>637</v>
      </c>
      <c r="X34" s="237"/>
      <c r="Y34" s="237"/>
    </row>
    <row r="35" spans="1:25">
      <c r="A35" s="239" t="s">
        <v>644</v>
      </c>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40"/>
    </row>
    <row r="36" spans="1:25">
      <c r="A36" s="240"/>
      <c r="B36" s="240"/>
      <c r="C36" s="240"/>
      <c r="D36" s="240"/>
      <c r="E36" s="240"/>
      <c r="F36" s="240"/>
      <c r="G36" s="240"/>
      <c r="H36" s="240"/>
      <c r="I36" s="240"/>
      <c r="J36" s="240"/>
      <c r="K36" s="240"/>
      <c r="L36" s="240"/>
      <c r="M36" s="240"/>
      <c r="N36" s="240"/>
      <c r="O36" s="240"/>
      <c r="P36" s="240"/>
      <c r="Q36" s="240"/>
      <c r="R36" s="240"/>
      <c r="S36" s="240"/>
      <c r="T36" s="240"/>
      <c r="U36" s="240"/>
      <c r="V36" s="240"/>
      <c r="W36" s="240"/>
      <c r="X36" s="240"/>
      <c r="Y36" s="240"/>
    </row>
    <row r="37" spans="1:25">
      <c r="A37" s="240"/>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row>
    <row r="38" spans="1:25">
      <c r="A38" s="240"/>
      <c r="B38" s="240"/>
      <c r="C38" s="240"/>
      <c r="D38" s="240"/>
      <c r="E38" s="240"/>
      <c r="F38" s="240"/>
      <c r="G38" s="240"/>
      <c r="H38" s="240"/>
      <c r="I38" s="240"/>
      <c r="J38" s="240"/>
      <c r="K38" s="240"/>
      <c r="L38" s="240"/>
      <c r="M38" s="240"/>
      <c r="N38" s="240"/>
      <c r="O38" s="240"/>
      <c r="P38" s="240"/>
      <c r="Q38" s="240"/>
      <c r="R38" s="240"/>
      <c r="S38" s="240"/>
      <c r="T38" s="240"/>
      <c r="U38" s="240"/>
      <c r="V38" s="240"/>
      <c r="W38" s="240"/>
      <c r="X38" s="240"/>
      <c r="Y38" s="240"/>
    </row>
    <row r="39" spans="1:25">
      <c r="A39" s="240"/>
      <c r="B39" s="240"/>
      <c r="C39" s="240"/>
      <c r="D39" s="240"/>
      <c r="E39" s="240"/>
      <c r="F39" s="240"/>
      <c r="G39" s="240"/>
      <c r="H39" s="240"/>
      <c r="I39" s="240"/>
      <c r="J39" s="240"/>
      <c r="K39" s="240"/>
      <c r="L39" s="240"/>
      <c r="M39" s="240"/>
      <c r="N39" s="240"/>
      <c r="O39" s="240"/>
      <c r="P39" s="240"/>
      <c r="Q39" s="240"/>
      <c r="R39" s="240"/>
      <c r="S39" s="240"/>
      <c r="T39" s="240"/>
      <c r="U39" s="240"/>
      <c r="V39" s="240"/>
      <c r="W39" s="240"/>
      <c r="X39" s="240"/>
      <c r="Y39" s="240"/>
    </row>
    <row r="40" spans="1:25">
      <c r="A40" s="240"/>
      <c r="B40" s="240"/>
      <c r="C40" s="240"/>
      <c r="D40" s="240"/>
      <c r="E40" s="240"/>
      <c r="F40" s="240"/>
      <c r="G40" s="240"/>
      <c r="H40" s="240"/>
      <c r="I40" s="240"/>
      <c r="J40" s="240"/>
      <c r="K40" s="240"/>
      <c r="L40" s="240"/>
      <c r="M40" s="240"/>
      <c r="N40" s="240"/>
      <c r="O40" s="240"/>
      <c r="P40" s="240"/>
      <c r="Q40" s="240"/>
      <c r="R40" s="240"/>
      <c r="S40" s="240"/>
      <c r="T40" s="240"/>
      <c r="U40" s="240"/>
      <c r="V40" s="240"/>
      <c r="W40" s="240"/>
      <c r="X40" s="240"/>
      <c r="Y40" s="240"/>
    </row>
    <row r="41" spans="1:25">
      <c r="A41" s="240"/>
      <c r="B41" s="240"/>
      <c r="C41" s="240"/>
      <c r="D41" s="240"/>
      <c r="E41" s="240"/>
      <c r="F41" s="240"/>
      <c r="G41" s="240"/>
      <c r="H41" s="240"/>
      <c r="I41" s="240"/>
      <c r="J41" s="240"/>
      <c r="K41" s="240"/>
      <c r="L41" s="240"/>
      <c r="M41" s="240"/>
      <c r="N41" s="240"/>
      <c r="O41" s="240"/>
      <c r="P41" s="240"/>
      <c r="Q41" s="240"/>
      <c r="R41" s="240"/>
      <c r="S41" s="240"/>
      <c r="T41" s="240"/>
      <c r="U41" s="240"/>
      <c r="V41" s="240"/>
      <c r="W41" s="240"/>
      <c r="X41" s="240"/>
      <c r="Y41" s="240"/>
    </row>
    <row r="42" spans="1:25">
      <c r="A42" s="240"/>
      <c r="B42" s="240"/>
      <c r="C42" s="240"/>
      <c r="D42" s="240"/>
      <c r="E42" s="240"/>
      <c r="F42" s="240"/>
      <c r="G42" s="240"/>
      <c r="H42" s="240"/>
      <c r="I42" s="240"/>
      <c r="J42" s="240"/>
      <c r="K42" s="240"/>
      <c r="L42" s="240"/>
      <c r="M42" s="240"/>
      <c r="N42" s="240"/>
      <c r="O42" s="240"/>
      <c r="P42" s="240"/>
      <c r="Q42" s="240"/>
      <c r="R42" s="240"/>
      <c r="S42" s="240"/>
      <c r="T42" s="240"/>
      <c r="U42" s="240"/>
      <c r="V42" s="240"/>
      <c r="W42" s="240"/>
      <c r="X42" s="240"/>
      <c r="Y42" s="240"/>
    </row>
    <row r="43" spans="1:25">
      <c r="A43" s="240"/>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240"/>
    </row>
    <row r="44" spans="1:25">
      <c r="A44" s="240"/>
      <c r="B44" s="240"/>
      <c r="C44" s="240"/>
      <c r="D44" s="240"/>
      <c r="E44" s="240"/>
      <c r="F44" s="240"/>
      <c r="G44" s="240"/>
      <c r="H44" s="240"/>
      <c r="I44" s="240"/>
      <c r="J44" s="240"/>
      <c r="K44" s="240"/>
      <c r="L44" s="240"/>
      <c r="M44" s="240"/>
      <c r="N44" s="240"/>
      <c r="O44" s="240"/>
      <c r="P44" s="240"/>
      <c r="Q44" s="240"/>
      <c r="R44" s="240"/>
      <c r="S44" s="240"/>
      <c r="T44" s="240"/>
      <c r="U44" s="240"/>
      <c r="V44" s="240"/>
      <c r="W44" s="240"/>
      <c r="X44" s="240"/>
      <c r="Y44" s="240"/>
    </row>
    <row r="45" spans="1:25">
      <c r="A45" s="240"/>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40"/>
    </row>
    <row r="46" spans="1:25">
      <c r="A46" s="240"/>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row>
    <row r="47" spans="1:25">
      <c r="A47" s="240"/>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240"/>
    </row>
    <row r="48" spans="1:25">
      <c r="A48" s="240"/>
      <c r="B48" s="240"/>
      <c r="C48" s="240"/>
      <c r="D48" s="240"/>
      <c r="E48" s="240"/>
      <c r="F48" s="240"/>
      <c r="G48" s="240"/>
      <c r="H48" s="240"/>
      <c r="I48" s="240"/>
      <c r="J48" s="240"/>
      <c r="K48" s="240"/>
      <c r="L48" s="240"/>
      <c r="M48" s="240"/>
      <c r="N48" s="240"/>
      <c r="O48" s="240"/>
      <c r="P48" s="240"/>
      <c r="Q48" s="240"/>
      <c r="R48" s="240"/>
      <c r="S48" s="240"/>
      <c r="T48" s="240"/>
      <c r="U48" s="240"/>
      <c r="V48" s="240"/>
      <c r="W48" s="240"/>
      <c r="X48" s="240"/>
      <c r="Y48" s="240"/>
    </row>
    <row r="49" spans="1:38">
      <c r="A49" s="240"/>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240"/>
    </row>
    <row r="50" spans="1:38">
      <c r="A50" s="240"/>
      <c r="B50" s="240"/>
      <c r="C50" s="240"/>
      <c r="D50" s="240"/>
      <c r="E50" s="240"/>
      <c r="F50" s="240"/>
      <c r="G50" s="241" t="s">
        <v>637</v>
      </c>
      <c r="H50" s="240"/>
      <c r="I50" s="240"/>
      <c r="J50" s="240"/>
      <c r="K50" s="240"/>
      <c r="L50" s="240"/>
      <c r="M50" s="240"/>
      <c r="N50" s="240"/>
      <c r="O50" s="241" t="s">
        <v>637</v>
      </c>
      <c r="P50" s="240"/>
      <c r="Q50" s="240"/>
      <c r="R50" s="240"/>
      <c r="S50" s="240"/>
      <c r="T50" s="240"/>
      <c r="U50" s="240"/>
      <c r="V50" s="240"/>
      <c r="W50" s="241" t="s">
        <v>637</v>
      </c>
      <c r="X50" s="240"/>
      <c r="Y50" s="240"/>
    </row>
    <row r="51" spans="1:38">
      <c r="A51" s="236" t="s">
        <v>645</v>
      </c>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row>
    <row r="52" spans="1:38">
      <c r="A52" s="237"/>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row>
    <row r="53" spans="1:38">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row>
    <row r="54" spans="1:38">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row>
    <row r="55" spans="1:38">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row>
    <row r="56" spans="1:38">
      <c r="A56" s="237"/>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row>
    <row r="57" spans="1:38">
      <c r="A57" s="237"/>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row>
    <row r="58" spans="1:38">
      <c r="A58" s="237"/>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row>
    <row r="59" spans="1:38">
      <c r="A59" s="237"/>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row>
    <row r="60" spans="1:38">
      <c r="A60" s="23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row>
    <row r="61" spans="1:38">
      <c r="A61" s="237"/>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row>
    <row r="62" spans="1:38">
      <c r="A62" s="237"/>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row>
    <row r="63" spans="1:38">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row>
    <row r="64" spans="1:38">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row>
    <row r="65" spans="1:38">
      <c r="A65" s="237"/>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row>
    <row r="66" spans="1:38">
      <c r="A66" s="237"/>
      <c r="B66" s="237"/>
      <c r="C66" s="237"/>
      <c r="D66" s="237"/>
      <c r="E66" s="237"/>
      <c r="F66" s="237"/>
      <c r="G66" s="238" t="s">
        <v>637</v>
      </c>
      <c r="H66" s="237"/>
      <c r="I66" s="237"/>
      <c r="J66" s="237"/>
      <c r="K66" s="237"/>
      <c r="L66" s="237"/>
      <c r="M66" s="237"/>
      <c r="N66" s="237"/>
      <c r="O66" s="238" t="s">
        <v>637</v>
      </c>
      <c r="P66" s="237"/>
      <c r="Q66" s="237"/>
      <c r="R66" s="237"/>
      <c r="S66" s="237"/>
      <c r="T66" s="237"/>
      <c r="U66" s="237"/>
      <c r="V66" s="237"/>
      <c r="W66" s="238" t="s">
        <v>637</v>
      </c>
      <c r="X66" s="237"/>
      <c r="Y66" s="237"/>
      <c r="Z66" s="237"/>
      <c r="AA66" s="237"/>
      <c r="AB66" s="237"/>
      <c r="AC66" s="237"/>
      <c r="AD66" s="238" t="s">
        <v>637</v>
      </c>
      <c r="AE66" s="237"/>
      <c r="AF66" s="237"/>
      <c r="AG66" s="237"/>
      <c r="AH66" s="237"/>
      <c r="AI66" s="237"/>
      <c r="AJ66" s="237"/>
      <c r="AK66" s="237"/>
      <c r="AL66" s="237"/>
    </row>
    <row r="67" spans="1:38">
      <c r="A67" s="240"/>
      <c r="B67" s="239" t="s">
        <v>674</v>
      </c>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row>
    <row r="68" spans="1:38">
      <c r="A68" s="240"/>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row>
    <row r="69" spans="1:38">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row>
    <row r="70" spans="1:38">
      <c r="A70" s="240"/>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row>
    <row r="71" spans="1:38">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row>
    <row r="72" spans="1:38">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row>
    <row r="73" spans="1:38">
      <c r="A73" s="240"/>
      <c r="B73" s="240"/>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row>
    <row r="74" spans="1:38">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row>
    <row r="75" spans="1:38">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row>
    <row r="76" spans="1:38">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row>
    <row r="77" spans="1:38">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row>
    <row r="78" spans="1:38">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row>
    <row r="79" spans="1:38">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row>
    <row r="80" spans="1:38">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row>
    <row r="81" spans="1:26">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row>
    <row r="82" spans="1:26">
      <c r="A82" s="237"/>
      <c r="B82" s="237"/>
      <c r="C82" s="237"/>
      <c r="D82" s="237"/>
      <c r="E82" s="237"/>
      <c r="F82" s="237"/>
      <c r="G82" s="238" t="s">
        <v>637</v>
      </c>
      <c r="H82" s="237"/>
      <c r="O82" s="233"/>
      <c r="X82" s="233" t="s">
        <v>637</v>
      </c>
    </row>
    <row r="83" spans="1:26">
      <c r="A83" s="237"/>
      <c r="B83" s="237"/>
      <c r="C83" s="237"/>
      <c r="D83" s="237"/>
      <c r="E83" s="237"/>
      <c r="F83" s="237"/>
      <c r="G83" s="237"/>
      <c r="H83" s="237"/>
    </row>
    <row r="84" spans="1:26">
      <c r="A84" s="237"/>
      <c r="B84" s="237"/>
      <c r="C84" s="237"/>
      <c r="D84" s="237"/>
      <c r="E84" s="237"/>
      <c r="F84" s="237"/>
      <c r="G84" s="237"/>
      <c r="H84" s="237"/>
    </row>
    <row r="85" spans="1:26">
      <c r="A85" s="237"/>
      <c r="B85" s="237"/>
      <c r="C85" s="237"/>
      <c r="D85" s="237"/>
      <c r="E85" s="237"/>
      <c r="F85" s="237"/>
      <c r="G85" s="237"/>
      <c r="H85" s="237"/>
    </row>
    <row r="86" spans="1:26">
      <c r="A86" s="237"/>
      <c r="B86" s="237"/>
      <c r="C86" s="237"/>
      <c r="D86" s="237"/>
      <c r="E86" s="237"/>
      <c r="F86" s="237"/>
      <c r="G86" s="237"/>
      <c r="H86" s="237"/>
    </row>
    <row r="87" spans="1:26">
      <c r="A87" s="237"/>
      <c r="B87" s="237"/>
      <c r="C87" s="237"/>
      <c r="D87" s="237"/>
      <c r="E87" s="237"/>
      <c r="F87" s="237"/>
      <c r="G87" s="237"/>
      <c r="H87" s="237"/>
    </row>
    <row r="88" spans="1:26">
      <c r="A88" s="237"/>
      <c r="B88" s="237"/>
      <c r="C88" s="237"/>
      <c r="D88" s="237"/>
      <c r="E88" s="237"/>
      <c r="F88" s="237"/>
      <c r="G88" s="237"/>
      <c r="H88" s="237"/>
    </row>
    <row r="89" spans="1:26">
      <c r="A89" s="237"/>
      <c r="B89" s="237"/>
      <c r="C89" s="237"/>
      <c r="D89" s="237"/>
      <c r="E89" s="237"/>
      <c r="F89" s="237"/>
      <c r="G89" s="237"/>
      <c r="H89" s="237"/>
    </row>
    <row r="90" spans="1:26">
      <c r="A90" s="237"/>
      <c r="B90" s="237"/>
      <c r="C90" s="237"/>
      <c r="D90" s="237"/>
      <c r="E90" s="237"/>
      <c r="F90" s="237"/>
      <c r="G90" s="237"/>
      <c r="H90" s="237"/>
    </row>
    <row r="91" spans="1:26">
      <c r="A91" s="237"/>
      <c r="B91" s="237"/>
      <c r="C91" s="237"/>
      <c r="D91" s="237"/>
      <c r="E91" s="237"/>
      <c r="F91" s="237"/>
      <c r="G91" s="237"/>
      <c r="H91" s="237"/>
    </row>
    <row r="92" spans="1:26">
      <c r="A92" s="237"/>
      <c r="B92" s="237"/>
      <c r="C92" s="237"/>
      <c r="D92" s="237"/>
      <c r="E92" s="237"/>
      <c r="F92" s="237"/>
      <c r="G92" s="237"/>
      <c r="H92" s="237"/>
    </row>
    <row r="93" spans="1:26">
      <c r="A93" s="237"/>
      <c r="B93" s="237"/>
      <c r="C93" s="237"/>
      <c r="D93" s="237"/>
      <c r="E93" s="237"/>
      <c r="F93" s="237"/>
      <c r="G93" s="237"/>
      <c r="H93" s="237"/>
    </row>
    <row r="94" spans="1:26">
      <c r="A94" s="237"/>
      <c r="B94" s="237"/>
      <c r="C94" s="237"/>
      <c r="D94" s="237"/>
      <c r="E94" s="237"/>
      <c r="F94" s="237"/>
      <c r="G94" s="237"/>
      <c r="H94" s="237"/>
    </row>
    <row r="95" spans="1:26">
      <c r="A95" s="237"/>
      <c r="B95" s="237"/>
      <c r="C95" s="237"/>
      <c r="D95" s="237"/>
      <c r="E95" s="237"/>
      <c r="F95" s="237"/>
      <c r="G95" s="237"/>
      <c r="H95" s="237"/>
    </row>
    <row r="96" spans="1:26">
      <c r="A96" s="237"/>
      <c r="B96" s="237"/>
      <c r="C96" s="237"/>
      <c r="D96" s="237"/>
      <c r="E96" s="237"/>
      <c r="F96" s="237"/>
      <c r="G96" s="237"/>
      <c r="H96" s="237"/>
    </row>
    <row r="97" spans="1:8">
      <c r="A97" s="237"/>
      <c r="B97" s="237"/>
      <c r="C97" s="237"/>
      <c r="D97" s="237"/>
      <c r="E97" s="237"/>
      <c r="F97" s="237"/>
      <c r="G97" s="238" t="s">
        <v>637</v>
      </c>
      <c r="H97" s="237"/>
    </row>
  </sheetData>
  <mergeCells count="2">
    <mergeCell ref="F18:G18"/>
    <mergeCell ref="O18:P18"/>
  </mergeCells>
  <hyperlinks>
    <hyperlink ref="F18:G18" location="InputDataA_GeneralAssumptions!H19" display="Back" xr:uid="{00000000-0004-0000-0200-000000000000}"/>
    <hyperlink ref="O18:P18" location="InputDataA_GeneralAssumptions!H28" display="Back" xr:uid="{00000000-0004-0000-0200-000001000000}"/>
    <hyperlink ref="G34" location="InputDataA_GeneralAssumptions!H38" display="Back" xr:uid="{00000000-0004-0000-0200-000002000000}"/>
    <hyperlink ref="O34" location="InputDataA_GeneralAssumptions!H47" display="Back" xr:uid="{00000000-0004-0000-0200-000003000000}"/>
    <hyperlink ref="W34" location="InputDataA_GeneralAssumptions!H55" display="Back" xr:uid="{00000000-0004-0000-0200-000004000000}"/>
    <hyperlink ref="G50" location="InputDataA_GeneralAssumptions!H59" display="Back" xr:uid="{00000000-0004-0000-0200-000005000000}"/>
    <hyperlink ref="O50" location="InputDataA_GeneralAssumptions!H69" display="Back" xr:uid="{00000000-0004-0000-0200-000006000000}"/>
    <hyperlink ref="W50" location="InputDataA_GeneralAssumptions!H79" display="Back" xr:uid="{00000000-0004-0000-0200-000007000000}"/>
    <hyperlink ref="G66" location="InputDataA_GeneralAssumptions!H88" display="Back" xr:uid="{00000000-0004-0000-0200-000008000000}"/>
    <hyperlink ref="AD66" location="InputDataA_GeneralAssumptions!H96" display="Back" xr:uid="{00000000-0004-0000-0200-000009000000}"/>
    <hyperlink ref="O66" location="InputDataA_GeneralAssumptions!H105" display="Back" xr:uid="{00000000-0004-0000-0200-00000A000000}"/>
    <hyperlink ref="W66" location="InputDataA_GeneralAssumptions!H105" display="Back" xr:uid="{00000000-0004-0000-0200-00000B000000}"/>
    <hyperlink ref="G97" location="InputDataA_GeneralAssumptions!H138" display="Back" xr:uid="{00000000-0004-0000-0200-00000C000000}"/>
    <hyperlink ref="G82" location="InputDataA_GeneralAssumptions!H167" display="Back" xr:uid="{8412814D-066D-4B25-A0BE-447D692A06FF}"/>
    <hyperlink ref="X82" location="InputDataA_GeneralAssumptions!H176" display="Back" xr:uid="{0DDDB081-F79D-4403-BF05-6801C78BB636}"/>
  </hyperlink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48"/>
  <sheetViews>
    <sheetView zoomScaleNormal="100" zoomScalePageLayoutView="85" workbookViewId="0">
      <selection activeCell="E3" sqref="E3"/>
    </sheetView>
  </sheetViews>
  <sheetFormatPr defaultColWidth="8.625" defaultRowHeight="15.75"/>
  <cols>
    <col min="1" max="1" width="1.125" customWidth="1"/>
    <col min="2" max="2" width="49.125" customWidth="1"/>
    <col min="3" max="3" width="20.125" customWidth="1"/>
    <col min="4" max="4" width="13.625" style="296" customWidth="1"/>
    <col min="5" max="5" width="13.5" style="296" customWidth="1"/>
    <col min="6" max="6" width="10.5" customWidth="1"/>
    <col min="7" max="7" width="28.125" customWidth="1"/>
    <col min="8" max="8" width="10.375" customWidth="1"/>
    <col min="9" max="9" width="11.125" customWidth="1"/>
    <col min="10" max="10" width="10.625" customWidth="1"/>
    <col min="38" max="38" width="8.625" customWidth="1"/>
    <col min="39" max="75" width="8.625" hidden="1" customWidth="1"/>
    <col min="76" max="76" width="8.625" customWidth="1"/>
  </cols>
  <sheetData>
    <row r="1" spans="1:75" ht="16.5" thickBot="1">
      <c r="B1" s="165" t="s">
        <v>1018</v>
      </c>
      <c r="G1" s="322"/>
      <c r="H1" s="322" t="s">
        <v>1015</v>
      </c>
      <c r="I1" s="322" t="s">
        <v>1016</v>
      </c>
      <c r="J1" s="322" t="s">
        <v>1017</v>
      </c>
      <c r="AL1" s="774" t="str">
        <f>"30 hidden columns for years "&amp;AL7+1&amp;" to "&amp;AP7+33&amp;" --&gt;"</f>
        <v>30 hidden columns for years 2051 to 2087 --&gt;</v>
      </c>
    </row>
    <row r="2" spans="1:75" ht="17.25" thickTop="1" thickBot="1">
      <c r="B2" s="1" t="s">
        <v>939</v>
      </c>
      <c r="C2" s="636" t="str">
        <f>DataSummary!D315</f>
        <v>WDI</v>
      </c>
      <c r="D2" s="590" t="s">
        <v>936</v>
      </c>
      <c r="E2" s="590" t="s">
        <v>938</v>
      </c>
      <c r="F2" s="590" t="s">
        <v>937</v>
      </c>
      <c r="G2" s="296" t="s">
        <v>715</v>
      </c>
      <c r="H2" s="321" t="s">
        <v>647</v>
      </c>
      <c r="I2" s="296" t="s">
        <v>648</v>
      </c>
      <c r="J2" s="321" t="s">
        <v>647</v>
      </c>
    </row>
    <row r="3" spans="1:75" s="279" customFormat="1">
      <c r="B3" s="263" t="str">
        <f>"Preloaded Total Investment Share of GDP:"</f>
        <v>Preloaded Total Investment Share of GDP:</v>
      </c>
      <c r="C3" s="588" t="s">
        <v>1751</v>
      </c>
      <c r="D3" s="630">
        <f>IF(ISNUMBER(IF(InputDataA_GeneralAssumptions!D7&gt;2022,".",DataSummary!B315))=TRUE,IF(InputDataA_GeneralAssumptions!D7&gt;2022,".",DataSummary!B315),".")</f>
        <v>0.13544090092182159</v>
      </c>
      <c r="E3" s="631"/>
      <c r="F3" s="506">
        <f>IF(ISBLANK(E3)=TRUE,D3,E3)</f>
        <v>0.13544090092182159</v>
      </c>
      <c r="G3" s="296" t="s">
        <v>718</v>
      </c>
      <c r="H3" s="321" t="s">
        <v>647</v>
      </c>
      <c r="I3" s="321" t="s">
        <v>647</v>
      </c>
      <c r="J3" s="296" t="s">
        <v>648</v>
      </c>
    </row>
    <row r="4" spans="1:75" s="279" customFormat="1" ht="16.5" thickBot="1">
      <c r="B4" s="490" t="str">
        <f>"Preloaded Public Inv. Share of Total Inv. for:"</f>
        <v>Preloaded Public Inv. Share of Total Inv. for:</v>
      </c>
      <c r="C4" s="589" t="s">
        <v>1530</v>
      </c>
      <c r="D4" s="630">
        <f>DataSummary!B399</f>
        <v>0.23447412252426147</v>
      </c>
      <c r="E4" s="631"/>
      <c r="F4" s="655">
        <f>IF(ISBLANK(E4)=TRUE,D4,E4)</f>
        <v>0.23447412252426147</v>
      </c>
      <c r="G4" s="296" t="s">
        <v>761</v>
      </c>
      <c r="H4" s="296" t="s">
        <v>648</v>
      </c>
      <c r="I4" s="321" t="s">
        <v>647</v>
      </c>
      <c r="J4" s="296" t="s">
        <v>648</v>
      </c>
    </row>
    <row r="5" spans="1:75" s="279" customFormat="1" ht="16.5" thickBot="1">
      <c r="C5" s="636" t="str">
        <f>DataSummary!D399</f>
        <v>FAD</v>
      </c>
      <c r="D5" s="296"/>
      <c r="E5" s="296"/>
      <c r="G5" s="322" t="s">
        <v>762</v>
      </c>
      <c r="H5" s="322" t="s">
        <v>648</v>
      </c>
      <c r="I5" s="322" t="s">
        <v>648</v>
      </c>
      <c r="J5" s="323" t="s">
        <v>647</v>
      </c>
    </row>
    <row r="6" spans="1:75" s="279" customFormat="1" ht="17.25" thickTop="1" thickBot="1">
      <c r="B6" s="854" t="s">
        <v>1063</v>
      </c>
      <c r="C6" s="855"/>
      <c r="D6" s="296"/>
      <c r="E6" s="296"/>
    </row>
    <row r="7" spans="1:75">
      <c r="B7" s="303" t="s">
        <v>715</v>
      </c>
      <c r="C7" s="304"/>
      <c r="D7" s="135" t="str">
        <f>DataSummary!N4</f>
        <v>Baseline</v>
      </c>
      <c r="E7" s="72" t="str">
        <f>DataSummary!N5</f>
        <v>Scenario</v>
      </c>
      <c r="F7" s="242" t="str">
        <f>D12</f>
        <v>Automatic</v>
      </c>
      <c r="G7" s="2" t="s">
        <v>722</v>
      </c>
      <c r="H7" s="232" t="s">
        <v>636</v>
      </c>
      <c r="I7" s="211">
        <f>InputDataA_GeneralAssumptions!$D$7</f>
        <v>2021</v>
      </c>
      <c r="J7" s="169">
        <f>I7+1</f>
        <v>2022</v>
      </c>
      <c r="K7" s="169">
        <f t="shared" ref="K7:AQ7" si="0">J7+1</f>
        <v>2023</v>
      </c>
      <c r="L7" s="169">
        <f t="shared" si="0"/>
        <v>2024</v>
      </c>
      <c r="M7" s="169">
        <f t="shared" si="0"/>
        <v>2025</v>
      </c>
      <c r="N7" s="169">
        <f t="shared" si="0"/>
        <v>2026</v>
      </c>
      <c r="O7" s="169">
        <f t="shared" si="0"/>
        <v>2027</v>
      </c>
      <c r="P7" s="169">
        <f t="shared" si="0"/>
        <v>2028</v>
      </c>
      <c r="Q7" s="169">
        <f t="shared" si="0"/>
        <v>2029</v>
      </c>
      <c r="R7" s="169">
        <f t="shared" si="0"/>
        <v>2030</v>
      </c>
      <c r="S7" s="169">
        <f t="shared" si="0"/>
        <v>2031</v>
      </c>
      <c r="T7" s="169">
        <f t="shared" si="0"/>
        <v>2032</v>
      </c>
      <c r="U7" s="169">
        <f t="shared" si="0"/>
        <v>2033</v>
      </c>
      <c r="V7" s="169">
        <f t="shared" si="0"/>
        <v>2034</v>
      </c>
      <c r="W7" s="169">
        <f t="shared" si="0"/>
        <v>2035</v>
      </c>
      <c r="X7" s="169">
        <f t="shared" si="0"/>
        <v>2036</v>
      </c>
      <c r="Y7" s="169">
        <f t="shared" si="0"/>
        <v>2037</v>
      </c>
      <c r="Z7" s="169">
        <f>Y7+1</f>
        <v>2038</v>
      </c>
      <c r="AA7" s="169">
        <f t="shared" si="0"/>
        <v>2039</v>
      </c>
      <c r="AB7" s="169">
        <f t="shared" si="0"/>
        <v>2040</v>
      </c>
      <c r="AC7" s="169">
        <f t="shared" si="0"/>
        <v>2041</v>
      </c>
      <c r="AD7" s="169">
        <f t="shared" si="0"/>
        <v>2042</v>
      </c>
      <c r="AE7" s="169">
        <f t="shared" si="0"/>
        <v>2043</v>
      </c>
      <c r="AF7" s="169">
        <f t="shared" si="0"/>
        <v>2044</v>
      </c>
      <c r="AG7" s="169">
        <f t="shared" si="0"/>
        <v>2045</v>
      </c>
      <c r="AH7" s="169">
        <f t="shared" si="0"/>
        <v>2046</v>
      </c>
      <c r="AI7" s="169">
        <f t="shared" si="0"/>
        <v>2047</v>
      </c>
      <c r="AJ7" s="169">
        <f t="shared" si="0"/>
        <v>2048</v>
      </c>
      <c r="AK7" s="169">
        <f t="shared" si="0"/>
        <v>2049</v>
      </c>
      <c r="AL7" s="169">
        <f t="shared" si="0"/>
        <v>2050</v>
      </c>
      <c r="AM7" s="169">
        <f t="shared" si="0"/>
        <v>2051</v>
      </c>
      <c r="AN7" s="169">
        <f t="shared" si="0"/>
        <v>2052</v>
      </c>
      <c r="AO7" s="169">
        <f t="shared" si="0"/>
        <v>2053</v>
      </c>
      <c r="AP7" s="169">
        <f t="shared" si="0"/>
        <v>2054</v>
      </c>
      <c r="AQ7" s="169">
        <f t="shared" si="0"/>
        <v>2055</v>
      </c>
      <c r="AR7" s="169">
        <f t="shared" ref="AR7" si="1">AQ7+1</f>
        <v>2056</v>
      </c>
      <c r="AS7" s="169">
        <f t="shared" ref="AS7" si="2">AR7+1</f>
        <v>2057</v>
      </c>
      <c r="AT7" s="169">
        <f t="shared" ref="AT7" si="3">AS7+1</f>
        <v>2058</v>
      </c>
      <c r="AU7" s="169">
        <f t="shared" ref="AU7" si="4">AT7+1</f>
        <v>2059</v>
      </c>
      <c r="AV7" s="169">
        <f t="shared" ref="AV7" si="5">AU7+1</f>
        <v>2060</v>
      </c>
      <c r="AW7" s="169">
        <f t="shared" ref="AW7" si="6">AV7+1</f>
        <v>2061</v>
      </c>
      <c r="AX7" s="169">
        <f t="shared" ref="AX7" si="7">AW7+1</f>
        <v>2062</v>
      </c>
      <c r="AY7" s="169">
        <f t="shared" ref="AY7" si="8">AX7+1</f>
        <v>2063</v>
      </c>
      <c r="AZ7" s="169">
        <f t="shared" ref="AZ7" si="9">AY7+1</f>
        <v>2064</v>
      </c>
      <c r="BA7" s="169">
        <f t="shared" ref="BA7" si="10">AZ7+1</f>
        <v>2065</v>
      </c>
      <c r="BB7" s="169">
        <f t="shared" ref="BB7" si="11">BA7+1</f>
        <v>2066</v>
      </c>
      <c r="BC7" s="169">
        <f t="shared" ref="BC7" si="12">BB7+1</f>
        <v>2067</v>
      </c>
      <c r="BD7" s="169">
        <f t="shared" ref="BD7" si="13">BC7+1</f>
        <v>2068</v>
      </c>
      <c r="BE7" s="169">
        <f t="shared" ref="BE7" si="14">BD7+1</f>
        <v>2069</v>
      </c>
      <c r="BF7" s="169">
        <f t="shared" ref="BF7" si="15">BE7+1</f>
        <v>2070</v>
      </c>
      <c r="BG7" s="169">
        <f t="shared" ref="BG7" si="16">BF7+1</f>
        <v>2071</v>
      </c>
      <c r="BH7" s="169">
        <f t="shared" ref="BH7" si="17">BG7+1</f>
        <v>2072</v>
      </c>
      <c r="BI7" s="169">
        <f t="shared" ref="BI7" si="18">BH7+1</f>
        <v>2073</v>
      </c>
      <c r="BJ7" s="169">
        <f t="shared" ref="BJ7" si="19">BI7+1</f>
        <v>2074</v>
      </c>
      <c r="BK7" s="169">
        <f t="shared" ref="BK7" si="20">BJ7+1</f>
        <v>2075</v>
      </c>
      <c r="BL7" s="169">
        <f t="shared" ref="BL7" si="21">BK7+1</f>
        <v>2076</v>
      </c>
      <c r="BM7" s="169">
        <f t="shared" ref="BM7" si="22">BL7+1</f>
        <v>2077</v>
      </c>
      <c r="BN7" s="169">
        <f t="shared" ref="BN7" si="23">BM7+1</f>
        <v>2078</v>
      </c>
      <c r="BO7" s="169">
        <f t="shared" ref="BO7" si="24">BN7+1</f>
        <v>2079</v>
      </c>
      <c r="BP7" s="169">
        <f t="shared" ref="BP7" si="25">BO7+1</f>
        <v>2080</v>
      </c>
      <c r="BQ7" s="169">
        <f t="shared" ref="BQ7" si="26">BP7+1</f>
        <v>2081</v>
      </c>
      <c r="BR7" s="169">
        <f t="shared" ref="BR7" si="27">BQ7+1</f>
        <v>2082</v>
      </c>
      <c r="BS7" s="169">
        <f t="shared" ref="BS7" si="28">BR7+1</f>
        <v>2083</v>
      </c>
      <c r="BT7" s="169">
        <f t="shared" ref="BT7" si="29">BS7+1</f>
        <v>2084</v>
      </c>
      <c r="BU7" s="169">
        <f t="shared" ref="BU7" si="30">BT7+1</f>
        <v>2085</v>
      </c>
      <c r="BV7" s="169">
        <f t="shared" ref="BV7" si="31">BU7+1</f>
        <v>2086</v>
      </c>
      <c r="BW7" s="169">
        <f t="shared" ref="BW7" si="32">BV7+1</f>
        <v>2087</v>
      </c>
    </row>
    <row r="8" spans="1:75">
      <c r="B8" s="290" t="s">
        <v>719</v>
      </c>
      <c r="C8" s="106" t="s">
        <v>2</v>
      </c>
      <c r="D8" s="480"/>
      <c r="E8" s="480"/>
      <c r="F8" s="849" t="str">
        <f>DataSummary!N4</f>
        <v>Baseline</v>
      </c>
      <c r="G8" s="18" t="s">
        <v>624</v>
      </c>
      <c r="H8" s="29" t="s">
        <v>2</v>
      </c>
      <c r="I8" s="212">
        <f>I9</f>
        <v>3.1757386397539555E-2</v>
      </c>
      <c r="J8" s="212">
        <f t="shared" ref="J8:BU8" si="33">J9</f>
        <v>3.1757386397539555E-2</v>
      </c>
      <c r="K8" s="212">
        <f t="shared" si="33"/>
        <v>3.1757386397539555E-2</v>
      </c>
      <c r="L8" s="212">
        <f t="shared" si="33"/>
        <v>3.1757386397539555E-2</v>
      </c>
      <c r="M8" s="212">
        <f t="shared" si="33"/>
        <v>3.1757386397539555E-2</v>
      </c>
      <c r="N8" s="212">
        <f t="shared" si="33"/>
        <v>3.1757386397539555E-2</v>
      </c>
      <c r="O8" s="212">
        <f t="shared" si="33"/>
        <v>3.1757386397539555E-2</v>
      </c>
      <c r="P8" s="212">
        <f t="shared" si="33"/>
        <v>3.1757386397539555E-2</v>
      </c>
      <c r="Q8" s="212">
        <f t="shared" si="33"/>
        <v>3.1757386397539555E-2</v>
      </c>
      <c r="R8" s="212">
        <f t="shared" si="33"/>
        <v>3.1757386397539555E-2</v>
      </c>
      <c r="S8" s="212">
        <f t="shared" si="33"/>
        <v>3.1757386397539555E-2</v>
      </c>
      <c r="T8" s="212">
        <f t="shared" si="33"/>
        <v>3.1757386397539555E-2</v>
      </c>
      <c r="U8" s="212">
        <f t="shared" si="33"/>
        <v>3.1757386397539555E-2</v>
      </c>
      <c r="V8" s="212">
        <f t="shared" si="33"/>
        <v>3.1757386397539555E-2</v>
      </c>
      <c r="W8" s="212">
        <f t="shared" si="33"/>
        <v>3.1757386397539555E-2</v>
      </c>
      <c r="X8" s="212">
        <f t="shared" si="33"/>
        <v>3.1757386397539555E-2</v>
      </c>
      <c r="Y8" s="212">
        <f t="shared" si="33"/>
        <v>3.1757386397539555E-2</v>
      </c>
      <c r="Z8" s="212">
        <f t="shared" si="33"/>
        <v>3.1757386397539555E-2</v>
      </c>
      <c r="AA8" s="212">
        <f t="shared" si="33"/>
        <v>3.1757386397539555E-2</v>
      </c>
      <c r="AB8" s="212">
        <f t="shared" si="33"/>
        <v>3.1757386397539555E-2</v>
      </c>
      <c r="AC8" s="212">
        <f t="shared" si="33"/>
        <v>3.1757386397539555E-2</v>
      </c>
      <c r="AD8" s="212">
        <f t="shared" si="33"/>
        <v>3.1757386397539555E-2</v>
      </c>
      <c r="AE8" s="212">
        <f t="shared" si="33"/>
        <v>3.1757386397539555E-2</v>
      </c>
      <c r="AF8" s="212">
        <f t="shared" si="33"/>
        <v>3.1757386397539555E-2</v>
      </c>
      <c r="AG8" s="212">
        <f t="shared" si="33"/>
        <v>3.1757386397539555E-2</v>
      </c>
      <c r="AH8" s="212">
        <f t="shared" si="33"/>
        <v>3.1757386397539555E-2</v>
      </c>
      <c r="AI8" s="212">
        <f t="shared" si="33"/>
        <v>3.1757386397539555E-2</v>
      </c>
      <c r="AJ8" s="212">
        <f t="shared" si="33"/>
        <v>3.1757386397539555E-2</v>
      </c>
      <c r="AK8" s="212">
        <f t="shared" si="33"/>
        <v>3.1757386397539555E-2</v>
      </c>
      <c r="AL8" s="212">
        <f t="shared" si="33"/>
        <v>3.1757386397539555E-2</v>
      </c>
      <c r="AM8" s="212">
        <f t="shared" si="33"/>
        <v>3.1757386397539555E-2</v>
      </c>
      <c r="AN8" s="212">
        <f t="shared" si="33"/>
        <v>3.1757386397539555E-2</v>
      </c>
      <c r="AO8" s="212">
        <f t="shared" si="33"/>
        <v>3.1757386397539555E-2</v>
      </c>
      <c r="AP8" s="212">
        <f t="shared" si="33"/>
        <v>3.1757386397539555E-2</v>
      </c>
      <c r="AQ8" s="212">
        <f t="shared" si="33"/>
        <v>3.1757386397539555E-2</v>
      </c>
      <c r="AR8" s="212">
        <f t="shared" si="33"/>
        <v>3.1757386397539555E-2</v>
      </c>
      <c r="AS8" s="212">
        <f t="shared" si="33"/>
        <v>3.1757386397539555E-2</v>
      </c>
      <c r="AT8" s="212">
        <f t="shared" si="33"/>
        <v>3.1757386397539555E-2</v>
      </c>
      <c r="AU8" s="212">
        <f t="shared" si="33"/>
        <v>3.1757386397539555E-2</v>
      </c>
      <c r="AV8" s="212">
        <f t="shared" si="33"/>
        <v>3.1757386397539555E-2</v>
      </c>
      <c r="AW8" s="212">
        <f t="shared" si="33"/>
        <v>3.1757386397539555E-2</v>
      </c>
      <c r="AX8" s="212">
        <f t="shared" si="33"/>
        <v>3.1757386397539555E-2</v>
      </c>
      <c r="AY8" s="212">
        <f t="shared" si="33"/>
        <v>3.1757386397539555E-2</v>
      </c>
      <c r="AZ8" s="212">
        <f t="shared" si="33"/>
        <v>3.1757386397539555E-2</v>
      </c>
      <c r="BA8" s="212">
        <f t="shared" si="33"/>
        <v>3.1757386397539555E-2</v>
      </c>
      <c r="BB8" s="212">
        <f t="shared" si="33"/>
        <v>3.1757386397539555E-2</v>
      </c>
      <c r="BC8" s="212">
        <f t="shared" si="33"/>
        <v>3.1757386397539555E-2</v>
      </c>
      <c r="BD8" s="212">
        <f t="shared" si="33"/>
        <v>3.1757386397539555E-2</v>
      </c>
      <c r="BE8" s="212">
        <f t="shared" si="33"/>
        <v>3.1757386397539555E-2</v>
      </c>
      <c r="BF8" s="212">
        <f t="shared" si="33"/>
        <v>3.1757386397539555E-2</v>
      </c>
      <c r="BG8" s="212">
        <f t="shared" si="33"/>
        <v>3.1757386397539555E-2</v>
      </c>
      <c r="BH8" s="212">
        <f t="shared" si="33"/>
        <v>3.1757386397539555E-2</v>
      </c>
      <c r="BI8" s="212">
        <f t="shared" si="33"/>
        <v>3.1757386397539555E-2</v>
      </c>
      <c r="BJ8" s="212">
        <f t="shared" si="33"/>
        <v>3.1757386397539555E-2</v>
      </c>
      <c r="BK8" s="212">
        <f t="shared" si="33"/>
        <v>3.1757386397539555E-2</v>
      </c>
      <c r="BL8" s="212">
        <f t="shared" si="33"/>
        <v>3.1757386397539555E-2</v>
      </c>
      <c r="BM8" s="212">
        <f t="shared" si="33"/>
        <v>3.1757386397539555E-2</v>
      </c>
      <c r="BN8" s="212">
        <f t="shared" si="33"/>
        <v>3.1757386397539555E-2</v>
      </c>
      <c r="BO8" s="212">
        <f t="shared" si="33"/>
        <v>3.1757386397539555E-2</v>
      </c>
      <c r="BP8" s="212">
        <f t="shared" si="33"/>
        <v>3.1757386397539555E-2</v>
      </c>
      <c r="BQ8" s="212">
        <f t="shared" si="33"/>
        <v>3.1757386397539555E-2</v>
      </c>
      <c r="BR8" s="212">
        <f t="shared" si="33"/>
        <v>3.1757386397539555E-2</v>
      </c>
      <c r="BS8" s="212">
        <f t="shared" si="33"/>
        <v>3.1757386397539555E-2</v>
      </c>
      <c r="BT8" s="212">
        <f t="shared" si="33"/>
        <v>3.1757386397539555E-2</v>
      </c>
      <c r="BU8" s="212">
        <f t="shared" si="33"/>
        <v>3.1757386397539555E-2</v>
      </c>
      <c r="BV8" s="212">
        <f t="shared" ref="BV8:BW8" si="34">BV9</f>
        <v>3.1757386397539555E-2</v>
      </c>
      <c r="BW8" s="212">
        <f t="shared" si="34"/>
        <v>3.1757386397539555E-2</v>
      </c>
    </row>
    <row r="9" spans="1:75">
      <c r="B9" s="290" t="s">
        <v>716</v>
      </c>
      <c r="C9" s="106" t="s">
        <v>2</v>
      </c>
      <c r="D9" s="821">
        <f>IF(ISNUMBER(F3*F4),F3*F4,".")</f>
        <v>3.1757386397539555E-2</v>
      </c>
      <c r="E9" s="821"/>
      <c r="F9" s="849"/>
      <c r="G9" s="11" t="s">
        <v>625</v>
      </c>
      <c r="H9" s="31" t="str">
        <f>H8</f>
        <v>(e.g. 0.40)</v>
      </c>
      <c r="I9" s="14">
        <f>InputDataB_ModelSpecAssumptions!D10</f>
        <v>3.1757386397539555E-2</v>
      </c>
      <c r="J9" s="14">
        <f>IF(Submodel1!F4&gt;InputDataB_ModelSpecAssumptions!$D$14,InputDataB_ModelSpecAssumptions!$D$13,I9+(InputDataB_ModelSpecAssumptions!$D$13-$I$9)/(InputDataB_ModelSpecAssumptions!$D$14-InputDataA_GeneralAssumptions!$D$7))</f>
        <v>3.1757386397539555E-2</v>
      </c>
      <c r="K9" s="14">
        <f>IF(Submodel1!G4&gt;InputDataB_ModelSpecAssumptions!$D$14,InputDataB_ModelSpecAssumptions!$D$13,J9+(InputDataB_ModelSpecAssumptions!$D$13-$I$9)/(InputDataB_ModelSpecAssumptions!$D$14-InputDataA_GeneralAssumptions!$D$7))</f>
        <v>3.1757386397539555E-2</v>
      </c>
      <c r="L9" s="14">
        <f>IF(Submodel1!H4&gt;InputDataB_ModelSpecAssumptions!$D$14,InputDataB_ModelSpecAssumptions!$D$13,K9+(InputDataB_ModelSpecAssumptions!$D$13-$I$9)/(InputDataB_ModelSpecAssumptions!$D$14-InputDataA_GeneralAssumptions!$D$7))</f>
        <v>3.1757386397539555E-2</v>
      </c>
      <c r="M9" s="14">
        <f>IF(Submodel1!I4&gt;InputDataB_ModelSpecAssumptions!$D$14,InputDataB_ModelSpecAssumptions!$D$13,L9+(InputDataB_ModelSpecAssumptions!$D$13-$I$9)/(InputDataB_ModelSpecAssumptions!$D$14-InputDataA_GeneralAssumptions!$D$7))</f>
        <v>3.1757386397539555E-2</v>
      </c>
      <c r="N9" s="14">
        <f>IF(Submodel1!J4&gt;InputDataB_ModelSpecAssumptions!$D$14,InputDataB_ModelSpecAssumptions!$D$13,M9+(InputDataB_ModelSpecAssumptions!$D$13-$I$9)/(InputDataB_ModelSpecAssumptions!$D$14-InputDataA_GeneralAssumptions!$D$7))</f>
        <v>3.1757386397539555E-2</v>
      </c>
      <c r="O9" s="14">
        <f>IF(Submodel1!K4&gt;InputDataB_ModelSpecAssumptions!$D$14,InputDataB_ModelSpecAssumptions!$D$13,N9+(InputDataB_ModelSpecAssumptions!$D$13-$I$9)/(InputDataB_ModelSpecAssumptions!$D$14-InputDataA_GeneralAssumptions!$D$7))</f>
        <v>3.1757386397539555E-2</v>
      </c>
      <c r="P9" s="14">
        <f>IF(Submodel1!L4&gt;InputDataB_ModelSpecAssumptions!$D$14,InputDataB_ModelSpecAssumptions!$D$13,O9+(InputDataB_ModelSpecAssumptions!$D$13-$I$9)/(InputDataB_ModelSpecAssumptions!$D$14-InputDataA_GeneralAssumptions!$D$7))</f>
        <v>3.1757386397539555E-2</v>
      </c>
      <c r="Q9" s="14">
        <f>IF(Submodel1!M4&gt;InputDataB_ModelSpecAssumptions!$D$14,InputDataB_ModelSpecAssumptions!$D$13,P9+(InputDataB_ModelSpecAssumptions!$D$13-$I$9)/(InputDataB_ModelSpecAssumptions!$D$14-InputDataA_GeneralAssumptions!$D$7))</f>
        <v>3.1757386397539555E-2</v>
      </c>
      <c r="R9" s="14">
        <f>IF(Submodel1!N4&gt;InputDataB_ModelSpecAssumptions!$D$14,InputDataB_ModelSpecAssumptions!$D$13,Q9+(InputDataB_ModelSpecAssumptions!$D$13-$I$9)/(InputDataB_ModelSpecAssumptions!$D$14-InputDataA_GeneralAssumptions!$D$7))</f>
        <v>3.1757386397539555E-2</v>
      </c>
      <c r="S9" s="14">
        <f>IF(Submodel1!O4&gt;InputDataB_ModelSpecAssumptions!$D$14,InputDataB_ModelSpecAssumptions!$D$13,R9+(InputDataB_ModelSpecAssumptions!$D$13-$I$9)/(InputDataB_ModelSpecAssumptions!$D$14-InputDataA_GeneralAssumptions!$D$7))</f>
        <v>3.1757386397539555E-2</v>
      </c>
      <c r="T9" s="14">
        <f>IF(Submodel1!P4&gt;InputDataB_ModelSpecAssumptions!$D$14,InputDataB_ModelSpecAssumptions!$D$13,S9+(InputDataB_ModelSpecAssumptions!$D$13-$I$9)/(InputDataB_ModelSpecAssumptions!$D$14-InputDataA_GeneralAssumptions!$D$7))</f>
        <v>3.1757386397539555E-2</v>
      </c>
      <c r="U9" s="14">
        <f>IF(Submodel1!Q4&gt;InputDataB_ModelSpecAssumptions!$D$14,InputDataB_ModelSpecAssumptions!$D$13,T9+(InputDataB_ModelSpecAssumptions!$D$13-$I$9)/(InputDataB_ModelSpecAssumptions!$D$14-InputDataA_GeneralAssumptions!$D$7))</f>
        <v>3.1757386397539555E-2</v>
      </c>
      <c r="V9" s="14">
        <f>IF(Submodel1!R4&gt;InputDataB_ModelSpecAssumptions!$D$14,InputDataB_ModelSpecAssumptions!$D$13,U9+(InputDataB_ModelSpecAssumptions!$D$13-$I$9)/(InputDataB_ModelSpecAssumptions!$D$14-InputDataA_GeneralAssumptions!$D$7))</f>
        <v>3.1757386397539555E-2</v>
      </c>
      <c r="W9" s="14">
        <f>IF(Submodel1!S4&gt;InputDataB_ModelSpecAssumptions!$D$14,InputDataB_ModelSpecAssumptions!$D$13,V9+(InputDataB_ModelSpecAssumptions!$D$13-$I$9)/(InputDataB_ModelSpecAssumptions!$D$14-InputDataA_GeneralAssumptions!$D$7))</f>
        <v>3.1757386397539555E-2</v>
      </c>
      <c r="X9" s="14">
        <f>IF(Submodel1!T4&gt;InputDataB_ModelSpecAssumptions!$D$14,InputDataB_ModelSpecAssumptions!$D$13,W9+(InputDataB_ModelSpecAssumptions!$D$13-$I$9)/(InputDataB_ModelSpecAssumptions!$D$14-InputDataA_GeneralAssumptions!$D$7))</f>
        <v>3.1757386397539555E-2</v>
      </c>
      <c r="Y9" s="14">
        <f>IF(Submodel1!U4&gt;InputDataB_ModelSpecAssumptions!$D$14,InputDataB_ModelSpecAssumptions!$D$13,X9+(InputDataB_ModelSpecAssumptions!$D$13-$I$9)/(InputDataB_ModelSpecAssumptions!$D$14-InputDataA_GeneralAssumptions!$D$7))</f>
        <v>3.1757386397539555E-2</v>
      </c>
      <c r="Z9" s="14">
        <f>IF(Submodel1!V4&gt;InputDataB_ModelSpecAssumptions!$D$14,InputDataB_ModelSpecAssumptions!$D$13,Y9+(InputDataB_ModelSpecAssumptions!$D$13-$I$9)/(InputDataB_ModelSpecAssumptions!$D$14-InputDataA_GeneralAssumptions!$D$7))</f>
        <v>3.1757386397539555E-2</v>
      </c>
      <c r="AA9" s="14">
        <f>IF(Submodel1!W4&gt;InputDataB_ModelSpecAssumptions!$D$14,InputDataB_ModelSpecAssumptions!$D$13,Z9+(InputDataB_ModelSpecAssumptions!$D$13-$I$9)/(InputDataB_ModelSpecAssumptions!$D$14-InputDataA_GeneralAssumptions!$D$7))</f>
        <v>3.1757386397539555E-2</v>
      </c>
      <c r="AB9" s="14">
        <f>IF(Submodel1!X4&gt;InputDataB_ModelSpecAssumptions!$D$14,InputDataB_ModelSpecAssumptions!$D$13,AA9+(InputDataB_ModelSpecAssumptions!$D$13-$I$9)/(InputDataB_ModelSpecAssumptions!$D$14-InputDataA_GeneralAssumptions!$D$7))</f>
        <v>3.1757386397539555E-2</v>
      </c>
      <c r="AC9" s="14">
        <f>IF(Submodel1!Y4&gt;InputDataB_ModelSpecAssumptions!$D$14,InputDataB_ModelSpecAssumptions!$D$13,AB9+(InputDataB_ModelSpecAssumptions!$D$13-$I$9)/(InputDataB_ModelSpecAssumptions!$D$14-InputDataA_GeneralAssumptions!$D$7))</f>
        <v>3.1757386397539555E-2</v>
      </c>
      <c r="AD9" s="14">
        <f>IF(Submodel1!Z4&gt;InputDataB_ModelSpecAssumptions!$D$14,InputDataB_ModelSpecAssumptions!$D$13,AC9+(InputDataB_ModelSpecAssumptions!$D$13-$I$9)/(InputDataB_ModelSpecAssumptions!$D$14-InputDataA_GeneralAssumptions!$D$7))</f>
        <v>3.1757386397539555E-2</v>
      </c>
      <c r="AE9" s="14">
        <f>IF(Submodel1!AA4&gt;InputDataB_ModelSpecAssumptions!$D$14,InputDataB_ModelSpecAssumptions!$D$13,AD9+(InputDataB_ModelSpecAssumptions!$D$13-$I$9)/(InputDataB_ModelSpecAssumptions!$D$14-InputDataA_GeneralAssumptions!$D$7))</f>
        <v>3.1757386397539555E-2</v>
      </c>
      <c r="AF9" s="14">
        <f>IF(Submodel1!AB4&gt;InputDataB_ModelSpecAssumptions!$D$14,InputDataB_ModelSpecAssumptions!$D$13,AE9+(InputDataB_ModelSpecAssumptions!$D$13-$I$9)/(InputDataB_ModelSpecAssumptions!$D$14-InputDataA_GeneralAssumptions!$D$7))</f>
        <v>3.1757386397539555E-2</v>
      </c>
      <c r="AG9" s="14">
        <f>IF(Submodel1!AC4&gt;InputDataB_ModelSpecAssumptions!$D$14,InputDataB_ModelSpecAssumptions!$D$13,AF9+(InputDataB_ModelSpecAssumptions!$D$13-$I$9)/(InputDataB_ModelSpecAssumptions!$D$14-InputDataA_GeneralAssumptions!$D$7))</f>
        <v>3.1757386397539555E-2</v>
      </c>
      <c r="AH9" s="14">
        <f>IF(Submodel1!AD4&gt;InputDataB_ModelSpecAssumptions!$D$14,InputDataB_ModelSpecAssumptions!$D$13,AG9+(InputDataB_ModelSpecAssumptions!$D$13-$I$9)/(InputDataB_ModelSpecAssumptions!$D$14-InputDataA_GeneralAssumptions!$D$7))</f>
        <v>3.1757386397539555E-2</v>
      </c>
      <c r="AI9" s="14">
        <f>IF(Submodel1!AE4&gt;InputDataB_ModelSpecAssumptions!$D$14,InputDataB_ModelSpecAssumptions!$D$13,AH9+(InputDataB_ModelSpecAssumptions!$D$13-$I$9)/(InputDataB_ModelSpecAssumptions!$D$14-InputDataA_GeneralAssumptions!$D$7))</f>
        <v>3.1757386397539555E-2</v>
      </c>
      <c r="AJ9" s="14">
        <f>IF(Submodel1!AF4&gt;InputDataB_ModelSpecAssumptions!$D$14,InputDataB_ModelSpecAssumptions!$D$13,AI9+(InputDataB_ModelSpecAssumptions!$D$13-$I$9)/(InputDataB_ModelSpecAssumptions!$D$14-InputDataA_GeneralAssumptions!$D$7))</f>
        <v>3.1757386397539555E-2</v>
      </c>
      <c r="AK9" s="14">
        <f>IF(Submodel1!AG4&gt;InputDataB_ModelSpecAssumptions!$D$14,InputDataB_ModelSpecAssumptions!$D$13,AJ9+(InputDataB_ModelSpecAssumptions!$D$13-$I$9)/(InputDataB_ModelSpecAssumptions!$D$14-InputDataA_GeneralAssumptions!$D$7))</f>
        <v>3.1757386397539555E-2</v>
      </c>
      <c r="AL9" s="14">
        <f>IF(Submodel1!AH4&gt;InputDataB_ModelSpecAssumptions!$D$14,InputDataB_ModelSpecAssumptions!$D$13,AK9+(InputDataB_ModelSpecAssumptions!$D$13-$I$9)/(InputDataB_ModelSpecAssumptions!$D$14-InputDataA_GeneralAssumptions!$D$7))</f>
        <v>3.1757386397539555E-2</v>
      </c>
      <c r="AM9" s="14">
        <f>IF(Submodel1!AI4&gt;InputDataB_ModelSpecAssumptions!$D$14,InputDataB_ModelSpecAssumptions!$D$13,AL9+(InputDataB_ModelSpecAssumptions!$D$13-$I$9)/(InputDataB_ModelSpecAssumptions!$D$14-InputDataA_GeneralAssumptions!$D$7))</f>
        <v>3.1757386397539555E-2</v>
      </c>
      <c r="AN9" s="14">
        <f>IF(Submodel1!AJ4&gt;InputDataB_ModelSpecAssumptions!$D$14,InputDataB_ModelSpecAssumptions!$D$13,AM9+(InputDataB_ModelSpecAssumptions!$D$13-$I$9)/(InputDataB_ModelSpecAssumptions!$D$14-InputDataA_GeneralAssumptions!$D$7))</f>
        <v>3.1757386397539555E-2</v>
      </c>
      <c r="AO9" s="14">
        <f>IF(Submodel1!AK4&gt;InputDataB_ModelSpecAssumptions!$D$14,InputDataB_ModelSpecAssumptions!$D$13,AN9+(InputDataB_ModelSpecAssumptions!$D$13-$I$9)/(InputDataB_ModelSpecAssumptions!$D$14-InputDataA_GeneralAssumptions!$D$7))</f>
        <v>3.1757386397539555E-2</v>
      </c>
      <c r="AP9" s="14">
        <f>IF(Submodel1!AL4&gt;InputDataB_ModelSpecAssumptions!$D$14,InputDataB_ModelSpecAssumptions!$D$13,AO9+(InputDataB_ModelSpecAssumptions!$D$13-$I$9)/(InputDataB_ModelSpecAssumptions!$D$14-InputDataA_GeneralAssumptions!$D$7))</f>
        <v>3.1757386397539555E-2</v>
      </c>
      <c r="AQ9" s="14">
        <f>IF(Submodel1!AM4&gt;InputDataB_ModelSpecAssumptions!$D$14,InputDataB_ModelSpecAssumptions!$D$13,AP9+(InputDataB_ModelSpecAssumptions!$D$13-$I$9)/(InputDataB_ModelSpecAssumptions!$D$14-InputDataA_GeneralAssumptions!$D$7))</f>
        <v>3.1757386397539555E-2</v>
      </c>
      <c r="AR9" s="339">
        <f>IF(Submodel1!AN4&gt;InputDataB_ModelSpecAssumptions!$D$14,InputDataB_ModelSpecAssumptions!$D$13,AQ9+(InputDataB_ModelSpecAssumptions!$D$13-$I$9)/(InputDataB_ModelSpecAssumptions!$D$14-InputDataA_GeneralAssumptions!$D$7))</f>
        <v>3.1757386397539555E-2</v>
      </c>
      <c r="AS9" s="339">
        <f>IF(Submodel1!AO4&gt;InputDataB_ModelSpecAssumptions!$D$14,InputDataB_ModelSpecAssumptions!$D$13,AR9+(InputDataB_ModelSpecAssumptions!$D$13-$I$9)/(InputDataB_ModelSpecAssumptions!$D$14-InputDataA_GeneralAssumptions!$D$7))</f>
        <v>3.1757386397539555E-2</v>
      </c>
      <c r="AT9" s="339">
        <f>IF(Submodel1!AP4&gt;InputDataB_ModelSpecAssumptions!$D$14,InputDataB_ModelSpecAssumptions!$D$13,AS9+(InputDataB_ModelSpecAssumptions!$D$13-$I$9)/(InputDataB_ModelSpecAssumptions!$D$14-InputDataA_GeneralAssumptions!$D$7))</f>
        <v>3.1757386397539555E-2</v>
      </c>
      <c r="AU9" s="339">
        <f>IF(Submodel1!AQ4&gt;InputDataB_ModelSpecAssumptions!$D$14,InputDataB_ModelSpecAssumptions!$D$13,AT9+(InputDataB_ModelSpecAssumptions!$D$13-$I$9)/(InputDataB_ModelSpecAssumptions!$D$14-InputDataA_GeneralAssumptions!$D$7))</f>
        <v>3.1757386397539555E-2</v>
      </c>
      <c r="AV9" s="339">
        <f>IF(Submodel1!AR4&gt;InputDataB_ModelSpecAssumptions!$D$14,InputDataB_ModelSpecAssumptions!$D$13,AU9+(InputDataB_ModelSpecAssumptions!$D$13-$I$9)/(InputDataB_ModelSpecAssumptions!$D$14-InputDataA_GeneralAssumptions!$D$7))</f>
        <v>3.1757386397539555E-2</v>
      </c>
      <c r="AW9" s="339">
        <f>IF(Submodel1!AS4&gt;InputDataB_ModelSpecAssumptions!$D$14,InputDataB_ModelSpecAssumptions!$D$13,AV9+(InputDataB_ModelSpecAssumptions!$D$13-$I$9)/(InputDataB_ModelSpecAssumptions!$D$14-InputDataA_GeneralAssumptions!$D$7))</f>
        <v>3.1757386397539555E-2</v>
      </c>
      <c r="AX9" s="339">
        <f>IF(Submodel1!AT4&gt;InputDataB_ModelSpecAssumptions!$D$14,InputDataB_ModelSpecAssumptions!$D$13,AW9+(InputDataB_ModelSpecAssumptions!$D$13-$I$9)/(InputDataB_ModelSpecAssumptions!$D$14-InputDataA_GeneralAssumptions!$D$7))</f>
        <v>3.1757386397539555E-2</v>
      </c>
      <c r="AY9" s="339">
        <f>IF(Submodel1!AU4&gt;InputDataB_ModelSpecAssumptions!$D$14,InputDataB_ModelSpecAssumptions!$D$13,AX9+(InputDataB_ModelSpecAssumptions!$D$13-$I$9)/(InputDataB_ModelSpecAssumptions!$D$14-InputDataA_GeneralAssumptions!$D$7))</f>
        <v>3.1757386397539555E-2</v>
      </c>
      <c r="AZ9" s="339">
        <f>IF(Submodel1!AV4&gt;InputDataB_ModelSpecAssumptions!$D$14,InputDataB_ModelSpecAssumptions!$D$13,AY9+(InputDataB_ModelSpecAssumptions!$D$13-$I$9)/(InputDataB_ModelSpecAssumptions!$D$14-InputDataA_GeneralAssumptions!$D$7))</f>
        <v>3.1757386397539555E-2</v>
      </c>
      <c r="BA9" s="339">
        <f>IF(Submodel1!AW4&gt;InputDataB_ModelSpecAssumptions!$D$14,InputDataB_ModelSpecAssumptions!$D$13,AZ9+(InputDataB_ModelSpecAssumptions!$D$13-$I$9)/(InputDataB_ModelSpecAssumptions!$D$14-InputDataA_GeneralAssumptions!$D$7))</f>
        <v>3.1757386397539555E-2</v>
      </c>
      <c r="BB9" s="339">
        <f>IF(Submodel1!AX4&gt;InputDataB_ModelSpecAssumptions!$D$14,InputDataB_ModelSpecAssumptions!$D$13,BA9+(InputDataB_ModelSpecAssumptions!$D$13-$I$9)/(InputDataB_ModelSpecAssumptions!$D$14-InputDataA_GeneralAssumptions!$D$7))</f>
        <v>3.1757386397539555E-2</v>
      </c>
      <c r="BC9" s="339">
        <f>IF(Submodel1!AY4&gt;InputDataB_ModelSpecAssumptions!$D$14,InputDataB_ModelSpecAssumptions!$D$13,BB9+(InputDataB_ModelSpecAssumptions!$D$13-$I$9)/(InputDataB_ModelSpecAssumptions!$D$14-InputDataA_GeneralAssumptions!$D$7))</f>
        <v>3.1757386397539555E-2</v>
      </c>
      <c r="BD9" s="339">
        <f>IF(Submodel1!AZ4&gt;InputDataB_ModelSpecAssumptions!$D$14,InputDataB_ModelSpecAssumptions!$D$13,BC9+(InputDataB_ModelSpecAssumptions!$D$13-$I$9)/(InputDataB_ModelSpecAssumptions!$D$14-InputDataA_GeneralAssumptions!$D$7))</f>
        <v>3.1757386397539555E-2</v>
      </c>
      <c r="BE9" s="339">
        <f>IF(Submodel1!BA4&gt;InputDataB_ModelSpecAssumptions!$D$14,InputDataB_ModelSpecAssumptions!$D$13,BD9+(InputDataB_ModelSpecAssumptions!$D$13-$I$9)/(InputDataB_ModelSpecAssumptions!$D$14-InputDataA_GeneralAssumptions!$D$7))</f>
        <v>3.1757386397539555E-2</v>
      </c>
      <c r="BF9" s="339">
        <f>IF(Submodel1!BB4&gt;InputDataB_ModelSpecAssumptions!$D$14,InputDataB_ModelSpecAssumptions!$D$13,BE9+(InputDataB_ModelSpecAssumptions!$D$13-$I$9)/(InputDataB_ModelSpecAssumptions!$D$14-InputDataA_GeneralAssumptions!$D$7))</f>
        <v>3.1757386397539555E-2</v>
      </c>
      <c r="BG9" s="339">
        <f>IF(Submodel1!BC4&gt;InputDataB_ModelSpecAssumptions!$D$14,InputDataB_ModelSpecAssumptions!$D$13,BF9+(InputDataB_ModelSpecAssumptions!$D$13-$I$9)/(InputDataB_ModelSpecAssumptions!$D$14-InputDataA_GeneralAssumptions!$D$7))</f>
        <v>3.1757386397539555E-2</v>
      </c>
      <c r="BH9" s="339">
        <f>IF(Submodel1!BD4&gt;InputDataB_ModelSpecAssumptions!$D$14,InputDataB_ModelSpecAssumptions!$D$13,BG9+(InputDataB_ModelSpecAssumptions!$D$13-$I$9)/(InputDataB_ModelSpecAssumptions!$D$14-InputDataA_GeneralAssumptions!$D$7))</f>
        <v>3.1757386397539555E-2</v>
      </c>
      <c r="BI9" s="339">
        <f>IF(Submodel1!BE4&gt;InputDataB_ModelSpecAssumptions!$D$14,InputDataB_ModelSpecAssumptions!$D$13,BH9+(InputDataB_ModelSpecAssumptions!$D$13-$I$9)/(InputDataB_ModelSpecAssumptions!$D$14-InputDataA_GeneralAssumptions!$D$7))</f>
        <v>3.1757386397539555E-2</v>
      </c>
      <c r="BJ9" s="339">
        <f>IF(Submodel1!BF4&gt;InputDataB_ModelSpecAssumptions!$D$14,InputDataB_ModelSpecAssumptions!$D$13,BI9+(InputDataB_ModelSpecAssumptions!$D$13-$I$9)/(InputDataB_ModelSpecAssumptions!$D$14-InputDataA_GeneralAssumptions!$D$7))</f>
        <v>3.1757386397539555E-2</v>
      </c>
      <c r="BK9" s="339">
        <f>IF(Submodel1!BG4&gt;InputDataB_ModelSpecAssumptions!$D$14,InputDataB_ModelSpecAssumptions!$D$13,BJ9+(InputDataB_ModelSpecAssumptions!$D$13-$I$9)/(InputDataB_ModelSpecAssumptions!$D$14-InputDataA_GeneralAssumptions!$D$7))</f>
        <v>3.1757386397539555E-2</v>
      </c>
      <c r="BL9" s="339">
        <f>IF(Submodel1!BH4&gt;InputDataB_ModelSpecAssumptions!$D$14,InputDataB_ModelSpecAssumptions!$D$13,BK9+(InputDataB_ModelSpecAssumptions!$D$13-$I$9)/(InputDataB_ModelSpecAssumptions!$D$14-InputDataA_GeneralAssumptions!$D$7))</f>
        <v>3.1757386397539555E-2</v>
      </c>
      <c r="BM9" s="339">
        <f>IF(Submodel1!BI4&gt;InputDataB_ModelSpecAssumptions!$D$14,InputDataB_ModelSpecAssumptions!$D$13,BL9+(InputDataB_ModelSpecAssumptions!$D$13-$I$9)/(InputDataB_ModelSpecAssumptions!$D$14-InputDataA_GeneralAssumptions!$D$7))</f>
        <v>3.1757386397539555E-2</v>
      </c>
      <c r="BN9" s="339">
        <f>IF(Submodel1!BJ4&gt;InputDataB_ModelSpecAssumptions!$D$14,InputDataB_ModelSpecAssumptions!$D$13,BM9+(InputDataB_ModelSpecAssumptions!$D$13-$I$9)/(InputDataB_ModelSpecAssumptions!$D$14-InputDataA_GeneralAssumptions!$D$7))</f>
        <v>3.1757386397539555E-2</v>
      </c>
      <c r="BO9" s="339">
        <f>IF(Submodel1!BK4&gt;InputDataB_ModelSpecAssumptions!$D$14,InputDataB_ModelSpecAssumptions!$D$13,BN9+(InputDataB_ModelSpecAssumptions!$D$13-$I$9)/(InputDataB_ModelSpecAssumptions!$D$14-InputDataA_GeneralAssumptions!$D$7))</f>
        <v>3.1757386397539555E-2</v>
      </c>
      <c r="BP9" s="339">
        <f>IF(Submodel1!BL4&gt;InputDataB_ModelSpecAssumptions!$D$14,InputDataB_ModelSpecAssumptions!$D$13,BO9+(InputDataB_ModelSpecAssumptions!$D$13-$I$9)/(InputDataB_ModelSpecAssumptions!$D$14-InputDataA_GeneralAssumptions!$D$7))</f>
        <v>3.1757386397539555E-2</v>
      </c>
      <c r="BQ9" s="339">
        <f>IF(Submodel1!BM4&gt;InputDataB_ModelSpecAssumptions!$D$14,InputDataB_ModelSpecAssumptions!$D$13,BP9+(InputDataB_ModelSpecAssumptions!$D$13-$I$9)/(InputDataB_ModelSpecAssumptions!$D$14-InputDataA_GeneralAssumptions!$D$7))</f>
        <v>3.1757386397539555E-2</v>
      </c>
      <c r="BR9" s="339">
        <f>IF(Submodel1!BN4&gt;InputDataB_ModelSpecAssumptions!$D$14,InputDataB_ModelSpecAssumptions!$D$13,BQ9+(InputDataB_ModelSpecAssumptions!$D$13-$I$9)/(InputDataB_ModelSpecAssumptions!$D$14-InputDataA_GeneralAssumptions!$D$7))</f>
        <v>3.1757386397539555E-2</v>
      </c>
      <c r="BS9" s="339">
        <f>IF(Submodel1!BO4&gt;InputDataB_ModelSpecAssumptions!$D$14,InputDataB_ModelSpecAssumptions!$D$13,BR9+(InputDataB_ModelSpecAssumptions!$D$13-$I$9)/(InputDataB_ModelSpecAssumptions!$D$14-InputDataA_GeneralAssumptions!$D$7))</f>
        <v>3.1757386397539555E-2</v>
      </c>
      <c r="BT9" s="339">
        <f>IF(Submodel1!BP4&gt;InputDataB_ModelSpecAssumptions!$D$14,InputDataB_ModelSpecAssumptions!$D$13,BS9+(InputDataB_ModelSpecAssumptions!$D$13-$I$9)/(InputDataB_ModelSpecAssumptions!$D$14-InputDataA_GeneralAssumptions!$D$7))</f>
        <v>3.1757386397539555E-2</v>
      </c>
      <c r="BU9" s="339">
        <f>IF(Submodel1!BQ4&gt;InputDataB_ModelSpecAssumptions!$D$14,InputDataB_ModelSpecAssumptions!$D$13,BT9+(InputDataB_ModelSpecAssumptions!$D$13-$I$9)/(InputDataB_ModelSpecAssumptions!$D$14-InputDataA_GeneralAssumptions!$D$7))</f>
        <v>3.1757386397539555E-2</v>
      </c>
      <c r="BV9" s="339">
        <f>IF(Submodel1!BR4&gt;InputDataB_ModelSpecAssumptions!$D$14,InputDataB_ModelSpecAssumptions!$D$13,BU9+(InputDataB_ModelSpecAssumptions!$D$13-$I$9)/(InputDataB_ModelSpecAssumptions!$D$14-InputDataA_GeneralAssumptions!$D$7))</f>
        <v>3.1757386397539555E-2</v>
      </c>
      <c r="BW9" s="339">
        <f>IF(Submodel1!BS4&gt;InputDataB_ModelSpecAssumptions!$D$14,InputDataB_ModelSpecAssumptions!$D$13,BV9+(InputDataB_ModelSpecAssumptions!$D$13-$I$9)/(InputDataB_ModelSpecAssumptions!$D$14-InputDataA_GeneralAssumptions!$D$7))</f>
        <v>3.1757386397539555E-2</v>
      </c>
    </row>
    <row r="10" spans="1:75">
      <c r="B10" s="290" t="s">
        <v>1008</v>
      </c>
      <c r="C10" s="106" t="s">
        <v>2</v>
      </c>
      <c r="D10" s="653">
        <f>IF(ISBLANK(D8)=TRUE,D9,D8)</f>
        <v>3.1757386397539555E-2</v>
      </c>
      <c r="E10" s="653">
        <f>IF(ISBLANK(E8)=TRUE,D9,E8)</f>
        <v>3.1757386397539555E-2</v>
      </c>
      <c r="F10" s="849"/>
      <c r="G10" s="15" t="s">
        <v>630</v>
      </c>
      <c r="H10" s="29" t="s">
        <v>2</v>
      </c>
      <c r="I10" s="12">
        <f>IF(VLOOKUP(InputDataB_ModelSpecAssumptions!$D$12,DataSummary!$A$130:$B$132,2,FALSE)=1,InputDataB_ModelSpecAssumptions!I8,InputDataB_ModelSpecAssumptions!I9)</f>
        <v>3.1757386397539555E-2</v>
      </c>
      <c r="J10" s="338">
        <f>IF(VLOOKUP(InputDataB_ModelSpecAssumptions!$D$12,DataSummary!$A$130:$B$132,2,FALSE)=1,InputDataB_ModelSpecAssumptions!J8,InputDataB_ModelSpecAssumptions!J9)</f>
        <v>3.1757386397539555E-2</v>
      </c>
      <c r="K10" s="338">
        <f>IF(VLOOKUP(InputDataB_ModelSpecAssumptions!$D$12,DataSummary!$A$130:$B$132,2,FALSE)=1,InputDataB_ModelSpecAssumptions!K8,InputDataB_ModelSpecAssumptions!K9)</f>
        <v>3.1757386397539555E-2</v>
      </c>
      <c r="L10" s="338">
        <f>IF(VLOOKUP(InputDataB_ModelSpecAssumptions!$D$12,DataSummary!$A$130:$B$132,2,FALSE)=1,InputDataB_ModelSpecAssumptions!L8,InputDataB_ModelSpecAssumptions!L9)</f>
        <v>3.1757386397539555E-2</v>
      </c>
      <c r="M10" s="338">
        <f>IF(VLOOKUP(InputDataB_ModelSpecAssumptions!$D$12,DataSummary!$A$130:$B$132,2,FALSE)=1,InputDataB_ModelSpecAssumptions!M8,InputDataB_ModelSpecAssumptions!M9)</f>
        <v>3.1757386397539555E-2</v>
      </c>
      <c r="N10" s="338">
        <f>IF(VLOOKUP(InputDataB_ModelSpecAssumptions!$D$12,DataSummary!$A$130:$B$132,2,FALSE)=1,InputDataB_ModelSpecAssumptions!N8,InputDataB_ModelSpecAssumptions!N9)</f>
        <v>3.1757386397539555E-2</v>
      </c>
      <c r="O10" s="338">
        <f>IF(VLOOKUP(InputDataB_ModelSpecAssumptions!$D$12,DataSummary!$A$130:$B$132,2,FALSE)=1,InputDataB_ModelSpecAssumptions!O8,InputDataB_ModelSpecAssumptions!O9)</f>
        <v>3.1757386397539555E-2</v>
      </c>
      <c r="P10" s="338">
        <f>IF(VLOOKUP(InputDataB_ModelSpecAssumptions!$D$12,DataSummary!$A$130:$B$132,2,FALSE)=1,InputDataB_ModelSpecAssumptions!P8,InputDataB_ModelSpecAssumptions!P9)</f>
        <v>3.1757386397539555E-2</v>
      </c>
      <c r="Q10" s="338">
        <f>IF(VLOOKUP(InputDataB_ModelSpecAssumptions!$D$12,DataSummary!$A$130:$B$132,2,FALSE)=1,InputDataB_ModelSpecAssumptions!Q8,InputDataB_ModelSpecAssumptions!Q9)</f>
        <v>3.1757386397539555E-2</v>
      </c>
      <c r="R10" s="338">
        <f>IF(VLOOKUP(InputDataB_ModelSpecAssumptions!$D$12,DataSummary!$A$130:$B$132,2,FALSE)=1,InputDataB_ModelSpecAssumptions!R8,InputDataB_ModelSpecAssumptions!R9)</f>
        <v>3.1757386397539555E-2</v>
      </c>
      <c r="S10" s="338">
        <f>IF(VLOOKUP(InputDataB_ModelSpecAssumptions!$D$12,DataSummary!$A$130:$B$132,2,FALSE)=1,InputDataB_ModelSpecAssumptions!S8,InputDataB_ModelSpecAssumptions!S9)</f>
        <v>3.1757386397539555E-2</v>
      </c>
      <c r="T10" s="338">
        <f>IF(VLOOKUP(InputDataB_ModelSpecAssumptions!$D$12,DataSummary!$A$130:$B$132,2,FALSE)=1,InputDataB_ModelSpecAssumptions!T8,InputDataB_ModelSpecAssumptions!T9)</f>
        <v>3.1757386397539555E-2</v>
      </c>
      <c r="U10" s="338">
        <f>IF(VLOOKUP(InputDataB_ModelSpecAssumptions!$D$12,DataSummary!$A$130:$B$132,2,FALSE)=1,InputDataB_ModelSpecAssumptions!U8,InputDataB_ModelSpecAssumptions!U9)</f>
        <v>3.1757386397539555E-2</v>
      </c>
      <c r="V10" s="338">
        <f>IF(VLOOKUP(InputDataB_ModelSpecAssumptions!$D$12,DataSummary!$A$130:$B$132,2,FALSE)=1,InputDataB_ModelSpecAssumptions!V8,InputDataB_ModelSpecAssumptions!V9)</f>
        <v>3.1757386397539555E-2</v>
      </c>
      <c r="W10" s="338">
        <f>IF(VLOOKUP(InputDataB_ModelSpecAssumptions!$D$12,DataSummary!$A$130:$B$132,2,FALSE)=1,InputDataB_ModelSpecAssumptions!W8,InputDataB_ModelSpecAssumptions!W9)</f>
        <v>3.1757386397539555E-2</v>
      </c>
      <c r="X10" s="338">
        <f>IF(VLOOKUP(InputDataB_ModelSpecAssumptions!$D$12,DataSummary!$A$130:$B$132,2,FALSE)=1,InputDataB_ModelSpecAssumptions!X8,InputDataB_ModelSpecAssumptions!X9)</f>
        <v>3.1757386397539555E-2</v>
      </c>
      <c r="Y10" s="338">
        <f>IF(VLOOKUP(InputDataB_ModelSpecAssumptions!$D$12,DataSummary!$A$130:$B$132,2,FALSE)=1,InputDataB_ModelSpecAssumptions!Y8,InputDataB_ModelSpecAssumptions!Y9)</f>
        <v>3.1757386397539555E-2</v>
      </c>
      <c r="Z10" s="338">
        <f>IF(VLOOKUP(InputDataB_ModelSpecAssumptions!$D$12,DataSummary!$A$130:$B$132,2,FALSE)=1,InputDataB_ModelSpecAssumptions!Z8,InputDataB_ModelSpecAssumptions!Z9)</f>
        <v>3.1757386397539555E-2</v>
      </c>
      <c r="AA10" s="338">
        <f>IF(VLOOKUP(InputDataB_ModelSpecAssumptions!$D$12,DataSummary!$A$130:$B$132,2,FALSE)=1,InputDataB_ModelSpecAssumptions!AA8,InputDataB_ModelSpecAssumptions!AA9)</f>
        <v>3.1757386397539555E-2</v>
      </c>
      <c r="AB10" s="338">
        <f>IF(VLOOKUP(InputDataB_ModelSpecAssumptions!$D$12,DataSummary!$A$130:$B$132,2,FALSE)=1,InputDataB_ModelSpecAssumptions!AB8,InputDataB_ModelSpecAssumptions!AB9)</f>
        <v>3.1757386397539555E-2</v>
      </c>
      <c r="AC10" s="338">
        <f>IF(VLOOKUP(InputDataB_ModelSpecAssumptions!$D$12,DataSummary!$A$130:$B$132,2,FALSE)=1,InputDataB_ModelSpecAssumptions!AC8,InputDataB_ModelSpecAssumptions!AC9)</f>
        <v>3.1757386397539555E-2</v>
      </c>
      <c r="AD10" s="338">
        <f>IF(VLOOKUP(InputDataB_ModelSpecAssumptions!$D$12,DataSummary!$A$130:$B$132,2,FALSE)=1,InputDataB_ModelSpecAssumptions!AD8,InputDataB_ModelSpecAssumptions!AD9)</f>
        <v>3.1757386397539555E-2</v>
      </c>
      <c r="AE10" s="338">
        <f>IF(VLOOKUP(InputDataB_ModelSpecAssumptions!$D$12,DataSummary!$A$130:$B$132,2,FALSE)=1,InputDataB_ModelSpecAssumptions!AE8,InputDataB_ModelSpecAssumptions!AE9)</f>
        <v>3.1757386397539555E-2</v>
      </c>
      <c r="AF10" s="338">
        <f>IF(VLOOKUP(InputDataB_ModelSpecAssumptions!$D$12,DataSummary!$A$130:$B$132,2,FALSE)=1,InputDataB_ModelSpecAssumptions!AF8,InputDataB_ModelSpecAssumptions!AF9)</f>
        <v>3.1757386397539555E-2</v>
      </c>
      <c r="AG10" s="338">
        <f>IF(VLOOKUP(InputDataB_ModelSpecAssumptions!$D$12,DataSummary!$A$130:$B$132,2,FALSE)=1,InputDataB_ModelSpecAssumptions!AG8,InputDataB_ModelSpecAssumptions!AG9)</f>
        <v>3.1757386397539555E-2</v>
      </c>
      <c r="AH10" s="338">
        <f>IF(VLOOKUP(InputDataB_ModelSpecAssumptions!$D$12,DataSummary!$A$130:$B$132,2,FALSE)=1,InputDataB_ModelSpecAssumptions!AH8,InputDataB_ModelSpecAssumptions!AH9)</f>
        <v>3.1757386397539555E-2</v>
      </c>
      <c r="AI10" s="338">
        <f>IF(VLOOKUP(InputDataB_ModelSpecAssumptions!$D$12,DataSummary!$A$130:$B$132,2,FALSE)=1,InputDataB_ModelSpecAssumptions!AI8,InputDataB_ModelSpecAssumptions!AI9)</f>
        <v>3.1757386397539555E-2</v>
      </c>
      <c r="AJ10" s="338">
        <f>IF(VLOOKUP(InputDataB_ModelSpecAssumptions!$D$12,DataSummary!$A$130:$B$132,2,FALSE)=1,InputDataB_ModelSpecAssumptions!AJ8,InputDataB_ModelSpecAssumptions!AJ9)</f>
        <v>3.1757386397539555E-2</v>
      </c>
      <c r="AK10" s="338">
        <f>IF(VLOOKUP(InputDataB_ModelSpecAssumptions!$D$12,DataSummary!$A$130:$B$132,2,FALSE)=1,InputDataB_ModelSpecAssumptions!AK8,InputDataB_ModelSpecAssumptions!AK9)</f>
        <v>3.1757386397539555E-2</v>
      </c>
      <c r="AL10" s="338">
        <f>IF(VLOOKUP(InputDataB_ModelSpecAssumptions!$D$12,DataSummary!$A$130:$B$132,2,FALSE)=1,InputDataB_ModelSpecAssumptions!AL8,InputDataB_ModelSpecAssumptions!AL9)</f>
        <v>3.1757386397539555E-2</v>
      </c>
      <c r="AM10" s="338">
        <f>IF(VLOOKUP(InputDataB_ModelSpecAssumptions!$D$12,DataSummary!$A$130:$B$132,2,FALSE)=1,InputDataB_ModelSpecAssumptions!AM8,InputDataB_ModelSpecAssumptions!AM9)</f>
        <v>3.1757386397539555E-2</v>
      </c>
      <c r="AN10" s="338">
        <f>IF(VLOOKUP(InputDataB_ModelSpecAssumptions!$D$12,DataSummary!$A$130:$B$132,2,FALSE)=1,InputDataB_ModelSpecAssumptions!AN8,InputDataB_ModelSpecAssumptions!AN9)</f>
        <v>3.1757386397539555E-2</v>
      </c>
      <c r="AO10" s="338">
        <f>IF(VLOOKUP(InputDataB_ModelSpecAssumptions!$D$12,DataSummary!$A$130:$B$132,2,FALSE)=1,InputDataB_ModelSpecAssumptions!AO8,InputDataB_ModelSpecAssumptions!AO9)</f>
        <v>3.1757386397539555E-2</v>
      </c>
      <c r="AP10" s="338">
        <f>IF(VLOOKUP(InputDataB_ModelSpecAssumptions!$D$12,DataSummary!$A$130:$B$132,2,FALSE)=1,InputDataB_ModelSpecAssumptions!AP8,InputDataB_ModelSpecAssumptions!AP9)</f>
        <v>3.1757386397539555E-2</v>
      </c>
      <c r="AQ10" s="338">
        <f>IF(VLOOKUP(InputDataB_ModelSpecAssumptions!$D$12,DataSummary!$A$130:$B$132,2,FALSE)=1,InputDataB_ModelSpecAssumptions!AQ8,InputDataB_ModelSpecAssumptions!AQ9)</f>
        <v>3.1757386397539555E-2</v>
      </c>
      <c r="AR10" s="338">
        <f>IF(VLOOKUP(InputDataB_ModelSpecAssumptions!$D$12,DataSummary!$A$130:$B$132,2,FALSE)=1,InputDataB_ModelSpecAssumptions!AR8,InputDataB_ModelSpecAssumptions!AR9)</f>
        <v>3.1757386397539555E-2</v>
      </c>
      <c r="AS10" s="338">
        <f>IF(VLOOKUP(InputDataB_ModelSpecAssumptions!$D$12,DataSummary!$A$130:$B$132,2,FALSE)=1,InputDataB_ModelSpecAssumptions!AS8,InputDataB_ModelSpecAssumptions!AS9)</f>
        <v>3.1757386397539555E-2</v>
      </c>
      <c r="AT10" s="338">
        <f>IF(VLOOKUP(InputDataB_ModelSpecAssumptions!$D$12,DataSummary!$A$130:$B$132,2,FALSE)=1,InputDataB_ModelSpecAssumptions!AT8,InputDataB_ModelSpecAssumptions!AT9)</f>
        <v>3.1757386397539555E-2</v>
      </c>
      <c r="AU10" s="338">
        <f>IF(VLOOKUP(InputDataB_ModelSpecAssumptions!$D$12,DataSummary!$A$130:$B$132,2,FALSE)=1,InputDataB_ModelSpecAssumptions!AU8,InputDataB_ModelSpecAssumptions!AU9)</f>
        <v>3.1757386397539555E-2</v>
      </c>
      <c r="AV10" s="338">
        <f>IF(VLOOKUP(InputDataB_ModelSpecAssumptions!$D$12,DataSummary!$A$130:$B$132,2,FALSE)=1,InputDataB_ModelSpecAssumptions!AV8,InputDataB_ModelSpecAssumptions!AV9)</f>
        <v>3.1757386397539555E-2</v>
      </c>
      <c r="AW10" s="338">
        <f>IF(VLOOKUP(InputDataB_ModelSpecAssumptions!$D$12,DataSummary!$A$130:$B$132,2,FALSE)=1,InputDataB_ModelSpecAssumptions!AW8,InputDataB_ModelSpecAssumptions!AW9)</f>
        <v>3.1757386397539555E-2</v>
      </c>
      <c r="AX10" s="338">
        <f>IF(VLOOKUP(InputDataB_ModelSpecAssumptions!$D$12,DataSummary!$A$130:$B$132,2,FALSE)=1,InputDataB_ModelSpecAssumptions!AX8,InputDataB_ModelSpecAssumptions!AX9)</f>
        <v>3.1757386397539555E-2</v>
      </c>
      <c r="AY10" s="338">
        <f>IF(VLOOKUP(InputDataB_ModelSpecAssumptions!$D$12,DataSummary!$A$130:$B$132,2,FALSE)=1,InputDataB_ModelSpecAssumptions!AY8,InputDataB_ModelSpecAssumptions!AY9)</f>
        <v>3.1757386397539555E-2</v>
      </c>
      <c r="AZ10" s="338">
        <f>IF(VLOOKUP(InputDataB_ModelSpecAssumptions!$D$12,DataSummary!$A$130:$B$132,2,FALSE)=1,InputDataB_ModelSpecAssumptions!AZ8,InputDataB_ModelSpecAssumptions!AZ9)</f>
        <v>3.1757386397539555E-2</v>
      </c>
      <c r="BA10" s="338">
        <f>IF(VLOOKUP(InputDataB_ModelSpecAssumptions!$D$12,DataSummary!$A$130:$B$132,2,FALSE)=1,InputDataB_ModelSpecAssumptions!BA8,InputDataB_ModelSpecAssumptions!BA9)</f>
        <v>3.1757386397539555E-2</v>
      </c>
      <c r="BB10" s="338">
        <f>IF(VLOOKUP(InputDataB_ModelSpecAssumptions!$D$12,DataSummary!$A$130:$B$132,2,FALSE)=1,InputDataB_ModelSpecAssumptions!BB8,InputDataB_ModelSpecAssumptions!BB9)</f>
        <v>3.1757386397539555E-2</v>
      </c>
      <c r="BC10" s="338">
        <f>IF(VLOOKUP(InputDataB_ModelSpecAssumptions!$D$12,DataSummary!$A$130:$B$132,2,FALSE)=1,InputDataB_ModelSpecAssumptions!BC8,InputDataB_ModelSpecAssumptions!BC9)</f>
        <v>3.1757386397539555E-2</v>
      </c>
      <c r="BD10" s="338">
        <f>IF(VLOOKUP(InputDataB_ModelSpecAssumptions!$D$12,DataSummary!$A$130:$B$132,2,FALSE)=1,InputDataB_ModelSpecAssumptions!BD8,InputDataB_ModelSpecAssumptions!BD9)</f>
        <v>3.1757386397539555E-2</v>
      </c>
      <c r="BE10" s="338">
        <f>IF(VLOOKUP(InputDataB_ModelSpecAssumptions!$D$12,DataSummary!$A$130:$B$132,2,FALSE)=1,InputDataB_ModelSpecAssumptions!BE8,InputDataB_ModelSpecAssumptions!BE9)</f>
        <v>3.1757386397539555E-2</v>
      </c>
      <c r="BF10" s="338">
        <f>IF(VLOOKUP(InputDataB_ModelSpecAssumptions!$D$12,DataSummary!$A$130:$B$132,2,FALSE)=1,InputDataB_ModelSpecAssumptions!BF8,InputDataB_ModelSpecAssumptions!BF9)</f>
        <v>3.1757386397539555E-2</v>
      </c>
      <c r="BG10" s="338">
        <f>IF(VLOOKUP(InputDataB_ModelSpecAssumptions!$D$12,DataSummary!$A$130:$B$132,2,FALSE)=1,InputDataB_ModelSpecAssumptions!BG8,InputDataB_ModelSpecAssumptions!BG9)</f>
        <v>3.1757386397539555E-2</v>
      </c>
      <c r="BH10" s="338">
        <f>IF(VLOOKUP(InputDataB_ModelSpecAssumptions!$D$12,DataSummary!$A$130:$B$132,2,FALSE)=1,InputDataB_ModelSpecAssumptions!BH8,InputDataB_ModelSpecAssumptions!BH9)</f>
        <v>3.1757386397539555E-2</v>
      </c>
      <c r="BI10" s="338">
        <f>IF(VLOOKUP(InputDataB_ModelSpecAssumptions!$D$12,DataSummary!$A$130:$B$132,2,FALSE)=1,InputDataB_ModelSpecAssumptions!BI8,InputDataB_ModelSpecAssumptions!BI9)</f>
        <v>3.1757386397539555E-2</v>
      </c>
      <c r="BJ10" s="338">
        <f>IF(VLOOKUP(InputDataB_ModelSpecAssumptions!$D$12,DataSummary!$A$130:$B$132,2,FALSE)=1,InputDataB_ModelSpecAssumptions!BJ8,InputDataB_ModelSpecAssumptions!BJ9)</f>
        <v>3.1757386397539555E-2</v>
      </c>
      <c r="BK10" s="338">
        <f>IF(VLOOKUP(InputDataB_ModelSpecAssumptions!$D$12,DataSummary!$A$130:$B$132,2,FALSE)=1,InputDataB_ModelSpecAssumptions!BK8,InputDataB_ModelSpecAssumptions!BK9)</f>
        <v>3.1757386397539555E-2</v>
      </c>
      <c r="BL10" s="338">
        <f>IF(VLOOKUP(InputDataB_ModelSpecAssumptions!$D$12,DataSummary!$A$130:$B$132,2,FALSE)=1,InputDataB_ModelSpecAssumptions!BL8,InputDataB_ModelSpecAssumptions!BL9)</f>
        <v>3.1757386397539555E-2</v>
      </c>
      <c r="BM10" s="338">
        <f>IF(VLOOKUP(InputDataB_ModelSpecAssumptions!$D$12,DataSummary!$A$130:$B$132,2,FALSE)=1,InputDataB_ModelSpecAssumptions!BM8,InputDataB_ModelSpecAssumptions!BM9)</f>
        <v>3.1757386397539555E-2</v>
      </c>
      <c r="BN10" s="338">
        <f>IF(VLOOKUP(InputDataB_ModelSpecAssumptions!$D$12,DataSummary!$A$130:$B$132,2,FALSE)=1,InputDataB_ModelSpecAssumptions!BN8,InputDataB_ModelSpecAssumptions!BN9)</f>
        <v>3.1757386397539555E-2</v>
      </c>
      <c r="BO10" s="338">
        <f>IF(VLOOKUP(InputDataB_ModelSpecAssumptions!$D$12,DataSummary!$A$130:$B$132,2,FALSE)=1,InputDataB_ModelSpecAssumptions!BO8,InputDataB_ModelSpecAssumptions!BO9)</f>
        <v>3.1757386397539555E-2</v>
      </c>
      <c r="BP10" s="338">
        <f>IF(VLOOKUP(InputDataB_ModelSpecAssumptions!$D$12,DataSummary!$A$130:$B$132,2,FALSE)=1,InputDataB_ModelSpecAssumptions!BP8,InputDataB_ModelSpecAssumptions!BP9)</f>
        <v>3.1757386397539555E-2</v>
      </c>
      <c r="BQ10" s="338">
        <f>IF(VLOOKUP(InputDataB_ModelSpecAssumptions!$D$12,DataSummary!$A$130:$B$132,2,FALSE)=1,InputDataB_ModelSpecAssumptions!BQ8,InputDataB_ModelSpecAssumptions!BQ9)</f>
        <v>3.1757386397539555E-2</v>
      </c>
      <c r="BR10" s="338">
        <f>IF(VLOOKUP(InputDataB_ModelSpecAssumptions!$D$12,DataSummary!$A$130:$B$132,2,FALSE)=1,InputDataB_ModelSpecAssumptions!BR8,InputDataB_ModelSpecAssumptions!BR9)</f>
        <v>3.1757386397539555E-2</v>
      </c>
      <c r="BS10" s="338">
        <f>IF(VLOOKUP(InputDataB_ModelSpecAssumptions!$D$12,DataSummary!$A$130:$B$132,2,FALSE)=1,InputDataB_ModelSpecAssumptions!BS8,InputDataB_ModelSpecAssumptions!BS9)</f>
        <v>3.1757386397539555E-2</v>
      </c>
      <c r="BT10" s="338">
        <f>IF(VLOOKUP(InputDataB_ModelSpecAssumptions!$D$12,DataSummary!$A$130:$B$132,2,FALSE)=1,InputDataB_ModelSpecAssumptions!BT8,InputDataB_ModelSpecAssumptions!BT9)</f>
        <v>3.1757386397539555E-2</v>
      </c>
      <c r="BU10" s="338">
        <f>IF(VLOOKUP(InputDataB_ModelSpecAssumptions!$D$12,DataSummary!$A$130:$B$132,2,FALSE)=1,InputDataB_ModelSpecAssumptions!BU8,InputDataB_ModelSpecAssumptions!BU9)</f>
        <v>3.1757386397539555E-2</v>
      </c>
      <c r="BV10" s="338">
        <f>IF(VLOOKUP(InputDataB_ModelSpecAssumptions!$D$12,DataSummary!$A$130:$B$132,2,FALSE)=1,InputDataB_ModelSpecAssumptions!BV8,InputDataB_ModelSpecAssumptions!BV9)</f>
        <v>3.1757386397539555E-2</v>
      </c>
      <c r="BW10" s="338">
        <f>IF(VLOOKUP(InputDataB_ModelSpecAssumptions!$D$12,DataSummary!$A$130:$B$132,2,FALSE)=1,InputDataB_ModelSpecAssumptions!BW8,InputDataB_ModelSpecAssumptions!BW9)</f>
        <v>3.1757386397539555E-2</v>
      </c>
    </row>
    <row r="11" spans="1:75" s="9" customFormat="1">
      <c r="A11"/>
      <c r="B11" s="290"/>
      <c r="C11" s="106"/>
      <c r="D11" s="225"/>
      <c r="E11" s="228"/>
      <c r="F11" s="198"/>
      <c r="G11" s="15"/>
      <c r="H11" s="170"/>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row>
    <row r="12" spans="1:75">
      <c r="B12" s="105" t="s">
        <v>717</v>
      </c>
      <c r="C12" s="107" t="s">
        <v>521</v>
      </c>
      <c r="D12" s="853" t="s">
        <v>604</v>
      </c>
      <c r="E12" s="807"/>
      <c r="F12" s="850" t="str">
        <f>DataSummary!N5</f>
        <v>Scenario</v>
      </c>
      <c r="G12" s="18" t="s">
        <v>624</v>
      </c>
      <c r="H12" s="29" t="s">
        <v>2</v>
      </c>
      <c r="I12" s="212">
        <f>I13</f>
        <v>3.1757386397539555E-2</v>
      </c>
      <c r="J12" s="212">
        <f t="shared" ref="J12:AP12" si="35">J13</f>
        <v>3.1757386397539555E-2</v>
      </c>
      <c r="K12" s="212">
        <f t="shared" si="35"/>
        <v>3.1757386397539555E-2</v>
      </c>
      <c r="L12" s="212">
        <f t="shared" si="35"/>
        <v>3.1757386397539555E-2</v>
      </c>
      <c r="M12" s="212">
        <f t="shared" si="35"/>
        <v>3.1757386397539555E-2</v>
      </c>
      <c r="N12" s="212">
        <f t="shared" si="35"/>
        <v>3.1757386397539555E-2</v>
      </c>
      <c r="O12" s="212">
        <f t="shared" si="35"/>
        <v>3.1757386397539555E-2</v>
      </c>
      <c r="P12" s="212">
        <f t="shared" si="35"/>
        <v>3.1757386397539555E-2</v>
      </c>
      <c r="Q12" s="212">
        <f t="shared" si="35"/>
        <v>3.1757386397539555E-2</v>
      </c>
      <c r="R12" s="212">
        <f t="shared" si="35"/>
        <v>3.1757386397539555E-2</v>
      </c>
      <c r="S12" s="212">
        <f t="shared" si="35"/>
        <v>3.1757386397539555E-2</v>
      </c>
      <c r="T12" s="212">
        <f t="shared" si="35"/>
        <v>3.1757386397539555E-2</v>
      </c>
      <c r="U12" s="212">
        <f t="shared" si="35"/>
        <v>3.1757386397539555E-2</v>
      </c>
      <c r="V12" s="212">
        <f t="shared" si="35"/>
        <v>3.1757386397539555E-2</v>
      </c>
      <c r="W12" s="212">
        <f t="shared" si="35"/>
        <v>3.1757386397539555E-2</v>
      </c>
      <c r="X12" s="212">
        <f t="shared" si="35"/>
        <v>3.1757386397539555E-2</v>
      </c>
      <c r="Y12" s="212">
        <f t="shared" si="35"/>
        <v>3.1757386397539555E-2</v>
      </c>
      <c r="Z12" s="212">
        <f t="shared" si="35"/>
        <v>3.1757386397539555E-2</v>
      </c>
      <c r="AA12" s="212">
        <f t="shared" si="35"/>
        <v>3.1757386397539555E-2</v>
      </c>
      <c r="AB12" s="212">
        <f t="shared" si="35"/>
        <v>3.1757386397539555E-2</v>
      </c>
      <c r="AC12" s="212">
        <f t="shared" si="35"/>
        <v>3.1757386397539555E-2</v>
      </c>
      <c r="AD12" s="212">
        <f t="shared" si="35"/>
        <v>3.1757386397539555E-2</v>
      </c>
      <c r="AE12" s="212">
        <f t="shared" si="35"/>
        <v>3.1757386397539555E-2</v>
      </c>
      <c r="AF12" s="212">
        <f t="shared" si="35"/>
        <v>3.1757386397539555E-2</v>
      </c>
      <c r="AG12" s="212">
        <f t="shared" si="35"/>
        <v>3.1757386397539555E-2</v>
      </c>
      <c r="AH12" s="212">
        <f t="shared" si="35"/>
        <v>3.1757386397539555E-2</v>
      </c>
      <c r="AI12" s="212">
        <f t="shared" si="35"/>
        <v>3.1757386397539555E-2</v>
      </c>
      <c r="AJ12" s="212">
        <f t="shared" si="35"/>
        <v>3.1757386397539555E-2</v>
      </c>
      <c r="AK12" s="212">
        <f t="shared" si="35"/>
        <v>3.1757386397539555E-2</v>
      </c>
      <c r="AL12" s="212">
        <f t="shared" si="35"/>
        <v>3.1757386397539555E-2</v>
      </c>
      <c r="AM12" s="212">
        <f t="shared" si="35"/>
        <v>3.1757386397539555E-2</v>
      </c>
      <c r="AN12" s="212">
        <f t="shared" si="35"/>
        <v>3.1757386397539555E-2</v>
      </c>
      <c r="AO12" s="212">
        <f t="shared" si="35"/>
        <v>3.1757386397539555E-2</v>
      </c>
      <c r="AP12" s="212">
        <f t="shared" si="35"/>
        <v>3.1757386397539555E-2</v>
      </c>
      <c r="AQ12" s="212">
        <f t="shared" ref="AQ12:BU12" si="36">AQ13</f>
        <v>3.1757386397539555E-2</v>
      </c>
      <c r="AR12" s="212">
        <f t="shared" si="36"/>
        <v>3.1757386397539555E-2</v>
      </c>
      <c r="AS12" s="212">
        <f t="shared" si="36"/>
        <v>3.1757386397539555E-2</v>
      </c>
      <c r="AT12" s="212">
        <f t="shared" si="36"/>
        <v>3.1757386397539555E-2</v>
      </c>
      <c r="AU12" s="212">
        <f t="shared" si="36"/>
        <v>3.1757386397539555E-2</v>
      </c>
      <c r="AV12" s="212">
        <f t="shared" si="36"/>
        <v>3.1757386397539555E-2</v>
      </c>
      <c r="AW12" s="212">
        <f t="shared" si="36"/>
        <v>3.1757386397539555E-2</v>
      </c>
      <c r="AX12" s="212">
        <f t="shared" si="36"/>
        <v>3.1757386397539555E-2</v>
      </c>
      <c r="AY12" s="212">
        <f t="shared" si="36"/>
        <v>3.1757386397539555E-2</v>
      </c>
      <c r="AZ12" s="212">
        <f t="shared" si="36"/>
        <v>3.1757386397539555E-2</v>
      </c>
      <c r="BA12" s="212">
        <f t="shared" si="36"/>
        <v>3.1757386397539555E-2</v>
      </c>
      <c r="BB12" s="212">
        <f t="shared" si="36"/>
        <v>3.1757386397539555E-2</v>
      </c>
      <c r="BC12" s="212">
        <f t="shared" si="36"/>
        <v>3.1757386397539555E-2</v>
      </c>
      <c r="BD12" s="212">
        <f t="shared" si="36"/>
        <v>3.1757386397539555E-2</v>
      </c>
      <c r="BE12" s="212">
        <f t="shared" si="36"/>
        <v>3.1757386397539555E-2</v>
      </c>
      <c r="BF12" s="212">
        <f t="shared" si="36"/>
        <v>3.1757386397539555E-2</v>
      </c>
      <c r="BG12" s="212">
        <f t="shared" si="36"/>
        <v>3.1757386397539555E-2</v>
      </c>
      <c r="BH12" s="212">
        <f t="shared" si="36"/>
        <v>3.1757386397539555E-2</v>
      </c>
      <c r="BI12" s="212">
        <f t="shared" si="36"/>
        <v>3.1757386397539555E-2</v>
      </c>
      <c r="BJ12" s="212">
        <f t="shared" si="36"/>
        <v>3.1757386397539555E-2</v>
      </c>
      <c r="BK12" s="212">
        <f t="shared" si="36"/>
        <v>3.1757386397539555E-2</v>
      </c>
      <c r="BL12" s="212">
        <f t="shared" si="36"/>
        <v>3.1757386397539555E-2</v>
      </c>
      <c r="BM12" s="212">
        <f t="shared" si="36"/>
        <v>3.1757386397539555E-2</v>
      </c>
      <c r="BN12" s="212">
        <f t="shared" si="36"/>
        <v>3.1757386397539555E-2</v>
      </c>
      <c r="BO12" s="212">
        <f t="shared" si="36"/>
        <v>3.1757386397539555E-2</v>
      </c>
      <c r="BP12" s="212">
        <f t="shared" si="36"/>
        <v>3.1757386397539555E-2</v>
      </c>
      <c r="BQ12" s="212">
        <f t="shared" si="36"/>
        <v>3.1757386397539555E-2</v>
      </c>
      <c r="BR12" s="212">
        <f t="shared" si="36"/>
        <v>3.1757386397539555E-2</v>
      </c>
      <c r="BS12" s="212">
        <f t="shared" si="36"/>
        <v>3.1757386397539555E-2</v>
      </c>
      <c r="BT12" s="212">
        <f t="shared" si="36"/>
        <v>3.1757386397539555E-2</v>
      </c>
      <c r="BU12" s="212">
        <f t="shared" si="36"/>
        <v>3.1757386397539555E-2</v>
      </c>
      <c r="BV12" s="212">
        <f t="shared" ref="BV12:BW12" si="37">BV13</f>
        <v>3.1757386397539555E-2</v>
      </c>
      <c r="BW12" s="212">
        <f t="shared" si="37"/>
        <v>3.1757386397539555E-2</v>
      </c>
    </row>
    <row r="13" spans="1:75">
      <c r="B13" s="290" t="s">
        <v>1070</v>
      </c>
      <c r="C13" s="106" t="s">
        <v>2</v>
      </c>
      <c r="D13" s="480">
        <f>D10</f>
        <v>3.1757386397539555E-2</v>
      </c>
      <c r="E13" s="481">
        <f>E10</f>
        <v>3.1757386397539555E-2</v>
      </c>
      <c r="F13" s="850"/>
      <c r="G13" s="11" t="s">
        <v>625</v>
      </c>
      <c r="H13" s="31" t="s">
        <v>2</v>
      </c>
      <c r="I13" s="14">
        <f>E10</f>
        <v>3.1757386397539555E-2</v>
      </c>
      <c r="J13" s="14">
        <f>IF(Submodel1s!F4&gt;InputDataB_ModelSpecAssumptions!$E$14,InputDataB_ModelSpecAssumptions!$E$13,I13+(InputDataB_ModelSpecAssumptions!$E$13-$I$13)/(InputDataB_ModelSpecAssumptions!$E$14-InputDataA_GeneralAssumptions!$D$7))</f>
        <v>3.1757386397539555E-2</v>
      </c>
      <c r="K13" s="14">
        <f>IF(Submodel1s!G4&gt;InputDataB_ModelSpecAssumptions!$E$14,InputDataB_ModelSpecAssumptions!$E$13,J13+(InputDataB_ModelSpecAssumptions!$E$13-$I$13)/(InputDataB_ModelSpecAssumptions!$E$14-InputDataA_GeneralAssumptions!$D$7))</f>
        <v>3.1757386397539555E-2</v>
      </c>
      <c r="L13" s="14">
        <f>IF(Submodel1s!H4&gt;InputDataB_ModelSpecAssumptions!$E$14,InputDataB_ModelSpecAssumptions!$E$13,K13+(InputDataB_ModelSpecAssumptions!$E$13-$I$13)/(InputDataB_ModelSpecAssumptions!$E$14-InputDataA_GeneralAssumptions!$D$7))</f>
        <v>3.1757386397539555E-2</v>
      </c>
      <c r="M13" s="14">
        <f>IF(Submodel1s!I4&gt;InputDataB_ModelSpecAssumptions!$E$14,InputDataB_ModelSpecAssumptions!$E$13,L13+(InputDataB_ModelSpecAssumptions!$E$13-$I$13)/(InputDataB_ModelSpecAssumptions!$E$14-InputDataA_GeneralAssumptions!$D$7))</f>
        <v>3.1757386397539555E-2</v>
      </c>
      <c r="N13" s="14">
        <f>IF(Submodel1s!J4&gt;InputDataB_ModelSpecAssumptions!$E$14,InputDataB_ModelSpecAssumptions!$E$13,M13+(InputDataB_ModelSpecAssumptions!$E$13-$I$13)/(InputDataB_ModelSpecAssumptions!$E$14-InputDataA_GeneralAssumptions!$D$7))</f>
        <v>3.1757386397539555E-2</v>
      </c>
      <c r="O13" s="14">
        <f>IF(Submodel1s!K4&gt;InputDataB_ModelSpecAssumptions!$E$14,InputDataB_ModelSpecAssumptions!$E$13,N13+(InputDataB_ModelSpecAssumptions!$E$13-$I$13)/(InputDataB_ModelSpecAssumptions!$E$14-InputDataA_GeneralAssumptions!$D$7))</f>
        <v>3.1757386397539555E-2</v>
      </c>
      <c r="P13" s="14">
        <f>IF(Submodel1s!L4&gt;InputDataB_ModelSpecAssumptions!$E$14,InputDataB_ModelSpecAssumptions!$E$13,O13+(InputDataB_ModelSpecAssumptions!$E$13-$I$13)/(InputDataB_ModelSpecAssumptions!$E$14-InputDataA_GeneralAssumptions!$D$7))</f>
        <v>3.1757386397539555E-2</v>
      </c>
      <c r="Q13" s="14">
        <f>IF(Submodel1s!M4&gt;InputDataB_ModelSpecAssumptions!$E$14,InputDataB_ModelSpecAssumptions!$E$13,P13+(InputDataB_ModelSpecAssumptions!$E$13-$I$13)/(InputDataB_ModelSpecAssumptions!$E$14-InputDataA_GeneralAssumptions!$D$7))</f>
        <v>3.1757386397539555E-2</v>
      </c>
      <c r="R13" s="14">
        <f>IF(Submodel1s!N4&gt;InputDataB_ModelSpecAssumptions!$E$14,InputDataB_ModelSpecAssumptions!$E$13,Q13+(InputDataB_ModelSpecAssumptions!$E$13-$I$13)/(InputDataB_ModelSpecAssumptions!$E$14-InputDataA_GeneralAssumptions!$D$7))</f>
        <v>3.1757386397539555E-2</v>
      </c>
      <c r="S13" s="14">
        <f>IF(Submodel1s!O4&gt;InputDataB_ModelSpecAssumptions!$E$14,InputDataB_ModelSpecAssumptions!$E$13,R13+(InputDataB_ModelSpecAssumptions!$E$13-$I$13)/(InputDataB_ModelSpecAssumptions!$E$14-InputDataA_GeneralAssumptions!$D$7))</f>
        <v>3.1757386397539555E-2</v>
      </c>
      <c r="T13" s="14">
        <f>IF(Submodel1s!P4&gt;InputDataB_ModelSpecAssumptions!$E$14,InputDataB_ModelSpecAssumptions!$E$13,S13+(InputDataB_ModelSpecAssumptions!$E$13-$I$13)/(InputDataB_ModelSpecAssumptions!$E$14-InputDataA_GeneralAssumptions!$D$7))</f>
        <v>3.1757386397539555E-2</v>
      </c>
      <c r="U13" s="14">
        <f>IF(Submodel1s!Q4&gt;InputDataB_ModelSpecAssumptions!$E$14,InputDataB_ModelSpecAssumptions!$E$13,T13+(InputDataB_ModelSpecAssumptions!$E$13-$I$13)/(InputDataB_ModelSpecAssumptions!$E$14-InputDataA_GeneralAssumptions!$D$7))</f>
        <v>3.1757386397539555E-2</v>
      </c>
      <c r="V13" s="14">
        <f>IF(Submodel1s!R4&gt;InputDataB_ModelSpecAssumptions!$E$14,InputDataB_ModelSpecAssumptions!$E$13,U13+(InputDataB_ModelSpecAssumptions!$E$13-$I$13)/(InputDataB_ModelSpecAssumptions!$E$14-InputDataA_GeneralAssumptions!$D$7))</f>
        <v>3.1757386397539555E-2</v>
      </c>
      <c r="W13" s="14">
        <f>IF(Submodel1s!S4&gt;InputDataB_ModelSpecAssumptions!$E$14,InputDataB_ModelSpecAssumptions!$E$13,V13+(InputDataB_ModelSpecAssumptions!$E$13-$I$13)/(InputDataB_ModelSpecAssumptions!$E$14-InputDataA_GeneralAssumptions!$D$7))</f>
        <v>3.1757386397539555E-2</v>
      </c>
      <c r="X13" s="14">
        <f>IF(Submodel1s!T4&gt;InputDataB_ModelSpecAssumptions!$E$14,InputDataB_ModelSpecAssumptions!$E$13,W13+(InputDataB_ModelSpecAssumptions!$E$13-$I$13)/(InputDataB_ModelSpecAssumptions!$E$14-InputDataA_GeneralAssumptions!$D$7))</f>
        <v>3.1757386397539555E-2</v>
      </c>
      <c r="Y13" s="14">
        <f>IF(Submodel1s!U4&gt;InputDataB_ModelSpecAssumptions!$E$14,InputDataB_ModelSpecAssumptions!$E$13,X13+(InputDataB_ModelSpecAssumptions!$E$13-$I$13)/(InputDataB_ModelSpecAssumptions!$E$14-InputDataA_GeneralAssumptions!$D$7))</f>
        <v>3.1757386397539555E-2</v>
      </c>
      <c r="Z13" s="14">
        <f>IF(Submodel1s!V4&gt;InputDataB_ModelSpecAssumptions!$E$14,InputDataB_ModelSpecAssumptions!$E$13,Y13+(InputDataB_ModelSpecAssumptions!$E$13-$I$13)/(InputDataB_ModelSpecAssumptions!$E$14-InputDataA_GeneralAssumptions!$D$7))</f>
        <v>3.1757386397539555E-2</v>
      </c>
      <c r="AA13" s="14">
        <f>IF(Submodel1s!W4&gt;InputDataB_ModelSpecAssumptions!$E$14,InputDataB_ModelSpecAssumptions!$E$13,Z13+(InputDataB_ModelSpecAssumptions!$E$13-$I$13)/(InputDataB_ModelSpecAssumptions!$E$14-InputDataA_GeneralAssumptions!$D$7))</f>
        <v>3.1757386397539555E-2</v>
      </c>
      <c r="AB13" s="14">
        <f>IF(Submodel1s!X4&gt;InputDataB_ModelSpecAssumptions!$E$14,InputDataB_ModelSpecAssumptions!$E$13,AA13+(InputDataB_ModelSpecAssumptions!$E$13-$I$13)/(InputDataB_ModelSpecAssumptions!$E$14-InputDataA_GeneralAssumptions!$D$7))</f>
        <v>3.1757386397539555E-2</v>
      </c>
      <c r="AC13" s="14">
        <f>IF(Submodel1s!Y4&gt;InputDataB_ModelSpecAssumptions!$E$14,InputDataB_ModelSpecAssumptions!$E$13,AB13+(InputDataB_ModelSpecAssumptions!$E$13-$I$13)/(InputDataB_ModelSpecAssumptions!$E$14-InputDataA_GeneralAssumptions!$D$7))</f>
        <v>3.1757386397539555E-2</v>
      </c>
      <c r="AD13" s="14">
        <f>IF(Submodel1s!Z4&gt;InputDataB_ModelSpecAssumptions!$E$14,InputDataB_ModelSpecAssumptions!$E$13,AC13+(InputDataB_ModelSpecAssumptions!$E$13-$I$13)/(InputDataB_ModelSpecAssumptions!$E$14-InputDataA_GeneralAssumptions!$D$7))</f>
        <v>3.1757386397539555E-2</v>
      </c>
      <c r="AE13" s="14">
        <f>IF(Submodel1s!AA4&gt;InputDataB_ModelSpecAssumptions!$E$14,InputDataB_ModelSpecAssumptions!$E$13,AD13+(InputDataB_ModelSpecAssumptions!$E$13-$I$13)/(InputDataB_ModelSpecAssumptions!$E$14-InputDataA_GeneralAssumptions!$D$7))</f>
        <v>3.1757386397539555E-2</v>
      </c>
      <c r="AF13" s="14">
        <f>IF(Submodel1s!AB4&gt;InputDataB_ModelSpecAssumptions!$E$14,InputDataB_ModelSpecAssumptions!$E$13,AE13+(InputDataB_ModelSpecAssumptions!$E$13-$I$13)/(InputDataB_ModelSpecAssumptions!$E$14-InputDataA_GeneralAssumptions!$D$7))</f>
        <v>3.1757386397539555E-2</v>
      </c>
      <c r="AG13" s="14">
        <f>IF(Submodel1s!AC4&gt;InputDataB_ModelSpecAssumptions!$E$14,InputDataB_ModelSpecAssumptions!$E$13,AF13+(InputDataB_ModelSpecAssumptions!$E$13-$I$13)/(InputDataB_ModelSpecAssumptions!$E$14-InputDataA_GeneralAssumptions!$D$7))</f>
        <v>3.1757386397539555E-2</v>
      </c>
      <c r="AH13" s="14">
        <f>IF(Submodel1s!AD4&gt;InputDataB_ModelSpecAssumptions!$E$14,InputDataB_ModelSpecAssumptions!$E$13,AG13+(InputDataB_ModelSpecAssumptions!$E$13-$I$13)/(InputDataB_ModelSpecAssumptions!$E$14-InputDataA_GeneralAssumptions!$D$7))</f>
        <v>3.1757386397539555E-2</v>
      </c>
      <c r="AI13" s="14">
        <f>IF(Submodel1s!AE4&gt;InputDataB_ModelSpecAssumptions!$E$14,InputDataB_ModelSpecAssumptions!$E$13,AH13+(InputDataB_ModelSpecAssumptions!$E$13-$I$13)/(InputDataB_ModelSpecAssumptions!$E$14-InputDataA_GeneralAssumptions!$D$7))</f>
        <v>3.1757386397539555E-2</v>
      </c>
      <c r="AJ13" s="14">
        <f>IF(Submodel1s!AF4&gt;InputDataB_ModelSpecAssumptions!$E$14,InputDataB_ModelSpecAssumptions!$E$13,AI13+(InputDataB_ModelSpecAssumptions!$E$13-$I$13)/(InputDataB_ModelSpecAssumptions!$E$14-InputDataA_GeneralAssumptions!$D$7))</f>
        <v>3.1757386397539555E-2</v>
      </c>
      <c r="AK13" s="14">
        <f>IF(Submodel1s!AG4&gt;InputDataB_ModelSpecAssumptions!$E$14,InputDataB_ModelSpecAssumptions!$E$13,AJ13+(InputDataB_ModelSpecAssumptions!$E$13-$I$13)/(InputDataB_ModelSpecAssumptions!$E$14-InputDataA_GeneralAssumptions!$D$7))</f>
        <v>3.1757386397539555E-2</v>
      </c>
      <c r="AL13" s="14">
        <f>IF(Submodel1s!AH4&gt;InputDataB_ModelSpecAssumptions!$E$14,InputDataB_ModelSpecAssumptions!$E$13,AK13+(InputDataB_ModelSpecAssumptions!$E$13-$I$13)/(InputDataB_ModelSpecAssumptions!$E$14-InputDataA_GeneralAssumptions!$D$7))</f>
        <v>3.1757386397539555E-2</v>
      </c>
      <c r="AM13" s="14">
        <f>IF(Submodel1s!AI4&gt;InputDataB_ModelSpecAssumptions!$E$14,InputDataB_ModelSpecAssumptions!$E$13,AL13+(InputDataB_ModelSpecAssumptions!$E$13-$I$13)/(InputDataB_ModelSpecAssumptions!$E$14-InputDataA_GeneralAssumptions!$D$7))</f>
        <v>3.1757386397539555E-2</v>
      </c>
      <c r="AN13" s="14">
        <f>IF(Submodel1s!AJ4&gt;InputDataB_ModelSpecAssumptions!$E$14,InputDataB_ModelSpecAssumptions!$E$13,AM13+(InputDataB_ModelSpecAssumptions!$E$13-$I$13)/(InputDataB_ModelSpecAssumptions!$E$14-InputDataA_GeneralAssumptions!$D$7))</f>
        <v>3.1757386397539555E-2</v>
      </c>
      <c r="AO13" s="14">
        <f>IF(Submodel1s!AK4&gt;InputDataB_ModelSpecAssumptions!$E$14,InputDataB_ModelSpecAssumptions!$E$13,AN13+(InputDataB_ModelSpecAssumptions!$E$13-$I$13)/(InputDataB_ModelSpecAssumptions!$E$14-InputDataA_GeneralAssumptions!$D$7))</f>
        <v>3.1757386397539555E-2</v>
      </c>
      <c r="AP13" s="14">
        <f>IF(Submodel1s!AL4&gt;InputDataB_ModelSpecAssumptions!$E$14,InputDataB_ModelSpecAssumptions!$E$13,AO13+(InputDataB_ModelSpecAssumptions!$E$13-$I$13)/(InputDataB_ModelSpecAssumptions!$E$14-InputDataA_GeneralAssumptions!$D$7))</f>
        <v>3.1757386397539555E-2</v>
      </c>
      <c r="AQ13" s="14">
        <f>IF(Submodel1s!AM4&gt;InputDataB_ModelSpecAssumptions!$E$14,InputDataB_ModelSpecAssumptions!$E$13,AP13+(InputDataB_ModelSpecAssumptions!$E$13-$I$13)/(InputDataB_ModelSpecAssumptions!$E$14-InputDataA_GeneralAssumptions!$D$7))</f>
        <v>3.1757386397539555E-2</v>
      </c>
      <c r="AR13" s="339">
        <f>IF(Submodel1s!AN4&gt;InputDataB_ModelSpecAssumptions!$E$14,InputDataB_ModelSpecAssumptions!$E$13,AQ13+(InputDataB_ModelSpecAssumptions!$E$13-$I$13)/(InputDataB_ModelSpecAssumptions!$E$14-InputDataA_GeneralAssumptions!$D$7))</f>
        <v>3.1757386397539555E-2</v>
      </c>
      <c r="AS13" s="339">
        <f>IF(Submodel1s!AO4&gt;InputDataB_ModelSpecAssumptions!$E$14,InputDataB_ModelSpecAssumptions!$E$13,AR13+(InputDataB_ModelSpecAssumptions!$E$13-$I$13)/(InputDataB_ModelSpecAssumptions!$E$14-InputDataA_GeneralAssumptions!$D$7))</f>
        <v>3.1757386397539555E-2</v>
      </c>
      <c r="AT13" s="339">
        <f>IF(Submodel1s!AP4&gt;InputDataB_ModelSpecAssumptions!$E$14,InputDataB_ModelSpecAssumptions!$E$13,AS13+(InputDataB_ModelSpecAssumptions!$E$13-$I$13)/(InputDataB_ModelSpecAssumptions!$E$14-InputDataA_GeneralAssumptions!$D$7))</f>
        <v>3.1757386397539555E-2</v>
      </c>
      <c r="AU13" s="339">
        <f>IF(Submodel1s!AQ4&gt;InputDataB_ModelSpecAssumptions!$E$14,InputDataB_ModelSpecAssumptions!$E$13,AT13+(InputDataB_ModelSpecAssumptions!$E$13-$I$13)/(InputDataB_ModelSpecAssumptions!$E$14-InputDataA_GeneralAssumptions!$D$7))</f>
        <v>3.1757386397539555E-2</v>
      </c>
      <c r="AV13" s="339">
        <f>IF(Submodel1s!AR4&gt;InputDataB_ModelSpecAssumptions!$E$14,InputDataB_ModelSpecAssumptions!$E$13,AU13+(InputDataB_ModelSpecAssumptions!$E$13-$I$13)/(InputDataB_ModelSpecAssumptions!$E$14-InputDataA_GeneralAssumptions!$D$7))</f>
        <v>3.1757386397539555E-2</v>
      </c>
      <c r="AW13" s="339">
        <f>IF(Submodel1s!AS4&gt;InputDataB_ModelSpecAssumptions!$E$14,InputDataB_ModelSpecAssumptions!$E$13,AV13+(InputDataB_ModelSpecAssumptions!$E$13-$I$13)/(InputDataB_ModelSpecAssumptions!$E$14-InputDataA_GeneralAssumptions!$D$7))</f>
        <v>3.1757386397539555E-2</v>
      </c>
      <c r="AX13" s="339">
        <f>IF(Submodel1s!AT4&gt;InputDataB_ModelSpecAssumptions!$E$14,InputDataB_ModelSpecAssumptions!$E$13,AW13+(InputDataB_ModelSpecAssumptions!$E$13-$I$13)/(InputDataB_ModelSpecAssumptions!$E$14-InputDataA_GeneralAssumptions!$D$7))</f>
        <v>3.1757386397539555E-2</v>
      </c>
      <c r="AY13" s="339">
        <f>IF(Submodel1s!AU4&gt;InputDataB_ModelSpecAssumptions!$E$14,InputDataB_ModelSpecAssumptions!$E$13,AX13+(InputDataB_ModelSpecAssumptions!$E$13-$I$13)/(InputDataB_ModelSpecAssumptions!$E$14-InputDataA_GeneralAssumptions!$D$7))</f>
        <v>3.1757386397539555E-2</v>
      </c>
      <c r="AZ13" s="339">
        <f>IF(Submodel1s!AV4&gt;InputDataB_ModelSpecAssumptions!$E$14,InputDataB_ModelSpecAssumptions!$E$13,AY13+(InputDataB_ModelSpecAssumptions!$E$13-$I$13)/(InputDataB_ModelSpecAssumptions!$E$14-InputDataA_GeneralAssumptions!$D$7))</f>
        <v>3.1757386397539555E-2</v>
      </c>
      <c r="BA13" s="339">
        <f>IF(Submodel1s!AW4&gt;InputDataB_ModelSpecAssumptions!$E$14,InputDataB_ModelSpecAssumptions!$E$13,AZ13+(InputDataB_ModelSpecAssumptions!$E$13-$I$13)/(InputDataB_ModelSpecAssumptions!$E$14-InputDataA_GeneralAssumptions!$D$7))</f>
        <v>3.1757386397539555E-2</v>
      </c>
      <c r="BB13" s="339">
        <f>IF(Submodel1s!AX4&gt;InputDataB_ModelSpecAssumptions!$E$14,InputDataB_ModelSpecAssumptions!$E$13,BA13+(InputDataB_ModelSpecAssumptions!$E$13-$I$13)/(InputDataB_ModelSpecAssumptions!$E$14-InputDataA_GeneralAssumptions!$D$7))</f>
        <v>3.1757386397539555E-2</v>
      </c>
      <c r="BC13" s="339">
        <f>IF(Submodel1s!AY4&gt;InputDataB_ModelSpecAssumptions!$E$14,InputDataB_ModelSpecAssumptions!$E$13,BB13+(InputDataB_ModelSpecAssumptions!$E$13-$I$13)/(InputDataB_ModelSpecAssumptions!$E$14-InputDataA_GeneralAssumptions!$D$7))</f>
        <v>3.1757386397539555E-2</v>
      </c>
      <c r="BD13" s="339">
        <f>IF(Submodel1s!AZ4&gt;InputDataB_ModelSpecAssumptions!$E$14,InputDataB_ModelSpecAssumptions!$E$13,BC13+(InputDataB_ModelSpecAssumptions!$E$13-$I$13)/(InputDataB_ModelSpecAssumptions!$E$14-InputDataA_GeneralAssumptions!$D$7))</f>
        <v>3.1757386397539555E-2</v>
      </c>
      <c r="BE13" s="339">
        <f>IF(Submodel1s!BA4&gt;InputDataB_ModelSpecAssumptions!$E$14,InputDataB_ModelSpecAssumptions!$E$13,BD13+(InputDataB_ModelSpecAssumptions!$E$13-$I$13)/(InputDataB_ModelSpecAssumptions!$E$14-InputDataA_GeneralAssumptions!$D$7))</f>
        <v>3.1757386397539555E-2</v>
      </c>
      <c r="BF13" s="339">
        <f>IF(Submodel1s!BB4&gt;InputDataB_ModelSpecAssumptions!$E$14,InputDataB_ModelSpecAssumptions!$E$13,BE13+(InputDataB_ModelSpecAssumptions!$E$13-$I$13)/(InputDataB_ModelSpecAssumptions!$E$14-InputDataA_GeneralAssumptions!$D$7))</f>
        <v>3.1757386397539555E-2</v>
      </c>
      <c r="BG13" s="339">
        <f>IF(Submodel1s!BC4&gt;InputDataB_ModelSpecAssumptions!$E$14,InputDataB_ModelSpecAssumptions!$E$13,BF13+(InputDataB_ModelSpecAssumptions!$E$13-$I$13)/(InputDataB_ModelSpecAssumptions!$E$14-InputDataA_GeneralAssumptions!$D$7))</f>
        <v>3.1757386397539555E-2</v>
      </c>
      <c r="BH13" s="339">
        <f>IF(Submodel1s!BD4&gt;InputDataB_ModelSpecAssumptions!$E$14,InputDataB_ModelSpecAssumptions!$E$13,BG13+(InputDataB_ModelSpecAssumptions!$E$13-$I$13)/(InputDataB_ModelSpecAssumptions!$E$14-InputDataA_GeneralAssumptions!$D$7))</f>
        <v>3.1757386397539555E-2</v>
      </c>
      <c r="BI13" s="339">
        <f>IF(Submodel1s!BE4&gt;InputDataB_ModelSpecAssumptions!$E$14,InputDataB_ModelSpecAssumptions!$E$13,BH13+(InputDataB_ModelSpecAssumptions!$E$13-$I$13)/(InputDataB_ModelSpecAssumptions!$E$14-InputDataA_GeneralAssumptions!$D$7))</f>
        <v>3.1757386397539555E-2</v>
      </c>
      <c r="BJ13" s="339">
        <f>IF(Submodel1s!BF4&gt;InputDataB_ModelSpecAssumptions!$E$14,InputDataB_ModelSpecAssumptions!$E$13,BI13+(InputDataB_ModelSpecAssumptions!$E$13-$I$13)/(InputDataB_ModelSpecAssumptions!$E$14-InputDataA_GeneralAssumptions!$D$7))</f>
        <v>3.1757386397539555E-2</v>
      </c>
      <c r="BK13" s="339">
        <f>IF(Submodel1s!BG4&gt;InputDataB_ModelSpecAssumptions!$E$14,InputDataB_ModelSpecAssumptions!$E$13,BJ13+(InputDataB_ModelSpecAssumptions!$E$13-$I$13)/(InputDataB_ModelSpecAssumptions!$E$14-InputDataA_GeneralAssumptions!$D$7))</f>
        <v>3.1757386397539555E-2</v>
      </c>
      <c r="BL13" s="339">
        <f>IF(Submodel1s!BH4&gt;InputDataB_ModelSpecAssumptions!$E$14,InputDataB_ModelSpecAssumptions!$E$13,BK13+(InputDataB_ModelSpecAssumptions!$E$13-$I$13)/(InputDataB_ModelSpecAssumptions!$E$14-InputDataA_GeneralAssumptions!$D$7))</f>
        <v>3.1757386397539555E-2</v>
      </c>
      <c r="BM13" s="339">
        <f>IF(Submodel1s!BI4&gt;InputDataB_ModelSpecAssumptions!$E$14,InputDataB_ModelSpecAssumptions!$E$13,BL13+(InputDataB_ModelSpecAssumptions!$E$13-$I$13)/(InputDataB_ModelSpecAssumptions!$E$14-InputDataA_GeneralAssumptions!$D$7))</f>
        <v>3.1757386397539555E-2</v>
      </c>
      <c r="BN13" s="339">
        <f>IF(Submodel1s!BJ4&gt;InputDataB_ModelSpecAssumptions!$E$14,InputDataB_ModelSpecAssumptions!$E$13,BM13+(InputDataB_ModelSpecAssumptions!$E$13-$I$13)/(InputDataB_ModelSpecAssumptions!$E$14-InputDataA_GeneralAssumptions!$D$7))</f>
        <v>3.1757386397539555E-2</v>
      </c>
      <c r="BO13" s="339">
        <f>IF(Submodel1s!BK4&gt;InputDataB_ModelSpecAssumptions!$E$14,InputDataB_ModelSpecAssumptions!$E$13,BN13+(InputDataB_ModelSpecAssumptions!$E$13-$I$13)/(InputDataB_ModelSpecAssumptions!$E$14-InputDataA_GeneralAssumptions!$D$7))</f>
        <v>3.1757386397539555E-2</v>
      </c>
      <c r="BP13" s="339">
        <f>IF(Submodel1s!BL4&gt;InputDataB_ModelSpecAssumptions!$E$14,InputDataB_ModelSpecAssumptions!$E$13,BO13+(InputDataB_ModelSpecAssumptions!$E$13-$I$13)/(InputDataB_ModelSpecAssumptions!$E$14-InputDataA_GeneralAssumptions!$D$7))</f>
        <v>3.1757386397539555E-2</v>
      </c>
      <c r="BQ13" s="339">
        <f>IF(Submodel1s!BM4&gt;InputDataB_ModelSpecAssumptions!$E$14,InputDataB_ModelSpecAssumptions!$E$13,BP13+(InputDataB_ModelSpecAssumptions!$E$13-$I$13)/(InputDataB_ModelSpecAssumptions!$E$14-InputDataA_GeneralAssumptions!$D$7))</f>
        <v>3.1757386397539555E-2</v>
      </c>
      <c r="BR13" s="339">
        <f>IF(Submodel1s!BN4&gt;InputDataB_ModelSpecAssumptions!$E$14,InputDataB_ModelSpecAssumptions!$E$13,BQ13+(InputDataB_ModelSpecAssumptions!$E$13-$I$13)/(InputDataB_ModelSpecAssumptions!$E$14-InputDataA_GeneralAssumptions!$D$7))</f>
        <v>3.1757386397539555E-2</v>
      </c>
      <c r="BS13" s="339">
        <f>IF(Submodel1s!BO4&gt;InputDataB_ModelSpecAssumptions!$E$14,InputDataB_ModelSpecAssumptions!$E$13,BR13+(InputDataB_ModelSpecAssumptions!$E$13-$I$13)/(InputDataB_ModelSpecAssumptions!$E$14-InputDataA_GeneralAssumptions!$D$7))</f>
        <v>3.1757386397539555E-2</v>
      </c>
      <c r="BT13" s="339">
        <f>IF(Submodel1s!BP4&gt;InputDataB_ModelSpecAssumptions!$E$14,InputDataB_ModelSpecAssumptions!$E$13,BS13+(InputDataB_ModelSpecAssumptions!$E$13-$I$13)/(InputDataB_ModelSpecAssumptions!$E$14-InputDataA_GeneralAssumptions!$D$7))</f>
        <v>3.1757386397539555E-2</v>
      </c>
      <c r="BU13" s="339">
        <f>IF(Submodel1s!BQ4&gt;InputDataB_ModelSpecAssumptions!$E$14,InputDataB_ModelSpecAssumptions!$E$13,BT13+(InputDataB_ModelSpecAssumptions!$E$13-$I$13)/(InputDataB_ModelSpecAssumptions!$E$14-InputDataA_GeneralAssumptions!$D$7))</f>
        <v>3.1757386397539555E-2</v>
      </c>
      <c r="BV13" s="339">
        <f>IF(Submodel1s!BR4&gt;InputDataB_ModelSpecAssumptions!$E$14,InputDataB_ModelSpecAssumptions!$E$13,BU13+(InputDataB_ModelSpecAssumptions!$E$13-$I$13)/(InputDataB_ModelSpecAssumptions!$E$14-InputDataA_GeneralAssumptions!$D$7))</f>
        <v>3.1757386397539555E-2</v>
      </c>
      <c r="BW13" s="339">
        <f>IF(Submodel1s!BS4&gt;InputDataB_ModelSpecAssumptions!$E$14,InputDataB_ModelSpecAssumptions!$E$13,BV13+(InputDataB_ModelSpecAssumptions!$E$13-$I$13)/(InputDataB_ModelSpecAssumptions!$E$14-InputDataA_GeneralAssumptions!$D$7))</f>
        <v>3.1757386397539555E-2</v>
      </c>
    </row>
    <row r="14" spans="1:75" ht="16.5" thickBot="1">
      <c r="B14" s="305" t="s">
        <v>1071</v>
      </c>
      <c r="C14" s="306" t="s">
        <v>1</v>
      </c>
      <c r="D14" s="482">
        <v>2040</v>
      </c>
      <c r="E14" s="483">
        <f>D14</f>
        <v>2040</v>
      </c>
      <c r="F14" s="850"/>
      <c r="G14" s="15" t="s">
        <v>631</v>
      </c>
      <c r="H14" s="30" t="s">
        <v>2</v>
      </c>
      <c r="I14" s="12">
        <f>IF(VLOOKUP(InputDataB_ModelSpecAssumptions!$D$12,DataSummary!$A$130:$B$132,2,FALSE)=1,InputDataB_ModelSpecAssumptions!I12,InputDataB_ModelSpecAssumptions!I13)</f>
        <v>3.1757386397539555E-2</v>
      </c>
      <c r="J14" s="338">
        <f>IF(VLOOKUP(InputDataB_ModelSpecAssumptions!$D$12,DataSummary!$A$130:$B$132,2,FALSE)=1,InputDataB_ModelSpecAssumptions!J12,InputDataB_ModelSpecAssumptions!J13)</f>
        <v>3.1757386397539555E-2</v>
      </c>
      <c r="K14" s="338">
        <f>IF(VLOOKUP(InputDataB_ModelSpecAssumptions!$D$12,DataSummary!$A$130:$B$132,2,FALSE)=1,InputDataB_ModelSpecAssumptions!K12,InputDataB_ModelSpecAssumptions!K13)</f>
        <v>3.1757386397539555E-2</v>
      </c>
      <c r="L14" s="338">
        <f>IF(VLOOKUP(InputDataB_ModelSpecAssumptions!$D$12,DataSummary!$A$130:$B$132,2,FALSE)=1,InputDataB_ModelSpecAssumptions!L12,InputDataB_ModelSpecAssumptions!L13)</f>
        <v>3.1757386397539555E-2</v>
      </c>
      <c r="M14" s="338">
        <f>IF(VLOOKUP(InputDataB_ModelSpecAssumptions!$D$12,DataSummary!$A$130:$B$132,2,FALSE)=1,InputDataB_ModelSpecAssumptions!M12,InputDataB_ModelSpecAssumptions!M13)</f>
        <v>3.1757386397539555E-2</v>
      </c>
      <c r="N14" s="338">
        <f>IF(VLOOKUP(InputDataB_ModelSpecAssumptions!$D$12,DataSummary!$A$130:$B$132,2,FALSE)=1,InputDataB_ModelSpecAssumptions!N12,InputDataB_ModelSpecAssumptions!N13)</f>
        <v>3.1757386397539555E-2</v>
      </c>
      <c r="O14" s="338">
        <f>IF(VLOOKUP(InputDataB_ModelSpecAssumptions!$D$12,DataSummary!$A$130:$B$132,2,FALSE)=1,InputDataB_ModelSpecAssumptions!O12,InputDataB_ModelSpecAssumptions!O13)</f>
        <v>3.1757386397539555E-2</v>
      </c>
      <c r="P14" s="338">
        <f>IF(VLOOKUP(InputDataB_ModelSpecAssumptions!$D$12,DataSummary!$A$130:$B$132,2,FALSE)=1,InputDataB_ModelSpecAssumptions!P12,InputDataB_ModelSpecAssumptions!P13)</f>
        <v>3.1757386397539555E-2</v>
      </c>
      <c r="Q14" s="338">
        <f>IF(VLOOKUP(InputDataB_ModelSpecAssumptions!$D$12,DataSummary!$A$130:$B$132,2,FALSE)=1,InputDataB_ModelSpecAssumptions!Q12,InputDataB_ModelSpecAssumptions!Q13)</f>
        <v>3.1757386397539555E-2</v>
      </c>
      <c r="R14" s="338">
        <f>IF(VLOOKUP(InputDataB_ModelSpecAssumptions!$D$12,DataSummary!$A$130:$B$132,2,FALSE)=1,InputDataB_ModelSpecAssumptions!R12,InputDataB_ModelSpecAssumptions!R13)</f>
        <v>3.1757386397539555E-2</v>
      </c>
      <c r="S14" s="338">
        <f>IF(VLOOKUP(InputDataB_ModelSpecAssumptions!$D$12,DataSummary!$A$130:$B$132,2,FALSE)=1,InputDataB_ModelSpecAssumptions!S12,InputDataB_ModelSpecAssumptions!S13)</f>
        <v>3.1757386397539555E-2</v>
      </c>
      <c r="T14" s="338">
        <f>IF(VLOOKUP(InputDataB_ModelSpecAssumptions!$D$12,DataSummary!$A$130:$B$132,2,FALSE)=1,InputDataB_ModelSpecAssumptions!T12,InputDataB_ModelSpecAssumptions!T13)</f>
        <v>3.1757386397539555E-2</v>
      </c>
      <c r="U14" s="338">
        <f>IF(VLOOKUP(InputDataB_ModelSpecAssumptions!$D$12,DataSummary!$A$130:$B$132,2,FALSE)=1,InputDataB_ModelSpecAssumptions!U12,InputDataB_ModelSpecAssumptions!U13)</f>
        <v>3.1757386397539555E-2</v>
      </c>
      <c r="V14" s="338">
        <f>IF(VLOOKUP(InputDataB_ModelSpecAssumptions!$D$12,DataSummary!$A$130:$B$132,2,FALSE)=1,InputDataB_ModelSpecAssumptions!V12,InputDataB_ModelSpecAssumptions!V13)</f>
        <v>3.1757386397539555E-2</v>
      </c>
      <c r="W14" s="338">
        <f>IF(VLOOKUP(InputDataB_ModelSpecAssumptions!$D$12,DataSummary!$A$130:$B$132,2,FALSE)=1,InputDataB_ModelSpecAssumptions!W12,InputDataB_ModelSpecAssumptions!W13)</f>
        <v>3.1757386397539555E-2</v>
      </c>
      <c r="X14" s="338">
        <f>IF(VLOOKUP(InputDataB_ModelSpecAssumptions!$D$12,DataSummary!$A$130:$B$132,2,FALSE)=1,InputDataB_ModelSpecAssumptions!X12,InputDataB_ModelSpecAssumptions!X13)</f>
        <v>3.1757386397539555E-2</v>
      </c>
      <c r="Y14" s="338">
        <f>IF(VLOOKUP(InputDataB_ModelSpecAssumptions!$D$12,DataSummary!$A$130:$B$132,2,FALSE)=1,InputDataB_ModelSpecAssumptions!Y12,InputDataB_ModelSpecAssumptions!Y13)</f>
        <v>3.1757386397539555E-2</v>
      </c>
      <c r="Z14" s="338">
        <f>IF(VLOOKUP(InputDataB_ModelSpecAssumptions!$D$12,DataSummary!$A$130:$B$132,2,FALSE)=1,InputDataB_ModelSpecAssumptions!Z12,InputDataB_ModelSpecAssumptions!Z13)</f>
        <v>3.1757386397539555E-2</v>
      </c>
      <c r="AA14" s="338">
        <f>IF(VLOOKUP(InputDataB_ModelSpecAssumptions!$D$12,DataSummary!$A$130:$B$132,2,FALSE)=1,InputDataB_ModelSpecAssumptions!AA12,InputDataB_ModelSpecAssumptions!AA13)</f>
        <v>3.1757386397539555E-2</v>
      </c>
      <c r="AB14" s="338">
        <f>IF(VLOOKUP(InputDataB_ModelSpecAssumptions!$D$12,DataSummary!$A$130:$B$132,2,FALSE)=1,InputDataB_ModelSpecAssumptions!AB12,InputDataB_ModelSpecAssumptions!AB13)</f>
        <v>3.1757386397539555E-2</v>
      </c>
      <c r="AC14" s="338">
        <f>IF(VLOOKUP(InputDataB_ModelSpecAssumptions!$D$12,DataSummary!$A$130:$B$132,2,FALSE)=1,InputDataB_ModelSpecAssumptions!AC12,InputDataB_ModelSpecAssumptions!AC13)</f>
        <v>3.1757386397539555E-2</v>
      </c>
      <c r="AD14" s="338">
        <f>IF(VLOOKUP(InputDataB_ModelSpecAssumptions!$D$12,DataSummary!$A$130:$B$132,2,FALSE)=1,InputDataB_ModelSpecAssumptions!AD12,InputDataB_ModelSpecAssumptions!AD13)</f>
        <v>3.1757386397539555E-2</v>
      </c>
      <c r="AE14" s="338">
        <f>IF(VLOOKUP(InputDataB_ModelSpecAssumptions!$D$12,DataSummary!$A$130:$B$132,2,FALSE)=1,InputDataB_ModelSpecAssumptions!AE12,InputDataB_ModelSpecAssumptions!AE13)</f>
        <v>3.1757386397539555E-2</v>
      </c>
      <c r="AF14" s="338">
        <f>IF(VLOOKUP(InputDataB_ModelSpecAssumptions!$D$12,DataSummary!$A$130:$B$132,2,FALSE)=1,InputDataB_ModelSpecAssumptions!AF12,InputDataB_ModelSpecAssumptions!AF13)</f>
        <v>3.1757386397539555E-2</v>
      </c>
      <c r="AG14" s="338">
        <f>IF(VLOOKUP(InputDataB_ModelSpecAssumptions!$D$12,DataSummary!$A$130:$B$132,2,FALSE)=1,InputDataB_ModelSpecAssumptions!AG12,InputDataB_ModelSpecAssumptions!AG13)</f>
        <v>3.1757386397539555E-2</v>
      </c>
      <c r="AH14" s="338">
        <f>IF(VLOOKUP(InputDataB_ModelSpecAssumptions!$D$12,DataSummary!$A$130:$B$132,2,FALSE)=1,InputDataB_ModelSpecAssumptions!AH12,InputDataB_ModelSpecAssumptions!AH13)</f>
        <v>3.1757386397539555E-2</v>
      </c>
      <c r="AI14" s="338">
        <f>IF(VLOOKUP(InputDataB_ModelSpecAssumptions!$D$12,DataSummary!$A$130:$B$132,2,FALSE)=1,InputDataB_ModelSpecAssumptions!AI12,InputDataB_ModelSpecAssumptions!AI13)</f>
        <v>3.1757386397539555E-2</v>
      </c>
      <c r="AJ14" s="338">
        <f>IF(VLOOKUP(InputDataB_ModelSpecAssumptions!$D$12,DataSummary!$A$130:$B$132,2,FALSE)=1,InputDataB_ModelSpecAssumptions!AJ12,InputDataB_ModelSpecAssumptions!AJ13)</f>
        <v>3.1757386397539555E-2</v>
      </c>
      <c r="AK14" s="338">
        <f>IF(VLOOKUP(InputDataB_ModelSpecAssumptions!$D$12,DataSummary!$A$130:$B$132,2,FALSE)=1,InputDataB_ModelSpecAssumptions!AK12,InputDataB_ModelSpecAssumptions!AK13)</f>
        <v>3.1757386397539555E-2</v>
      </c>
      <c r="AL14" s="338">
        <f>IF(VLOOKUP(InputDataB_ModelSpecAssumptions!$D$12,DataSummary!$A$130:$B$132,2,FALSE)=1,InputDataB_ModelSpecAssumptions!AL12,InputDataB_ModelSpecAssumptions!AL13)</f>
        <v>3.1757386397539555E-2</v>
      </c>
      <c r="AM14" s="338">
        <f>IF(VLOOKUP(InputDataB_ModelSpecAssumptions!$D$12,DataSummary!$A$130:$B$132,2,FALSE)=1,InputDataB_ModelSpecAssumptions!AM12,InputDataB_ModelSpecAssumptions!AM13)</f>
        <v>3.1757386397539555E-2</v>
      </c>
      <c r="AN14" s="338">
        <f>IF(VLOOKUP(InputDataB_ModelSpecAssumptions!$D$12,DataSummary!$A$130:$B$132,2,FALSE)=1,InputDataB_ModelSpecAssumptions!AN12,InputDataB_ModelSpecAssumptions!AN13)</f>
        <v>3.1757386397539555E-2</v>
      </c>
      <c r="AO14" s="338">
        <f>IF(VLOOKUP(InputDataB_ModelSpecAssumptions!$D$12,DataSummary!$A$130:$B$132,2,FALSE)=1,InputDataB_ModelSpecAssumptions!AO12,InputDataB_ModelSpecAssumptions!AO13)</f>
        <v>3.1757386397539555E-2</v>
      </c>
      <c r="AP14" s="338">
        <f>IF(VLOOKUP(InputDataB_ModelSpecAssumptions!$D$12,DataSummary!$A$130:$B$132,2,FALSE)=1,InputDataB_ModelSpecAssumptions!AP12,InputDataB_ModelSpecAssumptions!AP13)</f>
        <v>3.1757386397539555E-2</v>
      </c>
      <c r="AQ14" s="338">
        <f>IF(VLOOKUP(InputDataB_ModelSpecAssumptions!$D$12,DataSummary!$A$130:$B$132,2,FALSE)=1,InputDataB_ModelSpecAssumptions!AQ12,InputDataB_ModelSpecAssumptions!AQ13)</f>
        <v>3.1757386397539555E-2</v>
      </c>
      <c r="AR14" s="338">
        <f>IF(VLOOKUP(InputDataB_ModelSpecAssumptions!$D$12,DataSummary!$A$130:$B$132,2,FALSE)=1,InputDataB_ModelSpecAssumptions!AR12,InputDataB_ModelSpecAssumptions!AR13)</f>
        <v>3.1757386397539555E-2</v>
      </c>
      <c r="AS14" s="338">
        <f>IF(VLOOKUP(InputDataB_ModelSpecAssumptions!$D$12,DataSummary!$A$130:$B$132,2,FALSE)=1,InputDataB_ModelSpecAssumptions!AS12,InputDataB_ModelSpecAssumptions!AS13)</f>
        <v>3.1757386397539555E-2</v>
      </c>
      <c r="AT14" s="338">
        <f>IF(VLOOKUP(InputDataB_ModelSpecAssumptions!$D$12,DataSummary!$A$130:$B$132,2,FALSE)=1,InputDataB_ModelSpecAssumptions!AT12,InputDataB_ModelSpecAssumptions!AT13)</f>
        <v>3.1757386397539555E-2</v>
      </c>
      <c r="AU14" s="338">
        <f>IF(VLOOKUP(InputDataB_ModelSpecAssumptions!$D$12,DataSummary!$A$130:$B$132,2,FALSE)=1,InputDataB_ModelSpecAssumptions!AU12,InputDataB_ModelSpecAssumptions!AU13)</f>
        <v>3.1757386397539555E-2</v>
      </c>
      <c r="AV14" s="338">
        <f>IF(VLOOKUP(InputDataB_ModelSpecAssumptions!$D$12,DataSummary!$A$130:$B$132,2,FALSE)=1,InputDataB_ModelSpecAssumptions!AV12,InputDataB_ModelSpecAssumptions!AV13)</f>
        <v>3.1757386397539555E-2</v>
      </c>
      <c r="AW14" s="338">
        <f>IF(VLOOKUP(InputDataB_ModelSpecAssumptions!$D$12,DataSummary!$A$130:$B$132,2,FALSE)=1,InputDataB_ModelSpecAssumptions!AW12,InputDataB_ModelSpecAssumptions!AW13)</f>
        <v>3.1757386397539555E-2</v>
      </c>
      <c r="AX14" s="338">
        <f>IF(VLOOKUP(InputDataB_ModelSpecAssumptions!$D$12,DataSummary!$A$130:$B$132,2,FALSE)=1,InputDataB_ModelSpecAssumptions!AX12,InputDataB_ModelSpecAssumptions!AX13)</f>
        <v>3.1757386397539555E-2</v>
      </c>
      <c r="AY14" s="338">
        <f>IF(VLOOKUP(InputDataB_ModelSpecAssumptions!$D$12,DataSummary!$A$130:$B$132,2,FALSE)=1,InputDataB_ModelSpecAssumptions!AY12,InputDataB_ModelSpecAssumptions!AY13)</f>
        <v>3.1757386397539555E-2</v>
      </c>
      <c r="AZ14" s="338">
        <f>IF(VLOOKUP(InputDataB_ModelSpecAssumptions!$D$12,DataSummary!$A$130:$B$132,2,FALSE)=1,InputDataB_ModelSpecAssumptions!AZ12,InputDataB_ModelSpecAssumptions!AZ13)</f>
        <v>3.1757386397539555E-2</v>
      </c>
      <c r="BA14" s="338">
        <f>IF(VLOOKUP(InputDataB_ModelSpecAssumptions!$D$12,DataSummary!$A$130:$B$132,2,FALSE)=1,InputDataB_ModelSpecAssumptions!BA12,InputDataB_ModelSpecAssumptions!BA13)</f>
        <v>3.1757386397539555E-2</v>
      </c>
      <c r="BB14" s="338">
        <f>IF(VLOOKUP(InputDataB_ModelSpecAssumptions!$D$12,DataSummary!$A$130:$B$132,2,FALSE)=1,InputDataB_ModelSpecAssumptions!BB12,InputDataB_ModelSpecAssumptions!BB13)</f>
        <v>3.1757386397539555E-2</v>
      </c>
      <c r="BC14" s="338">
        <f>IF(VLOOKUP(InputDataB_ModelSpecAssumptions!$D$12,DataSummary!$A$130:$B$132,2,FALSE)=1,InputDataB_ModelSpecAssumptions!BC12,InputDataB_ModelSpecAssumptions!BC13)</f>
        <v>3.1757386397539555E-2</v>
      </c>
      <c r="BD14" s="338">
        <f>IF(VLOOKUP(InputDataB_ModelSpecAssumptions!$D$12,DataSummary!$A$130:$B$132,2,FALSE)=1,InputDataB_ModelSpecAssumptions!BD12,InputDataB_ModelSpecAssumptions!BD13)</f>
        <v>3.1757386397539555E-2</v>
      </c>
      <c r="BE14" s="338">
        <f>IF(VLOOKUP(InputDataB_ModelSpecAssumptions!$D$12,DataSummary!$A$130:$B$132,2,FALSE)=1,InputDataB_ModelSpecAssumptions!BE12,InputDataB_ModelSpecAssumptions!BE13)</f>
        <v>3.1757386397539555E-2</v>
      </c>
      <c r="BF14" s="338">
        <f>IF(VLOOKUP(InputDataB_ModelSpecAssumptions!$D$12,DataSummary!$A$130:$B$132,2,FALSE)=1,InputDataB_ModelSpecAssumptions!BF12,InputDataB_ModelSpecAssumptions!BF13)</f>
        <v>3.1757386397539555E-2</v>
      </c>
      <c r="BG14" s="338">
        <f>IF(VLOOKUP(InputDataB_ModelSpecAssumptions!$D$12,DataSummary!$A$130:$B$132,2,FALSE)=1,InputDataB_ModelSpecAssumptions!BG12,InputDataB_ModelSpecAssumptions!BG13)</f>
        <v>3.1757386397539555E-2</v>
      </c>
      <c r="BH14" s="338">
        <f>IF(VLOOKUP(InputDataB_ModelSpecAssumptions!$D$12,DataSummary!$A$130:$B$132,2,FALSE)=1,InputDataB_ModelSpecAssumptions!BH12,InputDataB_ModelSpecAssumptions!BH13)</f>
        <v>3.1757386397539555E-2</v>
      </c>
      <c r="BI14" s="338">
        <f>IF(VLOOKUP(InputDataB_ModelSpecAssumptions!$D$12,DataSummary!$A$130:$B$132,2,FALSE)=1,InputDataB_ModelSpecAssumptions!BI12,InputDataB_ModelSpecAssumptions!BI13)</f>
        <v>3.1757386397539555E-2</v>
      </c>
      <c r="BJ14" s="338">
        <f>IF(VLOOKUP(InputDataB_ModelSpecAssumptions!$D$12,DataSummary!$A$130:$B$132,2,FALSE)=1,InputDataB_ModelSpecAssumptions!BJ12,InputDataB_ModelSpecAssumptions!BJ13)</f>
        <v>3.1757386397539555E-2</v>
      </c>
      <c r="BK14" s="338">
        <f>IF(VLOOKUP(InputDataB_ModelSpecAssumptions!$D$12,DataSummary!$A$130:$B$132,2,FALSE)=1,InputDataB_ModelSpecAssumptions!BK12,InputDataB_ModelSpecAssumptions!BK13)</f>
        <v>3.1757386397539555E-2</v>
      </c>
      <c r="BL14" s="338">
        <f>IF(VLOOKUP(InputDataB_ModelSpecAssumptions!$D$12,DataSummary!$A$130:$B$132,2,FALSE)=1,InputDataB_ModelSpecAssumptions!BL12,InputDataB_ModelSpecAssumptions!BL13)</f>
        <v>3.1757386397539555E-2</v>
      </c>
      <c r="BM14" s="338">
        <f>IF(VLOOKUP(InputDataB_ModelSpecAssumptions!$D$12,DataSummary!$A$130:$B$132,2,FALSE)=1,InputDataB_ModelSpecAssumptions!BM12,InputDataB_ModelSpecAssumptions!BM13)</f>
        <v>3.1757386397539555E-2</v>
      </c>
      <c r="BN14" s="338">
        <f>IF(VLOOKUP(InputDataB_ModelSpecAssumptions!$D$12,DataSummary!$A$130:$B$132,2,FALSE)=1,InputDataB_ModelSpecAssumptions!BN12,InputDataB_ModelSpecAssumptions!BN13)</f>
        <v>3.1757386397539555E-2</v>
      </c>
      <c r="BO14" s="338">
        <f>IF(VLOOKUP(InputDataB_ModelSpecAssumptions!$D$12,DataSummary!$A$130:$B$132,2,FALSE)=1,InputDataB_ModelSpecAssumptions!BO12,InputDataB_ModelSpecAssumptions!BO13)</f>
        <v>3.1757386397539555E-2</v>
      </c>
      <c r="BP14" s="338">
        <f>IF(VLOOKUP(InputDataB_ModelSpecAssumptions!$D$12,DataSummary!$A$130:$B$132,2,FALSE)=1,InputDataB_ModelSpecAssumptions!BP12,InputDataB_ModelSpecAssumptions!BP13)</f>
        <v>3.1757386397539555E-2</v>
      </c>
      <c r="BQ14" s="338">
        <f>IF(VLOOKUP(InputDataB_ModelSpecAssumptions!$D$12,DataSummary!$A$130:$B$132,2,FALSE)=1,InputDataB_ModelSpecAssumptions!BQ12,InputDataB_ModelSpecAssumptions!BQ13)</f>
        <v>3.1757386397539555E-2</v>
      </c>
      <c r="BR14" s="338">
        <f>IF(VLOOKUP(InputDataB_ModelSpecAssumptions!$D$12,DataSummary!$A$130:$B$132,2,FALSE)=1,InputDataB_ModelSpecAssumptions!BR12,InputDataB_ModelSpecAssumptions!BR13)</f>
        <v>3.1757386397539555E-2</v>
      </c>
      <c r="BS14" s="338">
        <f>IF(VLOOKUP(InputDataB_ModelSpecAssumptions!$D$12,DataSummary!$A$130:$B$132,2,FALSE)=1,InputDataB_ModelSpecAssumptions!BS12,InputDataB_ModelSpecAssumptions!BS13)</f>
        <v>3.1757386397539555E-2</v>
      </c>
      <c r="BT14" s="338">
        <f>IF(VLOOKUP(InputDataB_ModelSpecAssumptions!$D$12,DataSummary!$A$130:$B$132,2,FALSE)=1,InputDataB_ModelSpecAssumptions!BT12,InputDataB_ModelSpecAssumptions!BT13)</f>
        <v>3.1757386397539555E-2</v>
      </c>
      <c r="BU14" s="338">
        <f>IF(VLOOKUP(InputDataB_ModelSpecAssumptions!$D$12,DataSummary!$A$130:$B$132,2,FALSE)=1,InputDataB_ModelSpecAssumptions!BU12,InputDataB_ModelSpecAssumptions!BU13)</f>
        <v>3.1757386397539555E-2</v>
      </c>
      <c r="BV14" s="338">
        <f>IF(VLOOKUP(InputDataB_ModelSpecAssumptions!$D$12,DataSummary!$A$130:$B$132,2,FALSE)=1,InputDataB_ModelSpecAssumptions!BV12,InputDataB_ModelSpecAssumptions!BV13)</f>
        <v>3.1757386397539555E-2</v>
      </c>
      <c r="BW14" s="338">
        <f>IF(VLOOKUP(InputDataB_ModelSpecAssumptions!$D$12,DataSummary!$A$130:$B$132,2,FALSE)=1,InputDataB_ModelSpecAssumptions!BW12,InputDataB_ModelSpecAssumptions!BW13)</f>
        <v>3.1757386397539555E-2</v>
      </c>
    </row>
    <row r="15" spans="1:75" ht="16.5" thickBot="1">
      <c r="B15" s="43"/>
      <c r="C15" s="43"/>
      <c r="D15" s="553"/>
      <c r="E15" s="553"/>
      <c r="N15" s="7"/>
      <c r="R15" s="7"/>
    </row>
    <row r="16" spans="1:75" s="279" customFormat="1" ht="16.5" thickBot="1">
      <c r="B16" s="851" t="s">
        <v>1064</v>
      </c>
      <c r="C16" s="852"/>
      <c r="D16" s="553"/>
      <c r="E16" s="553"/>
    </row>
    <row r="17" spans="1:75" s="279" customFormat="1">
      <c r="B17" s="851" t="s">
        <v>718</v>
      </c>
      <c r="C17" s="852"/>
      <c r="D17" s="317" t="str">
        <f>DataSummary!N4</f>
        <v>Baseline</v>
      </c>
      <c r="E17" s="318" t="str">
        <f>DataSummary!N5</f>
        <v>Scenario</v>
      </c>
      <c r="F17" s="242" t="str">
        <f>D22</f>
        <v>Automatic</v>
      </c>
      <c r="G17" s="2" t="s">
        <v>723</v>
      </c>
      <c r="H17" s="232" t="s">
        <v>636</v>
      </c>
      <c r="I17" s="211">
        <f>InputDataA_GeneralAssumptions!$D$7</f>
        <v>2021</v>
      </c>
      <c r="J17" s="169">
        <f t="shared" ref="J17:AO17" si="38">I17+1</f>
        <v>2022</v>
      </c>
      <c r="K17" s="169">
        <f t="shared" si="38"/>
        <v>2023</v>
      </c>
      <c r="L17" s="169">
        <f t="shared" si="38"/>
        <v>2024</v>
      </c>
      <c r="M17" s="169">
        <f t="shared" si="38"/>
        <v>2025</v>
      </c>
      <c r="N17" s="169">
        <f t="shared" si="38"/>
        <v>2026</v>
      </c>
      <c r="O17" s="169">
        <f t="shared" si="38"/>
        <v>2027</v>
      </c>
      <c r="P17" s="169">
        <f t="shared" si="38"/>
        <v>2028</v>
      </c>
      <c r="Q17" s="169">
        <f t="shared" si="38"/>
        <v>2029</v>
      </c>
      <c r="R17" s="169">
        <f t="shared" si="38"/>
        <v>2030</v>
      </c>
      <c r="S17" s="169">
        <f t="shared" si="38"/>
        <v>2031</v>
      </c>
      <c r="T17" s="169">
        <f t="shared" si="38"/>
        <v>2032</v>
      </c>
      <c r="U17" s="169">
        <f t="shared" si="38"/>
        <v>2033</v>
      </c>
      <c r="V17" s="169">
        <f t="shared" si="38"/>
        <v>2034</v>
      </c>
      <c r="W17" s="169">
        <f t="shared" si="38"/>
        <v>2035</v>
      </c>
      <c r="X17" s="169">
        <f t="shared" si="38"/>
        <v>2036</v>
      </c>
      <c r="Y17" s="169">
        <f t="shared" si="38"/>
        <v>2037</v>
      </c>
      <c r="Z17" s="169">
        <f t="shared" si="38"/>
        <v>2038</v>
      </c>
      <c r="AA17" s="169">
        <f t="shared" si="38"/>
        <v>2039</v>
      </c>
      <c r="AB17" s="169">
        <f t="shared" si="38"/>
        <v>2040</v>
      </c>
      <c r="AC17" s="169">
        <f t="shared" si="38"/>
        <v>2041</v>
      </c>
      <c r="AD17" s="169">
        <f t="shared" si="38"/>
        <v>2042</v>
      </c>
      <c r="AE17" s="169">
        <f t="shared" si="38"/>
        <v>2043</v>
      </c>
      <c r="AF17" s="169">
        <f t="shared" si="38"/>
        <v>2044</v>
      </c>
      <c r="AG17" s="169">
        <f t="shared" si="38"/>
        <v>2045</v>
      </c>
      <c r="AH17" s="169">
        <f t="shared" si="38"/>
        <v>2046</v>
      </c>
      <c r="AI17" s="169">
        <f t="shared" si="38"/>
        <v>2047</v>
      </c>
      <c r="AJ17" s="169">
        <f t="shared" si="38"/>
        <v>2048</v>
      </c>
      <c r="AK17" s="169">
        <f t="shared" si="38"/>
        <v>2049</v>
      </c>
      <c r="AL17" s="169">
        <f t="shared" si="38"/>
        <v>2050</v>
      </c>
      <c r="AM17" s="169">
        <f t="shared" si="38"/>
        <v>2051</v>
      </c>
      <c r="AN17" s="169">
        <f t="shared" si="38"/>
        <v>2052</v>
      </c>
      <c r="AO17" s="169">
        <f t="shared" si="38"/>
        <v>2053</v>
      </c>
      <c r="AP17" s="169">
        <f t="shared" ref="AP17:AQ17" si="39">AO17+1</f>
        <v>2054</v>
      </c>
      <c r="AQ17" s="169">
        <f t="shared" si="39"/>
        <v>2055</v>
      </c>
      <c r="AR17" s="169">
        <f t="shared" ref="AR17" si="40">AQ17+1</f>
        <v>2056</v>
      </c>
      <c r="AS17" s="169">
        <f t="shared" ref="AS17" si="41">AR17+1</f>
        <v>2057</v>
      </c>
      <c r="AT17" s="169">
        <f t="shared" ref="AT17" si="42">AS17+1</f>
        <v>2058</v>
      </c>
      <c r="AU17" s="169">
        <f t="shared" ref="AU17" si="43">AT17+1</f>
        <v>2059</v>
      </c>
      <c r="AV17" s="169">
        <f t="shared" ref="AV17" si="44">AU17+1</f>
        <v>2060</v>
      </c>
      <c r="AW17" s="169">
        <f t="shared" ref="AW17" si="45">AV17+1</f>
        <v>2061</v>
      </c>
      <c r="AX17" s="169">
        <f t="shared" ref="AX17" si="46">AW17+1</f>
        <v>2062</v>
      </c>
      <c r="AY17" s="169">
        <f t="shared" ref="AY17" si="47">AX17+1</f>
        <v>2063</v>
      </c>
      <c r="AZ17" s="169">
        <f t="shared" ref="AZ17" si="48">AY17+1</f>
        <v>2064</v>
      </c>
      <c r="BA17" s="169">
        <f t="shared" ref="BA17" si="49">AZ17+1</f>
        <v>2065</v>
      </c>
      <c r="BB17" s="169">
        <f t="shared" ref="BB17" si="50">BA17+1</f>
        <v>2066</v>
      </c>
      <c r="BC17" s="169">
        <f t="shared" ref="BC17" si="51">BB17+1</f>
        <v>2067</v>
      </c>
      <c r="BD17" s="169">
        <f t="shared" ref="BD17" si="52">BC17+1</f>
        <v>2068</v>
      </c>
      <c r="BE17" s="169">
        <f t="shared" ref="BE17" si="53">BD17+1</f>
        <v>2069</v>
      </c>
      <c r="BF17" s="169">
        <f t="shared" ref="BF17" si="54">BE17+1</f>
        <v>2070</v>
      </c>
      <c r="BG17" s="169">
        <f t="shared" ref="BG17" si="55">BF17+1</f>
        <v>2071</v>
      </c>
      <c r="BH17" s="169">
        <f t="shared" ref="BH17" si="56">BG17+1</f>
        <v>2072</v>
      </c>
      <c r="BI17" s="169">
        <f t="shared" ref="BI17" si="57">BH17+1</f>
        <v>2073</v>
      </c>
      <c r="BJ17" s="169">
        <f t="shared" ref="BJ17" si="58">BI17+1</f>
        <v>2074</v>
      </c>
      <c r="BK17" s="169">
        <f t="shared" ref="BK17" si="59">BJ17+1</f>
        <v>2075</v>
      </c>
      <c r="BL17" s="169">
        <f t="shared" ref="BL17" si="60">BK17+1</f>
        <v>2076</v>
      </c>
      <c r="BM17" s="169">
        <f t="shared" ref="BM17" si="61">BL17+1</f>
        <v>2077</v>
      </c>
      <c r="BN17" s="169">
        <f t="shared" ref="BN17" si="62">BM17+1</f>
        <v>2078</v>
      </c>
      <c r="BO17" s="169">
        <f t="shared" ref="BO17" si="63">BN17+1</f>
        <v>2079</v>
      </c>
      <c r="BP17" s="169">
        <f t="shared" ref="BP17" si="64">BO17+1</f>
        <v>2080</v>
      </c>
      <c r="BQ17" s="169">
        <f t="shared" ref="BQ17" si="65">BP17+1</f>
        <v>2081</v>
      </c>
      <c r="BR17" s="169">
        <f t="shared" ref="BR17" si="66">BQ17+1</f>
        <v>2082</v>
      </c>
      <c r="BS17" s="169">
        <f t="shared" ref="BS17" si="67">BR17+1</f>
        <v>2083</v>
      </c>
      <c r="BT17" s="169">
        <f t="shared" ref="BT17" si="68">BS17+1</f>
        <v>2084</v>
      </c>
      <c r="BU17" s="169">
        <f t="shared" ref="BU17" si="69">BT17+1</f>
        <v>2085</v>
      </c>
      <c r="BV17" s="169">
        <f t="shared" ref="BV17" si="70">BU17+1</f>
        <v>2086</v>
      </c>
      <c r="BW17" s="169">
        <f t="shared" ref="BW17" si="71">BV17+1</f>
        <v>2087</v>
      </c>
    </row>
    <row r="18" spans="1:75" s="279" customFormat="1">
      <c r="B18" s="313" t="s">
        <v>720</v>
      </c>
      <c r="C18" s="314" t="s">
        <v>2</v>
      </c>
      <c r="D18" s="480"/>
      <c r="E18" s="480"/>
      <c r="F18" s="849" t="str">
        <f>DataSummary!N4</f>
        <v>Baseline</v>
      </c>
      <c r="G18" s="18" t="s">
        <v>624</v>
      </c>
      <c r="H18" s="29" t="s">
        <v>2</v>
      </c>
      <c r="I18" s="212">
        <f>I19</f>
        <v>0.10368351452428204</v>
      </c>
      <c r="J18" s="212">
        <f t="shared" ref="J18:BU18" si="72">J19</f>
        <v>0.10368351452428204</v>
      </c>
      <c r="K18" s="212">
        <f t="shared" si="72"/>
        <v>0.10368351452428204</v>
      </c>
      <c r="L18" s="212">
        <f t="shared" si="72"/>
        <v>0.10368351452428204</v>
      </c>
      <c r="M18" s="212">
        <f t="shared" si="72"/>
        <v>0.10368351452428204</v>
      </c>
      <c r="N18" s="212">
        <f t="shared" si="72"/>
        <v>0.10368351452428204</v>
      </c>
      <c r="O18" s="212">
        <f t="shared" si="72"/>
        <v>0.10368351452428204</v>
      </c>
      <c r="P18" s="212">
        <f t="shared" si="72"/>
        <v>0.10368351452428204</v>
      </c>
      <c r="Q18" s="212">
        <f t="shared" si="72"/>
        <v>0.10368351452428204</v>
      </c>
      <c r="R18" s="212">
        <f t="shared" si="72"/>
        <v>0.10368351452428204</v>
      </c>
      <c r="S18" s="212">
        <f t="shared" si="72"/>
        <v>0.10368351452428204</v>
      </c>
      <c r="T18" s="212">
        <f t="shared" si="72"/>
        <v>0.10368351452428204</v>
      </c>
      <c r="U18" s="212">
        <f t="shared" si="72"/>
        <v>0.10368351452428204</v>
      </c>
      <c r="V18" s="212">
        <f t="shared" si="72"/>
        <v>0.10368351452428204</v>
      </c>
      <c r="W18" s="212">
        <f t="shared" si="72"/>
        <v>0.10368351452428204</v>
      </c>
      <c r="X18" s="212">
        <f t="shared" si="72"/>
        <v>0.10368351452428204</v>
      </c>
      <c r="Y18" s="212">
        <f t="shared" si="72"/>
        <v>0.10368351452428204</v>
      </c>
      <c r="Z18" s="212">
        <f t="shared" si="72"/>
        <v>0.10368351452428204</v>
      </c>
      <c r="AA18" s="212">
        <f t="shared" si="72"/>
        <v>0.10368351452428204</v>
      </c>
      <c r="AB18" s="212">
        <f t="shared" si="72"/>
        <v>0.10368351452428204</v>
      </c>
      <c r="AC18" s="212">
        <f t="shared" si="72"/>
        <v>0.10368351452428204</v>
      </c>
      <c r="AD18" s="212">
        <f t="shared" si="72"/>
        <v>0.10368351452428204</v>
      </c>
      <c r="AE18" s="212">
        <f t="shared" si="72"/>
        <v>0.10368351452428204</v>
      </c>
      <c r="AF18" s="212">
        <f t="shared" si="72"/>
        <v>0.10368351452428204</v>
      </c>
      <c r="AG18" s="212">
        <f t="shared" si="72"/>
        <v>0.10368351452428204</v>
      </c>
      <c r="AH18" s="212">
        <f t="shared" si="72"/>
        <v>0.10368351452428204</v>
      </c>
      <c r="AI18" s="212">
        <f t="shared" si="72"/>
        <v>0.10368351452428204</v>
      </c>
      <c r="AJ18" s="212">
        <f t="shared" si="72"/>
        <v>0.10368351452428204</v>
      </c>
      <c r="AK18" s="212">
        <f t="shared" si="72"/>
        <v>0.10368351452428204</v>
      </c>
      <c r="AL18" s="212">
        <f t="shared" si="72"/>
        <v>0.10368351452428204</v>
      </c>
      <c r="AM18" s="212">
        <f t="shared" si="72"/>
        <v>0.10368351452428204</v>
      </c>
      <c r="AN18" s="212">
        <f t="shared" si="72"/>
        <v>0.10368351452428204</v>
      </c>
      <c r="AO18" s="212">
        <f t="shared" si="72"/>
        <v>0.10368351452428204</v>
      </c>
      <c r="AP18" s="212">
        <f t="shared" si="72"/>
        <v>0.10368351452428204</v>
      </c>
      <c r="AQ18" s="212">
        <f t="shared" si="72"/>
        <v>0.10368351452428204</v>
      </c>
      <c r="AR18" s="212">
        <f t="shared" si="72"/>
        <v>0.10368351452428204</v>
      </c>
      <c r="AS18" s="212">
        <f t="shared" si="72"/>
        <v>0.10368351452428204</v>
      </c>
      <c r="AT18" s="212">
        <f t="shared" si="72"/>
        <v>0.10368351452428204</v>
      </c>
      <c r="AU18" s="212">
        <f t="shared" si="72"/>
        <v>0.10368351452428204</v>
      </c>
      <c r="AV18" s="212">
        <f t="shared" si="72"/>
        <v>0.10368351452428204</v>
      </c>
      <c r="AW18" s="212">
        <f t="shared" si="72"/>
        <v>0.10368351452428204</v>
      </c>
      <c r="AX18" s="212">
        <f t="shared" si="72"/>
        <v>0.10368351452428204</v>
      </c>
      <c r="AY18" s="212">
        <f t="shared" si="72"/>
        <v>0.10368351452428204</v>
      </c>
      <c r="AZ18" s="212">
        <f t="shared" si="72"/>
        <v>0.10368351452428204</v>
      </c>
      <c r="BA18" s="212">
        <f t="shared" si="72"/>
        <v>0.10368351452428204</v>
      </c>
      <c r="BB18" s="212">
        <f t="shared" si="72"/>
        <v>0.10368351452428204</v>
      </c>
      <c r="BC18" s="212">
        <f t="shared" si="72"/>
        <v>0.10368351452428204</v>
      </c>
      <c r="BD18" s="212">
        <f t="shared" si="72"/>
        <v>0.10368351452428204</v>
      </c>
      <c r="BE18" s="212">
        <f t="shared" si="72"/>
        <v>0.10368351452428204</v>
      </c>
      <c r="BF18" s="212">
        <f t="shared" si="72"/>
        <v>0.10368351452428204</v>
      </c>
      <c r="BG18" s="212">
        <f t="shared" si="72"/>
        <v>0.10368351452428204</v>
      </c>
      <c r="BH18" s="212">
        <f t="shared" si="72"/>
        <v>0.10368351452428204</v>
      </c>
      <c r="BI18" s="212">
        <f t="shared" si="72"/>
        <v>0.10368351452428204</v>
      </c>
      <c r="BJ18" s="212">
        <f t="shared" si="72"/>
        <v>0.10368351452428204</v>
      </c>
      <c r="BK18" s="212">
        <f t="shared" si="72"/>
        <v>0.10368351452428204</v>
      </c>
      <c r="BL18" s="212">
        <f t="shared" si="72"/>
        <v>0.10368351452428204</v>
      </c>
      <c r="BM18" s="212">
        <f t="shared" si="72"/>
        <v>0.10368351452428204</v>
      </c>
      <c r="BN18" s="212">
        <f t="shared" si="72"/>
        <v>0.10368351452428204</v>
      </c>
      <c r="BO18" s="212">
        <f t="shared" si="72"/>
        <v>0.10368351452428204</v>
      </c>
      <c r="BP18" s="212">
        <f t="shared" si="72"/>
        <v>0.10368351452428204</v>
      </c>
      <c r="BQ18" s="212">
        <f t="shared" si="72"/>
        <v>0.10368351452428204</v>
      </c>
      <c r="BR18" s="212">
        <f t="shared" si="72"/>
        <v>0.10368351452428204</v>
      </c>
      <c r="BS18" s="212">
        <f t="shared" si="72"/>
        <v>0.10368351452428204</v>
      </c>
      <c r="BT18" s="212">
        <f t="shared" si="72"/>
        <v>0.10368351452428204</v>
      </c>
      <c r="BU18" s="212">
        <f t="shared" si="72"/>
        <v>0.10368351452428204</v>
      </c>
      <c r="BV18" s="212">
        <f t="shared" ref="BV18:BW18" si="73">BV19</f>
        <v>0.10368351452428204</v>
      </c>
      <c r="BW18" s="212">
        <f t="shared" si="73"/>
        <v>0.10368351452428204</v>
      </c>
    </row>
    <row r="19" spans="1:75" s="279" customFormat="1">
      <c r="B19" s="313" t="s">
        <v>721</v>
      </c>
      <c r="C19" s="314" t="s">
        <v>2</v>
      </c>
      <c r="D19" s="821">
        <f>IF(ISNUMBER(F3*F4),F3*(1-F4),".")</f>
        <v>0.10368351452428204</v>
      </c>
      <c r="E19" s="821"/>
      <c r="F19" s="849"/>
      <c r="G19" s="11" t="s">
        <v>625</v>
      </c>
      <c r="H19" s="31" t="str">
        <f>H18</f>
        <v>(e.g. 0.40)</v>
      </c>
      <c r="I19" s="14">
        <f>D20</f>
        <v>0.10368351452428204</v>
      </c>
      <c r="J19" s="14">
        <f>IF(Submodel1!F4&gt;InputDataB_ModelSpecAssumptions!$D$24,InputDataB_ModelSpecAssumptions!$D$23,I19+(InputDataB_ModelSpecAssumptions!$D$23-$I$19)/(InputDataB_ModelSpecAssumptions!$D$24-InputDataA_GeneralAssumptions!$D$7))</f>
        <v>0.10368351452428204</v>
      </c>
      <c r="K19" s="14">
        <f>IF(Submodel1!G4&gt;InputDataB_ModelSpecAssumptions!$D$24,InputDataB_ModelSpecAssumptions!$D$23,J19+(InputDataB_ModelSpecAssumptions!$D$23-$I$19)/(InputDataB_ModelSpecAssumptions!$D$24-InputDataA_GeneralAssumptions!$D$7))</f>
        <v>0.10368351452428204</v>
      </c>
      <c r="L19" s="14">
        <f>IF(Submodel1!H4&gt;InputDataB_ModelSpecAssumptions!$D$24,InputDataB_ModelSpecAssumptions!$D$23,K19+(InputDataB_ModelSpecAssumptions!$D$23-$I$19)/(InputDataB_ModelSpecAssumptions!$D$24-InputDataA_GeneralAssumptions!$D$7))</f>
        <v>0.10368351452428204</v>
      </c>
      <c r="M19" s="14">
        <f>IF(Submodel1!I4&gt;InputDataB_ModelSpecAssumptions!$D$24,InputDataB_ModelSpecAssumptions!$D$23,L19+(InputDataB_ModelSpecAssumptions!$D$23-$I$19)/(InputDataB_ModelSpecAssumptions!$D$24-InputDataA_GeneralAssumptions!$D$7))</f>
        <v>0.10368351452428204</v>
      </c>
      <c r="N19" s="14">
        <f>IF(Submodel1!J4&gt;InputDataB_ModelSpecAssumptions!$D$24,InputDataB_ModelSpecAssumptions!$D$23,M19+(InputDataB_ModelSpecAssumptions!$D$23-$I$19)/(InputDataB_ModelSpecAssumptions!$D$24-InputDataA_GeneralAssumptions!$D$7))</f>
        <v>0.10368351452428204</v>
      </c>
      <c r="O19" s="14">
        <f>IF(Submodel1!K4&gt;InputDataB_ModelSpecAssumptions!$D$24,InputDataB_ModelSpecAssumptions!$D$23,N19+(InputDataB_ModelSpecAssumptions!$D$23-$I$19)/(InputDataB_ModelSpecAssumptions!$D$24-InputDataA_GeneralAssumptions!$D$7))</f>
        <v>0.10368351452428204</v>
      </c>
      <c r="P19" s="14">
        <f>IF(Submodel1!L4&gt;InputDataB_ModelSpecAssumptions!$D$24,InputDataB_ModelSpecAssumptions!$D$23,O19+(InputDataB_ModelSpecAssumptions!$D$23-$I$19)/(InputDataB_ModelSpecAssumptions!$D$24-InputDataA_GeneralAssumptions!$D$7))</f>
        <v>0.10368351452428204</v>
      </c>
      <c r="Q19" s="14">
        <f>IF(Submodel1!M4&gt;InputDataB_ModelSpecAssumptions!$D$24,InputDataB_ModelSpecAssumptions!$D$23,P19+(InputDataB_ModelSpecAssumptions!$D$23-$I$19)/(InputDataB_ModelSpecAssumptions!$D$24-InputDataA_GeneralAssumptions!$D$7))</f>
        <v>0.10368351452428204</v>
      </c>
      <c r="R19" s="14">
        <f>IF(Submodel1!N4&gt;InputDataB_ModelSpecAssumptions!$D$24,InputDataB_ModelSpecAssumptions!$D$23,Q19+(InputDataB_ModelSpecAssumptions!$D$23-$I$19)/(InputDataB_ModelSpecAssumptions!$D$24-InputDataA_GeneralAssumptions!$D$7))</f>
        <v>0.10368351452428204</v>
      </c>
      <c r="S19" s="14">
        <f>IF(Submodel1!O4&gt;InputDataB_ModelSpecAssumptions!$D$24,InputDataB_ModelSpecAssumptions!$D$23,R19+(InputDataB_ModelSpecAssumptions!$D$23-$I$19)/(InputDataB_ModelSpecAssumptions!$D$24-InputDataA_GeneralAssumptions!$D$7))</f>
        <v>0.10368351452428204</v>
      </c>
      <c r="T19" s="14">
        <f>IF(Submodel1!P4&gt;InputDataB_ModelSpecAssumptions!$D$24,InputDataB_ModelSpecAssumptions!$D$23,S19+(InputDataB_ModelSpecAssumptions!$D$23-$I$19)/(InputDataB_ModelSpecAssumptions!$D$24-InputDataA_GeneralAssumptions!$D$7))</f>
        <v>0.10368351452428204</v>
      </c>
      <c r="U19" s="14">
        <f>IF(Submodel1!Q4&gt;InputDataB_ModelSpecAssumptions!$D$24,InputDataB_ModelSpecAssumptions!$D$23,T19+(InputDataB_ModelSpecAssumptions!$D$23-$I$19)/(InputDataB_ModelSpecAssumptions!$D$24-InputDataA_GeneralAssumptions!$D$7))</f>
        <v>0.10368351452428204</v>
      </c>
      <c r="V19" s="14">
        <f>IF(Submodel1!R4&gt;InputDataB_ModelSpecAssumptions!$D$24,InputDataB_ModelSpecAssumptions!$D$23,U19+(InputDataB_ModelSpecAssumptions!$D$23-$I$19)/(InputDataB_ModelSpecAssumptions!$D$24-InputDataA_GeneralAssumptions!$D$7))</f>
        <v>0.10368351452428204</v>
      </c>
      <c r="W19" s="14">
        <f>IF(Submodel1!S4&gt;InputDataB_ModelSpecAssumptions!$D$24,InputDataB_ModelSpecAssumptions!$D$23,V19+(InputDataB_ModelSpecAssumptions!$D$23-$I$19)/(InputDataB_ModelSpecAssumptions!$D$24-InputDataA_GeneralAssumptions!$D$7))</f>
        <v>0.10368351452428204</v>
      </c>
      <c r="X19" s="14">
        <f>IF(Submodel1!T4&gt;InputDataB_ModelSpecAssumptions!$D$24,InputDataB_ModelSpecAssumptions!$D$23,W19+(InputDataB_ModelSpecAssumptions!$D$23-$I$19)/(InputDataB_ModelSpecAssumptions!$D$24-InputDataA_GeneralAssumptions!$D$7))</f>
        <v>0.10368351452428204</v>
      </c>
      <c r="Y19" s="14">
        <f>IF(Submodel1!U4&gt;InputDataB_ModelSpecAssumptions!$D$24,InputDataB_ModelSpecAssumptions!$D$23,X19+(InputDataB_ModelSpecAssumptions!$D$23-$I$19)/(InputDataB_ModelSpecAssumptions!$D$24-InputDataA_GeneralAssumptions!$D$7))</f>
        <v>0.10368351452428204</v>
      </c>
      <c r="Z19" s="14">
        <f>IF(Submodel1!V4&gt;InputDataB_ModelSpecAssumptions!$D$24,InputDataB_ModelSpecAssumptions!$D$23,Y19+(InputDataB_ModelSpecAssumptions!$D$23-$I$19)/(InputDataB_ModelSpecAssumptions!$D$24-InputDataA_GeneralAssumptions!$D$7))</f>
        <v>0.10368351452428204</v>
      </c>
      <c r="AA19" s="14">
        <f>IF(Submodel1!W4&gt;InputDataB_ModelSpecAssumptions!$D$24,InputDataB_ModelSpecAssumptions!$D$23,Z19+(InputDataB_ModelSpecAssumptions!$D$23-$I$19)/(InputDataB_ModelSpecAssumptions!$D$24-InputDataA_GeneralAssumptions!$D$7))</f>
        <v>0.10368351452428204</v>
      </c>
      <c r="AB19" s="14">
        <f>IF(Submodel1!X4&gt;InputDataB_ModelSpecAssumptions!$D$24,InputDataB_ModelSpecAssumptions!$D$23,AA19+(InputDataB_ModelSpecAssumptions!$D$23-$I$19)/(InputDataB_ModelSpecAssumptions!$D$24-InputDataA_GeneralAssumptions!$D$7))</f>
        <v>0.10368351452428204</v>
      </c>
      <c r="AC19" s="14">
        <f>IF(Submodel1!Y4&gt;InputDataB_ModelSpecAssumptions!$D$24,InputDataB_ModelSpecAssumptions!$D$23,AB19+(InputDataB_ModelSpecAssumptions!$D$23-$I$19)/(InputDataB_ModelSpecAssumptions!$D$24-InputDataA_GeneralAssumptions!$D$7))</f>
        <v>0.10368351452428204</v>
      </c>
      <c r="AD19" s="14">
        <f>IF(Submodel1!Z4&gt;InputDataB_ModelSpecAssumptions!$D$24,InputDataB_ModelSpecAssumptions!$D$23,AC19+(InputDataB_ModelSpecAssumptions!$D$23-$I$19)/(InputDataB_ModelSpecAssumptions!$D$24-InputDataA_GeneralAssumptions!$D$7))</f>
        <v>0.10368351452428204</v>
      </c>
      <c r="AE19" s="14">
        <f>IF(Submodel1!AA4&gt;InputDataB_ModelSpecAssumptions!$D$24,InputDataB_ModelSpecAssumptions!$D$23,AD19+(InputDataB_ModelSpecAssumptions!$D$23-$I$19)/(InputDataB_ModelSpecAssumptions!$D$24-InputDataA_GeneralAssumptions!$D$7))</f>
        <v>0.10368351452428204</v>
      </c>
      <c r="AF19" s="14">
        <f>IF(Submodel1!AB4&gt;InputDataB_ModelSpecAssumptions!$D$24,InputDataB_ModelSpecAssumptions!$D$23,AE19+(InputDataB_ModelSpecAssumptions!$D$23-$I$19)/(InputDataB_ModelSpecAssumptions!$D$24-InputDataA_GeneralAssumptions!$D$7))</f>
        <v>0.10368351452428204</v>
      </c>
      <c r="AG19" s="14">
        <f>IF(Submodel1!AC4&gt;InputDataB_ModelSpecAssumptions!$D$24,InputDataB_ModelSpecAssumptions!$D$23,AF19+(InputDataB_ModelSpecAssumptions!$D$23-$I$19)/(InputDataB_ModelSpecAssumptions!$D$24-InputDataA_GeneralAssumptions!$D$7))</f>
        <v>0.10368351452428204</v>
      </c>
      <c r="AH19" s="14">
        <f>IF(Submodel1!AD4&gt;InputDataB_ModelSpecAssumptions!$D$24,InputDataB_ModelSpecAssumptions!$D$23,AG19+(InputDataB_ModelSpecAssumptions!$D$23-$I$19)/(InputDataB_ModelSpecAssumptions!$D$24-InputDataA_GeneralAssumptions!$D$7))</f>
        <v>0.10368351452428204</v>
      </c>
      <c r="AI19" s="14">
        <f>IF(Submodel1!AE4&gt;InputDataB_ModelSpecAssumptions!$D$24,InputDataB_ModelSpecAssumptions!$D$23,AH19+(InputDataB_ModelSpecAssumptions!$D$23-$I$19)/(InputDataB_ModelSpecAssumptions!$D$24-InputDataA_GeneralAssumptions!$D$7))</f>
        <v>0.10368351452428204</v>
      </c>
      <c r="AJ19" s="14">
        <f>IF(Submodel1!AF4&gt;InputDataB_ModelSpecAssumptions!$D$24,InputDataB_ModelSpecAssumptions!$D$23,AI19+(InputDataB_ModelSpecAssumptions!$D$23-$I$19)/(InputDataB_ModelSpecAssumptions!$D$24-InputDataA_GeneralAssumptions!$D$7))</f>
        <v>0.10368351452428204</v>
      </c>
      <c r="AK19" s="14">
        <f>IF(Submodel1!AG4&gt;InputDataB_ModelSpecAssumptions!$D$24,InputDataB_ModelSpecAssumptions!$D$23,AJ19+(InputDataB_ModelSpecAssumptions!$D$23-$I$19)/(InputDataB_ModelSpecAssumptions!$D$24-InputDataA_GeneralAssumptions!$D$7))</f>
        <v>0.10368351452428204</v>
      </c>
      <c r="AL19" s="14">
        <f>IF(Submodel1!AH4&gt;InputDataB_ModelSpecAssumptions!$D$24,InputDataB_ModelSpecAssumptions!$D$23,AK19+(InputDataB_ModelSpecAssumptions!$D$23-$I$19)/(InputDataB_ModelSpecAssumptions!$D$24-InputDataA_GeneralAssumptions!$D$7))</f>
        <v>0.10368351452428204</v>
      </c>
      <c r="AM19" s="14">
        <f>IF(Submodel1!AI4&gt;InputDataB_ModelSpecAssumptions!$D$24,InputDataB_ModelSpecAssumptions!$D$23,AL19+(InputDataB_ModelSpecAssumptions!$D$23-$I$19)/(InputDataB_ModelSpecAssumptions!$D$24-InputDataA_GeneralAssumptions!$D$7))</f>
        <v>0.10368351452428204</v>
      </c>
      <c r="AN19" s="14">
        <f>IF(Submodel1!AJ4&gt;InputDataB_ModelSpecAssumptions!$D$24,InputDataB_ModelSpecAssumptions!$D$23,AM19+(InputDataB_ModelSpecAssumptions!$D$23-$I$19)/(InputDataB_ModelSpecAssumptions!$D$24-InputDataA_GeneralAssumptions!$D$7))</f>
        <v>0.10368351452428204</v>
      </c>
      <c r="AO19" s="14">
        <f>IF(Submodel1!AK4&gt;InputDataB_ModelSpecAssumptions!$D$24,InputDataB_ModelSpecAssumptions!$D$23,AN19+(InputDataB_ModelSpecAssumptions!$D$23-$I$19)/(InputDataB_ModelSpecAssumptions!$D$24-InputDataA_GeneralAssumptions!$D$7))</f>
        <v>0.10368351452428204</v>
      </c>
      <c r="AP19" s="14">
        <f>IF(Submodel1!AL4&gt;InputDataB_ModelSpecAssumptions!$D$24,InputDataB_ModelSpecAssumptions!$D$23,AO19+(InputDataB_ModelSpecAssumptions!$D$23-$I$19)/(InputDataB_ModelSpecAssumptions!$D$24-InputDataA_GeneralAssumptions!$D$7))</f>
        <v>0.10368351452428204</v>
      </c>
      <c r="AQ19" s="14">
        <f>IF(Submodel1!AM4&gt;InputDataB_ModelSpecAssumptions!$D$24,InputDataB_ModelSpecAssumptions!$D$23,AP19+(InputDataB_ModelSpecAssumptions!$D$23-$I$19)/(InputDataB_ModelSpecAssumptions!$D$24-InputDataA_GeneralAssumptions!$D$7))</f>
        <v>0.10368351452428204</v>
      </c>
      <c r="AR19" s="339">
        <f>IF(Submodel1!AN4&gt;InputDataB_ModelSpecAssumptions!$D$24,InputDataB_ModelSpecAssumptions!$D$23,AQ19+(InputDataB_ModelSpecAssumptions!$D$23-$I$19)/(InputDataB_ModelSpecAssumptions!$D$24-InputDataA_GeneralAssumptions!$D$7))</f>
        <v>0.10368351452428204</v>
      </c>
      <c r="AS19" s="339">
        <f>IF(Submodel1!AO4&gt;InputDataB_ModelSpecAssumptions!$D$24,InputDataB_ModelSpecAssumptions!$D$23,AR19+(InputDataB_ModelSpecAssumptions!$D$23-$I$19)/(InputDataB_ModelSpecAssumptions!$D$24-InputDataA_GeneralAssumptions!$D$7))</f>
        <v>0.10368351452428204</v>
      </c>
      <c r="AT19" s="339">
        <f>IF(Submodel1!AP4&gt;InputDataB_ModelSpecAssumptions!$D$24,InputDataB_ModelSpecAssumptions!$D$23,AS19+(InputDataB_ModelSpecAssumptions!$D$23-$I$19)/(InputDataB_ModelSpecAssumptions!$D$24-InputDataA_GeneralAssumptions!$D$7))</f>
        <v>0.10368351452428204</v>
      </c>
      <c r="AU19" s="339">
        <f>IF(Submodel1!AQ4&gt;InputDataB_ModelSpecAssumptions!$D$24,InputDataB_ModelSpecAssumptions!$D$23,AT19+(InputDataB_ModelSpecAssumptions!$D$23-$I$19)/(InputDataB_ModelSpecAssumptions!$D$24-InputDataA_GeneralAssumptions!$D$7))</f>
        <v>0.10368351452428204</v>
      </c>
      <c r="AV19" s="339">
        <f>IF(Submodel1!AR4&gt;InputDataB_ModelSpecAssumptions!$D$24,InputDataB_ModelSpecAssumptions!$D$23,AU19+(InputDataB_ModelSpecAssumptions!$D$23-$I$19)/(InputDataB_ModelSpecAssumptions!$D$24-InputDataA_GeneralAssumptions!$D$7))</f>
        <v>0.10368351452428204</v>
      </c>
      <c r="AW19" s="339">
        <f>IF(Submodel1!AS4&gt;InputDataB_ModelSpecAssumptions!$D$24,InputDataB_ModelSpecAssumptions!$D$23,AV19+(InputDataB_ModelSpecAssumptions!$D$23-$I$19)/(InputDataB_ModelSpecAssumptions!$D$24-InputDataA_GeneralAssumptions!$D$7))</f>
        <v>0.10368351452428204</v>
      </c>
      <c r="AX19" s="339">
        <f>IF(Submodel1!AT4&gt;InputDataB_ModelSpecAssumptions!$D$24,InputDataB_ModelSpecAssumptions!$D$23,AW19+(InputDataB_ModelSpecAssumptions!$D$23-$I$19)/(InputDataB_ModelSpecAssumptions!$D$24-InputDataA_GeneralAssumptions!$D$7))</f>
        <v>0.10368351452428204</v>
      </c>
      <c r="AY19" s="339">
        <f>IF(Submodel1!AU4&gt;InputDataB_ModelSpecAssumptions!$D$24,InputDataB_ModelSpecAssumptions!$D$23,AX19+(InputDataB_ModelSpecAssumptions!$D$23-$I$19)/(InputDataB_ModelSpecAssumptions!$D$24-InputDataA_GeneralAssumptions!$D$7))</f>
        <v>0.10368351452428204</v>
      </c>
      <c r="AZ19" s="339">
        <f>IF(Submodel1!AV4&gt;InputDataB_ModelSpecAssumptions!$D$24,InputDataB_ModelSpecAssumptions!$D$23,AY19+(InputDataB_ModelSpecAssumptions!$D$23-$I$19)/(InputDataB_ModelSpecAssumptions!$D$24-InputDataA_GeneralAssumptions!$D$7))</f>
        <v>0.10368351452428204</v>
      </c>
      <c r="BA19" s="339">
        <f>IF(Submodel1!AW4&gt;InputDataB_ModelSpecAssumptions!$D$24,InputDataB_ModelSpecAssumptions!$D$23,AZ19+(InputDataB_ModelSpecAssumptions!$D$23-$I$19)/(InputDataB_ModelSpecAssumptions!$D$24-InputDataA_GeneralAssumptions!$D$7))</f>
        <v>0.10368351452428204</v>
      </c>
      <c r="BB19" s="339">
        <f>IF(Submodel1!AX4&gt;InputDataB_ModelSpecAssumptions!$D$24,InputDataB_ModelSpecAssumptions!$D$23,BA19+(InputDataB_ModelSpecAssumptions!$D$23-$I$19)/(InputDataB_ModelSpecAssumptions!$D$24-InputDataA_GeneralAssumptions!$D$7))</f>
        <v>0.10368351452428204</v>
      </c>
      <c r="BC19" s="339">
        <f>IF(Submodel1!AY4&gt;InputDataB_ModelSpecAssumptions!$D$24,InputDataB_ModelSpecAssumptions!$D$23,BB19+(InputDataB_ModelSpecAssumptions!$D$23-$I$19)/(InputDataB_ModelSpecAssumptions!$D$24-InputDataA_GeneralAssumptions!$D$7))</f>
        <v>0.10368351452428204</v>
      </c>
      <c r="BD19" s="339">
        <f>IF(Submodel1!AZ4&gt;InputDataB_ModelSpecAssumptions!$D$24,InputDataB_ModelSpecAssumptions!$D$23,BC19+(InputDataB_ModelSpecAssumptions!$D$23-$I$19)/(InputDataB_ModelSpecAssumptions!$D$24-InputDataA_GeneralAssumptions!$D$7))</f>
        <v>0.10368351452428204</v>
      </c>
      <c r="BE19" s="339">
        <f>IF(Submodel1!BA4&gt;InputDataB_ModelSpecAssumptions!$D$24,InputDataB_ModelSpecAssumptions!$D$23,BD19+(InputDataB_ModelSpecAssumptions!$D$23-$I$19)/(InputDataB_ModelSpecAssumptions!$D$24-InputDataA_GeneralAssumptions!$D$7))</f>
        <v>0.10368351452428204</v>
      </c>
      <c r="BF19" s="339">
        <f>IF(Submodel1!BB4&gt;InputDataB_ModelSpecAssumptions!$D$24,InputDataB_ModelSpecAssumptions!$D$23,BE19+(InputDataB_ModelSpecAssumptions!$D$23-$I$19)/(InputDataB_ModelSpecAssumptions!$D$24-InputDataA_GeneralAssumptions!$D$7))</f>
        <v>0.10368351452428204</v>
      </c>
      <c r="BG19" s="339">
        <f>IF(Submodel1!BC4&gt;InputDataB_ModelSpecAssumptions!$D$24,InputDataB_ModelSpecAssumptions!$D$23,BF19+(InputDataB_ModelSpecAssumptions!$D$23-$I$19)/(InputDataB_ModelSpecAssumptions!$D$24-InputDataA_GeneralAssumptions!$D$7))</f>
        <v>0.10368351452428204</v>
      </c>
      <c r="BH19" s="339">
        <f>IF(Submodel1!BD4&gt;InputDataB_ModelSpecAssumptions!$D$24,InputDataB_ModelSpecAssumptions!$D$23,BG19+(InputDataB_ModelSpecAssumptions!$D$23-$I$19)/(InputDataB_ModelSpecAssumptions!$D$24-InputDataA_GeneralAssumptions!$D$7))</f>
        <v>0.10368351452428204</v>
      </c>
      <c r="BI19" s="339">
        <f>IF(Submodel1!BE4&gt;InputDataB_ModelSpecAssumptions!$D$24,InputDataB_ModelSpecAssumptions!$D$23,BH19+(InputDataB_ModelSpecAssumptions!$D$23-$I$19)/(InputDataB_ModelSpecAssumptions!$D$24-InputDataA_GeneralAssumptions!$D$7))</f>
        <v>0.10368351452428204</v>
      </c>
      <c r="BJ19" s="339">
        <f>IF(Submodel1!BF4&gt;InputDataB_ModelSpecAssumptions!$D$24,InputDataB_ModelSpecAssumptions!$D$23,BI19+(InputDataB_ModelSpecAssumptions!$D$23-$I$19)/(InputDataB_ModelSpecAssumptions!$D$24-InputDataA_GeneralAssumptions!$D$7))</f>
        <v>0.10368351452428204</v>
      </c>
      <c r="BK19" s="339">
        <f>IF(Submodel1!BG4&gt;InputDataB_ModelSpecAssumptions!$D$24,InputDataB_ModelSpecAssumptions!$D$23,BJ19+(InputDataB_ModelSpecAssumptions!$D$23-$I$19)/(InputDataB_ModelSpecAssumptions!$D$24-InputDataA_GeneralAssumptions!$D$7))</f>
        <v>0.10368351452428204</v>
      </c>
      <c r="BL19" s="339">
        <f>IF(Submodel1!BH4&gt;InputDataB_ModelSpecAssumptions!$D$24,InputDataB_ModelSpecAssumptions!$D$23,BK19+(InputDataB_ModelSpecAssumptions!$D$23-$I$19)/(InputDataB_ModelSpecAssumptions!$D$24-InputDataA_GeneralAssumptions!$D$7))</f>
        <v>0.10368351452428204</v>
      </c>
      <c r="BM19" s="339">
        <f>IF(Submodel1!BI4&gt;InputDataB_ModelSpecAssumptions!$D$24,InputDataB_ModelSpecAssumptions!$D$23,BL19+(InputDataB_ModelSpecAssumptions!$D$23-$I$19)/(InputDataB_ModelSpecAssumptions!$D$24-InputDataA_GeneralAssumptions!$D$7))</f>
        <v>0.10368351452428204</v>
      </c>
      <c r="BN19" s="339">
        <f>IF(Submodel1!BJ4&gt;InputDataB_ModelSpecAssumptions!$D$24,InputDataB_ModelSpecAssumptions!$D$23,BM19+(InputDataB_ModelSpecAssumptions!$D$23-$I$19)/(InputDataB_ModelSpecAssumptions!$D$24-InputDataA_GeneralAssumptions!$D$7))</f>
        <v>0.10368351452428204</v>
      </c>
      <c r="BO19" s="339">
        <f>IF(Submodel1!BK4&gt;InputDataB_ModelSpecAssumptions!$D$24,InputDataB_ModelSpecAssumptions!$D$23,BN19+(InputDataB_ModelSpecAssumptions!$D$23-$I$19)/(InputDataB_ModelSpecAssumptions!$D$24-InputDataA_GeneralAssumptions!$D$7))</f>
        <v>0.10368351452428204</v>
      </c>
      <c r="BP19" s="339">
        <f>IF(Submodel1!BL4&gt;InputDataB_ModelSpecAssumptions!$D$24,InputDataB_ModelSpecAssumptions!$D$23,BO19+(InputDataB_ModelSpecAssumptions!$D$23-$I$19)/(InputDataB_ModelSpecAssumptions!$D$24-InputDataA_GeneralAssumptions!$D$7))</f>
        <v>0.10368351452428204</v>
      </c>
      <c r="BQ19" s="339">
        <f>IF(Submodel1!BM4&gt;InputDataB_ModelSpecAssumptions!$D$24,InputDataB_ModelSpecAssumptions!$D$23,BP19+(InputDataB_ModelSpecAssumptions!$D$23-$I$19)/(InputDataB_ModelSpecAssumptions!$D$24-InputDataA_GeneralAssumptions!$D$7))</f>
        <v>0.10368351452428204</v>
      </c>
      <c r="BR19" s="339">
        <f>IF(Submodel1!BN4&gt;InputDataB_ModelSpecAssumptions!$D$24,InputDataB_ModelSpecAssumptions!$D$23,BQ19+(InputDataB_ModelSpecAssumptions!$D$23-$I$19)/(InputDataB_ModelSpecAssumptions!$D$24-InputDataA_GeneralAssumptions!$D$7))</f>
        <v>0.10368351452428204</v>
      </c>
      <c r="BS19" s="339">
        <f>IF(Submodel1!BO4&gt;InputDataB_ModelSpecAssumptions!$D$24,InputDataB_ModelSpecAssumptions!$D$23,BR19+(InputDataB_ModelSpecAssumptions!$D$23-$I$19)/(InputDataB_ModelSpecAssumptions!$D$24-InputDataA_GeneralAssumptions!$D$7))</f>
        <v>0.10368351452428204</v>
      </c>
      <c r="BT19" s="339">
        <f>IF(Submodel1!BP4&gt;InputDataB_ModelSpecAssumptions!$D$24,InputDataB_ModelSpecAssumptions!$D$23,BS19+(InputDataB_ModelSpecAssumptions!$D$23-$I$19)/(InputDataB_ModelSpecAssumptions!$D$24-InputDataA_GeneralAssumptions!$D$7))</f>
        <v>0.10368351452428204</v>
      </c>
      <c r="BU19" s="339">
        <f>IF(Submodel1!BQ4&gt;InputDataB_ModelSpecAssumptions!$D$24,InputDataB_ModelSpecAssumptions!$D$23,BT19+(InputDataB_ModelSpecAssumptions!$D$23-$I$19)/(InputDataB_ModelSpecAssumptions!$D$24-InputDataA_GeneralAssumptions!$D$7))</f>
        <v>0.10368351452428204</v>
      </c>
      <c r="BV19" s="339">
        <f>IF(Submodel1!BR4&gt;InputDataB_ModelSpecAssumptions!$D$24,InputDataB_ModelSpecAssumptions!$D$23,BU19+(InputDataB_ModelSpecAssumptions!$D$23-$I$19)/(InputDataB_ModelSpecAssumptions!$D$24-InputDataA_GeneralAssumptions!$D$7))</f>
        <v>0.10368351452428204</v>
      </c>
      <c r="BW19" s="339">
        <f>IF(Submodel1!BS4&gt;InputDataB_ModelSpecAssumptions!$D$24,InputDataB_ModelSpecAssumptions!$D$23,BV19+(InputDataB_ModelSpecAssumptions!$D$23-$I$19)/(InputDataB_ModelSpecAssumptions!$D$24-InputDataA_GeneralAssumptions!$D$7))</f>
        <v>0.10368351452428204</v>
      </c>
    </row>
    <row r="20" spans="1:75" s="279" customFormat="1">
      <c r="B20" s="313" t="s">
        <v>1009</v>
      </c>
      <c r="C20" s="314" t="s">
        <v>2</v>
      </c>
      <c r="D20" s="506">
        <f>IF(ISBLANK(D18)=TRUE,D19,D18)</f>
        <v>0.10368351452428204</v>
      </c>
      <c r="E20" s="506">
        <f>IF(ISBLANK(E18)=TRUE,D19,E18)</f>
        <v>0.10368351452428204</v>
      </c>
      <c r="F20" s="849"/>
      <c r="G20" s="15" t="s">
        <v>630</v>
      </c>
      <c r="H20" s="29" t="s">
        <v>2</v>
      </c>
      <c r="I20" s="12">
        <f>IF(VLOOKUP(InputDataB_ModelSpecAssumptions!$D$22,DataSummary!$A$130:$B$132,2,FALSE)=1,InputDataB_ModelSpecAssumptions!I18,InputDataB_ModelSpecAssumptions!I19)</f>
        <v>0.10368351452428204</v>
      </c>
      <c r="J20" s="338">
        <f>IF(VLOOKUP(InputDataB_ModelSpecAssumptions!$D$22,DataSummary!$A$130:$B$132,2,FALSE)=1,InputDataB_ModelSpecAssumptions!J18,InputDataB_ModelSpecAssumptions!J19)</f>
        <v>0.10368351452428204</v>
      </c>
      <c r="K20" s="338">
        <f>IF(VLOOKUP(InputDataB_ModelSpecAssumptions!$D$22,DataSummary!$A$130:$B$132,2,FALSE)=1,InputDataB_ModelSpecAssumptions!K18,InputDataB_ModelSpecAssumptions!K19)</f>
        <v>0.10368351452428204</v>
      </c>
      <c r="L20" s="338">
        <f>IF(VLOOKUP(InputDataB_ModelSpecAssumptions!$D$22,DataSummary!$A$130:$B$132,2,FALSE)=1,InputDataB_ModelSpecAssumptions!L18,InputDataB_ModelSpecAssumptions!L19)</f>
        <v>0.10368351452428204</v>
      </c>
      <c r="M20" s="338">
        <f>IF(VLOOKUP(InputDataB_ModelSpecAssumptions!$D$22,DataSummary!$A$130:$B$132,2,FALSE)=1,InputDataB_ModelSpecAssumptions!M18,InputDataB_ModelSpecAssumptions!M19)</f>
        <v>0.10368351452428204</v>
      </c>
      <c r="N20" s="338">
        <f>IF(VLOOKUP(InputDataB_ModelSpecAssumptions!$D$22,DataSummary!$A$130:$B$132,2,FALSE)=1,InputDataB_ModelSpecAssumptions!N18,InputDataB_ModelSpecAssumptions!N19)</f>
        <v>0.10368351452428204</v>
      </c>
      <c r="O20" s="338">
        <f>IF(VLOOKUP(InputDataB_ModelSpecAssumptions!$D$22,DataSummary!$A$130:$B$132,2,FALSE)=1,InputDataB_ModelSpecAssumptions!O18,InputDataB_ModelSpecAssumptions!O19)</f>
        <v>0.10368351452428204</v>
      </c>
      <c r="P20" s="338">
        <f>IF(VLOOKUP(InputDataB_ModelSpecAssumptions!$D$22,DataSummary!$A$130:$B$132,2,FALSE)=1,InputDataB_ModelSpecAssumptions!P18,InputDataB_ModelSpecAssumptions!P19)</f>
        <v>0.10368351452428204</v>
      </c>
      <c r="Q20" s="338">
        <f>IF(VLOOKUP(InputDataB_ModelSpecAssumptions!$D$22,DataSummary!$A$130:$B$132,2,FALSE)=1,InputDataB_ModelSpecAssumptions!Q18,InputDataB_ModelSpecAssumptions!Q19)</f>
        <v>0.10368351452428204</v>
      </c>
      <c r="R20" s="338">
        <f>IF(VLOOKUP(InputDataB_ModelSpecAssumptions!$D$22,DataSummary!$A$130:$B$132,2,FALSE)=1,InputDataB_ModelSpecAssumptions!R18,InputDataB_ModelSpecAssumptions!R19)</f>
        <v>0.10368351452428204</v>
      </c>
      <c r="S20" s="338">
        <f>IF(VLOOKUP(InputDataB_ModelSpecAssumptions!$D$22,DataSummary!$A$130:$B$132,2,FALSE)=1,InputDataB_ModelSpecAssumptions!S18,InputDataB_ModelSpecAssumptions!S19)</f>
        <v>0.10368351452428204</v>
      </c>
      <c r="T20" s="338">
        <f>IF(VLOOKUP(InputDataB_ModelSpecAssumptions!$D$22,DataSummary!$A$130:$B$132,2,FALSE)=1,InputDataB_ModelSpecAssumptions!T18,InputDataB_ModelSpecAssumptions!T19)</f>
        <v>0.10368351452428204</v>
      </c>
      <c r="U20" s="338">
        <f>IF(VLOOKUP(InputDataB_ModelSpecAssumptions!$D$22,DataSummary!$A$130:$B$132,2,FALSE)=1,InputDataB_ModelSpecAssumptions!U18,InputDataB_ModelSpecAssumptions!U19)</f>
        <v>0.10368351452428204</v>
      </c>
      <c r="V20" s="338">
        <f>IF(VLOOKUP(InputDataB_ModelSpecAssumptions!$D$22,DataSummary!$A$130:$B$132,2,FALSE)=1,InputDataB_ModelSpecAssumptions!V18,InputDataB_ModelSpecAssumptions!V19)</f>
        <v>0.10368351452428204</v>
      </c>
      <c r="W20" s="338">
        <f>IF(VLOOKUP(InputDataB_ModelSpecAssumptions!$D$22,DataSummary!$A$130:$B$132,2,FALSE)=1,InputDataB_ModelSpecAssumptions!W18,InputDataB_ModelSpecAssumptions!W19)</f>
        <v>0.10368351452428204</v>
      </c>
      <c r="X20" s="338">
        <f>IF(VLOOKUP(InputDataB_ModelSpecAssumptions!$D$22,DataSummary!$A$130:$B$132,2,FALSE)=1,InputDataB_ModelSpecAssumptions!X18,InputDataB_ModelSpecAssumptions!X19)</f>
        <v>0.10368351452428204</v>
      </c>
      <c r="Y20" s="338">
        <f>IF(VLOOKUP(InputDataB_ModelSpecAssumptions!$D$22,DataSummary!$A$130:$B$132,2,FALSE)=1,InputDataB_ModelSpecAssumptions!Y18,InputDataB_ModelSpecAssumptions!Y19)</f>
        <v>0.10368351452428204</v>
      </c>
      <c r="Z20" s="338">
        <f>IF(VLOOKUP(InputDataB_ModelSpecAssumptions!$D$22,DataSummary!$A$130:$B$132,2,FALSE)=1,InputDataB_ModelSpecAssumptions!Z18,InputDataB_ModelSpecAssumptions!Z19)</f>
        <v>0.10368351452428204</v>
      </c>
      <c r="AA20" s="338">
        <f>IF(VLOOKUP(InputDataB_ModelSpecAssumptions!$D$22,DataSummary!$A$130:$B$132,2,FALSE)=1,InputDataB_ModelSpecAssumptions!AA18,InputDataB_ModelSpecAssumptions!AA19)</f>
        <v>0.10368351452428204</v>
      </c>
      <c r="AB20" s="338">
        <f>IF(VLOOKUP(InputDataB_ModelSpecAssumptions!$D$22,DataSummary!$A$130:$B$132,2,FALSE)=1,InputDataB_ModelSpecAssumptions!AB18,InputDataB_ModelSpecAssumptions!AB19)</f>
        <v>0.10368351452428204</v>
      </c>
      <c r="AC20" s="338">
        <f>IF(VLOOKUP(InputDataB_ModelSpecAssumptions!$D$22,DataSummary!$A$130:$B$132,2,FALSE)=1,InputDataB_ModelSpecAssumptions!AC18,InputDataB_ModelSpecAssumptions!AC19)</f>
        <v>0.10368351452428204</v>
      </c>
      <c r="AD20" s="338">
        <f>IF(VLOOKUP(InputDataB_ModelSpecAssumptions!$D$22,DataSummary!$A$130:$B$132,2,FALSE)=1,InputDataB_ModelSpecAssumptions!AD18,InputDataB_ModelSpecAssumptions!AD19)</f>
        <v>0.10368351452428204</v>
      </c>
      <c r="AE20" s="338">
        <f>IF(VLOOKUP(InputDataB_ModelSpecAssumptions!$D$22,DataSummary!$A$130:$B$132,2,FALSE)=1,InputDataB_ModelSpecAssumptions!AE18,InputDataB_ModelSpecAssumptions!AE19)</f>
        <v>0.10368351452428204</v>
      </c>
      <c r="AF20" s="338">
        <f>IF(VLOOKUP(InputDataB_ModelSpecAssumptions!$D$22,DataSummary!$A$130:$B$132,2,FALSE)=1,InputDataB_ModelSpecAssumptions!AF18,InputDataB_ModelSpecAssumptions!AF19)</f>
        <v>0.10368351452428204</v>
      </c>
      <c r="AG20" s="338">
        <f>IF(VLOOKUP(InputDataB_ModelSpecAssumptions!$D$22,DataSummary!$A$130:$B$132,2,FALSE)=1,InputDataB_ModelSpecAssumptions!AG18,InputDataB_ModelSpecAssumptions!AG19)</f>
        <v>0.10368351452428204</v>
      </c>
      <c r="AH20" s="338">
        <f>IF(VLOOKUP(InputDataB_ModelSpecAssumptions!$D$22,DataSummary!$A$130:$B$132,2,FALSE)=1,InputDataB_ModelSpecAssumptions!AH18,InputDataB_ModelSpecAssumptions!AH19)</f>
        <v>0.10368351452428204</v>
      </c>
      <c r="AI20" s="338">
        <f>IF(VLOOKUP(InputDataB_ModelSpecAssumptions!$D$22,DataSummary!$A$130:$B$132,2,FALSE)=1,InputDataB_ModelSpecAssumptions!AI18,InputDataB_ModelSpecAssumptions!AI19)</f>
        <v>0.10368351452428204</v>
      </c>
      <c r="AJ20" s="338">
        <f>IF(VLOOKUP(InputDataB_ModelSpecAssumptions!$D$22,DataSummary!$A$130:$B$132,2,FALSE)=1,InputDataB_ModelSpecAssumptions!AJ18,InputDataB_ModelSpecAssumptions!AJ19)</f>
        <v>0.10368351452428204</v>
      </c>
      <c r="AK20" s="338">
        <f>IF(VLOOKUP(InputDataB_ModelSpecAssumptions!$D$22,DataSummary!$A$130:$B$132,2,FALSE)=1,InputDataB_ModelSpecAssumptions!AK18,InputDataB_ModelSpecAssumptions!AK19)</f>
        <v>0.10368351452428204</v>
      </c>
      <c r="AL20" s="338">
        <f>IF(VLOOKUP(InputDataB_ModelSpecAssumptions!$D$22,DataSummary!$A$130:$B$132,2,FALSE)=1,InputDataB_ModelSpecAssumptions!AL18,InputDataB_ModelSpecAssumptions!AL19)</f>
        <v>0.10368351452428204</v>
      </c>
      <c r="AM20" s="338">
        <f>IF(VLOOKUP(InputDataB_ModelSpecAssumptions!$D$22,DataSummary!$A$130:$B$132,2,FALSE)=1,InputDataB_ModelSpecAssumptions!AM18,InputDataB_ModelSpecAssumptions!AM19)</f>
        <v>0.10368351452428204</v>
      </c>
      <c r="AN20" s="338">
        <f>IF(VLOOKUP(InputDataB_ModelSpecAssumptions!$D$22,DataSummary!$A$130:$B$132,2,FALSE)=1,InputDataB_ModelSpecAssumptions!AN18,InputDataB_ModelSpecAssumptions!AN19)</f>
        <v>0.10368351452428204</v>
      </c>
      <c r="AO20" s="338">
        <f>IF(VLOOKUP(InputDataB_ModelSpecAssumptions!$D$22,DataSummary!$A$130:$B$132,2,FALSE)=1,InputDataB_ModelSpecAssumptions!AO18,InputDataB_ModelSpecAssumptions!AO19)</f>
        <v>0.10368351452428204</v>
      </c>
      <c r="AP20" s="338">
        <f>IF(VLOOKUP(InputDataB_ModelSpecAssumptions!$D$22,DataSummary!$A$130:$B$132,2,FALSE)=1,InputDataB_ModelSpecAssumptions!AP18,InputDataB_ModelSpecAssumptions!AP19)</f>
        <v>0.10368351452428204</v>
      </c>
      <c r="AQ20" s="338">
        <f>IF(VLOOKUP(InputDataB_ModelSpecAssumptions!$D$22,DataSummary!$A$130:$B$132,2,FALSE)=1,InputDataB_ModelSpecAssumptions!AQ18,InputDataB_ModelSpecAssumptions!AQ19)</f>
        <v>0.10368351452428204</v>
      </c>
      <c r="AR20" s="338">
        <f>IF(VLOOKUP(InputDataB_ModelSpecAssumptions!$D$22,DataSummary!$A$130:$B$132,2,FALSE)=1,InputDataB_ModelSpecAssumptions!AR18,InputDataB_ModelSpecAssumptions!AR19)</f>
        <v>0.10368351452428204</v>
      </c>
      <c r="AS20" s="338">
        <f>IF(VLOOKUP(InputDataB_ModelSpecAssumptions!$D$22,DataSummary!$A$130:$B$132,2,FALSE)=1,InputDataB_ModelSpecAssumptions!AS18,InputDataB_ModelSpecAssumptions!AS19)</f>
        <v>0.10368351452428204</v>
      </c>
      <c r="AT20" s="338">
        <f>IF(VLOOKUP(InputDataB_ModelSpecAssumptions!$D$22,DataSummary!$A$130:$B$132,2,FALSE)=1,InputDataB_ModelSpecAssumptions!AT18,InputDataB_ModelSpecAssumptions!AT19)</f>
        <v>0.10368351452428204</v>
      </c>
      <c r="AU20" s="338">
        <f>IF(VLOOKUP(InputDataB_ModelSpecAssumptions!$D$22,DataSummary!$A$130:$B$132,2,FALSE)=1,InputDataB_ModelSpecAssumptions!AU18,InputDataB_ModelSpecAssumptions!AU19)</f>
        <v>0.10368351452428204</v>
      </c>
      <c r="AV20" s="338">
        <f>IF(VLOOKUP(InputDataB_ModelSpecAssumptions!$D$22,DataSummary!$A$130:$B$132,2,FALSE)=1,InputDataB_ModelSpecAssumptions!AV18,InputDataB_ModelSpecAssumptions!AV19)</f>
        <v>0.10368351452428204</v>
      </c>
      <c r="AW20" s="338">
        <f>IF(VLOOKUP(InputDataB_ModelSpecAssumptions!$D$22,DataSummary!$A$130:$B$132,2,FALSE)=1,InputDataB_ModelSpecAssumptions!AW18,InputDataB_ModelSpecAssumptions!AW19)</f>
        <v>0.10368351452428204</v>
      </c>
      <c r="AX20" s="338">
        <f>IF(VLOOKUP(InputDataB_ModelSpecAssumptions!$D$22,DataSummary!$A$130:$B$132,2,FALSE)=1,InputDataB_ModelSpecAssumptions!AX18,InputDataB_ModelSpecAssumptions!AX19)</f>
        <v>0.10368351452428204</v>
      </c>
      <c r="AY20" s="338">
        <f>IF(VLOOKUP(InputDataB_ModelSpecAssumptions!$D$22,DataSummary!$A$130:$B$132,2,FALSE)=1,InputDataB_ModelSpecAssumptions!AY18,InputDataB_ModelSpecAssumptions!AY19)</f>
        <v>0.10368351452428204</v>
      </c>
      <c r="AZ20" s="338">
        <f>IF(VLOOKUP(InputDataB_ModelSpecAssumptions!$D$22,DataSummary!$A$130:$B$132,2,FALSE)=1,InputDataB_ModelSpecAssumptions!AZ18,InputDataB_ModelSpecAssumptions!AZ19)</f>
        <v>0.10368351452428204</v>
      </c>
      <c r="BA20" s="338">
        <f>IF(VLOOKUP(InputDataB_ModelSpecAssumptions!$D$22,DataSummary!$A$130:$B$132,2,FALSE)=1,InputDataB_ModelSpecAssumptions!BA18,InputDataB_ModelSpecAssumptions!BA19)</f>
        <v>0.10368351452428204</v>
      </c>
      <c r="BB20" s="338">
        <f>IF(VLOOKUP(InputDataB_ModelSpecAssumptions!$D$22,DataSummary!$A$130:$B$132,2,FALSE)=1,InputDataB_ModelSpecAssumptions!BB18,InputDataB_ModelSpecAssumptions!BB19)</f>
        <v>0.10368351452428204</v>
      </c>
      <c r="BC20" s="338">
        <f>IF(VLOOKUP(InputDataB_ModelSpecAssumptions!$D$22,DataSummary!$A$130:$B$132,2,FALSE)=1,InputDataB_ModelSpecAssumptions!BC18,InputDataB_ModelSpecAssumptions!BC19)</f>
        <v>0.10368351452428204</v>
      </c>
      <c r="BD20" s="338">
        <f>IF(VLOOKUP(InputDataB_ModelSpecAssumptions!$D$22,DataSummary!$A$130:$B$132,2,FALSE)=1,InputDataB_ModelSpecAssumptions!BD18,InputDataB_ModelSpecAssumptions!BD19)</f>
        <v>0.10368351452428204</v>
      </c>
      <c r="BE20" s="338">
        <f>IF(VLOOKUP(InputDataB_ModelSpecAssumptions!$D$22,DataSummary!$A$130:$B$132,2,FALSE)=1,InputDataB_ModelSpecAssumptions!BE18,InputDataB_ModelSpecAssumptions!BE19)</f>
        <v>0.10368351452428204</v>
      </c>
      <c r="BF20" s="338">
        <f>IF(VLOOKUP(InputDataB_ModelSpecAssumptions!$D$22,DataSummary!$A$130:$B$132,2,FALSE)=1,InputDataB_ModelSpecAssumptions!BF18,InputDataB_ModelSpecAssumptions!BF19)</f>
        <v>0.10368351452428204</v>
      </c>
      <c r="BG20" s="338">
        <f>IF(VLOOKUP(InputDataB_ModelSpecAssumptions!$D$22,DataSummary!$A$130:$B$132,2,FALSE)=1,InputDataB_ModelSpecAssumptions!BG18,InputDataB_ModelSpecAssumptions!BG19)</f>
        <v>0.10368351452428204</v>
      </c>
      <c r="BH20" s="338">
        <f>IF(VLOOKUP(InputDataB_ModelSpecAssumptions!$D$22,DataSummary!$A$130:$B$132,2,FALSE)=1,InputDataB_ModelSpecAssumptions!BH18,InputDataB_ModelSpecAssumptions!BH19)</f>
        <v>0.10368351452428204</v>
      </c>
      <c r="BI20" s="338">
        <f>IF(VLOOKUP(InputDataB_ModelSpecAssumptions!$D$22,DataSummary!$A$130:$B$132,2,FALSE)=1,InputDataB_ModelSpecAssumptions!BI18,InputDataB_ModelSpecAssumptions!BI19)</f>
        <v>0.10368351452428204</v>
      </c>
      <c r="BJ20" s="338">
        <f>IF(VLOOKUP(InputDataB_ModelSpecAssumptions!$D$22,DataSummary!$A$130:$B$132,2,FALSE)=1,InputDataB_ModelSpecAssumptions!BJ18,InputDataB_ModelSpecAssumptions!BJ19)</f>
        <v>0.10368351452428204</v>
      </c>
      <c r="BK20" s="338">
        <f>IF(VLOOKUP(InputDataB_ModelSpecAssumptions!$D$22,DataSummary!$A$130:$B$132,2,FALSE)=1,InputDataB_ModelSpecAssumptions!BK18,InputDataB_ModelSpecAssumptions!BK19)</f>
        <v>0.10368351452428204</v>
      </c>
      <c r="BL20" s="338">
        <f>IF(VLOOKUP(InputDataB_ModelSpecAssumptions!$D$22,DataSummary!$A$130:$B$132,2,FALSE)=1,InputDataB_ModelSpecAssumptions!BL18,InputDataB_ModelSpecAssumptions!BL19)</f>
        <v>0.10368351452428204</v>
      </c>
      <c r="BM20" s="338">
        <f>IF(VLOOKUP(InputDataB_ModelSpecAssumptions!$D$22,DataSummary!$A$130:$B$132,2,FALSE)=1,InputDataB_ModelSpecAssumptions!BM18,InputDataB_ModelSpecAssumptions!BM19)</f>
        <v>0.10368351452428204</v>
      </c>
      <c r="BN20" s="338">
        <f>IF(VLOOKUP(InputDataB_ModelSpecAssumptions!$D$22,DataSummary!$A$130:$B$132,2,FALSE)=1,InputDataB_ModelSpecAssumptions!BN18,InputDataB_ModelSpecAssumptions!BN19)</f>
        <v>0.10368351452428204</v>
      </c>
      <c r="BO20" s="338">
        <f>IF(VLOOKUP(InputDataB_ModelSpecAssumptions!$D$22,DataSummary!$A$130:$B$132,2,FALSE)=1,InputDataB_ModelSpecAssumptions!BO18,InputDataB_ModelSpecAssumptions!BO19)</f>
        <v>0.10368351452428204</v>
      </c>
      <c r="BP20" s="338">
        <f>IF(VLOOKUP(InputDataB_ModelSpecAssumptions!$D$22,DataSummary!$A$130:$B$132,2,FALSE)=1,InputDataB_ModelSpecAssumptions!BP18,InputDataB_ModelSpecAssumptions!BP19)</f>
        <v>0.10368351452428204</v>
      </c>
      <c r="BQ20" s="338">
        <f>IF(VLOOKUP(InputDataB_ModelSpecAssumptions!$D$22,DataSummary!$A$130:$B$132,2,FALSE)=1,InputDataB_ModelSpecAssumptions!BQ18,InputDataB_ModelSpecAssumptions!BQ19)</f>
        <v>0.10368351452428204</v>
      </c>
      <c r="BR20" s="338">
        <f>IF(VLOOKUP(InputDataB_ModelSpecAssumptions!$D$22,DataSummary!$A$130:$B$132,2,FALSE)=1,InputDataB_ModelSpecAssumptions!BR18,InputDataB_ModelSpecAssumptions!BR19)</f>
        <v>0.10368351452428204</v>
      </c>
      <c r="BS20" s="338">
        <f>IF(VLOOKUP(InputDataB_ModelSpecAssumptions!$D$22,DataSummary!$A$130:$B$132,2,FALSE)=1,InputDataB_ModelSpecAssumptions!BS18,InputDataB_ModelSpecAssumptions!BS19)</f>
        <v>0.10368351452428204</v>
      </c>
      <c r="BT20" s="338">
        <f>IF(VLOOKUP(InputDataB_ModelSpecAssumptions!$D$22,DataSummary!$A$130:$B$132,2,FALSE)=1,InputDataB_ModelSpecAssumptions!BT18,InputDataB_ModelSpecAssumptions!BT19)</f>
        <v>0.10368351452428204</v>
      </c>
      <c r="BU20" s="338">
        <f>IF(VLOOKUP(InputDataB_ModelSpecAssumptions!$D$22,DataSummary!$A$130:$B$132,2,FALSE)=1,InputDataB_ModelSpecAssumptions!BU18,InputDataB_ModelSpecAssumptions!BU19)</f>
        <v>0.10368351452428204</v>
      </c>
      <c r="BV20" s="338">
        <f>IF(VLOOKUP(InputDataB_ModelSpecAssumptions!$D$22,DataSummary!$A$130:$B$132,2,FALSE)=1,InputDataB_ModelSpecAssumptions!BV18,InputDataB_ModelSpecAssumptions!BV19)</f>
        <v>0.10368351452428204</v>
      </c>
      <c r="BW20" s="338">
        <f>IF(VLOOKUP(InputDataB_ModelSpecAssumptions!$D$22,DataSummary!$A$130:$B$132,2,FALSE)=1,InputDataB_ModelSpecAssumptions!BW18,InputDataB_ModelSpecAssumptions!BW19)</f>
        <v>0.10368351452428204</v>
      </c>
    </row>
    <row r="21" spans="1:75" s="9" customFormat="1">
      <c r="A21" s="279"/>
      <c r="B21" s="313"/>
      <c r="C21" s="314"/>
      <c r="D21" s="319"/>
      <c r="E21" s="320"/>
      <c r="F21" s="295"/>
      <c r="G21" s="15"/>
      <c r="H21" s="170"/>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row>
    <row r="22" spans="1:75" s="279" customFormat="1">
      <c r="B22" s="315" t="s">
        <v>973</v>
      </c>
      <c r="C22" s="316" t="s">
        <v>521</v>
      </c>
      <c r="D22" s="853" t="s">
        <v>604</v>
      </c>
      <c r="E22" s="807"/>
      <c r="F22" s="850" t="str">
        <f>DataSummary!N5</f>
        <v>Scenario</v>
      </c>
      <c r="G22" s="18" t="s">
        <v>624</v>
      </c>
      <c r="H22" s="29" t="s">
        <v>2</v>
      </c>
      <c r="I22" s="212">
        <f>I23</f>
        <v>0.10368351452428204</v>
      </c>
      <c r="J22" s="212">
        <f t="shared" ref="J22:BU22" si="74">J23</f>
        <v>0.10368351452428204</v>
      </c>
      <c r="K22" s="212">
        <f t="shared" si="74"/>
        <v>0.10368351452428204</v>
      </c>
      <c r="L22" s="212">
        <f t="shared" si="74"/>
        <v>0.10368351452428204</v>
      </c>
      <c r="M22" s="212">
        <f t="shared" si="74"/>
        <v>0.10368351452428204</v>
      </c>
      <c r="N22" s="212">
        <f t="shared" si="74"/>
        <v>0.10368351452428204</v>
      </c>
      <c r="O22" s="212">
        <f t="shared" si="74"/>
        <v>0.10368351452428204</v>
      </c>
      <c r="P22" s="212">
        <f t="shared" si="74"/>
        <v>0.10368351452428204</v>
      </c>
      <c r="Q22" s="212">
        <f t="shared" si="74"/>
        <v>0.10368351452428204</v>
      </c>
      <c r="R22" s="212">
        <f t="shared" si="74"/>
        <v>0.10368351452428204</v>
      </c>
      <c r="S22" s="212">
        <f t="shared" si="74"/>
        <v>0.10368351452428204</v>
      </c>
      <c r="T22" s="212">
        <f t="shared" si="74"/>
        <v>0.10368351452428204</v>
      </c>
      <c r="U22" s="212">
        <f t="shared" si="74"/>
        <v>0.10368351452428204</v>
      </c>
      <c r="V22" s="212">
        <f t="shared" si="74"/>
        <v>0.10368351452428204</v>
      </c>
      <c r="W22" s="212">
        <f t="shared" si="74"/>
        <v>0.10368351452428204</v>
      </c>
      <c r="X22" s="212">
        <f t="shared" si="74"/>
        <v>0.10368351452428204</v>
      </c>
      <c r="Y22" s="212">
        <f t="shared" si="74"/>
        <v>0.10368351452428204</v>
      </c>
      <c r="Z22" s="212">
        <f t="shared" si="74"/>
        <v>0.10368351452428204</v>
      </c>
      <c r="AA22" s="212">
        <f t="shared" si="74"/>
        <v>0.10368351452428204</v>
      </c>
      <c r="AB22" s="212">
        <f t="shared" si="74"/>
        <v>0.10368351452428204</v>
      </c>
      <c r="AC22" s="212">
        <f t="shared" si="74"/>
        <v>0.10368351452428204</v>
      </c>
      <c r="AD22" s="212">
        <f t="shared" si="74"/>
        <v>0.10368351452428204</v>
      </c>
      <c r="AE22" s="212">
        <f t="shared" si="74"/>
        <v>0.10368351452428204</v>
      </c>
      <c r="AF22" s="212">
        <f t="shared" si="74"/>
        <v>0.10368351452428204</v>
      </c>
      <c r="AG22" s="212">
        <f t="shared" si="74"/>
        <v>0.10368351452428204</v>
      </c>
      <c r="AH22" s="212">
        <f t="shared" si="74"/>
        <v>0.10368351452428204</v>
      </c>
      <c r="AI22" s="212">
        <f t="shared" si="74"/>
        <v>0.10368351452428204</v>
      </c>
      <c r="AJ22" s="212">
        <f t="shared" si="74"/>
        <v>0.10368351452428204</v>
      </c>
      <c r="AK22" s="212">
        <f t="shared" si="74"/>
        <v>0.10368351452428204</v>
      </c>
      <c r="AL22" s="212">
        <f t="shared" si="74"/>
        <v>0.10368351452428204</v>
      </c>
      <c r="AM22" s="212">
        <f t="shared" si="74"/>
        <v>0.10368351452428204</v>
      </c>
      <c r="AN22" s="212">
        <f t="shared" si="74"/>
        <v>0.10368351452428204</v>
      </c>
      <c r="AO22" s="212">
        <f t="shared" si="74"/>
        <v>0.10368351452428204</v>
      </c>
      <c r="AP22" s="212">
        <f t="shared" si="74"/>
        <v>0.10368351452428204</v>
      </c>
      <c r="AQ22" s="212">
        <f t="shared" si="74"/>
        <v>0.10368351452428204</v>
      </c>
      <c r="AR22" s="212">
        <f t="shared" si="74"/>
        <v>0.10368351452428204</v>
      </c>
      <c r="AS22" s="212">
        <f t="shared" si="74"/>
        <v>0.10368351452428204</v>
      </c>
      <c r="AT22" s="212">
        <f t="shared" si="74"/>
        <v>0.10368351452428204</v>
      </c>
      <c r="AU22" s="212">
        <f t="shared" si="74"/>
        <v>0.10368351452428204</v>
      </c>
      <c r="AV22" s="212">
        <f t="shared" si="74"/>
        <v>0.10368351452428204</v>
      </c>
      <c r="AW22" s="212">
        <f t="shared" si="74"/>
        <v>0.10368351452428204</v>
      </c>
      <c r="AX22" s="212">
        <f t="shared" si="74"/>
        <v>0.10368351452428204</v>
      </c>
      <c r="AY22" s="212">
        <f t="shared" si="74"/>
        <v>0.10368351452428204</v>
      </c>
      <c r="AZ22" s="212">
        <f t="shared" si="74"/>
        <v>0.10368351452428204</v>
      </c>
      <c r="BA22" s="212">
        <f t="shared" si="74"/>
        <v>0.10368351452428204</v>
      </c>
      <c r="BB22" s="212">
        <f t="shared" si="74"/>
        <v>0.10368351452428204</v>
      </c>
      <c r="BC22" s="212">
        <f t="shared" si="74"/>
        <v>0.10368351452428204</v>
      </c>
      <c r="BD22" s="212">
        <f t="shared" si="74"/>
        <v>0.10368351452428204</v>
      </c>
      <c r="BE22" s="212">
        <f t="shared" si="74"/>
        <v>0.10368351452428204</v>
      </c>
      <c r="BF22" s="212">
        <f t="shared" si="74"/>
        <v>0.10368351452428204</v>
      </c>
      <c r="BG22" s="212">
        <f t="shared" si="74"/>
        <v>0.10368351452428204</v>
      </c>
      <c r="BH22" s="212">
        <f t="shared" si="74"/>
        <v>0.10368351452428204</v>
      </c>
      <c r="BI22" s="212">
        <f t="shared" si="74"/>
        <v>0.10368351452428204</v>
      </c>
      <c r="BJ22" s="212">
        <f t="shared" si="74"/>
        <v>0.10368351452428204</v>
      </c>
      <c r="BK22" s="212">
        <f t="shared" si="74"/>
        <v>0.10368351452428204</v>
      </c>
      <c r="BL22" s="212">
        <f t="shared" si="74"/>
        <v>0.10368351452428204</v>
      </c>
      <c r="BM22" s="212">
        <f t="shared" si="74"/>
        <v>0.10368351452428204</v>
      </c>
      <c r="BN22" s="212">
        <f t="shared" si="74"/>
        <v>0.10368351452428204</v>
      </c>
      <c r="BO22" s="212">
        <f t="shared" si="74"/>
        <v>0.10368351452428204</v>
      </c>
      <c r="BP22" s="212">
        <f t="shared" si="74"/>
        <v>0.10368351452428204</v>
      </c>
      <c r="BQ22" s="212">
        <f t="shared" si="74"/>
        <v>0.10368351452428204</v>
      </c>
      <c r="BR22" s="212">
        <f t="shared" si="74"/>
        <v>0.10368351452428204</v>
      </c>
      <c r="BS22" s="212">
        <f t="shared" si="74"/>
        <v>0.10368351452428204</v>
      </c>
      <c r="BT22" s="212">
        <f t="shared" si="74"/>
        <v>0.10368351452428204</v>
      </c>
      <c r="BU22" s="212">
        <f t="shared" si="74"/>
        <v>0.10368351452428204</v>
      </c>
      <c r="BV22" s="212">
        <f t="shared" ref="BV22:BW22" si="75">BV23</f>
        <v>0.10368351452428204</v>
      </c>
      <c r="BW22" s="212">
        <f t="shared" si="75"/>
        <v>0.10368351452428204</v>
      </c>
    </row>
    <row r="23" spans="1:75" s="279" customFormat="1">
      <c r="B23" s="313" t="s">
        <v>1072</v>
      </c>
      <c r="C23" s="314" t="s">
        <v>2</v>
      </c>
      <c r="D23" s="480">
        <f>D20</f>
        <v>0.10368351452428204</v>
      </c>
      <c r="E23" s="481">
        <f>D23</f>
        <v>0.10368351452428204</v>
      </c>
      <c r="F23" s="850"/>
      <c r="G23" s="11" t="s">
        <v>625</v>
      </c>
      <c r="H23" s="31" t="s">
        <v>2</v>
      </c>
      <c r="I23" s="14">
        <f>E20</f>
        <v>0.10368351452428204</v>
      </c>
      <c r="J23" s="14">
        <f>IF(Submodel1s!F4&gt;InputDataB_ModelSpecAssumptions!$E$24,InputDataB_ModelSpecAssumptions!$E$23,I23+(InputDataB_ModelSpecAssumptions!$E$23-$I$23)/(InputDataB_ModelSpecAssumptions!$E$24-InputDataA_GeneralAssumptions!$D$7))</f>
        <v>0.10368351452428204</v>
      </c>
      <c r="K23" s="14">
        <f>IF(Submodel1s!G4&gt;InputDataB_ModelSpecAssumptions!$E$24,InputDataB_ModelSpecAssumptions!$E$23,J23+(InputDataB_ModelSpecAssumptions!$E$23-$I$23)/(InputDataB_ModelSpecAssumptions!$E$24-InputDataA_GeneralAssumptions!$D$7))</f>
        <v>0.10368351452428204</v>
      </c>
      <c r="L23" s="14">
        <f>IF(Submodel1s!H4&gt;InputDataB_ModelSpecAssumptions!$E$24,InputDataB_ModelSpecAssumptions!$E$23,K23+(InputDataB_ModelSpecAssumptions!$E$23-$I$23)/(InputDataB_ModelSpecAssumptions!$E$24-InputDataA_GeneralAssumptions!$D$7))</f>
        <v>0.10368351452428204</v>
      </c>
      <c r="M23" s="14">
        <f>IF(Submodel1s!I4&gt;InputDataB_ModelSpecAssumptions!$E$24,InputDataB_ModelSpecAssumptions!$E$23,L23+(InputDataB_ModelSpecAssumptions!$E$23-$I$23)/(InputDataB_ModelSpecAssumptions!$E$24-InputDataA_GeneralAssumptions!$D$7))</f>
        <v>0.10368351452428204</v>
      </c>
      <c r="N23" s="14">
        <f>IF(Submodel1s!J4&gt;InputDataB_ModelSpecAssumptions!$E$24,InputDataB_ModelSpecAssumptions!$E$23,M23+(InputDataB_ModelSpecAssumptions!$E$23-$I$23)/(InputDataB_ModelSpecAssumptions!$E$24-InputDataA_GeneralAssumptions!$D$7))</f>
        <v>0.10368351452428204</v>
      </c>
      <c r="O23" s="14">
        <f>IF(Submodel1s!K4&gt;InputDataB_ModelSpecAssumptions!$E$24,InputDataB_ModelSpecAssumptions!$E$23,N23+(InputDataB_ModelSpecAssumptions!$E$23-$I$23)/(InputDataB_ModelSpecAssumptions!$E$24-InputDataA_GeneralAssumptions!$D$7))</f>
        <v>0.10368351452428204</v>
      </c>
      <c r="P23" s="14">
        <f>IF(Submodel1s!L4&gt;InputDataB_ModelSpecAssumptions!$E$24,InputDataB_ModelSpecAssumptions!$E$23,O23+(InputDataB_ModelSpecAssumptions!$E$23-$I$23)/(InputDataB_ModelSpecAssumptions!$E$24-InputDataA_GeneralAssumptions!$D$7))</f>
        <v>0.10368351452428204</v>
      </c>
      <c r="Q23" s="14">
        <f>IF(Submodel1s!M4&gt;InputDataB_ModelSpecAssumptions!$E$24,InputDataB_ModelSpecAssumptions!$E$23,P23+(InputDataB_ModelSpecAssumptions!$E$23-$I$23)/(InputDataB_ModelSpecAssumptions!$E$24-InputDataA_GeneralAssumptions!$D$7))</f>
        <v>0.10368351452428204</v>
      </c>
      <c r="R23" s="14">
        <f>IF(Submodel1s!N4&gt;InputDataB_ModelSpecAssumptions!$E$24,InputDataB_ModelSpecAssumptions!$E$23,Q23+(InputDataB_ModelSpecAssumptions!$E$23-$I$23)/(InputDataB_ModelSpecAssumptions!$E$24-InputDataA_GeneralAssumptions!$D$7))</f>
        <v>0.10368351452428204</v>
      </c>
      <c r="S23" s="14">
        <f>IF(Submodel1s!O4&gt;InputDataB_ModelSpecAssumptions!$E$24,InputDataB_ModelSpecAssumptions!$E$23,R23+(InputDataB_ModelSpecAssumptions!$E$23-$I$23)/(InputDataB_ModelSpecAssumptions!$E$24-InputDataA_GeneralAssumptions!$D$7))</f>
        <v>0.10368351452428204</v>
      </c>
      <c r="T23" s="14">
        <f>IF(Submodel1s!P4&gt;InputDataB_ModelSpecAssumptions!$E$24,InputDataB_ModelSpecAssumptions!$E$23,S23+(InputDataB_ModelSpecAssumptions!$E$23-$I$23)/(InputDataB_ModelSpecAssumptions!$E$24-InputDataA_GeneralAssumptions!$D$7))</f>
        <v>0.10368351452428204</v>
      </c>
      <c r="U23" s="14">
        <f>IF(Submodel1s!Q4&gt;InputDataB_ModelSpecAssumptions!$E$24,InputDataB_ModelSpecAssumptions!$E$23,T23+(InputDataB_ModelSpecAssumptions!$E$23-$I$23)/(InputDataB_ModelSpecAssumptions!$E$24-InputDataA_GeneralAssumptions!$D$7))</f>
        <v>0.10368351452428204</v>
      </c>
      <c r="V23" s="14">
        <f>IF(Submodel1s!R4&gt;InputDataB_ModelSpecAssumptions!$E$24,InputDataB_ModelSpecAssumptions!$E$23,U23+(InputDataB_ModelSpecAssumptions!$E$23-$I$23)/(InputDataB_ModelSpecAssumptions!$E$24-InputDataA_GeneralAssumptions!$D$7))</f>
        <v>0.10368351452428204</v>
      </c>
      <c r="W23" s="14">
        <f>IF(Submodel1s!S4&gt;InputDataB_ModelSpecAssumptions!$E$24,InputDataB_ModelSpecAssumptions!$E$23,V23+(InputDataB_ModelSpecAssumptions!$E$23-$I$23)/(InputDataB_ModelSpecAssumptions!$E$24-InputDataA_GeneralAssumptions!$D$7))</f>
        <v>0.10368351452428204</v>
      </c>
      <c r="X23" s="14">
        <f>IF(Submodel1s!T4&gt;InputDataB_ModelSpecAssumptions!$E$24,InputDataB_ModelSpecAssumptions!$E$23,W23+(InputDataB_ModelSpecAssumptions!$E$23-$I$23)/(InputDataB_ModelSpecAssumptions!$E$24-InputDataA_GeneralAssumptions!$D$7))</f>
        <v>0.10368351452428204</v>
      </c>
      <c r="Y23" s="14">
        <f>IF(Submodel1s!U4&gt;InputDataB_ModelSpecAssumptions!$E$24,InputDataB_ModelSpecAssumptions!$E$23,X23+(InputDataB_ModelSpecAssumptions!$E$23-$I$23)/(InputDataB_ModelSpecAssumptions!$E$24-InputDataA_GeneralAssumptions!$D$7))</f>
        <v>0.10368351452428204</v>
      </c>
      <c r="Z23" s="14">
        <f>IF(Submodel1s!V4&gt;InputDataB_ModelSpecAssumptions!$E$24,InputDataB_ModelSpecAssumptions!$E$23,Y23+(InputDataB_ModelSpecAssumptions!$E$23-$I$23)/(InputDataB_ModelSpecAssumptions!$E$24-InputDataA_GeneralAssumptions!$D$7))</f>
        <v>0.10368351452428204</v>
      </c>
      <c r="AA23" s="14">
        <f>IF(Submodel1s!W4&gt;InputDataB_ModelSpecAssumptions!$E$24,InputDataB_ModelSpecAssumptions!$E$23,Z23+(InputDataB_ModelSpecAssumptions!$E$23-$I$23)/(InputDataB_ModelSpecAssumptions!$E$24-InputDataA_GeneralAssumptions!$D$7))</f>
        <v>0.10368351452428204</v>
      </c>
      <c r="AB23" s="14">
        <f>IF(Submodel1s!X4&gt;InputDataB_ModelSpecAssumptions!$E$24,InputDataB_ModelSpecAssumptions!$E$23,AA23+(InputDataB_ModelSpecAssumptions!$E$23-$I$23)/(InputDataB_ModelSpecAssumptions!$E$24-InputDataA_GeneralAssumptions!$D$7))</f>
        <v>0.10368351452428204</v>
      </c>
      <c r="AC23" s="14">
        <f>IF(Submodel1s!Y4&gt;InputDataB_ModelSpecAssumptions!$E$24,InputDataB_ModelSpecAssumptions!$E$23,AB23+(InputDataB_ModelSpecAssumptions!$E$23-$I$23)/(InputDataB_ModelSpecAssumptions!$E$24-InputDataA_GeneralAssumptions!$D$7))</f>
        <v>0.10368351452428204</v>
      </c>
      <c r="AD23" s="14">
        <f>IF(Submodel1s!Z4&gt;InputDataB_ModelSpecAssumptions!$E$24,InputDataB_ModelSpecAssumptions!$E$23,AC23+(InputDataB_ModelSpecAssumptions!$E$23-$I$23)/(InputDataB_ModelSpecAssumptions!$E$24-InputDataA_GeneralAssumptions!$D$7))</f>
        <v>0.10368351452428204</v>
      </c>
      <c r="AE23" s="14">
        <f>IF(Submodel1s!AA4&gt;InputDataB_ModelSpecAssumptions!$E$24,InputDataB_ModelSpecAssumptions!$E$23,AD23+(InputDataB_ModelSpecAssumptions!$E$23-$I$23)/(InputDataB_ModelSpecAssumptions!$E$24-InputDataA_GeneralAssumptions!$D$7))</f>
        <v>0.10368351452428204</v>
      </c>
      <c r="AF23" s="14">
        <f>IF(Submodel1s!AB4&gt;InputDataB_ModelSpecAssumptions!$E$24,InputDataB_ModelSpecAssumptions!$E$23,AE23+(InputDataB_ModelSpecAssumptions!$E$23-$I$23)/(InputDataB_ModelSpecAssumptions!$E$24-InputDataA_GeneralAssumptions!$D$7))</f>
        <v>0.10368351452428204</v>
      </c>
      <c r="AG23" s="14">
        <f>IF(Submodel1s!AC4&gt;InputDataB_ModelSpecAssumptions!$E$24,InputDataB_ModelSpecAssumptions!$E$23,AF23+(InputDataB_ModelSpecAssumptions!$E$23-$I$23)/(InputDataB_ModelSpecAssumptions!$E$24-InputDataA_GeneralAssumptions!$D$7))</f>
        <v>0.10368351452428204</v>
      </c>
      <c r="AH23" s="14">
        <f>IF(Submodel1s!AD4&gt;InputDataB_ModelSpecAssumptions!$E$24,InputDataB_ModelSpecAssumptions!$E$23,AG23+(InputDataB_ModelSpecAssumptions!$E$23-$I$23)/(InputDataB_ModelSpecAssumptions!$E$24-InputDataA_GeneralAssumptions!$D$7))</f>
        <v>0.10368351452428204</v>
      </c>
      <c r="AI23" s="14">
        <f>IF(Submodel1s!AE4&gt;InputDataB_ModelSpecAssumptions!$E$24,InputDataB_ModelSpecAssumptions!$E$23,AH23+(InputDataB_ModelSpecAssumptions!$E$23-$I$23)/(InputDataB_ModelSpecAssumptions!$E$24-InputDataA_GeneralAssumptions!$D$7))</f>
        <v>0.10368351452428204</v>
      </c>
      <c r="AJ23" s="14">
        <f>IF(Submodel1s!AF4&gt;InputDataB_ModelSpecAssumptions!$E$24,InputDataB_ModelSpecAssumptions!$E$23,AI23+(InputDataB_ModelSpecAssumptions!$E$23-$I$23)/(InputDataB_ModelSpecAssumptions!$E$24-InputDataA_GeneralAssumptions!$D$7))</f>
        <v>0.10368351452428204</v>
      </c>
      <c r="AK23" s="14">
        <f>IF(Submodel1s!AG4&gt;InputDataB_ModelSpecAssumptions!$E$24,InputDataB_ModelSpecAssumptions!$E$23,AJ23+(InputDataB_ModelSpecAssumptions!$E$23-$I$23)/(InputDataB_ModelSpecAssumptions!$E$24-InputDataA_GeneralAssumptions!$D$7))</f>
        <v>0.10368351452428204</v>
      </c>
      <c r="AL23" s="14">
        <f>IF(Submodel1s!AH4&gt;InputDataB_ModelSpecAssumptions!$E$24,InputDataB_ModelSpecAssumptions!$E$23,AK23+(InputDataB_ModelSpecAssumptions!$E$23-$I$23)/(InputDataB_ModelSpecAssumptions!$E$24-InputDataA_GeneralAssumptions!$D$7))</f>
        <v>0.10368351452428204</v>
      </c>
      <c r="AM23" s="14">
        <f>IF(Submodel1s!AI4&gt;InputDataB_ModelSpecAssumptions!$E$24,InputDataB_ModelSpecAssumptions!$E$23,AL23+(InputDataB_ModelSpecAssumptions!$E$23-$I$23)/(InputDataB_ModelSpecAssumptions!$E$24-InputDataA_GeneralAssumptions!$D$7))</f>
        <v>0.10368351452428204</v>
      </c>
      <c r="AN23" s="14">
        <f>IF(Submodel1s!AJ4&gt;InputDataB_ModelSpecAssumptions!$E$24,InputDataB_ModelSpecAssumptions!$E$23,AM23+(InputDataB_ModelSpecAssumptions!$E$23-$I$23)/(InputDataB_ModelSpecAssumptions!$E$24-InputDataA_GeneralAssumptions!$D$7))</f>
        <v>0.10368351452428204</v>
      </c>
      <c r="AO23" s="14">
        <f>IF(Submodel1s!AK4&gt;InputDataB_ModelSpecAssumptions!$E$24,InputDataB_ModelSpecAssumptions!$E$23,AN23+(InputDataB_ModelSpecAssumptions!$E$23-$I$23)/(InputDataB_ModelSpecAssumptions!$E$24-InputDataA_GeneralAssumptions!$D$7))</f>
        <v>0.10368351452428204</v>
      </c>
      <c r="AP23" s="14">
        <f>IF(Submodel1s!AL4&gt;InputDataB_ModelSpecAssumptions!$E$24,InputDataB_ModelSpecAssumptions!$E$23,AO23+(InputDataB_ModelSpecAssumptions!$E$23-$I$23)/(InputDataB_ModelSpecAssumptions!$E$24-InputDataA_GeneralAssumptions!$D$7))</f>
        <v>0.10368351452428204</v>
      </c>
      <c r="AQ23" s="14">
        <f>IF(Submodel1s!AM4&gt;InputDataB_ModelSpecAssumptions!$E$24,InputDataB_ModelSpecAssumptions!$E$23,AP23+(InputDataB_ModelSpecAssumptions!$E$23-$I$23)/(InputDataB_ModelSpecAssumptions!$E$24-InputDataA_GeneralAssumptions!$D$7))</f>
        <v>0.10368351452428204</v>
      </c>
      <c r="AR23" s="339">
        <f>IF(Submodel1s!AN4&gt;InputDataB_ModelSpecAssumptions!$E$24,InputDataB_ModelSpecAssumptions!$E$23,AQ23+(InputDataB_ModelSpecAssumptions!$E$23-$I$23)/(InputDataB_ModelSpecAssumptions!$E$24-InputDataA_GeneralAssumptions!$D$7))</f>
        <v>0.10368351452428204</v>
      </c>
      <c r="AS23" s="339">
        <f>IF(Submodel1s!AO4&gt;InputDataB_ModelSpecAssumptions!$E$24,InputDataB_ModelSpecAssumptions!$E$23,AR23+(InputDataB_ModelSpecAssumptions!$E$23-$I$23)/(InputDataB_ModelSpecAssumptions!$E$24-InputDataA_GeneralAssumptions!$D$7))</f>
        <v>0.10368351452428204</v>
      </c>
      <c r="AT23" s="339">
        <f>IF(Submodel1s!AP4&gt;InputDataB_ModelSpecAssumptions!$E$24,InputDataB_ModelSpecAssumptions!$E$23,AS23+(InputDataB_ModelSpecAssumptions!$E$23-$I$23)/(InputDataB_ModelSpecAssumptions!$E$24-InputDataA_GeneralAssumptions!$D$7))</f>
        <v>0.10368351452428204</v>
      </c>
      <c r="AU23" s="339">
        <f>IF(Submodel1s!AQ4&gt;InputDataB_ModelSpecAssumptions!$E$24,InputDataB_ModelSpecAssumptions!$E$23,AT23+(InputDataB_ModelSpecAssumptions!$E$23-$I$23)/(InputDataB_ModelSpecAssumptions!$E$24-InputDataA_GeneralAssumptions!$D$7))</f>
        <v>0.10368351452428204</v>
      </c>
      <c r="AV23" s="339">
        <f>IF(Submodel1s!AR4&gt;InputDataB_ModelSpecAssumptions!$E$24,InputDataB_ModelSpecAssumptions!$E$23,AU23+(InputDataB_ModelSpecAssumptions!$E$23-$I$23)/(InputDataB_ModelSpecAssumptions!$E$24-InputDataA_GeneralAssumptions!$D$7))</f>
        <v>0.10368351452428204</v>
      </c>
      <c r="AW23" s="339">
        <f>IF(Submodel1s!AS4&gt;InputDataB_ModelSpecAssumptions!$E$24,InputDataB_ModelSpecAssumptions!$E$23,AV23+(InputDataB_ModelSpecAssumptions!$E$23-$I$23)/(InputDataB_ModelSpecAssumptions!$E$24-InputDataA_GeneralAssumptions!$D$7))</f>
        <v>0.10368351452428204</v>
      </c>
      <c r="AX23" s="339">
        <f>IF(Submodel1s!AT4&gt;InputDataB_ModelSpecAssumptions!$E$24,InputDataB_ModelSpecAssumptions!$E$23,AW23+(InputDataB_ModelSpecAssumptions!$E$23-$I$23)/(InputDataB_ModelSpecAssumptions!$E$24-InputDataA_GeneralAssumptions!$D$7))</f>
        <v>0.10368351452428204</v>
      </c>
      <c r="AY23" s="339">
        <f>IF(Submodel1s!AU4&gt;InputDataB_ModelSpecAssumptions!$E$24,InputDataB_ModelSpecAssumptions!$E$23,AX23+(InputDataB_ModelSpecAssumptions!$E$23-$I$23)/(InputDataB_ModelSpecAssumptions!$E$24-InputDataA_GeneralAssumptions!$D$7))</f>
        <v>0.10368351452428204</v>
      </c>
      <c r="AZ23" s="339">
        <f>IF(Submodel1s!AV4&gt;InputDataB_ModelSpecAssumptions!$E$24,InputDataB_ModelSpecAssumptions!$E$23,AY23+(InputDataB_ModelSpecAssumptions!$E$23-$I$23)/(InputDataB_ModelSpecAssumptions!$E$24-InputDataA_GeneralAssumptions!$D$7))</f>
        <v>0.10368351452428204</v>
      </c>
      <c r="BA23" s="339">
        <f>IF(Submodel1s!AW4&gt;InputDataB_ModelSpecAssumptions!$E$24,InputDataB_ModelSpecAssumptions!$E$23,AZ23+(InputDataB_ModelSpecAssumptions!$E$23-$I$23)/(InputDataB_ModelSpecAssumptions!$E$24-InputDataA_GeneralAssumptions!$D$7))</f>
        <v>0.10368351452428204</v>
      </c>
      <c r="BB23" s="339">
        <f>IF(Submodel1s!AX4&gt;InputDataB_ModelSpecAssumptions!$E$24,InputDataB_ModelSpecAssumptions!$E$23,BA23+(InputDataB_ModelSpecAssumptions!$E$23-$I$23)/(InputDataB_ModelSpecAssumptions!$E$24-InputDataA_GeneralAssumptions!$D$7))</f>
        <v>0.10368351452428204</v>
      </c>
      <c r="BC23" s="339">
        <f>IF(Submodel1s!AY4&gt;InputDataB_ModelSpecAssumptions!$E$24,InputDataB_ModelSpecAssumptions!$E$23,BB23+(InputDataB_ModelSpecAssumptions!$E$23-$I$23)/(InputDataB_ModelSpecAssumptions!$E$24-InputDataA_GeneralAssumptions!$D$7))</f>
        <v>0.10368351452428204</v>
      </c>
      <c r="BD23" s="339">
        <f>IF(Submodel1s!AZ4&gt;InputDataB_ModelSpecAssumptions!$E$24,InputDataB_ModelSpecAssumptions!$E$23,BC23+(InputDataB_ModelSpecAssumptions!$E$23-$I$23)/(InputDataB_ModelSpecAssumptions!$E$24-InputDataA_GeneralAssumptions!$D$7))</f>
        <v>0.10368351452428204</v>
      </c>
      <c r="BE23" s="339">
        <f>IF(Submodel1s!BA4&gt;InputDataB_ModelSpecAssumptions!$E$24,InputDataB_ModelSpecAssumptions!$E$23,BD23+(InputDataB_ModelSpecAssumptions!$E$23-$I$23)/(InputDataB_ModelSpecAssumptions!$E$24-InputDataA_GeneralAssumptions!$D$7))</f>
        <v>0.10368351452428204</v>
      </c>
      <c r="BF23" s="339">
        <f>IF(Submodel1s!BB4&gt;InputDataB_ModelSpecAssumptions!$E$24,InputDataB_ModelSpecAssumptions!$E$23,BE23+(InputDataB_ModelSpecAssumptions!$E$23-$I$23)/(InputDataB_ModelSpecAssumptions!$E$24-InputDataA_GeneralAssumptions!$D$7))</f>
        <v>0.10368351452428204</v>
      </c>
      <c r="BG23" s="339">
        <f>IF(Submodel1s!BC4&gt;InputDataB_ModelSpecAssumptions!$E$24,InputDataB_ModelSpecAssumptions!$E$23,BF23+(InputDataB_ModelSpecAssumptions!$E$23-$I$23)/(InputDataB_ModelSpecAssumptions!$E$24-InputDataA_GeneralAssumptions!$D$7))</f>
        <v>0.10368351452428204</v>
      </c>
      <c r="BH23" s="339">
        <f>IF(Submodel1s!BD4&gt;InputDataB_ModelSpecAssumptions!$E$24,InputDataB_ModelSpecAssumptions!$E$23,BG23+(InputDataB_ModelSpecAssumptions!$E$23-$I$23)/(InputDataB_ModelSpecAssumptions!$E$24-InputDataA_GeneralAssumptions!$D$7))</f>
        <v>0.10368351452428204</v>
      </c>
      <c r="BI23" s="339">
        <f>IF(Submodel1s!BE4&gt;InputDataB_ModelSpecAssumptions!$E$24,InputDataB_ModelSpecAssumptions!$E$23,BH23+(InputDataB_ModelSpecAssumptions!$E$23-$I$23)/(InputDataB_ModelSpecAssumptions!$E$24-InputDataA_GeneralAssumptions!$D$7))</f>
        <v>0.10368351452428204</v>
      </c>
      <c r="BJ23" s="339">
        <f>IF(Submodel1s!BF4&gt;InputDataB_ModelSpecAssumptions!$E$24,InputDataB_ModelSpecAssumptions!$E$23,BI23+(InputDataB_ModelSpecAssumptions!$E$23-$I$23)/(InputDataB_ModelSpecAssumptions!$E$24-InputDataA_GeneralAssumptions!$D$7))</f>
        <v>0.10368351452428204</v>
      </c>
      <c r="BK23" s="339">
        <f>IF(Submodel1s!BG4&gt;InputDataB_ModelSpecAssumptions!$E$24,InputDataB_ModelSpecAssumptions!$E$23,BJ23+(InputDataB_ModelSpecAssumptions!$E$23-$I$23)/(InputDataB_ModelSpecAssumptions!$E$24-InputDataA_GeneralAssumptions!$D$7))</f>
        <v>0.10368351452428204</v>
      </c>
      <c r="BL23" s="339">
        <f>IF(Submodel1s!BH4&gt;InputDataB_ModelSpecAssumptions!$E$24,InputDataB_ModelSpecAssumptions!$E$23,BK23+(InputDataB_ModelSpecAssumptions!$E$23-$I$23)/(InputDataB_ModelSpecAssumptions!$E$24-InputDataA_GeneralAssumptions!$D$7))</f>
        <v>0.10368351452428204</v>
      </c>
      <c r="BM23" s="339">
        <f>IF(Submodel1s!BI4&gt;InputDataB_ModelSpecAssumptions!$E$24,InputDataB_ModelSpecAssumptions!$E$23,BL23+(InputDataB_ModelSpecAssumptions!$E$23-$I$23)/(InputDataB_ModelSpecAssumptions!$E$24-InputDataA_GeneralAssumptions!$D$7))</f>
        <v>0.10368351452428204</v>
      </c>
      <c r="BN23" s="339">
        <f>IF(Submodel1s!BJ4&gt;InputDataB_ModelSpecAssumptions!$E$24,InputDataB_ModelSpecAssumptions!$E$23,BM23+(InputDataB_ModelSpecAssumptions!$E$23-$I$23)/(InputDataB_ModelSpecAssumptions!$E$24-InputDataA_GeneralAssumptions!$D$7))</f>
        <v>0.10368351452428204</v>
      </c>
      <c r="BO23" s="339">
        <f>IF(Submodel1s!BK4&gt;InputDataB_ModelSpecAssumptions!$E$24,InputDataB_ModelSpecAssumptions!$E$23,BN23+(InputDataB_ModelSpecAssumptions!$E$23-$I$23)/(InputDataB_ModelSpecAssumptions!$E$24-InputDataA_GeneralAssumptions!$D$7))</f>
        <v>0.10368351452428204</v>
      </c>
      <c r="BP23" s="339">
        <f>IF(Submodel1s!BL4&gt;InputDataB_ModelSpecAssumptions!$E$24,InputDataB_ModelSpecAssumptions!$E$23,BO23+(InputDataB_ModelSpecAssumptions!$E$23-$I$23)/(InputDataB_ModelSpecAssumptions!$E$24-InputDataA_GeneralAssumptions!$D$7))</f>
        <v>0.10368351452428204</v>
      </c>
      <c r="BQ23" s="339">
        <f>IF(Submodel1s!BM4&gt;InputDataB_ModelSpecAssumptions!$E$24,InputDataB_ModelSpecAssumptions!$E$23,BP23+(InputDataB_ModelSpecAssumptions!$E$23-$I$23)/(InputDataB_ModelSpecAssumptions!$E$24-InputDataA_GeneralAssumptions!$D$7))</f>
        <v>0.10368351452428204</v>
      </c>
      <c r="BR23" s="339">
        <f>IF(Submodel1s!BN4&gt;InputDataB_ModelSpecAssumptions!$E$24,InputDataB_ModelSpecAssumptions!$E$23,BQ23+(InputDataB_ModelSpecAssumptions!$E$23-$I$23)/(InputDataB_ModelSpecAssumptions!$E$24-InputDataA_GeneralAssumptions!$D$7))</f>
        <v>0.10368351452428204</v>
      </c>
      <c r="BS23" s="339">
        <f>IF(Submodel1s!BO4&gt;InputDataB_ModelSpecAssumptions!$E$24,InputDataB_ModelSpecAssumptions!$E$23,BR23+(InputDataB_ModelSpecAssumptions!$E$23-$I$23)/(InputDataB_ModelSpecAssumptions!$E$24-InputDataA_GeneralAssumptions!$D$7))</f>
        <v>0.10368351452428204</v>
      </c>
      <c r="BT23" s="339">
        <f>IF(Submodel1s!BP4&gt;InputDataB_ModelSpecAssumptions!$E$24,InputDataB_ModelSpecAssumptions!$E$23,BS23+(InputDataB_ModelSpecAssumptions!$E$23-$I$23)/(InputDataB_ModelSpecAssumptions!$E$24-InputDataA_GeneralAssumptions!$D$7))</f>
        <v>0.10368351452428204</v>
      </c>
      <c r="BU23" s="339">
        <f>IF(Submodel1s!BQ4&gt;InputDataB_ModelSpecAssumptions!$E$24,InputDataB_ModelSpecAssumptions!$E$23,BT23+(InputDataB_ModelSpecAssumptions!$E$23-$I$23)/(InputDataB_ModelSpecAssumptions!$E$24-InputDataA_GeneralAssumptions!$D$7))</f>
        <v>0.10368351452428204</v>
      </c>
      <c r="BV23" s="339">
        <f>IF(Submodel1s!BR4&gt;InputDataB_ModelSpecAssumptions!$E$24,InputDataB_ModelSpecAssumptions!$E$23,BU23+(InputDataB_ModelSpecAssumptions!$E$23-$I$23)/(InputDataB_ModelSpecAssumptions!$E$24-InputDataA_GeneralAssumptions!$D$7))</f>
        <v>0.10368351452428204</v>
      </c>
      <c r="BW23" s="339">
        <f>IF(Submodel1s!BS4&gt;InputDataB_ModelSpecAssumptions!$E$24,InputDataB_ModelSpecAssumptions!$E$23,BV23+(InputDataB_ModelSpecAssumptions!$E$23-$I$23)/(InputDataB_ModelSpecAssumptions!$E$24-InputDataA_GeneralAssumptions!$D$7))</f>
        <v>0.10368351452428204</v>
      </c>
    </row>
    <row r="24" spans="1:75" s="279" customFormat="1">
      <c r="B24" s="313" t="s">
        <v>1073</v>
      </c>
      <c r="C24" s="314" t="s">
        <v>1</v>
      </c>
      <c r="D24" s="564">
        <v>2040</v>
      </c>
      <c r="E24" s="483">
        <f>D24</f>
        <v>2040</v>
      </c>
      <c r="F24" s="850"/>
      <c r="G24" s="15" t="s">
        <v>631</v>
      </c>
      <c r="H24" s="30" t="s">
        <v>2</v>
      </c>
      <c r="I24" s="12">
        <f>IF(VLOOKUP(InputDataB_ModelSpecAssumptions!$D$22,DataSummary!$A$130:$B$132,2,FALSE)=1,InputDataB_ModelSpecAssumptions!I22,InputDataB_ModelSpecAssumptions!I23)</f>
        <v>0.10368351452428204</v>
      </c>
      <c r="J24" s="338">
        <f>IF(VLOOKUP(InputDataB_ModelSpecAssumptions!$D$22,DataSummary!$A$130:$B$132,2,FALSE)=1,InputDataB_ModelSpecAssumptions!J22,InputDataB_ModelSpecAssumptions!J23)</f>
        <v>0.10368351452428204</v>
      </c>
      <c r="K24" s="338">
        <f>IF(VLOOKUP(InputDataB_ModelSpecAssumptions!$D$22,DataSummary!$A$130:$B$132,2,FALSE)=1,InputDataB_ModelSpecAssumptions!K22,InputDataB_ModelSpecAssumptions!K23)</f>
        <v>0.10368351452428204</v>
      </c>
      <c r="L24" s="338">
        <f>IF(VLOOKUP(InputDataB_ModelSpecAssumptions!$D$22,DataSummary!$A$130:$B$132,2,FALSE)=1,InputDataB_ModelSpecAssumptions!L22,InputDataB_ModelSpecAssumptions!L23)</f>
        <v>0.10368351452428204</v>
      </c>
      <c r="M24" s="338">
        <f>IF(VLOOKUP(InputDataB_ModelSpecAssumptions!$D$22,DataSummary!$A$130:$B$132,2,FALSE)=1,InputDataB_ModelSpecAssumptions!M22,InputDataB_ModelSpecAssumptions!M23)</f>
        <v>0.10368351452428204</v>
      </c>
      <c r="N24" s="338">
        <f>IF(VLOOKUP(InputDataB_ModelSpecAssumptions!$D$22,DataSummary!$A$130:$B$132,2,FALSE)=1,InputDataB_ModelSpecAssumptions!N22,InputDataB_ModelSpecAssumptions!N23)</f>
        <v>0.10368351452428204</v>
      </c>
      <c r="O24" s="338">
        <f>IF(VLOOKUP(InputDataB_ModelSpecAssumptions!$D$22,DataSummary!$A$130:$B$132,2,FALSE)=1,InputDataB_ModelSpecAssumptions!O22,InputDataB_ModelSpecAssumptions!O23)</f>
        <v>0.10368351452428204</v>
      </c>
      <c r="P24" s="338">
        <f>IF(VLOOKUP(InputDataB_ModelSpecAssumptions!$D$22,DataSummary!$A$130:$B$132,2,FALSE)=1,InputDataB_ModelSpecAssumptions!P22,InputDataB_ModelSpecAssumptions!P23)</f>
        <v>0.10368351452428204</v>
      </c>
      <c r="Q24" s="338">
        <f>IF(VLOOKUP(InputDataB_ModelSpecAssumptions!$D$22,DataSummary!$A$130:$B$132,2,FALSE)=1,InputDataB_ModelSpecAssumptions!Q22,InputDataB_ModelSpecAssumptions!Q23)</f>
        <v>0.10368351452428204</v>
      </c>
      <c r="R24" s="338">
        <f>IF(VLOOKUP(InputDataB_ModelSpecAssumptions!$D$22,DataSummary!$A$130:$B$132,2,FALSE)=1,InputDataB_ModelSpecAssumptions!R22,InputDataB_ModelSpecAssumptions!R23)</f>
        <v>0.10368351452428204</v>
      </c>
      <c r="S24" s="338">
        <f>IF(VLOOKUP(InputDataB_ModelSpecAssumptions!$D$22,DataSummary!$A$130:$B$132,2,FALSE)=1,InputDataB_ModelSpecAssumptions!S22,InputDataB_ModelSpecAssumptions!S23)</f>
        <v>0.10368351452428204</v>
      </c>
      <c r="T24" s="338">
        <f>IF(VLOOKUP(InputDataB_ModelSpecAssumptions!$D$22,DataSummary!$A$130:$B$132,2,FALSE)=1,InputDataB_ModelSpecAssumptions!T22,InputDataB_ModelSpecAssumptions!T23)</f>
        <v>0.10368351452428204</v>
      </c>
      <c r="U24" s="338">
        <f>IF(VLOOKUP(InputDataB_ModelSpecAssumptions!$D$22,DataSummary!$A$130:$B$132,2,FALSE)=1,InputDataB_ModelSpecAssumptions!U22,InputDataB_ModelSpecAssumptions!U23)</f>
        <v>0.10368351452428204</v>
      </c>
      <c r="V24" s="338">
        <f>IF(VLOOKUP(InputDataB_ModelSpecAssumptions!$D$22,DataSummary!$A$130:$B$132,2,FALSE)=1,InputDataB_ModelSpecAssumptions!V22,InputDataB_ModelSpecAssumptions!V23)</f>
        <v>0.10368351452428204</v>
      </c>
      <c r="W24" s="338">
        <f>IF(VLOOKUP(InputDataB_ModelSpecAssumptions!$D$22,DataSummary!$A$130:$B$132,2,FALSE)=1,InputDataB_ModelSpecAssumptions!W22,InputDataB_ModelSpecAssumptions!W23)</f>
        <v>0.10368351452428204</v>
      </c>
      <c r="X24" s="338">
        <f>IF(VLOOKUP(InputDataB_ModelSpecAssumptions!$D$22,DataSummary!$A$130:$B$132,2,FALSE)=1,InputDataB_ModelSpecAssumptions!X22,InputDataB_ModelSpecAssumptions!X23)</f>
        <v>0.10368351452428204</v>
      </c>
      <c r="Y24" s="338">
        <f>IF(VLOOKUP(InputDataB_ModelSpecAssumptions!$D$22,DataSummary!$A$130:$B$132,2,FALSE)=1,InputDataB_ModelSpecAssumptions!Y22,InputDataB_ModelSpecAssumptions!Y23)</f>
        <v>0.10368351452428204</v>
      </c>
      <c r="Z24" s="338">
        <f>IF(VLOOKUP(InputDataB_ModelSpecAssumptions!$D$22,DataSummary!$A$130:$B$132,2,FALSE)=1,InputDataB_ModelSpecAssumptions!Z22,InputDataB_ModelSpecAssumptions!Z23)</f>
        <v>0.10368351452428204</v>
      </c>
      <c r="AA24" s="338">
        <f>IF(VLOOKUP(InputDataB_ModelSpecAssumptions!$D$22,DataSummary!$A$130:$B$132,2,FALSE)=1,InputDataB_ModelSpecAssumptions!AA22,InputDataB_ModelSpecAssumptions!AA23)</f>
        <v>0.10368351452428204</v>
      </c>
      <c r="AB24" s="338">
        <f>IF(VLOOKUP(InputDataB_ModelSpecAssumptions!$D$22,DataSummary!$A$130:$B$132,2,FALSE)=1,InputDataB_ModelSpecAssumptions!AB22,InputDataB_ModelSpecAssumptions!AB23)</f>
        <v>0.10368351452428204</v>
      </c>
      <c r="AC24" s="338">
        <f>IF(VLOOKUP(InputDataB_ModelSpecAssumptions!$D$22,DataSummary!$A$130:$B$132,2,FALSE)=1,InputDataB_ModelSpecAssumptions!AC22,InputDataB_ModelSpecAssumptions!AC23)</f>
        <v>0.10368351452428204</v>
      </c>
      <c r="AD24" s="338">
        <f>IF(VLOOKUP(InputDataB_ModelSpecAssumptions!$D$22,DataSummary!$A$130:$B$132,2,FALSE)=1,InputDataB_ModelSpecAssumptions!AD22,InputDataB_ModelSpecAssumptions!AD23)</f>
        <v>0.10368351452428204</v>
      </c>
      <c r="AE24" s="338">
        <f>IF(VLOOKUP(InputDataB_ModelSpecAssumptions!$D$22,DataSummary!$A$130:$B$132,2,FALSE)=1,InputDataB_ModelSpecAssumptions!AE22,InputDataB_ModelSpecAssumptions!AE23)</f>
        <v>0.10368351452428204</v>
      </c>
      <c r="AF24" s="338">
        <f>IF(VLOOKUP(InputDataB_ModelSpecAssumptions!$D$22,DataSummary!$A$130:$B$132,2,FALSE)=1,InputDataB_ModelSpecAssumptions!AF22,InputDataB_ModelSpecAssumptions!AF23)</f>
        <v>0.10368351452428204</v>
      </c>
      <c r="AG24" s="338">
        <f>IF(VLOOKUP(InputDataB_ModelSpecAssumptions!$D$22,DataSummary!$A$130:$B$132,2,FALSE)=1,InputDataB_ModelSpecAssumptions!AG22,InputDataB_ModelSpecAssumptions!AG23)</f>
        <v>0.10368351452428204</v>
      </c>
      <c r="AH24" s="338">
        <f>IF(VLOOKUP(InputDataB_ModelSpecAssumptions!$D$22,DataSummary!$A$130:$B$132,2,FALSE)=1,InputDataB_ModelSpecAssumptions!AH22,InputDataB_ModelSpecAssumptions!AH23)</f>
        <v>0.10368351452428204</v>
      </c>
      <c r="AI24" s="338">
        <f>IF(VLOOKUP(InputDataB_ModelSpecAssumptions!$D$22,DataSummary!$A$130:$B$132,2,FALSE)=1,InputDataB_ModelSpecAssumptions!AI22,InputDataB_ModelSpecAssumptions!AI23)</f>
        <v>0.10368351452428204</v>
      </c>
      <c r="AJ24" s="338">
        <f>IF(VLOOKUP(InputDataB_ModelSpecAssumptions!$D$22,DataSummary!$A$130:$B$132,2,FALSE)=1,InputDataB_ModelSpecAssumptions!AJ22,InputDataB_ModelSpecAssumptions!AJ23)</f>
        <v>0.10368351452428204</v>
      </c>
      <c r="AK24" s="338">
        <f>IF(VLOOKUP(InputDataB_ModelSpecAssumptions!$D$22,DataSummary!$A$130:$B$132,2,FALSE)=1,InputDataB_ModelSpecAssumptions!AK22,InputDataB_ModelSpecAssumptions!AK23)</f>
        <v>0.10368351452428204</v>
      </c>
      <c r="AL24" s="338">
        <f>IF(VLOOKUP(InputDataB_ModelSpecAssumptions!$D$22,DataSummary!$A$130:$B$132,2,FALSE)=1,InputDataB_ModelSpecAssumptions!AL22,InputDataB_ModelSpecAssumptions!AL23)</f>
        <v>0.10368351452428204</v>
      </c>
      <c r="AM24" s="338">
        <f>IF(VLOOKUP(InputDataB_ModelSpecAssumptions!$D$22,DataSummary!$A$130:$B$132,2,FALSE)=1,InputDataB_ModelSpecAssumptions!AM22,InputDataB_ModelSpecAssumptions!AM23)</f>
        <v>0.10368351452428204</v>
      </c>
      <c r="AN24" s="338">
        <f>IF(VLOOKUP(InputDataB_ModelSpecAssumptions!$D$22,DataSummary!$A$130:$B$132,2,FALSE)=1,InputDataB_ModelSpecAssumptions!AN22,InputDataB_ModelSpecAssumptions!AN23)</f>
        <v>0.10368351452428204</v>
      </c>
      <c r="AO24" s="338">
        <f>IF(VLOOKUP(InputDataB_ModelSpecAssumptions!$D$22,DataSummary!$A$130:$B$132,2,FALSE)=1,InputDataB_ModelSpecAssumptions!AO22,InputDataB_ModelSpecAssumptions!AO23)</f>
        <v>0.10368351452428204</v>
      </c>
      <c r="AP24" s="338">
        <f>IF(VLOOKUP(InputDataB_ModelSpecAssumptions!$D$22,DataSummary!$A$130:$B$132,2,FALSE)=1,InputDataB_ModelSpecAssumptions!AP22,InputDataB_ModelSpecAssumptions!AP23)</f>
        <v>0.10368351452428204</v>
      </c>
      <c r="AQ24" s="338">
        <f>IF(VLOOKUP(InputDataB_ModelSpecAssumptions!$D$22,DataSummary!$A$130:$B$132,2,FALSE)=1,InputDataB_ModelSpecAssumptions!AQ22,InputDataB_ModelSpecAssumptions!AQ23)</f>
        <v>0.10368351452428204</v>
      </c>
      <c r="AR24" s="338">
        <f>IF(VLOOKUP(InputDataB_ModelSpecAssumptions!$D$22,DataSummary!$A$130:$B$132,2,FALSE)=1,InputDataB_ModelSpecAssumptions!AR22,InputDataB_ModelSpecAssumptions!AR23)</f>
        <v>0.10368351452428204</v>
      </c>
      <c r="AS24" s="338">
        <f>IF(VLOOKUP(InputDataB_ModelSpecAssumptions!$D$22,DataSummary!$A$130:$B$132,2,FALSE)=1,InputDataB_ModelSpecAssumptions!AS22,InputDataB_ModelSpecAssumptions!AS23)</f>
        <v>0.10368351452428204</v>
      </c>
      <c r="AT24" s="338">
        <f>IF(VLOOKUP(InputDataB_ModelSpecAssumptions!$D$22,DataSummary!$A$130:$B$132,2,FALSE)=1,InputDataB_ModelSpecAssumptions!AT22,InputDataB_ModelSpecAssumptions!AT23)</f>
        <v>0.10368351452428204</v>
      </c>
      <c r="AU24" s="338">
        <f>IF(VLOOKUP(InputDataB_ModelSpecAssumptions!$D$22,DataSummary!$A$130:$B$132,2,FALSE)=1,InputDataB_ModelSpecAssumptions!AU22,InputDataB_ModelSpecAssumptions!AU23)</f>
        <v>0.10368351452428204</v>
      </c>
      <c r="AV24" s="338">
        <f>IF(VLOOKUP(InputDataB_ModelSpecAssumptions!$D$22,DataSummary!$A$130:$B$132,2,FALSE)=1,InputDataB_ModelSpecAssumptions!AV22,InputDataB_ModelSpecAssumptions!AV23)</f>
        <v>0.10368351452428204</v>
      </c>
      <c r="AW24" s="338">
        <f>IF(VLOOKUP(InputDataB_ModelSpecAssumptions!$D$22,DataSummary!$A$130:$B$132,2,FALSE)=1,InputDataB_ModelSpecAssumptions!AW22,InputDataB_ModelSpecAssumptions!AW23)</f>
        <v>0.10368351452428204</v>
      </c>
      <c r="AX24" s="338">
        <f>IF(VLOOKUP(InputDataB_ModelSpecAssumptions!$D$22,DataSummary!$A$130:$B$132,2,FALSE)=1,InputDataB_ModelSpecAssumptions!AX22,InputDataB_ModelSpecAssumptions!AX23)</f>
        <v>0.10368351452428204</v>
      </c>
      <c r="AY24" s="338">
        <f>IF(VLOOKUP(InputDataB_ModelSpecAssumptions!$D$22,DataSummary!$A$130:$B$132,2,FALSE)=1,InputDataB_ModelSpecAssumptions!AY22,InputDataB_ModelSpecAssumptions!AY23)</f>
        <v>0.10368351452428204</v>
      </c>
      <c r="AZ24" s="338">
        <f>IF(VLOOKUP(InputDataB_ModelSpecAssumptions!$D$22,DataSummary!$A$130:$B$132,2,FALSE)=1,InputDataB_ModelSpecAssumptions!AZ22,InputDataB_ModelSpecAssumptions!AZ23)</f>
        <v>0.10368351452428204</v>
      </c>
      <c r="BA24" s="338">
        <f>IF(VLOOKUP(InputDataB_ModelSpecAssumptions!$D$22,DataSummary!$A$130:$B$132,2,FALSE)=1,InputDataB_ModelSpecAssumptions!BA22,InputDataB_ModelSpecAssumptions!BA23)</f>
        <v>0.10368351452428204</v>
      </c>
      <c r="BB24" s="338">
        <f>IF(VLOOKUP(InputDataB_ModelSpecAssumptions!$D$22,DataSummary!$A$130:$B$132,2,FALSE)=1,InputDataB_ModelSpecAssumptions!BB22,InputDataB_ModelSpecAssumptions!BB23)</f>
        <v>0.10368351452428204</v>
      </c>
      <c r="BC24" s="338">
        <f>IF(VLOOKUP(InputDataB_ModelSpecAssumptions!$D$22,DataSummary!$A$130:$B$132,2,FALSE)=1,InputDataB_ModelSpecAssumptions!BC22,InputDataB_ModelSpecAssumptions!BC23)</f>
        <v>0.10368351452428204</v>
      </c>
      <c r="BD24" s="338">
        <f>IF(VLOOKUP(InputDataB_ModelSpecAssumptions!$D$22,DataSummary!$A$130:$B$132,2,FALSE)=1,InputDataB_ModelSpecAssumptions!BD22,InputDataB_ModelSpecAssumptions!BD23)</f>
        <v>0.10368351452428204</v>
      </c>
      <c r="BE24" s="338">
        <f>IF(VLOOKUP(InputDataB_ModelSpecAssumptions!$D$22,DataSummary!$A$130:$B$132,2,FALSE)=1,InputDataB_ModelSpecAssumptions!BE22,InputDataB_ModelSpecAssumptions!BE23)</f>
        <v>0.10368351452428204</v>
      </c>
      <c r="BF24" s="338">
        <f>IF(VLOOKUP(InputDataB_ModelSpecAssumptions!$D$22,DataSummary!$A$130:$B$132,2,FALSE)=1,InputDataB_ModelSpecAssumptions!BF22,InputDataB_ModelSpecAssumptions!BF23)</f>
        <v>0.10368351452428204</v>
      </c>
      <c r="BG24" s="338">
        <f>IF(VLOOKUP(InputDataB_ModelSpecAssumptions!$D$22,DataSummary!$A$130:$B$132,2,FALSE)=1,InputDataB_ModelSpecAssumptions!BG22,InputDataB_ModelSpecAssumptions!BG23)</f>
        <v>0.10368351452428204</v>
      </c>
      <c r="BH24" s="338">
        <f>IF(VLOOKUP(InputDataB_ModelSpecAssumptions!$D$22,DataSummary!$A$130:$B$132,2,FALSE)=1,InputDataB_ModelSpecAssumptions!BH22,InputDataB_ModelSpecAssumptions!BH23)</f>
        <v>0.10368351452428204</v>
      </c>
      <c r="BI24" s="338">
        <f>IF(VLOOKUP(InputDataB_ModelSpecAssumptions!$D$22,DataSummary!$A$130:$B$132,2,FALSE)=1,InputDataB_ModelSpecAssumptions!BI22,InputDataB_ModelSpecAssumptions!BI23)</f>
        <v>0.10368351452428204</v>
      </c>
      <c r="BJ24" s="338">
        <f>IF(VLOOKUP(InputDataB_ModelSpecAssumptions!$D$22,DataSummary!$A$130:$B$132,2,FALSE)=1,InputDataB_ModelSpecAssumptions!BJ22,InputDataB_ModelSpecAssumptions!BJ23)</f>
        <v>0.10368351452428204</v>
      </c>
      <c r="BK24" s="338">
        <f>IF(VLOOKUP(InputDataB_ModelSpecAssumptions!$D$22,DataSummary!$A$130:$B$132,2,FALSE)=1,InputDataB_ModelSpecAssumptions!BK22,InputDataB_ModelSpecAssumptions!BK23)</f>
        <v>0.10368351452428204</v>
      </c>
      <c r="BL24" s="338">
        <f>IF(VLOOKUP(InputDataB_ModelSpecAssumptions!$D$22,DataSummary!$A$130:$B$132,2,FALSE)=1,InputDataB_ModelSpecAssumptions!BL22,InputDataB_ModelSpecAssumptions!BL23)</f>
        <v>0.10368351452428204</v>
      </c>
      <c r="BM24" s="338">
        <f>IF(VLOOKUP(InputDataB_ModelSpecAssumptions!$D$22,DataSummary!$A$130:$B$132,2,FALSE)=1,InputDataB_ModelSpecAssumptions!BM22,InputDataB_ModelSpecAssumptions!BM23)</f>
        <v>0.10368351452428204</v>
      </c>
      <c r="BN24" s="338">
        <f>IF(VLOOKUP(InputDataB_ModelSpecAssumptions!$D$22,DataSummary!$A$130:$B$132,2,FALSE)=1,InputDataB_ModelSpecAssumptions!BN22,InputDataB_ModelSpecAssumptions!BN23)</f>
        <v>0.10368351452428204</v>
      </c>
      <c r="BO24" s="338">
        <f>IF(VLOOKUP(InputDataB_ModelSpecAssumptions!$D$22,DataSummary!$A$130:$B$132,2,FALSE)=1,InputDataB_ModelSpecAssumptions!BO22,InputDataB_ModelSpecAssumptions!BO23)</f>
        <v>0.10368351452428204</v>
      </c>
      <c r="BP24" s="338">
        <f>IF(VLOOKUP(InputDataB_ModelSpecAssumptions!$D$22,DataSummary!$A$130:$B$132,2,FALSE)=1,InputDataB_ModelSpecAssumptions!BP22,InputDataB_ModelSpecAssumptions!BP23)</f>
        <v>0.10368351452428204</v>
      </c>
      <c r="BQ24" s="338">
        <f>IF(VLOOKUP(InputDataB_ModelSpecAssumptions!$D$22,DataSummary!$A$130:$B$132,2,FALSE)=1,InputDataB_ModelSpecAssumptions!BQ22,InputDataB_ModelSpecAssumptions!BQ23)</f>
        <v>0.10368351452428204</v>
      </c>
      <c r="BR24" s="338">
        <f>IF(VLOOKUP(InputDataB_ModelSpecAssumptions!$D$22,DataSummary!$A$130:$B$132,2,FALSE)=1,InputDataB_ModelSpecAssumptions!BR22,InputDataB_ModelSpecAssumptions!BR23)</f>
        <v>0.10368351452428204</v>
      </c>
      <c r="BS24" s="338">
        <f>IF(VLOOKUP(InputDataB_ModelSpecAssumptions!$D$22,DataSummary!$A$130:$B$132,2,FALSE)=1,InputDataB_ModelSpecAssumptions!BS22,InputDataB_ModelSpecAssumptions!BS23)</f>
        <v>0.10368351452428204</v>
      </c>
      <c r="BT24" s="338">
        <f>IF(VLOOKUP(InputDataB_ModelSpecAssumptions!$D$22,DataSummary!$A$130:$B$132,2,FALSE)=1,InputDataB_ModelSpecAssumptions!BT22,InputDataB_ModelSpecAssumptions!BT23)</f>
        <v>0.10368351452428204</v>
      </c>
      <c r="BU24" s="338">
        <f>IF(VLOOKUP(InputDataB_ModelSpecAssumptions!$D$22,DataSummary!$A$130:$B$132,2,FALSE)=1,InputDataB_ModelSpecAssumptions!BU22,InputDataB_ModelSpecAssumptions!BU23)</f>
        <v>0.10368351452428204</v>
      </c>
      <c r="BV24" s="338">
        <f>IF(VLOOKUP(InputDataB_ModelSpecAssumptions!$D$22,DataSummary!$A$130:$B$132,2,FALSE)=1,InputDataB_ModelSpecAssumptions!BV22,InputDataB_ModelSpecAssumptions!BV23)</f>
        <v>0.10368351452428204</v>
      </c>
      <c r="BW24" s="338">
        <f>IF(VLOOKUP(InputDataB_ModelSpecAssumptions!$D$22,DataSummary!$A$130:$B$132,2,FALSE)=1,InputDataB_ModelSpecAssumptions!BW22,InputDataB_ModelSpecAssumptions!BW23)</f>
        <v>0.10368351452428204</v>
      </c>
    </row>
    <row r="25" spans="1:75" s="279" customFormat="1" ht="16.5" thickBot="1">
      <c r="B25" s="43"/>
      <c r="C25" s="43"/>
      <c r="D25" s="553"/>
      <c r="E25" s="553"/>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row>
    <row r="26" spans="1:75">
      <c r="B26" s="858" t="s">
        <v>1013</v>
      </c>
      <c r="C26" s="859"/>
      <c r="D26" s="82" t="str">
        <f>DataSummary!N4</f>
        <v>Baseline</v>
      </c>
      <c r="E26" s="88" t="str">
        <f>DataSummary!N5</f>
        <v>Scenario</v>
      </c>
      <c r="F26" s="242" t="str">
        <f>D35</f>
        <v>Automatic</v>
      </c>
      <c r="G26" s="2" t="str">
        <f>VLOOKUP(InputDataB_ModelSpecAssumptions!D34,DataSummary!A142:C144,3,FALSE)</f>
        <v>Real GDP annual growth rate</v>
      </c>
      <c r="H26" s="234" t="s">
        <v>636</v>
      </c>
      <c r="I26" s="211">
        <f>InputDataA_GeneralAssumptions!$D$7</f>
        <v>2021</v>
      </c>
      <c r="J26" s="169">
        <f>I26+1</f>
        <v>2022</v>
      </c>
      <c r="K26" s="169">
        <f t="shared" ref="K26:AQ26" si="76">J26+1</f>
        <v>2023</v>
      </c>
      <c r="L26" s="169">
        <f t="shared" si="76"/>
        <v>2024</v>
      </c>
      <c r="M26" s="169">
        <f t="shared" si="76"/>
        <v>2025</v>
      </c>
      <c r="N26" s="169">
        <f t="shared" si="76"/>
        <v>2026</v>
      </c>
      <c r="O26" s="169">
        <f t="shared" si="76"/>
        <v>2027</v>
      </c>
      <c r="P26" s="169">
        <f t="shared" si="76"/>
        <v>2028</v>
      </c>
      <c r="Q26" s="169">
        <f t="shared" si="76"/>
        <v>2029</v>
      </c>
      <c r="R26" s="169">
        <f t="shared" si="76"/>
        <v>2030</v>
      </c>
      <c r="S26" s="169">
        <f t="shared" si="76"/>
        <v>2031</v>
      </c>
      <c r="T26" s="169">
        <f t="shared" si="76"/>
        <v>2032</v>
      </c>
      <c r="U26" s="169">
        <f t="shared" si="76"/>
        <v>2033</v>
      </c>
      <c r="V26" s="169">
        <f t="shared" si="76"/>
        <v>2034</v>
      </c>
      <c r="W26" s="169">
        <f t="shared" si="76"/>
        <v>2035</v>
      </c>
      <c r="X26" s="169">
        <f t="shared" si="76"/>
        <v>2036</v>
      </c>
      <c r="Y26" s="169">
        <f t="shared" si="76"/>
        <v>2037</v>
      </c>
      <c r="Z26" s="169">
        <f>Y26+1</f>
        <v>2038</v>
      </c>
      <c r="AA26" s="169">
        <f t="shared" si="76"/>
        <v>2039</v>
      </c>
      <c r="AB26" s="169">
        <f t="shared" si="76"/>
        <v>2040</v>
      </c>
      <c r="AC26" s="169">
        <f t="shared" si="76"/>
        <v>2041</v>
      </c>
      <c r="AD26" s="169">
        <f t="shared" si="76"/>
        <v>2042</v>
      </c>
      <c r="AE26" s="169">
        <f t="shared" si="76"/>
        <v>2043</v>
      </c>
      <c r="AF26" s="169">
        <f t="shared" si="76"/>
        <v>2044</v>
      </c>
      <c r="AG26" s="169">
        <f t="shared" si="76"/>
        <v>2045</v>
      </c>
      <c r="AH26" s="169">
        <f t="shared" si="76"/>
        <v>2046</v>
      </c>
      <c r="AI26" s="169">
        <f t="shared" si="76"/>
        <v>2047</v>
      </c>
      <c r="AJ26" s="169">
        <f t="shared" si="76"/>
        <v>2048</v>
      </c>
      <c r="AK26" s="169">
        <f t="shared" si="76"/>
        <v>2049</v>
      </c>
      <c r="AL26" s="169">
        <f t="shared" si="76"/>
        <v>2050</v>
      </c>
      <c r="AM26" s="169">
        <f t="shared" si="76"/>
        <v>2051</v>
      </c>
      <c r="AN26" s="169">
        <f t="shared" si="76"/>
        <v>2052</v>
      </c>
      <c r="AO26" s="169">
        <f t="shared" si="76"/>
        <v>2053</v>
      </c>
      <c r="AP26" s="169">
        <f t="shared" si="76"/>
        <v>2054</v>
      </c>
      <c r="AQ26" s="169">
        <f t="shared" si="76"/>
        <v>2055</v>
      </c>
      <c r="AR26" s="169">
        <f t="shared" ref="AR26" si="77">AQ26+1</f>
        <v>2056</v>
      </c>
      <c r="AS26" s="169">
        <f t="shared" ref="AS26" si="78">AR26+1</f>
        <v>2057</v>
      </c>
      <c r="AT26" s="169">
        <f t="shared" ref="AT26" si="79">AS26+1</f>
        <v>2058</v>
      </c>
      <c r="AU26" s="169">
        <f t="shared" ref="AU26" si="80">AT26+1</f>
        <v>2059</v>
      </c>
      <c r="AV26" s="169">
        <f t="shared" ref="AV26" si="81">AU26+1</f>
        <v>2060</v>
      </c>
      <c r="AW26" s="169">
        <f t="shared" ref="AW26" si="82">AV26+1</f>
        <v>2061</v>
      </c>
      <c r="AX26" s="169">
        <f t="shared" ref="AX26" si="83">AW26+1</f>
        <v>2062</v>
      </c>
      <c r="AY26" s="169">
        <f t="shared" ref="AY26" si="84">AX26+1</f>
        <v>2063</v>
      </c>
      <c r="AZ26" s="169">
        <f t="shared" ref="AZ26" si="85">AY26+1</f>
        <v>2064</v>
      </c>
      <c r="BA26" s="169">
        <f t="shared" ref="BA26" si="86">AZ26+1</f>
        <v>2065</v>
      </c>
      <c r="BB26" s="169">
        <f t="shared" ref="BB26" si="87">BA26+1</f>
        <v>2066</v>
      </c>
      <c r="BC26" s="169">
        <f t="shared" ref="BC26" si="88">BB26+1</f>
        <v>2067</v>
      </c>
      <c r="BD26" s="169">
        <f t="shared" ref="BD26" si="89">BC26+1</f>
        <v>2068</v>
      </c>
      <c r="BE26" s="169">
        <f t="shared" ref="BE26" si="90">BD26+1</f>
        <v>2069</v>
      </c>
      <c r="BF26" s="169">
        <f t="shared" ref="BF26" si="91">BE26+1</f>
        <v>2070</v>
      </c>
      <c r="BG26" s="169">
        <f t="shared" ref="BG26" si="92">BF26+1</f>
        <v>2071</v>
      </c>
      <c r="BH26" s="169">
        <f t="shared" ref="BH26" si="93">BG26+1</f>
        <v>2072</v>
      </c>
      <c r="BI26" s="169">
        <f t="shared" ref="BI26" si="94">BH26+1</f>
        <v>2073</v>
      </c>
      <c r="BJ26" s="169">
        <f t="shared" ref="BJ26" si="95">BI26+1</f>
        <v>2074</v>
      </c>
      <c r="BK26" s="169">
        <f t="shared" ref="BK26" si="96">BJ26+1</f>
        <v>2075</v>
      </c>
      <c r="BL26" s="169">
        <f t="shared" ref="BL26" si="97">BK26+1</f>
        <v>2076</v>
      </c>
      <c r="BM26" s="169">
        <f t="shared" ref="BM26" si="98">BL26+1</f>
        <v>2077</v>
      </c>
      <c r="BN26" s="169">
        <f t="shared" ref="BN26" si="99">BM26+1</f>
        <v>2078</v>
      </c>
      <c r="BO26" s="169">
        <f t="shared" ref="BO26" si="100">BN26+1</f>
        <v>2079</v>
      </c>
      <c r="BP26" s="169">
        <f t="shared" ref="BP26" si="101">BO26+1</f>
        <v>2080</v>
      </c>
      <c r="BQ26" s="169">
        <f t="shared" ref="BQ26" si="102">BP26+1</f>
        <v>2081</v>
      </c>
      <c r="BR26" s="169">
        <f t="shared" ref="BR26" si="103">BQ26+1</f>
        <v>2082</v>
      </c>
      <c r="BS26" s="169">
        <f t="shared" ref="BS26" si="104">BR26+1</f>
        <v>2083</v>
      </c>
      <c r="BT26" s="169">
        <f t="shared" ref="BT26" si="105">BS26+1</f>
        <v>2084</v>
      </c>
      <c r="BU26" s="169">
        <f t="shared" ref="BU26" si="106">BT26+1</f>
        <v>2085</v>
      </c>
      <c r="BV26" s="169">
        <f t="shared" ref="BV26" si="107">BU26+1</f>
        <v>2086</v>
      </c>
      <c r="BW26" s="169">
        <f t="shared" ref="BW26" si="108">BV26+1</f>
        <v>2087</v>
      </c>
    </row>
    <row r="27" spans="1:75">
      <c r="B27" s="108" t="s">
        <v>542</v>
      </c>
      <c r="C27" s="109" t="str">
        <f>IF(DataSummary!B153=1,"(e.g. 0.01)",IF(DataSummary!B153=2,"(e.g. 0.01)","Real US$"))</f>
        <v>(e.g. 0.01)</v>
      </c>
      <c r="D27" s="484"/>
      <c r="E27" s="484"/>
      <c r="F27" s="849" t="str">
        <f>DataSummary!N4</f>
        <v>Baseline</v>
      </c>
      <c r="G27" s="18" t="s">
        <v>624</v>
      </c>
      <c r="H27" s="29" t="s">
        <v>2</v>
      </c>
      <c r="I27" s="212">
        <f>I28</f>
        <v>-1.7717063426971436E-2</v>
      </c>
      <c r="J27" s="212">
        <f t="shared" ref="J27:AP27" si="109">J28</f>
        <v>-1.7717063426971436E-2</v>
      </c>
      <c r="K27" s="212">
        <f t="shared" si="109"/>
        <v>-1.7717063426971436E-2</v>
      </c>
      <c r="L27" s="212">
        <f t="shared" si="109"/>
        <v>-1.7717063426971436E-2</v>
      </c>
      <c r="M27" s="212">
        <f t="shared" si="109"/>
        <v>-1.7717063426971436E-2</v>
      </c>
      <c r="N27" s="212">
        <f t="shared" si="109"/>
        <v>-1.7717063426971436E-2</v>
      </c>
      <c r="O27" s="212">
        <f t="shared" si="109"/>
        <v>-1.7717063426971436E-2</v>
      </c>
      <c r="P27" s="212">
        <f t="shared" si="109"/>
        <v>-1.7717063426971436E-2</v>
      </c>
      <c r="Q27" s="212">
        <f t="shared" si="109"/>
        <v>-1.7717063426971436E-2</v>
      </c>
      <c r="R27" s="212">
        <f t="shared" si="109"/>
        <v>-1.7717063426971436E-2</v>
      </c>
      <c r="S27" s="212">
        <f t="shared" si="109"/>
        <v>-1.7717063426971436E-2</v>
      </c>
      <c r="T27" s="212">
        <f t="shared" si="109"/>
        <v>-1.7717063426971436E-2</v>
      </c>
      <c r="U27" s="212">
        <f t="shared" si="109"/>
        <v>-1.7717063426971436E-2</v>
      </c>
      <c r="V27" s="212">
        <f t="shared" si="109"/>
        <v>-1.7717063426971436E-2</v>
      </c>
      <c r="W27" s="212">
        <f t="shared" si="109"/>
        <v>-1.7717063426971436E-2</v>
      </c>
      <c r="X27" s="212">
        <f t="shared" si="109"/>
        <v>-1.7717063426971436E-2</v>
      </c>
      <c r="Y27" s="212">
        <f t="shared" si="109"/>
        <v>-1.7717063426971436E-2</v>
      </c>
      <c r="Z27" s="212">
        <f t="shared" si="109"/>
        <v>-1.7717063426971436E-2</v>
      </c>
      <c r="AA27" s="212">
        <f t="shared" si="109"/>
        <v>-1.7717063426971436E-2</v>
      </c>
      <c r="AB27" s="212">
        <f t="shared" si="109"/>
        <v>-1.7717063426971436E-2</v>
      </c>
      <c r="AC27" s="212">
        <f t="shared" si="109"/>
        <v>-1.7717063426971436E-2</v>
      </c>
      <c r="AD27" s="212">
        <f t="shared" si="109"/>
        <v>-1.7717063426971436E-2</v>
      </c>
      <c r="AE27" s="212">
        <f t="shared" si="109"/>
        <v>-1.7717063426971436E-2</v>
      </c>
      <c r="AF27" s="212">
        <f t="shared" si="109"/>
        <v>-1.7717063426971436E-2</v>
      </c>
      <c r="AG27" s="212">
        <f t="shared" si="109"/>
        <v>-1.7717063426971436E-2</v>
      </c>
      <c r="AH27" s="212">
        <f t="shared" si="109"/>
        <v>-1.7717063426971436E-2</v>
      </c>
      <c r="AI27" s="212">
        <f t="shared" si="109"/>
        <v>-1.7717063426971436E-2</v>
      </c>
      <c r="AJ27" s="212">
        <f t="shared" si="109"/>
        <v>-1.7717063426971436E-2</v>
      </c>
      <c r="AK27" s="212">
        <f t="shared" si="109"/>
        <v>-1.7717063426971436E-2</v>
      </c>
      <c r="AL27" s="212">
        <f t="shared" si="109"/>
        <v>-1.7717063426971436E-2</v>
      </c>
      <c r="AM27" s="212">
        <f t="shared" si="109"/>
        <v>-1.7717063426971436E-2</v>
      </c>
      <c r="AN27" s="212">
        <f t="shared" si="109"/>
        <v>-1.7717063426971436E-2</v>
      </c>
      <c r="AO27" s="212">
        <f t="shared" si="109"/>
        <v>-1.7717063426971436E-2</v>
      </c>
      <c r="AP27" s="212">
        <f t="shared" si="109"/>
        <v>-1.7717063426971436E-2</v>
      </c>
      <c r="AQ27" s="19">
        <f t="shared" ref="AQ27" si="110">AP27</f>
        <v>-1.7717063426971436E-2</v>
      </c>
      <c r="AR27" s="19">
        <f t="shared" ref="AR27" si="111">AQ27</f>
        <v>-1.7717063426971436E-2</v>
      </c>
      <c r="AS27" s="19">
        <f t="shared" ref="AS27" si="112">AR27</f>
        <v>-1.7717063426971436E-2</v>
      </c>
      <c r="AT27" s="19">
        <f t="shared" ref="AT27" si="113">AS27</f>
        <v>-1.7717063426971436E-2</v>
      </c>
      <c r="AU27" s="19">
        <f t="shared" ref="AU27" si="114">AT27</f>
        <v>-1.7717063426971436E-2</v>
      </c>
      <c r="AV27" s="19">
        <f t="shared" ref="AV27" si="115">AU27</f>
        <v>-1.7717063426971436E-2</v>
      </c>
      <c r="AW27" s="19">
        <f t="shared" ref="AW27" si="116">AV27</f>
        <v>-1.7717063426971436E-2</v>
      </c>
      <c r="AX27" s="19">
        <f t="shared" ref="AX27" si="117">AW27</f>
        <v>-1.7717063426971436E-2</v>
      </c>
      <c r="AY27" s="19">
        <f t="shared" ref="AY27" si="118">AX27</f>
        <v>-1.7717063426971436E-2</v>
      </c>
      <c r="AZ27" s="19">
        <f t="shared" ref="AZ27" si="119">AY27</f>
        <v>-1.7717063426971436E-2</v>
      </c>
      <c r="BA27" s="19">
        <f t="shared" ref="BA27" si="120">AZ27</f>
        <v>-1.7717063426971436E-2</v>
      </c>
      <c r="BB27" s="19">
        <f t="shared" ref="BB27" si="121">BA27</f>
        <v>-1.7717063426971436E-2</v>
      </c>
      <c r="BC27" s="19">
        <f t="shared" ref="BC27" si="122">BB27</f>
        <v>-1.7717063426971436E-2</v>
      </c>
      <c r="BD27" s="19">
        <f t="shared" ref="BD27" si="123">BC27</f>
        <v>-1.7717063426971436E-2</v>
      </c>
      <c r="BE27" s="19">
        <f t="shared" ref="BE27" si="124">BD27</f>
        <v>-1.7717063426971436E-2</v>
      </c>
      <c r="BF27" s="19">
        <f t="shared" ref="BF27" si="125">BE27</f>
        <v>-1.7717063426971436E-2</v>
      </c>
      <c r="BG27" s="19">
        <f t="shared" ref="BG27" si="126">BF27</f>
        <v>-1.7717063426971436E-2</v>
      </c>
      <c r="BH27" s="19">
        <f t="shared" ref="BH27" si="127">BG27</f>
        <v>-1.7717063426971436E-2</v>
      </c>
      <c r="BI27" s="19">
        <f t="shared" ref="BI27" si="128">BH27</f>
        <v>-1.7717063426971436E-2</v>
      </c>
      <c r="BJ27" s="19">
        <f t="shared" ref="BJ27" si="129">BI27</f>
        <v>-1.7717063426971436E-2</v>
      </c>
      <c r="BK27" s="19">
        <f t="shared" ref="BK27" si="130">BJ27</f>
        <v>-1.7717063426971436E-2</v>
      </c>
      <c r="BL27" s="19">
        <f t="shared" ref="BL27" si="131">BK27</f>
        <v>-1.7717063426971436E-2</v>
      </c>
      <c r="BM27" s="19">
        <f t="shared" ref="BM27" si="132">BL27</f>
        <v>-1.7717063426971436E-2</v>
      </c>
      <c r="BN27" s="19">
        <f t="shared" ref="BN27" si="133">BM27</f>
        <v>-1.7717063426971436E-2</v>
      </c>
      <c r="BO27" s="19">
        <f t="shared" ref="BO27" si="134">BN27</f>
        <v>-1.7717063426971436E-2</v>
      </c>
      <c r="BP27" s="19">
        <f t="shared" ref="BP27" si="135">BO27</f>
        <v>-1.7717063426971436E-2</v>
      </c>
      <c r="BQ27" s="19">
        <f t="shared" ref="BQ27" si="136">BP27</f>
        <v>-1.7717063426971436E-2</v>
      </c>
      <c r="BR27" s="19">
        <f t="shared" ref="BR27" si="137">BQ27</f>
        <v>-1.7717063426971436E-2</v>
      </c>
      <c r="BS27" s="19">
        <f t="shared" ref="BS27" si="138">BR27</f>
        <v>-1.7717063426971436E-2</v>
      </c>
      <c r="BT27" s="19">
        <f t="shared" ref="BT27" si="139">BS27</f>
        <v>-1.7717063426971436E-2</v>
      </c>
      <c r="BU27" s="19">
        <f t="shared" ref="BU27" si="140">BT27</f>
        <v>-1.7717063426971436E-2</v>
      </c>
      <c r="BV27" s="19">
        <f t="shared" ref="BV27" si="141">BU27</f>
        <v>-1.7717063426971436E-2</v>
      </c>
      <c r="BW27" s="19">
        <f t="shared" ref="BW27" si="142">BV27</f>
        <v>-1.7717063426971436E-2</v>
      </c>
    </row>
    <row r="28" spans="1:75">
      <c r="B28" s="112" t="s">
        <v>543</v>
      </c>
      <c r="C28" s="591" t="s">
        <v>838</v>
      </c>
      <c r="D28" s="838">
        <f>IF(ISNUMBER(DataSummary!E154)=TRUE,DataSummary!E154,".")</f>
        <v>-1.7717063426971436E-2</v>
      </c>
      <c r="E28" s="838"/>
      <c r="F28" s="849"/>
      <c r="G28" s="11" t="s">
        <v>625</v>
      </c>
      <c r="H28" s="31" t="str">
        <f>H27</f>
        <v>(e.g. 0.40)</v>
      </c>
      <c r="I28" s="14">
        <f>D29</f>
        <v>-1.7717063426971436E-2</v>
      </c>
      <c r="J28" s="14">
        <f>IF(VLOOKUP(InputDataB_ModelSpecAssumptions!$D$34,DataSummary!$A$141:$B$144,2,FALSE)=3,J31,IF(J26&gt;=InputDataB_ModelSpecAssumptions!$D$37,InputDataB_ModelSpecAssumptions!$D$36,I28+(InputDataB_ModelSpecAssumptions!$D$36-$I$28)/(InputDataB_ModelSpecAssumptions!$D$37-InputDataA_GeneralAssumptions!$D$7)))</f>
        <v>-1.7717063426971436E-2</v>
      </c>
      <c r="K28" s="339">
        <f>IF(VLOOKUP(InputDataB_ModelSpecAssumptions!$D$34,DataSummary!$A$141:$B$144,2,FALSE)=3,K31,IF(K26&gt;=InputDataB_ModelSpecAssumptions!$D$37,InputDataB_ModelSpecAssumptions!$D$36,J28+(InputDataB_ModelSpecAssumptions!$D$36-$I$28)/(InputDataB_ModelSpecAssumptions!$D$37-InputDataA_GeneralAssumptions!$D$7)))</f>
        <v>-1.7717063426971436E-2</v>
      </c>
      <c r="L28" s="339">
        <f>IF(VLOOKUP(InputDataB_ModelSpecAssumptions!$D$34,DataSummary!$A$141:$B$144,2,FALSE)=3,L31,IF(L26&gt;=InputDataB_ModelSpecAssumptions!$D$37,InputDataB_ModelSpecAssumptions!$D$36,K28+(InputDataB_ModelSpecAssumptions!$D$36-$I$28)/(InputDataB_ModelSpecAssumptions!$D$37-InputDataA_GeneralAssumptions!$D$7)))</f>
        <v>-1.7717063426971436E-2</v>
      </c>
      <c r="M28" s="339">
        <f>IF(VLOOKUP(InputDataB_ModelSpecAssumptions!$D$34,DataSummary!$A$141:$B$144,2,FALSE)=3,M31,IF(M26&gt;=InputDataB_ModelSpecAssumptions!$D$37,InputDataB_ModelSpecAssumptions!$D$36,L28+(InputDataB_ModelSpecAssumptions!$D$36-$I$28)/(InputDataB_ModelSpecAssumptions!$D$37-InputDataA_GeneralAssumptions!$D$7)))</f>
        <v>-1.7717063426971436E-2</v>
      </c>
      <c r="N28" s="339">
        <f>IF(VLOOKUP(InputDataB_ModelSpecAssumptions!$D$34,DataSummary!$A$141:$B$144,2,FALSE)=3,N31,IF(N26&gt;=InputDataB_ModelSpecAssumptions!$D$37,InputDataB_ModelSpecAssumptions!$D$36,M28+(InputDataB_ModelSpecAssumptions!$D$36-$I$28)/(InputDataB_ModelSpecAssumptions!$D$37-InputDataA_GeneralAssumptions!$D$7)))</f>
        <v>-1.7717063426971436E-2</v>
      </c>
      <c r="O28" s="339">
        <f>IF(VLOOKUP(InputDataB_ModelSpecAssumptions!$D$34,DataSummary!$A$141:$B$144,2,FALSE)=3,O31,IF(O26&gt;=InputDataB_ModelSpecAssumptions!$D$37,InputDataB_ModelSpecAssumptions!$D$36,N28+(InputDataB_ModelSpecAssumptions!$D$36-$I$28)/(InputDataB_ModelSpecAssumptions!$D$37-InputDataA_GeneralAssumptions!$D$7)))</f>
        <v>-1.7717063426971436E-2</v>
      </c>
      <c r="P28" s="339">
        <f>IF(VLOOKUP(InputDataB_ModelSpecAssumptions!$D$34,DataSummary!$A$141:$B$144,2,FALSE)=3,P31,IF(P26&gt;=InputDataB_ModelSpecAssumptions!$D$37,InputDataB_ModelSpecAssumptions!$D$36,O28+(InputDataB_ModelSpecAssumptions!$D$36-$I$28)/(InputDataB_ModelSpecAssumptions!$D$37-InputDataA_GeneralAssumptions!$D$7)))</f>
        <v>-1.7717063426971436E-2</v>
      </c>
      <c r="Q28" s="339">
        <f>IF(VLOOKUP(InputDataB_ModelSpecAssumptions!$D$34,DataSummary!$A$141:$B$144,2,FALSE)=3,Q31,IF(Q26&gt;=InputDataB_ModelSpecAssumptions!$D$37,InputDataB_ModelSpecAssumptions!$D$36,P28+(InputDataB_ModelSpecAssumptions!$D$36-$I$28)/(InputDataB_ModelSpecAssumptions!$D$37-InputDataA_GeneralAssumptions!$D$7)))</f>
        <v>-1.7717063426971436E-2</v>
      </c>
      <c r="R28" s="339">
        <f>IF(VLOOKUP(InputDataB_ModelSpecAssumptions!$D$34,DataSummary!$A$141:$B$144,2,FALSE)=3,R31,IF(R26&gt;=InputDataB_ModelSpecAssumptions!$D$37,InputDataB_ModelSpecAssumptions!$D$36,Q28+(InputDataB_ModelSpecAssumptions!$D$36-$I$28)/(InputDataB_ModelSpecAssumptions!$D$37-InputDataA_GeneralAssumptions!$D$7)))</f>
        <v>-1.7717063426971436E-2</v>
      </c>
      <c r="S28" s="339">
        <f>IF(VLOOKUP(InputDataB_ModelSpecAssumptions!$D$34,DataSummary!$A$141:$B$144,2,FALSE)=3,S31,IF(S26&gt;=InputDataB_ModelSpecAssumptions!$D$37,InputDataB_ModelSpecAssumptions!$D$36,R28+(InputDataB_ModelSpecAssumptions!$D$36-$I$28)/(InputDataB_ModelSpecAssumptions!$D$37-InputDataA_GeneralAssumptions!$D$7)))</f>
        <v>-1.7717063426971436E-2</v>
      </c>
      <c r="T28" s="339">
        <f>IF(VLOOKUP(InputDataB_ModelSpecAssumptions!$D$34,DataSummary!$A$141:$B$144,2,FALSE)=3,T31,IF(T26&gt;=InputDataB_ModelSpecAssumptions!$D$37,InputDataB_ModelSpecAssumptions!$D$36,S28+(InputDataB_ModelSpecAssumptions!$D$36-$I$28)/(InputDataB_ModelSpecAssumptions!$D$37-InputDataA_GeneralAssumptions!$D$7)))</f>
        <v>-1.7717063426971436E-2</v>
      </c>
      <c r="U28" s="339">
        <f>IF(VLOOKUP(InputDataB_ModelSpecAssumptions!$D$34,DataSummary!$A$141:$B$144,2,FALSE)=3,U31,IF(U26&gt;=InputDataB_ModelSpecAssumptions!$D$37,InputDataB_ModelSpecAssumptions!$D$36,T28+(InputDataB_ModelSpecAssumptions!$D$36-$I$28)/(InputDataB_ModelSpecAssumptions!$D$37-InputDataA_GeneralAssumptions!$D$7)))</f>
        <v>-1.7717063426971436E-2</v>
      </c>
      <c r="V28" s="339">
        <f>IF(VLOOKUP(InputDataB_ModelSpecAssumptions!$D$34,DataSummary!$A$141:$B$144,2,FALSE)=3,V31,IF(V26&gt;=InputDataB_ModelSpecAssumptions!$D$37,InputDataB_ModelSpecAssumptions!$D$36,U28+(InputDataB_ModelSpecAssumptions!$D$36-$I$28)/(InputDataB_ModelSpecAssumptions!$D$37-InputDataA_GeneralAssumptions!$D$7)))</f>
        <v>-1.7717063426971436E-2</v>
      </c>
      <c r="W28" s="339">
        <f>IF(VLOOKUP(InputDataB_ModelSpecAssumptions!$D$34,DataSummary!$A$141:$B$144,2,FALSE)=3,W31,IF(W26&gt;=InputDataB_ModelSpecAssumptions!$D$37,InputDataB_ModelSpecAssumptions!$D$36,V28+(InputDataB_ModelSpecAssumptions!$D$36-$I$28)/(InputDataB_ModelSpecAssumptions!$D$37-InputDataA_GeneralAssumptions!$D$7)))</f>
        <v>-1.7717063426971436E-2</v>
      </c>
      <c r="X28" s="339">
        <f>IF(VLOOKUP(InputDataB_ModelSpecAssumptions!$D$34,DataSummary!$A$141:$B$144,2,FALSE)=3,X31,IF(X26&gt;=InputDataB_ModelSpecAssumptions!$D$37,InputDataB_ModelSpecAssumptions!$D$36,W28+(InputDataB_ModelSpecAssumptions!$D$36-$I$28)/(InputDataB_ModelSpecAssumptions!$D$37-InputDataA_GeneralAssumptions!$D$7)))</f>
        <v>-1.7717063426971436E-2</v>
      </c>
      <c r="Y28" s="339">
        <f>IF(VLOOKUP(InputDataB_ModelSpecAssumptions!$D$34,DataSummary!$A$141:$B$144,2,FALSE)=3,Y31,IF(Y26&gt;=InputDataB_ModelSpecAssumptions!$D$37,InputDataB_ModelSpecAssumptions!$D$36,X28+(InputDataB_ModelSpecAssumptions!$D$36-$I$28)/(InputDataB_ModelSpecAssumptions!$D$37-InputDataA_GeneralAssumptions!$D$7)))</f>
        <v>-1.7717063426971436E-2</v>
      </c>
      <c r="Z28" s="339">
        <f>IF(VLOOKUP(InputDataB_ModelSpecAssumptions!$D$34,DataSummary!$A$141:$B$144,2,FALSE)=3,Z31,IF(Z26&gt;=InputDataB_ModelSpecAssumptions!$D$37,InputDataB_ModelSpecAssumptions!$D$36,Y28+(InputDataB_ModelSpecAssumptions!$D$36-$I$28)/(InputDataB_ModelSpecAssumptions!$D$37-InputDataA_GeneralAssumptions!$D$7)))</f>
        <v>-1.7717063426971436E-2</v>
      </c>
      <c r="AA28" s="339">
        <f>IF(VLOOKUP(InputDataB_ModelSpecAssumptions!$D$34,DataSummary!$A$141:$B$144,2,FALSE)=3,AA31,IF(AA26&gt;=InputDataB_ModelSpecAssumptions!$D$37,InputDataB_ModelSpecAssumptions!$D$36,Z28+(InputDataB_ModelSpecAssumptions!$D$36-$I$28)/(InputDataB_ModelSpecAssumptions!$D$37-InputDataA_GeneralAssumptions!$D$7)))</f>
        <v>-1.7717063426971436E-2</v>
      </c>
      <c r="AB28" s="339">
        <f>IF(VLOOKUP(InputDataB_ModelSpecAssumptions!$D$34,DataSummary!$A$141:$B$144,2,FALSE)=3,AB31,IF(AB26&gt;=InputDataB_ModelSpecAssumptions!$D$37,InputDataB_ModelSpecAssumptions!$D$36,AA28+(InputDataB_ModelSpecAssumptions!$D$36-$I$28)/(InputDataB_ModelSpecAssumptions!$D$37-InputDataA_GeneralAssumptions!$D$7)))</f>
        <v>-1.7717063426971436E-2</v>
      </c>
      <c r="AC28" s="339">
        <f>IF(VLOOKUP(InputDataB_ModelSpecAssumptions!$D$34,DataSummary!$A$141:$B$144,2,FALSE)=3,AC31,IF(AC26&gt;=InputDataB_ModelSpecAssumptions!$D$37,InputDataB_ModelSpecAssumptions!$D$36,AB28+(InputDataB_ModelSpecAssumptions!$D$36-$I$28)/(InputDataB_ModelSpecAssumptions!$D$37-InputDataA_GeneralAssumptions!$D$7)))</f>
        <v>-1.7717063426971436E-2</v>
      </c>
      <c r="AD28" s="339">
        <f>IF(VLOOKUP(InputDataB_ModelSpecAssumptions!$D$34,DataSummary!$A$141:$B$144,2,FALSE)=3,AD31,IF(AD26&gt;=InputDataB_ModelSpecAssumptions!$D$37,InputDataB_ModelSpecAssumptions!$D$36,AC28+(InputDataB_ModelSpecAssumptions!$D$36-$I$28)/(InputDataB_ModelSpecAssumptions!$D$37-InputDataA_GeneralAssumptions!$D$7)))</f>
        <v>-1.7717063426971436E-2</v>
      </c>
      <c r="AE28" s="339">
        <f>IF(VLOOKUP(InputDataB_ModelSpecAssumptions!$D$34,DataSummary!$A$141:$B$144,2,FALSE)=3,AE31,IF(AE26&gt;=InputDataB_ModelSpecAssumptions!$D$37,InputDataB_ModelSpecAssumptions!$D$36,AD28+(InputDataB_ModelSpecAssumptions!$D$36-$I$28)/(InputDataB_ModelSpecAssumptions!$D$37-InputDataA_GeneralAssumptions!$D$7)))</f>
        <v>-1.7717063426971436E-2</v>
      </c>
      <c r="AF28" s="339">
        <f>IF(VLOOKUP(InputDataB_ModelSpecAssumptions!$D$34,DataSummary!$A$141:$B$144,2,FALSE)=3,AF31,IF(AF26&gt;=InputDataB_ModelSpecAssumptions!$D$37,InputDataB_ModelSpecAssumptions!$D$36,AE28+(InputDataB_ModelSpecAssumptions!$D$36-$I$28)/(InputDataB_ModelSpecAssumptions!$D$37-InputDataA_GeneralAssumptions!$D$7)))</f>
        <v>-1.7717063426971436E-2</v>
      </c>
      <c r="AG28" s="339">
        <f>IF(VLOOKUP(InputDataB_ModelSpecAssumptions!$D$34,DataSummary!$A$141:$B$144,2,FALSE)=3,AG31,IF(AG26&gt;=InputDataB_ModelSpecAssumptions!$D$37,InputDataB_ModelSpecAssumptions!$D$36,AF28+(InputDataB_ModelSpecAssumptions!$D$36-$I$28)/(InputDataB_ModelSpecAssumptions!$D$37-InputDataA_GeneralAssumptions!$D$7)))</f>
        <v>-1.7717063426971436E-2</v>
      </c>
      <c r="AH28" s="339">
        <f>IF(VLOOKUP(InputDataB_ModelSpecAssumptions!$D$34,DataSummary!$A$141:$B$144,2,FALSE)=3,AH31,IF(AH26&gt;=InputDataB_ModelSpecAssumptions!$D$37,InputDataB_ModelSpecAssumptions!$D$36,AG28+(InputDataB_ModelSpecAssumptions!$D$36-$I$28)/(InputDataB_ModelSpecAssumptions!$D$37-InputDataA_GeneralAssumptions!$D$7)))</f>
        <v>-1.7717063426971436E-2</v>
      </c>
      <c r="AI28" s="339">
        <f>IF(VLOOKUP(InputDataB_ModelSpecAssumptions!$D$34,DataSummary!$A$141:$B$144,2,FALSE)=3,AI31,IF(AI26&gt;=InputDataB_ModelSpecAssumptions!$D$37,InputDataB_ModelSpecAssumptions!$D$36,AH28+(InputDataB_ModelSpecAssumptions!$D$36-$I$28)/(InputDataB_ModelSpecAssumptions!$D$37-InputDataA_GeneralAssumptions!$D$7)))</f>
        <v>-1.7717063426971436E-2</v>
      </c>
      <c r="AJ28" s="339">
        <f>IF(VLOOKUP(InputDataB_ModelSpecAssumptions!$D$34,DataSummary!$A$141:$B$144,2,FALSE)=3,AJ31,IF(AJ26&gt;=InputDataB_ModelSpecAssumptions!$D$37,InputDataB_ModelSpecAssumptions!$D$36,AI28+(InputDataB_ModelSpecAssumptions!$D$36-$I$28)/(InputDataB_ModelSpecAssumptions!$D$37-InputDataA_GeneralAssumptions!$D$7)))</f>
        <v>-1.7717063426971436E-2</v>
      </c>
      <c r="AK28" s="339">
        <f>IF(VLOOKUP(InputDataB_ModelSpecAssumptions!$D$34,DataSummary!$A$141:$B$144,2,FALSE)=3,AK31,IF(AK26&gt;=InputDataB_ModelSpecAssumptions!$D$37,InputDataB_ModelSpecAssumptions!$D$36,AJ28+(InputDataB_ModelSpecAssumptions!$D$36-$I$28)/(InputDataB_ModelSpecAssumptions!$D$37-InputDataA_GeneralAssumptions!$D$7)))</f>
        <v>-1.7717063426971436E-2</v>
      </c>
      <c r="AL28" s="339">
        <f>IF(VLOOKUP(InputDataB_ModelSpecAssumptions!$D$34,DataSummary!$A$141:$B$144,2,FALSE)=3,AL31,IF(AL26&gt;=InputDataB_ModelSpecAssumptions!$D$37,InputDataB_ModelSpecAssumptions!$D$36,AK28+(InputDataB_ModelSpecAssumptions!$D$36-$I$28)/(InputDataB_ModelSpecAssumptions!$D$37-InputDataA_GeneralAssumptions!$D$7)))</f>
        <v>-1.7717063426971436E-2</v>
      </c>
      <c r="AM28" s="339">
        <f>IF(VLOOKUP(InputDataB_ModelSpecAssumptions!$D$34,DataSummary!$A$141:$B$144,2,FALSE)=3,AM31,IF(AM26&gt;=InputDataB_ModelSpecAssumptions!$D$37,InputDataB_ModelSpecAssumptions!$D$36,AL28+(InputDataB_ModelSpecAssumptions!$D$36-$I$28)/(InputDataB_ModelSpecAssumptions!$D$37-InputDataA_GeneralAssumptions!$D$7)))</f>
        <v>-1.7717063426971436E-2</v>
      </c>
      <c r="AN28" s="339">
        <f>IF(VLOOKUP(InputDataB_ModelSpecAssumptions!$D$34,DataSummary!$A$141:$B$144,2,FALSE)=3,AN31,IF(AN26&gt;=InputDataB_ModelSpecAssumptions!$D$37,InputDataB_ModelSpecAssumptions!$D$36,AM28+(InputDataB_ModelSpecAssumptions!$D$36-$I$28)/(InputDataB_ModelSpecAssumptions!$D$37-InputDataA_GeneralAssumptions!$D$7)))</f>
        <v>-1.7717063426971436E-2</v>
      </c>
      <c r="AO28" s="339">
        <f>IF(VLOOKUP(InputDataB_ModelSpecAssumptions!$D$34,DataSummary!$A$141:$B$144,2,FALSE)=3,AO31,IF(AO26&gt;=InputDataB_ModelSpecAssumptions!$D$37,InputDataB_ModelSpecAssumptions!$D$36,AN28+(InputDataB_ModelSpecAssumptions!$D$36-$I$28)/(InputDataB_ModelSpecAssumptions!$D$37-InputDataA_GeneralAssumptions!$D$7)))</f>
        <v>-1.7717063426971436E-2</v>
      </c>
      <c r="AP28" s="339">
        <f>IF(VLOOKUP(InputDataB_ModelSpecAssumptions!$D$34,DataSummary!$A$141:$B$144,2,FALSE)=3,AP31,IF(AP26&gt;=InputDataB_ModelSpecAssumptions!$D$37,InputDataB_ModelSpecAssumptions!$D$36,AO28+(InputDataB_ModelSpecAssumptions!$D$36-$I$28)/(InputDataB_ModelSpecAssumptions!$D$37-InputDataA_GeneralAssumptions!$D$7)))</f>
        <v>-1.7717063426971436E-2</v>
      </c>
      <c r="AQ28" s="339">
        <f>IF(VLOOKUP(InputDataB_ModelSpecAssumptions!$D$34,DataSummary!$A$141:$B$144,2,FALSE)=3,AQ31,IF(AQ26&gt;=InputDataB_ModelSpecAssumptions!$D$37,InputDataB_ModelSpecAssumptions!$D$36,AP28+(InputDataB_ModelSpecAssumptions!$D$36-$I$28)/(InputDataB_ModelSpecAssumptions!$D$37-InputDataA_GeneralAssumptions!$D$7)))</f>
        <v>-1.7717063426971436E-2</v>
      </c>
      <c r="AR28" s="339">
        <f>IF(VLOOKUP(InputDataB_ModelSpecAssumptions!$D$34,DataSummary!$A$141:$B$144,2,FALSE)=3,AR31,IF(AR26&gt;=InputDataB_ModelSpecAssumptions!$D$37,InputDataB_ModelSpecAssumptions!$D$36,AQ28+(InputDataB_ModelSpecAssumptions!$D$36-$I$28)/(InputDataB_ModelSpecAssumptions!$D$37-InputDataA_GeneralAssumptions!$D$7)))</f>
        <v>-1.7717063426971436E-2</v>
      </c>
      <c r="AS28" s="339">
        <f>IF(VLOOKUP(InputDataB_ModelSpecAssumptions!$D$34,DataSummary!$A$141:$B$144,2,FALSE)=3,AS31,IF(AS26&gt;=InputDataB_ModelSpecAssumptions!$D$37,InputDataB_ModelSpecAssumptions!$D$36,AR28+(InputDataB_ModelSpecAssumptions!$D$36-$I$28)/(InputDataB_ModelSpecAssumptions!$D$37-InputDataA_GeneralAssumptions!$D$7)))</f>
        <v>-1.7717063426971436E-2</v>
      </c>
      <c r="AT28" s="339">
        <f>IF(VLOOKUP(InputDataB_ModelSpecAssumptions!$D$34,DataSummary!$A$141:$B$144,2,FALSE)=3,AT31,IF(AT26&gt;=InputDataB_ModelSpecAssumptions!$D$37,InputDataB_ModelSpecAssumptions!$D$36,AS28+(InputDataB_ModelSpecAssumptions!$D$36-$I$28)/(InputDataB_ModelSpecAssumptions!$D$37-InputDataA_GeneralAssumptions!$D$7)))</f>
        <v>-1.7717063426971436E-2</v>
      </c>
      <c r="AU28" s="339">
        <f>IF(VLOOKUP(InputDataB_ModelSpecAssumptions!$D$34,DataSummary!$A$141:$B$144,2,FALSE)=3,AU31,IF(AU26&gt;=InputDataB_ModelSpecAssumptions!$D$37,InputDataB_ModelSpecAssumptions!$D$36,AT28+(InputDataB_ModelSpecAssumptions!$D$36-$I$28)/(InputDataB_ModelSpecAssumptions!$D$37-InputDataA_GeneralAssumptions!$D$7)))</f>
        <v>-1.7717063426971436E-2</v>
      </c>
      <c r="AV28" s="339">
        <f>IF(VLOOKUP(InputDataB_ModelSpecAssumptions!$D$34,DataSummary!$A$141:$B$144,2,FALSE)=3,AV31,IF(AV26&gt;=InputDataB_ModelSpecAssumptions!$D$37,InputDataB_ModelSpecAssumptions!$D$36,AU28+(InputDataB_ModelSpecAssumptions!$D$36-$I$28)/(InputDataB_ModelSpecAssumptions!$D$37-InputDataA_GeneralAssumptions!$D$7)))</f>
        <v>-1.7717063426971436E-2</v>
      </c>
      <c r="AW28" s="339">
        <f>IF(VLOOKUP(InputDataB_ModelSpecAssumptions!$D$34,DataSummary!$A$141:$B$144,2,FALSE)=3,AW31,IF(AW26&gt;=InputDataB_ModelSpecAssumptions!$D$37,InputDataB_ModelSpecAssumptions!$D$36,AV28+(InputDataB_ModelSpecAssumptions!$D$36-$I$28)/(InputDataB_ModelSpecAssumptions!$D$37-InputDataA_GeneralAssumptions!$D$7)))</f>
        <v>-1.7717063426971436E-2</v>
      </c>
      <c r="AX28" s="339">
        <f>IF(VLOOKUP(InputDataB_ModelSpecAssumptions!$D$34,DataSummary!$A$141:$B$144,2,FALSE)=3,AX31,IF(AX26&gt;=InputDataB_ModelSpecAssumptions!$D$37,InputDataB_ModelSpecAssumptions!$D$36,AW28+(InputDataB_ModelSpecAssumptions!$D$36-$I$28)/(InputDataB_ModelSpecAssumptions!$D$37-InputDataA_GeneralAssumptions!$D$7)))</f>
        <v>-1.7717063426971436E-2</v>
      </c>
      <c r="AY28" s="339">
        <f>IF(VLOOKUP(InputDataB_ModelSpecAssumptions!$D$34,DataSummary!$A$141:$B$144,2,FALSE)=3,AY31,IF(AY26&gt;=InputDataB_ModelSpecAssumptions!$D$37,InputDataB_ModelSpecAssumptions!$D$36,AX28+(InputDataB_ModelSpecAssumptions!$D$36-$I$28)/(InputDataB_ModelSpecAssumptions!$D$37-InputDataA_GeneralAssumptions!$D$7)))</f>
        <v>-1.7717063426971436E-2</v>
      </c>
      <c r="AZ28" s="339">
        <f>IF(VLOOKUP(InputDataB_ModelSpecAssumptions!$D$34,DataSummary!$A$141:$B$144,2,FALSE)=3,AZ31,IF(AZ26&gt;=InputDataB_ModelSpecAssumptions!$D$37,InputDataB_ModelSpecAssumptions!$D$36,AY28+(InputDataB_ModelSpecAssumptions!$D$36-$I$28)/(InputDataB_ModelSpecAssumptions!$D$37-InputDataA_GeneralAssumptions!$D$7)))</f>
        <v>-1.7717063426971436E-2</v>
      </c>
      <c r="BA28" s="339">
        <f>IF(VLOOKUP(InputDataB_ModelSpecAssumptions!$D$34,DataSummary!$A$141:$B$144,2,FALSE)=3,BA31,IF(BA26&gt;=InputDataB_ModelSpecAssumptions!$D$37,InputDataB_ModelSpecAssumptions!$D$36,AZ28+(InputDataB_ModelSpecAssumptions!$D$36-$I$28)/(InputDataB_ModelSpecAssumptions!$D$37-InputDataA_GeneralAssumptions!$D$7)))</f>
        <v>-1.7717063426971436E-2</v>
      </c>
      <c r="BB28" s="339">
        <f>IF(VLOOKUP(InputDataB_ModelSpecAssumptions!$D$34,DataSummary!$A$141:$B$144,2,FALSE)=3,BB31,IF(BB26&gt;=InputDataB_ModelSpecAssumptions!$D$37,InputDataB_ModelSpecAssumptions!$D$36,BA28+(InputDataB_ModelSpecAssumptions!$D$36-$I$28)/(InputDataB_ModelSpecAssumptions!$D$37-InputDataA_GeneralAssumptions!$D$7)))</f>
        <v>-1.7717063426971436E-2</v>
      </c>
      <c r="BC28" s="339">
        <f>IF(VLOOKUP(InputDataB_ModelSpecAssumptions!$D$34,DataSummary!$A$141:$B$144,2,FALSE)=3,BC31,IF(BC26&gt;=InputDataB_ModelSpecAssumptions!$D$37,InputDataB_ModelSpecAssumptions!$D$36,BB28+(InputDataB_ModelSpecAssumptions!$D$36-$I$28)/(InputDataB_ModelSpecAssumptions!$D$37-InputDataA_GeneralAssumptions!$D$7)))</f>
        <v>-1.7717063426971436E-2</v>
      </c>
      <c r="BD28" s="339">
        <f>IF(VLOOKUP(InputDataB_ModelSpecAssumptions!$D$34,DataSummary!$A$141:$B$144,2,FALSE)=3,BD31,IF(BD26&gt;=InputDataB_ModelSpecAssumptions!$D$37,InputDataB_ModelSpecAssumptions!$D$36,BC28+(InputDataB_ModelSpecAssumptions!$D$36-$I$28)/(InputDataB_ModelSpecAssumptions!$D$37-InputDataA_GeneralAssumptions!$D$7)))</f>
        <v>-1.7717063426971436E-2</v>
      </c>
      <c r="BE28" s="339">
        <f>IF(VLOOKUP(InputDataB_ModelSpecAssumptions!$D$34,DataSummary!$A$141:$B$144,2,FALSE)=3,BE31,IF(BE26&gt;=InputDataB_ModelSpecAssumptions!$D$37,InputDataB_ModelSpecAssumptions!$D$36,BD28+(InputDataB_ModelSpecAssumptions!$D$36-$I$28)/(InputDataB_ModelSpecAssumptions!$D$37-InputDataA_GeneralAssumptions!$D$7)))</f>
        <v>-1.7717063426971436E-2</v>
      </c>
      <c r="BF28" s="339">
        <f>IF(VLOOKUP(InputDataB_ModelSpecAssumptions!$D$34,DataSummary!$A$141:$B$144,2,FALSE)=3,BF31,IF(BF26&gt;=InputDataB_ModelSpecAssumptions!$D$37,InputDataB_ModelSpecAssumptions!$D$36,BE28+(InputDataB_ModelSpecAssumptions!$D$36-$I$28)/(InputDataB_ModelSpecAssumptions!$D$37-InputDataA_GeneralAssumptions!$D$7)))</f>
        <v>-1.7717063426971436E-2</v>
      </c>
      <c r="BG28" s="339">
        <f>IF(VLOOKUP(InputDataB_ModelSpecAssumptions!$D$34,DataSummary!$A$141:$B$144,2,FALSE)=3,BG31,IF(BG26&gt;=InputDataB_ModelSpecAssumptions!$D$37,InputDataB_ModelSpecAssumptions!$D$36,BF28+(InputDataB_ModelSpecAssumptions!$D$36-$I$28)/(InputDataB_ModelSpecAssumptions!$D$37-InputDataA_GeneralAssumptions!$D$7)))</f>
        <v>-1.7717063426971436E-2</v>
      </c>
      <c r="BH28" s="339">
        <f>IF(VLOOKUP(InputDataB_ModelSpecAssumptions!$D$34,DataSummary!$A$141:$B$144,2,FALSE)=3,BH31,IF(BH26&gt;=InputDataB_ModelSpecAssumptions!$D$37,InputDataB_ModelSpecAssumptions!$D$36,BG28+(InputDataB_ModelSpecAssumptions!$D$36-$I$28)/(InputDataB_ModelSpecAssumptions!$D$37-InputDataA_GeneralAssumptions!$D$7)))</f>
        <v>-1.7717063426971436E-2</v>
      </c>
      <c r="BI28" s="339">
        <f>IF(VLOOKUP(InputDataB_ModelSpecAssumptions!$D$34,DataSummary!$A$141:$B$144,2,FALSE)=3,BI31,IF(BI26&gt;=InputDataB_ModelSpecAssumptions!$D$37,InputDataB_ModelSpecAssumptions!$D$36,BH28+(InputDataB_ModelSpecAssumptions!$D$36-$I$28)/(InputDataB_ModelSpecAssumptions!$D$37-InputDataA_GeneralAssumptions!$D$7)))</f>
        <v>-1.7717063426971436E-2</v>
      </c>
      <c r="BJ28" s="339">
        <f>IF(VLOOKUP(InputDataB_ModelSpecAssumptions!$D$34,DataSummary!$A$141:$B$144,2,FALSE)=3,BJ31,IF(BJ26&gt;=InputDataB_ModelSpecAssumptions!$D$37,InputDataB_ModelSpecAssumptions!$D$36,BI28+(InputDataB_ModelSpecAssumptions!$D$36-$I$28)/(InputDataB_ModelSpecAssumptions!$D$37-InputDataA_GeneralAssumptions!$D$7)))</f>
        <v>-1.7717063426971436E-2</v>
      </c>
      <c r="BK28" s="339">
        <f>IF(VLOOKUP(InputDataB_ModelSpecAssumptions!$D$34,DataSummary!$A$141:$B$144,2,FALSE)=3,BK31,IF(BK26&gt;=InputDataB_ModelSpecAssumptions!$D$37,InputDataB_ModelSpecAssumptions!$D$36,BJ28+(InputDataB_ModelSpecAssumptions!$D$36-$I$28)/(InputDataB_ModelSpecAssumptions!$D$37-InputDataA_GeneralAssumptions!$D$7)))</f>
        <v>-1.7717063426971436E-2</v>
      </c>
      <c r="BL28" s="339">
        <f>IF(VLOOKUP(InputDataB_ModelSpecAssumptions!$D$34,DataSummary!$A$141:$B$144,2,FALSE)=3,BL31,IF(BL26&gt;=InputDataB_ModelSpecAssumptions!$D$37,InputDataB_ModelSpecAssumptions!$D$36,BK28+(InputDataB_ModelSpecAssumptions!$D$36-$I$28)/(InputDataB_ModelSpecAssumptions!$D$37-InputDataA_GeneralAssumptions!$D$7)))</f>
        <v>-1.7717063426971436E-2</v>
      </c>
      <c r="BM28" s="339">
        <f>IF(VLOOKUP(InputDataB_ModelSpecAssumptions!$D$34,DataSummary!$A$141:$B$144,2,FALSE)=3,BM31,IF(BM26&gt;=InputDataB_ModelSpecAssumptions!$D$37,InputDataB_ModelSpecAssumptions!$D$36,BL28+(InputDataB_ModelSpecAssumptions!$D$36-$I$28)/(InputDataB_ModelSpecAssumptions!$D$37-InputDataA_GeneralAssumptions!$D$7)))</f>
        <v>-1.7717063426971436E-2</v>
      </c>
      <c r="BN28" s="339">
        <f>IF(VLOOKUP(InputDataB_ModelSpecAssumptions!$D$34,DataSummary!$A$141:$B$144,2,FALSE)=3,BN31,IF(BN26&gt;=InputDataB_ModelSpecAssumptions!$D$37,InputDataB_ModelSpecAssumptions!$D$36,BM28+(InputDataB_ModelSpecAssumptions!$D$36-$I$28)/(InputDataB_ModelSpecAssumptions!$D$37-InputDataA_GeneralAssumptions!$D$7)))</f>
        <v>-1.7717063426971436E-2</v>
      </c>
      <c r="BO28" s="339">
        <f>IF(VLOOKUP(InputDataB_ModelSpecAssumptions!$D$34,DataSummary!$A$141:$B$144,2,FALSE)=3,BO31,IF(BO26&gt;=InputDataB_ModelSpecAssumptions!$D$37,InputDataB_ModelSpecAssumptions!$D$36,BN28+(InputDataB_ModelSpecAssumptions!$D$36-$I$28)/(InputDataB_ModelSpecAssumptions!$D$37-InputDataA_GeneralAssumptions!$D$7)))</f>
        <v>-1.7717063426971436E-2</v>
      </c>
      <c r="BP28" s="339">
        <f>IF(VLOOKUP(InputDataB_ModelSpecAssumptions!$D$34,DataSummary!$A$141:$B$144,2,FALSE)=3,BP31,IF(BP26&gt;=InputDataB_ModelSpecAssumptions!$D$37,InputDataB_ModelSpecAssumptions!$D$36,BO28+(InputDataB_ModelSpecAssumptions!$D$36-$I$28)/(InputDataB_ModelSpecAssumptions!$D$37-InputDataA_GeneralAssumptions!$D$7)))</f>
        <v>-1.7717063426971436E-2</v>
      </c>
      <c r="BQ28" s="339">
        <f>IF(VLOOKUP(InputDataB_ModelSpecAssumptions!$D$34,DataSummary!$A$141:$B$144,2,FALSE)=3,BQ31,IF(BQ26&gt;=InputDataB_ModelSpecAssumptions!$D$37,InputDataB_ModelSpecAssumptions!$D$36,BP28+(InputDataB_ModelSpecAssumptions!$D$36-$I$28)/(InputDataB_ModelSpecAssumptions!$D$37-InputDataA_GeneralAssumptions!$D$7)))</f>
        <v>-1.7717063426971436E-2</v>
      </c>
      <c r="BR28" s="339">
        <f>IF(VLOOKUP(InputDataB_ModelSpecAssumptions!$D$34,DataSummary!$A$141:$B$144,2,FALSE)=3,BR31,IF(BR26&gt;=InputDataB_ModelSpecAssumptions!$D$37,InputDataB_ModelSpecAssumptions!$D$36,BQ28+(InputDataB_ModelSpecAssumptions!$D$36-$I$28)/(InputDataB_ModelSpecAssumptions!$D$37-InputDataA_GeneralAssumptions!$D$7)))</f>
        <v>-1.7717063426971436E-2</v>
      </c>
      <c r="BS28" s="339">
        <f>IF(VLOOKUP(InputDataB_ModelSpecAssumptions!$D$34,DataSummary!$A$141:$B$144,2,FALSE)=3,BS31,IF(BS26&gt;=InputDataB_ModelSpecAssumptions!$D$37,InputDataB_ModelSpecAssumptions!$D$36,BR28+(InputDataB_ModelSpecAssumptions!$D$36-$I$28)/(InputDataB_ModelSpecAssumptions!$D$37-InputDataA_GeneralAssumptions!$D$7)))</f>
        <v>-1.7717063426971436E-2</v>
      </c>
      <c r="BT28" s="339">
        <f>IF(VLOOKUP(InputDataB_ModelSpecAssumptions!$D$34,DataSummary!$A$141:$B$144,2,FALSE)=3,BT31,IF(BT26&gt;=InputDataB_ModelSpecAssumptions!$D$37,InputDataB_ModelSpecAssumptions!$D$36,BS28+(InputDataB_ModelSpecAssumptions!$D$36-$I$28)/(InputDataB_ModelSpecAssumptions!$D$37-InputDataA_GeneralAssumptions!$D$7)))</f>
        <v>-1.7717063426971436E-2</v>
      </c>
      <c r="BU28" s="339">
        <f>IF(VLOOKUP(InputDataB_ModelSpecAssumptions!$D$34,DataSummary!$A$141:$B$144,2,FALSE)=3,BU31,IF(BU26&gt;=InputDataB_ModelSpecAssumptions!$D$37,InputDataB_ModelSpecAssumptions!$D$36,BT28+(InputDataB_ModelSpecAssumptions!$D$36-$I$28)/(InputDataB_ModelSpecAssumptions!$D$37-InputDataA_GeneralAssumptions!$D$7)))</f>
        <v>-1.7717063426971436E-2</v>
      </c>
      <c r="BV28" s="339">
        <f>IF(VLOOKUP(InputDataB_ModelSpecAssumptions!$D$34,DataSummary!$A$141:$B$144,2,FALSE)=3,BV31,IF(BV26&gt;=InputDataB_ModelSpecAssumptions!$D$37,InputDataB_ModelSpecAssumptions!$D$36,BU28+(InputDataB_ModelSpecAssumptions!$D$36-$I$28)/(InputDataB_ModelSpecAssumptions!$D$37-InputDataA_GeneralAssumptions!$D$7)))</f>
        <v>-1.7717063426971436E-2</v>
      </c>
      <c r="BW28" s="339">
        <f>IF(VLOOKUP(InputDataB_ModelSpecAssumptions!$D$34,DataSummary!$A$141:$B$144,2,FALSE)=3,BW31,IF(BW26&gt;=InputDataB_ModelSpecAssumptions!$D$37,InputDataB_ModelSpecAssumptions!$D$36,BV28+(InputDataB_ModelSpecAssumptions!$D$36-$I$28)/(InputDataB_ModelSpecAssumptions!$D$37-InputDataA_GeneralAssumptions!$D$7)))</f>
        <v>-1.7717063426971436E-2</v>
      </c>
    </row>
    <row r="29" spans="1:75">
      <c r="B29" s="291" t="s">
        <v>1010</v>
      </c>
      <c r="C29" s="109" t="str">
        <f>IF(DataSummary!B153=1,"(e.g. 0.01)",IF(DataSummary!B153=2,"(e.g. 0.01)","Real US$"))</f>
        <v>(e.g. 0.01)</v>
      </c>
      <c r="D29" s="507">
        <f>IF(ISBLANK(D27)=TRUE,D28,D27)</f>
        <v>-1.7717063426971436E-2</v>
      </c>
      <c r="E29" s="507">
        <f>IF(ISBLANK(E27)=TRUE,D28,E27)</f>
        <v>-1.7717063426971436E-2</v>
      </c>
      <c r="F29" s="849"/>
      <c r="G29" s="15" t="s">
        <v>630</v>
      </c>
      <c r="H29" s="29" t="s">
        <v>2</v>
      </c>
      <c r="I29" s="12">
        <f>IF(VLOOKUP(InputDataB_ModelSpecAssumptions!$D$35,DataSummary!$A$130:$B$132,2,FALSE)=1,InputDataB_ModelSpecAssumptions!I27,InputDataB_ModelSpecAssumptions!I28)</f>
        <v>-1.7717063426971436E-2</v>
      </c>
      <c r="J29" s="338">
        <f>IF(VLOOKUP(InputDataB_ModelSpecAssumptions!$D$35,DataSummary!$A$130:$B$132,2,FALSE)=1,InputDataB_ModelSpecAssumptions!J27,InputDataB_ModelSpecAssumptions!J28)</f>
        <v>-1.7717063426971436E-2</v>
      </c>
      <c r="K29" s="338">
        <f>IF(VLOOKUP(InputDataB_ModelSpecAssumptions!$D$35,DataSummary!$A$130:$B$132,2,FALSE)=1,InputDataB_ModelSpecAssumptions!K27,InputDataB_ModelSpecAssumptions!K28)</f>
        <v>-1.7717063426971436E-2</v>
      </c>
      <c r="L29" s="338">
        <f>IF(VLOOKUP(InputDataB_ModelSpecAssumptions!$D$35,DataSummary!$A$130:$B$132,2,FALSE)=1,InputDataB_ModelSpecAssumptions!L27,InputDataB_ModelSpecAssumptions!L28)</f>
        <v>-1.7717063426971436E-2</v>
      </c>
      <c r="M29" s="338">
        <f>IF(VLOOKUP(InputDataB_ModelSpecAssumptions!$D$35,DataSummary!$A$130:$B$132,2,FALSE)=1,InputDataB_ModelSpecAssumptions!M27,InputDataB_ModelSpecAssumptions!M28)</f>
        <v>-1.7717063426971436E-2</v>
      </c>
      <c r="N29" s="338">
        <f>IF(VLOOKUP(InputDataB_ModelSpecAssumptions!$D$35,DataSummary!$A$130:$B$132,2,FALSE)=1,InputDataB_ModelSpecAssumptions!N27,InputDataB_ModelSpecAssumptions!N28)</f>
        <v>-1.7717063426971436E-2</v>
      </c>
      <c r="O29" s="338">
        <f>IF(VLOOKUP(InputDataB_ModelSpecAssumptions!$D$35,DataSummary!$A$130:$B$132,2,FALSE)=1,InputDataB_ModelSpecAssumptions!O27,InputDataB_ModelSpecAssumptions!O28)</f>
        <v>-1.7717063426971436E-2</v>
      </c>
      <c r="P29" s="338">
        <f>IF(VLOOKUP(InputDataB_ModelSpecAssumptions!$D$35,DataSummary!$A$130:$B$132,2,FALSE)=1,InputDataB_ModelSpecAssumptions!P27,InputDataB_ModelSpecAssumptions!P28)</f>
        <v>-1.7717063426971436E-2</v>
      </c>
      <c r="Q29" s="338">
        <f>IF(VLOOKUP(InputDataB_ModelSpecAssumptions!$D$35,DataSummary!$A$130:$B$132,2,FALSE)=1,InputDataB_ModelSpecAssumptions!Q27,InputDataB_ModelSpecAssumptions!Q28)</f>
        <v>-1.7717063426971436E-2</v>
      </c>
      <c r="R29" s="338">
        <f>IF(VLOOKUP(InputDataB_ModelSpecAssumptions!$D$35,DataSummary!$A$130:$B$132,2,FALSE)=1,InputDataB_ModelSpecAssumptions!R27,InputDataB_ModelSpecAssumptions!R28)</f>
        <v>-1.7717063426971436E-2</v>
      </c>
      <c r="S29" s="338">
        <f>IF(VLOOKUP(InputDataB_ModelSpecAssumptions!$D$35,DataSummary!$A$130:$B$132,2,FALSE)=1,InputDataB_ModelSpecAssumptions!S27,InputDataB_ModelSpecAssumptions!S28)</f>
        <v>-1.7717063426971436E-2</v>
      </c>
      <c r="T29" s="338">
        <f>IF(VLOOKUP(InputDataB_ModelSpecAssumptions!$D$35,DataSummary!$A$130:$B$132,2,FALSE)=1,InputDataB_ModelSpecAssumptions!T27,InputDataB_ModelSpecAssumptions!T28)</f>
        <v>-1.7717063426971436E-2</v>
      </c>
      <c r="U29" s="338">
        <f>IF(VLOOKUP(InputDataB_ModelSpecAssumptions!$D$35,DataSummary!$A$130:$B$132,2,FALSE)=1,InputDataB_ModelSpecAssumptions!U27,InputDataB_ModelSpecAssumptions!U28)</f>
        <v>-1.7717063426971436E-2</v>
      </c>
      <c r="V29" s="338">
        <f>IF(VLOOKUP(InputDataB_ModelSpecAssumptions!$D$35,DataSummary!$A$130:$B$132,2,FALSE)=1,InputDataB_ModelSpecAssumptions!V27,InputDataB_ModelSpecAssumptions!V28)</f>
        <v>-1.7717063426971436E-2</v>
      </c>
      <c r="W29" s="338">
        <f>IF(VLOOKUP(InputDataB_ModelSpecAssumptions!$D$35,DataSummary!$A$130:$B$132,2,FALSE)=1,InputDataB_ModelSpecAssumptions!W27,InputDataB_ModelSpecAssumptions!W28)</f>
        <v>-1.7717063426971436E-2</v>
      </c>
      <c r="X29" s="338">
        <f>IF(VLOOKUP(InputDataB_ModelSpecAssumptions!$D$35,DataSummary!$A$130:$B$132,2,FALSE)=1,InputDataB_ModelSpecAssumptions!X27,InputDataB_ModelSpecAssumptions!X28)</f>
        <v>-1.7717063426971436E-2</v>
      </c>
      <c r="Y29" s="338">
        <f>IF(VLOOKUP(InputDataB_ModelSpecAssumptions!$D$35,DataSummary!$A$130:$B$132,2,FALSE)=1,InputDataB_ModelSpecAssumptions!Y27,InputDataB_ModelSpecAssumptions!Y28)</f>
        <v>-1.7717063426971436E-2</v>
      </c>
      <c r="Z29" s="338">
        <f>IF(VLOOKUP(InputDataB_ModelSpecAssumptions!$D$35,DataSummary!$A$130:$B$132,2,FALSE)=1,InputDataB_ModelSpecAssumptions!Z27,InputDataB_ModelSpecAssumptions!Z28)</f>
        <v>-1.7717063426971436E-2</v>
      </c>
      <c r="AA29" s="338">
        <f>IF(VLOOKUP(InputDataB_ModelSpecAssumptions!$D$35,DataSummary!$A$130:$B$132,2,FALSE)=1,InputDataB_ModelSpecAssumptions!AA27,InputDataB_ModelSpecAssumptions!AA28)</f>
        <v>-1.7717063426971436E-2</v>
      </c>
      <c r="AB29" s="338">
        <f>IF(VLOOKUP(InputDataB_ModelSpecAssumptions!$D$35,DataSummary!$A$130:$B$132,2,FALSE)=1,InputDataB_ModelSpecAssumptions!AB27,InputDataB_ModelSpecAssumptions!AB28)</f>
        <v>-1.7717063426971436E-2</v>
      </c>
      <c r="AC29" s="338">
        <f>IF(VLOOKUP(InputDataB_ModelSpecAssumptions!$D$35,DataSummary!$A$130:$B$132,2,FALSE)=1,InputDataB_ModelSpecAssumptions!AC27,InputDataB_ModelSpecAssumptions!AC28)</f>
        <v>-1.7717063426971436E-2</v>
      </c>
      <c r="AD29" s="338">
        <f>IF(VLOOKUP(InputDataB_ModelSpecAssumptions!$D$35,DataSummary!$A$130:$B$132,2,FALSE)=1,InputDataB_ModelSpecAssumptions!AD27,InputDataB_ModelSpecAssumptions!AD28)</f>
        <v>-1.7717063426971436E-2</v>
      </c>
      <c r="AE29" s="338">
        <f>IF(VLOOKUP(InputDataB_ModelSpecAssumptions!$D$35,DataSummary!$A$130:$B$132,2,FALSE)=1,InputDataB_ModelSpecAssumptions!AE27,InputDataB_ModelSpecAssumptions!AE28)</f>
        <v>-1.7717063426971436E-2</v>
      </c>
      <c r="AF29" s="338">
        <f>IF(VLOOKUP(InputDataB_ModelSpecAssumptions!$D$35,DataSummary!$A$130:$B$132,2,FALSE)=1,InputDataB_ModelSpecAssumptions!AF27,InputDataB_ModelSpecAssumptions!AF28)</f>
        <v>-1.7717063426971436E-2</v>
      </c>
      <c r="AG29" s="338">
        <f>IF(VLOOKUP(InputDataB_ModelSpecAssumptions!$D$35,DataSummary!$A$130:$B$132,2,FALSE)=1,InputDataB_ModelSpecAssumptions!AG27,InputDataB_ModelSpecAssumptions!AG28)</f>
        <v>-1.7717063426971436E-2</v>
      </c>
      <c r="AH29" s="338">
        <f>IF(VLOOKUP(InputDataB_ModelSpecAssumptions!$D$35,DataSummary!$A$130:$B$132,2,FALSE)=1,InputDataB_ModelSpecAssumptions!AH27,InputDataB_ModelSpecAssumptions!AH28)</f>
        <v>-1.7717063426971436E-2</v>
      </c>
      <c r="AI29" s="338">
        <f>IF(VLOOKUP(InputDataB_ModelSpecAssumptions!$D$35,DataSummary!$A$130:$B$132,2,FALSE)=1,InputDataB_ModelSpecAssumptions!AI27,InputDataB_ModelSpecAssumptions!AI28)</f>
        <v>-1.7717063426971436E-2</v>
      </c>
      <c r="AJ29" s="338">
        <f>IF(VLOOKUP(InputDataB_ModelSpecAssumptions!$D$35,DataSummary!$A$130:$B$132,2,FALSE)=1,InputDataB_ModelSpecAssumptions!AJ27,InputDataB_ModelSpecAssumptions!AJ28)</f>
        <v>-1.7717063426971436E-2</v>
      </c>
      <c r="AK29" s="338">
        <f>IF(VLOOKUP(InputDataB_ModelSpecAssumptions!$D$35,DataSummary!$A$130:$B$132,2,FALSE)=1,InputDataB_ModelSpecAssumptions!AK27,InputDataB_ModelSpecAssumptions!AK28)</f>
        <v>-1.7717063426971436E-2</v>
      </c>
      <c r="AL29" s="338">
        <f>IF(VLOOKUP(InputDataB_ModelSpecAssumptions!$D$35,DataSummary!$A$130:$B$132,2,FALSE)=1,InputDataB_ModelSpecAssumptions!AL27,InputDataB_ModelSpecAssumptions!AL28)</f>
        <v>-1.7717063426971436E-2</v>
      </c>
      <c r="AM29" s="338">
        <f>IF(VLOOKUP(InputDataB_ModelSpecAssumptions!$D$35,DataSummary!$A$130:$B$132,2,FALSE)=1,InputDataB_ModelSpecAssumptions!AM27,InputDataB_ModelSpecAssumptions!AM28)</f>
        <v>-1.7717063426971436E-2</v>
      </c>
      <c r="AN29" s="338">
        <f>IF(VLOOKUP(InputDataB_ModelSpecAssumptions!$D$35,DataSummary!$A$130:$B$132,2,FALSE)=1,InputDataB_ModelSpecAssumptions!AN27,InputDataB_ModelSpecAssumptions!AN28)</f>
        <v>-1.7717063426971436E-2</v>
      </c>
      <c r="AO29" s="338">
        <f>IF(VLOOKUP(InputDataB_ModelSpecAssumptions!$D$35,DataSummary!$A$130:$B$132,2,FALSE)=1,InputDataB_ModelSpecAssumptions!AO27,InputDataB_ModelSpecAssumptions!AO28)</f>
        <v>-1.7717063426971436E-2</v>
      </c>
      <c r="AP29" s="338">
        <f>IF(VLOOKUP(InputDataB_ModelSpecAssumptions!$D$35,DataSummary!$A$130:$B$132,2,FALSE)=1,InputDataB_ModelSpecAssumptions!AP27,InputDataB_ModelSpecAssumptions!AP28)</f>
        <v>-1.7717063426971436E-2</v>
      </c>
      <c r="AQ29" s="338">
        <f>IF(VLOOKUP(InputDataB_ModelSpecAssumptions!$D$35,DataSummary!$A$130:$B$132,2,FALSE)=1,InputDataB_ModelSpecAssumptions!AQ27,InputDataB_ModelSpecAssumptions!AQ28)</f>
        <v>-1.7717063426971436E-2</v>
      </c>
      <c r="AR29" s="338">
        <f>IF(VLOOKUP(InputDataB_ModelSpecAssumptions!$D$35,DataSummary!$A$130:$B$132,2,FALSE)=1,InputDataB_ModelSpecAssumptions!AR27,InputDataB_ModelSpecAssumptions!AR28)</f>
        <v>-1.7717063426971436E-2</v>
      </c>
      <c r="AS29" s="338">
        <f>IF(VLOOKUP(InputDataB_ModelSpecAssumptions!$D$35,DataSummary!$A$130:$B$132,2,FALSE)=1,InputDataB_ModelSpecAssumptions!AS27,InputDataB_ModelSpecAssumptions!AS28)</f>
        <v>-1.7717063426971436E-2</v>
      </c>
      <c r="AT29" s="338">
        <f>IF(VLOOKUP(InputDataB_ModelSpecAssumptions!$D$35,DataSummary!$A$130:$B$132,2,FALSE)=1,InputDataB_ModelSpecAssumptions!AT27,InputDataB_ModelSpecAssumptions!AT28)</f>
        <v>-1.7717063426971436E-2</v>
      </c>
      <c r="AU29" s="338">
        <f>IF(VLOOKUP(InputDataB_ModelSpecAssumptions!$D$35,DataSummary!$A$130:$B$132,2,FALSE)=1,InputDataB_ModelSpecAssumptions!AU27,InputDataB_ModelSpecAssumptions!AU28)</f>
        <v>-1.7717063426971436E-2</v>
      </c>
      <c r="AV29" s="338">
        <f>IF(VLOOKUP(InputDataB_ModelSpecAssumptions!$D$35,DataSummary!$A$130:$B$132,2,FALSE)=1,InputDataB_ModelSpecAssumptions!AV27,InputDataB_ModelSpecAssumptions!AV28)</f>
        <v>-1.7717063426971436E-2</v>
      </c>
      <c r="AW29" s="338">
        <f>IF(VLOOKUP(InputDataB_ModelSpecAssumptions!$D$35,DataSummary!$A$130:$B$132,2,FALSE)=1,InputDataB_ModelSpecAssumptions!AW27,InputDataB_ModelSpecAssumptions!AW28)</f>
        <v>-1.7717063426971436E-2</v>
      </c>
      <c r="AX29" s="338">
        <f>IF(VLOOKUP(InputDataB_ModelSpecAssumptions!$D$35,DataSummary!$A$130:$B$132,2,FALSE)=1,InputDataB_ModelSpecAssumptions!AX27,InputDataB_ModelSpecAssumptions!AX28)</f>
        <v>-1.7717063426971436E-2</v>
      </c>
      <c r="AY29" s="338">
        <f>IF(VLOOKUP(InputDataB_ModelSpecAssumptions!$D$35,DataSummary!$A$130:$B$132,2,FALSE)=1,InputDataB_ModelSpecAssumptions!AY27,InputDataB_ModelSpecAssumptions!AY28)</f>
        <v>-1.7717063426971436E-2</v>
      </c>
      <c r="AZ29" s="338">
        <f>IF(VLOOKUP(InputDataB_ModelSpecAssumptions!$D$35,DataSummary!$A$130:$B$132,2,FALSE)=1,InputDataB_ModelSpecAssumptions!AZ27,InputDataB_ModelSpecAssumptions!AZ28)</f>
        <v>-1.7717063426971436E-2</v>
      </c>
      <c r="BA29" s="338">
        <f>IF(VLOOKUP(InputDataB_ModelSpecAssumptions!$D$35,DataSummary!$A$130:$B$132,2,FALSE)=1,InputDataB_ModelSpecAssumptions!BA27,InputDataB_ModelSpecAssumptions!BA28)</f>
        <v>-1.7717063426971436E-2</v>
      </c>
      <c r="BB29" s="338">
        <f>IF(VLOOKUP(InputDataB_ModelSpecAssumptions!$D$35,DataSummary!$A$130:$B$132,2,FALSE)=1,InputDataB_ModelSpecAssumptions!BB27,InputDataB_ModelSpecAssumptions!BB28)</f>
        <v>-1.7717063426971436E-2</v>
      </c>
      <c r="BC29" s="338">
        <f>IF(VLOOKUP(InputDataB_ModelSpecAssumptions!$D$35,DataSummary!$A$130:$B$132,2,FALSE)=1,InputDataB_ModelSpecAssumptions!BC27,InputDataB_ModelSpecAssumptions!BC28)</f>
        <v>-1.7717063426971436E-2</v>
      </c>
      <c r="BD29" s="338">
        <f>IF(VLOOKUP(InputDataB_ModelSpecAssumptions!$D$35,DataSummary!$A$130:$B$132,2,FALSE)=1,InputDataB_ModelSpecAssumptions!BD27,InputDataB_ModelSpecAssumptions!BD28)</f>
        <v>-1.7717063426971436E-2</v>
      </c>
      <c r="BE29" s="338">
        <f>IF(VLOOKUP(InputDataB_ModelSpecAssumptions!$D$35,DataSummary!$A$130:$B$132,2,FALSE)=1,InputDataB_ModelSpecAssumptions!BE27,InputDataB_ModelSpecAssumptions!BE28)</f>
        <v>-1.7717063426971436E-2</v>
      </c>
      <c r="BF29" s="338">
        <f>IF(VLOOKUP(InputDataB_ModelSpecAssumptions!$D$35,DataSummary!$A$130:$B$132,2,FALSE)=1,InputDataB_ModelSpecAssumptions!BF27,InputDataB_ModelSpecAssumptions!BF28)</f>
        <v>-1.7717063426971436E-2</v>
      </c>
      <c r="BG29" s="338">
        <f>IF(VLOOKUP(InputDataB_ModelSpecAssumptions!$D$35,DataSummary!$A$130:$B$132,2,FALSE)=1,InputDataB_ModelSpecAssumptions!BG27,InputDataB_ModelSpecAssumptions!BG28)</f>
        <v>-1.7717063426971436E-2</v>
      </c>
      <c r="BH29" s="338">
        <f>IF(VLOOKUP(InputDataB_ModelSpecAssumptions!$D$35,DataSummary!$A$130:$B$132,2,FALSE)=1,InputDataB_ModelSpecAssumptions!BH27,InputDataB_ModelSpecAssumptions!BH28)</f>
        <v>-1.7717063426971436E-2</v>
      </c>
      <c r="BI29" s="338">
        <f>IF(VLOOKUP(InputDataB_ModelSpecAssumptions!$D$35,DataSummary!$A$130:$B$132,2,FALSE)=1,InputDataB_ModelSpecAssumptions!BI27,InputDataB_ModelSpecAssumptions!BI28)</f>
        <v>-1.7717063426971436E-2</v>
      </c>
      <c r="BJ29" s="338">
        <f>IF(VLOOKUP(InputDataB_ModelSpecAssumptions!$D$35,DataSummary!$A$130:$B$132,2,FALSE)=1,InputDataB_ModelSpecAssumptions!BJ27,InputDataB_ModelSpecAssumptions!BJ28)</f>
        <v>-1.7717063426971436E-2</v>
      </c>
      <c r="BK29" s="338">
        <f>IF(VLOOKUP(InputDataB_ModelSpecAssumptions!$D$35,DataSummary!$A$130:$B$132,2,FALSE)=1,InputDataB_ModelSpecAssumptions!BK27,InputDataB_ModelSpecAssumptions!BK28)</f>
        <v>-1.7717063426971436E-2</v>
      </c>
      <c r="BL29" s="338">
        <f>IF(VLOOKUP(InputDataB_ModelSpecAssumptions!$D$35,DataSummary!$A$130:$B$132,2,FALSE)=1,InputDataB_ModelSpecAssumptions!BL27,InputDataB_ModelSpecAssumptions!BL28)</f>
        <v>-1.7717063426971436E-2</v>
      </c>
      <c r="BM29" s="338">
        <f>IF(VLOOKUP(InputDataB_ModelSpecAssumptions!$D$35,DataSummary!$A$130:$B$132,2,FALSE)=1,InputDataB_ModelSpecAssumptions!BM27,InputDataB_ModelSpecAssumptions!BM28)</f>
        <v>-1.7717063426971436E-2</v>
      </c>
      <c r="BN29" s="338">
        <f>IF(VLOOKUP(InputDataB_ModelSpecAssumptions!$D$35,DataSummary!$A$130:$B$132,2,FALSE)=1,InputDataB_ModelSpecAssumptions!BN27,InputDataB_ModelSpecAssumptions!BN28)</f>
        <v>-1.7717063426971436E-2</v>
      </c>
      <c r="BO29" s="338">
        <f>IF(VLOOKUP(InputDataB_ModelSpecAssumptions!$D$35,DataSummary!$A$130:$B$132,2,FALSE)=1,InputDataB_ModelSpecAssumptions!BO27,InputDataB_ModelSpecAssumptions!BO28)</f>
        <v>-1.7717063426971436E-2</v>
      </c>
      <c r="BP29" s="338">
        <f>IF(VLOOKUP(InputDataB_ModelSpecAssumptions!$D$35,DataSummary!$A$130:$B$132,2,FALSE)=1,InputDataB_ModelSpecAssumptions!BP27,InputDataB_ModelSpecAssumptions!BP28)</f>
        <v>-1.7717063426971436E-2</v>
      </c>
      <c r="BQ29" s="338">
        <f>IF(VLOOKUP(InputDataB_ModelSpecAssumptions!$D$35,DataSummary!$A$130:$B$132,2,FALSE)=1,InputDataB_ModelSpecAssumptions!BQ27,InputDataB_ModelSpecAssumptions!BQ28)</f>
        <v>-1.7717063426971436E-2</v>
      </c>
      <c r="BR29" s="338">
        <f>IF(VLOOKUP(InputDataB_ModelSpecAssumptions!$D$35,DataSummary!$A$130:$B$132,2,FALSE)=1,InputDataB_ModelSpecAssumptions!BR27,InputDataB_ModelSpecAssumptions!BR28)</f>
        <v>-1.7717063426971436E-2</v>
      </c>
      <c r="BS29" s="338">
        <f>IF(VLOOKUP(InputDataB_ModelSpecAssumptions!$D$35,DataSummary!$A$130:$B$132,2,FALSE)=1,InputDataB_ModelSpecAssumptions!BS27,InputDataB_ModelSpecAssumptions!BS28)</f>
        <v>-1.7717063426971436E-2</v>
      </c>
      <c r="BT29" s="338">
        <f>IF(VLOOKUP(InputDataB_ModelSpecAssumptions!$D$35,DataSummary!$A$130:$B$132,2,FALSE)=1,InputDataB_ModelSpecAssumptions!BT27,InputDataB_ModelSpecAssumptions!BT28)</f>
        <v>-1.7717063426971436E-2</v>
      </c>
      <c r="BU29" s="338">
        <f>IF(VLOOKUP(InputDataB_ModelSpecAssumptions!$D$35,DataSummary!$A$130:$B$132,2,FALSE)=1,InputDataB_ModelSpecAssumptions!BU27,InputDataB_ModelSpecAssumptions!BU28)</f>
        <v>-1.7717063426971436E-2</v>
      </c>
      <c r="BV29" s="338">
        <f>IF(VLOOKUP(InputDataB_ModelSpecAssumptions!$D$35,DataSummary!$A$130:$B$132,2,FALSE)=1,InputDataB_ModelSpecAssumptions!BV27,InputDataB_ModelSpecAssumptions!BV28)</f>
        <v>-1.7717063426971436E-2</v>
      </c>
      <c r="BW29" s="338">
        <f>IF(VLOOKUP(InputDataB_ModelSpecAssumptions!$D$35,DataSummary!$A$130:$B$132,2,FALSE)=1,InputDataB_ModelSpecAssumptions!BW27,InputDataB_ModelSpecAssumptions!BW28)</f>
        <v>-1.7717063426971436E-2</v>
      </c>
    </row>
    <row r="30" spans="1:75" s="336" customFormat="1">
      <c r="B30" s="291"/>
      <c r="C30" s="485" t="s">
        <v>907</v>
      </c>
      <c r="D30" s="629">
        <f>(InputDataB_ModelSpecAssumptions!D36/InputDataB_ModelSpecAssumptions!D29)^(1/(InputDataB_ModelSpecAssumptions!D37-InputDataA_GeneralAssumptions!D7))-1</f>
        <v>0</v>
      </c>
      <c r="E30" s="629">
        <f>(InputDataB_ModelSpecAssumptions!E36/InputDataB_ModelSpecAssumptions!E29)^(1/(InputDataB_ModelSpecAssumptions!E37-InputDataA_GeneralAssumptions!D7))-1</f>
        <v>0</v>
      </c>
      <c r="F30" s="595"/>
      <c r="G30" s="15"/>
      <c r="H30" s="170"/>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row>
    <row r="31" spans="1:75" s="336" customFormat="1" hidden="1">
      <c r="B31" s="291"/>
      <c r="C31" s="109"/>
      <c r="D31" s="596"/>
      <c r="E31" s="596"/>
      <c r="F31" s="595"/>
      <c r="G31" s="15"/>
      <c r="H31" s="29" t="str">
        <f>DataSummary!N4</f>
        <v>Baseline</v>
      </c>
      <c r="I31" s="338">
        <f>D29</f>
        <v>-1.7717063426971436E-2</v>
      </c>
      <c r="J31" s="338">
        <f>IF(J26&gt;=InputDataB_ModelSpecAssumptions!$D$37,InputDataB_ModelSpecAssumptions!$D$36,I29*(1+$D$30))</f>
        <v>-1.7717063426971436E-2</v>
      </c>
      <c r="K31" s="338">
        <f>IF(K26&gt;=InputDataB_ModelSpecAssumptions!$D$37,InputDataB_ModelSpecAssumptions!$D$36,J29*(1+$D$30))</f>
        <v>-1.7717063426971436E-2</v>
      </c>
      <c r="L31" s="338">
        <f>IF(L26&gt;=InputDataB_ModelSpecAssumptions!$D$37,InputDataB_ModelSpecAssumptions!$D$36,K29*(1+$D$30))</f>
        <v>-1.7717063426971436E-2</v>
      </c>
      <c r="M31" s="338">
        <f>IF(M26&gt;=InputDataB_ModelSpecAssumptions!$D$37,InputDataB_ModelSpecAssumptions!$D$36,L29*(1+$D$30))</f>
        <v>-1.7717063426971436E-2</v>
      </c>
      <c r="N31" s="338">
        <f>IF(N26&gt;=InputDataB_ModelSpecAssumptions!$D$37,InputDataB_ModelSpecAssumptions!$D$36,M29*(1+$D$30))</f>
        <v>-1.7717063426971436E-2</v>
      </c>
      <c r="O31" s="338">
        <f>IF(O26&gt;=InputDataB_ModelSpecAssumptions!$D$37,InputDataB_ModelSpecAssumptions!$D$36,N29*(1+$D$30))</f>
        <v>-1.7717063426971436E-2</v>
      </c>
      <c r="P31" s="338">
        <f>IF(P26&gt;=InputDataB_ModelSpecAssumptions!$D$37,InputDataB_ModelSpecAssumptions!$D$36,O29*(1+$D$30))</f>
        <v>-1.7717063426971436E-2</v>
      </c>
      <c r="Q31" s="338">
        <f>IF(Q26&gt;=InputDataB_ModelSpecAssumptions!$D$37,InputDataB_ModelSpecAssumptions!$D$36,P29*(1+$D$30))</f>
        <v>-1.7717063426971436E-2</v>
      </c>
      <c r="R31" s="338">
        <f>IF(R26&gt;=InputDataB_ModelSpecAssumptions!$D$37,InputDataB_ModelSpecAssumptions!$D$36,Q29*(1+$D$30))</f>
        <v>-1.7717063426971436E-2</v>
      </c>
      <c r="S31" s="338">
        <f>IF(S26&gt;=InputDataB_ModelSpecAssumptions!$D$37,InputDataB_ModelSpecAssumptions!$D$36,R29*(1+$D$30))</f>
        <v>-1.7717063426971436E-2</v>
      </c>
      <c r="T31" s="338">
        <f>IF(T26&gt;=InputDataB_ModelSpecAssumptions!$D$37,InputDataB_ModelSpecAssumptions!$D$36,S29*(1+$D$30))</f>
        <v>-1.7717063426971436E-2</v>
      </c>
      <c r="U31" s="338">
        <f>IF(U26&gt;=InputDataB_ModelSpecAssumptions!$D$37,InputDataB_ModelSpecAssumptions!$D$36,T29*(1+$D$30))</f>
        <v>-1.7717063426971436E-2</v>
      </c>
      <c r="V31" s="338">
        <f>IF(V26&gt;=InputDataB_ModelSpecAssumptions!$D$37,InputDataB_ModelSpecAssumptions!$D$36,U29*(1+$D$30))</f>
        <v>-1.7717063426971436E-2</v>
      </c>
      <c r="W31" s="338">
        <f>IF(W26&gt;=InputDataB_ModelSpecAssumptions!$D$37,InputDataB_ModelSpecAssumptions!$D$36,V29*(1+$D$30))</f>
        <v>-1.7717063426971436E-2</v>
      </c>
      <c r="X31" s="338">
        <f>IF(X26&gt;=InputDataB_ModelSpecAssumptions!$D$37,InputDataB_ModelSpecAssumptions!$D$36,W29*(1+$D$30))</f>
        <v>-1.7717063426971436E-2</v>
      </c>
      <c r="Y31" s="338">
        <f>IF(Y26&gt;=InputDataB_ModelSpecAssumptions!$D$37,InputDataB_ModelSpecAssumptions!$D$36,X29*(1+$D$30))</f>
        <v>-1.7717063426971436E-2</v>
      </c>
      <c r="Z31" s="338">
        <f>IF(Z26&gt;=InputDataB_ModelSpecAssumptions!$D$37,InputDataB_ModelSpecAssumptions!$D$36,Y29*(1+$D$30))</f>
        <v>-1.7717063426971436E-2</v>
      </c>
      <c r="AA31" s="338">
        <f>IF(AA26&gt;=InputDataB_ModelSpecAssumptions!$D$37,InputDataB_ModelSpecAssumptions!$D$36,Z29*(1+$D$30))</f>
        <v>-1.7717063426971436E-2</v>
      </c>
      <c r="AB31" s="338">
        <f>IF(AB26&gt;=InputDataB_ModelSpecAssumptions!$D$37,InputDataB_ModelSpecAssumptions!$D$36,AA29*(1+$D$30))</f>
        <v>-1.7717063426971436E-2</v>
      </c>
      <c r="AC31" s="338">
        <f>IF(AC26&gt;=InputDataB_ModelSpecAssumptions!$D$37,InputDataB_ModelSpecAssumptions!$D$36,AB29*(1+$D$30))</f>
        <v>-1.7717063426971436E-2</v>
      </c>
      <c r="AD31" s="338">
        <f>IF(AD26&gt;=InputDataB_ModelSpecAssumptions!$D$37,InputDataB_ModelSpecAssumptions!$D$36,AC29*(1+$D$30))</f>
        <v>-1.7717063426971436E-2</v>
      </c>
      <c r="AE31" s="338">
        <f>IF(AE26&gt;=InputDataB_ModelSpecAssumptions!$D$37,InputDataB_ModelSpecAssumptions!$D$36,AD29*(1+$D$30))</f>
        <v>-1.7717063426971436E-2</v>
      </c>
      <c r="AF31" s="338">
        <f>IF(AF26&gt;=InputDataB_ModelSpecAssumptions!$D$37,InputDataB_ModelSpecAssumptions!$D$36,AE29*(1+$D$30))</f>
        <v>-1.7717063426971436E-2</v>
      </c>
      <c r="AG31" s="338">
        <f>IF(AG26&gt;=InputDataB_ModelSpecAssumptions!$D$37,InputDataB_ModelSpecAssumptions!$D$36,AF29*(1+$D$30))</f>
        <v>-1.7717063426971436E-2</v>
      </c>
      <c r="AH31" s="338">
        <f>IF(AH26&gt;=InputDataB_ModelSpecAssumptions!$D$37,InputDataB_ModelSpecAssumptions!$D$36,AG29*(1+$D$30))</f>
        <v>-1.7717063426971436E-2</v>
      </c>
      <c r="AI31" s="338">
        <f>IF(AI26&gt;=InputDataB_ModelSpecAssumptions!$D$37,InputDataB_ModelSpecAssumptions!$D$36,AH29*(1+$D$30))</f>
        <v>-1.7717063426971436E-2</v>
      </c>
      <c r="AJ31" s="338">
        <f>IF(AJ26&gt;=InputDataB_ModelSpecAssumptions!$D$37,InputDataB_ModelSpecAssumptions!$D$36,AI29*(1+$D$30))</f>
        <v>-1.7717063426971436E-2</v>
      </c>
      <c r="AK31" s="338">
        <f>IF(AK26&gt;=InputDataB_ModelSpecAssumptions!$D$37,InputDataB_ModelSpecAssumptions!$D$36,AJ29*(1+$D$30))</f>
        <v>-1.7717063426971436E-2</v>
      </c>
      <c r="AL31" s="338">
        <f>IF(AL26&gt;=InputDataB_ModelSpecAssumptions!$D$37,InputDataB_ModelSpecAssumptions!$D$36,AK29*(1+$D$30))</f>
        <v>-1.7717063426971436E-2</v>
      </c>
      <c r="AM31" s="338">
        <f>IF(AM26&gt;=InputDataB_ModelSpecAssumptions!$D$37,InputDataB_ModelSpecAssumptions!$D$36,AL29*(1+$D$30))</f>
        <v>-1.7717063426971436E-2</v>
      </c>
      <c r="AN31" s="338">
        <f>IF(AN26&gt;=InputDataB_ModelSpecAssumptions!$D$37,InputDataB_ModelSpecAssumptions!$D$36,AM29*(1+$D$30))</f>
        <v>-1.7717063426971436E-2</v>
      </c>
      <c r="AO31" s="338">
        <f>IF(AO26&gt;=InputDataB_ModelSpecAssumptions!$D$37,InputDataB_ModelSpecAssumptions!$D$36,AN29*(1+$D$30))</f>
        <v>-1.7717063426971436E-2</v>
      </c>
      <c r="AP31" s="338">
        <f>IF(AP26&gt;=InputDataB_ModelSpecAssumptions!$D$37,InputDataB_ModelSpecAssumptions!$D$36,AO29*(1+$D$30))</f>
        <v>-1.7717063426971436E-2</v>
      </c>
      <c r="AQ31" s="338">
        <f>IF(AQ26&gt;=InputDataB_ModelSpecAssumptions!$D$37,InputDataB_ModelSpecAssumptions!$D$36,AP29*(1+$D$30))</f>
        <v>-1.7717063426971436E-2</v>
      </c>
      <c r="AR31" s="338">
        <f>IF(AR26&gt;=InputDataB_ModelSpecAssumptions!$D$37,InputDataB_ModelSpecAssumptions!$D$36,AQ29*(1+$D$30))</f>
        <v>-1.7717063426971436E-2</v>
      </c>
      <c r="AS31" s="338">
        <f>IF(AS26&gt;=InputDataB_ModelSpecAssumptions!$D$37,InputDataB_ModelSpecAssumptions!$D$36,AR29*(1+$D$30))</f>
        <v>-1.7717063426971436E-2</v>
      </c>
      <c r="AT31" s="338">
        <f>IF(AT26&gt;=InputDataB_ModelSpecAssumptions!$D$37,InputDataB_ModelSpecAssumptions!$D$36,AS29*(1+$D$30))</f>
        <v>-1.7717063426971436E-2</v>
      </c>
      <c r="AU31" s="338">
        <f>IF(AU26&gt;=InputDataB_ModelSpecAssumptions!$D$37,InputDataB_ModelSpecAssumptions!$D$36,AT29*(1+$D$30))</f>
        <v>-1.7717063426971436E-2</v>
      </c>
      <c r="AV31" s="338">
        <f>IF(AV26&gt;=InputDataB_ModelSpecAssumptions!$D$37,InputDataB_ModelSpecAssumptions!$D$36,AU29*(1+$D$30))</f>
        <v>-1.7717063426971436E-2</v>
      </c>
      <c r="AW31" s="338">
        <f>IF(AW26&gt;=InputDataB_ModelSpecAssumptions!$D$37,InputDataB_ModelSpecAssumptions!$D$36,AV29*(1+$D$30))</f>
        <v>-1.7717063426971436E-2</v>
      </c>
      <c r="AX31" s="338">
        <f>IF(AX26&gt;=InputDataB_ModelSpecAssumptions!$D$37,InputDataB_ModelSpecAssumptions!$D$36,AW29*(1+$D$30))</f>
        <v>-1.7717063426971436E-2</v>
      </c>
      <c r="AY31" s="338">
        <f>IF(AY26&gt;=InputDataB_ModelSpecAssumptions!$D$37,InputDataB_ModelSpecAssumptions!$D$36,AX29*(1+$D$30))</f>
        <v>-1.7717063426971436E-2</v>
      </c>
      <c r="AZ31" s="338">
        <f>IF(AZ26&gt;=InputDataB_ModelSpecAssumptions!$D$37,InputDataB_ModelSpecAssumptions!$D$36,AY29*(1+$D$30))</f>
        <v>-1.7717063426971436E-2</v>
      </c>
      <c r="BA31" s="338">
        <f>IF(BA26&gt;=InputDataB_ModelSpecAssumptions!$D$37,InputDataB_ModelSpecAssumptions!$D$36,AZ29*(1+$D$30))</f>
        <v>-1.7717063426971436E-2</v>
      </c>
      <c r="BB31" s="338">
        <f>IF(BB26&gt;=InputDataB_ModelSpecAssumptions!$D$37,InputDataB_ModelSpecAssumptions!$D$36,BA29*(1+$D$30))</f>
        <v>-1.7717063426971436E-2</v>
      </c>
      <c r="BC31" s="338">
        <f>IF(BC26&gt;=InputDataB_ModelSpecAssumptions!$D$37,InputDataB_ModelSpecAssumptions!$D$36,BB29*(1+$D$30))</f>
        <v>-1.7717063426971436E-2</v>
      </c>
      <c r="BD31" s="338">
        <f>IF(BD26&gt;=InputDataB_ModelSpecAssumptions!$D$37,InputDataB_ModelSpecAssumptions!$D$36,BC29*(1+$D$30))</f>
        <v>-1.7717063426971436E-2</v>
      </c>
      <c r="BE31" s="338">
        <f>IF(BE26&gt;=InputDataB_ModelSpecAssumptions!$D$37,InputDataB_ModelSpecAssumptions!$D$36,BD29*(1+$D$30))</f>
        <v>-1.7717063426971436E-2</v>
      </c>
      <c r="BF31" s="338">
        <f>IF(BF26&gt;=InputDataB_ModelSpecAssumptions!$D$37,InputDataB_ModelSpecAssumptions!$D$36,BE29*(1+$D$30))</f>
        <v>-1.7717063426971436E-2</v>
      </c>
      <c r="BG31" s="338">
        <f>IF(BG26&gt;=InputDataB_ModelSpecAssumptions!$D$37,InputDataB_ModelSpecAssumptions!$D$36,BF29*(1+$D$30))</f>
        <v>-1.7717063426971436E-2</v>
      </c>
      <c r="BH31" s="338">
        <f>IF(BH26&gt;=InputDataB_ModelSpecAssumptions!$D$37,InputDataB_ModelSpecAssumptions!$D$36,BG29*(1+$D$30))</f>
        <v>-1.7717063426971436E-2</v>
      </c>
      <c r="BI31" s="338">
        <f>IF(BI26&gt;=InputDataB_ModelSpecAssumptions!$D$37,InputDataB_ModelSpecAssumptions!$D$36,BH29*(1+$D$30))</f>
        <v>-1.7717063426971436E-2</v>
      </c>
      <c r="BJ31" s="338">
        <f>IF(BJ26&gt;=InputDataB_ModelSpecAssumptions!$D$37,InputDataB_ModelSpecAssumptions!$D$36,BI29*(1+$D$30))</f>
        <v>-1.7717063426971436E-2</v>
      </c>
      <c r="BK31" s="338">
        <f>IF(BK26&gt;=InputDataB_ModelSpecAssumptions!$D$37,InputDataB_ModelSpecAssumptions!$D$36,BJ29*(1+$D$30))</f>
        <v>-1.7717063426971436E-2</v>
      </c>
      <c r="BL31" s="338">
        <f>IF(BL26&gt;=InputDataB_ModelSpecAssumptions!$D$37,InputDataB_ModelSpecAssumptions!$D$36,BK29*(1+$D$30))</f>
        <v>-1.7717063426971436E-2</v>
      </c>
      <c r="BM31" s="338">
        <f>IF(BM26&gt;=InputDataB_ModelSpecAssumptions!$D$37,InputDataB_ModelSpecAssumptions!$D$36,BL29*(1+$D$30))</f>
        <v>-1.7717063426971436E-2</v>
      </c>
      <c r="BN31" s="338">
        <f>IF(BN26&gt;=InputDataB_ModelSpecAssumptions!$D$37,InputDataB_ModelSpecAssumptions!$D$36,BM29*(1+$D$30))</f>
        <v>-1.7717063426971436E-2</v>
      </c>
      <c r="BO31" s="338">
        <f>IF(BO26&gt;=InputDataB_ModelSpecAssumptions!$D$37,InputDataB_ModelSpecAssumptions!$D$36,BN29*(1+$D$30))</f>
        <v>-1.7717063426971436E-2</v>
      </c>
      <c r="BP31" s="338">
        <f>IF(BP26&gt;=InputDataB_ModelSpecAssumptions!$D$37,InputDataB_ModelSpecAssumptions!$D$36,BO29*(1+$D$30))</f>
        <v>-1.7717063426971436E-2</v>
      </c>
      <c r="BQ31" s="338">
        <f>IF(BQ26&gt;=InputDataB_ModelSpecAssumptions!$D$37,InputDataB_ModelSpecAssumptions!$D$36,BP29*(1+$D$30))</f>
        <v>-1.7717063426971436E-2</v>
      </c>
      <c r="BR31" s="338">
        <f>IF(BR26&gt;=InputDataB_ModelSpecAssumptions!$D$37,InputDataB_ModelSpecAssumptions!$D$36,BQ29*(1+$D$30))</f>
        <v>-1.7717063426971436E-2</v>
      </c>
      <c r="BS31" s="338">
        <f>IF(BS26&gt;=InputDataB_ModelSpecAssumptions!$D$37,InputDataB_ModelSpecAssumptions!$D$36,BR29*(1+$D$30))</f>
        <v>-1.7717063426971436E-2</v>
      </c>
      <c r="BT31" s="338">
        <f>IF(BT26&gt;=InputDataB_ModelSpecAssumptions!$D$37,InputDataB_ModelSpecAssumptions!$D$36,BS29*(1+$D$30))</f>
        <v>-1.7717063426971436E-2</v>
      </c>
      <c r="BU31" s="338">
        <f>IF(BU26&gt;=InputDataB_ModelSpecAssumptions!$D$37,InputDataB_ModelSpecAssumptions!$D$36,BT29*(1+$D$30))</f>
        <v>-1.7717063426971436E-2</v>
      </c>
      <c r="BV31" s="338">
        <f>IF(BV26&gt;=InputDataB_ModelSpecAssumptions!$D$37,InputDataB_ModelSpecAssumptions!$D$36,BU29*(1+$D$30))</f>
        <v>-1.7717063426971436E-2</v>
      </c>
      <c r="BW31" s="338">
        <f>IF(BW26&gt;=InputDataB_ModelSpecAssumptions!$D$37,InputDataB_ModelSpecAssumptions!$D$36,BV29*(1+$D$30))</f>
        <v>-1.7717063426971436E-2</v>
      </c>
    </row>
    <row r="32" spans="1:75" s="9" customFormat="1" hidden="1">
      <c r="A32"/>
      <c r="B32" s="112"/>
      <c r="C32" s="109"/>
      <c r="D32" s="227"/>
      <c r="E32" s="362"/>
      <c r="F32" s="198"/>
      <c r="G32" s="15"/>
      <c r="H32" s="170" t="str">
        <f>DataSummary!N5</f>
        <v>Scenario</v>
      </c>
      <c r="I32" s="16">
        <f>E29</f>
        <v>-1.7717063426971436E-2</v>
      </c>
      <c r="J32" s="16">
        <f>IF(J26&gt;=InputDataB_ModelSpecAssumptions!$E$37,InputDataB_ModelSpecAssumptions!$E$36,I35*(1+$E$30))</f>
        <v>-1.7717063426971436E-2</v>
      </c>
      <c r="K32" s="16">
        <f>IF(K26&gt;=InputDataB_ModelSpecAssumptions!$E$37,InputDataB_ModelSpecAssumptions!$E$36,J35*(1+$E$30))</f>
        <v>-1.7717063426971436E-2</v>
      </c>
      <c r="L32" s="16">
        <f>IF(L26&gt;=InputDataB_ModelSpecAssumptions!$E$37,InputDataB_ModelSpecAssumptions!$E$36,K35*(1+$E$30))</f>
        <v>-1.7717063426971436E-2</v>
      </c>
      <c r="M32" s="16">
        <f>IF(M26&gt;=InputDataB_ModelSpecAssumptions!$E$37,InputDataB_ModelSpecAssumptions!$E$36,L35*(1+$E$30))</f>
        <v>-1.7717063426971436E-2</v>
      </c>
      <c r="N32" s="16">
        <f>IF(N26&gt;=InputDataB_ModelSpecAssumptions!$E$37,InputDataB_ModelSpecAssumptions!$E$36,M35*(1+$E$30))</f>
        <v>-1.7717063426971436E-2</v>
      </c>
      <c r="O32" s="16">
        <f>IF(O26&gt;=InputDataB_ModelSpecAssumptions!$E$37,InputDataB_ModelSpecAssumptions!$E$36,N35*(1+$E$30))</f>
        <v>-1.7717063426971436E-2</v>
      </c>
      <c r="P32" s="16">
        <f>IF(P26&gt;=InputDataB_ModelSpecAssumptions!$E$37,InputDataB_ModelSpecAssumptions!$E$36,O35*(1+$E$30))</f>
        <v>-1.7717063426971436E-2</v>
      </c>
      <c r="Q32" s="16">
        <f>IF(Q26&gt;=InputDataB_ModelSpecAssumptions!$E$37,InputDataB_ModelSpecAssumptions!$E$36,P35*(1+$E$30))</f>
        <v>-1.7717063426971436E-2</v>
      </c>
      <c r="R32" s="16">
        <f>IF(R26&gt;=InputDataB_ModelSpecAssumptions!$E$37,InputDataB_ModelSpecAssumptions!$E$36,Q35*(1+$E$30))</f>
        <v>-1.7717063426971436E-2</v>
      </c>
      <c r="S32" s="16">
        <f>IF(S26&gt;=InputDataB_ModelSpecAssumptions!$E$37,InputDataB_ModelSpecAssumptions!$E$36,R35*(1+$E$30))</f>
        <v>-1.7717063426971436E-2</v>
      </c>
      <c r="T32" s="16">
        <f>IF(T26&gt;=InputDataB_ModelSpecAssumptions!$E$37,InputDataB_ModelSpecAssumptions!$E$36,S35*(1+$E$30))</f>
        <v>-1.7717063426971436E-2</v>
      </c>
      <c r="U32" s="16">
        <f>IF(U26&gt;=InputDataB_ModelSpecAssumptions!$E$37,InputDataB_ModelSpecAssumptions!$E$36,T35*(1+$E$30))</f>
        <v>-1.7717063426971436E-2</v>
      </c>
      <c r="V32" s="16">
        <f>IF(V26&gt;=InputDataB_ModelSpecAssumptions!$E$37,InputDataB_ModelSpecAssumptions!$E$36,U35*(1+$E$30))</f>
        <v>-1.7717063426971436E-2</v>
      </c>
      <c r="W32" s="16">
        <f>IF(W26&gt;=InputDataB_ModelSpecAssumptions!$E$37,InputDataB_ModelSpecAssumptions!$E$36,V35*(1+$E$30))</f>
        <v>-1.7717063426971436E-2</v>
      </c>
      <c r="X32" s="16">
        <f>IF(X26&gt;=InputDataB_ModelSpecAssumptions!$E$37,InputDataB_ModelSpecAssumptions!$E$36,W35*(1+$E$30))</f>
        <v>-1.7717063426971436E-2</v>
      </c>
      <c r="Y32" s="16">
        <f>IF(Y26&gt;=InputDataB_ModelSpecAssumptions!$E$37,InputDataB_ModelSpecAssumptions!$E$36,X35*(1+$E$30))</f>
        <v>-1.7717063426971436E-2</v>
      </c>
      <c r="Z32" s="16">
        <f>IF(Z26&gt;=InputDataB_ModelSpecAssumptions!$E$37,InputDataB_ModelSpecAssumptions!$E$36,Y35*(1+$E$30))</f>
        <v>-1.7717063426971436E-2</v>
      </c>
      <c r="AA32" s="16">
        <f>IF(AA26&gt;=InputDataB_ModelSpecAssumptions!$E$37,InputDataB_ModelSpecAssumptions!$E$36,Z35*(1+$E$30))</f>
        <v>-1.7717063426971436E-2</v>
      </c>
      <c r="AB32" s="16">
        <f>IF(AB26&gt;=InputDataB_ModelSpecAssumptions!$E$37,InputDataB_ModelSpecAssumptions!$E$36,AA35*(1+$E$30))</f>
        <v>-1.7717063426971436E-2</v>
      </c>
      <c r="AC32" s="16">
        <f>IF(AC26&gt;=InputDataB_ModelSpecAssumptions!$E$37,InputDataB_ModelSpecAssumptions!$E$36,AB35*(1+$E$30))</f>
        <v>-1.7717063426971436E-2</v>
      </c>
      <c r="AD32" s="16">
        <f>IF(AD26&gt;=InputDataB_ModelSpecAssumptions!$E$37,InputDataB_ModelSpecAssumptions!$E$36,AC35*(1+$E$30))</f>
        <v>-1.7717063426971436E-2</v>
      </c>
      <c r="AE32" s="16">
        <f>IF(AE26&gt;=InputDataB_ModelSpecAssumptions!$E$37,InputDataB_ModelSpecAssumptions!$E$36,AD35*(1+$E$30))</f>
        <v>-1.7717063426971436E-2</v>
      </c>
      <c r="AF32" s="16">
        <f>IF(AF26&gt;=InputDataB_ModelSpecAssumptions!$E$37,InputDataB_ModelSpecAssumptions!$E$36,AE35*(1+$E$30))</f>
        <v>-1.7717063426971436E-2</v>
      </c>
      <c r="AG32" s="16">
        <f>IF(AG26&gt;=InputDataB_ModelSpecAssumptions!$E$37,InputDataB_ModelSpecAssumptions!$E$36,AF35*(1+$E$30))</f>
        <v>-1.7717063426971436E-2</v>
      </c>
      <c r="AH32" s="16">
        <f>IF(AH26&gt;=InputDataB_ModelSpecAssumptions!$E$37,InputDataB_ModelSpecAssumptions!$E$36,AG35*(1+$E$30))</f>
        <v>-1.7717063426971436E-2</v>
      </c>
      <c r="AI32" s="16">
        <f>IF(AI26&gt;=InputDataB_ModelSpecAssumptions!$E$37,InputDataB_ModelSpecAssumptions!$E$36,AH35*(1+$E$30))</f>
        <v>-1.7717063426971436E-2</v>
      </c>
      <c r="AJ32" s="16">
        <f>IF(AJ26&gt;=InputDataB_ModelSpecAssumptions!$E$37,InputDataB_ModelSpecAssumptions!$E$36,AI35*(1+$E$30))</f>
        <v>-1.7717063426971436E-2</v>
      </c>
      <c r="AK32" s="16">
        <f>IF(AK26&gt;=InputDataB_ModelSpecAssumptions!$E$37,InputDataB_ModelSpecAssumptions!$E$36,AJ35*(1+$E$30))</f>
        <v>-1.7717063426971436E-2</v>
      </c>
      <c r="AL32" s="16">
        <f>IF(AL26&gt;=InputDataB_ModelSpecAssumptions!$E$37,InputDataB_ModelSpecAssumptions!$E$36,AK35*(1+$E$30))</f>
        <v>-1.7717063426971436E-2</v>
      </c>
      <c r="AM32" s="16">
        <f>IF(AM26&gt;=InputDataB_ModelSpecAssumptions!$E$37,InputDataB_ModelSpecAssumptions!$E$36,AL35*(1+$E$30))</f>
        <v>-1.7717063426971436E-2</v>
      </c>
      <c r="AN32" s="16">
        <f>IF(AN26&gt;=InputDataB_ModelSpecAssumptions!$E$37,InputDataB_ModelSpecAssumptions!$E$36,AM35*(1+$E$30))</f>
        <v>-1.7717063426971436E-2</v>
      </c>
      <c r="AO32" s="16">
        <f>IF(AO26&gt;=InputDataB_ModelSpecAssumptions!$E$37,InputDataB_ModelSpecAssumptions!$E$36,AN35*(1+$E$30))</f>
        <v>-1.7717063426971436E-2</v>
      </c>
      <c r="AP32" s="16">
        <f>IF(AP26&gt;=InputDataB_ModelSpecAssumptions!$E$37,InputDataB_ModelSpecAssumptions!$E$36,AO35*(1+$E$30))</f>
        <v>-1.7717063426971436E-2</v>
      </c>
      <c r="AQ32" s="16">
        <f>IF(AQ26&gt;=InputDataB_ModelSpecAssumptions!$E$37,InputDataB_ModelSpecAssumptions!$E$36,AP35*(1+$E$30))</f>
        <v>-1.7717063426971436E-2</v>
      </c>
      <c r="AR32" s="16">
        <f>IF(AR26&gt;=InputDataB_ModelSpecAssumptions!$E$37,InputDataB_ModelSpecAssumptions!$E$36,AQ35*(1+$E$30))</f>
        <v>-1.7717063426971436E-2</v>
      </c>
      <c r="AS32" s="16">
        <f>IF(AS26&gt;=InputDataB_ModelSpecAssumptions!$E$37,InputDataB_ModelSpecAssumptions!$E$36,AR35*(1+$E$30))</f>
        <v>-1.7717063426971436E-2</v>
      </c>
      <c r="AT32" s="16">
        <f>IF(AT26&gt;=InputDataB_ModelSpecAssumptions!$E$37,InputDataB_ModelSpecAssumptions!$E$36,AS35*(1+$E$30))</f>
        <v>-1.7717063426971436E-2</v>
      </c>
      <c r="AU32" s="16">
        <f>IF(AU26&gt;=InputDataB_ModelSpecAssumptions!$E$37,InputDataB_ModelSpecAssumptions!$E$36,AT35*(1+$E$30))</f>
        <v>-1.7717063426971436E-2</v>
      </c>
      <c r="AV32" s="16">
        <f>IF(AV26&gt;=InputDataB_ModelSpecAssumptions!$E$37,InputDataB_ModelSpecAssumptions!$E$36,AU35*(1+$E$30))</f>
        <v>-1.7717063426971436E-2</v>
      </c>
      <c r="AW32" s="16">
        <f>IF(AW26&gt;=InputDataB_ModelSpecAssumptions!$E$37,InputDataB_ModelSpecAssumptions!$E$36,AV35*(1+$E$30))</f>
        <v>-1.7717063426971436E-2</v>
      </c>
      <c r="AX32" s="16">
        <f>IF(AX26&gt;=InputDataB_ModelSpecAssumptions!$E$37,InputDataB_ModelSpecAssumptions!$E$36,AW35*(1+$E$30))</f>
        <v>-1.7717063426971436E-2</v>
      </c>
      <c r="AY32" s="16">
        <f>IF(AY26&gt;=InputDataB_ModelSpecAssumptions!$E$37,InputDataB_ModelSpecAssumptions!$E$36,AX35*(1+$E$30))</f>
        <v>-1.7717063426971436E-2</v>
      </c>
      <c r="AZ32" s="16">
        <f>IF(AZ26&gt;=InputDataB_ModelSpecAssumptions!$E$37,InputDataB_ModelSpecAssumptions!$E$36,AY35*(1+$E$30))</f>
        <v>-1.7717063426971436E-2</v>
      </c>
      <c r="BA32" s="16">
        <f>IF(BA26&gt;=InputDataB_ModelSpecAssumptions!$E$37,InputDataB_ModelSpecAssumptions!$E$36,AZ35*(1+$E$30))</f>
        <v>-1.7717063426971436E-2</v>
      </c>
      <c r="BB32" s="16">
        <f>IF(BB26&gt;=InputDataB_ModelSpecAssumptions!$E$37,InputDataB_ModelSpecAssumptions!$E$36,BA35*(1+$E$30))</f>
        <v>-1.7717063426971436E-2</v>
      </c>
      <c r="BC32" s="16">
        <f>IF(BC26&gt;=InputDataB_ModelSpecAssumptions!$E$37,InputDataB_ModelSpecAssumptions!$E$36,BB35*(1+$E$30))</f>
        <v>-1.7717063426971436E-2</v>
      </c>
      <c r="BD32" s="16">
        <f>IF(BD26&gt;=InputDataB_ModelSpecAssumptions!$E$37,InputDataB_ModelSpecAssumptions!$E$36,BC35*(1+$E$30))</f>
        <v>-1.7717063426971436E-2</v>
      </c>
      <c r="BE32" s="16">
        <f>IF(BE26&gt;=InputDataB_ModelSpecAssumptions!$E$37,InputDataB_ModelSpecAssumptions!$E$36,BD35*(1+$E$30))</f>
        <v>-1.7717063426971436E-2</v>
      </c>
      <c r="BF32" s="16">
        <f>IF(BF26&gt;=InputDataB_ModelSpecAssumptions!$E$37,InputDataB_ModelSpecAssumptions!$E$36,BE35*(1+$E$30))</f>
        <v>-1.7717063426971436E-2</v>
      </c>
      <c r="BG32" s="16">
        <f>IF(BG26&gt;=InputDataB_ModelSpecAssumptions!$E$37,InputDataB_ModelSpecAssumptions!$E$36,BF35*(1+$E$30))</f>
        <v>-1.7717063426971436E-2</v>
      </c>
      <c r="BH32" s="16">
        <f>IF(BH26&gt;=InputDataB_ModelSpecAssumptions!$E$37,InputDataB_ModelSpecAssumptions!$E$36,BG35*(1+$E$30))</f>
        <v>-1.7717063426971436E-2</v>
      </c>
      <c r="BI32" s="16">
        <f>IF(BI26&gt;=InputDataB_ModelSpecAssumptions!$E$37,InputDataB_ModelSpecAssumptions!$E$36,BH35*(1+$E$30))</f>
        <v>-1.7717063426971436E-2</v>
      </c>
      <c r="BJ32" s="16">
        <f>IF(BJ26&gt;=InputDataB_ModelSpecAssumptions!$E$37,InputDataB_ModelSpecAssumptions!$E$36,BI35*(1+$E$30))</f>
        <v>-1.7717063426971436E-2</v>
      </c>
      <c r="BK32" s="16">
        <f>IF(BK26&gt;=InputDataB_ModelSpecAssumptions!$E$37,InputDataB_ModelSpecAssumptions!$E$36,BJ35*(1+$E$30))</f>
        <v>-1.7717063426971436E-2</v>
      </c>
      <c r="BL32" s="16">
        <f>IF(BL26&gt;=InputDataB_ModelSpecAssumptions!$E$37,InputDataB_ModelSpecAssumptions!$E$36,BK35*(1+$E$30))</f>
        <v>-1.7717063426971436E-2</v>
      </c>
      <c r="BM32" s="16">
        <f>IF(BM26&gt;=InputDataB_ModelSpecAssumptions!$E$37,InputDataB_ModelSpecAssumptions!$E$36,BL35*(1+$E$30))</f>
        <v>-1.7717063426971436E-2</v>
      </c>
      <c r="BN32" s="16">
        <f>IF(BN26&gt;=InputDataB_ModelSpecAssumptions!$E$37,InputDataB_ModelSpecAssumptions!$E$36,BM35*(1+$E$30))</f>
        <v>-1.7717063426971436E-2</v>
      </c>
      <c r="BO32" s="16">
        <f>IF(BO26&gt;=InputDataB_ModelSpecAssumptions!$E$37,InputDataB_ModelSpecAssumptions!$E$36,BN35*(1+$E$30))</f>
        <v>-1.7717063426971436E-2</v>
      </c>
      <c r="BP32" s="16">
        <f>IF(BP26&gt;=InputDataB_ModelSpecAssumptions!$E$37,InputDataB_ModelSpecAssumptions!$E$36,BO35*(1+$E$30))</f>
        <v>-1.7717063426971436E-2</v>
      </c>
      <c r="BQ32" s="16">
        <f>IF(BQ26&gt;=InputDataB_ModelSpecAssumptions!$E$37,InputDataB_ModelSpecAssumptions!$E$36,BP35*(1+$E$30))</f>
        <v>-1.7717063426971436E-2</v>
      </c>
      <c r="BR32" s="16">
        <f>IF(BR26&gt;=InputDataB_ModelSpecAssumptions!$E$37,InputDataB_ModelSpecAssumptions!$E$36,BQ35*(1+$E$30))</f>
        <v>-1.7717063426971436E-2</v>
      </c>
      <c r="BS32" s="16">
        <f>IF(BS26&gt;=InputDataB_ModelSpecAssumptions!$E$37,InputDataB_ModelSpecAssumptions!$E$36,BR35*(1+$E$30))</f>
        <v>-1.7717063426971436E-2</v>
      </c>
      <c r="BT32" s="16">
        <f>IF(BT26&gt;=InputDataB_ModelSpecAssumptions!$E$37,InputDataB_ModelSpecAssumptions!$E$36,BS35*(1+$E$30))</f>
        <v>-1.7717063426971436E-2</v>
      </c>
      <c r="BU32" s="16">
        <f>IF(BU26&gt;=InputDataB_ModelSpecAssumptions!$E$37,InputDataB_ModelSpecAssumptions!$E$36,BT35*(1+$E$30))</f>
        <v>-1.7717063426971436E-2</v>
      </c>
      <c r="BV32" s="16">
        <f>IF(BV26&gt;=InputDataB_ModelSpecAssumptions!$E$37,InputDataB_ModelSpecAssumptions!$E$36,BU35*(1+$E$30))</f>
        <v>-1.7717063426971436E-2</v>
      </c>
      <c r="BW32" s="16">
        <f>IF(BW26&gt;=InputDataB_ModelSpecAssumptions!$E$37,InputDataB_ModelSpecAssumptions!$E$36,BV35*(1+$E$30))</f>
        <v>-1.7717063426971436E-2</v>
      </c>
    </row>
    <row r="33" spans="1:75">
      <c r="B33" s="291" t="s">
        <v>976</v>
      </c>
      <c r="C33" s="597" t="str">
        <f>"Most recent year is "&amp;DataSummary!Q149</f>
        <v>Most recent year is 2020</v>
      </c>
      <c r="D33" s="863" t="str">
        <f>VLOOKUP(D34,DataSummary!A142:C145,3,FALSE)</f>
        <v>Real GDP annual growth rate</v>
      </c>
      <c r="E33" s="864"/>
      <c r="F33" s="849" t="str">
        <f>DataSummary!N5</f>
        <v>Scenario</v>
      </c>
      <c r="G33" s="18" t="s">
        <v>624</v>
      </c>
      <c r="H33" s="29" t="s">
        <v>2</v>
      </c>
      <c r="I33" s="212">
        <f>I34</f>
        <v>-1.7717063426971436E-2</v>
      </c>
      <c r="J33" s="212">
        <f t="shared" ref="J33:BU33" si="143">J34</f>
        <v>-1.7717063426971436E-2</v>
      </c>
      <c r="K33" s="212">
        <f t="shared" si="143"/>
        <v>-1.7717063426971436E-2</v>
      </c>
      <c r="L33" s="212">
        <f t="shared" si="143"/>
        <v>-1.7717063426971436E-2</v>
      </c>
      <c r="M33" s="212">
        <f t="shared" si="143"/>
        <v>-1.7717063426971436E-2</v>
      </c>
      <c r="N33" s="212">
        <f t="shared" si="143"/>
        <v>-1.7717063426971436E-2</v>
      </c>
      <c r="O33" s="212">
        <f t="shared" si="143"/>
        <v>-1.7717063426971436E-2</v>
      </c>
      <c r="P33" s="212">
        <f t="shared" si="143"/>
        <v>-1.7717063426971436E-2</v>
      </c>
      <c r="Q33" s="212">
        <f t="shared" si="143"/>
        <v>-1.7717063426971436E-2</v>
      </c>
      <c r="R33" s="212">
        <f t="shared" si="143"/>
        <v>-1.7717063426971436E-2</v>
      </c>
      <c r="S33" s="212">
        <f t="shared" si="143"/>
        <v>-1.7717063426971436E-2</v>
      </c>
      <c r="T33" s="212">
        <f t="shared" si="143"/>
        <v>-1.7717063426971436E-2</v>
      </c>
      <c r="U33" s="212">
        <f t="shared" si="143"/>
        <v>-1.7717063426971436E-2</v>
      </c>
      <c r="V33" s="212">
        <f t="shared" si="143"/>
        <v>-1.7717063426971436E-2</v>
      </c>
      <c r="W33" s="212">
        <f t="shared" si="143"/>
        <v>-1.7717063426971436E-2</v>
      </c>
      <c r="X33" s="212">
        <f t="shared" si="143"/>
        <v>-1.7717063426971436E-2</v>
      </c>
      <c r="Y33" s="212">
        <f t="shared" si="143"/>
        <v>-1.7717063426971436E-2</v>
      </c>
      <c r="Z33" s="212">
        <f t="shared" si="143"/>
        <v>-1.7717063426971436E-2</v>
      </c>
      <c r="AA33" s="212">
        <f t="shared" si="143"/>
        <v>-1.7717063426971436E-2</v>
      </c>
      <c r="AB33" s="212">
        <f t="shared" si="143"/>
        <v>-1.7717063426971436E-2</v>
      </c>
      <c r="AC33" s="212">
        <f t="shared" si="143"/>
        <v>-1.7717063426971436E-2</v>
      </c>
      <c r="AD33" s="212">
        <f t="shared" si="143"/>
        <v>-1.7717063426971436E-2</v>
      </c>
      <c r="AE33" s="212">
        <f t="shared" si="143"/>
        <v>-1.7717063426971436E-2</v>
      </c>
      <c r="AF33" s="212">
        <f t="shared" si="143"/>
        <v>-1.7717063426971436E-2</v>
      </c>
      <c r="AG33" s="212">
        <f t="shared" si="143"/>
        <v>-1.7717063426971436E-2</v>
      </c>
      <c r="AH33" s="212">
        <f t="shared" si="143"/>
        <v>-1.7717063426971436E-2</v>
      </c>
      <c r="AI33" s="212">
        <f t="shared" si="143"/>
        <v>-1.7717063426971436E-2</v>
      </c>
      <c r="AJ33" s="212">
        <f t="shared" si="143"/>
        <v>-1.7717063426971436E-2</v>
      </c>
      <c r="AK33" s="212">
        <f t="shared" si="143"/>
        <v>-1.7717063426971436E-2</v>
      </c>
      <c r="AL33" s="212">
        <f t="shared" si="143"/>
        <v>-1.7717063426971436E-2</v>
      </c>
      <c r="AM33" s="212">
        <f t="shared" si="143"/>
        <v>-1.7717063426971436E-2</v>
      </c>
      <c r="AN33" s="212">
        <f t="shared" si="143"/>
        <v>-1.7717063426971436E-2</v>
      </c>
      <c r="AO33" s="212">
        <f t="shared" si="143"/>
        <v>-1.7717063426971436E-2</v>
      </c>
      <c r="AP33" s="212">
        <f t="shared" si="143"/>
        <v>-1.7717063426971436E-2</v>
      </c>
      <c r="AQ33" s="212">
        <f t="shared" si="143"/>
        <v>-1.7717063426971436E-2</v>
      </c>
      <c r="AR33" s="212">
        <f t="shared" si="143"/>
        <v>-1.7717063426971436E-2</v>
      </c>
      <c r="AS33" s="212">
        <f t="shared" si="143"/>
        <v>-1.7717063426971436E-2</v>
      </c>
      <c r="AT33" s="212">
        <f t="shared" si="143"/>
        <v>-1.7717063426971436E-2</v>
      </c>
      <c r="AU33" s="212">
        <f t="shared" si="143"/>
        <v>-1.7717063426971436E-2</v>
      </c>
      <c r="AV33" s="212">
        <f t="shared" si="143"/>
        <v>-1.7717063426971436E-2</v>
      </c>
      <c r="AW33" s="212">
        <f t="shared" si="143"/>
        <v>-1.7717063426971436E-2</v>
      </c>
      <c r="AX33" s="212">
        <f t="shared" si="143"/>
        <v>-1.7717063426971436E-2</v>
      </c>
      <c r="AY33" s="212">
        <f t="shared" si="143"/>
        <v>-1.7717063426971436E-2</v>
      </c>
      <c r="AZ33" s="212">
        <f t="shared" si="143"/>
        <v>-1.7717063426971436E-2</v>
      </c>
      <c r="BA33" s="212">
        <f t="shared" si="143"/>
        <v>-1.7717063426971436E-2</v>
      </c>
      <c r="BB33" s="212">
        <f t="shared" si="143"/>
        <v>-1.7717063426971436E-2</v>
      </c>
      <c r="BC33" s="212">
        <f t="shared" si="143"/>
        <v>-1.7717063426971436E-2</v>
      </c>
      <c r="BD33" s="212">
        <f t="shared" si="143"/>
        <v>-1.7717063426971436E-2</v>
      </c>
      <c r="BE33" s="212">
        <f t="shared" si="143"/>
        <v>-1.7717063426971436E-2</v>
      </c>
      <c r="BF33" s="212">
        <f t="shared" si="143"/>
        <v>-1.7717063426971436E-2</v>
      </c>
      <c r="BG33" s="212">
        <f t="shared" si="143"/>
        <v>-1.7717063426971436E-2</v>
      </c>
      <c r="BH33" s="212">
        <f t="shared" si="143"/>
        <v>-1.7717063426971436E-2</v>
      </c>
      <c r="BI33" s="212">
        <f t="shared" si="143"/>
        <v>-1.7717063426971436E-2</v>
      </c>
      <c r="BJ33" s="212">
        <f t="shared" si="143"/>
        <v>-1.7717063426971436E-2</v>
      </c>
      <c r="BK33" s="212">
        <f t="shared" si="143"/>
        <v>-1.7717063426971436E-2</v>
      </c>
      <c r="BL33" s="212">
        <f t="shared" si="143"/>
        <v>-1.7717063426971436E-2</v>
      </c>
      <c r="BM33" s="212">
        <f t="shared" si="143"/>
        <v>-1.7717063426971436E-2</v>
      </c>
      <c r="BN33" s="212">
        <f t="shared" si="143"/>
        <v>-1.7717063426971436E-2</v>
      </c>
      <c r="BO33" s="212">
        <f t="shared" si="143"/>
        <v>-1.7717063426971436E-2</v>
      </c>
      <c r="BP33" s="212">
        <f t="shared" si="143"/>
        <v>-1.7717063426971436E-2</v>
      </c>
      <c r="BQ33" s="212">
        <f t="shared" si="143"/>
        <v>-1.7717063426971436E-2</v>
      </c>
      <c r="BR33" s="212">
        <f t="shared" si="143"/>
        <v>-1.7717063426971436E-2</v>
      </c>
      <c r="BS33" s="212">
        <f t="shared" si="143"/>
        <v>-1.7717063426971436E-2</v>
      </c>
      <c r="BT33" s="212">
        <f t="shared" si="143"/>
        <v>-1.7717063426971436E-2</v>
      </c>
      <c r="BU33" s="212">
        <f t="shared" si="143"/>
        <v>-1.7717063426971436E-2</v>
      </c>
      <c r="BV33" s="212">
        <f t="shared" ref="BV33:BW33" si="144">BV34</f>
        <v>-1.7717063426971436E-2</v>
      </c>
      <c r="BW33" s="212">
        <f t="shared" si="144"/>
        <v>-1.7717063426971436E-2</v>
      </c>
    </row>
    <row r="34" spans="1:75">
      <c r="B34" s="113" t="str">
        <f>"Select Output Target Variable, period "&amp;InputDataA_GeneralAssumptions!D7&amp;"-"&amp;InputDataA_GeneralAssumptions!D8&amp;":"</f>
        <v>Select Output Target Variable, period 2021-2050:</v>
      </c>
      <c r="C34" s="110" t="s">
        <v>521</v>
      </c>
      <c r="D34" s="806" t="s">
        <v>903</v>
      </c>
      <c r="E34" s="807"/>
      <c r="F34" s="850"/>
      <c r="G34" s="11" t="s">
        <v>625</v>
      </c>
      <c r="H34" s="29" t="s">
        <v>2</v>
      </c>
      <c r="I34" s="14">
        <f>E29</f>
        <v>-1.7717063426971436E-2</v>
      </c>
      <c r="J34" s="14">
        <f>IF(VLOOKUP(InputDataB_ModelSpecAssumptions!$D$34,DataSummary!$A$141:$B$144,2,FALSE)=3,J32,IF(J26&gt;=InputDataB_ModelSpecAssumptions!$E$37,InputDataB_ModelSpecAssumptions!$E$36,I34+(InputDataB_ModelSpecAssumptions!$E$36-$I$34)/(InputDataB_ModelSpecAssumptions!$E$37-InputDataA_GeneralAssumptions!$D$7)))</f>
        <v>-1.7717063426971436E-2</v>
      </c>
      <c r="K34" s="339">
        <f>IF(VLOOKUP(InputDataB_ModelSpecAssumptions!$D$34,DataSummary!$A$141:$B$144,2,FALSE)=3,K32,IF(K26&gt;=InputDataB_ModelSpecAssumptions!$E$37,InputDataB_ModelSpecAssumptions!$E$36,J34+(InputDataB_ModelSpecAssumptions!$E$36-$I$34)/(InputDataB_ModelSpecAssumptions!$E$37-InputDataA_GeneralAssumptions!$D$7)))</f>
        <v>-1.7717063426971436E-2</v>
      </c>
      <c r="L34" s="339">
        <f>IF(VLOOKUP(InputDataB_ModelSpecAssumptions!$D$34,DataSummary!$A$141:$B$144,2,FALSE)=3,L32,IF(L26&gt;=InputDataB_ModelSpecAssumptions!$E$37,InputDataB_ModelSpecAssumptions!$E$36,K34+(InputDataB_ModelSpecAssumptions!$E$36-$I$34)/(InputDataB_ModelSpecAssumptions!$E$37-InputDataA_GeneralAssumptions!$D$7)))</f>
        <v>-1.7717063426971436E-2</v>
      </c>
      <c r="M34" s="339">
        <f>IF(VLOOKUP(InputDataB_ModelSpecAssumptions!$D$34,DataSummary!$A$141:$B$144,2,FALSE)=3,M32,IF(M26&gt;=InputDataB_ModelSpecAssumptions!$E$37,InputDataB_ModelSpecAssumptions!$E$36,L34+(InputDataB_ModelSpecAssumptions!$E$36-$I$34)/(InputDataB_ModelSpecAssumptions!$E$37-InputDataA_GeneralAssumptions!$D$7)))</f>
        <v>-1.7717063426971436E-2</v>
      </c>
      <c r="N34" s="339">
        <f>IF(VLOOKUP(InputDataB_ModelSpecAssumptions!$D$34,DataSummary!$A$141:$B$144,2,FALSE)=3,N32,IF(N26&gt;=InputDataB_ModelSpecAssumptions!$E$37,InputDataB_ModelSpecAssumptions!$E$36,M34+(InputDataB_ModelSpecAssumptions!$E$36-$I$34)/(InputDataB_ModelSpecAssumptions!$E$37-InputDataA_GeneralAssumptions!$D$7)))</f>
        <v>-1.7717063426971436E-2</v>
      </c>
      <c r="O34" s="339">
        <f>IF(VLOOKUP(InputDataB_ModelSpecAssumptions!$D$34,DataSummary!$A$141:$B$144,2,FALSE)=3,O32,IF(O26&gt;=InputDataB_ModelSpecAssumptions!$E$37,InputDataB_ModelSpecAssumptions!$E$36,N34+(InputDataB_ModelSpecAssumptions!$E$36-$I$34)/(InputDataB_ModelSpecAssumptions!$E$37-InputDataA_GeneralAssumptions!$D$7)))</f>
        <v>-1.7717063426971436E-2</v>
      </c>
      <c r="P34" s="339">
        <f>IF(VLOOKUP(InputDataB_ModelSpecAssumptions!$D$34,DataSummary!$A$141:$B$144,2,FALSE)=3,P32,IF(P26&gt;=InputDataB_ModelSpecAssumptions!$E$37,InputDataB_ModelSpecAssumptions!$E$36,O34+(InputDataB_ModelSpecAssumptions!$E$36-$I$34)/(InputDataB_ModelSpecAssumptions!$E$37-InputDataA_GeneralAssumptions!$D$7)))</f>
        <v>-1.7717063426971436E-2</v>
      </c>
      <c r="Q34" s="339">
        <f>IF(VLOOKUP(InputDataB_ModelSpecAssumptions!$D$34,DataSummary!$A$141:$B$144,2,FALSE)=3,Q32,IF(Q26&gt;=InputDataB_ModelSpecAssumptions!$E$37,InputDataB_ModelSpecAssumptions!$E$36,P34+(InputDataB_ModelSpecAssumptions!$E$36-$I$34)/(InputDataB_ModelSpecAssumptions!$E$37-InputDataA_GeneralAssumptions!$D$7)))</f>
        <v>-1.7717063426971436E-2</v>
      </c>
      <c r="R34" s="339">
        <f>IF(VLOOKUP(InputDataB_ModelSpecAssumptions!$D$34,DataSummary!$A$141:$B$144,2,FALSE)=3,R32,IF(R26&gt;=InputDataB_ModelSpecAssumptions!$E$37,InputDataB_ModelSpecAssumptions!$E$36,Q34+(InputDataB_ModelSpecAssumptions!$E$36-$I$34)/(InputDataB_ModelSpecAssumptions!$E$37-InputDataA_GeneralAssumptions!$D$7)))</f>
        <v>-1.7717063426971436E-2</v>
      </c>
      <c r="S34" s="339">
        <f>IF(VLOOKUP(InputDataB_ModelSpecAssumptions!$D$34,DataSummary!$A$141:$B$144,2,FALSE)=3,S32,IF(S26&gt;=InputDataB_ModelSpecAssumptions!$E$37,InputDataB_ModelSpecAssumptions!$E$36,R34+(InputDataB_ModelSpecAssumptions!$E$36-$I$34)/(InputDataB_ModelSpecAssumptions!$E$37-InputDataA_GeneralAssumptions!$D$7)))</f>
        <v>-1.7717063426971436E-2</v>
      </c>
      <c r="T34" s="339">
        <f>IF(VLOOKUP(InputDataB_ModelSpecAssumptions!$D$34,DataSummary!$A$141:$B$144,2,FALSE)=3,T32,IF(T26&gt;=InputDataB_ModelSpecAssumptions!$E$37,InputDataB_ModelSpecAssumptions!$E$36,S34+(InputDataB_ModelSpecAssumptions!$E$36-$I$34)/(InputDataB_ModelSpecAssumptions!$E$37-InputDataA_GeneralAssumptions!$D$7)))</f>
        <v>-1.7717063426971436E-2</v>
      </c>
      <c r="U34" s="339">
        <f>IF(VLOOKUP(InputDataB_ModelSpecAssumptions!$D$34,DataSummary!$A$141:$B$144,2,FALSE)=3,U32,IF(U26&gt;=InputDataB_ModelSpecAssumptions!$E$37,InputDataB_ModelSpecAssumptions!$E$36,T34+(InputDataB_ModelSpecAssumptions!$E$36-$I$34)/(InputDataB_ModelSpecAssumptions!$E$37-InputDataA_GeneralAssumptions!$D$7)))</f>
        <v>-1.7717063426971436E-2</v>
      </c>
      <c r="V34" s="339">
        <f>IF(VLOOKUP(InputDataB_ModelSpecAssumptions!$D$34,DataSummary!$A$141:$B$144,2,FALSE)=3,V32,IF(V26&gt;=InputDataB_ModelSpecAssumptions!$E$37,InputDataB_ModelSpecAssumptions!$E$36,U34+(InputDataB_ModelSpecAssumptions!$E$36-$I$34)/(InputDataB_ModelSpecAssumptions!$E$37-InputDataA_GeneralAssumptions!$D$7)))</f>
        <v>-1.7717063426971436E-2</v>
      </c>
      <c r="W34" s="339">
        <f>IF(VLOOKUP(InputDataB_ModelSpecAssumptions!$D$34,DataSummary!$A$141:$B$144,2,FALSE)=3,W32,IF(W26&gt;=InputDataB_ModelSpecAssumptions!$E$37,InputDataB_ModelSpecAssumptions!$E$36,V34+(InputDataB_ModelSpecAssumptions!$E$36-$I$34)/(InputDataB_ModelSpecAssumptions!$E$37-InputDataA_GeneralAssumptions!$D$7)))</f>
        <v>-1.7717063426971436E-2</v>
      </c>
      <c r="X34" s="339">
        <f>IF(VLOOKUP(InputDataB_ModelSpecAssumptions!$D$34,DataSummary!$A$141:$B$144,2,FALSE)=3,X32,IF(X26&gt;=InputDataB_ModelSpecAssumptions!$E$37,InputDataB_ModelSpecAssumptions!$E$36,W34+(InputDataB_ModelSpecAssumptions!$E$36-$I$34)/(InputDataB_ModelSpecAssumptions!$E$37-InputDataA_GeneralAssumptions!$D$7)))</f>
        <v>-1.7717063426971436E-2</v>
      </c>
      <c r="Y34" s="339">
        <f>IF(VLOOKUP(InputDataB_ModelSpecAssumptions!$D$34,DataSummary!$A$141:$B$144,2,FALSE)=3,Y32,IF(Y26&gt;=InputDataB_ModelSpecAssumptions!$E$37,InputDataB_ModelSpecAssumptions!$E$36,X34+(InputDataB_ModelSpecAssumptions!$E$36-$I$34)/(InputDataB_ModelSpecAssumptions!$E$37-InputDataA_GeneralAssumptions!$D$7)))</f>
        <v>-1.7717063426971436E-2</v>
      </c>
      <c r="Z34" s="339">
        <f>IF(VLOOKUP(InputDataB_ModelSpecAssumptions!$D$34,DataSummary!$A$141:$B$144,2,FALSE)=3,Z32,IF(Z26&gt;=InputDataB_ModelSpecAssumptions!$E$37,InputDataB_ModelSpecAssumptions!$E$36,Y34+(InputDataB_ModelSpecAssumptions!$E$36-$I$34)/(InputDataB_ModelSpecAssumptions!$E$37-InputDataA_GeneralAssumptions!$D$7)))</f>
        <v>-1.7717063426971436E-2</v>
      </c>
      <c r="AA34" s="339">
        <f>IF(VLOOKUP(InputDataB_ModelSpecAssumptions!$D$34,DataSummary!$A$141:$B$144,2,FALSE)=3,AA32,IF(AA26&gt;=InputDataB_ModelSpecAssumptions!$E$37,InputDataB_ModelSpecAssumptions!$E$36,Z34+(InputDataB_ModelSpecAssumptions!$E$36-$I$34)/(InputDataB_ModelSpecAssumptions!$E$37-InputDataA_GeneralAssumptions!$D$7)))</f>
        <v>-1.7717063426971436E-2</v>
      </c>
      <c r="AB34" s="339">
        <f>IF(VLOOKUP(InputDataB_ModelSpecAssumptions!$D$34,DataSummary!$A$141:$B$144,2,FALSE)=3,AB32,IF(AB26&gt;=InputDataB_ModelSpecAssumptions!$E$37,InputDataB_ModelSpecAssumptions!$E$36,AA34+(InputDataB_ModelSpecAssumptions!$E$36-$I$34)/(InputDataB_ModelSpecAssumptions!$E$37-InputDataA_GeneralAssumptions!$D$7)))</f>
        <v>-1.7717063426971436E-2</v>
      </c>
      <c r="AC34" s="339">
        <f>IF(VLOOKUP(InputDataB_ModelSpecAssumptions!$D$34,DataSummary!$A$141:$B$144,2,FALSE)=3,AC32,IF(AC26&gt;=InputDataB_ModelSpecAssumptions!$E$37,InputDataB_ModelSpecAssumptions!$E$36,AB34+(InputDataB_ModelSpecAssumptions!$E$36-$I$34)/(InputDataB_ModelSpecAssumptions!$E$37-InputDataA_GeneralAssumptions!$D$7)))</f>
        <v>-1.7717063426971436E-2</v>
      </c>
      <c r="AD34" s="339">
        <f>IF(VLOOKUP(InputDataB_ModelSpecAssumptions!$D$34,DataSummary!$A$141:$B$144,2,FALSE)=3,AD32,IF(AD26&gt;=InputDataB_ModelSpecAssumptions!$E$37,InputDataB_ModelSpecAssumptions!$E$36,AC34+(InputDataB_ModelSpecAssumptions!$E$36-$I$34)/(InputDataB_ModelSpecAssumptions!$E$37-InputDataA_GeneralAssumptions!$D$7)))</f>
        <v>-1.7717063426971436E-2</v>
      </c>
      <c r="AE34" s="339">
        <f>IF(VLOOKUP(InputDataB_ModelSpecAssumptions!$D$34,DataSummary!$A$141:$B$144,2,FALSE)=3,AE32,IF(AE26&gt;=InputDataB_ModelSpecAssumptions!$E$37,InputDataB_ModelSpecAssumptions!$E$36,AD34+(InputDataB_ModelSpecAssumptions!$E$36-$I$34)/(InputDataB_ModelSpecAssumptions!$E$37-InputDataA_GeneralAssumptions!$D$7)))</f>
        <v>-1.7717063426971436E-2</v>
      </c>
      <c r="AF34" s="339">
        <f>IF(VLOOKUP(InputDataB_ModelSpecAssumptions!$D$34,DataSummary!$A$141:$B$144,2,FALSE)=3,AF32,IF(AF26&gt;=InputDataB_ModelSpecAssumptions!$E$37,InputDataB_ModelSpecAssumptions!$E$36,AE34+(InputDataB_ModelSpecAssumptions!$E$36-$I$34)/(InputDataB_ModelSpecAssumptions!$E$37-InputDataA_GeneralAssumptions!$D$7)))</f>
        <v>-1.7717063426971436E-2</v>
      </c>
      <c r="AG34" s="339">
        <f>IF(VLOOKUP(InputDataB_ModelSpecAssumptions!$D$34,DataSummary!$A$141:$B$144,2,FALSE)=3,AG32,IF(AG26&gt;=InputDataB_ModelSpecAssumptions!$E$37,InputDataB_ModelSpecAssumptions!$E$36,AF34+(InputDataB_ModelSpecAssumptions!$E$36-$I$34)/(InputDataB_ModelSpecAssumptions!$E$37-InputDataA_GeneralAssumptions!$D$7)))</f>
        <v>-1.7717063426971436E-2</v>
      </c>
      <c r="AH34" s="339">
        <f>IF(VLOOKUP(InputDataB_ModelSpecAssumptions!$D$34,DataSummary!$A$141:$B$144,2,FALSE)=3,AH32,IF(AH26&gt;=InputDataB_ModelSpecAssumptions!$E$37,InputDataB_ModelSpecAssumptions!$E$36,AG34+(InputDataB_ModelSpecAssumptions!$E$36-$I$34)/(InputDataB_ModelSpecAssumptions!$E$37-InputDataA_GeneralAssumptions!$D$7)))</f>
        <v>-1.7717063426971436E-2</v>
      </c>
      <c r="AI34" s="339">
        <f>IF(VLOOKUP(InputDataB_ModelSpecAssumptions!$D$34,DataSummary!$A$141:$B$144,2,FALSE)=3,AI32,IF(AI26&gt;=InputDataB_ModelSpecAssumptions!$E$37,InputDataB_ModelSpecAssumptions!$E$36,AH34+(InputDataB_ModelSpecAssumptions!$E$36-$I$34)/(InputDataB_ModelSpecAssumptions!$E$37-InputDataA_GeneralAssumptions!$D$7)))</f>
        <v>-1.7717063426971436E-2</v>
      </c>
      <c r="AJ34" s="339">
        <f>IF(VLOOKUP(InputDataB_ModelSpecAssumptions!$D$34,DataSummary!$A$141:$B$144,2,FALSE)=3,AJ32,IF(AJ26&gt;=InputDataB_ModelSpecAssumptions!$E$37,InputDataB_ModelSpecAssumptions!$E$36,AI34+(InputDataB_ModelSpecAssumptions!$E$36-$I$34)/(InputDataB_ModelSpecAssumptions!$E$37-InputDataA_GeneralAssumptions!$D$7)))</f>
        <v>-1.7717063426971436E-2</v>
      </c>
      <c r="AK34" s="339">
        <f>IF(VLOOKUP(InputDataB_ModelSpecAssumptions!$D$34,DataSummary!$A$141:$B$144,2,FALSE)=3,AK32,IF(AK26&gt;=InputDataB_ModelSpecAssumptions!$E$37,InputDataB_ModelSpecAssumptions!$E$36,AJ34+(InputDataB_ModelSpecAssumptions!$E$36-$I$34)/(InputDataB_ModelSpecAssumptions!$E$37-InputDataA_GeneralAssumptions!$D$7)))</f>
        <v>-1.7717063426971436E-2</v>
      </c>
      <c r="AL34" s="339">
        <f>IF(VLOOKUP(InputDataB_ModelSpecAssumptions!$D$34,DataSummary!$A$141:$B$144,2,FALSE)=3,AL32,IF(AL26&gt;=InputDataB_ModelSpecAssumptions!$E$37,InputDataB_ModelSpecAssumptions!$E$36,AK34+(InputDataB_ModelSpecAssumptions!$E$36-$I$34)/(InputDataB_ModelSpecAssumptions!$E$37-InputDataA_GeneralAssumptions!$D$7)))</f>
        <v>-1.7717063426971436E-2</v>
      </c>
      <c r="AM34" s="339">
        <f>IF(VLOOKUP(InputDataB_ModelSpecAssumptions!$D$34,DataSummary!$A$141:$B$144,2,FALSE)=3,AM32,IF(AM26&gt;=InputDataB_ModelSpecAssumptions!$E$37,InputDataB_ModelSpecAssumptions!$E$36,AL34+(InputDataB_ModelSpecAssumptions!$E$36-$I$34)/(InputDataB_ModelSpecAssumptions!$E$37-InputDataA_GeneralAssumptions!$D$7)))</f>
        <v>-1.7717063426971436E-2</v>
      </c>
      <c r="AN34" s="339">
        <f>IF(VLOOKUP(InputDataB_ModelSpecAssumptions!$D$34,DataSummary!$A$141:$B$144,2,FALSE)=3,AN32,IF(AN26&gt;=InputDataB_ModelSpecAssumptions!$E$37,InputDataB_ModelSpecAssumptions!$E$36,AM34+(InputDataB_ModelSpecAssumptions!$E$36-$I$34)/(InputDataB_ModelSpecAssumptions!$E$37-InputDataA_GeneralAssumptions!$D$7)))</f>
        <v>-1.7717063426971436E-2</v>
      </c>
      <c r="AO34" s="339">
        <f>IF(VLOOKUP(InputDataB_ModelSpecAssumptions!$D$34,DataSummary!$A$141:$B$144,2,FALSE)=3,AO32,IF(AO26&gt;=InputDataB_ModelSpecAssumptions!$E$37,InputDataB_ModelSpecAssumptions!$E$36,AN34+(InputDataB_ModelSpecAssumptions!$E$36-$I$34)/(InputDataB_ModelSpecAssumptions!$E$37-InputDataA_GeneralAssumptions!$D$7)))</f>
        <v>-1.7717063426971436E-2</v>
      </c>
      <c r="AP34" s="339">
        <f>IF(VLOOKUP(InputDataB_ModelSpecAssumptions!$D$34,DataSummary!$A$141:$B$144,2,FALSE)=3,AP32,IF(AP26&gt;=InputDataB_ModelSpecAssumptions!$E$37,InputDataB_ModelSpecAssumptions!$E$36,AO34+(InputDataB_ModelSpecAssumptions!$E$36-$I$34)/(InputDataB_ModelSpecAssumptions!$E$37-InputDataA_GeneralAssumptions!$D$7)))</f>
        <v>-1.7717063426971436E-2</v>
      </c>
      <c r="AQ34" s="339">
        <f>IF(VLOOKUP(InputDataB_ModelSpecAssumptions!$D$34,DataSummary!$A$141:$B$144,2,FALSE)=3,AQ32,IF(AQ26&gt;=InputDataB_ModelSpecAssumptions!$E$37,InputDataB_ModelSpecAssumptions!$E$36,AP34+(InputDataB_ModelSpecAssumptions!$E$36-$I$34)/(InputDataB_ModelSpecAssumptions!$E$37-InputDataA_GeneralAssumptions!$D$7)))</f>
        <v>-1.7717063426971436E-2</v>
      </c>
      <c r="AR34" s="339">
        <f>IF(VLOOKUP(InputDataB_ModelSpecAssumptions!$D$34,DataSummary!$A$141:$B$144,2,FALSE)=3,AR32,IF(AR26&gt;=InputDataB_ModelSpecAssumptions!$E$37,InputDataB_ModelSpecAssumptions!$E$36,AQ34+(InputDataB_ModelSpecAssumptions!$E$36-$I$34)/(InputDataB_ModelSpecAssumptions!$E$37-InputDataA_GeneralAssumptions!$D$7)))</f>
        <v>-1.7717063426971436E-2</v>
      </c>
      <c r="AS34" s="339">
        <f>IF(VLOOKUP(InputDataB_ModelSpecAssumptions!$D$34,DataSummary!$A$141:$B$144,2,FALSE)=3,AS32,IF(AS26&gt;=InputDataB_ModelSpecAssumptions!$E$37,InputDataB_ModelSpecAssumptions!$E$36,AR34+(InputDataB_ModelSpecAssumptions!$E$36-$I$34)/(InputDataB_ModelSpecAssumptions!$E$37-InputDataA_GeneralAssumptions!$D$7)))</f>
        <v>-1.7717063426971436E-2</v>
      </c>
      <c r="AT34" s="339">
        <f>IF(VLOOKUP(InputDataB_ModelSpecAssumptions!$D$34,DataSummary!$A$141:$B$144,2,FALSE)=3,AT32,IF(AT26&gt;=InputDataB_ModelSpecAssumptions!$E$37,InputDataB_ModelSpecAssumptions!$E$36,AS34+(InputDataB_ModelSpecAssumptions!$E$36-$I$34)/(InputDataB_ModelSpecAssumptions!$E$37-InputDataA_GeneralAssumptions!$D$7)))</f>
        <v>-1.7717063426971436E-2</v>
      </c>
      <c r="AU34" s="339">
        <f>IF(VLOOKUP(InputDataB_ModelSpecAssumptions!$D$34,DataSummary!$A$141:$B$144,2,FALSE)=3,AU32,IF(AU26&gt;=InputDataB_ModelSpecAssumptions!$E$37,InputDataB_ModelSpecAssumptions!$E$36,AT34+(InputDataB_ModelSpecAssumptions!$E$36-$I$34)/(InputDataB_ModelSpecAssumptions!$E$37-InputDataA_GeneralAssumptions!$D$7)))</f>
        <v>-1.7717063426971436E-2</v>
      </c>
      <c r="AV34" s="339">
        <f>IF(VLOOKUP(InputDataB_ModelSpecAssumptions!$D$34,DataSummary!$A$141:$B$144,2,FALSE)=3,AV32,IF(AV26&gt;=InputDataB_ModelSpecAssumptions!$E$37,InputDataB_ModelSpecAssumptions!$E$36,AU34+(InputDataB_ModelSpecAssumptions!$E$36-$I$34)/(InputDataB_ModelSpecAssumptions!$E$37-InputDataA_GeneralAssumptions!$D$7)))</f>
        <v>-1.7717063426971436E-2</v>
      </c>
      <c r="AW34" s="339">
        <f>IF(VLOOKUP(InputDataB_ModelSpecAssumptions!$D$34,DataSummary!$A$141:$B$144,2,FALSE)=3,AW32,IF(AW26&gt;=InputDataB_ModelSpecAssumptions!$E$37,InputDataB_ModelSpecAssumptions!$E$36,AV34+(InputDataB_ModelSpecAssumptions!$E$36-$I$34)/(InputDataB_ModelSpecAssumptions!$E$37-InputDataA_GeneralAssumptions!$D$7)))</f>
        <v>-1.7717063426971436E-2</v>
      </c>
      <c r="AX34" s="339">
        <f>IF(VLOOKUP(InputDataB_ModelSpecAssumptions!$D$34,DataSummary!$A$141:$B$144,2,FALSE)=3,AX32,IF(AX26&gt;=InputDataB_ModelSpecAssumptions!$E$37,InputDataB_ModelSpecAssumptions!$E$36,AW34+(InputDataB_ModelSpecAssumptions!$E$36-$I$34)/(InputDataB_ModelSpecAssumptions!$E$37-InputDataA_GeneralAssumptions!$D$7)))</f>
        <v>-1.7717063426971436E-2</v>
      </c>
      <c r="AY34" s="339">
        <f>IF(VLOOKUP(InputDataB_ModelSpecAssumptions!$D$34,DataSummary!$A$141:$B$144,2,FALSE)=3,AY32,IF(AY26&gt;=InputDataB_ModelSpecAssumptions!$E$37,InputDataB_ModelSpecAssumptions!$E$36,AX34+(InputDataB_ModelSpecAssumptions!$E$36-$I$34)/(InputDataB_ModelSpecAssumptions!$E$37-InputDataA_GeneralAssumptions!$D$7)))</f>
        <v>-1.7717063426971436E-2</v>
      </c>
      <c r="AZ34" s="339">
        <f>IF(VLOOKUP(InputDataB_ModelSpecAssumptions!$D$34,DataSummary!$A$141:$B$144,2,FALSE)=3,AZ32,IF(AZ26&gt;=InputDataB_ModelSpecAssumptions!$E$37,InputDataB_ModelSpecAssumptions!$E$36,AY34+(InputDataB_ModelSpecAssumptions!$E$36-$I$34)/(InputDataB_ModelSpecAssumptions!$E$37-InputDataA_GeneralAssumptions!$D$7)))</f>
        <v>-1.7717063426971436E-2</v>
      </c>
      <c r="BA34" s="339">
        <f>IF(VLOOKUP(InputDataB_ModelSpecAssumptions!$D$34,DataSummary!$A$141:$B$144,2,FALSE)=3,BA32,IF(BA26&gt;=InputDataB_ModelSpecAssumptions!$E$37,InputDataB_ModelSpecAssumptions!$E$36,AZ34+(InputDataB_ModelSpecAssumptions!$E$36-$I$34)/(InputDataB_ModelSpecAssumptions!$E$37-InputDataA_GeneralAssumptions!$D$7)))</f>
        <v>-1.7717063426971436E-2</v>
      </c>
      <c r="BB34" s="339">
        <f>IF(VLOOKUP(InputDataB_ModelSpecAssumptions!$D$34,DataSummary!$A$141:$B$144,2,FALSE)=3,BB32,IF(BB26&gt;=InputDataB_ModelSpecAssumptions!$E$37,InputDataB_ModelSpecAssumptions!$E$36,BA34+(InputDataB_ModelSpecAssumptions!$E$36-$I$34)/(InputDataB_ModelSpecAssumptions!$E$37-InputDataA_GeneralAssumptions!$D$7)))</f>
        <v>-1.7717063426971436E-2</v>
      </c>
      <c r="BC34" s="339">
        <f>IF(VLOOKUP(InputDataB_ModelSpecAssumptions!$D$34,DataSummary!$A$141:$B$144,2,FALSE)=3,BC32,IF(BC26&gt;=InputDataB_ModelSpecAssumptions!$E$37,InputDataB_ModelSpecAssumptions!$E$36,BB34+(InputDataB_ModelSpecAssumptions!$E$36-$I$34)/(InputDataB_ModelSpecAssumptions!$E$37-InputDataA_GeneralAssumptions!$D$7)))</f>
        <v>-1.7717063426971436E-2</v>
      </c>
      <c r="BD34" s="339">
        <f>IF(VLOOKUP(InputDataB_ModelSpecAssumptions!$D$34,DataSummary!$A$141:$B$144,2,FALSE)=3,BD32,IF(BD26&gt;=InputDataB_ModelSpecAssumptions!$E$37,InputDataB_ModelSpecAssumptions!$E$36,BC34+(InputDataB_ModelSpecAssumptions!$E$36-$I$34)/(InputDataB_ModelSpecAssumptions!$E$37-InputDataA_GeneralAssumptions!$D$7)))</f>
        <v>-1.7717063426971436E-2</v>
      </c>
      <c r="BE34" s="339">
        <f>IF(VLOOKUP(InputDataB_ModelSpecAssumptions!$D$34,DataSummary!$A$141:$B$144,2,FALSE)=3,BE32,IF(BE26&gt;=InputDataB_ModelSpecAssumptions!$E$37,InputDataB_ModelSpecAssumptions!$E$36,BD34+(InputDataB_ModelSpecAssumptions!$E$36-$I$34)/(InputDataB_ModelSpecAssumptions!$E$37-InputDataA_GeneralAssumptions!$D$7)))</f>
        <v>-1.7717063426971436E-2</v>
      </c>
      <c r="BF34" s="339">
        <f>IF(VLOOKUP(InputDataB_ModelSpecAssumptions!$D$34,DataSummary!$A$141:$B$144,2,FALSE)=3,BF32,IF(BF26&gt;=InputDataB_ModelSpecAssumptions!$E$37,InputDataB_ModelSpecAssumptions!$E$36,BE34+(InputDataB_ModelSpecAssumptions!$E$36-$I$34)/(InputDataB_ModelSpecAssumptions!$E$37-InputDataA_GeneralAssumptions!$D$7)))</f>
        <v>-1.7717063426971436E-2</v>
      </c>
      <c r="BG34" s="339">
        <f>IF(VLOOKUP(InputDataB_ModelSpecAssumptions!$D$34,DataSummary!$A$141:$B$144,2,FALSE)=3,BG32,IF(BG26&gt;=InputDataB_ModelSpecAssumptions!$E$37,InputDataB_ModelSpecAssumptions!$E$36,BF34+(InputDataB_ModelSpecAssumptions!$E$36-$I$34)/(InputDataB_ModelSpecAssumptions!$E$37-InputDataA_GeneralAssumptions!$D$7)))</f>
        <v>-1.7717063426971436E-2</v>
      </c>
      <c r="BH34" s="339">
        <f>IF(VLOOKUP(InputDataB_ModelSpecAssumptions!$D$34,DataSummary!$A$141:$B$144,2,FALSE)=3,BH32,IF(BH26&gt;=InputDataB_ModelSpecAssumptions!$E$37,InputDataB_ModelSpecAssumptions!$E$36,BG34+(InputDataB_ModelSpecAssumptions!$E$36-$I$34)/(InputDataB_ModelSpecAssumptions!$E$37-InputDataA_GeneralAssumptions!$D$7)))</f>
        <v>-1.7717063426971436E-2</v>
      </c>
      <c r="BI34" s="339">
        <f>IF(VLOOKUP(InputDataB_ModelSpecAssumptions!$D$34,DataSummary!$A$141:$B$144,2,FALSE)=3,BI32,IF(BI26&gt;=InputDataB_ModelSpecAssumptions!$E$37,InputDataB_ModelSpecAssumptions!$E$36,BH34+(InputDataB_ModelSpecAssumptions!$E$36-$I$34)/(InputDataB_ModelSpecAssumptions!$E$37-InputDataA_GeneralAssumptions!$D$7)))</f>
        <v>-1.7717063426971436E-2</v>
      </c>
      <c r="BJ34" s="339">
        <f>IF(VLOOKUP(InputDataB_ModelSpecAssumptions!$D$34,DataSummary!$A$141:$B$144,2,FALSE)=3,BJ32,IF(BJ26&gt;=InputDataB_ModelSpecAssumptions!$E$37,InputDataB_ModelSpecAssumptions!$E$36,BI34+(InputDataB_ModelSpecAssumptions!$E$36-$I$34)/(InputDataB_ModelSpecAssumptions!$E$37-InputDataA_GeneralAssumptions!$D$7)))</f>
        <v>-1.7717063426971436E-2</v>
      </c>
      <c r="BK34" s="339">
        <f>IF(VLOOKUP(InputDataB_ModelSpecAssumptions!$D$34,DataSummary!$A$141:$B$144,2,FALSE)=3,BK32,IF(BK26&gt;=InputDataB_ModelSpecAssumptions!$E$37,InputDataB_ModelSpecAssumptions!$E$36,BJ34+(InputDataB_ModelSpecAssumptions!$E$36-$I$34)/(InputDataB_ModelSpecAssumptions!$E$37-InputDataA_GeneralAssumptions!$D$7)))</f>
        <v>-1.7717063426971436E-2</v>
      </c>
      <c r="BL34" s="339">
        <f>IF(VLOOKUP(InputDataB_ModelSpecAssumptions!$D$34,DataSummary!$A$141:$B$144,2,FALSE)=3,BL32,IF(BL26&gt;=InputDataB_ModelSpecAssumptions!$E$37,InputDataB_ModelSpecAssumptions!$E$36,BK34+(InputDataB_ModelSpecAssumptions!$E$36-$I$34)/(InputDataB_ModelSpecAssumptions!$E$37-InputDataA_GeneralAssumptions!$D$7)))</f>
        <v>-1.7717063426971436E-2</v>
      </c>
      <c r="BM34" s="339">
        <f>IF(VLOOKUP(InputDataB_ModelSpecAssumptions!$D$34,DataSummary!$A$141:$B$144,2,FALSE)=3,BM32,IF(BM26&gt;=InputDataB_ModelSpecAssumptions!$E$37,InputDataB_ModelSpecAssumptions!$E$36,BL34+(InputDataB_ModelSpecAssumptions!$E$36-$I$34)/(InputDataB_ModelSpecAssumptions!$E$37-InputDataA_GeneralAssumptions!$D$7)))</f>
        <v>-1.7717063426971436E-2</v>
      </c>
      <c r="BN34" s="339">
        <f>IF(VLOOKUP(InputDataB_ModelSpecAssumptions!$D$34,DataSummary!$A$141:$B$144,2,FALSE)=3,BN32,IF(BN26&gt;=InputDataB_ModelSpecAssumptions!$E$37,InputDataB_ModelSpecAssumptions!$E$36,BM34+(InputDataB_ModelSpecAssumptions!$E$36-$I$34)/(InputDataB_ModelSpecAssumptions!$E$37-InputDataA_GeneralAssumptions!$D$7)))</f>
        <v>-1.7717063426971436E-2</v>
      </c>
      <c r="BO34" s="339">
        <f>IF(VLOOKUP(InputDataB_ModelSpecAssumptions!$D$34,DataSummary!$A$141:$B$144,2,FALSE)=3,BO32,IF(BO26&gt;=InputDataB_ModelSpecAssumptions!$E$37,InputDataB_ModelSpecAssumptions!$E$36,BN34+(InputDataB_ModelSpecAssumptions!$E$36-$I$34)/(InputDataB_ModelSpecAssumptions!$E$37-InputDataA_GeneralAssumptions!$D$7)))</f>
        <v>-1.7717063426971436E-2</v>
      </c>
      <c r="BP34" s="339">
        <f>IF(VLOOKUP(InputDataB_ModelSpecAssumptions!$D$34,DataSummary!$A$141:$B$144,2,FALSE)=3,BP32,IF(BP26&gt;=InputDataB_ModelSpecAssumptions!$E$37,InputDataB_ModelSpecAssumptions!$E$36,BO34+(InputDataB_ModelSpecAssumptions!$E$36-$I$34)/(InputDataB_ModelSpecAssumptions!$E$37-InputDataA_GeneralAssumptions!$D$7)))</f>
        <v>-1.7717063426971436E-2</v>
      </c>
      <c r="BQ34" s="339">
        <f>IF(VLOOKUP(InputDataB_ModelSpecAssumptions!$D$34,DataSummary!$A$141:$B$144,2,FALSE)=3,BQ32,IF(BQ26&gt;=InputDataB_ModelSpecAssumptions!$E$37,InputDataB_ModelSpecAssumptions!$E$36,BP34+(InputDataB_ModelSpecAssumptions!$E$36-$I$34)/(InputDataB_ModelSpecAssumptions!$E$37-InputDataA_GeneralAssumptions!$D$7)))</f>
        <v>-1.7717063426971436E-2</v>
      </c>
      <c r="BR34" s="339">
        <f>IF(VLOOKUP(InputDataB_ModelSpecAssumptions!$D$34,DataSummary!$A$141:$B$144,2,FALSE)=3,BR32,IF(BR26&gt;=InputDataB_ModelSpecAssumptions!$E$37,InputDataB_ModelSpecAssumptions!$E$36,BQ34+(InputDataB_ModelSpecAssumptions!$E$36-$I$34)/(InputDataB_ModelSpecAssumptions!$E$37-InputDataA_GeneralAssumptions!$D$7)))</f>
        <v>-1.7717063426971436E-2</v>
      </c>
      <c r="BS34" s="339">
        <f>IF(VLOOKUP(InputDataB_ModelSpecAssumptions!$D$34,DataSummary!$A$141:$B$144,2,FALSE)=3,BS32,IF(BS26&gt;=InputDataB_ModelSpecAssumptions!$E$37,InputDataB_ModelSpecAssumptions!$E$36,BR34+(InputDataB_ModelSpecAssumptions!$E$36-$I$34)/(InputDataB_ModelSpecAssumptions!$E$37-InputDataA_GeneralAssumptions!$D$7)))</f>
        <v>-1.7717063426971436E-2</v>
      </c>
      <c r="BT34" s="339">
        <f>IF(VLOOKUP(InputDataB_ModelSpecAssumptions!$D$34,DataSummary!$A$141:$B$144,2,FALSE)=3,BT32,IF(BT26&gt;=InputDataB_ModelSpecAssumptions!$E$37,InputDataB_ModelSpecAssumptions!$E$36,BS34+(InputDataB_ModelSpecAssumptions!$E$36-$I$34)/(InputDataB_ModelSpecAssumptions!$E$37-InputDataA_GeneralAssumptions!$D$7)))</f>
        <v>-1.7717063426971436E-2</v>
      </c>
      <c r="BU34" s="339">
        <f>IF(VLOOKUP(InputDataB_ModelSpecAssumptions!$D$34,DataSummary!$A$141:$B$144,2,FALSE)=3,BU32,IF(BU26&gt;=InputDataB_ModelSpecAssumptions!$E$37,InputDataB_ModelSpecAssumptions!$E$36,BT34+(InputDataB_ModelSpecAssumptions!$E$36-$I$34)/(InputDataB_ModelSpecAssumptions!$E$37-InputDataA_GeneralAssumptions!$D$7)))</f>
        <v>-1.7717063426971436E-2</v>
      </c>
      <c r="BV34" s="339">
        <f>IF(VLOOKUP(InputDataB_ModelSpecAssumptions!$D$34,DataSummary!$A$141:$B$144,2,FALSE)=3,BV32,IF(BV26&gt;=InputDataB_ModelSpecAssumptions!$E$37,InputDataB_ModelSpecAssumptions!$E$36,BU34+(InputDataB_ModelSpecAssumptions!$E$36-$I$34)/(InputDataB_ModelSpecAssumptions!$E$37-InputDataA_GeneralAssumptions!$D$7)))</f>
        <v>-1.7717063426971436E-2</v>
      </c>
      <c r="BW34" s="339">
        <f>IF(VLOOKUP(InputDataB_ModelSpecAssumptions!$D$34,DataSummary!$A$141:$B$144,2,FALSE)=3,BW32,IF(BW26&gt;=InputDataB_ModelSpecAssumptions!$E$37,InputDataB_ModelSpecAssumptions!$E$36,BV34+(InputDataB_ModelSpecAssumptions!$E$36-$I$34)/(InputDataB_ModelSpecAssumptions!$E$37-InputDataA_GeneralAssumptions!$D$7)))</f>
        <v>-1.7717063426971436E-2</v>
      </c>
    </row>
    <row r="35" spans="1:75">
      <c r="B35" s="114" t="s">
        <v>544</v>
      </c>
      <c r="C35" s="111" t="s">
        <v>521</v>
      </c>
      <c r="D35" s="856" t="s">
        <v>604</v>
      </c>
      <c r="E35" s="857"/>
      <c r="F35" s="850"/>
      <c r="G35" s="15" t="s">
        <v>631</v>
      </c>
      <c r="H35" s="31" t="str">
        <f>H34</f>
        <v>(e.g. 0.40)</v>
      </c>
      <c r="I35" s="12">
        <f>IF(VLOOKUP(InputDataB_ModelSpecAssumptions!$D$35,DataSummary!$A$130:$B$132,2,FALSE)=1,InputDataB_ModelSpecAssumptions!I33,InputDataB_ModelSpecAssumptions!I34)</f>
        <v>-1.7717063426971436E-2</v>
      </c>
      <c r="J35" s="338">
        <f>IF(VLOOKUP(InputDataB_ModelSpecAssumptions!$D$35,DataSummary!$A$130:$B$132,2,FALSE)=1,InputDataB_ModelSpecAssumptions!J33,InputDataB_ModelSpecAssumptions!J34)</f>
        <v>-1.7717063426971436E-2</v>
      </c>
      <c r="K35" s="338">
        <f>IF(VLOOKUP(InputDataB_ModelSpecAssumptions!$D$35,DataSummary!$A$130:$B$132,2,FALSE)=1,InputDataB_ModelSpecAssumptions!K33,InputDataB_ModelSpecAssumptions!K34)</f>
        <v>-1.7717063426971436E-2</v>
      </c>
      <c r="L35" s="338">
        <f>IF(VLOOKUP(InputDataB_ModelSpecAssumptions!$D$35,DataSummary!$A$130:$B$132,2,FALSE)=1,InputDataB_ModelSpecAssumptions!L33,InputDataB_ModelSpecAssumptions!L34)</f>
        <v>-1.7717063426971436E-2</v>
      </c>
      <c r="M35" s="338">
        <f>IF(VLOOKUP(InputDataB_ModelSpecAssumptions!$D$35,DataSummary!$A$130:$B$132,2,FALSE)=1,InputDataB_ModelSpecAssumptions!M33,InputDataB_ModelSpecAssumptions!M34)</f>
        <v>-1.7717063426971436E-2</v>
      </c>
      <c r="N35" s="338">
        <f>IF(VLOOKUP(InputDataB_ModelSpecAssumptions!$D$35,DataSummary!$A$130:$B$132,2,FALSE)=1,InputDataB_ModelSpecAssumptions!N33,InputDataB_ModelSpecAssumptions!N34)</f>
        <v>-1.7717063426971436E-2</v>
      </c>
      <c r="O35" s="338">
        <f>IF(VLOOKUP(InputDataB_ModelSpecAssumptions!$D$35,DataSummary!$A$130:$B$132,2,FALSE)=1,InputDataB_ModelSpecAssumptions!O33,InputDataB_ModelSpecAssumptions!O34)</f>
        <v>-1.7717063426971436E-2</v>
      </c>
      <c r="P35" s="338">
        <f>IF(VLOOKUP(InputDataB_ModelSpecAssumptions!$D$35,DataSummary!$A$130:$B$132,2,FALSE)=1,InputDataB_ModelSpecAssumptions!P33,InputDataB_ModelSpecAssumptions!P34)</f>
        <v>-1.7717063426971436E-2</v>
      </c>
      <c r="Q35" s="338">
        <f>IF(VLOOKUP(InputDataB_ModelSpecAssumptions!$D$35,DataSummary!$A$130:$B$132,2,FALSE)=1,InputDataB_ModelSpecAssumptions!Q33,InputDataB_ModelSpecAssumptions!Q34)</f>
        <v>-1.7717063426971436E-2</v>
      </c>
      <c r="R35" s="338">
        <f>IF(VLOOKUP(InputDataB_ModelSpecAssumptions!$D$35,DataSummary!$A$130:$B$132,2,FALSE)=1,InputDataB_ModelSpecAssumptions!R33,InputDataB_ModelSpecAssumptions!R34)</f>
        <v>-1.7717063426971436E-2</v>
      </c>
      <c r="S35" s="338">
        <f>IF(VLOOKUP(InputDataB_ModelSpecAssumptions!$D$35,DataSummary!$A$130:$B$132,2,FALSE)=1,InputDataB_ModelSpecAssumptions!S33,InputDataB_ModelSpecAssumptions!S34)</f>
        <v>-1.7717063426971436E-2</v>
      </c>
      <c r="T35" s="338">
        <f>IF(VLOOKUP(InputDataB_ModelSpecAssumptions!$D$35,DataSummary!$A$130:$B$132,2,FALSE)=1,InputDataB_ModelSpecAssumptions!T33,InputDataB_ModelSpecAssumptions!T34)</f>
        <v>-1.7717063426971436E-2</v>
      </c>
      <c r="U35" s="338">
        <f>IF(VLOOKUP(InputDataB_ModelSpecAssumptions!$D$35,DataSummary!$A$130:$B$132,2,FALSE)=1,InputDataB_ModelSpecAssumptions!U33,InputDataB_ModelSpecAssumptions!U34)</f>
        <v>-1.7717063426971436E-2</v>
      </c>
      <c r="V35" s="338">
        <f>IF(VLOOKUP(InputDataB_ModelSpecAssumptions!$D$35,DataSummary!$A$130:$B$132,2,FALSE)=1,InputDataB_ModelSpecAssumptions!V33,InputDataB_ModelSpecAssumptions!V34)</f>
        <v>-1.7717063426971436E-2</v>
      </c>
      <c r="W35" s="338">
        <f>IF(VLOOKUP(InputDataB_ModelSpecAssumptions!$D$35,DataSummary!$A$130:$B$132,2,FALSE)=1,InputDataB_ModelSpecAssumptions!W33,InputDataB_ModelSpecAssumptions!W34)</f>
        <v>-1.7717063426971436E-2</v>
      </c>
      <c r="X35" s="338">
        <f>IF(VLOOKUP(InputDataB_ModelSpecAssumptions!$D$35,DataSummary!$A$130:$B$132,2,FALSE)=1,InputDataB_ModelSpecAssumptions!X33,InputDataB_ModelSpecAssumptions!X34)</f>
        <v>-1.7717063426971436E-2</v>
      </c>
      <c r="Y35" s="338">
        <f>IF(VLOOKUP(InputDataB_ModelSpecAssumptions!$D$35,DataSummary!$A$130:$B$132,2,FALSE)=1,InputDataB_ModelSpecAssumptions!Y33,InputDataB_ModelSpecAssumptions!Y34)</f>
        <v>-1.7717063426971436E-2</v>
      </c>
      <c r="Z35" s="338">
        <f>IF(VLOOKUP(InputDataB_ModelSpecAssumptions!$D$35,DataSummary!$A$130:$B$132,2,FALSE)=1,InputDataB_ModelSpecAssumptions!Z33,InputDataB_ModelSpecAssumptions!Z34)</f>
        <v>-1.7717063426971436E-2</v>
      </c>
      <c r="AA35" s="338">
        <f>IF(VLOOKUP(InputDataB_ModelSpecAssumptions!$D$35,DataSummary!$A$130:$B$132,2,FALSE)=1,InputDataB_ModelSpecAssumptions!AA33,InputDataB_ModelSpecAssumptions!AA34)</f>
        <v>-1.7717063426971436E-2</v>
      </c>
      <c r="AB35" s="338">
        <f>IF(VLOOKUP(InputDataB_ModelSpecAssumptions!$D$35,DataSummary!$A$130:$B$132,2,FALSE)=1,InputDataB_ModelSpecAssumptions!AB33,InputDataB_ModelSpecAssumptions!AB34)</f>
        <v>-1.7717063426971436E-2</v>
      </c>
      <c r="AC35" s="338">
        <f>IF(VLOOKUP(InputDataB_ModelSpecAssumptions!$D$35,DataSummary!$A$130:$B$132,2,FALSE)=1,InputDataB_ModelSpecAssumptions!AC33,InputDataB_ModelSpecAssumptions!AC34)</f>
        <v>-1.7717063426971436E-2</v>
      </c>
      <c r="AD35" s="338">
        <f>IF(VLOOKUP(InputDataB_ModelSpecAssumptions!$D$35,DataSummary!$A$130:$B$132,2,FALSE)=1,InputDataB_ModelSpecAssumptions!AD33,InputDataB_ModelSpecAssumptions!AD34)</f>
        <v>-1.7717063426971436E-2</v>
      </c>
      <c r="AE35" s="338">
        <f>IF(VLOOKUP(InputDataB_ModelSpecAssumptions!$D$35,DataSummary!$A$130:$B$132,2,FALSE)=1,InputDataB_ModelSpecAssumptions!AE33,InputDataB_ModelSpecAssumptions!AE34)</f>
        <v>-1.7717063426971436E-2</v>
      </c>
      <c r="AF35" s="338">
        <f>IF(VLOOKUP(InputDataB_ModelSpecAssumptions!$D$35,DataSummary!$A$130:$B$132,2,FALSE)=1,InputDataB_ModelSpecAssumptions!AF33,InputDataB_ModelSpecAssumptions!AF34)</f>
        <v>-1.7717063426971436E-2</v>
      </c>
      <c r="AG35" s="338">
        <f>IF(VLOOKUP(InputDataB_ModelSpecAssumptions!$D$35,DataSummary!$A$130:$B$132,2,FALSE)=1,InputDataB_ModelSpecAssumptions!AG33,InputDataB_ModelSpecAssumptions!AG34)</f>
        <v>-1.7717063426971436E-2</v>
      </c>
      <c r="AH35" s="338">
        <f>IF(VLOOKUP(InputDataB_ModelSpecAssumptions!$D$35,DataSummary!$A$130:$B$132,2,FALSE)=1,InputDataB_ModelSpecAssumptions!AH33,InputDataB_ModelSpecAssumptions!AH34)</f>
        <v>-1.7717063426971436E-2</v>
      </c>
      <c r="AI35" s="338">
        <f>IF(VLOOKUP(InputDataB_ModelSpecAssumptions!$D$35,DataSummary!$A$130:$B$132,2,FALSE)=1,InputDataB_ModelSpecAssumptions!AI33,InputDataB_ModelSpecAssumptions!AI34)</f>
        <v>-1.7717063426971436E-2</v>
      </c>
      <c r="AJ35" s="338">
        <f>IF(VLOOKUP(InputDataB_ModelSpecAssumptions!$D$35,DataSummary!$A$130:$B$132,2,FALSE)=1,InputDataB_ModelSpecAssumptions!AJ33,InputDataB_ModelSpecAssumptions!AJ34)</f>
        <v>-1.7717063426971436E-2</v>
      </c>
      <c r="AK35" s="338">
        <f>IF(VLOOKUP(InputDataB_ModelSpecAssumptions!$D$35,DataSummary!$A$130:$B$132,2,FALSE)=1,InputDataB_ModelSpecAssumptions!AK33,InputDataB_ModelSpecAssumptions!AK34)</f>
        <v>-1.7717063426971436E-2</v>
      </c>
      <c r="AL35" s="338">
        <f>IF(VLOOKUP(InputDataB_ModelSpecAssumptions!$D$35,DataSummary!$A$130:$B$132,2,FALSE)=1,InputDataB_ModelSpecAssumptions!AL33,InputDataB_ModelSpecAssumptions!AL34)</f>
        <v>-1.7717063426971436E-2</v>
      </c>
      <c r="AM35" s="338">
        <f>IF(VLOOKUP(InputDataB_ModelSpecAssumptions!$D$35,DataSummary!$A$130:$B$132,2,FALSE)=1,InputDataB_ModelSpecAssumptions!AM33,InputDataB_ModelSpecAssumptions!AM34)</f>
        <v>-1.7717063426971436E-2</v>
      </c>
      <c r="AN35" s="338">
        <f>IF(VLOOKUP(InputDataB_ModelSpecAssumptions!$D$35,DataSummary!$A$130:$B$132,2,FALSE)=1,InputDataB_ModelSpecAssumptions!AN33,InputDataB_ModelSpecAssumptions!AN34)</f>
        <v>-1.7717063426971436E-2</v>
      </c>
      <c r="AO35" s="338">
        <f>IF(VLOOKUP(InputDataB_ModelSpecAssumptions!$D$35,DataSummary!$A$130:$B$132,2,FALSE)=1,InputDataB_ModelSpecAssumptions!AO33,InputDataB_ModelSpecAssumptions!AO34)</f>
        <v>-1.7717063426971436E-2</v>
      </c>
      <c r="AP35" s="338">
        <f>IF(VLOOKUP(InputDataB_ModelSpecAssumptions!$D$35,DataSummary!$A$130:$B$132,2,FALSE)=1,InputDataB_ModelSpecAssumptions!AP33,InputDataB_ModelSpecAssumptions!AP34)</f>
        <v>-1.7717063426971436E-2</v>
      </c>
      <c r="AQ35" s="338">
        <f>IF(VLOOKUP(InputDataB_ModelSpecAssumptions!$D$35,DataSummary!$A$130:$B$132,2,FALSE)=1,InputDataB_ModelSpecAssumptions!AQ33,InputDataB_ModelSpecAssumptions!AQ34)</f>
        <v>-1.7717063426971436E-2</v>
      </c>
      <c r="AR35" s="338">
        <f>IF(VLOOKUP(InputDataB_ModelSpecAssumptions!$D$35,DataSummary!$A$130:$B$132,2,FALSE)=1,InputDataB_ModelSpecAssumptions!AR33,InputDataB_ModelSpecAssumptions!AR34)</f>
        <v>-1.7717063426971436E-2</v>
      </c>
      <c r="AS35" s="338">
        <f>IF(VLOOKUP(InputDataB_ModelSpecAssumptions!$D$35,DataSummary!$A$130:$B$132,2,FALSE)=1,InputDataB_ModelSpecAssumptions!AS33,InputDataB_ModelSpecAssumptions!AS34)</f>
        <v>-1.7717063426971436E-2</v>
      </c>
      <c r="AT35" s="338">
        <f>IF(VLOOKUP(InputDataB_ModelSpecAssumptions!$D$35,DataSummary!$A$130:$B$132,2,FALSE)=1,InputDataB_ModelSpecAssumptions!AT33,InputDataB_ModelSpecAssumptions!AT34)</f>
        <v>-1.7717063426971436E-2</v>
      </c>
      <c r="AU35" s="338">
        <f>IF(VLOOKUP(InputDataB_ModelSpecAssumptions!$D$35,DataSummary!$A$130:$B$132,2,FALSE)=1,InputDataB_ModelSpecAssumptions!AU33,InputDataB_ModelSpecAssumptions!AU34)</f>
        <v>-1.7717063426971436E-2</v>
      </c>
      <c r="AV35" s="338">
        <f>IF(VLOOKUP(InputDataB_ModelSpecAssumptions!$D$35,DataSummary!$A$130:$B$132,2,FALSE)=1,InputDataB_ModelSpecAssumptions!AV33,InputDataB_ModelSpecAssumptions!AV34)</f>
        <v>-1.7717063426971436E-2</v>
      </c>
      <c r="AW35" s="338">
        <f>IF(VLOOKUP(InputDataB_ModelSpecAssumptions!$D$35,DataSummary!$A$130:$B$132,2,FALSE)=1,InputDataB_ModelSpecAssumptions!AW33,InputDataB_ModelSpecAssumptions!AW34)</f>
        <v>-1.7717063426971436E-2</v>
      </c>
      <c r="AX35" s="338">
        <f>IF(VLOOKUP(InputDataB_ModelSpecAssumptions!$D$35,DataSummary!$A$130:$B$132,2,FALSE)=1,InputDataB_ModelSpecAssumptions!AX33,InputDataB_ModelSpecAssumptions!AX34)</f>
        <v>-1.7717063426971436E-2</v>
      </c>
      <c r="AY35" s="338">
        <f>IF(VLOOKUP(InputDataB_ModelSpecAssumptions!$D$35,DataSummary!$A$130:$B$132,2,FALSE)=1,InputDataB_ModelSpecAssumptions!AY33,InputDataB_ModelSpecAssumptions!AY34)</f>
        <v>-1.7717063426971436E-2</v>
      </c>
      <c r="AZ35" s="338">
        <f>IF(VLOOKUP(InputDataB_ModelSpecAssumptions!$D$35,DataSummary!$A$130:$B$132,2,FALSE)=1,InputDataB_ModelSpecAssumptions!AZ33,InputDataB_ModelSpecAssumptions!AZ34)</f>
        <v>-1.7717063426971436E-2</v>
      </c>
      <c r="BA35" s="338">
        <f>IF(VLOOKUP(InputDataB_ModelSpecAssumptions!$D$35,DataSummary!$A$130:$B$132,2,FALSE)=1,InputDataB_ModelSpecAssumptions!BA33,InputDataB_ModelSpecAssumptions!BA34)</f>
        <v>-1.7717063426971436E-2</v>
      </c>
      <c r="BB35" s="338">
        <f>IF(VLOOKUP(InputDataB_ModelSpecAssumptions!$D$35,DataSummary!$A$130:$B$132,2,FALSE)=1,InputDataB_ModelSpecAssumptions!BB33,InputDataB_ModelSpecAssumptions!BB34)</f>
        <v>-1.7717063426971436E-2</v>
      </c>
      <c r="BC35" s="338">
        <f>IF(VLOOKUP(InputDataB_ModelSpecAssumptions!$D$35,DataSummary!$A$130:$B$132,2,FALSE)=1,InputDataB_ModelSpecAssumptions!BC33,InputDataB_ModelSpecAssumptions!BC34)</f>
        <v>-1.7717063426971436E-2</v>
      </c>
      <c r="BD35" s="338">
        <f>IF(VLOOKUP(InputDataB_ModelSpecAssumptions!$D$35,DataSummary!$A$130:$B$132,2,FALSE)=1,InputDataB_ModelSpecAssumptions!BD33,InputDataB_ModelSpecAssumptions!BD34)</f>
        <v>-1.7717063426971436E-2</v>
      </c>
      <c r="BE35" s="338">
        <f>IF(VLOOKUP(InputDataB_ModelSpecAssumptions!$D$35,DataSummary!$A$130:$B$132,2,FALSE)=1,InputDataB_ModelSpecAssumptions!BE33,InputDataB_ModelSpecAssumptions!BE34)</f>
        <v>-1.7717063426971436E-2</v>
      </c>
      <c r="BF35" s="338">
        <f>IF(VLOOKUP(InputDataB_ModelSpecAssumptions!$D$35,DataSummary!$A$130:$B$132,2,FALSE)=1,InputDataB_ModelSpecAssumptions!BF33,InputDataB_ModelSpecAssumptions!BF34)</f>
        <v>-1.7717063426971436E-2</v>
      </c>
      <c r="BG35" s="338">
        <f>IF(VLOOKUP(InputDataB_ModelSpecAssumptions!$D$35,DataSummary!$A$130:$B$132,2,FALSE)=1,InputDataB_ModelSpecAssumptions!BG33,InputDataB_ModelSpecAssumptions!BG34)</f>
        <v>-1.7717063426971436E-2</v>
      </c>
      <c r="BH35" s="338">
        <f>IF(VLOOKUP(InputDataB_ModelSpecAssumptions!$D$35,DataSummary!$A$130:$B$132,2,FALSE)=1,InputDataB_ModelSpecAssumptions!BH33,InputDataB_ModelSpecAssumptions!BH34)</f>
        <v>-1.7717063426971436E-2</v>
      </c>
      <c r="BI35" s="338">
        <f>IF(VLOOKUP(InputDataB_ModelSpecAssumptions!$D$35,DataSummary!$A$130:$B$132,2,FALSE)=1,InputDataB_ModelSpecAssumptions!BI33,InputDataB_ModelSpecAssumptions!BI34)</f>
        <v>-1.7717063426971436E-2</v>
      </c>
      <c r="BJ35" s="338">
        <f>IF(VLOOKUP(InputDataB_ModelSpecAssumptions!$D$35,DataSummary!$A$130:$B$132,2,FALSE)=1,InputDataB_ModelSpecAssumptions!BJ33,InputDataB_ModelSpecAssumptions!BJ34)</f>
        <v>-1.7717063426971436E-2</v>
      </c>
      <c r="BK35" s="338">
        <f>IF(VLOOKUP(InputDataB_ModelSpecAssumptions!$D$35,DataSummary!$A$130:$B$132,2,FALSE)=1,InputDataB_ModelSpecAssumptions!BK33,InputDataB_ModelSpecAssumptions!BK34)</f>
        <v>-1.7717063426971436E-2</v>
      </c>
      <c r="BL35" s="338">
        <f>IF(VLOOKUP(InputDataB_ModelSpecAssumptions!$D$35,DataSummary!$A$130:$B$132,2,FALSE)=1,InputDataB_ModelSpecAssumptions!BL33,InputDataB_ModelSpecAssumptions!BL34)</f>
        <v>-1.7717063426971436E-2</v>
      </c>
      <c r="BM35" s="338">
        <f>IF(VLOOKUP(InputDataB_ModelSpecAssumptions!$D$35,DataSummary!$A$130:$B$132,2,FALSE)=1,InputDataB_ModelSpecAssumptions!BM33,InputDataB_ModelSpecAssumptions!BM34)</f>
        <v>-1.7717063426971436E-2</v>
      </c>
      <c r="BN35" s="338">
        <f>IF(VLOOKUP(InputDataB_ModelSpecAssumptions!$D$35,DataSummary!$A$130:$B$132,2,FALSE)=1,InputDataB_ModelSpecAssumptions!BN33,InputDataB_ModelSpecAssumptions!BN34)</f>
        <v>-1.7717063426971436E-2</v>
      </c>
      <c r="BO35" s="338">
        <f>IF(VLOOKUP(InputDataB_ModelSpecAssumptions!$D$35,DataSummary!$A$130:$B$132,2,FALSE)=1,InputDataB_ModelSpecAssumptions!BO33,InputDataB_ModelSpecAssumptions!BO34)</f>
        <v>-1.7717063426971436E-2</v>
      </c>
      <c r="BP35" s="338">
        <f>IF(VLOOKUP(InputDataB_ModelSpecAssumptions!$D$35,DataSummary!$A$130:$B$132,2,FALSE)=1,InputDataB_ModelSpecAssumptions!BP33,InputDataB_ModelSpecAssumptions!BP34)</f>
        <v>-1.7717063426971436E-2</v>
      </c>
      <c r="BQ35" s="338">
        <f>IF(VLOOKUP(InputDataB_ModelSpecAssumptions!$D$35,DataSummary!$A$130:$B$132,2,FALSE)=1,InputDataB_ModelSpecAssumptions!BQ33,InputDataB_ModelSpecAssumptions!BQ34)</f>
        <v>-1.7717063426971436E-2</v>
      </c>
      <c r="BR35" s="338">
        <f>IF(VLOOKUP(InputDataB_ModelSpecAssumptions!$D$35,DataSummary!$A$130:$B$132,2,FALSE)=1,InputDataB_ModelSpecAssumptions!BR33,InputDataB_ModelSpecAssumptions!BR34)</f>
        <v>-1.7717063426971436E-2</v>
      </c>
      <c r="BS35" s="338">
        <f>IF(VLOOKUP(InputDataB_ModelSpecAssumptions!$D$35,DataSummary!$A$130:$B$132,2,FALSE)=1,InputDataB_ModelSpecAssumptions!BS33,InputDataB_ModelSpecAssumptions!BS34)</f>
        <v>-1.7717063426971436E-2</v>
      </c>
      <c r="BT35" s="338">
        <f>IF(VLOOKUP(InputDataB_ModelSpecAssumptions!$D$35,DataSummary!$A$130:$B$132,2,FALSE)=1,InputDataB_ModelSpecAssumptions!BT33,InputDataB_ModelSpecAssumptions!BT34)</f>
        <v>-1.7717063426971436E-2</v>
      </c>
      <c r="BU35" s="338">
        <f>IF(VLOOKUP(InputDataB_ModelSpecAssumptions!$D$35,DataSummary!$A$130:$B$132,2,FALSE)=1,InputDataB_ModelSpecAssumptions!BU33,InputDataB_ModelSpecAssumptions!BU34)</f>
        <v>-1.7717063426971436E-2</v>
      </c>
      <c r="BV35" s="338">
        <f>IF(VLOOKUP(InputDataB_ModelSpecAssumptions!$D$35,DataSummary!$A$130:$B$132,2,FALSE)=1,InputDataB_ModelSpecAssumptions!BV33,InputDataB_ModelSpecAssumptions!BV34)</f>
        <v>-1.7717063426971436E-2</v>
      </c>
      <c r="BW35" s="338">
        <f>IF(VLOOKUP(InputDataB_ModelSpecAssumptions!$D$35,DataSummary!$A$130:$B$132,2,FALSE)=1,InputDataB_ModelSpecAssumptions!BW33,InputDataB_ModelSpecAssumptions!BW34)</f>
        <v>-1.7717063426971436E-2</v>
      </c>
    </row>
    <row r="36" spans="1:75">
      <c r="B36" s="108" t="s">
        <v>545</v>
      </c>
      <c r="C36" s="109" t="str">
        <f>IF(DataSummary!B153=1,"(e.g. 0.01)",IF(DataSummary!B153=2,"(e.g. 0.01)","Real US$"))</f>
        <v>(e.g. 0.01)</v>
      </c>
      <c r="D36" s="484">
        <f>D29</f>
        <v>-1.7717063426971436E-2</v>
      </c>
      <c r="E36" s="481">
        <f>E29</f>
        <v>-1.7717063426971436E-2</v>
      </c>
      <c r="G36" s="43"/>
    </row>
    <row r="37" spans="1:75">
      <c r="B37" s="108" t="s">
        <v>546</v>
      </c>
      <c r="C37" s="109" t="s">
        <v>1</v>
      </c>
      <c r="D37" s="564">
        <v>2040</v>
      </c>
      <c r="E37" s="483">
        <v>2040</v>
      </c>
      <c r="G37" s="43"/>
    </row>
    <row r="38" spans="1:75" ht="16.5" thickBot="1">
      <c r="B38" s="81"/>
      <c r="C38" s="81"/>
      <c r="D38" s="587"/>
      <c r="E38" s="553"/>
      <c r="G38" s="43"/>
    </row>
    <row r="39" spans="1:75">
      <c r="B39" s="860" t="s">
        <v>1014</v>
      </c>
      <c r="C39" s="861"/>
      <c r="D39" s="861"/>
      <c r="E39" s="862"/>
      <c r="F39" s="242" t="str">
        <f>D44</f>
        <v>Automatic</v>
      </c>
      <c r="G39" s="2" t="s">
        <v>475</v>
      </c>
      <c r="H39" s="234" t="s">
        <v>636</v>
      </c>
      <c r="I39" s="211">
        <f>InputDataA_GeneralAssumptions!$D$7</f>
        <v>2021</v>
      </c>
      <c r="J39" s="169">
        <f t="shared" ref="J39:AO39" si="145">I39+1</f>
        <v>2022</v>
      </c>
      <c r="K39" s="169">
        <f t="shared" si="145"/>
        <v>2023</v>
      </c>
      <c r="L39" s="169">
        <f t="shared" si="145"/>
        <v>2024</v>
      </c>
      <c r="M39" s="169">
        <f t="shared" si="145"/>
        <v>2025</v>
      </c>
      <c r="N39" s="169">
        <f t="shared" si="145"/>
        <v>2026</v>
      </c>
      <c r="O39" s="169">
        <f t="shared" si="145"/>
        <v>2027</v>
      </c>
      <c r="P39" s="169">
        <f t="shared" si="145"/>
        <v>2028</v>
      </c>
      <c r="Q39" s="169">
        <f t="shared" si="145"/>
        <v>2029</v>
      </c>
      <c r="R39" s="169">
        <f t="shared" si="145"/>
        <v>2030</v>
      </c>
      <c r="S39" s="169">
        <f t="shared" si="145"/>
        <v>2031</v>
      </c>
      <c r="T39" s="169">
        <f t="shared" si="145"/>
        <v>2032</v>
      </c>
      <c r="U39" s="169">
        <f t="shared" si="145"/>
        <v>2033</v>
      </c>
      <c r="V39" s="169">
        <f t="shared" si="145"/>
        <v>2034</v>
      </c>
      <c r="W39" s="169">
        <f t="shared" si="145"/>
        <v>2035</v>
      </c>
      <c r="X39" s="169">
        <f t="shared" si="145"/>
        <v>2036</v>
      </c>
      <c r="Y39" s="169">
        <f t="shared" si="145"/>
        <v>2037</v>
      </c>
      <c r="Z39" s="169">
        <f t="shared" si="145"/>
        <v>2038</v>
      </c>
      <c r="AA39" s="169">
        <f t="shared" si="145"/>
        <v>2039</v>
      </c>
      <c r="AB39" s="169">
        <f t="shared" si="145"/>
        <v>2040</v>
      </c>
      <c r="AC39" s="169">
        <f t="shared" si="145"/>
        <v>2041</v>
      </c>
      <c r="AD39" s="169">
        <f t="shared" si="145"/>
        <v>2042</v>
      </c>
      <c r="AE39" s="169">
        <f t="shared" si="145"/>
        <v>2043</v>
      </c>
      <c r="AF39" s="169">
        <f t="shared" si="145"/>
        <v>2044</v>
      </c>
      <c r="AG39" s="169">
        <f t="shared" si="145"/>
        <v>2045</v>
      </c>
      <c r="AH39" s="169">
        <f t="shared" si="145"/>
        <v>2046</v>
      </c>
      <c r="AI39" s="169">
        <f t="shared" si="145"/>
        <v>2047</v>
      </c>
      <c r="AJ39" s="169">
        <f t="shared" si="145"/>
        <v>2048</v>
      </c>
      <c r="AK39" s="169">
        <f t="shared" si="145"/>
        <v>2049</v>
      </c>
      <c r="AL39" s="169">
        <f t="shared" si="145"/>
        <v>2050</v>
      </c>
      <c r="AM39" s="169">
        <f t="shared" si="145"/>
        <v>2051</v>
      </c>
      <c r="AN39" s="169">
        <f t="shared" si="145"/>
        <v>2052</v>
      </c>
      <c r="AO39" s="169">
        <f t="shared" si="145"/>
        <v>2053</v>
      </c>
      <c r="AP39" s="169">
        <f t="shared" ref="AP39:AQ39" si="146">AO39+1</f>
        <v>2054</v>
      </c>
      <c r="AQ39" s="169">
        <f t="shared" si="146"/>
        <v>2055</v>
      </c>
      <c r="AR39" s="169">
        <f t="shared" ref="AR39" si="147">AQ39+1</f>
        <v>2056</v>
      </c>
      <c r="AS39" s="169">
        <f t="shared" ref="AS39" si="148">AR39+1</f>
        <v>2057</v>
      </c>
      <c r="AT39" s="169">
        <f t="shared" ref="AT39" si="149">AS39+1</f>
        <v>2058</v>
      </c>
      <c r="AU39" s="169">
        <f t="shared" ref="AU39" si="150">AT39+1</f>
        <v>2059</v>
      </c>
      <c r="AV39" s="169">
        <f t="shared" ref="AV39" si="151">AU39+1</f>
        <v>2060</v>
      </c>
      <c r="AW39" s="169">
        <f t="shared" ref="AW39" si="152">AV39+1</f>
        <v>2061</v>
      </c>
      <c r="AX39" s="169">
        <f t="shared" ref="AX39" si="153">AW39+1</f>
        <v>2062</v>
      </c>
      <c r="AY39" s="169">
        <f t="shared" ref="AY39" si="154">AX39+1</f>
        <v>2063</v>
      </c>
      <c r="AZ39" s="169">
        <f t="shared" ref="AZ39" si="155">AY39+1</f>
        <v>2064</v>
      </c>
      <c r="BA39" s="169">
        <f t="shared" ref="BA39" si="156">AZ39+1</f>
        <v>2065</v>
      </c>
      <c r="BB39" s="169">
        <f t="shared" ref="BB39" si="157">BA39+1</f>
        <v>2066</v>
      </c>
      <c r="BC39" s="169">
        <f t="shared" ref="BC39" si="158">BB39+1</f>
        <v>2067</v>
      </c>
      <c r="BD39" s="169">
        <f t="shared" ref="BD39" si="159">BC39+1</f>
        <v>2068</v>
      </c>
      <c r="BE39" s="169">
        <f t="shared" ref="BE39" si="160">BD39+1</f>
        <v>2069</v>
      </c>
      <c r="BF39" s="169">
        <f t="shared" ref="BF39" si="161">BE39+1</f>
        <v>2070</v>
      </c>
      <c r="BG39" s="169">
        <f t="shared" ref="BG39" si="162">BF39+1</f>
        <v>2071</v>
      </c>
      <c r="BH39" s="169">
        <f t="shared" ref="BH39" si="163">BG39+1</f>
        <v>2072</v>
      </c>
      <c r="BI39" s="169">
        <f t="shared" ref="BI39" si="164">BH39+1</f>
        <v>2073</v>
      </c>
      <c r="BJ39" s="169">
        <f t="shared" ref="BJ39" si="165">BI39+1</f>
        <v>2074</v>
      </c>
      <c r="BK39" s="169">
        <f t="shared" ref="BK39" si="166">BJ39+1</f>
        <v>2075</v>
      </c>
      <c r="BL39" s="169">
        <f t="shared" ref="BL39" si="167">BK39+1</f>
        <v>2076</v>
      </c>
      <c r="BM39" s="169">
        <f t="shared" ref="BM39" si="168">BL39+1</f>
        <v>2077</v>
      </c>
      <c r="BN39" s="169">
        <f t="shared" ref="BN39" si="169">BM39+1</f>
        <v>2078</v>
      </c>
      <c r="BO39" s="169">
        <f t="shared" ref="BO39" si="170">BN39+1</f>
        <v>2079</v>
      </c>
      <c r="BP39" s="169">
        <f t="shared" ref="BP39" si="171">BO39+1</f>
        <v>2080</v>
      </c>
      <c r="BQ39" s="169">
        <f t="shared" ref="BQ39" si="172">BP39+1</f>
        <v>2081</v>
      </c>
      <c r="BR39" s="169">
        <f t="shared" ref="BR39" si="173">BQ39+1</f>
        <v>2082</v>
      </c>
      <c r="BS39" s="169">
        <f t="shared" ref="BS39" si="174">BR39+1</f>
        <v>2083</v>
      </c>
      <c r="BT39" s="169">
        <f t="shared" ref="BT39" si="175">BS39+1</f>
        <v>2084</v>
      </c>
      <c r="BU39" s="169">
        <f t="shared" ref="BU39" si="176">BT39+1</f>
        <v>2085</v>
      </c>
      <c r="BV39" s="169">
        <f t="shared" ref="BV39" si="177">BU39+1</f>
        <v>2086</v>
      </c>
      <c r="BW39" s="169">
        <f t="shared" ref="BW39" si="178">BV39+1</f>
        <v>2087</v>
      </c>
    </row>
    <row r="40" spans="1:75">
      <c r="B40" s="127" t="s">
        <v>554</v>
      </c>
      <c r="C40" s="128" t="s">
        <v>2</v>
      </c>
      <c r="D40" s="505"/>
      <c r="E40" s="505"/>
      <c r="F40" s="849" t="str">
        <f>DataSummary!N4</f>
        <v>Baseline</v>
      </c>
      <c r="G40" s="18" t="s">
        <v>624</v>
      </c>
      <c r="H40" s="29" t="s">
        <v>2</v>
      </c>
      <c r="I40" s="212">
        <f>I41</f>
        <v>0.12646780908107758</v>
      </c>
      <c r="J40" s="212">
        <f t="shared" ref="J40:AP40" si="179">J41</f>
        <v>0.12646780908107758</v>
      </c>
      <c r="K40" s="212">
        <f t="shared" si="179"/>
        <v>0.12646780908107758</v>
      </c>
      <c r="L40" s="212">
        <f t="shared" si="179"/>
        <v>0.12646780908107758</v>
      </c>
      <c r="M40" s="212">
        <f t="shared" si="179"/>
        <v>0.12646780908107758</v>
      </c>
      <c r="N40" s="212">
        <f t="shared" si="179"/>
        <v>0.12646780908107758</v>
      </c>
      <c r="O40" s="212">
        <f t="shared" si="179"/>
        <v>0.12646780908107758</v>
      </c>
      <c r="P40" s="212">
        <f t="shared" si="179"/>
        <v>0.12646780908107758</v>
      </c>
      <c r="Q40" s="212">
        <f t="shared" si="179"/>
        <v>0.12646780908107758</v>
      </c>
      <c r="R40" s="212">
        <f t="shared" si="179"/>
        <v>0.12646780908107758</v>
      </c>
      <c r="S40" s="212">
        <f t="shared" si="179"/>
        <v>0.12646780908107758</v>
      </c>
      <c r="T40" s="212">
        <f t="shared" si="179"/>
        <v>0.12646780908107758</v>
      </c>
      <c r="U40" s="212">
        <f t="shared" si="179"/>
        <v>0.12646780908107758</v>
      </c>
      <c r="V40" s="212">
        <f t="shared" si="179"/>
        <v>0.12646780908107758</v>
      </c>
      <c r="W40" s="212">
        <f t="shared" si="179"/>
        <v>0.12646780908107758</v>
      </c>
      <c r="X40" s="212">
        <f t="shared" si="179"/>
        <v>0.12646780908107758</v>
      </c>
      <c r="Y40" s="212">
        <f t="shared" si="179"/>
        <v>0.12646780908107758</v>
      </c>
      <c r="Z40" s="212">
        <f t="shared" si="179"/>
        <v>0.12646780908107758</v>
      </c>
      <c r="AA40" s="212">
        <f t="shared" si="179"/>
        <v>0.12646780908107758</v>
      </c>
      <c r="AB40" s="212">
        <f t="shared" si="179"/>
        <v>0.12646780908107758</v>
      </c>
      <c r="AC40" s="212">
        <f t="shared" si="179"/>
        <v>0.12646780908107758</v>
      </c>
      <c r="AD40" s="212">
        <f t="shared" si="179"/>
        <v>0.12646780908107758</v>
      </c>
      <c r="AE40" s="212">
        <f t="shared" si="179"/>
        <v>0.12646780908107758</v>
      </c>
      <c r="AF40" s="212">
        <f t="shared" si="179"/>
        <v>0.12646780908107758</v>
      </c>
      <c r="AG40" s="212">
        <f t="shared" si="179"/>
        <v>0.12646780908107758</v>
      </c>
      <c r="AH40" s="212">
        <f t="shared" si="179"/>
        <v>0.12646780908107758</v>
      </c>
      <c r="AI40" s="212">
        <f t="shared" si="179"/>
        <v>0.12646780908107758</v>
      </c>
      <c r="AJ40" s="212">
        <f t="shared" si="179"/>
        <v>0.12646780908107758</v>
      </c>
      <c r="AK40" s="212">
        <f t="shared" si="179"/>
        <v>0.12646780908107758</v>
      </c>
      <c r="AL40" s="212">
        <f t="shared" si="179"/>
        <v>0.12646780908107758</v>
      </c>
      <c r="AM40" s="212">
        <f t="shared" si="179"/>
        <v>0.12646780908107758</v>
      </c>
      <c r="AN40" s="212">
        <f t="shared" si="179"/>
        <v>0.12646780908107758</v>
      </c>
      <c r="AO40" s="212">
        <f t="shared" si="179"/>
        <v>0.12646780908107758</v>
      </c>
      <c r="AP40" s="212">
        <f t="shared" si="179"/>
        <v>0.12646780908107758</v>
      </c>
      <c r="AQ40" s="212">
        <f t="shared" ref="AQ40:BU40" si="180">AQ41</f>
        <v>0.12646780908107758</v>
      </c>
      <c r="AR40" s="212">
        <f t="shared" si="180"/>
        <v>0.12646780908107758</v>
      </c>
      <c r="AS40" s="212">
        <f t="shared" si="180"/>
        <v>0.12646780908107758</v>
      </c>
      <c r="AT40" s="212">
        <f t="shared" si="180"/>
        <v>0.12646780908107758</v>
      </c>
      <c r="AU40" s="212">
        <f t="shared" si="180"/>
        <v>0.12646780908107758</v>
      </c>
      <c r="AV40" s="212">
        <f t="shared" si="180"/>
        <v>0.12646780908107758</v>
      </c>
      <c r="AW40" s="212">
        <f t="shared" si="180"/>
        <v>0.12646780908107758</v>
      </c>
      <c r="AX40" s="212">
        <f t="shared" si="180"/>
        <v>0.12646780908107758</v>
      </c>
      <c r="AY40" s="212">
        <f t="shared" si="180"/>
        <v>0.12646780908107758</v>
      </c>
      <c r="AZ40" s="212">
        <f t="shared" si="180"/>
        <v>0.12646780908107758</v>
      </c>
      <c r="BA40" s="212">
        <f t="shared" si="180"/>
        <v>0.12646780908107758</v>
      </c>
      <c r="BB40" s="212">
        <f t="shared" si="180"/>
        <v>0.12646780908107758</v>
      </c>
      <c r="BC40" s="212">
        <f t="shared" si="180"/>
        <v>0.12646780908107758</v>
      </c>
      <c r="BD40" s="212">
        <f t="shared" si="180"/>
        <v>0.12646780908107758</v>
      </c>
      <c r="BE40" s="212">
        <f t="shared" si="180"/>
        <v>0.12646780908107758</v>
      </c>
      <c r="BF40" s="212">
        <f t="shared" si="180"/>
        <v>0.12646780908107758</v>
      </c>
      <c r="BG40" s="212">
        <f t="shared" si="180"/>
        <v>0.12646780908107758</v>
      </c>
      <c r="BH40" s="212">
        <f t="shared" si="180"/>
        <v>0.12646780908107758</v>
      </c>
      <c r="BI40" s="212">
        <f t="shared" si="180"/>
        <v>0.12646780908107758</v>
      </c>
      <c r="BJ40" s="212">
        <f t="shared" si="180"/>
        <v>0.12646780908107758</v>
      </c>
      <c r="BK40" s="212">
        <f t="shared" si="180"/>
        <v>0.12646780908107758</v>
      </c>
      <c r="BL40" s="212">
        <f t="shared" si="180"/>
        <v>0.12646780908107758</v>
      </c>
      <c r="BM40" s="212">
        <f t="shared" si="180"/>
        <v>0.12646780908107758</v>
      </c>
      <c r="BN40" s="212">
        <f t="shared" si="180"/>
        <v>0.12646780908107758</v>
      </c>
      <c r="BO40" s="212">
        <f t="shared" si="180"/>
        <v>0.12646780908107758</v>
      </c>
      <c r="BP40" s="212">
        <f t="shared" si="180"/>
        <v>0.12646780908107758</v>
      </c>
      <c r="BQ40" s="212">
        <f t="shared" si="180"/>
        <v>0.12646780908107758</v>
      </c>
      <c r="BR40" s="212">
        <f t="shared" si="180"/>
        <v>0.12646780908107758</v>
      </c>
      <c r="BS40" s="212">
        <f t="shared" si="180"/>
        <v>0.12646780908107758</v>
      </c>
      <c r="BT40" s="212">
        <f t="shared" si="180"/>
        <v>0.12646780908107758</v>
      </c>
      <c r="BU40" s="212">
        <f t="shared" si="180"/>
        <v>0.12646780908107758</v>
      </c>
      <c r="BV40" s="212">
        <f t="shared" ref="BV40:BW40" si="181">BV41</f>
        <v>0.12646780908107758</v>
      </c>
      <c r="BW40" s="212">
        <f t="shared" si="181"/>
        <v>0.12646780908107758</v>
      </c>
    </row>
    <row r="41" spans="1:75">
      <c r="B41" s="129" t="s">
        <v>555</v>
      </c>
      <c r="C41" s="485" t="s">
        <v>1751</v>
      </c>
      <c r="D41" s="838">
        <f>IF(ISNUMBER(DataSummary!B363)=TRUE,DataSummary!B363,".")</f>
        <v>0.12646780908107758</v>
      </c>
      <c r="E41" s="838"/>
      <c r="F41" s="849"/>
      <c r="G41" s="11" t="s">
        <v>625</v>
      </c>
      <c r="H41" s="31" t="str">
        <f>H40</f>
        <v>(e.g. 0.40)</v>
      </c>
      <c r="I41" s="14">
        <f>D42</f>
        <v>0.12646780908107758</v>
      </c>
      <c r="J41" s="14">
        <f>IF(Submodel3!F4&gt;InputDataB_ModelSpecAssumptions!$D$46,InputDataB_ModelSpecAssumptions!$D$45,I41+(InputDataB_ModelSpecAssumptions!$D$45-$I41)/(InputDataB_ModelSpecAssumptions!$D$46-InputDataA_GeneralAssumptions!$D$7))</f>
        <v>0.12646780908107758</v>
      </c>
      <c r="K41" s="14">
        <f>IF(Submodel3!G4&gt;InputDataB_ModelSpecAssumptions!$D$46,InputDataB_ModelSpecAssumptions!$D$45,J41+(InputDataB_ModelSpecAssumptions!$D$45-$I41)/(InputDataB_ModelSpecAssumptions!$D$46-InputDataA_GeneralAssumptions!$D$7))</f>
        <v>0.12646780908107758</v>
      </c>
      <c r="L41" s="14">
        <f>IF(Submodel3!H4&gt;InputDataB_ModelSpecAssumptions!$D$46,InputDataB_ModelSpecAssumptions!$D$45,K41+(InputDataB_ModelSpecAssumptions!$D$45-$I41)/(InputDataB_ModelSpecAssumptions!$D$46-InputDataA_GeneralAssumptions!$D$7))</f>
        <v>0.12646780908107758</v>
      </c>
      <c r="M41" s="14">
        <f>IF(Submodel3!I4&gt;InputDataB_ModelSpecAssumptions!$D$46,InputDataB_ModelSpecAssumptions!$D$45,L41+(InputDataB_ModelSpecAssumptions!$D$45-$I41)/(InputDataB_ModelSpecAssumptions!$D$46-InputDataA_GeneralAssumptions!$D$7))</f>
        <v>0.12646780908107758</v>
      </c>
      <c r="N41" s="14">
        <f>IF(Submodel3!J4&gt;InputDataB_ModelSpecAssumptions!$D$46,InputDataB_ModelSpecAssumptions!$D$45,M41+(InputDataB_ModelSpecAssumptions!$D$45-$I41)/(InputDataB_ModelSpecAssumptions!$D$46-InputDataA_GeneralAssumptions!$D$7))</f>
        <v>0.12646780908107758</v>
      </c>
      <c r="O41" s="14">
        <f>IF(Submodel3!K4&gt;InputDataB_ModelSpecAssumptions!$D$46,InputDataB_ModelSpecAssumptions!$D$45,N41+(InputDataB_ModelSpecAssumptions!$D$45-$I41)/(InputDataB_ModelSpecAssumptions!$D$46-InputDataA_GeneralAssumptions!$D$7))</f>
        <v>0.12646780908107758</v>
      </c>
      <c r="P41" s="14">
        <f>IF(Submodel3!L4&gt;InputDataB_ModelSpecAssumptions!$D$46,InputDataB_ModelSpecAssumptions!$D$45,O41+(InputDataB_ModelSpecAssumptions!$D$45-$I41)/(InputDataB_ModelSpecAssumptions!$D$46-InputDataA_GeneralAssumptions!$D$7))</f>
        <v>0.12646780908107758</v>
      </c>
      <c r="Q41" s="14">
        <f>IF(Submodel3!M4&gt;InputDataB_ModelSpecAssumptions!$D$46,InputDataB_ModelSpecAssumptions!$D$45,P41+(InputDataB_ModelSpecAssumptions!$D$45-$I41)/(InputDataB_ModelSpecAssumptions!$D$46-InputDataA_GeneralAssumptions!$D$7))</f>
        <v>0.12646780908107758</v>
      </c>
      <c r="R41" s="14">
        <f>IF(Submodel3!N4&gt;InputDataB_ModelSpecAssumptions!$D$46,InputDataB_ModelSpecAssumptions!$D$45,Q41+(InputDataB_ModelSpecAssumptions!$D$45-$I41)/(InputDataB_ModelSpecAssumptions!$D$46-InputDataA_GeneralAssumptions!$D$7))</f>
        <v>0.12646780908107758</v>
      </c>
      <c r="S41" s="14">
        <f>IF(Submodel3!O4&gt;InputDataB_ModelSpecAssumptions!$D$46,InputDataB_ModelSpecAssumptions!$D$45,R41+(InputDataB_ModelSpecAssumptions!$D$45-$I41)/(InputDataB_ModelSpecAssumptions!$D$46-InputDataA_GeneralAssumptions!$D$7))</f>
        <v>0.12646780908107758</v>
      </c>
      <c r="T41" s="14">
        <f>IF(Submodel3!P4&gt;InputDataB_ModelSpecAssumptions!$D$46,InputDataB_ModelSpecAssumptions!$D$45,S41+(InputDataB_ModelSpecAssumptions!$D$45-$I41)/(InputDataB_ModelSpecAssumptions!$D$46-InputDataA_GeneralAssumptions!$D$7))</f>
        <v>0.12646780908107758</v>
      </c>
      <c r="U41" s="14">
        <f>IF(Submodel3!Q4&gt;InputDataB_ModelSpecAssumptions!$D$46,InputDataB_ModelSpecAssumptions!$D$45,T41+(InputDataB_ModelSpecAssumptions!$D$45-$I41)/(InputDataB_ModelSpecAssumptions!$D$46-InputDataA_GeneralAssumptions!$D$7))</f>
        <v>0.12646780908107758</v>
      </c>
      <c r="V41" s="14">
        <f>IF(Submodel3!R4&gt;InputDataB_ModelSpecAssumptions!$D$46,InputDataB_ModelSpecAssumptions!$D$45,U41+(InputDataB_ModelSpecAssumptions!$D$45-$I41)/(InputDataB_ModelSpecAssumptions!$D$46-InputDataA_GeneralAssumptions!$D$7))</f>
        <v>0.12646780908107758</v>
      </c>
      <c r="W41" s="14">
        <f>IF(Submodel3!S4&gt;InputDataB_ModelSpecAssumptions!$D$46,InputDataB_ModelSpecAssumptions!$D$45,V41+(InputDataB_ModelSpecAssumptions!$D$45-$I41)/(InputDataB_ModelSpecAssumptions!$D$46-InputDataA_GeneralAssumptions!$D$7))</f>
        <v>0.12646780908107758</v>
      </c>
      <c r="X41" s="14">
        <f>IF(Submodel3!T4&gt;InputDataB_ModelSpecAssumptions!$D$46,InputDataB_ModelSpecAssumptions!$D$45,W41+(InputDataB_ModelSpecAssumptions!$D$45-$I41)/(InputDataB_ModelSpecAssumptions!$D$46-InputDataA_GeneralAssumptions!$D$7))</f>
        <v>0.12646780908107758</v>
      </c>
      <c r="Y41" s="14">
        <f>IF(Submodel3!U4&gt;InputDataB_ModelSpecAssumptions!$D$46,InputDataB_ModelSpecAssumptions!$D$45,X41+(InputDataB_ModelSpecAssumptions!$D$45-$I41)/(InputDataB_ModelSpecAssumptions!$D$46-InputDataA_GeneralAssumptions!$D$7))</f>
        <v>0.12646780908107758</v>
      </c>
      <c r="Z41" s="14">
        <f>IF(Submodel3!V4&gt;InputDataB_ModelSpecAssumptions!$D$46,InputDataB_ModelSpecAssumptions!$D$45,Y41+(InputDataB_ModelSpecAssumptions!$D$45-$I41)/(InputDataB_ModelSpecAssumptions!$D$46-InputDataA_GeneralAssumptions!$D$7))</f>
        <v>0.12646780908107758</v>
      </c>
      <c r="AA41" s="14">
        <f>IF(Submodel3!W4&gt;InputDataB_ModelSpecAssumptions!$D$46,InputDataB_ModelSpecAssumptions!$D$45,Z41+(InputDataB_ModelSpecAssumptions!$D$45-$I41)/(InputDataB_ModelSpecAssumptions!$D$46-InputDataA_GeneralAssumptions!$D$7))</f>
        <v>0.12646780908107758</v>
      </c>
      <c r="AB41" s="14">
        <f>IF(Submodel3!X4&gt;InputDataB_ModelSpecAssumptions!$D$46,InputDataB_ModelSpecAssumptions!$D$45,AA41+(InputDataB_ModelSpecAssumptions!$D$45-$I41)/(InputDataB_ModelSpecAssumptions!$D$46-InputDataA_GeneralAssumptions!$D$7))</f>
        <v>0.12646780908107758</v>
      </c>
      <c r="AC41" s="14">
        <f>IF(Submodel3!Y4&gt;InputDataB_ModelSpecAssumptions!$D$46,InputDataB_ModelSpecAssumptions!$D$45,AB41+(InputDataB_ModelSpecAssumptions!$D$45-$I41)/(InputDataB_ModelSpecAssumptions!$D$46-InputDataA_GeneralAssumptions!$D$7))</f>
        <v>0.12646780908107758</v>
      </c>
      <c r="AD41" s="14">
        <f>IF(Submodel3!Z4&gt;InputDataB_ModelSpecAssumptions!$D$46,InputDataB_ModelSpecAssumptions!$D$45,AC41+(InputDataB_ModelSpecAssumptions!$D$45-$I41)/(InputDataB_ModelSpecAssumptions!$D$46-InputDataA_GeneralAssumptions!$D$7))</f>
        <v>0.12646780908107758</v>
      </c>
      <c r="AE41" s="14">
        <f>IF(Submodel3!AA4&gt;InputDataB_ModelSpecAssumptions!$D$46,InputDataB_ModelSpecAssumptions!$D$45,AD41+(InputDataB_ModelSpecAssumptions!$D$45-$I41)/(InputDataB_ModelSpecAssumptions!$D$46-InputDataA_GeneralAssumptions!$D$7))</f>
        <v>0.12646780908107758</v>
      </c>
      <c r="AF41" s="14">
        <f>IF(Submodel3!AB4&gt;InputDataB_ModelSpecAssumptions!$D$46,InputDataB_ModelSpecAssumptions!$D$45,AE41+(InputDataB_ModelSpecAssumptions!$D$45-$I41)/(InputDataB_ModelSpecAssumptions!$D$46-InputDataA_GeneralAssumptions!$D$7))</f>
        <v>0.12646780908107758</v>
      </c>
      <c r="AG41" s="14">
        <f>IF(Submodel3!AC4&gt;InputDataB_ModelSpecAssumptions!$D$46,InputDataB_ModelSpecAssumptions!$D$45,AF41+(InputDataB_ModelSpecAssumptions!$D$45-$I41)/(InputDataB_ModelSpecAssumptions!$D$46-InputDataA_GeneralAssumptions!$D$7))</f>
        <v>0.12646780908107758</v>
      </c>
      <c r="AH41" s="14">
        <f>IF(Submodel3!AD4&gt;InputDataB_ModelSpecAssumptions!$D$46,InputDataB_ModelSpecAssumptions!$D$45,AG41+(InputDataB_ModelSpecAssumptions!$D$45-$I41)/(InputDataB_ModelSpecAssumptions!$D$46-InputDataA_GeneralAssumptions!$D$7))</f>
        <v>0.12646780908107758</v>
      </c>
      <c r="AI41" s="14">
        <f>IF(Submodel3!AE4&gt;InputDataB_ModelSpecAssumptions!$D$46,InputDataB_ModelSpecAssumptions!$D$45,AH41+(InputDataB_ModelSpecAssumptions!$D$45-$I41)/(InputDataB_ModelSpecAssumptions!$D$46-InputDataA_GeneralAssumptions!$D$7))</f>
        <v>0.12646780908107758</v>
      </c>
      <c r="AJ41" s="14">
        <f>IF(Submodel3!AF4&gt;InputDataB_ModelSpecAssumptions!$D$46,InputDataB_ModelSpecAssumptions!$D$45,AI41+(InputDataB_ModelSpecAssumptions!$D$45-$I41)/(InputDataB_ModelSpecAssumptions!$D$46-InputDataA_GeneralAssumptions!$D$7))</f>
        <v>0.12646780908107758</v>
      </c>
      <c r="AK41" s="14">
        <f>IF(Submodel3!AG4&gt;InputDataB_ModelSpecAssumptions!$D$46,InputDataB_ModelSpecAssumptions!$D$45,AJ41+(InputDataB_ModelSpecAssumptions!$D$45-$I41)/(InputDataB_ModelSpecAssumptions!$D$46-InputDataA_GeneralAssumptions!$D$7))</f>
        <v>0.12646780908107758</v>
      </c>
      <c r="AL41" s="14">
        <f>IF(Submodel3!AH4&gt;InputDataB_ModelSpecAssumptions!$D$46,InputDataB_ModelSpecAssumptions!$D$45,AK41+(InputDataB_ModelSpecAssumptions!$D$45-$I41)/(InputDataB_ModelSpecAssumptions!$D$46-InputDataA_GeneralAssumptions!$D$7))</f>
        <v>0.12646780908107758</v>
      </c>
      <c r="AM41" s="14">
        <f>IF(Submodel3!AI4&gt;InputDataB_ModelSpecAssumptions!$D$46,InputDataB_ModelSpecAssumptions!$D$45,AL41+(InputDataB_ModelSpecAssumptions!$D$45-$I41)/(InputDataB_ModelSpecAssumptions!$D$46-InputDataA_GeneralAssumptions!$D$7))</f>
        <v>0.12646780908107758</v>
      </c>
      <c r="AN41" s="14">
        <f>IF(Submodel3!AJ4&gt;InputDataB_ModelSpecAssumptions!$D$46,InputDataB_ModelSpecAssumptions!$D$45,AM41+(InputDataB_ModelSpecAssumptions!$D$45-$I41)/(InputDataB_ModelSpecAssumptions!$D$46-InputDataA_GeneralAssumptions!$D$7))</f>
        <v>0.12646780908107758</v>
      </c>
      <c r="AO41" s="14">
        <f>IF(Submodel3!AK4&gt;InputDataB_ModelSpecAssumptions!$D$46,InputDataB_ModelSpecAssumptions!$D$45,AN41+(InputDataB_ModelSpecAssumptions!$D$45-$I41)/(InputDataB_ModelSpecAssumptions!$D$46-InputDataA_GeneralAssumptions!$D$7))</f>
        <v>0.12646780908107758</v>
      </c>
      <c r="AP41" s="14">
        <f>IF(Submodel3!AL4&gt;InputDataB_ModelSpecAssumptions!$D$46,InputDataB_ModelSpecAssumptions!$D$45,AO41+(InputDataB_ModelSpecAssumptions!$D$45-$I41)/(InputDataB_ModelSpecAssumptions!$D$46-InputDataA_GeneralAssumptions!$D$7))</f>
        <v>0.12646780908107758</v>
      </c>
      <c r="AQ41" s="14">
        <f>IF(Submodel3!AM4&gt;InputDataB_ModelSpecAssumptions!$D$46,InputDataB_ModelSpecAssumptions!$D$45,AP41+(InputDataB_ModelSpecAssumptions!$D$45-$I41)/(InputDataB_ModelSpecAssumptions!$D$46-InputDataA_GeneralAssumptions!$D$7))</f>
        <v>0.12646780908107758</v>
      </c>
      <c r="AR41" s="339">
        <f>IF(Submodel3!AN4&gt;InputDataB_ModelSpecAssumptions!$D$46,InputDataB_ModelSpecAssumptions!$D$45,AQ41+(InputDataB_ModelSpecAssumptions!$D$45-$I41)/(InputDataB_ModelSpecAssumptions!$D$46-InputDataA_GeneralAssumptions!$D$7))</f>
        <v>0.12646780908107758</v>
      </c>
      <c r="AS41" s="339">
        <f>IF(Submodel3!AO4&gt;InputDataB_ModelSpecAssumptions!$D$46,InputDataB_ModelSpecAssumptions!$D$45,AR41+(InputDataB_ModelSpecAssumptions!$D$45-$I41)/(InputDataB_ModelSpecAssumptions!$D$46-InputDataA_GeneralAssumptions!$D$7))</f>
        <v>0.12646780908107758</v>
      </c>
      <c r="AT41" s="339">
        <f>IF(Submodel3!AP4&gt;InputDataB_ModelSpecAssumptions!$D$46,InputDataB_ModelSpecAssumptions!$D$45,AS41+(InputDataB_ModelSpecAssumptions!$D$45-$I41)/(InputDataB_ModelSpecAssumptions!$D$46-InputDataA_GeneralAssumptions!$D$7))</f>
        <v>0.12646780908107758</v>
      </c>
      <c r="AU41" s="339">
        <f>IF(Submodel3!AQ4&gt;InputDataB_ModelSpecAssumptions!$D$46,InputDataB_ModelSpecAssumptions!$D$45,AT41+(InputDataB_ModelSpecAssumptions!$D$45-$I41)/(InputDataB_ModelSpecAssumptions!$D$46-InputDataA_GeneralAssumptions!$D$7))</f>
        <v>0.12646780908107758</v>
      </c>
      <c r="AV41" s="339">
        <f>IF(Submodel3!AR4&gt;InputDataB_ModelSpecAssumptions!$D$46,InputDataB_ModelSpecAssumptions!$D$45,AU41+(InputDataB_ModelSpecAssumptions!$D$45-$I41)/(InputDataB_ModelSpecAssumptions!$D$46-InputDataA_GeneralAssumptions!$D$7))</f>
        <v>0.12646780908107758</v>
      </c>
      <c r="AW41" s="339">
        <f>IF(Submodel3!AS4&gt;InputDataB_ModelSpecAssumptions!$D$46,InputDataB_ModelSpecAssumptions!$D$45,AV41+(InputDataB_ModelSpecAssumptions!$D$45-$I41)/(InputDataB_ModelSpecAssumptions!$D$46-InputDataA_GeneralAssumptions!$D$7))</f>
        <v>0.12646780908107758</v>
      </c>
      <c r="AX41" s="339">
        <f>IF(Submodel3!AT4&gt;InputDataB_ModelSpecAssumptions!$D$46,InputDataB_ModelSpecAssumptions!$D$45,AW41+(InputDataB_ModelSpecAssumptions!$D$45-$I41)/(InputDataB_ModelSpecAssumptions!$D$46-InputDataA_GeneralAssumptions!$D$7))</f>
        <v>0.12646780908107758</v>
      </c>
      <c r="AY41" s="339">
        <f>IF(Submodel3!AU4&gt;InputDataB_ModelSpecAssumptions!$D$46,InputDataB_ModelSpecAssumptions!$D$45,AX41+(InputDataB_ModelSpecAssumptions!$D$45-$I41)/(InputDataB_ModelSpecAssumptions!$D$46-InputDataA_GeneralAssumptions!$D$7))</f>
        <v>0.12646780908107758</v>
      </c>
      <c r="AZ41" s="339">
        <f>IF(Submodel3!AV4&gt;InputDataB_ModelSpecAssumptions!$D$46,InputDataB_ModelSpecAssumptions!$D$45,AY41+(InputDataB_ModelSpecAssumptions!$D$45-$I41)/(InputDataB_ModelSpecAssumptions!$D$46-InputDataA_GeneralAssumptions!$D$7))</f>
        <v>0.12646780908107758</v>
      </c>
      <c r="BA41" s="339">
        <f>IF(Submodel3!AW4&gt;InputDataB_ModelSpecAssumptions!$D$46,InputDataB_ModelSpecAssumptions!$D$45,AZ41+(InputDataB_ModelSpecAssumptions!$D$45-$I41)/(InputDataB_ModelSpecAssumptions!$D$46-InputDataA_GeneralAssumptions!$D$7))</f>
        <v>0.12646780908107758</v>
      </c>
      <c r="BB41" s="339">
        <f>IF(Submodel3!AX4&gt;InputDataB_ModelSpecAssumptions!$D$46,InputDataB_ModelSpecAssumptions!$D$45,BA41+(InputDataB_ModelSpecAssumptions!$D$45-$I41)/(InputDataB_ModelSpecAssumptions!$D$46-InputDataA_GeneralAssumptions!$D$7))</f>
        <v>0.12646780908107758</v>
      </c>
      <c r="BC41" s="339">
        <f>IF(Submodel3!AY4&gt;InputDataB_ModelSpecAssumptions!$D$46,InputDataB_ModelSpecAssumptions!$D$45,BB41+(InputDataB_ModelSpecAssumptions!$D$45-$I41)/(InputDataB_ModelSpecAssumptions!$D$46-InputDataA_GeneralAssumptions!$D$7))</f>
        <v>0.12646780908107758</v>
      </c>
      <c r="BD41" s="339">
        <f>IF(Submodel3!AZ4&gt;InputDataB_ModelSpecAssumptions!$D$46,InputDataB_ModelSpecAssumptions!$D$45,BC41+(InputDataB_ModelSpecAssumptions!$D$45-$I41)/(InputDataB_ModelSpecAssumptions!$D$46-InputDataA_GeneralAssumptions!$D$7))</f>
        <v>0.12646780908107758</v>
      </c>
      <c r="BE41" s="339">
        <f>IF(Submodel3!BA4&gt;InputDataB_ModelSpecAssumptions!$D$46,InputDataB_ModelSpecAssumptions!$D$45,BD41+(InputDataB_ModelSpecAssumptions!$D$45-$I41)/(InputDataB_ModelSpecAssumptions!$D$46-InputDataA_GeneralAssumptions!$D$7))</f>
        <v>0.12646780908107758</v>
      </c>
      <c r="BF41" s="339">
        <f>IF(Submodel3!BB4&gt;InputDataB_ModelSpecAssumptions!$D$46,InputDataB_ModelSpecAssumptions!$D$45,BE41+(InputDataB_ModelSpecAssumptions!$D$45-$I41)/(InputDataB_ModelSpecAssumptions!$D$46-InputDataA_GeneralAssumptions!$D$7))</f>
        <v>0.12646780908107758</v>
      </c>
      <c r="BG41" s="339">
        <f>IF(Submodel3!BC4&gt;InputDataB_ModelSpecAssumptions!$D$46,InputDataB_ModelSpecAssumptions!$D$45,BF41+(InputDataB_ModelSpecAssumptions!$D$45-$I41)/(InputDataB_ModelSpecAssumptions!$D$46-InputDataA_GeneralAssumptions!$D$7))</f>
        <v>0.12646780908107758</v>
      </c>
      <c r="BH41" s="339">
        <f>IF(Submodel3!BD4&gt;InputDataB_ModelSpecAssumptions!$D$46,InputDataB_ModelSpecAssumptions!$D$45,BG41+(InputDataB_ModelSpecAssumptions!$D$45-$I41)/(InputDataB_ModelSpecAssumptions!$D$46-InputDataA_GeneralAssumptions!$D$7))</f>
        <v>0.12646780908107758</v>
      </c>
      <c r="BI41" s="339">
        <f>IF(Submodel3!BE4&gt;InputDataB_ModelSpecAssumptions!$D$46,InputDataB_ModelSpecAssumptions!$D$45,BH41+(InputDataB_ModelSpecAssumptions!$D$45-$I41)/(InputDataB_ModelSpecAssumptions!$D$46-InputDataA_GeneralAssumptions!$D$7))</f>
        <v>0.12646780908107758</v>
      </c>
      <c r="BJ41" s="339">
        <f>IF(Submodel3!BF4&gt;InputDataB_ModelSpecAssumptions!$D$46,InputDataB_ModelSpecAssumptions!$D$45,BI41+(InputDataB_ModelSpecAssumptions!$D$45-$I41)/(InputDataB_ModelSpecAssumptions!$D$46-InputDataA_GeneralAssumptions!$D$7))</f>
        <v>0.12646780908107758</v>
      </c>
      <c r="BK41" s="339">
        <f>IF(Submodel3!BG4&gt;InputDataB_ModelSpecAssumptions!$D$46,InputDataB_ModelSpecAssumptions!$D$45,BJ41+(InputDataB_ModelSpecAssumptions!$D$45-$I41)/(InputDataB_ModelSpecAssumptions!$D$46-InputDataA_GeneralAssumptions!$D$7))</f>
        <v>0.12646780908107758</v>
      </c>
      <c r="BL41" s="339">
        <f>IF(Submodel3!BH4&gt;InputDataB_ModelSpecAssumptions!$D$46,InputDataB_ModelSpecAssumptions!$D$45,BK41+(InputDataB_ModelSpecAssumptions!$D$45-$I41)/(InputDataB_ModelSpecAssumptions!$D$46-InputDataA_GeneralAssumptions!$D$7))</f>
        <v>0.12646780908107758</v>
      </c>
      <c r="BM41" s="339">
        <f>IF(Submodel3!BI4&gt;InputDataB_ModelSpecAssumptions!$D$46,InputDataB_ModelSpecAssumptions!$D$45,BL41+(InputDataB_ModelSpecAssumptions!$D$45-$I41)/(InputDataB_ModelSpecAssumptions!$D$46-InputDataA_GeneralAssumptions!$D$7))</f>
        <v>0.12646780908107758</v>
      </c>
      <c r="BN41" s="339">
        <f>IF(Submodel3!BJ4&gt;InputDataB_ModelSpecAssumptions!$D$46,InputDataB_ModelSpecAssumptions!$D$45,BM41+(InputDataB_ModelSpecAssumptions!$D$45-$I41)/(InputDataB_ModelSpecAssumptions!$D$46-InputDataA_GeneralAssumptions!$D$7))</f>
        <v>0.12646780908107758</v>
      </c>
      <c r="BO41" s="339">
        <f>IF(Submodel3!BK4&gt;InputDataB_ModelSpecAssumptions!$D$46,InputDataB_ModelSpecAssumptions!$D$45,BN41+(InputDataB_ModelSpecAssumptions!$D$45-$I41)/(InputDataB_ModelSpecAssumptions!$D$46-InputDataA_GeneralAssumptions!$D$7))</f>
        <v>0.12646780908107758</v>
      </c>
      <c r="BP41" s="339">
        <f>IF(Submodel3!BL4&gt;InputDataB_ModelSpecAssumptions!$D$46,InputDataB_ModelSpecAssumptions!$D$45,BO41+(InputDataB_ModelSpecAssumptions!$D$45-$I41)/(InputDataB_ModelSpecAssumptions!$D$46-InputDataA_GeneralAssumptions!$D$7))</f>
        <v>0.12646780908107758</v>
      </c>
      <c r="BQ41" s="339">
        <f>IF(Submodel3!BM4&gt;InputDataB_ModelSpecAssumptions!$D$46,InputDataB_ModelSpecAssumptions!$D$45,BP41+(InputDataB_ModelSpecAssumptions!$D$45-$I41)/(InputDataB_ModelSpecAssumptions!$D$46-InputDataA_GeneralAssumptions!$D$7))</f>
        <v>0.12646780908107758</v>
      </c>
      <c r="BR41" s="339">
        <f>IF(Submodel3!BN4&gt;InputDataB_ModelSpecAssumptions!$D$46,InputDataB_ModelSpecAssumptions!$D$45,BQ41+(InputDataB_ModelSpecAssumptions!$D$45-$I41)/(InputDataB_ModelSpecAssumptions!$D$46-InputDataA_GeneralAssumptions!$D$7))</f>
        <v>0.12646780908107758</v>
      </c>
      <c r="BS41" s="339">
        <f>IF(Submodel3!BO4&gt;InputDataB_ModelSpecAssumptions!$D$46,InputDataB_ModelSpecAssumptions!$D$45,BR41+(InputDataB_ModelSpecAssumptions!$D$45-$I41)/(InputDataB_ModelSpecAssumptions!$D$46-InputDataA_GeneralAssumptions!$D$7))</f>
        <v>0.12646780908107758</v>
      </c>
      <c r="BT41" s="339">
        <f>IF(Submodel3!BP4&gt;InputDataB_ModelSpecAssumptions!$D$46,InputDataB_ModelSpecAssumptions!$D$45,BS41+(InputDataB_ModelSpecAssumptions!$D$45-$I41)/(InputDataB_ModelSpecAssumptions!$D$46-InputDataA_GeneralAssumptions!$D$7))</f>
        <v>0.12646780908107758</v>
      </c>
      <c r="BU41" s="339">
        <f>IF(Submodel3!BQ4&gt;InputDataB_ModelSpecAssumptions!$D$46,InputDataB_ModelSpecAssumptions!$D$45,BT41+(InputDataB_ModelSpecAssumptions!$D$45-$I41)/(InputDataB_ModelSpecAssumptions!$D$46-InputDataA_GeneralAssumptions!$D$7))</f>
        <v>0.12646780908107758</v>
      </c>
      <c r="BV41" s="339">
        <f>IF(Submodel3!BR4&gt;InputDataB_ModelSpecAssumptions!$D$46,InputDataB_ModelSpecAssumptions!$D$45,BU41+(InputDataB_ModelSpecAssumptions!$D$45-$I41)/(InputDataB_ModelSpecAssumptions!$D$46-InputDataA_GeneralAssumptions!$D$7))</f>
        <v>0.12646780908107758</v>
      </c>
      <c r="BW41" s="339">
        <f>IF(Submodel3!BS4&gt;InputDataB_ModelSpecAssumptions!$D$46,InputDataB_ModelSpecAssumptions!$D$45,BV41+(InputDataB_ModelSpecAssumptions!$D$45-$I41)/(InputDataB_ModelSpecAssumptions!$D$46-InputDataA_GeneralAssumptions!$D$7))</f>
        <v>0.12646780908107758</v>
      </c>
    </row>
    <row r="42" spans="1:75">
      <c r="B42" s="292" t="s">
        <v>1011</v>
      </c>
      <c r="C42" s="130" t="s">
        <v>2</v>
      </c>
      <c r="D42" s="507">
        <f>IF(ISBLANK(D40)=TRUE,D41,D40)</f>
        <v>0.12646780908107758</v>
      </c>
      <c r="E42" s="507">
        <f>IF(ISBLANK(E40)=TRUE,D41,E40)</f>
        <v>0.12646780908107758</v>
      </c>
      <c r="F42" s="849"/>
      <c r="G42" s="15" t="s">
        <v>630</v>
      </c>
      <c r="H42" s="29" t="s">
        <v>2</v>
      </c>
      <c r="I42" s="12">
        <f>IF(VLOOKUP(InputDataB_ModelSpecAssumptions!$D$44,DataSummary!$A$130:$B$132,2,FALSE)=1,I40,I41)</f>
        <v>0.12646780908107758</v>
      </c>
      <c r="J42" s="338">
        <f>IF(VLOOKUP(InputDataB_ModelSpecAssumptions!$D$44,DataSummary!$A$130:$B$132,2,FALSE)=1,J40,J41)</f>
        <v>0.12646780908107758</v>
      </c>
      <c r="K42" s="338">
        <f>IF(VLOOKUP(InputDataB_ModelSpecAssumptions!$D$44,DataSummary!$A$130:$B$132,2,FALSE)=1,K40,K41)</f>
        <v>0.12646780908107758</v>
      </c>
      <c r="L42" s="338">
        <f>IF(VLOOKUP(InputDataB_ModelSpecAssumptions!$D$44,DataSummary!$A$130:$B$132,2,FALSE)=1,L40,L41)</f>
        <v>0.12646780908107758</v>
      </c>
      <c r="M42" s="338">
        <f>IF(VLOOKUP(InputDataB_ModelSpecAssumptions!$D$44,DataSummary!$A$130:$B$132,2,FALSE)=1,M40,M41)</f>
        <v>0.12646780908107758</v>
      </c>
      <c r="N42" s="338">
        <f>IF(VLOOKUP(InputDataB_ModelSpecAssumptions!$D$44,DataSummary!$A$130:$B$132,2,FALSE)=1,N40,N41)</f>
        <v>0.12646780908107758</v>
      </c>
      <c r="O42" s="338">
        <f>IF(VLOOKUP(InputDataB_ModelSpecAssumptions!$D$44,DataSummary!$A$130:$B$132,2,FALSE)=1,O40,O41)</f>
        <v>0.12646780908107758</v>
      </c>
      <c r="P42" s="338">
        <f>IF(VLOOKUP(InputDataB_ModelSpecAssumptions!$D$44,DataSummary!$A$130:$B$132,2,FALSE)=1,P40,P41)</f>
        <v>0.12646780908107758</v>
      </c>
      <c r="Q42" s="338">
        <f>IF(VLOOKUP(InputDataB_ModelSpecAssumptions!$D$44,DataSummary!$A$130:$B$132,2,FALSE)=1,Q40,Q41)</f>
        <v>0.12646780908107758</v>
      </c>
      <c r="R42" s="338">
        <f>IF(VLOOKUP(InputDataB_ModelSpecAssumptions!$D$44,DataSummary!$A$130:$B$132,2,FALSE)=1,R40,R41)</f>
        <v>0.12646780908107758</v>
      </c>
      <c r="S42" s="338">
        <f>IF(VLOOKUP(InputDataB_ModelSpecAssumptions!$D$44,DataSummary!$A$130:$B$132,2,FALSE)=1,S40,S41)</f>
        <v>0.12646780908107758</v>
      </c>
      <c r="T42" s="338">
        <f>IF(VLOOKUP(InputDataB_ModelSpecAssumptions!$D$44,DataSummary!$A$130:$B$132,2,FALSE)=1,T40,T41)</f>
        <v>0.12646780908107758</v>
      </c>
      <c r="U42" s="338">
        <f>IF(VLOOKUP(InputDataB_ModelSpecAssumptions!$D$44,DataSummary!$A$130:$B$132,2,FALSE)=1,U40,U41)</f>
        <v>0.12646780908107758</v>
      </c>
      <c r="V42" s="338">
        <f>IF(VLOOKUP(InputDataB_ModelSpecAssumptions!$D$44,DataSummary!$A$130:$B$132,2,FALSE)=1,V40,V41)</f>
        <v>0.12646780908107758</v>
      </c>
      <c r="W42" s="338">
        <f>IF(VLOOKUP(InputDataB_ModelSpecAssumptions!$D$44,DataSummary!$A$130:$B$132,2,FALSE)=1,W40,W41)</f>
        <v>0.12646780908107758</v>
      </c>
      <c r="X42" s="338">
        <f>IF(VLOOKUP(InputDataB_ModelSpecAssumptions!$D$44,DataSummary!$A$130:$B$132,2,FALSE)=1,X40,X41)</f>
        <v>0.12646780908107758</v>
      </c>
      <c r="Y42" s="338">
        <f>IF(VLOOKUP(InputDataB_ModelSpecAssumptions!$D$44,DataSummary!$A$130:$B$132,2,FALSE)=1,Y40,Y41)</f>
        <v>0.12646780908107758</v>
      </c>
      <c r="Z42" s="338">
        <f>IF(VLOOKUP(InputDataB_ModelSpecAssumptions!$D$44,DataSummary!$A$130:$B$132,2,FALSE)=1,Z40,Z41)</f>
        <v>0.12646780908107758</v>
      </c>
      <c r="AA42" s="338">
        <f>IF(VLOOKUP(InputDataB_ModelSpecAssumptions!$D$44,DataSummary!$A$130:$B$132,2,FALSE)=1,AA40,AA41)</f>
        <v>0.12646780908107758</v>
      </c>
      <c r="AB42" s="338">
        <f>IF(VLOOKUP(InputDataB_ModelSpecAssumptions!$D$44,DataSummary!$A$130:$B$132,2,FALSE)=1,AB40,AB41)</f>
        <v>0.12646780908107758</v>
      </c>
      <c r="AC42" s="338">
        <f>IF(VLOOKUP(InputDataB_ModelSpecAssumptions!$D$44,DataSummary!$A$130:$B$132,2,FALSE)=1,AC40,AC41)</f>
        <v>0.12646780908107758</v>
      </c>
      <c r="AD42" s="338">
        <f>IF(VLOOKUP(InputDataB_ModelSpecAssumptions!$D$44,DataSummary!$A$130:$B$132,2,FALSE)=1,AD40,AD41)</f>
        <v>0.12646780908107758</v>
      </c>
      <c r="AE42" s="338">
        <f>IF(VLOOKUP(InputDataB_ModelSpecAssumptions!$D$44,DataSummary!$A$130:$B$132,2,FALSE)=1,AE40,AE41)</f>
        <v>0.12646780908107758</v>
      </c>
      <c r="AF42" s="338">
        <f>IF(VLOOKUP(InputDataB_ModelSpecAssumptions!$D$44,DataSummary!$A$130:$B$132,2,FALSE)=1,AF40,AF41)</f>
        <v>0.12646780908107758</v>
      </c>
      <c r="AG42" s="338">
        <f>IF(VLOOKUP(InputDataB_ModelSpecAssumptions!$D$44,DataSummary!$A$130:$B$132,2,FALSE)=1,AG40,AG41)</f>
        <v>0.12646780908107758</v>
      </c>
      <c r="AH42" s="338">
        <f>IF(VLOOKUP(InputDataB_ModelSpecAssumptions!$D$44,DataSummary!$A$130:$B$132,2,FALSE)=1,AH40,AH41)</f>
        <v>0.12646780908107758</v>
      </c>
      <c r="AI42" s="338">
        <f>IF(VLOOKUP(InputDataB_ModelSpecAssumptions!$D$44,DataSummary!$A$130:$B$132,2,FALSE)=1,AI40,AI41)</f>
        <v>0.12646780908107758</v>
      </c>
      <c r="AJ42" s="338">
        <f>IF(VLOOKUP(InputDataB_ModelSpecAssumptions!$D$44,DataSummary!$A$130:$B$132,2,FALSE)=1,AJ40,AJ41)</f>
        <v>0.12646780908107758</v>
      </c>
      <c r="AK42" s="338">
        <f>IF(VLOOKUP(InputDataB_ModelSpecAssumptions!$D$44,DataSummary!$A$130:$B$132,2,FALSE)=1,AK40,AK41)</f>
        <v>0.12646780908107758</v>
      </c>
      <c r="AL42" s="338">
        <f>IF(VLOOKUP(InputDataB_ModelSpecAssumptions!$D$44,DataSummary!$A$130:$B$132,2,FALSE)=1,AL40,AL41)</f>
        <v>0.12646780908107758</v>
      </c>
      <c r="AM42" s="338">
        <f>IF(VLOOKUP(InputDataB_ModelSpecAssumptions!$D$44,DataSummary!$A$130:$B$132,2,FALSE)=1,AM40,AM41)</f>
        <v>0.12646780908107758</v>
      </c>
      <c r="AN42" s="338">
        <f>IF(VLOOKUP(InputDataB_ModelSpecAssumptions!$D$44,DataSummary!$A$130:$B$132,2,FALSE)=1,AN40,AN41)</f>
        <v>0.12646780908107758</v>
      </c>
      <c r="AO42" s="338">
        <f>IF(VLOOKUP(InputDataB_ModelSpecAssumptions!$D$44,DataSummary!$A$130:$B$132,2,FALSE)=1,AO40,AO41)</f>
        <v>0.12646780908107758</v>
      </c>
      <c r="AP42" s="338">
        <f>IF(VLOOKUP(InputDataB_ModelSpecAssumptions!$D$44,DataSummary!$A$130:$B$132,2,FALSE)=1,AP40,AP41)</f>
        <v>0.12646780908107758</v>
      </c>
      <c r="AQ42" s="338">
        <f>IF(VLOOKUP(InputDataB_ModelSpecAssumptions!$D$44,DataSummary!$A$130:$B$132,2,FALSE)=1,AQ40,AQ41)</f>
        <v>0.12646780908107758</v>
      </c>
      <c r="AR42" s="338">
        <f>IF(VLOOKUP(InputDataB_ModelSpecAssumptions!$D$44,DataSummary!$A$130:$B$132,2,FALSE)=1,AR40,AR41)</f>
        <v>0.12646780908107758</v>
      </c>
      <c r="AS42" s="338">
        <f>IF(VLOOKUP(InputDataB_ModelSpecAssumptions!$D$44,DataSummary!$A$130:$B$132,2,FALSE)=1,AS40,AS41)</f>
        <v>0.12646780908107758</v>
      </c>
      <c r="AT42" s="338">
        <f>IF(VLOOKUP(InputDataB_ModelSpecAssumptions!$D$44,DataSummary!$A$130:$B$132,2,FALSE)=1,AT40,AT41)</f>
        <v>0.12646780908107758</v>
      </c>
      <c r="AU42" s="338">
        <f>IF(VLOOKUP(InputDataB_ModelSpecAssumptions!$D$44,DataSummary!$A$130:$B$132,2,FALSE)=1,AU40,AU41)</f>
        <v>0.12646780908107758</v>
      </c>
      <c r="AV42" s="338">
        <f>IF(VLOOKUP(InputDataB_ModelSpecAssumptions!$D$44,DataSummary!$A$130:$B$132,2,FALSE)=1,AV40,AV41)</f>
        <v>0.12646780908107758</v>
      </c>
      <c r="AW42" s="338">
        <f>IF(VLOOKUP(InputDataB_ModelSpecAssumptions!$D$44,DataSummary!$A$130:$B$132,2,FALSE)=1,AW40,AW41)</f>
        <v>0.12646780908107758</v>
      </c>
      <c r="AX42" s="338">
        <f>IF(VLOOKUP(InputDataB_ModelSpecAssumptions!$D$44,DataSummary!$A$130:$B$132,2,FALSE)=1,AX40,AX41)</f>
        <v>0.12646780908107758</v>
      </c>
      <c r="AY42" s="338">
        <f>IF(VLOOKUP(InputDataB_ModelSpecAssumptions!$D$44,DataSummary!$A$130:$B$132,2,FALSE)=1,AY40,AY41)</f>
        <v>0.12646780908107758</v>
      </c>
      <c r="AZ42" s="338">
        <f>IF(VLOOKUP(InputDataB_ModelSpecAssumptions!$D$44,DataSummary!$A$130:$B$132,2,FALSE)=1,AZ40,AZ41)</f>
        <v>0.12646780908107758</v>
      </c>
      <c r="BA42" s="338">
        <f>IF(VLOOKUP(InputDataB_ModelSpecAssumptions!$D$44,DataSummary!$A$130:$B$132,2,FALSE)=1,BA40,BA41)</f>
        <v>0.12646780908107758</v>
      </c>
      <c r="BB42" s="338">
        <f>IF(VLOOKUP(InputDataB_ModelSpecAssumptions!$D$44,DataSummary!$A$130:$B$132,2,FALSE)=1,BB40,BB41)</f>
        <v>0.12646780908107758</v>
      </c>
      <c r="BC42" s="338">
        <f>IF(VLOOKUP(InputDataB_ModelSpecAssumptions!$D$44,DataSummary!$A$130:$B$132,2,FALSE)=1,BC40,BC41)</f>
        <v>0.12646780908107758</v>
      </c>
      <c r="BD42" s="338">
        <f>IF(VLOOKUP(InputDataB_ModelSpecAssumptions!$D$44,DataSummary!$A$130:$B$132,2,FALSE)=1,BD40,BD41)</f>
        <v>0.12646780908107758</v>
      </c>
      <c r="BE42" s="338">
        <f>IF(VLOOKUP(InputDataB_ModelSpecAssumptions!$D$44,DataSummary!$A$130:$B$132,2,FALSE)=1,BE40,BE41)</f>
        <v>0.12646780908107758</v>
      </c>
      <c r="BF42" s="338">
        <f>IF(VLOOKUP(InputDataB_ModelSpecAssumptions!$D$44,DataSummary!$A$130:$B$132,2,FALSE)=1,BF40,BF41)</f>
        <v>0.12646780908107758</v>
      </c>
      <c r="BG42" s="338">
        <f>IF(VLOOKUP(InputDataB_ModelSpecAssumptions!$D$44,DataSummary!$A$130:$B$132,2,FALSE)=1,BG40,BG41)</f>
        <v>0.12646780908107758</v>
      </c>
      <c r="BH42" s="338">
        <f>IF(VLOOKUP(InputDataB_ModelSpecAssumptions!$D$44,DataSummary!$A$130:$B$132,2,FALSE)=1,BH40,BH41)</f>
        <v>0.12646780908107758</v>
      </c>
      <c r="BI42" s="338">
        <f>IF(VLOOKUP(InputDataB_ModelSpecAssumptions!$D$44,DataSummary!$A$130:$B$132,2,FALSE)=1,BI40,BI41)</f>
        <v>0.12646780908107758</v>
      </c>
      <c r="BJ42" s="338">
        <f>IF(VLOOKUP(InputDataB_ModelSpecAssumptions!$D$44,DataSummary!$A$130:$B$132,2,FALSE)=1,BJ40,BJ41)</f>
        <v>0.12646780908107758</v>
      </c>
      <c r="BK42" s="338">
        <f>IF(VLOOKUP(InputDataB_ModelSpecAssumptions!$D$44,DataSummary!$A$130:$B$132,2,FALSE)=1,BK40,BK41)</f>
        <v>0.12646780908107758</v>
      </c>
      <c r="BL42" s="338">
        <f>IF(VLOOKUP(InputDataB_ModelSpecAssumptions!$D$44,DataSummary!$A$130:$B$132,2,FALSE)=1,BL40,BL41)</f>
        <v>0.12646780908107758</v>
      </c>
      <c r="BM42" s="338">
        <f>IF(VLOOKUP(InputDataB_ModelSpecAssumptions!$D$44,DataSummary!$A$130:$B$132,2,FALSE)=1,BM40,BM41)</f>
        <v>0.12646780908107758</v>
      </c>
      <c r="BN42" s="338">
        <f>IF(VLOOKUP(InputDataB_ModelSpecAssumptions!$D$44,DataSummary!$A$130:$B$132,2,FALSE)=1,BN40,BN41)</f>
        <v>0.12646780908107758</v>
      </c>
      <c r="BO42" s="338">
        <f>IF(VLOOKUP(InputDataB_ModelSpecAssumptions!$D$44,DataSummary!$A$130:$B$132,2,FALSE)=1,BO40,BO41)</f>
        <v>0.12646780908107758</v>
      </c>
      <c r="BP42" s="338">
        <f>IF(VLOOKUP(InputDataB_ModelSpecAssumptions!$D$44,DataSummary!$A$130:$B$132,2,FALSE)=1,BP40,BP41)</f>
        <v>0.12646780908107758</v>
      </c>
      <c r="BQ42" s="338">
        <f>IF(VLOOKUP(InputDataB_ModelSpecAssumptions!$D$44,DataSummary!$A$130:$B$132,2,FALSE)=1,BQ40,BQ41)</f>
        <v>0.12646780908107758</v>
      </c>
      <c r="BR42" s="338">
        <f>IF(VLOOKUP(InputDataB_ModelSpecAssumptions!$D$44,DataSummary!$A$130:$B$132,2,FALSE)=1,BR40,BR41)</f>
        <v>0.12646780908107758</v>
      </c>
      <c r="BS42" s="338">
        <f>IF(VLOOKUP(InputDataB_ModelSpecAssumptions!$D$44,DataSummary!$A$130:$B$132,2,FALSE)=1,BS40,BS41)</f>
        <v>0.12646780908107758</v>
      </c>
      <c r="BT42" s="338">
        <f>IF(VLOOKUP(InputDataB_ModelSpecAssumptions!$D$44,DataSummary!$A$130:$B$132,2,FALSE)=1,BT40,BT41)</f>
        <v>0.12646780908107758</v>
      </c>
      <c r="BU42" s="338">
        <f>IF(VLOOKUP(InputDataB_ModelSpecAssumptions!$D$44,DataSummary!$A$130:$B$132,2,FALSE)=1,BU40,BU41)</f>
        <v>0.12646780908107758</v>
      </c>
      <c r="BV42" s="338">
        <f>IF(VLOOKUP(InputDataB_ModelSpecAssumptions!$D$44,DataSummary!$A$130:$B$132,2,FALSE)=1,BV40,BV41)</f>
        <v>0.12646780908107758</v>
      </c>
      <c r="BW42" s="338">
        <f>IF(VLOOKUP(InputDataB_ModelSpecAssumptions!$D$44,DataSummary!$A$130:$B$132,2,FALSE)=1,BW40,BW41)</f>
        <v>0.12646780908107758</v>
      </c>
    </row>
    <row r="43" spans="1:75" s="9" customFormat="1">
      <c r="A43"/>
      <c r="B43" s="129"/>
      <c r="C43" s="130"/>
      <c r="D43" s="226"/>
      <c r="E43" s="224"/>
      <c r="F43" s="198"/>
      <c r="G43" s="15"/>
      <c r="H43" s="124"/>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row>
    <row r="44" spans="1:75">
      <c r="B44" s="131" t="s">
        <v>556</v>
      </c>
      <c r="C44" s="132" t="s">
        <v>521</v>
      </c>
      <c r="D44" s="816" t="s">
        <v>604</v>
      </c>
      <c r="E44" s="807"/>
      <c r="F44" s="850" t="str">
        <f>DataSummary!N5</f>
        <v>Scenario</v>
      </c>
      <c r="G44" s="18" t="s">
        <v>624</v>
      </c>
      <c r="H44" s="31" t="str">
        <f>H42</f>
        <v>(e.g. 0.40)</v>
      </c>
      <c r="I44" s="212">
        <f>I45</f>
        <v>0.12646780908107758</v>
      </c>
      <c r="J44" s="212">
        <f t="shared" ref="J44:AP44" si="182">J45</f>
        <v>0.12646780908107758</v>
      </c>
      <c r="K44" s="212">
        <f t="shared" si="182"/>
        <v>0.12646780908107758</v>
      </c>
      <c r="L44" s="212">
        <f t="shared" si="182"/>
        <v>0.12646780908107758</v>
      </c>
      <c r="M44" s="212">
        <f t="shared" si="182"/>
        <v>0.12646780908107758</v>
      </c>
      <c r="N44" s="212">
        <f t="shared" si="182"/>
        <v>0.12646780908107758</v>
      </c>
      <c r="O44" s="212">
        <f t="shared" si="182"/>
        <v>0.12646780908107758</v>
      </c>
      <c r="P44" s="212">
        <f t="shared" si="182"/>
        <v>0.12646780908107758</v>
      </c>
      <c r="Q44" s="212">
        <f t="shared" si="182"/>
        <v>0.12646780908107758</v>
      </c>
      <c r="R44" s="212">
        <f t="shared" si="182"/>
        <v>0.12646780908107758</v>
      </c>
      <c r="S44" s="212">
        <f t="shared" si="182"/>
        <v>0.12646780908107758</v>
      </c>
      <c r="T44" s="212">
        <f t="shared" si="182"/>
        <v>0.12646780908107758</v>
      </c>
      <c r="U44" s="212">
        <f t="shared" si="182"/>
        <v>0.12646780908107758</v>
      </c>
      <c r="V44" s="212">
        <f t="shared" si="182"/>
        <v>0.12646780908107758</v>
      </c>
      <c r="W44" s="212">
        <f t="shared" si="182"/>
        <v>0.12646780908107758</v>
      </c>
      <c r="X44" s="212">
        <f t="shared" si="182"/>
        <v>0.12646780908107758</v>
      </c>
      <c r="Y44" s="212">
        <f t="shared" si="182"/>
        <v>0.12646780908107758</v>
      </c>
      <c r="Z44" s="212">
        <f t="shared" si="182"/>
        <v>0.12646780908107758</v>
      </c>
      <c r="AA44" s="212">
        <f t="shared" si="182"/>
        <v>0.12646780908107758</v>
      </c>
      <c r="AB44" s="212">
        <f t="shared" si="182"/>
        <v>0.12646780908107758</v>
      </c>
      <c r="AC44" s="212">
        <f t="shared" si="182"/>
        <v>0.12646780908107758</v>
      </c>
      <c r="AD44" s="212">
        <f t="shared" si="182"/>
        <v>0.12646780908107758</v>
      </c>
      <c r="AE44" s="212">
        <f t="shared" si="182"/>
        <v>0.12646780908107758</v>
      </c>
      <c r="AF44" s="212">
        <f t="shared" si="182"/>
        <v>0.12646780908107758</v>
      </c>
      <c r="AG44" s="212">
        <f t="shared" si="182"/>
        <v>0.12646780908107758</v>
      </c>
      <c r="AH44" s="212">
        <f t="shared" si="182"/>
        <v>0.12646780908107758</v>
      </c>
      <c r="AI44" s="212">
        <f t="shared" si="182"/>
        <v>0.12646780908107758</v>
      </c>
      <c r="AJ44" s="212">
        <f t="shared" si="182"/>
        <v>0.12646780908107758</v>
      </c>
      <c r="AK44" s="212">
        <f t="shared" si="182"/>
        <v>0.12646780908107758</v>
      </c>
      <c r="AL44" s="212">
        <f t="shared" si="182"/>
        <v>0.12646780908107758</v>
      </c>
      <c r="AM44" s="212">
        <f t="shared" si="182"/>
        <v>0.12646780908107758</v>
      </c>
      <c r="AN44" s="212">
        <f t="shared" si="182"/>
        <v>0.12646780908107758</v>
      </c>
      <c r="AO44" s="212">
        <f t="shared" si="182"/>
        <v>0.12646780908107758</v>
      </c>
      <c r="AP44" s="212">
        <f t="shared" si="182"/>
        <v>0.12646780908107758</v>
      </c>
      <c r="AQ44" s="212">
        <f t="shared" ref="AQ44:BU44" si="183">AQ45</f>
        <v>0.12646780908107758</v>
      </c>
      <c r="AR44" s="212">
        <f t="shared" si="183"/>
        <v>0.12646780908107758</v>
      </c>
      <c r="AS44" s="212">
        <f t="shared" si="183"/>
        <v>0.12646780908107758</v>
      </c>
      <c r="AT44" s="212">
        <f t="shared" si="183"/>
        <v>0.12646780908107758</v>
      </c>
      <c r="AU44" s="212">
        <f t="shared" si="183"/>
        <v>0.12646780908107758</v>
      </c>
      <c r="AV44" s="212">
        <f t="shared" si="183"/>
        <v>0.12646780908107758</v>
      </c>
      <c r="AW44" s="212">
        <f t="shared" si="183"/>
        <v>0.12646780908107758</v>
      </c>
      <c r="AX44" s="212">
        <f t="shared" si="183"/>
        <v>0.12646780908107758</v>
      </c>
      <c r="AY44" s="212">
        <f t="shared" si="183"/>
        <v>0.12646780908107758</v>
      </c>
      <c r="AZ44" s="212">
        <f t="shared" si="183"/>
        <v>0.12646780908107758</v>
      </c>
      <c r="BA44" s="212">
        <f t="shared" si="183"/>
        <v>0.12646780908107758</v>
      </c>
      <c r="BB44" s="212">
        <f t="shared" si="183"/>
        <v>0.12646780908107758</v>
      </c>
      <c r="BC44" s="212">
        <f t="shared" si="183"/>
        <v>0.12646780908107758</v>
      </c>
      <c r="BD44" s="212">
        <f t="shared" si="183"/>
        <v>0.12646780908107758</v>
      </c>
      <c r="BE44" s="212">
        <f t="shared" si="183"/>
        <v>0.12646780908107758</v>
      </c>
      <c r="BF44" s="212">
        <f t="shared" si="183"/>
        <v>0.12646780908107758</v>
      </c>
      <c r="BG44" s="212">
        <f t="shared" si="183"/>
        <v>0.12646780908107758</v>
      </c>
      <c r="BH44" s="212">
        <f t="shared" si="183"/>
        <v>0.12646780908107758</v>
      </c>
      <c r="BI44" s="212">
        <f t="shared" si="183"/>
        <v>0.12646780908107758</v>
      </c>
      <c r="BJ44" s="212">
        <f t="shared" si="183"/>
        <v>0.12646780908107758</v>
      </c>
      <c r="BK44" s="212">
        <f t="shared" si="183"/>
        <v>0.12646780908107758</v>
      </c>
      <c r="BL44" s="212">
        <f t="shared" si="183"/>
        <v>0.12646780908107758</v>
      </c>
      <c r="BM44" s="212">
        <f t="shared" si="183"/>
        <v>0.12646780908107758</v>
      </c>
      <c r="BN44" s="212">
        <f t="shared" si="183"/>
        <v>0.12646780908107758</v>
      </c>
      <c r="BO44" s="212">
        <f t="shared" si="183"/>
        <v>0.12646780908107758</v>
      </c>
      <c r="BP44" s="212">
        <f t="shared" si="183"/>
        <v>0.12646780908107758</v>
      </c>
      <c r="BQ44" s="212">
        <f t="shared" si="183"/>
        <v>0.12646780908107758</v>
      </c>
      <c r="BR44" s="212">
        <f t="shared" si="183"/>
        <v>0.12646780908107758</v>
      </c>
      <c r="BS44" s="212">
        <f t="shared" si="183"/>
        <v>0.12646780908107758</v>
      </c>
      <c r="BT44" s="212">
        <f t="shared" si="183"/>
        <v>0.12646780908107758</v>
      </c>
      <c r="BU44" s="212">
        <f t="shared" si="183"/>
        <v>0.12646780908107758</v>
      </c>
      <c r="BV44" s="212">
        <f t="shared" ref="BV44:BW44" si="184">BV45</f>
        <v>0.12646780908107758</v>
      </c>
      <c r="BW44" s="212">
        <f t="shared" si="184"/>
        <v>0.12646780908107758</v>
      </c>
    </row>
    <row r="45" spans="1:75">
      <c r="B45" s="129" t="s">
        <v>557</v>
      </c>
      <c r="C45" s="130" t="s">
        <v>2</v>
      </c>
      <c r="D45" s="480">
        <f>D42</f>
        <v>0.12646780908107758</v>
      </c>
      <c r="E45" s="481">
        <f>E42</f>
        <v>0.12646780908107758</v>
      </c>
      <c r="F45" s="850"/>
      <c r="G45" s="11" t="s">
        <v>625</v>
      </c>
      <c r="H45" s="29" t="s">
        <v>2</v>
      </c>
      <c r="I45" s="14">
        <f>E42</f>
        <v>0.12646780908107758</v>
      </c>
      <c r="J45" s="14">
        <f>IF(Submodel3s!F4&gt;InputDataB_ModelSpecAssumptions!$E$46,InputDataB_ModelSpecAssumptions!$E$45,I45+(InputDataB_ModelSpecAssumptions!$E$45-$I45)/(InputDataB_ModelSpecAssumptions!$E$46-InputDataA_GeneralAssumptions!$D$7))</f>
        <v>0.12646780908107758</v>
      </c>
      <c r="K45" s="14">
        <f>IF(Submodel3s!G4&gt;InputDataB_ModelSpecAssumptions!$E$46,InputDataB_ModelSpecAssumptions!$E$45,J45+(InputDataB_ModelSpecAssumptions!$E$45-$I45)/(InputDataB_ModelSpecAssumptions!$E$46-InputDataA_GeneralAssumptions!$D$7))</f>
        <v>0.12646780908107758</v>
      </c>
      <c r="L45" s="14">
        <f>IF(Submodel3s!H4&gt;InputDataB_ModelSpecAssumptions!$E$46,InputDataB_ModelSpecAssumptions!$E$45,K45+(InputDataB_ModelSpecAssumptions!$E$45-$I45)/(InputDataB_ModelSpecAssumptions!$E$46-InputDataA_GeneralAssumptions!$D$7))</f>
        <v>0.12646780908107758</v>
      </c>
      <c r="M45" s="14">
        <f>IF(Submodel3s!I4&gt;InputDataB_ModelSpecAssumptions!$E$46,InputDataB_ModelSpecAssumptions!$E$45,L45+(InputDataB_ModelSpecAssumptions!$E$45-$I45)/(InputDataB_ModelSpecAssumptions!$E$46-InputDataA_GeneralAssumptions!$D$7))</f>
        <v>0.12646780908107758</v>
      </c>
      <c r="N45" s="14">
        <f>IF(Submodel3s!J4&gt;InputDataB_ModelSpecAssumptions!$E$46,InputDataB_ModelSpecAssumptions!$E$45,M45+(InputDataB_ModelSpecAssumptions!$E$45-$I45)/(InputDataB_ModelSpecAssumptions!$E$46-InputDataA_GeneralAssumptions!$D$7))</f>
        <v>0.12646780908107758</v>
      </c>
      <c r="O45" s="14">
        <f>IF(Submodel3s!K4&gt;InputDataB_ModelSpecAssumptions!$E$46,InputDataB_ModelSpecAssumptions!$E$45,N45+(InputDataB_ModelSpecAssumptions!$E$45-$I45)/(InputDataB_ModelSpecAssumptions!$E$46-InputDataA_GeneralAssumptions!$D$7))</f>
        <v>0.12646780908107758</v>
      </c>
      <c r="P45" s="14">
        <f>IF(Submodel3s!L4&gt;InputDataB_ModelSpecAssumptions!$E$46,InputDataB_ModelSpecAssumptions!$E$45,O45+(InputDataB_ModelSpecAssumptions!$E$45-$I45)/(InputDataB_ModelSpecAssumptions!$E$46-InputDataA_GeneralAssumptions!$D$7))</f>
        <v>0.12646780908107758</v>
      </c>
      <c r="Q45" s="14">
        <f>IF(Submodel3s!M4&gt;InputDataB_ModelSpecAssumptions!$E$46,InputDataB_ModelSpecAssumptions!$E$45,P45+(InputDataB_ModelSpecAssumptions!$E$45-$I45)/(InputDataB_ModelSpecAssumptions!$E$46-InputDataA_GeneralAssumptions!$D$7))</f>
        <v>0.12646780908107758</v>
      </c>
      <c r="R45" s="14">
        <f>IF(Submodel3s!N4&gt;InputDataB_ModelSpecAssumptions!$E$46,InputDataB_ModelSpecAssumptions!$E$45,Q45+(InputDataB_ModelSpecAssumptions!$E$45-$I45)/(InputDataB_ModelSpecAssumptions!$E$46-InputDataA_GeneralAssumptions!$D$7))</f>
        <v>0.12646780908107758</v>
      </c>
      <c r="S45" s="14">
        <f>IF(Submodel3s!O4&gt;InputDataB_ModelSpecAssumptions!$E$46,InputDataB_ModelSpecAssumptions!$E$45,R45+(InputDataB_ModelSpecAssumptions!$E$45-$I45)/(InputDataB_ModelSpecAssumptions!$E$46-InputDataA_GeneralAssumptions!$D$7))</f>
        <v>0.12646780908107758</v>
      </c>
      <c r="T45" s="14">
        <f>IF(Submodel3s!P4&gt;InputDataB_ModelSpecAssumptions!$E$46,InputDataB_ModelSpecAssumptions!$E$45,S45+(InputDataB_ModelSpecAssumptions!$E$45-$I45)/(InputDataB_ModelSpecAssumptions!$E$46-InputDataA_GeneralAssumptions!$D$7))</f>
        <v>0.12646780908107758</v>
      </c>
      <c r="U45" s="14">
        <f>IF(Submodel3s!Q4&gt;InputDataB_ModelSpecAssumptions!$E$46,InputDataB_ModelSpecAssumptions!$E$45,T45+(InputDataB_ModelSpecAssumptions!$E$45-$I45)/(InputDataB_ModelSpecAssumptions!$E$46-InputDataA_GeneralAssumptions!$D$7))</f>
        <v>0.12646780908107758</v>
      </c>
      <c r="V45" s="14">
        <f>IF(Submodel3s!R4&gt;InputDataB_ModelSpecAssumptions!$E$46,InputDataB_ModelSpecAssumptions!$E$45,U45+(InputDataB_ModelSpecAssumptions!$E$45-$I45)/(InputDataB_ModelSpecAssumptions!$E$46-InputDataA_GeneralAssumptions!$D$7))</f>
        <v>0.12646780908107758</v>
      </c>
      <c r="W45" s="14">
        <f>IF(Submodel3s!S4&gt;InputDataB_ModelSpecAssumptions!$E$46,InputDataB_ModelSpecAssumptions!$E$45,V45+(InputDataB_ModelSpecAssumptions!$E$45-$I45)/(InputDataB_ModelSpecAssumptions!$E$46-InputDataA_GeneralAssumptions!$D$7))</f>
        <v>0.12646780908107758</v>
      </c>
      <c r="X45" s="14">
        <f>IF(Submodel3s!T4&gt;InputDataB_ModelSpecAssumptions!$E$46,InputDataB_ModelSpecAssumptions!$E$45,W45+(InputDataB_ModelSpecAssumptions!$E$45-$I45)/(InputDataB_ModelSpecAssumptions!$E$46-InputDataA_GeneralAssumptions!$D$7))</f>
        <v>0.12646780908107758</v>
      </c>
      <c r="Y45" s="14">
        <f>IF(Submodel3s!U4&gt;InputDataB_ModelSpecAssumptions!$E$46,InputDataB_ModelSpecAssumptions!$E$45,X45+(InputDataB_ModelSpecAssumptions!$E$45-$I45)/(InputDataB_ModelSpecAssumptions!$E$46-InputDataA_GeneralAssumptions!$D$7))</f>
        <v>0.12646780908107758</v>
      </c>
      <c r="Z45" s="14">
        <f>IF(Submodel3s!V4&gt;InputDataB_ModelSpecAssumptions!$E$46,InputDataB_ModelSpecAssumptions!$E$45,Y45+(InputDataB_ModelSpecAssumptions!$E$45-$I45)/(InputDataB_ModelSpecAssumptions!$E$46-InputDataA_GeneralAssumptions!$D$7))</f>
        <v>0.12646780908107758</v>
      </c>
      <c r="AA45" s="14">
        <f>IF(Submodel3s!W4&gt;InputDataB_ModelSpecAssumptions!$E$46,InputDataB_ModelSpecAssumptions!$E$45,Z45+(InputDataB_ModelSpecAssumptions!$E$45-$I45)/(InputDataB_ModelSpecAssumptions!$E$46-InputDataA_GeneralAssumptions!$D$7))</f>
        <v>0.12646780908107758</v>
      </c>
      <c r="AB45" s="14">
        <f>IF(Submodel3s!X4&gt;InputDataB_ModelSpecAssumptions!$E$46,InputDataB_ModelSpecAssumptions!$E$45,AA45+(InputDataB_ModelSpecAssumptions!$E$45-$I45)/(InputDataB_ModelSpecAssumptions!$E$46-InputDataA_GeneralAssumptions!$D$7))</f>
        <v>0.12646780908107758</v>
      </c>
      <c r="AC45" s="14">
        <f>IF(Submodel3s!Y4&gt;InputDataB_ModelSpecAssumptions!$E$46,InputDataB_ModelSpecAssumptions!$E$45,AB45+(InputDataB_ModelSpecAssumptions!$E$45-$I45)/(InputDataB_ModelSpecAssumptions!$E$46-InputDataA_GeneralAssumptions!$D$7))</f>
        <v>0.12646780908107758</v>
      </c>
      <c r="AD45" s="14">
        <f>IF(Submodel3s!Z4&gt;InputDataB_ModelSpecAssumptions!$E$46,InputDataB_ModelSpecAssumptions!$E$45,AC45+(InputDataB_ModelSpecAssumptions!$E$45-$I45)/(InputDataB_ModelSpecAssumptions!$E$46-InputDataA_GeneralAssumptions!$D$7))</f>
        <v>0.12646780908107758</v>
      </c>
      <c r="AE45" s="14">
        <f>IF(Submodel3s!AA4&gt;InputDataB_ModelSpecAssumptions!$E$46,InputDataB_ModelSpecAssumptions!$E$45,AD45+(InputDataB_ModelSpecAssumptions!$E$45-$I45)/(InputDataB_ModelSpecAssumptions!$E$46-InputDataA_GeneralAssumptions!$D$7))</f>
        <v>0.12646780908107758</v>
      </c>
      <c r="AF45" s="14">
        <f>IF(Submodel3s!AB4&gt;InputDataB_ModelSpecAssumptions!$E$46,InputDataB_ModelSpecAssumptions!$E$45,AE45+(InputDataB_ModelSpecAssumptions!$E$45-$I45)/(InputDataB_ModelSpecAssumptions!$E$46-InputDataA_GeneralAssumptions!$D$7))</f>
        <v>0.12646780908107758</v>
      </c>
      <c r="AG45" s="14">
        <f>IF(Submodel3s!AC4&gt;InputDataB_ModelSpecAssumptions!$E$46,InputDataB_ModelSpecAssumptions!$E$45,AF45+(InputDataB_ModelSpecAssumptions!$E$45-$I45)/(InputDataB_ModelSpecAssumptions!$E$46-InputDataA_GeneralAssumptions!$D$7))</f>
        <v>0.12646780908107758</v>
      </c>
      <c r="AH45" s="14">
        <f>IF(Submodel3s!AD4&gt;InputDataB_ModelSpecAssumptions!$E$46,InputDataB_ModelSpecAssumptions!$E$45,AG45+(InputDataB_ModelSpecAssumptions!$E$45-$I45)/(InputDataB_ModelSpecAssumptions!$E$46-InputDataA_GeneralAssumptions!$D$7))</f>
        <v>0.12646780908107758</v>
      </c>
      <c r="AI45" s="14">
        <f>IF(Submodel3s!AE4&gt;InputDataB_ModelSpecAssumptions!$E$46,InputDataB_ModelSpecAssumptions!$E$45,AH45+(InputDataB_ModelSpecAssumptions!$E$45-$I45)/(InputDataB_ModelSpecAssumptions!$E$46-InputDataA_GeneralAssumptions!$D$7))</f>
        <v>0.12646780908107758</v>
      </c>
      <c r="AJ45" s="14">
        <f>IF(Submodel3s!AF4&gt;InputDataB_ModelSpecAssumptions!$E$46,InputDataB_ModelSpecAssumptions!$E$45,AI45+(InputDataB_ModelSpecAssumptions!$E$45-$I45)/(InputDataB_ModelSpecAssumptions!$E$46-InputDataA_GeneralAssumptions!$D$7))</f>
        <v>0.12646780908107758</v>
      </c>
      <c r="AK45" s="14">
        <f>IF(Submodel3s!AG4&gt;InputDataB_ModelSpecAssumptions!$E$46,InputDataB_ModelSpecAssumptions!$E$45,AJ45+(InputDataB_ModelSpecAssumptions!$E$45-$I45)/(InputDataB_ModelSpecAssumptions!$E$46-InputDataA_GeneralAssumptions!$D$7))</f>
        <v>0.12646780908107758</v>
      </c>
      <c r="AL45" s="14">
        <f>IF(Submodel3s!AH4&gt;InputDataB_ModelSpecAssumptions!$E$46,InputDataB_ModelSpecAssumptions!$E$45,AK45+(InputDataB_ModelSpecAssumptions!$E$45-$I45)/(InputDataB_ModelSpecAssumptions!$E$46-InputDataA_GeneralAssumptions!$D$7))</f>
        <v>0.12646780908107758</v>
      </c>
      <c r="AM45" s="14">
        <f>IF(Submodel3s!AI4&gt;InputDataB_ModelSpecAssumptions!$E$46,InputDataB_ModelSpecAssumptions!$E$45,AL45+(InputDataB_ModelSpecAssumptions!$E$45-$I45)/(InputDataB_ModelSpecAssumptions!$E$46-InputDataA_GeneralAssumptions!$D$7))</f>
        <v>0.12646780908107758</v>
      </c>
      <c r="AN45" s="14">
        <f>IF(Submodel3s!AJ4&gt;InputDataB_ModelSpecAssumptions!$E$46,InputDataB_ModelSpecAssumptions!$E$45,AM45+(InputDataB_ModelSpecAssumptions!$E$45-$I45)/(InputDataB_ModelSpecAssumptions!$E$46-InputDataA_GeneralAssumptions!$D$7))</f>
        <v>0.12646780908107758</v>
      </c>
      <c r="AO45" s="14">
        <f>IF(Submodel3s!AK4&gt;InputDataB_ModelSpecAssumptions!$E$46,InputDataB_ModelSpecAssumptions!$E$45,AN45+(InputDataB_ModelSpecAssumptions!$E$45-$I45)/(InputDataB_ModelSpecAssumptions!$E$46-InputDataA_GeneralAssumptions!$D$7))</f>
        <v>0.12646780908107758</v>
      </c>
      <c r="AP45" s="14">
        <f>IF(Submodel3s!AL4&gt;InputDataB_ModelSpecAssumptions!$E$46,InputDataB_ModelSpecAssumptions!$E$45,AO45+(InputDataB_ModelSpecAssumptions!$E$45-$I45)/(InputDataB_ModelSpecAssumptions!$E$46-InputDataA_GeneralAssumptions!$D$7))</f>
        <v>0.12646780908107758</v>
      </c>
      <c r="AQ45" s="14">
        <f>IF(Submodel3s!AM4&gt;InputDataB_ModelSpecAssumptions!$E$46,InputDataB_ModelSpecAssumptions!$E$45,AP45+(InputDataB_ModelSpecAssumptions!$E$45-$I45)/(InputDataB_ModelSpecAssumptions!$E$46-InputDataA_GeneralAssumptions!$D$7))</f>
        <v>0.12646780908107758</v>
      </c>
      <c r="AR45" s="339">
        <f>IF(Submodel3s!AN4&gt;InputDataB_ModelSpecAssumptions!$E$46,InputDataB_ModelSpecAssumptions!$E$45,AQ45+(InputDataB_ModelSpecAssumptions!$E$45-$I45)/(InputDataB_ModelSpecAssumptions!$E$46-InputDataA_GeneralAssumptions!$D$7))</f>
        <v>0.12646780908107758</v>
      </c>
      <c r="AS45" s="339">
        <f>IF(Submodel3s!AO4&gt;InputDataB_ModelSpecAssumptions!$E$46,InputDataB_ModelSpecAssumptions!$E$45,AR45+(InputDataB_ModelSpecAssumptions!$E$45-$I45)/(InputDataB_ModelSpecAssumptions!$E$46-InputDataA_GeneralAssumptions!$D$7))</f>
        <v>0.12646780908107758</v>
      </c>
      <c r="AT45" s="339">
        <f>IF(Submodel3s!AP4&gt;InputDataB_ModelSpecAssumptions!$E$46,InputDataB_ModelSpecAssumptions!$E$45,AS45+(InputDataB_ModelSpecAssumptions!$E$45-$I45)/(InputDataB_ModelSpecAssumptions!$E$46-InputDataA_GeneralAssumptions!$D$7))</f>
        <v>0.12646780908107758</v>
      </c>
      <c r="AU45" s="339">
        <f>IF(Submodel3s!AQ4&gt;InputDataB_ModelSpecAssumptions!$E$46,InputDataB_ModelSpecAssumptions!$E$45,AT45+(InputDataB_ModelSpecAssumptions!$E$45-$I45)/(InputDataB_ModelSpecAssumptions!$E$46-InputDataA_GeneralAssumptions!$D$7))</f>
        <v>0.12646780908107758</v>
      </c>
      <c r="AV45" s="339">
        <f>IF(Submodel3s!AR4&gt;InputDataB_ModelSpecAssumptions!$E$46,InputDataB_ModelSpecAssumptions!$E$45,AU45+(InputDataB_ModelSpecAssumptions!$E$45-$I45)/(InputDataB_ModelSpecAssumptions!$E$46-InputDataA_GeneralAssumptions!$D$7))</f>
        <v>0.12646780908107758</v>
      </c>
      <c r="AW45" s="339">
        <f>IF(Submodel3s!AS4&gt;InputDataB_ModelSpecAssumptions!$E$46,InputDataB_ModelSpecAssumptions!$E$45,AV45+(InputDataB_ModelSpecAssumptions!$E$45-$I45)/(InputDataB_ModelSpecAssumptions!$E$46-InputDataA_GeneralAssumptions!$D$7))</f>
        <v>0.12646780908107758</v>
      </c>
      <c r="AX45" s="339">
        <f>IF(Submodel3s!AT4&gt;InputDataB_ModelSpecAssumptions!$E$46,InputDataB_ModelSpecAssumptions!$E$45,AW45+(InputDataB_ModelSpecAssumptions!$E$45-$I45)/(InputDataB_ModelSpecAssumptions!$E$46-InputDataA_GeneralAssumptions!$D$7))</f>
        <v>0.12646780908107758</v>
      </c>
      <c r="AY45" s="339">
        <f>IF(Submodel3s!AU4&gt;InputDataB_ModelSpecAssumptions!$E$46,InputDataB_ModelSpecAssumptions!$E$45,AX45+(InputDataB_ModelSpecAssumptions!$E$45-$I45)/(InputDataB_ModelSpecAssumptions!$E$46-InputDataA_GeneralAssumptions!$D$7))</f>
        <v>0.12646780908107758</v>
      </c>
      <c r="AZ45" s="339">
        <f>IF(Submodel3s!AV4&gt;InputDataB_ModelSpecAssumptions!$E$46,InputDataB_ModelSpecAssumptions!$E$45,AY45+(InputDataB_ModelSpecAssumptions!$E$45-$I45)/(InputDataB_ModelSpecAssumptions!$E$46-InputDataA_GeneralAssumptions!$D$7))</f>
        <v>0.12646780908107758</v>
      </c>
      <c r="BA45" s="339">
        <f>IF(Submodel3s!AW4&gt;InputDataB_ModelSpecAssumptions!$E$46,InputDataB_ModelSpecAssumptions!$E$45,AZ45+(InputDataB_ModelSpecAssumptions!$E$45-$I45)/(InputDataB_ModelSpecAssumptions!$E$46-InputDataA_GeneralAssumptions!$D$7))</f>
        <v>0.12646780908107758</v>
      </c>
      <c r="BB45" s="339">
        <f>IF(Submodel3s!AX4&gt;InputDataB_ModelSpecAssumptions!$E$46,InputDataB_ModelSpecAssumptions!$E$45,BA45+(InputDataB_ModelSpecAssumptions!$E$45-$I45)/(InputDataB_ModelSpecAssumptions!$E$46-InputDataA_GeneralAssumptions!$D$7))</f>
        <v>0.12646780908107758</v>
      </c>
      <c r="BC45" s="339">
        <f>IF(Submodel3s!AY4&gt;InputDataB_ModelSpecAssumptions!$E$46,InputDataB_ModelSpecAssumptions!$E$45,BB45+(InputDataB_ModelSpecAssumptions!$E$45-$I45)/(InputDataB_ModelSpecAssumptions!$E$46-InputDataA_GeneralAssumptions!$D$7))</f>
        <v>0.12646780908107758</v>
      </c>
      <c r="BD45" s="339">
        <f>IF(Submodel3s!AZ4&gt;InputDataB_ModelSpecAssumptions!$E$46,InputDataB_ModelSpecAssumptions!$E$45,BC45+(InputDataB_ModelSpecAssumptions!$E$45-$I45)/(InputDataB_ModelSpecAssumptions!$E$46-InputDataA_GeneralAssumptions!$D$7))</f>
        <v>0.12646780908107758</v>
      </c>
      <c r="BE45" s="339">
        <f>IF(Submodel3s!BA4&gt;InputDataB_ModelSpecAssumptions!$E$46,InputDataB_ModelSpecAssumptions!$E$45,BD45+(InputDataB_ModelSpecAssumptions!$E$45-$I45)/(InputDataB_ModelSpecAssumptions!$E$46-InputDataA_GeneralAssumptions!$D$7))</f>
        <v>0.12646780908107758</v>
      </c>
      <c r="BF45" s="339">
        <f>IF(Submodel3s!BB4&gt;InputDataB_ModelSpecAssumptions!$E$46,InputDataB_ModelSpecAssumptions!$E$45,BE45+(InputDataB_ModelSpecAssumptions!$E$45-$I45)/(InputDataB_ModelSpecAssumptions!$E$46-InputDataA_GeneralAssumptions!$D$7))</f>
        <v>0.12646780908107758</v>
      </c>
      <c r="BG45" s="339">
        <f>IF(Submodel3s!BC4&gt;InputDataB_ModelSpecAssumptions!$E$46,InputDataB_ModelSpecAssumptions!$E$45,BF45+(InputDataB_ModelSpecAssumptions!$E$45-$I45)/(InputDataB_ModelSpecAssumptions!$E$46-InputDataA_GeneralAssumptions!$D$7))</f>
        <v>0.12646780908107758</v>
      </c>
      <c r="BH45" s="339">
        <f>IF(Submodel3s!BD4&gt;InputDataB_ModelSpecAssumptions!$E$46,InputDataB_ModelSpecAssumptions!$E$45,BG45+(InputDataB_ModelSpecAssumptions!$E$45-$I45)/(InputDataB_ModelSpecAssumptions!$E$46-InputDataA_GeneralAssumptions!$D$7))</f>
        <v>0.12646780908107758</v>
      </c>
      <c r="BI45" s="339">
        <f>IF(Submodel3s!BE4&gt;InputDataB_ModelSpecAssumptions!$E$46,InputDataB_ModelSpecAssumptions!$E$45,BH45+(InputDataB_ModelSpecAssumptions!$E$45-$I45)/(InputDataB_ModelSpecAssumptions!$E$46-InputDataA_GeneralAssumptions!$D$7))</f>
        <v>0.12646780908107758</v>
      </c>
      <c r="BJ45" s="339">
        <f>IF(Submodel3s!BF4&gt;InputDataB_ModelSpecAssumptions!$E$46,InputDataB_ModelSpecAssumptions!$E$45,BI45+(InputDataB_ModelSpecAssumptions!$E$45-$I45)/(InputDataB_ModelSpecAssumptions!$E$46-InputDataA_GeneralAssumptions!$D$7))</f>
        <v>0.12646780908107758</v>
      </c>
      <c r="BK45" s="339">
        <f>IF(Submodel3s!BG4&gt;InputDataB_ModelSpecAssumptions!$E$46,InputDataB_ModelSpecAssumptions!$E$45,BJ45+(InputDataB_ModelSpecAssumptions!$E$45-$I45)/(InputDataB_ModelSpecAssumptions!$E$46-InputDataA_GeneralAssumptions!$D$7))</f>
        <v>0.12646780908107758</v>
      </c>
      <c r="BL45" s="339">
        <f>IF(Submodel3s!BH4&gt;InputDataB_ModelSpecAssumptions!$E$46,InputDataB_ModelSpecAssumptions!$E$45,BK45+(InputDataB_ModelSpecAssumptions!$E$45-$I45)/(InputDataB_ModelSpecAssumptions!$E$46-InputDataA_GeneralAssumptions!$D$7))</f>
        <v>0.12646780908107758</v>
      </c>
      <c r="BM45" s="339">
        <f>IF(Submodel3s!BI4&gt;InputDataB_ModelSpecAssumptions!$E$46,InputDataB_ModelSpecAssumptions!$E$45,BL45+(InputDataB_ModelSpecAssumptions!$E$45-$I45)/(InputDataB_ModelSpecAssumptions!$E$46-InputDataA_GeneralAssumptions!$D$7))</f>
        <v>0.12646780908107758</v>
      </c>
      <c r="BN45" s="339">
        <f>IF(Submodel3s!BJ4&gt;InputDataB_ModelSpecAssumptions!$E$46,InputDataB_ModelSpecAssumptions!$E$45,BM45+(InputDataB_ModelSpecAssumptions!$E$45-$I45)/(InputDataB_ModelSpecAssumptions!$E$46-InputDataA_GeneralAssumptions!$D$7))</f>
        <v>0.12646780908107758</v>
      </c>
      <c r="BO45" s="339">
        <f>IF(Submodel3s!BK4&gt;InputDataB_ModelSpecAssumptions!$E$46,InputDataB_ModelSpecAssumptions!$E$45,BN45+(InputDataB_ModelSpecAssumptions!$E$45-$I45)/(InputDataB_ModelSpecAssumptions!$E$46-InputDataA_GeneralAssumptions!$D$7))</f>
        <v>0.12646780908107758</v>
      </c>
      <c r="BP45" s="339">
        <f>IF(Submodel3s!BL4&gt;InputDataB_ModelSpecAssumptions!$E$46,InputDataB_ModelSpecAssumptions!$E$45,BO45+(InputDataB_ModelSpecAssumptions!$E$45-$I45)/(InputDataB_ModelSpecAssumptions!$E$46-InputDataA_GeneralAssumptions!$D$7))</f>
        <v>0.12646780908107758</v>
      </c>
      <c r="BQ45" s="339">
        <f>IF(Submodel3s!BM4&gt;InputDataB_ModelSpecAssumptions!$E$46,InputDataB_ModelSpecAssumptions!$E$45,BP45+(InputDataB_ModelSpecAssumptions!$E$45-$I45)/(InputDataB_ModelSpecAssumptions!$E$46-InputDataA_GeneralAssumptions!$D$7))</f>
        <v>0.12646780908107758</v>
      </c>
      <c r="BR45" s="339">
        <f>IF(Submodel3s!BN4&gt;InputDataB_ModelSpecAssumptions!$E$46,InputDataB_ModelSpecAssumptions!$E$45,BQ45+(InputDataB_ModelSpecAssumptions!$E$45-$I45)/(InputDataB_ModelSpecAssumptions!$E$46-InputDataA_GeneralAssumptions!$D$7))</f>
        <v>0.12646780908107758</v>
      </c>
      <c r="BS45" s="339">
        <f>IF(Submodel3s!BO4&gt;InputDataB_ModelSpecAssumptions!$E$46,InputDataB_ModelSpecAssumptions!$E$45,BR45+(InputDataB_ModelSpecAssumptions!$E$45-$I45)/(InputDataB_ModelSpecAssumptions!$E$46-InputDataA_GeneralAssumptions!$D$7))</f>
        <v>0.12646780908107758</v>
      </c>
      <c r="BT45" s="339">
        <f>IF(Submodel3s!BP4&gt;InputDataB_ModelSpecAssumptions!$E$46,InputDataB_ModelSpecAssumptions!$E$45,BS45+(InputDataB_ModelSpecAssumptions!$E$45-$I45)/(InputDataB_ModelSpecAssumptions!$E$46-InputDataA_GeneralAssumptions!$D$7))</f>
        <v>0.12646780908107758</v>
      </c>
      <c r="BU45" s="339">
        <f>IF(Submodel3s!BQ4&gt;InputDataB_ModelSpecAssumptions!$E$46,InputDataB_ModelSpecAssumptions!$E$45,BT45+(InputDataB_ModelSpecAssumptions!$E$45-$I45)/(InputDataB_ModelSpecAssumptions!$E$46-InputDataA_GeneralAssumptions!$D$7))</f>
        <v>0.12646780908107758</v>
      </c>
      <c r="BV45" s="339">
        <f>IF(Submodel3s!BR4&gt;InputDataB_ModelSpecAssumptions!$E$46,InputDataB_ModelSpecAssumptions!$E$45,BU45+(InputDataB_ModelSpecAssumptions!$E$45-$I45)/(InputDataB_ModelSpecAssumptions!$E$46-InputDataA_GeneralAssumptions!$D$7))</f>
        <v>0.12646780908107758</v>
      </c>
      <c r="BW45" s="339">
        <f>IF(Submodel3s!BS4&gt;InputDataB_ModelSpecAssumptions!$E$46,InputDataB_ModelSpecAssumptions!$E$45,BV45+(InputDataB_ModelSpecAssumptions!$E$45-$I45)/(InputDataB_ModelSpecAssumptions!$E$46-InputDataA_GeneralAssumptions!$D$7))</f>
        <v>0.12646780908107758</v>
      </c>
    </row>
    <row r="46" spans="1:75">
      <c r="B46" s="133" t="s">
        <v>558</v>
      </c>
      <c r="C46" s="134" t="s">
        <v>1</v>
      </c>
      <c r="D46" s="564">
        <v>2040</v>
      </c>
      <c r="E46" s="483">
        <v>2040</v>
      </c>
      <c r="F46" s="850"/>
      <c r="G46" s="15" t="s">
        <v>631</v>
      </c>
      <c r="H46" s="31" t="str">
        <f>H45</f>
        <v>(e.g. 0.40)</v>
      </c>
      <c r="I46" s="12">
        <f>IF(VLOOKUP(InputDataB_ModelSpecAssumptions!$D$44,DataSummary!$A$130:$B$132,2,FALSE)=1,I44,I45)</f>
        <v>0.12646780908107758</v>
      </c>
      <c r="J46" s="338">
        <f>IF(VLOOKUP(InputDataB_ModelSpecAssumptions!$D$44,DataSummary!$A$130:$B$132,2,FALSE)=1,J44,J45)</f>
        <v>0.12646780908107758</v>
      </c>
      <c r="K46" s="338">
        <f>IF(VLOOKUP(InputDataB_ModelSpecAssumptions!$D$44,DataSummary!$A$130:$B$132,2,FALSE)=1,K44,K45)</f>
        <v>0.12646780908107758</v>
      </c>
      <c r="L46" s="338">
        <f>IF(VLOOKUP(InputDataB_ModelSpecAssumptions!$D$44,DataSummary!$A$130:$B$132,2,FALSE)=1,L44,L45)</f>
        <v>0.12646780908107758</v>
      </c>
      <c r="M46" s="338">
        <f>IF(VLOOKUP(InputDataB_ModelSpecAssumptions!$D$44,DataSummary!$A$130:$B$132,2,FALSE)=1,M44,M45)</f>
        <v>0.12646780908107758</v>
      </c>
      <c r="N46" s="338">
        <f>IF(VLOOKUP(InputDataB_ModelSpecAssumptions!$D$44,DataSummary!$A$130:$B$132,2,FALSE)=1,N44,N45)</f>
        <v>0.12646780908107758</v>
      </c>
      <c r="O46" s="338">
        <f>IF(VLOOKUP(InputDataB_ModelSpecAssumptions!$D$44,DataSummary!$A$130:$B$132,2,FALSE)=1,O44,O45)</f>
        <v>0.12646780908107758</v>
      </c>
      <c r="P46" s="338">
        <f>IF(VLOOKUP(InputDataB_ModelSpecAssumptions!$D$44,DataSummary!$A$130:$B$132,2,FALSE)=1,P44,P45)</f>
        <v>0.12646780908107758</v>
      </c>
      <c r="Q46" s="338">
        <f>IF(VLOOKUP(InputDataB_ModelSpecAssumptions!$D$44,DataSummary!$A$130:$B$132,2,FALSE)=1,Q44,Q45)</f>
        <v>0.12646780908107758</v>
      </c>
      <c r="R46" s="338">
        <f>IF(VLOOKUP(InputDataB_ModelSpecAssumptions!$D$44,DataSummary!$A$130:$B$132,2,FALSE)=1,R44,R45)</f>
        <v>0.12646780908107758</v>
      </c>
      <c r="S46" s="338">
        <f>IF(VLOOKUP(InputDataB_ModelSpecAssumptions!$D$44,DataSummary!$A$130:$B$132,2,FALSE)=1,S44,S45)</f>
        <v>0.12646780908107758</v>
      </c>
      <c r="T46" s="338">
        <f>IF(VLOOKUP(InputDataB_ModelSpecAssumptions!$D$44,DataSummary!$A$130:$B$132,2,FALSE)=1,T44,T45)</f>
        <v>0.12646780908107758</v>
      </c>
      <c r="U46" s="338">
        <f>IF(VLOOKUP(InputDataB_ModelSpecAssumptions!$D$44,DataSummary!$A$130:$B$132,2,FALSE)=1,U44,U45)</f>
        <v>0.12646780908107758</v>
      </c>
      <c r="V46" s="338">
        <f>IF(VLOOKUP(InputDataB_ModelSpecAssumptions!$D$44,DataSummary!$A$130:$B$132,2,FALSE)=1,V44,V45)</f>
        <v>0.12646780908107758</v>
      </c>
      <c r="W46" s="338">
        <f>IF(VLOOKUP(InputDataB_ModelSpecAssumptions!$D$44,DataSummary!$A$130:$B$132,2,FALSE)=1,W44,W45)</f>
        <v>0.12646780908107758</v>
      </c>
      <c r="X46" s="338">
        <f>IF(VLOOKUP(InputDataB_ModelSpecAssumptions!$D$44,DataSummary!$A$130:$B$132,2,FALSE)=1,X44,X45)</f>
        <v>0.12646780908107758</v>
      </c>
      <c r="Y46" s="338">
        <f>IF(VLOOKUP(InputDataB_ModelSpecAssumptions!$D$44,DataSummary!$A$130:$B$132,2,FALSE)=1,Y44,Y45)</f>
        <v>0.12646780908107758</v>
      </c>
      <c r="Z46" s="338">
        <f>IF(VLOOKUP(InputDataB_ModelSpecAssumptions!$D$44,DataSummary!$A$130:$B$132,2,FALSE)=1,Z44,Z45)</f>
        <v>0.12646780908107758</v>
      </c>
      <c r="AA46" s="338">
        <f>IF(VLOOKUP(InputDataB_ModelSpecAssumptions!$D$44,DataSummary!$A$130:$B$132,2,FALSE)=1,AA44,AA45)</f>
        <v>0.12646780908107758</v>
      </c>
      <c r="AB46" s="338">
        <f>IF(VLOOKUP(InputDataB_ModelSpecAssumptions!$D$44,DataSummary!$A$130:$B$132,2,FALSE)=1,AB44,AB45)</f>
        <v>0.12646780908107758</v>
      </c>
      <c r="AC46" s="338">
        <f>IF(VLOOKUP(InputDataB_ModelSpecAssumptions!$D$44,DataSummary!$A$130:$B$132,2,FALSE)=1,AC44,AC45)</f>
        <v>0.12646780908107758</v>
      </c>
      <c r="AD46" s="338">
        <f>IF(VLOOKUP(InputDataB_ModelSpecAssumptions!$D$44,DataSummary!$A$130:$B$132,2,FALSE)=1,AD44,AD45)</f>
        <v>0.12646780908107758</v>
      </c>
      <c r="AE46" s="338">
        <f>IF(VLOOKUP(InputDataB_ModelSpecAssumptions!$D$44,DataSummary!$A$130:$B$132,2,FALSE)=1,AE44,AE45)</f>
        <v>0.12646780908107758</v>
      </c>
      <c r="AF46" s="338">
        <f>IF(VLOOKUP(InputDataB_ModelSpecAssumptions!$D$44,DataSummary!$A$130:$B$132,2,FALSE)=1,AF44,AF45)</f>
        <v>0.12646780908107758</v>
      </c>
      <c r="AG46" s="338">
        <f>IF(VLOOKUP(InputDataB_ModelSpecAssumptions!$D$44,DataSummary!$A$130:$B$132,2,FALSE)=1,AG44,AG45)</f>
        <v>0.12646780908107758</v>
      </c>
      <c r="AH46" s="338">
        <f>IF(VLOOKUP(InputDataB_ModelSpecAssumptions!$D$44,DataSummary!$A$130:$B$132,2,FALSE)=1,AH44,AH45)</f>
        <v>0.12646780908107758</v>
      </c>
      <c r="AI46" s="338">
        <f>IF(VLOOKUP(InputDataB_ModelSpecAssumptions!$D$44,DataSummary!$A$130:$B$132,2,FALSE)=1,AI44,AI45)</f>
        <v>0.12646780908107758</v>
      </c>
      <c r="AJ46" s="338">
        <f>IF(VLOOKUP(InputDataB_ModelSpecAssumptions!$D$44,DataSummary!$A$130:$B$132,2,FALSE)=1,AJ44,AJ45)</f>
        <v>0.12646780908107758</v>
      </c>
      <c r="AK46" s="338">
        <f>IF(VLOOKUP(InputDataB_ModelSpecAssumptions!$D$44,DataSummary!$A$130:$B$132,2,FALSE)=1,AK44,AK45)</f>
        <v>0.12646780908107758</v>
      </c>
      <c r="AL46" s="338">
        <f>IF(VLOOKUP(InputDataB_ModelSpecAssumptions!$D$44,DataSummary!$A$130:$B$132,2,FALSE)=1,AL44,AL45)</f>
        <v>0.12646780908107758</v>
      </c>
      <c r="AM46" s="338">
        <f>IF(VLOOKUP(InputDataB_ModelSpecAssumptions!$D$44,DataSummary!$A$130:$B$132,2,FALSE)=1,AM44,AM45)</f>
        <v>0.12646780908107758</v>
      </c>
      <c r="AN46" s="338">
        <f>IF(VLOOKUP(InputDataB_ModelSpecAssumptions!$D$44,DataSummary!$A$130:$B$132,2,FALSE)=1,AN44,AN45)</f>
        <v>0.12646780908107758</v>
      </c>
      <c r="AO46" s="338">
        <f>IF(VLOOKUP(InputDataB_ModelSpecAssumptions!$D$44,DataSummary!$A$130:$B$132,2,FALSE)=1,AO44,AO45)</f>
        <v>0.12646780908107758</v>
      </c>
      <c r="AP46" s="338">
        <f>IF(VLOOKUP(InputDataB_ModelSpecAssumptions!$D$44,DataSummary!$A$130:$B$132,2,FALSE)=1,AP44,AP45)</f>
        <v>0.12646780908107758</v>
      </c>
      <c r="AQ46" s="338">
        <f>IF(VLOOKUP(InputDataB_ModelSpecAssumptions!$D$44,DataSummary!$A$130:$B$132,2,FALSE)=1,AQ44,AQ45)</f>
        <v>0.12646780908107758</v>
      </c>
      <c r="AR46" s="338">
        <f>IF(VLOOKUP(InputDataB_ModelSpecAssumptions!$D$44,DataSummary!$A$130:$B$132,2,FALSE)=1,AR44,AR45)</f>
        <v>0.12646780908107758</v>
      </c>
      <c r="AS46" s="338">
        <f>IF(VLOOKUP(InputDataB_ModelSpecAssumptions!$D$44,DataSummary!$A$130:$B$132,2,FALSE)=1,AS44,AS45)</f>
        <v>0.12646780908107758</v>
      </c>
      <c r="AT46" s="338">
        <f>IF(VLOOKUP(InputDataB_ModelSpecAssumptions!$D$44,DataSummary!$A$130:$B$132,2,FALSE)=1,AT44,AT45)</f>
        <v>0.12646780908107758</v>
      </c>
      <c r="AU46" s="338">
        <f>IF(VLOOKUP(InputDataB_ModelSpecAssumptions!$D$44,DataSummary!$A$130:$B$132,2,FALSE)=1,AU44,AU45)</f>
        <v>0.12646780908107758</v>
      </c>
      <c r="AV46" s="338">
        <f>IF(VLOOKUP(InputDataB_ModelSpecAssumptions!$D$44,DataSummary!$A$130:$B$132,2,FALSE)=1,AV44,AV45)</f>
        <v>0.12646780908107758</v>
      </c>
      <c r="AW46" s="338">
        <f>IF(VLOOKUP(InputDataB_ModelSpecAssumptions!$D$44,DataSummary!$A$130:$B$132,2,FALSE)=1,AW44,AW45)</f>
        <v>0.12646780908107758</v>
      </c>
      <c r="AX46" s="338">
        <f>IF(VLOOKUP(InputDataB_ModelSpecAssumptions!$D$44,DataSummary!$A$130:$B$132,2,FALSE)=1,AX44,AX45)</f>
        <v>0.12646780908107758</v>
      </c>
      <c r="AY46" s="338">
        <f>IF(VLOOKUP(InputDataB_ModelSpecAssumptions!$D$44,DataSummary!$A$130:$B$132,2,FALSE)=1,AY44,AY45)</f>
        <v>0.12646780908107758</v>
      </c>
      <c r="AZ46" s="338">
        <f>IF(VLOOKUP(InputDataB_ModelSpecAssumptions!$D$44,DataSummary!$A$130:$B$132,2,FALSE)=1,AZ44,AZ45)</f>
        <v>0.12646780908107758</v>
      </c>
      <c r="BA46" s="338">
        <f>IF(VLOOKUP(InputDataB_ModelSpecAssumptions!$D$44,DataSummary!$A$130:$B$132,2,FALSE)=1,BA44,BA45)</f>
        <v>0.12646780908107758</v>
      </c>
      <c r="BB46" s="338">
        <f>IF(VLOOKUP(InputDataB_ModelSpecAssumptions!$D$44,DataSummary!$A$130:$B$132,2,FALSE)=1,BB44,BB45)</f>
        <v>0.12646780908107758</v>
      </c>
      <c r="BC46" s="338">
        <f>IF(VLOOKUP(InputDataB_ModelSpecAssumptions!$D$44,DataSummary!$A$130:$B$132,2,FALSE)=1,BC44,BC45)</f>
        <v>0.12646780908107758</v>
      </c>
      <c r="BD46" s="338">
        <f>IF(VLOOKUP(InputDataB_ModelSpecAssumptions!$D$44,DataSummary!$A$130:$B$132,2,FALSE)=1,BD44,BD45)</f>
        <v>0.12646780908107758</v>
      </c>
      <c r="BE46" s="338">
        <f>IF(VLOOKUP(InputDataB_ModelSpecAssumptions!$D$44,DataSummary!$A$130:$B$132,2,FALSE)=1,BE44,BE45)</f>
        <v>0.12646780908107758</v>
      </c>
      <c r="BF46" s="338">
        <f>IF(VLOOKUP(InputDataB_ModelSpecAssumptions!$D$44,DataSummary!$A$130:$B$132,2,FALSE)=1,BF44,BF45)</f>
        <v>0.12646780908107758</v>
      </c>
      <c r="BG46" s="338">
        <f>IF(VLOOKUP(InputDataB_ModelSpecAssumptions!$D$44,DataSummary!$A$130:$B$132,2,FALSE)=1,BG44,BG45)</f>
        <v>0.12646780908107758</v>
      </c>
      <c r="BH46" s="338">
        <f>IF(VLOOKUP(InputDataB_ModelSpecAssumptions!$D$44,DataSummary!$A$130:$B$132,2,FALSE)=1,BH44,BH45)</f>
        <v>0.12646780908107758</v>
      </c>
      <c r="BI46" s="338">
        <f>IF(VLOOKUP(InputDataB_ModelSpecAssumptions!$D$44,DataSummary!$A$130:$B$132,2,FALSE)=1,BI44,BI45)</f>
        <v>0.12646780908107758</v>
      </c>
      <c r="BJ46" s="338">
        <f>IF(VLOOKUP(InputDataB_ModelSpecAssumptions!$D$44,DataSummary!$A$130:$B$132,2,FALSE)=1,BJ44,BJ45)</f>
        <v>0.12646780908107758</v>
      </c>
      <c r="BK46" s="338">
        <f>IF(VLOOKUP(InputDataB_ModelSpecAssumptions!$D$44,DataSummary!$A$130:$B$132,2,FALSE)=1,BK44,BK45)</f>
        <v>0.12646780908107758</v>
      </c>
      <c r="BL46" s="338">
        <f>IF(VLOOKUP(InputDataB_ModelSpecAssumptions!$D$44,DataSummary!$A$130:$B$132,2,FALSE)=1,BL44,BL45)</f>
        <v>0.12646780908107758</v>
      </c>
      <c r="BM46" s="338">
        <f>IF(VLOOKUP(InputDataB_ModelSpecAssumptions!$D$44,DataSummary!$A$130:$B$132,2,FALSE)=1,BM44,BM45)</f>
        <v>0.12646780908107758</v>
      </c>
      <c r="BN46" s="338">
        <f>IF(VLOOKUP(InputDataB_ModelSpecAssumptions!$D$44,DataSummary!$A$130:$B$132,2,FALSE)=1,BN44,BN45)</f>
        <v>0.12646780908107758</v>
      </c>
      <c r="BO46" s="338">
        <f>IF(VLOOKUP(InputDataB_ModelSpecAssumptions!$D$44,DataSummary!$A$130:$B$132,2,FALSE)=1,BO44,BO45)</f>
        <v>0.12646780908107758</v>
      </c>
      <c r="BP46" s="338">
        <f>IF(VLOOKUP(InputDataB_ModelSpecAssumptions!$D$44,DataSummary!$A$130:$B$132,2,FALSE)=1,BP44,BP45)</f>
        <v>0.12646780908107758</v>
      </c>
      <c r="BQ46" s="338">
        <f>IF(VLOOKUP(InputDataB_ModelSpecAssumptions!$D$44,DataSummary!$A$130:$B$132,2,FALSE)=1,BQ44,BQ45)</f>
        <v>0.12646780908107758</v>
      </c>
      <c r="BR46" s="338">
        <f>IF(VLOOKUP(InputDataB_ModelSpecAssumptions!$D$44,DataSummary!$A$130:$B$132,2,FALSE)=1,BR44,BR45)</f>
        <v>0.12646780908107758</v>
      </c>
      <c r="BS46" s="338">
        <f>IF(VLOOKUP(InputDataB_ModelSpecAssumptions!$D$44,DataSummary!$A$130:$B$132,2,FALSE)=1,BS44,BS45)</f>
        <v>0.12646780908107758</v>
      </c>
      <c r="BT46" s="338">
        <f>IF(VLOOKUP(InputDataB_ModelSpecAssumptions!$D$44,DataSummary!$A$130:$B$132,2,FALSE)=1,BT44,BT45)</f>
        <v>0.12646780908107758</v>
      </c>
      <c r="BU46" s="338">
        <f>IF(VLOOKUP(InputDataB_ModelSpecAssumptions!$D$44,DataSummary!$A$130:$B$132,2,FALSE)=1,BU44,BU45)</f>
        <v>0.12646780908107758</v>
      </c>
      <c r="BV46" s="338">
        <f>IF(VLOOKUP(InputDataB_ModelSpecAssumptions!$D$44,DataSummary!$A$130:$B$132,2,FALSE)=1,BV44,BV45)</f>
        <v>0.12646780908107758</v>
      </c>
      <c r="BW46" s="338">
        <f>IF(VLOOKUP(InputDataB_ModelSpecAssumptions!$D$44,DataSummary!$A$130:$B$132,2,FALSE)=1,BW44,BW45)</f>
        <v>0.12646780908107758</v>
      </c>
    </row>
    <row r="47" spans="1:75" ht="16.5" thickBot="1">
      <c r="D47" s="553"/>
      <c r="E47" s="553"/>
    </row>
    <row r="48" spans="1:75" ht="16.5" thickBot="1">
      <c r="B48" s="324" t="str">
        <f>"Preloaded current account balance for "&amp;DataSummary!E263 &amp; " (ratio to GDP)"</f>
        <v>Preloaded current account balance for 2019 (ratio to GDP)</v>
      </c>
      <c r="C48" s="325">
        <f>InputDataA_GeneralAssumptions!D77</f>
        <v>-8.9730862528085709E-3</v>
      </c>
    </row>
  </sheetData>
  <mergeCells count="23">
    <mergeCell ref="F40:F42"/>
    <mergeCell ref="D9:E9"/>
    <mergeCell ref="D12:E12"/>
    <mergeCell ref="B6:C6"/>
    <mergeCell ref="F44:F46"/>
    <mergeCell ref="D35:E35"/>
    <mergeCell ref="B26:C26"/>
    <mergeCell ref="D44:E44"/>
    <mergeCell ref="D28:E28"/>
    <mergeCell ref="B39:E39"/>
    <mergeCell ref="D41:E41"/>
    <mergeCell ref="D34:E34"/>
    <mergeCell ref="D33:E33"/>
    <mergeCell ref="F8:F10"/>
    <mergeCell ref="F12:F14"/>
    <mergeCell ref="F27:F29"/>
    <mergeCell ref="F33:F35"/>
    <mergeCell ref="B16:C16"/>
    <mergeCell ref="D22:E22"/>
    <mergeCell ref="F22:F24"/>
    <mergeCell ref="B17:C17"/>
    <mergeCell ref="F18:F20"/>
    <mergeCell ref="D19:E19"/>
  </mergeCells>
  <conditionalFormatting sqref="G8">
    <cfRule type="expression" dxfId="31" priority="35">
      <formula>$D$12="Manual"</formula>
    </cfRule>
  </conditionalFormatting>
  <conditionalFormatting sqref="G9">
    <cfRule type="expression" dxfId="30" priority="36">
      <formula>$D$12="Automatic"</formula>
    </cfRule>
  </conditionalFormatting>
  <conditionalFormatting sqref="G12">
    <cfRule type="expression" dxfId="29" priority="33">
      <formula>$D$12="Manual"</formula>
    </cfRule>
  </conditionalFormatting>
  <conditionalFormatting sqref="G13">
    <cfRule type="expression" dxfId="28" priority="34">
      <formula>$D$12="Automatic"</formula>
    </cfRule>
  </conditionalFormatting>
  <conditionalFormatting sqref="G27">
    <cfRule type="expression" dxfId="27" priority="31">
      <formula>$D$35="Manual"</formula>
    </cfRule>
  </conditionalFormatting>
  <conditionalFormatting sqref="G28">
    <cfRule type="expression" dxfId="26" priority="32">
      <formula>$D$35="Automatic"</formula>
    </cfRule>
  </conditionalFormatting>
  <conditionalFormatting sqref="G33">
    <cfRule type="expression" dxfId="25" priority="29">
      <formula>$D$35="Manual"</formula>
    </cfRule>
  </conditionalFormatting>
  <conditionalFormatting sqref="G34">
    <cfRule type="expression" dxfId="24" priority="30">
      <formula>$D$35="Automatic"</formula>
    </cfRule>
  </conditionalFormatting>
  <conditionalFormatting sqref="G40">
    <cfRule type="expression" dxfId="23" priority="27">
      <formula>$D$44="Manual"</formula>
    </cfRule>
  </conditionalFormatting>
  <conditionalFormatting sqref="G41">
    <cfRule type="expression" dxfId="22" priority="28">
      <formula>$D$44="Automatic"</formula>
    </cfRule>
  </conditionalFormatting>
  <conditionalFormatting sqref="G44">
    <cfRule type="expression" dxfId="21" priority="25">
      <formula>$D$44="Manual"</formula>
    </cfRule>
  </conditionalFormatting>
  <conditionalFormatting sqref="G45">
    <cfRule type="expression" dxfId="20" priority="26">
      <formula>$D$44="Automatic"</formula>
    </cfRule>
  </conditionalFormatting>
  <conditionalFormatting sqref="I22:BW22">
    <cfRule type="expression" dxfId="19" priority="24">
      <formula>$D$22="Automatic"</formula>
    </cfRule>
  </conditionalFormatting>
  <conditionalFormatting sqref="I23:BW23">
    <cfRule type="expression" dxfId="18" priority="23">
      <formula>$D$22="Manual"</formula>
    </cfRule>
  </conditionalFormatting>
  <conditionalFormatting sqref="I27:BW27 I33:BW33">
    <cfRule type="expression" dxfId="17" priority="22">
      <formula>$D$35="Automatic"</formula>
    </cfRule>
  </conditionalFormatting>
  <conditionalFormatting sqref="I40:BW40 I44:BW44">
    <cfRule type="expression" dxfId="16" priority="21">
      <formula>$D$44="Automatic"</formula>
    </cfRule>
  </conditionalFormatting>
  <conditionalFormatting sqref="I41:BW41 I45:BW45">
    <cfRule type="expression" dxfId="15" priority="20">
      <formula>$D$44="Manual"</formula>
    </cfRule>
  </conditionalFormatting>
  <conditionalFormatting sqref="G18">
    <cfRule type="expression" dxfId="14" priority="18">
      <formula>$D$22="Manual"</formula>
    </cfRule>
  </conditionalFormatting>
  <conditionalFormatting sqref="G19">
    <cfRule type="expression" dxfId="13" priority="19">
      <formula>$D$22="Automatic"</formula>
    </cfRule>
  </conditionalFormatting>
  <conditionalFormatting sqref="G22">
    <cfRule type="expression" dxfId="12" priority="16">
      <formula>$D$22="Manual"</formula>
    </cfRule>
  </conditionalFormatting>
  <conditionalFormatting sqref="G23">
    <cfRule type="expression" dxfId="11" priority="17">
      <formula>$D$22="Automatic"</formula>
    </cfRule>
  </conditionalFormatting>
  <conditionalFormatting sqref="I18:BW18">
    <cfRule type="expression" dxfId="10" priority="15">
      <formula>$D$22="Automatic"</formula>
    </cfRule>
  </conditionalFormatting>
  <conditionalFormatting sqref="I19:BW19">
    <cfRule type="expression" dxfId="9" priority="14">
      <formula>$D$22="Manual"</formula>
    </cfRule>
  </conditionalFormatting>
  <conditionalFormatting sqref="I8:BW8">
    <cfRule type="expression" dxfId="8" priority="11">
      <formula>$D$12="Automatic"</formula>
    </cfRule>
  </conditionalFormatting>
  <conditionalFormatting sqref="I12:BW12">
    <cfRule type="expression" dxfId="7" priority="8">
      <formula>$D$12="Automatic"</formula>
    </cfRule>
  </conditionalFormatting>
  <conditionalFormatting sqref="I13:BW13">
    <cfRule type="expression" dxfId="6" priority="7">
      <formula>$D$12="Manual"</formula>
    </cfRule>
  </conditionalFormatting>
  <conditionalFormatting sqref="I9:BW9">
    <cfRule type="expression" dxfId="5" priority="6">
      <formula>$D$12="Manual"</formula>
    </cfRule>
  </conditionalFormatting>
  <conditionalFormatting sqref="D30:E30">
    <cfRule type="expression" dxfId="4" priority="5">
      <formula>$D$34&lt;&gt;"GDP PC Level"</formula>
    </cfRule>
  </conditionalFormatting>
  <hyperlinks>
    <hyperlink ref="H7" location="GraphsB!A1" display="Chart" xr:uid="{00000000-0004-0000-0300-000000000000}"/>
    <hyperlink ref="H26" location="GraphsB!A25" display="Chart" xr:uid="{00000000-0004-0000-0300-000001000000}"/>
    <hyperlink ref="H39" location="GraphsB!A46" display="Chart" xr:uid="{00000000-0004-0000-0300-000002000000}"/>
    <hyperlink ref="H17" location="GraphsB!G1" display="Chart" xr:uid="{00000000-0004-0000-0300-000003000000}"/>
  </hyperlink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4" id="{3D762604-20D4-4E9A-A69C-72C43442A6F0}">
            <xm:f>DataSummary!$B$153=3</xm:f>
            <x14:dxf>
              <font>
                <color theme="3" tint="0.59996337778862885"/>
              </font>
              <fill>
                <patternFill>
                  <bgColor theme="3" tint="0.59996337778862885"/>
                </patternFill>
              </fill>
            </x14:dxf>
          </x14:cfRule>
          <xm:sqref>C30</xm:sqref>
        </x14:conditionalFormatting>
        <x14:conditionalFormatting xmlns:xm="http://schemas.microsoft.com/office/excel/2006/main">
          <x14:cfRule type="expression" priority="1" id="{C981B873-CBE3-4B2F-947A-27F2A2C5E3CB}">
            <xm:f>DataSummary!$D$315="Interpolated"</xm:f>
            <x14:dxf>
              <font>
                <b/>
                <i val="0"/>
                <color theme="0"/>
              </font>
              <fill>
                <patternFill>
                  <bgColor rgb="FFFF0000"/>
                </patternFill>
              </fill>
            </x14:dxf>
          </x14:cfRule>
          <x14:cfRule type="expression" priority="3" id="{076842AA-B122-41C6-8E2E-7855A5C72F4E}">
            <xm:f>DataSummary!$D$315="MFMOD 2016 Interpolated"</xm:f>
            <x14:dxf>
              <font>
                <b/>
                <i val="0"/>
                <color theme="0"/>
              </font>
              <fill>
                <patternFill>
                  <bgColor rgb="FFFF0000"/>
                </patternFill>
              </fill>
            </x14:dxf>
          </x14:cfRule>
          <xm:sqref>C2</xm:sqref>
        </x14:conditionalFormatting>
        <x14:conditionalFormatting xmlns:xm="http://schemas.microsoft.com/office/excel/2006/main">
          <x14:cfRule type="expression" priority="2" id="{72FB4BCF-A58C-4C20-B999-B079A21C85A7}">
            <xm:f>DataSummary!$D$399="Interpolated"</xm:f>
            <x14:dxf>
              <font>
                <b/>
                <i val="0"/>
                <color theme="0"/>
              </font>
              <fill>
                <patternFill>
                  <bgColor rgb="FFFF0000"/>
                </patternFill>
              </fill>
            </x14:dxf>
          </x14:cfRule>
          <xm:sqref>C5</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881A9D8A-2397-4593-AF59-BA1E0595CD40}">
          <x14:formula1>
            <xm:f>DataSummary!$A$131:$A$132</xm:f>
          </x14:formula1>
          <xm:sqref>D44:E44 D12:E12 D22:E22 D35:E35</xm:sqref>
        </x14:dataValidation>
        <x14:dataValidation type="list" allowBlank="1" showInputMessage="1" showErrorMessage="1" xr:uid="{B1FE7686-22DE-4AC1-A7CA-179C739BA1F7}">
          <x14:formula1>
            <xm:f>DataSummary!$A$142:$A$144</xm:f>
          </x14:formula1>
          <xm:sqref>D34:E34</xm:sqref>
        </x14:dataValidation>
        <x14:dataValidation type="list" allowBlank="1" showInputMessage="1" showErrorMessage="1" xr:uid="{15BB1B1E-9060-4689-987C-563F31E70CF0}">
          <x14:formula1>
            <xm:f>DataSummary!$A$304:$A$313</xm:f>
          </x14:formula1>
          <xm:sqref>C3</xm:sqref>
        </x14:dataValidation>
        <x14:dataValidation type="list" allowBlank="1" showInputMessage="1" showErrorMessage="1" xr:uid="{FB3DD7E3-8862-4355-992B-98E6823664A2}">
          <x14:formula1>
            <xm:f>DataSummary!$I$146:$M$146</xm:f>
          </x14:formula1>
          <xm:sqref>C30</xm:sqref>
        </x14:dataValidation>
        <x14:dataValidation type="list" allowBlank="1" showInputMessage="1" showErrorMessage="1" xr:uid="{DF98E0BC-D0E7-45B3-9271-8705BCA4387F}">
          <x14:formula1>
            <xm:f>DataSummary!$O$147:$O$148</xm:f>
          </x14:formula1>
          <xm:sqref>C28</xm:sqref>
        </x14:dataValidation>
        <x14:dataValidation type="list" allowBlank="1" showInputMessage="1" showErrorMessage="1" xr:uid="{1DFEF052-FC0D-4FCB-95A3-E5377A5E305A}">
          <x14:formula1>
            <xm:f>DataSummary!$A$383:$A$397</xm:f>
          </x14:formula1>
          <xm:sqref>C4</xm:sqref>
        </x14:dataValidation>
        <x14:dataValidation type="list" allowBlank="1" showInputMessage="1" showErrorMessage="1" xr:uid="{0751901C-2836-4BE8-9C30-8C42D3277F66}">
          <x14:formula1>
            <xm:f>DataSummary!$A$352:$A$361</xm:f>
          </x14:formula1>
          <xm:sqref>C41</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U65"/>
  <sheetViews>
    <sheetView topLeftCell="AO1" zoomScale="113" zoomScaleNormal="69" zoomScalePageLayoutView="68" workbookViewId="0">
      <selection activeCell="F17" sqref="F17"/>
    </sheetView>
  </sheetViews>
  <sheetFormatPr defaultColWidth="11" defaultRowHeight="15.75"/>
  <cols>
    <col min="6" max="6" width="3.125" customWidth="1"/>
    <col min="7" max="11" width="11" style="279"/>
    <col min="12" max="12" width="2.5" style="279" customWidth="1"/>
    <col min="17" max="17" width="10.625" customWidth="1"/>
    <col min="18" max="18" width="0.625" style="258" customWidth="1"/>
    <col min="23" max="23" width="13" customWidth="1"/>
    <col min="24" max="27" width="13" style="336" customWidth="1"/>
    <col min="28" max="28" width="4.5" style="336" customWidth="1"/>
    <col min="29" max="32" width="10.375" style="336" customWidth="1"/>
    <col min="33" max="33" width="11.125" style="336" customWidth="1"/>
    <col min="39" max="43" width="11" style="336"/>
    <col min="51" max="53" width="11" style="279"/>
  </cols>
  <sheetData>
    <row r="1" spans="1:73" ht="18.75">
      <c r="A1" s="243" t="s">
        <v>1019</v>
      </c>
      <c r="B1" s="244"/>
      <c r="C1" s="244"/>
      <c r="D1" s="244"/>
      <c r="E1" s="246" t="s">
        <v>637</v>
      </c>
      <c r="F1" s="244"/>
      <c r="G1" s="244"/>
      <c r="H1" s="244"/>
      <c r="I1" s="244"/>
      <c r="J1" s="244"/>
      <c r="K1" s="244"/>
      <c r="L1" s="244"/>
      <c r="M1" s="244"/>
      <c r="N1" s="244"/>
      <c r="O1" s="244"/>
      <c r="P1" s="244"/>
      <c r="Q1" s="244"/>
      <c r="S1" s="244"/>
      <c r="T1" s="244"/>
      <c r="U1" s="244"/>
      <c r="V1" s="244"/>
      <c r="W1" s="244"/>
      <c r="X1" s="345"/>
      <c r="Y1" s="345"/>
      <c r="Z1" s="345"/>
      <c r="AA1" s="345"/>
      <c r="AB1" s="345"/>
      <c r="AC1" s="345"/>
      <c r="AD1" s="345"/>
      <c r="AE1" s="345"/>
      <c r="AF1" s="345"/>
      <c r="AG1" s="345"/>
      <c r="AH1" s="244"/>
      <c r="AI1" s="244"/>
      <c r="AJ1" s="244"/>
      <c r="AK1" s="244"/>
      <c r="AL1" s="244"/>
      <c r="AM1" s="345"/>
      <c r="AN1" s="345"/>
      <c r="AO1" s="345"/>
      <c r="AP1" s="345"/>
      <c r="AQ1" s="345"/>
      <c r="AR1" s="244"/>
      <c r="AS1" s="244"/>
      <c r="AT1" s="244"/>
      <c r="AU1" s="244"/>
      <c r="AV1" s="244"/>
      <c r="AW1" s="244"/>
      <c r="AX1" s="244"/>
      <c r="AY1" s="244"/>
      <c r="AZ1" s="244"/>
      <c r="BA1" s="244"/>
      <c r="BB1" s="345"/>
      <c r="BC1" s="345"/>
      <c r="BD1" s="345"/>
      <c r="BE1" s="345"/>
      <c r="BF1" s="345"/>
      <c r="BG1" s="345"/>
      <c r="BH1" s="345"/>
      <c r="BI1" s="345"/>
      <c r="BJ1" s="345"/>
      <c r="BK1" s="345"/>
      <c r="BL1" s="345"/>
      <c r="BM1" s="345"/>
      <c r="BN1" s="345"/>
      <c r="BO1" s="345"/>
      <c r="BP1" s="345"/>
      <c r="BQ1" s="345"/>
      <c r="BR1" s="345"/>
      <c r="BS1" s="345"/>
      <c r="BT1" s="345"/>
      <c r="BU1" s="345"/>
    </row>
    <row r="2" spans="1:73">
      <c r="A2" s="245" t="s">
        <v>759</v>
      </c>
      <c r="B2" s="244"/>
      <c r="C2" s="244"/>
      <c r="D2" s="244"/>
      <c r="E2" s="244"/>
      <c r="F2" s="244"/>
      <c r="G2" s="245" t="s">
        <v>760</v>
      </c>
      <c r="H2" s="244"/>
      <c r="I2" s="244"/>
      <c r="J2" s="244"/>
      <c r="K2" s="244"/>
      <c r="L2" s="245"/>
      <c r="M2" s="245" t="s">
        <v>648</v>
      </c>
      <c r="N2" s="244"/>
      <c r="O2" s="244"/>
      <c r="P2" s="244"/>
      <c r="Q2" s="244"/>
      <c r="S2" s="257" t="s">
        <v>649</v>
      </c>
      <c r="T2" s="244"/>
      <c r="U2" s="244"/>
      <c r="V2" s="244"/>
      <c r="W2" s="244"/>
      <c r="X2" s="345"/>
      <c r="Y2" s="345"/>
      <c r="Z2" s="345"/>
      <c r="AA2" s="345"/>
      <c r="AB2" s="345"/>
      <c r="AC2" s="345"/>
      <c r="AD2" s="345"/>
      <c r="AE2" s="345"/>
      <c r="AF2" s="345"/>
      <c r="AG2" s="345"/>
      <c r="AH2" s="257" t="s">
        <v>772</v>
      </c>
      <c r="AI2" s="244"/>
      <c r="AJ2" s="244"/>
      <c r="AK2" s="244"/>
      <c r="AL2" s="244"/>
      <c r="AM2" s="345"/>
      <c r="AN2" s="345"/>
      <c r="AO2" s="345"/>
      <c r="AP2" s="345"/>
      <c r="AQ2" s="345"/>
      <c r="AR2" s="269" t="s">
        <v>674</v>
      </c>
      <c r="AS2" s="244"/>
      <c r="AT2" s="244"/>
      <c r="AU2" s="244"/>
      <c r="AV2" s="244"/>
      <c r="AW2" s="269" t="s">
        <v>702</v>
      </c>
      <c r="AX2" s="244"/>
      <c r="AY2" s="244"/>
      <c r="AZ2" s="244"/>
      <c r="BA2" s="244"/>
      <c r="BB2" s="345"/>
      <c r="BC2" s="345"/>
      <c r="BD2" s="345"/>
      <c r="BE2" s="345"/>
      <c r="BF2" s="345"/>
      <c r="BG2" s="345"/>
      <c r="BH2" s="345"/>
      <c r="BI2" s="345"/>
      <c r="BJ2" s="345"/>
      <c r="BK2" s="345"/>
      <c r="BL2" s="345"/>
      <c r="BM2" s="345"/>
      <c r="BN2" s="345"/>
      <c r="BO2" s="345"/>
      <c r="BP2" s="345"/>
      <c r="BQ2" s="345"/>
      <c r="BR2" s="345"/>
      <c r="BS2" s="345"/>
      <c r="BT2" s="345"/>
      <c r="BU2" s="345"/>
    </row>
    <row r="3" spans="1:73">
      <c r="A3" s="244"/>
      <c r="B3" s="244"/>
      <c r="C3" s="244"/>
      <c r="D3" s="244"/>
      <c r="E3" s="244"/>
      <c r="F3" s="244"/>
      <c r="G3" s="244"/>
      <c r="H3" s="244"/>
      <c r="I3" s="244"/>
      <c r="J3" s="244"/>
      <c r="K3" s="244"/>
      <c r="L3" s="244"/>
      <c r="M3" s="244"/>
      <c r="N3" s="244"/>
      <c r="O3" s="244"/>
      <c r="P3" s="244"/>
      <c r="Q3" s="244"/>
      <c r="S3" s="244"/>
      <c r="T3" s="244"/>
      <c r="U3" s="244"/>
      <c r="V3" s="244"/>
      <c r="W3" s="244"/>
      <c r="X3" s="345"/>
      <c r="Y3" s="345"/>
      <c r="Z3" s="345"/>
      <c r="AA3" s="345"/>
      <c r="AB3" s="345"/>
      <c r="AC3" s="345"/>
      <c r="AD3" s="345"/>
      <c r="AE3" s="345"/>
      <c r="AF3" s="345"/>
      <c r="AG3" s="345"/>
      <c r="AH3" s="244"/>
      <c r="AI3" s="244"/>
      <c r="AJ3" s="244"/>
      <c r="AK3" s="244"/>
      <c r="AL3" s="244"/>
      <c r="AM3" s="345"/>
      <c r="AN3" s="345"/>
      <c r="AO3" s="345"/>
      <c r="AP3" s="345"/>
      <c r="AQ3" s="345"/>
      <c r="AR3" s="244"/>
      <c r="AS3" s="244"/>
      <c r="AT3" s="244"/>
      <c r="AU3" s="244"/>
      <c r="AV3" s="244"/>
      <c r="AW3" s="244"/>
      <c r="AX3" s="244"/>
      <c r="AY3" s="244"/>
      <c r="AZ3" s="244"/>
      <c r="BA3" s="244"/>
      <c r="BB3" s="345"/>
      <c r="BC3" s="345"/>
      <c r="BD3" s="345"/>
      <c r="BE3" s="345"/>
      <c r="BF3" s="345"/>
      <c r="BG3" s="345"/>
      <c r="BH3" s="345"/>
      <c r="BI3" s="345"/>
      <c r="BJ3" s="345"/>
      <c r="BK3" s="345"/>
      <c r="BL3" s="345"/>
      <c r="BM3" s="345"/>
      <c r="BN3" s="345"/>
      <c r="BO3" s="345"/>
      <c r="BP3" s="345"/>
      <c r="BQ3" s="345"/>
      <c r="BR3" s="345"/>
      <c r="BS3" s="345"/>
      <c r="BT3" s="345"/>
      <c r="BU3" s="345"/>
    </row>
    <row r="4" spans="1:73">
      <c r="A4" s="244"/>
      <c r="B4" s="244"/>
      <c r="C4" s="244"/>
      <c r="D4" s="244"/>
      <c r="E4" s="244"/>
      <c r="F4" s="244"/>
      <c r="G4" s="244"/>
      <c r="H4" s="244"/>
      <c r="I4" s="244"/>
      <c r="J4" s="244"/>
      <c r="K4" s="244"/>
      <c r="L4" s="244"/>
      <c r="M4" s="244"/>
      <c r="N4" s="244"/>
      <c r="O4" s="244"/>
      <c r="P4" s="244"/>
      <c r="Q4" s="244"/>
      <c r="S4" s="244"/>
      <c r="T4" s="244"/>
      <c r="U4" s="244"/>
      <c r="V4" s="244"/>
      <c r="W4" s="244"/>
      <c r="X4" s="345"/>
      <c r="Y4" s="345"/>
      <c r="Z4" s="345"/>
      <c r="AA4" s="345"/>
      <c r="AB4" s="345"/>
      <c r="AC4" s="345"/>
      <c r="AD4" s="345"/>
      <c r="AE4" s="345"/>
      <c r="AF4" s="345"/>
      <c r="AG4" s="345"/>
      <c r="AH4" s="244"/>
      <c r="AI4" s="244"/>
      <c r="AJ4" s="244"/>
      <c r="AK4" s="244"/>
      <c r="AL4" s="244"/>
      <c r="AM4" s="345"/>
      <c r="AN4" s="345"/>
      <c r="AO4" s="345"/>
      <c r="AP4" s="345"/>
      <c r="AQ4" s="345"/>
      <c r="AR4" s="244"/>
      <c r="AS4" s="244"/>
      <c r="AT4" s="244"/>
      <c r="AU4" s="244"/>
      <c r="AV4" s="244"/>
      <c r="AW4" s="244"/>
      <c r="AX4" s="244"/>
      <c r="AY4" s="244"/>
      <c r="AZ4" s="244"/>
      <c r="BA4" s="244"/>
      <c r="BB4" s="345"/>
      <c r="BC4" s="345"/>
      <c r="BD4" s="345"/>
      <c r="BE4" s="345"/>
      <c r="BF4" s="345"/>
      <c r="BG4" s="345"/>
      <c r="BH4" s="345"/>
      <c r="BI4" s="345"/>
      <c r="BJ4" s="345"/>
      <c r="BK4" s="345"/>
      <c r="BL4" s="345"/>
      <c r="BM4" s="345"/>
      <c r="BN4" s="345"/>
      <c r="BO4" s="345"/>
      <c r="BP4" s="345"/>
      <c r="BQ4" s="345"/>
      <c r="BR4" s="345"/>
      <c r="BS4" s="345"/>
      <c r="BT4" s="345"/>
      <c r="BU4" s="345"/>
    </row>
    <row r="5" spans="1:73">
      <c r="A5" s="244"/>
      <c r="B5" s="244"/>
      <c r="C5" s="244"/>
      <c r="D5" s="244"/>
      <c r="E5" s="244"/>
      <c r="F5" s="244"/>
      <c r="G5" s="244"/>
      <c r="H5" s="244"/>
      <c r="I5" s="244"/>
      <c r="J5" s="244"/>
      <c r="K5" s="244"/>
      <c r="L5" s="244"/>
      <c r="M5" s="244"/>
      <c r="N5" s="244"/>
      <c r="O5" s="244"/>
      <c r="P5" s="244"/>
      <c r="Q5" s="244"/>
      <c r="S5" s="244"/>
      <c r="T5" s="244"/>
      <c r="U5" s="244"/>
      <c r="V5" s="244"/>
      <c r="W5" s="244"/>
      <c r="X5" s="345"/>
      <c r="Y5" s="345"/>
      <c r="Z5" s="345"/>
      <c r="AA5" s="345"/>
      <c r="AB5" s="345"/>
      <c r="AC5" s="345"/>
      <c r="AD5" s="345"/>
      <c r="AE5" s="345"/>
      <c r="AF5" s="345"/>
      <c r="AG5" s="345"/>
      <c r="AH5" s="244"/>
      <c r="AI5" s="244"/>
      <c r="AJ5" s="244"/>
      <c r="AK5" s="244"/>
      <c r="AL5" s="244"/>
      <c r="AM5" s="345"/>
      <c r="AN5" s="345"/>
      <c r="AO5" s="345"/>
      <c r="AP5" s="345"/>
      <c r="AQ5" s="345"/>
      <c r="AR5" s="244"/>
      <c r="AS5" s="244"/>
      <c r="AT5" s="244"/>
      <c r="AU5" s="244"/>
      <c r="AV5" s="244"/>
      <c r="AW5" s="244"/>
      <c r="AX5" s="244"/>
      <c r="AY5" s="244"/>
      <c r="AZ5" s="244"/>
      <c r="BA5" s="244"/>
      <c r="BB5" s="345"/>
      <c r="BC5" s="345"/>
      <c r="BD5" s="345"/>
      <c r="BE5" s="345"/>
      <c r="BF5" s="345"/>
      <c r="BG5" s="345"/>
      <c r="BH5" s="345"/>
      <c r="BI5" s="345"/>
      <c r="BJ5" s="345"/>
      <c r="BK5" s="345"/>
      <c r="BL5" s="345"/>
      <c r="BM5" s="345"/>
      <c r="BN5" s="345"/>
      <c r="BO5" s="345"/>
      <c r="BP5" s="345"/>
      <c r="BQ5" s="345"/>
      <c r="BR5" s="345"/>
      <c r="BS5" s="345"/>
      <c r="BT5" s="345"/>
      <c r="BU5" s="345"/>
    </row>
    <row r="6" spans="1:73">
      <c r="A6" s="244"/>
      <c r="B6" s="244"/>
      <c r="C6" s="244"/>
      <c r="D6" s="244"/>
      <c r="E6" s="244"/>
      <c r="F6" s="244"/>
      <c r="G6" s="244"/>
      <c r="H6" s="244"/>
      <c r="I6" s="244"/>
      <c r="J6" s="244"/>
      <c r="K6" s="244"/>
      <c r="L6" s="244"/>
      <c r="M6" s="244"/>
      <c r="N6" s="244"/>
      <c r="O6" s="244"/>
      <c r="P6" s="244"/>
      <c r="Q6" s="244"/>
      <c r="S6" s="244"/>
      <c r="T6" s="244"/>
      <c r="U6" s="244"/>
      <c r="V6" s="244"/>
      <c r="W6" s="244"/>
      <c r="X6" s="345"/>
      <c r="Y6" s="345"/>
      <c r="Z6" s="345"/>
      <c r="AA6" s="345"/>
      <c r="AB6" s="345"/>
      <c r="AC6" s="345"/>
      <c r="AD6" s="345"/>
      <c r="AE6" s="345"/>
      <c r="AF6" s="345"/>
      <c r="AG6" s="345"/>
      <c r="AH6" s="244"/>
      <c r="AI6" s="244"/>
      <c r="AJ6" s="244"/>
      <c r="AK6" s="244"/>
      <c r="AL6" s="244"/>
      <c r="AM6" s="345"/>
      <c r="AN6" s="345"/>
      <c r="AO6" s="345"/>
      <c r="AP6" s="345"/>
      <c r="AQ6" s="345"/>
      <c r="AR6" s="244"/>
      <c r="AS6" s="244"/>
      <c r="AT6" s="244"/>
      <c r="AU6" s="244"/>
      <c r="AV6" s="244"/>
      <c r="AW6" s="244"/>
      <c r="AX6" s="244"/>
      <c r="AY6" s="244"/>
      <c r="AZ6" s="244"/>
      <c r="BA6" s="244"/>
      <c r="BB6" s="345"/>
      <c r="BC6" s="345"/>
      <c r="BD6" s="345"/>
      <c r="BE6" s="345"/>
      <c r="BF6" s="345"/>
      <c r="BG6" s="345"/>
      <c r="BH6" s="345"/>
      <c r="BI6" s="345"/>
      <c r="BJ6" s="345"/>
      <c r="BK6" s="345"/>
      <c r="BL6" s="345"/>
      <c r="BM6" s="345"/>
      <c r="BN6" s="345"/>
      <c r="BO6" s="345"/>
      <c r="BP6" s="345"/>
      <c r="BQ6" s="345"/>
      <c r="BR6" s="345"/>
      <c r="BS6" s="345"/>
      <c r="BT6" s="345"/>
      <c r="BU6" s="345"/>
    </row>
    <row r="7" spans="1:73">
      <c r="A7" s="244"/>
      <c r="B7" s="244"/>
      <c r="C7" s="244"/>
      <c r="D7" s="244"/>
      <c r="E7" s="244"/>
      <c r="F7" s="244"/>
      <c r="G7" s="244"/>
      <c r="H7" s="244"/>
      <c r="I7" s="244"/>
      <c r="J7" s="244"/>
      <c r="K7" s="244"/>
      <c r="L7" s="244"/>
      <c r="M7" s="244"/>
      <c r="N7" s="244"/>
      <c r="O7" s="244"/>
      <c r="P7" s="244"/>
      <c r="Q7" s="244"/>
      <c r="S7" s="244"/>
      <c r="T7" s="244"/>
      <c r="U7" s="244"/>
      <c r="V7" s="244"/>
      <c r="W7" s="244"/>
      <c r="X7" s="345"/>
      <c r="Y7" s="345"/>
      <c r="Z7" s="345"/>
      <c r="AA7" s="345"/>
      <c r="AB7" s="345"/>
      <c r="AC7" s="345"/>
      <c r="AD7" s="345"/>
      <c r="AE7" s="345"/>
      <c r="AF7" s="345"/>
      <c r="AG7" s="345"/>
      <c r="AH7" s="244"/>
      <c r="AI7" s="244"/>
      <c r="AJ7" s="244"/>
      <c r="AK7" s="244"/>
      <c r="AL7" s="244"/>
      <c r="AM7" s="345"/>
      <c r="AN7" s="345"/>
      <c r="AO7" s="345"/>
      <c r="AP7" s="345"/>
      <c r="AQ7" s="345"/>
      <c r="AR7" s="244"/>
      <c r="AS7" s="244"/>
      <c r="AT7" s="244"/>
      <c r="AU7" s="244"/>
      <c r="AV7" s="244"/>
      <c r="AW7" s="244"/>
      <c r="AX7" s="244"/>
      <c r="AY7" s="244"/>
      <c r="AZ7" s="244"/>
      <c r="BA7" s="244"/>
      <c r="BB7" s="345"/>
      <c r="BC7" s="345"/>
      <c r="BD7" s="345"/>
      <c r="BE7" s="345"/>
      <c r="BF7" s="345"/>
      <c r="BG7" s="345"/>
      <c r="BH7" s="345"/>
      <c r="BI7" s="345"/>
      <c r="BJ7" s="345"/>
      <c r="BK7" s="345"/>
      <c r="BL7" s="345"/>
      <c r="BM7" s="345"/>
      <c r="BN7" s="345"/>
      <c r="BO7" s="345"/>
      <c r="BP7" s="345"/>
      <c r="BQ7" s="345"/>
      <c r="BR7" s="345"/>
      <c r="BS7" s="345"/>
      <c r="BT7" s="345"/>
      <c r="BU7" s="345"/>
    </row>
    <row r="8" spans="1:73">
      <c r="A8" s="244"/>
      <c r="B8" s="244"/>
      <c r="C8" s="244"/>
      <c r="D8" s="244"/>
      <c r="E8" s="244"/>
      <c r="F8" s="244"/>
      <c r="G8" s="244"/>
      <c r="H8" s="244"/>
      <c r="I8" s="244"/>
      <c r="J8" s="244"/>
      <c r="K8" s="244"/>
      <c r="L8" s="244"/>
      <c r="M8" s="244"/>
      <c r="N8" s="244"/>
      <c r="O8" s="244"/>
      <c r="P8" s="244"/>
      <c r="Q8" s="244"/>
      <c r="S8" s="244"/>
      <c r="T8" s="244"/>
      <c r="U8" s="244"/>
      <c r="V8" s="244"/>
      <c r="W8" s="244"/>
      <c r="X8" s="345"/>
      <c r="Y8" s="345"/>
      <c r="Z8" s="345"/>
      <c r="AA8" s="345"/>
      <c r="AB8" s="345"/>
      <c r="AC8" s="345"/>
      <c r="AD8" s="345"/>
      <c r="AE8" s="345"/>
      <c r="AF8" s="345"/>
      <c r="AG8" s="345"/>
      <c r="AH8" s="244"/>
      <c r="AI8" s="244"/>
      <c r="AJ8" s="244"/>
      <c r="AK8" s="244"/>
      <c r="AL8" s="244"/>
      <c r="AM8" s="345"/>
      <c r="AN8" s="345"/>
      <c r="AO8" s="345"/>
      <c r="AP8" s="345"/>
      <c r="AQ8" s="345"/>
      <c r="AR8" s="244"/>
      <c r="AS8" s="244"/>
      <c r="AT8" s="244"/>
      <c r="AU8" s="244"/>
      <c r="AV8" s="244"/>
      <c r="AW8" s="244"/>
      <c r="AX8" s="244"/>
      <c r="AY8" s="244"/>
      <c r="AZ8" s="244"/>
      <c r="BA8" s="244"/>
      <c r="BB8" s="345"/>
      <c r="BC8" s="345"/>
      <c r="BD8" s="345"/>
      <c r="BE8" s="345"/>
      <c r="BF8" s="345"/>
      <c r="BG8" s="345"/>
      <c r="BH8" s="345"/>
      <c r="BI8" s="345"/>
      <c r="BJ8" s="345"/>
      <c r="BK8" s="345"/>
      <c r="BL8" s="345"/>
      <c r="BM8" s="345"/>
      <c r="BN8" s="345"/>
      <c r="BO8" s="345"/>
      <c r="BP8" s="345"/>
      <c r="BQ8" s="345"/>
      <c r="BR8" s="345"/>
      <c r="BS8" s="345"/>
      <c r="BT8" s="345"/>
      <c r="BU8" s="345"/>
    </row>
    <row r="9" spans="1:73">
      <c r="A9" s="244"/>
      <c r="B9" s="244"/>
      <c r="C9" s="244"/>
      <c r="D9" s="244"/>
      <c r="E9" s="244"/>
      <c r="F9" s="244"/>
      <c r="G9" s="244"/>
      <c r="H9" s="244"/>
      <c r="I9" s="244"/>
      <c r="J9" s="244"/>
      <c r="K9" s="244"/>
      <c r="L9" s="244"/>
      <c r="M9" s="244"/>
      <c r="N9" s="244"/>
      <c r="O9" s="244"/>
      <c r="P9" s="244"/>
      <c r="Q9" s="244"/>
      <c r="S9" s="244"/>
      <c r="T9" s="244"/>
      <c r="U9" s="244"/>
      <c r="V9" s="244"/>
      <c r="W9" s="244"/>
      <c r="X9" s="345"/>
      <c r="Y9" s="345"/>
      <c r="Z9" s="345"/>
      <c r="AA9" s="345"/>
      <c r="AB9" s="345"/>
      <c r="AC9" s="345"/>
      <c r="AD9" s="345"/>
      <c r="AE9" s="345"/>
      <c r="AF9" s="345"/>
      <c r="AG9" s="345"/>
      <c r="AH9" s="244"/>
      <c r="AI9" s="244"/>
      <c r="AJ9" s="244"/>
      <c r="AK9" s="244"/>
      <c r="AL9" s="244"/>
      <c r="AM9" s="345"/>
      <c r="AN9" s="345"/>
      <c r="AO9" s="345"/>
      <c r="AP9" s="345"/>
      <c r="AQ9" s="345"/>
      <c r="AR9" s="244"/>
      <c r="AS9" s="244"/>
      <c r="AT9" s="244"/>
      <c r="AU9" s="244"/>
      <c r="AV9" s="244"/>
      <c r="AW9" s="244"/>
      <c r="AX9" s="244"/>
      <c r="AY9" s="244"/>
      <c r="AZ9" s="244"/>
      <c r="BA9" s="244"/>
      <c r="BB9" s="345"/>
      <c r="BC9" s="345"/>
      <c r="BD9" s="345"/>
      <c r="BE9" s="345"/>
      <c r="BF9" s="345"/>
      <c r="BG9" s="345"/>
      <c r="BH9" s="345"/>
      <c r="BI9" s="345"/>
      <c r="BJ9" s="345"/>
      <c r="BK9" s="345"/>
      <c r="BL9" s="345"/>
      <c r="BM9" s="345"/>
      <c r="BN9" s="345"/>
      <c r="BO9" s="345"/>
      <c r="BP9" s="345"/>
      <c r="BQ9" s="345"/>
      <c r="BR9" s="345"/>
      <c r="BS9" s="345"/>
      <c r="BT9" s="345"/>
      <c r="BU9" s="345"/>
    </row>
    <row r="10" spans="1:73">
      <c r="A10" s="244"/>
      <c r="B10" s="244"/>
      <c r="C10" s="244"/>
      <c r="D10" s="244"/>
      <c r="E10" s="244"/>
      <c r="F10" s="244"/>
      <c r="G10" s="244"/>
      <c r="H10" s="244"/>
      <c r="I10" s="244"/>
      <c r="J10" s="244"/>
      <c r="K10" s="244"/>
      <c r="L10" s="244"/>
      <c r="M10" s="244"/>
      <c r="N10" s="244"/>
      <c r="O10" s="244"/>
      <c r="P10" s="244"/>
      <c r="Q10" s="244"/>
      <c r="S10" s="244"/>
      <c r="T10" s="244"/>
      <c r="U10" s="244"/>
      <c r="V10" s="244"/>
      <c r="W10" s="244"/>
      <c r="X10" s="345"/>
      <c r="Y10" s="345"/>
      <c r="Z10" s="345"/>
      <c r="AA10" s="345"/>
      <c r="AB10" s="345"/>
      <c r="AC10" s="345"/>
      <c r="AD10" s="345"/>
      <c r="AE10" s="345"/>
      <c r="AF10" s="345"/>
      <c r="AG10" s="345"/>
      <c r="AH10" s="244"/>
      <c r="AI10" s="244"/>
      <c r="AJ10" s="244"/>
      <c r="AK10" s="244"/>
      <c r="AL10" s="244"/>
      <c r="AM10" s="345"/>
      <c r="AN10" s="345"/>
      <c r="AO10" s="345"/>
      <c r="AP10" s="345"/>
      <c r="AQ10" s="345"/>
      <c r="AR10" s="244"/>
      <c r="AS10" s="244"/>
      <c r="AT10" s="244"/>
      <c r="AU10" s="244"/>
      <c r="AV10" s="244"/>
      <c r="AW10" s="244"/>
      <c r="AX10" s="244"/>
      <c r="AY10" s="244"/>
      <c r="AZ10" s="244"/>
      <c r="BA10" s="244"/>
      <c r="BB10" s="345"/>
      <c r="BC10" s="345"/>
      <c r="BD10" s="345"/>
      <c r="BE10" s="345"/>
      <c r="BF10" s="345"/>
      <c r="BG10" s="345"/>
      <c r="BH10" s="345"/>
      <c r="BI10" s="345"/>
      <c r="BJ10" s="345"/>
      <c r="BK10" s="345"/>
      <c r="BL10" s="345"/>
      <c r="BM10" s="345"/>
      <c r="BN10" s="345"/>
      <c r="BO10" s="345"/>
      <c r="BP10" s="345"/>
      <c r="BQ10" s="345"/>
      <c r="BR10" s="345"/>
      <c r="BS10" s="345"/>
      <c r="BT10" s="345"/>
      <c r="BU10" s="345"/>
    </row>
    <row r="11" spans="1:73">
      <c r="A11" s="244"/>
      <c r="B11" s="244"/>
      <c r="C11" s="244"/>
      <c r="D11" s="244"/>
      <c r="E11" s="244"/>
      <c r="F11" s="244"/>
      <c r="G11" s="244"/>
      <c r="H11" s="244"/>
      <c r="I11" s="244"/>
      <c r="J11" s="244"/>
      <c r="K11" s="244"/>
      <c r="L11" s="244"/>
      <c r="M11" s="244"/>
      <c r="N11" s="244"/>
      <c r="O11" s="244"/>
      <c r="P11" s="244"/>
      <c r="Q11" s="244"/>
      <c r="S11" s="244"/>
      <c r="T11" s="244"/>
      <c r="U11" s="244"/>
      <c r="V11" s="244"/>
      <c r="W11" s="244"/>
      <c r="X11" s="345"/>
      <c r="Y11" s="345"/>
      <c r="Z11" s="345"/>
      <c r="AA11" s="345"/>
      <c r="AB11" s="345"/>
      <c r="AC11" s="345"/>
      <c r="AD11" s="345"/>
      <c r="AE11" s="345"/>
      <c r="AF11" s="345"/>
      <c r="AG11" s="345"/>
      <c r="AH11" s="244"/>
      <c r="AI11" s="244"/>
      <c r="AJ11" s="244"/>
      <c r="AK11" s="244"/>
      <c r="AL11" s="244"/>
      <c r="AM11" s="345"/>
      <c r="AN11" s="345"/>
      <c r="AO11" s="345"/>
      <c r="AP11" s="345"/>
      <c r="AQ11" s="345"/>
      <c r="AR11" s="244"/>
      <c r="AS11" s="244"/>
      <c r="AT11" s="244"/>
      <c r="AU11" s="244"/>
      <c r="AV11" s="244"/>
      <c r="AW11" s="244"/>
      <c r="AX11" s="244"/>
      <c r="AY11" s="244"/>
      <c r="AZ11" s="244"/>
      <c r="BA11" s="244"/>
      <c r="BB11" s="345"/>
      <c r="BC11" s="345"/>
      <c r="BD11" s="345"/>
      <c r="BE11" s="345"/>
      <c r="BF11" s="345"/>
      <c r="BG11" s="345"/>
      <c r="BH11" s="345"/>
      <c r="BI11" s="345"/>
      <c r="BJ11" s="345"/>
      <c r="BK11" s="345"/>
      <c r="BL11" s="345"/>
      <c r="BM11" s="345"/>
      <c r="BN11" s="345"/>
      <c r="BO11" s="345"/>
      <c r="BP11" s="345"/>
      <c r="BQ11" s="345"/>
      <c r="BR11" s="345"/>
      <c r="BS11" s="345"/>
      <c r="BT11" s="345"/>
      <c r="BU11" s="345"/>
    </row>
    <row r="12" spans="1:73">
      <c r="A12" s="244"/>
      <c r="B12" s="244"/>
      <c r="C12" s="244"/>
      <c r="D12" s="244"/>
      <c r="E12" s="244"/>
      <c r="F12" s="244"/>
      <c r="G12" s="244"/>
      <c r="H12" s="244"/>
      <c r="I12" s="244"/>
      <c r="J12" s="244"/>
      <c r="K12" s="244"/>
      <c r="L12" s="244"/>
      <c r="M12" s="244"/>
      <c r="N12" s="244"/>
      <c r="O12" s="244"/>
      <c r="P12" s="244"/>
      <c r="Q12" s="244"/>
      <c r="S12" s="244"/>
      <c r="T12" s="244"/>
      <c r="U12" s="244"/>
      <c r="V12" s="244"/>
      <c r="W12" s="244"/>
      <c r="X12" s="345"/>
      <c r="Y12" s="345"/>
      <c r="Z12" s="345"/>
      <c r="AA12" s="345"/>
      <c r="AB12" s="345"/>
      <c r="AC12" s="345"/>
      <c r="AD12" s="345"/>
      <c r="AE12" s="345"/>
      <c r="AF12" s="345"/>
      <c r="AG12" s="345"/>
      <c r="AH12" s="244"/>
      <c r="AI12" s="244"/>
      <c r="AJ12" s="244"/>
      <c r="AK12" s="244"/>
      <c r="AL12" s="244"/>
      <c r="AM12" s="345"/>
      <c r="AN12" s="345"/>
      <c r="AO12" s="345"/>
      <c r="AP12" s="345"/>
      <c r="AQ12" s="345"/>
      <c r="AR12" s="244"/>
      <c r="AS12" s="244"/>
      <c r="AT12" s="244"/>
      <c r="AU12" s="244"/>
      <c r="AV12" s="244"/>
      <c r="AW12" s="244"/>
      <c r="AX12" s="244"/>
      <c r="AY12" s="244"/>
      <c r="AZ12" s="244"/>
      <c r="BA12" s="244"/>
      <c r="BB12" s="345"/>
      <c r="BC12" s="345"/>
      <c r="BD12" s="345"/>
      <c r="BE12" s="345"/>
      <c r="BF12" s="345"/>
      <c r="BG12" s="345"/>
      <c r="BH12" s="345"/>
      <c r="BI12" s="345"/>
      <c r="BJ12" s="345"/>
      <c r="BK12" s="345"/>
      <c r="BL12" s="345"/>
      <c r="BM12" s="345"/>
      <c r="BN12" s="345"/>
      <c r="BO12" s="345"/>
      <c r="BP12" s="345"/>
      <c r="BQ12" s="345"/>
      <c r="BR12" s="345"/>
      <c r="BS12" s="345"/>
      <c r="BT12" s="345"/>
      <c r="BU12" s="345"/>
    </row>
    <row r="13" spans="1:73">
      <c r="A13" s="244"/>
      <c r="B13" s="244"/>
      <c r="C13" s="244"/>
      <c r="D13" s="244"/>
      <c r="E13" s="244"/>
      <c r="F13" s="244"/>
      <c r="G13" s="244"/>
      <c r="H13" s="244"/>
      <c r="I13" s="244"/>
      <c r="J13" s="244"/>
      <c r="K13" s="244"/>
      <c r="L13" s="244"/>
      <c r="M13" s="244"/>
      <c r="N13" s="244"/>
      <c r="O13" s="244"/>
      <c r="P13" s="244"/>
      <c r="Q13" s="244"/>
      <c r="S13" s="244"/>
      <c r="T13" s="244"/>
      <c r="U13" s="244"/>
      <c r="V13" s="244"/>
      <c r="W13" s="244"/>
      <c r="X13" s="345"/>
      <c r="Y13" s="345"/>
      <c r="Z13" s="345"/>
      <c r="AA13" s="345"/>
      <c r="AB13" s="345"/>
      <c r="AC13" s="345"/>
      <c r="AD13" s="345"/>
      <c r="AE13" s="345"/>
      <c r="AF13" s="345"/>
      <c r="AG13" s="345"/>
      <c r="AH13" s="244"/>
      <c r="AI13" s="244"/>
      <c r="AJ13" s="244"/>
      <c r="AK13" s="244"/>
      <c r="AL13" s="244"/>
      <c r="AM13" s="345"/>
      <c r="AN13" s="345"/>
      <c r="AO13" s="345"/>
      <c r="AP13" s="345"/>
      <c r="AQ13" s="345"/>
      <c r="AR13" s="244"/>
      <c r="AS13" s="244"/>
      <c r="AT13" s="244"/>
      <c r="AU13" s="244"/>
      <c r="AV13" s="244"/>
      <c r="AW13" s="244"/>
      <c r="AX13" s="244"/>
      <c r="AY13" s="244"/>
      <c r="AZ13" s="244"/>
      <c r="BA13" s="244"/>
      <c r="BB13" s="345"/>
      <c r="BC13" s="345"/>
      <c r="BD13" s="345"/>
      <c r="BE13" s="345"/>
      <c r="BF13" s="345"/>
      <c r="BG13" s="345"/>
      <c r="BH13" s="345"/>
      <c r="BI13" s="345"/>
      <c r="BJ13" s="345"/>
      <c r="BK13" s="345"/>
      <c r="BL13" s="345"/>
      <c r="BM13" s="345"/>
      <c r="BN13" s="345"/>
      <c r="BO13" s="345"/>
      <c r="BP13" s="345"/>
      <c r="BQ13" s="345"/>
      <c r="BR13" s="345"/>
      <c r="BS13" s="345"/>
      <c r="BT13" s="345"/>
      <c r="BU13" s="345"/>
    </row>
    <row r="14" spans="1:73">
      <c r="A14" s="244"/>
      <c r="B14" s="244"/>
      <c r="C14" s="244"/>
      <c r="D14" s="244"/>
      <c r="E14" s="244"/>
      <c r="F14" s="244"/>
      <c r="G14" s="244"/>
      <c r="H14" s="244"/>
      <c r="I14" s="244"/>
      <c r="J14" s="244"/>
      <c r="K14" s="244"/>
      <c r="L14" s="244"/>
      <c r="M14" s="244"/>
      <c r="N14" s="244"/>
      <c r="O14" s="244"/>
      <c r="P14" s="244"/>
      <c r="Q14" s="244"/>
      <c r="S14" s="244"/>
      <c r="T14" s="244"/>
      <c r="U14" s="244"/>
      <c r="V14" s="244"/>
      <c r="W14" s="244"/>
      <c r="X14" s="345"/>
      <c r="Y14" s="345"/>
      <c r="Z14" s="345"/>
      <c r="AA14" s="345"/>
      <c r="AB14" s="345"/>
      <c r="AC14" s="345"/>
      <c r="AD14" s="345"/>
      <c r="AE14" s="345"/>
      <c r="AF14" s="345"/>
      <c r="AG14" s="345"/>
      <c r="AH14" s="244"/>
      <c r="AI14" s="244"/>
      <c r="AJ14" s="244"/>
      <c r="AK14" s="244"/>
      <c r="AL14" s="244"/>
      <c r="AM14" s="345"/>
      <c r="AN14" s="345"/>
      <c r="AO14" s="345"/>
      <c r="AP14" s="345"/>
      <c r="AQ14" s="345"/>
      <c r="AR14" s="244"/>
      <c r="AS14" s="244"/>
      <c r="AT14" s="244"/>
      <c r="AU14" s="244"/>
      <c r="AV14" s="244"/>
      <c r="AW14" s="244"/>
      <c r="AX14" s="244"/>
      <c r="AY14" s="244"/>
      <c r="AZ14" s="244"/>
      <c r="BA14" s="244"/>
      <c r="BB14" s="345"/>
      <c r="BC14" s="345"/>
      <c r="BD14" s="345"/>
      <c r="BE14" s="345"/>
      <c r="BF14" s="345"/>
      <c r="BG14" s="345"/>
      <c r="BH14" s="345"/>
      <c r="BI14" s="345"/>
      <c r="BJ14" s="345"/>
      <c r="BK14" s="345"/>
      <c r="BL14" s="345"/>
      <c r="BM14" s="345"/>
      <c r="BN14" s="345"/>
      <c r="BO14" s="345"/>
      <c r="BP14" s="345"/>
      <c r="BQ14" s="345"/>
      <c r="BR14" s="345"/>
      <c r="BS14" s="345"/>
      <c r="BT14" s="345"/>
      <c r="BU14" s="345"/>
    </row>
    <row r="15" spans="1:73">
      <c r="A15" s="244"/>
      <c r="B15" s="244"/>
      <c r="C15" s="244"/>
      <c r="D15" s="244"/>
      <c r="E15" s="244"/>
      <c r="F15" s="244"/>
      <c r="G15" s="244"/>
      <c r="H15" s="244"/>
      <c r="I15" s="244"/>
      <c r="J15" s="244"/>
      <c r="K15" s="244"/>
      <c r="L15" s="244"/>
      <c r="M15" s="244"/>
      <c r="N15" s="244"/>
      <c r="O15" s="244"/>
      <c r="P15" s="244"/>
      <c r="Q15" s="244"/>
      <c r="S15" s="244"/>
      <c r="T15" s="244"/>
      <c r="U15" s="244"/>
      <c r="V15" s="244"/>
      <c r="W15" s="244"/>
      <c r="X15" s="345"/>
      <c r="Y15" s="345"/>
      <c r="Z15" s="345"/>
      <c r="AA15" s="345"/>
      <c r="AB15" s="345"/>
      <c r="AC15" s="345"/>
      <c r="AD15" s="345"/>
      <c r="AE15" s="345"/>
      <c r="AF15" s="345"/>
      <c r="AG15" s="345"/>
      <c r="AH15" s="244"/>
      <c r="AI15" s="244"/>
      <c r="AJ15" s="244"/>
      <c r="AK15" s="244"/>
      <c r="AL15" s="244"/>
      <c r="AM15" s="345"/>
      <c r="AN15" s="345"/>
      <c r="AO15" s="345"/>
      <c r="AP15" s="345"/>
      <c r="AQ15" s="345"/>
      <c r="AR15" s="244"/>
      <c r="AS15" s="244"/>
      <c r="AT15" s="244"/>
      <c r="AU15" s="244"/>
      <c r="AV15" s="244"/>
      <c r="AW15" s="244"/>
      <c r="AX15" s="244"/>
      <c r="AY15" s="244"/>
      <c r="AZ15" s="244"/>
      <c r="BA15" s="244"/>
      <c r="BB15" s="345"/>
      <c r="BC15" s="345"/>
      <c r="BD15" s="345"/>
      <c r="BE15" s="345"/>
      <c r="BF15" s="345"/>
      <c r="BG15" s="345"/>
      <c r="BH15" s="345"/>
      <c r="BI15" s="345"/>
      <c r="BJ15" s="345"/>
      <c r="BK15" s="345"/>
      <c r="BL15" s="345"/>
      <c r="BM15" s="345"/>
      <c r="BN15" s="345"/>
      <c r="BO15" s="345"/>
      <c r="BP15" s="345"/>
      <c r="BQ15" s="345"/>
      <c r="BR15" s="345"/>
      <c r="BS15" s="345"/>
      <c r="BT15" s="345"/>
      <c r="BU15" s="345"/>
    </row>
    <row r="16" spans="1:73">
      <c r="A16" s="244"/>
      <c r="B16" s="244"/>
      <c r="C16" s="244"/>
      <c r="D16" s="244"/>
      <c r="E16" s="244"/>
      <c r="F16" s="244"/>
      <c r="G16" s="244"/>
      <c r="H16" s="244"/>
      <c r="I16" s="244"/>
      <c r="J16" s="244"/>
      <c r="K16" s="244"/>
      <c r="L16" s="244"/>
      <c r="M16" s="244"/>
      <c r="N16" s="244"/>
      <c r="O16" s="244"/>
      <c r="P16" s="244"/>
      <c r="Q16" s="244"/>
      <c r="S16" s="244"/>
      <c r="T16" s="244"/>
      <c r="U16" s="244"/>
      <c r="V16" s="244"/>
      <c r="W16" s="244"/>
      <c r="X16" s="345"/>
      <c r="Y16" s="345"/>
      <c r="Z16" s="345"/>
      <c r="AA16" s="345"/>
      <c r="AB16" s="345"/>
      <c r="AC16" s="345"/>
      <c r="AD16" s="345"/>
      <c r="AE16" s="345"/>
      <c r="AF16" s="345"/>
      <c r="AG16" s="345"/>
      <c r="AH16" s="244"/>
      <c r="AI16" s="244"/>
      <c r="AJ16" s="244"/>
      <c r="AK16" s="244"/>
      <c r="AL16" s="244"/>
      <c r="AM16" s="345"/>
      <c r="AN16" s="345"/>
      <c r="AO16" s="345"/>
      <c r="AP16" s="345"/>
      <c r="AQ16" s="345"/>
      <c r="AR16" s="244"/>
      <c r="AS16" s="244"/>
      <c r="AT16" s="244"/>
      <c r="AU16" s="244"/>
      <c r="AV16" s="244"/>
      <c r="AW16" s="244"/>
      <c r="AX16" s="244"/>
      <c r="AY16" s="244"/>
      <c r="AZ16" s="244"/>
      <c r="BA16" s="244"/>
      <c r="BB16" s="345"/>
      <c r="BC16" s="345"/>
      <c r="BD16" s="345"/>
      <c r="BE16" s="345"/>
      <c r="BF16" s="345"/>
      <c r="BG16" s="345"/>
      <c r="BH16" s="345"/>
      <c r="BI16" s="345"/>
      <c r="BJ16" s="345"/>
      <c r="BK16" s="345"/>
      <c r="BL16" s="345"/>
      <c r="BM16" s="345"/>
      <c r="BN16" s="345"/>
      <c r="BO16" s="345"/>
      <c r="BP16" s="345"/>
      <c r="BQ16" s="345"/>
      <c r="BR16" s="345"/>
      <c r="BS16" s="345"/>
      <c r="BT16" s="345"/>
      <c r="BU16" s="345"/>
    </row>
    <row r="17" spans="1:53" ht="18.75">
      <c r="A17" s="247" t="s">
        <v>1020</v>
      </c>
      <c r="B17" s="79"/>
      <c r="C17" s="79"/>
      <c r="D17" s="79"/>
      <c r="E17" s="248" t="s">
        <v>637</v>
      </c>
      <c r="F17" s="79"/>
      <c r="G17" s="79"/>
      <c r="H17" s="79"/>
      <c r="I17" s="79"/>
      <c r="J17" s="79"/>
      <c r="K17" s="79"/>
      <c r="L17" s="79"/>
      <c r="M17" s="79"/>
      <c r="N17" s="79"/>
      <c r="O17" s="79"/>
      <c r="P17" s="79"/>
      <c r="Q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row>
    <row r="18" spans="1:53">
      <c r="A18" s="249" t="s">
        <v>647</v>
      </c>
      <c r="B18" s="79"/>
      <c r="C18" s="79"/>
      <c r="D18" s="79"/>
      <c r="E18" s="79"/>
      <c r="F18" s="79"/>
      <c r="G18" s="249" t="s">
        <v>760</v>
      </c>
      <c r="H18" s="79"/>
      <c r="I18" s="79"/>
      <c r="J18" s="79"/>
      <c r="K18" s="79"/>
      <c r="L18" s="140"/>
      <c r="M18" s="140" t="s">
        <v>648</v>
      </c>
      <c r="N18" s="79"/>
      <c r="O18" s="79"/>
      <c r="P18" s="79"/>
      <c r="Q18" s="79"/>
      <c r="S18" s="140" t="s">
        <v>649</v>
      </c>
      <c r="T18" s="140"/>
      <c r="U18" s="140"/>
      <c r="V18" s="140"/>
      <c r="W18" s="140"/>
      <c r="X18" s="140"/>
      <c r="Y18" s="140"/>
      <c r="Z18" s="140"/>
      <c r="AA18" s="140"/>
      <c r="AB18" s="140"/>
      <c r="AC18" s="140"/>
      <c r="AD18" s="140"/>
      <c r="AE18" s="140"/>
      <c r="AF18" s="140"/>
      <c r="AG18" s="140"/>
      <c r="AH18" s="140" t="s">
        <v>772</v>
      </c>
      <c r="AI18" s="79"/>
      <c r="AJ18" s="79"/>
      <c r="AK18" s="79"/>
      <c r="AL18" s="79"/>
      <c r="AM18" s="79"/>
      <c r="AN18" s="79"/>
      <c r="AO18" s="79"/>
      <c r="AP18" s="79"/>
      <c r="AQ18" s="79"/>
      <c r="AR18" s="140" t="s">
        <v>674</v>
      </c>
      <c r="AS18" s="79"/>
      <c r="AT18" s="79"/>
      <c r="AU18" s="79"/>
      <c r="AV18" s="79"/>
      <c r="AW18" s="79"/>
      <c r="AX18" s="79"/>
      <c r="AY18" s="79"/>
      <c r="AZ18" s="79"/>
      <c r="BA18" s="79"/>
    </row>
    <row r="19" spans="1:53">
      <c r="A19" s="79"/>
      <c r="B19" s="79"/>
      <c r="C19" s="79"/>
      <c r="D19" s="79"/>
      <c r="E19" s="79"/>
      <c r="F19" s="79"/>
      <c r="G19" s="79"/>
      <c r="H19" s="79"/>
      <c r="I19" s="79"/>
      <c r="J19" s="79"/>
      <c r="K19" s="79"/>
      <c r="L19" s="79"/>
      <c r="M19" s="79"/>
      <c r="N19" s="79"/>
      <c r="O19" s="79"/>
      <c r="P19" s="79"/>
      <c r="Q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row>
    <row r="20" spans="1:53">
      <c r="A20" s="79"/>
      <c r="B20" s="79"/>
      <c r="C20" s="79"/>
      <c r="D20" s="79"/>
      <c r="E20" s="79"/>
      <c r="F20" s="79"/>
      <c r="G20" s="79"/>
      <c r="H20" s="79"/>
      <c r="I20" s="79"/>
      <c r="J20" s="79"/>
      <c r="K20" s="79"/>
      <c r="L20" s="79"/>
      <c r="M20" s="79"/>
      <c r="N20" s="79"/>
      <c r="O20" s="79"/>
      <c r="P20" s="79"/>
      <c r="Q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row>
    <row r="21" spans="1:53">
      <c r="A21" s="79"/>
      <c r="B21" s="79"/>
      <c r="C21" s="79"/>
      <c r="D21" s="79"/>
      <c r="E21" s="79"/>
      <c r="F21" s="79"/>
      <c r="G21" s="79"/>
      <c r="H21" s="79"/>
      <c r="I21" s="79"/>
      <c r="J21" s="79"/>
      <c r="K21" s="79"/>
      <c r="L21" s="79"/>
      <c r="M21" s="79"/>
      <c r="N21" s="79"/>
      <c r="O21" s="79"/>
      <c r="P21" s="79"/>
      <c r="Q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row>
    <row r="22" spans="1:53">
      <c r="A22" s="79"/>
      <c r="B22" s="79"/>
      <c r="C22" s="79"/>
      <c r="D22" s="79"/>
      <c r="E22" s="79"/>
      <c r="F22" s="79"/>
      <c r="G22" s="79"/>
      <c r="H22" s="79"/>
      <c r="I22" s="79"/>
      <c r="J22" s="79"/>
      <c r="K22" s="79"/>
      <c r="L22" s="79"/>
      <c r="M22" s="79"/>
      <c r="N22" s="79"/>
      <c r="O22" s="79"/>
      <c r="P22" s="79"/>
      <c r="Q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row>
    <row r="23" spans="1:53">
      <c r="A23" s="79"/>
      <c r="B23" s="79"/>
      <c r="C23" s="79"/>
      <c r="D23" s="79"/>
      <c r="E23" s="79"/>
      <c r="F23" s="79"/>
      <c r="G23" s="79"/>
      <c r="H23" s="79"/>
      <c r="I23" s="79"/>
      <c r="J23" s="79"/>
      <c r="K23" s="79"/>
      <c r="L23" s="79"/>
      <c r="M23" s="79"/>
      <c r="N23" s="79"/>
      <c r="O23" s="79"/>
      <c r="P23" s="79"/>
      <c r="Q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row>
    <row r="24" spans="1:53">
      <c r="A24" s="79"/>
      <c r="B24" s="79"/>
      <c r="C24" s="79"/>
      <c r="D24" s="79"/>
      <c r="E24" s="79"/>
      <c r="F24" s="79"/>
      <c r="G24" s="79"/>
      <c r="H24" s="79"/>
      <c r="I24" s="79"/>
      <c r="J24" s="79"/>
      <c r="K24" s="79"/>
      <c r="L24" s="79"/>
      <c r="M24" s="79"/>
      <c r="N24" s="79"/>
      <c r="O24" s="79"/>
      <c r="P24" s="79"/>
      <c r="Q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row>
    <row r="25" spans="1:53">
      <c r="A25" s="79"/>
      <c r="B25" s="79"/>
      <c r="C25" s="79"/>
      <c r="D25" s="79"/>
      <c r="E25" s="79"/>
      <c r="F25" s="79"/>
      <c r="G25" s="79"/>
      <c r="H25" s="79"/>
      <c r="I25" s="79"/>
      <c r="J25" s="79"/>
      <c r="K25" s="79"/>
      <c r="L25" s="79"/>
      <c r="M25" s="79"/>
      <c r="N25" s="79"/>
      <c r="O25" s="79"/>
      <c r="P25" s="79"/>
      <c r="Q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row>
    <row r="26" spans="1:53">
      <c r="A26" s="79"/>
      <c r="B26" s="79"/>
      <c r="C26" s="79"/>
      <c r="D26" s="79"/>
      <c r="E26" s="79"/>
      <c r="F26" s="79"/>
      <c r="G26" s="79"/>
      <c r="H26" s="79"/>
      <c r="I26" s="79"/>
      <c r="J26" s="79"/>
      <c r="K26" s="79"/>
      <c r="L26" s="79"/>
      <c r="M26" s="79"/>
      <c r="N26" s="79"/>
      <c r="O26" s="79"/>
      <c r="P26" s="79"/>
      <c r="Q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row>
    <row r="27" spans="1:53">
      <c r="A27" s="79"/>
      <c r="B27" s="79"/>
      <c r="C27" s="79"/>
      <c r="D27" s="79"/>
      <c r="E27" s="79"/>
      <c r="F27" s="79"/>
      <c r="G27" s="79"/>
      <c r="H27" s="79"/>
      <c r="I27" s="79"/>
      <c r="J27" s="79"/>
      <c r="K27" s="79"/>
      <c r="L27" s="79"/>
      <c r="M27" s="79"/>
      <c r="N27" s="79"/>
      <c r="O27" s="79"/>
      <c r="P27" s="79"/>
      <c r="Q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row>
    <row r="28" spans="1:53">
      <c r="A28" s="79"/>
      <c r="B28" s="79"/>
      <c r="C28" s="79"/>
      <c r="D28" s="79"/>
      <c r="E28" s="79"/>
      <c r="F28" s="79"/>
      <c r="G28" s="79"/>
      <c r="H28" s="79"/>
      <c r="I28" s="79"/>
      <c r="J28" s="79"/>
      <c r="K28" s="79"/>
      <c r="L28" s="79"/>
      <c r="M28" s="79"/>
      <c r="N28" s="79"/>
      <c r="O28" s="79"/>
      <c r="P28" s="79"/>
      <c r="Q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row>
    <row r="29" spans="1:53">
      <c r="A29" s="79"/>
      <c r="B29" s="79"/>
      <c r="C29" s="79"/>
      <c r="D29" s="79"/>
      <c r="E29" s="79"/>
      <c r="F29" s="79"/>
      <c r="G29" s="79"/>
      <c r="H29" s="79"/>
      <c r="I29" s="79"/>
      <c r="J29" s="79"/>
      <c r="K29" s="79"/>
      <c r="L29" s="79"/>
      <c r="M29" s="79"/>
      <c r="N29" s="79"/>
      <c r="O29" s="79"/>
      <c r="P29" s="79"/>
      <c r="Q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row>
    <row r="30" spans="1:53">
      <c r="A30" s="79"/>
      <c r="B30" s="79"/>
      <c r="C30" s="79"/>
      <c r="D30" s="79"/>
      <c r="E30" s="79"/>
      <c r="F30" s="79"/>
      <c r="G30" s="79"/>
      <c r="H30" s="79"/>
      <c r="I30" s="79"/>
      <c r="J30" s="79"/>
      <c r="K30" s="79"/>
      <c r="L30" s="79"/>
      <c r="M30" s="79"/>
      <c r="N30" s="79"/>
      <c r="O30" s="79"/>
      <c r="P30" s="79"/>
      <c r="Q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row>
    <row r="31" spans="1:53">
      <c r="A31" s="79"/>
      <c r="B31" s="79"/>
      <c r="C31" s="79"/>
      <c r="D31" s="79"/>
      <c r="E31" s="79"/>
      <c r="F31" s="79"/>
      <c r="G31" s="79"/>
      <c r="H31" s="79"/>
      <c r="I31" s="79"/>
      <c r="J31" s="79"/>
      <c r="K31" s="79"/>
      <c r="L31" s="79"/>
      <c r="M31" s="79"/>
      <c r="N31" s="79"/>
      <c r="O31" s="79"/>
      <c r="P31" s="79"/>
      <c r="Q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row>
    <row r="32" spans="1:53">
      <c r="A32" s="79"/>
      <c r="B32" s="79"/>
      <c r="C32" s="79"/>
      <c r="D32" s="79"/>
      <c r="E32" s="79"/>
      <c r="F32" s="79"/>
      <c r="G32" s="79"/>
      <c r="H32" s="79"/>
      <c r="I32" s="79"/>
      <c r="J32" s="79"/>
      <c r="K32" s="79"/>
      <c r="L32" s="79"/>
      <c r="M32" s="79"/>
      <c r="N32" s="79"/>
      <c r="O32" s="79"/>
      <c r="P32" s="79"/>
      <c r="Q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row>
    <row r="33" spans="1:69" ht="18.75">
      <c r="A33" s="250" t="s">
        <v>1021</v>
      </c>
      <c r="B33" s="237"/>
      <c r="C33" s="237"/>
      <c r="D33" s="237"/>
      <c r="E33" s="238" t="s">
        <v>637</v>
      </c>
      <c r="F33" s="237"/>
      <c r="G33" s="237"/>
      <c r="H33" s="237"/>
      <c r="I33" s="237"/>
      <c r="J33" s="237"/>
      <c r="K33" s="237"/>
      <c r="L33" s="237"/>
      <c r="M33" s="237"/>
      <c r="N33" s="237"/>
      <c r="O33" s="237"/>
      <c r="P33" s="237"/>
      <c r="Q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row>
    <row r="34" spans="1:69">
      <c r="A34" s="251" t="s">
        <v>647</v>
      </c>
      <c r="B34" s="236"/>
      <c r="C34" s="237"/>
      <c r="D34" s="237"/>
      <c r="E34" s="237"/>
      <c r="F34" s="237"/>
      <c r="G34" s="346" t="s">
        <v>759</v>
      </c>
      <c r="H34" s="345"/>
      <c r="I34" s="345"/>
      <c r="J34" s="345"/>
      <c r="K34" s="345"/>
      <c r="L34" s="345"/>
      <c r="M34" s="251" t="s">
        <v>648</v>
      </c>
      <c r="N34" s="237"/>
      <c r="O34" s="237"/>
      <c r="P34" s="237"/>
      <c r="Q34" s="237"/>
      <c r="S34" s="236" t="s">
        <v>649</v>
      </c>
      <c r="T34" s="236"/>
      <c r="U34" s="236"/>
      <c r="V34" s="236"/>
      <c r="W34" s="236"/>
      <c r="X34" s="236"/>
      <c r="Y34" s="236"/>
      <c r="Z34" s="236"/>
      <c r="AA34" s="236"/>
      <c r="AB34" s="236"/>
      <c r="AC34" s="236"/>
      <c r="AD34" s="236"/>
      <c r="AE34" s="236"/>
      <c r="AF34" s="236"/>
      <c r="AG34" s="236"/>
      <c r="AH34" s="236" t="s">
        <v>772</v>
      </c>
      <c r="AI34" s="237"/>
      <c r="AJ34" s="237"/>
      <c r="AK34" s="237"/>
      <c r="AL34" s="237"/>
      <c r="AM34" s="237"/>
      <c r="AN34" s="237"/>
      <c r="AO34" s="237"/>
      <c r="AP34" s="237"/>
      <c r="AQ34" s="237"/>
      <c r="AR34" s="236" t="s">
        <v>674</v>
      </c>
      <c r="AS34" s="237"/>
      <c r="AT34" s="237"/>
      <c r="AU34" s="237"/>
      <c r="AV34" s="237"/>
      <c r="AW34" s="236" t="s">
        <v>702</v>
      </c>
      <c r="AX34" s="237"/>
      <c r="AY34" s="237"/>
      <c r="AZ34" s="237"/>
      <c r="BA34" s="237"/>
      <c r="BB34" s="237"/>
      <c r="BC34" s="237"/>
      <c r="BD34" s="237"/>
      <c r="BE34" s="237"/>
      <c r="BF34" s="237"/>
      <c r="BG34" s="237"/>
      <c r="BH34" s="237"/>
      <c r="BI34" s="237"/>
      <c r="BJ34" s="237"/>
      <c r="BK34" s="237"/>
      <c r="BL34" s="237"/>
      <c r="BM34" s="237"/>
      <c r="BN34" s="237"/>
      <c r="BO34" s="237"/>
      <c r="BP34" s="237"/>
      <c r="BQ34" s="237"/>
    </row>
    <row r="35" spans="1:69">
      <c r="A35" s="237"/>
      <c r="B35" s="237"/>
      <c r="C35" s="237"/>
      <c r="D35" s="237"/>
      <c r="E35" s="237"/>
      <c r="F35" s="237"/>
      <c r="G35" s="345"/>
      <c r="H35" s="345"/>
      <c r="I35" s="345"/>
      <c r="J35" s="345"/>
      <c r="K35" s="345"/>
      <c r="L35" s="345"/>
      <c r="M35" s="237"/>
      <c r="N35" s="237"/>
      <c r="O35" s="237"/>
      <c r="P35" s="237"/>
      <c r="Q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row>
    <row r="36" spans="1:69">
      <c r="A36" s="237"/>
      <c r="B36" s="237"/>
      <c r="C36" s="237"/>
      <c r="D36" s="237"/>
      <c r="E36" s="237"/>
      <c r="F36" s="237"/>
      <c r="G36" s="345"/>
      <c r="H36" s="345"/>
      <c r="I36" s="345"/>
      <c r="J36" s="345"/>
      <c r="K36" s="345"/>
      <c r="L36" s="345"/>
      <c r="M36" s="237"/>
      <c r="N36" s="237"/>
      <c r="O36" s="237"/>
      <c r="P36" s="237"/>
      <c r="Q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row>
    <row r="37" spans="1:69">
      <c r="A37" s="237"/>
      <c r="B37" s="237"/>
      <c r="C37" s="237"/>
      <c r="D37" s="237"/>
      <c r="E37" s="237"/>
      <c r="F37" s="237"/>
      <c r="G37" s="345"/>
      <c r="H37" s="345"/>
      <c r="I37" s="345"/>
      <c r="J37" s="345"/>
      <c r="K37" s="345"/>
      <c r="L37" s="345"/>
      <c r="M37" s="237"/>
      <c r="N37" s="237"/>
      <c r="O37" s="237"/>
      <c r="P37" s="237"/>
      <c r="Q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c r="BQ37" s="237"/>
    </row>
    <row r="38" spans="1:69">
      <c r="A38" s="237"/>
      <c r="B38" s="237"/>
      <c r="C38" s="237"/>
      <c r="D38" s="237"/>
      <c r="E38" s="237"/>
      <c r="F38" s="237"/>
      <c r="G38" s="345"/>
      <c r="H38" s="345"/>
      <c r="I38" s="345"/>
      <c r="J38" s="345"/>
      <c r="K38" s="345"/>
      <c r="L38" s="345"/>
      <c r="M38" s="237"/>
      <c r="N38" s="237"/>
      <c r="O38" s="237"/>
      <c r="P38" s="237"/>
      <c r="Q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c r="BQ38" s="237"/>
    </row>
    <row r="39" spans="1:69">
      <c r="A39" s="237"/>
      <c r="B39" s="237"/>
      <c r="C39" s="237"/>
      <c r="D39" s="237"/>
      <c r="E39" s="237"/>
      <c r="F39" s="237"/>
      <c r="G39" s="345"/>
      <c r="H39" s="345"/>
      <c r="I39" s="345"/>
      <c r="J39" s="345"/>
      <c r="K39" s="345"/>
      <c r="L39" s="345"/>
      <c r="M39" s="237"/>
      <c r="N39" s="237"/>
      <c r="O39" s="237"/>
      <c r="P39" s="237"/>
      <c r="Q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c r="BQ39" s="237"/>
    </row>
    <row r="40" spans="1:69">
      <c r="A40" s="237"/>
      <c r="B40" s="237"/>
      <c r="C40" s="237"/>
      <c r="D40" s="237"/>
      <c r="E40" s="237"/>
      <c r="F40" s="237"/>
      <c r="G40" s="345"/>
      <c r="H40" s="345"/>
      <c r="I40" s="345"/>
      <c r="J40" s="345"/>
      <c r="K40" s="345"/>
      <c r="L40" s="345"/>
      <c r="M40" s="237"/>
      <c r="N40" s="237"/>
      <c r="O40" s="237"/>
      <c r="P40" s="237"/>
      <c r="Q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row>
    <row r="41" spans="1:69">
      <c r="A41" s="237"/>
      <c r="B41" s="237"/>
      <c r="C41" s="237"/>
      <c r="D41" s="237"/>
      <c r="E41" s="237"/>
      <c r="F41" s="237"/>
      <c r="G41" s="345"/>
      <c r="H41" s="345"/>
      <c r="I41" s="345"/>
      <c r="J41" s="345"/>
      <c r="K41" s="345"/>
      <c r="L41" s="345"/>
      <c r="M41" s="237"/>
      <c r="N41" s="237"/>
      <c r="O41" s="237"/>
      <c r="P41" s="237"/>
      <c r="Q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row>
    <row r="42" spans="1:69">
      <c r="A42" s="237"/>
      <c r="B42" s="237"/>
      <c r="C42" s="237"/>
      <c r="D42" s="237"/>
      <c r="E42" s="237"/>
      <c r="F42" s="237"/>
      <c r="G42" s="345"/>
      <c r="H42" s="345"/>
      <c r="I42" s="345"/>
      <c r="J42" s="345"/>
      <c r="K42" s="345"/>
      <c r="L42" s="345"/>
      <c r="M42" s="237"/>
      <c r="N42" s="237"/>
      <c r="O42" s="237"/>
      <c r="P42" s="237"/>
      <c r="Q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row>
    <row r="43" spans="1:69">
      <c r="A43" s="237"/>
      <c r="B43" s="237"/>
      <c r="C43" s="237"/>
      <c r="D43" s="237"/>
      <c r="E43" s="237"/>
      <c r="F43" s="237"/>
      <c r="G43" s="345"/>
      <c r="H43" s="345"/>
      <c r="I43" s="345"/>
      <c r="J43" s="345"/>
      <c r="K43" s="345"/>
      <c r="L43" s="345"/>
      <c r="M43" s="237"/>
      <c r="N43" s="237"/>
      <c r="O43" s="237"/>
      <c r="P43" s="237"/>
      <c r="Q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c r="BQ43" s="237"/>
    </row>
    <row r="44" spans="1:69">
      <c r="A44" s="237"/>
      <c r="B44" s="237"/>
      <c r="C44" s="237"/>
      <c r="D44" s="237"/>
      <c r="E44" s="237"/>
      <c r="F44" s="237"/>
      <c r="G44" s="345"/>
      <c r="H44" s="345"/>
      <c r="I44" s="345"/>
      <c r="J44" s="345"/>
      <c r="K44" s="345"/>
      <c r="L44" s="345"/>
      <c r="M44" s="237"/>
      <c r="N44" s="237"/>
      <c r="O44" s="237"/>
      <c r="P44" s="237"/>
      <c r="Q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c r="BQ44" s="237"/>
    </row>
    <row r="45" spans="1:69">
      <c r="A45" s="237"/>
      <c r="B45" s="237"/>
      <c r="C45" s="237"/>
      <c r="D45" s="237"/>
      <c r="E45" s="237"/>
      <c r="F45" s="237"/>
      <c r="G45" s="345"/>
      <c r="H45" s="345"/>
      <c r="I45" s="345"/>
      <c r="J45" s="345"/>
      <c r="K45" s="345"/>
      <c r="L45" s="345"/>
      <c r="M45" s="237"/>
      <c r="N45" s="237"/>
      <c r="O45" s="237"/>
      <c r="P45" s="237"/>
      <c r="Q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c r="BQ45" s="237"/>
    </row>
    <row r="46" spans="1:69">
      <c r="A46" s="237"/>
      <c r="B46" s="237"/>
      <c r="C46" s="237"/>
      <c r="D46" s="237"/>
      <c r="E46" s="237"/>
      <c r="F46" s="237"/>
      <c r="G46" s="345"/>
      <c r="H46" s="345"/>
      <c r="I46" s="345"/>
      <c r="J46" s="345"/>
      <c r="K46" s="345"/>
      <c r="L46" s="345"/>
      <c r="M46" s="237"/>
      <c r="N46" s="237"/>
      <c r="O46" s="237"/>
      <c r="P46" s="237"/>
      <c r="Q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c r="BQ46" s="237"/>
    </row>
    <row r="47" spans="1:69">
      <c r="A47" s="237"/>
      <c r="B47" s="237"/>
      <c r="C47" s="237"/>
      <c r="D47" s="237"/>
      <c r="E47" s="237"/>
      <c r="F47" s="237"/>
      <c r="G47" s="345"/>
      <c r="H47" s="345"/>
      <c r="I47" s="345"/>
      <c r="J47" s="345"/>
      <c r="K47" s="345"/>
      <c r="L47" s="345"/>
      <c r="M47" s="237"/>
      <c r="N47" s="237"/>
      <c r="O47" s="237"/>
      <c r="P47" s="237"/>
      <c r="Q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c r="BQ47" s="237"/>
    </row>
    <row r="48" spans="1:69">
      <c r="A48" s="237"/>
      <c r="B48" s="237"/>
      <c r="C48" s="237"/>
      <c r="D48" s="237"/>
      <c r="E48" s="237"/>
      <c r="F48" s="237"/>
      <c r="G48" s="345"/>
      <c r="H48" s="345"/>
      <c r="I48" s="345"/>
      <c r="J48" s="345"/>
      <c r="K48" s="345"/>
      <c r="L48" s="345"/>
      <c r="M48" s="237"/>
      <c r="N48" s="237"/>
      <c r="O48" s="237"/>
      <c r="P48" s="237"/>
      <c r="Q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row>
    <row r="49" spans="1:6">
      <c r="A49" s="9"/>
      <c r="B49" s="9"/>
      <c r="C49" s="9"/>
      <c r="D49" s="9"/>
      <c r="E49" s="9"/>
      <c r="F49" s="9"/>
    </row>
    <row r="50" spans="1:6">
      <c r="A50" s="9"/>
      <c r="B50" s="9"/>
      <c r="C50" s="9"/>
      <c r="D50" s="9"/>
      <c r="E50" s="9"/>
      <c r="F50" s="9"/>
    </row>
    <row r="51" spans="1:6">
      <c r="A51" s="9"/>
      <c r="B51" s="9"/>
      <c r="C51" s="9"/>
      <c r="D51" s="9"/>
      <c r="E51" s="9"/>
      <c r="F51" s="9"/>
    </row>
    <row r="52" spans="1:6">
      <c r="A52" s="9"/>
      <c r="B52" s="9"/>
      <c r="C52" s="9"/>
      <c r="D52" s="9"/>
      <c r="E52" s="9"/>
      <c r="F52" s="9"/>
    </row>
    <row r="53" spans="1:6">
      <c r="A53" s="9"/>
      <c r="B53" s="9"/>
      <c r="C53" s="9"/>
      <c r="D53" s="9"/>
      <c r="E53" s="9"/>
      <c r="F53" s="9"/>
    </row>
    <row r="54" spans="1:6">
      <c r="A54" s="9"/>
      <c r="B54" s="9"/>
      <c r="C54" s="9"/>
      <c r="D54" s="9"/>
      <c r="E54" s="9"/>
      <c r="F54" s="9"/>
    </row>
    <row r="55" spans="1:6">
      <c r="A55" s="9"/>
      <c r="B55" s="9"/>
      <c r="C55" s="9"/>
      <c r="D55" s="9"/>
      <c r="E55" s="9"/>
      <c r="F55" s="9"/>
    </row>
    <row r="56" spans="1:6">
      <c r="A56" s="9"/>
      <c r="B56" s="9"/>
      <c r="C56" s="9"/>
      <c r="D56" s="9"/>
      <c r="E56" s="9"/>
      <c r="F56" s="9"/>
    </row>
    <row r="57" spans="1:6">
      <c r="A57" s="9"/>
      <c r="B57" s="9"/>
      <c r="C57" s="9"/>
      <c r="D57" s="9"/>
      <c r="E57" s="9"/>
      <c r="F57" s="9"/>
    </row>
    <row r="58" spans="1:6">
      <c r="A58" s="9"/>
      <c r="B58" s="9"/>
      <c r="C58" s="9"/>
      <c r="D58" s="9"/>
      <c r="E58" s="9"/>
      <c r="F58" s="9"/>
    </row>
    <row r="59" spans="1:6">
      <c r="A59" s="9"/>
      <c r="B59" s="9"/>
      <c r="C59" s="9"/>
      <c r="D59" s="9"/>
      <c r="E59" s="9"/>
      <c r="F59" s="9"/>
    </row>
    <row r="60" spans="1:6">
      <c r="A60" s="9"/>
      <c r="B60" s="9"/>
      <c r="C60" s="9"/>
      <c r="D60" s="9"/>
      <c r="E60" s="9"/>
      <c r="F60" s="9"/>
    </row>
    <row r="61" spans="1:6">
      <c r="A61" s="9"/>
      <c r="B61" s="9"/>
      <c r="C61" s="9"/>
      <c r="D61" s="9"/>
      <c r="E61" s="9"/>
      <c r="F61" s="9"/>
    </row>
    <row r="62" spans="1:6">
      <c r="A62" s="9"/>
      <c r="B62" s="9"/>
      <c r="C62" s="9"/>
      <c r="D62" s="9"/>
      <c r="E62" s="9"/>
      <c r="F62" s="9"/>
    </row>
    <row r="63" spans="1:6">
      <c r="A63" s="9"/>
      <c r="B63" s="9"/>
      <c r="C63" s="9"/>
      <c r="D63" s="9"/>
      <c r="E63" s="9"/>
      <c r="F63" s="9"/>
    </row>
    <row r="64" spans="1:6">
      <c r="A64" s="9"/>
      <c r="B64" s="9"/>
      <c r="C64" s="9"/>
      <c r="D64" s="9"/>
      <c r="E64" s="9"/>
      <c r="F64" s="9"/>
    </row>
    <row r="65" spans="1:6">
      <c r="A65" s="9"/>
      <c r="B65" s="9"/>
      <c r="C65" s="9"/>
      <c r="D65" s="9"/>
      <c r="E65" s="9"/>
      <c r="F65" s="9"/>
    </row>
  </sheetData>
  <hyperlinks>
    <hyperlink ref="E1" location="InputDataB_ModelSpecAssumptions!H7" display="Back" xr:uid="{00000000-0004-0000-0400-000000000000}"/>
    <hyperlink ref="E17" location="InputDataB_ModelSpecAssumptions!H26" display="Back" xr:uid="{00000000-0004-0000-0400-000001000000}"/>
    <hyperlink ref="E33" location="InputDataB_ModelSpecAssumptions!H39" display="Back" xr:uid="{00000000-0004-0000-0400-000002000000}"/>
  </hyperlinks>
  <pageMargins left="0.75" right="0.75" top="1" bottom="1" header="0.5" footer="0.5"/>
  <pageSetup orientation="portrait" horizontalDpi="300" verticalDpi="300"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K479"/>
  <sheetViews>
    <sheetView topLeftCell="A2" zoomScaleNormal="96" zoomScalePageLayoutView="85" workbookViewId="0">
      <pane xSplit="3" ySplit="2" topLeftCell="E4" activePane="bottomRight" state="frozen"/>
      <selection activeCell="A2" sqref="A2"/>
      <selection pane="topRight" activeCell="D2" sqref="D2"/>
      <selection pane="bottomLeft" activeCell="A4" sqref="A4"/>
      <selection pane="bottomRight" activeCell="B482" sqref="B482"/>
    </sheetView>
  </sheetViews>
  <sheetFormatPr defaultColWidth="8.625" defaultRowHeight="15.75"/>
  <cols>
    <col min="1" max="1" width="24.5" style="435" customWidth="1"/>
    <col min="2" max="2" width="35.5" style="435" customWidth="1"/>
    <col min="3" max="3" width="54.375" style="435" customWidth="1"/>
    <col min="4" max="4" width="31.125" style="435" customWidth="1"/>
    <col min="5" max="5" width="16.5" style="435" customWidth="1"/>
    <col min="6" max="6" width="20.375" style="435" customWidth="1"/>
    <col min="7" max="7" width="11.625" style="435" customWidth="1"/>
    <col min="8" max="8" width="14.625" style="435" customWidth="1"/>
    <col min="9" max="9" width="19.625" style="435" customWidth="1"/>
    <col min="10" max="10" width="24.125" style="435" customWidth="1"/>
    <col min="11" max="11" width="23.125" style="435" customWidth="1"/>
    <col min="12" max="12" width="19.625" style="435" bestFit="1" customWidth="1"/>
    <col min="13" max="13" width="15.625" style="435" bestFit="1" customWidth="1"/>
    <col min="14" max="37" width="14.625" style="435" bestFit="1" customWidth="1"/>
    <col min="38" max="39" width="7" style="435" bestFit="1" customWidth="1"/>
    <col min="40" max="40" width="14.625" style="435" bestFit="1" customWidth="1"/>
    <col min="41" max="42" width="8.625" style="435"/>
    <col min="43" max="77" width="8.625" style="435" bestFit="1" customWidth="1"/>
    <col min="78" max="79" width="8.625" style="435"/>
    <col min="80" max="115" width="8.625" style="435" bestFit="1" customWidth="1"/>
    <col min="116" max="16384" width="8.625" style="435"/>
  </cols>
  <sheetData>
    <row r="1" spans="1:14" hidden="1">
      <c r="A1" s="508"/>
      <c r="B1" s="508"/>
      <c r="C1" s="508"/>
      <c r="D1" s="508"/>
      <c r="E1" s="508"/>
      <c r="F1" s="508"/>
      <c r="G1" s="508"/>
      <c r="H1" s="508"/>
      <c r="I1" s="508"/>
      <c r="J1" s="508"/>
      <c r="K1" s="508"/>
    </row>
    <row r="2" spans="1:14">
      <c r="A2" s="509"/>
      <c r="B2" s="509" t="s">
        <v>468</v>
      </c>
      <c r="C2" s="509"/>
      <c r="D2" s="865" t="s">
        <v>867</v>
      </c>
      <c r="E2" s="865"/>
      <c r="F2" s="865"/>
      <c r="G2" s="865"/>
      <c r="H2" s="509"/>
      <c r="I2" s="509" t="s">
        <v>868</v>
      </c>
      <c r="J2" s="509" t="s">
        <v>1766</v>
      </c>
      <c r="K2" s="510" t="s">
        <v>1765</v>
      </c>
    </row>
    <row r="3" spans="1:14">
      <c r="A3" s="511" t="s">
        <v>869</v>
      </c>
      <c r="B3" s="511"/>
      <c r="C3" s="511" t="s">
        <v>870</v>
      </c>
      <c r="D3" s="511"/>
      <c r="E3" s="511" t="s">
        <v>871</v>
      </c>
      <c r="F3" s="511" t="s">
        <v>872</v>
      </c>
      <c r="G3" s="511" t="s">
        <v>873</v>
      </c>
      <c r="H3" s="511" t="s">
        <v>874</v>
      </c>
      <c r="I3" s="511" t="s">
        <v>875</v>
      </c>
      <c r="J3" s="511"/>
      <c r="K3" s="511"/>
      <c r="M3" s="436" t="s">
        <v>895</v>
      </c>
      <c r="N3" s="436" t="s">
        <v>896</v>
      </c>
    </row>
    <row r="4" spans="1:14">
      <c r="A4" s="512" t="s">
        <v>876</v>
      </c>
      <c r="B4" s="511" t="str">
        <f>data!D4</f>
        <v>PWT 8.1</v>
      </c>
      <c r="C4" s="511" t="s">
        <v>877</v>
      </c>
      <c r="D4" s="457">
        <f>IF(ISNUMBER(data!D3)=TRUE,data!D3,".")</f>
        <v>2.9117356985807419E-2</v>
      </c>
      <c r="E4" s="513"/>
      <c r="F4" s="513"/>
      <c r="G4" s="513"/>
      <c r="H4" s="513"/>
      <c r="I4" s="699">
        <v>2011</v>
      </c>
      <c r="J4" s="700" t="s">
        <v>962</v>
      </c>
      <c r="K4" s="701" t="str">
        <f>data!E3</f>
        <v>PWT 8.1</v>
      </c>
      <c r="M4" s="441" t="s">
        <v>476</v>
      </c>
      <c r="N4" s="442" t="s">
        <v>476</v>
      </c>
    </row>
    <row r="5" spans="1:14">
      <c r="A5" s="512" t="s">
        <v>876</v>
      </c>
      <c r="B5" s="511" t="str">
        <f>data!F4</f>
        <v>PWT 9.0</v>
      </c>
      <c r="C5" s="511" t="s">
        <v>878</v>
      </c>
      <c r="D5" s="437">
        <f>IF(ISNUMBER(data!F3)=TRUE,data!F3,".")</f>
        <v>4.0801391005516052E-2</v>
      </c>
      <c r="E5" s="513"/>
      <c r="F5" s="513"/>
      <c r="G5" s="513"/>
      <c r="H5" s="513"/>
      <c r="I5" s="701">
        <v>2014</v>
      </c>
      <c r="J5" s="702" t="s">
        <v>963</v>
      </c>
      <c r="K5" s="701" t="str">
        <f>data!G3</f>
        <v>PWT 9.0</v>
      </c>
      <c r="M5" s="441" t="s">
        <v>477</v>
      </c>
      <c r="N5" s="442" t="s">
        <v>477</v>
      </c>
    </row>
    <row r="6" spans="1:14" s="508" customFormat="1">
      <c r="A6" s="512" t="s">
        <v>876</v>
      </c>
      <c r="B6" s="511" t="s">
        <v>1447</v>
      </c>
      <c r="C6" s="511" t="s">
        <v>1451</v>
      </c>
      <c r="D6" s="437">
        <f>data!H3</f>
        <v>3.825870156288147E-2</v>
      </c>
      <c r="E6" s="513"/>
      <c r="F6" s="513"/>
      <c r="G6" s="513"/>
      <c r="H6" s="513"/>
      <c r="I6" s="701">
        <v>2017</v>
      </c>
      <c r="J6" s="703" t="s">
        <v>1458</v>
      </c>
      <c r="K6" s="701" t="str">
        <f>data!I3</f>
        <v>PWT 9.1</v>
      </c>
    </row>
    <row r="7" spans="1:14" s="508" customFormat="1">
      <c r="A7" s="512" t="s">
        <v>876</v>
      </c>
      <c r="B7" s="511" t="s">
        <v>1769</v>
      </c>
      <c r="C7" s="511" t="s">
        <v>1804</v>
      </c>
      <c r="D7" s="437">
        <f>data!J3</f>
        <v>3.5492207854986191E-2</v>
      </c>
      <c r="E7" s="536"/>
      <c r="F7" s="536"/>
      <c r="G7" s="536"/>
      <c r="H7" s="536"/>
      <c r="I7" s="536">
        <f>data!J6</f>
        <v>2019</v>
      </c>
      <c r="J7" s="769" t="s">
        <v>1805</v>
      </c>
      <c r="K7" s="770" t="str">
        <f>data!K3</f>
        <v>PWT 10.0</v>
      </c>
    </row>
    <row r="8" spans="1:14">
      <c r="A8" s="512" t="s">
        <v>876</v>
      </c>
      <c r="B8" s="511" t="s">
        <v>436</v>
      </c>
      <c r="C8" s="511" t="s">
        <v>879</v>
      </c>
      <c r="D8" s="437">
        <f>data!M3</f>
        <v>0.4291684627532959</v>
      </c>
      <c r="E8" s="513"/>
      <c r="F8" s="513"/>
      <c r="G8" s="513"/>
      <c r="H8" s="513"/>
      <c r="I8" s="701">
        <v>2010</v>
      </c>
      <c r="J8" s="704" t="s">
        <v>964</v>
      </c>
      <c r="K8" s="701" t="str">
        <f>data!L3</f>
        <v>PWT 8.1</v>
      </c>
    </row>
    <row r="9" spans="1:14">
      <c r="A9" s="512" t="s">
        <v>876</v>
      </c>
      <c r="B9" s="511" t="s">
        <v>436</v>
      </c>
      <c r="C9" s="438" t="s">
        <v>965</v>
      </c>
      <c r="D9" s="437">
        <f>data!N3</f>
        <v>0.48655217885971069</v>
      </c>
      <c r="E9" s="513"/>
      <c r="F9" s="513"/>
      <c r="G9" s="513"/>
      <c r="H9" s="513"/>
      <c r="I9" s="701">
        <v>2010</v>
      </c>
      <c r="J9" s="704" t="s">
        <v>964</v>
      </c>
      <c r="K9" s="707" t="str">
        <f>data!O3</f>
        <v>PWT 8.1</v>
      </c>
    </row>
    <row r="10" spans="1:14">
      <c r="A10" s="512" t="s">
        <v>876</v>
      </c>
      <c r="B10" s="511" t="s">
        <v>436</v>
      </c>
      <c r="C10" s="438" t="s">
        <v>966</v>
      </c>
      <c r="D10" s="437">
        <f>data!P3</f>
        <v>0.4291684627532959</v>
      </c>
      <c r="E10" s="513"/>
      <c r="F10" s="513"/>
      <c r="G10" s="513"/>
      <c r="H10" s="513"/>
      <c r="I10" s="701">
        <v>2010</v>
      </c>
      <c r="J10" s="704" t="s">
        <v>964</v>
      </c>
      <c r="K10" s="707" t="str">
        <f>data!Q3</f>
        <v>PWT 8.1</v>
      </c>
    </row>
    <row r="11" spans="1:14">
      <c r="A11" s="512" t="s">
        <v>876</v>
      </c>
      <c r="B11" s="511" t="s">
        <v>436</v>
      </c>
      <c r="C11" s="438" t="s">
        <v>967</v>
      </c>
      <c r="D11" s="437">
        <f>data!R3</f>
        <v>0.49327626824378967</v>
      </c>
      <c r="E11" s="513"/>
      <c r="F11" s="513"/>
      <c r="G11" s="513"/>
      <c r="H11" s="513"/>
      <c r="I11" s="701">
        <v>2010</v>
      </c>
      <c r="J11" s="704" t="s">
        <v>964</v>
      </c>
      <c r="K11" s="707" t="str">
        <f>data!S3</f>
        <v>PWT 8.1</v>
      </c>
    </row>
    <row r="12" spans="1:14">
      <c r="A12" s="512" t="s">
        <v>876</v>
      </c>
      <c r="B12" s="511" t="s">
        <v>436</v>
      </c>
      <c r="C12" s="438" t="s">
        <v>968</v>
      </c>
      <c r="D12" s="437">
        <f>data!T3</f>
        <v>0.4799744188785553</v>
      </c>
      <c r="E12" s="513"/>
      <c r="F12" s="513"/>
      <c r="G12" s="513"/>
      <c r="H12" s="513"/>
      <c r="I12" s="701">
        <v>2010</v>
      </c>
      <c r="J12" s="704" t="s">
        <v>964</v>
      </c>
      <c r="K12" s="707" t="str">
        <f>data!U3</f>
        <v>PWT 8.1</v>
      </c>
    </row>
    <row r="13" spans="1:14">
      <c r="A13" s="512" t="s">
        <v>876</v>
      </c>
      <c r="B13" s="511" t="s">
        <v>827</v>
      </c>
      <c r="C13" s="511" t="s">
        <v>809</v>
      </c>
      <c r="D13" s="437">
        <f>data!X3</f>
        <v>0.43294331431388855</v>
      </c>
      <c r="E13" s="513"/>
      <c r="F13" s="513"/>
      <c r="G13" s="513"/>
      <c r="H13" s="513"/>
      <c r="I13" s="701">
        <v>2014</v>
      </c>
      <c r="J13" s="702" t="s">
        <v>963</v>
      </c>
      <c r="K13" s="707" t="str">
        <f>data!W3</f>
        <v>PWT 9.0</v>
      </c>
    </row>
    <row r="14" spans="1:14">
      <c r="A14" s="512" t="s">
        <v>876</v>
      </c>
      <c r="B14" s="511" t="s">
        <v>827</v>
      </c>
      <c r="C14" s="438" t="s">
        <v>965</v>
      </c>
      <c r="D14" s="437">
        <f>data!Y3</f>
        <v>0.490398108959198</v>
      </c>
      <c r="E14" s="513"/>
      <c r="F14" s="513"/>
      <c r="G14" s="513"/>
      <c r="H14" s="513"/>
      <c r="I14" s="701">
        <v>2014</v>
      </c>
      <c r="J14" s="702" t="s">
        <v>963</v>
      </c>
      <c r="K14" s="707" t="str">
        <f>data!Z3</f>
        <v>PWT 9.0</v>
      </c>
    </row>
    <row r="15" spans="1:14">
      <c r="A15" s="512" t="s">
        <v>876</v>
      </c>
      <c r="B15" s="511" t="s">
        <v>827</v>
      </c>
      <c r="C15" s="438" t="s">
        <v>966</v>
      </c>
      <c r="D15" s="437">
        <f>data!AA3</f>
        <v>0.43294331431388855</v>
      </c>
      <c r="E15" s="513"/>
      <c r="F15" s="513"/>
      <c r="G15" s="513"/>
      <c r="H15" s="513"/>
      <c r="I15" s="701">
        <v>2014</v>
      </c>
      <c r="J15" s="702" t="s">
        <v>963</v>
      </c>
      <c r="K15" s="707" t="str">
        <f>data!AB3</f>
        <v>PWT 9.0</v>
      </c>
    </row>
    <row r="16" spans="1:14">
      <c r="A16" s="512" t="s">
        <v>876</v>
      </c>
      <c r="B16" s="511" t="s">
        <v>827</v>
      </c>
      <c r="C16" s="438" t="s">
        <v>967</v>
      </c>
      <c r="D16" s="437">
        <f>data!AC3</f>
        <v>0.49700412154197693</v>
      </c>
      <c r="E16" s="513"/>
      <c r="F16" s="513"/>
      <c r="G16" s="513"/>
      <c r="H16" s="513"/>
      <c r="I16" s="701">
        <v>2014</v>
      </c>
      <c r="J16" s="702" t="s">
        <v>963</v>
      </c>
      <c r="K16" s="701" t="str">
        <f>data!AD3</f>
        <v>PWT 9.0</v>
      </c>
    </row>
    <row r="17" spans="1:11">
      <c r="A17" s="512" t="s">
        <v>876</v>
      </c>
      <c r="B17" s="511" t="s">
        <v>827</v>
      </c>
      <c r="C17" s="438" t="s">
        <v>968</v>
      </c>
      <c r="D17" s="437">
        <f>data!AE3</f>
        <v>0.47688806056976318</v>
      </c>
      <c r="E17" s="513"/>
      <c r="F17" s="513"/>
      <c r="G17" s="513"/>
      <c r="H17" s="513"/>
      <c r="I17" s="701">
        <v>2014</v>
      </c>
      <c r="J17" s="702" t="s">
        <v>963</v>
      </c>
      <c r="K17" s="707" t="str">
        <f>data!AF3</f>
        <v>PWT 9.0</v>
      </c>
    </row>
    <row r="18" spans="1:11" s="508" customFormat="1">
      <c r="A18" s="512" t="s">
        <v>876</v>
      </c>
      <c r="B18" s="511" t="s">
        <v>1447</v>
      </c>
      <c r="C18" s="511" t="s">
        <v>809</v>
      </c>
      <c r="D18" s="437">
        <f>data!AI3</f>
        <v>0.54427731037139893</v>
      </c>
      <c r="E18" s="513"/>
      <c r="F18" s="513"/>
      <c r="G18" s="513"/>
      <c r="H18" s="513"/>
      <c r="I18" s="701">
        <v>2017</v>
      </c>
      <c r="J18" s="703" t="s">
        <v>1458</v>
      </c>
      <c r="K18" s="707" t="str">
        <f>data!AH3</f>
        <v>PWT 9.1</v>
      </c>
    </row>
    <row r="19" spans="1:11" s="508" customFormat="1">
      <c r="A19" s="512" t="s">
        <v>876</v>
      </c>
      <c r="B19" s="511" t="s">
        <v>1447</v>
      </c>
      <c r="C19" s="438" t="s">
        <v>965</v>
      </c>
      <c r="D19" s="437">
        <f>data!AJ3</f>
        <v>0.5734131932258606</v>
      </c>
      <c r="E19" s="513"/>
      <c r="F19" s="513"/>
      <c r="G19" s="513"/>
      <c r="H19" s="513"/>
      <c r="I19" s="701">
        <v>2017</v>
      </c>
      <c r="J19" s="703" t="s">
        <v>1458</v>
      </c>
      <c r="K19" s="701" t="str">
        <f>data!AK3</f>
        <v>PWT 9.1</v>
      </c>
    </row>
    <row r="20" spans="1:11" s="508" customFormat="1">
      <c r="A20" s="512" t="s">
        <v>876</v>
      </c>
      <c r="B20" s="511" t="s">
        <v>1447</v>
      </c>
      <c r="C20" s="438" t="s">
        <v>966</v>
      </c>
      <c r="D20" s="437">
        <f>data!AL3</f>
        <v>0.54427731037139893</v>
      </c>
      <c r="E20" s="513"/>
      <c r="F20" s="513"/>
      <c r="G20" s="513"/>
      <c r="H20" s="513"/>
      <c r="I20" s="701">
        <v>2017</v>
      </c>
      <c r="J20" s="703" t="s">
        <v>1458</v>
      </c>
      <c r="K20" s="701" t="str">
        <f>data!AM3</f>
        <v>PWT 9.1</v>
      </c>
    </row>
    <row r="21" spans="1:11" s="508" customFormat="1">
      <c r="A21" s="512" t="s">
        <v>876</v>
      </c>
      <c r="B21" s="511" t="s">
        <v>1447</v>
      </c>
      <c r="C21" s="438" t="s">
        <v>967</v>
      </c>
      <c r="D21" s="437">
        <f>data!AN3</f>
        <v>0.67698419094085693</v>
      </c>
      <c r="E21" s="513"/>
      <c r="F21" s="513"/>
      <c r="G21" s="513"/>
      <c r="H21" s="513"/>
      <c r="I21" s="701">
        <v>2017</v>
      </c>
      <c r="J21" s="703" t="s">
        <v>1458</v>
      </c>
      <c r="K21" s="701" t="str">
        <f>data!AO3</f>
        <v>PWT 9.1</v>
      </c>
    </row>
    <row r="22" spans="1:11" s="508" customFormat="1">
      <c r="A22" s="512" t="s">
        <v>876</v>
      </c>
      <c r="B22" s="511" t="s">
        <v>1447</v>
      </c>
      <c r="C22" s="438" t="s">
        <v>968</v>
      </c>
      <c r="D22" s="437">
        <f>data!AP3</f>
        <v>0.58155733346939087</v>
      </c>
      <c r="E22" s="513"/>
      <c r="F22" s="513"/>
      <c r="G22" s="513"/>
      <c r="H22" s="513"/>
      <c r="I22" s="701">
        <v>2017</v>
      </c>
      <c r="J22" s="703" t="s">
        <v>1458</v>
      </c>
      <c r="K22" s="707" t="str">
        <f>data!AQ3</f>
        <v>PWT 9.1</v>
      </c>
    </row>
    <row r="23" spans="1:11" s="508" customFormat="1">
      <c r="A23" s="512" t="s">
        <v>876</v>
      </c>
      <c r="B23" s="511" t="s">
        <v>1769</v>
      </c>
      <c r="C23" s="511" t="s">
        <v>809</v>
      </c>
      <c r="D23" s="437">
        <f>data!AT3</f>
        <v>0.54391765594482422</v>
      </c>
      <c r="E23" s="513"/>
      <c r="F23" s="513"/>
      <c r="G23" s="513"/>
      <c r="H23" s="513"/>
      <c r="I23" s="536">
        <f>data!AU6</f>
        <v>2019</v>
      </c>
      <c r="J23" s="769" t="s">
        <v>1805</v>
      </c>
      <c r="K23" s="771" t="str">
        <f>data!AS3</f>
        <v>PWT 10.0</v>
      </c>
    </row>
    <row r="24" spans="1:11" s="508" customFormat="1">
      <c r="A24" s="512" t="s">
        <v>876</v>
      </c>
      <c r="B24" s="511" t="s">
        <v>1769</v>
      </c>
      <c r="C24" s="438" t="s">
        <v>965</v>
      </c>
      <c r="D24" s="437">
        <f>data!AU3</f>
        <v>0.57309943437576294</v>
      </c>
      <c r="E24" s="513"/>
      <c r="F24" s="513"/>
      <c r="G24" s="513"/>
      <c r="H24" s="513"/>
      <c r="I24" s="536">
        <f>data!AT6</f>
        <v>2019</v>
      </c>
      <c r="J24" s="769" t="s">
        <v>1805</v>
      </c>
      <c r="K24" s="770" t="str">
        <f>data!AV3</f>
        <v>PWT 10.0</v>
      </c>
    </row>
    <row r="25" spans="1:11" s="508" customFormat="1">
      <c r="A25" s="512" t="s">
        <v>876</v>
      </c>
      <c r="B25" s="511" t="s">
        <v>1769</v>
      </c>
      <c r="C25" s="438" t="s">
        <v>966</v>
      </c>
      <c r="D25" s="437">
        <f>data!AW3</f>
        <v>0.54391765594482422</v>
      </c>
      <c r="E25" s="513"/>
      <c r="F25" s="513"/>
      <c r="G25" s="513"/>
      <c r="H25" s="513"/>
      <c r="I25" s="536">
        <f>data!AW6</f>
        <v>2019</v>
      </c>
      <c r="J25" s="769" t="s">
        <v>1805</v>
      </c>
      <c r="K25" s="770" t="str">
        <f>data!AX3</f>
        <v>PWT 10.0</v>
      </c>
    </row>
    <row r="26" spans="1:11" s="508" customFormat="1">
      <c r="A26" s="512" t="s">
        <v>876</v>
      </c>
      <c r="B26" s="511" t="s">
        <v>1769</v>
      </c>
      <c r="C26" s="438" t="s">
        <v>967</v>
      </c>
      <c r="D26" s="437">
        <f>data!AY3</f>
        <v>0.67650067806243896</v>
      </c>
      <c r="E26" s="513"/>
      <c r="F26" s="513"/>
      <c r="G26" s="513"/>
      <c r="H26" s="513"/>
      <c r="I26" s="536">
        <f>data!AY6</f>
        <v>2019</v>
      </c>
      <c r="J26" s="769" t="s">
        <v>1805</v>
      </c>
      <c r="K26" s="770" t="str">
        <f>data!AZ3</f>
        <v>PWT 10.0</v>
      </c>
    </row>
    <row r="27" spans="1:11" s="508" customFormat="1">
      <c r="A27" s="512" t="s">
        <v>876</v>
      </c>
      <c r="B27" s="511" t="s">
        <v>1769</v>
      </c>
      <c r="C27" s="438" t="s">
        <v>968</v>
      </c>
      <c r="D27" s="437">
        <f>data!BA3</f>
        <v>0.58119344711303711</v>
      </c>
      <c r="E27" s="513"/>
      <c r="F27" s="513"/>
      <c r="G27" s="513"/>
      <c r="H27" s="513"/>
      <c r="I27" s="536">
        <f>data!BA6</f>
        <v>2019</v>
      </c>
      <c r="J27" s="769" t="s">
        <v>1805</v>
      </c>
      <c r="K27" s="770" t="str">
        <f>data!BB3</f>
        <v>PWT 10.0</v>
      </c>
    </row>
    <row r="28" spans="1:11">
      <c r="A28" s="512" t="s">
        <v>876</v>
      </c>
      <c r="B28" s="511" t="s">
        <v>436</v>
      </c>
      <c r="C28" s="511" t="s">
        <v>850</v>
      </c>
      <c r="D28" s="628">
        <f>data!BE3</f>
        <v>3.2139763832092285</v>
      </c>
      <c r="E28" s="513"/>
      <c r="F28" s="513"/>
      <c r="G28" s="513"/>
      <c r="H28" s="513"/>
      <c r="I28" s="699">
        <v>2011</v>
      </c>
      <c r="J28" s="704" t="s">
        <v>964</v>
      </c>
      <c r="K28" s="701" t="str">
        <f>data!BD4</f>
        <v>PWT 8.1</v>
      </c>
    </row>
    <row r="29" spans="1:11">
      <c r="A29" s="512" t="s">
        <v>876</v>
      </c>
      <c r="B29" s="511" t="s">
        <v>827</v>
      </c>
      <c r="C29" s="511" t="s">
        <v>850</v>
      </c>
      <c r="D29" s="628">
        <f>data!BG3</f>
        <v>2.3992254734039307</v>
      </c>
      <c r="E29" s="513"/>
      <c r="F29" s="513"/>
      <c r="G29" s="513"/>
      <c r="H29" s="513"/>
      <c r="I29" s="701">
        <v>2014</v>
      </c>
      <c r="J29" s="702" t="s">
        <v>963</v>
      </c>
      <c r="K29" s="707" t="str">
        <f>data!BF3</f>
        <v>PWT 9</v>
      </c>
    </row>
    <row r="30" spans="1:11">
      <c r="A30" s="512" t="s">
        <v>876</v>
      </c>
      <c r="B30" s="511" t="s">
        <v>1447</v>
      </c>
      <c r="C30" s="511" t="s">
        <v>850</v>
      </c>
      <c r="D30" s="628">
        <f>data!BI3</f>
        <v>2.935225248336792</v>
      </c>
      <c r="E30" s="513"/>
      <c r="F30" s="513"/>
      <c r="G30" s="513"/>
      <c r="H30" s="513"/>
      <c r="I30" s="701">
        <v>2017</v>
      </c>
      <c r="J30" s="703" t="s">
        <v>1458</v>
      </c>
      <c r="K30" s="707" t="s">
        <v>1447</v>
      </c>
    </row>
    <row r="31" spans="1:11">
      <c r="A31" s="512" t="s">
        <v>876</v>
      </c>
      <c r="B31" s="511" t="s">
        <v>1769</v>
      </c>
      <c r="C31" s="511" t="s">
        <v>850</v>
      </c>
      <c r="D31" s="628">
        <f>data!BK3</f>
        <v>3.4842727184295654</v>
      </c>
      <c r="E31" s="513"/>
      <c r="F31" s="513"/>
      <c r="G31" s="513"/>
      <c r="H31" s="513"/>
      <c r="I31" s="536">
        <f>data!BK6</f>
        <v>2019</v>
      </c>
      <c r="J31" s="769" t="s">
        <v>1805</v>
      </c>
      <c r="K31" s="771" t="str">
        <f>data!BJ3</f>
        <v>PWT 10.0</v>
      </c>
    </row>
    <row r="32" spans="1:11">
      <c r="A32" s="512" t="s">
        <v>876</v>
      </c>
      <c r="B32" s="511" t="s">
        <v>838</v>
      </c>
      <c r="C32" s="511" t="s">
        <v>850</v>
      </c>
      <c r="D32" s="628">
        <f>data!BM3</f>
        <v>3.0692367553710938</v>
      </c>
      <c r="E32" s="513"/>
      <c r="F32" s="513"/>
      <c r="G32" s="513"/>
      <c r="H32" s="513"/>
      <c r="I32" s="701">
        <v>2020</v>
      </c>
      <c r="J32" s="703" t="s">
        <v>1748</v>
      </c>
      <c r="K32" s="701" t="str">
        <f>data!BM5</f>
        <v>MFMOD</v>
      </c>
    </row>
    <row r="33" spans="1:11">
      <c r="A33" s="512" t="s">
        <v>876</v>
      </c>
      <c r="B33" s="511" t="s">
        <v>436</v>
      </c>
      <c r="C33" s="511" t="s">
        <v>433</v>
      </c>
      <c r="D33" s="437">
        <f>data!BU3</f>
        <v>3.8579816464334726E-3</v>
      </c>
      <c r="E33" s="516">
        <f>data!BQ3</f>
        <v>3.6577223800122738E-3</v>
      </c>
      <c r="F33" s="516">
        <f>data!BR3</f>
        <v>3.7144615780562162E-3</v>
      </c>
      <c r="G33" s="516">
        <f>data!BS3</f>
        <v>4.6868845820426941E-3</v>
      </c>
      <c r="H33" s="516">
        <f>data!BT3</f>
        <v>3.8580007385462523E-3</v>
      </c>
      <c r="I33" s="699">
        <v>2010</v>
      </c>
      <c r="J33" s="702" t="s">
        <v>963</v>
      </c>
      <c r="K33" s="701" t="str">
        <f>data!BP4</f>
        <v>PWT 8.1</v>
      </c>
    </row>
    <row r="34" spans="1:11">
      <c r="A34" s="512" t="s">
        <v>876</v>
      </c>
      <c r="B34" s="511" t="s">
        <v>827</v>
      </c>
      <c r="C34" s="511" t="s">
        <v>433</v>
      </c>
      <c r="D34" s="437">
        <f>data!CB3</f>
        <v>1.000724732875824E-2</v>
      </c>
      <c r="E34" s="516">
        <f>data!BX3</f>
        <v>6.1787264421582222E-3</v>
      </c>
      <c r="F34" s="516">
        <f>data!BY3</f>
        <v>7.0611536502838135E-3</v>
      </c>
      <c r="G34" s="516">
        <f>data!BZ3</f>
        <v>6.4401878044009209E-3</v>
      </c>
      <c r="H34" s="516">
        <f>data!CA3</f>
        <v>8.5941702127456665E-3</v>
      </c>
      <c r="I34" s="699">
        <v>2014</v>
      </c>
      <c r="J34" s="702" t="s">
        <v>963</v>
      </c>
      <c r="K34" s="701" t="str">
        <f>data!BW4</f>
        <v>PWT 9</v>
      </c>
    </row>
    <row r="35" spans="1:11" s="508" customFormat="1">
      <c r="A35" s="512" t="s">
        <v>876</v>
      </c>
      <c r="B35" s="511" t="s">
        <v>1447</v>
      </c>
      <c r="C35" s="511" t="s">
        <v>433</v>
      </c>
      <c r="D35" s="437">
        <f>data!CI3</f>
        <v>1.0007373057305813E-2</v>
      </c>
      <c r="E35" s="516">
        <f>data!CE3</f>
        <v>7.0824720896780491E-3</v>
      </c>
      <c r="F35" s="516">
        <f>data!CF3</f>
        <v>7.5836195610463619E-3</v>
      </c>
      <c r="G35" s="516">
        <f>data!CG3</f>
        <v>7.887592539191246E-3</v>
      </c>
      <c r="H35" s="516">
        <f>data!CH3</f>
        <v>1.0007362812757492E-2</v>
      </c>
      <c r="I35" s="699">
        <v>2017</v>
      </c>
      <c r="J35" s="703" t="s">
        <v>1458</v>
      </c>
      <c r="K35" s="701" t="str">
        <f>data!CD4</f>
        <v>PWT 9.1</v>
      </c>
    </row>
    <row r="36" spans="1:11" s="508" customFormat="1">
      <c r="A36" s="512" t="s">
        <v>876</v>
      </c>
      <c r="B36" s="511" t="s">
        <v>1769</v>
      </c>
      <c r="C36" s="511" t="s">
        <v>433</v>
      </c>
      <c r="D36" s="437">
        <f>data!CP3</f>
        <v>1.0007379576563835E-2</v>
      </c>
      <c r="E36" s="682">
        <f>data!CL3</f>
        <v>7.7977105975151062E-3</v>
      </c>
      <c r="F36" s="682">
        <f>data!CM3</f>
        <v>7.6292520388960838E-3</v>
      </c>
      <c r="G36" s="682">
        <f>data!CN3</f>
        <v>9.3007758259773254E-3</v>
      </c>
      <c r="H36" s="682">
        <f>data!CO3</f>
        <v>1.0007381439208984E-2</v>
      </c>
      <c r="I36" s="772">
        <f>data!CL6</f>
        <v>2019</v>
      </c>
      <c r="J36" s="769" t="s">
        <v>1805</v>
      </c>
      <c r="K36" s="770" t="str">
        <f>data!CK4</f>
        <v>PWT 10.0</v>
      </c>
    </row>
    <row r="37" spans="1:11">
      <c r="A37" s="512" t="s">
        <v>876</v>
      </c>
      <c r="B37" s="511" t="s">
        <v>827</v>
      </c>
      <c r="C37" s="511" t="s">
        <v>1452</v>
      </c>
      <c r="D37" s="628">
        <f>data!CV3</f>
        <v>10.063733100891113</v>
      </c>
      <c r="E37" s="516"/>
      <c r="F37" s="516"/>
      <c r="G37" s="516"/>
      <c r="H37" s="516"/>
      <c r="I37" s="699">
        <v>2014</v>
      </c>
      <c r="J37" s="702" t="s">
        <v>963</v>
      </c>
      <c r="K37" s="701" t="str">
        <f>data!CW3</f>
        <v>PWT 9.0</v>
      </c>
    </row>
    <row r="38" spans="1:11">
      <c r="A38" s="512" t="s">
        <v>876</v>
      </c>
      <c r="B38" s="511" t="s">
        <v>1447</v>
      </c>
      <c r="C38" s="511" t="s">
        <v>1452</v>
      </c>
      <c r="D38" s="628">
        <f>data!DC3</f>
        <v>10.505234718322754</v>
      </c>
      <c r="E38" s="516"/>
      <c r="F38" s="516"/>
      <c r="G38" s="516"/>
      <c r="H38" s="516"/>
      <c r="I38" s="699">
        <v>2017</v>
      </c>
      <c r="J38" s="703" t="s">
        <v>1458</v>
      </c>
      <c r="K38" s="707" t="str">
        <f>data!DD3</f>
        <v>PWT 9.1</v>
      </c>
    </row>
    <row r="39" spans="1:11">
      <c r="A39" s="512" t="s">
        <v>876</v>
      </c>
      <c r="B39" s="511" t="s">
        <v>1769</v>
      </c>
      <c r="C39" s="511" t="s">
        <v>1452</v>
      </c>
      <c r="D39" s="628">
        <f>data!DF3</f>
        <v>10.799569129943848</v>
      </c>
      <c r="E39" s="682"/>
      <c r="F39" s="682"/>
      <c r="G39" s="682"/>
      <c r="H39" s="682"/>
      <c r="I39" s="772">
        <f>data!DF5</f>
        <v>2019</v>
      </c>
      <c r="J39" s="769" t="s">
        <v>1805</v>
      </c>
      <c r="K39" s="771" t="str">
        <f>data!DG3</f>
        <v>PWT 10</v>
      </c>
    </row>
    <row r="40" spans="1:11">
      <c r="A40" s="512" t="s">
        <v>876</v>
      </c>
      <c r="B40" s="511" t="s">
        <v>1453</v>
      </c>
      <c r="C40" s="511" t="s">
        <v>1452</v>
      </c>
      <c r="D40" s="628">
        <f>data!DJ3</f>
        <v>10.9</v>
      </c>
      <c r="E40" s="516"/>
      <c r="F40" s="516"/>
      <c r="G40" s="516"/>
      <c r="H40" s="516"/>
      <c r="I40" s="699">
        <v>2017</v>
      </c>
      <c r="J40" s="703" t="s">
        <v>1524</v>
      </c>
      <c r="K40" s="707" t="str">
        <f>data!DK3</f>
        <v>United Nations</v>
      </c>
    </row>
    <row r="41" spans="1:11">
      <c r="A41" s="512" t="s">
        <v>876</v>
      </c>
      <c r="B41" s="514" t="s">
        <v>436</v>
      </c>
      <c r="C41" s="511" t="s">
        <v>432</v>
      </c>
      <c r="D41" s="437">
        <f>data!DS3</f>
        <v>6.4061738550662994E-2</v>
      </c>
      <c r="E41" s="439">
        <f>data!DO3</f>
        <v>2.5305561721324921E-2</v>
      </c>
      <c r="F41" s="439">
        <f>data!DP3</f>
        <v>1.9371924921870232E-2</v>
      </c>
      <c r="G41" s="439">
        <f>data!DQ3</f>
        <v>2.3078812286257744E-2</v>
      </c>
      <c r="H41" s="439">
        <f>data!DR3</f>
        <v>4.0918651968240738E-2</v>
      </c>
      <c r="I41" s="699">
        <v>2010</v>
      </c>
      <c r="J41" s="704" t="s">
        <v>964</v>
      </c>
      <c r="K41" s="707" t="str">
        <f>data!DN3</f>
        <v>PWT 8.1</v>
      </c>
    </row>
    <row r="42" spans="1:11">
      <c r="A42" s="512" t="s">
        <v>876</v>
      </c>
      <c r="B42" s="511" t="s">
        <v>827</v>
      </c>
      <c r="C42" s="511" t="s">
        <v>432</v>
      </c>
      <c r="D42" s="437">
        <f>data!DZ3</f>
        <v>-1.4118189923465252E-2</v>
      </c>
      <c r="E42" s="439">
        <f>data!DV3</f>
        <v>2.6162015274167061E-3</v>
      </c>
      <c r="F42" s="439">
        <f>data!DW3</f>
        <v>5.1943291909992695E-3</v>
      </c>
      <c r="G42" s="439">
        <f>data!DX3</f>
        <v>1.2836447916924953E-2</v>
      </c>
      <c r="H42" s="439">
        <f>data!DY3</f>
        <v>7.7882609330117702E-3</v>
      </c>
      <c r="I42" s="699">
        <v>2014</v>
      </c>
      <c r="J42" s="702" t="s">
        <v>963</v>
      </c>
      <c r="K42" s="701" t="str">
        <f>data!DU4</f>
        <v>PWT 9</v>
      </c>
    </row>
    <row r="43" spans="1:11">
      <c r="A43" s="512" t="s">
        <v>876</v>
      </c>
      <c r="B43" s="511" t="s">
        <v>1447</v>
      </c>
      <c r="C43" s="511" t="s">
        <v>1454</v>
      </c>
      <c r="D43" s="437">
        <f>data!EG3</f>
        <v>1.0645938105881214E-2</v>
      </c>
      <c r="E43" s="439">
        <f>data!EC3</f>
        <v>-3.0393104534596205E-3</v>
      </c>
      <c r="F43" s="439">
        <f>data!ED3</f>
        <v>8.8759791105985641E-3</v>
      </c>
      <c r="G43" s="439">
        <f>data!EE3</f>
        <v>-7.4385488405823708E-3</v>
      </c>
      <c r="H43" s="439">
        <f>data!EF3</f>
        <v>-7.9285120591521263E-3</v>
      </c>
      <c r="I43" s="699">
        <v>2017</v>
      </c>
      <c r="J43" s="703" t="s">
        <v>1458</v>
      </c>
      <c r="K43" s="701" t="str">
        <f>data!EB4</f>
        <v>PWT 9.1</v>
      </c>
    </row>
    <row r="44" spans="1:11">
      <c r="A44" s="512" t="s">
        <v>876</v>
      </c>
      <c r="B44" s="511" t="s">
        <v>1769</v>
      </c>
      <c r="C44" s="511" t="s">
        <v>1454</v>
      </c>
      <c r="D44" s="437">
        <f>data!EN3</f>
        <v>-3.3269923180341721E-2</v>
      </c>
      <c r="E44" s="439">
        <f>data!EJ3</f>
        <v>-3.4894829150289297E-3</v>
      </c>
      <c r="F44" s="439">
        <f>data!EK3</f>
        <v>-2.3101656697690487E-3</v>
      </c>
      <c r="G44" s="439">
        <f>data!EL3</f>
        <v>-8.5724145174026489E-3</v>
      </c>
      <c r="H44" s="439">
        <f>data!EM3</f>
        <v>-1.6902171075344086E-2</v>
      </c>
      <c r="I44" s="772">
        <f>data!EN5</f>
        <v>2019</v>
      </c>
      <c r="J44" s="769" t="s">
        <v>1805</v>
      </c>
      <c r="K44" s="770" t="str">
        <f>data!EI4</f>
        <v>PWT 10.0</v>
      </c>
    </row>
    <row r="45" spans="1:11" s="508" customFormat="1">
      <c r="A45" s="512" t="s">
        <v>876</v>
      </c>
      <c r="B45" s="511" t="s">
        <v>880</v>
      </c>
      <c r="C45" s="511" t="s">
        <v>632</v>
      </c>
      <c r="D45" s="437">
        <f>D46*D54+D47*(1-D54)</f>
        <v>0.69265138223467648</v>
      </c>
      <c r="E45" s="513"/>
      <c r="F45" s="513"/>
      <c r="G45" s="513"/>
      <c r="H45" s="513"/>
      <c r="I45" s="701">
        <v>2019</v>
      </c>
      <c r="J45" s="703" t="s">
        <v>1749</v>
      </c>
      <c r="K45" s="701" t="str">
        <f>data!ES3</f>
        <v>WDI &amp; ILO</v>
      </c>
    </row>
    <row r="46" spans="1:11">
      <c r="A46" s="512" t="s">
        <v>876</v>
      </c>
      <c r="B46" s="511" t="s">
        <v>880</v>
      </c>
      <c r="C46" s="511" t="s">
        <v>881</v>
      </c>
      <c r="D46" s="437">
        <f>data!EV3</f>
        <v>0.79480000000000006</v>
      </c>
      <c r="E46" s="513"/>
      <c r="F46" s="513"/>
      <c r="G46" s="513"/>
      <c r="H46" s="513"/>
      <c r="I46" s="701">
        <v>2019</v>
      </c>
      <c r="J46" s="703" t="s">
        <v>1749</v>
      </c>
      <c r="K46" s="707" t="str">
        <f>data!EW3</f>
        <v>WDI &amp; ILO</v>
      </c>
    </row>
    <row r="47" spans="1:11">
      <c r="A47" s="512" t="s">
        <v>876</v>
      </c>
      <c r="B47" s="511" t="s">
        <v>880</v>
      </c>
      <c r="C47" s="511" t="s">
        <v>882</v>
      </c>
      <c r="D47" s="437">
        <f>data!EZ3</f>
        <v>0.59530000000000005</v>
      </c>
      <c r="E47" s="513"/>
      <c r="F47" s="513"/>
      <c r="G47" s="513"/>
      <c r="H47" s="513"/>
      <c r="I47" s="701">
        <v>2019</v>
      </c>
      <c r="J47" s="703" t="s">
        <v>1749</v>
      </c>
      <c r="K47" s="707" t="str">
        <f>data!FA3</f>
        <v>WDI &amp; ILO</v>
      </c>
    </row>
    <row r="48" spans="1:11">
      <c r="A48" s="512" t="s">
        <v>876</v>
      </c>
      <c r="B48" s="511" t="s">
        <v>838</v>
      </c>
      <c r="C48" s="511" t="s">
        <v>813</v>
      </c>
      <c r="D48" s="437">
        <f>data!FG3</f>
        <v>8.2573350518941879E-3</v>
      </c>
      <c r="E48" s="439">
        <f>data!FC3</f>
        <v>2.6936514768749475E-3</v>
      </c>
      <c r="F48" s="439">
        <f>data!FD3</f>
        <v>-8.3014518022537231E-3</v>
      </c>
      <c r="G48" s="439">
        <f>data!FE3</f>
        <v>-2.0571021363139153E-2</v>
      </c>
      <c r="H48" s="439">
        <f>data!FF3</f>
        <v>-2.5409763678908348E-2</v>
      </c>
      <c r="I48" s="699">
        <v>2020</v>
      </c>
      <c r="J48" s="703" t="s">
        <v>1748</v>
      </c>
      <c r="K48" s="701" t="str">
        <f>data!FH3</f>
        <v>MFMOD</v>
      </c>
    </row>
    <row r="49" spans="1:11">
      <c r="A49" s="512" t="s">
        <v>876</v>
      </c>
      <c r="B49" s="511" t="s">
        <v>840</v>
      </c>
      <c r="C49" s="511" t="s">
        <v>813</v>
      </c>
      <c r="D49" s="457">
        <f>data!FN3</f>
        <v>-8.9730862528085709E-3</v>
      </c>
      <c r="E49" s="682">
        <f>data!FJ3</f>
        <v>7.1279716212302446E-4</v>
      </c>
      <c r="F49" s="682">
        <f>data!FK3</f>
        <v>-7.539206650108099E-3</v>
      </c>
      <c r="G49" s="682">
        <f>data!FL3</f>
        <v>-2.2538522258400917E-2</v>
      </c>
      <c r="H49" s="682">
        <f>data!FM3</f>
        <v>-3.3270079642534256E-2</v>
      </c>
      <c r="I49" s="543">
        <v>2019</v>
      </c>
      <c r="J49" s="703" t="s">
        <v>1767</v>
      </c>
      <c r="K49" s="543" t="str">
        <f>data!FO3</f>
        <v>WDI</v>
      </c>
    </row>
    <row r="50" spans="1:11">
      <c r="A50" s="512" t="s">
        <v>876</v>
      </c>
      <c r="B50" s="511" t="s">
        <v>840</v>
      </c>
      <c r="C50" s="511" t="s">
        <v>883</v>
      </c>
      <c r="D50" s="437">
        <f>data!FQ3</f>
        <v>0.66244304180145264</v>
      </c>
      <c r="E50" s="513"/>
      <c r="F50" s="513"/>
      <c r="G50" s="513"/>
      <c r="H50" s="515"/>
      <c r="I50" s="701">
        <v>2019</v>
      </c>
      <c r="J50" s="703" t="s">
        <v>1767</v>
      </c>
      <c r="K50" s="701" t="str">
        <f>data!FR3</f>
        <v>WDI</v>
      </c>
    </row>
    <row r="51" spans="1:11">
      <c r="A51" s="512" t="s">
        <v>876</v>
      </c>
      <c r="B51" s="511" t="s">
        <v>840</v>
      </c>
      <c r="C51" s="511" t="s">
        <v>815</v>
      </c>
      <c r="D51" s="437">
        <f>data!FY3</f>
        <v>1.4958209358155727E-2</v>
      </c>
      <c r="E51" s="440">
        <f>data!FU3</f>
        <v>2.0013755187392235E-2</v>
      </c>
      <c r="F51" s="439">
        <f>data!FV3</f>
        <v>1.9704513251781464E-2</v>
      </c>
      <c r="G51" s="439">
        <f>data!FW3</f>
        <v>1.8378712236881256E-2</v>
      </c>
      <c r="H51" s="439">
        <f>data!FX3</f>
        <v>1.6221251338720322E-2</v>
      </c>
      <c r="I51" s="701">
        <v>2019</v>
      </c>
      <c r="J51" s="703" t="s">
        <v>1767</v>
      </c>
      <c r="K51" s="701" t="str">
        <f>data!FZ3</f>
        <v>WDI</v>
      </c>
    </row>
    <row r="52" spans="1:11">
      <c r="A52" s="512" t="s">
        <v>876</v>
      </c>
      <c r="B52" s="511" t="s">
        <v>840</v>
      </c>
      <c r="C52" s="511" t="s">
        <v>884</v>
      </c>
      <c r="D52" s="437">
        <f>F96</f>
        <v>8.9745714122446696E-3</v>
      </c>
      <c r="E52" s="513"/>
      <c r="F52" s="513"/>
      <c r="G52" s="513"/>
      <c r="H52" s="513"/>
      <c r="I52" s="705">
        <v>2019</v>
      </c>
      <c r="J52" s="703" t="s">
        <v>1767</v>
      </c>
      <c r="K52" s="701" t="str">
        <f>data!JV3</f>
        <v>UN &amp; WDI</v>
      </c>
    </row>
    <row r="53" spans="1:11">
      <c r="A53" s="512" t="s">
        <v>876</v>
      </c>
      <c r="B53" s="511" t="s">
        <v>840</v>
      </c>
      <c r="C53" s="511" t="str">
        <f>"Population growth rate by "&amp;DataSummary!I53&amp;" "</f>
        <v xml:space="preserve">Population growth rate by 2050 </v>
      </c>
      <c r="D53" s="437">
        <f>AH96</f>
        <v>4.2724855597322531E-3</v>
      </c>
      <c r="E53" s="513"/>
      <c r="F53" s="513"/>
      <c r="G53" s="513"/>
      <c r="H53" s="513"/>
      <c r="I53" s="701">
        <v>2050</v>
      </c>
      <c r="J53" s="703" t="s">
        <v>1767</v>
      </c>
      <c r="K53" s="701" t="str">
        <f>data!JV3</f>
        <v>UN &amp; WDI</v>
      </c>
    </row>
    <row r="54" spans="1:11">
      <c r="A54" s="512" t="s">
        <v>876</v>
      </c>
      <c r="B54" s="511" t="s">
        <v>840</v>
      </c>
      <c r="C54" s="511" t="s">
        <v>818</v>
      </c>
      <c r="D54" s="437">
        <f t="shared" ref="D54:D60" si="0">F97</f>
        <v>0.48797685330664897</v>
      </c>
      <c r="E54" s="513"/>
      <c r="F54" s="513"/>
      <c r="G54" s="513"/>
      <c r="H54" s="513"/>
      <c r="I54" s="699">
        <v>2019</v>
      </c>
      <c r="J54" s="703" t="s">
        <v>1767</v>
      </c>
      <c r="K54" s="707" t="str">
        <f>data!KA3</f>
        <v>UN &amp; WDI</v>
      </c>
    </row>
    <row r="55" spans="1:11">
      <c r="A55" s="512" t="s">
        <v>876</v>
      </c>
      <c r="B55" s="511" t="s">
        <v>840</v>
      </c>
      <c r="C55" s="511" t="s">
        <v>1652</v>
      </c>
      <c r="D55" s="437">
        <f t="shared" si="0"/>
        <v>0.64223307371139526</v>
      </c>
      <c r="E55" s="513"/>
      <c r="F55" s="513"/>
      <c r="G55" s="513"/>
      <c r="H55" s="513"/>
      <c r="I55" s="699">
        <v>2019</v>
      </c>
      <c r="J55" s="703" t="s">
        <v>1767</v>
      </c>
      <c r="K55" s="701" t="str">
        <f>data!LN3</f>
        <v>UN &amp; WDI</v>
      </c>
    </row>
    <row r="56" spans="1:11">
      <c r="A56" s="512" t="s">
        <v>876</v>
      </c>
      <c r="B56" s="511" t="s">
        <v>840</v>
      </c>
      <c r="C56" s="511" t="s">
        <v>1648</v>
      </c>
      <c r="D56" s="437">
        <f t="shared" si="0"/>
        <v>3.9143351103509971E-4</v>
      </c>
      <c r="E56" s="513"/>
      <c r="F56" s="513"/>
      <c r="G56" s="513"/>
      <c r="H56" s="513"/>
      <c r="I56" s="699">
        <v>2019</v>
      </c>
      <c r="J56" s="703" t="s">
        <v>1767</v>
      </c>
      <c r="K56" s="701" t="str">
        <f>data!LN3</f>
        <v>UN &amp; WDI</v>
      </c>
    </row>
    <row r="57" spans="1:11">
      <c r="A57" s="512" t="s">
        <v>876</v>
      </c>
      <c r="B57" s="511" t="s">
        <v>840</v>
      </c>
      <c r="C57" s="511" t="s">
        <v>1653</v>
      </c>
      <c r="D57" s="759">
        <f t="shared" si="0"/>
        <v>0.60042810440063477</v>
      </c>
      <c r="E57" s="513"/>
      <c r="F57" s="513"/>
      <c r="G57" s="513"/>
      <c r="H57" s="513"/>
      <c r="I57" s="699">
        <v>2019</v>
      </c>
      <c r="J57" s="703" t="s">
        <v>1767</v>
      </c>
      <c r="K57" s="701" t="str">
        <f>data!MZ3</f>
        <v>UN &amp; WDI</v>
      </c>
    </row>
    <row r="58" spans="1:11">
      <c r="A58" s="512" t="s">
        <v>876</v>
      </c>
      <c r="B58" s="511" t="s">
        <v>840</v>
      </c>
      <c r="C58" s="511" t="s">
        <v>1649</v>
      </c>
      <c r="D58" s="437">
        <f t="shared" si="0"/>
        <v>2.094047869993787E-4</v>
      </c>
      <c r="E58" s="513"/>
      <c r="F58" s="513"/>
      <c r="G58" s="513"/>
      <c r="H58" s="513"/>
      <c r="I58" s="699">
        <v>2019</v>
      </c>
      <c r="J58" s="703" t="s">
        <v>1767</v>
      </c>
      <c r="K58" s="701" t="str">
        <f>data!MZ3</f>
        <v>UN &amp; WDI</v>
      </c>
    </row>
    <row r="59" spans="1:11">
      <c r="A59" s="512" t="s">
        <v>876</v>
      </c>
      <c r="B59" s="511" t="s">
        <v>840</v>
      </c>
      <c r="C59" s="511" t="s">
        <v>1654</v>
      </c>
      <c r="D59" s="437">
        <f t="shared" si="0"/>
        <v>0.56438928842544556</v>
      </c>
      <c r="E59" s="513"/>
      <c r="F59" s="513"/>
      <c r="G59" s="513"/>
      <c r="H59" s="513"/>
      <c r="I59" s="699">
        <v>2019</v>
      </c>
      <c r="J59" s="703" t="s">
        <v>1767</v>
      </c>
      <c r="K59" s="701" t="str">
        <f>data!OM3</f>
        <v>UN &amp; WDI</v>
      </c>
    </row>
    <row r="60" spans="1:11">
      <c r="A60" s="512" t="s">
        <v>876</v>
      </c>
      <c r="B60" s="511" t="s">
        <v>840</v>
      </c>
      <c r="C60" s="511" t="s">
        <v>1650</v>
      </c>
      <c r="D60" s="437">
        <f t="shared" si="0"/>
        <v>1.2795051508542876E-3</v>
      </c>
      <c r="E60" s="513"/>
      <c r="F60" s="513"/>
      <c r="G60" s="513"/>
      <c r="H60" s="513"/>
      <c r="I60" s="699">
        <v>2019</v>
      </c>
      <c r="J60" s="703" t="s">
        <v>1767</v>
      </c>
      <c r="K60" s="701" t="str">
        <f>data!OM3</f>
        <v>UN &amp; WDI</v>
      </c>
    </row>
    <row r="61" spans="1:11">
      <c r="A61" s="512" t="s">
        <v>876</v>
      </c>
      <c r="B61" s="511" t="s">
        <v>840</v>
      </c>
      <c r="C61" s="511" t="s">
        <v>885</v>
      </c>
      <c r="D61" s="437">
        <v>0.56722146272659302</v>
      </c>
      <c r="E61" s="513"/>
      <c r="F61" s="513"/>
      <c r="G61" s="513"/>
      <c r="H61" s="513"/>
      <c r="I61" s="701">
        <v>2019</v>
      </c>
      <c r="J61" s="703" t="s">
        <v>1767</v>
      </c>
      <c r="K61" s="701" t="str">
        <f>K45</f>
        <v>WDI &amp; ILO</v>
      </c>
    </row>
    <row r="62" spans="1:11">
      <c r="A62" s="512"/>
      <c r="B62" s="511"/>
      <c r="C62" s="511"/>
      <c r="D62" s="437"/>
      <c r="E62" s="513"/>
      <c r="F62" s="513"/>
      <c r="G62" s="513"/>
      <c r="H62" s="513"/>
      <c r="I62" s="699"/>
      <c r="J62" s="703" t="s">
        <v>1767</v>
      </c>
      <c r="K62" s="701"/>
    </row>
    <row r="63" spans="1:11">
      <c r="A63" s="512" t="s">
        <v>876</v>
      </c>
      <c r="B63" s="511" t="s">
        <v>840</v>
      </c>
      <c r="C63" s="511" t="s">
        <v>886</v>
      </c>
      <c r="D63" s="437">
        <f>data!RJ3</f>
        <v>1.4999999999999999E-2</v>
      </c>
      <c r="E63" s="513"/>
      <c r="F63" s="513"/>
      <c r="G63" s="513"/>
      <c r="H63" s="513"/>
      <c r="I63" s="699">
        <v>2018</v>
      </c>
      <c r="J63" s="703" t="s">
        <v>1767</v>
      </c>
      <c r="K63" s="701" t="str">
        <f>data!RL3</f>
        <v>WDI</v>
      </c>
    </row>
    <row r="64" spans="1:11">
      <c r="A64" s="512" t="s">
        <v>876</v>
      </c>
      <c r="B64" s="511" t="s">
        <v>840</v>
      </c>
      <c r="C64" s="511" t="s">
        <v>887</v>
      </c>
      <c r="D64" s="437">
        <f>data!RN3</f>
        <v>4.9000000000000002E-2</v>
      </c>
      <c r="E64" s="513"/>
      <c r="F64" s="513"/>
      <c r="G64" s="513"/>
      <c r="H64" s="513"/>
      <c r="I64" s="699">
        <v>2018</v>
      </c>
      <c r="J64" s="703" t="s">
        <v>1767</v>
      </c>
      <c r="K64" s="701" t="str">
        <f>data!RP3</f>
        <v>WDI</v>
      </c>
    </row>
    <row r="65" spans="1:11">
      <c r="A65" s="512" t="s">
        <v>876</v>
      </c>
      <c r="B65" s="511" t="s">
        <v>840</v>
      </c>
      <c r="C65" s="511" t="s">
        <v>888</v>
      </c>
      <c r="D65" s="437">
        <f>data!RR3</f>
        <v>0.14400000000000002</v>
      </c>
      <c r="E65" s="513"/>
      <c r="F65" s="513"/>
      <c r="G65" s="513"/>
      <c r="H65" s="513"/>
      <c r="I65" s="699">
        <v>2018</v>
      </c>
      <c r="J65" s="703" t="s">
        <v>1767</v>
      </c>
      <c r="K65" s="701" t="str">
        <f>data!RT3</f>
        <v>WDI</v>
      </c>
    </row>
    <row r="66" spans="1:11">
      <c r="A66" s="512" t="s">
        <v>876</v>
      </c>
      <c r="B66" s="511" t="s">
        <v>840</v>
      </c>
      <c r="C66" s="511" t="s">
        <v>889</v>
      </c>
      <c r="D66" s="437">
        <f>data!RV3</f>
        <v>0.42</v>
      </c>
      <c r="E66" s="513"/>
      <c r="F66" s="513"/>
      <c r="G66" s="513"/>
      <c r="H66" s="513"/>
      <c r="I66" s="699">
        <v>2019</v>
      </c>
      <c r="J66" s="703" t="s">
        <v>1767</v>
      </c>
      <c r="K66" s="701" t="str">
        <f>data!RX3</f>
        <v>WDI</v>
      </c>
    </row>
    <row r="67" spans="1:11">
      <c r="A67" s="512"/>
      <c r="B67" s="511"/>
      <c r="C67" s="511"/>
      <c r="D67" s="437"/>
      <c r="E67" s="513"/>
      <c r="F67" s="513"/>
      <c r="G67" s="513"/>
      <c r="H67" s="513"/>
      <c r="I67" s="699"/>
      <c r="J67" s="703" t="s">
        <v>1767</v>
      </c>
      <c r="K67" s="701"/>
    </row>
    <row r="68" spans="1:11">
      <c r="A68" s="512" t="s">
        <v>876</v>
      </c>
      <c r="B68" s="511" t="s">
        <v>840</v>
      </c>
      <c r="C68" s="511" t="s">
        <v>890</v>
      </c>
      <c r="D68" s="437">
        <f>data!RF3</f>
        <v>0.42899999999999999</v>
      </c>
      <c r="E68" s="513"/>
      <c r="F68" s="513"/>
      <c r="G68" s="513"/>
      <c r="H68" s="513"/>
      <c r="I68" s="699">
        <v>2018</v>
      </c>
      <c r="J68" s="703" t="s">
        <v>1767</v>
      </c>
      <c r="K68" s="707" t="str">
        <f>data!RH3</f>
        <v>WDI</v>
      </c>
    </row>
    <row r="69" spans="1:11" ht="29.25" customHeight="1">
      <c r="A69" s="517"/>
      <c r="B69" s="511"/>
      <c r="C69" s="511"/>
      <c r="D69" s="437"/>
      <c r="E69" s="513"/>
      <c r="F69" s="513"/>
      <c r="G69" s="513"/>
      <c r="H69" s="513"/>
      <c r="I69" s="706"/>
      <c r="J69" s="704"/>
      <c r="K69" s="701"/>
    </row>
    <row r="70" spans="1:11">
      <c r="A70" s="518" t="s">
        <v>891</v>
      </c>
      <c r="B70" s="511" t="s">
        <v>838</v>
      </c>
      <c r="C70" s="511" t="s">
        <v>892</v>
      </c>
      <c r="D70" s="437">
        <f>data!SE3</f>
        <v>0.16639690101146698</v>
      </c>
      <c r="E70" s="437">
        <f>data!SA3</f>
        <v>0.17975451052188873</v>
      </c>
      <c r="F70" s="437">
        <f>data!SB3</f>
        <v>0.19294619560241699</v>
      </c>
      <c r="G70" s="437">
        <f>data!SC3</f>
        <v>0.19448414444923401</v>
      </c>
      <c r="H70" s="437">
        <f>data!SD3</f>
        <v>0.18678675591945648</v>
      </c>
      <c r="I70" s="701">
        <v>2020</v>
      </c>
      <c r="J70" s="703" t="s">
        <v>1748</v>
      </c>
      <c r="K70" s="707" t="str">
        <f>data!RZ3</f>
        <v>MFMOD</v>
      </c>
    </row>
    <row r="71" spans="1:11">
      <c r="A71" s="518" t="s">
        <v>891</v>
      </c>
      <c r="B71" s="511" t="s">
        <v>840</v>
      </c>
      <c r="C71" s="511" t="s">
        <v>892</v>
      </c>
      <c r="D71" s="437">
        <f>data!SL3</f>
        <v>0.13544090092182159</v>
      </c>
      <c r="E71" s="437">
        <f>data!SH3</f>
        <v>0.15918703377246857</v>
      </c>
      <c r="F71" s="437">
        <f>data!SI3</f>
        <v>0.1633402407169342</v>
      </c>
      <c r="G71" s="437">
        <f>data!SJ3</f>
        <v>0.15522003173828125</v>
      </c>
      <c r="H71" s="437">
        <f>data!SK3</f>
        <v>0.14640657603740692</v>
      </c>
      <c r="I71" s="701">
        <v>2019</v>
      </c>
      <c r="J71" s="703" t="s">
        <v>1767</v>
      </c>
      <c r="K71" s="701" t="str">
        <f>data!SM3</f>
        <v>WDI</v>
      </c>
    </row>
    <row r="72" spans="1:11">
      <c r="A72" s="518" t="s">
        <v>891</v>
      </c>
      <c r="B72" s="511" t="s">
        <v>838</v>
      </c>
      <c r="C72" s="511" t="s">
        <v>599</v>
      </c>
      <c r="D72" s="437">
        <f>data!ST3</f>
        <v>-0.10419751703739166</v>
      </c>
      <c r="E72" s="516">
        <f>data!SP3</f>
        <v>1.3160242699086666E-2</v>
      </c>
      <c r="F72" s="516">
        <f>data!SQ3</f>
        <v>1.1179817840456963E-2</v>
      </c>
      <c r="G72" s="516">
        <f>data!SR3</f>
        <v>-7.1159522049129009E-3</v>
      </c>
      <c r="H72" s="516">
        <f>data!SS3</f>
        <v>-2.8883013874292374E-2</v>
      </c>
      <c r="I72" s="701">
        <v>2020</v>
      </c>
      <c r="J72" s="703" t="s">
        <v>1748</v>
      </c>
      <c r="K72" s="701" t="str">
        <f>data!SU3</f>
        <v>MFMOD</v>
      </c>
    </row>
    <row r="73" spans="1:11">
      <c r="A73" s="518" t="s">
        <v>891</v>
      </c>
      <c r="B73" s="511" t="s">
        <v>840</v>
      </c>
      <c r="C73" s="511" t="s">
        <v>599</v>
      </c>
      <c r="D73" s="437">
        <f>data!TB3</f>
        <v>-2.1101221442222595E-2</v>
      </c>
      <c r="E73" s="516">
        <f>data!SX3</f>
        <v>1.7969075590372086E-2</v>
      </c>
      <c r="F73" s="516">
        <f>data!SY3</f>
        <v>2.3774072527885437E-2</v>
      </c>
      <c r="G73" s="516">
        <f>data!SZ3</f>
        <v>1.2938795611262321E-2</v>
      </c>
      <c r="H73" s="516">
        <f>data!TA3</f>
        <v>-2.6743623893707991E-3</v>
      </c>
      <c r="I73" s="701">
        <v>2019</v>
      </c>
      <c r="J73" s="703" t="s">
        <v>1767</v>
      </c>
      <c r="K73" s="707" t="str">
        <f>data!TC3</f>
        <v>WDI</v>
      </c>
    </row>
    <row r="74" spans="1:11">
      <c r="A74" s="518" t="s">
        <v>891</v>
      </c>
      <c r="B74" s="511" t="s">
        <v>838</v>
      </c>
      <c r="C74" s="511" t="s">
        <v>600</v>
      </c>
      <c r="D74" s="437">
        <f>data!TK3</f>
        <v>-0.11330807209014893</v>
      </c>
      <c r="E74" s="516">
        <f>data!TG3</f>
        <v>2.8107131365686655E-3</v>
      </c>
      <c r="F74" s="516">
        <f>data!TH3</f>
        <v>9.3997700605541468E-4</v>
      </c>
      <c r="G74" s="516">
        <f>data!TI3</f>
        <v>-1.7717063426971436E-2</v>
      </c>
      <c r="H74" s="516">
        <f>data!TJ3</f>
        <v>-3.8912162184715271E-2</v>
      </c>
      <c r="I74" s="701">
        <v>2020</v>
      </c>
      <c r="J74" s="703" t="s">
        <v>1748</v>
      </c>
      <c r="K74" s="701" t="str">
        <f>data!TL3</f>
        <v>MFMOD</v>
      </c>
    </row>
    <row r="75" spans="1:11">
      <c r="A75" s="518" t="s">
        <v>891</v>
      </c>
      <c r="B75" s="511" t="s">
        <v>840</v>
      </c>
      <c r="C75" s="511" t="s">
        <v>600</v>
      </c>
      <c r="D75" s="437">
        <f>data!TT3</f>
        <v>-3.1035196036100388E-2</v>
      </c>
      <c r="E75" s="516">
        <f>data!TP3</f>
        <v>7.5247818604111671E-3</v>
      </c>
      <c r="F75" s="516">
        <f>data!TQ3</f>
        <v>1.3450741767883301E-2</v>
      </c>
      <c r="G75" s="516">
        <f>data!TR3</f>
        <v>2.4965198244899511E-3</v>
      </c>
      <c r="H75" s="516">
        <f>data!TS3</f>
        <v>-1.3037407770752907E-2</v>
      </c>
      <c r="I75" s="701">
        <v>2019</v>
      </c>
      <c r="J75" s="703" t="s">
        <v>1767</v>
      </c>
      <c r="K75" s="701" t="str">
        <f>data!TU3</f>
        <v>WDI</v>
      </c>
    </row>
    <row r="76" spans="1:11">
      <c r="A76" s="517" t="s">
        <v>893</v>
      </c>
      <c r="B76" s="511" t="s">
        <v>838</v>
      </c>
      <c r="C76" s="511" t="s">
        <v>894</v>
      </c>
      <c r="D76" s="681">
        <f>data!TZ3</f>
        <v>13785.021484375</v>
      </c>
      <c r="E76" s="513"/>
      <c r="F76" s="513"/>
      <c r="G76" s="513"/>
      <c r="H76" s="513"/>
      <c r="I76" s="699">
        <v>2020</v>
      </c>
      <c r="J76" s="703" t="s">
        <v>1748</v>
      </c>
      <c r="K76" s="701" t="str">
        <f>data!UA3</f>
        <v>MFMOD</v>
      </c>
    </row>
    <row r="77" spans="1:11">
      <c r="A77" s="517" t="s">
        <v>893</v>
      </c>
      <c r="B77" s="511" t="s">
        <v>840</v>
      </c>
      <c r="C77" s="511" t="s">
        <v>894</v>
      </c>
      <c r="D77" s="681">
        <f>data!UC3</f>
        <v>12711.705186853</v>
      </c>
      <c r="E77" s="513"/>
      <c r="F77" s="513"/>
      <c r="G77" s="513"/>
      <c r="H77" s="513"/>
      <c r="I77" s="701">
        <v>2019</v>
      </c>
      <c r="J77" s="703" t="s">
        <v>1749</v>
      </c>
      <c r="K77" s="701" t="str">
        <f>data!TX3</f>
        <v>WDI</v>
      </c>
    </row>
    <row r="78" spans="1:11">
      <c r="A78" s="517" t="s">
        <v>893</v>
      </c>
      <c r="B78" s="511" t="s">
        <v>840</v>
      </c>
      <c r="C78" s="511" t="s">
        <v>1456</v>
      </c>
      <c r="D78" s="681">
        <f>data!TW3</f>
        <v>11130</v>
      </c>
      <c r="E78" s="513"/>
      <c r="F78" s="513"/>
      <c r="G78" s="513"/>
      <c r="H78" s="513"/>
      <c r="I78" s="701">
        <v>2019</v>
      </c>
      <c r="J78" s="703" t="s">
        <v>1749</v>
      </c>
      <c r="K78" s="701" t="str">
        <f>data!UD3</f>
        <v>WDI</v>
      </c>
    </row>
    <row r="79" spans="1:11">
      <c r="A79" s="518" t="s">
        <v>891</v>
      </c>
      <c r="B79" s="511" t="s">
        <v>838</v>
      </c>
      <c r="C79" s="511" t="s">
        <v>553</v>
      </c>
      <c r="D79" s="437">
        <f>data!UK3</f>
        <v>0.17465423047542572</v>
      </c>
      <c r="E79" s="516">
        <f>data!UG3</f>
        <v>0.18244814872741699</v>
      </c>
      <c r="F79" s="516">
        <f>data!UH3</f>
        <v>0.18464474380016327</v>
      </c>
      <c r="G79" s="516">
        <f>data!UI3</f>
        <v>0.17391312122344971</v>
      </c>
      <c r="H79" s="516">
        <f>data!UJ3</f>
        <v>0.16137699782848358</v>
      </c>
      <c r="I79" s="701">
        <v>2020</v>
      </c>
      <c r="J79" s="703" t="s">
        <v>1748</v>
      </c>
      <c r="K79" s="701" t="str">
        <f>data!UL3</f>
        <v>MFMOD</v>
      </c>
    </row>
    <row r="80" spans="1:11">
      <c r="A80" s="518" t="s">
        <v>891</v>
      </c>
      <c r="B80" s="511" t="s">
        <v>840</v>
      </c>
      <c r="C80" s="511" t="s">
        <v>553</v>
      </c>
      <c r="D80" s="437">
        <f>data!UT3</f>
        <v>0.12646780908107758</v>
      </c>
      <c r="E80" s="516">
        <f>data!UP3</f>
        <v>0.15989983081817627</v>
      </c>
      <c r="F80" s="516">
        <f>data!UQ3</f>
        <v>0.15580102801322937</v>
      </c>
      <c r="G80" s="516">
        <f>data!UR3</f>
        <v>0.13268150389194489</v>
      </c>
      <c r="H80" s="516">
        <f>data!US3</f>
        <v>0.11313649266958237</v>
      </c>
      <c r="I80" s="701">
        <v>2019</v>
      </c>
      <c r="J80" s="703" t="s">
        <v>1767</v>
      </c>
      <c r="K80" s="701" t="str">
        <f>data!UU3</f>
        <v>WDI</v>
      </c>
    </row>
    <row r="81" spans="1:115">
      <c r="A81" s="683"/>
      <c r="B81" s="543"/>
      <c r="C81" s="543"/>
      <c r="D81" s="685"/>
      <c r="E81" s="684"/>
      <c r="F81" s="684"/>
      <c r="G81" s="684"/>
      <c r="H81" s="684"/>
      <c r="I81" s="701"/>
      <c r="J81" s="704"/>
      <c r="K81" s="460"/>
    </row>
    <row r="82" spans="1:115">
      <c r="A82" s="668" t="s">
        <v>876</v>
      </c>
      <c r="B82" s="669" t="s">
        <v>1060</v>
      </c>
      <c r="C82" s="670" t="s">
        <v>1459</v>
      </c>
      <c r="D82" s="671">
        <f>data_pc!I3</f>
        <v>0.21815018355846405</v>
      </c>
      <c r="E82" s="670"/>
      <c r="F82" s="670"/>
      <c r="G82" s="670"/>
      <c r="H82" s="670"/>
      <c r="I82" s="708">
        <f>data_pc!F3</f>
        <v>2017</v>
      </c>
      <c r="J82" s="709" t="s">
        <v>1528</v>
      </c>
      <c r="K82" s="710" t="str">
        <f>data_pc!J3</f>
        <v>FAD</v>
      </c>
    </row>
    <row r="83" spans="1:115">
      <c r="A83" s="668" t="s">
        <v>876</v>
      </c>
      <c r="B83" s="669" t="str">
        <f>B85</f>
        <v>An, Kangur and Papageorgiou (2019 EER)</v>
      </c>
      <c r="C83" s="670" t="s">
        <v>1459</v>
      </c>
      <c r="D83" s="671">
        <f>data_pc!P3</f>
        <v>0.20996570587158203</v>
      </c>
      <c r="E83" s="670"/>
      <c r="F83" s="670"/>
      <c r="G83" s="670"/>
      <c r="H83" s="670"/>
      <c r="I83" s="708">
        <v>2016</v>
      </c>
      <c r="J83" s="709" t="s">
        <v>1526</v>
      </c>
      <c r="K83" s="710" t="str">
        <f>data_pc!Q3</f>
        <v>IMF Paper</v>
      </c>
    </row>
    <row r="84" spans="1:115">
      <c r="A84" s="668" t="s">
        <v>876</v>
      </c>
      <c r="B84" s="669" t="s">
        <v>1060</v>
      </c>
      <c r="C84" s="670" t="s">
        <v>1460</v>
      </c>
      <c r="D84" s="671">
        <f>data_pc!G3</f>
        <v>0.27901801466941833</v>
      </c>
      <c r="E84" s="670"/>
      <c r="F84" s="670"/>
      <c r="G84" s="670"/>
      <c r="H84" s="670"/>
      <c r="I84" s="708">
        <f>data_pc!F3</f>
        <v>2017</v>
      </c>
      <c r="J84" s="709" t="s">
        <v>1528</v>
      </c>
      <c r="K84" s="711" t="str">
        <f>data_pc!H3</f>
        <v>FAD</v>
      </c>
    </row>
    <row r="85" spans="1:115">
      <c r="A85" s="668" t="s">
        <v>876</v>
      </c>
      <c r="B85" s="669" t="s">
        <v>1662</v>
      </c>
      <c r="C85" s="670" t="s">
        <v>1460</v>
      </c>
      <c r="D85" s="671">
        <f>data_pc!M3</f>
        <v>0.26576784253120422</v>
      </c>
      <c r="E85" s="670"/>
      <c r="F85" s="670"/>
      <c r="G85" s="670"/>
      <c r="H85" s="670"/>
      <c r="I85" s="708">
        <v>2016</v>
      </c>
      <c r="J85" s="709" t="s">
        <v>1526</v>
      </c>
      <c r="K85" s="711" t="str">
        <f>data_pc!N3</f>
        <v>IMF Paper</v>
      </c>
    </row>
    <row r="86" spans="1:115">
      <c r="A86" s="673" t="s">
        <v>1069</v>
      </c>
      <c r="B86" s="670" t="s">
        <v>1468</v>
      </c>
      <c r="C86" s="670" t="s">
        <v>1048</v>
      </c>
      <c r="D86" s="672">
        <f>data_pc!U3</f>
        <v>0.7212674617767334</v>
      </c>
      <c r="E86" s="670"/>
      <c r="F86" s="670"/>
      <c r="G86" s="670"/>
      <c r="H86" s="670"/>
      <c r="I86" s="670">
        <v>2016</v>
      </c>
      <c r="J86" s="709" t="s">
        <v>1527</v>
      </c>
      <c r="K86" s="711" t="str">
        <f>data_pc!T3</f>
        <v>IEI</v>
      </c>
    </row>
    <row r="87" spans="1:115">
      <c r="A87" s="668" t="s">
        <v>891</v>
      </c>
      <c r="B87" s="670" t="s">
        <v>1529</v>
      </c>
      <c r="C87" s="669" t="s">
        <v>1081</v>
      </c>
      <c r="D87" s="672">
        <f>data_pc!V3</f>
        <v>0.51134961843490601</v>
      </c>
      <c r="E87" s="670"/>
      <c r="F87" s="670"/>
      <c r="G87" s="670"/>
      <c r="H87" s="670"/>
      <c r="I87" s="670">
        <v>2010</v>
      </c>
      <c r="J87" s="709" t="s">
        <v>1527</v>
      </c>
      <c r="K87" s="711" t="str">
        <f>data_pc!W3</f>
        <v>PIMI</v>
      </c>
      <c r="L87" s="449"/>
      <c r="AN87" s="443"/>
    </row>
    <row r="88" spans="1:115">
      <c r="A88" s="668" t="s">
        <v>891</v>
      </c>
      <c r="B88" s="669" t="s">
        <v>1060</v>
      </c>
      <c r="C88" s="670" t="s">
        <v>1076</v>
      </c>
      <c r="D88" s="674">
        <f>data_pc!AC3</f>
        <v>0.23447412252426147</v>
      </c>
      <c r="E88" s="671">
        <f>data_pc!Y3</f>
        <v>0.17777687311172485</v>
      </c>
      <c r="F88" s="671">
        <f>data_pc!Z3</f>
        <v>0.20071348547935486</v>
      </c>
      <c r="G88" s="671">
        <f>data_pc!AA3</f>
        <v>0.22131486237049103</v>
      </c>
      <c r="H88" s="671">
        <f>data_pc!AB3</f>
        <v>0.23261001706123352</v>
      </c>
      <c r="I88" s="708">
        <f>data_pc!F3</f>
        <v>2017</v>
      </c>
      <c r="J88" s="709" t="s">
        <v>1528</v>
      </c>
      <c r="K88" s="711" t="str">
        <f>data_pc!AD3</f>
        <v>FAD</v>
      </c>
      <c r="AN88" s="443"/>
    </row>
    <row r="89" spans="1:115">
      <c r="A89" s="668" t="s">
        <v>891</v>
      </c>
      <c r="B89" s="670" t="s">
        <v>840</v>
      </c>
      <c r="C89" s="670" t="s">
        <v>1076</v>
      </c>
      <c r="D89" s="671">
        <f>data_pc!AQ3</f>
        <v>0.21862149238586426</v>
      </c>
      <c r="E89" s="671">
        <f>data_pc!AM3</f>
        <v>0</v>
      </c>
      <c r="F89" s="671">
        <f>data_pc!AN3</f>
        <v>0</v>
      </c>
      <c r="G89" s="671">
        <f>data_pc!AO3</f>
        <v>0</v>
      </c>
      <c r="H89" s="671">
        <f>data_pc!AP3</f>
        <v>0</v>
      </c>
      <c r="I89" s="670">
        <v>2019</v>
      </c>
      <c r="J89" s="712" t="s">
        <v>1525</v>
      </c>
      <c r="K89" s="711" t="str">
        <f>data_pc!AR3</f>
        <v>Interpolated</v>
      </c>
      <c r="AN89" s="443"/>
    </row>
    <row r="90" spans="1:115">
      <c r="A90" s="668" t="s">
        <v>891</v>
      </c>
      <c r="B90" s="670" t="str">
        <f>B85</f>
        <v>An, Kangur and Papageorgiou (2019 EER)</v>
      </c>
      <c r="C90" s="670" t="s">
        <v>1076</v>
      </c>
      <c r="D90" s="671">
        <f>data_pc!BC3</f>
        <v>0.238503098487854</v>
      </c>
      <c r="E90" s="671">
        <f>data_pc!AY3</f>
        <v>0.17234580218791962</v>
      </c>
      <c r="F90" s="671">
        <f>data_pc!AZ3</f>
        <v>0.19081829488277435</v>
      </c>
      <c r="G90" s="671">
        <f>data_pc!BA3</f>
        <v>0.21684965491294861</v>
      </c>
      <c r="H90" s="671">
        <f>data_pc!BB3</f>
        <v>0.22548286616802216</v>
      </c>
      <c r="I90" s="670">
        <v>2016</v>
      </c>
      <c r="J90" s="709" t="s">
        <v>1526</v>
      </c>
      <c r="K90" s="711" t="str">
        <f>data_pc!BD3</f>
        <v>IMF Paper</v>
      </c>
      <c r="AN90" s="443"/>
    </row>
    <row r="91" spans="1:115" s="443" customFormat="1">
      <c r="A91" s="686"/>
      <c r="B91" s="687"/>
      <c r="C91" s="508" t="s">
        <v>1663</v>
      </c>
      <c r="D91" s="688"/>
      <c r="E91" s="688"/>
      <c r="F91" s="688"/>
      <c r="G91" s="687"/>
      <c r="H91" s="688"/>
      <c r="I91" s="689"/>
      <c r="J91" s="690"/>
      <c r="K91" s="690"/>
    </row>
    <row r="92" spans="1:115" s="443" customFormat="1">
      <c r="A92" s="686"/>
      <c r="B92" s="687"/>
      <c r="C92" s="688" t="s">
        <v>1750</v>
      </c>
      <c r="D92" s="688"/>
      <c r="E92" s="688"/>
      <c r="F92" s="688"/>
      <c r="G92" s="687"/>
      <c r="H92" s="688"/>
      <c r="I92" s="689"/>
      <c r="J92" s="690"/>
      <c r="K92" s="690"/>
    </row>
    <row r="93" spans="1:115" hidden="1">
      <c r="F93" s="435" t="s">
        <v>1455</v>
      </c>
      <c r="AN93" s="443"/>
    </row>
    <row r="94" spans="1:115" hidden="1">
      <c r="A94" s="444"/>
      <c r="B94" s="444"/>
      <c r="C94" s="444"/>
      <c r="D94" s="444"/>
      <c r="E94" s="445">
        <f>F94-1</f>
        <v>2020</v>
      </c>
      <c r="F94" s="445">
        <f>InputDataA_GeneralAssumptions!D7</f>
        <v>2021</v>
      </c>
      <c r="G94" s="444">
        <f t="shared" ref="G94:AK94" si="1">F94+1</f>
        <v>2022</v>
      </c>
      <c r="H94" s="444">
        <f t="shared" si="1"/>
        <v>2023</v>
      </c>
      <c r="I94" s="444">
        <f t="shared" si="1"/>
        <v>2024</v>
      </c>
      <c r="J94" s="444">
        <f t="shared" si="1"/>
        <v>2025</v>
      </c>
      <c r="K94" s="444">
        <f t="shared" si="1"/>
        <v>2026</v>
      </c>
      <c r="L94" s="444">
        <f t="shared" si="1"/>
        <v>2027</v>
      </c>
      <c r="M94" s="444">
        <f t="shared" si="1"/>
        <v>2028</v>
      </c>
      <c r="N94" s="444">
        <f t="shared" si="1"/>
        <v>2029</v>
      </c>
      <c r="O94" s="444">
        <f t="shared" si="1"/>
        <v>2030</v>
      </c>
      <c r="P94" s="444">
        <f t="shared" si="1"/>
        <v>2031</v>
      </c>
      <c r="Q94" s="444">
        <f t="shared" si="1"/>
        <v>2032</v>
      </c>
      <c r="R94" s="444">
        <f t="shared" si="1"/>
        <v>2033</v>
      </c>
      <c r="S94" s="444">
        <f t="shared" si="1"/>
        <v>2034</v>
      </c>
      <c r="T94" s="444">
        <f t="shared" si="1"/>
        <v>2035</v>
      </c>
      <c r="U94" s="444">
        <f t="shared" si="1"/>
        <v>2036</v>
      </c>
      <c r="V94" s="444">
        <f t="shared" si="1"/>
        <v>2037</v>
      </c>
      <c r="W94" s="444">
        <f t="shared" si="1"/>
        <v>2038</v>
      </c>
      <c r="X94" s="444">
        <f t="shared" si="1"/>
        <v>2039</v>
      </c>
      <c r="Y94" s="444">
        <f t="shared" si="1"/>
        <v>2040</v>
      </c>
      <c r="Z94" s="444">
        <f t="shared" si="1"/>
        <v>2041</v>
      </c>
      <c r="AA94" s="444">
        <f t="shared" si="1"/>
        <v>2042</v>
      </c>
      <c r="AB94" s="444">
        <f t="shared" si="1"/>
        <v>2043</v>
      </c>
      <c r="AC94" s="444">
        <f t="shared" si="1"/>
        <v>2044</v>
      </c>
      <c r="AD94" s="444">
        <f t="shared" si="1"/>
        <v>2045</v>
      </c>
      <c r="AE94" s="444">
        <f t="shared" si="1"/>
        <v>2046</v>
      </c>
      <c r="AF94" s="444">
        <f t="shared" si="1"/>
        <v>2047</v>
      </c>
      <c r="AG94" s="444">
        <f t="shared" si="1"/>
        <v>2048</v>
      </c>
      <c r="AH94" s="444">
        <f t="shared" si="1"/>
        <v>2049</v>
      </c>
      <c r="AI94" s="444">
        <f t="shared" si="1"/>
        <v>2050</v>
      </c>
      <c r="AJ94" s="444">
        <f t="shared" si="1"/>
        <v>2051</v>
      </c>
      <c r="AK94" s="444">
        <f t="shared" si="1"/>
        <v>2052</v>
      </c>
      <c r="AL94" s="446"/>
      <c r="AM94" s="446"/>
      <c r="AN94" s="446"/>
    </row>
    <row r="95" spans="1:115" hidden="1">
      <c r="A95" s="721" t="s">
        <v>897</v>
      </c>
      <c r="B95" s="721"/>
      <c r="C95" s="721" t="str">
        <f>data!B3</f>
        <v>Argentina</v>
      </c>
      <c r="D95" s="722" t="str">
        <f>data!C3</f>
        <v>ARG</v>
      </c>
      <c r="E95" s="723">
        <f>HLOOKUP(DataSummary!E94,data!$GK$2:$II$3,2,FALSE)</f>
        <v>45376763</v>
      </c>
      <c r="F95" s="723">
        <f>HLOOKUP(DataSummary!F94,data!$GK$2:$II$3,2,FALSE)</f>
        <v>45784000</v>
      </c>
      <c r="G95" s="723">
        <f>HLOOKUP(DataSummary!G94,data!$GK$2:$II$3,2,FALSE)</f>
        <v>46188000</v>
      </c>
      <c r="H95" s="723">
        <f>HLOOKUP(DataSummary!H94,data!$GK$2:$II$3,2,FALSE)</f>
        <v>46586000</v>
      </c>
      <c r="I95" s="723">
        <f>HLOOKUP(DataSummary!I94,data!$GK$2:$II$3,2,FALSE)</f>
        <v>46980000</v>
      </c>
      <c r="J95" s="723">
        <f>HLOOKUP(DataSummary!J94,data!$GK$2:$II$3,2,FALSE)</f>
        <v>47368000</v>
      </c>
      <c r="K95" s="723">
        <f>HLOOKUP(DataSummary!K94,data!$GK$2:$II$3,2,FALSE)</f>
        <v>47750000</v>
      </c>
      <c r="L95" s="723">
        <f>HLOOKUP(DataSummary!L94,data!$GK$2:$II$3,2,FALSE)</f>
        <v>48126000</v>
      </c>
      <c r="M95" s="723">
        <f>HLOOKUP(DataSummary!M94,data!$GK$2:$II$3,2,FALSE)</f>
        <v>48496000</v>
      </c>
      <c r="N95" s="723">
        <f>HLOOKUP(DataSummary!N94,data!$GK$2:$II$3,2,FALSE)</f>
        <v>48860000</v>
      </c>
      <c r="O95" s="723">
        <f>HLOOKUP(DataSummary!O94,data!$GK$2:$II$3,2,FALSE)</f>
        <v>49217000</v>
      </c>
      <c r="P95" s="723">
        <f>HLOOKUP(DataSummary!P94,data!$GK$2:$II$3,2,FALSE)</f>
        <v>49568000</v>
      </c>
      <c r="Q95" s="723">
        <f>HLOOKUP(DataSummary!Q94,data!$GK$2:$II$3,2,FALSE)</f>
        <v>49912000</v>
      </c>
      <c r="R95" s="723">
        <f>HLOOKUP(DataSummary!R94,data!$GK$2:$II$3,2,FALSE)</f>
        <v>50249000</v>
      </c>
      <c r="S95" s="723">
        <f>HLOOKUP(DataSummary!S94,data!$GK$2:$II$3,2,FALSE)</f>
        <v>50579000</v>
      </c>
      <c r="T95" s="723">
        <f>HLOOKUP(DataSummary!T94,data!$GK$2:$II$3,2,FALSE)</f>
        <v>50903000</v>
      </c>
      <c r="U95" s="723">
        <f>HLOOKUP(DataSummary!U94,data!$GK$2:$II$3,2,FALSE)</f>
        <v>51221000</v>
      </c>
      <c r="V95" s="723">
        <f>HLOOKUP(DataSummary!V94,data!$GK$2:$II$3,2,FALSE)</f>
        <v>51533000</v>
      </c>
      <c r="W95" s="723">
        <f>HLOOKUP(DataSummary!W94,data!$GK$2:$II$3,2,FALSE)</f>
        <v>51838000</v>
      </c>
      <c r="X95" s="723">
        <f>HLOOKUP(DataSummary!X94,data!$GK$2:$II$3,2,FALSE)</f>
        <v>52137000</v>
      </c>
      <c r="Y95" s="723">
        <f>HLOOKUP(DataSummary!Y94,data!$GK$2:$II$3,2,FALSE)</f>
        <v>52430000</v>
      </c>
      <c r="Z95" s="723">
        <f>HLOOKUP(DataSummary!Z94,data!$GK$2:$II$3,2,FALSE)</f>
        <v>52716000</v>
      </c>
      <c r="AA95" s="723">
        <f>HLOOKUP(DataSummary!AA94,data!$GK$2:$II$3,2,FALSE)</f>
        <v>52995000</v>
      </c>
      <c r="AB95" s="723">
        <f>HLOOKUP(DataSummary!AB94,data!$GK$2:$II$3,2,FALSE)</f>
        <v>53268000</v>
      </c>
      <c r="AC95" s="723">
        <f>HLOOKUP(DataSummary!AC94,data!$GK$2:$II$3,2,FALSE)</f>
        <v>53534000</v>
      </c>
      <c r="AD95" s="723">
        <f>HLOOKUP(DataSummary!AD94,data!$GK$2:$II$3,2,FALSE)</f>
        <v>53794000</v>
      </c>
      <c r="AE95" s="723">
        <f>HLOOKUP(DataSummary!AE94,data!$GK$2:$II$3,2,FALSE)</f>
        <v>54047000</v>
      </c>
      <c r="AF95" s="723">
        <f>HLOOKUP(DataSummary!AF94,data!$GK$2:$II$3,2,FALSE)</f>
        <v>54294000</v>
      </c>
      <c r="AG95" s="723">
        <f>HLOOKUP(DataSummary!AG94,data!$GK$2:$II$3,2,FALSE)</f>
        <v>54535000</v>
      </c>
      <c r="AH95" s="723">
        <f>HLOOKUP(DataSummary!AH94,data!$GK$2:$II$3,2,FALSE)</f>
        <v>54768000</v>
      </c>
      <c r="AI95" s="723">
        <f>HLOOKUP(DataSummary!AI94,data!$GK$2:$II$3,2,FALSE)</f>
        <v>54993000</v>
      </c>
      <c r="AJ95" s="723" t="e">
        <f>HLOOKUP(DataSummary!AJ94,data!$GK$2:$II$3,2,FALSE)</f>
        <v>#N/A</v>
      </c>
      <c r="AK95" s="723" t="e">
        <f>HLOOKUP(DataSummary!AK94,data!$GK$2:$II$3,2,FALSE)</f>
        <v>#N/A</v>
      </c>
      <c r="AL95" s="448"/>
      <c r="AM95" s="448"/>
      <c r="AN95" s="448"/>
      <c r="AO95" s="447"/>
      <c r="AP95" s="449"/>
      <c r="AQ95" s="449"/>
      <c r="AR95" s="449"/>
      <c r="AS95" s="449"/>
      <c r="AT95" s="449"/>
      <c r="AU95" s="449"/>
      <c r="AV95" s="449"/>
      <c r="AW95" s="449"/>
      <c r="AX95" s="449"/>
      <c r="AY95" s="449"/>
      <c r="AZ95" s="449"/>
      <c r="BA95" s="449"/>
      <c r="BB95" s="449"/>
      <c r="BC95" s="449"/>
      <c r="BD95" s="449"/>
      <c r="BE95" s="449"/>
      <c r="BF95" s="449"/>
      <c r="BG95" s="449"/>
      <c r="BH95" s="449"/>
      <c r="BI95" s="449"/>
      <c r="BJ95" s="449"/>
      <c r="BK95" s="449"/>
      <c r="BL95" s="449"/>
      <c r="BM95" s="449"/>
      <c r="BN95" s="449"/>
      <c r="BO95" s="449"/>
      <c r="BP95" s="449"/>
      <c r="BQ95" s="449"/>
      <c r="BR95" s="449"/>
      <c r="BS95" s="449"/>
      <c r="BT95" s="449"/>
      <c r="BU95" s="449"/>
      <c r="BV95" s="449"/>
      <c r="BW95" s="449"/>
      <c r="BX95" s="449"/>
      <c r="BY95" s="449"/>
      <c r="CB95" s="449"/>
      <c r="CC95" s="449"/>
      <c r="CD95" s="449"/>
      <c r="CE95" s="449"/>
      <c r="CF95" s="449"/>
      <c r="CG95" s="449"/>
      <c r="CH95" s="449"/>
      <c r="CI95" s="449"/>
      <c r="CJ95" s="449"/>
      <c r="CK95" s="449"/>
      <c r="CL95" s="449"/>
      <c r="CM95" s="449"/>
      <c r="CN95" s="449"/>
      <c r="CO95" s="449"/>
      <c r="CP95" s="449"/>
      <c r="CQ95" s="449"/>
      <c r="CR95" s="449"/>
      <c r="CS95" s="449"/>
      <c r="CT95" s="449"/>
      <c r="CU95" s="449"/>
      <c r="CV95" s="449"/>
      <c r="CW95" s="449"/>
      <c r="CX95" s="449"/>
      <c r="CY95" s="449"/>
      <c r="CZ95" s="449"/>
      <c r="DA95" s="449"/>
      <c r="DB95" s="449"/>
      <c r="DC95" s="449"/>
      <c r="DD95" s="449"/>
      <c r="DE95" s="449"/>
      <c r="DF95" s="449"/>
      <c r="DG95" s="449"/>
      <c r="DH95" s="449"/>
      <c r="DI95" s="449"/>
      <c r="DJ95" s="449"/>
      <c r="DK95" s="449"/>
    </row>
    <row r="96" spans="1:115" hidden="1">
      <c r="A96" s="721" t="s">
        <v>898</v>
      </c>
      <c r="B96" s="721"/>
      <c r="C96" s="721"/>
      <c r="D96" s="721"/>
      <c r="E96" s="724"/>
      <c r="F96" s="725">
        <f>F95/E95-1</f>
        <v>8.9745714122446696E-3</v>
      </c>
      <c r="G96" s="725">
        <f t="shared" ref="G96:AK96" si="2">G95/F95-1</f>
        <v>8.824043333915732E-3</v>
      </c>
      <c r="H96" s="725">
        <f t="shared" si="2"/>
        <v>8.6169567853122686E-3</v>
      </c>
      <c r="I96" s="725">
        <f t="shared" si="2"/>
        <v>8.4574764950844372E-3</v>
      </c>
      <c r="J96" s="725">
        <f t="shared" si="2"/>
        <v>8.2588335461899476E-3</v>
      </c>
      <c r="K96" s="725">
        <f t="shared" si="2"/>
        <v>8.0645161290322509E-3</v>
      </c>
      <c r="L96" s="725">
        <f t="shared" si="2"/>
        <v>7.8743455497383152E-3</v>
      </c>
      <c r="M96" s="725">
        <f t="shared" si="2"/>
        <v>7.6881519345053384E-3</v>
      </c>
      <c r="N96" s="725">
        <f t="shared" si="2"/>
        <v>7.5057736720554047E-3</v>
      </c>
      <c r="O96" s="725">
        <f t="shared" si="2"/>
        <v>7.3065902578797193E-3</v>
      </c>
      <c r="P96" s="725">
        <f t="shared" si="2"/>
        <v>7.1316821423492716E-3</v>
      </c>
      <c r="Q96" s="725">
        <f t="shared" si="2"/>
        <v>6.9399612653324727E-3</v>
      </c>
      <c r="R96" s="725">
        <f t="shared" si="2"/>
        <v>6.7518833146338331E-3</v>
      </c>
      <c r="S96" s="725">
        <f t="shared" si="2"/>
        <v>6.5672948715398416E-3</v>
      </c>
      <c r="T96" s="725">
        <f t="shared" si="2"/>
        <v>6.4058205974810711E-3</v>
      </c>
      <c r="U96" s="725">
        <f t="shared" si="2"/>
        <v>6.2471760014144451E-3</v>
      </c>
      <c r="V96" s="725">
        <f t="shared" si="2"/>
        <v>6.0912516350715151E-3</v>
      </c>
      <c r="W96" s="725">
        <f t="shared" si="2"/>
        <v>5.9185376360777475E-3</v>
      </c>
      <c r="X96" s="725">
        <f t="shared" si="2"/>
        <v>5.7679694432655193E-3</v>
      </c>
      <c r="Y96" s="725">
        <f t="shared" si="2"/>
        <v>5.6198093484474132E-3</v>
      </c>
      <c r="Z96" s="725">
        <f t="shared" si="2"/>
        <v>5.4548922372688047E-3</v>
      </c>
      <c r="AA96" s="725">
        <f t="shared" si="2"/>
        <v>5.2925108126564702E-3</v>
      </c>
      <c r="AB96" s="725">
        <f t="shared" si="2"/>
        <v>5.1514293801302458E-3</v>
      </c>
      <c r="AC96" s="725">
        <f t="shared" si="2"/>
        <v>4.9936171810467389E-3</v>
      </c>
      <c r="AD96" s="725">
        <f t="shared" si="2"/>
        <v>4.8567265662942116E-3</v>
      </c>
      <c r="AE96" s="725">
        <f t="shared" si="2"/>
        <v>4.7031267427595225E-3</v>
      </c>
      <c r="AF96" s="725">
        <f t="shared" si="2"/>
        <v>4.5700963975798814E-3</v>
      </c>
      <c r="AG96" s="725">
        <f t="shared" si="2"/>
        <v>4.4387961837404344E-3</v>
      </c>
      <c r="AH96" s="725">
        <f t="shared" si="2"/>
        <v>4.2724855597322531E-3</v>
      </c>
      <c r="AI96" s="725">
        <f t="shared" si="2"/>
        <v>4.1082383873793926E-3</v>
      </c>
      <c r="AJ96" s="725" t="e">
        <f t="shared" si="2"/>
        <v>#N/A</v>
      </c>
      <c r="AK96" s="725" t="e">
        <f t="shared" si="2"/>
        <v>#N/A</v>
      </c>
      <c r="AL96" s="450"/>
      <c r="AM96" s="450"/>
      <c r="AN96" s="450"/>
    </row>
    <row r="97" spans="1:41" hidden="1">
      <c r="A97" s="444" t="s">
        <v>899</v>
      </c>
      <c r="B97" s="444"/>
      <c r="C97" s="444"/>
      <c r="D97" s="444"/>
      <c r="E97" s="733">
        <f>HLOOKUP(E94,data!$KB$2:$LK$3,2,FALSE)</f>
        <v>0.48785854483705399</v>
      </c>
      <c r="F97" s="733">
        <f>HLOOKUP(F94,data!$KB$2:$LK$3,2,FALSE)</f>
        <v>0.48797685330664897</v>
      </c>
      <c r="G97" s="733">
        <f>HLOOKUP(G94,data!$KB$2:$LK$3,2,FALSE)</f>
        <v>0.48809603967673804</v>
      </c>
      <c r="H97" s="733">
        <f>HLOOKUP(H94,data!$KB$2:$LK$3,2,FALSE)</f>
        <v>0.48821572407678998</v>
      </c>
      <c r="I97" s="733">
        <f>HLOOKUP(I94,data!$KB$2:$LK$3,2,FALSE)</f>
        <v>0.48833470279533697</v>
      </c>
      <c r="J97" s="733">
        <f>HLOOKUP(J94,data!$KB$2:$LK$3,2,FALSE)</f>
        <v>0.48845235626856598</v>
      </c>
      <c r="K97" s="733">
        <f>HLOOKUP(K94,data!$KB$2:$LK$3,2,FALSE)</f>
        <v>0.488568628375811</v>
      </c>
      <c r="L97" s="733">
        <f>HLOOKUP(L94,data!$KB$2:$LK$3,2,FALSE)</f>
        <v>0.48868421320425298</v>
      </c>
      <c r="M97" s="733">
        <f>HLOOKUP(M94,data!$KB$2:$LK$3,2,FALSE)</f>
        <v>0.48879929328675997</v>
      </c>
      <c r="N97" s="733">
        <f>HLOOKUP(N94,data!$KB$2:$LK$3,2,FALSE)</f>
        <v>0.48891432306818206</v>
      </c>
      <c r="O97" s="733">
        <f>HLOOKUP(O94,data!$KB$2:$LK$3,2,FALSE)</f>
        <v>0.48902947197540697</v>
      </c>
      <c r="P97" s="733">
        <f>HLOOKUP(P94,data!$KB$2:$LK$3,2,FALSE)</f>
        <v>0.48914489698875102</v>
      </c>
      <c r="Q97" s="733">
        <f>HLOOKUP(Q94,data!$KB$2:$LK$3,2,FALSE)</f>
        <v>0.489260944037826</v>
      </c>
      <c r="R97" s="733">
        <f>HLOOKUP(R94,data!$KB$2:$LK$3,2,FALSE)</f>
        <v>0.48937825721205896</v>
      </c>
      <c r="S97" s="733">
        <f>HLOOKUP(S94,data!$KB$2:$LK$3,2,FALSE)</f>
        <v>0.48949761610138703</v>
      </c>
      <c r="T97" s="733">
        <f>HLOOKUP(T94,data!$KB$2:$LK$3,2,FALSE)</f>
        <v>0.48961957973100101</v>
      </c>
      <c r="U97" s="733">
        <f>HLOOKUP(U94,data!$KB$2:$LK$3,2,FALSE)</f>
        <v>0.48974435336449601</v>
      </c>
      <c r="V97" s="733">
        <f>HLOOKUP(V94,data!$KB$2:$LK$3,2,FALSE)</f>
        <v>0.48987210462522301</v>
      </c>
      <c r="W97" s="733">
        <f>HLOOKUP(W94,data!$KB$2:$LK$3,2,FALSE)</f>
        <v>0.49000264943967403</v>
      </c>
      <c r="X97" s="733">
        <f>HLOOKUP(X94,data!$KB$2:$LK$3,2,FALSE)</f>
        <v>0.49013583518878595</v>
      </c>
      <c r="Y97" s="733">
        <f>HLOOKUP(Y94,data!$KB$2:$LK$3,2,FALSE)</f>
        <v>0.49027162162177701</v>
      </c>
      <c r="Z97" s="733">
        <f>HLOOKUP(Z94,data!$KB$2:$LK$3,2,FALSE)</f>
        <v>0.49040980125323602</v>
      </c>
      <c r="AA97" s="733">
        <f>HLOOKUP(AA94,data!$KB$2:$LK$3,2,FALSE)</f>
        <v>0.49055059094251097</v>
      </c>
      <c r="AB97" s="733">
        <f>HLOOKUP(AB94,data!$KB$2:$LK$3,2,FALSE)</f>
        <v>0.49069365411842497</v>
      </c>
      <c r="AC97" s="733">
        <f>HLOOKUP(AC94,data!$KB$2:$LK$3,2,FALSE)</f>
        <v>0.49083890142053699</v>
      </c>
      <c r="AD97" s="733">
        <f>HLOOKUP(AD94,data!$KB$2:$LK$3,2,FALSE)</f>
        <v>0.49098598447567704</v>
      </c>
      <c r="AE97" s="733">
        <f>HLOOKUP(AE94,data!$KB$2:$LK$3,2,FALSE)</f>
        <v>0.49113498241792697</v>
      </c>
      <c r="AF97" s="733">
        <f>HLOOKUP(AF94,data!$KB$2:$LK$3,2,FALSE)</f>
        <v>0.49128566072854002</v>
      </c>
      <c r="AG97" s="733">
        <f>HLOOKUP(AG94,data!$KB$2:$LK$3,2,FALSE)</f>
        <v>0.49143774147298996</v>
      </c>
      <c r="AH97" s="733">
        <f>HLOOKUP(AH94,data!$KB$2:$LK$3,2,FALSE)</f>
        <v>0.49159094615124305</v>
      </c>
      <c r="AI97" s="733">
        <f>HLOOKUP(AI94,data!$KB$2:$LK$3,2,FALSE)</f>
        <v>0.49174474724885103</v>
      </c>
      <c r="AJ97" s="733" t="e">
        <f>HLOOKUP(AJ94,data!$KB$2:$LK$3,2,FALSE)</f>
        <v>#N/A</v>
      </c>
      <c r="AK97" s="733" t="e">
        <f>HLOOKUP(AK94,data!$KB$2:$LK$3,2,FALSE)</f>
        <v>#N/A</v>
      </c>
      <c r="AL97" s="738"/>
      <c r="AM97" s="738"/>
      <c r="AN97" s="451"/>
    </row>
    <row r="98" spans="1:41" hidden="1">
      <c r="A98" s="720" t="s">
        <v>1658</v>
      </c>
      <c r="B98" s="721"/>
      <c r="C98" s="721"/>
      <c r="D98" s="721"/>
      <c r="E98" s="726">
        <f>HLOOKUP(E94,data!$LO$2:$MX$3,2,FALSE)</f>
        <v>0.64198178052902222</v>
      </c>
      <c r="F98" s="726">
        <f>HLOOKUP(F94,data!$LO$2:$MX$3,2,FALSE)</f>
        <v>0.64223307371139526</v>
      </c>
      <c r="G98" s="726">
        <f>HLOOKUP(G94,data!$LO$2:$MX$3,2,FALSE)</f>
        <v>0.64250457286834717</v>
      </c>
      <c r="H98" s="726">
        <f>HLOOKUP(H94,data!$LO$2:$MX$3,2,FALSE)</f>
        <v>0.64285409450531006</v>
      </c>
      <c r="I98" s="726">
        <f>HLOOKUP(I94,data!$LO$2:$MX$3,2,FALSE)</f>
        <v>0.64325243234634399</v>
      </c>
      <c r="J98" s="726">
        <f>HLOOKUP(J94,data!$LO$2:$MX$3,2,FALSE)</f>
        <v>0.64376795291900635</v>
      </c>
      <c r="K98" s="726">
        <f>HLOOKUP(K94,data!$LO$2:$MX$3,2,FALSE)</f>
        <v>0.64416754245758057</v>
      </c>
      <c r="L98" s="726">
        <f>HLOOKUP(L94,data!$LO$2:$MX$3,2,FALSE)</f>
        <v>0.64464116096496582</v>
      </c>
      <c r="M98" s="726">
        <f>HLOOKUP(M94,data!$LO$2:$MX$3,2,FALSE)</f>
        <v>0.64520788192749023</v>
      </c>
      <c r="N98" s="726">
        <f>HLOOKUP(N94,data!$LO$2:$MX$3,2,FALSE)</f>
        <v>0.64584529399871826</v>
      </c>
      <c r="O98" s="726">
        <f>HLOOKUP(O94,data!$LO$2:$MX$3,2,FALSE)</f>
        <v>0.64654487371444702</v>
      </c>
      <c r="P98" s="726">
        <f>HLOOKUP(P94,data!$LO$2:$MX$3,2,FALSE)</f>
        <v>0.64711105823516846</v>
      </c>
      <c r="Q98" s="726">
        <f>HLOOKUP(Q94,data!$LO$2:$MX$3,2,FALSE)</f>
        <v>0.64778012037277222</v>
      </c>
      <c r="R98" s="726">
        <f>HLOOKUP(R94,data!$LO$2:$MX$3,2,FALSE)</f>
        <v>0.64847064018249512</v>
      </c>
      <c r="S98" s="726">
        <f>HLOOKUP(S94,data!$LO$2:$MX$3,2,FALSE)</f>
        <v>0.64904409646987915</v>
      </c>
      <c r="T98" s="726">
        <f>HLOOKUP(T94,data!$LO$2:$MX$3,2,FALSE)</f>
        <v>0.64941161870956421</v>
      </c>
      <c r="U98" s="726">
        <f>HLOOKUP(U94,data!$LO$2:$MX$3,2,FALSE)</f>
        <v>0.64955776929855347</v>
      </c>
      <c r="V98" s="726">
        <f>HLOOKUP(V94,data!$LO$2:$MX$3,2,FALSE)</f>
        <v>0.64956438541412354</v>
      </c>
      <c r="W98" s="726">
        <f>HLOOKUP(W94,data!$LO$2:$MX$3,2,FALSE)</f>
        <v>0.64938849210739136</v>
      </c>
      <c r="X98" s="726">
        <f>HLOOKUP(X94,data!$LO$2:$MX$3,2,FALSE)</f>
        <v>0.64894413948059082</v>
      </c>
      <c r="Y98" s="726">
        <f>HLOOKUP(Y94,data!$LO$2:$MX$3,2,FALSE)</f>
        <v>0.64819759130477905</v>
      </c>
      <c r="Z98" s="726">
        <f>HLOOKUP(Z94,data!$LO$2:$MX$3,2,FALSE)</f>
        <v>0.6470521092414856</v>
      </c>
      <c r="AA98" s="726">
        <f>HLOOKUP(AA94,data!$LO$2:$MX$3,2,FALSE)</f>
        <v>0.64570242166519165</v>
      </c>
      <c r="AB98" s="726">
        <f>HLOOKUP(AB94,data!$LO$2:$MX$3,2,FALSE)</f>
        <v>0.64421415328979492</v>
      </c>
      <c r="AC98" s="726">
        <f>HLOOKUP(AC94,data!$LO$2:$MX$3,2,FALSE)</f>
        <v>0.64273172616958618</v>
      </c>
      <c r="AD98" s="726">
        <f>HLOOKUP(AD94,data!$LO$2:$MX$3,2,FALSE)</f>
        <v>0.64137262105941772</v>
      </c>
      <c r="AE98" s="726">
        <f>HLOOKUP(AE94,data!$LO$2:$MX$3,2,FALSE)</f>
        <v>0.64012801647186279</v>
      </c>
      <c r="AF98" s="726">
        <f>HLOOKUP(AF94,data!$LO$2:$MX$3,2,FALSE)</f>
        <v>0.63903927803039551</v>
      </c>
      <c r="AG98" s="726">
        <f>HLOOKUP(AG94,data!$LO$2:$MX$3,2,FALSE)</f>
        <v>0.63801229000091553</v>
      </c>
      <c r="AH98" s="726">
        <f>HLOOKUP(AH94,data!$LO$2:$MX$3,2,FALSE)</f>
        <v>0.63692301511764526</v>
      </c>
      <c r="AI98" s="726">
        <f>HLOOKUP(AI94,data!$LO$2:$MX$3,2,FALSE)</f>
        <v>0.6356627345085144</v>
      </c>
      <c r="AJ98" s="726" t="e">
        <f>HLOOKUP(AJ94,data!$LO$2:$MX$3,2,FALSE)</f>
        <v>#N/A</v>
      </c>
      <c r="AK98" s="726" t="e">
        <f>HLOOKUP(AK94,data!$LO$2:$MX$3,2,FALSE)</f>
        <v>#N/A</v>
      </c>
      <c r="AL98" s="738"/>
      <c r="AM98" s="738"/>
      <c r="AN98" s="451"/>
      <c r="AO98" s="449"/>
    </row>
    <row r="99" spans="1:41" hidden="1">
      <c r="A99" s="720" t="s">
        <v>1648</v>
      </c>
      <c r="B99" s="721"/>
      <c r="C99" s="721"/>
      <c r="D99" s="721"/>
      <c r="E99" s="727"/>
      <c r="F99" s="725">
        <f>F98/E98-1</f>
        <v>3.9143351103509971E-4</v>
      </c>
      <c r="G99" s="725">
        <f t="shared" ref="G99:AK99" si="3">G98/F98-1</f>
        <v>4.2274240936079899E-4</v>
      </c>
      <c r="H99" s="725">
        <f t="shared" si="3"/>
        <v>5.4399867599785878E-4</v>
      </c>
      <c r="I99" s="725">
        <f t="shared" si="3"/>
        <v>6.1963957986521656E-4</v>
      </c>
      <c r="J99" s="725">
        <f t="shared" si="3"/>
        <v>8.0142809687000494E-4</v>
      </c>
      <c r="K99" s="725">
        <f t="shared" si="3"/>
        <v>6.2070430309923985E-4</v>
      </c>
      <c r="L99" s="725">
        <f t="shared" si="3"/>
        <v>7.3524118520218451E-4</v>
      </c>
      <c r="M99" s="725">
        <f t="shared" si="3"/>
        <v>8.7912624393404748E-4</v>
      </c>
      <c r="N99" s="725">
        <f t="shared" si="3"/>
        <v>9.8791736598724533E-4</v>
      </c>
      <c r="O99" s="725">
        <f t="shared" si="3"/>
        <v>1.0832001444143202E-3</v>
      </c>
      <c r="P99" s="725">
        <f t="shared" si="3"/>
        <v>8.75708003790443E-4</v>
      </c>
      <c r="Q99" s="725">
        <f t="shared" si="3"/>
        <v>1.0339216570158793E-3</v>
      </c>
      <c r="R99" s="725">
        <f t="shared" si="3"/>
        <v>1.0659786986446651E-3</v>
      </c>
      <c r="S99" s="725">
        <f t="shared" si="3"/>
        <v>8.8432112704839305E-4</v>
      </c>
      <c r="T99" s="725">
        <f t="shared" si="3"/>
        <v>5.6625157163270323E-4</v>
      </c>
      <c r="U99" s="725">
        <f t="shared" si="3"/>
        <v>2.2505077639300985E-4</v>
      </c>
      <c r="V99" s="725">
        <f t="shared" si="3"/>
        <v>1.0185569140785944E-5</v>
      </c>
      <c r="W99" s="725">
        <f t="shared" si="3"/>
        <v>-2.7078656201273699E-4</v>
      </c>
      <c r="X99" s="725">
        <f t="shared" si="3"/>
        <v>-6.8426316788972041E-4</v>
      </c>
      <c r="Y99" s="725">
        <f t="shared" si="3"/>
        <v>-1.1504043728776114E-3</v>
      </c>
      <c r="Z99" s="725">
        <f t="shared" si="3"/>
        <v>-1.7671803762610017E-3</v>
      </c>
      <c r="AA99" s="725">
        <f t="shared" si="3"/>
        <v>-2.0859024443582452E-3</v>
      </c>
      <c r="AB99" s="725">
        <f t="shared" si="3"/>
        <v>-2.3048827532018423E-3</v>
      </c>
      <c r="AC99" s="725">
        <f t="shared" si="3"/>
        <v>-2.3011402538091197E-3</v>
      </c>
      <c r="AD99" s="725">
        <f t="shared" si="3"/>
        <v>-2.1145760428976645E-3</v>
      </c>
      <c r="AE99" s="725">
        <f t="shared" si="3"/>
        <v>-1.9405327678302386E-3</v>
      </c>
      <c r="AF99" s="725">
        <f t="shared" si="3"/>
        <v>-1.7008136082966585E-3</v>
      </c>
      <c r="AG99" s="725">
        <f t="shared" si="3"/>
        <v>-1.6070812308208726E-3</v>
      </c>
      <c r="AH99" s="725">
        <f t="shared" si="3"/>
        <v>-1.7072945150770069E-3</v>
      </c>
      <c r="AI99" s="725">
        <f t="shared" si="3"/>
        <v>-1.978701631464963E-3</v>
      </c>
      <c r="AJ99" s="725" t="e">
        <f t="shared" si="3"/>
        <v>#N/A</v>
      </c>
      <c r="AK99" s="725" t="e">
        <f t="shared" si="3"/>
        <v>#N/A</v>
      </c>
      <c r="AL99" s="450"/>
      <c r="AM99" s="450"/>
      <c r="AN99" s="452"/>
    </row>
    <row r="100" spans="1:41" hidden="1">
      <c r="A100" s="728" t="s">
        <v>1659</v>
      </c>
      <c r="B100" s="729"/>
      <c r="C100" s="729"/>
      <c r="D100" s="729"/>
      <c r="E100" s="730">
        <f>HLOOKUP(E94,data!$NA$2:$OJ$3,2,FALSE)</f>
        <v>0.60030239820480347</v>
      </c>
      <c r="F100" s="730">
        <f>HLOOKUP(F94,data!$NA$2:$OJ$3,2,FALSE)</f>
        <v>0.60042810440063477</v>
      </c>
      <c r="G100" s="730">
        <f>HLOOKUP(G94,data!$NA$2:$OJ$3,2,FALSE)</f>
        <v>0.60045897960662842</v>
      </c>
      <c r="H100" s="730">
        <f>HLOOKUP(H94,data!$NA$2:$OJ$3,2,FALSE)</f>
        <v>0.60050231218338013</v>
      </c>
      <c r="I100" s="730">
        <f>HLOOKUP(I94,data!$NA$2:$OJ$3,2,FALSE)</f>
        <v>0.60063856840133667</v>
      </c>
      <c r="J100" s="730">
        <f>HLOOKUP(J94,data!$NA$2:$OJ$3,2,FALSE)</f>
        <v>0.60097533464431763</v>
      </c>
      <c r="K100" s="730">
        <f>HLOOKUP(K94,data!$NA$2:$OJ$3,2,FALSE)</f>
        <v>0.60131937265396118</v>
      </c>
      <c r="L100" s="730">
        <f>HLOOKUP(L94,data!$NA$2:$OJ$3,2,FALSE)</f>
        <v>0.60181605815887451</v>
      </c>
      <c r="M100" s="730">
        <f>HLOOKUP(M94,data!$NA$2:$OJ$3,2,FALSE)</f>
        <v>0.60235893726348877</v>
      </c>
      <c r="N100" s="730">
        <f>HLOOKUP(N94,data!$NA$2:$OJ$3,2,FALSE)</f>
        <v>0.60284483432769775</v>
      </c>
      <c r="O100" s="730">
        <f>HLOOKUP(O94,data!$NA$2:$OJ$3,2,FALSE)</f>
        <v>0.60314524173736572</v>
      </c>
      <c r="P100" s="730">
        <f>HLOOKUP(P94,data!$NA$2:$OJ$3,2,FALSE)</f>
        <v>0.603252112865448</v>
      </c>
      <c r="Q100" s="730">
        <f>HLOOKUP(Q94,data!$NA$2:$OJ$3,2,FALSE)</f>
        <v>0.60332185029983521</v>
      </c>
      <c r="R100" s="730">
        <f>HLOOKUP(R94,data!$NA$2:$OJ$3,2,FALSE)</f>
        <v>0.60323590040206909</v>
      </c>
      <c r="S100" s="730">
        <f>HLOOKUP(S94,data!$NA$2:$OJ$3,2,FALSE)</f>
        <v>0.60279959440231323</v>
      </c>
      <c r="T100" s="730">
        <f>HLOOKUP(T94,data!$NA$2:$OJ$3,2,FALSE)</f>
        <v>0.60200774669647217</v>
      </c>
      <c r="U100" s="730">
        <f>HLOOKUP(U94,data!$NA$2:$OJ$3,2,FALSE)</f>
        <v>0.60088634490966797</v>
      </c>
      <c r="V100" s="730">
        <f>HLOOKUP(V94,data!$NA$2:$OJ$3,2,FALSE)</f>
        <v>0.59940230846405029</v>
      </c>
      <c r="W100" s="730">
        <f>HLOOKUP(W94,data!$NA$2:$OJ$3,2,FALSE)</f>
        <v>0.59772753715515137</v>
      </c>
      <c r="X100" s="730">
        <f>HLOOKUP(X94,data!$NA$2:$OJ$3,2,FALSE)</f>
        <v>0.59608340263366699</v>
      </c>
      <c r="Y100" s="730">
        <f>HLOOKUP(Y94,data!$NA$2:$OJ$3,2,FALSE)</f>
        <v>0.59460234642028809</v>
      </c>
      <c r="Z100" s="730">
        <f>HLOOKUP(Z94,data!$NA$2:$OJ$3,2,FALSE)</f>
        <v>0.5932544469833374</v>
      </c>
      <c r="AA100" s="730">
        <f>HLOOKUP(AA94,data!$NA$2:$OJ$3,2,FALSE)</f>
        <v>0.59215021133422852</v>
      </c>
      <c r="AB100" s="730">
        <f>HLOOKUP(AB94,data!$NA$2:$OJ$3,2,FALSE)</f>
        <v>0.59108656644821167</v>
      </c>
      <c r="AC100" s="730">
        <f>HLOOKUP(AC94,data!$NA$2:$OJ$3,2,FALSE)</f>
        <v>0.58996152877807617</v>
      </c>
      <c r="AD100" s="730">
        <f>HLOOKUP(AD94,data!$NA$2:$OJ$3,2,FALSE)</f>
        <v>0.5886344313621521</v>
      </c>
      <c r="AE100" s="730">
        <f>HLOOKUP(AE94,data!$NA$2:$OJ$3,2,FALSE)</f>
        <v>0.58730363845825195</v>
      </c>
      <c r="AF100" s="730">
        <f>HLOOKUP(AF94,data!$NA$2:$OJ$3,2,FALSE)</f>
        <v>0.58586585521697998</v>
      </c>
      <c r="AG100" s="730">
        <f>HLOOKUP(AG94,data!$NA$2:$OJ$3,2,FALSE)</f>
        <v>0.58430367708206177</v>
      </c>
      <c r="AH100" s="730">
        <f>HLOOKUP(AH94,data!$NA$2:$OJ$3,2,FALSE)</f>
        <v>0.58262121677398682</v>
      </c>
      <c r="AI100" s="730">
        <f>HLOOKUP(AI94,data!$NA$2:$OJ$3,2,FALSE)</f>
        <v>0.58074665069580078</v>
      </c>
      <c r="AJ100" s="730" t="e">
        <f>HLOOKUP(AJ94,data!$NA$2:$OJ$3,2,FALSE)</f>
        <v>#N/A</v>
      </c>
      <c r="AK100" s="730" t="e">
        <f>HLOOKUP(AK94,data!$NA$2:$OJ$3,2,FALSE)</f>
        <v>#N/A</v>
      </c>
      <c r="AL100" s="451"/>
      <c r="AM100" s="451"/>
      <c r="AN100" s="451"/>
    </row>
    <row r="101" spans="1:41" hidden="1">
      <c r="A101" s="728" t="s">
        <v>1649</v>
      </c>
      <c r="B101" s="731"/>
      <c r="C101" s="731"/>
      <c r="D101" s="731"/>
      <c r="E101" s="731"/>
      <c r="F101" s="732">
        <f>F100/E100-1</f>
        <v>2.094047869993787E-4</v>
      </c>
      <c r="G101" s="732">
        <f t="shared" ref="G101:AK101" si="4">G100/F100-1</f>
        <v>5.1421986691391197E-5</v>
      </c>
      <c r="H101" s="732">
        <f t="shared" si="4"/>
        <v>7.2165756901609868E-5</v>
      </c>
      <c r="I101" s="732">
        <f t="shared" si="4"/>
        <v>2.2690373574274503E-4</v>
      </c>
      <c r="J101" s="732">
        <f t="shared" si="4"/>
        <v>5.6068035037659669E-4</v>
      </c>
      <c r="K101" s="732">
        <f t="shared" si="4"/>
        <v>5.7246610602934567E-4</v>
      </c>
      <c r="L101" s="732">
        <f t="shared" si="4"/>
        <v>8.2599285421514068E-4</v>
      </c>
      <c r="M101" s="732">
        <f t="shared" si="4"/>
        <v>9.0206816061888517E-4</v>
      </c>
      <c r="N101" s="732">
        <f t="shared" si="4"/>
        <v>8.0665701818327662E-4</v>
      </c>
      <c r="O101" s="732">
        <f t="shared" si="4"/>
        <v>4.983163039009586E-4</v>
      </c>
      <c r="P101" s="732">
        <f t="shared" si="4"/>
        <v>1.7718970603897155E-4</v>
      </c>
      <c r="Q101" s="732">
        <f t="shared" si="4"/>
        <v>1.1560247017783354E-4</v>
      </c>
      <c r="R101" s="732">
        <f t="shared" si="4"/>
        <v>-1.424611055002023E-4</v>
      </c>
      <c r="S101" s="732">
        <f t="shared" si="4"/>
        <v>-7.2327591820220416E-4</v>
      </c>
      <c r="T101" s="732">
        <f t="shared" si="4"/>
        <v>-1.3136168524237046E-3</v>
      </c>
      <c r="U101" s="732">
        <f t="shared" si="4"/>
        <v>-1.8627696951707406E-3</v>
      </c>
      <c r="V101" s="732">
        <f t="shared" si="4"/>
        <v>-2.4697456651986416E-3</v>
      </c>
      <c r="W101" s="732">
        <f t="shared" si="4"/>
        <v>-2.7940688336527408E-3</v>
      </c>
      <c r="X101" s="732">
        <f t="shared" si="4"/>
        <v>-2.7506420890520689E-3</v>
      </c>
      <c r="Y101" s="732">
        <f t="shared" si="4"/>
        <v>-2.48464595195097E-3</v>
      </c>
      <c r="Z101" s="732">
        <f t="shared" si="4"/>
        <v>-2.26689222648635E-3</v>
      </c>
      <c r="AA101" s="732">
        <f t="shared" si="4"/>
        <v>-1.8613187894735983E-3</v>
      </c>
      <c r="AB101" s="732">
        <f t="shared" si="4"/>
        <v>-1.796241672565202E-3</v>
      </c>
      <c r="AC101" s="732">
        <f t="shared" si="4"/>
        <v>-1.9033382485678096E-3</v>
      </c>
      <c r="AD101" s="732">
        <f t="shared" si="4"/>
        <v>-2.2494643314671103E-3</v>
      </c>
      <c r="AE101" s="732">
        <f t="shared" si="4"/>
        <v>-2.2608138990791726E-3</v>
      </c>
      <c r="AF101" s="732">
        <f t="shared" si="4"/>
        <v>-2.4481088607697377E-3</v>
      </c>
      <c r="AG101" s="732">
        <f t="shared" si="4"/>
        <v>-2.6664433863271553E-3</v>
      </c>
      <c r="AH101" s="732">
        <f t="shared" si="4"/>
        <v>-2.8794278969404008E-3</v>
      </c>
      <c r="AI101" s="732">
        <f t="shared" si="4"/>
        <v>-3.217469642739168E-3</v>
      </c>
      <c r="AJ101" s="732" t="e">
        <f t="shared" si="4"/>
        <v>#N/A</v>
      </c>
      <c r="AK101" s="732" t="e">
        <f t="shared" si="4"/>
        <v>#N/A</v>
      </c>
      <c r="AL101" s="443"/>
      <c r="AM101" s="443"/>
    </row>
    <row r="102" spans="1:41" hidden="1">
      <c r="A102" s="720" t="s">
        <v>1660</v>
      </c>
      <c r="B102" s="724"/>
      <c r="C102" s="724"/>
      <c r="D102" s="724"/>
      <c r="E102" s="726">
        <f>HLOOKUP(E94,data!$ON$2:$PW$3,2,FALSE)</f>
        <v>0.56366807222366333</v>
      </c>
      <c r="F102" s="726">
        <f>HLOOKUP(F94,data!$ON$2:$PW$3,2,FALSE)</f>
        <v>0.56438928842544556</v>
      </c>
      <c r="G102" s="726">
        <f>HLOOKUP(G94,data!$ON$2:$PW$3,2,FALSE)</f>
        <v>0.56516844034194946</v>
      </c>
      <c r="H102" s="726">
        <f>HLOOKUP(H94,data!$ON$2:$PW$3,2,FALSE)</f>
        <v>0.56600695848464966</v>
      </c>
      <c r="I102" s="726">
        <f>HLOOKUP(I94,data!$ON$2:$PW$3,2,FALSE)</f>
        <v>0.56683695316314697</v>
      </c>
      <c r="J102" s="726">
        <f>HLOOKUP(J94,data!$ON$2:$PW$3,2,FALSE)</f>
        <v>0.56766170263290405</v>
      </c>
      <c r="K102" s="726">
        <f>HLOOKUP(K94,data!$ON$2:$PW$3,2,FALSE)</f>
        <v>0.56825131177902222</v>
      </c>
      <c r="L102" s="726">
        <f>HLOOKUP(L94,data!$ON$2:$PW$3,2,FALSE)</f>
        <v>0.56881934404373169</v>
      </c>
      <c r="M102" s="726">
        <f>HLOOKUP(M94,data!$ON$2:$PW$3,2,FALSE)</f>
        <v>0.56944900751113892</v>
      </c>
      <c r="N102" s="726">
        <f>HLOOKUP(N94,data!$ON$2:$PW$3,2,FALSE)</f>
        <v>0.57018011808395386</v>
      </c>
      <c r="O102" s="726">
        <f>HLOOKUP(O94,data!$ON$2:$PW$3,2,FALSE)</f>
        <v>0.5710831880569458</v>
      </c>
      <c r="P102" s="726">
        <f>HLOOKUP(P94,data!$ON$2:$PW$3,2,FALSE)</f>
        <v>0.5719415545463562</v>
      </c>
      <c r="Q102" s="726">
        <f>HLOOKUP(Q94,data!$ON$2:$PW$3,2,FALSE)</f>
        <v>0.57296842336654663</v>
      </c>
      <c r="R102" s="726">
        <f>HLOOKUP(R94,data!$ON$2:$PW$3,2,FALSE)</f>
        <v>0.57408106327056885</v>
      </c>
      <c r="S102" s="726">
        <f>HLOOKUP(S94,data!$ON$2:$PW$3,2,FALSE)</f>
        <v>0.57513988018035889</v>
      </c>
      <c r="T102" s="726">
        <f>HLOOKUP(T94,data!$ON$2:$PW$3,2,FALSE)</f>
        <v>0.57603675127029419</v>
      </c>
      <c r="U102" s="726">
        <f>HLOOKUP(U94,data!$ON$2:$PW$3,2,FALSE)</f>
        <v>0.57671660184860229</v>
      </c>
      <c r="V102" s="726">
        <f>HLOOKUP(V94,data!$ON$2:$PW$3,2,FALSE)</f>
        <v>0.57728058099746704</v>
      </c>
      <c r="W102" s="726">
        <f>HLOOKUP(W94,data!$ON$2:$PW$3,2,FALSE)</f>
        <v>0.57768434286117554</v>
      </c>
      <c r="X102" s="726">
        <f>HLOOKUP(X94,data!$ON$2:$PW$3,2,FALSE)</f>
        <v>0.57784301042556763</v>
      </c>
      <c r="Y102" s="726">
        <f>HLOOKUP(Y94,data!$ON$2:$PW$3,2,FALSE)</f>
        <v>0.57764637470245361</v>
      </c>
      <c r="Z102" s="726">
        <f>HLOOKUP(Z94,data!$ON$2:$PW$3,2,FALSE)</f>
        <v>0.57701647281646729</v>
      </c>
      <c r="AA102" s="726">
        <f>HLOOKUP(AA94,data!$ON$2:$PW$3,2,FALSE)</f>
        <v>0.57616758346557617</v>
      </c>
      <c r="AB102" s="726">
        <f>HLOOKUP(AB94,data!$ON$2:$PW$3,2,FALSE)</f>
        <v>0.57514828443527222</v>
      </c>
      <c r="AC102" s="726">
        <f>HLOOKUP(AC94,data!$ON$2:$PW$3,2,FALSE)</f>
        <v>0.57412111759185791</v>
      </c>
      <c r="AD102" s="726">
        <f>HLOOKUP(AD94,data!$ON$2:$PW$3,2,FALSE)</f>
        <v>0.57327955961227417</v>
      </c>
      <c r="AE102" s="726">
        <f>HLOOKUP(AE94,data!$ON$2:$PW$3,2,FALSE)</f>
        <v>0.57250171899795532</v>
      </c>
      <c r="AF102" s="726">
        <f>HLOOKUP(AF94,data!$ON$2:$PW$3,2,FALSE)</f>
        <v>0.57190483808517456</v>
      </c>
      <c r="AG102" s="726">
        <f>HLOOKUP(AG94,data!$ON$2:$PW$3,2,FALSE)</f>
        <v>0.57139450311660767</v>
      </c>
      <c r="AH102" s="726">
        <f>HLOOKUP(AH94,data!$ON$2:$PW$3,2,FALSE)</f>
        <v>0.57080775499343872</v>
      </c>
      <c r="AI102" s="726">
        <f>HLOOKUP(AI94,data!$ON$2:$PW$3,2,FALSE)</f>
        <v>0.57001799345016479</v>
      </c>
      <c r="AJ102" s="726" t="e">
        <f>HLOOKUP(AJ94,data!$ON$2:$PW$3,2,FALSE)</f>
        <v>#N/A</v>
      </c>
      <c r="AK102" s="726" t="e">
        <f>HLOOKUP(AK94,data!$ON$2:$PW$3,2,FALSE)</f>
        <v>#N/A</v>
      </c>
      <c r="AL102" s="738"/>
      <c r="AM102" s="738"/>
    </row>
    <row r="103" spans="1:41" hidden="1">
      <c r="A103" s="720" t="s">
        <v>1661</v>
      </c>
      <c r="B103" s="724"/>
      <c r="C103" s="724"/>
      <c r="D103" s="724"/>
      <c r="E103" s="724"/>
      <c r="F103" s="725">
        <f>F102/E102-1</f>
        <v>1.2795051508542876E-3</v>
      </c>
      <c r="G103" s="725">
        <f t="shared" ref="G103:AK103" si="5">G102/F102-1</f>
        <v>1.380522154624142E-3</v>
      </c>
      <c r="H103" s="725">
        <f t="shared" si="5"/>
        <v>1.4836605918633339E-3</v>
      </c>
      <c r="I103" s="725">
        <f t="shared" si="5"/>
        <v>1.4664036652825008E-3</v>
      </c>
      <c r="J103" s="725">
        <f t="shared" si="5"/>
        <v>1.4550030042230766E-3</v>
      </c>
      <c r="K103" s="725">
        <f t="shared" si="5"/>
        <v>1.0386628926761787E-3</v>
      </c>
      <c r="L103" s="725">
        <f t="shared" si="5"/>
        <v>9.9961452430452624E-4</v>
      </c>
      <c r="M103" s="725">
        <f t="shared" si="5"/>
        <v>1.1069656368065672E-3</v>
      </c>
      <c r="N103" s="725">
        <f t="shared" si="5"/>
        <v>1.2838912056591933E-3</v>
      </c>
      <c r="O103" s="725">
        <f t="shared" si="5"/>
        <v>1.5838328001098745E-3</v>
      </c>
      <c r="P103" s="725">
        <f t="shared" si="5"/>
        <v>1.5030498312005314E-3</v>
      </c>
      <c r="Q103" s="725">
        <f t="shared" si="5"/>
        <v>1.7954086602518515E-3</v>
      </c>
      <c r="R103" s="725">
        <f t="shared" si="5"/>
        <v>1.9418869498684099E-3</v>
      </c>
      <c r="S103" s="725">
        <f t="shared" si="5"/>
        <v>1.8443682914011106E-3</v>
      </c>
      <c r="T103" s="725">
        <f t="shared" si="5"/>
        <v>1.5593964543965111E-3</v>
      </c>
      <c r="U103" s="725">
        <f t="shared" si="5"/>
        <v>1.1802208397448943E-3</v>
      </c>
      <c r="V103" s="725">
        <f t="shared" si="5"/>
        <v>9.7791384374401602E-4</v>
      </c>
      <c r="W103" s="725">
        <f t="shared" si="5"/>
        <v>6.994204845949259E-4</v>
      </c>
      <c r="X103" s="725">
        <f t="shared" si="5"/>
        <v>2.7466135503395606E-4</v>
      </c>
      <c r="Y103" s="725">
        <f t="shared" si="5"/>
        <v>-3.4029263929180598E-4</v>
      </c>
      <c r="Z103" s="725">
        <f t="shared" si="5"/>
        <v>-1.0904628048792331E-3</v>
      </c>
      <c r="AA103" s="725">
        <f t="shared" si="5"/>
        <v>-1.4711700460605659E-3</v>
      </c>
      <c r="AB103" s="725">
        <f t="shared" si="5"/>
        <v>-1.7691016633962775E-3</v>
      </c>
      <c r="AC103" s="725">
        <f t="shared" si="5"/>
        <v>-1.7859165561501245E-3</v>
      </c>
      <c r="AD103" s="725">
        <f t="shared" si="5"/>
        <v>-1.465819587186834E-3</v>
      </c>
      <c r="AE103" s="725">
        <f t="shared" si="5"/>
        <v>-1.3568260044801717E-3</v>
      </c>
      <c r="AF103" s="725">
        <f t="shared" si="5"/>
        <v>-1.042583616736481E-3</v>
      </c>
      <c r="AG103" s="725">
        <f t="shared" si="5"/>
        <v>-8.9234245731439898E-4</v>
      </c>
      <c r="AH103" s="725">
        <f t="shared" si="5"/>
        <v>-1.0268704370948178E-3</v>
      </c>
      <c r="AI103" s="725">
        <f t="shared" si="5"/>
        <v>-1.383585868210524E-3</v>
      </c>
      <c r="AJ103" s="725" t="e">
        <f t="shared" si="5"/>
        <v>#N/A</v>
      </c>
      <c r="AK103" s="725" t="e">
        <f t="shared" si="5"/>
        <v>#N/A</v>
      </c>
      <c r="AL103" s="443"/>
      <c r="AM103" s="443"/>
    </row>
    <row r="104" spans="1:41" hidden="1">
      <c r="AL104" s="443"/>
      <c r="AM104" s="443"/>
    </row>
    <row r="105" spans="1:41" hidden="1"/>
    <row r="106" spans="1:41" hidden="1"/>
    <row r="107" spans="1:41" hidden="1"/>
    <row r="108" spans="1:41" hidden="1"/>
    <row r="109" spans="1:41" hidden="1"/>
    <row r="110" spans="1:41" hidden="1"/>
    <row r="111" spans="1:41" hidden="1"/>
    <row r="112" spans="1:41" hidden="1">
      <c r="A112" s="866" t="s">
        <v>590</v>
      </c>
      <c r="B112" s="866"/>
      <c r="C112" s="866"/>
      <c r="D112" s="866"/>
      <c r="E112" s="866"/>
      <c r="F112" s="866"/>
      <c r="G112" s="866"/>
      <c r="H112" s="866"/>
      <c r="I112" s="866"/>
      <c r="J112" s="866"/>
      <c r="K112" s="866"/>
    </row>
    <row r="113" spans="1:40" hidden="1">
      <c r="A113" s="867" t="s">
        <v>592</v>
      </c>
      <c r="B113" s="868"/>
      <c r="C113" s="868"/>
      <c r="D113" s="868"/>
      <c r="E113" s="869"/>
      <c r="F113" s="141"/>
      <c r="G113" s="867" t="s">
        <v>593</v>
      </c>
      <c r="H113" s="868"/>
      <c r="I113" s="868"/>
      <c r="J113" s="868"/>
      <c r="K113" s="869"/>
    </row>
    <row r="114" spans="1:40" hidden="1">
      <c r="A114" s="142" t="s">
        <v>510</v>
      </c>
      <c r="B114" s="142" t="s">
        <v>596</v>
      </c>
      <c r="C114" s="867" t="s">
        <v>551</v>
      </c>
      <c r="D114" s="868"/>
      <c r="E114" s="869"/>
      <c r="F114" s="143"/>
      <c r="G114" s="142" t="s">
        <v>510</v>
      </c>
      <c r="H114" s="142" t="s">
        <v>596</v>
      </c>
      <c r="I114" s="867" t="s">
        <v>551</v>
      </c>
      <c r="J114" s="868"/>
      <c r="K114" s="869"/>
    </row>
    <row r="115" spans="1:40" hidden="1">
      <c r="A115" s="144"/>
      <c r="B115" s="144"/>
      <c r="C115" s="145" t="s">
        <v>594</v>
      </c>
      <c r="D115" s="146" t="s">
        <v>595</v>
      </c>
      <c r="E115" s="147" t="s">
        <v>591</v>
      </c>
      <c r="F115" s="143"/>
      <c r="G115" s="144"/>
      <c r="H115" s="144"/>
      <c r="I115" s="145" t="s">
        <v>594</v>
      </c>
      <c r="J115" s="146" t="s">
        <v>595</v>
      </c>
      <c r="K115" s="147" t="s">
        <v>591</v>
      </c>
    </row>
    <row r="116" spans="1:40" hidden="1">
      <c r="A116" s="148">
        <v>0.99</v>
      </c>
      <c r="B116" s="148">
        <v>0.2</v>
      </c>
      <c r="C116" s="149" t="e">
        <f>-LN(((InputDataA_GeneralAssumptions!D90-InputDataA_GeneralAssumptions!D87)/(DataSummary!A116*InputDataA_GeneralAssumptions!D90-InputDataA_GeneralAssumptions!D87))^DataSummary!B116-1)/(InputDataA_GeneralAssumptions!D91-InputDataA_GeneralAssumptions!D7)</f>
        <v>#NUM!</v>
      </c>
      <c r="D116" s="150" t="e">
        <f>-LN(((InputDataA_GeneralAssumptions!D87-InputDataA_GeneralAssumptions!D90)/(DataSummary!A116*InputDataA_GeneralAssumptions!D87-InputDataA_GeneralAssumptions!D90))^DataSummary!B116-1)/(InputDataA_GeneralAssumptions!D91-InputDataA_GeneralAssumptions!D7)</f>
        <v>#NUM!</v>
      </c>
      <c r="E116" s="151">
        <f>IF(InputDataA_GeneralAssumptions!D90=InputDataA_GeneralAssumptions!D87,1,IF(ISNUMBER(DataSummary!C116)=TRUE,C116,D116))</f>
        <v>1</v>
      </c>
      <c r="F116" s="143"/>
      <c r="G116" s="148">
        <v>0.99</v>
      </c>
      <c r="H116" s="148">
        <v>0.2</v>
      </c>
      <c r="I116" s="149" t="e">
        <f>-LN(((InputDataA_GeneralAssumptions!E90-InputDataA_GeneralAssumptions!E87)/(DataSummary!G116*InputDataA_GeneralAssumptions!E90-InputDataA_GeneralAssumptions!E87))^DataSummary!H116-1)/(InputDataA_GeneralAssumptions!E91-InputDataA_GeneralAssumptions!D7)</f>
        <v>#NUM!</v>
      </c>
      <c r="J116" s="150" t="e">
        <f>-LN(((InputDataA_GeneralAssumptions!E87-InputDataA_GeneralAssumptions!E90)/(DataSummary!G116*InputDataA_GeneralAssumptions!E87-InputDataA_GeneralAssumptions!E90))^DataSummary!H116-1)/(InputDataA_GeneralAssumptions!E91-InputDataA_GeneralAssumptions!D7)</f>
        <v>#NUM!</v>
      </c>
      <c r="K116" s="151">
        <f>IF(InputDataA_GeneralAssumptions!E90=InputDataA_GeneralAssumptions!E87,1,IF(ISNUMBER(DataSummary!I116)=TRUE,I116,DataSummary!J116))</f>
        <v>1</v>
      </c>
    </row>
    <row r="117" spans="1:40" hidden="1"/>
    <row r="118" spans="1:40" hidden="1">
      <c r="F118" s="435">
        <v>1</v>
      </c>
      <c r="G118" s="435">
        <f>F118+1</f>
        <v>2</v>
      </c>
      <c r="H118" s="435">
        <f t="shared" ref="H118:AL118" si="6">G118+1</f>
        <v>3</v>
      </c>
      <c r="I118" s="435">
        <f t="shared" si="6"/>
        <v>4</v>
      </c>
      <c r="J118" s="435">
        <f t="shared" si="6"/>
        <v>5</v>
      </c>
      <c r="K118" s="435">
        <f t="shared" si="6"/>
        <v>6</v>
      </c>
      <c r="L118" s="435">
        <f t="shared" si="6"/>
        <v>7</v>
      </c>
      <c r="M118" s="435">
        <f t="shared" si="6"/>
        <v>8</v>
      </c>
      <c r="N118" s="435">
        <f t="shared" si="6"/>
        <v>9</v>
      </c>
      <c r="O118" s="435">
        <f t="shared" si="6"/>
        <v>10</v>
      </c>
      <c r="P118" s="435">
        <f t="shared" si="6"/>
        <v>11</v>
      </c>
      <c r="Q118" s="435">
        <f t="shared" si="6"/>
        <v>12</v>
      </c>
      <c r="R118" s="435">
        <f t="shared" si="6"/>
        <v>13</v>
      </c>
      <c r="S118" s="435">
        <f t="shared" si="6"/>
        <v>14</v>
      </c>
      <c r="T118" s="435">
        <f t="shared" si="6"/>
        <v>15</v>
      </c>
      <c r="U118" s="435">
        <f t="shared" si="6"/>
        <v>16</v>
      </c>
      <c r="V118" s="435">
        <f t="shared" si="6"/>
        <v>17</v>
      </c>
      <c r="W118" s="435">
        <f t="shared" si="6"/>
        <v>18</v>
      </c>
      <c r="X118" s="435">
        <f t="shared" si="6"/>
        <v>19</v>
      </c>
      <c r="Y118" s="435">
        <f t="shared" si="6"/>
        <v>20</v>
      </c>
      <c r="Z118" s="435">
        <f t="shared" si="6"/>
        <v>21</v>
      </c>
      <c r="AA118" s="435">
        <f t="shared" si="6"/>
        <v>22</v>
      </c>
      <c r="AB118" s="435">
        <f t="shared" si="6"/>
        <v>23</v>
      </c>
      <c r="AC118" s="435">
        <f t="shared" si="6"/>
        <v>24</v>
      </c>
      <c r="AD118" s="435">
        <f t="shared" si="6"/>
        <v>25</v>
      </c>
      <c r="AE118" s="435">
        <f t="shared" si="6"/>
        <v>26</v>
      </c>
      <c r="AF118" s="435">
        <f t="shared" si="6"/>
        <v>27</v>
      </c>
      <c r="AG118" s="435">
        <f t="shared" si="6"/>
        <v>28</v>
      </c>
      <c r="AH118" s="435">
        <f t="shared" si="6"/>
        <v>29</v>
      </c>
      <c r="AI118" s="435">
        <f t="shared" si="6"/>
        <v>30</v>
      </c>
      <c r="AJ118" s="435">
        <f t="shared" si="6"/>
        <v>31</v>
      </c>
      <c r="AK118" s="435">
        <f t="shared" si="6"/>
        <v>32</v>
      </c>
      <c r="AL118" s="435">
        <f t="shared" si="6"/>
        <v>33</v>
      </c>
    </row>
    <row r="119" spans="1:40" hidden="1">
      <c r="A119" s="736" t="s">
        <v>1651</v>
      </c>
      <c r="B119" s="737" t="s">
        <v>900</v>
      </c>
      <c r="C119" s="737" t="s">
        <v>901</v>
      </c>
      <c r="E119" s="739" t="s">
        <v>1651</v>
      </c>
      <c r="F119" s="740"/>
      <c r="G119" s="741">
        <f>F94</f>
        <v>2021</v>
      </c>
      <c r="H119" s="741">
        <f t="shared" ref="H119:AL119" si="7">G94</f>
        <v>2022</v>
      </c>
      <c r="I119" s="741">
        <f t="shared" si="7"/>
        <v>2023</v>
      </c>
      <c r="J119" s="741">
        <f t="shared" si="7"/>
        <v>2024</v>
      </c>
      <c r="K119" s="741">
        <f t="shared" si="7"/>
        <v>2025</v>
      </c>
      <c r="L119" s="741">
        <f t="shared" si="7"/>
        <v>2026</v>
      </c>
      <c r="M119" s="741">
        <f t="shared" si="7"/>
        <v>2027</v>
      </c>
      <c r="N119" s="741">
        <f t="shared" si="7"/>
        <v>2028</v>
      </c>
      <c r="O119" s="741">
        <f t="shared" si="7"/>
        <v>2029</v>
      </c>
      <c r="P119" s="741">
        <f t="shared" si="7"/>
        <v>2030</v>
      </c>
      <c r="Q119" s="741">
        <f t="shared" si="7"/>
        <v>2031</v>
      </c>
      <c r="R119" s="741">
        <f t="shared" si="7"/>
        <v>2032</v>
      </c>
      <c r="S119" s="741">
        <f t="shared" si="7"/>
        <v>2033</v>
      </c>
      <c r="T119" s="741">
        <f t="shared" si="7"/>
        <v>2034</v>
      </c>
      <c r="U119" s="741">
        <f t="shared" si="7"/>
        <v>2035</v>
      </c>
      <c r="V119" s="741">
        <f t="shared" si="7"/>
        <v>2036</v>
      </c>
      <c r="W119" s="741">
        <f t="shared" si="7"/>
        <v>2037</v>
      </c>
      <c r="X119" s="741">
        <f t="shared" si="7"/>
        <v>2038</v>
      </c>
      <c r="Y119" s="741">
        <f t="shared" si="7"/>
        <v>2039</v>
      </c>
      <c r="Z119" s="741">
        <f t="shared" si="7"/>
        <v>2040</v>
      </c>
      <c r="AA119" s="741">
        <f t="shared" si="7"/>
        <v>2041</v>
      </c>
      <c r="AB119" s="741">
        <f t="shared" si="7"/>
        <v>2042</v>
      </c>
      <c r="AC119" s="741">
        <f t="shared" si="7"/>
        <v>2043</v>
      </c>
      <c r="AD119" s="741">
        <f t="shared" si="7"/>
        <v>2044</v>
      </c>
      <c r="AE119" s="741">
        <f t="shared" si="7"/>
        <v>2045</v>
      </c>
      <c r="AF119" s="741">
        <f t="shared" si="7"/>
        <v>2046</v>
      </c>
      <c r="AG119" s="741">
        <f t="shared" si="7"/>
        <v>2047</v>
      </c>
      <c r="AH119" s="741">
        <f t="shared" si="7"/>
        <v>2048</v>
      </c>
      <c r="AI119" s="741">
        <f t="shared" si="7"/>
        <v>2049</v>
      </c>
      <c r="AJ119" s="741">
        <f t="shared" si="7"/>
        <v>2050</v>
      </c>
      <c r="AK119" s="741">
        <f t="shared" si="7"/>
        <v>2051</v>
      </c>
      <c r="AL119" s="741">
        <f t="shared" si="7"/>
        <v>2052</v>
      </c>
      <c r="AM119" s="696"/>
      <c r="AN119" s="696"/>
    </row>
    <row r="120" spans="1:40" hidden="1">
      <c r="A120" s="734" t="str">
        <f>A98</f>
        <v>WATP ratio 15-64</v>
      </c>
      <c r="B120" s="442">
        <v>1</v>
      </c>
      <c r="C120" s="735">
        <f>D56</f>
        <v>3.9143351103509971E-4</v>
      </c>
      <c r="E120" s="734" t="str">
        <f>A98</f>
        <v>WATP ratio 15-64</v>
      </c>
      <c r="F120" s="442">
        <v>1</v>
      </c>
      <c r="G120" s="735">
        <f>F98</f>
        <v>0.64223307371139526</v>
      </c>
      <c r="H120" s="735">
        <f t="shared" ref="H120:AL120" si="8">G98</f>
        <v>0.64250457286834717</v>
      </c>
      <c r="I120" s="735">
        <f t="shared" si="8"/>
        <v>0.64285409450531006</v>
      </c>
      <c r="J120" s="735">
        <f t="shared" si="8"/>
        <v>0.64325243234634399</v>
      </c>
      <c r="K120" s="735">
        <f t="shared" si="8"/>
        <v>0.64376795291900635</v>
      </c>
      <c r="L120" s="735">
        <f t="shared" si="8"/>
        <v>0.64416754245758057</v>
      </c>
      <c r="M120" s="735">
        <f t="shared" si="8"/>
        <v>0.64464116096496582</v>
      </c>
      <c r="N120" s="735">
        <f t="shared" si="8"/>
        <v>0.64520788192749023</v>
      </c>
      <c r="O120" s="735">
        <f t="shared" si="8"/>
        <v>0.64584529399871826</v>
      </c>
      <c r="P120" s="735">
        <f t="shared" si="8"/>
        <v>0.64654487371444702</v>
      </c>
      <c r="Q120" s="735">
        <f t="shared" si="8"/>
        <v>0.64711105823516846</v>
      </c>
      <c r="R120" s="735">
        <f t="shared" si="8"/>
        <v>0.64778012037277222</v>
      </c>
      <c r="S120" s="735">
        <f t="shared" si="8"/>
        <v>0.64847064018249512</v>
      </c>
      <c r="T120" s="735">
        <f t="shared" si="8"/>
        <v>0.64904409646987915</v>
      </c>
      <c r="U120" s="735">
        <f t="shared" si="8"/>
        <v>0.64941161870956421</v>
      </c>
      <c r="V120" s="735">
        <f t="shared" si="8"/>
        <v>0.64955776929855347</v>
      </c>
      <c r="W120" s="735">
        <f t="shared" si="8"/>
        <v>0.64956438541412354</v>
      </c>
      <c r="X120" s="735">
        <f t="shared" si="8"/>
        <v>0.64938849210739136</v>
      </c>
      <c r="Y120" s="735">
        <f t="shared" si="8"/>
        <v>0.64894413948059082</v>
      </c>
      <c r="Z120" s="735">
        <f t="shared" si="8"/>
        <v>0.64819759130477905</v>
      </c>
      <c r="AA120" s="735">
        <f t="shared" si="8"/>
        <v>0.6470521092414856</v>
      </c>
      <c r="AB120" s="735">
        <f t="shared" si="8"/>
        <v>0.64570242166519165</v>
      </c>
      <c r="AC120" s="735">
        <f t="shared" si="8"/>
        <v>0.64421415328979492</v>
      </c>
      <c r="AD120" s="735">
        <f t="shared" si="8"/>
        <v>0.64273172616958618</v>
      </c>
      <c r="AE120" s="735">
        <f t="shared" si="8"/>
        <v>0.64137262105941772</v>
      </c>
      <c r="AF120" s="735">
        <f t="shared" si="8"/>
        <v>0.64012801647186279</v>
      </c>
      <c r="AG120" s="735">
        <f t="shared" si="8"/>
        <v>0.63903927803039551</v>
      </c>
      <c r="AH120" s="735">
        <f t="shared" si="8"/>
        <v>0.63801229000091553</v>
      </c>
      <c r="AI120" s="735">
        <f t="shared" si="8"/>
        <v>0.63692301511764526</v>
      </c>
      <c r="AJ120" s="735">
        <f t="shared" si="8"/>
        <v>0.6356627345085144</v>
      </c>
      <c r="AK120" s="735" t="e">
        <f t="shared" si="8"/>
        <v>#N/A</v>
      </c>
      <c r="AL120" s="735" t="e">
        <f t="shared" si="8"/>
        <v>#N/A</v>
      </c>
    </row>
    <row r="121" spans="1:40" hidden="1">
      <c r="A121" s="545" t="str">
        <f>A100</f>
        <v>WATP ratio 15-59</v>
      </c>
      <c r="B121" s="442">
        <v>2</v>
      </c>
      <c r="C121" s="742">
        <f>D58</f>
        <v>2.094047869993787E-4</v>
      </c>
      <c r="E121" s="545" t="str">
        <f>A100</f>
        <v>WATP ratio 15-59</v>
      </c>
      <c r="F121" s="442">
        <v>2</v>
      </c>
      <c r="G121" s="735">
        <f>F100</f>
        <v>0.60042810440063477</v>
      </c>
      <c r="H121" s="735">
        <f t="shared" ref="H121:AL121" si="9">G100</f>
        <v>0.60045897960662842</v>
      </c>
      <c r="I121" s="735">
        <f t="shared" si="9"/>
        <v>0.60050231218338013</v>
      </c>
      <c r="J121" s="735">
        <f t="shared" si="9"/>
        <v>0.60063856840133667</v>
      </c>
      <c r="K121" s="735">
        <f t="shared" si="9"/>
        <v>0.60097533464431763</v>
      </c>
      <c r="L121" s="735">
        <f t="shared" si="9"/>
        <v>0.60131937265396118</v>
      </c>
      <c r="M121" s="735">
        <f t="shared" si="9"/>
        <v>0.60181605815887451</v>
      </c>
      <c r="N121" s="735">
        <f t="shared" si="9"/>
        <v>0.60235893726348877</v>
      </c>
      <c r="O121" s="735">
        <f t="shared" si="9"/>
        <v>0.60284483432769775</v>
      </c>
      <c r="P121" s="735">
        <f t="shared" si="9"/>
        <v>0.60314524173736572</v>
      </c>
      <c r="Q121" s="735">
        <f t="shared" si="9"/>
        <v>0.603252112865448</v>
      </c>
      <c r="R121" s="735">
        <f t="shared" si="9"/>
        <v>0.60332185029983521</v>
      </c>
      <c r="S121" s="735">
        <f t="shared" si="9"/>
        <v>0.60323590040206909</v>
      </c>
      <c r="T121" s="735">
        <f t="shared" si="9"/>
        <v>0.60279959440231323</v>
      </c>
      <c r="U121" s="735">
        <f t="shared" si="9"/>
        <v>0.60200774669647217</v>
      </c>
      <c r="V121" s="735">
        <f t="shared" si="9"/>
        <v>0.60088634490966797</v>
      </c>
      <c r="W121" s="735">
        <f t="shared" si="9"/>
        <v>0.59940230846405029</v>
      </c>
      <c r="X121" s="735">
        <f t="shared" si="9"/>
        <v>0.59772753715515137</v>
      </c>
      <c r="Y121" s="735">
        <f t="shared" si="9"/>
        <v>0.59608340263366699</v>
      </c>
      <c r="Z121" s="735">
        <f t="shared" si="9"/>
        <v>0.59460234642028809</v>
      </c>
      <c r="AA121" s="735">
        <f t="shared" si="9"/>
        <v>0.5932544469833374</v>
      </c>
      <c r="AB121" s="735">
        <f t="shared" si="9"/>
        <v>0.59215021133422852</v>
      </c>
      <c r="AC121" s="735">
        <f t="shared" si="9"/>
        <v>0.59108656644821167</v>
      </c>
      <c r="AD121" s="735">
        <f t="shared" si="9"/>
        <v>0.58996152877807617</v>
      </c>
      <c r="AE121" s="735">
        <f t="shared" si="9"/>
        <v>0.5886344313621521</v>
      </c>
      <c r="AF121" s="735">
        <f t="shared" si="9"/>
        <v>0.58730363845825195</v>
      </c>
      <c r="AG121" s="735">
        <f t="shared" si="9"/>
        <v>0.58586585521697998</v>
      </c>
      <c r="AH121" s="735">
        <f t="shared" si="9"/>
        <v>0.58430367708206177</v>
      </c>
      <c r="AI121" s="735">
        <f t="shared" si="9"/>
        <v>0.58262121677398682</v>
      </c>
      <c r="AJ121" s="735">
        <f t="shared" si="9"/>
        <v>0.58074665069580078</v>
      </c>
      <c r="AK121" s="735" t="e">
        <f t="shared" si="9"/>
        <v>#N/A</v>
      </c>
      <c r="AL121" s="735" t="e">
        <f t="shared" si="9"/>
        <v>#N/A</v>
      </c>
    </row>
    <row r="122" spans="1:40" hidden="1">
      <c r="A122" s="545" t="str">
        <f>A102</f>
        <v>WATP ratio 20-64</v>
      </c>
      <c r="B122" s="442">
        <v>3</v>
      </c>
      <c r="C122" s="742">
        <f>D61</f>
        <v>0.56722146272659302</v>
      </c>
      <c r="E122" s="545" t="str">
        <f>A102</f>
        <v>WATP ratio 20-64</v>
      </c>
      <c r="F122" s="442">
        <v>3</v>
      </c>
      <c r="G122" s="735">
        <f>F102</f>
        <v>0.56438928842544556</v>
      </c>
      <c r="H122" s="735">
        <f t="shared" ref="H122:AL122" si="10">G102</f>
        <v>0.56516844034194946</v>
      </c>
      <c r="I122" s="735">
        <f t="shared" si="10"/>
        <v>0.56600695848464966</v>
      </c>
      <c r="J122" s="735">
        <f t="shared" si="10"/>
        <v>0.56683695316314697</v>
      </c>
      <c r="K122" s="735">
        <f t="shared" si="10"/>
        <v>0.56766170263290405</v>
      </c>
      <c r="L122" s="735">
        <f t="shared" si="10"/>
        <v>0.56825131177902222</v>
      </c>
      <c r="M122" s="735">
        <f t="shared" si="10"/>
        <v>0.56881934404373169</v>
      </c>
      <c r="N122" s="735">
        <f t="shared" si="10"/>
        <v>0.56944900751113892</v>
      </c>
      <c r="O122" s="735">
        <f t="shared" si="10"/>
        <v>0.57018011808395386</v>
      </c>
      <c r="P122" s="735">
        <f t="shared" si="10"/>
        <v>0.5710831880569458</v>
      </c>
      <c r="Q122" s="735">
        <f t="shared" si="10"/>
        <v>0.5719415545463562</v>
      </c>
      <c r="R122" s="735">
        <f t="shared" si="10"/>
        <v>0.57296842336654663</v>
      </c>
      <c r="S122" s="735">
        <f t="shared" si="10"/>
        <v>0.57408106327056885</v>
      </c>
      <c r="T122" s="735">
        <f t="shared" si="10"/>
        <v>0.57513988018035889</v>
      </c>
      <c r="U122" s="735">
        <f t="shared" si="10"/>
        <v>0.57603675127029419</v>
      </c>
      <c r="V122" s="735">
        <f t="shared" si="10"/>
        <v>0.57671660184860229</v>
      </c>
      <c r="W122" s="735">
        <f t="shared" si="10"/>
        <v>0.57728058099746704</v>
      </c>
      <c r="X122" s="735">
        <f t="shared" si="10"/>
        <v>0.57768434286117554</v>
      </c>
      <c r="Y122" s="735">
        <f t="shared" si="10"/>
        <v>0.57784301042556763</v>
      </c>
      <c r="Z122" s="735">
        <f t="shared" si="10"/>
        <v>0.57764637470245361</v>
      </c>
      <c r="AA122" s="735">
        <f t="shared" si="10"/>
        <v>0.57701647281646729</v>
      </c>
      <c r="AB122" s="735">
        <f t="shared" si="10"/>
        <v>0.57616758346557617</v>
      </c>
      <c r="AC122" s="735">
        <f t="shared" si="10"/>
        <v>0.57514828443527222</v>
      </c>
      <c r="AD122" s="735">
        <f t="shared" si="10"/>
        <v>0.57412111759185791</v>
      </c>
      <c r="AE122" s="735">
        <f t="shared" si="10"/>
        <v>0.57327955961227417</v>
      </c>
      <c r="AF122" s="735">
        <f t="shared" si="10"/>
        <v>0.57250171899795532</v>
      </c>
      <c r="AG122" s="735">
        <f t="shared" si="10"/>
        <v>0.57190483808517456</v>
      </c>
      <c r="AH122" s="735">
        <f t="shared" si="10"/>
        <v>0.57139450311660767</v>
      </c>
      <c r="AI122" s="735">
        <f t="shared" si="10"/>
        <v>0.57080775499343872</v>
      </c>
      <c r="AJ122" s="735">
        <f t="shared" si="10"/>
        <v>0.57001799345016479</v>
      </c>
      <c r="AK122" s="735" t="e">
        <f t="shared" si="10"/>
        <v>#N/A</v>
      </c>
      <c r="AL122" s="735" t="e">
        <f t="shared" si="10"/>
        <v>#N/A</v>
      </c>
    </row>
    <row r="123" spans="1:40" hidden="1">
      <c r="A123" s="441" t="s">
        <v>448</v>
      </c>
      <c r="B123" s="442">
        <f>VLOOKUP(A124,A120:B122,2,FALSE)</f>
        <v>1</v>
      </c>
      <c r="C123" s="442"/>
      <c r="E123" s="545" t="s">
        <v>902</v>
      </c>
      <c r="F123" s="442">
        <f>VLOOKUP(E124,E120:F122,2,FALSE)</f>
        <v>1</v>
      </c>
      <c r="G123" s="735"/>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c r="AG123" s="442"/>
      <c r="AH123" s="442"/>
      <c r="AI123" s="442"/>
      <c r="AJ123" s="442"/>
      <c r="AK123" s="442"/>
      <c r="AL123" s="442"/>
    </row>
    <row r="124" spans="1:40" hidden="1">
      <c r="A124" s="441" t="str">
        <f>InputDataA_GeneralAssumptions!D121</f>
        <v>WATP ratio 15-64</v>
      </c>
      <c r="B124" s="442">
        <f>VLOOKUP(B123,B120:C122,2,FALSE)</f>
        <v>3.9143351103509971E-4</v>
      </c>
      <c r="C124" s="442"/>
      <c r="E124" s="545" t="str">
        <f>InputDataA_GeneralAssumptions!D121</f>
        <v>WATP ratio 15-64</v>
      </c>
      <c r="F124" s="442"/>
      <c r="G124" s="442">
        <f>VLOOKUP($F$123,$F$120:$AL$122,G118,FALSE)</f>
        <v>0.64223307371139526</v>
      </c>
      <c r="H124" s="442">
        <f t="shared" ref="H124:AL124" si="11">VLOOKUP($F$123,$F$120:$AL$122,H118,FALSE)</f>
        <v>0.64250457286834717</v>
      </c>
      <c r="I124" s="442">
        <f t="shared" si="11"/>
        <v>0.64285409450531006</v>
      </c>
      <c r="J124" s="442">
        <f t="shared" si="11"/>
        <v>0.64325243234634399</v>
      </c>
      <c r="K124" s="442">
        <f t="shared" si="11"/>
        <v>0.64376795291900635</v>
      </c>
      <c r="L124" s="442">
        <f t="shared" si="11"/>
        <v>0.64416754245758057</v>
      </c>
      <c r="M124" s="442">
        <f t="shared" si="11"/>
        <v>0.64464116096496582</v>
      </c>
      <c r="N124" s="442">
        <f t="shared" si="11"/>
        <v>0.64520788192749023</v>
      </c>
      <c r="O124" s="442">
        <f t="shared" si="11"/>
        <v>0.64584529399871826</v>
      </c>
      <c r="P124" s="442">
        <f t="shared" si="11"/>
        <v>0.64654487371444702</v>
      </c>
      <c r="Q124" s="442">
        <f t="shared" si="11"/>
        <v>0.64711105823516846</v>
      </c>
      <c r="R124" s="442">
        <f t="shared" si="11"/>
        <v>0.64778012037277222</v>
      </c>
      <c r="S124" s="442">
        <f t="shared" si="11"/>
        <v>0.64847064018249512</v>
      </c>
      <c r="T124" s="442">
        <f t="shared" si="11"/>
        <v>0.64904409646987915</v>
      </c>
      <c r="U124" s="442">
        <f t="shared" si="11"/>
        <v>0.64941161870956421</v>
      </c>
      <c r="V124" s="442">
        <f t="shared" si="11"/>
        <v>0.64955776929855347</v>
      </c>
      <c r="W124" s="442">
        <f t="shared" si="11"/>
        <v>0.64956438541412354</v>
      </c>
      <c r="X124" s="442">
        <f t="shared" si="11"/>
        <v>0.64938849210739136</v>
      </c>
      <c r="Y124" s="442">
        <f t="shared" si="11"/>
        <v>0.64894413948059082</v>
      </c>
      <c r="Z124" s="442">
        <f t="shared" si="11"/>
        <v>0.64819759130477905</v>
      </c>
      <c r="AA124" s="442">
        <f t="shared" si="11"/>
        <v>0.6470521092414856</v>
      </c>
      <c r="AB124" s="442">
        <f t="shared" si="11"/>
        <v>0.64570242166519165</v>
      </c>
      <c r="AC124" s="442">
        <f t="shared" si="11"/>
        <v>0.64421415328979492</v>
      </c>
      <c r="AD124" s="442">
        <f t="shared" si="11"/>
        <v>0.64273172616958618</v>
      </c>
      <c r="AE124" s="442">
        <f t="shared" si="11"/>
        <v>0.64137262105941772</v>
      </c>
      <c r="AF124" s="442">
        <f t="shared" si="11"/>
        <v>0.64012801647186279</v>
      </c>
      <c r="AG124" s="442">
        <f t="shared" si="11"/>
        <v>0.63903927803039551</v>
      </c>
      <c r="AH124" s="442">
        <f t="shared" si="11"/>
        <v>0.63801229000091553</v>
      </c>
      <c r="AI124" s="442">
        <f t="shared" si="11"/>
        <v>0.63692301511764526</v>
      </c>
      <c r="AJ124" s="442">
        <f t="shared" si="11"/>
        <v>0.6356627345085144</v>
      </c>
      <c r="AK124" s="442" t="e">
        <f t="shared" si="11"/>
        <v>#N/A</v>
      </c>
      <c r="AL124" s="442" t="e">
        <f t="shared" si="11"/>
        <v>#N/A</v>
      </c>
    </row>
    <row r="125" spans="1:40" hidden="1"/>
    <row r="126" spans="1:40" hidden="1"/>
    <row r="127" spans="1:40" hidden="1"/>
    <row r="128" spans="1:40" hidden="1"/>
    <row r="129" spans="1:17" hidden="1"/>
    <row r="130" spans="1:17" hidden="1">
      <c r="A130" s="453" t="s">
        <v>445</v>
      </c>
      <c r="B130" s="454" t="s">
        <v>900</v>
      </c>
    </row>
    <row r="131" spans="1:17" hidden="1">
      <c r="A131" s="455" t="s">
        <v>605</v>
      </c>
      <c r="B131" s="455">
        <v>1</v>
      </c>
    </row>
    <row r="132" spans="1:17" hidden="1">
      <c r="A132" s="455" t="s">
        <v>604</v>
      </c>
      <c r="B132" s="455">
        <v>2</v>
      </c>
    </row>
    <row r="133" spans="1:17" hidden="1"/>
    <row r="134" spans="1:17" hidden="1"/>
    <row r="135" spans="1:17" hidden="1">
      <c r="A135" s="436" t="s">
        <v>565</v>
      </c>
      <c r="B135" s="436" t="s">
        <v>900</v>
      </c>
      <c r="C135" s="456" t="s">
        <v>901</v>
      </c>
      <c r="D135" s="436" t="s">
        <v>896</v>
      </c>
    </row>
    <row r="136" spans="1:17" hidden="1">
      <c r="A136" s="442" t="s">
        <v>598</v>
      </c>
      <c r="B136" s="442">
        <v>1</v>
      </c>
      <c r="C136" s="457">
        <f>B263</f>
        <v>-8.9730862528085709E-3</v>
      </c>
      <c r="D136" s="442" t="s">
        <v>602</v>
      </c>
    </row>
    <row r="137" spans="1:17" hidden="1">
      <c r="A137" s="442" t="s">
        <v>597</v>
      </c>
      <c r="B137" s="442">
        <v>2</v>
      </c>
      <c r="C137" s="457">
        <f>D51</f>
        <v>1.4958209358155727E-2</v>
      </c>
      <c r="D137" s="442" t="s">
        <v>603</v>
      </c>
    </row>
    <row r="138" spans="1:17" hidden="1">
      <c r="A138" s="442" t="s">
        <v>902</v>
      </c>
      <c r="B138" s="442">
        <f>VLOOKUP(InputDataA_GeneralAssumptions!D72,A136:B137,2,FALSE)</f>
        <v>1</v>
      </c>
      <c r="C138" s="442"/>
      <c r="D138" s="442"/>
    </row>
    <row r="139" spans="1:17" hidden="1">
      <c r="A139" s="477" t="str">
        <f>InputDataA_GeneralAssumptions!D72</f>
        <v>CAB</v>
      </c>
      <c r="B139" s="442">
        <f>VLOOKUP(B138,B136:C137,2,FALSE)</f>
        <v>-8.9730862528085709E-3</v>
      </c>
      <c r="C139" s="442"/>
      <c r="D139" s="442"/>
    </row>
    <row r="140" spans="1:17" hidden="1"/>
    <row r="141" spans="1:17" hidden="1">
      <c r="A141" s="436" t="s">
        <v>173</v>
      </c>
      <c r="B141" s="436" t="s">
        <v>900</v>
      </c>
      <c r="C141" s="436" t="s">
        <v>896</v>
      </c>
    </row>
    <row r="142" spans="1:17" hidden="1">
      <c r="A142" s="442" t="s">
        <v>903</v>
      </c>
      <c r="B142" s="442">
        <v>1</v>
      </c>
      <c r="C142" s="442" t="s">
        <v>454</v>
      </c>
      <c r="G142" s="508"/>
      <c r="H142" s="508"/>
      <c r="I142" s="508"/>
      <c r="J142" s="508"/>
      <c r="K142" s="508"/>
      <c r="L142" s="508"/>
      <c r="M142" s="508"/>
      <c r="N142" s="508"/>
      <c r="O142" s="508"/>
      <c r="P142" s="508"/>
      <c r="Q142" s="508"/>
    </row>
    <row r="143" spans="1:17" hidden="1">
      <c r="A143" s="442" t="s">
        <v>600</v>
      </c>
      <c r="B143" s="442">
        <v>2</v>
      </c>
      <c r="C143" s="442" t="s">
        <v>904</v>
      </c>
      <c r="G143" s="508"/>
      <c r="H143" s="534" t="s">
        <v>838</v>
      </c>
      <c r="I143" s="508"/>
      <c r="J143" s="508"/>
      <c r="K143" s="508"/>
      <c r="L143" s="508"/>
      <c r="M143" s="508"/>
      <c r="N143" s="508"/>
      <c r="O143" s="508"/>
      <c r="P143" s="508"/>
      <c r="Q143" s="508"/>
    </row>
    <row r="144" spans="1:17" hidden="1">
      <c r="A144" s="442" t="s">
        <v>601</v>
      </c>
      <c r="B144" s="442">
        <v>3</v>
      </c>
      <c r="C144" s="442" t="s">
        <v>634</v>
      </c>
      <c r="G144" s="508"/>
      <c r="H144" s="508"/>
      <c r="I144" s="508"/>
      <c r="J144" s="508"/>
      <c r="K144" s="508"/>
      <c r="L144" s="508"/>
      <c r="M144" s="508"/>
      <c r="N144" s="508"/>
      <c r="O144" s="508"/>
      <c r="P144" s="508"/>
      <c r="Q144" s="508"/>
    </row>
    <row r="145" spans="1:17" hidden="1">
      <c r="A145" s="442" t="s">
        <v>1461</v>
      </c>
      <c r="B145" s="442">
        <v>4</v>
      </c>
      <c r="C145" s="442" t="s">
        <v>1462</v>
      </c>
      <c r="G145" s="508"/>
      <c r="H145" s="508"/>
      <c r="I145" s="508">
        <v>1</v>
      </c>
      <c r="J145" s="508">
        <v>2</v>
      </c>
      <c r="K145" s="508">
        <v>3</v>
      </c>
      <c r="L145" s="508">
        <v>4</v>
      </c>
      <c r="M145" s="508">
        <v>5</v>
      </c>
      <c r="N145" s="508"/>
      <c r="O145" s="508"/>
      <c r="P145" s="508"/>
      <c r="Q145" s="508"/>
    </row>
    <row r="146" spans="1:17" hidden="1">
      <c r="G146" s="508"/>
      <c r="H146" s="519"/>
      <c r="I146" s="535" t="s">
        <v>905</v>
      </c>
      <c r="J146" s="519" t="s">
        <v>906</v>
      </c>
      <c r="K146" s="519" t="s">
        <v>907</v>
      </c>
      <c r="L146" s="519" t="s">
        <v>908</v>
      </c>
      <c r="M146" s="763" t="s">
        <v>971</v>
      </c>
      <c r="N146" s="508"/>
      <c r="O146" s="509" t="s">
        <v>468</v>
      </c>
      <c r="P146" s="509" t="s">
        <v>900</v>
      </c>
      <c r="Q146" s="509" t="s">
        <v>934</v>
      </c>
    </row>
    <row r="147" spans="1:17" hidden="1">
      <c r="A147" s="509" t="s">
        <v>870</v>
      </c>
      <c r="B147" s="509" t="s">
        <v>900</v>
      </c>
      <c r="C147" s="509" t="s">
        <v>901</v>
      </c>
      <c r="D147" s="509" t="s">
        <v>909</v>
      </c>
      <c r="E147" s="509" t="s">
        <v>900</v>
      </c>
      <c r="F147" s="458"/>
      <c r="G147" s="508">
        <v>1</v>
      </c>
      <c r="H147" s="519" t="s">
        <v>599</v>
      </c>
      <c r="I147" s="537">
        <f>E73</f>
        <v>1.7969075590372086E-2</v>
      </c>
      <c r="J147" s="459">
        <f>F73</f>
        <v>2.3774072527885437E-2</v>
      </c>
      <c r="K147" s="459">
        <f>G73</f>
        <v>1.2938795611262321E-2</v>
      </c>
      <c r="L147" s="459">
        <f>H73</f>
        <v>-2.6743623893707991E-3</v>
      </c>
      <c r="M147" s="538">
        <f>D73</f>
        <v>-2.1101221442222595E-2</v>
      </c>
      <c r="N147" s="508"/>
      <c r="O147" s="539" t="str">
        <f>B73</f>
        <v>WDI</v>
      </c>
      <c r="P147" s="536">
        <v>1</v>
      </c>
      <c r="Q147" s="536">
        <f>I73</f>
        <v>2019</v>
      </c>
    </row>
    <row r="148" spans="1:17" hidden="1">
      <c r="A148" s="541" t="s">
        <v>447</v>
      </c>
      <c r="B148" s="541">
        <v>1</v>
      </c>
      <c r="C148" s="457">
        <f>D73</f>
        <v>-2.1101221442222595E-2</v>
      </c>
      <c r="D148" s="542" t="s">
        <v>905</v>
      </c>
      <c r="E148" s="543">
        <v>1</v>
      </c>
      <c r="F148" s="461"/>
      <c r="G148" s="508">
        <v>2</v>
      </c>
      <c r="H148" s="519" t="s">
        <v>600</v>
      </c>
      <c r="I148" s="537">
        <f>E75</f>
        <v>7.5247818604111671E-3</v>
      </c>
      <c r="J148" s="459">
        <f>F75</f>
        <v>1.3450741767883301E-2</v>
      </c>
      <c r="K148" s="459">
        <f>G75</f>
        <v>2.4965198244899511E-3</v>
      </c>
      <c r="L148" s="459">
        <f>H75</f>
        <v>-1.3037407770752907E-2</v>
      </c>
      <c r="M148" s="538">
        <f>D75</f>
        <v>-3.1035196036100388E-2</v>
      </c>
      <c r="N148" s="508"/>
      <c r="O148" s="539" t="str">
        <f>B74</f>
        <v>MFMOD</v>
      </c>
      <c r="P148" s="536">
        <v>2</v>
      </c>
      <c r="Q148" s="536">
        <f>I74</f>
        <v>2020</v>
      </c>
    </row>
    <row r="149" spans="1:17" hidden="1">
      <c r="A149" s="541" t="s">
        <v>446</v>
      </c>
      <c r="B149" s="541">
        <v>2</v>
      </c>
      <c r="C149" s="457">
        <f>D75</f>
        <v>-3.1035196036100388E-2</v>
      </c>
      <c r="D149" s="543" t="s">
        <v>906</v>
      </c>
      <c r="E149" s="543">
        <v>2</v>
      </c>
      <c r="F149" s="461"/>
      <c r="G149" s="508">
        <v>3</v>
      </c>
      <c r="H149" s="519" t="s">
        <v>894</v>
      </c>
      <c r="I149" s="540">
        <f>D77</f>
        <v>12711.705186853</v>
      </c>
      <c r="J149" s="540">
        <f>$D$77</f>
        <v>12711.705186853</v>
      </c>
      <c r="K149" s="540">
        <f>$D$77</f>
        <v>12711.705186853</v>
      </c>
      <c r="L149" s="540">
        <f>$D$77</f>
        <v>12711.705186853</v>
      </c>
      <c r="M149" s="540">
        <f>D77</f>
        <v>12711.705186853</v>
      </c>
      <c r="N149" s="508"/>
      <c r="O149" s="509" t="s">
        <v>448</v>
      </c>
      <c r="P149" s="536">
        <f>VLOOKUP(InputDataB_ModelSpecAssumptions!C28,O147:P148,2,FALSE)</f>
        <v>2</v>
      </c>
      <c r="Q149" s="536">
        <f>VLOOKUP(InputDataB_ModelSpecAssumptions!C28,O147:Q148,3,FALSE)</f>
        <v>2020</v>
      </c>
    </row>
    <row r="150" spans="1:17" hidden="1">
      <c r="A150" s="541" t="s">
        <v>1469</v>
      </c>
      <c r="B150" s="541">
        <v>3</v>
      </c>
      <c r="C150" s="544">
        <f>D77</f>
        <v>12711.705186853</v>
      </c>
      <c r="D150" s="543" t="s">
        <v>907</v>
      </c>
      <c r="E150" s="543">
        <v>3</v>
      </c>
      <c r="F150" s="461"/>
      <c r="G150" s="508">
        <v>4</v>
      </c>
      <c r="H150" s="508" t="s">
        <v>1463</v>
      </c>
      <c r="I150" s="694">
        <f>$D$78</f>
        <v>11130</v>
      </c>
      <c r="J150" s="508"/>
      <c r="K150" s="508"/>
      <c r="L150" s="508"/>
      <c r="M150" s="508"/>
      <c r="N150" s="508"/>
      <c r="O150" s="509" t="s">
        <v>840</v>
      </c>
      <c r="P150" s="536"/>
      <c r="Q150" s="536"/>
    </row>
    <row r="151" spans="1:17" hidden="1">
      <c r="A151" s="541"/>
      <c r="B151" s="541"/>
      <c r="C151" s="544"/>
      <c r="D151" s="543" t="s">
        <v>908</v>
      </c>
      <c r="E151" s="543">
        <v>4</v>
      </c>
      <c r="F151" s="461"/>
      <c r="G151" s="508"/>
      <c r="H151" s="508"/>
      <c r="I151" s="508"/>
      <c r="J151" s="508"/>
      <c r="K151" s="508"/>
      <c r="L151" s="508"/>
      <c r="M151" s="508"/>
      <c r="N151" s="508"/>
      <c r="O151" s="508"/>
      <c r="P151" s="508"/>
      <c r="Q151" s="508"/>
    </row>
    <row r="152" spans="1:17" hidden="1">
      <c r="A152" s="541"/>
      <c r="B152" s="541"/>
      <c r="C152" s="544"/>
      <c r="D152" s="536" t="s">
        <v>971</v>
      </c>
      <c r="E152" s="543">
        <v>5</v>
      </c>
      <c r="G152" s="508"/>
      <c r="H152" s="534" t="s">
        <v>840</v>
      </c>
      <c r="I152" s="508"/>
      <c r="J152" s="508"/>
      <c r="K152" s="508"/>
      <c r="L152" s="508"/>
      <c r="M152" s="508"/>
      <c r="N152" s="508"/>
      <c r="O152" s="508"/>
      <c r="P152" s="508"/>
      <c r="Q152" s="508"/>
    </row>
    <row r="153" spans="1:17" hidden="1">
      <c r="A153" s="536" t="s">
        <v>448</v>
      </c>
      <c r="B153" s="536">
        <f>VLOOKUP(InputDataB_ModelSpecAssumptions!D34,A142:B144,2,FALSE)</f>
        <v>1</v>
      </c>
      <c r="C153" s="536"/>
      <c r="D153" s="536" t="s">
        <v>448</v>
      </c>
      <c r="E153" s="536">
        <f>VLOOKUP(InputDataB_ModelSpecAssumptions!$C$30,D148:E152,2,FALSE)</f>
        <v>3</v>
      </c>
      <c r="G153" s="508"/>
      <c r="H153" s="508"/>
      <c r="I153" s="508">
        <v>1</v>
      </c>
      <c r="J153" s="508">
        <v>2</v>
      </c>
      <c r="K153" s="508">
        <v>3</v>
      </c>
      <c r="L153" s="508">
        <v>4</v>
      </c>
      <c r="M153" s="508">
        <v>5</v>
      </c>
      <c r="N153" s="508"/>
      <c r="O153" s="508"/>
      <c r="P153" s="508"/>
      <c r="Q153" s="508"/>
    </row>
    <row r="154" spans="1:17" hidden="1">
      <c r="A154" s="545" t="str">
        <f>InputDataB_ModelSpecAssumptions!D34</f>
        <v xml:space="preserve">GDP Growth </v>
      </c>
      <c r="B154" s="545">
        <f>VLOOKUP(B153,B148:C150,2,FALSE)</f>
        <v>-2.1101221442222595E-2</v>
      </c>
      <c r="C154" s="536"/>
      <c r="D154" s="536" t="s">
        <v>910</v>
      </c>
      <c r="E154" s="463">
        <f>IF(P149=1,INDEX($I$147:$M$149,$B$153,$E$153),INDEX($I$155:$M$157,$B$153,$E$153))</f>
        <v>-1.7717063426971436E-2</v>
      </c>
      <c r="G154" s="508"/>
      <c r="H154" s="519"/>
      <c r="I154" s="535" t="s">
        <v>905</v>
      </c>
      <c r="J154" s="519" t="s">
        <v>906</v>
      </c>
      <c r="K154" s="519" t="s">
        <v>907</v>
      </c>
      <c r="L154" s="519" t="s">
        <v>908</v>
      </c>
      <c r="M154" s="509" t="s">
        <v>971</v>
      </c>
      <c r="N154" s="508"/>
      <c r="O154" s="508"/>
      <c r="P154" s="508"/>
      <c r="Q154" s="508"/>
    </row>
    <row r="155" spans="1:17" hidden="1">
      <c r="G155" s="508">
        <v>1</v>
      </c>
      <c r="H155" s="519" t="s">
        <v>599</v>
      </c>
      <c r="I155" s="537">
        <f>E74</f>
        <v>2.8107131365686655E-3</v>
      </c>
      <c r="J155" s="459">
        <f>F74</f>
        <v>9.3997700605541468E-4</v>
      </c>
      <c r="K155" s="459">
        <f>G74</f>
        <v>-1.7717063426971436E-2</v>
      </c>
      <c r="L155" s="459">
        <f>H74</f>
        <v>-3.8912162184715271E-2</v>
      </c>
      <c r="M155" s="538">
        <f>D74</f>
        <v>-0.11330807209014893</v>
      </c>
      <c r="N155" s="508"/>
      <c r="O155" s="508"/>
      <c r="P155" s="508"/>
      <c r="Q155" s="508"/>
    </row>
    <row r="156" spans="1:17" hidden="1">
      <c r="G156" s="508">
        <v>2</v>
      </c>
      <c r="H156" s="519" t="s">
        <v>600</v>
      </c>
      <c r="I156" s="537">
        <f>E76</f>
        <v>0</v>
      </c>
      <c r="J156" s="459">
        <f>F76</f>
        <v>0</v>
      </c>
      <c r="K156" s="459">
        <f>G76</f>
        <v>0</v>
      </c>
      <c r="L156" s="459">
        <f>H76</f>
        <v>0</v>
      </c>
      <c r="M156" s="538">
        <f>D76</f>
        <v>13785.021484375</v>
      </c>
      <c r="N156" s="508"/>
      <c r="O156" s="508"/>
      <c r="P156" s="508"/>
      <c r="Q156" s="508"/>
    </row>
    <row r="157" spans="1:17" hidden="1">
      <c r="A157" s="436" t="s">
        <v>911</v>
      </c>
      <c r="B157" s="436" t="s">
        <v>900</v>
      </c>
      <c r="C157" s="436" t="s">
        <v>901</v>
      </c>
      <c r="D157" s="762" t="s">
        <v>1763</v>
      </c>
      <c r="G157" s="508">
        <v>3</v>
      </c>
      <c r="H157" s="519" t="s">
        <v>894</v>
      </c>
      <c r="I157" s="540">
        <f>$D$78</f>
        <v>11130</v>
      </c>
      <c r="J157" s="540">
        <f>$D$78</f>
        <v>11130</v>
      </c>
      <c r="K157" s="540">
        <f>$D$78</f>
        <v>11130</v>
      </c>
      <c r="L157" s="540">
        <f>$D$78</f>
        <v>11130</v>
      </c>
      <c r="M157" s="540">
        <f>$D$78</f>
        <v>11130</v>
      </c>
      <c r="N157" s="508"/>
      <c r="O157" s="508"/>
      <c r="P157" s="508"/>
      <c r="Q157" s="508"/>
    </row>
    <row r="158" spans="1:17" hidden="1">
      <c r="A158" s="442" t="str">
        <f>B4</f>
        <v>PWT 8.1</v>
      </c>
      <c r="B158" s="442">
        <v>1</v>
      </c>
      <c r="C158" s="462">
        <f>D4</f>
        <v>2.9117356985807419E-2</v>
      </c>
      <c r="D158" s="442" t="str">
        <f>K4</f>
        <v>PWT 8.1</v>
      </c>
      <c r="G158" s="435">
        <v>4</v>
      </c>
      <c r="H158" s="435" t="s">
        <v>1463</v>
      </c>
      <c r="I158" s="691">
        <f>$D$78</f>
        <v>11130</v>
      </c>
    </row>
    <row r="159" spans="1:17" hidden="1">
      <c r="A159" s="442" t="str">
        <f>B5</f>
        <v>PWT 9.0</v>
      </c>
      <c r="B159" s="442">
        <f>B158+1</f>
        <v>2</v>
      </c>
      <c r="C159" s="462">
        <f>D5</f>
        <v>4.0801391005516052E-2</v>
      </c>
      <c r="D159" s="442" t="str">
        <f>K5</f>
        <v>PWT 9.0</v>
      </c>
    </row>
    <row r="160" spans="1:17" hidden="1">
      <c r="A160" s="442" t="s">
        <v>1447</v>
      </c>
      <c r="B160" s="442">
        <v>3</v>
      </c>
      <c r="C160" s="462">
        <f>D6</f>
        <v>3.825870156288147E-2</v>
      </c>
      <c r="D160" s="442" t="str">
        <f>K6</f>
        <v>PWT 9.1</v>
      </c>
    </row>
    <row r="161" spans="1:4" hidden="1">
      <c r="A161" s="536" t="str">
        <f>B7</f>
        <v>PWT 10</v>
      </c>
      <c r="B161" s="536">
        <f>B160+1</f>
        <v>4</v>
      </c>
      <c r="C161" s="544">
        <f>D7</f>
        <v>3.5492207854986191E-2</v>
      </c>
      <c r="D161" s="536" t="str">
        <f>K7</f>
        <v>PWT 10.0</v>
      </c>
    </row>
    <row r="162" spans="1:4" hidden="1">
      <c r="A162" s="442" t="s">
        <v>448</v>
      </c>
      <c r="B162" s="442">
        <f>VLOOKUP(InputDataA_GeneralAssumptions!C14,A158:B161,2,FALSE)</f>
        <v>4</v>
      </c>
      <c r="C162" s="442"/>
      <c r="D162" s="442"/>
    </row>
    <row r="163" spans="1:4" hidden="1">
      <c r="A163" s="441" t="str">
        <f>InputDataA_GeneralAssumptions!C14</f>
        <v>PWT 10</v>
      </c>
      <c r="B163" s="441">
        <f>VLOOKUP(B162,B158:C161,2,FALSE)</f>
        <v>3.5492207854986191E-2</v>
      </c>
      <c r="C163" s="442"/>
      <c r="D163" s="442" t="str">
        <f>VLOOKUP(B162,B158:D161,3,FALSE)</f>
        <v>PWT 10.0</v>
      </c>
    </row>
    <row r="164" spans="1:4" hidden="1">
      <c r="A164" s="464"/>
      <c r="B164" s="464"/>
      <c r="C164" s="464"/>
      <c r="D164" s="464"/>
    </row>
    <row r="165" spans="1:4" hidden="1">
      <c r="A165" s="436" t="s">
        <v>912</v>
      </c>
      <c r="B165" s="436" t="s">
        <v>900</v>
      </c>
      <c r="C165" s="436" t="s">
        <v>910</v>
      </c>
      <c r="D165" s="436" t="s">
        <v>468</v>
      </c>
    </row>
    <row r="166" spans="1:4" hidden="1">
      <c r="A166" s="442" t="s">
        <v>913</v>
      </c>
      <c r="B166" s="442">
        <v>1</v>
      </c>
      <c r="C166" s="462">
        <f t="shared" ref="C166:C185" si="12">D8</f>
        <v>0.4291684627532959</v>
      </c>
      <c r="D166" s="465" t="str">
        <f t="shared" ref="D166:D180" si="13">K8</f>
        <v>PWT 8.1</v>
      </c>
    </row>
    <row r="167" spans="1:4" hidden="1">
      <c r="A167" s="442" t="str">
        <f t="shared" ref="A167:A185" si="14">B9&amp;" "&amp;C9</f>
        <v>PWT 8.1 LS. 1 Mixed Inc.</v>
      </c>
      <c r="B167" s="442">
        <f>B166+1</f>
        <v>2</v>
      </c>
      <c r="C167" s="462">
        <f t="shared" si="12"/>
        <v>0.48655217885971069</v>
      </c>
      <c r="D167" s="465" t="str">
        <f t="shared" si="13"/>
        <v>PWT 8.1</v>
      </c>
    </row>
    <row r="168" spans="1:4" hidden="1">
      <c r="A168" s="442" t="str">
        <f t="shared" si="14"/>
        <v>PWT 8.1 LS. 2 Part Mixed Inc.</v>
      </c>
      <c r="B168" s="442">
        <f t="shared" ref="B168:B185" si="15">B167+1</f>
        <v>3</v>
      </c>
      <c r="C168" s="462">
        <f t="shared" si="12"/>
        <v>0.4291684627532959</v>
      </c>
      <c r="D168" s="465" t="str">
        <f t="shared" si="13"/>
        <v>PWT 8.1</v>
      </c>
    </row>
    <row r="169" spans="1:4" hidden="1">
      <c r="A169" s="442" t="str">
        <f t="shared" si="14"/>
        <v>PWT 8.1 LS. 3 Avg Wage</v>
      </c>
      <c r="B169" s="442">
        <f t="shared" si="15"/>
        <v>4</v>
      </c>
      <c r="C169" s="462">
        <f t="shared" si="12"/>
        <v>0.49327626824378967</v>
      </c>
      <c r="D169" s="465" t="str">
        <f t="shared" si="13"/>
        <v>PWT 8.1</v>
      </c>
    </row>
    <row r="170" spans="1:4" hidden="1">
      <c r="A170" s="442" t="str">
        <f t="shared" si="14"/>
        <v>PWT 8.1 LS. 4 Agriculture</v>
      </c>
      <c r="B170" s="442">
        <f t="shared" si="15"/>
        <v>5</v>
      </c>
      <c r="C170" s="462">
        <f t="shared" si="12"/>
        <v>0.4799744188785553</v>
      </c>
      <c r="D170" s="465" t="str">
        <f t="shared" si="13"/>
        <v>PWT 8.1</v>
      </c>
    </row>
    <row r="171" spans="1:4" hidden="1">
      <c r="A171" s="442" t="str">
        <f t="shared" si="14"/>
        <v>PWT 9 Labor Share</v>
      </c>
      <c r="B171" s="442">
        <f t="shared" si="15"/>
        <v>6</v>
      </c>
      <c r="C171" s="462">
        <f t="shared" si="12"/>
        <v>0.43294331431388855</v>
      </c>
      <c r="D171" s="465" t="str">
        <f t="shared" si="13"/>
        <v>PWT 9.0</v>
      </c>
    </row>
    <row r="172" spans="1:4" hidden="1">
      <c r="A172" s="442" t="str">
        <f t="shared" si="14"/>
        <v>PWT 9 LS. 1 Mixed Inc.</v>
      </c>
      <c r="B172" s="442">
        <f t="shared" si="15"/>
        <v>7</v>
      </c>
      <c r="C172" s="462">
        <f t="shared" si="12"/>
        <v>0.490398108959198</v>
      </c>
      <c r="D172" s="465" t="str">
        <f t="shared" si="13"/>
        <v>PWT 9.0</v>
      </c>
    </row>
    <row r="173" spans="1:4" hidden="1">
      <c r="A173" s="442" t="str">
        <f t="shared" si="14"/>
        <v>PWT 9 LS. 2 Part Mixed Inc.</v>
      </c>
      <c r="B173" s="442">
        <f t="shared" si="15"/>
        <v>8</v>
      </c>
      <c r="C173" s="462">
        <f t="shared" si="12"/>
        <v>0.43294331431388855</v>
      </c>
      <c r="D173" s="465" t="str">
        <f t="shared" si="13"/>
        <v>PWT 9.0</v>
      </c>
    </row>
    <row r="174" spans="1:4" hidden="1">
      <c r="A174" s="442" t="str">
        <f t="shared" si="14"/>
        <v>PWT 9 LS. 3 Avg Wage</v>
      </c>
      <c r="B174" s="442">
        <f t="shared" si="15"/>
        <v>9</v>
      </c>
      <c r="C174" s="462">
        <f t="shared" si="12"/>
        <v>0.49700412154197693</v>
      </c>
      <c r="D174" s="465" t="str">
        <f t="shared" si="13"/>
        <v>PWT 9.0</v>
      </c>
    </row>
    <row r="175" spans="1:4" hidden="1">
      <c r="A175" s="442" t="str">
        <f t="shared" si="14"/>
        <v>PWT 9 LS. 4 Agriculture</v>
      </c>
      <c r="B175" s="442">
        <f t="shared" si="15"/>
        <v>10</v>
      </c>
      <c r="C175" s="462">
        <f t="shared" si="12"/>
        <v>0.47688806056976318</v>
      </c>
      <c r="D175" s="465" t="str">
        <f t="shared" si="13"/>
        <v>PWT 9.0</v>
      </c>
    </row>
    <row r="176" spans="1:4" hidden="1">
      <c r="A176" s="442" t="str">
        <f t="shared" si="14"/>
        <v>PWT 9.1 Labor Share</v>
      </c>
      <c r="B176" s="442">
        <f t="shared" si="15"/>
        <v>11</v>
      </c>
      <c r="C176" s="462">
        <f t="shared" si="12"/>
        <v>0.54427731037139893</v>
      </c>
      <c r="D176" s="465" t="str">
        <f t="shared" si="13"/>
        <v>PWT 9.1</v>
      </c>
    </row>
    <row r="177" spans="1:4" hidden="1">
      <c r="A177" s="442" t="str">
        <f t="shared" si="14"/>
        <v>PWT 9.1 LS. 1 Mixed Inc.</v>
      </c>
      <c r="B177" s="442">
        <f t="shared" si="15"/>
        <v>12</v>
      </c>
      <c r="C177" s="462">
        <f t="shared" si="12"/>
        <v>0.5734131932258606</v>
      </c>
      <c r="D177" s="465" t="str">
        <f t="shared" si="13"/>
        <v>PWT 9.1</v>
      </c>
    </row>
    <row r="178" spans="1:4" hidden="1">
      <c r="A178" s="442" t="str">
        <f t="shared" si="14"/>
        <v>PWT 9.1 LS. 2 Part Mixed Inc.</v>
      </c>
      <c r="B178" s="442">
        <f t="shared" si="15"/>
        <v>13</v>
      </c>
      <c r="C178" s="462">
        <f t="shared" si="12"/>
        <v>0.54427731037139893</v>
      </c>
      <c r="D178" s="465" t="str">
        <f t="shared" si="13"/>
        <v>PWT 9.1</v>
      </c>
    </row>
    <row r="179" spans="1:4" hidden="1">
      <c r="A179" s="442" t="str">
        <f t="shared" si="14"/>
        <v>PWT 9.1 LS. 3 Avg Wage</v>
      </c>
      <c r="B179" s="442">
        <f t="shared" si="15"/>
        <v>14</v>
      </c>
      <c r="C179" s="462">
        <f t="shared" si="12"/>
        <v>0.67698419094085693</v>
      </c>
      <c r="D179" s="465" t="str">
        <f t="shared" si="13"/>
        <v>PWT 9.1</v>
      </c>
    </row>
    <row r="180" spans="1:4" hidden="1">
      <c r="A180" s="442" t="str">
        <f t="shared" si="14"/>
        <v>PWT 9.1 LS. 4 Agriculture</v>
      </c>
      <c r="B180" s="442">
        <f t="shared" si="15"/>
        <v>15</v>
      </c>
      <c r="C180" s="462">
        <f t="shared" si="12"/>
        <v>0.58155733346939087</v>
      </c>
      <c r="D180" s="465" t="str">
        <f t="shared" si="13"/>
        <v>PWT 9.1</v>
      </c>
    </row>
    <row r="181" spans="1:4" hidden="1">
      <c r="A181" s="536" t="str">
        <f t="shared" si="14"/>
        <v>PWT 10 Labor Share</v>
      </c>
      <c r="B181" s="442">
        <f t="shared" si="15"/>
        <v>16</v>
      </c>
      <c r="C181" s="544">
        <f t="shared" si="12"/>
        <v>0.54391765594482422</v>
      </c>
      <c r="D181" s="773" t="str">
        <f>B23</f>
        <v>PWT 10</v>
      </c>
    </row>
    <row r="182" spans="1:4" hidden="1">
      <c r="A182" s="536" t="str">
        <f t="shared" si="14"/>
        <v>PWT 10 LS. 1 Mixed Inc.</v>
      </c>
      <c r="B182" s="442">
        <f t="shared" si="15"/>
        <v>17</v>
      </c>
      <c r="C182" s="544">
        <f t="shared" si="12"/>
        <v>0.57309943437576294</v>
      </c>
      <c r="D182" s="773" t="str">
        <f>B24</f>
        <v>PWT 10</v>
      </c>
    </row>
    <row r="183" spans="1:4" hidden="1">
      <c r="A183" s="536" t="str">
        <f t="shared" si="14"/>
        <v>PWT 10 LS. 2 Part Mixed Inc.</v>
      </c>
      <c r="B183" s="442">
        <f t="shared" si="15"/>
        <v>18</v>
      </c>
      <c r="C183" s="544">
        <f t="shared" si="12"/>
        <v>0.54391765594482422</v>
      </c>
      <c r="D183" s="773" t="str">
        <f>B25</f>
        <v>PWT 10</v>
      </c>
    </row>
    <row r="184" spans="1:4" hidden="1">
      <c r="A184" s="536" t="str">
        <f t="shared" si="14"/>
        <v>PWT 10 LS. 3 Avg Wage</v>
      </c>
      <c r="B184" s="442">
        <f t="shared" si="15"/>
        <v>19</v>
      </c>
      <c r="C184" s="544">
        <f t="shared" si="12"/>
        <v>0.67650067806243896</v>
      </c>
      <c r="D184" s="773" t="str">
        <f>B26</f>
        <v>PWT 10</v>
      </c>
    </row>
    <row r="185" spans="1:4" hidden="1">
      <c r="A185" s="536" t="str">
        <f t="shared" si="14"/>
        <v>PWT 10 LS. 4 Agriculture</v>
      </c>
      <c r="B185" s="442">
        <f t="shared" si="15"/>
        <v>20</v>
      </c>
      <c r="C185" s="544">
        <f t="shared" si="12"/>
        <v>0.58119344711303711</v>
      </c>
      <c r="D185" s="773" t="str">
        <f>B27</f>
        <v>PWT 10</v>
      </c>
    </row>
    <row r="186" spans="1:4" hidden="1">
      <c r="A186" s="442" t="s">
        <v>448</v>
      </c>
      <c r="B186" s="442">
        <f>VLOOKUP(InputDataA_GeneralAssumptions!C17,A166:B185,2,FALSE)</f>
        <v>16</v>
      </c>
      <c r="C186" s="442"/>
      <c r="D186" s="466"/>
    </row>
    <row r="187" spans="1:4" hidden="1">
      <c r="A187" s="442" t="str">
        <f>InputDataA_GeneralAssumptions!C17</f>
        <v>PWT 10 Labor Share</v>
      </c>
      <c r="B187" s="442">
        <f>VLOOKUP(B186,B166:C185,2,FALSE)</f>
        <v>0.54391765594482422</v>
      </c>
      <c r="C187" s="442"/>
      <c r="D187" s="465" t="str">
        <f>VLOOKUP(B186,B166:D185,3,FALSE)</f>
        <v>PWT 10</v>
      </c>
    </row>
    <row r="188" spans="1:4" hidden="1">
      <c r="A188" s="464"/>
      <c r="B188" s="464"/>
      <c r="C188" s="464"/>
    </row>
    <row r="189" spans="1:4" hidden="1"/>
    <row r="190" spans="1:4" hidden="1"/>
    <row r="191" spans="1:4" hidden="1">
      <c r="A191" s="436" t="s">
        <v>914</v>
      </c>
      <c r="B191" s="436" t="s">
        <v>900</v>
      </c>
      <c r="C191" s="436" t="s">
        <v>910</v>
      </c>
      <c r="D191" s="436" t="s">
        <v>468</v>
      </c>
    </row>
    <row r="192" spans="1:4" hidden="1">
      <c r="A192" s="460" t="str">
        <f>B33&amp;" "&amp;I33</f>
        <v>PWT 8.1 2010</v>
      </c>
      <c r="B192" s="460">
        <v>1</v>
      </c>
      <c r="C192" s="467">
        <f>D33</f>
        <v>3.8579816464334726E-3</v>
      </c>
      <c r="D192" s="442" t="str">
        <f>K33</f>
        <v>PWT 8.1</v>
      </c>
    </row>
    <row r="193" spans="1:6" hidden="1">
      <c r="A193" s="536" t="s">
        <v>1818</v>
      </c>
      <c r="B193" s="460">
        <f>B192+1</f>
        <v>2</v>
      </c>
      <c r="C193" s="467">
        <f>H33</f>
        <v>3.8580007385462523E-3</v>
      </c>
      <c r="D193" s="442" t="str">
        <f>K33</f>
        <v>PWT 8.1</v>
      </c>
    </row>
    <row r="194" spans="1:6" hidden="1">
      <c r="A194" s="536" t="s">
        <v>1819</v>
      </c>
      <c r="B194" s="460">
        <f>B193+1</f>
        <v>3</v>
      </c>
      <c r="C194" s="467">
        <f>G33</f>
        <v>4.6868845820426941E-3</v>
      </c>
      <c r="D194" s="442" t="str">
        <f>K33</f>
        <v>PWT 8.1</v>
      </c>
    </row>
    <row r="195" spans="1:6" hidden="1">
      <c r="A195" s="536" t="s">
        <v>1820</v>
      </c>
      <c r="B195" s="460">
        <f t="shared" ref="B195:B200" si="16">B194+1</f>
        <v>4</v>
      </c>
      <c r="C195" s="467">
        <f>F33</f>
        <v>3.7144615780562162E-3</v>
      </c>
      <c r="D195" s="442" t="str">
        <f>K33</f>
        <v>PWT 8.1</v>
      </c>
    </row>
    <row r="196" spans="1:6" hidden="1">
      <c r="A196" s="536" t="s">
        <v>1821</v>
      </c>
      <c r="B196" s="460">
        <f t="shared" si="16"/>
        <v>5</v>
      </c>
      <c r="C196" s="467">
        <f>E33</f>
        <v>3.6577223800122738E-3</v>
      </c>
      <c r="D196" s="442" t="str">
        <f>K33</f>
        <v>PWT 8.1</v>
      </c>
    </row>
    <row r="197" spans="1:6" hidden="1">
      <c r="A197" s="460" t="str">
        <f>B34&amp;" "&amp;I34</f>
        <v>PWT 9 2014</v>
      </c>
      <c r="B197" s="460">
        <f t="shared" si="16"/>
        <v>6</v>
      </c>
      <c r="C197" s="467">
        <f>D34</f>
        <v>1.000724732875824E-2</v>
      </c>
      <c r="D197" s="442" t="str">
        <f>K34</f>
        <v>PWT 9</v>
      </c>
    </row>
    <row r="198" spans="1:6" hidden="1">
      <c r="A198" s="536" t="s">
        <v>1814</v>
      </c>
      <c r="B198" s="460">
        <f t="shared" si="16"/>
        <v>7</v>
      </c>
      <c r="C198" s="467">
        <f>H34</f>
        <v>8.5941702127456665E-3</v>
      </c>
      <c r="D198" s="442" t="str">
        <f>K34</f>
        <v>PWT 9</v>
      </c>
    </row>
    <row r="199" spans="1:6" hidden="1">
      <c r="A199" s="536" t="s">
        <v>1815</v>
      </c>
      <c r="B199" s="460">
        <f t="shared" si="16"/>
        <v>8</v>
      </c>
      <c r="C199" s="467">
        <f>G34</f>
        <v>6.4401878044009209E-3</v>
      </c>
      <c r="D199" s="442" t="str">
        <f>K34</f>
        <v>PWT 9</v>
      </c>
    </row>
    <row r="200" spans="1:6" hidden="1">
      <c r="A200" s="536" t="s">
        <v>1816</v>
      </c>
      <c r="B200" s="460">
        <f t="shared" si="16"/>
        <v>9</v>
      </c>
      <c r="C200" s="467">
        <f>F34</f>
        <v>7.0611536502838135E-3</v>
      </c>
      <c r="D200" s="442" t="str">
        <f>K34</f>
        <v>PWT 9</v>
      </c>
    </row>
    <row r="201" spans="1:6" hidden="1">
      <c r="A201" s="536" t="s">
        <v>1817</v>
      </c>
      <c r="B201" s="460">
        <f>B200+1</f>
        <v>10</v>
      </c>
      <c r="C201" s="467">
        <f>E34</f>
        <v>6.1787264421582222E-3</v>
      </c>
      <c r="D201" s="442" t="str">
        <f>K34</f>
        <v>PWT 9</v>
      </c>
      <c r="E201" s="464"/>
      <c r="F201" s="464"/>
    </row>
    <row r="202" spans="1:6" hidden="1">
      <c r="A202" s="460" t="s">
        <v>1464</v>
      </c>
      <c r="B202" s="460">
        <f t="shared" ref="B202:B211" si="17">B201+1</f>
        <v>11</v>
      </c>
      <c r="C202" s="467">
        <f>D35</f>
        <v>1.0007373057305813E-2</v>
      </c>
      <c r="D202" s="442" t="str">
        <f>K35</f>
        <v>PWT 9.1</v>
      </c>
      <c r="E202" s="464"/>
      <c r="F202" s="464"/>
    </row>
    <row r="203" spans="1:6" hidden="1">
      <c r="A203" s="536" t="s">
        <v>1810</v>
      </c>
      <c r="B203" s="460">
        <f t="shared" si="17"/>
        <v>12</v>
      </c>
      <c r="C203" s="467">
        <f>H35</f>
        <v>1.0007362812757492E-2</v>
      </c>
      <c r="D203" s="442" t="str">
        <f>K35</f>
        <v>PWT 9.1</v>
      </c>
      <c r="E203" s="464"/>
      <c r="F203" s="464"/>
    </row>
    <row r="204" spans="1:6" hidden="1">
      <c r="A204" s="536" t="s">
        <v>1811</v>
      </c>
      <c r="B204" s="460">
        <f t="shared" si="17"/>
        <v>13</v>
      </c>
      <c r="C204" s="467">
        <f>G35</f>
        <v>7.887592539191246E-3</v>
      </c>
      <c r="D204" s="442" t="str">
        <f>K35</f>
        <v>PWT 9.1</v>
      </c>
      <c r="E204" s="464"/>
      <c r="F204" s="464"/>
    </row>
    <row r="205" spans="1:6" hidden="1">
      <c r="A205" s="536" t="s">
        <v>1812</v>
      </c>
      <c r="B205" s="460">
        <f t="shared" si="17"/>
        <v>14</v>
      </c>
      <c r="C205" s="467">
        <f>F35</f>
        <v>7.5836195610463619E-3</v>
      </c>
      <c r="D205" s="442" t="str">
        <f>K35</f>
        <v>PWT 9.1</v>
      </c>
      <c r="E205" s="464"/>
      <c r="F205" s="464"/>
    </row>
    <row r="206" spans="1:6" hidden="1">
      <c r="A206" s="536" t="s">
        <v>1813</v>
      </c>
      <c r="B206" s="460">
        <f t="shared" si="17"/>
        <v>15</v>
      </c>
      <c r="C206" s="467">
        <f>E35</f>
        <v>7.0824720896780491E-3</v>
      </c>
      <c r="D206" s="442" t="str">
        <f>K35</f>
        <v>PWT 9.1</v>
      </c>
      <c r="E206" s="464"/>
      <c r="F206" s="464"/>
    </row>
    <row r="207" spans="1:6" s="508" customFormat="1" hidden="1">
      <c r="A207" s="536" t="str">
        <f>B36&amp;" "&amp;I36</f>
        <v>PWT 10 2019</v>
      </c>
      <c r="B207" s="460">
        <f t="shared" si="17"/>
        <v>16</v>
      </c>
      <c r="C207" s="682">
        <f>D36</f>
        <v>1.0007379576563835E-2</v>
      </c>
      <c r="D207" s="773" t="str">
        <f>K36</f>
        <v>PWT 10.0</v>
      </c>
    </row>
    <row r="208" spans="1:6" s="508" customFormat="1" hidden="1">
      <c r="A208" s="536" t="s">
        <v>1806</v>
      </c>
      <c r="B208" s="460">
        <f t="shared" si="17"/>
        <v>17</v>
      </c>
      <c r="C208" s="682">
        <f>H36</f>
        <v>1.0007381439208984E-2</v>
      </c>
      <c r="D208" s="773" t="str">
        <f>K36</f>
        <v>PWT 10.0</v>
      </c>
    </row>
    <row r="209" spans="1:4" s="508" customFormat="1" hidden="1">
      <c r="A209" s="536" t="s">
        <v>1807</v>
      </c>
      <c r="B209" s="460">
        <f t="shared" si="17"/>
        <v>18</v>
      </c>
      <c r="C209" s="682">
        <f>G36</f>
        <v>9.3007758259773254E-3</v>
      </c>
      <c r="D209" s="773" t="str">
        <f>K36</f>
        <v>PWT 10.0</v>
      </c>
    </row>
    <row r="210" spans="1:4" s="508" customFormat="1" hidden="1">
      <c r="A210" s="536" t="s">
        <v>1808</v>
      </c>
      <c r="B210" s="460">
        <f t="shared" si="17"/>
        <v>19</v>
      </c>
      <c r="C210" s="682">
        <f>F36</f>
        <v>7.6292520388960838E-3</v>
      </c>
      <c r="D210" s="773" t="str">
        <f>K36</f>
        <v>PWT 10.0</v>
      </c>
    </row>
    <row r="211" spans="1:4" s="508" customFormat="1" hidden="1">
      <c r="A211" s="536" t="s">
        <v>1809</v>
      </c>
      <c r="B211" s="460">
        <f t="shared" si="17"/>
        <v>20</v>
      </c>
      <c r="C211" s="682">
        <f>E36</f>
        <v>7.7977105975151062E-3</v>
      </c>
      <c r="D211" s="773" t="str">
        <f>K36</f>
        <v>PWT 10.0</v>
      </c>
    </row>
    <row r="212" spans="1:4" hidden="1">
      <c r="A212" s="460" t="s">
        <v>448</v>
      </c>
      <c r="B212" s="460">
        <f>VLOOKUP(InputDataA_GeneralAssumptions!C33,A192:B211,2,FALSE)</f>
        <v>19</v>
      </c>
      <c r="C212" s="460"/>
      <c r="D212" s="442"/>
    </row>
    <row r="213" spans="1:4" hidden="1">
      <c r="A213" s="442" t="str">
        <f>InputDataA_GeneralAssumptions!C33</f>
        <v>PWT 10 15yr avg (2005-19)</v>
      </c>
      <c r="B213" s="463">
        <f>VLOOKUP(B212,B192:C211,2,FALSE)</f>
        <v>7.6292520388960838E-3</v>
      </c>
      <c r="C213" s="442"/>
      <c r="D213" s="442" t="str">
        <f>VLOOKUP(B212,B192:D211,3,FALSE)</f>
        <v>PWT 10.0</v>
      </c>
    </row>
    <row r="214" spans="1:4" hidden="1"/>
    <row r="215" spans="1:4" hidden="1"/>
    <row r="216" spans="1:4" hidden="1">
      <c r="A216" s="436" t="s">
        <v>915</v>
      </c>
      <c r="B216" s="436" t="s">
        <v>900</v>
      </c>
      <c r="C216" s="436" t="s">
        <v>910</v>
      </c>
      <c r="D216" s="436" t="s">
        <v>468</v>
      </c>
    </row>
    <row r="217" spans="1:4" hidden="1">
      <c r="A217" s="442" t="str">
        <f>B28</f>
        <v>PWT 8.1</v>
      </c>
      <c r="B217" s="442">
        <v>1</v>
      </c>
      <c r="C217" s="468">
        <f>D28</f>
        <v>3.2139763832092285</v>
      </c>
      <c r="D217" s="442" t="str">
        <f>K28</f>
        <v>PWT 8.1</v>
      </c>
    </row>
    <row r="218" spans="1:4" hidden="1">
      <c r="A218" s="442" t="str">
        <f>B29</f>
        <v>PWT 9</v>
      </c>
      <c r="B218" s="442">
        <f>B217+1</f>
        <v>2</v>
      </c>
      <c r="C218" s="468">
        <f>D29</f>
        <v>2.3992254734039307</v>
      </c>
      <c r="D218" s="442" t="str">
        <f>K29</f>
        <v>PWT 9</v>
      </c>
    </row>
    <row r="219" spans="1:4" hidden="1">
      <c r="A219" s="442" t="s">
        <v>1447</v>
      </c>
      <c r="B219" s="442">
        <v>3</v>
      </c>
      <c r="C219" s="692">
        <f>D30</f>
        <v>2.935225248336792</v>
      </c>
      <c r="D219" s="442" t="str">
        <f>K30</f>
        <v>PWT 9.1</v>
      </c>
    </row>
    <row r="220" spans="1:4" hidden="1">
      <c r="A220" s="536" t="str">
        <f>B31</f>
        <v>PWT 10</v>
      </c>
      <c r="B220" s="536">
        <v>4</v>
      </c>
      <c r="C220" s="692">
        <f>D31</f>
        <v>3.4842727184295654</v>
      </c>
      <c r="D220" s="536" t="str">
        <f>B31</f>
        <v>PWT 10</v>
      </c>
    </row>
    <row r="221" spans="1:4" hidden="1">
      <c r="A221" s="442" t="str">
        <f>B32</f>
        <v>MFMOD</v>
      </c>
      <c r="B221" s="442">
        <v>5</v>
      </c>
      <c r="C221" s="468">
        <f>D32</f>
        <v>3.0692367553710938</v>
      </c>
      <c r="D221" s="442" t="str">
        <f t="shared" ref="D221" si="18">K32</f>
        <v>MFMOD</v>
      </c>
    </row>
    <row r="222" spans="1:4" hidden="1">
      <c r="A222" s="442" t="s">
        <v>902</v>
      </c>
      <c r="B222" s="442">
        <f>VLOOKUP(InputDataA_GeneralAssumptions!H14,A217:B221,2,FALSE)</f>
        <v>5</v>
      </c>
      <c r="C222" s="442"/>
      <c r="D222" s="442"/>
    </row>
    <row r="223" spans="1:4" hidden="1">
      <c r="A223" s="442" t="str">
        <f>InputDataA_GeneralAssumptions!H14</f>
        <v>MFMOD</v>
      </c>
      <c r="B223" s="465">
        <f>VLOOKUP(B222,B217:C221,2,FALSE)</f>
        <v>3.0692367553710938</v>
      </c>
      <c r="C223" s="442"/>
      <c r="D223" s="442" t="str">
        <f>VLOOKUP(B222,B217:D221,3,FALSE)</f>
        <v>MFMOD</v>
      </c>
    </row>
    <row r="224" spans="1:4" hidden="1"/>
    <row r="225" spans="1:4" hidden="1"/>
    <row r="226" spans="1:4" hidden="1">
      <c r="A226" s="436" t="s">
        <v>916</v>
      </c>
      <c r="B226" s="436" t="s">
        <v>900</v>
      </c>
      <c r="C226" s="436" t="s">
        <v>910</v>
      </c>
      <c r="D226" s="436" t="s">
        <v>468</v>
      </c>
    </row>
    <row r="227" spans="1:4" hidden="1">
      <c r="A227" s="469" t="s">
        <v>1465</v>
      </c>
      <c r="B227" s="470">
        <v>1</v>
      </c>
      <c r="C227" s="471">
        <f>D41</f>
        <v>6.4061738550662994E-2</v>
      </c>
      <c r="D227" s="465" t="str">
        <f>K41</f>
        <v>PWT 8.1</v>
      </c>
    </row>
    <row r="228" spans="1:4" hidden="1">
      <c r="A228" s="536" t="s">
        <v>1818</v>
      </c>
      <c r="B228" s="442">
        <f>B227+1</f>
        <v>2</v>
      </c>
      <c r="C228" s="463">
        <f>H41</f>
        <v>4.0918651968240738E-2</v>
      </c>
      <c r="D228" s="465" t="str">
        <f>K41</f>
        <v>PWT 8.1</v>
      </c>
    </row>
    <row r="229" spans="1:4" hidden="1">
      <c r="A229" s="536" t="s">
        <v>1819</v>
      </c>
      <c r="B229" s="442">
        <f t="shared" ref="B229:B246" si="19">B228+1</f>
        <v>3</v>
      </c>
      <c r="C229" s="463">
        <f>G41</f>
        <v>2.3078812286257744E-2</v>
      </c>
      <c r="D229" s="465" t="str">
        <f>K41</f>
        <v>PWT 8.1</v>
      </c>
    </row>
    <row r="230" spans="1:4" hidden="1">
      <c r="A230" s="536" t="s">
        <v>1820</v>
      </c>
      <c r="B230" s="442">
        <f t="shared" si="19"/>
        <v>4</v>
      </c>
      <c r="C230" s="463">
        <f>F41</f>
        <v>1.9371924921870232E-2</v>
      </c>
      <c r="D230" s="465" t="str">
        <f>K41</f>
        <v>PWT 8.1</v>
      </c>
    </row>
    <row r="231" spans="1:4" hidden="1">
      <c r="A231" s="536" t="s">
        <v>1821</v>
      </c>
      <c r="B231" s="442">
        <f t="shared" si="19"/>
        <v>5</v>
      </c>
      <c r="C231" s="463">
        <f>E41</f>
        <v>2.5305561721324921E-2</v>
      </c>
      <c r="D231" s="465" t="str">
        <f>K41</f>
        <v>PWT 8.1</v>
      </c>
    </row>
    <row r="232" spans="1:4" hidden="1">
      <c r="A232" s="442" t="s">
        <v>1466</v>
      </c>
      <c r="B232" s="442">
        <f t="shared" si="19"/>
        <v>6</v>
      </c>
      <c r="C232" s="471">
        <f>D42</f>
        <v>-1.4118189923465252E-2</v>
      </c>
      <c r="D232" s="465" t="str">
        <f>K42</f>
        <v>PWT 9</v>
      </c>
    </row>
    <row r="233" spans="1:4" hidden="1">
      <c r="A233" s="536" t="s">
        <v>1814</v>
      </c>
      <c r="B233" s="442">
        <f t="shared" si="19"/>
        <v>7</v>
      </c>
      <c r="C233" s="463">
        <f>H42</f>
        <v>7.7882609330117702E-3</v>
      </c>
      <c r="D233" s="442" t="str">
        <f>K42</f>
        <v>PWT 9</v>
      </c>
    </row>
    <row r="234" spans="1:4" hidden="1">
      <c r="A234" s="536" t="s">
        <v>1815</v>
      </c>
      <c r="B234" s="442">
        <f t="shared" si="19"/>
        <v>8</v>
      </c>
      <c r="C234" s="463">
        <f>G42</f>
        <v>1.2836447916924953E-2</v>
      </c>
      <c r="D234" s="442" t="str">
        <f>K42</f>
        <v>PWT 9</v>
      </c>
    </row>
    <row r="235" spans="1:4" hidden="1">
      <c r="A235" s="536" t="s">
        <v>1816</v>
      </c>
      <c r="B235" s="442">
        <f t="shared" si="19"/>
        <v>9</v>
      </c>
      <c r="C235" s="463">
        <f>F42</f>
        <v>5.1943291909992695E-3</v>
      </c>
      <c r="D235" s="442" t="str">
        <f>K42</f>
        <v>PWT 9</v>
      </c>
    </row>
    <row r="236" spans="1:4" hidden="1">
      <c r="A236" s="536" t="s">
        <v>1817</v>
      </c>
      <c r="B236" s="442">
        <f t="shared" si="19"/>
        <v>10</v>
      </c>
      <c r="C236" s="463">
        <f>E42</f>
        <v>2.6162015274167061E-3</v>
      </c>
      <c r="D236" s="442" t="str">
        <f>K42</f>
        <v>PWT 9</v>
      </c>
    </row>
    <row r="237" spans="1:4" hidden="1">
      <c r="A237" s="442" t="s">
        <v>1464</v>
      </c>
      <c r="B237" s="442">
        <f t="shared" si="19"/>
        <v>11</v>
      </c>
      <c r="C237" s="462">
        <f>D43</f>
        <v>1.0645938105881214E-2</v>
      </c>
      <c r="D237" s="442" t="str">
        <f>K43</f>
        <v>PWT 9.1</v>
      </c>
    </row>
    <row r="238" spans="1:4" hidden="1">
      <c r="A238" s="536" t="s">
        <v>1810</v>
      </c>
      <c r="B238" s="442">
        <f t="shared" si="19"/>
        <v>12</v>
      </c>
      <c r="C238" s="472">
        <f>H43</f>
        <v>-7.9285120591521263E-3</v>
      </c>
      <c r="D238" s="442" t="str">
        <f>K43</f>
        <v>PWT 9.1</v>
      </c>
    </row>
    <row r="239" spans="1:4" hidden="1">
      <c r="A239" s="536" t="s">
        <v>1811</v>
      </c>
      <c r="B239" s="442">
        <f t="shared" si="19"/>
        <v>13</v>
      </c>
      <c r="C239" s="472">
        <f>G43</f>
        <v>-7.4385488405823708E-3</v>
      </c>
      <c r="D239" s="442" t="str">
        <f>K43</f>
        <v>PWT 9.1</v>
      </c>
    </row>
    <row r="240" spans="1:4" hidden="1">
      <c r="A240" s="536" t="s">
        <v>1812</v>
      </c>
      <c r="B240" s="442">
        <f t="shared" si="19"/>
        <v>14</v>
      </c>
      <c r="C240" s="472">
        <f>F43</f>
        <v>8.8759791105985641E-3</v>
      </c>
      <c r="D240" s="442" t="str">
        <f>K43</f>
        <v>PWT 9.1</v>
      </c>
    </row>
    <row r="241" spans="1:8" hidden="1">
      <c r="A241" s="536" t="s">
        <v>1813</v>
      </c>
      <c r="B241" s="442">
        <f t="shared" si="19"/>
        <v>15</v>
      </c>
      <c r="C241" s="472">
        <f>E43</f>
        <v>-3.0393104534596205E-3</v>
      </c>
      <c r="D241" s="442" t="str">
        <f>K43</f>
        <v>PWT 9.1</v>
      </c>
    </row>
    <row r="242" spans="1:8" hidden="1">
      <c r="A242" s="536" t="str">
        <f>B44&amp;" "&amp;I44</f>
        <v>PWT 10 2019</v>
      </c>
      <c r="B242" s="442">
        <f t="shared" si="19"/>
        <v>16</v>
      </c>
      <c r="C242" s="682">
        <f>D44</f>
        <v>-3.3269923180341721E-2</v>
      </c>
      <c r="D242" s="536" t="str">
        <f>K44</f>
        <v>PWT 10.0</v>
      </c>
    </row>
    <row r="243" spans="1:8" hidden="1">
      <c r="A243" s="536" t="s">
        <v>1806</v>
      </c>
      <c r="B243" s="442">
        <f t="shared" si="19"/>
        <v>17</v>
      </c>
      <c r="C243" s="682">
        <f>H44</f>
        <v>-1.6902171075344086E-2</v>
      </c>
      <c r="D243" s="536" t="str">
        <f>K44</f>
        <v>PWT 10.0</v>
      </c>
    </row>
    <row r="244" spans="1:8" hidden="1">
      <c r="A244" s="536" t="s">
        <v>1807</v>
      </c>
      <c r="B244" s="442">
        <f t="shared" si="19"/>
        <v>18</v>
      </c>
      <c r="C244" s="682">
        <f>G44</f>
        <v>-8.5724145174026489E-3</v>
      </c>
      <c r="D244" s="536" t="str">
        <f>K44</f>
        <v>PWT 10.0</v>
      </c>
    </row>
    <row r="245" spans="1:8" hidden="1">
      <c r="A245" s="536" t="s">
        <v>1808</v>
      </c>
      <c r="B245" s="442">
        <f t="shared" si="19"/>
        <v>19</v>
      </c>
      <c r="C245" s="682">
        <f>F44</f>
        <v>-2.3101656697690487E-3</v>
      </c>
      <c r="D245" s="536" t="str">
        <f>K44</f>
        <v>PWT 10.0</v>
      </c>
    </row>
    <row r="246" spans="1:8" hidden="1">
      <c r="A246" s="536" t="s">
        <v>1809</v>
      </c>
      <c r="B246" s="442">
        <f t="shared" si="19"/>
        <v>20</v>
      </c>
      <c r="C246" s="682">
        <f>E44</f>
        <v>-3.4894829150289297E-3</v>
      </c>
      <c r="D246" s="536" t="str">
        <f>K44</f>
        <v>PWT 10.0</v>
      </c>
    </row>
    <row r="247" spans="1:8" hidden="1">
      <c r="A247" s="442" t="s">
        <v>448</v>
      </c>
      <c r="B247" s="442">
        <f>VLOOKUP(InputDataA_GeneralAssumptions!C42,A227:B246,2,FALSE)</f>
        <v>19</v>
      </c>
      <c r="C247" s="442"/>
      <c r="D247" s="442"/>
    </row>
    <row r="248" spans="1:8" hidden="1">
      <c r="A248" s="442" t="str">
        <f>InputDataA_GeneralAssumptions!C42</f>
        <v>PWT 10 15yr avg (2005-19)</v>
      </c>
      <c r="B248" s="463">
        <f>VLOOKUP(B247,B227:C246,2,FALSE)</f>
        <v>-2.3101656697690487E-3</v>
      </c>
      <c r="C248" s="442"/>
      <c r="D248" s="442" t="str">
        <f>VLOOKUP(B247,B227:D246,3,FALSE)</f>
        <v>PWT 10.0</v>
      </c>
    </row>
    <row r="249" spans="1:8" hidden="1"/>
    <row r="250" spans="1:8" hidden="1"/>
    <row r="251" spans="1:8" hidden="1">
      <c r="A251" s="436" t="s">
        <v>473</v>
      </c>
      <c r="B251" s="436" t="s">
        <v>900</v>
      </c>
      <c r="C251" s="436" t="s">
        <v>910</v>
      </c>
      <c r="D251" s="436" t="s">
        <v>468</v>
      </c>
      <c r="E251" s="436" t="s">
        <v>920</v>
      </c>
    </row>
    <row r="252" spans="1:8" hidden="1">
      <c r="A252" s="442" t="str">
        <f>B48&amp;" "&amp;I48</f>
        <v>MFMOD 2020</v>
      </c>
      <c r="B252" s="442">
        <v>1</v>
      </c>
      <c r="C252" s="463">
        <f>D48</f>
        <v>8.2573350518941879E-3</v>
      </c>
      <c r="D252" s="442" t="str">
        <f>K48</f>
        <v>MFMOD</v>
      </c>
      <c r="E252" s="477">
        <f>$I$48</f>
        <v>2020</v>
      </c>
    </row>
    <row r="253" spans="1:8" hidden="1">
      <c r="A253" s="536" t="s">
        <v>1841</v>
      </c>
      <c r="B253" s="442">
        <f>B252+1</f>
        <v>2</v>
      </c>
      <c r="C253" s="463">
        <f>H48</f>
        <v>-2.5409763678908348E-2</v>
      </c>
      <c r="D253" s="442" t="str">
        <f>K48</f>
        <v>MFMOD</v>
      </c>
      <c r="E253" s="477">
        <f t="shared" ref="E253:E256" si="20">$I$48</f>
        <v>2020</v>
      </c>
    </row>
    <row r="254" spans="1:8" hidden="1">
      <c r="A254" s="536" t="s">
        <v>1842</v>
      </c>
      <c r="B254" s="442">
        <f t="shared" ref="B254:B261" si="21">B253+1</f>
        <v>3</v>
      </c>
      <c r="C254" s="463">
        <f>G48</f>
        <v>-2.0571021363139153E-2</v>
      </c>
      <c r="D254" s="442" t="str">
        <f>K48</f>
        <v>MFMOD</v>
      </c>
      <c r="E254" s="477">
        <f t="shared" si="20"/>
        <v>2020</v>
      </c>
      <c r="G254" s="443"/>
      <c r="H254" s="443"/>
    </row>
    <row r="255" spans="1:8" hidden="1">
      <c r="A255" s="536" t="s">
        <v>1843</v>
      </c>
      <c r="B255" s="442">
        <f t="shared" si="21"/>
        <v>4</v>
      </c>
      <c r="C255" s="463">
        <f>F48</f>
        <v>-8.3014518022537231E-3</v>
      </c>
      <c r="D255" s="442" t="str">
        <f>K48</f>
        <v>MFMOD</v>
      </c>
      <c r="E255" s="477">
        <f t="shared" si="20"/>
        <v>2020</v>
      </c>
      <c r="G255" s="443"/>
      <c r="H255" s="443"/>
    </row>
    <row r="256" spans="1:8" hidden="1">
      <c r="A256" s="536" t="s">
        <v>1844</v>
      </c>
      <c r="B256" s="442">
        <f t="shared" si="21"/>
        <v>5</v>
      </c>
      <c r="C256" s="463">
        <f>E48</f>
        <v>2.6936514768749475E-3</v>
      </c>
      <c r="D256" s="442" t="str">
        <f>K48</f>
        <v>MFMOD</v>
      </c>
      <c r="E256" s="477">
        <f t="shared" si="20"/>
        <v>2020</v>
      </c>
      <c r="G256" s="473"/>
      <c r="H256" s="443"/>
    </row>
    <row r="257" spans="1:8" hidden="1">
      <c r="A257" s="442" t="str">
        <f>B50&amp;" "&amp;I89</f>
        <v>WDI 2019</v>
      </c>
      <c r="B257" s="442">
        <f t="shared" si="21"/>
        <v>6</v>
      </c>
      <c r="C257" s="463">
        <f>D49</f>
        <v>-8.9730862528085709E-3</v>
      </c>
      <c r="D257" s="442" t="str">
        <f>K49</f>
        <v>WDI</v>
      </c>
      <c r="E257" s="477">
        <f>$I$89</f>
        <v>2019</v>
      </c>
      <c r="G257" s="443"/>
      <c r="H257" s="443"/>
    </row>
    <row r="258" spans="1:8" hidden="1">
      <c r="A258" s="536" t="s">
        <v>1831</v>
      </c>
      <c r="B258" s="442">
        <f t="shared" si="21"/>
        <v>7</v>
      </c>
      <c r="C258" s="463">
        <f>H49</f>
        <v>-3.3270079642534256E-2</v>
      </c>
      <c r="D258" s="442" t="str">
        <f>K49</f>
        <v>WDI</v>
      </c>
      <c r="E258" s="477">
        <f t="shared" ref="E258:E261" si="22">$I$89</f>
        <v>2019</v>
      </c>
      <c r="G258" s="443"/>
      <c r="H258" s="443"/>
    </row>
    <row r="259" spans="1:8" hidden="1">
      <c r="A259" s="536" t="s">
        <v>1832</v>
      </c>
      <c r="B259" s="442">
        <f t="shared" si="21"/>
        <v>8</v>
      </c>
      <c r="C259" s="463">
        <f>G49</f>
        <v>-2.2538522258400917E-2</v>
      </c>
      <c r="D259" s="442" t="str">
        <f>K49</f>
        <v>WDI</v>
      </c>
      <c r="E259" s="477">
        <f t="shared" si="22"/>
        <v>2019</v>
      </c>
      <c r="G259" s="443"/>
      <c r="H259" s="443"/>
    </row>
    <row r="260" spans="1:8" hidden="1">
      <c r="A260" s="536" t="s">
        <v>1833</v>
      </c>
      <c r="B260" s="442">
        <f t="shared" si="21"/>
        <v>9</v>
      </c>
      <c r="C260" s="463">
        <f>F49</f>
        <v>-7.539206650108099E-3</v>
      </c>
      <c r="D260" s="442" t="str">
        <f>K49</f>
        <v>WDI</v>
      </c>
      <c r="E260" s="477">
        <f t="shared" si="22"/>
        <v>2019</v>
      </c>
      <c r="G260" s="443"/>
      <c r="H260" s="443"/>
    </row>
    <row r="261" spans="1:8" hidden="1">
      <c r="A261" s="536" t="s">
        <v>1834</v>
      </c>
      <c r="B261" s="442">
        <f t="shared" si="21"/>
        <v>10</v>
      </c>
      <c r="C261" s="463">
        <f>E49</f>
        <v>7.1279716212302446E-4</v>
      </c>
      <c r="D261" s="442" t="str">
        <f>K49</f>
        <v>WDI</v>
      </c>
      <c r="E261" s="477">
        <f t="shared" si="22"/>
        <v>2019</v>
      </c>
      <c r="G261" s="443"/>
      <c r="H261" s="443"/>
    </row>
    <row r="262" spans="1:8" hidden="1">
      <c r="A262" s="442" t="s">
        <v>448</v>
      </c>
      <c r="B262" s="442">
        <f>VLOOKUP(InputDataA_GeneralAssumptions!C77,A252:B261,2,FALSE)</f>
        <v>6</v>
      </c>
      <c r="C262" s="442"/>
      <c r="D262" s="442"/>
      <c r="E262" s="442"/>
      <c r="G262" s="443"/>
      <c r="H262" s="443"/>
    </row>
    <row r="263" spans="1:8" hidden="1">
      <c r="A263" s="442" t="str">
        <f>InputDataA_GeneralAssumptions!C77</f>
        <v>WDI 2019</v>
      </c>
      <c r="B263" s="463">
        <f>VLOOKUP(B262,B252:C261,2,FALSE)</f>
        <v>-8.9730862528085709E-3</v>
      </c>
      <c r="C263" s="442"/>
      <c r="D263" s="442"/>
      <c r="E263" s="442">
        <f>VLOOKUP(B262,B252:E261,4,FALSE)</f>
        <v>2019</v>
      </c>
      <c r="G263" s="443"/>
      <c r="H263" s="443"/>
    </row>
    <row r="264" spans="1:8" hidden="1">
      <c r="A264" s="464"/>
      <c r="B264" s="474"/>
      <c r="C264" s="464"/>
      <c r="G264" s="443"/>
      <c r="H264" s="443"/>
    </row>
    <row r="265" spans="1:8" hidden="1">
      <c r="A265" s="464"/>
      <c r="B265" s="474"/>
      <c r="C265" s="464"/>
      <c r="G265" s="443"/>
      <c r="H265" s="443"/>
    </row>
    <row r="266" spans="1:8" hidden="1">
      <c r="A266" s="464"/>
      <c r="B266" s="474"/>
      <c r="C266" s="464"/>
      <c r="G266" s="443"/>
      <c r="H266" s="443"/>
    </row>
    <row r="267" spans="1:8" hidden="1">
      <c r="A267" s="464"/>
      <c r="B267" s="474"/>
      <c r="C267" s="464"/>
      <c r="G267" s="443"/>
      <c r="H267" s="443"/>
    </row>
    <row r="268" spans="1:8" hidden="1">
      <c r="A268" s="464"/>
      <c r="B268" s="474"/>
      <c r="C268" s="464"/>
      <c r="G268" s="443"/>
      <c r="H268" s="443"/>
    </row>
    <row r="269" spans="1:8" hidden="1"/>
    <row r="270" spans="1:8" hidden="1">
      <c r="A270" s="436" t="s">
        <v>917</v>
      </c>
      <c r="B270" s="436" t="s">
        <v>900</v>
      </c>
      <c r="C270" s="436" t="s">
        <v>910</v>
      </c>
    </row>
    <row r="271" spans="1:8" hidden="1">
      <c r="A271" s="442">
        <f>I52</f>
        <v>2019</v>
      </c>
      <c r="B271" s="442">
        <v>1</v>
      </c>
      <c r="C271" s="463">
        <f>D51</f>
        <v>1.4958209358155727E-2</v>
      </c>
    </row>
    <row r="272" spans="1:8" hidden="1">
      <c r="A272" s="442" t="s">
        <v>1835</v>
      </c>
      <c r="B272" s="442">
        <f>B271+1</f>
        <v>2</v>
      </c>
      <c r="C272" s="463">
        <f>H51</f>
        <v>1.6221251338720322E-2</v>
      </c>
    </row>
    <row r="273" spans="1:6" hidden="1">
      <c r="A273" s="442" t="s">
        <v>1836</v>
      </c>
      <c r="B273" s="442">
        <f t="shared" ref="B273:B275" si="23">B272+1</f>
        <v>3</v>
      </c>
      <c r="C273" s="463">
        <f>G51</f>
        <v>1.8378712236881256E-2</v>
      </c>
    </row>
    <row r="274" spans="1:6" hidden="1">
      <c r="A274" s="442" t="s">
        <v>1837</v>
      </c>
      <c r="B274" s="442">
        <f t="shared" si="23"/>
        <v>4</v>
      </c>
      <c r="C274" s="463">
        <f>F51</f>
        <v>1.9704513251781464E-2</v>
      </c>
    </row>
    <row r="275" spans="1:6" hidden="1">
      <c r="A275" s="442" t="s">
        <v>1838</v>
      </c>
      <c r="B275" s="442">
        <f t="shared" si="23"/>
        <v>5</v>
      </c>
      <c r="C275" s="463">
        <f>E51</f>
        <v>2.0013755187392235E-2</v>
      </c>
    </row>
    <row r="276" spans="1:6" hidden="1">
      <c r="A276" s="442" t="s">
        <v>448</v>
      </c>
      <c r="B276" s="442">
        <f>VLOOKUP(InputDataA_GeneralAssumptions!C96,A271:B275,2,FALSE)</f>
        <v>1</v>
      </c>
      <c r="C276" s="442"/>
    </row>
    <row r="277" spans="1:6" hidden="1">
      <c r="A277" s="442">
        <f>InputDataA_GeneralAssumptions!C96</f>
        <v>2019</v>
      </c>
      <c r="B277" s="463">
        <f>VLOOKUP(B276,B271:C275,2,FALSE)</f>
        <v>1.4958209358155727E-2</v>
      </c>
      <c r="C277" s="442"/>
    </row>
    <row r="278" spans="1:6" hidden="1">
      <c r="A278" s="464"/>
      <c r="B278" s="474"/>
      <c r="C278" s="464"/>
    </row>
    <row r="279" spans="1:6" hidden="1">
      <c r="A279" s="436" t="s">
        <v>918</v>
      </c>
      <c r="B279" s="475" t="s">
        <v>900</v>
      </c>
      <c r="C279" s="436" t="s">
        <v>910</v>
      </c>
      <c r="D279" s="436" t="s">
        <v>919</v>
      </c>
      <c r="E279" s="436" t="s">
        <v>468</v>
      </c>
      <c r="F279" s="436" t="s">
        <v>920</v>
      </c>
    </row>
    <row r="280" spans="1:6" hidden="1">
      <c r="A280" s="442"/>
      <c r="B280" s="476"/>
      <c r="C280" s="442"/>
      <c r="D280" s="462"/>
      <c r="E280" s="442"/>
      <c r="F280" s="477"/>
    </row>
    <row r="281" spans="1:6" hidden="1">
      <c r="A281" s="442" t="s">
        <v>921</v>
      </c>
      <c r="B281" s="476">
        <v>1</v>
      </c>
      <c r="C281" s="442">
        <v>1.9</v>
      </c>
      <c r="D281" s="544">
        <f>D63</f>
        <v>1.4999999999999999E-2</v>
      </c>
      <c r="E281" s="442" t="str">
        <f>K63</f>
        <v>WDI</v>
      </c>
      <c r="F281" s="477">
        <f>I63</f>
        <v>2018</v>
      </c>
    </row>
    <row r="282" spans="1:6" hidden="1">
      <c r="A282" s="442" t="s">
        <v>922</v>
      </c>
      <c r="B282" s="476">
        <v>2</v>
      </c>
      <c r="C282" s="442">
        <v>3.2</v>
      </c>
      <c r="D282" s="544">
        <f>D64</f>
        <v>4.9000000000000002E-2</v>
      </c>
      <c r="E282" s="442" t="str">
        <f>K64</f>
        <v>WDI</v>
      </c>
      <c r="F282" s="477">
        <f>I64</f>
        <v>2018</v>
      </c>
    </row>
    <row r="283" spans="1:6" hidden="1">
      <c r="A283" s="442" t="s">
        <v>923</v>
      </c>
      <c r="B283" s="476">
        <v>3</v>
      </c>
      <c r="C283" s="442">
        <v>5.5</v>
      </c>
      <c r="D283" s="544">
        <f>D65</f>
        <v>0.14400000000000002</v>
      </c>
      <c r="E283" s="442" t="str">
        <f>K65</f>
        <v>WDI</v>
      </c>
      <c r="F283" s="477">
        <f>I65</f>
        <v>2018</v>
      </c>
    </row>
    <row r="284" spans="1:6" hidden="1">
      <c r="A284" s="442" t="s">
        <v>924</v>
      </c>
      <c r="B284" s="476">
        <v>4</v>
      </c>
      <c r="C284" s="442" t="s">
        <v>925</v>
      </c>
      <c r="D284" s="544">
        <f>D66</f>
        <v>0.42</v>
      </c>
      <c r="E284" s="442" t="str">
        <f>K66</f>
        <v>WDI</v>
      </c>
      <c r="F284" s="477">
        <f>I66</f>
        <v>2019</v>
      </c>
    </row>
    <row r="285" spans="1:6" hidden="1">
      <c r="A285" s="442" t="s">
        <v>448</v>
      </c>
      <c r="B285" s="476">
        <f>VLOOKUP(InputDataA_GeneralAssumptions!C154,A280:B284,2,FALSE)</f>
        <v>4</v>
      </c>
      <c r="C285" s="442"/>
      <c r="D285" s="442"/>
      <c r="E285" s="442"/>
      <c r="F285" s="442"/>
    </row>
    <row r="286" spans="1:6" hidden="1">
      <c r="A286" s="442" t="str">
        <f>InputDataA_GeneralAssumptions!C154</f>
        <v>WDI Ntl Pvrty Line</v>
      </c>
      <c r="B286" s="476" t="str">
        <f>VLOOKUP(B285,B280:C284,2,FALSE)</f>
        <v>National Poverty Line</v>
      </c>
      <c r="C286" s="442"/>
      <c r="D286" s="442">
        <f>VLOOKUP(B285,B280:D284,3,FALSE)</f>
        <v>0.42</v>
      </c>
      <c r="E286" s="442" t="str">
        <f>VLOOKUP(B285,B280:E284,4,FALSE)</f>
        <v>WDI</v>
      </c>
      <c r="F286" s="442">
        <f>VLOOKUP(B285,B280:F284,5,FALSE)</f>
        <v>2019</v>
      </c>
    </row>
    <row r="287" spans="1:6" hidden="1">
      <c r="A287" s="464"/>
      <c r="B287" s="474"/>
      <c r="C287" s="464"/>
    </row>
    <row r="288" spans="1:6" hidden="1">
      <c r="A288" s="464"/>
      <c r="B288" s="474"/>
      <c r="C288" s="464"/>
    </row>
    <row r="289" spans="1:5" hidden="1">
      <c r="A289" s="436" t="s">
        <v>926</v>
      </c>
      <c r="B289" s="475" t="s">
        <v>900</v>
      </c>
      <c r="C289" s="436" t="s">
        <v>910</v>
      </c>
      <c r="D289" s="436" t="s">
        <v>920</v>
      </c>
      <c r="E289" s="436" t="s">
        <v>468</v>
      </c>
    </row>
    <row r="290" spans="1:5" hidden="1">
      <c r="A290" s="442"/>
      <c r="B290" s="476">
        <v>1</v>
      </c>
      <c r="C290" s="695">
        <f>D67</f>
        <v>0</v>
      </c>
      <c r="D290" s="477">
        <f>I67</f>
        <v>0</v>
      </c>
      <c r="E290" s="442">
        <f>B67</f>
        <v>0</v>
      </c>
    </row>
    <row r="291" spans="1:5" hidden="1">
      <c r="A291" s="442" t="s">
        <v>927</v>
      </c>
      <c r="B291" s="476">
        <v>2</v>
      </c>
      <c r="C291" s="462">
        <f>D68</f>
        <v>0.42899999999999999</v>
      </c>
      <c r="D291" s="477">
        <f>I68</f>
        <v>2018</v>
      </c>
      <c r="E291" s="465" t="str">
        <f>K68</f>
        <v>WDI</v>
      </c>
    </row>
    <row r="292" spans="1:5" hidden="1">
      <c r="A292" s="442" t="s">
        <v>448</v>
      </c>
      <c r="B292" s="442">
        <f>VLOOKUP(InputDataA_GeneralAssumptions!C163,A290:B291,2,FALSE)</f>
        <v>2</v>
      </c>
      <c r="C292" s="442"/>
      <c r="D292" s="442"/>
      <c r="E292" s="442"/>
    </row>
    <row r="293" spans="1:5" hidden="1">
      <c r="A293" s="442" t="str">
        <f>InputDataA_GeneralAssumptions!C163</f>
        <v>WDI Gini Cf.</v>
      </c>
      <c r="B293" s="442">
        <f>VLOOKUP(B292,B290:C291,2,FALSE)</f>
        <v>0.42899999999999999</v>
      </c>
      <c r="C293" s="442"/>
      <c r="D293" s="442">
        <f>VLOOKUP(B292,B290:D291,3,FALSE)</f>
        <v>2018</v>
      </c>
      <c r="E293" s="442" t="str">
        <f>VLOOKUP(B292,B290:E291,4,FALSE)</f>
        <v>WDI</v>
      </c>
    </row>
    <row r="294" spans="1:5" hidden="1">
      <c r="A294" s="464"/>
      <c r="B294" s="464"/>
      <c r="C294" s="464"/>
      <c r="D294" s="464"/>
      <c r="E294" s="464"/>
    </row>
    <row r="295" spans="1:5" hidden="1">
      <c r="A295" s="464"/>
      <c r="B295" s="464"/>
      <c r="C295" s="464"/>
      <c r="D295" s="464"/>
      <c r="E295" s="464"/>
    </row>
    <row r="296" spans="1:5" hidden="1">
      <c r="A296" s="436" t="s">
        <v>926</v>
      </c>
      <c r="B296" s="475" t="s">
        <v>900</v>
      </c>
      <c r="C296" s="464"/>
      <c r="D296" s="464"/>
      <c r="E296" s="464"/>
    </row>
    <row r="297" spans="1:5" hidden="1">
      <c r="A297" s="442" t="s">
        <v>928</v>
      </c>
      <c r="B297" s="442">
        <v>1</v>
      </c>
      <c r="C297" s="464"/>
      <c r="D297" s="464"/>
      <c r="E297" s="464"/>
    </row>
    <row r="298" spans="1:5" hidden="1">
      <c r="A298" s="442" t="s">
        <v>929</v>
      </c>
      <c r="B298" s="442">
        <v>2</v>
      </c>
      <c r="C298" s="464"/>
      <c r="D298" s="464"/>
      <c r="E298" s="464"/>
    </row>
    <row r="299" spans="1:5" hidden="1">
      <c r="A299" s="442" t="s">
        <v>448</v>
      </c>
      <c r="B299" s="442">
        <f>VLOOKUP(InputDataA_GeneralAssumptions!D165,A297:B298,2,FALSE)</f>
        <v>1</v>
      </c>
      <c r="C299" s="464"/>
      <c r="D299" s="464"/>
      <c r="E299" s="464"/>
    </row>
    <row r="300" spans="1:5" hidden="1">
      <c r="A300" s="442" t="str">
        <f>InputDataA_GeneralAssumptions!D165</f>
        <v>Gini Coefficient</v>
      </c>
      <c r="B300" s="442"/>
      <c r="C300" s="464"/>
      <c r="D300" s="464"/>
      <c r="E300" s="464"/>
    </row>
    <row r="301" spans="1:5" hidden="1">
      <c r="A301" s="464"/>
      <c r="B301" s="464"/>
      <c r="C301" s="464"/>
      <c r="D301" s="464"/>
      <c r="E301" s="464"/>
    </row>
    <row r="302" spans="1:5" hidden="1"/>
    <row r="303" spans="1:5" hidden="1">
      <c r="A303" s="436" t="s">
        <v>930</v>
      </c>
      <c r="B303" s="436" t="s">
        <v>900</v>
      </c>
      <c r="C303" s="436" t="s">
        <v>910</v>
      </c>
      <c r="D303" s="436" t="s">
        <v>468</v>
      </c>
    </row>
    <row r="304" spans="1:5" hidden="1">
      <c r="A304" s="442" t="str">
        <f>$B$70&amp;" "&amp;I70</f>
        <v>MFMOD 2020</v>
      </c>
      <c r="B304" s="442">
        <v>1</v>
      </c>
      <c r="C304" s="457">
        <f>D70</f>
        <v>0.16639690101146698</v>
      </c>
      <c r="D304" s="465" t="str">
        <f>K70</f>
        <v>MFMOD</v>
      </c>
    </row>
    <row r="305" spans="1:4" hidden="1">
      <c r="A305" s="536" t="s">
        <v>1841</v>
      </c>
      <c r="B305" s="442">
        <f>B304+1</f>
        <v>2</v>
      </c>
      <c r="C305" s="457">
        <f>H70</f>
        <v>0.18678675591945648</v>
      </c>
      <c r="D305" s="465" t="str">
        <f>K70</f>
        <v>MFMOD</v>
      </c>
    </row>
    <row r="306" spans="1:4" hidden="1">
      <c r="A306" s="536" t="s">
        <v>1842</v>
      </c>
      <c r="B306" s="442">
        <f t="shared" ref="B306:B313" si="24">B305+1</f>
        <v>3</v>
      </c>
      <c r="C306" s="457">
        <f>G71</f>
        <v>0.15522003173828125</v>
      </c>
      <c r="D306" s="465" t="str">
        <f>K70</f>
        <v>MFMOD</v>
      </c>
    </row>
    <row r="307" spans="1:4" hidden="1">
      <c r="A307" s="536" t="s">
        <v>1843</v>
      </c>
      <c r="B307" s="442">
        <f t="shared" si="24"/>
        <v>4</v>
      </c>
      <c r="C307" s="457">
        <f>F71</f>
        <v>0.1633402407169342</v>
      </c>
      <c r="D307" s="465" t="str">
        <f>K70</f>
        <v>MFMOD</v>
      </c>
    </row>
    <row r="308" spans="1:4" hidden="1">
      <c r="A308" s="536" t="s">
        <v>1844</v>
      </c>
      <c r="B308" s="442">
        <f t="shared" si="24"/>
        <v>5</v>
      </c>
      <c r="C308" s="457">
        <f>E71</f>
        <v>0.15918703377246857</v>
      </c>
      <c r="D308" s="465" t="str">
        <f>K70</f>
        <v>MFMOD</v>
      </c>
    </row>
    <row r="309" spans="1:4" hidden="1">
      <c r="A309" s="442" t="str">
        <f>$B$71&amp;" "&amp;I71</f>
        <v>WDI 2019</v>
      </c>
      <c r="B309" s="442">
        <f t="shared" si="24"/>
        <v>6</v>
      </c>
      <c r="C309" s="457">
        <f>D71</f>
        <v>0.13544090092182159</v>
      </c>
      <c r="D309" s="465" t="str">
        <f>K71</f>
        <v>WDI</v>
      </c>
    </row>
    <row r="310" spans="1:4" hidden="1">
      <c r="A310" s="536" t="s">
        <v>1831</v>
      </c>
      <c r="B310" s="442">
        <f t="shared" si="24"/>
        <v>7</v>
      </c>
      <c r="C310" s="457">
        <f>H71</f>
        <v>0.14640657603740692</v>
      </c>
      <c r="D310" s="442" t="str">
        <f>K71</f>
        <v>WDI</v>
      </c>
    </row>
    <row r="311" spans="1:4" hidden="1">
      <c r="A311" s="536" t="s">
        <v>1832</v>
      </c>
      <c r="B311" s="442">
        <f t="shared" si="24"/>
        <v>8</v>
      </c>
      <c r="C311" s="457">
        <f>G71</f>
        <v>0.15522003173828125</v>
      </c>
      <c r="D311" s="442" t="str">
        <f>K71</f>
        <v>WDI</v>
      </c>
    </row>
    <row r="312" spans="1:4" hidden="1">
      <c r="A312" s="536" t="s">
        <v>1833</v>
      </c>
      <c r="B312" s="442">
        <f t="shared" si="24"/>
        <v>9</v>
      </c>
      <c r="C312" s="457">
        <f>F71</f>
        <v>0.1633402407169342</v>
      </c>
      <c r="D312" s="442" t="str">
        <f>K71</f>
        <v>WDI</v>
      </c>
    </row>
    <row r="313" spans="1:4" hidden="1">
      <c r="A313" s="536" t="s">
        <v>1834</v>
      </c>
      <c r="B313" s="442">
        <f t="shared" si="24"/>
        <v>10</v>
      </c>
      <c r="C313" s="457">
        <f>E71</f>
        <v>0.15918703377246857</v>
      </c>
      <c r="D313" s="442" t="str">
        <f>K71</f>
        <v>WDI</v>
      </c>
    </row>
    <row r="314" spans="1:4" hidden="1">
      <c r="A314" s="442" t="s">
        <v>448</v>
      </c>
      <c r="B314" s="442">
        <f>VLOOKUP(InputDataB_ModelSpecAssumptions!C3,A304:B313,2,FALSE)</f>
        <v>6</v>
      </c>
      <c r="C314" s="442"/>
      <c r="D314" s="442"/>
    </row>
    <row r="315" spans="1:4" hidden="1">
      <c r="A315" s="442" t="str">
        <f>InputDataB_ModelSpecAssumptions!C3</f>
        <v>WDI 2019</v>
      </c>
      <c r="B315" s="457">
        <f>VLOOKUP(B314,B304:C313,2,FALSE)</f>
        <v>0.13544090092182159</v>
      </c>
      <c r="C315" s="442"/>
      <c r="D315" s="442" t="str">
        <f>VLOOKUP(B314,B304:D313,3,FALSE)</f>
        <v>WDI</v>
      </c>
    </row>
    <row r="316" spans="1:4" hidden="1"/>
    <row r="317" spans="1:4" hidden="1"/>
    <row r="318" spans="1:4" hidden="1">
      <c r="A318" s="436" t="s">
        <v>931</v>
      </c>
      <c r="B318" s="436" t="s">
        <v>900</v>
      </c>
      <c r="C318" s="436" t="s">
        <v>910</v>
      </c>
    </row>
    <row r="319" spans="1:4" hidden="1">
      <c r="A319" s="442">
        <f>I73</f>
        <v>2019</v>
      </c>
      <c r="B319" s="442">
        <v>1</v>
      </c>
      <c r="C319" s="457">
        <f>D73</f>
        <v>-2.1101221442222595E-2</v>
      </c>
    </row>
    <row r="320" spans="1:4" hidden="1">
      <c r="A320" s="442" t="s">
        <v>1835</v>
      </c>
      <c r="B320" s="442">
        <f>B319+1</f>
        <v>2</v>
      </c>
      <c r="C320" s="457">
        <f>H73</f>
        <v>-2.6743623893707991E-3</v>
      </c>
    </row>
    <row r="321" spans="1:3" hidden="1">
      <c r="A321" s="442" t="s">
        <v>1836</v>
      </c>
      <c r="B321" s="442">
        <f t="shared" ref="B321:B323" si="25">B320+1</f>
        <v>3</v>
      </c>
      <c r="C321" s="457">
        <f>G73</f>
        <v>1.2938795611262321E-2</v>
      </c>
    </row>
    <row r="322" spans="1:3" hidden="1">
      <c r="A322" s="442" t="s">
        <v>1837</v>
      </c>
      <c r="B322" s="442">
        <f t="shared" si="25"/>
        <v>4</v>
      </c>
      <c r="C322" s="457">
        <f>F73</f>
        <v>2.3774072527885437E-2</v>
      </c>
    </row>
    <row r="323" spans="1:3" hidden="1">
      <c r="A323" s="442" t="s">
        <v>1838</v>
      </c>
      <c r="B323" s="442">
        <f t="shared" si="25"/>
        <v>5</v>
      </c>
      <c r="C323" s="457">
        <f>E73</f>
        <v>1.7969075590372086E-2</v>
      </c>
    </row>
    <row r="324" spans="1:3" hidden="1">
      <c r="A324" s="442" t="s">
        <v>448</v>
      </c>
      <c r="B324" s="442" t="e">
        <f>VLOOKUP(InputDataB_ModelSpecAssumptions!C15,A319:B323,2,FALSE)</f>
        <v>#N/A</v>
      </c>
      <c r="C324" s="442"/>
    </row>
    <row r="325" spans="1:3" hidden="1">
      <c r="A325" s="442">
        <f>InputDataB_ModelSpecAssumptions!C16</f>
        <v>0</v>
      </c>
      <c r="B325" s="457" t="e">
        <f>VLOOKUP(B324,B319:C323,2,FALSE)</f>
        <v>#N/A</v>
      </c>
      <c r="C325" s="442"/>
    </row>
    <row r="326" spans="1:3" hidden="1"/>
    <row r="327" spans="1:3" hidden="1"/>
    <row r="328" spans="1:3" hidden="1">
      <c r="A328" s="436" t="s">
        <v>932</v>
      </c>
      <c r="B328" s="436" t="s">
        <v>900</v>
      </c>
      <c r="C328" s="436" t="s">
        <v>910</v>
      </c>
    </row>
    <row r="329" spans="1:3" hidden="1">
      <c r="A329" s="442">
        <f>I75</f>
        <v>2019</v>
      </c>
      <c r="B329" s="442">
        <v>1</v>
      </c>
      <c r="C329" s="457">
        <f>D75</f>
        <v>-3.1035196036100388E-2</v>
      </c>
    </row>
    <row r="330" spans="1:3" hidden="1">
      <c r="A330" s="442" t="s">
        <v>1835</v>
      </c>
      <c r="B330" s="442">
        <f>B329+1</f>
        <v>2</v>
      </c>
      <c r="C330" s="457">
        <f>H75</f>
        <v>-1.3037407770752907E-2</v>
      </c>
    </row>
    <row r="331" spans="1:3" hidden="1">
      <c r="A331" s="442" t="s">
        <v>1836</v>
      </c>
      <c r="B331" s="442">
        <f t="shared" ref="B331:B333" si="26">B330+1</f>
        <v>3</v>
      </c>
      <c r="C331" s="457">
        <f>G75</f>
        <v>2.4965198244899511E-3</v>
      </c>
    </row>
    <row r="332" spans="1:3" hidden="1">
      <c r="A332" s="442" t="s">
        <v>1837</v>
      </c>
      <c r="B332" s="442">
        <f t="shared" si="26"/>
        <v>4</v>
      </c>
      <c r="C332" s="457">
        <f>F75</f>
        <v>1.3450741767883301E-2</v>
      </c>
    </row>
    <row r="333" spans="1:3" hidden="1">
      <c r="A333" s="442" t="s">
        <v>1838</v>
      </c>
      <c r="B333" s="442">
        <f t="shared" si="26"/>
        <v>5</v>
      </c>
      <c r="C333" s="457">
        <f>E75</f>
        <v>7.5247818604111671E-3</v>
      </c>
    </row>
    <row r="334" spans="1:3" hidden="1">
      <c r="A334" s="442"/>
      <c r="B334" s="442"/>
      <c r="C334" s="457"/>
    </row>
    <row r="335" spans="1:3" hidden="1">
      <c r="A335" s="442"/>
      <c r="B335" s="442"/>
      <c r="C335" s="457"/>
    </row>
    <row r="336" spans="1:3" hidden="1">
      <c r="A336" s="442"/>
      <c r="B336" s="442"/>
      <c r="C336" s="457"/>
    </row>
    <row r="337" spans="1:4" hidden="1">
      <c r="A337" s="442"/>
      <c r="B337" s="442"/>
      <c r="C337" s="457"/>
    </row>
    <row r="338" spans="1:4" hidden="1">
      <c r="A338" s="442"/>
      <c r="B338" s="442"/>
      <c r="C338" s="457"/>
    </row>
    <row r="339" spans="1:4" hidden="1">
      <c r="A339" s="442" t="s">
        <v>448</v>
      </c>
      <c r="B339" s="442" t="e">
        <f>VLOOKUP(InputDataB_ModelSpecAssumptions!C30,A329:B333,2,FALSE)</f>
        <v>#N/A</v>
      </c>
      <c r="C339" s="442"/>
    </row>
    <row r="340" spans="1:4" hidden="1">
      <c r="A340" s="442" t="str">
        <f>InputDataB_ModelSpecAssumptions!C30</f>
        <v>10yr avg</v>
      </c>
      <c r="B340" s="457" t="e">
        <f>VLOOKUP(B339,B329:C333,2,FALSE)</f>
        <v>#N/A</v>
      </c>
      <c r="C340" s="442"/>
    </row>
    <row r="341" spans="1:4" hidden="1">
      <c r="A341" s="464"/>
      <c r="B341" s="478"/>
      <c r="C341" s="464"/>
    </row>
    <row r="342" spans="1:4" hidden="1">
      <c r="A342" s="464"/>
      <c r="B342" s="478"/>
      <c r="C342" s="464"/>
    </row>
    <row r="343" spans="1:4" hidden="1">
      <c r="A343" s="436" t="s">
        <v>933</v>
      </c>
      <c r="B343" s="436" t="s">
        <v>900</v>
      </c>
      <c r="C343" s="436" t="s">
        <v>910</v>
      </c>
      <c r="D343" s="436" t="s">
        <v>934</v>
      </c>
    </row>
    <row r="344" spans="1:4" hidden="1">
      <c r="A344" s="477" t="s">
        <v>1845</v>
      </c>
      <c r="B344" s="476">
        <v>1</v>
      </c>
      <c r="C344" s="462">
        <f>D76</f>
        <v>13785.021484375</v>
      </c>
      <c r="D344" s="477">
        <f>I76</f>
        <v>2020</v>
      </c>
    </row>
    <row r="345" spans="1:4" hidden="1">
      <c r="A345" s="442" t="s">
        <v>1751</v>
      </c>
      <c r="B345" s="479">
        <v>2</v>
      </c>
      <c r="C345" s="462">
        <f>D77</f>
        <v>12711.705186853</v>
      </c>
      <c r="D345" s="477">
        <f>I77</f>
        <v>2019</v>
      </c>
    </row>
    <row r="346" spans="1:4" hidden="1">
      <c r="A346" s="442" t="s">
        <v>1764</v>
      </c>
      <c r="B346" s="479">
        <v>3</v>
      </c>
      <c r="C346" s="462">
        <f>D78</f>
        <v>11130</v>
      </c>
      <c r="D346" s="477">
        <f>I78</f>
        <v>2019</v>
      </c>
    </row>
    <row r="347" spans="1:4" hidden="1">
      <c r="A347" s="442" t="s">
        <v>448</v>
      </c>
      <c r="B347" s="476">
        <f>VLOOKUP(InputDataA_GeneralAssumptions!H17,A344:B346,2,FALSE)</f>
        <v>2</v>
      </c>
      <c r="C347" s="442"/>
      <c r="D347" s="442"/>
    </row>
    <row r="348" spans="1:4" hidden="1">
      <c r="A348" s="477" t="str">
        <f>InputDataA_GeneralAssumptions!H17</f>
        <v>WDI 2019</v>
      </c>
      <c r="B348" s="477">
        <f>VLOOKUP(B347,B344:C346,2,FALSE)</f>
        <v>12711.705186853</v>
      </c>
      <c r="C348" s="442"/>
      <c r="D348" s="442">
        <f>VLOOKUP(B347,B344:D346,3,FALSE)</f>
        <v>2019</v>
      </c>
    </row>
    <row r="349" spans="1:4" hidden="1"/>
    <row r="350" spans="1:4" hidden="1"/>
    <row r="351" spans="1:4" hidden="1">
      <c r="A351" s="436" t="s">
        <v>935</v>
      </c>
      <c r="B351" s="436" t="s">
        <v>900</v>
      </c>
      <c r="C351" s="436" t="s">
        <v>910</v>
      </c>
      <c r="D351" s="436" t="s">
        <v>468</v>
      </c>
    </row>
    <row r="352" spans="1:4" hidden="1">
      <c r="A352" s="442" t="str">
        <f>$B$79&amp;" "&amp;I79</f>
        <v>MFMOD 2020</v>
      </c>
      <c r="B352" s="442">
        <v>1</v>
      </c>
      <c r="C352" s="457">
        <f>D79</f>
        <v>0.17465423047542572</v>
      </c>
      <c r="D352" s="442" t="str">
        <f>$K$79</f>
        <v>MFMOD</v>
      </c>
    </row>
    <row r="353" spans="1:4" hidden="1">
      <c r="A353" s="536" t="s">
        <v>1841</v>
      </c>
      <c r="B353" s="442">
        <f>B352+1</f>
        <v>2</v>
      </c>
      <c r="C353" s="457">
        <f>H79</f>
        <v>0.16137699782848358</v>
      </c>
      <c r="D353" s="442" t="str">
        <f t="shared" ref="D353:D356" si="27">$K$79</f>
        <v>MFMOD</v>
      </c>
    </row>
    <row r="354" spans="1:4" hidden="1">
      <c r="A354" s="536" t="s">
        <v>1842</v>
      </c>
      <c r="B354" s="442">
        <f t="shared" ref="B354:B361" si="28">B353+1</f>
        <v>3</v>
      </c>
      <c r="C354" s="457">
        <f>G79</f>
        <v>0.17391312122344971</v>
      </c>
      <c r="D354" s="442" t="str">
        <f t="shared" si="27"/>
        <v>MFMOD</v>
      </c>
    </row>
    <row r="355" spans="1:4" hidden="1">
      <c r="A355" s="536" t="s">
        <v>1843</v>
      </c>
      <c r="B355" s="442">
        <f t="shared" si="28"/>
        <v>4</v>
      </c>
      <c r="C355" s="457">
        <f>F88</f>
        <v>0.20071348547935486</v>
      </c>
      <c r="D355" s="442" t="str">
        <f t="shared" si="27"/>
        <v>MFMOD</v>
      </c>
    </row>
    <row r="356" spans="1:4" hidden="1">
      <c r="A356" s="536" t="s">
        <v>1844</v>
      </c>
      <c r="B356" s="442">
        <f t="shared" si="28"/>
        <v>5</v>
      </c>
      <c r="C356" s="457">
        <f>E88</f>
        <v>0.17777687311172485</v>
      </c>
      <c r="D356" s="442" t="str">
        <f t="shared" si="27"/>
        <v>MFMOD</v>
      </c>
    </row>
    <row r="357" spans="1:4" hidden="1">
      <c r="A357" s="442" t="s">
        <v>1751</v>
      </c>
      <c r="B357" s="442">
        <f t="shared" si="28"/>
        <v>6</v>
      </c>
      <c r="C357" s="457">
        <f>D80</f>
        <v>0.12646780908107758</v>
      </c>
      <c r="D357" s="442" t="str">
        <f>$K$80</f>
        <v>WDI</v>
      </c>
    </row>
    <row r="358" spans="1:4" hidden="1">
      <c r="A358" s="536" t="s">
        <v>1831</v>
      </c>
      <c r="B358" s="442">
        <f t="shared" si="28"/>
        <v>7</v>
      </c>
      <c r="C358" s="457">
        <f>H80</f>
        <v>0.11313649266958237</v>
      </c>
      <c r="D358" s="442" t="str">
        <f t="shared" ref="D358:D361" si="29">$K$80</f>
        <v>WDI</v>
      </c>
    </row>
    <row r="359" spans="1:4" hidden="1">
      <c r="A359" s="536" t="s">
        <v>1832</v>
      </c>
      <c r="B359" s="442">
        <f t="shared" si="28"/>
        <v>8</v>
      </c>
      <c r="C359" s="457">
        <f>G80</f>
        <v>0.13268150389194489</v>
      </c>
      <c r="D359" s="442" t="str">
        <f t="shared" si="29"/>
        <v>WDI</v>
      </c>
    </row>
    <row r="360" spans="1:4" hidden="1">
      <c r="A360" s="536" t="s">
        <v>1833</v>
      </c>
      <c r="B360" s="442">
        <f t="shared" si="28"/>
        <v>9</v>
      </c>
      <c r="C360" s="457">
        <f>F80</f>
        <v>0.15580102801322937</v>
      </c>
      <c r="D360" s="442" t="str">
        <f t="shared" si="29"/>
        <v>WDI</v>
      </c>
    </row>
    <row r="361" spans="1:4" hidden="1">
      <c r="A361" s="536" t="s">
        <v>1834</v>
      </c>
      <c r="B361" s="442">
        <f t="shared" si="28"/>
        <v>10</v>
      </c>
      <c r="C361" s="457">
        <f>E80</f>
        <v>0.15989983081817627</v>
      </c>
      <c r="D361" s="442" t="str">
        <f t="shared" si="29"/>
        <v>WDI</v>
      </c>
    </row>
    <row r="362" spans="1:4" hidden="1">
      <c r="A362" s="442" t="s">
        <v>448</v>
      </c>
      <c r="B362" s="442">
        <f>VLOOKUP(InputDataB_ModelSpecAssumptions!C41,A352:B361,2,FALSE)</f>
        <v>6</v>
      </c>
      <c r="C362" s="442"/>
      <c r="D362" s="442"/>
    </row>
    <row r="363" spans="1:4" hidden="1">
      <c r="A363" s="442" t="str">
        <f>InputDataB_ModelSpecAssumptions!C41</f>
        <v>WDI 2019</v>
      </c>
      <c r="B363" s="457">
        <f>VLOOKUP(B362,B352:C361,2,FALSE)</f>
        <v>0.12646780908107758</v>
      </c>
      <c r="C363" s="442"/>
      <c r="D363" s="442" t="str">
        <f>VLOOKUP(B362,B352:D361,3,FALSE)</f>
        <v>WDI</v>
      </c>
    </row>
    <row r="364" spans="1:4" hidden="1"/>
    <row r="365" spans="1:4" hidden="1"/>
    <row r="366" spans="1:4" hidden="1"/>
    <row r="367" spans="1:4" hidden="1">
      <c r="A367" s="667" t="s">
        <v>960</v>
      </c>
      <c r="B367" s="667" t="s">
        <v>900</v>
      </c>
      <c r="C367" s="667" t="s">
        <v>910</v>
      </c>
      <c r="D367" s="667" t="s">
        <v>468</v>
      </c>
    </row>
    <row r="368" spans="1:4" hidden="1">
      <c r="A368" s="442" t="str">
        <f>C86</f>
        <v>IEI</v>
      </c>
      <c r="B368" s="442">
        <v>1</v>
      </c>
      <c r="C368" s="593">
        <f>D86</f>
        <v>0.7212674617767334</v>
      </c>
      <c r="D368" s="465" t="str">
        <f>K86</f>
        <v>IEI</v>
      </c>
    </row>
    <row r="369" spans="1:5" hidden="1">
      <c r="A369" s="442" t="s">
        <v>961</v>
      </c>
      <c r="B369" s="442">
        <v>2</v>
      </c>
      <c r="C369" s="593">
        <v>1</v>
      </c>
      <c r="D369" s="442"/>
    </row>
    <row r="370" spans="1:5" hidden="1">
      <c r="A370" s="442"/>
      <c r="B370" s="442"/>
      <c r="C370" s="442"/>
      <c r="D370" s="442"/>
    </row>
    <row r="371" spans="1:5" hidden="1">
      <c r="A371" s="442" t="s">
        <v>448</v>
      </c>
      <c r="B371" s="442">
        <f>VLOOKUP(InputDataA_GeneralAssumptions!C140,A368:B370,2,FALSE)</f>
        <v>1</v>
      </c>
      <c r="C371" s="442"/>
      <c r="D371" s="442"/>
    </row>
    <row r="372" spans="1:5" hidden="1">
      <c r="A372" s="442" t="str">
        <f>InputDataA_GeneralAssumptions!C140</f>
        <v>IEI</v>
      </c>
      <c r="B372" s="442">
        <f>VLOOKUP(B371,B368:C370,2,FALSE)</f>
        <v>0.7212674617767334</v>
      </c>
      <c r="C372" s="442"/>
      <c r="D372" s="442" t="str">
        <f>VLOOKUP(B371,B368:D370,3,FALSE)</f>
        <v>IEI</v>
      </c>
    </row>
    <row r="373" spans="1:5" hidden="1">
      <c r="A373" s="464"/>
      <c r="B373" s="464"/>
      <c r="C373" s="464"/>
      <c r="D373" s="464"/>
    </row>
    <row r="374" spans="1:5" hidden="1"/>
    <row r="375" spans="1:5" hidden="1">
      <c r="A375" s="667" t="s">
        <v>1520</v>
      </c>
      <c r="B375" s="667" t="s">
        <v>900</v>
      </c>
      <c r="C375" s="667" t="s">
        <v>910</v>
      </c>
      <c r="D375" s="667" t="s">
        <v>934</v>
      </c>
      <c r="E375" s="667" t="s">
        <v>468</v>
      </c>
    </row>
    <row r="376" spans="1:5" hidden="1">
      <c r="A376" s="442" t="s">
        <v>1530</v>
      </c>
      <c r="B376" s="442">
        <v>1</v>
      </c>
      <c r="C376" s="472">
        <f>DataSummary!D82</f>
        <v>0.21815018355846405</v>
      </c>
      <c r="D376" s="477">
        <f>I82</f>
        <v>2017</v>
      </c>
      <c r="E376" s="465" t="str">
        <f>K82</f>
        <v>FAD</v>
      </c>
    </row>
    <row r="377" spans="1:5" hidden="1">
      <c r="A377" s="442" t="str">
        <f>B83</f>
        <v>An, Kangur and Papageorgiou (2019 EER)</v>
      </c>
      <c r="B377" s="442">
        <v>2</v>
      </c>
      <c r="C377" s="472">
        <f>DataSummary!D83</f>
        <v>0.20996570587158203</v>
      </c>
      <c r="D377" s="477">
        <f>I83</f>
        <v>2016</v>
      </c>
      <c r="E377" s="465" t="str">
        <f>K83</f>
        <v>IMF Paper</v>
      </c>
    </row>
    <row r="378" spans="1:5" hidden="1">
      <c r="A378" s="442"/>
      <c r="B378" s="442"/>
      <c r="C378" s="442"/>
      <c r="D378" s="442"/>
      <c r="E378" s="442"/>
    </row>
    <row r="379" spans="1:5" hidden="1">
      <c r="A379" s="442" t="s">
        <v>448</v>
      </c>
      <c r="B379" s="442">
        <f>VLOOKUP(A380,A376:B378,2,FALSE)</f>
        <v>1</v>
      </c>
      <c r="C379" s="442"/>
      <c r="D379" s="442"/>
      <c r="E379" s="442"/>
    </row>
    <row r="380" spans="1:5" hidden="1">
      <c r="A380" s="465" t="str">
        <f>InputDataA_GeneralAssumptions!C20</f>
        <v>IMF FAD 2017</v>
      </c>
      <c r="B380" s="442">
        <f>VLOOKUP(B379,B376:C378,2,FALSE)</f>
        <v>0.21815018355846405</v>
      </c>
      <c r="C380" s="442"/>
      <c r="D380" s="442">
        <f>VLOOKUP(B379,B376:D378,3,FALSE)</f>
        <v>2017</v>
      </c>
      <c r="E380" s="442" t="str">
        <f>VLOOKUP(B379,B376:E378,4,FALSE)</f>
        <v>FAD</v>
      </c>
    </row>
    <row r="381" spans="1:5" hidden="1"/>
    <row r="382" spans="1:5" hidden="1">
      <c r="A382" s="667" t="s">
        <v>955</v>
      </c>
      <c r="B382" s="667" t="s">
        <v>900</v>
      </c>
      <c r="C382" s="667" t="s">
        <v>910</v>
      </c>
      <c r="D382" s="667" t="s">
        <v>468</v>
      </c>
    </row>
    <row r="383" spans="1:5" hidden="1">
      <c r="A383" s="442" t="s">
        <v>1530</v>
      </c>
      <c r="B383" s="442">
        <v>1</v>
      </c>
      <c r="C383" s="472">
        <f>D88</f>
        <v>0.23447412252426147</v>
      </c>
      <c r="D383" s="465" t="str">
        <f>K88</f>
        <v>FAD</v>
      </c>
    </row>
    <row r="384" spans="1:5" hidden="1">
      <c r="A384" s="442" t="s">
        <v>1823</v>
      </c>
      <c r="B384" s="442">
        <v>2</v>
      </c>
      <c r="C384" s="472">
        <f>H88</f>
        <v>0.23261001706123352</v>
      </c>
      <c r="D384" s="465" t="str">
        <f>K88</f>
        <v>FAD</v>
      </c>
    </row>
    <row r="385" spans="1:4" hidden="1">
      <c r="A385" s="442" t="s">
        <v>1824</v>
      </c>
      <c r="B385" s="442">
        <v>3</v>
      </c>
      <c r="C385" s="472">
        <f>G88</f>
        <v>0.22131486237049103</v>
      </c>
      <c r="D385" s="465" t="str">
        <f>K88</f>
        <v>FAD</v>
      </c>
    </row>
    <row r="386" spans="1:4" hidden="1">
      <c r="A386" s="442" t="s">
        <v>1825</v>
      </c>
      <c r="B386" s="442">
        <v>4</v>
      </c>
      <c r="C386" s="472">
        <f>F88</f>
        <v>0.20071348547935486</v>
      </c>
      <c r="D386" s="465" t="str">
        <f>K88</f>
        <v>FAD</v>
      </c>
    </row>
    <row r="387" spans="1:4" hidden="1">
      <c r="A387" s="442" t="s">
        <v>1826</v>
      </c>
      <c r="B387" s="442">
        <v>5</v>
      </c>
      <c r="C387" s="472">
        <f>E88</f>
        <v>0.17777687311172485</v>
      </c>
      <c r="D387" s="465" t="str">
        <f>K88</f>
        <v>FAD</v>
      </c>
    </row>
    <row r="388" spans="1:4" hidden="1">
      <c r="A388" s="442" t="str">
        <f>B89&amp;" "&amp;I89</f>
        <v>WDI 2019</v>
      </c>
      <c r="B388" s="442">
        <v>6</v>
      </c>
      <c r="C388" s="472">
        <f>D89</f>
        <v>0.21862149238586426</v>
      </c>
      <c r="D388" s="465" t="str">
        <f>K89</f>
        <v>Interpolated</v>
      </c>
    </row>
    <row r="389" spans="1:4" hidden="1">
      <c r="A389" s="536" t="s">
        <v>1831</v>
      </c>
      <c r="B389" s="442">
        <v>7</v>
      </c>
      <c r="C389" s="472">
        <f>H89</f>
        <v>0</v>
      </c>
      <c r="D389" s="465" t="str">
        <f>K89</f>
        <v>Interpolated</v>
      </c>
    </row>
    <row r="390" spans="1:4" hidden="1">
      <c r="A390" s="536" t="s">
        <v>1832</v>
      </c>
      <c r="B390" s="442">
        <v>8</v>
      </c>
      <c r="C390" s="472">
        <f>G89</f>
        <v>0</v>
      </c>
      <c r="D390" s="465" t="str">
        <f>K89</f>
        <v>Interpolated</v>
      </c>
    </row>
    <row r="391" spans="1:4" hidden="1">
      <c r="A391" s="536" t="s">
        <v>1833</v>
      </c>
      <c r="B391" s="442">
        <v>9</v>
      </c>
      <c r="C391" s="472">
        <f>F89</f>
        <v>0</v>
      </c>
      <c r="D391" s="465" t="str">
        <f>K89</f>
        <v>Interpolated</v>
      </c>
    </row>
    <row r="392" spans="1:4" hidden="1">
      <c r="A392" s="536" t="s">
        <v>1834</v>
      </c>
      <c r="B392" s="442">
        <v>10</v>
      </c>
      <c r="C392" s="472">
        <f>E89</f>
        <v>0</v>
      </c>
      <c r="D392" s="465" t="str">
        <f>K89</f>
        <v>Interpolated</v>
      </c>
    </row>
    <row r="393" spans="1:4" hidden="1">
      <c r="A393" s="435" t="s">
        <v>1668</v>
      </c>
      <c r="B393" s="435">
        <v>11</v>
      </c>
      <c r="C393" s="697">
        <f>D90</f>
        <v>0.238503098487854</v>
      </c>
      <c r="D393" s="449" t="str">
        <f>K90</f>
        <v>IMF Paper</v>
      </c>
    </row>
    <row r="394" spans="1:4" hidden="1">
      <c r="A394" s="435" t="s">
        <v>1827</v>
      </c>
      <c r="B394" s="442">
        <v>12</v>
      </c>
      <c r="C394" s="697">
        <f>H90</f>
        <v>0.22548286616802216</v>
      </c>
      <c r="D394" s="449" t="str">
        <f>K90</f>
        <v>IMF Paper</v>
      </c>
    </row>
    <row r="395" spans="1:4" hidden="1">
      <c r="A395" s="464" t="s">
        <v>1828</v>
      </c>
      <c r="B395" s="435">
        <v>13</v>
      </c>
      <c r="C395" s="746">
        <f>G90</f>
        <v>0.21684965491294861</v>
      </c>
      <c r="D395" s="449" t="str">
        <f>K90</f>
        <v>IMF Paper</v>
      </c>
    </row>
    <row r="396" spans="1:4" hidden="1">
      <c r="A396" s="464" t="s">
        <v>1829</v>
      </c>
      <c r="B396" s="442">
        <v>14</v>
      </c>
      <c r="C396" s="746">
        <f>F90</f>
        <v>0.19081829488277435</v>
      </c>
      <c r="D396" s="449" t="str">
        <f>K90</f>
        <v>IMF Paper</v>
      </c>
    </row>
    <row r="397" spans="1:4" hidden="1">
      <c r="A397" s="464" t="s">
        <v>1830</v>
      </c>
      <c r="B397" s="435">
        <v>15</v>
      </c>
      <c r="C397" s="746">
        <f>E90</f>
        <v>0.17234580218791962</v>
      </c>
      <c r="D397" s="449" t="str">
        <f>K90</f>
        <v>IMF Paper</v>
      </c>
    </row>
    <row r="398" spans="1:4" hidden="1">
      <c r="A398" s="442" t="s">
        <v>448</v>
      </c>
      <c r="B398" s="442">
        <f>VLOOKUP(InputDataB_ModelSpecAssumptions!C4,A383:B397,2,FALSE)</f>
        <v>1</v>
      </c>
      <c r="C398" s="442"/>
      <c r="D398" s="442"/>
    </row>
    <row r="399" spans="1:4" hidden="1">
      <c r="A399" s="442" t="str">
        <f>InputDataB_ModelSpecAssumptions!C4</f>
        <v>IMF FAD 2017</v>
      </c>
      <c r="B399" s="457">
        <f>VLOOKUP(B398,B383:C397,2,FALSE)</f>
        <v>0.23447412252426147</v>
      </c>
      <c r="C399" s="442"/>
      <c r="D399" s="442" t="str">
        <f>VLOOKUP(B398,B383:D397,3,FALSE)</f>
        <v>FAD</v>
      </c>
    </row>
    <row r="400" spans="1:4" hidden="1"/>
    <row r="401" spans="1:4" hidden="1"/>
    <row r="402" spans="1:4" hidden="1">
      <c r="A402" s="667" t="s">
        <v>745</v>
      </c>
      <c r="B402" s="667" t="s">
        <v>910</v>
      </c>
    </row>
    <row r="403" spans="1:4" hidden="1">
      <c r="A403" s="594" t="s">
        <v>773</v>
      </c>
      <c r="B403" s="193">
        <v>1</v>
      </c>
      <c r="C403" s="336"/>
      <c r="D403" s="336"/>
    </row>
    <row r="404" spans="1:4" hidden="1">
      <c r="A404" s="594" t="s">
        <v>974</v>
      </c>
      <c r="B404" s="193">
        <v>0</v>
      </c>
      <c r="C404" s="336"/>
      <c r="D404" s="336"/>
    </row>
    <row r="405" spans="1:4" hidden="1"/>
    <row r="406" spans="1:4" hidden="1"/>
    <row r="407" spans="1:4" hidden="1">
      <c r="A407" s="667" t="s">
        <v>975</v>
      </c>
      <c r="B407" s="667" t="s">
        <v>910</v>
      </c>
    </row>
    <row r="408" spans="1:4" hidden="1">
      <c r="A408" s="594" t="s">
        <v>1065</v>
      </c>
      <c r="B408" s="193">
        <v>0.17</v>
      </c>
    </row>
    <row r="409" spans="1:4" hidden="1">
      <c r="A409" s="594" t="s">
        <v>1067</v>
      </c>
      <c r="B409" s="656">
        <v>0.1</v>
      </c>
    </row>
    <row r="410" spans="1:4" hidden="1"/>
    <row r="411" spans="1:4" hidden="1"/>
    <row r="412" spans="1:4" hidden="1"/>
    <row r="413" spans="1:4" hidden="1"/>
    <row r="414" spans="1:4" hidden="1"/>
    <row r="415" spans="1:4" hidden="1"/>
    <row r="416" spans="1:4" hidden="1"/>
    <row r="417" spans="1:11" hidden="1"/>
    <row r="418" spans="1:11" hidden="1"/>
    <row r="419" spans="1:11" hidden="1"/>
    <row r="420" spans="1:11" hidden="1"/>
    <row r="421" spans="1:11" hidden="1"/>
    <row r="422" spans="1:11" hidden="1"/>
    <row r="423" spans="1:11" hidden="1"/>
    <row r="424" spans="1:11" hidden="1"/>
    <row r="425" spans="1:11" hidden="1"/>
    <row r="426" spans="1:11" hidden="1">
      <c r="A426" s="713" t="s">
        <v>896</v>
      </c>
    </row>
    <row r="427" spans="1:11" hidden="1"/>
    <row r="428" spans="1:11" hidden="1">
      <c r="A428" s="534" t="s">
        <v>1470</v>
      </c>
      <c r="H428" s="534" t="s">
        <v>1485</v>
      </c>
    </row>
    <row r="429" spans="1:11" hidden="1">
      <c r="H429" s="713" t="s">
        <v>1486</v>
      </c>
    </row>
    <row r="430" spans="1:11" ht="18.75" hidden="1">
      <c r="H430" s="714" t="str">
        <f>data!$C$3</f>
        <v>ARG</v>
      </c>
      <c r="I430" s="715" t="s">
        <v>1471</v>
      </c>
      <c r="J430" s="716" t="s">
        <v>1491</v>
      </c>
      <c r="K430" s="714" t="str">
        <f>H430&amp;": "&amp;J430</f>
        <v xml:space="preserve">ARG: Public Investment to GDP Ratio </v>
      </c>
    </row>
    <row r="431" spans="1:11" ht="18.75" hidden="1">
      <c r="A431" s="714" t="str">
        <f>data!$C$3</f>
        <v>ARG</v>
      </c>
      <c r="B431" s="715" t="s">
        <v>1471</v>
      </c>
      <c r="C431" s="715" t="s">
        <v>1472</v>
      </c>
      <c r="D431" s="714" t="str">
        <f>A431&amp;": "&amp;C431</f>
        <v>ARG: Human Capital Growth</v>
      </c>
      <c r="H431" s="714" t="str">
        <f>data!$C$3</f>
        <v>ARG</v>
      </c>
      <c r="I431" s="715" t="s">
        <v>1471</v>
      </c>
      <c r="J431" s="716" t="s">
        <v>1492</v>
      </c>
      <c r="K431" s="714" t="str">
        <f t="shared" ref="K431:K475" si="30">H431&amp;": "&amp;J431</f>
        <v xml:space="preserve">ARG: Private Investment to GDP Ratio </v>
      </c>
    </row>
    <row r="432" spans="1:11" ht="18.75" hidden="1">
      <c r="A432" s="714" t="str">
        <f>data!$C$3</f>
        <v>ARG</v>
      </c>
      <c r="B432" s="715" t="s">
        <v>1471</v>
      </c>
      <c r="C432" s="715" t="s">
        <v>1473</v>
      </c>
      <c r="D432" s="714" t="str">
        <f t="shared" ref="D432:D447" si="31">A432&amp;": "&amp;C432</f>
        <v>ARG: Total Factor Productivity Growth</v>
      </c>
      <c r="H432" s="714" t="str">
        <f>data!$C$3</f>
        <v>ARG</v>
      </c>
      <c r="I432" s="715" t="s">
        <v>1471</v>
      </c>
      <c r="J432" s="716" t="s">
        <v>1487</v>
      </c>
      <c r="K432" s="714" t="str">
        <f t="shared" si="30"/>
        <v>ARG: GDP Per Capita Growth Rate</v>
      </c>
    </row>
    <row r="433" spans="1:11" ht="18.75" hidden="1">
      <c r="A433" s="714" t="str">
        <f>data!$C$3</f>
        <v>ARG</v>
      </c>
      <c r="B433" s="715" t="s">
        <v>1471</v>
      </c>
      <c r="C433" s="716" t="s">
        <v>458</v>
      </c>
      <c r="D433" s="714" t="str">
        <f t="shared" si="31"/>
        <v>ARG: Participation rate, male</v>
      </c>
      <c r="H433" s="714" t="str">
        <f>data!$C$3</f>
        <v>ARG</v>
      </c>
      <c r="I433" s="715" t="s">
        <v>1471</v>
      </c>
      <c r="J433" s="716" t="s">
        <v>1493</v>
      </c>
      <c r="K433" s="714" t="str">
        <f t="shared" si="30"/>
        <v>ARG: [Marginal] Private ICOR</v>
      </c>
    </row>
    <row r="434" spans="1:11" ht="18.75" hidden="1">
      <c r="A434" s="714" t="str">
        <f>data!$C$3</f>
        <v>ARG</v>
      </c>
      <c r="B434" s="715" t="s">
        <v>1471</v>
      </c>
      <c r="C434" s="716" t="s">
        <v>626</v>
      </c>
      <c r="D434" s="714" t="str">
        <f t="shared" si="31"/>
        <v>ARG: Participation rate, female</v>
      </c>
      <c r="H434" s="714" t="str">
        <f>data!$C$3</f>
        <v>ARG</v>
      </c>
      <c r="I434" s="715" t="s">
        <v>1471</v>
      </c>
      <c r="J434" s="716" t="s">
        <v>1494</v>
      </c>
      <c r="K434" s="714" t="str">
        <f t="shared" si="30"/>
        <v>ARG: [Marginal] Public ICOR</v>
      </c>
    </row>
    <row r="435" spans="1:11" ht="18.75" hidden="1">
      <c r="A435" s="714" t="str">
        <f>data!$C$3</f>
        <v>ARG</v>
      </c>
      <c r="B435" s="715" t="s">
        <v>1471</v>
      </c>
      <c r="C435" s="716" t="s">
        <v>1474</v>
      </c>
      <c r="D435" s="714" t="str">
        <f t="shared" si="31"/>
        <v xml:space="preserve">ARG: Labor force participation rate, Total </v>
      </c>
      <c r="H435" s="714" t="str">
        <f>data!$C$3</f>
        <v>ARG</v>
      </c>
      <c r="I435" s="715" t="s">
        <v>1471</v>
      </c>
      <c r="J435" s="716" t="s">
        <v>1495</v>
      </c>
      <c r="K435" s="714" t="str">
        <f t="shared" si="30"/>
        <v>ARG: Marginal Product of Public Investment Efficiency (MPe)</v>
      </c>
    </row>
    <row r="436" spans="1:11" ht="18.75" hidden="1">
      <c r="A436" s="714" t="str">
        <f>data!$C$3</f>
        <v>ARG</v>
      </c>
      <c r="B436" s="715" t="s">
        <v>1471</v>
      </c>
      <c r="C436" s="716" t="s">
        <v>473</v>
      </c>
      <c r="D436" s="714" t="str">
        <f t="shared" si="31"/>
        <v>ARG: Current Account Balance</v>
      </c>
      <c r="H436" s="714" t="str">
        <f>data!$C$3</f>
        <v>ARG</v>
      </c>
      <c r="I436" s="715" t="s">
        <v>1471</v>
      </c>
      <c r="J436" s="716" t="s">
        <v>1496</v>
      </c>
      <c r="K436" s="714" t="str">
        <f t="shared" si="30"/>
        <v>ARG: Private Capital-to-Output Ratio (Kp/Y)</v>
      </c>
    </row>
    <row r="437" spans="1:11" ht="18.75" hidden="1">
      <c r="A437" s="714" t="str">
        <f>data!$C$3</f>
        <v>ARG</v>
      </c>
      <c r="B437" s="715" t="s">
        <v>1471</v>
      </c>
      <c r="C437" s="716" t="s">
        <v>578</v>
      </c>
      <c r="D437" s="714" t="str">
        <f t="shared" si="31"/>
        <v>ARG: Debt Ratio to GDP (end of period)</v>
      </c>
      <c r="H437" s="714" t="str">
        <f>data!$C$3</f>
        <v>ARG</v>
      </c>
      <c r="I437" s="715" t="s">
        <v>1471</v>
      </c>
      <c r="J437" s="716" t="s">
        <v>1497</v>
      </c>
      <c r="K437" s="714" t="str">
        <f t="shared" si="30"/>
        <v>ARG: Public Capital-to-Output Ratio (Kg/Y)</v>
      </c>
    </row>
    <row r="438" spans="1:11" ht="18.75" hidden="1">
      <c r="A438" s="714" t="str">
        <f>data!$C$3</f>
        <v>ARG</v>
      </c>
      <c r="B438" s="715" t="s">
        <v>1471</v>
      </c>
      <c r="C438" s="716" t="s">
        <v>1475</v>
      </c>
      <c r="D438" s="714" t="str">
        <f t="shared" si="31"/>
        <v xml:space="preserve">ARG: Net Foreign Direct Invest. Ratio to GDP </v>
      </c>
      <c r="H438" s="714" t="str">
        <f>data!$C$3</f>
        <v>ARG</v>
      </c>
      <c r="I438" s="715" t="s">
        <v>1471</v>
      </c>
      <c r="J438" s="716" t="s">
        <v>667</v>
      </c>
      <c r="K438" s="714" t="str">
        <f t="shared" si="30"/>
        <v>ARG: Poverty Headcount Rate</v>
      </c>
    </row>
    <row r="439" spans="1:11" ht="18.75" hidden="1">
      <c r="A439" s="714" t="str">
        <f>data!$C$3</f>
        <v>ARG</v>
      </c>
      <c r="B439" s="715" t="s">
        <v>1471</v>
      </c>
      <c r="C439" s="716" t="s">
        <v>1476</v>
      </c>
      <c r="D439" s="714" t="str">
        <f t="shared" si="31"/>
        <v xml:space="preserve">ARG: Total Population Annual Growth Rate </v>
      </c>
      <c r="H439" s="714" t="str">
        <f>data!$C$3</f>
        <v>ARG</v>
      </c>
      <c r="I439" s="715" t="s">
        <v>1471</v>
      </c>
      <c r="J439" s="716" t="s">
        <v>1488</v>
      </c>
      <c r="K439" s="714" t="str">
        <f t="shared" si="30"/>
        <v>ARG: Real GDP Growth Rate</v>
      </c>
    </row>
    <row r="440" spans="1:11" ht="18.75" hidden="1">
      <c r="A440" s="714" t="str">
        <f>data!$C$3</f>
        <v>ARG</v>
      </c>
      <c r="B440" s="715" t="s">
        <v>1471</v>
      </c>
      <c r="C440" s="716" t="s">
        <v>1477</v>
      </c>
      <c r="D440" s="714" t="str">
        <f t="shared" si="31"/>
        <v xml:space="preserve">ARG: Working age population to total pop. ratio </v>
      </c>
      <c r="H440" s="714" t="str">
        <f>data!$C$3</f>
        <v>ARG</v>
      </c>
      <c r="I440" s="715" t="s">
        <v>1471</v>
      </c>
      <c r="J440" s="716" t="s">
        <v>1498</v>
      </c>
      <c r="K440" s="714" t="str">
        <f t="shared" si="30"/>
        <v>ARG: Real GDP PC Level:  Scenario-Baseline</v>
      </c>
    </row>
    <row r="441" spans="1:11" ht="18.75" hidden="1">
      <c r="A441" s="714" t="str">
        <f>data!$C$3</f>
        <v>ARG</v>
      </c>
      <c r="B441" s="715" t="s">
        <v>1471</v>
      </c>
      <c r="C441" s="716" t="s">
        <v>1478</v>
      </c>
      <c r="D441" s="714" t="str">
        <f t="shared" si="31"/>
        <v xml:space="preserve">ARG: Growth Working age to total pop. ratio </v>
      </c>
      <c r="H441" s="714" t="str">
        <f>data!$C$3</f>
        <v>ARG</v>
      </c>
      <c r="I441" s="715" t="s">
        <v>1471</v>
      </c>
      <c r="J441" s="716" t="s">
        <v>1499</v>
      </c>
      <c r="K441" s="714" t="str">
        <f t="shared" si="30"/>
        <v>ARG: Efficency of Existing Public Capital</v>
      </c>
    </row>
    <row r="442" spans="1:11" ht="18.75" hidden="1">
      <c r="A442" s="714" t="str">
        <f>data!$C$3</f>
        <v>ARG</v>
      </c>
      <c r="B442" s="715" t="s">
        <v>1471</v>
      </c>
      <c r="C442" s="716" t="s">
        <v>1479</v>
      </c>
      <c r="D442" s="714" t="str">
        <f t="shared" si="31"/>
        <v xml:space="preserve">ARG: Share of male population in total population </v>
      </c>
      <c r="H442" s="714" t="str">
        <f>data!$C$3</f>
        <v>ARG</v>
      </c>
      <c r="I442" s="715" t="s">
        <v>1471</v>
      </c>
      <c r="J442" s="716" t="s">
        <v>1490</v>
      </c>
      <c r="K442" s="714" t="str">
        <f t="shared" si="30"/>
        <v>ARG: Growth Rate of Bottom 40%</v>
      </c>
    </row>
    <row r="443" spans="1:11" ht="18.75" hidden="1">
      <c r="A443" s="714" t="str">
        <f>data!$C$3</f>
        <v>ARG</v>
      </c>
      <c r="B443" s="715" t="s">
        <v>1471</v>
      </c>
      <c r="C443" s="716" t="s">
        <v>1480</v>
      </c>
      <c r="D443" s="714" t="str">
        <f t="shared" si="31"/>
        <v>ARG: Labor Force Growth</v>
      </c>
      <c r="H443" s="714" t="str">
        <f>data!$C$3</f>
        <v>ARG</v>
      </c>
      <c r="I443" s="715" t="s">
        <v>1471</v>
      </c>
      <c r="J443" s="716" t="s">
        <v>1489</v>
      </c>
      <c r="K443" s="714" t="str">
        <f t="shared" si="30"/>
        <v>ARG: Real GDP PC Level (in US$ 2010)</v>
      </c>
    </row>
    <row r="444" spans="1:11" ht="18.75" hidden="1">
      <c r="A444" s="714" t="str">
        <f>data!$C$3</f>
        <v>ARG</v>
      </c>
      <c r="B444" s="715" t="s">
        <v>1471</v>
      </c>
      <c r="C444" s="716" t="s">
        <v>1481</v>
      </c>
      <c r="D444" s="714" t="str">
        <f t="shared" si="31"/>
        <v>ARG: Gini Coefficent of Income</v>
      </c>
      <c r="I444" s="508"/>
      <c r="K444" s="714"/>
    </row>
    <row r="445" spans="1:11" ht="18.75" hidden="1">
      <c r="A445" s="714" t="str">
        <f>data!$C$3</f>
        <v>ARG</v>
      </c>
      <c r="B445" s="715" t="s">
        <v>1471</v>
      </c>
      <c r="C445" s="716" t="s">
        <v>1482</v>
      </c>
      <c r="D445" s="714" t="str">
        <f t="shared" si="31"/>
        <v>ARG: Shared Prosperity Premium</v>
      </c>
      <c r="I445" s="508"/>
      <c r="K445" s="714"/>
    </row>
    <row r="446" spans="1:11" ht="18.75" hidden="1">
      <c r="A446" s="714" t="str">
        <f>data!$C$3</f>
        <v>ARG</v>
      </c>
      <c r="B446" s="715" t="s">
        <v>1471</v>
      </c>
      <c r="C446" s="716" t="s">
        <v>1483</v>
      </c>
      <c r="D446" s="714" t="str">
        <f t="shared" si="31"/>
        <v>ARG: Income share of Bottom 40% of Population</v>
      </c>
      <c r="I446" s="508"/>
      <c r="K446" s="714"/>
    </row>
    <row r="447" spans="1:11" hidden="1">
      <c r="A447" s="714" t="str">
        <f>data!$C$3</f>
        <v>ARG</v>
      </c>
      <c r="B447" s="715" t="s">
        <v>1471</v>
      </c>
      <c r="C447" s="717" t="s">
        <v>1484</v>
      </c>
      <c r="D447" s="714" t="str">
        <f t="shared" si="31"/>
        <v>ARG: Efficiency of New Public Capital</v>
      </c>
      <c r="K447" s="714"/>
    </row>
    <row r="448" spans="1:11" hidden="1">
      <c r="H448" s="534" t="s">
        <v>1521</v>
      </c>
      <c r="I448" s="508"/>
      <c r="J448" s="508"/>
      <c r="K448" s="714"/>
    </row>
    <row r="449" spans="8:11" hidden="1">
      <c r="H449" s="714" t="str">
        <f>data!$C$3</f>
        <v>ARG</v>
      </c>
      <c r="I449" s="715" t="s">
        <v>1471</v>
      </c>
      <c r="J449" s="715" t="str">
        <f>InputDataB_ModelSpecAssumptions!$G$26</f>
        <v>Real GDP annual growth rate</v>
      </c>
      <c r="K449" s="714" t="str">
        <f t="shared" si="30"/>
        <v>ARG: Real GDP annual growth rate</v>
      </c>
    </row>
    <row r="450" spans="8:11" ht="18.75" hidden="1">
      <c r="H450" s="714" t="str">
        <f>data!$C$3</f>
        <v>ARG</v>
      </c>
      <c r="I450" s="715" t="s">
        <v>1471</v>
      </c>
      <c r="J450" s="716" t="s">
        <v>1492</v>
      </c>
      <c r="K450" s="714" t="str">
        <f t="shared" si="30"/>
        <v xml:space="preserve">ARG: Private Investment to GDP Ratio </v>
      </c>
    </row>
    <row r="451" spans="8:11" ht="17.25" hidden="1">
      <c r="H451" s="714" t="str">
        <f>data!$C$3</f>
        <v>ARG</v>
      </c>
      <c r="I451" s="715" t="s">
        <v>1471</v>
      </c>
      <c r="J451" s="718" t="str">
        <f>Submodel2!$C$25</f>
        <v>Public Investment Ratio to reach target growth rate</v>
      </c>
      <c r="K451" s="714" t="str">
        <f t="shared" si="30"/>
        <v>ARG: Public Investment Ratio to reach target growth rate</v>
      </c>
    </row>
    <row r="452" spans="8:11" ht="18.75" hidden="1">
      <c r="H452" s="714" t="str">
        <f>data!$C$3</f>
        <v>ARG</v>
      </c>
      <c r="I452" s="715" t="s">
        <v>1471</v>
      </c>
      <c r="J452" s="716" t="s">
        <v>1493</v>
      </c>
      <c r="K452" s="714" t="str">
        <f t="shared" si="30"/>
        <v>ARG: [Marginal] Private ICOR</v>
      </c>
    </row>
    <row r="453" spans="8:11" ht="18.75" hidden="1">
      <c r="H453" s="714" t="str">
        <f>data!$C$3</f>
        <v>ARG</v>
      </c>
      <c r="I453" s="715" t="s">
        <v>1471</v>
      </c>
      <c r="J453" s="716" t="s">
        <v>1494</v>
      </c>
      <c r="K453" s="714" t="str">
        <f t="shared" si="30"/>
        <v>ARG: [Marginal] Public ICOR</v>
      </c>
    </row>
    <row r="454" spans="8:11" ht="18.75" hidden="1">
      <c r="H454" s="714" t="str">
        <f>data!$C$3</f>
        <v>ARG</v>
      </c>
      <c r="I454" s="715" t="s">
        <v>1471</v>
      </c>
      <c r="J454" s="716" t="s">
        <v>1495</v>
      </c>
      <c r="K454" s="714" t="str">
        <f t="shared" si="30"/>
        <v>ARG: Marginal Product of Public Investment Efficiency (MPe)</v>
      </c>
    </row>
    <row r="455" spans="8:11" ht="18.75" hidden="1">
      <c r="H455" s="714" t="str">
        <f>data!$C$3</f>
        <v>ARG</v>
      </c>
      <c r="I455" s="715" t="s">
        <v>1471</v>
      </c>
      <c r="J455" s="716" t="s">
        <v>1496</v>
      </c>
      <c r="K455" s="714" t="str">
        <f t="shared" si="30"/>
        <v>ARG: Private Capital-to-Output Ratio (Kp/Y)</v>
      </c>
    </row>
    <row r="456" spans="8:11" ht="18.75" hidden="1">
      <c r="H456" s="714" t="str">
        <f>data!$C$3</f>
        <v>ARG</v>
      </c>
      <c r="I456" s="715" t="s">
        <v>1471</v>
      </c>
      <c r="J456" s="716" t="s">
        <v>1497</v>
      </c>
      <c r="K456" s="714" t="str">
        <f t="shared" si="30"/>
        <v>ARG: Public Capital-to-Output Ratio (Kg/Y)</v>
      </c>
    </row>
    <row r="457" spans="8:11" ht="18.75" hidden="1">
      <c r="H457" s="714" t="str">
        <f>data!$C$3</f>
        <v>ARG</v>
      </c>
      <c r="I457" s="715" t="s">
        <v>1471</v>
      </c>
      <c r="J457" s="719" t="str">
        <f>Submodel2!$C$54</f>
        <v>Poverty Headcount Rate target</v>
      </c>
      <c r="K457" s="714" t="str">
        <f t="shared" si="30"/>
        <v>ARG: Poverty Headcount Rate target</v>
      </c>
    </row>
    <row r="458" spans="8:11" ht="18.75" hidden="1">
      <c r="H458" s="714" t="str">
        <f>data!$C$3</f>
        <v>ARG</v>
      </c>
      <c r="I458" s="715" t="s">
        <v>1471</v>
      </c>
      <c r="J458" s="716" t="s">
        <v>1490</v>
      </c>
      <c r="K458" s="714" t="str">
        <f t="shared" si="30"/>
        <v>ARG: Growth Rate of Bottom 40%</v>
      </c>
    </row>
    <row r="459" spans="8:11" hidden="1">
      <c r="I459" s="508"/>
      <c r="K459" s="714"/>
    </row>
    <row r="460" spans="8:11" hidden="1">
      <c r="I460" s="508"/>
      <c r="K460" s="714"/>
    </row>
    <row r="461" spans="8:11" hidden="1">
      <c r="I461" s="508"/>
      <c r="K461" s="714"/>
    </row>
    <row r="462" spans="8:11" hidden="1">
      <c r="H462" s="534" t="s">
        <v>1522</v>
      </c>
      <c r="I462" s="508" t="s">
        <v>1471</v>
      </c>
      <c r="K462" s="714"/>
    </row>
    <row r="463" spans="8:11" ht="18.75" hidden="1">
      <c r="H463" s="714" t="str">
        <f>data!$C$3</f>
        <v>ARG</v>
      </c>
      <c r="I463" s="715" t="s">
        <v>1471</v>
      </c>
      <c r="J463" s="716" t="s">
        <v>475</v>
      </c>
      <c r="K463" s="714" t="str">
        <f t="shared" si="30"/>
        <v>ARG: Gross National Savings Ratio to GDP</v>
      </c>
    </row>
    <row r="464" spans="8:11" ht="18.75" hidden="1">
      <c r="H464" s="714" t="str">
        <f>data!$C$3</f>
        <v>ARG</v>
      </c>
      <c r="I464" s="715" t="s">
        <v>1471</v>
      </c>
      <c r="J464" s="716" t="s">
        <v>1491</v>
      </c>
      <c r="K464" s="714" t="str">
        <f t="shared" si="30"/>
        <v xml:space="preserve">ARG: Public Investment to GDP Ratio </v>
      </c>
    </row>
    <row r="465" spans="8:11" ht="18.75" hidden="1">
      <c r="H465" s="714" t="str">
        <f>data!$C$3</f>
        <v>ARG</v>
      </c>
      <c r="I465" s="715" t="s">
        <v>1471</v>
      </c>
      <c r="J465" s="716" t="s">
        <v>439</v>
      </c>
      <c r="K465" s="714" t="str">
        <f t="shared" si="30"/>
        <v>ARG: Real GDP per capita growth</v>
      </c>
    </row>
    <row r="466" spans="8:11" ht="18.75" hidden="1">
      <c r="H466" s="714" t="str">
        <f>data!$C$3</f>
        <v>ARG</v>
      </c>
      <c r="I466" s="715" t="s">
        <v>1471</v>
      </c>
      <c r="J466" s="716" t="s">
        <v>1493</v>
      </c>
      <c r="K466" s="714" t="str">
        <f t="shared" si="30"/>
        <v>ARG: [Marginal] Private ICOR</v>
      </c>
    </row>
    <row r="467" spans="8:11" ht="18.75" hidden="1">
      <c r="H467" s="714" t="str">
        <f>data!$C$3</f>
        <v>ARG</v>
      </c>
      <c r="I467" s="715" t="s">
        <v>1471</v>
      </c>
      <c r="J467" s="716" t="s">
        <v>1494</v>
      </c>
      <c r="K467" s="714" t="str">
        <f t="shared" si="30"/>
        <v>ARG: [Marginal] Public ICOR</v>
      </c>
    </row>
    <row r="468" spans="8:11" ht="18.75" hidden="1">
      <c r="H468" s="714" t="str">
        <f>data!$C$3</f>
        <v>ARG</v>
      </c>
      <c r="I468" s="715" t="s">
        <v>1471</v>
      </c>
      <c r="J468" s="716" t="s">
        <v>1495</v>
      </c>
      <c r="K468" s="714" t="str">
        <f t="shared" si="30"/>
        <v>ARG: Marginal Product of Public Investment Efficiency (MPe)</v>
      </c>
    </row>
    <row r="469" spans="8:11" ht="18.75" hidden="1">
      <c r="H469" s="714" t="str">
        <f>data!$C$3</f>
        <v>ARG</v>
      </c>
      <c r="I469" s="715" t="s">
        <v>1471</v>
      </c>
      <c r="J469" s="716" t="s">
        <v>1496</v>
      </c>
      <c r="K469" s="714" t="str">
        <f t="shared" si="30"/>
        <v>ARG: Private Capital-to-Output Ratio (Kp/Y)</v>
      </c>
    </row>
    <row r="470" spans="8:11" ht="18.75" hidden="1">
      <c r="H470" s="714" t="str">
        <f>data!$C$3</f>
        <v>ARG</v>
      </c>
      <c r="I470" s="715" t="s">
        <v>1471</v>
      </c>
      <c r="J470" s="716" t="s">
        <v>1497</v>
      </c>
      <c r="K470" s="714" t="str">
        <f t="shared" si="30"/>
        <v>ARG: Public Capital-to-Output Ratio (Kg/Y)</v>
      </c>
    </row>
    <row r="471" spans="8:11" ht="18.75" hidden="1">
      <c r="H471" s="714" t="str">
        <f>data!$C$3</f>
        <v>ARG</v>
      </c>
      <c r="I471" s="715" t="s">
        <v>1471</v>
      </c>
      <c r="J471" s="716" t="s">
        <v>667</v>
      </c>
      <c r="K471" s="714" t="str">
        <f t="shared" si="30"/>
        <v>ARG: Poverty Headcount Rate</v>
      </c>
    </row>
    <row r="472" spans="8:11" ht="18.75" hidden="1">
      <c r="H472" s="714" t="str">
        <f>data!$C$3</f>
        <v>ARG</v>
      </c>
      <c r="I472" s="715" t="s">
        <v>1471</v>
      </c>
      <c r="J472" s="716" t="s">
        <v>1523</v>
      </c>
      <c r="K472" s="714" t="str">
        <f t="shared" si="30"/>
        <v>ARG: Real GDP Growth rate</v>
      </c>
    </row>
    <row r="473" spans="8:11" ht="18.75" hidden="1">
      <c r="H473" s="714" t="str">
        <f>data!$C$3</f>
        <v>ARG</v>
      </c>
      <c r="I473" s="715" t="s">
        <v>1471</v>
      </c>
      <c r="J473" s="716" t="s">
        <v>1498</v>
      </c>
      <c r="K473" s="714" t="str">
        <f t="shared" si="30"/>
        <v>ARG: Real GDP PC Level:  Scenario-Baseline</v>
      </c>
    </row>
    <row r="474" spans="8:11" ht="18.75" hidden="1">
      <c r="H474" s="714" t="str">
        <f>data!$C$3</f>
        <v>ARG</v>
      </c>
      <c r="I474" s="715" t="s">
        <v>1471</v>
      </c>
      <c r="J474" s="716" t="s">
        <v>1489</v>
      </c>
      <c r="K474" s="714" t="str">
        <f t="shared" si="30"/>
        <v>ARG: Real GDP PC Level (in US$ 2010)</v>
      </c>
    </row>
    <row r="475" spans="8:11" ht="18.75" hidden="1">
      <c r="H475" s="714" t="str">
        <f>data!$C$3</f>
        <v>ARG</v>
      </c>
      <c r="I475" s="715" t="s">
        <v>1471</v>
      </c>
      <c r="J475" s="716" t="s">
        <v>1490</v>
      </c>
      <c r="K475" s="714" t="str">
        <f t="shared" si="30"/>
        <v>ARG: Growth Rate of Bottom 40%</v>
      </c>
    </row>
    <row r="476" spans="8:11" hidden="1"/>
    <row r="479" spans="8:11" ht="14.25" customHeight="1"/>
  </sheetData>
  <mergeCells count="6">
    <mergeCell ref="D2:G2"/>
    <mergeCell ref="A112:K112"/>
    <mergeCell ref="A113:E113"/>
    <mergeCell ref="G113:K113"/>
    <mergeCell ref="C114:E114"/>
    <mergeCell ref="I114:K114"/>
  </mergeCells>
  <phoneticPr fontId="69" type="noConversion"/>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J689"/>
  <sheetViews>
    <sheetView zoomScale="119" zoomScaleNormal="85" workbookViewId="0">
      <pane xSplit="3" ySplit="7" topLeftCell="FN8" activePane="bottomRight" state="frozen"/>
      <selection activeCell="C4" sqref="C4"/>
      <selection pane="topRight" activeCell="C4" sqref="C4"/>
      <selection pane="bottomLeft" activeCell="C4" sqref="C4"/>
      <selection pane="bottomRight" activeCell="FQ6" sqref="FQ6"/>
    </sheetView>
  </sheetViews>
  <sheetFormatPr defaultColWidth="8.625" defaultRowHeight="15.75"/>
  <cols>
    <col min="1" max="1" width="30.625" style="336" bestFit="1" customWidth="1"/>
    <col min="2" max="2" width="27.125" style="336" bestFit="1" customWidth="1"/>
    <col min="3" max="3" width="11.125" style="336" bestFit="1" customWidth="1"/>
    <col min="4" max="4" width="14.875" style="336" bestFit="1" customWidth="1"/>
    <col min="5" max="5" width="12.125" style="336" bestFit="1" customWidth="1"/>
    <col min="6" max="6" width="14.875" style="336" bestFit="1" customWidth="1"/>
    <col min="7" max="7" width="12.125" style="336" bestFit="1" customWidth="1"/>
    <col min="8" max="8" width="14.875" style="336" bestFit="1" customWidth="1"/>
    <col min="9" max="9" width="12.125" style="336" bestFit="1" customWidth="1"/>
    <col min="10" max="11" width="12.125" style="336" customWidth="1"/>
    <col min="12" max="12" width="13" style="336" bestFit="1" customWidth="1"/>
    <col min="13" max="13" width="9.875" style="336" bestFit="1" customWidth="1"/>
    <col min="14" max="14" width="10.375" style="336" bestFit="1" customWidth="1"/>
    <col min="15" max="15" width="15.375" style="336" bestFit="1" customWidth="1"/>
    <col min="16" max="16" width="10.375" style="336" bestFit="1" customWidth="1"/>
    <col min="17" max="17" width="15.375" style="336" bestFit="1" customWidth="1"/>
    <col min="18" max="18" width="10.375" style="336" bestFit="1" customWidth="1"/>
    <col min="19" max="19" width="15.375" style="336" bestFit="1" customWidth="1"/>
    <col min="20" max="20" width="10.375" style="336" bestFit="1" customWidth="1"/>
    <col min="21" max="21" width="15.375" style="336" bestFit="1" customWidth="1"/>
    <col min="22" max="22" width="7.5" style="336" bestFit="1" customWidth="1"/>
    <col min="23" max="23" width="12.125" style="336" bestFit="1" customWidth="1"/>
    <col min="24" max="24" width="7.375" style="336" bestFit="1" customWidth="1"/>
    <col min="25" max="25" width="10.375" style="336" bestFit="1" customWidth="1"/>
    <col min="26" max="26" width="14.375" style="336" bestFit="1" customWidth="1"/>
    <col min="27" max="27" width="10.375" style="336" bestFit="1" customWidth="1"/>
    <col min="28" max="28" width="14.375" style="336" bestFit="1" customWidth="1"/>
    <col min="29" max="29" width="10.375" style="336" bestFit="1" customWidth="1"/>
    <col min="30" max="30" width="14.375" style="329" bestFit="1" customWidth="1"/>
    <col min="31" max="31" width="9.875" style="329" bestFit="1" customWidth="1"/>
    <col min="32" max="32" width="14.375" style="329" bestFit="1" customWidth="1"/>
    <col min="33" max="33" width="9.875" style="329" bestFit="1" customWidth="1"/>
    <col min="34" max="34" width="12.125" style="329" bestFit="1" customWidth="1"/>
    <col min="35" max="35" width="9.875" style="329" bestFit="1" customWidth="1"/>
    <col min="36" max="36" width="11.5" style="329" bestFit="1" customWidth="1"/>
    <col min="37" max="37" width="15.375" style="329" bestFit="1" customWidth="1"/>
    <col min="38" max="38" width="10.375" style="329" bestFit="1" customWidth="1"/>
    <col min="39" max="39" width="15.375" style="329" bestFit="1" customWidth="1"/>
    <col min="40" max="40" width="10.375" style="329" bestFit="1" customWidth="1"/>
    <col min="41" max="41" width="15.375" style="329" bestFit="1" customWidth="1"/>
    <col min="42" max="42" width="10.375" style="329" bestFit="1" customWidth="1"/>
    <col min="43" max="43" width="15.375" style="329" bestFit="1" customWidth="1"/>
    <col min="44" max="44" width="7.5" style="329" bestFit="1" customWidth="1"/>
    <col min="45" max="55" width="7.5" style="329" customWidth="1"/>
    <col min="56" max="56" width="12.375" style="329" bestFit="1" customWidth="1"/>
    <col min="57" max="57" width="10.625" style="329" bestFit="1" customWidth="1"/>
    <col min="58" max="58" width="12.375" style="336" bestFit="1" customWidth="1"/>
    <col min="59" max="59" width="9.125" style="336" bestFit="1" customWidth="1"/>
    <col min="60" max="60" width="13.5" style="336" bestFit="1" customWidth="1"/>
    <col min="61" max="61" width="9.125" style="336" bestFit="1" customWidth="1"/>
    <col min="62" max="63" width="9.125" style="336" customWidth="1"/>
    <col min="64" max="64" width="11.5" style="336" bestFit="1" customWidth="1"/>
    <col min="65" max="65" width="11.625" style="336" bestFit="1" customWidth="1"/>
    <col min="66" max="66" width="14.625" style="336" bestFit="1" customWidth="1"/>
    <col min="67" max="67" width="12.375" style="336" bestFit="1" customWidth="1"/>
    <col min="68" max="68" width="13.625" style="336" bestFit="1" customWidth="1"/>
    <col min="69" max="73" width="18.375" style="336" bestFit="1" customWidth="1"/>
    <col min="74" max="74" width="12.875" style="336" bestFit="1" customWidth="1"/>
    <col min="75" max="75" width="12.5" style="336" bestFit="1" customWidth="1"/>
    <col min="76" max="80" width="17.125" style="336" bestFit="1" customWidth="1"/>
    <col min="81" max="82" width="15.125" style="336" bestFit="1" customWidth="1"/>
    <col min="83" max="87" width="18.375" style="336" bestFit="1" customWidth="1"/>
    <col min="88" max="88" width="15.125" style="336" bestFit="1" customWidth="1"/>
    <col min="89" max="95" width="15.125" style="336" customWidth="1"/>
    <col min="96" max="98" width="15.125" style="336" bestFit="1" customWidth="1"/>
    <col min="99" max="100" width="12.375" style="336" bestFit="1" customWidth="1"/>
    <col min="101" max="101" width="20.125" style="336" bestFit="1" customWidth="1"/>
    <col min="102" max="102" width="12.375" style="336" bestFit="1" customWidth="1"/>
    <col min="103" max="103" width="10.375" style="336" bestFit="1" customWidth="1"/>
    <col min="104" max="104" width="10.625" style="336" bestFit="1" customWidth="1"/>
    <col min="105" max="107" width="10.375" style="336" bestFit="1" customWidth="1"/>
    <col min="108" max="108" width="20.125" style="336" bestFit="1" customWidth="1"/>
    <col min="109" max="111" width="20.125" style="336" customWidth="1"/>
    <col min="112" max="112" width="9.875" style="336" bestFit="1" customWidth="1"/>
    <col min="113" max="113" width="7.875" style="336" bestFit="1" customWidth="1"/>
    <col min="114" max="114" width="15.375" style="336" bestFit="1" customWidth="1"/>
    <col min="115" max="116" width="9.875" style="336" bestFit="1" customWidth="1"/>
    <col min="117" max="117" width="13.5" style="336" bestFit="1" customWidth="1"/>
    <col min="118" max="118" width="14.125" style="336" bestFit="1" customWidth="1"/>
    <col min="119" max="123" width="18.625" style="336" bestFit="1" customWidth="1"/>
    <col min="124" max="124" width="9.875" style="336" bestFit="1" customWidth="1"/>
    <col min="125" max="125" width="12.875" style="336" bestFit="1" customWidth="1"/>
    <col min="126" max="129" width="17.625" style="336" bestFit="1" customWidth="1"/>
    <col min="130" max="130" width="21.625" style="336" bestFit="1" customWidth="1"/>
    <col min="131" max="131" width="12.875" style="336" bestFit="1" customWidth="1"/>
    <col min="132" max="132" width="14.125" style="336" bestFit="1" customWidth="1"/>
    <col min="133" max="133" width="19.125" style="336" bestFit="1" customWidth="1"/>
    <col min="134" max="135" width="18.625" style="336" bestFit="1" customWidth="1"/>
    <col min="136" max="136" width="20.875" style="336" bestFit="1" customWidth="1"/>
    <col min="137" max="137" width="18.625" style="336" bestFit="1" customWidth="1"/>
    <col min="138" max="144" width="18.625" style="336" customWidth="1"/>
    <col min="145" max="147" width="8.625" style="336" bestFit="1" customWidth="1"/>
    <col min="148" max="148" width="15.125" style="336" bestFit="1" customWidth="1"/>
    <col min="149" max="149" width="27.625" style="336" bestFit="1" customWidth="1"/>
    <col min="150" max="150" width="12.375" style="336" bestFit="1" customWidth="1"/>
    <col min="151" max="151" width="9.875" style="336" bestFit="1" customWidth="1"/>
    <col min="152" max="152" width="20.625" style="336" bestFit="1" customWidth="1"/>
    <col min="153" max="153" width="25.625" style="336" bestFit="1" customWidth="1"/>
    <col min="154" max="154" width="8.625" style="336" bestFit="1" customWidth="1"/>
    <col min="155" max="155" width="9.875" style="336" bestFit="1" customWidth="1"/>
    <col min="156" max="156" width="22.375" style="336" bestFit="1" customWidth="1"/>
    <col min="157" max="157" width="41.625" style="336" bestFit="1" customWidth="1"/>
    <col min="158" max="158" width="12.375" style="336" bestFit="1" customWidth="1"/>
    <col min="159" max="163" width="17.125" style="336" bestFit="1" customWidth="1"/>
    <col min="164" max="164" width="15.875" style="336" bestFit="1" customWidth="1"/>
    <col min="165" max="165" width="12.875" style="336" bestFit="1" customWidth="1"/>
    <col min="166" max="170" width="20.125" style="336" bestFit="1" customWidth="1"/>
    <col min="171" max="172" width="12.875" style="336" bestFit="1" customWidth="1"/>
    <col min="173" max="173" width="13.625" style="336" bestFit="1" customWidth="1"/>
    <col min="174" max="174" width="58.625" style="336" bestFit="1" customWidth="1"/>
    <col min="175" max="175" width="7.5" style="336" bestFit="1" customWidth="1"/>
    <col min="176" max="176" width="7.625" style="336" bestFit="1" customWidth="1"/>
    <col min="177" max="181" width="19.375" style="336" bestFit="1" customWidth="1"/>
    <col min="182" max="182" width="11.875" style="336" bestFit="1" customWidth="1"/>
    <col min="183" max="185" width="10.625" style="336" bestFit="1" customWidth="1"/>
    <col min="186" max="192" width="7.5" style="336" bestFit="1" customWidth="1"/>
    <col min="193" max="194" width="8.125" style="336" bestFit="1" customWidth="1"/>
    <col min="195" max="226" width="11.125" style="336" bestFit="1" customWidth="1"/>
    <col min="227" max="227" width="15.625" style="336" bestFit="1" customWidth="1"/>
    <col min="228" max="247" width="12" style="336" bestFit="1" customWidth="1"/>
    <col min="248" max="261" width="10.125" style="336" bestFit="1" customWidth="1"/>
    <col min="262" max="264" width="12.875" style="336" bestFit="1" customWidth="1"/>
    <col min="265" max="265" width="15.125" style="336" bestFit="1" customWidth="1"/>
    <col min="266" max="281" width="10.125" style="336" bestFit="1" customWidth="1"/>
    <col min="282" max="282" width="16.125" style="336" bestFit="1" customWidth="1"/>
    <col min="283" max="283" width="8.5" style="336" bestFit="1" customWidth="1"/>
    <col min="284" max="284" width="9.625" style="336" bestFit="1" customWidth="1"/>
    <col min="285" max="286" width="8.5" style="336" bestFit="1" customWidth="1"/>
    <col min="287" max="287" width="9.5" style="336" bestFit="1" customWidth="1"/>
    <col min="288" max="288" width="10.875" style="336" bestFit="1" customWidth="1"/>
    <col min="289" max="289" width="11.5" style="336" bestFit="1" customWidth="1"/>
    <col min="290" max="301" width="10.875" style="336" bestFit="1" customWidth="1"/>
    <col min="302" max="304" width="12.375" style="336" bestFit="1" customWidth="1"/>
    <col min="305" max="323" width="10.875" style="336" bestFit="1" customWidth="1"/>
    <col min="324" max="325" width="8.5" style="336" bestFit="1" customWidth="1"/>
    <col min="326" max="326" width="10.375" style="336" bestFit="1" customWidth="1"/>
    <col min="327" max="362" width="15.625" style="336" bestFit="1" customWidth="1"/>
    <col min="363" max="363" width="8.5" style="336" bestFit="1" customWidth="1"/>
    <col min="364" max="364" width="10.375" style="336" bestFit="1" customWidth="1"/>
    <col min="365" max="400" width="15.625" style="336" bestFit="1" customWidth="1"/>
    <col min="401" max="402" width="8.5" style="336" bestFit="1" customWidth="1"/>
    <col min="403" max="403" width="10.375" style="336" bestFit="1" customWidth="1"/>
    <col min="404" max="418" width="15.625" style="336" bestFit="1" customWidth="1"/>
    <col min="419" max="419" width="74.625" style="336" bestFit="1" customWidth="1"/>
    <col min="420" max="439" width="15.625" style="336" bestFit="1" customWidth="1"/>
    <col min="440" max="441" width="12.375" style="336" bestFit="1" customWidth="1"/>
    <col min="442" max="442" width="19.5" style="336" bestFit="1" customWidth="1"/>
    <col min="443" max="443" width="23.125" style="336" bestFit="1" customWidth="1"/>
    <col min="444" max="460" width="19.5" style="336" bestFit="1" customWidth="1"/>
    <col min="461" max="461" width="8.5" style="336" bestFit="1" customWidth="1"/>
    <col min="462" max="462" width="10.625" style="336" bestFit="1" customWidth="1"/>
    <col min="463" max="464" width="8.5" style="336" bestFit="1" customWidth="1"/>
    <col min="465" max="465" width="10.625" style="336" bestFit="1" customWidth="1"/>
    <col min="466" max="466" width="8.5" style="336" bestFit="1" customWidth="1"/>
    <col min="467" max="467" width="12.875" style="336" bestFit="1" customWidth="1"/>
    <col min="468" max="471" width="8.625" style="336" bestFit="1" customWidth="1"/>
    <col min="472" max="473" width="8.5" style="336" bestFit="1" customWidth="1"/>
    <col min="474" max="474" width="4.125" style="336" bestFit="1" customWidth="1"/>
    <col min="475" max="475" width="8.625" style="336" bestFit="1" customWidth="1"/>
    <col min="476" max="476" width="12.625" style="336" bestFit="1" customWidth="1"/>
    <col min="477" max="477" width="8.625" style="336" bestFit="1" customWidth="1"/>
    <col min="478" max="478" width="10.375" style="336" bestFit="1" customWidth="1"/>
    <col min="479" max="479" width="8.625" style="336" bestFit="1" customWidth="1"/>
    <col min="480" max="480" width="14.125" style="336" bestFit="1" customWidth="1"/>
    <col min="481" max="481" width="8.5" style="336" bestFit="1" customWidth="1"/>
    <col min="482" max="483" width="11.625" style="336" bestFit="1" customWidth="1"/>
    <col min="484" max="484" width="14.125" style="336" bestFit="1" customWidth="1"/>
    <col min="485" max="486" width="11.625" style="336" bestFit="1" customWidth="1"/>
    <col min="487" max="487" width="8.625" style="336"/>
    <col min="488" max="488" width="14.125" style="336" bestFit="1" customWidth="1"/>
    <col min="489" max="491" width="11.625" style="336" bestFit="1" customWidth="1"/>
    <col min="492" max="492" width="12.375" style="336" bestFit="1" customWidth="1"/>
    <col min="493" max="493" width="11.625" style="336" bestFit="1" customWidth="1"/>
    <col min="494" max="494" width="11.875" style="336" bestFit="1" customWidth="1"/>
    <col min="495" max="499" width="15.625" style="336" bestFit="1" customWidth="1"/>
    <col min="500" max="500" width="14.375" style="336" bestFit="1" customWidth="1"/>
    <col min="501" max="501" width="12.375" style="336" bestFit="1" customWidth="1"/>
    <col min="502" max="506" width="18.625" style="336" bestFit="1" customWidth="1"/>
    <col min="507" max="507" width="14.375" style="336" bestFit="1" customWidth="1"/>
    <col min="508" max="508" width="12.375" style="336" bestFit="1" customWidth="1"/>
    <col min="509" max="509" width="11.5" style="336" bestFit="1" customWidth="1"/>
    <col min="510" max="514" width="17.375" style="336" bestFit="1" customWidth="1"/>
    <col min="515" max="515" width="18.5" style="336" bestFit="1" customWidth="1"/>
    <col min="516" max="517" width="8.625" style="336" bestFit="1" customWidth="1"/>
    <col min="518" max="522" width="20.375" style="336" bestFit="1" customWidth="1"/>
    <col min="523" max="523" width="14.875" style="336" bestFit="1" customWidth="1"/>
    <col min="524" max="526" width="8.625" style="336" bestFit="1" customWidth="1"/>
    <col min="527" max="531" width="19.375" style="336" bestFit="1" customWidth="1"/>
    <col min="532" max="532" width="16" style="336" bestFit="1" customWidth="1"/>
    <col min="533" max="533" width="12.875" style="336" bestFit="1" customWidth="1"/>
    <col min="534" max="535" width="8.5" style="336" bestFit="1" customWidth="1"/>
    <col min="536" max="540" width="22.5" style="336" bestFit="1" customWidth="1"/>
    <col min="541" max="541" width="16.625" style="336" bestFit="1" customWidth="1"/>
    <col min="542" max="542" width="12.875" style="336" bestFit="1" customWidth="1"/>
    <col min="543" max="543" width="13.5" style="336" bestFit="1" customWidth="1"/>
    <col min="544" max="544" width="12.625" style="336" bestFit="1" customWidth="1"/>
    <col min="545" max="545" width="8.5" style="336" bestFit="1" customWidth="1"/>
    <col min="546" max="546" width="14.125" style="336" bestFit="1" customWidth="1"/>
    <col min="547" max="547" width="15" style="336" bestFit="1" customWidth="1"/>
    <col min="548" max="548" width="12.375" style="336" bestFit="1" customWidth="1"/>
    <col min="549" max="549" width="13.125" style="336" bestFit="1" customWidth="1"/>
    <col min="550" max="550" width="15.625" style="336" bestFit="1" customWidth="1"/>
    <col min="551" max="551" width="12.375" style="336" bestFit="1" customWidth="1"/>
    <col min="552" max="552" width="8.5" style="336" bestFit="1" customWidth="1"/>
    <col min="553" max="557" width="15.875" style="336" bestFit="1" customWidth="1"/>
    <col min="558" max="559" width="12.875" style="336" bestFit="1" customWidth="1"/>
    <col min="560" max="561" width="8.5" style="336" bestFit="1" customWidth="1"/>
    <col min="562" max="566" width="19" style="336" bestFit="1" customWidth="1"/>
    <col min="567" max="567" width="12.875" style="336" bestFit="1" customWidth="1"/>
    <col min="568" max="646" width="4.125" style="336" bestFit="1" customWidth="1"/>
    <col min="647" max="16384" width="8.625" style="336"/>
  </cols>
  <sheetData>
    <row r="1" spans="1:686" s="433" customFormat="1">
      <c r="B1" s="433">
        <v>1</v>
      </c>
      <c r="C1" s="433">
        <v>1</v>
      </c>
      <c r="D1" s="433">
        <f>C1+1</f>
        <v>2</v>
      </c>
      <c r="E1" s="433">
        <f t="shared" ref="E1:CE1" si="0">D1+1</f>
        <v>3</v>
      </c>
      <c r="F1" s="433">
        <f t="shared" si="0"/>
        <v>4</v>
      </c>
      <c r="G1" s="433">
        <f t="shared" si="0"/>
        <v>5</v>
      </c>
      <c r="H1" s="433">
        <f t="shared" si="0"/>
        <v>6</v>
      </c>
      <c r="I1" s="433">
        <f t="shared" si="0"/>
        <v>7</v>
      </c>
      <c r="J1" s="433">
        <f t="shared" ref="J1" si="1">I1+1</f>
        <v>8</v>
      </c>
      <c r="K1" s="433">
        <f t="shared" ref="K1" si="2">J1+1</f>
        <v>9</v>
      </c>
      <c r="L1" s="433">
        <f t="shared" ref="L1" si="3">K1+1</f>
        <v>10</v>
      </c>
      <c r="M1" s="433">
        <f t="shared" si="0"/>
        <v>11</v>
      </c>
      <c r="N1" s="433">
        <f t="shared" si="0"/>
        <v>12</v>
      </c>
      <c r="O1" s="433">
        <f t="shared" si="0"/>
        <v>13</v>
      </c>
      <c r="P1" s="433">
        <f t="shared" si="0"/>
        <v>14</v>
      </c>
      <c r="Q1" s="433">
        <f t="shared" si="0"/>
        <v>15</v>
      </c>
      <c r="R1" s="433">
        <f t="shared" si="0"/>
        <v>16</v>
      </c>
      <c r="S1" s="433">
        <f t="shared" si="0"/>
        <v>17</v>
      </c>
      <c r="T1" s="433">
        <f t="shared" si="0"/>
        <v>18</v>
      </c>
      <c r="U1" s="433">
        <f t="shared" si="0"/>
        <v>19</v>
      </c>
      <c r="V1" s="433">
        <f t="shared" si="0"/>
        <v>20</v>
      </c>
      <c r="W1" s="433">
        <f t="shared" si="0"/>
        <v>21</v>
      </c>
      <c r="X1" s="433">
        <f t="shared" si="0"/>
        <v>22</v>
      </c>
      <c r="Y1" s="433">
        <f t="shared" si="0"/>
        <v>23</v>
      </c>
      <c r="Z1" s="433">
        <f t="shared" si="0"/>
        <v>24</v>
      </c>
      <c r="AA1" s="433">
        <f t="shared" si="0"/>
        <v>25</v>
      </c>
      <c r="AB1" s="433">
        <f t="shared" si="0"/>
        <v>26</v>
      </c>
      <c r="AC1" s="433">
        <f t="shared" si="0"/>
        <v>27</v>
      </c>
      <c r="AD1" s="433">
        <f t="shared" si="0"/>
        <v>28</v>
      </c>
      <c r="AE1" s="433">
        <f t="shared" si="0"/>
        <v>29</v>
      </c>
      <c r="AF1" s="433">
        <f t="shared" si="0"/>
        <v>30</v>
      </c>
      <c r="AG1" s="433">
        <f t="shared" si="0"/>
        <v>31</v>
      </c>
      <c r="AH1" s="433">
        <f t="shared" si="0"/>
        <v>32</v>
      </c>
      <c r="AI1" s="433">
        <f t="shared" si="0"/>
        <v>33</v>
      </c>
      <c r="AJ1" s="433">
        <f t="shared" si="0"/>
        <v>34</v>
      </c>
      <c r="AK1" s="433">
        <f t="shared" si="0"/>
        <v>35</v>
      </c>
      <c r="AL1" s="433">
        <f t="shared" si="0"/>
        <v>36</v>
      </c>
      <c r="AM1" s="433">
        <f t="shared" si="0"/>
        <v>37</v>
      </c>
      <c r="AN1" s="433">
        <f t="shared" si="0"/>
        <v>38</v>
      </c>
      <c r="AO1" s="433">
        <f t="shared" si="0"/>
        <v>39</v>
      </c>
      <c r="AP1" s="433">
        <f t="shared" si="0"/>
        <v>40</v>
      </c>
      <c r="AQ1" s="433">
        <f t="shared" si="0"/>
        <v>41</v>
      </c>
      <c r="AR1" s="433">
        <f t="shared" si="0"/>
        <v>42</v>
      </c>
      <c r="AS1" s="433">
        <f t="shared" ref="AS1" si="4">AR1+1</f>
        <v>43</v>
      </c>
      <c r="AT1" s="433">
        <f t="shared" ref="AT1" si="5">AS1+1</f>
        <v>44</v>
      </c>
      <c r="AU1" s="433">
        <f t="shared" ref="AU1" si="6">AT1+1</f>
        <v>45</v>
      </c>
      <c r="AV1" s="433">
        <f t="shared" ref="AV1" si="7">AU1+1</f>
        <v>46</v>
      </c>
      <c r="AW1" s="433">
        <f t="shared" ref="AW1" si="8">AV1+1</f>
        <v>47</v>
      </c>
      <c r="AX1" s="433">
        <f t="shared" ref="AX1" si="9">AW1+1</f>
        <v>48</v>
      </c>
      <c r="AY1" s="433">
        <f t="shared" ref="AY1" si="10">AX1+1</f>
        <v>49</v>
      </c>
      <c r="AZ1" s="433">
        <f t="shared" ref="AZ1" si="11">AY1+1</f>
        <v>50</v>
      </c>
      <c r="BA1" s="433">
        <f t="shared" ref="BA1" si="12">AZ1+1</f>
        <v>51</v>
      </c>
      <c r="BB1" s="433">
        <f t="shared" ref="BB1" si="13">BA1+1</f>
        <v>52</v>
      </c>
      <c r="BC1" s="433">
        <f t="shared" ref="BC1" si="14">BB1+1</f>
        <v>53</v>
      </c>
      <c r="BD1" s="433">
        <f t="shared" ref="BD1" si="15">BC1+1</f>
        <v>54</v>
      </c>
      <c r="BE1" s="433">
        <f t="shared" si="0"/>
        <v>55</v>
      </c>
      <c r="BF1" s="433">
        <f t="shared" si="0"/>
        <v>56</v>
      </c>
      <c r="BG1" s="433">
        <f t="shared" si="0"/>
        <v>57</v>
      </c>
      <c r="BH1" s="433">
        <f t="shared" si="0"/>
        <v>58</v>
      </c>
      <c r="BI1" s="433">
        <f t="shared" si="0"/>
        <v>59</v>
      </c>
      <c r="BJ1" s="433">
        <f t="shared" ref="BJ1" si="16">BI1+1</f>
        <v>60</v>
      </c>
      <c r="BK1" s="433">
        <f t="shared" ref="BK1" si="17">BJ1+1</f>
        <v>61</v>
      </c>
      <c r="BL1" s="433">
        <f t="shared" ref="BL1" si="18">BK1+1</f>
        <v>62</v>
      </c>
      <c r="BM1" s="433">
        <f t="shared" si="0"/>
        <v>63</v>
      </c>
      <c r="BN1" s="433">
        <f t="shared" si="0"/>
        <v>64</v>
      </c>
      <c r="BO1" s="433">
        <f t="shared" si="0"/>
        <v>65</v>
      </c>
      <c r="BP1" s="433">
        <f t="shared" si="0"/>
        <v>66</v>
      </c>
      <c r="BQ1" s="433">
        <f t="shared" si="0"/>
        <v>67</v>
      </c>
      <c r="BR1" s="433">
        <f t="shared" si="0"/>
        <v>68</v>
      </c>
      <c r="BS1" s="433">
        <f t="shared" si="0"/>
        <v>69</v>
      </c>
      <c r="BT1" s="433">
        <f t="shared" si="0"/>
        <v>70</v>
      </c>
      <c r="BU1" s="433">
        <f t="shared" si="0"/>
        <v>71</v>
      </c>
      <c r="BV1" s="433">
        <f t="shared" si="0"/>
        <v>72</v>
      </c>
      <c r="BW1" s="433">
        <f t="shared" si="0"/>
        <v>73</v>
      </c>
      <c r="BX1" s="433">
        <f t="shared" si="0"/>
        <v>74</v>
      </c>
      <c r="BY1" s="433">
        <f t="shared" si="0"/>
        <v>75</v>
      </c>
      <c r="BZ1" s="433">
        <f t="shared" si="0"/>
        <v>76</v>
      </c>
      <c r="CA1" s="433">
        <f t="shared" si="0"/>
        <v>77</v>
      </c>
      <c r="CB1" s="433">
        <f t="shared" si="0"/>
        <v>78</v>
      </c>
      <c r="CC1" s="433">
        <f t="shared" si="0"/>
        <v>79</v>
      </c>
      <c r="CD1" s="433">
        <f t="shared" si="0"/>
        <v>80</v>
      </c>
      <c r="CE1" s="433">
        <f t="shared" si="0"/>
        <v>81</v>
      </c>
      <c r="CF1" s="433">
        <f t="shared" ref="CF1:FH1" si="19">CE1+1</f>
        <v>82</v>
      </c>
      <c r="CG1" s="433">
        <f t="shared" si="19"/>
        <v>83</v>
      </c>
      <c r="CH1" s="433">
        <f t="shared" si="19"/>
        <v>84</v>
      </c>
      <c r="CI1" s="433">
        <f t="shared" si="19"/>
        <v>85</v>
      </c>
      <c r="CJ1" s="433">
        <f t="shared" si="19"/>
        <v>86</v>
      </c>
      <c r="CK1" s="433">
        <f t="shared" ref="CK1" si="20">CJ1+1</f>
        <v>87</v>
      </c>
      <c r="CL1" s="433">
        <f t="shared" ref="CL1" si="21">CK1+1</f>
        <v>88</v>
      </c>
      <c r="CM1" s="433">
        <f t="shared" ref="CM1" si="22">CL1+1</f>
        <v>89</v>
      </c>
      <c r="CN1" s="433">
        <f t="shared" ref="CN1" si="23">CM1+1</f>
        <v>90</v>
      </c>
      <c r="CO1" s="433">
        <f t="shared" ref="CO1" si="24">CN1+1</f>
        <v>91</v>
      </c>
      <c r="CP1" s="433">
        <f t="shared" ref="CP1" si="25">CO1+1</f>
        <v>92</v>
      </c>
      <c r="CQ1" s="433">
        <f t="shared" ref="CQ1" si="26">CP1+1</f>
        <v>93</v>
      </c>
      <c r="CR1" s="433">
        <f t="shared" ref="CR1" si="27">CQ1+1</f>
        <v>94</v>
      </c>
      <c r="CS1" s="433">
        <f t="shared" si="19"/>
        <v>95</v>
      </c>
      <c r="CT1" s="433">
        <f t="shared" si="19"/>
        <v>96</v>
      </c>
      <c r="CU1" s="433">
        <f t="shared" si="19"/>
        <v>97</v>
      </c>
      <c r="CV1" s="433">
        <f t="shared" si="19"/>
        <v>98</v>
      </c>
      <c r="CW1" s="433">
        <f t="shared" si="19"/>
        <v>99</v>
      </c>
      <c r="CX1" s="433">
        <f t="shared" si="19"/>
        <v>100</v>
      </c>
      <c r="CY1" s="433">
        <f t="shared" si="19"/>
        <v>101</v>
      </c>
      <c r="CZ1" s="433">
        <f t="shared" si="19"/>
        <v>102</v>
      </c>
      <c r="DA1" s="433">
        <f t="shared" si="19"/>
        <v>103</v>
      </c>
      <c r="DB1" s="433">
        <f t="shared" si="19"/>
        <v>104</v>
      </c>
      <c r="DC1" s="433">
        <f t="shared" si="19"/>
        <v>105</v>
      </c>
      <c r="DD1" s="433">
        <f t="shared" si="19"/>
        <v>106</v>
      </c>
      <c r="DE1" s="433">
        <f t="shared" ref="DE1" si="28">DD1+1</f>
        <v>107</v>
      </c>
      <c r="DF1" s="433">
        <f t="shared" ref="DF1" si="29">DE1+1</f>
        <v>108</v>
      </c>
      <c r="DG1" s="433">
        <f t="shared" ref="DG1" si="30">DF1+1</f>
        <v>109</v>
      </c>
      <c r="DH1" s="433">
        <f t="shared" ref="DH1" si="31">DG1+1</f>
        <v>110</v>
      </c>
      <c r="DI1" s="433">
        <f t="shared" si="19"/>
        <v>111</v>
      </c>
      <c r="DJ1" s="433">
        <f t="shared" si="19"/>
        <v>112</v>
      </c>
      <c r="DK1" s="433">
        <f t="shared" si="19"/>
        <v>113</v>
      </c>
      <c r="DL1" s="433">
        <f t="shared" si="19"/>
        <v>114</v>
      </c>
      <c r="DM1" s="433">
        <f t="shared" si="19"/>
        <v>115</v>
      </c>
      <c r="DN1" s="433">
        <f t="shared" si="19"/>
        <v>116</v>
      </c>
      <c r="DO1" s="433">
        <f t="shared" si="19"/>
        <v>117</v>
      </c>
      <c r="DP1" s="433">
        <f t="shared" si="19"/>
        <v>118</v>
      </c>
      <c r="DQ1" s="433">
        <f t="shared" si="19"/>
        <v>119</v>
      </c>
      <c r="DR1" s="433">
        <f t="shared" si="19"/>
        <v>120</v>
      </c>
      <c r="DS1" s="433">
        <f t="shared" si="19"/>
        <v>121</v>
      </c>
      <c r="DT1" s="433">
        <f t="shared" si="19"/>
        <v>122</v>
      </c>
      <c r="DU1" s="433">
        <f t="shared" si="19"/>
        <v>123</v>
      </c>
      <c r="DV1" s="433">
        <f t="shared" si="19"/>
        <v>124</v>
      </c>
      <c r="DW1" s="433">
        <f t="shared" si="19"/>
        <v>125</v>
      </c>
      <c r="DX1" s="433">
        <f t="shared" si="19"/>
        <v>126</v>
      </c>
      <c r="DY1" s="433">
        <f t="shared" si="19"/>
        <v>127</v>
      </c>
      <c r="DZ1" s="433">
        <f t="shared" si="19"/>
        <v>128</v>
      </c>
      <c r="EA1" s="433">
        <f t="shared" si="19"/>
        <v>129</v>
      </c>
      <c r="EB1" s="433">
        <f t="shared" si="19"/>
        <v>130</v>
      </c>
      <c r="EC1" s="433">
        <f t="shared" si="19"/>
        <v>131</v>
      </c>
      <c r="ED1" s="433">
        <f t="shared" si="19"/>
        <v>132</v>
      </c>
      <c r="EE1" s="433">
        <f t="shared" si="19"/>
        <v>133</v>
      </c>
      <c r="EF1" s="433">
        <f t="shared" si="19"/>
        <v>134</v>
      </c>
      <c r="EG1" s="433">
        <f t="shared" si="19"/>
        <v>135</v>
      </c>
      <c r="EH1" s="433">
        <f t="shared" ref="EH1" si="32">EG1+1</f>
        <v>136</v>
      </c>
      <c r="EI1" s="433">
        <f t="shared" ref="EI1" si="33">EH1+1</f>
        <v>137</v>
      </c>
      <c r="EJ1" s="433">
        <f t="shared" ref="EJ1" si="34">EI1+1</f>
        <v>138</v>
      </c>
      <c r="EK1" s="433">
        <f t="shared" ref="EK1" si="35">EJ1+1</f>
        <v>139</v>
      </c>
      <c r="EL1" s="433">
        <f t="shared" ref="EL1" si="36">EK1+1</f>
        <v>140</v>
      </c>
      <c r="EM1" s="433">
        <f t="shared" ref="EM1" si="37">EL1+1</f>
        <v>141</v>
      </c>
      <c r="EN1" s="433">
        <f t="shared" ref="EN1" si="38">EM1+1</f>
        <v>142</v>
      </c>
      <c r="EO1" s="433">
        <f t="shared" ref="EO1" si="39">EN1+1</f>
        <v>143</v>
      </c>
      <c r="EP1" s="433">
        <f t="shared" si="19"/>
        <v>144</v>
      </c>
      <c r="EQ1" s="433">
        <f t="shared" si="19"/>
        <v>145</v>
      </c>
      <c r="ER1" s="433">
        <f t="shared" si="19"/>
        <v>146</v>
      </c>
      <c r="ES1" s="433">
        <f t="shared" si="19"/>
        <v>147</v>
      </c>
      <c r="ET1" s="433">
        <f t="shared" si="19"/>
        <v>148</v>
      </c>
      <c r="EU1" s="433">
        <f t="shared" si="19"/>
        <v>149</v>
      </c>
      <c r="EV1" s="433">
        <f t="shared" si="19"/>
        <v>150</v>
      </c>
      <c r="EW1" s="433">
        <f t="shared" si="19"/>
        <v>151</v>
      </c>
      <c r="EX1" s="433">
        <f t="shared" si="19"/>
        <v>152</v>
      </c>
      <c r="EY1" s="433">
        <f t="shared" si="19"/>
        <v>153</v>
      </c>
      <c r="EZ1" s="433">
        <f t="shared" si="19"/>
        <v>154</v>
      </c>
      <c r="FA1" s="433">
        <f t="shared" si="19"/>
        <v>155</v>
      </c>
      <c r="FB1" s="433">
        <f t="shared" si="19"/>
        <v>156</v>
      </c>
      <c r="FC1" s="433">
        <f t="shared" si="19"/>
        <v>157</v>
      </c>
      <c r="FD1" s="433">
        <f t="shared" si="19"/>
        <v>158</v>
      </c>
      <c r="FE1" s="433">
        <f t="shared" si="19"/>
        <v>159</v>
      </c>
      <c r="FF1" s="433">
        <f t="shared" si="19"/>
        <v>160</v>
      </c>
      <c r="FG1" s="433">
        <f t="shared" si="19"/>
        <v>161</v>
      </c>
      <c r="FH1" s="433">
        <f t="shared" si="19"/>
        <v>162</v>
      </c>
      <c r="FI1" s="433">
        <f t="shared" ref="FI1:HT1" si="40">FH1+1</f>
        <v>163</v>
      </c>
      <c r="FJ1" s="433">
        <f t="shared" si="40"/>
        <v>164</v>
      </c>
      <c r="FK1" s="433">
        <f t="shared" si="40"/>
        <v>165</v>
      </c>
      <c r="FL1" s="433">
        <f t="shared" si="40"/>
        <v>166</v>
      </c>
      <c r="FM1" s="433">
        <f t="shared" si="40"/>
        <v>167</v>
      </c>
      <c r="FN1" s="433">
        <f t="shared" si="40"/>
        <v>168</v>
      </c>
      <c r="FO1" s="433">
        <f t="shared" si="40"/>
        <v>169</v>
      </c>
      <c r="FP1" s="433">
        <f t="shared" si="40"/>
        <v>170</v>
      </c>
      <c r="FQ1" s="433">
        <f t="shared" si="40"/>
        <v>171</v>
      </c>
      <c r="FR1" s="433">
        <f t="shared" si="40"/>
        <v>172</v>
      </c>
      <c r="FS1" s="433">
        <f t="shared" si="40"/>
        <v>173</v>
      </c>
      <c r="FT1" s="433">
        <f t="shared" si="40"/>
        <v>174</v>
      </c>
      <c r="FU1" s="433">
        <f t="shared" si="40"/>
        <v>175</v>
      </c>
      <c r="FV1" s="433">
        <f t="shared" si="40"/>
        <v>176</v>
      </c>
      <c r="FW1" s="433">
        <f t="shared" si="40"/>
        <v>177</v>
      </c>
      <c r="FX1" s="433">
        <f t="shared" si="40"/>
        <v>178</v>
      </c>
      <c r="FY1" s="433">
        <f t="shared" si="40"/>
        <v>179</v>
      </c>
      <c r="FZ1" s="433">
        <f t="shared" si="40"/>
        <v>180</v>
      </c>
      <c r="GA1" s="433">
        <f t="shared" si="40"/>
        <v>181</v>
      </c>
      <c r="GB1" s="433">
        <f t="shared" si="40"/>
        <v>182</v>
      </c>
      <c r="GC1" s="433">
        <f t="shared" si="40"/>
        <v>183</v>
      </c>
      <c r="GD1" s="433">
        <f t="shared" si="40"/>
        <v>184</v>
      </c>
      <c r="GE1" s="433">
        <f t="shared" si="40"/>
        <v>185</v>
      </c>
      <c r="GF1" s="433">
        <f t="shared" si="40"/>
        <v>186</v>
      </c>
      <c r="GG1" s="433">
        <f t="shared" si="40"/>
        <v>187</v>
      </c>
      <c r="GH1" s="433">
        <f t="shared" si="40"/>
        <v>188</v>
      </c>
      <c r="GI1" s="433">
        <f t="shared" si="40"/>
        <v>189</v>
      </c>
      <c r="GJ1" s="433">
        <f t="shared" si="40"/>
        <v>190</v>
      </c>
      <c r="GK1" s="433">
        <f t="shared" si="40"/>
        <v>191</v>
      </c>
      <c r="GL1" s="433">
        <f t="shared" si="40"/>
        <v>192</v>
      </c>
      <c r="GM1" s="433">
        <f t="shared" si="40"/>
        <v>193</v>
      </c>
      <c r="GN1" s="433">
        <f t="shared" si="40"/>
        <v>194</v>
      </c>
      <c r="GO1" s="433">
        <f t="shared" si="40"/>
        <v>195</v>
      </c>
      <c r="GP1" s="433">
        <f t="shared" si="40"/>
        <v>196</v>
      </c>
      <c r="GQ1" s="433">
        <f t="shared" si="40"/>
        <v>197</v>
      </c>
      <c r="GR1" s="433">
        <f t="shared" si="40"/>
        <v>198</v>
      </c>
      <c r="GS1" s="433">
        <f t="shared" si="40"/>
        <v>199</v>
      </c>
      <c r="GT1" s="433">
        <f t="shared" si="40"/>
        <v>200</v>
      </c>
      <c r="GU1" s="433">
        <f t="shared" si="40"/>
        <v>201</v>
      </c>
      <c r="GV1" s="433">
        <f t="shared" si="40"/>
        <v>202</v>
      </c>
      <c r="GW1" s="433">
        <f t="shared" si="40"/>
        <v>203</v>
      </c>
      <c r="GX1" s="433">
        <f t="shared" si="40"/>
        <v>204</v>
      </c>
      <c r="GY1" s="433">
        <f t="shared" si="40"/>
        <v>205</v>
      </c>
      <c r="GZ1" s="433">
        <f t="shared" si="40"/>
        <v>206</v>
      </c>
      <c r="HA1" s="433">
        <f t="shared" si="40"/>
        <v>207</v>
      </c>
      <c r="HB1" s="433">
        <f t="shared" si="40"/>
        <v>208</v>
      </c>
      <c r="HC1" s="433">
        <f t="shared" si="40"/>
        <v>209</v>
      </c>
      <c r="HD1" s="433">
        <f t="shared" si="40"/>
        <v>210</v>
      </c>
      <c r="HE1" s="433">
        <f t="shared" si="40"/>
        <v>211</v>
      </c>
      <c r="HF1" s="433">
        <f t="shared" si="40"/>
        <v>212</v>
      </c>
      <c r="HG1" s="433">
        <f t="shared" si="40"/>
        <v>213</v>
      </c>
      <c r="HH1" s="433">
        <f t="shared" si="40"/>
        <v>214</v>
      </c>
      <c r="HI1" s="433">
        <f t="shared" si="40"/>
        <v>215</v>
      </c>
      <c r="HJ1" s="433">
        <f t="shared" si="40"/>
        <v>216</v>
      </c>
      <c r="HK1" s="433">
        <f t="shared" si="40"/>
        <v>217</v>
      </c>
      <c r="HL1" s="433">
        <f t="shared" si="40"/>
        <v>218</v>
      </c>
      <c r="HM1" s="433">
        <f t="shared" si="40"/>
        <v>219</v>
      </c>
      <c r="HN1" s="433">
        <f t="shared" si="40"/>
        <v>220</v>
      </c>
      <c r="HO1" s="433">
        <f t="shared" si="40"/>
        <v>221</v>
      </c>
      <c r="HP1" s="433">
        <f t="shared" si="40"/>
        <v>222</v>
      </c>
      <c r="HQ1" s="433">
        <f t="shared" si="40"/>
        <v>223</v>
      </c>
      <c r="HR1" s="433">
        <f t="shared" si="40"/>
        <v>224</v>
      </c>
      <c r="HS1" s="433">
        <f t="shared" si="40"/>
        <v>225</v>
      </c>
      <c r="HT1" s="433">
        <f t="shared" si="40"/>
        <v>226</v>
      </c>
      <c r="HU1" s="433">
        <f t="shared" ref="HU1:KF1" si="41">HT1+1</f>
        <v>227</v>
      </c>
      <c r="HV1" s="433">
        <f t="shared" si="41"/>
        <v>228</v>
      </c>
      <c r="HW1" s="433">
        <f t="shared" si="41"/>
        <v>229</v>
      </c>
      <c r="HX1" s="433">
        <f t="shared" si="41"/>
        <v>230</v>
      </c>
      <c r="HY1" s="433">
        <f t="shared" si="41"/>
        <v>231</v>
      </c>
      <c r="HZ1" s="433">
        <f t="shared" si="41"/>
        <v>232</v>
      </c>
      <c r="IA1" s="433">
        <f t="shared" si="41"/>
        <v>233</v>
      </c>
      <c r="IB1" s="433">
        <f t="shared" si="41"/>
        <v>234</v>
      </c>
      <c r="IC1" s="433">
        <f t="shared" si="41"/>
        <v>235</v>
      </c>
      <c r="ID1" s="433">
        <f t="shared" si="41"/>
        <v>236</v>
      </c>
      <c r="IE1" s="433">
        <f t="shared" si="41"/>
        <v>237</v>
      </c>
      <c r="IF1" s="433">
        <f t="shared" si="41"/>
        <v>238</v>
      </c>
      <c r="IG1" s="433">
        <f t="shared" si="41"/>
        <v>239</v>
      </c>
      <c r="IH1" s="433">
        <f t="shared" si="41"/>
        <v>240</v>
      </c>
      <c r="II1" s="433">
        <f t="shared" si="41"/>
        <v>241</v>
      </c>
      <c r="IJ1" s="433">
        <f t="shared" si="41"/>
        <v>242</v>
      </c>
      <c r="IK1" s="433">
        <f t="shared" si="41"/>
        <v>243</v>
      </c>
      <c r="IL1" s="433">
        <f t="shared" si="41"/>
        <v>244</v>
      </c>
      <c r="IM1" s="433">
        <f t="shared" si="41"/>
        <v>245</v>
      </c>
      <c r="IN1" s="433">
        <f t="shared" si="41"/>
        <v>246</v>
      </c>
      <c r="IO1" s="433">
        <f t="shared" si="41"/>
        <v>247</v>
      </c>
      <c r="IP1" s="433">
        <f t="shared" si="41"/>
        <v>248</v>
      </c>
      <c r="IQ1" s="433">
        <f t="shared" si="41"/>
        <v>249</v>
      </c>
      <c r="IR1" s="433">
        <f t="shared" si="41"/>
        <v>250</v>
      </c>
      <c r="IS1" s="433">
        <f t="shared" si="41"/>
        <v>251</v>
      </c>
      <c r="IT1" s="433">
        <f t="shared" si="41"/>
        <v>252</v>
      </c>
      <c r="IU1" s="433">
        <f t="shared" si="41"/>
        <v>253</v>
      </c>
      <c r="IV1" s="433">
        <f t="shared" si="41"/>
        <v>254</v>
      </c>
      <c r="IW1" s="433">
        <f t="shared" si="41"/>
        <v>255</v>
      </c>
      <c r="IX1" s="433">
        <f t="shared" si="41"/>
        <v>256</v>
      </c>
      <c r="IY1" s="433">
        <f t="shared" si="41"/>
        <v>257</v>
      </c>
      <c r="IZ1" s="433">
        <f t="shared" si="41"/>
        <v>258</v>
      </c>
      <c r="JA1" s="433">
        <f t="shared" si="41"/>
        <v>259</v>
      </c>
      <c r="JB1" s="433">
        <f t="shared" si="41"/>
        <v>260</v>
      </c>
      <c r="JC1" s="433">
        <f t="shared" si="41"/>
        <v>261</v>
      </c>
      <c r="JD1" s="433">
        <f t="shared" si="41"/>
        <v>262</v>
      </c>
      <c r="JE1" s="433">
        <f t="shared" si="41"/>
        <v>263</v>
      </c>
      <c r="JF1" s="433">
        <f t="shared" si="41"/>
        <v>264</v>
      </c>
      <c r="JG1" s="433">
        <f t="shared" si="41"/>
        <v>265</v>
      </c>
      <c r="JH1" s="433">
        <f t="shared" si="41"/>
        <v>266</v>
      </c>
      <c r="JI1" s="433">
        <f t="shared" si="41"/>
        <v>267</v>
      </c>
      <c r="JJ1" s="433">
        <f t="shared" si="41"/>
        <v>268</v>
      </c>
      <c r="JK1" s="433">
        <f t="shared" si="41"/>
        <v>269</v>
      </c>
      <c r="JL1" s="433">
        <f t="shared" si="41"/>
        <v>270</v>
      </c>
      <c r="JM1" s="433">
        <f t="shared" si="41"/>
        <v>271</v>
      </c>
      <c r="JN1" s="433">
        <f t="shared" si="41"/>
        <v>272</v>
      </c>
      <c r="JO1" s="433">
        <f t="shared" si="41"/>
        <v>273</v>
      </c>
      <c r="JP1" s="433">
        <f t="shared" si="41"/>
        <v>274</v>
      </c>
      <c r="JQ1" s="433">
        <f t="shared" si="41"/>
        <v>275</v>
      </c>
      <c r="JR1" s="433">
        <f t="shared" si="41"/>
        <v>276</v>
      </c>
      <c r="JS1" s="433">
        <f t="shared" si="41"/>
        <v>277</v>
      </c>
      <c r="JT1" s="433">
        <f t="shared" si="41"/>
        <v>278</v>
      </c>
      <c r="JU1" s="433">
        <f t="shared" si="41"/>
        <v>279</v>
      </c>
      <c r="JV1" s="433">
        <f t="shared" si="41"/>
        <v>280</v>
      </c>
      <c r="JW1" s="433">
        <f t="shared" si="41"/>
        <v>281</v>
      </c>
      <c r="JX1" s="433">
        <f t="shared" si="41"/>
        <v>282</v>
      </c>
      <c r="JY1" s="433">
        <f t="shared" si="41"/>
        <v>283</v>
      </c>
      <c r="JZ1" s="433">
        <f t="shared" si="41"/>
        <v>284</v>
      </c>
      <c r="KA1" s="433">
        <f t="shared" si="41"/>
        <v>285</v>
      </c>
      <c r="KB1" s="433">
        <f t="shared" si="41"/>
        <v>286</v>
      </c>
      <c r="KC1" s="433">
        <f t="shared" si="41"/>
        <v>287</v>
      </c>
      <c r="KD1" s="433">
        <f t="shared" si="41"/>
        <v>288</v>
      </c>
      <c r="KE1" s="433">
        <f t="shared" si="41"/>
        <v>289</v>
      </c>
      <c r="KF1" s="433">
        <f t="shared" si="41"/>
        <v>290</v>
      </c>
      <c r="KG1" s="433">
        <f t="shared" ref="KG1:MR1" si="42">KF1+1</f>
        <v>291</v>
      </c>
      <c r="KH1" s="433">
        <f t="shared" si="42"/>
        <v>292</v>
      </c>
      <c r="KI1" s="433">
        <f t="shared" si="42"/>
        <v>293</v>
      </c>
      <c r="KJ1" s="433">
        <f t="shared" si="42"/>
        <v>294</v>
      </c>
      <c r="KK1" s="433">
        <f t="shared" si="42"/>
        <v>295</v>
      </c>
      <c r="KL1" s="433">
        <f t="shared" si="42"/>
        <v>296</v>
      </c>
      <c r="KM1" s="433">
        <f t="shared" si="42"/>
        <v>297</v>
      </c>
      <c r="KN1" s="433">
        <f t="shared" si="42"/>
        <v>298</v>
      </c>
      <c r="KO1" s="433">
        <f t="shared" si="42"/>
        <v>299</v>
      </c>
      <c r="KP1" s="433">
        <f t="shared" si="42"/>
        <v>300</v>
      </c>
      <c r="KQ1" s="433">
        <f t="shared" si="42"/>
        <v>301</v>
      </c>
      <c r="KR1" s="433">
        <f t="shared" si="42"/>
        <v>302</v>
      </c>
      <c r="KS1" s="433">
        <f t="shared" si="42"/>
        <v>303</v>
      </c>
      <c r="KT1" s="433">
        <f t="shared" si="42"/>
        <v>304</v>
      </c>
      <c r="KU1" s="433">
        <f t="shared" si="42"/>
        <v>305</v>
      </c>
      <c r="KV1" s="433">
        <f t="shared" si="42"/>
        <v>306</v>
      </c>
      <c r="KW1" s="433">
        <f t="shared" si="42"/>
        <v>307</v>
      </c>
      <c r="KX1" s="433">
        <f t="shared" si="42"/>
        <v>308</v>
      </c>
      <c r="KY1" s="433">
        <f t="shared" si="42"/>
        <v>309</v>
      </c>
      <c r="KZ1" s="433">
        <f t="shared" si="42"/>
        <v>310</v>
      </c>
      <c r="LA1" s="433">
        <f t="shared" si="42"/>
        <v>311</v>
      </c>
      <c r="LB1" s="433">
        <f t="shared" si="42"/>
        <v>312</v>
      </c>
      <c r="LC1" s="433">
        <f t="shared" si="42"/>
        <v>313</v>
      </c>
      <c r="LD1" s="433">
        <f t="shared" si="42"/>
        <v>314</v>
      </c>
      <c r="LE1" s="433">
        <f t="shared" si="42"/>
        <v>315</v>
      </c>
      <c r="LF1" s="433">
        <f t="shared" si="42"/>
        <v>316</v>
      </c>
      <c r="LG1" s="433">
        <f t="shared" si="42"/>
        <v>317</v>
      </c>
      <c r="LH1" s="433">
        <f t="shared" si="42"/>
        <v>318</v>
      </c>
      <c r="LI1" s="433">
        <f t="shared" si="42"/>
        <v>319</v>
      </c>
      <c r="LJ1" s="433">
        <f t="shared" si="42"/>
        <v>320</v>
      </c>
      <c r="LK1" s="433">
        <f t="shared" si="42"/>
        <v>321</v>
      </c>
      <c r="LL1" s="433">
        <f t="shared" si="42"/>
        <v>322</v>
      </c>
      <c r="LM1" s="433">
        <f t="shared" si="42"/>
        <v>323</v>
      </c>
      <c r="LN1" s="433">
        <f t="shared" si="42"/>
        <v>324</v>
      </c>
      <c r="LO1" s="433">
        <f t="shared" si="42"/>
        <v>325</v>
      </c>
      <c r="LP1" s="433">
        <f t="shared" si="42"/>
        <v>326</v>
      </c>
      <c r="LQ1" s="433">
        <f t="shared" si="42"/>
        <v>327</v>
      </c>
      <c r="LR1" s="433">
        <f t="shared" si="42"/>
        <v>328</v>
      </c>
      <c r="LS1" s="433">
        <f t="shared" si="42"/>
        <v>329</v>
      </c>
      <c r="LT1" s="433">
        <f t="shared" si="42"/>
        <v>330</v>
      </c>
      <c r="LU1" s="433">
        <f t="shared" si="42"/>
        <v>331</v>
      </c>
      <c r="LV1" s="433">
        <f t="shared" si="42"/>
        <v>332</v>
      </c>
      <c r="LW1" s="433">
        <f t="shared" si="42"/>
        <v>333</v>
      </c>
      <c r="LX1" s="433">
        <f t="shared" si="42"/>
        <v>334</v>
      </c>
      <c r="LY1" s="433">
        <f t="shared" si="42"/>
        <v>335</v>
      </c>
      <c r="LZ1" s="433">
        <f t="shared" si="42"/>
        <v>336</v>
      </c>
      <c r="MA1" s="433">
        <f t="shared" si="42"/>
        <v>337</v>
      </c>
      <c r="MB1" s="433">
        <f t="shared" si="42"/>
        <v>338</v>
      </c>
      <c r="MC1" s="433">
        <f t="shared" si="42"/>
        <v>339</v>
      </c>
      <c r="MD1" s="433">
        <f t="shared" si="42"/>
        <v>340</v>
      </c>
      <c r="ME1" s="433">
        <f t="shared" si="42"/>
        <v>341</v>
      </c>
      <c r="MF1" s="433">
        <f t="shared" si="42"/>
        <v>342</v>
      </c>
      <c r="MG1" s="433">
        <f t="shared" si="42"/>
        <v>343</v>
      </c>
      <c r="MH1" s="433">
        <f t="shared" si="42"/>
        <v>344</v>
      </c>
      <c r="MI1" s="433">
        <f t="shared" si="42"/>
        <v>345</v>
      </c>
      <c r="MJ1" s="433">
        <f t="shared" si="42"/>
        <v>346</v>
      </c>
      <c r="MK1" s="433">
        <f t="shared" si="42"/>
        <v>347</v>
      </c>
      <c r="ML1" s="433">
        <f t="shared" si="42"/>
        <v>348</v>
      </c>
      <c r="MM1" s="433">
        <f t="shared" si="42"/>
        <v>349</v>
      </c>
      <c r="MN1" s="433">
        <f t="shared" si="42"/>
        <v>350</v>
      </c>
      <c r="MO1" s="433">
        <f t="shared" si="42"/>
        <v>351</v>
      </c>
      <c r="MP1" s="433">
        <f t="shared" si="42"/>
        <v>352</v>
      </c>
      <c r="MQ1" s="433">
        <f t="shared" si="42"/>
        <v>353</v>
      </c>
      <c r="MR1" s="433">
        <f t="shared" si="42"/>
        <v>354</v>
      </c>
      <c r="MS1" s="433">
        <f t="shared" ref="MS1:PD1" si="43">MR1+1</f>
        <v>355</v>
      </c>
      <c r="MT1" s="433">
        <f t="shared" si="43"/>
        <v>356</v>
      </c>
      <c r="MU1" s="433">
        <f t="shared" si="43"/>
        <v>357</v>
      </c>
      <c r="MV1" s="433">
        <f t="shared" si="43"/>
        <v>358</v>
      </c>
      <c r="MW1" s="433">
        <f t="shared" si="43"/>
        <v>359</v>
      </c>
      <c r="MX1" s="433">
        <f t="shared" si="43"/>
        <v>360</v>
      </c>
      <c r="MY1" s="433">
        <f t="shared" si="43"/>
        <v>361</v>
      </c>
      <c r="MZ1" s="433">
        <f t="shared" si="43"/>
        <v>362</v>
      </c>
      <c r="NA1" s="433">
        <f t="shared" si="43"/>
        <v>363</v>
      </c>
      <c r="NB1" s="433">
        <f t="shared" si="43"/>
        <v>364</v>
      </c>
      <c r="NC1" s="433">
        <f t="shared" si="43"/>
        <v>365</v>
      </c>
      <c r="ND1" s="433">
        <f t="shared" si="43"/>
        <v>366</v>
      </c>
      <c r="NE1" s="433">
        <f t="shared" si="43"/>
        <v>367</v>
      </c>
      <c r="NF1" s="433">
        <f t="shared" si="43"/>
        <v>368</v>
      </c>
      <c r="NG1" s="433">
        <f t="shared" si="43"/>
        <v>369</v>
      </c>
      <c r="NH1" s="433">
        <f t="shared" si="43"/>
        <v>370</v>
      </c>
      <c r="NI1" s="433">
        <f t="shared" si="43"/>
        <v>371</v>
      </c>
      <c r="NJ1" s="433">
        <f t="shared" si="43"/>
        <v>372</v>
      </c>
      <c r="NK1" s="433">
        <f t="shared" si="43"/>
        <v>373</v>
      </c>
      <c r="NL1" s="433">
        <f t="shared" si="43"/>
        <v>374</v>
      </c>
      <c r="NM1" s="433">
        <f t="shared" si="43"/>
        <v>375</v>
      </c>
      <c r="NN1" s="433">
        <f t="shared" si="43"/>
        <v>376</v>
      </c>
      <c r="NO1" s="433">
        <f t="shared" si="43"/>
        <v>377</v>
      </c>
      <c r="NP1" s="433">
        <f t="shared" si="43"/>
        <v>378</v>
      </c>
      <c r="NQ1" s="433">
        <f t="shared" si="43"/>
        <v>379</v>
      </c>
      <c r="NR1" s="433">
        <f t="shared" si="43"/>
        <v>380</v>
      </c>
      <c r="NS1" s="433">
        <f t="shared" si="43"/>
        <v>381</v>
      </c>
      <c r="NT1" s="433">
        <f t="shared" si="43"/>
        <v>382</v>
      </c>
      <c r="NU1" s="433">
        <f t="shared" si="43"/>
        <v>383</v>
      </c>
      <c r="NV1" s="433">
        <f t="shared" si="43"/>
        <v>384</v>
      </c>
      <c r="NW1" s="433">
        <f t="shared" si="43"/>
        <v>385</v>
      </c>
      <c r="NX1" s="433">
        <f t="shared" si="43"/>
        <v>386</v>
      </c>
      <c r="NY1" s="433">
        <f t="shared" si="43"/>
        <v>387</v>
      </c>
      <c r="NZ1" s="433">
        <f t="shared" si="43"/>
        <v>388</v>
      </c>
      <c r="OA1" s="433">
        <f t="shared" si="43"/>
        <v>389</v>
      </c>
      <c r="OB1" s="433">
        <f t="shared" si="43"/>
        <v>390</v>
      </c>
      <c r="OC1" s="433">
        <f t="shared" si="43"/>
        <v>391</v>
      </c>
      <c r="OD1" s="433">
        <f t="shared" si="43"/>
        <v>392</v>
      </c>
      <c r="OE1" s="433">
        <f t="shared" si="43"/>
        <v>393</v>
      </c>
      <c r="OF1" s="433">
        <f t="shared" si="43"/>
        <v>394</v>
      </c>
      <c r="OG1" s="433">
        <f t="shared" si="43"/>
        <v>395</v>
      </c>
      <c r="OH1" s="433">
        <f t="shared" si="43"/>
        <v>396</v>
      </c>
      <c r="OI1" s="433">
        <f t="shared" si="43"/>
        <v>397</v>
      </c>
      <c r="OJ1" s="433">
        <f t="shared" si="43"/>
        <v>398</v>
      </c>
      <c r="OK1" s="433">
        <f t="shared" si="43"/>
        <v>399</v>
      </c>
      <c r="OL1" s="433">
        <f t="shared" si="43"/>
        <v>400</v>
      </c>
      <c r="OM1" s="433">
        <f t="shared" si="43"/>
        <v>401</v>
      </c>
      <c r="ON1" s="433">
        <f t="shared" si="43"/>
        <v>402</v>
      </c>
      <c r="OO1" s="433">
        <f t="shared" si="43"/>
        <v>403</v>
      </c>
      <c r="OP1" s="433">
        <f t="shared" si="43"/>
        <v>404</v>
      </c>
      <c r="OQ1" s="433">
        <f t="shared" si="43"/>
        <v>405</v>
      </c>
      <c r="OR1" s="433">
        <f t="shared" si="43"/>
        <v>406</v>
      </c>
      <c r="OS1" s="433">
        <f t="shared" si="43"/>
        <v>407</v>
      </c>
      <c r="OT1" s="433">
        <f t="shared" si="43"/>
        <v>408</v>
      </c>
      <c r="OU1" s="433">
        <f t="shared" si="43"/>
        <v>409</v>
      </c>
      <c r="OV1" s="433">
        <f t="shared" si="43"/>
        <v>410</v>
      </c>
      <c r="OW1" s="433">
        <f t="shared" si="43"/>
        <v>411</v>
      </c>
      <c r="OX1" s="433">
        <f t="shared" si="43"/>
        <v>412</v>
      </c>
      <c r="OY1" s="433">
        <f t="shared" si="43"/>
        <v>413</v>
      </c>
      <c r="OZ1" s="433">
        <f t="shared" si="43"/>
        <v>414</v>
      </c>
      <c r="PA1" s="433">
        <f t="shared" si="43"/>
        <v>415</v>
      </c>
      <c r="PB1" s="433">
        <f t="shared" si="43"/>
        <v>416</v>
      </c>
      <c r="PC1" s="433">
        <f t="shared" si="43"/>
        <v>417</v>
      </c>
      <c r="PD1" s="433">
        <f t="shared" si="43"/>
        <v>418</v>
      </c>
      <c r="PE1" s="433">
        <f t="shared" ref="PE1:RP1" si="44">PD1+1</f>
        <v>419</v>
      </c>
      <c r="PF1" s="433">
        <f t="shared" si="44"/>
        <v>420</v>
      </c>
      <c r="PG1" s="433">
        <f t="shared" si="44"/>
        <v>421</v>
      </c>
      <c r="PH1" s="433">
        <f t="shared" si="44"/>
        <v>422</v>
      </c>
      <c r="PI1" s="433">
        <f t="shared" si="44"/>
        <v>423</v>
      </c>
      <c r="PJ1" s="433">
        <f t="shared" si="44"/>
        <v>424</v>
      </c>
      <c r="PK1" s="433">
        <f t="shared" si="44"/>
        <v>425</v>
      </c>
      <c r="PL1" s="433">
        <f t="shared" si="44"/>
        <v>426</v>
      </c>
      <c r="PM1" s="433">
        <f t="shared" si="44"/>
        <v>427</v>
      </c>
      <c r="PN1" s="433">
        <f t="shared" si="44"/>
        <v>428</v>
      </c>
      <c r="PO1" s="433">
        <f t="shared" si="44"/>
        <v>429</v>
      </c>
      <c r="PP1" s="433">
        <f t="shared" si="44"/>
        <v>430</v>
      </c>
      <c r="PQ1" s="433">
        <f t="shared" si="44"/>
        <v>431</v>
      </c>
      <c r="PR1" s="433">
        <f t="shared" si="44"/>
        <v>432</v>
      </c>
      <c r="PS1" s="433">
        <f t="shared" si="44"/>
        <v>433</v>
      </c>
      <c r="PT1" s="433">
        <f t="shared" si="44"/>
        <v>434</v>
      </c>
      <c r="PU1" s="433">
        <f t="shared" si="44"/>
        <v>435</v>
      </c>
      <c r="PV1" s="433">
        <f t="shared" si="44"/>
        <v>436</v>
      </c>
      <c r="PW1" s="433">
        <f t="shared" si="44"/>
        <v>437</v>
      </c>
      <c r="PX1" s="433">
        <f t="shared" si="44"/>
        <v>438</v>
      </c>
      <c r="PY1" s="433">
        <f t="shared" si="44"/>
        <v>439</v>
      </c>
      <c r="PZ1" s="433">
        <f t="shared" si="44"/>
        <v>440</v>
      </c>
      <c r="QA1" s="433">
        <f t="shared" si="44"/>
        <v>441</v>
      </c>
      <c r="QB1" s="433">
        <f t="shared" si="44"/>
        <v>442</v>
      </c>
      <c r="QC1" s="433">
        <f t="shared" si="44"/>
        <v>443</v>
      </c>
      <c r="QD1" s="433">
        <f t="shared" si="44"/>
        <v>444</v>
      </c>
      <c r="QE1" s="433">
        <f t="shared" si="44"/>
        <v>445</v>
      </c>
      <c r="QF1" s="433">
        <f t="shared" si="44"/>
        <v>446</v>
      </c>
      <c r="QG1" s="433">
        <f t="shared" si="44"/>
        <v>447</v>
      </c>
      <c r="QH1" s="433">
        <f t="shared" si="44"/>
        <v>448</v>
      </c>
      <c r="QI1" s="433">
        <f t="shared" si="44"/>
        <v>449</v>
      </c>
      <c r="QJ1" s="433">
        <f t="shared" si="44"/>
        <v>450</v>
      </c>
      <c r="QK1" s="433">
        <f t="shared" si="44"/>
        <v>451</v>
      </c>
      <c r="QL1" s="433">
        <f t="shared" si="44"/>
        <v>452</v>
      </c>
      <c r="QM1" s="433">
        <f t="shared" si="44"/>
        <v>453</v>
      </c>
      <c r="QN1" s="433">
        <f t="shared" si="44"/>
        <v>454</v>
      </c>
      <c r="QO1" s="433">
        <f t="shared" si="44"/>
        <v>455</v>
      </c>
      <c r="QP1" s="433">
        <f t="shared" si="44"/>
        <v>456</v>
      </c>
      <c r="QQ1" s="433">
        <f t="shared" si="44"/>
        <v>457</v>
      </c>
      <c r="QR1" s="433">
        <f t="shared" si="44"/>
        <v>458</v>
      </c>
      <c r="QS1" s="433">
        <f t="shared" si="44"/>
        <v>459</v>
      </c>
      <c r="QT1" s="433">
        <f t="shared" si="44"/>
        <v>460</v>
      </c>
      <c r="QU1" s="433">
        <f t="shared" si="44"/>
        <v>461</v>
      </c>
      <c r="QV1" s="433">
        <f t="shared" si="44"/>
        <v>462</v>
      </c>
      <c r="QW1" s="433">
        <f t="shared" si="44"/>
        <v>463</v>
      </c>
      <c r="QX1" s="433">
        <f t="shared" si="44"/>
        <v>464</v>
      </c>
      <c r="QY1" s="433">
        <f t="shared" si="44"/>
        <v>465</v>
      </c>
      <c r="QZ1" s="433">
        <f t="shared" si="44"/>
        <v>466</v>
      </c>
      <c r="RA1" s="433">
        <f t="shared" si="44"/>
        <v>467</v>
      </c>
      <c r="RB1" s="433">
        <f t="shared" si="44"/>
        <v>468</v>
      </c>
      <c r="RC1" s="433">
        <f t="shared" si="44"/>
        <v>469</v>
      </c>
      <c r="RD1" s="433">
        <f t="shared" si="44"/>
        <v>470</v>
      </c>
      <c r="RE1" s="433">
        <f t="shared" si="44"/>
        <v>471</v>
      </c>
      <c r="RF1" s="433">
        <f t="shared" si="44"/>
        <v>472</v>
      </c>
      <c r="RG1" s="433">
        <f t="shared" si="44"/>
        <v>473</v>
      </c>
      <c r="RH1" s="433">
        <f t="shared" si="44"/>
        <v>474</v>
      </c>
      <c r="RI1" s="433">
        <f t="shared" si="44"/>
        <v>475</v>
      </c>
      <c r="RJ1" s="433">
        <f t="shared" si="44"/>
        <v>476</v>
      </c>
      <c r="RK1" s="433">
        <f t="shared" si="44"/>
        <v>477</v>
      </c>
      <c r="RL1" s="433">
        <f t="shared" si="44"/>
        <v>478</v>
      </c>
      <c r="RM1" s="433">
        <f t="shared" si="44"/>
        <v>479</v>
      </c>
      <c r="RN1" s="433">
        <f t="shared" si="44"/>
        <v>480</v>
      </c>
      <c r="RO1" s="433">
        <f t="shared" si="44"/>
        <v>481</v>
      </c>
      <c r="RP1" s="433">
        <f t="shared" si="44"/>
        <v>482</v>
      </c>
      <c r="RQ1" s="433">
        <f t="shared" ref="RQ1:UB1" si="45">RP1+1</f>
        <v>483</v>
      </c>
      <c r="RR1" s="433">
        <f t="shared" si="45"/>
        <v>484</v>
      </c>
      <c r="RS1" s="433">
        <f t="shared" si="45"/>
        <v>485</v>
      </c>
      <c r="RT1" s="433">
        <f t="shared" si="45"/>
        <v>486</v>
      </c>
      <c r="RU1" s="433">
        <f t="shared" si="45"/>
        <v>487</v>
      </c>
      <c r="RV1" s="433">
        <f t="shared" si="45"/>
        <v>488</v>
      </c>
      <c r="RW1" s="433">
        <f t="shared" si="45"/>
        <v>489</v>
      </c>
      <c r="RX1" s="433">
        <f t="shared" si="45"/>
        <v>490</v>
      </c>
      <c r="RY1" s="433">
        <f t="shared" si="45"/>
        <v>491</v>
      </c>
      <c r="RZ1" s="433">
        <f t="shared" si="45"/>
        <v>492</v>
      </c>
      <c r="SA1" s="433">
        <f t="shared" si="45"/>
        <v>493</v>
      </c>
      <c r="SB1" s="433">
        <f t="shared" si="45"/>
        <v>494</v>
      </c>
      <c r="SC1" s="433">
        <f t="shared" si="45"/>
        <v>495</v>
      </c>
      <c r="SD1" s="433">
        <f t="shared" si="45"/>
        <v>496</v>
      </c>
      <c r="SE1" s="433">
        <f t="shared" si="45"/>
        <v>497</v>
      </c>
      <c r="SF1" s="433">
        <f t="shared" si="45"/>
        <v>498</v>
      </c>
      <c r="SG1" s="433">
        <f t="shared" si="45"/>
        <v>499</v>
      </c>
      <c r="SH1" s="433">
        <f t="shared" si="45"/>
        <v>500</v>
      </c>
      <c r="SI1" s="433">
        <f t="shared" si="45"/>
        <v>501</v>
      </c>
      <c r="SJ1" s="433">
        <f t="shared" si="45"/>
        <v>502</v>
      </c>
      <c r="SK1" s="433">
        <f t="shared" si="45"/>
        <v>503</v>
      </c>
      <c r="SL1" s="433">
        <f t="shared" si="45"/>
        <v>504</v>
      </c>
      <c r="SM1" s="433">
        <f t="shared" si="45"/>
        <v>505</v>
      </c>
      <c r="SN1" s="433">
        <f t="shared" si="45"/>
        <v>506</v>
      </c>
      <c r="SO1" s="433">
        <f t="shared" si="45"/>
        <v>507</v>
      </c>
      <c r="SP1" s="433">
        <f t="shared" si="45"/>
        <v>508</v>
      </c>
      <c r="SQ1" s="433">
        <f t="shared" si="45"/>
        <v>509</v>
      </c>
      <c r="SR1" s="433">
        <f t="shared" si="45"/>
        <v>510</v>
      </c>
      <c r="SS1" s="433">
        <f t="shared" si="45"/>
        <v>511</v>
      </c>
      <c r="ST1" s="433">
        <f t="shared" si="45"/>
        <v>512</v>
      </c>
      <c r="SU1" s="433">
        <f t="shared" si="45"/>
        <v>513</v>
      </c>
      <c r="SV1" s="433">
        <f t="shared" si="45"/>
        <v>514</v>
      </c>
      <c r="SW1" s="433">
        <f t="shared" si="45"/>
        <v>515</v>
      </c>
      <c r="SX1" s="433">
        <f t="shared" si="45"/>
        <v>516</v>
      </c>
      <c r="SY1" s="433">
        <f t="shared" si="45"/>
        <v>517</v>
      </c>
      <c r="SZ1" s="433">
        <f t="shared" si="45"/>
        <v>518</v>
      </c>
      <c r="TA1" s="433">
        <f t="shared" si="45"/>
        <v>519</v>
      </c>
      <c r="TB1" s="433">
        <f t="shared" si="45"/>
        <v>520</v>
      </c>
      <c r="TC1" s="433">
        <f t="shared" si="45"/>
        <v>521</v>
      </c>
      <c r="TD1" s="433">
        <f t="shared" si="45"/>
        <v>522</v>
      </c>
      <c r="TE1" s="433">
        <f t="shared" si="45"/>
        <v>523</v>
      </c>
      <c r="TF1" s="433">
        <f t="shared" si="45"/>
        <v>524</v>
      </c>
      <c r="TG1" s="433">
        <f t="shared" si="45"/>
        <v>525</v>
      </c>
      <c r="TH1" s="433">
        <f t="shared" si="45"/>
        <v>526</v>
      </c>
      <c r="TI1" s="433">
        <f t="shared" si="45"/>
        <v>527</v>
      </c>
      <c r="TJ1" s="433">
        <f t="shared" si="45"/>
        <v>528</v>
      </c>
      <c r="TK1" s="433">
        <f t="shared" si="45"/>
        <v>529</v>
      </c>
      <c r="TL1" s="433">
        <f t="shared" si="45"/>
        <v>530</v>
      </c>
      <c r="TM1" s="433">
        <f t="shared" si="45"/>
        <v>531</v>
      </c>
      <c r="TN1" s="433">
        <f t="shared" si="45"/>
        <v>532</v>
      </c>
      <c r="TO1" s="433">
        <f t="shared" si="45"/>
        <v>533</v>
      </c>
      <c r="TP1" s="433">
        <f t="shared" si="45"/>
        <v>534</v>
      </c>
      <c r="TQ1" s="433">
        <f t="shared" si="45"/>
        <v>535</v>
      </c>
      <c r="TR1" s="433">
        <f t="shared" si="45"/>
        <v>536</v>
      </c>
      <c r="TS1" s="433">
        <f t="shared" si="45"/>
        <v>537</v>
      </c>
      <c r="TT1" s="433">
        <f t="shared" si="45"/>
        <v>538</v>
      </c>
      <c r="TU1" s="433">
        <f t="shared" si="45"/>
        <v>539</v>
      </c>
      <c r="TV1" s="433">
        <f t="shared" si="45"/>
        <v>540</v>
      </c>
      <c r="TW1" s="433">
        <f t="shared" si="45"/>
        <v>541</v>
      </c>
      <c r="TX1" s="433">
        <f>TW1+1</f>
        <v>542</v>
      </c>
      <c r="TY1" s="433">
        <f t="shared" si="45"/>
        <v>543</v>
      </c>
      <c r="TZ1" s="433">
        <f t="shared" si="45"/>
        <v>544</v>
      </c>
      <c r="UA1" s="433">
        <f t="shared" si="45"/>
        <v>545</v>
      </c>
      <c r="UB1" s="433">
        <f t="shared" si="45"/>
        <v>546</v>
      </c>
      <c r="UC1" s="433">
        <f t="shared" ref="UC1:WN1" si="46">UB1+1</f>
        <v>547</v>
      </c>
      <c r="UD1" s="433">
        <f t="shared" si="46"/>
        <v>548</v>
      </c>
      <c r="UE1" s="433">
        <f t="shared" si="46"/>
        <v>549</v>
      </c>
      <c r="UF1" s="433">
        <f t="shared" si="46"/>
        <v>550</v>
      </c>
      <c r="UG1" s="433">
        <f t="shared" si="46"/>
        <v>551</v>
      </c>
      <c r="UH1" s="433">
        <f t="shared" si="46"/>
        <v>552</v>
      </c>
      <c r="UI1" s="433">
        <f t="shared" si="46"/>
        <v>553</v>
      </c>
      <c r="UJ1" s="433">
        <f t="shared" si="46"/>
        <v>554</v>
      </c>
      <c r="UK1" s="433">
        <f t="shared" si="46"/>
        <v>555</v>
      </c>
      <c r="UL1" s="433">
        <f t="shared" si="46"/>
        <v>556</v>
      </c>
      <c r="UM1" s="433">
        <f t="shared" si="46"/>
        <v>557</v>
      </c>
      <c r="UN1" s="433">
        <f t="shared" si="46"/>
        <v>558</v>
      </c>
      <c r="UO1" s="433">
        <f t="shared" si="46"/>
        <v>559</v>
      </c>
      <c r="UP1" s="433">
        <f t="shared" si="46"/>
        <v>560</v>
      </c>
      <c r="UQ1" s="433">
        <f t="shared" si="46"/>
        <v>561</v>
      </c>
      <c r="UR1" s="433">
        <f t="shared" si="46"/>
        <v>562</v>
      </c>
      <c r="US1" s="433">
        <f t="shared" si="46"/>
        <v>563</v>
      </c>
      <c r="UT1" s="433">
        <f t="shared" si="46"/>
        <v>564</v>
      </c>
      <c r="UU1" s="433">
        <f t="shared" si="46"/>
        <v>565</v>
      </c>
      <c r="UV1" s="433">
        <f t="shared" si="46"/>
        <v>566</v>
      </c>
      <c r="UW1" s="433">
        <f t="shared" si="46"/>
        <v>567</v>
      </c>
      <c r="UX1" s="433">
        <f t="shared" si="46"/>
        <v>568</v>
      </c>
      <c r="UY1" s="433">
        <f t="shared" si="46"/>
        <v>569</v>
      </c>
      <c r="UZ1" s="433">
        <f t="shared" si="46"/>
        <v>570</v>
      </c>
      <c r="VA1" s="433">
        <f t="shared" si="46"/>
        <v>571</v>
      </c>
      <c r="VB1" s="433">
        <f t="shared" si="46"/>
        <v>572</v>
      </c>
      <c r="VC1" s="433">
        <f t="shared" si="46"/>
        <v>573</v>
      </c>
      <c r="VD1" s="433">
        <f t="shared" si="46"/>
        <v>574</v>
      </c>
      <c r="VE1" s="433">
        <f t="shared" si="46"/>
        <v>575</v>
      </c>
      <c r="VF1" s="433">
        <f t="shared" si="46"/>
        <v>576</v>
      </c>
      <c r="VG1" s="433">
        <f t="shared" si="46"/>
        <v>577</v>
      </c>
      <c r="VH1" s="433">
        <f t="shared" si="46"/>
        <v>578</v>
      </c>
      <c r="VI1" s="433">
        <f t="shared" si="46"/>
        <v>579</v>
      </c>
      <c r="VJ1" s="433">
        <f t="shared" si="46"/>
        <v>580</v>
      </c>
      <c r="VK1" s="433">
        <f t="shared" si="46"/>
        <v>581</v>
      </c>
      <c r="VL1" s="433">
        <f t="shared" si="46"/>
        <v>582</v>
      </c>
      <c r="VM1" s="433">
        <f t="shared" si="46"/>
        <v>583</v>
      </c>
      <c r="VN1" s="433">
        <f t="shared" si="46"/>
        <v>584</v>
      </c>
      <c r="VO1" s="433">
        <f t="shared" si="46"/>
        <v>585</v>
      </c>
      <c r="VP1" s="433">
        <f t="shared" si="46"/>
        <v>586</v>
      </c>
      <c r="VQ1" s="433">
        <f t="shared" si="46"/>
        <v>587</v>
      </c>
      <c r="VR1" s="433">
        <f t="shared" si="46"/>
        <v>588</v>
      </c>
      <c r="VS1" s="433">
        <f t="shared" si="46"/>
        <v>589</v>
      </c>
      <c r="VT1" s="433">
        <f t="shared" si="46"/>
        <v>590</v>
      </c>
      <c r="VU1" s="433">
        <f t="shared" si="46"/>
        <v>591</v>
      </c>
      <c r="VV1" s="433">
        <f t="shared" si="46"/>
        <v>592</v>
      </c>
      <c r="VW1" s="433">
        <f t="shared" si="46"/>
        <v>593</v>
      </c>
      <c r="VX1" s="433">
        <f t="shared" si="46"/>
        <v>594</v>
      </c>
      <c r="VY1" s="433">
        <f t="shared" si="46"/>
        <v>595</v>
      </c>
      <c r="VZ1" s="433">
        <f t="shared" si="46"/>
        <v>596</v>
      </c>
      <c r="WA1" s="433">
        <f t="shared" si="46"/>
        <v>597</v>
      </c>
      <c r="WB1" s="433">
        <f t="shared" si="46"/>
        <v>598</v>
      </c>
      <c r="WC1" s="433">
        <f t="shared" si="46"/>
        <v>599</v>
      </c>
      <c r="WD1" s="433">
        <f t="shared" si="46"/>
        <v>600</v>
      </c>
      <c r="WE1" s="433">
        <f t="shared" si="46"/>
        <v>601</v>
      </c>
      <c r="WF1" s="433">
        <f t="shared" si="46"/>
        <v>602</v>
      </c>
      <c r="WG1" s="433">
        <f t="shared" si="46"/>
        <v>603</v>
      </c>
      <c r="WH1" s="433">
        <f t="shared" si="46"/>
        <v>604</v>
      </c>
      <c r="WI1" s="433">
        <f t="shared" si="46"/>
        <v>605</v>
      </c>
      <c r="WJ1" s="433">
        <f t="shared" si="46"/>
        <v>606</v>
      </c>
      <c r="WK1" s="433">
        <f t="shared" si="46"/>
        <v>607</v>
      </c>
      <c r="WL1" s="433">
        <f t="shared" si="46"/>
        <v>608</v>
      </c>
      <c r="WM1" s="433">
        <f t="shared" si="46"/>
        <v>609</v>
      </c>
      <c r="WN1" s="433">
        <f t="shared" si="46"/>
        <v>610</v>
      </c>
      <c r="WO1" s="433">
        <f t="shared" ref="WO1:YZ1" si="47">WN1+1</f>
        <v>611</v>
      </c>
      <c r="WP1" s="433">
        <f t="shared" si="47"/>
        <v>612</v>
      </c>
      <c r="WQ1" s="433">
        <f t="shared" si="47"/>
        <v>613</v>
      </c>
      <c r="WR1" s="433">
        <f t="shared" si="47"/>
        <v>614</v>
      </c>
      <c r="WS1" s="433">
        <f t="shared" si="47"/>
        <v>615</v>
      </c>
      <c r="WT1" s="433">
        <f t="shared" si="47"/>
        <v>616</v>
      </c>
      <c r="WU1" s="433">
        <f t="shared" si="47"/>
        <v>617</v>
      </c>
      <c r="WV1" s="433">
        <f t="shared" si="47"/>
        <v>618</v>
      </c>
      <c r="WW1" s="433">
        <f t="shared" si="47"/>
        <v>619</v>
      </c>
      <c r="WX1" s="433">
        <f t="shared" si="47"/>
        <v>620</v>
      </c>
      <c r="WY1" s="433">
        <f t="shared" si="47"/>
        <v>621</v>
      </c>
      <c r="WZ1" s="433">
        <f t="shared" si="47"/>
        <v>622</v>
      </c>
      <c r="XA1" s="433">
        <f t="shared" si="47"/>
        <v>623</v>
      </c>
      <c r="XB1" s="433">
        <f t="shared" si="47"/>
        <v>624</v>
      </c>
      <c r="XC1" s="433">
        <f t="shared" si="47"/>
        <v>625</v>
      </c>
      <c r="XD1" s="433">
        <f t="shared" si="47"/>
        <v>626</v>
      </c>
      <c r="XE1" s="433">
        <f t="shared" si="47"/>
        <v>627</v>
      </c>
      <c r="XF1" s="433">
        <f t="shared" si="47"/>
        <v>628</v>
      </c>
      <c r="XG1" s="433">
        <f t="shared" si="47"/>
        <v>629</v>
      </c>
      <c r="XH1" s="433">
        <f t="shared" si="47"/>
        <v>630</v>
      </c>
      <c r="XI1" s="433">
        <f t="shared" si="47"/>
        <v>631</v>
      </c>
      <c r="XJ1" s="433">
        <f t="shared" si="47"/>
        <v>632</v>
      </c>
      <c r="XK1" s="433">
        <f t="shared" si="47"/>
        <v>633</v>
      </c>
      <c r="XL1" s="433">
        <f t="shared" si="47"/>
        <v>634</v>
      </c>
      <c r="XM1" s="433">
        <f t="shared" si="47"/>
        <v>635</v>
      </c>
      <c r="XN1" s="433">
        <f t="shared" si="47"/>
        <v>636</v>
      </c>
      <c r="XO1" s="433">
        <f t="shared" si="47"/>
        <v>637</v>
      </c>
      <c r="XP1" s="433">
        <f t="shared" si="47"/>
        <v>638</v>
      </c>
      <c r="XQ1" s="433">
        <f t="shared" si="47"/>
        <v>639</v>
      </c>
      <c r="XR1" s="433">
        <f t="shared" si="47"/>
        <v>640</v>
      </c>
      <c r="XS1" s="433">
        <f t="shared" si="47"/>
        <v>641</v>
      </c>
      <c r="XT1" s="433">
        <f t="shared" si="47"/>
        <v>642</v>
      </c>
      <c r="XU1" s="433">
        <f t="shared" si="47"/>
        <v>643</v>
      </c>
      <c r="XV1" s="433">
        <f t="shared" si="47"/>
        <v>644</v>
      </c>
      <c r="XW1" s="433">
        <f t="shared" si="47"/>
        <v>645</v>
      </c>
      <c r="XX1" s="433">
        <f t="shared" si="47"/>
        <v>646</v>
      </c>
      <c r="XY1" s="433">
        <f t="shared" si="47"/>
        <v>647</v>
      </c>
      <c r="XZ1" s="433">
        <f t="shared" si="47"/>
        <v>648</v>
      </c>
      <c r="YA1" s="433">
        <f t="shared" si="47"/>
        <v>649</v>
      </c>
      <c r="YB1" s="433">
        <f t="shared" si="47"/>
        <v>650</v>
      </c>
      <c r="YC1" s="433">
        <f t="shared" si="47"/>
        <v>651</v>
      </c>
      <c r="YD1" s="433">
        <f t="shared" si="47"/>
        <v>652</v>
      </c>
      <c r="YE1" s="433">
        <f t="shared" si="47"/>
        <v>653</v>
      </c>
      <c r="YF1" s="433">
        <f t="shared" si="47"/>
        <v>654</v>
      </c>
      <c r="YG1" s="433">
        <f t="shared" si="47"/>
        <v>655</v>
      </c>
      <c r="YH1" s="433">
        <f t="shared" si="47"/>
        <v>656</v>
      </c>
      <c r="YI1" s="433">
        <f t="shared" si="47"/>
        <v>657</v>
      </c>
      <c r="YJ1" s="433">
        <f t="shared" si="47"/>
        <v>658</v>
      </c>
      <c r="YK1" s="433">
        <f t="shared" si="47"/>
        <v>659</v>
      </c>
      <c r="YL1" s="433">
        <f t="shared" si="47"/>
        <v>660</v>
      </c>
      <c r="YM1" s="433">
        <f t="shared" si="47"/>
        <v>661</v>
      </c>
      <c r="YN1" s="433">
        <f t="shared" si="47"/>
        <v>662</v>
      </c>
      <c r="YO1" s="433">
        <f t="shared" si="47"/>
        <v>663</v>
      </c>
      <c r="YP1" s="433">
        <f t="shared" si="47"/>
        <v>664</v>
      </c>
      <c r="YQ1" s="433">
        <f t="shared" si="47"/>
        <v>665</v>
      </c>
      <c r="YR1" s="433">
        <f t="shared" si="47"/>
        <v>666</v>
      </c>
      <c r="YS1" s="433">
        <f t="shared" si="47"/>
        <v>667</v>
      </c>
      <c r="YT1" s="433">
        <f t="shared" si="47"/>
        <v>668</v>
      </c>
      <c r="YU1" s="433">
        <f t="shared" si="47"/>
        <v>669</v>
      </c>
      <c r="YV1" s="433">
        <f t="shared" si="47"/>
        <v>670</v>
      </c>
      <c r="YW1" s="433">
        <f t="shared" si="47"/>
        <v>671</v>
      </c>
      <c r="YX1" s="433">
        <f t="shared" si="47"/>
        <v>672</v>
      </c>
      <c r="YY1" s="433">
        <f t="shared" si="47"/>
        <v>673</v>
      </c>
      <c r="YZ1" s="433">
        <f t="shared" si="47"/>
        <v>674</v>
      </c>
      <c r="ZA1" s="433">
        <f t="shared" ref="ZA1:ZJ1" si="48">YZ1+1</f>
        <v>675</v>
      </c>
      <c r="ZB1" s="433">
        <f t="shared" si="48"/>
        <v>676</v>
      </c>
      <c r="ZC1" s="433">
        <f t="shared" si="48"/>
        <v>677</v>
      </c>
      <c r="ZD1" s="433">
        <f t="shared" si="48"/>
        <v>678</v>
      </c>
      <c r="ZE1" s="433">
        <f t="shared" si="48"/>
        <v>679</v>
      </c>
      <c r="ZF1" s="433">
        <f t="shared" si="48"/>
        <v>680</v>
      </c>
      <c r="ZG1" s="433">
        <f t="shared" si="48"/>
        <v>681</v>
      </c>
      <c r="ZH1" s="433">
        <f t="shared" si="48"/>
        <v>682</v>
      </c>
      <c r="ZI1" s="433">
        <f t="shared" si="48"/>
        <v>683</v>
      </c>
      <c r="ZJ1" s="433">
        <f t="shared" si="48"/>
        <v>684</v>
      </c>
    </row>
    <row r="2" spans="1:686" s="429" customFormat="1">
      <c r="A2" s="308" t="s">
        <v>806</v>
      </c>
      <c r="B2" s="308" t="s">
        <v>174</v>
      </c>
      <c r="C2" s="308" t="s">
        <v>466</v>
      </c>
      <c r="D2" s="520" t="s">
        <v>807</v>
      </c>
      <c r="E2" s="520"/>
      <c r="F2" s="520" t="s">
        <v>807</v>
      </c>
      <c r="G2" s="520"/>
      <c r="H2" s="520" t="s">
        <v>807</v>
      </c>
      <c r="I2" s="520"/>
      <c r="J2" s="520" t="s">
        <v>807</v>
      </c>
      <c r="K2" s="520"/>
      <c r="L2" s="308" t="s">
        <v>808</v>
      </c>
      <c r="M2" s="308" t="s">
        <v>809</v>
      </c>
      <c r="N2" s="308" t="s">
        <v>809</v>
      </c>
      <c r="O2" s="308"/>
      <c r="P2" s="308" t="s">
        <v>809</v>
      </c>
      <c r="Q2" s="308"/>
      <c r="R2" s="308" t="s">
        <v>809</v>
      </c>
      <c r="S2" s="308"/>
      <c r="T2" s="308" t="s">
        <v>809</v>
      </c>
      <c r="U2" s="308"/>
      <c r="W2" s="520"/>
      <c r="X2" s="520" t="s">
        <v>809</v>
      </c>
      <c r="Y2" s="520" t="s">
        <v>809</v>
      </c>
      <c r="Z2" s="520"/>
      <c r="AA2" s="520" t="s">
        <v>809</v>
      </c>
      <c r="AB2" s="520"/>
      <c r="AC2" s="520" t="s">
        <v>809</v>
      </c>
      <c r="AD2" s="428"/>
      <c r="AE2" s="428" t="s">
        <v>809</v>
      </c>
      <c r="AF2" s="428"/>
      <c r="AG2" s="428"/>
      <c r="AH2" s="428"/>
      <c r="AI2" s="428" t="s">
        <v>809</v>
      </c>
      <c r="AJ2" s="428" t="s">
        <v>809</v>
      </c>
      <c r="AK2" s="428"/>
      <c r="AL2" s="428" t="s">
        <v>809</v>
      </c>
      <c r="AM2" s="428"/>
      <c r="AN2" s="428" t="s">
        <v>809</v>
      </c>
      <c r="AO2" s="428"/>
      <c r="AP2" s="428" t="s">
        <v>809</v>
      </c>
      <c r="AQ2" s="428"/>
      <c r="AR2" s="428"/>
      <c r="AS2" s="428"/>
      <c r="AT2" s="520" t="s">
        <v>809</v>
      </c>
      <c r="AU2" s="520" t="s">
        <v>809</v>
      </c>
      <c r="AV2" s="520"/>
      <c r="AW2" s="520" t="s">
        <v>809</v>
      </c>
      <c r="AX2" s="520"/>
      <c r="AY2" s="520" t="s">
        <v>809</v>
      </c>
      <c r="AZ2" s="520"/>
      <c r="BA2" s="520" t="s">
        <v>809</v>
      </c>
      <c r="BB2" s="520"/>
      <c r="BC2" s="520"/>
      <c r="BD2" s="428" t="str">
        <f>BD23</f>
        <v>data_typeky8</v>
      </c>
      <c r="BE2" s="428" t="str">
        <f>BE23</f>
        <v>ky8</v>
      </c>
      <c r="BF2" s="428" t="str">
        <f>BF23</f>
        <v>data_typeky9</v>
      </c>
      <c r="BG2" s="428" t="str">
        <f t="shared" ref="BG2:BM2" si="49">BG23</f>
        <v>ky9</v>
      </c>
      <c r="BH2" s="428" t="str">
        <f t="shared" si="49"/>
        <v>data_typeky91</v>
      </c>
      <c r="BI2" s="428" t="str">
        <f t="shared" si="49"/>
        <v>ky91</v>
      </c>
      <c r="BJ2" s="428"/>
      <c r="BK2" s="428" t="str">
        <f t="shared" ref="BK2" si="50">BK23</f>
        <v>ky10</v>
      </c>
      <c r="BL2" s="428" t="str">
        <f t="shared" si="49"/>
        <v>blank20</v>
      </c>
      <c r="BM2" s="428" t="str">
        <f t="shared" si="49"/>
        <v>ky_mfmod19</v>
      </c>
      <c r="BN2" s="520"/>
      <c r="BO2" s="520"/>
      <c r="BP2" s="520" t="s">
        <v>468</v>
      </c>
      <c r="BQ2" s="520" t="s">
        <v>810</v>
      </c>
      <c r="BR2" s="520" t="s">
        <v>810</v>
      </c>
      <c r="BS2" s="520" t="s">
        <v>810</v>
      </c>
      <c r="BT2" s="520" t="s">
        <v>810</v>
      </c>
      <c r="BU2" s="520" t="s">
        <v>810</v>
      </c>
      <c r="BV2" s="520"/>
      <c r="BW2" s="520"/>
      <c r="BX2" s="520" t="s">
        <v>810</v>
      </c>
      <c r="BY2" s="520" t="s">
        <v>810</v>
      </c>
      <c r="BZ2" s="520" t="s">
        <v>810</v>
      </c>
      <c r="CA2" s="520" t="s">
        <v>810</v>
      </c>
      <c r="CB2" s="520" t="s">
        <v>810</v>
      </c>
      <c r="CC2" s="428"/>
      <c r="CD2" s="428"/>
      <c r="CE2" s="428" t="s">
        <v>810</v>
      </c>
      <c r="CF2" s="428" t="s">
        <v>810</v>
      </c>
      <c r="CG2" s="428" t="s">
        <v>810</v>
      </c>
      <c r="CH2" s="428" t="s">
        <v>810</v>
      </c>
      <c r="CI2" s="428" t="s">
        <v>810</v>
      </c>
      <c r="CJ2" s="428"/>
      <c r="CK2" s="520"/>
      <c r="CL2" s="520" t="s">
        <v>810</v>
      </c>
      <c r="CM2" s="520" t="s">
        <v>810</v>
      </c>
      <c r="CN2" s="520" t="s">
        <v>810</v>
      </c>
      <c r="CO2" s="520" t="s">
        <v>810</v>
      </c>
      <c r="CP2" s="520" t="s">
        <v>810</v>
      </c>
      <c r="CQ2" s="520"/>
      <c r="CR2" s="428" t="s">
        <v>811</v>
      </c>
      <c r="CS2" s="428" t="s">
        <v>811</v>
      </c>
      <c r="CT2" s="428" t="s">
        <v>811</v>
      </c>
      <c r="CU2" s="428" t="s">
        <v>811</v>
      </c>
      <c r="CV2" s="428" t="s">
        <v>811</v>
      </c>
      <c r="CW2" s="428"/>
      <c r="CX2" s="428"/>
      <c r="CY2" s="308" t="s">
        <v>811</v>
      </c>
      <c r="CZ2" s="308" t="s">
        <v>811</v>
      </c>
      <c r="DA2" s="308" t="s">
        <v>811</v>
      </c>
      <c r="DB2" s="308" t="s">
        <v>811</v>
      </c>
      <c r="DC2" s="308" t="s">
        <v>811</v>
      </c>
      <c r="DD2" s="308"/>
      <c r="DE2" s="308"/>
      <c r="DF2" s="428" t="s">
        <v>811</v>
      </c>
      <c r="DG2" s="428"/>
      <c r="DH2" s="308"/>
      <c r="DJ2" s="428" t="s">
        <v>1450</v>
      </c>
      <c r="DK2" s="428"/>
      <c r="DL2" s="428"/>
      <c r="DM2" s="428"/>
      <c r="DN2" s="428">
        <f>DN22</f>
        <v>0</v>
      </c>
      <c r="DO2" s="428">
        <f>DO22</f>
        <v>0</v>
      </c>
      <c r="DP2" s="428">
        <f t="shared" ref="DP2:DS2" si="51">DP22</f>
        <v>0</v>
      </c>
      <c r="DQ2" s="428">
        <f t="shared" si="51"/>
        <v>0</v>
      </c>
      <c r="DR2" s="428">
        <f t="shared" si="51"/>
        <v>0</v>
      </c>
      <c r="DS2" s="428">
        <f t="shared" si="51"/>
        <v>0</v>
      </c>
      <c r="DT2" s="428"/>
      <c r="DU2" s="428">
        <f>DU22</f>
        <v>0</v>
      </c>
      <c r="DV2" s="428" t="s">
        <v>812</v>
      </c>
      <c r="DW2" s="428" t="s">
        <v>812</v>
      </c>
      <c r="DX2" s="428" t="s">
        <v>812</v>
      </c>
      <c r="DY2" s="428" t="s">
        <v>812</v>
      </c>
      <c r="DZ2" s="428" t="s">
        <v>812</v>
      </c>
      <c r="EB2" s="308">
        <f>EB22</f>
        <v>0</v>
      </c>
      <c r="EC2" s="308" t="s">
        <v>812</v>
      </c>
      <c r="ED2" s="308" t="s">
        <v>812</v>
      </c>
      <c r="EE2" s="308" t="s">
        <v>812</v>
      </c>
      <c r="EF2" s="308" t="s">
        <v>812</v>
      </c>
      <c r="EG2" s="308" t="s">
        <v>812</v>
      </c>
      <c r="EH2" s="428"/>
      <c r="EI2" s="428" t="str">
        <f>EI23</f>
        <v>data_typetfp10</v>
      </c>
      <c r="EJ2" s="428" t="s">
        <v>812</v>
      </c>
      <c r="EK2" s="428" t="s">
        <v>812</v>
      </c>
      <c r="EL2" s="428" t="s">
        <v>812</v>
      </c>
      <c r="EM2" s="428" t="s">
        <v>812</v>
      </c>
      <c r="EN2" s="428" t="s">
        <v>812</v>
      </c>
      <c r="EO2" s="520"/>
      <c r="EP2" s="520"/>
      <c r="EQ2" s="520"/>
      <c r="ER2" s="520" t="s">
        <v>632</v>
      </c>
      <c r="ES2" s="520"/>
      <c r="EU2" s="308"/>
      <c r="EV2" s="308" t="s">
        <v>458</v>
      </c>
      <c r="EW2" s="308"/>
      <c r="EX2" s="308"/>
      <c r="EY2" s="308"/>
      <c r="EZ2" s="308" t="s">
        <v>626</v>
      </c>
      <c r="FA2" s="428"/>
      <c r="FC2" s="308" t="s">
        <v>813</v>
      </c>
      <c r="FD2" s="308" t="s">
        <v>813</v>
      </c>
      <c r="FE2" s="308" t="s">
        <v>813</v>
      </c>
      <c r="FF2" s="308" t="s">
        <v>813</v>
      </c>
      <c r="FG2" s="308" t="s">
        <v>813</v>
      </c>
      <c r="FH2" s="308"/>
      <c r="FJ2" s="428" t="s">
        <v>813</v>
      </c>
      <c r="FK2" s="428" t="s">
        <v>813</v>
      </c>
      <c r="FL2" s="428" t="s">
        <v>813</v>
      </c>
      <c r="FM2" s="428" t="s">
        <v>813</v>
      </c>
      <c r="FN2" s="428" t="s">
        <v>813</v>
      </c>
      <c r="FO2" s="428"/>
      <c r="FQ2" s="520" t="s">
        <v>814</v>
      </c>
      <c r="FR2" s="520"/>
      <c r="FS2" s="520"/>
      <c r="FT2" s="520"/>
      <c r="FU2" s="520" t="s">
        <v>815</v>
      </c>
      <c r="FV2" s="520" t="s">
        <v>815</v>
      </c>
      <c r="FW2" s="520" t="s">
        <v>815</v>
      </c>
      <c r="FX2" s="520" t="s">
        <v>815</v>
      </c>
      <c r="FY2" s="520" t="s">
        <v>815</v>
      </c>
      <c r="FZ2" s="520"/>
      <c r="GA2" s="520"/>
      <c r="GB2" s="520"/>
      <c r="GC2" s="520"/>
      <c r="GD2" s="520"/>
      <c r="GE2" s="520"/>
      <c r="GF2" s="520"/>
      <c r="GG2" s="520"/>
      <c r="GH2" s="520"/>
      <c r="GI2" s="520"/>
      <c r="GJ2" s="520" t="s">
        <v>816</v>
      </c>
      <c r="GK2" s="520">
        <f t="shared" ref="GK2:II2" si="52">GK21</f>
        <v>2000</v>
      </c>
      <c r="GL2" s="520">
        <f t="shared" si="52"/>
        <v>2001</v>
      </c>
      <c r="GM2" s="520">
        <f t="shared" si="52"/>
        <v>2002</v>
      </c>
      <c r="GN2" s="520">
        <f t="shared" si="52"/>
        <v>2003</v>
      </c>
      <c r="GO2" s="520">
        <f t="shared" si="52"/>
        <v>2004</v>
      </c>
      <c r="GP2" s="520">
        <f t="shared" si="52"/>
        <v>2005</v>
      </c>
      <c r="GQ2" s="520">
        <f t="shared" si="52"/>
        <v>2006</v>
      </c>
      <c r="GR2" s="520">
        <f t="shared" si="52"/>
        <v>2007</v>
      </c>
      <c r="GS2" s="520">
        <f t="shared" si="52"/>
        <v>2008</v>
      </c>
      <c r="GT2" s="520">
        <f t="shared" si="52"/>
        <v>2009</v>
      </c>
      <c r="GU2" s="520">
        <f t="shared" si="52"/>
        <v>2010</v>
      </c>
      <c r="GV2" s="520">
        <f t="shared" si="52"/>
        <v>2011</v>
      </c>
      <c r="GW2" s="520">
        <f t="shared" si="52"/>
        <v>2012</v>
      </c>
      <c r="GX2" s="520">
        <f t="shared" si="52"/>
        <v>2013</v>
      </c>
      <c r="GY2" s="520">
        <f t="shared" si="52"/>
        <v>2014</v>
      </c>
      <c r="GZ2" s="520">
        <f t="shared" si="52"/>
        <v>2015</v>
      </c>
      <c r="HA2" s="520">
        <f t="shared" si="52"/>
        <v>2016</v>
      </c>
      <c r="HB2" s="520">
        <f t="shared" si="52"/>
        <v>2017</v>
      </c>
      <c r="HC2" s="520">
        <f t="shared" si="52"/>
        <v>2018</v>
      </c>
      <c r="HD2" s="520">
        <f t="shared" si="52"/>
        <v>2019</v>
      </c>
      <c r="HE2" s="520">
        <f t="shared" si="52"/>
        <v>2020</v>
      </c>
      <c r="HF2" s="520">
        <f t="shared" si="52"/>
        <v>2021</v>
      </c>
      <c r="HG2" s="520">
        <f t="shared" si="52"/>
        <v>2022</v>
      </c>
      <c r="HH2" s="520">
        <f t="shared" si="52"/>
        <v>2023</v>
      </c>
      <c r="HI2" s="520">
        <f t="shared" si="52"/>
        <v>2024</v>
      </c>
      <c r="HJ2" s="520">
        <f t="shared" si="52"/>
        <v>2025</v>
      </c>
      <c r="HK2" s="520">
        <f t="shared" si="52"/>
        <v>2026</v>
      </c>
      <c r="HL2" s="520">
        <f t="shared" si="52"/>
        <v>2027</v>
      </c>
      <c r="HM2" s="520">
        <f t="shared" si="52"/>
        <v>2028</v>
      </c>
      <c r="HN2" s="520">
        <f t="shared" si="52"/>
        <v>2029</v>
      </c>
      <c r="HO2" s="520">
        <f t="shared" si="52"/>
        <v>2030</v>
      </c>
      <c r="HP2" s="520">
        <f t="shared" si="52"/>
        <v>2031</v>
      </c>
      <c r="HQ2" s="520">
        <f t="shared" si="52"/>
        <v>2032</v>
      </c>
      <c r="HR2" s="520">
        <f t="shared" si="52"/>
        <v>2033</v>
      </c>
      <c r="HS2" s="308">
        <f t="shared" si="52"/>
        <v>2034</v>
      </c>
      <c r="HT2" s="308">
        <f t="shared" si="52"/>
        <v>2035</v>
      </c>
      <c r="HU2" s="308">
        <f t="shared" si="52"/>
        <v>2036</v>
      </c>
      <c r="HV2" s="308">
        <f t="shared" si="52"/>
        <v>2037</v>
      </c>
      <c r="HW2" s="308">
        <f t="shared" si="52"/>
        <v>2038</v>
      </c>
      <c r="HX2" s="308">
        <f t="shared" si="52"/>
        <v>2039</v>
      </c>
      <c r="HY2" s="308">
        <f t="shared" si="52"/>
        <v>2040</v>
      </c>
      <c r="HZ2" s="308">
        <f t="shared" si="52"/>
        <v>2041</v>
      </c>
      <c r="IA2" s="308">
        <f t="shared" si="52"/>
        <v>2042</v>
      </c>
      <c r="IB2" s="308">
        <f t="shared" si="52"/>
        <v>2043</v>
      </c>
      <c r="IC2" s="308">
        <f t="shared" si="52"/>
        <v>2044</v>
      </c>
      <c r="ID2" s="308">
        <f t="shared" si="52"/>
        <v>2045</v>
      </c>
      <c r="IE2" s="308">
        <f t="shared" si="52"/>
        <v>2046</v>
      </c>
      <c r="IF2" s="308">
        <f t="shared" si="52"/>
        <v>2047</v>
      </c>
      <c r="IG2" s="308">
        <f t="shared" si="52"/>
        <v>2048</v>
      </c>
      <c r="IH2" s="308">
        <f t="shared" si="52"/>
        <v>2049</v>
      </c>
      <c r="II2" s="308">
        <f t="shared" si="52"/>
        <v>2050</v>
      </c>
      <c r="IJ2" s="308"/>
      <c r="IK2" s="308"/>
      <c r="IL2" s="308"/>
      <c r="IM2" s="308" t="s">
        <v>817</v>
      </c>
      <c r="IN2" s="308"/>
      <c r="IO2" s="308"/>
      <c r="IP2" s="308"/>
      <c r="IQ2" s="308"/>
      <c r="IR2" s="308"/>
      <c r="IS2" s="308"/>
      <c r="IT2" s="308"/>
      <c r="IU2" s="308"/>
      <c r="IV2" s="308"/>
      <c r="IW2" s="308"/>
      <c r="IX2" s="308"/>
      <c r="IY2" s="308"/>
      <c r="IZ2" s="308"/>
      <c r="JA2" s="520"/>
      <c r="JB2" s="520"/>
      <c r="JC2" s="520"/>
      <c r="JD2" s="520"/>
      <c r="JE2" s="520"/>
      <c r="JF2" s="520"/>
      <c r="JG2" s="520"/>
      <c r="JH2" s="520"/>
      <c r="JI2" s="520"/>
      <c r="JJ2" s="520"/>
      <c r="JK2" s="520"/>
      <c r="JL2" s="520"/>
      <c r="JM2" s="520"/>
      <c r="JN2" s="520"/>
      <c r="JO2" s="520"/>
      <c r="JP2" s="520"/>
      <c r="JQ2" s="520"/>
      <c r="JR2" s="520"/>
      <c r="JS2" s="520"/>
      <c r="JT2" s="520"/>
      <c r="JU2" s="520"/>
      <c r="JV2" s="520"/>
      <c r="JW2" s="520"/>
      <c r="JX2" s="520"/>
      <c r="JY2" s="520"/>
      <c r="JZ2" s="520"/>
      <c r="KA2" s="520" t="s">
        <v>818</v>
      </c>
      <c r="KB2" s="520">
        <f t="shared" ref="KB2:LK2" si="53">KB21</f>
        <v>2015</v>
      </c>
      <c r="KC2" s="520">
        <f t="shared" si="53"/>
        <v>2016</v>
      </c>
      <c r="KD2" s="520">
        <f t="shared" si="53"/>
        <v>2017</v>
      </c>
      <c r="KE2" s="520">
        <f t="shared" si="53"/>
        <v>2018</v>
      </c>
      <c r="KF2" s="520">
        <f t="shared" si="53"/>
        <v>2019</v>
      </c>
      <c r="KG2" s="520">
        <f t="shared" si="53"/>
        <v>2020</v>
      </c>
      <c r="KH2" s="520">
        <f t="shared" si="53"/>
        <v>2021</v>
      </c>
      <c r="KI2" s="520">
        <f t="shared" si="53"/>
        <v>2022</v>
      </c>
      <c r="KJ2" s="520">
        <f t="shared" si="53"/>
        <v>2023</v>
      </c>
      <c r="KK2" s="520">
        <f t="shared" si="53"/>
        <v>2024</v>
      </c>
      <c r="KL2" s="520">
        <f t="shared" si="53"/>
        <v>2025</v>
      </c>
      <c r="KM2" s="520">
        <f t="shared" si="53"/>
        <v>2026</v>
      </c>
      <c r="KN2" s="520">
        <f t="shared" si="53"/>
        <v>2027</v>
      </c>
      <c r="KO2" s="520">
        <f t="shared" si="53"/>
        <v>2028</v>
      </c>
      <c r="KP2" s="520">
        <f t="shared" si="53"/>
        <v>2029</v>
      </c>
      <c r="KQ2" s="520">
        <f t="shared" si="53"/>
        <v>2030</v>
      </c>
      <c r="KR2" s="522">
        <f t="shared" si="53"/>
        <v>2031</v>
      </c>
      <c r="KS2" s="522">
        <f t="shared" si="53"/>
        <v>2032</v>
      </c>
      <c r="KT2" s="522">
        <f t="shared" si="53"/>
        <v>2033</v>
      </c>
      <c r="KU2" s="522">
        <f t="shared" si="53"/>
        <v>2034</v>
      </c>
      <c r="KV2" s="522">
        <f t="shared" si="53"/>
        <v>2035</v>
      </c>
      <c r="KW2" s="522">
        <f t="shared" si="53"/>
        <v>2036</v>
      </c>
      <c r="KX2" s="522">
        <f t="shared" si="53"/>
        <v>2037</v>
      </c>
      <c r="KY2" s="522">
        <f t="shared" si="53"/>
        <v>2038</v>
      </c>
      <c r="KZ2" s="522">
        <f t="shared" si="53"/>
        <v>2039</v>
      </c>
      <c r="LA2" s="522">
        <f t="shared" si="53"/>
        <v>2040</v>
      </c>
      <c r="LB2" s="522">
        <f t="shared" si="53"/>
        <v>2041</v>
      </c>
      <c r="LC2" s="522">
        <f t="shared" si="53"/>
        <v>2042</v>
      </c>
      <c r="LD2" s="522">
        <f t="shared" si="53"/>
        <v>2043</v>
      </c>
      <c r="LE2" s="522">
        <f t="shared" si="53"/>
        <v>2044</v>
      </c>
      <c r="LF2" s="522">
        <f t="shared" si="53"/>
        <v>2045</v>
      </c>
      <c r="LG2" s="522">
        <f t="shared" si="53"/>
        <v>2046</v>
      </c>
      <c r="LH2" s="522">
        <f t="shared" si="53"/>
        <v>2047</v>
      </c>
      <c r="LI2" s="522">
        <f t="shared" si="53"/>
        <v>2048</v>
      </c>
      <c r="LJ2" s="522">
        <f t="shared" si="53"/>
        <v>2049</v>
      </c>
      <c r="LK2" s="522">
        <f t="shared" si="53"/>
        <v>2050</v>
      </c>
      <c r="LL2" s="522"/>
      <c r="LM2" s="522"/>
      <c r="LN2" s="522" t="s">
        <v>1531</v>
      </c>
      <c r="LO2" s="522">
        <f t="shared" ref="LO2:MX2" si="54">LO21</f>
        <v>2015</v>
      </c>
      <c r="LP2" s="522">
        <f t="shared" si="54"/>
        <v>2016</v>
      </c>
      <c r="LQ2" s="522">
        <f t="shared" si="54"/>
        <v>2017</v>
      </c>
      <c r="LR2" s="522">
        <f t="shared" si="54"/>
        <v>2018</v>
      </c>
      <c r="LS2" s="522">
        <f t="shared" si="54"/>
        <v>2019</v>
      </c>
      <c r="LT2" s="522">
        <f t="shared" si="54"/>
        <v>2020</v>
      </c>
      <c r="LU2" s="522">
        <f t="shared" si="54"/>
        <v>2021</v>
      </c>
      <c r="LV2" s="522">
        <f t="shared" si="54"/>
        <v>2022</v>
      </c>
      <c r="LW2" s="522">
        <f t="shared" si="54"/>
        <v>2023</v>
      </c>
      <c r="LX2" s="522">
        <f t="shared" si="54"/>
        <v>2024</v>
      </c>
      <c r="LY2" s="522">
        <f t="shared" si="54"/>
        <v>2025</v>
      </c>
      <c r="LZ2" s="522">
        <f t="shared" si="54"/>
        <v>2026</v>
      </c>
      <c r="MA2" s="522">
        <f t="shared" si="54"/>
        <v>2027</v>
      </c>
      <c r="MB2" s="522">
        <f t="shared" si="54"/>
        <v>2028</v>
      </c>
      <c r="MC2" s="428">
        <f t="shared" si="54"/>
        <v>2029</v>
      </c>
      <c r="MD2" s="428">
        <f t="shared" si="54"/>
        <v>2030</v>
      </c>
      <c r="ME2" s="308">
        <f t="shared" si="54"/>
        <v>2031</v>
      </c>
      <c r="MF2" s="308">
        <f t="shared" si="54"/>
        <v>2032</v>
      </c>
      <c r="MG2" s="308">
        <f t="shared" si="54"/>
        <v>2033</v>
      </c>
      <c r="MH2" s="308">
        <f t="shared" si="54"/>
        <v>2034</v>
      </c>
      <c r="MI2" s="308">
        <f t="shared" si="54"/>
        <v>2035</v>
      </c>
      <c r="MJ2" s="308">
        <f t="shared" si="54"/>
        <v>2036</v>
      </c>
      <c r="MK2" s="308">
        <f t="shared" si="54"/>
        <v>2037</v>
      </c>
      <c r="ML2" s="308">
        <f t="shared" si="54"/>
        <v>2038</v>
      </c>
      <c r="MM2" s="308">
        <f t="shared" si="54"/>
        <v>2039</v>
      </c>
      <c r="MN2" s="308">
        <f t="shared" si="54"/>
        <v>2040</v>
      </c>
      <c r="MO2" s="308">
        <f t="shared" si="54"/>
        <v>2041</v>
      </c>
      <c r="MP2" s="308">
        <f t="shared" si="54"/>
        <v>2042</v>
      </c>
      <c r="MQ2" s="308">
        <f t="shared" si="54"/>
        <v>2043</v>
      </c>
      <c r="MR2" s="308">
        <f t="shared" si="54"/>
        <v>2044</v>
      </c>
      <c r="MS2" s="308">
        <f t="shared" si="54"/>
        <v>2045</v>
      </c>
      <c r="MT2" s="308">
        <f t="shared" si="54"/>
        <v>2046</v>
      </c>
      <c r="MU2" s="308">
        <f t="shared" si="54"/>
        <v>2047</v>
      </c>
      <c r="MV2" s="308">
        <f t="shared" si="54"/>
        <v>2048</v>
      </c>
      <c r="MW2" s="308">
        <f t="shared" si="54"/>
        <v>2049</v>
      </c>
      <c r="MX2" s="308">
        <f t="shared" si="54"/>
        <v>2050</v>
      </c>
      <c r="MY2" s="308"/>
      <c r="MZ2" s="308" t="s">
        <v>1532</v>
      </c>
      <c r="NA2" s="308">
        <f>NA5</f>
        <v>2015</v>
      </c>
      <c r="NB2" s="308">
        <f t="shared" ref="NB2:OJ2" si="55">NB5</f>
        <v>2016</v>
      </c>
      <c r="NC2" s="308">
        <f t="shared" si="55"/>
        <v>2017</v>
      </c>
      <c r="ND2" s="308">
        <f t="shared" si="55"/>
        <v>2018</v>
      </c>
      <c r="NE2" s="308">
        <f t="shared" si="55"/>
        <v>2019</v>
      </c>
      <c r="NF2" s="308">
        <f t="shared" si="55"/>
        <v>2020</v>
      </c>
      <c r="NG2" s="308">
        <f t="shared" si="55"/>
        <v>2021</v>
      </c>
      <c r="NH2" s="308">
        <f t="shared" si="55"/>
        <v>2022</v>
      </c>
      <c r="NI2" s="308">
        <f t="shared" si="55"/>
        <v>2023</v>
      </c>
      <c r="NJ2" s="308">
        <f t="shared" si="55"/>
        <v>2024</v>
      </c>
      <c r="NK2" s="308">
        <f t="shared" si="55"/>
        <v>2025</v>
      </c>
      <c r="NL2" s="308">
        <f t="shared" si="55"/>
        <v>2026</v>
      </c>
      <c r="NM2" s="308">
        <f t="shared" si="55"/>
        <v>2027</v>
      </c>
      <c r="NN2" s="308">
        <f t="shared" si="55"/>
        <v>2028</v>
      </c>
      <c r="NO2" s="428">
        <f t="shared" si="55"/>
        <v>2029</v>
      </c>
      <c r="NP2" s="428">
        <f t="shared" si="55"/>
        <v>2030</v>
      </c>
      <c r="NQ2" s="522">
        <f t="shared" si="55"/>
        <v>2031</v>
      </c>
      <c r="NR2" s="308">
        <f t="shared" si="55"/>
        <v>2032</v>
      </c>
      <c r="NS2" s="308">
        <f t="shared" si="55"/>
        <v>2033</v>
      </c>
      <c r="NT2" s="308">
        <f t="shared" si="55"/>
        <v>2034</v>
      </c>
      <c r="NU2" s="308">
        <f t="shared" si="55"/>
        <v>2035</v>
      </c>
      <c r="NV2" s="308">
        <f t="shared" si="55"/>
        <v>2036</v>
      </c>
      <c r="NW2" s="308">
        <f t="shared" si="55"/>
        <v>2037</v>
      </c>
      <c r="NX2" s="308">
        <f t="shared" si="55"/>
        <v>2038</v>
      </c>
      <c r="NY2" s="308">
        <f t="shared" si="55"/>
        <v>2039</v>
      </c>
      <c r="NZ2" s="308">
        <f t="shared" si="55"/>
        <v>2040</v>
      </c>
      <c r="OA2" s="308">
        <f t="shared" si="55"/>
        <v>2041</v>
      </c>
      <c r="OB2" s="308">
        <f t="shared" si="55"/>
        <v>2042</v>
      </c>
      <c r="OC2" s="308">
        <f t="shared" si="55"/>
        <v>2043</v>
      </c>
      <c r="OD2" s="308">
        <f t="shared" si="55"/>
        <v>2044</v>
      </c>
      <c r="OE2" s="308">
        <f t="shared" si="55"/>
        <v>2045</v>
      </c>
      <c r="OF2" s="308">
        <f t="shared" si="55"/>
        <v>2046</v>
      </c>
      <c r="OG2" s="308">
        <f t="shared" si="55"/>
        <v>2047</v>
      </c>
      <c r="OH2" s="308">
        <f t="shared" si="55"/>
        <v>2048</v>
      </c>
      <c r="OI2" s="308">
        <f t="shared" si="55"/>
        <v>2049</v>
      </c>
      <c r="OJ2" s="308">
        <f t="shared" si="55"/>
        <v>2050</v>
      </c>
      <c r="OK2" s="308"/>
      <c r="OL2" s="308"/>
      <c r="OM2" s="308" t="s">
        <v>1742</v>
      </c>
      <c r="ON2" s="308">
        <f>ON5</f>
        <v>2015</v>
      </c>
      <c r="OO2" s="308">
        <f t="shared" ref="OO2:PW2" si="56">OO5</f>
        <v>2016</v>
      </c>
      <c r="OP2" s="308">
        <f t="shared" si="56"/>
        <v>2017</v>
      </c>
      <c r="OQ2" s="308">
        <f t="shared" si="56"/>
        <v>2018</v>
      </c>
      <c r="OR2" s="308">
        <f t="shared" si="56"/>
        <v>2019</v>
      </c>
      <c r="OS2" s="308">
        <f t="shared" si="56"/>
        <v>2020</v>
      </c>
      <c r="OT2" s="308">
        <f t="shared" si="56"/>
        <v>2021</v>
      </c>
      <c r="OU2" s="308">
        <f t="shared" si="56"/>
        <v>2022</v>
      </c>
      <c r="OV2" s="308">
        <f t="shared" si="56"/>
        <v>2023</v>
      </c>
      <c r="OW2" s="308">
        <f t="shared" si="56"/>
        <v>2024</v>
      </c>
      <c r="OX2" s="308">
        <f t="shared" si="56"/>
        <v>2025</v>
      </c>
      <c r="OY2" s="308">
        <f t="shared" si="56"/>
        <v>2026</v>
      </c>
      <c r="OZ2" s="308">
        <f t="shared" si="56"/>
        <v>2027</v>
      </c>
      <c r="PA2" s="308">
        <f t="shared" si="56"/>
        <v>2028</v>
      </c>
      <c r="PB2" s="308">
        <f t="shared" si="56"/>
        <v>2029</v>
      </c>
      <c r="PC2" s="308">
        <f t="shared" si="56"/>
        <v>2030</v>
      </c>
      <c r="PD2" s="308">
        <f t="shared" si="56"/>
        <v>2031</v>
      </c>
      <c r="PE2" s="308">
        <f t="shared" si="56"/>
        <v>2032</v>
      </c>
      <c r="PF2" s="308">
        <f t="shared" si="56"/>
        <v>2033</v>
      </c>
      <c r="PG2" s="308">
        <f t="shared" si="56"/>
        <v>2034</v>
      </c>
      <c r="PH2" s="308">
        <f t="shared" si="56"/>
        <v>2035</v>
      </c>
      <c r="PI2" s="308">
        <f t="shared" si="56"/>
        <v>2036</v>
      </c>
      <c r="PJ2" s="308">
        <f t="shared" si="56"/>
        <v>2037</v>
      </c>
      <c r="PK2" s="308">
        <f t="shared" si="56"/>
        <v>2038</v>
      </c>
      <c r="PL2" s="308">
        <f t="shared" si="56"/>
        <v>2039</v>
      </c>
      <c r="PM2" s="308">
        <f t="shared" si="56"/>
        <v>2040</v>
      </c>
      <c r="PN2" s="308">
        <f t="shared" si="56"/>
        <v>2041</v>
      </c>
      <c r="PO2" s="308">
        <f t="shared" si="56"/>
        <v>2042</v>
      </c>
      <c r="PP2" s="308">
        <f t="shared" si="56"/>
        <v>2043</v>
      </c>
      <c r="PQ2" s="308">
        <f t="shared" si="56"/>
        <v>2044</v>
      </c>
      <c r="PR2" s="308">
        <f t="shared" si="56"/>
        <v>2045</v>
      </c>
      <c r="PS2" s="308">
        <f t="shared" si="56"/>
        <v>2046</v>
      </c>
      <c r="PT2" s="308">
        <f t="shared" si="56"/>
        <v>2047</v>
      </c>
      <c r="PU2" s="308">
        <f t="shared" si="56"/>
        <v>2048</v>
      </c>
      <c r="PV2" s="308">
        <f t="shared" si="56"/>
        <v>2049</v>
      </c>
      <c r="PW2" s="308">
        <f t="shared" si="56"/>
        <v>2050</v>
      </c>
      <c r="PY2" s="429" t="s">
        <v>434</v>
      </c>
      <c r="PZ2" s="428"/>
      <c r="QA2" s="757"/>
      <c r="QB2" s="428"/>
      <c r="QC2" s="428"/>
      <c r="QD2" s="428"/>
      <c r="QE2" s="428"/>
      <c r="QF2" s="428"/>
      <c r="QG2" s="428"/>
      <c r="QH2" s="428"/>
      <c r="QI2" s="428"/>
      <c r="QJ2" s="428"/>
      <c r="QK2" s="428"/>
      <c r="QL2" s="428"/>
      <c r="QM2" s="428"/>
      <c r="QN2" s="428"/>
      <c r="QO2" s="428"/>
      <c r="QP2" s="428"/>
      <c r="QQ2" s="428"/>
      <c r="QR2" s="428"/>
      <c r="QS2" s="428"/>
      <c r="QT2" s="428"/>
      <c r="QV2" s="308"/>
      <c r="QW2" s="308" t="s">
        <v>819</v>
      </c>
      <c r="QY2" s="428"/>
      <c r="QZ2" s="428"/>
      <c r="RA2" s="428" t="s">
        <v>646</v>
      </c>
      <c r="RB2" s="428" t="s">
        <v>820</v>
      </c>
      <c r="RC2" s="428" t="s">
        <v>821</v>
      </c>
      <c r="RD2" s="428" t="s">
        <v>820</v>
      </c>
      <c r="RF2" s="428" t="s">
        <v>821</v>
      </c>
      <c r="RG2" s="523" t="s">
        <v>820</v>
      </c>
      <c r="RH2" s="523"/>
      <c r="RI2" s="523"/>
      <c r="RJ2" s="523" t="s">
        <v>822</v>
      </c>
      <c r="RK2" s="523" t="s">
        <v>820</v>
      </c>
      <c r="RN2" s="524" t="s">
        <v>823</v>
      </c>
      <c r="RO2" s="524" t="s">
        <v>820</v>
      </c>
      <c r="RP2" s="524"/>
      <c r="RQ2" s="524"/>
      <c r="RR2" s="524" t="s">
        <v>824</v>
      </c>
      <c r="RS2" s="428" t="s">
        <v>820</v>
      </c>
      <c r="RT2" s="428"/>
      <c r="RU2" s="523"/>
      <c r="RV2" s="523" t="s">
        <v>825</v>
      </c>
      <c r="RW2" s="523" t="s">
        <v>820</v>
      </c>
      <c r="RX2" s="523"/>
      <c r="RY2" s="523"/>
      <c r="SA2" s="308" t="s">
        <v>826</v>
      </c>
      <c r="SB2" s="524" t="s">
        <v>826</v>
      </c>
      <c r="SC2" s="524" t="s">
        <v>826</v>
      </c>
      <c r="SD2" s="524" t="s">
        <v>826</v>
      </c>
      <c r="SE2" s="524" t="s">
        <v>826</v>
      </c>
      <c r="SF2" s="524"/>
      <c r="SH2" s="428" t="s">
        <v>826</v>
      </c>
      <c r="SI2" s="523" t="s">
        <v>826</v>
      </c>
      <c r="SJ2" s="523" t="s">
        <v>826</v>
      </c>
      <c r="SK2" s="523" t="s">
        <v>826</v>
      </c>
      <c r="SL2" s="523" t="s">
        <v>826</v>
      </c>
      <c r="SM2" s="523"/>
      <c r="SO2" s="79"/>
      <c r="SP2" s="520" t="s">
        <v>599</v>
      </c>
      <c r="SQ2" s="79" t="s">
        <v>599</v>
      </c>
      <c r="SR2" s="520" t="s">
        <v>599</v>
      </c>
      <c r="SS2" s="79" t="s">
        <v>599</v>
      </c>
      <c r="ST2" s="520" t="s">
        <v>599</v>
      </c>
      <c r="SU2" s="520"/>
      <c r="SV2" s="524"/>
      <c r="SW2" s="524"/>
      <c r="SX2" s="524" t="s">
        <v>599</v>
      </c>
      <c r="SY2" s="524" t="s">
        <v>599</v>
      </c>
      <c r="SZ2" s="524" t="s">
        <v>599</v>
      </c>
      <c r="TA2" s="520" t="s">
        <v>599</v>
      </c>
      <c r="TB2" s="520" t="s">
        <v>599</v>
      </c>
      <c r="TC2" s="524"/>
      <c r="TD2" s="524"/>
      <c r="TE2" s="524"/>
      <c r="TF2" s="524"/>
      <c r="TG2" s="140" t="s">
        <v>600</v>
      </c>
      <c r="TH2" s="520" t="s">
        <v>600</v>
      </c>
      <c r="TI2" s="520" t="s">
        <v>600</v>
      </c>
      <c r="TJ2" s="520" t="s">
        <v>600</v>
      </c>
      <c r="TK2" s="520" t="s">
        <v>600</v>
      </c>
      <c r="TL2" s="520"/>
      <c r="TP2" s="520" t="s">
        <v>600</v>
      </c>
      <c r="TQ2" s="520" t="s">
        <v>600</v>
      </c>
      <c r="TR2" s="520" t="s">
        <v>600</v>
      </c>
      <c r="TS2" s="520" t="s">
        <v>600</v>
      </c>
      <c r="TT2" s="520" t="s">
        <v>600</v>
      </c>
      <c r="TU2" s="520"/>
      <c r="TW2" s="520" t="s">
        <v>1461</v>
      </c>
      <c r="TX2" s="520"/>
      <c r="TZ2" s="520" t="s">
        <v>969</v>
      </c>
      <c r="UA2" s="520"/>
      <c r="UC2" s="520" t="s">
        <v>969</v>
      </c>
      <c r="UD2" s="520"/>
      <c r="UG2" s="520" t="s">
        <v>849</v>
      </c>
      <c r="UH2" s="520" t="s">
        <v>849</v>
      </c>
      <c r="UI2" s="520" t="s">
        <v>849</v>
      </c>
      <c r="UJ2" s="520" t="s">
        <v>849</v>
      </c>
      <c r="UK2" s="520" t="s">
        <v>849</v>
      </c>
      <c r="UL2" s="520"/>
      <c r="UP2" s="520" t="s">
        <v>849</v>
      </c>
      <c r="UQ2" s="520" t="s">
        <v>849</v>
      </c>
      <c r="UR2" s="520" t="s">
        <v>849</v>
      </c>
      <c r="US2" s="520" t="s">
        <v>849</v>
      </c>
      <c r="UT2" s="520" t="s">
        <v>849</v>
      </c>
      <c r="UU2" s="520"/>
    </row>
    <row r="3" spans="1:686" s="432" customFormat="1" ht="15">
      <c r="A3" s="525"/>
      <c r="B3" s="525" t="str">
        <f>InputDataA_GeneralAssumptions!B3</f>
        <v>Argentina</v>
      </c>
      <c r="C3" s="525" t="str">
        <f>VLOOKUP(B3,$B$23:$DR$241,2,FALSE)</f>
        <v>ARG</v>
      </c>
      <c r="D3" s="754">
        <f>IF(ISNUMBER(VLOOKUP($C$3,$C$23:$WC$241,D1,FALSE))=TRUE,VLOOKUP($C$3,$C$23:$WC$241,D1,FALSE),".")</f>
        <v>2.9117356985807419E-2</v>
      </c>
      <c r="E3" s="754" t="str">
        <f>VLOOKUP($C$3,$C$23:$WC$241,E1,FALSE)</f>
        <v>PWT 8.1</v>
      </c>
      <c r="F3" s="754">
        <f>IF(ISNUMBER(VLOOKUP($C$3,$C$23:$WC$241,F1,FALSE))=TRUE,VLOOKUP($C$3,$C$23:$WC$241,F1,FALSE),".")</f>
        <v>4.0801391005516052E-2</v>
      </c>
      <c r="G3" s="754" t="str">
        <f>VLOOKUP($C$3,$C$23:$WC$241,G1,FALSE)</f>
        <v>PWT 9.0</v>
      </c>
      <c r="H3" s="754">
        <f>IF(ISNUMBER(VLOOKUP($C$3,$C$23:$WC$241,H1,FALSE))=TRUE,VLOOKUP($C$3,$C$23:$WC$241,H1,FALSE),".")</f>
        <v>3.825870156288147E-2</v>
      </c>
      <c r="I3" s="754" t="str">
        <f>VLOOKUP($C$3,$C$23:$WC$241,I1,FALSE)</f>
        <v>PWT 9.1</v>
      </c>
      <c r="J3" s="754">
        <f>IF(ISNUMBER(VLOOKUP($C$3,$C$23:$XG$241,J1,FALSE))=TRUE,VLOOKUP($C$3,$C$23:$XG$241,J1,FALSE),".")</f>
        <v>3.5492207854986191E-2</v>
      </c>
      <c r="K3" s="754" t="str">
        <f>VLOOKUP($C$3,$C$23:$XG$241,K1,FALSE)</f>
        <v>PWT 10.0</v>
      </c>
      <c r="L3" s="525" t="str">
        <f>VLOOKUP($C$3,$C$23:$WC$241,L1,FALSE)</f>
        <v>PWT 8.1</v>
      </c>
      <c r="M3" s="431">
        <f>IF(ISNUMBER(VLOOKUP($C$3,$C$23:$WC$241,M1,FALSE))=TRUE,VLOOKUP($C$3,$C$23:$WC$241,M1,FALSE),".")</f>
        <v>0.4291684627532959</v>
      </c>
      <c r="N3" s="431">
        <f>IF(ISNUMBER(VLOOKUP($C$3,$C$23:$WC$241,N1,FALSE))=TRUE,VLOOKUP($C$3,$C$23:$WC$241,N1,FALSE),".")</f>
        <v>0.48655217885971069</v>
      </c>
      <c r="O3" s="431" t="str">
        <f>VLOOKUP($C$3,$C$23:$WC$241,O1,FALSE)</f>
        <v>PWT 8.1</v>
      </c>
      <c r="P3" s="431">
        <f>IF(ISNUMBER(VLOOKUP($C$3,$C$23:$WC$241,P1,FALSE))=TRUE,VLOOKUP($C$3,$C$23:$WC$241,P1,FALSE),".")</f>
        <v>0.4291684627532959</v>
      </c>
      <c r="Q3" s="431" t="str">
        <f>VLOOKUP($C$3,$C$23:$WC$241,Q1,FALSE)</f>
        <v>PWT 8.1</v>
      </c>
      <c r="R3" s="431">
        <f>IF(ISNUMBER(VLOOKUP($C$3,$C$23:$WC$241,R1,FALSE))=TRUE,VLOOKUP($C$3,$C$23:$WC$241,R1,FALSE),".")</f>
        <v>0.49327626824378967</v>
      </c>
      <c r="S3" s="431" t="str">
        <f>VLOOKUP($C$3,$C$23:$WC$241,S1,FALSE)</f>
        <v>PWT 8.1</v>
      </c>
      <c r="T3" s="431">
        <f>IF(ISNUMBER(VLOOKUP($C$3,$C$23:$WC$241,T1,FALSE))=TRUE,VLOOKUP($C$3,$C$23:$WC$241,T1,FALSE),".")</f>
        <v>0.4799744188785553</v>
      </c>
      <c r="U3" s="431" t="str">
        <f>VLOOKUP($C$3,$C$23:$WC$241,U1,FALSE)</f>
        <v>PWT 8.1</v>
      </c>
      <c r="V3" s="432" t="str">
        <f>IF(ISNUMBER(VLOOKUP($C$3,$C$23:$WC$241,V1,FALSE))=TRUE,VLOOKUP($C$3,$C$23:$WC$241,V1,FALSE),".")</f>
        <v>.</v>
      </c>
      <c r="W3" s="758" t="str">
        <f t="shared" ref="W3:AH3" si="57">VLOOKUP($C$3,$C$23:$WC$241,W1,FALSE)</f>
        <v>PWT 9.0</v>
      </c>
      <c r="X3" s="758">
        <f t="shared" si="57"/>
        <v>0.43294331431388855</v>
      </c>
      <c r="Y3" s="758">
        <f t="shared" si="57"/>
        <v>0.490398108959198</v>
      </c>
      <c r="Z3" s="758" t="str">
        <f t="shared" si="57"/>
        <v>PWT 9.0</v>
      </c>
      <c r="AA3" s="758">
        <f t="shared" si="57"/>
        <v>0.43294331431388855</v>
      </c>
      <c r="AB3" s="758" t="str">
        <f t="shared" si="57"/>
        <v>PWT 9.0</v>
      </c>
      <c r="AC3" s="758">
        <f t="shared" si="57"/>
        <v>0.49700412154197693</v>
      </c>
      <c r="AD3" s="527" t="str">
        <f t="shared" si="57"/>
        <v>PWT 9.0</v>
      </c>
      <c r="AE3" s="757">
        <f t="shared" si="57"/>
        <v>0.47688806056976318</v>
      </c>
      <c r="AF3" s="757" t="str">
        <f t="shared" si="57"/>
        <v>PWT 9.0</v>
      </c>
      <c r="AG3" s="757" t="str">
        <f t="shared" si="57"/>
        <v/>
      </c>
      <c r="AH3" s="757" t="str">
        <f t="shared" si="57"/>
        <v>PWT 9.1</v>
      </c>
      <c r="AI3" s="757">
        <f>IF(ISNUMBER(VLOOKUP($C$3,$C$23:$WC$241,AI1,FALSE))=TRUE,VLOOKUP($C$3,$C$23:$WC$241,AI1,FALSE),".")</f>
        <v>0.54427731037139893</v>
      </c>
      <c r="AJ3" s="527">
        <f>IF(ISNUMBER(VLOOKUP($C$3,$C$23:$WC$241,AJ1,FALSE))=TRUE,VLOOKUP($C$3,$C$23:$WC$241,AJ1,FALSE),".")</f>
        <v>0.5734131932258606</v>
      </c>
      <c r="AK3" s="527" t="str">
        <f>VLOOKUP($C$3,$C$23:$WC$241,AK1,FALSE)</f>
        <v>PWT 9.1</v>
      </c>
      <c r="AL3" s="757">
        <f>IF(ISNUMBER(VLOOKUP($C$3,$C$23:$WC$241,AL1,FALSE))=TRUE,VLOOKUP($C$3,$C$23:$WC$241,AL1,FALSE),".")</f>
        <v>0.54427731037139893</v>
      </c>
      <c r="AM3" s="527" t="str">
        <f>VLOOKUP($C$3,$C$23:$WC$241,AM1,FALSE)</f>
        <v>PWT 9.1</v>
      </c>
      <c r="AN3" s="757">
        <f>IF(ISNUMBER(VLOOKUP($C$3,$C$23:$WC$241,AN1,FALSE))=TRUE,VLOOKUP($C$3,$C$23:$WC$241,AN1,FALSE),".")</f>
        <v>0.67698419094085693</v>
      </c>
      <c r="AO3" s="527" t="str">
        <f>VLOOKUP($C$3,$C$23:$WC$241,AO1,FALSE)</f>
        <v>PWT 9.1</v>
      </c>
      <c r="AP3" s="757">
        <f>IF(ISNUMBER(VLOOKUP($C$3,$C$23:$WC$241,AP1,FALSE))=TRUE,VLOOKUP($C$3,$C$23:$WC$241,AP1,FALSE),".")</f>
        <v>0.58155733346939087</v>
      </c>
      <c r="AQ3" s="757" t="str">
        <f>VLOOKUP($C$3,$C$23:$WC$241,AQ1,FALSE)</f>
        <v>PWT 9.1</v>
      </c>
      <c r="AR3" s="757" t="str">
        <f>VLOOKUP($C$3,$C$23:$WC$241,AR1,FALSE)</f>
        <v/>
      </c>
      <c r="AS3" s="757" t="str">
        <f>VLOOKUP($C$3,$C$23:$WW$241,AS1,FALSE)</f>
        <v>PWT 10.0</v>
      </c>
      <c r="AT3" s="757">
        <f>IF(ISNUMBER(VLOOKUP($C$3,$C$23:$WW$241,AT1,FALSE))=TRUE,VLOOKUP($C$3,$C$23:$WW$241,AT1,FALSE),".")</f>
        <v>0.54391765594482422</v>
      </c>
      <c r="AU3" s="308">
        <f>IF(ISNUMBER(VLOOKUP($C$3,$C$23:$WW$241,AU1,FALSE))=TRUE,VLOOKUP($C$3,$C$23:$WW$241,AU1,FALSE),".")</f>
        <v>0.57309943437576294</v>
      </c>
      <c r="AV3" s="308" t="str">
        <f>VLOOKUP($C$3,$C$23:$WW$241,AV1,FALSE)</f>
        <v>PWT 10.0</v>
      </c>
      <c r="AW3" s="308">
        <f>IF(ISNUMBER(VLOOKUP($C$3,$C$23:$WW$241,AW1,FALSE))=TRUE,VLOOKUP($C$3,$C$23:$WW$241,AW1,FALSE),".")</f>
        <v>0.54391765594482422</v>
      </c>
      <c r="AX3" s="308" t="str">
        <f>VLOOKUP($C$3,$C$23:$WW$241,AX1,FALSE)</f>
        <v>PWT 10.0</v>
      </c>
      <c r="AY3" s="308">
        <f>IF(ISNUMBER(VLOOKUP($C$3,$C$23:$WW$241,AY1,FALSE))=TRUE,VLOOKUP($C$3,$C$23:$WW$241,AY1,FALSE),".")</f>
        <v>0.67650067806243896</v>
      </c>
      <c r="AZ3" s="308" t="str">
        <f>VLOOKUP($C$3,$C$23:$WW$241,AZ1,FALSE)</f>
        <v>PWT 10.0</v>
      </c>
      <c r="BA3" s="308">
        <f>IF(ISNUMBER(VLOOKUP($C$3,$C$23:$WW$241,BA1,FALSE))=TRUE,VLOOKUP($C$3,$C$23:$WW$241,BA1,FALSE),".")</f>
        <v>0.58119344711303711</v>
      </c>
      <c r="BB3" s="308" t="str">
        <f>VLOOKUP($C$3,$C$23:$WW$241,BB1,FALSE)</f>
        <v>PWT 10.0</v>
      </c>
      <c r="BC3" s="308"/>
      <c r="BD3" s="527" t="str">
        <f>VLOOKUP($C$3,$C$23:$WC$241,BD1,FALSE)</f>
        <v>PWT 8.1</v>
      </c>
      <c r="BE3" s="527">
        <f>IF(ISNUMBER(VLOOKUP($C$3,$C$23:$WC$241,BE1,FALSE))=TRUE,VLOOKUP($C$3,$C$23:$WC$241,BE1,FALSE),".")</f>
        <v>3.2139763832092285</v>
      </c>
      <c r="BF3" s="526" t="str">
        <f>VLOOKUP($C$3,$C$23:$WC$241,BF1,FALSE)</f>
        <v>PWT 9</v>
      </c>
      <c r="BG3" s="754">
        <f>VLOOKUP($C$3,$C$23:$WC$241,BG1,FALSE)</f>
        <v>2.3992254734039307</v>
      </c>
      <c r="BH3" s="754" t="str">
        <f>VLOOKUP($C$3,$C$23:$WC$241,BH1,FALSE)</f>
        <v>PWT 9.1</v>
      </c>
      <c r="BI3" s="754">
        <f>VLOOKUP($C$3,$C$23:$WC$241,BI1,FALSE)</f>
        <v>2.935225248336792</v>
      </c>
      <c r="BJ3" s="428" t="str">
        <f t="shared" ref="BJ3:BK3" si="58">VLOOKUP($C$3,$C$23:$WT$241,BJ1,FALSE)</f>
        <v>PWT 10.0</v>
      </c>
      <c r="BK3" s="428">
        <f t="shared" si="58"/>
        <v>3.4842727184295654</v>
      </c>
      <c r="BL3" s="754" t="str">
        <f>VLOOKUP($C$3,$C$23:$WC$241,BL1,FALSE)</f>
        <v/>
      </c>
      <c r="BM3" s="754">
        <f>VLOOKUP($C$3,$C$23:$WC$241,BM1,FALSE)</f>
        <v>3.0692367553710938</v>
      </c>
      <c r="BN3" s="520" t="str">
        <f>VLOOKUP($C$3,$C$23:$WT$241,BN1,FALSE)</f>
        <v>MFMOD</v>
      </c>
      <c r="BO3" s="526" t="str">
        <f>VLOOKUP($C$3,$C$23:$WC$241,BO1,FALSE)</f>
        <v/>
      </c>
      <c r="BP3" s="754"/>
      <c r="BQ3" s="754">
        <f>IF(ISNUMBER(VLOOKUP($C$3,$C$23:$WC$241,BQ1,FALSE))=TRUE,VLOOKUP($C$3,$C$23:$WC$241,BQ1,FALSE),".")</f>
        <v>3.6577223800122738E-3</v>
      </c>
      <c r="BR3" s="754">
        <f>IF(ISNUMBER(VLOOKUP($C$3,$C$23:$WC$241,BR1,FALSE))=TRUE,VLOOKUP($C$3,$C$23:$WC$241,BR1,FALSE),".")</f>
        <v>3.7144615780562162E-3</v>
      </c>
      <c r="BS3" s="754">
        <f>IF(ISNUMBER(VLOOKUP($C$3,$C$23:$WC$241,BS1,FALSE))=TRUE,VLOOKUP($C$3,$C$23:$WC$241,BS1,FALSE),".")</f>
        <v>4.6868845820426941E-3</v>
      </c>
      <c r="BT3" s="754">
        <f>IF(ISNUMBER(VLOOKUP($C$3,$C$23:$WC$241,BT1,FALSE))=TRUE,VLOOKUP($C$3,$C$23:$WC$241,BT1,FALSE),".")</f>
        <v>3.8580007385462523E-3</v>
      </c>
      <c r="BU3" s="526">
        <f>IF(ISNUMBER(VLOOKUP($C$3,$C$23:$WC$241,BU1,FALSE))=TRUE,VLOOKUP($C$3,$C$23:$WC$241,BU1,FALSE),".")</f>
        <v>3.8579816464334726E-3</v>
      </c>
      <c r="BV3" s="526"/>
      <c r="BW3" s="758" t="str">
        <f t="shared" ref="BW3:CB3" si="59">IF(ISNUMBER(VLOOKUP($C$3,$C$23:$WC$241,BW1,FALSE))=TRUE,VLOOKUP($C$3,$C$23:$WC$241,BW1,FALSE),".")</f>
        <v>.</v>
      </c>
      <c r="BX3" s="758">
        <f t="shared" si="59"/>
        <v>6.1787264421582222E-3</v>
      </c>
      <c r="BY3" s="758">
        <f t="shared" si="59"/>
        <v>7.0611536502838135E-3</v>
      </c>
      <c r="BZ3" s="758">
        <f t="shared" si="59"/>
        <v>6.4401878044009209E-3</v>
      </c>
      <c r="CA3" s="758">
        <f t="shared" si="59"/>
        <v>8.5941702127456665E-3</v>
      </c>
      <c r="CB3" s="526">
        <f t="shared" si="59"/>
        <v>1.000724732875824E-2</v>
      </c>
      <c r="CC3" s="757"/>
      <c r="CD3" s="757" t="str">
        <f t="shared" ref="CD3:CI3" si="60">IF(ISNUMBER(VLOOKUP($C$3,$C$23:$WC$241,CD1,FALSE))=TRUE,VLOOKUP($C$3,$C$23:$WC$241,CD1,FALSE),".")</f>
        <v>.</v>
      </c>
      <c r="CE3" s="757">
        <f t="shared" si="60"/>
        <v>7.0824720896780491E-3</v>
      </c>
      <c r="CF3" s="757">
        <f t="shared" si="60"/>
        <v>7.5836195610463619E-3</v>
      </c>
      <c r="CG3" s="757">
        <f t="shared" si="60"/>
        <v>7.887592539191246E-3</v>
      </c>
      <c r="CH3" s="527">
        <f t="shared" si="60"/>
        <v>1.0007362812757492E-2</v>
      </c>
      <c r="CI3" s="757">
        <f t="shared" si="60"/>
        <v>1.0007373057305813E-2</v>
      </c>
      <c r="CJ3" s="757"/>
      <c r="CK3" s="520"/>
      <c r="CL3" s="520">
        <f>IF(ISNUMBER(VLOOKUP($C$3,$C$23:$WN$241,CL1,FALSE))=TRUE,VLOOKUP($C$3,$C$23:$WN$241,CL1,FALSE),".")</f>
        <v>7.7977105975151062E-3</v>
      </c>
      <c r="CM3" s="520">
        <f t="shared" ref="CM3:CP3" si="61">IF(ISNUMBER(VLOOKUP($C$3,$C$23:$WN$241,CM1,FALSE))=TRUE,VLOOKUP($C$3,$C$23:$WN$241,CM1,FALSE),".")</f>
        <v>7.6292520388960838E-3</v>
      </c>
      <c r="CN3" s="520">
        <f t="shared" si="61"/>
        <v>9.3007758259773254E-3</v>
      </c>
      <c r="CO3" s="520">
        <f t="shared" si="61"/>
        <v>1.0007381439208984E-2</v>
      </c>
      <c r="CP3" s="520">
        <f t="shared" si="61"/>
        <v>1.0007379576563835E-2</v>
      </c>
      <c r="CQ3" s="520"/>
      <c r="CR3" s="757">
        <f>IF(ISNUMBER(VLOOKUP($C$3,$C$23:$WC$241,CR1,FALSE))=TRUE,VLOOKUP($C$3,$C$23:$WC$241,CR1,FALSE),".")</f>
        <v>8.2464609146118164</v>
      </c>
      <c r="CS3" s="757">
        <f>IF(ISNUMBER(VLOOKUP($C$3,$C$23:$WC$241,CS1,FALSE))=TRUE,VLOOKUP($C$3,$C$23:$WC$241,CS1,FALSE),".")</f>
        <v>8.5061254501342773</v>
      </c>
      <c r="CT3" s="757">
        <f>IF(ISNUMBER(VLOOKUP($C$3,$C$23:$WC$241,CT1,FALSE))=TRUE,VLOOKUP($C$3,$C$23:$WC$241,CT1,FALSE),".")</f>
        <v>9.1166467666625977</v>
      </c>
      <c r="CU3" s="527">
        <f>IF(ISNUMBER(VLOOKUP($C$3,$C$23:$WC$241,CU1,FALSE))=TRUE,VLOOKUP($C$3,$C$23:$WC$241,CU1,FALSE),".")</f>
        <v>9.4318084716796875</v>
      </c>
      <c r="CV3" s="527">
        <f>IF(ISNUMBER(VLOOKUP($C$3,$C$23:$WC$241,CV1,FALSE))=TRUE,VLOOKUP($C$3,$C$23:$WC$241,CV1,FALSE),".")</f>
        <v>10.063733100891113</v>
      </c>
      <c r="CW3" s="527" t="str">
        <f>VLOOKUP($C$3,$C$23:$WC$241,CW1,FALSE)</f>
        <v>PWT 9.0</v>
      </c>
      <c r="CX3" s="527"/>
      <c r="CY3" s="525">
        <f>IF(ISNUMBER(VLOOKUP($C$3,$C$23:$WC$241,CY1,FALSE))=TRUE,VLOOKUP($C$3,$C$23:$WC$241,CY1,FALSE),".")</f>
        <v>8.4221553802490234</v>
      </c>
      <c r="CZ3" s="525">
        <f>IF(ISNUMBER(VLOOKUP($C$3,$C$23:$WC$241,CZ1,FALSE))=TRUE,VLOOKUP($C$3,$C$23:$WC$241,CZ1,FALSE),".")</f>
        <v>8.8323783874511719</v>
      </c>
      <c r="DA3" s="748">
        <f>IF(ISNUMBER(VLOOKUP($C$3,$C$23:$WC$241,DA1,FALSE))=TRUE,VLOOKUP($C$3,$C$23:$WC$241,DA1,FALSE),".")</f>
        <v>9.3452949523925781</v>
      </c>
      <c r="DB3" s="748">
        <f>IF(ISNUMBER(VLOOKUP($C$3,$C$23:$WC$241,DB1,FALSE))=TRUE,VLOOKUP($C$3,$C$23:$WC$241,DB1,FALSE),".")</f>
        <v>9.7693996429443359</v>
      </c>
      <c r="DC3" s="748">
        <f>IF(ISNUMBER(VLOOKUP($C$3,$C$23:$WC$241,DC1,FALSE))=TRUE,VLOOKUP($C$3,$C$23:$WC$241,DC1,FALSE),".")</f>
        <v>10.505234718322754</v>
      </c>
      <c r="DD3" s="748" t="str">
        <f>VLOOKUP($C$3,$C$23:$WC$241,DD1,FALSE)</f>
        <v>PWT 9.1</v>
      </c>
      <c r="DE3" s="748"/>
      <c r="DF3" s="428">
        <f>IF(ISNUMBER(VLOOKUP($C$3,$C$23:$WJ$241,DF1,FALSE))=TRUE,VLOOKUP($C$3,$C$23:$WJ$241,DF1,FALSE),".")</f>
        <v>10.799569129943848</v>
      </c>
      <c r="DG3" s="428" t="s">
        <v>1769</v>
      </c>
      <c r="DH3" s="748"/>
      <c r="DI3" s="528"/>
      <c r="DJ3" s="529">
        <f>IF(ISNUMBER(VLOOKUP($C$3,$C$23:$WC$241,DJ1,FALSE))=TRUE,VLOOKUP($C$3,$C$23:$WC$241,DJ1,FALSE),".")</f>
        <v>10.9</v>
      </c>
      <c r="DK3" s="747" t="str">
        <f>VLOOKUP($C$3,$C$23:$WC$241,DK1,FALSE)</f>
        <v>United Nations</v>
      </c>
      <c r="DL3" s="747"/>
      <c r="DM3" s="747"/>
      <c r="DN3" s="747" t="str">
        <f>VLOOKUP($C$3,$C$23:$WC$241,DN1,FALSE)</f>
        <v>PWT 8.1</v>
      </c>
      <c r="DO3" s="747">
        <f>IF(ISNUMBER(VLOOKUP($C$3,$C$23:$WC$241,DO1,FALSE))=TRUE,VLOOKUP($C$3,$C$23:$WC$241,DO1,FALSE),".")</f>
        <v>2.5305561721324921E-2</v>
      </c>
      <c r="DP3" s="529">
        <f>IF(ISNUMBER(VLOOKUP($C$3,$C$23:$WC$241,DP1,FALSE))=TRUE,VLOOKUP($C$3,$C$23:$WC$241,DP1,FALSE),".")</f>
        <v>1.9371924921870232E-2</v>
      </c>
      <c r="DQ3" s="529">
        <f>IF(ISNUMBER(VLOOKUP($C$3,$C$23:$WC$241,DQ1,FALSE))=TRUE,VLOOKUP($C$3,$C$23:$WC$241,DQ1,FALSE),".")</f>
        <v>2.3078812286257744E-2</v>
      </c>
      <c r="DR3" s="747">
        <f>IF(ISNUMBER(VLOOKUP($C$3,$C$23:$WC$241,DR1,FALSE))=TRUE,VLOOKUP($C$3,$C$23:$WC$241,DR1,FALSE),".")</f>
        <v>4.0918651968240738E-2</v>
      </c>
      <c r="DS3" s="747">
        <f>IF(ISNUMBER(VLOOKUP($C$3,$C$23:$WC$241,DS1,FALSE))=TRUE,VLOOKUP($C$3,$C$23:$WC$241,DS1,FALSE),".")</f>
        <v>6.4061738550662994E-2</v>
      </c>
      <c r="DT3" s="747"/>
      <c r="DU3" s="747"/>
      <c r="DV3" s="747">
        <f>IF(ISNUMBER(VLOOKUP($C$3,$C$23:$WC$241,DV1,FALSE))=TRUE,VLOOKUP($C$3,$C$23:$WC$241,DV1,FALSE),".")</f>
        <v>2.6162015274167061E-3</v>
      </c>
      <c r="DW3" s="529">
        <f>IF(ISNUMBER(VLOOKUP($C$3,$C$23:$WC$241,DW1,FALSE))=TRUE,VLOOKUP($C$3,$C$23:$WC$241,DW1,FALSE),".")</f>
        <v>5.1943291909992695E-3</v>
      </c>
      <c r="DX3" s="529">
        <f>IF(ISNUMBER(VLOOKUP($C$3,$C$23:$WC$241,DX1,FALSE))=TRUE,VLOOKUP($C$3,$C$23:$WC$241,DX1,FALSE),".")</f>
        <v>1.2836447916924953E-2</v>
      </c>
      <c r="DY3" s="529">
        <f>IF(ISNUMBER(VLOOKUP($C$3,$C$23:$WC$241,DY1,FALSE))=TRUE,VLOOKUP($C$3,$C$23:$WC$241,DY1,FALSE),".")</f>
        <v>7.7882609330117702E-3</v>
      </c>
      <c r="DZ3" s="751">
        <f>IF(ISNUMBER(VLOOKUP($C$3,$C$23:$WC$241,DZ1,FALSE))=TRUE,VLOOKUP($C$3,$C$23:$WC$241,DZ1,FALSE),".")</f>
        <v>-1.4118189923465252E-2</v>
      </c>
      <c r="EA3" s="528"/>
      <c r="EB3" s="764"/>
      <c r="EC3" s="750">
        <f>IF(ISNUMBER(VLOOKUP($C$3,$C$23:$WC$241,EC1,FALSE))=TRUE,VLOOKUP($C$3,$C$23:$WC$241,EC1,FALSE),".")</f>
        <v>-3.0393104534596205E-3</v>
      </c>
      <c r="ED3" s="750">
        <f>IF(ISNUMBER(VLOOKUP($C$3,$C$23:$WC$241,ED1,FALSE))=TRUE,VLOOKUP($C$3,$C$23:$WC$241,ED1,FALSE),".")</f>
        <v>8.8759791105985641E-3</v>
      </c>
      <c r="EE3" s="750">
        <f>IF(ISNUMBER(VLOOKUP($C$3,$C$23:$WC$241,EE1,FALSE))=TRUE,VLOOKUP($C$3,$C$23:$WC$241,EE1,FALSE),".")</f>
        <v>-7.4385488405823708E-3</v>
      </c>
      <c r="EF3" s="750">
        <f>IF(ISNUMBER(VLOOKUP($C$3,$C$23:$WC$241,EF1,FALSE))=TRUE,VLOOKUP($C$3,$C$23:$WC$241,EF1,FALSE),".")</f>
        <v>-7.9285120591521263E-3</v>
      </c>
      <c r="EG3" s="764">
        <f>IF(ISNUMBER(VLOOKUP($C$3,$C$23:$WC$241,EG1,FALSE))=TRUE,VLOOKUP($C$3,$C$23:$WC$241,EG1,FALSE),".")</f>
        <v>1.0645938105881214E-2</v>
      </c>
      <c r="EH3" s="529"/>
      <c r="EI3" s="529"/>
      <c r="EJ3" s="529">
        <f>IF(ISNUMBER(VLOOKUP($C$3,$C$23:$WC$241,EJ1,FALSE))=TRUE,VLOOKUP($C$3,$C$23:$WC$241,EJ1,FALSE),".")</f>
        <v>-3.4894829150289297E-3</v>
      </c>
      <c r="EK3" s="529">
        <f>IF(ISNUMBER(VLOOKUP($C$3,$C$23:$WC$241,EK1,FALSE))=TRUE,VLOOKUP($C$3,$C$23:$WC$241,EK1,FALSE),".")</f>
        <v>-2.3101656697690487E-3</v>
      </c>
      <c r="EL3" s="529">
        <f t="shared" ref="EL3:EN3" si="62">IF(ISNUMBER(VLOOKUP($C$3,$C$23:$WC$241,EL1,FALSE))=TRUE,VLOOKUP($C$3,$C$23:$WC$241,EL1,FALSE),".")</f>
        <v>-8.5724145174026489E-3</v>
      </c>
      <c r="EM3" s="529">
        <f t="shared" si="62"/>
        <v>-1.6902171075344086E-2</v>
      </c>
      <c r="EN3" s="529">
        <f t="shared" si="62"/>
        <v>-3.3269923180341721E-2</v>
      </c>
      <c r="EO3" s="755"/>
      <c r="EP3" s="755"/>
      <c r="EQ3" s="755"/>
      <c r="ER3" s="755">
        <f>IF(ISNUMBER(VLOOKUP($C$3,$C$23:$WC$241,ER1,FALSE))=TRUE,VLOOKUP($C$3,$C$23:$WC$241,ER1,FALSE),".")</f>
        <v>0.69370000000000009</v>
      </c>
      <c r="ES3" s="755" t="str">
        <f>VLOOKUP($C$3,$C$23:$WC$241,ES1,FALSE)</f>
        <v>WDI &amp; ILO</v>
      </c>
      <c r="ET3" s="528"/>
      <c r="EU3" s="750"/>
      <c r="EV3" s="750">
        <f>IF(ISNUMBER(VLOOKUP($C$3,$C$23:$WC$241,EV1,FALSE))=TRUE,VLOOKUP($C$3,$C$23:$WC$241,EV1,FALSE),".")</f>
        <v>0.79480000000000006</v>
      </c>
      <c r="EW3" s="750" t="str">
        <f>VLOOKUP($C$3,$C$23:$WC$241,EW1,FALSE)</f>
        <v>WDI &amp; ILO</v>
      </c>
      <c r="EX3" s="750"/>
      <c r="EY3" s="750"/>
      <c r="EZ3" s="764">
        <f>IF(ISNUMBER(VLOOKUP($C$3,$C$23:$WC$241,EZ1,FALSE))=TRUE,VLOOKUP($C$3,$C$23:$WC$241,EZ1,FALSE),".")</f>
        <v>0.59530000000000005</v>
      </c>
      <c r="FA3" s="751" t="str">
        <f>VLOOKUP($C$3,$C$23:$WC$241,FA1,FALSE)</f>
        <v>WDI &amp; ILO</v>
      </c>
      <c r="FB3" s="528"/>
      <c r="FC3" s="750">
        <f>IF(ISNUMBER(VLOOKUP($C$3,$C$23:$WC$241,FC1,FALSE))=TRUE,VLOOKUP($C$3,$C$23:$WC$241,FC1,FALSE),".")</f>
        <v>2.6936514768749475E-3</v>
      </c>
      <c r="FD3" s="750">
        <f>IF(ISNUMBER(VLOOKUP($C$3,$C$23:$WC$241,FD1,FALSE))=TRUE,VLOOKUP($C$3,$C$23:$WC$241,FD1,FALSE),".")</f>
        <v>-8.3014518022537231E-3</v>
      </c>
      <c r="FE3" s="750">
        <f>IF(ISNUMBER(VLOOKUP($C$3,$C$23:$WC$241,FE1,FALSE))=TRUE,VLOOKUP($C$3,$C$23:$WC$241,FE1,FALSE),".")</f>
        <v>-2.0571021363139153E-2</v>
      </c>
      <c r="FF3" s="750">
        <f>IF(ISNUMBER(VLOOKUP($C$3,$C$23:$WC$241,FF1,FALSE))=TRUE,VLOOKUP($C$3,$C$23:$WC$241,FF1,FALSE),".")</f>
        <v>-2.5409763678908348E-2</v>
      </c>
      <c r="FG3" s="750">
        <f>IF(ISNUMBER(VLOOKUP($C$3,$C$23:$WC$241,FG1,FALSE))=TRUE,VLOOKUP($C$3,$C$23:$WC$241,FG1,FALSE),".")</f>
        <v>8.2573350518941879E-3</v>
      </c>
      <c r="FH3" s="764" t="str">
        <f>VLOOKUP($C$3,$C$23:$WC$241,FH1,FALSE)</f>
        <v>MFMOD</v>
      </c>
      <c r="FI3" s="528"/>
      <c r="FJ3" s="529">
        <f>IF(ISNUMBER(VLOOKUP($C$3,$C$23:$WC$241,FJ1,FALSE))=TRUE,VLOOKUP($C$3,$C$23:$WC$241,FJ1,FALSE),".")</f>
        <v>7.1279716212302446E-4</v>
      </c>
      <c r="FK3" s="529">
        <f>IF(ISNUMBER(VLOOKUP($C$3,$C$23:$WC$241,FK1,FALSE))=TRUE,VLOOKUP($C$3,$C$23:$WC$241,FK1,FALSE),".")</f>
        <v>-7.539206650108099E-3</v>
      </c>
      <c r="FL3" s="529">
        <f>IF(ISNUMBER(VLOOKUP($C$3,$C$23:$WC$241,FL1,FALSE))=TRUE,VLOOKUP($C$3,$C$23:$WC$241,FL1,FALSE),".")</f>
        <v>-2.2538522258400917E-2</v>
      </c>
      <c r="FM3" s="529">
        <f>IF(ISNUMBER(VLOOKUP($C$3,$C$23:$WC$241,FM1,FALSE))=TRUE,VLOOKUP($C$3,$C$23:$WC$241,FM1,FALSE),".")</f>
        <v>-3.3270079642534256E-2</v>
      </c>
      <c r="FN3" s="529">
        <f>IF(ISNUMBER(VLOOKUP($C$3,$C$23:$WC$241,FN1,FALSE))=TRUE,VLOOKUP($C$3,$C$23:$WC$241,FN1,FALSE),".")</f>
        <v>-8.9730862528085709E-3</v>
      </c>
      <c r="FO3" s="529" t="str">
        <f>VLOOKUP($C$3,$C$23:$WC$241,FO1,FALSE)</f>
        <v>WDI</v>
      </c>
      <c r="FP3" s="528"/>
      <c r="FQ3" s="530">
        <f>IF(ISNUMBER(VLOOKUP($C$3,$C$23:$WC$241,FQ1,FALSE))=TRUE,VLOOKUP($C$3,$C$23:$WC$241,FQ1,FALSE),".")</f>
        <v>0.66244304180145264</v>
      </c>
      <c r="FR3" s="530" t="str">
        <f>VLOOKUP($C$3,$C$23:$WC$241,FR1,FALSE)</f>
        <v>WDI</v>
      </c>
      <c r="FS3" s="530"/>
      <c r="FT3" s="530"/>
      <c r="FU3" s="530">
        <f>IF(ISNUMBER(VLOOKUP($C$3,$C$23:$WC$241,FU1,FALSE))=TRUE,VLOOKUP($C$3,$C$23:$WC$241,FU1,FALSE),".")</f>
        <v>2.0013755187392235E-2</v>
      </c>
      <c r="FV3" s="530">
        <f>IF(ISNUMBER(VLOOKUP($C$3,$C$23:$WC$241,FV1,FALSE))=TRUE,VLOOKUP($C$3,$C$23:$WC$241,FV1,FALSE),".")</f>
        <v>1.9704513251781464E-2</v>
      </c>
      <c r="FW3" s="530">
        <f>IF(ISNUMBER(VLOOKUP($C$3,$C$23:$WC$241,FW1,FALSE))=TRUE,VLOOKUP($C$3,$C$23:$WC$241,FW1,FALSE),".")</f>
        <v>1.8378712236881256E-2</v>
      </c>
      <c r="FX3" s="530">
        <f>IF(ISNUMBER(VLOOKUP($C$3,$C$23:$WC$241,FX1,FALSE))=TRUE,VLOOKUP($C$3,$C$23:$WC$241,FX1,FALSE),".")</f>
        <v>1.6221251338720322E-2</v>
      </c>
      <c r="FY3" s="530">
        <f>IF(ISNUMBER(VLOOKUP($C$3,$C$23:$WC$241,FY1,FALSE))=TRUE,VLOOKUP($C$3,$C$23:$WC$241,FY1,FALSE),".")</f>
        <v>1.4958209358155727E-2</v>
      </c>
      <c r="FZ3" s="530" t="str">
        <f>VLOOKUP($C$3,$C$23:$WC$241,FZ1,FALSE)</f>
        <v>WDI</v>
      </c>
      <c r="GA3" s="530"/>
      <c r="GB3" s="530"/>
      <c r="GC3" s="530"/>
      <c r="GD3" s="530"/>
      <c r="GE3" s="530"/>
      <c r="GF3" s="530"/>
      <c r="GG3" s="530"/>
      <c r="GH3" s="530"/>
      <c r="GI3" s="530"/>
      <c r="GJ3" s="530"/>
      <c r="GK3" s="530">
        <f t="shared" ref="GK3:HP3" si="63">IF(ISNUMBER(VLOOKUP($C$3,$C$23:$WC$241,GK1,FALSE))=TRUE,VLOOKUP($C$3,$C$23:$WC$241,GK1,FALSE),".")</f>
        <v>36870796</v>
      </c>
      <c r="GL3" s="530">
        <f t="shared" si="63"/>
        <v>37275644</v>
      </c>
      <c r="GM3" s="530">
        <f t="shared" si="63"/>
        <v>37681743</v>
      </c>
      <c r="GN3" s="530">
        <f t="shared" si="63"/>
        <v>38087866</v>
      </c>
      <c r="GO3" s="530">
        <f t="shared" si="63"/>
        <v>38491970</v>
      </c>
      <c r="GP3" s="530">
        <f t="shared" si="63"/>
        <v>38892924</v>
      </c>
      <c r="GQ3" s="530">
        <f t="shared" si="63"/>
        <v>39289876</v>
      </c>
      <c r="GR3" s="530">
        <f t="shared" si="63"/>
        <v>39684303</v>
      </c>
      <c r="GS3" s="530">
        <f t="shared" si="63"/>
        <v>40080159</v>
      </c>
      <c r="GT3" s="530">
        <f t="shared" si="63"/>
        <v>40482786</v>
      </c>
      <c r="GU3" s="530">
        <f t="shared" si="63"/>
        <v>40788453</v>
      </c>
      <c r="GV3" s="530">
        <f t="shared" si="63"/>
        <v>41261490</v>
      </c>
      <c r="GW3" s="530">
        <f t="shared" si="63"/>
        <v>41733271</v>
      </c>
      <c r="GX3" s="530">
        <f t="shared" si="63"/>
        <v>42202935</v>
      </c>
      <c r="GY3" s="530">
        <f t="shared" si="63"/>
        <v>42669500</v>
      </c>
      <c r="GZ3" s="530">
        <f t="shared" si="63"/>
        <v>43131966</v>
      </c>
      <c r="HA3" s="530">
        <f t="shared" si="63"/>
        <v>43590368</v>
      </c>
      <c r="HB3" s="530">
        <f t="shared" si="63"/>
        <v>44044811</v>
      </c>
      <c r="HC3" s="530">
        <f t="shared" si="63"/>
        <v>44494502</v>
      </c>
      <c r="HD3" s="530">
        <f t="shared" si="63"/>
        <v>44938712</v>
      </c>
      <c r="HE3" s="530">
        <f t="shared" si="63"/>
        <v>45376763</v>
      </c>
      <c r="HF3" s="530">
        <f t="shared" si="63"/>
        <v>45784000</v>
      </c>
      <c r="HG3" s="530">
        <f t="shared" si="63"/>
        <v>46188000</v>
      </c>
      <c r="HH3" s="530">
        <f t="shared" si="63"/>
        <v>46586000</v>
      </c>
      <c r="HI3" s="530">
        <f t="shared" si="63"/>
        <v>46980000</v>
      </c>
      <c r="HJ3" s="530">
        <f t="shared" si="63"/>
        <v>47368000</v>
      </c>
      <c r="HK3" s="530">
        <f t="shared" si="63"/>
        <v>47750000</v>
      </c>
      <c r="HL3" s="530">
        <f t="shared" si="63"/>
        <v>48126000</v>
      </c>
      <c r="HM3" s="530">
        <f t="shared" si="63"/>
        <v>48496000</v>
      </c>
      <c r="HN3" s="530">
        <f t="shared" si="63"/>
        <v>48860000</v>
      </c>
      <c r="HO3" s="530">
        <f t="shared" si="63"/>
        <v>49217000</v>
      </c>
      <c r="HP3" s="530">
        <f t="shared" si="63"/>
        <v>49568000</v>
      </c>
      <c r="HQ3" s="530">
        <f t="shared" ref="HQ3:II3" si="64">IF(ISNUMBER(VLOOKUP($C$3,$C$23:$WC$241,HQ1,FALSE))=TRUE,VLOOKUP($C$3,$C$23:$WC$241,HQ1,FALSE),".")</f>
        <v>49912000</v>
      </c>
      <c r="HR3" s="530">
        <f t="shared" si="64"/>
        <v>50249000</v>
      </c>
      <c r="HS3" s="748">
        <f t="shared" si="64"/>
        <v>50579000</v>
      </c>
      <c r="HT3" s="748">
        <f t="shared" si="64"/>
        <v>50903000</v>
      </c>
      <c r="HU3" s="748">
        <f t="shared" si="64"/>
        <v>51221000</v>
      </c>
      <c r="HV3" s="748">
        <f t="shared" si="64"/>
        <v>51533000</v>
      </c>
      <c r="HW3" s="748">
        <f t="shared" si="64"/>
        <v>51838000</v>
      </c>
      <c r="HX3" s="748">
        <f t="shared" si="64"/>
        <v>52137000</v>
      </c>
      <c r="HY3" s="748">
        <f t="shared" si="64"/>
        <v>52430000</v>
      </c>
      <c r="HZ3" s="748">
        <f t="shared" si="64"/>
        <v>52716000</v>
      </c>
      <c r="IA3" s="748">
        <f t="shared" si="64"/>
        <v>52995000</v>
      </c>
      <c r="IB3" s="748">
        <f t="shared" si="64"/>
        <v>53268000</v>
      </c>
      <c r="IC3" s="748">
        <f t="shared" si="64"/>
        <v>53534000</v>
      </c>
      <c r="ID3" s="748">
        <f t="shared" si="64"/>
        <v>53794000</v>
      </c>
      <c r="IE3" s="748">
        <f t="shared" si="64"/>
        <v>54047000</v>
      </c>
      <c r="IF3" s="748">
        <f t="shared" si="64"/>
        <v>54294000</v>
      </c>
      <c r="IG3" s="748">
        <f t="shared" si="64"/>
        <v>54535000</v>
      </c>
      <c r="IH3" s="748">
        <f t="shared" si="64"/>
        <v>54768000</v>
      </c>
      <c r="II3" s="748">
        <f t="shared" si="64"/>
        <v>54993000</v>
      </c>
      <c r="IJ3" s="748"/>
      <c r="IK3" s="748"/>
      <c r="IL3" s="748"/>
      <c r="IM3" s="748">
        <f t="shared" ref="IM3:JU3" si="65">IF(ISNUMBER(VLOOKUP($C$3,$C$23:$WC$241,IM1,FALSE))=TRUE,VLOOKUP($C$3,$C$23:$WC$241,IM1,FALSE),".")</f>
        <v>1.0571816004812717E-2</v>
      </c>
      <c r="IN3" s="748">
        <f t="shared" si="65"/>
        <v>1.0371338576078415E-2</v>
      </c>
      <c r="IO3" s="748">
        <f t="shared" si="65"/>
        <v>1.0158083401620388E-2</v>
      </c>
      <c r="IP3" s="748">
        <f t="shared" si="65"/>
        <v>9.9339745938777924E-3</v>
      </c>
      <c r="IQ3" s="748">
        <f t="shared" si="65"/>
        <v>9.7005395218729973E-3</v>
      </c>
      <c r="IR3" s="748">
        <f t="shared" si="65"/>
        <v>8.9345397427678108E-3</v>
      </c>
      <c r="IS3" s="748">
        <f t="shared" si="65"/>
        <v>8.7853390723466873E-3</v>
      </c>
      <c r="IT3" s="748">
        <f t="shared" si="65"/>
        <v>8.5800429806113243E-3</v>
      </c>
      <c r="IU3" s="748">
        <f t="shared" si="65"/>
        <v>8.4219127893447876E-3</v>
      </c>
      <c r="IV3" s="748">
        <f t="shared" si="65"/>
        <v>8.2249157130718231E-3</v>
      </c>
      <c r="IW3" s="748">
        <f t="shared" si="65"/>
        <v>8.0321719869971275E-3</v>
      </c>
      <c r="IX3" s="748">
        <f t="shared" si="65"/>
        <v>7.8435046598315239E-3</v>
      </c>
      <c r="IY3" s="748">
        <f t="shared" si="65"/>
        <v>7.6587488874793053E-3</v>
      </c>
      <c r="IZ3" s="748">
        <f t="shared" si="65"/>
        <v>7.4777454137802124E-3</v>
      </c>
      <c r="JA3" s="765">
        <f t="shared" si="65"/>
        <v>7.2800265625119209E-3</v>
      </c>
      <c r="JB3" s="530">
        <f t="shared" si="65"/>
        <v>7.1063721552491188E-3</v>
      </c>
      <c r="JC3" s="530">
        <f t="shared" si="65"/>
        <v>6.9159907288849354E-3</v>
      </c>
      <c r="JD3" s="530">
        <f t="shared" si="65"/>
        <v>6.7291916348040104E-3</v>
      </c>
      <c r="JE3" s="526">
        <f t="shared" si="65"/>
        <v>6.5458239987492561E-3</v>
      </c>
      <c r="JF3" s="754">
        <f t="shared" si="65"/>
        <v>6.3853906467556953E-3</v>
      </c>
      <c r="JG3" s="754">
        <f t="shared" si="65"/>
        <v>6.2277433462440968E-3</v>
      </c>
      <c r="JH3" s="754">
        <f t="shared" si="65"/>
        <v>6.0727749951183796E-3</v>
      </c>
      <c r="JI3" s="754">
        <f t="shared" si="65"/>
        <v>5.9010917320847511E-3</v>
      </c>
      <c r="JJ3" s="754">
        <f t="shared" si="65"/>
        <v>5.751398392021656E-3</v>
      </c>
      <c r="JK3" s="754">
        <f t="shared" si="65"/>
        <v>5.6040771305561066E-3</v>
      </c>
      <c r="JL3" s="754">
        <f t="shared" si="65"/>
        <v>5.4400679655373096E-3</v>
      </c>
      <c r="JM3" s="754">
        <f t="shared" si="65"/>
        <v>5.2785547450184822E-3</v>
      </c>
      <c r="JN3" s="754">
        <f t="shared" si="65"/>
        <v>5.1382062956690788E-3</v>
      </c>
      <c r="JO3" s="754">
        <f t="shared" si="65"/>
        <v>4.9811904318630695E-3</v>
      </c>
      <c r="JP3" s="754">
        <f t="shared" si="65"/>
        <v>4.8449705354869366E-3</v>
      </c>
      <c r="JQ3" s="754">
        <f t="shared" si="65"/>
        <v>4.6921013854444027E-3</v>
      </c>
      <c r="JR3" s="754">
        <f t="shared" si="65"/>
        <v>4.5596850104629993E-3</v>
      </c>
      <c r="JS3" s="754">
        <f t="shared" si="65"/>
        <v>4.4289738871157169E-3</v>
      </c>
      <c r="JT3" s="754">
        <f t="shared" si="65"/>
        <v>4.2633842676877975E-3</v>
      </c>
      <c r="JU3" s="754">
        <f t="shared" si="65"/>
        <v>4.0998226031661034E-3</v>
      </c>
      <c r="JV3" s="754" t="str">
        <f>VLOOKUP($C$3,$C$23:$WC$241,JV1,FALSE)</f>
        <v>UN &amp; WDI</v>
      </c>
      <c r="JW3" s="754"/>
      <c r="JX3" s="754"/>
      <c r="JY3" s="754"/>
      <c r="JZ3" s="754"/>
      <c r="KA3" s="754" t="str">
        <f>VLOOKUP($C$3,$C$23:$WC$241,KA1,FALSE)</f>
        <v>UN &amp; WDI</v>
      </c>
      <c r="KB3" s="754">
        <f t="shared" ref="KB3:LM3" si="66">IF(ISNUMBER(VLOOKUP($C$3,$C$23:$WC$241,KB1,FALSE))=TRUE,VLOOKUP($C$3,$C$23:$WC$241,KB1,FALSE),".")</f>
        <v>0.48726517232010003</v>
      </c>
      <c r="KC3" s="754">
        <f t="shared" si="66"/>
        <v>0.48739025668548697</v>
      </c>
      <c r="KD3" s="754">
        <f t="shared" si="66"/>
        <v>0.487510100508811</v>
      </c>
      <c r="KE3" s="754">
        <f t="shared" si="66"/>
        <v>0.487626515543443</v>
      </c>
      <c r="KF3" s="754">
        <f t="shared" si="66"/>
        <v>0.48774197798492303</v>
      </c>
      <c r="KG3" s="754">
        <f t="shared" si="66"/>
        <v>0.48785854483705399</v>
      </c>
      <c r="KH3" s="754">
        <f t="shared" si="66"/>
        <v>0.48797685330664897</v>
      </c>
      <c r="KI3" s="754">
        <f t="shared" si="66"/>
        <v>0.48809603967673804</v>
      </c>
      <c r="KJ3" s="754">
        <f t="shared" si="66"/>
        <v>0.48821572407678998</v>
      </c>
      <c r="KK3" s="754">
        <f t="shared" si="66"/>
        <v>0.48833470279533697</v>
      </c>
      <c r="KL3" s="754">
        <f t="shared" si="66"/>
        <v>0.48845235626856598</v>
      </c>
      <c r="KM3" s="754">
        <f t="shared" si="66"/>
        <v>0.488568628375811</v>
      </c>
      <c r="KN3" s="754">
        <f t="shared" si="66"/>
        <v>0.48868421320425298</v>
      </c>
      <c r="KO3" s="754">
        <f t="shared" si="66"/>
        <v>0.48879929328675997</v>
      </c>
      <c r="KP3" s="526">
        <f t="shared" si="66"/>
        <v>0.48891432306818206</v>
      </c>
      <c r="KQ3" s="526">
        <f t="shared" si="66"/>
        <v>0.48902947197540697</v>
      </c>
      <c r="KR3" s="527">
        <f t="shared" si="66"/>
        <v>0.48914489698875102</v>
      </c>
      <c r="KS3" s="753">
        <f t="shared" si="66"/>
        <v>0.489260944037826</v>
      </c>
      <c r="KT3" s="753">
        <f t="shared" si="66"/>
        <v>0.48937825721205896</v>
      </c>
      <c r="KU3" s="753">
        <f t="shared" si="66"/>
        <v>0.48949761610138703</v>
      </c>
      <c r="KV3" s="753">
        <f t="shared" si="66"/>
        <v>0.48961957973100101</v>
      </c>
      <c r="KW3" s="753">
        <f t="shared" si="66"/>
        <v>0.48974435336449601</v>
      </c>
      <c r="KX3" s="753">
        <f t="shared" si="66"/>
        <v>0.48987210462522301</v>
      </c>
      <c r="KY3" s="753">
        <f t="shared" si="66"/>
        <v>0.49000264943967403</v>
      </c>
      <c r="KZ3" s="753">
        <f t="shared" si="66"/>
        <v>0.49013583518878595</v>
      </c>
      <c r="LA3" s="753">
        <f t="shared" si="66"/>
        <v>0.49027162162177701</v>
      </c>
      <c r="LB3" s="753">
        <f t="shared" si="66"/>
        <v>0.49040980125323602</v>
      </c>
      <c r="LC3" s="753">
        <f t="shared" si="66"/>
        <v>0.49055059094251097</v>
      </c>
      <c r="LD3" s="753">
        <f t="shared" si="66"/>
        <v>0.49069365411842497</v>
      </c>
      <c r="LE3" s="753">
        <f t="shared" si="66"/>
        <v>0.49083890142053699</v>
      </c>
      <c r="LF3" s="753">
        <f t="shared" si="66"/>
        <v>0.49098598447567704</v>
      </c>
      <c r="LG3" s="753">
        <f t="shared" si="66"/>
        <v>0.49113498241792697</v>
      </c>
      <c r="LH3" s="753">
        <f t="shared" si="66"/>
        <v>0.49128566072854002</v>
      </c>
      <c r="LI3" s="753">
        <f t="shared" si="66"/>
        <v>0.49143774147298996</v>
      </c>
      <c r="LJ3" s="753">
        <f t="shared" si="66"/>
        <v>0.49159094615124305</v>
      </c>
      <c r="LK3" s="753">
        <f t="shared" si="66"/>
        <v>0.49174474724885103</v>
      </c>
      <c r="LL3" s="753" t="str">
        <f t="shared" si="66"/>
        <v>.</v>
      </c>
      <c r="LM3" s="753" t="str">
        <f t="shared" si="66"/>
        <v>.</v>
      </c>
      <c r="LN3" s="753" t="str">
        <f>VLOOKUP($C$3,$C$23:$WC$241,LN1,FALSE)</f>
        <v>UN &amp; WDI</v>
      </c>
      <c r="LO3" s="753">
        <f t="shared" ref="LO3:MY3" si="67">IF(ISNUMBER(VLOOKUP($C$3,$C$23:$WC$241,LO1,FALSE))=TRUE,VLOOKUP($C$3,$C$23:$WC$241,LO1,FALSE),".")</f>
        <v>0.64060020446777344</v>
      </c>
      <c r="LP3" s="753">
        <f t="shared" si="67"/>
        <v>0.64060568809509277</v>
      </c>
      <c r="LQ3" s="753">
        <f t="shared" si="67"/>
        <v>0.6408352255821228</v>
      </c>
      <c r="LR3" s="753">
        <f t="shared" si="67"/>
        <v>0.64121276140213013</v>
      </c>
      <c r="LS3" s="753">
        <f t="shared" si="67"/>
        <v>0.6416136622428894</v>
      </c>
      <c r="LT3" s="753">
        <f t="shared" si="67"/>
        <v>0.64198178052902222</v>
      </c>
      <c r="LU3" s="753">
        <f t="shared" si="67"/>
        <v>0.64223307371139526</v>
      </c>
      <c r="LV3" s="753">
        <f t="shared" si="67"/>
        <v>0.64250457286834717</v>
      </c>
      <c r="LW3" s="753">
        <f t="shared" si="67"/>
        <v>0.64285409450531006</v>
      </c>
      <c r="LX3" s="753">
        <f t="shared" si="67"/>
        <v>0.64325243234634399</v>
      </c>
      <c r="LY3" s="753">
        <f t="shared" si="67"/>
        <v>0.64376795291900635</v>
      </c>
      <c r="LZ3" s="753">
        <f t="shared" si="67"/>
        <v>0.64416754245758057</v>
      </c>
      <c r="MA3" s="753">
        <f t="shared" si="67"/>
        <v>0.64464116096496582</v>
      </c>
      <c r="MB3" s="753">
        <f t="shared" si="67"/>
        <v>0.64520788192749023</v>
      </c>
      <c r="MC3" s="527">
        <f t="shared" si="67"/>
        <v>0.64584529399871826</v>
      </c>
      <c r="MD3" s="525">
        <f t="shared" si="67"/>
        <v>0.64654487371444702</v>
      </c>
      <c r="ME3" s="752">
        <f t="shared" si="67"/>
        <v>0.64711105823516846</v>
      </c>
      <c r="MF3" s="752">
        <f t="shared" si="67"/>
        <v>0.64778012037277222</v>
      </c>
      <c r="MG3" s="752">
        <f t="shared" si="67"/>
        <v>0.64847064018249512</v>
      </c>
      <c r="MH3" s="752">
        <f t="shared" si="67"/>
        <v>0.64904409646987915</v>
      </c>
      <c r="MI3" s="752">
        <f t="shared" si="67"/>
        <v>0.64941161870956421</v>
      </c>
      <c r="MJ3" s="752">
        <f t="shared" si="67"/>
        <v>0.64955776929855347</v>
      </c>
      <c r="MK3" s="752">
        <f t="shared" si="67"/>
        <v>0.64956438541412354</v>
      </c>
      <c r="ML3" s="752">
        <f t="shared" si="67"/>
        <v>0.64938849210739136</v>
      </c>
      <c r="MM3" s="752">
        <f t="shared" si="67"/>
        <v>0.64894413948059082</v>
      </c>
      <c r="MN3" s="752">
        <f t="shared" si="67"/>
        <v>0.64819759130477905</v>
      </c>
      <c r="MO3" s="752">
        <f t="shared" si="67"/>
        <v>0.6470521092414856</v>
      </c>
      <c r="MP3" s="752">
        <f t="shared" si="67"/>
        <v>0.64570242166519165</v>
      </c>
      <c r="MQ3" s="752">
        <f t="shared" si="67"/>
        <v>0.64421415328979492</v>
      </c>
      <c r="MR3" s="752">
        <f t="shared" si="67"/>
        <v>0.64273172616958618</v>
      </c>
      <c r="MS3" s="752">
        <f t="shared" si="67"/>
        <v>0.64137262105941772</v>
      </c>
      <c r="MT3" s="752">
        <f t="shared" si="67"/>
        <v>0.64012801647186279</v>
      </c>
      <c r="MU3" s="752">
        <f t="shared" si="67"/>
        <v>0.63903927803039551</v>
      </c>
      <c r="MV3" s="752">
        <f t="shared" si="67"/>
        <v>0.63801229000091553</v>
      </c>
      <c r="MW3" s="752">
        <f t="shared" si="67"/>
        <v>0.63692301511764526</v>
      </c>
      <c r="MX3" s="752">
        <f t="shared" si="67"/>
        <v>0.6356627345085144</v>
      </c>
      <c r="MY3" s="752" t="str">
        <f t="shared" si="67"/>
        <v>.</v>
      </c>
      <c r="MZ3" s="752" t="str">
        <f>VLOOKUP($C$3,$C$23:$WC$241,MZ1,FALSE)</f>
        <v>UN &amp; WDI</v>
      </c>
      <c r="NA3" s="752">
        <f t="shared" ref="NA3:OJ3" si="68">IF(ISNUMBER(VLOOKUP($C$3,$C$23:$WC$241,NA1,FALSE))=TRUE,VLOOKUP($C$3,$C$23:$WC$241,NA1,FALSE),".")</f>
        <v>0.59920656681060791</v>
      </c>
      <c r="NB3" s="752">
        <f t="shared" si="68"/>
        <v>0.59920293092727661</v>
      </c>
      <c r="NC3" s="752">
        <f t="shared" si="68"/>
        <v>0.59943145513534546</v>
      </c>
      <c r="ND3" s="752">
        <f t="shared" si="68"/>
        <v>0.59978693723678589</v>
      </c>
      <c r="NE3" s="752">
        <f t="shared" si="68"/>
        <v>0.60010343790054321</v>
      </c>
      <c r="NF3" s="752">
        <f t="shared" si="68"/>
        <v>0.60030239820480347</v>
      </c>
      <c r="NG3" s="752">
        <f t="shared" si="68"/>
        <v>0.60042810440063477</v>
      </c>
      <c r="NH3" s="752">
        <f t="shared" si="68"/>
        <v>0.60045897960662842</v>
      </c>
      <c r="NI3" s="752">
        <f t="shared" si="68"/>
        <v>0.60050231218338013</v>
      </c>
      <c r="NJ3" s="752">
        <f t="shared" si="68"/>
        <v>0.60063856840133667</v>
      </c>
      <c r="NK3" s="752">
        <f t="shared" si="68"/>
        <v>0.60097533464431763</v>
      </c>
      <c r="NL3" s="752">
        <f t="shared" si="68"/>
        <v>0.60131937265396118</v>
      </c>
      <c r="NM3" s="752">
        <f t="shared" si="68"/>
        <v>0.60181605815887451</v>
      </c>
      <c r="NN3" s="752">
        <f t="shared" si="68"/>
        <v>0.60235893726348877</v>
      </c>
      <c r="NO3" s="527">
        <f t="shared" si="68"/>
        <v>0.60284483432769775</v>
      </c>
      <c r="NP3" s="527">
        <f t="shared" si="68"/>
        <v>0.60314524173736572</v>
      </c>
      <c r="NQ3" s="525">
        <f t="shared" si="68"/>
        <v>0.603252112865448</v>
      </c>
      <c r="NR3" s="752">
        <f t="shared" si="68"/>
        <v>0.60332185029983521</v>
      </c>
      <c r="NS3" s="752">
        <f t="shared" si="68"/>
        <v>0.60323590040206909</v>
      </c>
      <c r="NT3" s="752">
        <f t="shared" si="68"/>
        <v>0.60279959440231323</v>
      </c>
      <c r="NU3" s="752">
        <f t="shared" si="68"/>
        <v>0.60200774669647217</v>
      </c>
      <c r="NV3" s="752">
        <f t="shared" si="68"/>
        <v>0.60088634490966797</v>
      </c>
      <c r="NW3" s="752">
        <f t="shared" si="68"/>
        <v>0.59940230846405029</v>
      </c>
      <c r="NX3" s="752">
        <f t="shared" si="68"/>
        <v>0.59772753715515137</v>
      </c>
      <c r="NY3" s="752">
        <f t="shared" si="68"/>
        <v>0.59608340263366699</v>
      </c>
      <c r="NZ3" s="752">
        <f t="shared" si="68"/>
        <v>0.59460234642028809</v>
      </c>
      <c r="OA3" s="752">
        <f t="shared" si="68"/>
        <v>0.5932544469833374</v>
      </c>
      <c r="OB3" s="752">
        <f t="shared" si="68"/>
        <v>0.59215021133422852</v>
      </c>
      <c r="OC3" s="752">
        <f t="shared" si="68"/>
        <v>0.59108656644821167</v>
      </c>
      <c r="OD3" s="752">
        <f t="shared" si="68"/>
        <v>0.58996152877807617</v>
      </c>
      <c r="OE3" s="752">
        <f t="shared" si="68"/>
        <v>0.5886344313621521</v>
      </c>
      <c r="OF3" s="752">
        <f t="shared" si="68"/>
        <v>0.58730363845825195</v>
      </c>
      <c r="OG3" s="752">
        <f t="shared" si="68"/>
        <v>0.58586585521697998</v>
      </c>
      <c r="OH3" s="752">
        <f t="shared" si="68"/>
        <v>0.58430367708206177</v>
      </c>
      <c r="OI3" s="752">
        <f t="shared" si="68"/>
        <v>0.58262121677398682</v>
      </c>
      <c r="OJ3" s="752">
        <f t="shared" si="68"/>
        <v>0.58074665069580078</v>
      </c>
      <c r="OK3" s="752"/>
      <c r="OL3" s="752"/>
      <c r="OM3" s="752" t="str">
        <f>VLOOKUP($C$3,$C$23:$WC$241,OM1,FALSE)</f>
        <v>UN &amp; WDI</v>
      </c>
      <c r="ON3" s="752">
        <f t="shared" ref="ON3:PS3" si="69">IF(ISNUMBER(VLOOKUP($C$3,$C$23:$WC$241,ON1,FALSE))=TRUE,VLOOKUP($C$3,$C$23:$WC$241,ON1,FALSE),".")</f>
        <v>0.55961120128631592</v>
      </c>
      <c r="OO3" s="752">
        <f t="shared" si="69"/>
        <v>0.56044888496398926</v>
      </c>
      <c r="OP3" s="752">
        <f t="shared" si="69"/>
        <v>0.56126046180725098</v>
      </c>
      <c r="OQ3" s="752">
        <f t="shared" si="69"/>
        <v>0.56205153465270996</v>
      </c>
      <c r="OR3" s="752">
        <f t="shared" si="69"/>
        <v>0.562843918800354</v>
      </c>
      <c r="OS3" s="752">
        <f t="shared" si="69"/>
        <v>0.56366807222366333</v>
      </c>
      <c r="OT3" s="752">
        <f t="shared" si="69"/>
        <v>0.56438928842544556</v>
      </c>
      <c r="OU3" s="752">
        <f t="shared" si="69"/>
        <v>0.56516844034194946</v>
      </c>
      <c r="OV3" s="752">
        <f t="shared" si="69"/>
        <v>0.56600695848464966</v>
      </c>
      <c r="OW3" s="752">
        <f t="shared" si="69"/>
        <v>0.56683695316314697</v>
      </c>
      <c r="OX3" s="752">
        <f t="shared" si="69"/>
        <v>0.56766170263290405</v>
      </c>
      <c r="OY3" s="752">
        <f t="shared" si="69"/>
        <v>0.56825131177902222</v>
      </c>
      <c r="OZ3" s="752">
        <f t="shared" si="69"/>
        <v>0.56881934404373169</v>
      </c>
      <c r="PA3" s="752">
        <f t="shared" si="69"/>
        <v>0.56944900751113892</v>
      </c>
      <c r="PB3" s="752">
        <f t="shared" si="69"/>
        <v>0.57018011808395386</v>
      </c>
      <c r="PC3" s="752">
        <f t="shared" si="69"/>
        <v>0.5710831880569458</v>
      </c>
      <c r="PD3" s="752">
        <f t="shared" si="69"/>
        <v>0.5719415545463562</v>
      </c>
      <c r="PE3" s="752">
        <f t="shared" si="69"/>
        <v>0.57296842336654663</v>
      </c>
      <c r="PF3" s="752">
        <f t="shared" si="69"/>
        <v>0.57408106327056885</v>
      </c>
      <c r="PG3" s="752">
        <f t="shared" si="69"/>
        <v>0.57513988018035889</v>
      </c>
      <c r="PH3" s="752">
        <f t="shared" si="69"/>
        <v>0.57603675127029419</v>
      </c>
      <c r="PI3" s="752">
        <f t="shared" si="69"/>
        <v>0.57671660184860229</v>
      </c>
      <c r="PJ3" s="752">
        <f t="shared" si="69"/>
        <v>0.57728058099746704</v>
      </c>
      <c r="PK3" s="752">
        <f t="shared" si="69"/>
        <v>0.57768434286117554</v>
      </c>
      <c r="PL3" s="752">
        <f t="shared" si="69"/>
        <v>0.57784301042556763</v>
      </c>
      <c r="PM3" s="752">
        <f t="shared" si="69"/>
        <v>0.57764637470245361</v>
      </c>
      <c r="PN3" s="752">
        <f t="shared" si="69"/>
        <v>0.57701647281646729</v>
      </c>
      <c r="PO3" s="752">
        <f t="shared" si="69"/>
        <v>0.57616758346557617</v>
      </c>
      <c r="PP3" s="752">
        <f t="shared" si="69"/>
        <v>0.57514828443527222</v>
      </c>
      <c r="PQ3" s="752">
        <f t="shared" si="69"/>
        <v>0.57412111759185791</v>
      </c>
      <c r="PR3" s="752">
        <f t="shared" si="69"/>
        <v>0.57327955961227417</v>
      </c>
      <c r="PS3" s="752">
        <f t="shared" si="69"/>
        <v>0.57250171899795532</v>
      </c>
      <c r="PT3" s="752">
        <f t="shared" ref="PT3:QS3" si="70">IF(ISNUMBER(VLOOKUP($C$3,$C$23:$WC$241,PT1,FALSE))=TRUE,VLOOKUP($C$3,$C$23:$WC$241,PT1,FALSE),".")</f>
        <v>0.57190483808517456</v>
      </c>
      <c r="PU3" s="752">
        <f t="shared" si="70"/>
        <v>0.57139450311660767</v>
      </c>
      <c r="PV3" s="752">
        <f t="shared" si="70"/>
        <v>0.57080775499343872</v>
      </c>
      <c r="PW3" s="752">
        <f t="shared" si="70"/>
        <v>0.57001799345016479</v>
      </c>
      <c r="PX3" s="432" t="str">
        <f t="shared" si="70"/>
        <v>.</v>
      </c>
      <c r="PY3" s="432" t="str">
        <f t="shared" si="70"/>
        <v>.</v>
      </c>
      <c r="PZ3" s="527">
        <f t="shared" si="70"/>
        <v>0.68849999999999989</v>
      </c>
      <c r="QA3" s="753">
        <f t="shared" si="70"/>
        <v>0.68310000000000004</v>
      </c>
      <c r="QB3" s="527">
        <f t="shared" si="70"/>
        <v>0.68920000000000003</v>
      </c>
      <c r="QC3" s="527">
        <f t="shared" si="70"/>
        <v>0.69530000000000003</v>
      </c>
      <c r="QD3" s="527">
        <f t="shared" si="70"/>
        <v>0.68909999999999993</v>
      </c>
      <c r="QE3" s="527">
        <f t="shared" si="70"/>
        <v>0.69269999999999998</v>
      </c>
      <c r="QF3" s="527">
        <f t="shared" si="70"/>
        <v>0.68620000000000003</v>
      </c>
      <c r="QG3" s="527">
        <f t="shared" si="70"/>
        <v>0.67959999999999998</v>
      </c>
      <c r="QH3" s="527">
        <f t="shared" si="70"/>
        <v>0.68319999999999992</v>
      </c>
      <c r="QI3" s="527">
        <f t="shared" si="70"/>
        <v>0.6765000000000001</v>
      </c>
      <c r="QJ3" s="757">
        <f t="shared" si="70"/>
        <v>0.67959999999999998</v>
      </c>
      <c r="QK3" s="527">
        <f t="shared" si="70"/>
        <v>0.68040000000000012</v>
      </c>
      <c r="QL3" s="527">
        <f t="shared" si="70"/>
        <v>0.67779999999999996</v>
      </c>
      <c r="QM3" s="757">
        <f t="shared" si="70"/>
        <v>0.67049999999999998</v>
      </c>
      <c r="QN3" s="527">
        <f t="shared" si="70"/>
        <v>0.67469999999999997</v>
      </c>
      <c r="QO3" s="527">
        <f t="shared" si="70"/>
        <v>0.67859999999999998</v>
      </c>
      <c r="QP3" s="757">
        <f t="shared" si="70"/>
        <v>0.68230000000000002</v>
      </c>
      <c r="QQ3" s="527">
        <f t="shared" si="70"/>
        <v>0.69209999999999994</v>
      </c>
      <c r="QR3" s="527">
        <f t="shared" si="70"/>
        <v>0.69370000000000009</v>
      </c>
      <c r="QS3" s="757" t="str">
        <f t="shared" si="70"/>
        <v>.</v>
      </c>
      <c r="QT3" s="527"/>
      <c r="QV3" s="431"/>
      <c r="QW3" s="525">
        <f>IF(ISNUMBER(VLOOKUP($C$3,$C$23:$WC$241,QW1,FALSE))=TRUE,VLOOKUP($C$3,$C$23:$WC$241,QW1,FALSE),".")</f>
        <v>2.3091365583240986E-3</v>
      </c>
      <c r="QX3" s="531"/>
      <c r="QY3" s="527"/>
      <c r="QZ3" s="751"/>
      <c r="RA3" s="751" t="str">
        <f>IF(ISNUMBER(VLOOKUP($C$3,$C$23:$WC$241,RA1,FALSE))=TRUE,VLOOKUP($C$3,$C$23:$WC$241,RA1,FALSE),".")</f>
        <v>.</v>
      </c>
      <c r="RB3" s="751" t="str">
        <f>IF(ISNUMBER(VLOOKUP($C$3,$C$23:$WC$241,RB1,FALSE))=TRUE,VLOOKUP($C$3,$C$23:$WC$241,RB1,FALSE),".")</f>
        <v>.</v>
      </c>
      <c r="RC3" s="751" t="str">
        <f>IF(ISNUMBER(VLOOKUP($C$3,$C$23:$WC$241,RC1,FALSE))=TRUE,VLOOKUP($C$3,$C$23:$WC$241,RC1,FALSE),".")</f>
        <v>.</v>
      </c>
      <c r="RD3" s="751" t="str">
        <f>IF(ISNUMBER(VLOOKUP($C$3,$C$23:$WC$241,RD1,FALSE))=TRUE,VLOOKUP($C$3,$C$23:$WC$241,RD1,FALSE),".")</f>
        <v>.</v>
      </c>
      <c r="RE3" s="528"/>
      <c r="RF3" s="529">
        <f>IF(ISNUMBER(VLOOKUP($C$3,$C$23:$WC$241,RF1,FALSE))=TRUE,VLOOKUP($C$3,$C$23:$WC$241,RF1,FALSE),".")</f>
        <v>0.42899999999999999</v>
      </c>
      <c r="RG3" s="751">
        <f>IF(ISNUMBER(VLOOKUP($C$3,$C$23:$WC$241,RG1,FALSE))=TRUE,VLOOKUP($C$3,$C$23:$WC$241,RG1,FALSE),".")</f>
        <v>2019</v>
      </c>
      <c r="RH3" s="751" t="str">
        <f>VLOOKUP($C$3,$C$23:$WC$241,RH1,FALSE)</f>
        <v>WDI</v>
      </c>
      <c r="RI3" s="751"/>
      <c r="RJ3" s="751">
        <f>IF(ISNUMBER(VLOOKUP($C$3,$C$23:$WC$241,RJ1,FALSE))=TRUE,VLOOKUP($C$3,$C$23:$WC$241,RJ1,FALSE),".")</f>
        <v>1.4999999999999999E-2</v>
      </c>
      <c r="RK3" s="751">
        <f>IF(ISNUMBER(VLOOKUP($C$3,$C$23:$WC$241,RK1,FALSE))=TRUE,VLOOKUP($C$3,$C$23:$WC$241,RK1,FALSE),".")</f>
        <v>2019</v>
      </c>
      <c r="RL3" s="528" t="str">
        <f>VLOOKUP($C$3,$C$23:$WC$241,RL1,FALSE)</f>
        <v>WDI</v>
      </c>
      <c r="RM3" s="528"/>
      <c r="RN3" s="749">
        <f>IF(ISNUMBER(VLOOKUP($C$3,$C$23:$WC$241,RN1,FALSE))=TRUE,VLOOKUP($C$3,$C$23:$WC$241,RN1,FALSE),".")</f>
        <v>4.9000000000000002E-2</v>
      </c>
      <c r="RO3" s="749">
        <f>IF(ISNUMBER(VLOOKUP($C$3,$C$23:$WC$241,RO1,FALSE))=TRUE,VLOOKUP($C$3,$C$23:$WC$241,RO1,FALSE),".")</f>
        <v>2019</v>
      </c>
      <c r="RP3" s="749" t="str">
        <f>VLOOKUP($C$3,$C$23:$WC$241,RP1,FALSE)</f>
        <v>WDI</v>
      </c>
      <c r="RQ3" s="749"/>
      <c r="RR3" s="749">
        <f>IF(ISNUMBER(VLOOKUP($C$3,$C$23:$WC$241,RR1,FALSE))=TRUE,VLOOKUP($C$3,$C$23:$WC$241,RR1,FALSE),".")</f>
        <v>0.14400000000000002</v>
      </c>
      <c r="RS3" s="529">
        <f>VLOOKUP($C$3,$C$23:$WC$241,RS1,FALSE)</f>
        <v>2019</v>
      </c>
      <c r="RT3" s="529" t="str">
        <f>VLOOKUP($C$3,$C$23:$WC$241,RT1,FALSE)</f>
        <v>WDI</v>
      </c>
      <c r="RU3" s="747"/>
      <c r="RV3" s="747">
        <f>IF(ISNUMBER(VLOOKUP($C$3,$C$23:$WC$241,RV1,FALSE))=TRUE,VLOOKUP($C$3,$C$23:$WC$241,RV1,FALSE),".")</f>
        <v>0.42</v>
      </c>
      <c r="RW3" s="747">
        <f>IF(ISNUMBER(VLOOKUP($C$3,$C$23:$WC$241,RW1,FALSE))=TRUE,VLOOKUP($C$3,$C$23:$WC$241,RW1,FALSE),".")</f>
        <v>2020</v>
      </c>
      <c r="RX3" s="747" t="str">
        <f>VLOOKUP($C$3,$C$23:$WC$241,RX1,FALSE)</f>
        <v>WDI</v>
      </c>
      <c r="RY3" s="747"/>
      <c r="RZ3" s="528" t="str">
        <f>VLOOKUP($C$3,$C$23:$WC$241,RZ1,FALSE)</f>
        <v>MFMOD</v>
      </c>
      <c r="SA3" s="764">
        <f>IF(ISNUMBER(VLOOKUP($C$3,$C$23:$WC$241,SA1,FALSE))=TRUE,VLOOKUP($C$3,$C$23:$WC$241,SA1,FALSE),".")</f>
        <v>0.17975451052188873</v>
      </c>
      <c r="SB3" s="749">
        <f>IF(ISNUMBER(VLOOKUP($C$3,$C$23:$WC$241,SB1,FALSE))=TRUE,VLOOKUP($C$3,$C$23:$WC$241,SB1,FALSE),".")</f>
        <v>0.19294619560241699</v>
      </c>
      <c r="SC3" s="749">
        <f>IF(ISNUMBER(VLOOKUP($C$3,$C$23:$WC$241,SC1,FALSE))=TRUE,VLOOKUP($C$3,$C$23:$WC$241,SC1,FALSE),".")</f>
        <v>0.19448414444923401</v>
      </c>
      <c r="SD3" s="749">
        <f>IF(ISNUMBER(VLOOKUP($C$3,$C$23:$WC$241,SD1,FALSE))=TRUE,VLOOKUP($C$3,$C$23:$WC$241,SD1,FALSE),".")</f>
        <v>0.18678675591945648</v>
      </c>
      <c r="SE3" s="749">
        <f>IF(ISNUMBER(VLOOKUP($C$3,$C$23:$WC$241,SE1,FALSE))=TRUE,VLOOKUP($C$3,$C$23:$WC$241,SE1,FALSE),".")</f>
        <v>0.16639690101146698</v>
      </c>
      <c r="SF3" s="749"/>
      <c r="SG3" s="528"/>
      <c r="SH3" s="529">
        <f>IF(ISNUMBER(VLOOKUP($C$3,$C$23:$WC$241,SH1,FALSE))=TRUE,VLOOKUP($C$3,$C$23:$WC$241,SH1,FALSE),".")</f>
        <v>0.15918703377246857</v>
      </c>
      <c r="SI3" s="747">
        <f>IF(ISNUMBER(VLOOKUP($C$3,$C$23:$WC$241,SI1,FALSE))=TRUE,VLOOKUP($C$3,$C$23:$WC$241,SI1,FALSE),".")</f>
        <v>0.1633402407169342</v>
      </c>
      <c r="SJ3" s="747">
        <f>IF(ISNUMBER(VLOOKUP($C$3,$C$23:$WC$241,SJ1,FALSE))=TRUE,VLOOKUP($C$3,$C$23:$WC$241,SJ1,FALSE),".")</f>
        <v>0.15522003173828125</v>
      </c>
      <c r="SK3" s="747">
        <f>IF(ISNUMBER(VLOOKUP($C$3,$C$23:$WC$241,SK1,FALSE))=TRUE,VLOOKUP($C$3,$C$23:$WC$241,SK1,FALSE),".")</f>
        <v>0.14640657603740692</v>
      </c>
      <c r="SL3" s="747">
        <f>VLOOKUP($C$3,$C$23:$WC$241,SL1,FALSE)</f>
        <v>0.13544090092182159</v>
      </c>
      <c r="SM3" s="747" t="str">
        <f>VLOOKUP($C$3,$C$23:$WC$241,SM1,FALSE)</f>
        <v>WDI</v>
      </c>
      <c r="SN3" s="528"/>
      <c r="SO3" s="530"/>
      <c r="SP3" s="530">
        <f>IF(ISNUMBER(VLOOKUP($C$3,$C$23:$WC$241,SP1,FALSE))=TRUE,VLOOKUP($C$3,$C$23:$WC$241,SP1,FALSE),".")</f>
        <v>1.3160242699086666E-2</v>
      </c>
      <c r="SQ3" s="530">
        <f>IF(ISNUMBER(VLOOKUP($C$3,$C$23:$WC$241,SQ1,FALSE))=TRUE,VLOOKUP($C$3,$C$23:$WC$241,SQ1,FALSE),".")</f>
        <v>1.1179817840456963E-2</v>
      </c>
      <c r="SR3" s="530">
        <f>IF(ISNUMBER(VLOOKUP($C$3,$C$23:$WC$241,SR1,FALSE))=TRUE,VLOOKUP($C$3,$C$23:$WC$241,SR1,FALSE),".")</f>
        <v>-7.1159522049129009E-3</v>
      </c>
      <c r="SS3" s="530">
        <f>IF(ISNUMBER(VLOOKUP($C$3,$C$23:$WC$241,SS1,FALSE))=TRUE,VLOOKUP($C$3,$C$23:$WC$241,SS1,FALSE),".")</f>
        <v>-2.8883013874292374E-2</v>
      </c>
      <c r="ST3" s="530">
        <f>IF(ISNUMBER(VLOOKUP($C$3,$C$23:$WC$241,ST1,FALSE))=TRUE,VLOOKUP($C$3,$C$23:$WC$241,ST1,FALSE),".")</f>
        <v>-0.10419751703739166</v>
      </c>
      <c r="SU3" s="530" t="str">
        <f>VLOOKUP($C$3,$C$23:$WC$241,SU1,FALSE)</f>
        <v>MFMOD</v>
      </c>
      <c r="SV3" s="750"/>
      <c r="SW3" s="750"/>
      <c r="SX3" s="750">
        <f>IF(ISNUMBER(VLOOKUP($C$3,$C$23:$WC$241,SX1,FALSE))=TRUE,VLOOKUP($C$3,$C$23:$WC$241,SX1,FALSE),".")</f>
        <v>1.7969075590372086E-2</v>
      </c>
      <c r="SY3" s="750">
        <f>IF(ISNUMBER(VLOOKUP($C$3,$C$23:$WC$241,SY1,FALSE))=TRUE,VLOOKUP($C$3,$C$23:$WC$241,SY1,FALSE),".")</f>
        <v>2.3774072527885437E-2</v>
      </c>
      <c r="SZ3" s="750">
        <f>IF(ISNUMBER(VLOOKUP($C$3,$C$23:$WC$241,SZ1,FALSE))=TRUE,VLOOKUP($C$3,$C$23:$WC$241,SZ1,FALSE),".")</f>
        <v>1.2938795611262321E-2</v>
      </c>
      <c r="TA3" s="530">
        <f>IF(ISNUMBER(VLOOKUP($C$3,$C$23:$WC$241,TA1,FALSE))=TRUE,VLOOKUP($C$3,$C$23:$WC$241,TA1,FALSE),".")</f>
        <v>-2.6743623893707991E-3</v>
      </c>
      <c r="TB3" s="530">
        <f>IF(ISNUMBER(VLOOKUP($C$3,$C$23:$WC$241,TB1,FALSE))=TRUE,VLOOKUP($C$3,$C$23:$WC$241,TB1,FALSE),".")</f>
        <v>-2.1101221442222595E-2</v>
      </c>
      <c r="TC3" s="750" t="str">
        <f>VLOOKUP($C$3,$C$23:$WC$241,TC1,FALSE)</f>
        <v>WDI</v>
      </c>
      <c r="TD3" s="750"/>
      <c r="TE3" s="750"/>
      <c r="TF3" s="750"/>
      <c r="TG3" s="756">
        <f>IF(ISNUMBER(VLOOKUP($C$3,$C$23:$WC$241,TG1,FALSE))=TRUE,VLOOKUP($C$3,$C$23:$WC$241,TG1,FALSE),".")</f>
        <v>2.8107131365686655E-3</v>
      </c>
      <c r="TH3" s="526">
        <f>IF(ISNUMBER(VLOOKUP($C$3,$C$23:$WC$241,TH1,FALSE))=TRUE,VLOOKUP($C$3,$C$23:$WC$241,TH1,FALSE),".")</f>
        <v>9.3997700605541468E-4</v>
      </c>
      <c r="TI3" s="526">
        <f>IF(ISNUMBER(VLOOKUP($C$3,$C$23:$WC$241,TI1,FALSE))=TRUE,VLOOKUP($C$3,$C$23:$WC$241,TI1,FALSE),".")</f>
        <v>-1.7717063426971436E-2</v>
      </c>
      <c r="TJ3" s="526">
        <f>IF(ISNUMBER(VLOOKUP($C$3,$C$23:$WC$241,TJ1,FALSE))=TRUE,VLOOKUP($C$3,$C$23:$WC$241,TJ1,FALSE),".")</f>
        <v>-3.8912162184715271E-2</v>
      </c>
      <c r="TK3" s="526">
        <f>VLOOKUP($C$3,$C$23:$WC$241,TK1,FALSE)</f>
        <v>-0.11330807209014893</v>
      </c>
      <c r="TL3" s="526" t="str">
        <f>VLOOKUP($C$3,$C$23:$WC$241,TL1,FALSE)</f>
        <v>MFMOD</v>
      </c>
      <c r="TP3" s="526">
        <f>IF(ISNUMBER(VLOOKUP($C$3,$C$23:$WC$241,TP1,FALSE))=TRUE,VLOOKUP($C$3,$C$23:$WC$241,TP1,FALSE),".")</f>
        <v>7.5247818604111671E-3</v>
      </c>
      <c r="TQ3" s="526">
        <f>IF(ISNUMBER(VLOOKUP($C$3,$C$23:$WC$241,TQ1,FALSE))=TRUE,VLOOKUP($C$3,$C$23:$WC$241,TQ1,FALSE),".")</f>
        <v>1.3450741767883301E-2</v>
      </c>
      <c r="TR3" s="526">
        <f>IF(ISNUMBER(VLOOKUP($C$3,$C$23:$WC$241,TR1,FALSE))=TRUE,VLOOKUP($C$3,$C$23:$WC$241,TR1,FALSE),".")</f>
        <v>2.4965198244899511E-3</v>
      </c>
      <c r="TS3" s="526">
        <f>IF(ISNUMBER(VLOOKUP($C$3,$C$23:$WC$241,TS1,FALSE))=TRUE,VLOOKUP($C$3,$C$23:$WC$241,TS1,FALSE),".")</f>
        <v>-1.3037407770752907E-2</v>
      </c>
      <c r="TT3" s="526">
        <f>IF(ISNUMBER(VLOOKUP($C$3,$C$23:$WC$241,TT1,FALSE))=TRUE,VLOOKUP($C$3,$C$23:$WC$241,TT1,FALSE),".")</f>
        <v>-3.1035196036100388E-2</v>
      </c>
      <c r="TU3" s="526" t="str">
        <f>VLOOKUP($C$3,$C$23:$WC$241,TU1,FALSE)</f>
        <v>WDI</v>
      </c>
      <c r="TW3" s="526">
        <f>IF(ISNUMBER(VLOOKUP($C$3,$C$23:$WC$241,TW1,FALSE))=TRUE,VLOOKUP($C$3,$C$23:$WC$241,TW1,FALSE),".")</f>
        <v>11130</v>
      </c>
      <c r="TX3" s="526" t="str">
        <f>VLOOKUP($C$3,$C$23:$WC$241,TX1,FALSE)</f>
        <v>WDI</v>
      </c>
      <c r="TZ3" s="526">
        <f>IF(ISNUMBER(VLOOKUP($C$3,$C$23:$WC$241,TZ1,FALSE))=TRUE,VLOOKUP($C$3,$C$23:$WC$241,TZ1,FALSE),".")</f>
        <v>13785.021484375</v>
      </c>
      <c r="UA3" s="526" t="str">
        <f>VLOOKUP($C$3,$C$23:$WC$241,UA1,FALSE)</f>
        <v>MFMOD</v>
      </c>
      <c r="UC3" s="526">
        <f>IF(ISNUMBER(VLOOKUP($C$3,$C$23:$WC$241,UC1,FALSE))=TRUE,VLOOKUP($C$3,$C$23:$WC$241,UC1,FALSE),".")</f>
        <v>12711.705186853</v>
      </c>
      <c r="UD3" s="526" t="str">
        <f>VLOOKUP($C$3,$C$23:$WC$241,UD1,FALSE)</f>
        <v>WDI</v>
      </c>
      <c r="UG3" s="526">
        <f>IF(ISNUMBER(VLOOKUP($C$3,$C$23:$WC$241,UG1,FALSE))=TRUE,VLOOKUP($C$3,$C$23:$WC$241,UG1,FALSE),".")</f>
        <v>0.18244814872741699</v>
      </c>
      <c r="UH3" s="526">
        <f>IF(ISNUMBER(VLOOKUP($C$3,$C$23:$WC$241,UH1,FALSE))=TRUE,VLOOKUP($C$3,$C$23:$WC$241,UH1,FALSE),".")</f>
        <v>0.18464474380016327</v>
      </c>
      <c r="UI3" s="526">
        <f>IF(ISNUMBER(VLOOKUP($C$3,$C$23:$WC$241,UI1,FALSE))=TRUE,VLOOKUP($C$3,$C$23:$WC$241,UI1,FALSE),".")</f>
        <v>0.17391312122344971</v>
      </c>
      <c r="UJ3" s="526">
        <f>IF(ISNUMBER(VLOOKUP($C$3,$C$23:$WC$241,UJ1,FALSE))=TRUE,VLOOKUP($C$3,$C$23:$WC$241,UJ1,FALSE),".")</f>
        <v>0.16137699782848358</v>
      </c>
      <c r="UK3" s="526">
        <f>IF(ISNUMBER(VLOOKUP($C$3,$C$23:$WC$241,UK1,FALSE))=TRUE,VLOOKUP($C$3,$C$23:$WC$241,UK1,FALSE),".")</f>
        <v>0.17465423047542572</v>
      </c>
      <c r="UL3" s="530" t="str">
        <f>VLOOKUP($C$3,$C$23:$WC$241,UL1,FALSE)</f>
        <v>MFMOD</v>
      </c>
      <c r="UM3" s="528"/>
      <c r="UN3" s="528"/>
      <c r="UO3" s="528"/>
      <c r="UP3" s="526">
        <f>IF(ISNUMBER(VLOOKUP($C$3,$C$23:$WC$241,UP1,FALSE))=TRUE,VLOOKUP($C$3,$C$23:$WC$241,UP1,FALSE),".")</f>
        <v>0.15989983081817627</v>
      </c>
      <c r="UQ3" s="526">
        <f>IF(ISNUMBER(VLOOKUP($C$3,$C$23:$WC$241,UQ1,FALSE))=TRUE,VLOOKUP($C$3,$C$23:$WC$241,UQ1,FALSE),".")</f>
        <v>0.15580102801322937</v>
      </c>
      <c r="UR3" s="526">
        <f>IF(ISNUMBER(VLOOKUP($C$3,$C$23:$WC$241,UR1,FALSE))=TRUE,VLOOKUP($C$3,$C$23:$WC$241,UR1,FALSE),".")</f>
        <v>0.13268150389194489</v>
      </c>
      <c r="US3" s="526">
        <f>IF(ISNUMBER(VLOOKUP($C$3,$C$23:$WC$241,US1,FALSE))=TRUE,VLOOKUP($C$3,$C$23:$WC$241,US1,FALSE),".")</f>
        <v>0.11313649266958237</v>
      </c>
      <c r="UT3" s="526">
        <f>IF(ISNUMBER(VLOOKUP($C$3,$C$23:$WC$241,UT1,FALSE))=TRUE,VLOOKUP($C$3,$C$23:$WC$241,UT1,FALSE),".")</f>
        <v>0.12646780908107758</v>
      </c>
      <c r="UU3" s="526" t="str">
        <f>VLOOKUP($C$3,$C$23:$WC$241,UU1,FALSE)</f>
        <v>WDI</v>
      </c>
      <c r="WS3" s="528"/>
      <c r="WT3" s="528"/>
      <c r="WU3" s="528"/>
      <c r="WV3" s="528"/>
      <c r="WW3" s="528"/>
      <c r="WX3" s="528"/>
      <c r="WY3" s="528"/>
      <c r="WZ3" s="528"/>
      <c r="XA3" s="528"/>
      <c r="XB3" s="528"/>
      <c r="XC3" s="528"/>
      <c r="XD3" s="528"/>
      <c r="XE3" s="528"/>
      <c r="XF3" s="528"/>
      <c r="XG3" s="528"/>
      <c r="XH3" s="528"/>
      <c r="XI3" s="528"/>
      <c r="XJ3" s="528"/>
      <c r="XK3" s="528"/>
      <c r="XL3" s="528"/>
      <c r="XR3" s="528"/>
      <c r="XS3" s="528"/>
      <c r="XT3" s="528"/>
      <c r="XU3" s="528"/>
      <c r="XV3" s="528"/>
    </row>
    <row r="4" spans="1:686" s="429" customFormat="1" ht="15">
      <c r="A4" s="308" t="s">
        <v>468</v>
      </c>
      <c r="B4" s="308"/>
      <c r="C4" s="308"/>
      <c r="D4" s="520" t="s">
        <v>436</v>
      </c>
      <c r="E4" s="520"/>
      <c r="F4" s="520" t="s">
        <v>1741</v>
      </c>
      <c r="G4" s="754"/>
      <c r="H4" s="520" t="s">
        <v>1447</v>
      </c>
      <c r="I4" s="520"/>
      <c r="J4" s="520" t="s">
        <v>1769</v>
      </c>
      <c r="K4" s="520"/>
      <c r="L4" s="308"/>
      <c r="M4" s="308" t="s">
        <v>436</v>
      </c>
      <c r="N4" s="308" t="s">
        <v>436</v>
      </c>
      <c r="O4" s="308"/>
      <c r="P4" s="308" t="s">
        <v>436</v>
      </c>
      <c r="Q4" s="308"/>
      <c r="R4" s="308" t="s">
        <v>436</v>
      </c>
      <c r="S4" s="308"/>
      <c r="T4" s="308" t="s">
        <v>436</v>
      </c>
      <c r="U4" s="308"/>
      <c r="W4" s="520"/>
      <c r="X4" s="520" t="s">
        <v>827</v>
      </c>
      <c r="Y4" s="520" t="s">
        <v>827</v>
      </c>
      <c r="Z4" s="520"/>
      <c r="AA4" s="520" t="s">
        <v>827</v>
      </c>
      <c r="AB4" s="520"/>
      <c r="AC4" s="520" t="s">
        <v>827</v>
      </c>
      <c r="AD4" s="428"/>
      <c r="AE4" s="428" t="s">
        <v>827</v>
      </c>
      <c r="AF4" s="428"/>
      <c r="AG4" s="428"/>
      <c r="AH4" s="428"/>
      <c r="AI4" s="428" t="s">
        <v>1447</v>
      </c>
      <c r="AJ4" s="428" t="s">
        <v>1447</v>
      </c>
      <c r="AK4" s="428"/>
      <c r="AL4" s="428" t="s">
        <v>1447</v>
      </c>
      <c r="AM4" s="428"/>
      <c r="AN4" s="428" t="s">
        <v>1447</v>
      </c>
      <c r="AO4" s="428"/>
      <c r="AP4" s="428" t="s">
        <v>1447</v>
      </c>
      <c r="AQ4" s="428"/>
      <c r="AR4" s="757"/>
      <c r="AS4" s="757"/>
      <c r="AT4" s="520" t="s">
        <v>1769</v>
      </c>
      <c r="AU4" s="520" t="s">
        <v>1769</v>
      </c>
      <c r="AV4" s="520"/>
      <c r="AW4" s="520" t="s">
        <v>1769</v>
      </c>
      <c r="AX4" s="520"/>
      <c r="AY4" s="520" t="s">
        <v>1769</v>
      </c>
      <c r="AZ4" s="520"/>
      <c r="BA4" s="520" t="s">
        <v>1769</v>
      </c>
      <c r="BB4" s="520"/>
      <c r="BC4" s="520"/>
      <c r="BD4" s="428" t="str">
        <f>VLOOKUP($C$3,$C$23:$WC$241,BD1,FALSE)</f>
        <v>PWT 8.1</v>
      </c>
      <c r="BE4" s="428" t="s">
        <v>436</v>
      </c>
      <c r="BF4" s="520" t="s">
        <v>827</v>
      </c>
      <c r="BG4" s="521" t="s">
        <v>1741</v>
      </c>
      <c r="BH4" s="521"/>
      <c r="BI4" s="521" t="s">
        <v>1447</v>
      </c>
      <c r="BJ4" s="428"/>
      <c r="BK4" s="428" t="s">
        <v>1769</v>
      </c>
      <c r="BL4" s="521"/>
      <c r="BM4" s="521">
        <f>VLOOKUP($C$3,$C$23:$WC$241,BM1,FALSE)</f>
        <v>3.0692367553710938</v>
      </c>
      <c r="BN4" s="520"/>
      <c r="BO4" s="520"/>
      <c r="BP4" s="520" t="str">
        <f>VLOOKUP($C$3,$C$23:$WC$241,BP1,FALSE)</f>
        <v>PWT 8.1</v>
      </c>
      <c r="BQ4" s="520" t="s">
        <v>436</v>
      </c>
      <c r="BR4" s="520" t="s">
        <v>436</v>
      </c>
      <c r="BS4" s="520" t="s">
        <v>436</v>
      </c>
      <c r="BT4" s="520" t="s">
        <v>436</v>
      </c>
      <c r="BU4" s="520" t="s">
        <v>436</v>
      </c>
      <c r="BV4" s="520"/>
      <c r="BW4" s="520" t="str">
        <f>VLOOKUP($C$3,$C$23:$WC$241,BW1,FALSE)</f>
        <v>PWT 9</v>
      </c>
      <c r="BX4" s="520" t="s">
        <v>827</v>
      </c>
      <c r="BY4" s="520" t="s">
        <v>827</v>
      </c>
      <c r="BZ4" s="520" t="s">
        <v>827</v>
      </c>
      <c r="CA4" s="520" t="s">
        <v>827</v>
      </c>
      <c r="CB4" s="520" t="s">
        <v>827</v>
      </c>
      <c r="CC4" s="428"/>
      <c r="CD4" s="428" t="str">
        <f>VLOOKUP($C$3,$C$23:$WC$241,CD1,FALSE)</f>
        <v>PWT 9.1</v>
      </c>
      <c r="CE4" s="428" t="s">
        <v>1447</v>
      </c>
      <c r="CF4" s="428" t="s">
        <v>1447</v>
      </c>
      <c r="CG4" s="428" t="s">
        <v>1447</v>
      </c>
      <c r="CH4" s="428" t="s">
        <v>1447</v>
      </c>
      <c r="CI4" s="428" t="s">
        <v>1447</v>
      </c>
      <c r="CJ4" s="428"/>
      <c r="CK4" s="520" t="str">
        <f>VLOOKUP($C$3,$C$23:$WN$241,CK1,FALSE)</f>
        <v>PWT 10.0</v>
      </c>
      <c r="CL4" s="520" t="s">
        <v>1769</v>
      </c>
      <c r="CM4" s="520" t="s">
        <v>1769</v>
      </c>
      <c r="CN4" s="520" t="s">
        <v>1769</v>
      </c>
      <c r="CO4" s="520" t="s">
        <v>1769</v>
      </c>
      <c r="CP4" s="520" t="s">
        <v>1769</v>
      </c>
      <c r="CQ4" s="520"/>
      <c r="CR4" s="428" t="s">
        <v>827</v>
      </c>
      <c r="CS4" s="428" t="s">
        <v>827</v>
      </c>
      <c r="CT4" s="428" t="s">
        <v>827</v>
      </c>
      <c r="CU4" s="428" t="s">
        <v>827</v>
      </c>
      <c r="CV4" s="428" t="s">
        <v>827</v>
      </c>
      <c r="CW4" s="428"/>
      <c r="CX4" s="428"/>
      <c r="CY4" s="308" t="s">
        <v>1447</v>
      </c>
      <c r="CZ4" s="308" t="s">
        <v>1447</v>
      </c>
      <c r="DA4" s="308" t="s">
        <v>1447</v>
      </c>
      <c r="DB4" s="308" t="s">
        <v>1447</v>
      </c>
      <c r="DC4" s="308" t="s">
        <v>1447</v>
      </c>
      <c r="DD4" s="308"/>
      <c r="DE4" s="308"/>
      <c r="DF4" s="428" t="s">
        <v>1769</v>
      </c>
      <c r="DG4" s="428"/>
      <c r="DH4" s="308"/>
      <c r="DJ4" s="428"/>
      <c r="DK4" s="428"/>
      <c r="DL4" s="428"/>
      <c r="DM4" s="428"/>
      <c r="DN4" s="428"/>
      <c r="DO4" s="428" t="s">
        <v>828</v>
      </c>
      <c r="DP4" s="428" t="s">
        <v>828</v>
      </c>
      <c r="DQ4" s="428" t="s">
        <v>828</v>
      </c>
      <c r="DR4" s="428" t="s">
        <v>828</v>
      </c>
      <c r="DS4" s="428" t="s">
        <v>436</v>
      </c>
      <c r="DT4" s="428"/>
      <c r="DU4" s="428" t="str">
        <f>VLOOKUP($C$3,$C$23:$WC$241,DU1,FALSE)</f>
        <v>PWT 9</v>
      </c>
      <c r="DV4" s="428" t="s">
        <v>827</v>
      </c>
      <c r="DW4" s="428" t="s">
        <v>827</v>
      </c>
      <c r="DX4" s="428" t="s">
        <v>827</v>
      </c>
      <c r="DY4" s="428" t="s">
        <v>827</v>
      </c>
      <c r="DZ4" s="428" t="s">
        <v>827</v>
      </c>
      <c r="EB4" s="308" t="str">
        <f>VLOOKUP($C$3,$C$23:$WC$241,EB1,FALSE)</f>
        <v>PWT 9.1</v>
      </c>
      <c r="EC4" s="308" t="s">
        <v>1447</v>
      </c>
      <c r="ED4" s="308" t="s">
        <v>1447</v>
      </c>
      <c r="EE4" s="308" t="s">
        <v>1447</v>
      </c>
      <c r="EF4" s="308" t="s">
        <v>1447</v>
      </c>
      <c r="EG4" s="308" t="s">
        <v>1447</v>
      </c>
      <c r="EH4" s="428"/>
      <c r="EI4" s="308" t="str">
        <f>VLOOKUP($C$3,$C$23:$WC$241,EI1,FALSE)</f>
        <v>PWT 10.0</v>
      </c>
      <c r="EJ4" s="428" t="s">
        <v>1769</v>
      </c>
      <c r="EK4" s="428" t="s">
        <v>1769</v>
      </c>
      <c r="EL4" s="428" t="s">
        <v>1769</v>
      </c>
      <c r="EM4" s="428" t="s">
        <v>1769</v>
      </c>
      <c r="EN4" s="428" t="s">
        <v>1769</v>
      </c>
      <c r="EO4" s="520"/>
      <c r="EP4" s="520"/>
      <c r="EQ4" s="520"/>
      <c r="ER4" s="520"/>
      <c r="ES4" s="520"/>
      <c r="EU4" s="308"/>
      <c r="EV4" s="308"/>
      <c r="EW4" s="308"/>
      <c r="EX4" s="308"/>
      <c r="EY4" s="308"/>
      <c r="EZ4" s="308"/>
      <c r="FA4" s="428"/>
      <c r="FC4" s="308" t="s">
        <v>838</v>
      </c>
      <c r="FD4" s="308"/>
      <c r="FE4" s="308"/>
      <c r="FF4" s="308"/>
      <c r="FG4" s="308"/>
      <c r="FH4" s="308"/>
      <c r="FJ4" s="428" t="s">
        <v>840</v>
      </c>
      <c r="FK4" s="428"/>
      <c r="FL4" s="428"/>
      <c r="FM4" s="428"/>
      <c r="FN4" s="428"/>
      <c r="FO4" s="428"/>
      <c r="FQ4" s="520"/>
      <c r="FR4" s="520"/>
      <c r="FS4" s="520"/>
      <c r="FT4" s="520"/>
      <c r="FU4" s="520"/>
      <c r="FV4" s="520"/>
      <c r="FW4" s="520"/>
      <c r="FX4" s="520"/>
      <c r="FY4" s="520"/>
      <c r="FZ4" s="520"/>
      <c r="GA4" s="520"/>
      <c r="GB4" s="520"/>
      <c r="GC4" s="520"/>
      <c r="GD4" s="520"/>
      <c r="GE4" s="520"/>
      <c r="GF4" s="520"/>
      <c r="GG4" s="520"/>
      <c r="GH4" s="520"/>
      <c r="GI4" s="520"/>
      <c r="GJ4" s="520"/>
      <c r="GK4" s="520"/>
      <c r="GL4" s="520"/>
      <c r="GM4" s="520"/>
      <c r="GN4" s="520"/>
      <c r="GO4" s="520"/>
      <c r="GP4" s="520"/>
      <c r="GQ4" s="520"/>
      <c r="GR4" s="520"/>
      <c r="GS4" s="520"/>
      <c r="GT4" s="520"/>
      <c r="GU4" s="520"/>
      <c r="GV4" s="520"/>
      <c r="GW4" s="520"/>
      <c r="GX4" s="520"/>
      <c r="GY4" s="520"/>
      <c r="GZ4" s="520"/>
      <c r="HA4" s="520"/>
      <c r="HB4" s="520"/>
      <c r="HC4" s="520"/>
      <c r="HD4" s="520"/>
      <c r="HE4" s="520"/>
      <c r="HF4" s="520"/>
      <c r="HG4" s="520"/>
      <c r="HH4" s="520"/>
      <c r="HI4" s="520"/>
      <c r="HJ4" s="520"/>
      <c r="HK4" s="520"/>
      <c r="HL4" s="520"/>
      <c r="HM4" s="520"/>
      <c r="HN4" s="520"/>
      <c r="HO4" s="520"/>
      <c r="HP4" s="520"/>
      <c r="HQ4" s="520"/>
      <c r="HR4" s="520"/>
      <c r="HS4" s="308"/>
      <c r="HT4" s="308"/>
      <c r="HU4" s="308"/>
      <c r="HV4" s="308"/>
      <c r="HW4" s="308"/>
      <c r="HX4" s="308"/>
      <c r="HY4" s="308"/>
      <c r="HZ4" s="308"/>
      <c r="IA4" s="308"/>
      <c r="IB4" s="308"/>
      <c r="IC4" s="308"/>
      <c r="ID4" s="308"/>
      <c r="IE4" s="308"/>
      <c r="IF4" s="308"/>
      <c r="IG4" s="308"/>
      <c r="IH4" s="308"/>
      <c r="II4" s="308"/>
      <c r="IJ4" s="308"/>
      <c r="IK4" s="308"/>
      <c r="IL4" s="308"/>
      <c r="IM4" s="308"/>
      <c r="IN4" s="308"/>
      <c r="IO4" s="308"/>
      <c r="IP4" s="308"/>
      <c r="IQ4" s="308"/>
      <c r="IR4" s="308"/>
      <c r="IS4" s="308"/>
      <c r="IT4" s="308"/>
      <c r="IU4" s="308"/>
      <c r="IV4" s="308"/>
      <c r="IW4" s="308"/>
      <c r="IX4" s="308"/>
      <c r="IY4" s="308"/>
      <c r="IZ4" s="308"/>
      <c r="JA4" s="520"/>
      <c r="JB4" s="520"/>
      <c r="JC4" s="520"/>
      <c r="JD4" s="520"/>
      <c r="JE4" s="520"/>
      <c r="JF4" s="520"/>
      <c r="JG4" s="520"/>
      <c r="JH4" s="520"/>
      <c r="JI4" s="520"/>
      <c r="JJ4" s="520"/>
      <c r="JK4" s="520"/>
      <c r="JL4" s="520"/>
      <c r="JM4" s="520"/>
      <c r="JN4" s="520"/>
      <c r="JO4" s="520"/>
      <c r="JP4" s="520"/>
      <c r="JQ4" s="520"/>
      <c r="JR4" s="520"/>
      <c r="JS4" s="520"/>
      <c r="JT4" s="520"/>
      <c r="JU4" s="520"/>
      <c r="JV4" s="520"/>
      <c r="JW4" s="520"/>
      <c r="JX4" s="520"/>
      <c r="JY4" s="520"/>
      <c r="JZ4" s="520"/>
      <c r="KA4" s="520"/>
      <c r="KB4" s="520"/>
      <c r="KC4" s="520"/>
      <c r="KD4" s="520"/>
      <c r="KE4" s="520"/>
      <c r="KF4" s="520"/>
      <c r="KG4" s="520"/>
      <c r="KH4" s="520"/>
      <c r="KI4" s="520"/>
      <c r="KJ4" s="520"/>
      <c r="KK4" s="520"/>
      <c r="KL4" s="520"/>
      <c r="KM4" s="520"/>
      <c r="KN4" s="520"/>
      <c r="KO4" s="520"/>
      <c r="KP4" s="520"/>
      <c r="KQ4" s="520"/>
      <c r="KR4" s="428"/>
      <c r="KS4" s="428"/>
      <c r="KT4" s="428"/>
      <c r="KU4" s="428"/>
      <c r="KV4" s="428"/>
      <c r="KW4" s="428"/>
      <c r="KX4" s="428"/>
      <c r="KY4" s="428"/>
      <c r="KZ4" s="428"/>
      <c r="LA4" s="428"/>
      <c r="LB4" s="428"/>
      <c r="LC4" s="428"/>
      <c r="LD4" s="428"/>
      <c r="LE4" s="428"/>
      <c r="LF4" s="428"/>
      <c r="LG4" s="428"/>
      <c r="LH4" s="428"/>
      <c r="LI4" s="428"/>
      <c r="LJ4" s="428"/>
      <c r="LK4" s="428"/>
      <c r="LL4" s="428"/>
      <c r="LM4" s="428"/>
      <c r="LN4" s="428"/>
      <c r="LO4" s="428"/>
      <c r="LP4" s="428"/>
      <c r="LQ4" s="428"/>
      <c r="LR4" s="428"/>
      <c r="LS4" s="428"/>
      <c r="LT4" s="428"/>
      <c r="LU4" s="428"/>
      <c r="LV4" s="428"/>
      <c r="LW4" s="428"/>
      <c r="LX4" s="428"/>
      <c r="LY4" s="428"/>
      <c r="LZ4" s="428"/>
      <c r="MA4" s="428"/>
      <c r="MB4" s="428"/>
      <c r="MC4" s="428"/>
      <c r="MD4" s="308"/>
      <c r="ME4" s="308"/>
      <c r="MF4" s="308"/>
      <c r="MG4" s="308"/>
      <c r="MH4" s="308"/>
      <c r="MI4" s="308"/>
      <c r="MJ4" s="308"/>
      <c r="MK4" s="308"/>
      <c r="ML4" s="308"/>
      <c r="MM4" s="308"/>
      <c r="MN4" s="308"/>
      <c r="MO4" s="308"/>
      <c r="MP4" s="308"/>
      <c r="MQ4" s="308"/>
      <c r="MR4" s="308"/>
      <c r="MS4" s="308"/>
      <c r="MT4" s="308"/>
      <c r="MU4" s="308"/>
      <c r="MV4" s="308"/>
      <c r="MW4" s="308"/>
      <c r="MX4" s="308"/>
      <c r="MY4" s="308"/>
      <c r="MZ4" s="308"/>
      <c r="NA4" s="308"/>
      <c r="NB4" s="308"/>
      <c r="NC4" s="308"/>
      <c r="ND4" s="308"/>
      <c r="NE4" s="308"/>
      <c r="NF4" s="308"/>
      <c r="NG4" s="308"/>
      <c r="NH4" s="308"/>
      <c r="NI4" s="308"/>
      <c r="NJ4" s="308"/>
      <c r="NK4" s="308"/>
      <c r="NL4" s="308"/>
      <c r="NM4" s="308"/>
      <c r="NN4" s="308"/>
      <c r="NO4" s="428"/>
      <c r="NP4" s="428"/>
      <c r="NQ4" s="308"/>
      <c r="NR4" s="308"/>
      <c r="NS4" s="308"/>
      <c r="NT4" s="308"/>
      <c r="NU4" s="308"/>
      <c r="NV4" s="308"/>
      <c r="NW4" s="308"/>
      <c r="NX4" s="308"/>
      <c r="NY4" s="308"/>
      <c r="NZ4" s="308"/>
      <c r="OA4" s="308"/>
      <c r="OB4" s="308"/>
      <c r="OC4" s="308"/>
      <c r="OD4" s="308"/>
      <c r="OE4" s="308"/>
      <c r="OF4" s="308"/>
      <c r="OG4" s="308"/>
      <c r="OH4" s="308"/>
      <c r="OI4" s="308"/>
      <c r="OJ4" s="308"/>
      <c r="OK4" s="308"/>
      <c r="OL4" s="308"/>
      <c r="OM4" s="308"/>
      <c r="ON4" s="308"/>
      <c r="OO4" s="308"/>
      <c r="OP4" s="308"/>
      <c r="OQ4" s="308"/>
      <c r="OR4" s="308"/>
      <c r="OS4" s="308"/>
      <c r="OT4" s="308"/>
      <c r="OU4" s="308"/>
      <c r="OV4" s="308"/>
      <c r="OW4" s="308"/>
      <c r="OX4" s="308"/>
      <c r="OY4" s="308"/>
      <c r="OZ4" s="308"/>
      <c r="PA4" s="308"/>
      <c r="PB4" s="308"/>
      <c r="PC4" s="308"/>
      <c r="PD4" s="308"/>
      <c r="PE4" s="308"/>
      <c r="PF4" s="308"/>
      <c r="PG4" s="308"/>
      <c r="PH4" s="308"/>
      <c r="PI4" s="308"/>
      <c r="PJ4" s="308"/>
      <c r="PK4" s="308"/>
      <c r="PL4" s="308"/>
      <c r="PM4" s="308"/>
      <c r="PN4" s="308"/>
      <c r="PO4" s="308"/>
      <c r="PP4" s="308"/>
      <c r="PQ4" s="308"/>
      <c r="PR4" s="308"/>
      <c r="PS4" s="308"/>
      <c r="PT4" s="308"/>
      <c r="PU4" s="308"/>
      <c r="PV4" s="308"/>
      <c r="PW4" s="308"/>
      <c r="PZ4" s="428"/>
      <c r="QA4" s="428"/>
      <c r="QB4" s="428"/>
      <c r="QC4" s="428"/>
      <c r="QD4" s="428"/>
      <c r="QE4" s="428"/>
      <c r="QF4" s="428"/>
      <c r="QG4" s="428"/>
      <c r="QH4" s="428"/>
      <c r="QI4" s="428"/>
      <c r="QJ4" s="428"/>
      <c r="QK4" s="428"/>
      <c r="QL4" s="428"/>
      <c r="QM4" s="428"/>
      <c r="QN4" s="428"/>
      <c r="QO4" s="428"/>
      <c r="QP4" s="428"/>
      <c r="QQ4" s="428"/>
      <c r="QR4" s="428"/>
      <c r="QS4" s="428"/>
      <c r="QT4" s="428"/>
      <c r="QV4" s="308"/>
      <c r="QW4" s="308"/>
      <c r="QY4" s="428"/>
      <c r="QZ4" s="428"/>
      <c r="RA4" s="428" t="s">
        <v>839</v>
      </c>
      <c r="RB4" s="428"/>
      <c r="RC4" s="428" t="s">
        <v>839</v>
      </c>
      <c r="RD4" s="428"/>
      <c r="RF4" s="428" t="s">
        <v>840</v>
      </c>
      <c r="RG4" s="428"/>
      <c r="RH4" s="428"/>
      <c r="RI4" s="428"/>
      <c r="RJ4" s="428" t="s">
        <v>840</v>
      </c>
      <c r="RK4" s="428"/>
      <c r="RN4" s="308" t="s">
        <v>840</v>
      </c>
      <c r="RO4" s="308"/>
      <c r="RP4" s="308"/>
      <c r="RQ4" s="308"/>
      <c r="RR4" s="308" t="s">
        <v>840</v>
      </c>
      <c r="RS4" s="428"/>
      <c r="RT4" s="428"/>
      <c r="RU4" s="428"/>
      <c r="RV4" s="428" t="s">
        <v>840</v>
      </c>
      <c r="RW4" s="428"/>
      <c r="RX4" s="428"/>
      <c r="RY4" s="428"/>
      <c r="SA4" s="308"/>
      <c r="SB4" s="308" t="s">
        <v>838</v>
      </c>
      <c r="SC4" s="308"/>
      <c r="SD4" s="308"/>
      <c r="SE4" s="308"/>
      <c r="SF4" s="308"/>
      <c r="SH4" s="428"/>
      <c r="SI4" s="428" t="s">
        <v>840</v>
      </c>
      <c r="SJ4" s="428"/>
      <c r="SK4" s="428"/>
      <c r="SL4" s="428"/>
      <c r="SM4" s="428"/>
      <c r="SO4" s="520"/>
      <c r="SP4" s="520" t="s">
        <v>838</v>
      </c>
      <c r="SQ4" s="520"/>
      <c r="SR4" s="520"/>
      <c r="SS4" s="520"/>
      <c r="ST4" s="520"/>
      <c r="SU4" s="520"/>
      <c r="SV4" s="308"/>
      <c r="SW4" s="308"/>
      <c r="SX4" s="308" t="s">
        <v>840</v>
      </c>
      <c r="SY4" s="308"/>
      <c r="SZ4" s="308"/>
      <c r="TA4" s="520"/>
      <c r="TB4" s="520"/>
      <c r="TC4" s="308"/>
      <c r="TD4" s="308"/>
      <c r="TE4" s="308"/>
      <c r="TF4" s="308"/>
      <c r="TG4" s="520" t="s">
        <v>838</v>
      </c>
      <c r="TH4" s="520"/>
      <c r="TI4" s="520"/>
      <c r="TJ4" s="520"/>
      <c r="TK4" s="520"/>
      <c r="TL4" s="520"/>
      <c r="TP4" s="520" t="s">
        <v>840</v>
      </c>
      <c r="TQ4" s="520"/>
      <c r="TR4" s="520"/>
      <c r="TS4" s="520"/>
      <c r="TT4" s="520"/>
      <c r="TU4" s="520"/>
      <c r="TW4" s="520"/>
      <c r="TX4" s="520"/>
      <c r="TZ4" s="520"/>
      <c r="UA4" s="520"/>
      <c r="UC4" s="520"/>
      <c r="UD4" s="520"/>
      <c r="UG4" s="520" t="s">
        <v>838</v>
      </c>
      <c r="UH4" s="520"/>
      <c r="UI4" s="520"/>
      <c r="UJ4" s="520"/>
      <c r="UK4" s="520"/>
      <c r="UL4" s="520"/>
      <c r="UP4" s="520" t="s">
        <v>840</v>
      </c>
      <c r="UQ4" s="520"/>
      <c r="UR4" s="520"/>
      <c r="US4" s="520"/>
      <c r="UT4" s="520"/>
      <c r="UU4" s="520"/>
    </row>
    <row r="5" spans="1:686" s="429" customFormat="1" ht="15">
      <c r="A5" s="308" t="s">
        <v>829</v>
      </c>
      <c r="B5" s="308"/>
      <c r="C5" s="308"/>
      <c r="D5" s="520"/>
      <c r="E5" s="520"/>
      <c r="F5" s="520"/>
      <c r="G5" s="520"/>
      <c r="H5" s="520"/>
      <c r="I5" s="520"/>
      <c r="J5" s="520"/>
      <c r="K5" s="520"/>
      <c r="L5" s="308"/>
      <c r="M5" s="308"/>
      <c r="N5" s="308"/>
      <c r="O5" s="308"/>
      <c r="P5" s="308"/>
      <c r="Q5" s="308"/>
      <c r="R5" s="308"/>
      <c r="S5" s="308"/>
      <c r="T5" s="308"/>
      <c r="U5" s="308"/>
      <c r="W5" s="520"/>
      <c r="X5" s="520"/>
      <c r="Y5" s="520"/>
      <c r="Z5" s="520"/>
      <c r="AA5" s="520"/>
      <c r="AB5" s="520"/>
      <c r="AC5" s="520"/>
      <c r="AD5" s="428"/>
      <c r="AE5" s="428"/>
      <c r="AF5" s="428"/>
      <c r="AG5" s="428"/>
      <c r="AH5" s="428"/>
      <c r="AI5" s="428"/>
      <c r="AJ5" s="428"/>
      <c r="AK5" s="428"/>
      <c r="AL5" s="428"/>
      <c r="AM5" s="428"/>
      <c r="AN5" s="428"/>
      <c r="AO5" s="428"/>
      <c r="AP5" s="428"/>
      <c r="AQ5" s="428"/>
      <c r="AR5" s="428"/>
      <c r="AS5" s="428"/>
      <c r="AT5" s="428"/>
      <c r="AU5" s="520"/>
      <c r="AV5" s="520"/>
      <c r="AW5" s="520"/>
      <c r="AX5" s="520"/>
      <c r="AY5" s="520"/>
      <c r="AZ5" s="520"/>
      <c r="BA5" s="520"/>
      <c r="BB5" s="520"/>
      <c r="BC5" s="520"/>
      <c r="BD5" s="428"/>
      <c r="BE5" s="428"/>
      <c r="BF5" s="520"/>
      <c r="BG5" s="521"/>
      <c r="BH5" s="521"/>
      <c r="BI5" s="521"/>
      <c r="BJ5" s="428"/>
      <c r="BK5" s="428"/>
      <c r="BL5" s="521"/>
      <c r="BM5" s="521" t="s">
        <v>838</v>
      </c>
      <c r="BN5" s="520"/>
      <c r="BO5" s="520"/>
      <c r="BP5" s="520"/>
      <c r="BQ5" s="520" t="s">
        <v>841</v>
      </c>
      <c r="BR5" s="520" t="s">
        <v>842</v>
      </c>
      <c r="BS5" s="520" t="s">
        <v>843</v>
      </c>
      <c r="BT5" s="520" t="s">
        <v>844</v>
      </c>
      <c r="BU5" s="520">
        <v>2010</v>
      </c>
      <c r="BV5" s="520"/>
      <c r="BW5" s="520"/>
      <c r="BX5" s="520" t="s">
        <v>845</v>
      </c>
      <c r="BY5" s="520" t="s">
        <v>846</v>
      </c>
      <c r="BZ5" s="520" t="s">
        <v>847</v>
      </c>
      <c r="CA5" s="533" t="s">
        <v>848</v>
      </c>
      <c r="CB5" s="520">
        <v>2014</v>
      </c>
      <c r="CC5" s="428"/>
      <c r="CD5" s="428"/>
      <c r="CE5" s="428" t="s">
        <v>1672</v>
      </c>
      <c r="CF5" s="428" t="s">
        <v>1671</v>
      </c>
      <c r="CG5" s="428" t="s">
        <v>1670</v>
      </c>
      <c r="CH5" s="428" t="s">
        <v>1669</v>
      </c>
      <c r="CI5" s="428">
        <v>2017</v>
      </c>
      <c r="CJ5" s="428"/>
      <c r="CK5" s="520"/>
      <c r="CL5" s="520" t="s">
        <v>1743</v>
      </c>
      <c r="CM5" s="520" t="s">
        <v>1744</v>
      </c>
      <c r="CN5" s="520" t="s">
        <v>1745</v>
      </c>
      <c r="CO5" s="520" t="s">
        <v>1746</v>
      </c>
      <c r="CP5" s="533">
        <v>2019</v>
      </c>
      <c r="CQ5" s="533"/>
      <c r="CR5" s="428">
        <v>1994</v>
      </c>
      <c r="CS5" s="428">
        <v>1999</v>
      </c>
      <c r="CT5" s="428">
        <v>2004</v>
      </c>
      <c r="CU5" s="428">
        <v>2009</v>
      </c>
      <c r="CV5" s="428">
        <v>2014</v>
      </c>
      <c r="CW5" s="428"/>
      <c r="CX5" s="428"/>
      <c r="CY5" s="308">
        <v>2001</v>
      </c>
      <c r="CZ5" s="308">
        <v>2005</v>
      </c>
      <c r="DA5" s="308">
        <v>2009</v>
      </c>
      <c r="DB5" s="308">
        <v>2013</v>
      </c>
      <c r="DC5" s="308">
        <v>2017</v>
      </c>
      <c r="DD5" s="308"/>
      <c r="DE5" s="308"/>
      <c r="DF5" s="522">
        <v>2019</v>
      </c>
      <c r="DG5" s="522"/>
      <c r="DH5" s="308"/>
      <c r="DJ5" s="428">
        <v>2017</v>
      </c>
      <c r="DK5" s="428"/>
      <c r="DL5" s="428"/>
      <c r="DM5" s="428"/>
      <c r="DN5" s="428"/>
      <c r="DO5" s="428" t="s">
        <v>841</v>
      </c>
      <c r="DP5" s="428" t="s">
        <v>842</v>
      </c>
      <c r="DQ5" s="428" t="s">
        <v>843</v>
      </c>
      <c r="DR5" s="428" t="s">
        <v>844</v>
      </c>
      <c r="DS5" s="428">
        <v>2010</v>
      </c>
      <c r="DT5" s="428"/>
      <c r="DU5" s="428"/>
      <c r="DV5" s="428" t="s">
        <v>845</v>
      </c>
      <c r="DW5" s="428" t="s">
        <v>846</v>
      </c>
      <c r="DX5" s="428" t="s">
        <v>847</v>
      </c>
      <c r="DY5" s="428" t="s">
        <v>848</v>
      </c>
      <c r="DZ5" s="428">
        <v>2014</v>
      </c>
      <c r="EB5" s="308"/>
      <c r="EC5" s="308" t="s">
        <v>1672</v>
      </c>
      <c r="ED5" s="308" t="s">
        <v>1671</v>
      </c>
      <c r="EE5" s="308" t="s">
        <v>1670</v>
      </c>
      <c r="EF5" s="308" t="s">
        <v>1669</v>
      </c>
      <c r="EG5" s="308">
        <v>2017</v>
      </c>
      <c r="EH5" s="428"/>
      <c r="EI5" s="428"/>
      <c r="EJ5" s="428" t="s">
        <v>1743</v>
      </c>
      <c r="EK5" s="428" t="s">
        <v>1744</v>
      </c>
      <c r="EL5" s="428" t="s">
        <v>1745</v>
      </c>
      <c r="EM5" s="428" t="s">
        <v>1746</v>
      </c>
      <c r="EN5" s="428">
        <v>2019</v>
      </c>
      <c r="EO5" s="520"/>
      <c r="EP5" s="520"/>
      <c r="EQ5" s="520"/>
      <c r="ER5" s="520"/>
      <c r="ES5" s="520"/>
      <c r="EU5" s="308"/>
      <c r="EV5" s="308"/>
      <c r="EW5" s="308"/>
      <c r="EX5" s="308"/>
      <c r="EY5" s="308"/>
      <c r="EZ5" s="308"/>
      <c r="FA5" s="428"/>
      <c r="FC5" s="308" t="s">
        <v>1743</v>
      </c>
      <c r="FD5" s="308" t="s">
        <v>1744</v>
      </c>
      <c r="FE5" s="308" t="s">
        <v>1745</v>
      </c>
      <c r="FF5" s="308" t="s">
        <v>1746</v>
      </c>
      <c r="FG5" s="308">
        <v>2019</v>
      </c>
      <c r="FH5" s="308"/>
      <c r="FJ5" s="428" t="s">
        <v>1743</v>
      </c>
      <c r="FK5" s="428" t="s">
        <v>1744</v>
      </c>
      <c r="FL5" s="428" t="s">
        <v>1745</v>
      </c>
      <c r="FM5" s="428" t="s">
        <v>1746</v>
      </c>
      <c r="FN5" s="428">
        <v>2019</v>
      </c>
      <c r="FO5" s="428"/>
      <c r="FQ5" s="520"/>
      <c r="FR5" s="520"/>
      <c r="FS5" s="520"/>
      <c r="FT5" s="520"/>
      <c r="FU5" s="520" t="s">
        <v>1743</v>
      </c>
      <c r="FV5" s="520" t="s">
        <v>1744</v>
      </c>
      <c r="FW5" s="520" t="s">
        <v>1745</v>
      </c>
      <c r="FX5" s="520" t="s">
        <v>1746</v>
      </c>
      <c r="FY5" s="520">
        <v>2019</v>
      </c>
      <c r="FZ5" s="520"/>
      <c r="GA5" s="520"/>
      <c r="GB5" s="520"/>
      <c r="GC5" s="520"/>
      <c r="GD5" s="520"/>
      <c r="GE5" s="520"/>
      <c r="GF5" s="520"/>
      <c r="GG5" s="520"/>
      <c r="GH5" s="520"/>
      <c r="GI5" s="520"/>
      <c r="GJ5" s="520"/>
      <c r="GK5" s="520"/>
      <c r="GL5" s="520"/>
      <c r="GM5" s="520"/>
      <c r="GN5" s="520"/>
      <c r="GO5" s="520"/>
      <c r="GP5" s="520"/>
      <c r="GQ5" s="520"/>
      <c r="GR5" s="520"/>
      <c r="GS5" s="520"/>
      <c r="GT5" s="520"/>
      <c r="GU5" s="520"/>
      <c r="GV5" s="520"/>
      <c r="GW5" s="520"/>
      <c r="GX5" s="520"/>
      <c r="GY5" s="520"/>
      <c r="GZ5" s="520"/>
      <c r="HA5" s="520"/>
      <c r="HB5" s="520"/>
      <c r="HC5" s="520"/>
      <c r="HD5" s="520"/>
      <c r="HE5" s="520"/>
      <c r="HF5" s="520"/>
      <c r="HG5" s="520"/>
      <c r="HH5" s="520"/>
      <c r="HI5" s="520"/>
      <c r="HJ5" s="520"/>
      <c r="HK5" s="520"/>
      <c r="HL5" s="520"/>
      <c r="HM5" s="520"/>
      <c r="HN5" s="520"/>
      <c r="HO5" s="520"/>
      <c r="HP5" s="520"/>
      <c r="HQ5" s="520"/>
      <c r="HR5" s="520"/>
      <c r="HS5" s="308"/>
      <c r="HT5" s="308"/>
      <c r="HU5" s="308"/>
      <c r="HV5" s="308"/>
      <c r="HW5" s="308"/>
      <c r="HX5" s="308"/>
      <c r="HY5" s="308"/>
      <c r="HZ5" s="308"/>
      <c r="IA5" s="308"/>
      <c r="IB5" s="308"/>
      <c r="IC5" s="308"/>
      <c r="ID5" s="308"/>
      <c r="IE5" s="308"/>
      <c r="IF5" s="308"/>
      <c r="IG5" s="308"/>
      <c r="IH5" s="308"/>
      <c r="II5" s="308"/>
      <c r="IJ5" s="308"/>
      <c r="IK5" s="308"/>
      <c r="IL5" s="308"/>
      <c r="IM5" s="308">
        <f>IM21</f>
        <v>2016</v>
      </c>
      <c r="IN5" s="308">
        <f t="shared" ref="IN5:JU5" si="71">IN21</f>
        <v>2017</v>
      </c>
      <c r="IO5" s="308">
        <f t="shared" si="71"/>
        <v>2018</v>
      </c>
      <c r="IP5" s="308">
        <f t="shared" si="71"/>
        <v>2019</v>
      </c>
      <c r="IQ5" s="308">
        <f t="shared" si="71"/>
        <v>2020</v>
      </c>
      <c r="IR5" s="308">
        <f t="shared" si="71"/>
        <v>2021</v>
      </c>
      <c r="IS5" s="308">
        <f t="shared" si="71"/>
        <v>2022</v>
      </c>
      <c r="IT5" s="308">
        <f t="shared" si="71"/>
        <v>2023</v>
      </c>
      <c r="IU5" s="308">
        <f t="shared" si="71"/>
        <v>2024</v>
      </c>
      <c r="IV5" s="308">
        <f t="shared" si="71"/>
        <v>2025</v>
      </c>
      <c r="IW5" s="308">
        <f t="shared" si="71"/>
        <v>2026</v>
      </c>
      <c r="IX5" s="308">
        <f t="shared" si="71"/>
        <v>2027</v>
      </c>
      <c r="IY5" s="308">
        <f t="shared" si="71"/>
        <v>2028</v>
      </c>
      <c r="IZ5" s="308">
        <f t="shared" si="71"/>
        <v>2029</v>
      </c>
      <c r="JA5" s="520">
        <f t="shared" si="71"/>
        <v>2030</v>
      </c>
      <c r="JB5" s="520">
        <f t="shared" si="71"/>
        <v>2031</v>
      </c>
      <c r="JC5" s="520">
        <f t="shared" si="71"/>
        <v>2032</v>
      </c>
      <c r="JD5" s="520">
        <f t="shared" si="71"/>
        <v>2033</v>
      </c>
      <c r="JE5" s="520">
        <f t="shared" si="71"/>
        <v>2034</v>
      </c>
      <c r="JF5" s="520">
        <f t="shared" si="71"/>
        <v>2035</v>
      </c>
      <c r="JG5" s="520">
        <f t="shared" si="71"/>
        <v>2036</v>
      </c>
      <c r="JH5" s="520">
        <f t="shared" si="71"/>
        <v>2037</v>
      </c>
      <c r="JI5" s="520">
        <f t="shared" si="71"/>
        <v>2038</v>
      </c>
      <c r="JJ5" s="520">
        <f t="shared" si="71"/>
        <v>2039</v>
      </c>
      <c r="JK5" s="520">
        <f t="shared" si="71"/>
        <v>2040</v>
      </c>
      <c r="JL5" s="520">
        <f t="shared" si="71"/>
        <v>2041</v>
      </c>
      <c r="JM5" s="520">
        <f t="shared" si="71"/>
        <v>2042</v>
      </c>
      <c r="JN5" s="520">
        <f t="shared" si="71"/>
        <v>2043</v>
      </c>
      <c r="JO5" s="520">
        <f t="shared" si="71"/>
        <v>2044</v>
      </c>
      <c r="JP5" s="520">
        <f t="shared" si="71"/>
        <v>2045</v>
      </c>
      <c r="JQ5" s="520">
        <f t="shared" si="71"/>
        <v>2046</v>
      </c>
      <c r="JR5" s="520">
        <f t="shared" si="71"/>
        <v>2047</v>
      </c>
      <c r="JS5" s="520">
        <f t="shared" si="71"/>
        <v>2048</v>
      </c>
      <c r="JT5" s="520">
        <f t="shared" si="71"/>
        <v>2049</v>
      </c>
      <c r="JU5" s="520">
        <f t="shared" si="71"/>
        <v>2050</v>
      </c>
      <c r="JV5" s="520"/>
      <c r="JW5" s="520"/>
      <c r="JX5" s="520"/>
      <c r="JY5" s="520"/>
      <c r="JZ5" s="520"/>
      <c r="KA5" s="520"/>
      <c r="KB5" s="520"/>
      <c r="KC5" s="520"/>
      <c r="KD5" s="520"/>
      <c r="KE5" s="520"/>
      <c r="KF5" s="520"/>
      <c r="KG5" s="520"/>
      <c r="KH5" s="520"/>
      <c r="KI5" s="520"/>
      <c r="KJ5" s="520"/>
      <c r="KK5" s="520"/>
      <c r="KL5" s="520"/>
      <c r="KM5" s="520"/>
      <c r="KN5" s="520"/>
      <c r="KO5" s="520"/>
      <c r="KP5" s="520"/>
      <c r="KQ5" s="520"/>
      <c r="KR5" s="428"/>
      <c r="KS5" s="428"/>
      <c r="KT5" s="428"/>
      <c r="KU5" s="428"/>
      <c r="KV5" s="428"/>
      <c r="KW5" s="428"/>
      <c r="KX5" s="428"/>
      <c r="KY5" s="428"/>
      <c r="KZ5" s="428"/>
      <c r="LA5" s="428"/>
      <c r="LB5" s="428"/>
      <c r="LC5" s="428"/>
      <c r="LD5" s="428"/>
      <c r="LE5" s="428"/>
      <c r="LF5" s="428"/>
      <c r="LG5" s="428"/>
      <c r="LH5" s="428"/>
      <c r="LI5" s="428"/>
      <c r="LJ5" s="428"/>
      <c r="LK5" s="428"/>
      <c r="LL5" s="428"/>
      <c r="LM5" s="428"/>
      <c r="LN5" s="428"/>
      <c r="LO5" s="428"/>
      <c r="LP5" s="428"/>
      <c r="LQ5" s="428"/>
      <c r="LR5" s="428"/>
      <c r="LS5" s="428"/>
      <c r="LT5" s="428"/>
      <c r="LU5" s="428"/>
      <c r="LV5" s="428"/>
      <c r="LW5" s="428"/>
      <c r="LX5" s="428"/>
      <c r="LY5" s="428"/>
      <c r="LZ5" s="428"/>
      <c r="MA5" s="428"/>
      <c r="MB5" s="428"/>
      <c r="MC5" s="428"/>
      <c r="MD5" s="308"/>
      <c r="ME5" s="308"/>
      <c r="MF5" s="308"/>
      <c r="MG5" s="308"/>
      <c r="MH5" s="308"/>
      <c r="MI5" s="308"/>
      <c r="MJ5" s="308"/>
      <c r="MK5" s="308"/>
      <c r="ML5" s="308"/>
      <c r="MM5" s="308"/>
      <c r="MN5" s="308"/>
      <c r="MO5" s="308"/>
      <c r="MP5" s="308"/>
      <c r="MQ5" s="308"/>
      <c r="MR5" s="308"/>
      <c r="MS5" s="308"/>
      <c r="MT5" s="308"/>
      <c r="MU5" s="308"/>
      <c r="MV5" s="308"/>
      <c r="MW5" s="308"/>
      <c r="MX5" s="308"/>
      <c r="MY5" s="308"/>
      <c r="MZ5" s="308"/>
      <c r="NA5" s="308">
        <f t="shared" ref="NA5:OJ5" si="72">NA21</f>
        <v>2015</v>
      </c>
      <c r="NB5" s="308">
        <f t="shared" si="72"/>
        <v>2016</v>
      </c>
      <c r="NC5" s="308">
        <f t="shared" si="72"/>
        <v>2017</v>
      </c>
      <c r="ND5" s="308">
        <f t="shared" si="72"/>
        <v>2018</v>
      </c>
      <c r="NE5" s="308">
        <f t="shared" si="72"/>
        <v>2019</v>
      </c>
      <c r="NF5" s="308">
        <f t="shared" si="72"/>
        <v>2020</v>
      </c>
      <c r="NG5" s="308">
        <f t="shared" si="72"/>
        <v>2021</v>
      </c>
      <c r="NH5" s="308">
        <f t="shared" si="72"/>
        <v>2022</v>
      </c>
      <c r="NI5" s="308">
        <f t="shared" si="72"/>
        <v>2023</v>
      </c>
      <c r="NJ5" s="308">
        <f t="shared" si="72"/>
        <v>2024</v>
      </c>
      <c r="NK5" s="308">
        <f t="shared" si="72"/>
        <v>2025</v>
      </c>
      <c r="NL5" s="308">
        <f t="shared" si="72"/>
        <v>2026</v>
      </c>
      <c r="NM5" s="308">
        <f t="shared" si="72"/>
        <v>2027</v>
      </c>
      <c r="NN5" s="308">
        <f t="shared" si="72"/>
        <v>2028</v>
      </c>
      <c r="NO5" s="428">
        <f t="shared" si="72"/>
        <v>2029</v>
      </c>
      <c r="NP5" s="428">
        <f t="shared" si="72"/>
        <v>2030</v>
      </c>
      <c r="NQ5" s="308">
        <f t="shared" si="72"/>
        <v>2031</v>
      </c>
      <c r="NR5" s="308">
        <f t="shared" si="72"/>
        <v>2032</v>
      </c>
      <c r="NS5" s="308">
        <f t="shared" si="72"/>
        <v>2033</v>
      </c>
      <c r="NT5" s="308">
        <f t="shared" si="72"/>
        <v>2034</v>
      </c>
      <c r="NU5" s="308">
        <f t="shared" si="72"/>
        <v>2035</v>
      </c>
      <c r="NV5" s="308">
        <f t="shared" si="72"/>
        <v>2036</v>
      </c>
      <c r="NW5" s="308">
        <f t="shared" si="72"/>
        <v>2037</v>
      </c>
      <c r="NX5" s="308">
        <f t="shared" si="72"/>
        <v>2038</v>
      </c>
      <c r="NY5" s="308">
        <f t="shared" si="72"/>
        <v>2039</v>
      </c>
      <c r="NZ5" s="308">
        <f t="shared" si="72"/>
        <v>2040</v>
      </c>
      <c r="OA5" s="308">
        <f t="shared" si="72"/>
        <v>2041</v>
      </c>
      <c r="OB5" s="308">
        <f t="shared" si="72"/>
        <v>2042</v>
      </c>
      <c r="OC5" s="308">
        <f t="shared" si="72"/>
        <v>2043</v>
      </c>
      <c r="OD5" s="308">
        <f t="shared" si="72"/>
        <v>2044</v>
      </c>
      <c r="OE5" s="308">
        <f t="shared" si="72"/>
        <v>2045</v>
      </c>
      <c r="OF5" s="308">
        <f t="shared" si="72"/>
        <v>2046</v>
      </c>
      <c r="OG5" s="308">
        <f t="shared" si="72"/>
        <v>2047</v>
      </c>
      <c r="OH5" s="308">
        <f t="shared" si="72"/>
        <v>2048</v>
      </c>
      <c r="OI5" s="308">
        <f t="shared" si="72"/>
        <v>2049</v>
      </c>
      <c r="OJ5" s="308">
        <f t="shared" si="72"/>
        <v>2050</v>
      </c>
      <c r="OK5" s="308"/>
      <c r="OL5" s="308"/>
      <c r="OM5" s="308">
        <f>OM21</f>
        <v>0</v>
      </c>
      <c r="ON5" s="308">
        <f t="shared" ref="ON5:PW5" si="73">ON21</f>
        <v>2015</v>
      </c>
      <c r="OO5" s="308">
        <f t="shared" si="73"/>
        <v>2016</v>
      </c>
      <c r="OP5" s="308">
        <f t="shared" si="73"/>
        <v>2017</v>
      </c>
      <c r="OQ5" s="308">
        <f t="shared" si="73"/>
        <v>2018</v>
      </c>
      <c r="OR5" s="308">
        <f t="shared" si="73"/>
        <v>2019</v>
      </c>
      <c r="OS5" s="308">
        <f t="shared" si="73"/>
        <v>2020</v>
      </c>
      <c r="OT5" s="308">
        <f t="shared" si="73"/>
        <v>2021</v>
      </c>
      <c r="OU5" s="308">
        <f t="shared" si="73"/>
        <v>2022</v>
      </c>
      <c r="OV5" s="308">
        <f t="shared" si="73"/>
        <v>2023</v>
      </c>
      <c r="OW5" s="308">
        <f t="shared" si="73"/>
        <v>2024</v>
      </c>
      <c r="OX5" s="308">
        <f t="shared" si="73"/>
        <v>2025</v>
      </c>
      <c r="OY5" s="308">
        <f t="shared" si="73"/>
        <v>2026</v>
      </c>
      <c r="OZ5" s="308">
        <f t="shared" si="73"/>
        <v>2027</v>
      </c>
      <c r="PA5" s="308">
        <f t="shared" si="73"/>
        <v>2028</v>
      </c>
      <c r="PB5" s="308">
        <f t="shared" si="73"/>
        <v>2029</v>
      </c>
      <c r="PC5" s="308">
        <f t="shared" si="73"/>
        <v>2030</v>
      </c>
      <c r="PD5" s="308">
        <f t="shared" si="73"/>
        <v>2031</v>
      </c>
      <c r="PE5" s="308">
        <f t="shared" si="73"/>
        <v>2032</v>
      </c>
      <c r="PF5" s="308">
        <f t="shared" si="73"/>
        <v>2033</v>
      </c>
      <c r="PG5" s="308">
        <f t="shared" si="73"/>
        <v>2034</v>
      </c>
      <c r="PH5" s="308">
        <f t="shared" si="73"/>
        <v>2035</v>
      </c>
      <c r="PI5" s="308">
        <f t="shared" si="73"/>
        <v>2036</v>
      </c>
      <c r="PJ5" s="308">
        <f t="shared" si="73"/>
        <v>2037</v>
      </c>
      <c r="PK5" s="308">
        <f t="shared" si="73"/>
        <v>2038</v>
      </c>
      <c r="PL5" s="308">
        <f t="shared" si="73"/>
        <v>2039</v>
      </c>
      <c r="PM5" s="308">
        <f t="shared" si="73"/>
        <v>2040</v>
      </c>
      <c r="PN5" s="308">
        <f t="shared" si="73"/>
        <v>2041</v>
      </c>
      <c r="PO5" s="308">
        <f t="shared" si="73"/>
        <v>2042</v>
      </c>
      <c r="PP5" s="308">
        <f t="shared" si="73"/>
        <v>2043</v>
      </c>
      <c r="PQ5" s="308">
        <f t="shared" si="73"/>
        <v>2044</v>
      </c>
      <c r="PR5" s="308">
        <f t="shared" si="73"/>
        <v>2045</v>
      </c>
      <c r="PS5" s="308">
        <f t="shared" si="73"/>
        <v>2046</v>
      </c>
      <c r="PT5" s="308">
        <f t="shared" si="73"/>
        <v>2047</v>
      </c>
      <c r="PU5" s="308">
        <f t="shared" si="73"/>
        <v>2048</v>
      </c>
      <c r="PV5" s="308">
        <f t="shared" si="73"/>
        <v>2049</v>
      </c>
      <c r="PW5" s="308">
        <f t="shared" si="73"/>
        <v>2050</v>
      </c>
      <c r="PZ5" s="428">
        <f t="shared" ref="PZ5:QS5" si="74">PZ21</f>
        <v>2001</v>
      </c>
      <c r="QA5" s="428">
        <f t="shared" si="74"/>
        <v>2002</v>
      </c>
      <c r="QB5" s="428">
        <f t="shared" si="74"/>
        <v>2003</v>
      </c>
      <c r="QC5" s="428">
        <f t="shared" si="74"/>
        <v>2004</v>
      </c>
      <c r="QD5" s="428">
        <f t="shared" si="74"/>
        <v>2005</v>
      </c>
      <c r="QE5" s="428">
        <f t="shared" si="74"/>
        <v>2006</v>
      </c>
      <c r="QF5" s="428">
        <f t="shared" si="74"/>
        <v>2007</v>
      </c>
      <c r="QG5" s="428">
        <f t="shared" si="74"/>
        <v>2008</v>
      </c>
      <c r="QH5" s="428">
        <f t="shared" si="74"/>
        <v>2009</v>
      </c>
      <c r="QI5" s="428">
        <f t="shared" si="74"/>
        <v>2010</v>
      </c>
      <c r="QJ5" s="428">
        <f t="shared" si="74"/>
        <v>2011</v>
      </c>
      <c r="QK5" s="428">
        <f t="shared" si="74"/>
        <v>2012</v>
      </c>
      <c r="QL5" s="428">
        <f t="shared" si="74"/>
        <v>2013</v>
      </c>
      <c r="QM5" s="428">
        <f t="shared" si="74"/>
        <v>2014</v>
      </c>
      <c r="QN5" s="428">
        <f t="shared" si="74"/>
        <v>2015</v>
      </c>
      <c r="QO5" s="428">
        <f t="shared" si="74"/>
        <v>2016</v>
      </c>
      <c r="QP5" s="428">
        <f t="shared" si="74"/>
        <v>2017</v>
      </c>
      <c r="QQ5" s="428">
        <f t="shared" si="74"/>
        <v>2018</v>
      </c>
      <c r="QR5" s="428">
        <f t="shared" si="74"/>
        <v>2019</v>
      </c>
      <c r="QS5" s="428">
        <f t="shared" si="74"/>
        <v>2020</v>
      </c>
      <c r="QT5" s="428"/>
      <c r="QV5" s="308"/>
      <c r="QW5" s="308"/>
      <c r="QY5" s="428"/>
      <c r="QZ5" s="428"/>
      <c r="RA5" s="428"/>
      <c r="RB5" s="428"/>
      <c r="RC5" s="428"/>
      <c r="RD5" s="428"/>
      <c r="RF5" s="428"/>
      <c r="RG5" s="428"/>
      <c r="RH5" s="428"/>
      <c r="RI5" s="428"/>
      <c r="RJ5" s="428"/>
      <c r="RK5" s="428"/>
      <c r="RN5" s="308"/>
      <c r="RO5" s="308"/>
      <c r="RP5" s="308"/>
      <c r="RQ5" s="308"/>
      <c r="RR5" s="308"/>
      <c r="RS5" s="428"/>
      <c r="RT5" s="428"/>
      <c r="RU5" s="428"/>
      <c r="RV5" s="428"/>
      <c r="RW5" s="428"/>
      <c r="RX5" s="428"/>
      <c r="RY5" s="428"/>
      <c r="SA5" s="308" t="s">
        <v>1743</v>
      </c>
      <c r="SB5" s="308" t="s">
        <v>1744</v>
      </c>
      <c r="SC5" s="308" t="s">
        <v>1745</v>
      </c>
      <c r="SD5" s="308" t="s">
        <v>1746</v>
      </c>
      <c r="SE5" s="308">
        <v>2019</v>
      </c>
      <c r="SF5" s="308"/>
      <c r="SH5" s="428" t="s">
        <v>1743</v>
      </c>
      <c r="SI5" s="428" t="s">
        <v>1744</v>
      </c>
      <c r="SJ5" s="428" t="s">
        <v>1745</v>
      </c>
      <c r="SK5" s="428" t="s">
        <v>1746</v>
      </c>
      <c r="SL5" s="428">
        <v>2019</v>
      </c>
      <c r="SM5" s="428"/>
      <c r="SO5" s="520"/>
      <c r="SP5" s="520" t="s">
        <v>1743</v>
      </c>
      <c r="SQ5" s="520" t="s">
        <v>1744</v>
      </c>
      <c r="SR5" s="520" t="s">
        <v>1745</v>
      </c>
      <c r="SS5" s="520" t="s">
        <v>1746</v>
      </c>
      <c r="ST5" s="520">
        <v>2019</v>
      </c>
      <c r="SU5" s="520"/>
      <c r="SV5" s="308"/>
      <c r="SW5" s="308"/>
      <c r="SX5" s="308" t="s">
        <v>1743</v>
      </c>
      <c r="SY5" s="308" t="s">
        <v>1744</v>
      </c>
      <c r="SZ5" s="308" t="s">
        <v>1745</v>
      </c>
      <c r="TA5" s="520" t="s">
        <v>1746</v>
      </c>
      <c r="TB5" s="520">
        <v>2019</v>
      </c>
      <c r="TC5" s="308"/>
      <c r="TD5" s="308"/>
      <c r="TE5" s="308"/>
      <c r="TF5" s="308"/>
      <c r="TG5" s="520" t="s">
        <v>1743</v>
      </c>
      <c r="TH5" s="520" t="s">
        <v>1744</v>
      </c>
      <c r="TI5" s="520" t="s">
        <v>1745</v>
      </c>
      <c r="TJ5" s="520" t="s">
        <v>1746</v>
      </c>
      <c r="TK5" s="520">
        <v>2019</v>
      </c>
      <c r="TL5" s="520"/>
      <c r="TP5" s="520" t="s">
        <v>1743</v>
      </c>
      <c r="TQ5" s="520" t="s">
        <v>1744</v>
      </c>
      <c r="TR5" s="520" t="s">
        <v>1745</v>
      </c>
      <c r="TS5" s="520" t="s">
        <v>1746</v>
      </c>
      <c r="TT5" s="520">
        <v>2019</v>
      </c>
      <c r="TU5" s="520"/>
      <c r="TW5" s="520">
        <v>2019</v>
      </c>
      <c r="TX5" s="520"/>
      <c r="TZ5" s="520">
        <v>2019</v>
      </c>
      <c r="UA5" s="520"/>
      <c r="UC5" s="520">
        <v>2019</v>
      </c>
      <c r="UD5" s="520"/>
      <c r="UG5" s="520" t="s">
        <v>1743</v>
      </c>
      <c r="UH5" s="520" t="s">
        <v>1744</v>
      </c>
      <c r="UI5" s="520" t="s">
        <v>1745</v>
      </c>
      <c r="UJ5" s="520" t="s">
        <v>1746</v>
      </c>
      <c r="UK5" s="520">
        <v>2019</v>
      </c>
      <c r="UL5" s="520"/>
      <c r="UP5" s="520" t="s">
        <v>1743</v>
      </c>
      <c r="UQ5" s="520" t="s">
        <v>1744</v>
      </c>
      <c r="UR5" s="520" t="s">
        <v>1745</v>
      </c>
      <c r="US5" s="520" t="s">
        <v>1746</v>
      </c>
      <c r="UT5" s="520">
        <v>2019</v>
      </c>
      <c r="UU5" s="520"/>
    </row>
    <row r="6" spans="1:686" s="429" customFormat="1" ht="15">
      <c r="A6" s="308" t="s">
        <v>830</v>
      </c>
      <c r="B6" s="308"/>
      <c r="C6" s="308"/>
      <c r="D6" s="520">
        <v>2011</v>
      </c>
      <c r="E6" s="520"/>
      <c r="F6" s="520">
        <v>2014</v>
      </c>
      <c r="G6" s="520"/>
      <c r="H6" s="520">
        <v>2017</v>
      </c>
      <c r="I6" s="520"/>
      <c r="J6" s="520">
        <v>2019</v>
      </c>
      <c r="K6" s="520"/>
      <c r="L6" s="308"/>
      <c r="M6" s="308">
        <v>2010</v>
      </c>
      <c r="N6" s="308">
        <v>2010</v>
      </c>
      <c r="O6" s="308"/>
      <c r="P6" s="308">
        <v>2010</v>
      </c>
      <c r="Q6" s="308"/>
      <c r="R6" s="308">
        <v>2010</v>
      </c>
      <c r="S6" s="308"/>
      <c r="T6" s="308">
        <v>2010</v>
      </c>
      <c r="U6" s="308"/>
      <c r="W6" s="520"/>
      <c r="X6" s="520">
        <v>2014</v>
      </c>
      <c r="Y6" s="520">
        <v>2014</v>
      </c>
      <c r="Z6" s="520"/>
      <c r="AA6" s="520">
        <v>2014</v>
      </c>
      <c r="AB6" s="520"/>
      <c r="AC6" s="520">
        <v>2014</v>
      </c>
      <c r="AD6" s="428"/>
      <c r="AE6" s="428">
        <v>2014</v>
      </c>
      <c r="AF6" s="428"/>
      <c r="AG6" s="428"/>
      <c r="AH6" s="428"/>
      <c r="AI6" s="428">
        <v>2017</v>
      </c>
      <c r="AJ6" s="428">
        <v>2017</v>
      </c>
      <c r="AK6" s="428"/>
      <c r="AL6" s="428">
        <v>2017</v>
      </c>
      <c r="AM6" s="428"/>
      <c r="AN6" s="428">
        <v>2017</v>
      </c>
      <c r="AO6" s="428"/>
      <c r="AP6" s="428">
        <v>2017</v>
      </c>
      <c r="AQ6" s="428"/>
      <c r="AR6" s="428"/>
      <c r="AS6" s="428"/>
      <c r="AT6" s="520">
        <v>2019</v>
      </c>
      <c r="AU6" s="520">
        <v>2019</v>
      </c>
      <c r="AV6" s="520"/>
      <c r="AW6" s="520">
        <v>2019</v>
      </c>
      <c r="AX6" s="520"/>
      <c r="AY6" s="520">
        <v>2019</v>
      </c>
      <c r="AZ6" s="520"/>
      <c r="BA6" s="520">
        <v>2019</v>
      </c>
      <c r="BB6" s="520"/>
      <c r="BC6" s="520"/>
      <c r="BD6" s="428"/>
      <c r="BE6" s="428">
        <v>2011</v>
      </c>
      <c r="BF6" s="520">
        <v>2014</v>
      </c>
      <c r="BG6" s="532">
        <v>2014</v>
      </c>
      <c r="BH6" s="532"/>
      <c r="BI6" s="532">
        <v>2017</v>
      </c>
      <c r="BJ6" s="428"/>
      <c r="BK6" s="428">
        <v>2019</v>
      </c>
      <c r="BL6" s="532"/>
      <c r="BM6" s="532">
        <v>2020</v>
      </c>
      <c r="BN6" s="520"/>
      <c r="BO6" s="533"/>
      <c r="BP6" s="533"/>
      <c r="BQ6" s="533">
        <v>2010</v>
      </c>
      <c r="BR6" s="533">
        <v>2010</v>
      </c>
      <c r="BS6" s="533">
        <v>2010</v>
      </c>
      <c r="BT6" s="520">
        <v>2010</v>
      </c>
      <c r="BU6" s="520">
        <v>2010</v>
      </c>
      <c r="BV6" s="533"/>
      <c r="BW6" s="533"/>
      <c r="BX6" s="533">
        <v>2014</v>
      </c>
      <c r="BY6" s="533">
        <v>2014</v>
      </c>
      <c r="BZ6" s="533">
        <v>2014</v>
      </c>
      <c r="CA6" s="520">
        <v>2014</v>
      </c>
      <c r="CB6" s="520">
        <v>2014</v>
      </c>
      <c r="CC6" s="522"/>
      <c r="CD6" s="522"/>
      <c r="CE6" s="522">
        <v>2017</v>
      </c>
      <c r="CF6" s="522">
        <v>2017</v>
      </c>
      <c r="CG6" s="522">
        <v>2017</v>
      </c>
      <c r="CH6" s="428">
        <v>2017</v>
      </c>
      <c r="CI6" s="522">
        <v>2017</v>
      </c>
      <c r="CJ6" s="522"/>
      <c r="CK6" s="533"/>
      <c r="CL6" s="533">
        <v>2019</v>
      </c>
      <c r="CM6" s="533">
        <v>2019</v>
      </c>
      <c r="CN6" s="533">
        <v>2019</v>
      </c>
      <c r="CO6" s="533">
        <v>2019</v>
      </c>
      <c r="CP6" s="533">
        <v>2019</v>
      </c>
      <c r="CQ6" s="533"/>
      <c r="CR6" s="522">
        <v>2014</v>
      </c>
      <c r="CS6" s="522">
        <v>2014</v>
      </c>
      <c r="CT6" s="522">
        <v>2014</v>
      </c>
      <c r="CU6" s="522">
        <v>2014</v>
      </c>
      <c r="CV6" s="522">
        <v>2014</v>
      </c>
      <c r="CW6" s="522"/>
      <c r="CX6" s="522"/>
      <c r="CY6" s="308">
        <v>2017</v>
      </c>
      <c r="CZ6" s="308">
        <v>2017</v>
      </c>
      <c r="DA6" s="430">
        <v>2017</v>
      </c>
      <c r="DB6" s="430">
        <v>2017</v>
      </c>
      <c r="DC6" s="430">
        <v>2017</v>
      </c>
      <c r="DD6" s="430"/>
      <c r="DE6" s="430"/>
      <c r="DF6" s="522">
        <v>2019</v>
      </c>
      <c r="DG6" s="522"/>
      <c r="DH6" s="430"/>
      <c r="DJ6" s="428"/>
      <c r="DK6" s="522"/>
      <c r="DL6" s="522"/>
      <c r="DM6" s="522"/>
      <c r="DN6" s="522"/>
      <c r="DO6" s="522">
        <v>2010</v>
      </c>
      <c r="DP6" s="428">
        <v>2010</v>
      </c>
      <c r="DQ6" s="428">
        <v>2010</v>
      </c>
      <c r="DR6" s="522">
        <v>2010</v>
      </c>
      <c r="DS6" s="522">
        <v>2010</v>
      </c>
      <c r="DT6" s="522"/>
      <c r="DU6" s="522"/>
      <c r="DV6" s="522">
        <v>2014</v>
      </c>
      <c r="DW6" s="428">
        <v>2014</v>
      </c>
      <c r="DX6" s="428">
        <v>2014</v>
      </c>
      <c r="DY6" s="428">
        <v>2014</v>
      </c>
      <c r="DZ6" s="428">
        <v>2014</v>
      </c>
      <c r="EB6" s="308"/>
      <c r="EC6" s="308">
        <v>2017</v>
      </c>
      <c r="ED6" s="308">
        <v>2017</v>
      </c>
      <c r="EE6" s="308">
        <v>2017</v>
      </c>
      <c r="EF6" s="308">
        <v>2017</v>
      </c>
      <c r="EG6" s="308">
        <v>2017</v>
      </c>
      <c r="EH6" s="522"/>
      <c r="EI6" s="522"/>
      <c r="EJ6" s="522">
        <v>2019</v>
      </c>
      <c r="EK6" s="522">
        <v>2019</v>
      </c>
      <c r="EL6" s="522">
        <v>2019</v>
      </c>
      <c r="EM6" s="522">
        <v>2019</v>
      </c>
      <c r="EN6" s="522">
        <v>2019</v>
      </c>
      <c r="EO6" s="533"/>
      <c r="EP6" s="533"/>
      <c r="EQ6" s="533"/>
      <c r="ER6" s="533">
        <v>2019</v>
      </c>
      <c r="ES6" s="533"/>
      <c r="EU6" s="308"/>
      <c r="EV6" s="308">
        <v>2019</v>
      </c>
      <c r="EW6" s="308"/>
      <c r="EX6" s="308"/>
      <c r="EY6" s="308"/>
      <c r="EZ6" s="308">
        <v>2018</v>
      </c>
      <c r="FA6" s="428"/>
      <c r="FC6" s="308"/>
      <c r="FD6" s="308"/>
      <c r="FE6" s="308"/>
      <c r="FF6" s="308"/>
      <c r="FG6" s="308">
        <v>2019</v>
      </c>
      <c r="FH6" s="308"/>
      <c r="FJ6" s="428"/>
      <c r="FK6" s="428"/>
      <c r="FL6" s="428"/>
      <c r="FM6" s="428"/>
      <c r="FN6" s="428"/>
      <c r="FO6" s="428"/>
      <c r="FQ6" s="520">
        <v>2020</v>
      </c>
      <c r="FR6" s="520"/>
      <c r="FS6" s="520"/>
      <c r="FT6" s="520"/>
      <c r="FU6" s="520">
        <v>2019</v>
      </c>
      <c r="FV6" s="520">
        <v>2019</v>
      </c>
      <c r="FW6" s="520">
        <v>2019</v>
      </c>
      <c r="FX6" s="520">
        <v>2019</v>
      </c>
      <c r="FY6" s="520">
        <v>2019</v>
      </c>
      <c r="FZ6" s="520"/>
      <c r="GA6" s="520"/>
      <c r="GB6" s="520"/>
      <c r="GC6" s="520"/>
      <c r="GD6" s="520"/>
      <c r="GE6" s="520"/>
      <c r="GF6" s="520"/>
      <c r="GG6" s="520"/>
      <c r="GH6" s="520"/>
      <c r="GI6" s="520"/>
      <c r="GJ6" s="520"/>
      <c r="GK6" s="520"/>
      <c r="GL6" s="520"/>
      <c r="GM6" s="520"/>
      <c r="GN6" s="520"/>
      <c r="GO6" s="520"/>
      <c r="GP6" s="520"/>
      <c r="GQ6" s="520"/>
      <c r="GR6" s="520"/>
      <c r="GS6" s="520"/>
      <c r="GT6" s="520"/>
      <c r="GU6" s="520"/>
      <c r="GV6" s="520"/>
      <c r="GW6" s="520"/>
      <c r="GX6" s="520"/>
      <c r="GY6" s="520"/>
      <c r="GZ6" s="520"/>
      <c r="HA6" s="520"/>
      <c r="HB6" s="520"/>
      <c r="HC6" s="520"/>
      <c r="HD6" s="520"/>
      <c r="HE6" s="520"/>
      <c r="HF6" s="520"/>
      <c r="HG6" s="520"/>
      <c r="HH6" s="520"/>
      <c r="HI6" s="520"/>
      <c r="HJ6" s="520"/>
      <c r="HK6" s="520"/>
      <c r="HL6" s="520"/>
      <c r="HM6" s="520"/>
      <c r="HN6" s="520"/>
      <c r="HO6" s="520"/>
      <c r="HP6" s="520"/>
      <c r="HQ6" s="520"/>
      <c r="HR6" s="520"/>
      <c r="HS6" s="308"/>
      <c r="HT6" s="308"/>
      <c r="HU6" s="308"/>
      <c r="HV6" s="308"/>
      <c r="HW6" s="308"/>
      <c r="HX6" s="308"/>
      <c r="HY6" s="308"/>
      <c r="HZ6" s="308"/>
      <c r="IA6" s="308"/>
      <c r="IB6" s="308"/>
      <c r="IC6" s="308"/>
      <c r="ID6" s="308"/>
      <c r="IE6" s="308"/>
      <c r="IF6" s="308"/>
      <c r="IG6" s="308"/>
      <c r="IH6" s="308"/>
      <c r="II6" s="308"/>
      <c r="IJ6" s="308"/>
      <c r="IK6" s="308"/>
      <c r="IL6" s="308"/>
      <c r="IM6" s="308"/>
      <c r="IN6" s="308"/>
      <c r="IO6" s="308"/>
      <c r="IP6" s="308"/>
      <c r="IQ6" s="308"/>
      <c r="IR6" s="308"/>
      <c r="IS6" s="308"/>
      <c r="IT6" s="308"/>
      <c r="IU6" s="308"/>
      <c r="IV6" s="308"/>
      <c r="IW6" s="308"/>
      <c r="IX6" s="308"/>
      <c r="IY6" s="308"/>
      <c r="IZ6" s="308"/>
      <c r="JA6" s="520"/>
      <c r="JB6" s="520"/>
      <c r="JC6" s="520"/>
      <c r="JD6" s="520"/>
      <c r="JE6" s="520"/>
      <c r="JF6" s="520"/>
      <c r="JG6" s="520"/>
      <c r="JH6" s="520"/>
      <c r="JI6" s="520"/>
      <c r="JJ6" s="520"/>
      <c r="JK6" s="520"/>
      <c r="JL6" s="520"/>
      <c r="JM6" s="520"/>
      <c r="JN6" s="520"/>
      <c r="JO6" s="520"/>
      <c r="JP6" s="520"/>
      <c r="JQ6" s="520"/>
      <c r="JR6" s="520"/>
      <c r="JS6" s="520"/>
      <c r="JT6" s="520"/>
      <c r="JU6" s="520"/>
      <c r="JV6" s="520"/>
      <c r="JW6" s="520"/>
      <c r="JX6" s="520"/>
      <c r="JY6" s="520"/>
      <c r="JZ6" s="520"/>
      <c r="KA6" s="520"/>
      <c r="KB6" s="520"/>
      <c r="KC6" s="520"/>
      <c r="KD6" s="520"/>
      <c r="KE6" s="520"/>
      <c r="KF6" s="520"/>
      <c r="KG6" s="520"/>
      <c r="KH6" s="520"/>
      <c r="KI6" s="520"/>
      <c r="KJ6" s="520"/>
      <c r="KK6" s="520"/>
      <c r="KL6" s="520"/>
      <c r="KM6" s="520"/>
      <c r="KN6" s="520"/>
      <c r="KO6" s="520"/>
      <c r="KP6" s="520"/>
      <c r="KQ6" s="520"/>
      <c r="KR6" s="428"/>
      <c r="KS6" s="428"/>
      <c r="KT6" s="428"/>
      <c r="KU6" s="428"/>
      <c r="KV6" s="428"/>
      <c r="KW6" s="428"/>
      <c r="KX6" s="428"/>
      <c r="KY6" s="428"/>
      <c r="KZ6" s="428"/>
      <c r="LA6" s="428"/>
      <c r="LB6" s="428"/>
      <c r="LC6" s="428"/>
      <c r="LD6" s="428"/>
      <c r="LE6" s="428"/>
      <c r="LF6" s="428"/>
      <c r="LG6" s="428"/>
      <c r="LH6" s="428"/>
      <c r="LI6" s="428"/>
      <c r="LJ6" s="428"/>
      <c r="LK6" s="428"/>
      <c r="LL6" s="428"/>
      <c r="LM6" s="428"/>
      <c r="LN6" s="428"/>
      <c r="LO6" s="428"/>
      <c r="LP6" s="428"/>
      <c r="LQ6" s="428"/>
      <c r="LR6" s="428"/>
      <c r="LS6" s="428"/>
      <c r="LT6" s="428"/>
      <c r="LU6" s="428"/>
      <c r="LV6" s="428"/>
      <c r="LW6" s="428"/>
      <c r="LX6" s="428"/>
      <c r="LY6" s="428"/>
      <c r="LZ6" s="428"/>
      <c r="MA6" s="428"/>
      <c r="MB6" s="428"/>
      <c r="MC6" s="428"/>
      <c r="MD6" s="308"/>
      <c r="ME6" s="308"/>
      <c r="MF6" s="308"/>
      <c r="MG6" s="308"/>
      <c r="MH6" s="308"/>
      <c r="MI6" s="308"/>
      <c r="MJ6" s="308"/>
      <c r="MK6" s="308"/>
      <c r="ML6" s="308"/>
      <c r="MM6" s="308"/>
      <c r="MN6" s="308"/>
      <c r="MO6" s="308"/>
      <c r="MP6" s="308"/>
      <c r="MQ6" s="308"/>
      <c r="MR6" s="308"/>
      <c r="MS6" s="308"/>
      <c r="MT6" s="308"/>
      <c r="MU6" s="308"/>
      <c r="MV6" s="308"/>
      <c r="MW6" s="308"/>
      <c r="MX6" s="308"/>
      <c r="MY6" s="308"/>
      <c r="MZ6" s="308"/>
      <c r="NA6" s="308"/>
      <c r="NB6" s="308"/>
      <c r="NC6" s="308"/>
      <c r="ND6" s="308"/>
      <c r="NE6" s="308"/>
      <c r="NF6" s="308"/>
      <c r="NG6" s="308"/>
      <c r="NH6" s="308"/>
      <c r="NI6" s="308"/>
      <c r="NJ6" s="308"/>
      <c r="NK6" s="308"/>
      <c r="NL6" s="308"/>
      <c r="NM6" s="308"/>
      <c r="NN6" s="308"/>
      <c r="NO6" s="428"/>
      <c r="NP6" s="428"/>
      <c r="NQ6" s="308"/>
      <c r="NR6" s="308"/>
      <c r="NS6" s="308"/>
      <c r="NT6" s="308"/>
      <c r="NU6" s="308"/>
      <c r="NV6" s="308"/>
      <c r="NW6" s="308"/>
      <c r="NX6" s="308"/>
      <c r="NY6" s="308"/>
      <c r="NZ6" s="308"/>
      <c r="OA6" s="308"/>
      <c r="OB6" s="308"/>
      <c r="OC6" s="308"/>
      <c r="OD6" s="308"/>
      <c r="OE6" s="308"/>
      <c r="OF6" s="308"/>
      <c r="OG6" s="308"/>
      <c r="OH6" s="308"/>
      <c r="OI6" s="308"/>
      <c r="OJ6" s="308"/>
      <c r="OK6" s="308"/>
      <c r="OL6" s="308"/>
      <c r="OM6" s="308"/>
      <c r="ON6" s="308"/>
      <c r="OO6" s="308"/>
      <c r="OP6" s="308"/>
      <c r="OQ6" s="308"/>
      <c r="OR6" s="308"/>
      <c r="OS6" s="308"/>
      <c r="OT6" s="308"/>
      <c r="OU6" s="308"/>
      <c r="OV6" s="308"/>
      <c r="OW6" s="308"/>
      <c r="OX6" s="308"/>
      <c r="OY6" s="308"/>
      <c r="OZ6" s="308"/>
      <c r="PA6" s="308"/>
      <c r="PB6" s="308"/>
      <c r="PC6" s="308"/>
      <c r="PD6" s="308"/>
      <c r="PE6" s="308"/>
      <c r="PF6" s="308"/>
      <c r="PG6" s="308"/>
      <c r="PH6" s="308"/>
      <c r="PI6" s="308"/>
      <c r="PJ6" s="308"/>
      <c r="PK6" s="308"/>
      <c r="PL6" s="308"/>
      <c r="PM6" s="308"/>
      <c r="PN6" s="308"/>
      <c r="PO6" s="308"/>
      <c r="PP6" s="308"/>
      <c r="PQ6" s="308"/>
      <c r="PR6" s="308"/>
      <c r="PS6" s="308"/>
      <c r="PT6" s="308"/>
      <c r="PU6" s="308"/>
      <c r="PV6" s="308"/>
      <c r="PW6" s="308"/>
      <c r="PZ6" s="428"/>
      <c r="QA6" s="428"/>
      <c r="QB6" s="428"/>
      <c r="QC6" s="428"/>
      <c r="QD6" s="428"/>
      <c r="QE6" s="428"/>
      <c r="QF6" s="428"/>
      <c r="QG6" s="428"/>
      <c r="QH6" s="428"/>
      <c r="QI6" s="428"/>
      <c r="QJ6" s="428"/>
      <c r="QK6" s="428"/>
      <c r="QL6" s="428"/>
      <c r="QM6" s="428"/>
      <c r="QN6" s="428"/>
      <c r="QO6" s="428"/>
      <c r="QP6" s="428"/>
      <c r="QQ6" s="428"/>
      <c r="QR6" s="428"/>
      <c r="QS6" s="428"/>
      <c r="QT6" s="428"/>
      <c r="QV6" s="308"/>
      <c r="QW6" s="308">
        <v>2019</v>
      </c>
      <c r="QY6" s="428"/>
      <c r="QZ6" s="428"/>
      <c r="RA6" s="428"/>
      <c r="RB6" s="428"/>
      <c r="RC6" s="428"/>
      <c r="RD6" s="428"/>
      <c r="RF6" s="428"/>
      <c r="RG6" s="428"/>
      <c r="RH6" s="428"/>
      <c r="RI6" s="428"/>
      <c r="RJ6" s="428"/>
      <c r="RK6" s="428"/>
      <c r="RN6" s="308"/>
      <c r="RO6" s="308"/>
      <c r="RP6" s="308"/>
      <c r="RQ6" s="308"/>
      <c r="RR6" s="308"/>
      <c r="RS6" s="428"/>
      <c r="RT6" s="428"/>
      <c r="RU6" s="428"/>
      <c r="RV6" s="428"/>
      <c r="RW6" s="428"/>
      <c r="RX6" s="428"/>
      <c r="RY6" s="428"/>
      <c r="SA6" s="308"/>
      <c r="SB6" s="308"/>
      <c r="SC6" s="308"/>
      <c r="SD6" s="308"/>
      <c r="SE6" s="308"/>
      <c r="SF6" s="308"/>
      <c r="SH6" s="428"/>
      <c r="SI6" s="428"/>
      <c r="SJ6" s="428"/>
      <c r="SK6" s="428"/>
      <c r="SL6" s="428"/>
      <c r="SM6" s="428"/>
      <c r="SO6" s="520"/>
      <c r="SP6" s="520"/>
      <c r="SQ6" s="520"/>
      <c r="SR6" s="520"/>
      <c r="SS6" s="520"/>
      <c r="ST6" s="520"/>
      <c r="SU6" s="520"/>
      <c r="SV6" s="308"/>
      <c r="SW6" s="308"/>
      <c r="SX6" s="308"/>
      <c r="SY6" s="308"/>
      <c r="SZ6" s="308"/>
      <c r="TA6" s="520"/>
      <c r="TB6" s="520"/>
      <c r="TC6" s="308"/>
      <c r="TD6" s="308"/>
      <c r="TE6" s="308"/>
      <c r="TF6" s="308"/>
      <c r="TG6" s="520"/>
      <c r="TH6" s="520"/>
      <c r="TI6" s="520"/>
      <c r="TJ6" s="520"/>
      <c r="TK6" s="520"/>
      <c r="TL6" s="520"/>
      <c r="TP6" s="520"/>
      <c r="TQ6" s="520"/>
      <c r="TR6" s="520"/>
      <c r="TS6" s="520"/>
      <c r="TT6" s="520"/>
      <c r="TU6" s="520"/>
      <c r="TW6" s="520"/>
      <c r="TX6" s="520"/>
      <c r="TZ6" s="520"/>
      <c r="UA6" s="520"/>
      <c r="UC6" s="520"/>
      <c r="UD6" s="520"/>
      <c r="UG6" s="520"/>
      <c r="UH6" s="520"/>
      <c r="UI6" s="520"/>
      <c r="UJ6" s="520"/>
      <c r="UK6" s="520"/>
      <c r="UL6" s="520"/>
      <c r="UP6" s="520"/>
      <c r="UQ6" s="520"/>
      <c r="UR6" s="520"/>
      <c r="US6" s="520"/>
      <c r="UT6" s="520"/>
      <c r="UU6" s="520"/>
    </row>
    <row r="7" spans="1:686" s="429" customFormat="1" ht="15">
      <c r="A7" s="308" t="s">
        <v>831</v>
      </c>
      <c r="B7" s="308"/>
      <c r="C7" s="308"/>
      <c r="D7" s="520"/>
      <c r="E7" s="520"/>
      <c r="F7" s="520"/>
      <c r="G7" s="520"/>
      <c r="H7" s="520"/>
      <c r="I7" s="520"/>
      <c r="J7" s="520"/>
      <c r="K7" s="520"/>
      <c r="L7" s="308"/>
      <c r="M7" s="308" t="s">
        <v>832</v>
      </c>
      <c r="N7" s="308" t="s">
        <v>833</v>
      </c>
      <c r="O7" s="308"/>
      <c r="P7" s="308" t="s">
        <v>834</v>
      </c>
      <c r="Q7" s="308"/>
      <c r="R7" s="308" t="s">
        <v>835</v>
      </c>
      <c r="S7" s="308"/>
      <c r="T7" s="308" t="s">
        <v>836</v>
      </c>
      <c r="U7" s="308"/>
      <c r="W7" s="520"/>
      <c r="X7" s="520" t="s">
        <v>832</v>
      </c>
      <c r="Y7" s="520" t="s">
        <v>833</v>
      </c>
      <c r="Z7" s="520"/>
      <c r="AA7" s="520" t="s">
        <v>834</v>
      </c>
      <c r="AB7" s="520"/>
      <c r="AC7" s="520" t="s">
        <v>835</v>
      </c>
      <c r="AD7" s="428"/>
      <c r="AE7" s="428" t="s">
        <v>836</v>
      </c>
      <c r="AF7" s="428"/>
      <c r="AG7" s="428"/>
      <c r="AH7" s="428"/>
      <c r="AI7" s="428"/>
      <c r="AJ7" s="428"/>
      <c r="AK7" s="428"/>
      <c r="AL7" s="428"/>
      <c r="AM7" s="428"/>
      <c r="AN7" s="428"/>
      <c r="AO7" s="428"/>
      <c r="AP7" s="428"/>
      <c r="AQ7" s="428"/>
      <c r="AR7" s="428"/>
      <c r="AS7" s="428"/>
      <c r="AT7" s="428"/>
      <c r="AU7" s="428"/>
      <c r="AV7" s="520"/>
      <c r="AW7" s="520"/>
      <c r="AX7" s="520"/>
      <c r="AY7" s="520"/>
      <c r="AZ7" s="520"/>
      <c r="BA7" s="520"/>
      <c r="BB7" s="520"/>
      <c r="BC7" s="520"/>
      <c r="BD7" s="428"/>
      <c r="BE7" s="428"/>
      <c r="BF7" s="520"/>
      <c r="BG7" s="521"/>
      <c r="BH7" s="521"/>
      <c r="BI7" s="521"/>
      <c r="BJ7" s="428"/>
      <c r="BK7" s="428"/>
      <c r="BL7" s="521"/>
      <c r="BM7" s="521"/>
      <c r="BN7" s="520"/>
      <c r="BO7" s="520"/>
      <c r="BP7" s="520"/>
      <c r="BQ7" s="520"/>
      <c r="BR7" s="520"/>
      <c r="BS7" s="520"/>
      <c r="BT7" s="520"/>
      <c r="BU7" s="520"/>
      <c r="BV7" s="520"/>
      <c r="BW7" s="520"/>
      <c r="BX7" s="520"/>
      <c r="BY7" s="520"/>
      <c r="BZ7" s="520"/>
      <c r="CA7" s="520"/>
      <c r="CB7" s="520"/>
      <c r="CC7" s="428"/>
      <c r="CD7" s="428"/>
      <c r="CE7" s="428"/>
      <c r="CF7" s="428"/>
      <c r="CG7" s="428"/>
      <c r="CH7" s="428"/>
      <c r="CI7" s="428"/>
      <c r="CJ7" s="428"/>
      <c r="CK7" s="520"/>
      <c r="CL7" s="520"/>
      <c r="CM7" s="520"/>
      <c r="CN7" s="520"/>
      <c r="CO7" s="520"/>
      <c r="CP7" s="520"/>
      <c r="CQ7" s="520"/>
      <c r="CR7" s="428"/>
      <c r="CS7" s="428"/>
      <c r="CT7" s="428"/>
      <c r="CU7" s="428"/>
      <c r="CV7" s="428"/>
      <c r="CW7" s="428"/>
      <c r="CX7" s="428"/>
      <c r="CY7" s="308"/>
      <c r="CZ7" s="308"/>
      <c r="DA7" s="308"/>
      <c r="DB7" s="308"/>
      <c r="DC7" s="308"/>
      <c r="DD7" s="308"/>
      <c r="DE7" s="308"/>
      <c r="DF7" s="428"/>
      <c r="DG7" s="428"/>
      <c r="DH7" s="308"/>
      <c r="DJ7" s="428"/>
      <c r="DK7" s="428"/>
      <c r="DL7" s="428"/>
      <c r="DM7" s="428"/>
      <c r="DN7" s="428"/>
      <c r="DO7" s="428"/>
      <c r="DP7" s="428"/>
      <c r="DQ7" s="428"/>
      <c r="DR7" s="428"/>
      <c r="DS7" s="428"/>
      <c r="DT7" s="428"/>
      <c r="DU7" s="428"/>
      <c r="DV7" s="428"/>
      <c r="DW7" s="428"/>
      <c r="DX7" s="428"/>
      <c r="DY7" s="428"/>
      <c r="DZ7" s="428"/>
      <c r="EB7" s="308"/>
      <c r="EC7" s="308"/>
      <c r="ED7" s="308"/>
      <c r="EE7" s="308"/>
      <c r="EF7" s="308"/>
      <c r="EG7" s="308"/>
      <c r="EH7" s="428"/>
      <c r="EI7" s="428"/>
      <c r="EJ7" s="428"/>
      <c r="EK7" s="428"/>
      <c r="EL7" s="428"/>
      <c r="EM7" s="428"/>
      <c r="EN7" s="428"/>
      <c r="EO7" s="520"/>
      <c r="EP7" s="520"/>
      <c r="EQ7" s="520"/>
      <c r="ER7" s="520"/>
      <c r="ES7" s="520"/>
      <c r="EU7" s="308"/>
      <c r="EV7" s="308"/>
      <c r="EW7" s="308"/>
      <c r="EX7" s="308"/>
      <c r="EY7" s="308"/>
      <c r="EZ7" s="308"/>
      <c r="FA7" s="428"/>
      <c r="FC7" s="308"/>
      <c r="FD7" s="308"/>
      <c r="FE7" s="308"/>
      <c r="FF7" s="308"/>
      <c r="FG7" s="308"/>
      <c r="FH7" s="308"/>
      <c r="FJ7" s="428"/>
      <c r="FK7" s="428"/>
      <c r="FL7" s="428"/>
      <c r="FM7" s="428"/>
      <c r="FN7" s="428"/>
      <c r="FO7" s="428"/>
      <c r="FQ7" s="520" t="s">
        <v>518</v>
      </c>
      <c r="FR7" s="520"/>
      <c r="FS7" s="520"/>
      <c r="FT7" s="520"/>
      <c r="FU7" s="520"/>
      <c r="FV7" s="520"/>
      <c r="FW7" s="520"/>
      <c r="FX7" s="520"/>
      <c r="FY7" s="520"/>
      <c r="FZ7" s="520"/>
      <c r="GA7" s="520"/>
      <c r="GB7" s="520"/>
      <c r="GC7" s="520"/>
      <c r="GD7" s="520"/>
      <c r="GE7" s="520"/>
      <c r="GF7" s="520"/>
      <c r="GG7" s="520"/>
      <c r="GH7" s="520"/>
      <c r="GI7" s="520"/>
      <c r="GJ7" s="520"/>
      <c r="GK7" s="520" t="s">
        <v>837</v>
      </c>
      <c r="GL7" s="520"/>
      <c r="GM7" s="520"/>
      <c r="GN7" s="520"/>
      <c r="GO7" s="520"/>
      <c r="GP7" s="520"/>
      <c r="GQ7" s="520"/>
      <c r="GR7" s="520"/>
      <c r="GS7" s="520"/>
      <c r="GT7" s="520"/>
      <c r="GU7" s="520"/>
      <c r="GV7" s="520"/>
      <c r="GW7" s="520"/>
      <c r="GX7" s="520"/>
      <c r="GY7" s="520"/>
      <c r="GZ7" s="520"/>
      <c r="HA7" s="520"/>
      <c r="HB7" s="520"/>
      <c r="HC7" s="520"/>
      <c r="HD7" s="520"/>
      <c r="HE7" s="520"/>
      <c r="HF7" s="520"/>
      <c r="HG7" s="520"/>
      <c r="HH7" s="520"/>
      <c r="HI7" s="520"/>
      <c r="HJ7" s="520"/>
      <c r="HK7" s="520"/>
      <c r="HL7" s="520"/>
      <c r="HM7" s="520"/>
      <c r="HN7" s="520"/>
      <c r="HO7" s="520"/>
      <c r="HP7" s="520"/>
      <c r="HQ7" s="520"/>
      <c r="HR7" s="520"/>
      <c r="HS7" s="308"/>
      <c r="HT7" s="308"/>
      <c r="HU7" s="308"/>
      <c r="HV7" s="308"/>
      <c r="HW7" s="308"/>
      <c r="HX7" s="308"/>
      <c r="HY7" s="308"/>
      <c r="HZ7" s="308"/>
      <c r="IA7" s="308"/>
      <c r="IB7" s="308"/>
      <c r="IC7" s="308"/>
      <c r="ID7" s="308"/>
      <c r="IE7" s="308"/>
      <c r="IF7" s="308"/>
      <c r="IG7" s="308"/>
      <c r="IH7" s="308"/>
      <c r="II7" s="308"/>
      <c r="IJ7" s="308"/>
      <c r="IK7" s="308"/>
      <c r="IL7" s="308"/>
      <c r="IM7" s="308"/>
      <c r="IN7" s="308"/>
      <c r="IO7" s="308"/>
      <c r="IP7" s="308"/>
      <c r="IQ7" s="308"/>
      <c r="IR7" s="308"/>
      <c r="IS7" s="308"/>
      <c r="IT7" s="308"/>
      <c r="IU7" s="308"/>
      <c r="IV7" s="308"/>
      <c r="IW7" s="308"/>
      <c r="IX7" s="308"/>
      <c r="IY7" s="308"/>
      <c r="IZ7" s="308"/>
      <c r="JA7" s="520"/>
      <c r="JB7" s="520"/>
      <c r="JC7" s="520"/>
      <c r="JD7" s="520"/>
      <c r="JE7" s="520"/>
      <c r="JF7" s="520"/>
      <c r="JG7" s="520"/>
      <c r="JH7" s="520"/>
      <c r="JI7" s="520"/>
      <c r="JJ7" s="520"/>
      <c r="JK7" s="520"/>
      <c r="JL7" s="520"/>
      <c r="JM7" s="520"/>
      <c r="JN7" s="520"/>
      <c r="JO7" s="520"/>
      <c r="JP7" s="520"/>
      <c r="JQ7" s="520"/>
      <c r="JR7" s="520"/>
      <c r="JS7" s="520"/>
      <c r="JT7" s="520"/>
      <c r="JU7" s="520"/>
      <c r="JV7" s="520"/>
      <c r="JW7" s="520"/>
      <c r="JX7" s="520"/>
      <c r="JY7" s="520"/>
      <c r="JZ7" s="520"/>
      <c r="KA7" s="520"/>
      <c r="KB7" s="520"/>
      <c r="KC7" s="520"/>
      <c r="KD7" s="520"/>
      <c r="KE7" s="520"/>
      <c r="KF7" s="520"/>
      <c r="KG7" s="520"/>
      <c r="KH7" s="520"/>
      <c r="KI7" s="520"/>
      <c r="KJ7" s="520"/>
      <c r="KK7" s="520"/>
      <c r="KL7" s="520"/>
      <c r="KM7" s="520"/>
      <c r="KN7" s="520"/>
      <c r="KO7" s="520"/>
      <c r="KP7" s="520"/>
      <c r="KQ7" s="520"/>
      <c r="KR7" s="428"/>
      <c r="KS7" s="428"/>
      <c r="KT7" s="428"/>
      <c r="KU7" s="428"/>
      <c r="KV7" s="428"/>
      <c r="KW7" s="428"/>
      <c r="KX7" s="428"/>
      <c r="KY7" s="428"/>
      <c r="KZ7" s="428"/>
      <c r="LA7" s="428"/>
      <c r="LB7" s="428"/>
      <c r="LC7" s="428"/>
      <c r="LD7" s="428"/>
      <c r="LE7" s="428"/>
      <c r="LF7" s="428"/>
      <c r="LG7" s="428"/>
      <c r="LH7" s="428"/>
      <c r="LI7" s="428"/>
      <c r="LJ7" s="428"/>
      <c r="LK7" s="428"/>
      <c r="LL7" s="428"/>
      <c r="LM7" s="428"/>
      <c r="LN7" s="428"/>
      <c r="LO7" s="428"/>
      <c r="LP7" s="428"/>
      <c r="LQ7" s="428"/>
      <c r="LR7" s="428"/>
      <c r="LS7" s="428"/>
      <c r="LT7" s="428"/>
      <c r="LU7" s="428"/>
      <c r="LV7" s="428"/>
      <c r="LW7" s="428"/>
      <c r="LX7" s="428"/>
      <c r="LY7" s="428"/>
      <c r="LZ7" s="428"/>
      <c r="MA7" s="428"/>
      <c r="MB7" s="428"/>
      <c r="MC7" s="428"/>
      <c r="MD7" s="308"/>
      <c r="ME7" s="308"/>
      <c r="MF7" s="308"/>
      <c r="MG7" s="308"/>
      <c r="MH7" s="308"/>
      <c r="MI7" s="308"/>
      <c r="MJ7" s="308"/>
      <c r="MK7" s="308"/>
      <c r="ML7" s="308"/>
      <c r="MM7" s="308"/>
      <c r="MN7" s="308"/>
      <c r="MO7" s="308"/>
      <c r="MP7" s="308"/>
      <c r="MQ7" s="308"/>
      <c r="MR7" s="308"/>
      <c r="MS7" s="308"/>
      <c r="MT7" s="308"/>
      <c r="MU7" s="308"/>
      <c r="MV7" s="308"/>
      <c r="MW7" s="308"/>
      <c r="MX7" s="308"/>
      <c r="MY7" s="308"/>
      <c r="MZ7" s="308"/>
      <c r="NA7" s="308"/>
      <c r="NB7" s="308"/>
      <c r="NC7" s="308"/>
      <c r="ND7" s="308"/>
      <c r="NE7" s="308"/>
      <c r="NF7" s="308"/>
      <c r="NG7" s="308"/>
      <c r="NH7" s="308"/>
      <c r="NI7" s="308"/>
      <c r="NJ7" s="308"/>
      <c r="NK7" s="308"/>
      <c r="NL7" s="308"/>
      <c r="NM7" s="308"/>
      <c r="NN7" s="308"/>
      <c r="NO7" s="428"/>
      <c r="NP7" s="428"/>
      <c r="NQ7" s="308"/>
      <c r="NR7" s="308"/>
      <c r="NS7" s="308"/>
      <c r="NT7" s="308"/>
      <c r="NU7" s="308"/>
      <c r="NV7" s="308"/>
      <c r="NW7" s="308"/>
      <c r="NX7" s="308"/>
      <c r="NY7" s="308"/>
      <c r="NZ7" s="308"/>
      <c r="OA7" s="308"/>
      <c r="OB7" s="308"/>
      <c r="OC7" s="308"/>
      <c r="OD7" s="308"/>
      <c r="OE7" s="308"/>
      <c r="OF7" s="308"/>
      <c r="OG7" s="308"/>
      <c r="OH7" s="308"/>
      <c r="OI7" s="308"/>
      <c r="OJ7" s="308"/>
      <c r="OK7" s="308"/>
      <c r="OL7" s="308"/>
      <c r="OM7" s="308"/>
      <c r="ON7" s="308"/>
      <c r="OO7" s="308"/>
      <c r="OP7" s="308"/>
      <c r="OQ7" s="308"/>
      <c r="OR7" s="308"/>
      <c r="OS7" s="308"/>
      <c r="OT7" s="308"/>
      <c r="OU7" s="308"/>
      <c r="OV7" s="308"/>
      <c r="OW7" s="308"/>
      <c r="OX7" s="308"/>
      <c r="OY7" s="308"/>
      <c r="OZ7" s="308"/>
      <c r="PA7" s="308"/>
      <c r="PB7" s="308"/>
      <c r="PC7" s="308"/>
      <c r="PD7" s="308"/>
      <c r="PE7" s="308"/>
      <c r="PF7" s="308"/>
      <c r="PG7" s="308"/>
      <c r="PH7" s="308"/>
      <c r="PI7" s="308"/>
      <c r="PJ7" s="308"/>
      <c r="PK7" s="308"/>
      <c r="PL7" s="308"/>
      <c r="PM7" s="308"/>
      <c r="PN7" s="308"/>
      <c r="PO7" s="308"/>
      <c r="PP7" s="308"/>
      <c r="PQ7" s="308"/>
      <c r="PR7" s="308"/>
      <c r="PS7" s="308"/>
      <c r="PT7" s="308"/>
      <c r="PU7" s="308"/>
      <c r="PV7" s="308"/>
      <c r="PW7" s="308"/>
      <c r="PZ7" s="428"/>
      <c r="QA7" s="428"/>
      <c r="QB7" s="428"/>
      <c r="QC7" s="428"/>
      <c r="QD7" s="428"/>
      <c r="QE7" s="428"/>
      <c r="QF7" s="428"/>
      <c r="QG7" s="428"/>
      <c r="QH7" s="428"/>
      <c r="QI7" s="428"/>
      <c r="QJ7" s="428"/>
      <c r="QK7" s="428"/>
      <c r="QL7" s="428"/>
      <c r="QM7" s="428"/>
      <c r="QN7" s="428"/>
      <c r="QO7" s="428"/>
      <c r="QP7" s="428"/>
      <c r="QQ7" s="428"/>
      <c r="QR7" s="428"/>
      <c r="QS7" s="428"/>
      <c r="QT7" s="428"/>
      <c r="QV7" s="308"/>
      <c r="QW7" s="308"/>
      <c r="QY7" s="428"/>
      <c r="QZ7" s="428"/>
      <c r="RA7" s="428"/>
      <c r="RB7" s="428"/>
      <c r="RC7" s="428"/>
      <c r="RD7" s="428"/>
      <c r="RF7" s="428"/>
      <c r="RG7" s="428"/>
      <c r="RH7" s="428"/>
      <c r="RI7" s="428"/>
      <c r="RJ7" s="428"/>
      <c r="RK7" s="428"/>
      <c r="RN7" s="308"/>
      <c r="RO7" s="308"/>
      <c r="RP7" s="308"/>
      <c r="RQ7" s="308"/>
      <c r="RR7" s="308"/>
      <c r="RS7" s="428"/>
      <c r="RT7" s="428"/>
      <c r="RU7" s="428"/>
      <c r="RV7" s="428"/>
      <c r="RW7" s="428"/>
      <c r="RX7" s="428"/>
      <c r="RY7" s="428"/>
      <c r="SA7" s="308"/>
      <c r="SB7" s="308"/>
      <c r="SC7" s="308"/>
      <c r="SD7" s="308"/>
      <c r="SE7" s="308"/>
      <c r="SF7" s="308"/>
      <c r="SH7" s="428"/>
      <c r="SI7" s="428"/>
      <c r="SJ7" s="428"/>
      <c r="SK7" s="428"/>
      <c r="SL7" s="428"/>
      <c r="SM7" s="428"/>
      <c r="SO7" s="520"/>
      <c r="SP7" s="520"/>
      <c r="SQ7" s="520"/>
      <c r="SR7" s="520"/>
      <c r="SS7" s="520"/>
      <c r="ST7" s="520"/>
      <c r="SU7" s="520"/>
      <c r="SV7" s="308"/>
      <c r="SW7" s="308"/>
      <c r="SX7" s="308"/>
      <c r="SY7" s="308"/>
      <c r="SZ7" s="308"/>
      <c r="TA7" s="520"/>
      <c r="TB7" s="520"/>
      <c r="TC7" s="308"/>
      <c r="TD7" s="308"/>
      <c r="TE7" s="308"/>
      <c r="TF7" s="308"/>
      <c r="TG7" s="520"/>
      <c r="TH7" s="520"/>
      <c r="TI7" s="520"/>
      <c r="TJ7" s="520"/>
      <c r="TK7" s="520"/>
      <c r="TL7" s="520"/>
      <c r="TP7" s="520"/>
      <c r="TQ7" s="520"/>
      <c r="TR7" s="520"/>
      <c r="TS7" s="520"/>
      <c r="TT7" s="520"/>
      <c r="TU7" s="520"/>
      <c r="TW7" s="520"/>
      <c r="TX7" s="520"/>
      <c r="TZ7" s="520"/>
      <c r="UA7" s="520"/>
      <c r="UC7" s="520"/>
      <c r="UD7" s="520"/>
      <c r="UG7" s="520"/>
      <c r="UH7" s="520"/>
      <c r="UI7" s="520"/>
      <c r="UJ7" s="520"/>
      <c r="UK7" s="520"/>
      <c r="UL7" s="520"/>
      <c r="UP7" s="520"/>
      <c r="UQ7" s="520"/>
      <c r="UR7" s="520"/>
      <c r="US7" s="520"/>
      <c r="UT7" s="520"/>
      <c r="UU7" s="520"/>
    </row>
    <row r="8" spans="1:686" s="678" customFormat="1">
      <c r="A8" s="433"/>
      <c r="B8" s="434"/>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O8" s="433"/>
      <c r="BV8" s="433"/>
      <c r="GF8" s="433"/>
      <c r="WS8" s="433"/>
      <c r="WT8" s="433"/>
      <c r="WU8" s="433"/>
      <c r="WV8" s="433"/>
      <c r="WW8" s="433"/>
      <c r="WX8" s="433"/>
      <c r="WY8" s="433"/>
      <c r="WZ8" s="433"/>
      <c r="XA8" s="433"/>
      <c r="XB8" s="433"/>
      <c r="XC8" s="433"/>
      <c r="XD8" s="433"/>
      <c r="XE8" s="433"/>
      <c r="XF8" s="433"/>
      <c r="XG8" s="433"/>
      <c r="XH8" s="433"/>
      <c r="XI8" s="433"/>
      <c r="XJ8" s="433"/>
      <c r="XK8" s="433"/>
      <c r="XL8" s="433"/>
      <c r="XM8" s="433"/>
      <c r="XN8" s="433"/>
      <c r="XO8" s="433"/>
      <c r="XP8" s="433"/>
      <c r="XQ8" s="433"/>
      <c r="XR8" s="433"/>
      <c r="XS8" s="433"/>
      <c r="XT8" s="433"/>
      <c r="XU8" s="433"/>
      <c r="XV8" s="433"/>
    </row>
    <row r="9" spans="1:686" s="678" customFormat="1">
      <c r="A9" s="433"/>
      <c r="B9" s="434"/>
      <c r="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O9" s="433"/>
      <c r="BV9" s="433"/>
      <c r="GF9" s="433"/>
      <c r="WS9" s="433"/>
      <c r="WT9" s="433"/>
      <c r="WU9" s="433"/>
      <c r="WV9" s="433"/>
      <c r="WW9" s="433"/>
      <c r="WX9" s="433"/>
      <c r="WY9" s="433"/>
      <c r="WZ9" s="433"/>
      <c r="XA9" s="433"/>
      <c r="XB9" s="433"/>
      <c r="XC9" s="433"/>
      <c r="XD9" s="433"/>
      <c r="XE9" s="433"/>
      <c r="XF9" s="433"/>
      <c r="XG9" s="433"/>
      <c r="XH9" s="433"/>
      <c r="XI9" s="433"/>
      <c r="XJ9" s="433"/>
      <c r="XK9" s="433"/>
      <c r="XL9" s="433"/>
      <c r="XM9" s="433"/>
      <c r="XN9" s="433"/>
      <c r="XO9" s="433"/>
      <c r="XP9" s="433"/>
      <c r="XQ9" s="433"/>
      <c r="XR9" s="433"/>
      <c r="XS9" s="433"/>
      <c r="XT9" s="433"/>
      <c r="XU9" s="433"/>
      <c r="XV9" s="433"/>
    </row>
    <row r="10" spans="1:686" s="678" customFormat="1">
      <c r="A10" s="433"/>
      <c r="B10" s="433"/>
      <c r="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O10" s="433"/>
      <c r="BV10" s="433"/>
      <c r="GF10" s="433"/>
      <c r="WS10" s="433"/>
      <c r="WT10" s="433"/>
      <c r="WU10" s="433"/>
      <c r="WV10" s="433"/>
      <c r="WW10" s="433"/>
      <c r="WX10" s="433"/>
      <c r="WY10" s="433"/>
      <c r="WZ10" s="433"/>
      <c r="XA10" s="433"/>
      <c r="XB10" s="433"/>
      <c r="XC10" s="433"/>
      <c r="XD10" s="433"/>
      <c r="XE10" s="433"/>
      <c r="XF10" s="433"/>
      <c r="XG10" s="433"/>
      <c r="XH10" s="433"/>
      <c r="XI10" s="433"/>
      <c r="XJ10" s="433"/>
      <c r="XK10" s="433"/>
      <c r="XL10" s="433"/>
      <c r="XM10" s="433"/>
      <c r="XN10" s="433"/>
      <c r="XO10" s="433"/>
      <c r="XP10" s="433"/>
      <c r="XQ10" s="433"/>
      <c r="XR10" s="433"/>
      <c r="XS10" s="433"/>
      <c r="XT10" s="433"/>
      <c r="XU10" s="433"/>
      <c r="XV10" s="433"/>
    </row>
    <row r="11" spans="1:686" s="678" customFormat="1">
      <c r="A11" s="433"/>
      <c r="B11" s="433"/>
      <c r="C11" s="433"/>
      <c r="AD11" s="433"/>
      <c r="AE11" s="433"/>
      <c r="AF11" s="433"/>
      <c r="AG11" s="433"/>
      <c r="AH11" s="433"/>
      <c r="AI11" s="433"/>
      <c r="AK11" s="433"/>
      <c r="AP11" s="429"/>
      <c r="AQ11" s="429"/>
      <c r="AR11" s="433"/>
      <c r="AS11" s="433"/>
      <c r="AT11" s="433"/>
      <c r="AU11" s="433"/>
      <c r="AV11" s="433"/>
      <c r="AW11" s="433"/>
      <c r="AX11" s="433"/>
      <c r="AY11" s="433"/>
      <c r="AZ11" s="433"/>
      <c r="BA11" s="433"/>
      <c r="BB11" s="433"/>
      <c r="BC11" s="433"/>
      <c r="BD11" s="433"/>
      <c r="BE11" s="433"/>
      <c r="BO11" s="433"/>
      <c r="BV11" s="433"/>
      <c r="GF11" s="433"/>
      <c r="WS11" s="433"/>
      <c r="WT11" s="433"/>
      <c r="WU11" s="433"/>
      <c r="WV11" s="433"/>
      <c r="WW11" s="433"/>
      <c r="WX11" s="433"/>
      <c r="WY11" s="433"/>
      <c r="WZ11" s="433"/>
      <c r="XA11" s="433"/>
      <c r="XB11" s="433"/>
      <c r="XC11" s="433"/>
      <c r="XD11" s="433"/>
      <c r="XE11" s="433"/>
      <c r="XF11" s="433"/>
      <c r="XG11" s="433"/>
      <c r="XH11" s="433"/>
      <c r="XI11" s="433"/>
      <c r="XJ11" s="433"/>
      <c r="XK11" s="433"/>
      <c r="XL11" s="433"/>
      <c r="XM11" s="433"/>
      <c r="XN11" s="433"/>
      <c r="XO11" s="433"/>
      <c r="XP11" s="433"/>
      <c r="XQ11" s="433"/>
      <c r="XR11" s="433"/>
      <c r="XS11" s="433"/>
      <c r="XT11" s="433"/>
      <c r="XU11" s="433"/>
      <c r="XV11" s="433"/>
    </row>
    <row r="12" spans="1:686" s="678" customFormat="1">
      <c r="A12" s="433"/>
      <c r="B12" s="434"/>
      <c r="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O12" s="433"/>
      <c r="BV12" s="433"/>
      <c r="GF12" s="433"/>
      <c r="WS12" s="433"/>
      <c r="WT12" s="433"/>
      <c r="WU12" s="433"/>
      <c r="WV12" s="433"/>
      <c r="WW12" s="433"/>
      <c r="WX12" s="433"/>
      <c r="WY12" s="433"/>
      <c r="WZ12" s="433"/>
      <c r="XA12" s="433"/>
      <c r="XB12" s="433"/>
      <c r="XC12" s="433"/>
      <c r="XD12" s="433"/>
      <c r="XE12" s="433"/>
      <c r="XF12" s="433"/>
      <c r="XG12" s="433"/>
      <c r="XH12" s="433"/>
      <c r="XI12" s="433"/>
      <c r="XJ12" s="433"/>
      <c r="XK12" s="433"/>
      <c r="XL12" s="433"/>
      <c r="XM12" s="433"/>
      <c r="XN12" s="433"/>
      <c r="XO12" s="433"/>
      <c r="XP12" s="433"/>
      <c r="XQ12" s="433"/>
      <c r="XR12" s="433"/>
      <c r="XS12" s="433"/>
      <c r="XT12" s="433"/>
      <c r="XU12" s="433"/>
      <c r="XV12" s="433"/>
    </row>
    <row r="13" spans="1:686" s="678" customFormat="1">
      <c r="A13" s="433"/>
      <c r="B13" s="433"/>
      <c r="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O13" s="433"/>
      <c r="BV13" s="433"/>
      <c r="GF13" s="433"/>
      <c r="WS13" s="433"/>
      <c r="WT13" s="433"/>
      <c r="WU13" s="433"/>
      <c r="WV13" s="433"/>
      <c r="WW13" s="433"/>
      <c r="WX13" s="433"/>
      <c r="WY13" s="433"/>
      <c r="WZ13" s="433"/>
      <c r="XA13" s="433"/>
      <c r="XB13" s="433"/>
      <c r="XC13" s="433"/>
      <c r="XD13" s="433"/>
      <c r="XE13" s="433"/>
      <c r="XF13" s="433"/>
      <c r="XG13" s="433"/>
      <c r="XH13" s="433"/>
      <c r="XI13" s="433"/>
      <c r="XJ13" s="433"/>
      <c r="XK13" s="433"/>
      <c r="XL13" s="433"/>
      <c r="XM13" s="433"/>
      <c r="XN13" s="433"/>
      <c r="XO13" s="433"/>
      <c r="XP13" s="433"/>
      <c r="XQ13" s="433"/>
      <c r="XR13" s="433"/>
      <c r="XS13" s="433"/>
      <c r="XT13" s="433"/>
      <c r="XU13" s="433"/>
      <c r="XV13" s="433"/>
    </row>
    <row r="14" spans="1:686" s="678" customFormat="1">
      <c r="A14" s="433"/>
      <c r="B14" s="433"/>
      <c r="C14" s="433"/>
      <c r="Y14" s="678" t="s">
        <v>1747</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O14" s="433"/>
      <c r="BV14" s="433"/>
      <c r="GF14" s="433"/>
      <c r="TL14" s="433"/>
      <c r="TM14" s="433"/>
      <c r="TN14" s="433"/>
      <c r="TO14" s="433"/>
      <c r="TP14" s="433"/>
      <c r="TQ14" s="433"/>
      <c r="TR14" s="433"/>
      <c r="TS14" s="433"/>
      <c r="TT14" s="433"/>
      <c r="TU14" s="433"/>
      <c r="TV14" s="433"/>
      <c r="TW14" s="433"/>
      <c r="TX14" s="433"/>
      <c r="TY14" s="433"/>
      <c r="TZ14" s="433"/>
      <c r="UA14" s="433"/>
      <c r="UB14" s="433"/>
      <c r="UC14" s="433"/>
      <c r="UD14" s="433"/>
      <c r="UE14" s="433"/>
      <c r="UF14" s="433"/>
      <c r="UG14" s="433"/>
      <c r="UH14" s="433"/>
      <c r="UI14" s="433"/>
      <c r="UJ14" s="433"/>
      <c r="UK14" s="433"/>
      <c r="UL14" s="433"/>
      <c r="UM14" s="433"/>
      <c r="UN14" s="433"/>
      <c r="UO14" s="433"/>
      <c r="UP14" s="433"/>
      <c r="UQ14" s="433"/>
      <c r="UR14" s="433"/>
      <c r="US14" s="433"/>
      <c r="UT14" s="433"/>
      <c r="UU14" s="433"/>
      <c r="UV14" s="433"/>
      <c r="UW14" s="433"/>
      <c r="UX14" s="433"/>
      <c r="UY14" s="433"/>
      <c r="UZ14" s="433"/>
      <c r="VA14" s="433"/>
      <c r="VB14" s="433"/>
      <c r="VC14" s="433"/>
      <c r="VD14" s="433"/>
      <c r="VE14" s="433"/>
      <c r="VF14" s="433"/>
      <c r="VG14" s="433"/>
      <c r="VH14" s="433"/>
      <c r="VI14" s="433"/>
      <c r="VJ14" s="433"/>
      <c r="VK14" s="433"/>
      <c r="VL14" s="433"/>
      <c r="VM14" s="433"/>
      <c r="VN14" s="433"/>
      <c r="VO14" s="433"/>
      <c r="VP14" s="433"/>
      <c r="VQ14" s="433"/>
      <c r="VR14" s="433"/>
      <c r="VS14" s="433"/>
      <c r="VT14" s="433"/>
      <c r="VU14" s="433"/>
      <c r="VV14" s="433"/>
      <c r="VW14" s="433"/>
      <c r="VX14" s="433"/>
      <c r="VY14" s="433"/>
      <c r="VZ14" s="433"/>
      <c r="WA14" s="433"/>
      <c r="WB14" s="433"/>
      <c r="WC14" s="433"/>
      <c r="WD14" s="433"/>
      <c r="WE14" s="433"/>
      <c r="WF14" s="433"/>
      <c r="WG14" s="433"/>
      <c r="WH14" s="433"/>
      <c r="WI14" s="433"/>
      <c r="WJ14" s="433"/>
      <c r="WK14" s="433"/>
      <c r="WL14" s="433"/>
      <c r="WM14" s="433"/>
      <c r="WN14" s="433"/>
      <c r="WO14" s="433"/>
      <c r="WP14" s="433"/>
      <c r="WS14" s="433"/>
      <c r="WT14" s="433"/>
      <c r="WU14" s="433"/>
      <c r="WV14" s="433"/>
      <c r="WW14" s="433"/>
      <c r="WX14" s="433"/>
      <c r="WY14" s="433"/>
      <c r="WZ14" s="433"/>
      <c r="XA14" s="433"/>
      <c r="XB14" s="433"/>
      <c r="XC14" s="433"/>
      <c r="XD14" s="433"/>
      <c r="XE14" s="433"/>
      <c r="XF14" s="433"/>
      <c r="XG14" s="433"/>
      <c r="XH14" s="433"/>
      <c r="XI14" s="433"/>
      <c r="XJ14" s="433"/>
      <c r="XK14" s="433"/>
      <c r="XL14" s="433"/>
      <c r="XM14" s="433"/>
      <c r="XN14" s="433"/>
      <c r="XO14" s="433"/>
      <c r="XP14" s="433"/>
      <c r="XQ14" s="433"/>
      <c r="XR14" s="433"/>
      <c r="XS14" s="433"/>
      <c r="XT14" s="433"/>
      <c r="XU14" s="433"/>
      <c r="XV14" s="433"/>
    </row>
    <row r="15" spans="1:686" s="678" customFormat="1">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O15" s="433"/>
      <c r="BV15" s="433"/>
      <c r="GF15" s="433"/>
      <c r="TL15" s="433"/>
      <c r="TM15" s="433"/>
      <c r="TN15" s="433"/>
      <c r="TO15" s="433"/>
      <c r="TP15" s="433"/>
      <c r="TQ15" s="433"/>
      <c r="TR15" s="433"/>
      <c r="TS15" s="433"/>
      <c r="TT15" s="433"/>
      <c r="TU15" s="433"/>
      <c r="TV15" s="433"/>
      <c r="TW15" s="433"/>
      <c r="TX15" s="433"/>
      <c r="TY15" s="433"/>
      <c r="TZ15" s="433"/>
      <c r="UA15" s="433"/>
      <c r="UB15" s="433"/>
      <c r="UC15" s="433"/>
      <c r="UD15" s="433"/>
      <c r="UE15" s="433"/>
      <c r="UF15" s="433"/>
      <c r="UG15" s="433"/>
      <c r="UH15" s="433"/>
      <c r="UI15" s="433"/>
      <c r="UJ15" s="433"/>
      <c r="UK15" s="433"/>
      <c r="UL15" s="433"/>
      <c r="UM15" s="433"/>
      <c r="UN15" s="433"/>
      <c r="UO15" s="433"/>
      <c r="UP15" s="433"/>
      <c r="UQ15" s="433"/>
      <c r="UR15" s="433"/>
      <c r="US15" s="433"/>
      <c r="UT15" s="433"/>
      <c r="UU15" s="433"/>
      <c r="UV15" s="433"/>
      <c r="UW15" s="433"/>
      <c r="UX15" s="433"/>
      <c r="UY15" s="433"/>
      <c r="UZ15" s="433"/>
      <c r="VA15" s="433"/>
      <c r="VB15" s="433"/>
      <c r="VC15" s="433"/>
      <c r="VD15" s="433"/>
      <c r="VE15" s="433"/>
      <c r="VF15" s="433"/>
      <c r="VG15" s="433"/>
      <c r="VH15" s="433"/>
      <c r="VI15" s="433"/>
      <c r="VJ15" s="433"/>
      <c r="VK15" s="433"/>
      <c r="VL15" s="433"/>
      <c r="VM15" s="433"/>
      <c r="VN15" s="433"/>
      <c r="VO15" s="433"/>
      <c r="VP15" s="433"/>
      <c r="VQ15" s="433"/>
      <c r="VR15" s="433"/>
      <c r="VS15" s="433"/>
      <c r="VT15" s="433"/>
      <c r="VU15" s="433"/>
      <c r="VV15" s="433"/>
      <c r="VW15" s="433"/>
      <c r="VX15" s="433"/>
      <c r="VY15" s="433"/>
      <c r="VZ15" s="433"/>
      <c r="WA15" s="433"/>
      <c r="WB15" s="433"/>
      <c r="WC15" s="433"/>
      <c r="WD15" s="433"/>
      <c r="WE15" s="433"/>
      <c r="WF15" s="433"/>
      <c r="WG15" s="433"/>
      <c r="WH15" s="433"/>
      <c r="WI15" s="433"/>
      <c r="WJ15" s="433"/>
      <c r="WK15" s="433"/>
      <c r="WL15" s="433"/>
      <c r="WM15" s="433"/>
      <c r="WN15" s="433"/>
      <c r="WO15" s="433"/>
      <c r="WP15" s="433"/>
      <c r="WS15" s="433"/>
      <c r="WT15" s="433"/>
      <c r="WU15" s="433"/>
      <c r="WV15" s="433"/>
      <c r="WW15" s="433"/>
      <c r="WX15" s="433"/>
      <c r="WY15" s="433"/>
      <c r="WZ15" s="433"/>
      <c r="XA15" s="433"/>
      <c r="XB15" s="433"/>
      <c r="XC15" s="433"/>
      <c r="XD15" s="433"/>
      <c r="XE15" s="433"/>
      <c r="XF15" s="433"/>
      <c r="XG15" s="433"/>
      <c r="XH15" s="433"/>
      <c r="XI15" s="433"/>
      <c r="XJ15" s="433"/>
      <c r="XK15" s="433"/>
      <c r="XL15" s="433"/>
      <c r="XM15" s="433"/>
      <c r="XN15" s="433"/>
      <c r="XO15" s="433"/>
      <c r="XP15" s="433"/>
      <c r="XQ15" s="433"/>
      <c r="XR15" s="433"/>
      <c r="XS15" s="433"/>
      <c r="XT15" s="433"/>
      <c r="XU15" s="433"/>
      <c r="XV15" s="433"/>
    </row>
    <row r="16" spans="1:686" s="678" customFormat="1">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O16" s="433"/>
      <c r="BV16" s="433"/>
      <c r="GF16" s="433"/>
      <c r="TL16" s="433"/>
      <c r="TM16" s="433"/>
      <c r="TN16" s="433"/>
      <c r="TO16" s="433"/>
      <c r="TP16" s="433"/>
      <c r="TQ16" s="433"/>
      <c r="TR16" s="433"/>
      <c r="TS16" s="433"/>
      <c r="TT16" s="433"/>
      <c r="TU16" s="433"/>
      <c r="TV16" s="433"/>
      <c r="TW16" s="433"/>
      <c r="TX16" s="433"/>
      <c r="TY16" s="433"/>
      <c r="TZ16" s="433"/>
      <c r="UA16" s="433"/>
      <c r="UB16" s="433"/>
      <c r="UC16" s="433"/>
      <c r="UD16" s="433"/>
      <c r="UE16" s="433"/>
      <c r="UF16" s="433"/>
      <c r="UG16" s="433"/>
      <c r="UH16" s="433"/>
      <c r="UI16" s="433"/>
      <c r="UJ16" s="433"/>
      <c r="UK16" s="433"/>
      <c r="UL16" s="433"/>
      <c r="UM16" s="433"/>
      <c r="UN16" s="433"/>
      <c r="UO16" s="433"/>
      <c r="UP16" s="433"/>
      <c r="UQ16" s="433"/>
      <c r="UR16" s="433"/>
      <c r="US16" s="433"/>
      <c r="UT16" s="433"/>
      <c r="UU16" s="433"/>
      <c r="UV16" s="433"/>
      <c r="UW16" s="433"/>
      <c r="UX16" s="433"/>
      <c r="UY16" s="433"/>
      <c r="UZ16" s="433"/>
      <c r="VA16" s="433"/>
      <c r="VB16" s="433"/>
      <c r="VC16" s="433"/>
      <c r="VD16" s="433"/>
      <c r="VE16" s="433"/>
      <c r="VF16" s="433"/>
      <c r="VG16" s="433"/>
      <c r="VH16" s="433"/>
      <c r="VI16" s="433"/>
      <c r="VJ16" s="433"/>
      <c r="VK16" s="433"/>
      <c r="VL16" s="433"/>
      <c r="VM16" s="433"/>
      <c r="VN16" s="433"/>
      <c r="VO16" s="433"/>
      <c r="VP16" s="433"/>
      <c r="VQ16" s="433"/>
      <c r="VR16" s="433"/>
      <c r="VS16" s="433"/>
      <c r="VT16" s="433"/>
      <c r="VU16" s="433"/>
      <c r="VV16" s="433"/>
      <c r="VW16" s="433"/>
      <c r="VX16" s="433"/>
      <c r="VY16" s="433"/>
      <c r="VZ16" s="433"/>
      <c r="WA16" s="433"/>
      <c r="WB16" s="433"/>
      <c r="WC16" s="433"/>
      <c r="WD16" s="433"/>
      <c r="WE16" s="433"/>
      <c r="WF16" s="433"/>
      <c r="WG16" s="433"/>
      <c r="WH16" s="433"/>
      <c r="WI16" s="433"/>
      <c r="WJ16" s="433"/>
      <c r="WK16" s="433"/>
      <c r="WL16" s="433"/>
      <c r="WM16" s="433"/>
      <c r="WN16" s="433"/>
      <c r="WO16" s="433"/>
      <c r="WP16" s="433"/>
      <c r="WS16" s="433"/>
      <c r="WT16" s="433"/>
      <c r="WU16" s="433"/>
      <c r="WV16" s="433"/>
      <c r="WW16" s="433"/>
      <c r="WX16" s="433"/>
      <c r="WY16" s="433"/>
      <c r="WZ16" s="433"/>
      <c r="XA16" s="433"/>
      <c r="XB16" s="433"/>
      <c r="XC16" s="433"/>
      <c r="XD16" s="433"/>
      <c r="XE16" s="433"/>
      <c r="XF16" s="433"/>
      <c r="XG16" s="433"/>
      <c r="XH16" s="433"/>
      <c r="XI16" s="433"/>
      <c r="XJ16" s="433"/>
      <c r="XK16" s="433"/>
      <c r="XL16" s="433"/>
      <c r="XM16" s="433"/>
      <c r="XN16" s="433"/>
      <c r="XO16" s="433"/>
      <c r="XP16" s="433"/>
      <c r="XQ16" s="433"/>
      <c r="XR16" s="433"/>
      <c r="XS16" s="433"/>
      <c r="XT16" s="433"/>
      <c r="XU16" s="433"/>
      <c r="XV16" s="433"/>
    </row>
    <row r="17" spans="1:646" s="678" customFormat="1">
      <c r="D17" s="679"/>
      <c r="E17" s="679"/>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O17" s="433"/>
      <c r="BV17" s="433"/>
      <c r="GF17" s="433"/>
      <c r="QZ17" s="336"/>
      <c r="RA17" s="336"/>
      <c r="RB17" s="336"/>
      <c r="RC17" s="336"/>
      <c r="RD17" s="336"/>
      <c r="RE17" s="336"/>
      <c r="RF17" s="336"/>
      <c r="RG17" s="336"/>
      <c r="RH17" s="336"/>
      <c r="RI17" s="336"/>
      <c r="RJ17" s="336"/>
      <c r="RK17" s="336"/>
      <c r="RL17" s="336"/>
      <c r="RM17" s="336"/>
      <c r="RN17" s="336"/>
      <c r="RO17" s="336"/>
      <c r="RP17" s="336"/>
      <c r="RQ17" s="336"/>
      <c r="RR17" s="336"/>
      <c r="RS17" s="336"/>
      <c r="RT17" s="336"/>
      <c r="RU17" s="336"/>
      <c r="RV17" s="336"/>
      <c r="RW17" s="336"/>
      <c r="RX17" s="336"/>
      <c r="RY17" s="336"/>
      <c r="RZ17" s="336"/>
      <c r="SA17" s="336"/>
      <c r="SB17" s="336"/>
      <c r="SC17" s="336"/>
      <c r="SD17" s="336"/>
      <c r="SE17" s="336"/>
      <c r="SF17" s="336"/>
      <c r="SG17" s="336"/>
      <c r="SH17" s="336"/>
      <c r="SI17" s="336"/>
      <c r="SJ17" s="336"/>
      <c r="SK17" s="336"/>
      <c r="SL17" s="336"/>
      <c r="SM17" s="336"/>
      <c r="SN17" s="336"/>
      <c r="SO17" s="336"/>
      <c r="SP17" s="336"/>
      <c r="SQ17" s="336"/>
      <c r="SR17" s="336"/>
      <c r="SS17" s="336"/>
      <c r="ST17" s="336"/>
      <c r="SU17" s="336"/>
      <c r="SV17" s="336"/>
      <c r="SW17" s="336"/>
      <c r="SX17" s="336"/>
      <c r="SY17" s="336"/>
      <c r="SZ17" s="336"/>
      <c r="TA17" s="336"/>
      <c r="TB17" s="336"/>
      <c r="TC17" s="336"/>
      <c r="TD17" s="336"/>
      <c r="TE17" s="336"/>
      <c r="TF17" s="336"/>
      <c r="TG17" s="336"/>
      <c r="TH17" s="336"/>
      <c r="TL17" s="433"/>
      <c r="TM17" s="433"/>
      <c r="TN17" s="433"/>
      <c r="TO17" s="433"/>
      <c r="TP17" s="433"/>
      <c r="TQ17" s="433"/>
      <c r="TR17" s="433"/>
      <c r="TS17" s="433"/>
      <c r="TT17" s="433"/>
      <c r="TU17" s="433"/>
      <c r="TV17" s="433"/>
      <c r="TW17" s="433"/>
      <c r="TX17" s="433"/>
      <c r="TY17" s="433"/>
      <c r="TZ17" s="433"/>
      <c r="UA17" s="433"/>
      <c r="UB17" s="433"/>
      <c r="UC17" s="433"/>
      <c r="UD17" s="433"/>
      <c r="UE17" s="433"/>
      <c r="UF17" s="433"/>
      <c r="UG17" s="433"/>
      <c r="UH17" s="433"/>
      <c r="UI17" s="433"/>
      <c r="UJ17" s="433"/>
      <c r="UK17" s="433"/>
      <c r="UL17" s="433"/>
      <c r="UM17" s="433"/>
      <c r="UN17" s="433"/>
      <c r="UO17" s="433"/>
      <c r="UP17" s="433"/>
      <c r="UQ17" s="433"/>
      <c r="UR17" s="433"/>
      <c r="US17" s="433"/>
      <c r="UT17" s="433"/>
      <c r="UU17" s="433"/>
      <c r="UV17" s="433"/>
      <c r="UW17" s="433"/>
      <c r="UX17" s="433"/>
      <c r="UY17" s="433"/>
      <c r="UZ17" s="433"/>
      <c r="VA17" s="433"/>
      <c r="VB17" s="433"/>
      <c r="VC17" s="433"/>
      <c r="VD17" s="433"/>
      <c r="VE17" s="433"/>
      <c r="VF17" s="433"/>
      <c r="VG17" s="433"/>
      <c r="VH17" s="433"/>
      <c r="VI17" s="433"/>
      <c r="VJ17" s="433"/>
      <c r="VK17" s="433"/>
      <c r="VL17" s="433"/>
      <c r="VM17" s="433"/>
      <c r="VN17" s="433"/>
      <c r="VO17" s="433"/>
      <c r="VP17" s="433"/>
      <c r="VQ17" s="433"/>
      <c r="VR17" s="433"/>
      <c r="VS17" s="433"/>
      <c r="VT17" s="433"/>
      <c r="VU17" s="433"/>
      <c r="VV17" s="433"/>
      <c r="VW17" s="433"/>
      <c r="VX17" s="433"/>
      <c r="VY17" s="433"/>
      <c r="VZ17" s="433"/>
      <c r="WA17" s="433"/>
      <c r="WB17" s="433"/>
      <c r="WC17" s="433"/>
      <c r="WD17" s="433"/>
      <c r="WE17" s="433"/>
      <c r="WF17" s="433"/>
      <c r="WG17" s="433"/>
      <c r="WH17" s="433"/>
      <c r="WI17" s="433"/>
      <c r="WJ17" s="433"/>
      <c r="WK17" s="433"/>
      <c r="WL17" s="433"/>
      <c r="WM17" s="433"/>
      <c r="WN17" s="433"/>
      <c r="WO17" s="433"/>
      <c r="WP17" s="433"/>
      <c r="WS17" s="433"/>
      <c r="WT17" s="433"/>
      <c r="WU17" s="433"/>
      <c r="WV17" s="433"/>
      <c r="WW17" s="433"/>
      <c r="WX17" s="433"/>
      <c r="WY17" s="433"/>
      <c r="WZ17" s="433"/>
      <c r="XA17" s="433"/>
      <c r="XB17" s="433"/>
      <c r="XC17" s="433"/>
      <c r="XD17" s="433"/>
      <c r="XE17" s="433"/>
      <c r="XF17" s="433"/>
      <c r="XG17" s="433"/>
      <c r="XH17" s="433"/>
      <c r="XI17" s="433"/>
      <c r="XJ17" s="433"/>
      <c r="XK17" s="433"/>
      <c r="XL17" s="433"/>
      <c r="XM17" s="433"/>
      <c r="XN17" s="433"/>
      <c r="XO17" s="433"/>
      <c r="XP17" s="433"/>
      <c r="XQ17" s="433"/>
      <c r="XR17" s="433"/>
      <c r="XS17" s="433"/>
      <c r="XT17" s="433"/>
      <c r="XU17" s="433"/>
      <c r="XV17" s="433"/>
    </row>
    <row r="18" spans="1:646" s="678" customFormat="1">
      <c r="D18" s="693"/>
      <c r="E18" s="693"/>
      <c r="AD18" s="433"/>
      <c r="AJ18" s="433"/>
      <c r="AK18" s="433"/>
      <c r="AL18" s="433"/>
      <c r="AN18" s="433"/>
      <c r="AO18" s="433"/>
      <c r="AP18" s="433"/>
      <c r="AQ18" s="433"/>
      <c r="AR18" s="433"/>
      <c r="AS18" s="433"/>
      <c r="AT18" s="433"/>
      <c r="AU18" s="433"/>
      <c r="AV18" s="433"/>
      <c r="AW18" s="433"/>
      <c r="AX18" s="433"/>
      <c r="AY18" s="433"/>
      <c r="AZ18" s="433"/>
      <c r="BA18" s="433"/>
      <c r="BB18" s="433"/>
      <c r="BC18" s="433"/>
      <c r="BD18" s="433"/>
      <c r="BE18" s="433"/>
      <c r="BG18" s="680"/>
      <c r="BH18" s="680"/>
      <c r="BI18" s="680"/>
      <c r="BJ18" s="680"/>
      <c r="BK18" s="680"/>
      <c r="BL18" s="680"/>
      <c r="BM18" s="680"/>
      <c r="BO18" s="434"/>
      <c r="BP18" s="680"/>
      <c r="BQ18" s="680"/>
      <c r="BR18" s="680"/>
      <c r="BS18" s="680"/>
      <c r="BT18" s="680"/>
      <c r="BU18" s="680"/>
      <c r="BV18" s="434"/>
      <c r="BW18" s="680"/>
      <c r="BX18" s="680"/>
      <c r="BY18" s="680"/>
      <c r="BZ18" s="680"/>
      <c r="CA18" s="680"/>
      <c r="CC18" s="680"/>
      <c r="CI18" s="680"/>
      <c r="DA18" s="680"/>
      <c r="DL18" s="680"/>
      <c r="DS18" s="680"/>
      <c r="EO18" s="680"/>
      <c r="GF18" s="433"/>
      <c r="QZ18" s="336"/>
      <c r="RA18" s="336"/>
      <c r="RB18" s="336"/>
      <c r="RC18" s="336"/>
      <c r="RD18" s="336"/>
      <c r="RE18" s="336"/>
      <c r="RF18" s="336"/>
      <c r="RG18" s="336"/>
      <c r="RH18" s="336"/>
      <c r="RI18" s="336"/>
      <c r="RJ18" s="336"/>
      <c r="RK18" s="336"/>
      <c r="RL18" s="336"/>
      <c r="RM18" s="336"/>
      <c r="RN18" s="336"/>
      <c r="RO18" s="336"/>
      <c r="RP18" s="336"/>
      <c r="RQ18" s="336"/>
      <c r="RR18" s="336"/>
      <c r="RS18" s="336"/>
      <c r="RT18" s="336"/>
      <c r="RU18" s="336"/>
      <c r="RV18" s="336"/>
      <c r="RW18" s="336"/>
      <c r="RX18" s="336"/>
      <c r="RY18" s="336"/>
      <c r="RZ18" s="336"/>
      <c r="SA18" s="336"/>
      <c r="SB18" s="336"/>
      <c r="SC18" s="336"/>
      <c r="SD18" s="336"/>
      <c r="SE18" s="336"/>
      <c r="SF18" s="336"/>
      <c r="SG18" s="336"/>
      <c r="SH18" s="336"/>
      <c r="SI18" s="336"/>
      <c r="SJ18" s="336"/>
      <c r="SK18" s="336"/>
      <c r="SL18" s="336"/>
      <c r="SM18" s="336"/>
      <c r="SN18" s="336"/>
      <c r="SO18" s="336"/>
      <c r="SP18" s="336"/>
      <c r="SQ18" s="336"/>
      <c r="SR18" s="336"/>
      <c r="SS18" s="336"/>
      <c r="ST18" s="336"/>
      <c r="SU18" s="336"/>
      <c r="SV18" s="336"/>
      <c r="SW18" s="336"/>
      <c r="SX18" s="336"/>
      <c r="SY18" s="336"/>
      <c r="SZ18" s="336"/>
      <c r="TA18" s="336"/>
      <c r="TB18" s="336"/>
      <c r="TC18" s="336"/>
      <c r="TD18" s="336"/>
      <c r="TE18" s="336"/>
      <c r="TF18" s="336"/>
      <c r="TG18" s="336"/>
      <c r="TH18" s="336"/>
      <c r="TL18" s="433"/>
      <c r="TM18" s="433"/>
      <c r="TN18" s="433"/>
      <c r="TO18" s="433"/>
      <c r="TP18" s="433"/>
      <c r="TQ18" s="433"/>
      <c r="TR18" s="433"/>
      <c r="TS18" s="433"/>
      <c r="TT18" s="433"/>
      <c r="TU18" s="433"/>
      <c r="TV18" s="433"/>
      <c r="TW18" s="433"/>
      <c r="TX18" s="433"/>
      <c r="TY18" s="433"/>
      <c r="TZ18" s="433"/>
      <c r="UA18" s="433"/>
      <c r="UB18" s="433"/>
      <c r="UC18" s="433"/>
      <c r="UD18" s="433"/>
      <c r="UE18" s="433"/>
      <c r="UF18" s="433"/>
      <c r="UG18" s="433"/>
      <c r="UH18" s="433"/>
      <c r="UI18" s="433"/>
      <c r="UJ18" s="433"/>
      <c r="UK18" s="433"/>
      <c r="UL18" s="433"/>
      <c r="UM18" s="433"/>
      <c r="UN18" s="433"/>
      <c r="UO18" s="433"/>
      <c r="UP18" s="433"/>
      <c r="UQ18" s="433"/>
      <c r="UR18" s="433"/>
      <c r="US18" s="433"/>
      <c r="UT18" s="433"/>
      <c r="UU18" s="433"/>
      <c r="UV18" s="433"/>
      <c r="UW18" s="433"/>
      <c r="UX18" s="433"/>
      <c r="UY18" s="433"/>
      <c r="UZ18" s="433"/>
      <c r="VA18" s="433"/>
      <c r="VB18" s="433"/>
      <c r="VC18" s="433"/>
      <c r="VD18" s="433"/>
      <c r="VE18" s="433"/>
      <c r="VF18" s="433"/>
      <c r="VG18" s="433"/>
      <c r="VH18" s="433"/>
      <c r="VI18" s="433"/>
      <c r="VJ18" s="433"/>
      <c r="VK18" s="433"/>
      <c r="VL18" s="433"/>
      <c r="VM18" s="433"/>
      <c r="VN18" s="433"/>
      <c r="VO18" s="433"/>
      <c r="VP18" s="433"/>
      <c r="VQ18" s="433"/>
      <c r="VR18" s="433"/>
      <c r="VS18" s="433"/>
      <c r="VT18" s="433"/>
      <c r="VU18" s="433"/>
      <c r="VV18" s="433"/>
      <c r="VW18" s="433"/>
      <c r="VX18" s="433"/>
      <c r="VY18" s="433"/>
      <c r="VZ18" s="433"/>
      <c r="WA18" s="433"/>
      <c r="WB18" s="433"/>
      <c r="WC18" s="433"/>
      <c r="WD18" s="433"/>
      <c r="WE18" s="433"/>
      <c r="WF18" s="433"/>
      <c r="WG18" s="433"/>
      <c r="WH18" s="433"/>
      <c r="WI18" s="433"/>
      <c r="WJ18" s="433"/>
      <c r="WK18" s="433"/>
      <c r="WL18" s="433"/>
      <c r="WM18" s="433"/>
      <c r="WN18" s="433"/>
      <c r="WO18" s="433"/>
      <c r="WP18" s="433"/>
      <c r="WS18" s="433"/>
      <c r="WT18" s="433"/>
      <c r="WU18" s="433"/>
      <c r="WV18" s="433"/>
      <c r="WW18" s="433"/>
      <c r="WX18" s="433"/>
      <c r="WY18" s="433"/>
      <c r="WZ18" s="433"/>
      <c r="XA18" s="433"/>
      <c r="XB18" s="433"/>
      <c r="XC18" s="433"/>
      <c r="XD18" s="433"/>
      <c r="XE18" s="433"/>
      <c r="XF18" s="433"/>
      <c r="XG18" s="433"/>
      <c r="XH18" s="433"/>
      <c r="XI18" s="433"/>
      <c r="XJ18" s="433"/>
      <c r="XK18" s="433"/>
      <c r="XL18" s="433"/>
      <c r="XM18" s="433"/>
      <c r="XN18" s="433"/>
      <c r="XO18" s="433"/>
      <c r="XP18" s="433"/>
      <c r="XQ18" s="433"/>
      <c r="XR18" s="433"/>
      <c r="XS18" s="433"/>
      <c r="XT18" s="433"/>
      <c r="XU18" s="433"/>
      <c r="XV18" s="433"/>
    </row>
    <row r="19" spans="1:646" s="678" customFormat="1">
      <c r="AD19" s="433"/>
      <c r="AJ19" s="433"/>
      <c r="AK19" s="433"/>
      <c r="AL19" s="433"/>
      <c r="AN19" s="433"/>
      <c r="AO19" s="433"/>
      <c r="AP19" s="433"/>
      <c r="AQ19" s="433"/>
      <c r="AR19" s="433"/>
      <c r="AS19" s="433"/>
      <c r="AT19" s="433"/>
      <c r="AU19" s="433"/>
      <c r="AV19" s="433"/>
      <c r="AW19" s="433"/>
      <c r="AX19" s="433"/>
      <c r="AY19" s="433"/>
      <c r="AZ19" s="433"/>
      <c r="BA19" s="433"/>
      <c r="BB19" s="433"/>
      <c r="BC19" s="433"/>
      <c r="BD19" s="433"/>
      <c r="BE19" s="433"/>
      <c r="BO19" s="433"/>
      <c r="BV19" s="433"/>
      <c r="GF19" s="433"/>
      <c r="QZ19" s="336"/>
      <c r="RA19" s="336"/>
      <c r="RB19" s="336"/>
      <c r="RC19" s="336"/>
      <c r="RD19" s="336"/>
      <c r="RE19" s="336"/>
      <c r="RF19" s="336"/>
      <c r="RG19" s="336"/>
      <c r="RH19" s="336"/>
      <c r="RI19" s="336"/>
      <c r="RJ19" s="336"/>
      <c r="RK19" s="336"/>
      <c r="RL19" s="336"/>
      <c r="RM19" s="336"/>
      <c r="RN19" s="336"/>
      <c r="RO19" s="336"/>
      <c r="RP19" s="336"/>
      <c r="RQ19" s="336"/>
      <c r="RR19" s="336"/>
      <c r="RS19" s="336"/>
      <c r="RT19" s="336"/>
      <c r="RU19" s="336"/>
      <c r="RV19" s="336"/>
      <c r="RW19" s="336"/>
      <c r="RX19" s="336"/>
      <c r="RY19" s="336"/>
      <c r="RZ19" s="336"/>
      <c r="SA19" s="336"/>
      <c r="SB19" s="336"/>
      <c r="SC19" s="336"/>
      <c r="SD19" s="336"/>
      <c r="SE19" s="336"/>
      <c r="SF19" s="336"/>
      <c r="SG19" s="336"/>
      <c r="SH19" s="336"/>
      <c r="SI19" s="336"/>
      <c r="SJ19" s="336"/>
      <c r="SK19" s="336"/>
      <c r="SL19" s="336"/>
      <c r="SM19" s="336"/>
      <c r="SN19" s="336"/>
      <c r="SO19" s="336"/>
      <c r="SP19" s="336"/>
      <c r="SQ19" s="336"/>
      <c r="SR19" s="336"/>
      <c r="SS19" s="336"/>
      <c r="ST19" s="336"/>
      <c r="SU19" s="336"/>
      <c r="SV19" s="336"/>
      <c r="SW19" s="336"/>
      <c r="SX19" s="336"/>
      <c r="SY19" s="336"/>
      <c r="SZ19" s="336"/>
      <c r="TA19" s="336"/>
      <c r="TB19" s="336"/>
      <c r="TC19" s="336"/>
      <c r="TD19" s="336"/>
      <c r="TE19" s="336"/>
      <c r="TF19" s="336"/>
      <c r="TG19" s="336"/>
      <c r="TH19" s="336"/>
      <c r="TL19" s="433"/>
      <c r="TM19" s="433"/>
      <c r="TN19" s="433"/>
      <c r="TO19" s="433"/>
      <c r="TP19" s="433"/>
      <c r="TQ19" s="433"/>
      <c r="TR19" s="433"/>
      <c r="TS19" s="433"/>
      <c r="TT19" s="433"/>
      <c r="TU19" s="433"/>
      <c r="TV19" s="433"/>
      <c r="TW19" s="433"/>
      <c r="TX19" s="433"/>
      <c r="TY19" s="433"/>
      <c r="TZ19" s="433"/>
      <c r="UA19" s="433"/>
      <c r="UB19" s="433"/>
      <c r="UC19" s="433"/>
      <c r="UD19" s="433"/>
      <c r="UE19" s="433"/>
      <c r="UF19" s="433"/>
      <c r="UG19" s="433"/>
      <c r="UH19" s="433"/>
      <c r="UI19" s="433"/>
      <c r="UJ19" s="433"/>
      <c r="UK19" s="433"/>
      <c r="UL19" s="433"/>
      <c r="UM19" s="433"/>
      <c r="UN19" s="433"/>
      <c r="UO19" s="433"/>
      <c r="UP19" s="433"/>
      <c r="UQ19" s="433"/>
      <c r="UR19" s="433"/>
      <c r="US19" s="433"/>
      <c r="UT19" s="433"/>
      <c r="UU19" s="433"/>
      <c r="UV19" s="433"/>
      <c r="UW19" s="433"/>
      <c r="UX19" s="433"/>
      <c r="UY19" s="433"/>
      <c r="UZ19" s="433"/>
      <c r="VA19" s="433"/>
      <c r="VB19" s="433"/>
      <c r="VC19" s="433"/>
      <c r="VD19" s="433"/>
      <c r="VE19" s="433"/>
      <c r="VF19" s="433"/>
      <c r="VG19" s="433"/>
      <c r="VH19" s="433"/>
      <c r="VI19" s="433"/>
      <c r="VJ19" s="433"/>
      <c r="VK19" s="433"/>
      <c r="VL19" s="433"/>
      <c r="VM19" s="433"/>
      <c r="VN19" s="433"/>
      <c r="VO19" s="433"/>
      <c r="VP19" s="433"/>
      <c r="VQ19" s="433"/>
      <c r="VR19" s="433"/>
      <c r="VS19" s="433"/>
      <c r="VT19" s="433"/>
      <c r="VU19" s="433"/>
      <c r="VV19" s="433"/>
      <c r="VW19" s="433"/>
      <c r="VX19" s="433"/>
      <c r="VY19" s="433"/>
      <c r="VZ19" s="433"/>
      <c r="WA19" s="433"/>
      <c r="WB19" s="433"/>
      <c r="WC19" s="433"/>
      <c r="WD19" s="433"/>
      <c r="WE19" s="433"/>
      <c r="WF19" s="433"/>
      <c r="WG19" s="433"/>
      <c r="WH19" s="433"/>
      <c r="WI19" s="433"/>
      <c r="WJ19" s="433"/>
      <c r="WK19" s="433"/>
      <c r="WL19" s="433"/>
      <c r="WM19" s="433"/>
      <c r="WN19" s="433"/>
      <c r="WO19" s="433"/>
      <c r="WP19" s="433"/>
      <c r="WS19" s="433"/>
      <c r="WT19" s="433"/>
      <c r="WU19" s="433"/>
      <c r="WV19" s="433"/>
      <c r="WW19" s="433"/>
      <c r="WX19" s="433"/>
      <c r="WY19" s="433"/>
      <c r="WZ19" s="433"/>
      <c r="XA19" s="433"/>
      <c r="XB19" s="433"/>
      <c r="XC19" s="433"/>
      <c r="XD19" s="433"/>
      <c r="XE19" s="433"/>
      <c r="XF19" s="433"/>
      <c r="XG19" s="433"/>
      <c r="XH19" s="433"/>
      <c r="XI19" s="433"/>
      <c r="XJ19" s="433"/>
      <c r="XK19" s="433"/>
      <c r="XL19" s="433"/>
      <c r="XM19" s="433"/>
      <c r="XN19" s="433"/>
      <c r="XO19" s="433"/>
      <c r="XP19" s="433"/>
      <c r="XQ19" s="433"/>
      <c r="XR19" s="433"/>
      <c r="XS19" s="433"/>
      <c r="XT19" s="433"/>
      <c r="XU19" s="433"/>
      <c r="XV19" s="433"/>
    </row>
    <row r="20" spans="1:646" s="678" customFormat="1">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O20" s="433"/>
      <c r="BV20" s="433"/>
      <c r="GF20" s="433"/>
      <c r="QZ20" s="336"/>
      <c r="RA20" s="336"/>
      <c r="RB20" s="336"/>
      <c r="RC20" s="336"/>
      <c r="RD20" s="336"/>
      <c r="RE20" s="336"/>
      <c r="RF20" s="336"/>
      <c r="RG20" s="336"/>
      <c r="RH20" s="336"/>
      <c r="RI20" s="336"/>
      <c r="RJ20" s="336"/>
      <c r="RK20" s="336"/>
      <c r="RL20" s="336"/>
      <c r="RM20" s="336"/>
      <c r="RN20" s="336"/>
      <c r="RO20" s="336"/>
      <c r="RP20" s="336"/>
      <c r="RQ20" s="336"/>
      <c r="RR20" s="336"/>
      <c r="RS20" s="336"/>
      <c r="RT20" s="336"/>
      <c r="RU20" s="336"/>
      <c r="RV20" s="336"/>
      <c r="RW20" s="336"/>
      <c r="RX20" s="336"/>
      <c r="RY20" s="336"/>
      <c r="RZ20" s="336"/>
      <c r="SA20" s="336"/>
      <c r="SB20" s="336"/>
      <c r="SC20" s="336"/>
      <c r="SD20" s="336"/>
      <c r="SE20" s="336"/>
      <c r="SF20" s="336"/>
      <c r="SG20" s="336"/>
      <c r="SH20" s="336"/>
      <c r="SI20" s="336"/>
      <c r="SJ20" s="336"/>
      <c r="SK20" s="336"/>
      <c r="SL20" s="336"/>
      <c r="SM20" s="336"/>
      <c r="SN20" s="336"/>
      <c r="SO20" s="336"/>
      <c r="SP20" s="336"/>
      <c r="SQ20" s="336"/>
      <c r="SR20" s="336"/>
      <c r="SS20" s="336"/>
      <c r="ST20" s="336"/>
      <c r="SU20" s="336"/>
      <c r="SV20" s="336"/>
      <c r="SW20" s="336"/>
      <c r="SX20" s="336"/>
      <c r="SY20" s="336"/>
      <c r="SZ20" s="336"/>
      <c r="TA20" s="336"/>
      <c r="TB20" s="336"/>
      <c r="TC20" s="336"/>
      <c r="TD20" s="336"/>
      <c r="TE20" s="336"/>
      <c r="TF20" s="336"/>
      <c r="TG20" s="336"/>
      <c r="TH20" s="336"/>
      <c r="TL20" s="433"/>
      <c r="TM20" s="433"/>
      <c r="TN20" s="433"/>
      <c r="TO20" s="433"/>
      <c r="TP20" s="433"/>
      <c r="TQ20" s="433"/>
      <c r="TR20" s="433"/>
      <c r="TS20" s="433"/>
      <c r="TT20" s="433"/>
      <c r="TU20" s="433"/>
      <c r="TV20" s="433"/>
      <c r="TW20" s="433"/>
      <c r="TX20" s="433"/>
      <c r="TY20" s="433"/>
      <c r="TZ20" s="433"/>
      <c r="UA20" s="433"/>
      <c r="UB20" s="433"/>
      <c r="UC20" s="433"/>
      <c r="UD20" s="433"/>
      <c r="UE20" s="433"/>
      <c r="UF20" s="433"/>
      <c r="UG20" s="433"/>
      <c r="UH20" s="433"/>
      <c r="UI20" s="433"/>
      <c r="UJ20" s="433"/>
      <c r="UK20" s="433"/>
      <c r="UL20" s="433"/>
      <c r="UM20" s="433"/>
      <c r="UN20" s="433"/>
      <c r="UO20" s="433"/>
      <c r="UP20" s="433"/>
      <c r="UQ20" s="433"/>
      <c r="UR20" s="433"/>
      <c r="US20" s="433"/>
      <c r="UT20" s="433"/>
      <c r="UU20" s="433"/>
      <c r="UV20" s="433"/>
      <c r="UW20" s="433"/>
      <c r="UX20" s="433"/>
      <c r="UY20" s="433"/>
      <c r="UZ20" s="433"/>
      <c r="VA20" s="433"/>
      <c r="VB20" s="433"/>
      <c r="VC20" s="433"/>
      <c r="VD20" s="433"/>
      <c r="VE20" s="433"/>
      <c r="VF20" s="433"/>
      <c r="VG20" s="433"/>
      <c r="VH20" s="433"/>
      <c r="VI20" s="433"/>
      <c r="VJ20" s="433"/>
      <c r="VK20" s="433"/>
      <c r="VL20" s="433"/>
      <c r="VM20" s="433"/>
      <c r="VN20" s="433"/>
      <c r="VO20" s="433"/>
      <c r="VP20" s="433"/>
      <c r="VQ20" s="433"/>
      <c r="VR20" s="433"/>
      <c r="VS20" s="433"/>
      <c r="VT20" s="433"/>
      <c r="VU20" s="433"/>
      <c r="VV20" s="433"/>
      <c r="VW20" s="433"/>
      <c r="VX20" s="433"/>
      <c r="VY20" s="433"/>
      <c r="VZ20" s="433"/>
      <c r="WA20" s="433"/>
      <c r="WB20" s="433"/>
      <c r="WC20" s="433"/>
      <c r="WD20" s="433"/>
      <c r="WE20" s="433"/>
      <c r="WF20" s="433"/>
      <c r="WG20" s="433"/>
      <c r="WH20" s="433"/>
      <c r="WI20" s="433"/>
      <c r="WJ20" s="433"/>
      <c r="WK20" s="433"/>
      <c r="WL20" s="433"/>
      <c r="WM20" s="433"/>
      <c r="WN20" s="433"/>
      <c r="WO20" s="433"/>
      <c r="WP20" s="433"/>
      <c r="WS20" s="433"/>
      <c r="WT20" s="433"/>
      <c r="WU20" s="433"/>
      <c r="WV20" s="433"/>
      <c r="WW20" s="433"/>
      <c r="WX20" s="433"/>
      <c r="WY20" s="433"/>
      <c r="WZ20" s="433"/>
      <c r="XA20" s="433"/>
      <c r="XB20" s="433"/>
      <c r="XC20" s="433"/>
      <c r="XD20" s="433"/>
      <c r="XE20" s="433"/>
      <c r="XF20" s="433"/>
      <c r="XG20" s="433"/>
      <c r="XH20" s="433"/>
      <c r="XI20" s="433"/>
      <c r="XJ20" s="433"/>
      <c r="XK20" s="433"/>
      <c r="XL20" s="433"/>
      <c r="XM20" s="433"/>
      <c r="XN20" s="433"/>
      <c r="XO20" s="433"/>
      <c r="XP20" s="433"/>
      <c r="XQ20" s="433"/>
      <c r="XR20" s="433"/>
      <c r="XS20" s="433"/>
      <c r="XT20" s="433"/>
      <c r="XU20" s="433"/>
      <c r="XV20" s="433"/>
    </row>
    <row r="21" spans="1:646" s="678" customFormat="1">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O21" s="433"/>
      <c r="BV21" s="433"/>
      <c r="CT21" s="680"/>
      <c r="CU21" s="680"/>
      <c r="CV21" s="680"/>
      <c r="CW21" s="680"/>
      <c r="CX21" s="680"/>
      <c r="FR21" s="308"/>
      <c r="FS21" s="308"/>
      <c r="FT21" s="308"/>
      <c r="FU21" s="308"/>
      <c r="FV21" s="308"/>
      <c r="FW21" s="308"/>
      <c r="FX21" s="308"/>
      <c r="FY21" s="308"/>
      <c r="FZ21" s="308"/>
      <c r="GA21" s="308"/>
      <c r="GB21" s="308"/>
      <c r="GC21" s="308"/>
      <c r="GD21" s="308"/>
      <c r="GE21" s="308"/>
      <c r="GF21" s="308"/>
      <c r="GG21" s="308"/>
      <c r="GH21" s="308"/>
      <c r="GI21" s="308"/>
      <c r="GJ21" s="308"/>
      <c r="GK21" s="308">
        <v>2000</v>
      </c>
      <c r="GL21" s="308">
        <v>2001</v>
      </c>
      <c r="GM21" s="308">
        <v>2002</v>
      </c>
      <c r="GN21" s="308">
        <v>2003</v>
      </c>
      <c r="GO21" s="308">
        <v>2004</v>
      </c>
      <c r="GP21" s="308">
        <v>2005</v>
      </c>
      <c r="GQ21" s="308">
        <v>2006</v>
      </c>
      <c r="GR21" s="308">
        <v>2007</v>
      </c>
      <c r="GS21" s="308">
        <v>2008</v>
      </c>
      <c r="GT21" s="308">
        <v>2009</v>
      </c>
      <c r="GU21" s="308">
        <v>2010</v>
      </c>
      <c r="GV21" s="308">
        <v>2011</v>
      </c>
      <c r="GW21" s="308">
        <v>2012</v>
      </c>
      <c r="GX21" s="308">
        <v>2013</v>
      </c>
      <c r="GY21" s="308">
        <v>2014</v>
      </c>
      <c r="GZ21" s="308">
        <v>2015</v>
      </c>
      <c r="HA21" s="308">
        <v>2016</v>
      </c>
      <c r="HB21" s="308">
        <v>2017</v>
      </c>
      <c r="HC21" s="308">
        <v>2018</v>
      </c>
      <c r="HD21" s="308">
        <v>2019</v>
      </c>
      <c r="HE21" s="308">
        <v>2020</v>
      </c>
      <c r="HF21" s="308">
        <v>2021</v>
      </c>
      <c r="HG21" s="308">
        <v>2022</v>
      </c>
      <c r="HH21" s="308">
        <v>2023</v>
      </c>
      <c r="HI21" s="308">
        <v>2024</v>
      </c>
      <c r="HJ21" s="308">
        <v>2025</v>
      </c>
      <c r="HK21" s="308">
        <v>2026</v>
      </c>
      <c r="HL21" s="308">
        <v>2027</v>
      </c>
      <c r="HM21" s="308">
        <v>2028</v>
      </c>
      <c r="HN21" s="308">
        <v>2029</v>
      </c>
      <c r="HO21" s="308">
        <v>2030</v>
      </c>
      <c r="HP21" s="308">
        <v>2031</v>
      </c>
      <c r="HQ21" s="678">
        <v>2032</v>
      </c>
      <c r="HR21" s="678">
        <v>2033</v>
      </c>
      <c r="HS21" s="308">
        <v>2034</v>
      </c>
      <c r="HT21" s="308">
        <v>2035</v>
      </c>
      <c r="HU21" s="308">
        <v>2036</v>
      </c>
      <c r="HV21" s="308">
        <v>2037</v>
      </c>
      <c r="HW21" s="308">
        <v>2038</v>
      </c>
      <c r="HX21" s="308">
        <v>2039</v>
      </c>
      <c r="HY21" s="308">
        <v>2040</v>
      </c>
      <c r="HZ21" s="308">
        <v>2041</v>
      </c>
      <c r="IA21" s="308">
        <v>2042</v>
      </c>
      <c r="IB21" s="308">
        <v>2043</v>
      </c>
      <c r="IC21" s="308">
        <v>2044</v>
      </c>
      <c r="ID21" s="308">
        <v>2045</v>
      </c>
      <c r="IE21" s="308">
        <v>2046</v>
      </c>
      <c r="IF21" s="308">
        <v>2047</v>
      </c>
      <c r="IG21" s="308">
        <v>2048</v>
      </c>
      <c r="IH21" s="308">
        <v>2049</v>
      </c>
      <c r="II21" s="308">
        <v>2050</v>
      </c>
      <c r="IJ21" s="308"/>
      <c r="IK21" s="308"/>
      <c r="IL21" s="308"/>
      <c r="IM21" s="308">
        <v>2016</v>
      </c>
      <c r="IN21" s="308">
        <v>2017</v>
      </c>
      <c r="IO21" s="308">
        <v>2018</v>
      </c>
      <c r="IP21" s="308">
        <v>2019</v>
      </c>
      <c r="IQ21" s="308">
        <v>2020</v>
      </c>
      <c r="IR21" s="308">
        <v>2021</v>
      </c>
      <c r="IS21" s="308">
        <v>2022</v>
      </c>
      <c r="IT21" s="308">
        <v>2023</v>
      </c>
      <c r="IU21" s="308">
        <v>2024</v>
      </c>
      <c r="IV21" s="308">
        <v>2025</v>
      </c>
      <c r="IW21" s="308">
        <v>2026</v>
      </c>
      <c r="IX21" s="308">
        <v>2027</v>
      </c>
      <c r="IY21" s="308">
        <v>2028</v>
      </c>
      <c r="IZ21" s="308">
        <v>2029</v>
      </c>
      <c r="JA21" s="308">
        <v>2030</v>
      </c>
      <c r="JB21" s="678">
        <v>2031</v>
      </c>
      <c r="JC21" s="678">
        <v>2032</v>
      </c>
      <c r="JD21" s="678">
        <v>2033</v>
      </c>
      <c r="JE21" s="678">
        <v>2034</v>
      </c>
      <c r="JF21" s="308">
        <v>2035</v>
      </c>
      <c r="JG21" s="308">
        <v>2036</v>
      </c>
      <c r="JH21" s="308">
        <v>2037</v>
      </c>
      <c r="JI21" s="308">
        <v>2038</v>
      </c>
      <c r="JJ21" s="308">
        <v>2039</v>
      </c>
      <c r="JK21" s="308">
        <v>2040</v>
      </c>
      <c r="JL21" s="308">
        <v>2041</v>
      </c>
      <c r="JM21" s="308">
        <v>2042</v>
      </c>
      <c r="JN21" s="308">
        <v>2043</v>
      </c>
      <c r="JO21" s="308">
        <v>2044</v>
      </c>
      <c r="JP21" s="308">
        <v>2045</v>
      </c>
      <c r="JQ21" s="308">
        <v>2046</v>
      </c>
      <c r="JR21" s="308">
        <v>2047</v>
      </c>
      <c r="JS21" s="308">
        <v>2048</v>
      </c>
      <c r="JT21" s="308">
        <v>2049</v>
      </c>
      <c r="JU21" s="308">
        <v>2050</v>
      </c>
      <c r="JV21" s="308"/>
      <c r="JW21" s="308"/>
      <c r="JX21" s="308"/>
      <c r="JY21" s="308"/>
      <c r="JZ21" s="308"/>
      <c r="KA21" s="308"/>
      <c r="KB21" s="308">
        <v>2015</v>
      </c>
      <c r="KC21" s="308">
        <v>2016</v>
      </c>
      <c r="KD21" s="308">
        <v>2017</v>
      </c>
      <c r="KE21" s="308">
        <v>2018</v>
      </c>
      <c r="KF21" s="308">
        <v>2019</v>
      </c>
      <c r="KG21" s="308">
        <v>2020</v>
      </c>
      <c r="KH21" s="308">
        <v>2021</v>
      </c>
      <c r="KI21" s="308">
        <v>2022</v>
      </c>
      <c r="KJ21" s="308">
        <v>2023</v>
      </c>
      <c r="KK21" s="308">
        <v>2024</v>
      </c>
      <c r="KL21" s="308">
        <v>2025</v>
      </c>
      <c r="KM21" s="308">
        <v>2026</v>
      </c>
      <c r="KN21" s="308">
        <v>2027</v>
      </c>
      <c r="KO21" s="308">
        <v>2028</v>
      </c>
      <c r="KP21" s="678">
        <v>2029</v>
      </c>
      <c r="KQ21" s="678">
        <v>2030</v>
      </c>
      <c r="KR21" s="678">
        <v>2031</v>
      </c>
      <c r="KS21" s="430">
        <v>2032</v>
      </c>
      <c r="KT21" s="430">
        <v>2033</v>
      </c>
      <c r="KU21" s="430">
        <v>2034</v>
      </c>
      <c r="KV21" s="430">
        <v>2035</v>
      </c>
      <c r="KW21" s="430">
        <v>2036</v>
      </c>
      <c r="KX21" s="430">
        <v>2037</v>
      </c>
      <c r="KY21" s="430">
        <v>2038</v>
      </c>
      <c r="KZ21" s="430">
        <v>2039</v>
      </c>
      <c r="LA21" s="430">
        <v>2040</v>
      </c>
      <c r="LB21" s="430">
        <v>2041</v>
      </c>
      <c r="LC21" s="430">
        <v>2042</v>
      </c>
      <c r="LD21" s="430">
        <v>2043</v>
      </c>
      <c r="LE21" s="430">
        <v>2044</v>
      </c>
      <c r="LF21" s="430">
        <v>2045</v>
      </c>
      <c r="LG21" s="430">
        <v>2046</v>
      </c>
      <c r="LH21" s="430">
        <v>2047</v>
      </c>
      <c r="LI21" s="430">
        <v>2048</v>
      </c>
      <c r="LJ21" s="430">
        <v>2049</v>
      </c>
      <c r="LK21" s="430">
        <v>2050</v>
      </c>
      <c r="LL21" s="430"/>
      <c r="LM21" s="430"/>
      <c r="LN21" s="430"/>
      <c r="LO21" s="430">
        <v>2015</v>
      </c>
      <c r="LP21" s="430">
        <v>2016</v>
      </c>
      <c r="LQ21" s="430">
        <v>2017</v>
      </c>
      <c r="LR21" s="430">
        <v>2018</v>
      </c>
      <c r="LS21" s="430">
        <v>2019</v>
      </c>
      <c r="LT21" s="430">
        <v>2020</v>
      </c>
      <c r="LU21" s="430">
        <v>2021</v>
      </c>
      <c r="LV21" s="430">
        <v>2022</v>
      </c>
      <c r="LW21" s="430">
        <v>2023</v>
      </c>
      <c r="LX21" s="430">
        <v>2024</v>
      </c>
      <c r="LY21" s="430">
        <v>2025</v>
      </c>
      <c r="LZ21" s="430">
        <v>2026</v>
      </c>
      <c r="MA21" s="430">
        <v>2027</v>
      </c>
      <c r="MB21" s="430">
        <v>2028</v>
      </c>
      <c r="MC21" s="678">
        <v>2029</v>
      </c>
      <c r="MD21" s="308">
        <v>2030</v>
      </c>
      <c r="ME21" s="308">
        <v>2031</v>
      </c>
      <c r="MF21" s="308">
        <v>2032</v>
      </c>
      <c r="MG21" s="308">
        <v>2033</v>
      </c>
      <c r="MH21" s="308">
        <v>2034</v>
      </c>
      <c r="MI21" s="308">
        <v>2035</v>
      </c>
      <c r="MJ21" s="308">
        <v>2036</v>
      </c>
      <c r="MK21" s="308">
        <v>2037</v>
      </c>
      <c r="ML21" s="308">
        <v>2038</v>
      </c>
      <c r="MM21" s="308">
        <v>2039</v>
      </c>
      <c r="MN21" s="308">
        <v>2040</v>
      </c>
      <c r="MO21" s="308">
        <v>2041</v>
      </c>
      <c r="MP21" s="308">
        <v>2042</v>
      </c>
      <c r="MQ21" s="308">
        <v>2043</v>
      </c>
      <c r="MR21" s="308">
        <v>2044</v>
      </c>
      <c r="MS21" s="308">
        <v>2045</v>
      </c>
      <c r="MT21" s="308">
        <v>2046</v>
      </c>
      <c r="MU21" s="308">
        <v>2047</v>
      </c>
      <c r="MV21" s="308">
        <v>2048</v>
      </c>
      <c r="MW21" s="308">
        <v>2049</v>
      </c>
      <c r="MX21" s="308">
        <v>2050</v>
      </c>
      <c r="MY21" s="308"/>
      <c r="MZ21" s="308"/>
      <c r="NA21" s="308">
        <v>2015</v>
      </c>
      <c r="NB21" s="308">
        <f>NA21+1</f>
        <v>2016</v>
      </c>
      <c r="NC21" s="308">
        <f t="shared" ref="NC21:OJ21" si="75">NB21+1</f>
        <v>2017</v>
      </c>
      <c r="ND21" s="308">
        <f t="shared" si="75"/>
        <v>2018</v>
      </c>
      <c r="NE21" s="308">
        <f t="shared" si="75"/>
        <v>2019</v>
      </c>
      <c r="NF21" s="308">
        <f t="shared" si="75"/>
        <v>2020</v>
      </c>
      <c r="NG21" s="308">
        <f t="shared" si="75"/>
        <v>2021</v>
      </c>
      <c r="NH21" s="308">
        <f t="shared" si="75"/>
        <v>2022</v>
      </c>
      <c r="NI21" s="308">
        <f t="shared" si="75"/>
        <v>2023</v>
      </c>
      <c r="NJ21" s="308">
        <f t="shared" si="75"/>
        <v>2024</v>
      </c>
      <c r="NK21" s="308">
        <f t="shared" si="75"/>
        <v>2025</v>
      </c>
      <c r="NL21" s="308">
        <f t="shared" si="75"/>
        <v>2026</v>
      </c>
      <c r="NM21" s="308">
        <f t="shared" si="75"/>
        <v>2027</v>
      </c>
      <c r="NN21" s="308">
        <f t="shared" si="75"/>
        <v>2028</v>
      </c>
      <c r="NO21" s="678">
        <f t="shared" si="75"/>
        <v>2029</v>
      </c>
      <c r="NP21" s="678">
        <f t="shared" si="75"/>
        <v>2030</v>
      </c>
      <c r="NQ21" s="308">
        <f t="shared" si="75"/>
        <v>2031</v>
      </c>
      <c r="NR21" s="308">
        <f t="shared" si="75"/>
        <v>2032</v>
      </c>
      <c r="NS21" s="308">
        <f t="shared" si="75"/>
        <v>2033</v>
      </c>
      <c r="NT21" s="308">
        <f t="shared" si="75"/>
        <v>2034</v>
      </c>
      <c r="NU21" s="308">
        <f t="shared" si="75"/>
        <v>2035</v>
      </c>
      <c r="NV21" s="308">
        <f t="shared" si="75"/>
        <v>2036</v>
      </c>
      <c r="NW21" s="308">
        <f t="shared" si="75"/>
        <v>2037</v>
      </c>
      <c r="NX21" s="308">
        <f t="shared" si="75"/>
        <v>2038</v>
      </c>
      <c r="NY21" s="308">
        <f t="shared" si="75"/>
        <v>2039</v>
      </c>
      <c r="NZ21" s="308">
        <f t="shared" si="75"/>
        <v>2040</v>
      </c>
      <c r="OA21" s="308">
        <f t="shared" si="75"/>
        <v>2041</v>
      </c>
      <c r="OB21" s="308">
        <f t="shared" si="75"/>
        <v>2042</v>
      </c>
      <c r="OC21" s="308">
        <f t="shared" si="75"/>
        <v>2043</v>
      </c>
      <c r="OD21" s="308">
        <f t="shared" si="75"/>
        <v>2044</v>
      </c>
      <c r="OE21" s="308">
        <f t="shared" si="75"/>
        <v>2045</v>
      </c>
      <c r="OF21" s="308">
        <f t="shared" si="75"/>
        <v>2046</v>
      </c>
      <c r="OG21" s="308">
        <f t="shared" si="75"/>
        <v>2047</v>
      </c>
      <c r="OH21" s="308">
        <f t="shared" si="75"/>
        <v>2048</v>
      </c>
      <c r="OI21" s="308">
        <f t="shared" si="75"/>
        <v>2049</v>
      </c>
      <c r="OJ21" s="308">
        <f t="shared" si="75"/>
        <v>2050</v>
      </c>
      <c r="OK21" s="308"/>
      <c r="OL21" s="308"/>
      <c r="OM21" s="308"/>
      <c r="ON21" s="308">
        <v>2015</v>
      </c>
      <c r="OO21" s="308">
        <f t="shared" ref="OO21:PW21" si="76">ON21+1</f>
        <v>2016</v>
      </c>
      <c r="OP21" s="308">
        <f t="shared" si="76"/>
        <v>2017</v>
      </c>
      <c r="OQ21" s="308">
        <f t="shared" si="76"/>
        <v>2018</v>
      </c>
      <c r="OR21" s="308">
        <f t="shared" si="76"/>
        <v>2019</v>
      </c>
      <c r="OS21" s="308">
        <f t="shared" si="76"/>
        <v>2020</v>
      </c>
      <c r="OT21" s="308">
        <f t="shared" si="76"/>
        <v>2021</v>
      </c>
      <c r="OU21" s="308">
        <f t="shared" si="76"/>
        <v>2022</v>
      </c>
      <c r="OV21" s="308">
        <f t="shared" si="76"/>
        <v>2023</v>
      </c>
      <c r="OW21" s="308">
        <f t="shared" si="76"/>
        <v>2024</v>
      </c>
      <c r="OX21" s="308">
        <f t="shared" si="76"/>
        <v>2025</v>
      </c>
      <c r="OY21" s="308">
        <f t="shared" si="76"/>
        <v>2026</v>
      </c>
      <c r="OZ21" s="308">
        <f t="shared" si="76"/>
        <v>2027</v>
      </c>
      <c r="PA21" s="308">
        <f t="shared" si="76"/>
        <v>2028</v>
      </c>
      <c r="PB21" s="678">
        <f t="shared" si="76"/>
        <v>2029</v>
      </c>
      <c r="PC21" s="308">
        <f t="shared" si="76"/>
        <v>2030</v>
      </c>
      <c r="PD21" s="308">
        <f t="shared" si="76"/>
        <v>2031</v>
      </c>
      <c r="PE21" s="308">
        <f t="shared" si="76"/>
        <v>2032</v>
      </c>
      <c r="PF21" s="308">
        <f t="shared" si="76"/>
        <v>2033</v>
      </c>
      <c r="PG21" s="308">
        <f t="shared" si="76"/>
        <v>2034</v>
      </c>
      <c r="PH21" s="308">
        <f t="shared" si="76"/>
        <v>2035</v>
      </c>
      <c r="PI21" s="308">
        <f t="shared" si="76"/>
        <v>2036</v>
      </c>
      <c r="PJ21" s="308">
        <f t="shared" si="76"/>
        <v>2037</v>
      </c>
      <c r="PK21" s="308">
        <f t="shared" si="76"/>
        <v>2038</v>
      </c>
      <c r="PL21" s="308">
        <f t="shared" si="76"/>
        <v>2039</v>
      </c>
      <c r="PM21" s="308">
        <f t="shared" si="76"/>
        <v>2040</v>
      </c>
      <c r="PN21" s="308">
        <f t="shared" si="76"/>
        <v>2041</v>
      </c>
      <c r="PO21" s="308">
        <f t="shared" si="76"/>
        <v>2042</v>
      </c>
      <c r="PP21" s="308">
        <f t="shared" si="76"/>
        <v>2043</v>
      </c>
      <c r="PQ21" s="308">
        <f t="shared" si="76"/>
        <v>2044</v>
      </c>
      <c r="PR21" s="308">
        <f t="shared" si="76"/>
        <v>2045</v>
      </c>
      <c r="PS21" s="308">
        <f t="shared" si="76"/>
        <v>2046</v>
      </c>
      <c r="PT21" s="308">
        <f t="shared" si="76"/>
        <v>2047</v>
      </c>
      <c r="PU21" s="308">
        <f t="shared" si="76"/>
        <v>2048</v>
      </c>
      <c r="PV21" s="308">
        <f t="shared" si="76"/>
        <v>2049</v>
      </c>
      <c r="PW21" s="308">
        <f t="shared" si="76"/>
        <v>2050</v>
      </c>
      <c r="PZ21" s="678">
        <v>2001</v>
      </c>
      <c r="QA21" s="680">
        <f>PZ21+1</f>
        <v>2002</v>
      </c>
      <c r="QB21" s="678">
        <f t="shared" ref="QB21:QS21" si="77">QA21+1</f>
        <v>2003</v>
      </c>
      <c r="QC21" s="678">
        <f t="shared" si="77"/>
        <v>2004</v>
      </c>
      <c r="QD21" s="678">
        <f t="shared" si="77"/>
        <v>2005</v>
      </c>
      <c r="QE21" s="678">
        <f t="shared" si="77"/>
        <v>2006</v>
      </c>
      <c r="QF21" s="678">
        <f t="shared" si="77"/>
        <v>2007</v>
      </c>
      <c r="QG21" s="678">
        <f t="shared" si="77"/>
        <v>2008</v>
      </c>
      <c r="QH21" s="678">
        <f t="shared" si="77"/>
        <v>2009</v>
      </c>
      <c r="QI21" s="678">
        <f t="shared" si="77"/>
        <v>2010</v>
      </c>
      <c r="QJ21" s="678">
        <f t="shared" si="77"/>
        <v>2011</v>
      </c>
      <c r="QK21" s="678">
        <f t="shared" si="77"/>
        <v>2012</v>
      </c>
      <c r="QL21" s="678">
        <f t="shared" si="77"/>
        <v>2013</v>
      </c>
      <c r="QM21" s="678">
        <f t="shared" si="77"/>
        <v>2014</v>
      </c>
      <c r="QN21" s="678">
        <f t="shared" si="77"/>
        <v>2015</v>
      </c>
      <c r="QO21" s="678">
        <f t="shared" si="77"/>
        <v>2016</v>
      </c>
      <c r="QP21" s="678">
        <f t="shared" si="77"/>
        <v>2017</v>
      </c>
      <c r="QQ21" s="678">
        <f t="shared" si="77"/>
        <v>2018</v>
      </c>
      <c r="QR21" s="678">
        <f t="shared" si="77"/>
        <v>2019</v>
      </c>
      <c r="QS21" s="678">
        <f t="shared" si="77"/>
        <v>2020</v>
      </c>
      <c r="QZ21" s="336"/>
      <c r="RA21" s="336"/>
      <c r="RB21" s="336"/>
      <c r="RC21" s="336"/>
      <c r="RD21" s="336"/>
      <c r="RE21" s="336"/>
      <c r="RF21" s="336"/>
      <c r="RG21" s="336"/>
      <c r="RH21" s="336"/>
      <c r="RI21" s="336"/>
      <c r="RJ21" s="336"/>
      <c r="RK21" s="336"/>
      <c r="RL21" s="336"/>
      <c r="RM21" s="336"/>
      <c r="RN21" s="336"/>
      <c r="RO21" s="336"/>
      <c r="RP21" s="336"/>
      <c r="RQ21" s="336"/>
      <c r="RR21" s="336"/>
      <c r="RS21" s="336"/>
      <c r="RT21" s="336"/>
      <c r="RU21" s="336"/>
      <c r="RV21" s="336"/>
      <c r="RW21" s="336"/>
      <c r="RX21" s="336"/>
      <c r="RY21" s="336"/>
      <c r="RZ21" s="336"/>
      <c r="SA21" s="336"/>
      <c r="SB21" s="336"/>
      <c r="SC21" s="336"/>
      <c r="SD21" s="336"/>
      <c r="SE21" s="336"/>
      <c r="SF21" s="336"/>
      <c r="SG21" s="336"/>
      <c r="SH21" s="336"/>
      <c r="SI21" s="336"/>
      <c r="SJ21" s="336"/>
      <c r="SK21" s="336"/>
      <c r="SL21" s="336"/>
      <c r="SM21" s="336"/>
      <c r="SN21" s="336"/>
      <c r="SO21" s="336"/>
      <c r="SP21" s="336"/>
      <c r="SQ21" s="336"/>
      <c r="SR21" s="336"/>
      <c r="SS21" s="336"/>
      <c r="ST21" s="336"/>
      <c r="SU21" s="336"/>
      <c r="SV21" s="336"/>
      <c r="SW21" s="336"/>
      <c r="SX21" s="336"/>
      <c r="SY21" s="336"/>
      <c r="SZ21" s="336"/>
      <c r="TA21" s="336"/>
      <c r="TB21" s="336"/>
      <c r="TC21" s="336"/>
      <c r="TD21" s="336"/>
      <c r="TE21" s="336"/>
      <c r="TF21" s="336"/>
      <c r="TG21" s="336"/>
      <c r="TH21" s="336"/>
      <c r="TL21" s="433"/>
      <c r="TM21" s="433"/>
      <c r="TN21" s="433"/>
      <c r="TO21" s="433"/>
      <c r="TP21" s="433"/>
      <c r="TQ21" s="433"/>
      <c r="TR21" s="433"/>
      <c r="TS21" s="433"/>
      <c r="TT21" s="433"/>
      <c r="TU21" s="433"/>
      <c r="TV21" s="433"/>
      <c r="TW21" s="433"/>
      <c r="TX21" s="433"/>
      <c r="TY21" s="433"/>
      <c r="TZ21" s="433"/>
      <c r="UA21" s="433"/>
      <c r="UB21" s="433"/>
      <c r="UC21" s="433"/>
      <c r="UD21" s="433"/>
      <c r="UE21" s="433"/>
      <c r="UF21" s="433"/>
      <c r="UG21" s="433"/>
      <c r="UH21" s="433"/>
      <c r="UI21" s="433"/>
      <c r="UJ21" s="433"/>
      <c r="UK21" s="433"/>
      <c r="UL21" s="433"/>
      <c r="UM21" s="433"/>
      <c r="UN21" s="433"/>
      <c r="UO21" s="433"/>
      <c r="UP21" s="433"/>
      <c r="UQ21" s="433"/>
      <c r="UR21" s="433"/>
      <c r="US21" s="433"/>
      <c r="UT21" s="433"/>
      <c r="UU21" s="433"/>
      <c r="UV21" s="433"/>
      <c r="UW21" s="433"/>
      <c r="UX21" s="433"/>
      <c r="UY21" s="433"/>
      <c r="UZ21" s="433"/>
      <c r="VA21" s="433"/>
      <c r="VB21" s="433"/>
      <c r="VC21" s="433"/>
      <c r="VD21" s="433"/>
      <c r="VE21" s="433"/>
      <c r="VF21" s="433"/>
      <c r="VG21" s="433"/>
      <c r="VH21" s="433"/>
      <c r="VI21" s="433"/>
      <c r="VJ21" s="433"/>
      <c r="VK21" s="433"/>
      <c r="VL21" s="433"/>
      <c r="VM21" s="433"/>
      <c r="VN21" s="433"/>
      <c r="VO21" s="433"/>
      <c r="VP21" s="433"/>
      <c r="VQ21" s="433"/>
      <c r="VR21" s="433"/>
      <c r="VS21" s="433"/>
      <c r="VT21" s="433"/>
      <c r="VU21" s="433"/>
      <c r="VV21" s="433"/>
      <c r="VW21" s="433"/>
      <c r="VX21" s="433"/>
      <c r="VY21" s="433"/>
      <c r="VZ21" s="433"/>
      <c r="WA21" s="433"/>
      <c r="WB21" s="433"/>
      <c r="WC21" s="433"/>
      <c r="WD21" s="433"/>
      <c r="WE21" s="433"/>
      <c r="WF21" s="433"/>
      <c r="WG21" s="433"/>
      <c r="WH21" s="433"/>
      <c r="WI21" s="433"/>
      <c r="WJ21" s="433"/>
      <c r="WK21" s="433"/>
      <c r="WL21" s="433"/>
      <c r="WM21" s="433"/>
      <c r="WN21" s="433"/>
      <c r="WO21" s="433"/>
      <c r="WP21" s="433"/>
      <c r="WS21" s="433"/>
      <c r="WT21" s="433"/>
      <c r="WU21" s="433"/>
      <c r="WV21" s="433"/>
      <c r="WW21" s="433"/>
      <c r="WX21" s="433"/>
      <c r="WY21" s="433"/>
      <c r="WZ21" s="433"/>
      <c r="XA21" s="433"/>
      <c r="XB21" s="433"/>
      <c r="XC21" s="433"/>
      <c r="XD21" s="433"/>
      <c r="XE21" s="433"/>
      <c r="XF21" s="433"/>
      <c r="XG21" s="433"/>
      <c r="XH21" s="433"/>
      <c r="XI21" s="433"/>
      <c r="XJ21" s="433"/>
      <c r="XK21" s="433"/>
      <c r="XL21" s="433"/>
      <c r="XM21" s="433"/>
      <c r="XN21" s="433"/>
      <c r="XO21" s="433"/>
      <c r="XP21" s="433"/>
      <c r="XQ21" s="433"/>
      <c r="XR21" s="433"/>
      <c r="XS21" s="433"/>
      <c r="XT21" s="433"/>
      <c r="XU21" s="433"/>
      <c r="XV21" s="433"/>
    </row>
    <row r="22" spans="1:646" s="433" customFormat="1">
      <c r="A22" s="336"/>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c r="AX22" s="336"/>
      <c r="AY22" s="336"/>
      <c r="AZ22" s="336"/>
      <c r="BA22" s="336"/>
      <c r="BB22" s="336"/>
      <c r="BC22" s="336"/>
      <c r="BD22" s="336"/>
      <c r="BE22" s="336"/>
      <c r="BF22" s="336"/>
      <c r="BG22" s="336"/>
      <c r="BH22" s="336"/>
      <c r="BI22" s="336"/>
      <c r="BJ22" s="336"/>
      <c r="BK22" s="336"/>
      <c r="BL22" s="336"/>
      <c r="BM22" s="336"/>
      <c r="BN22" s="336"/>
      <c r="BO22" s="336"/>
      <c r="BP22" s="336"/>
      <c r="BQ22" s="336"/>
      <c r="BR22" s="336"/>
      <c r="BS22" s="336"/>
      <c r="BT22" s="336"/>
      <c r="BU22" s="336"/>
      <c r="BV22" s="336"/>
      <c r="BW22" s="336"/>
      <c r="BX22" s="336"/>
      <c r="BY22" s="336"/>
      <c r="BZ22" s="336"/>
      <c r="CA22" s="336"/>
      <c r="CB22" s="336"/>
      <c r="CC22" s="336"/>
      <c r="CD22" s="336"/>
      <c r="CE22" s="336"/>
      <c r="CF22" s="336"/>
      <c r="CG22" s="336"/>
      <c r="CH22" s="336"/>
      <c r="CI22" s="336"/>
      <c r="CJ22" s="336"/>
      <c r="CK22" s="336"/>
      <c r="CL22" s="336"/>
      <c r="CM22" s="336"/>
      <c r="CN22" s="336"/>
      <c r="CO22" s="336"/>
      <c r="CP22" s="336"/>
      <c r="CQ22" s="336"/>
      <c r="CR22" s="336"/>
      <c r="CS22" s="336"/>
      <c r="CT22" s="336"/>
      <c r="CU22" s="336"/>
      <c r="CV22" s="336"/>
      <c r="CW22" s="336"/>
      <c r="CX22" s="336"/>
      <c r="CY22" s="336"/>
      <c r="CZ22" s="336"/>
      <c r="DA22" s="336"/>
      <c r="DB22" s="336"/>
      <c r="DC22" s="336"/>
      <c r="DD22" s="336"/>
      <c r="DE22" s="336"/>
      <c r="DF22" s="336"/>
      <c r="DG22" s="336"/>
      <c r="DH22" s="336"/>
      <c r="DI22" s="336"/>
      <c r="DJ22" s="336"/>
      <c r="DK22" s="336"/>
      <c r="DL22" s="336"/>
      <c r="DM22" s="336"/>
      <c r="DN22" s="336"/>
      <c r="DO22" s="336"/>
      <c r="DP22" s="336"/>
      <c r="DQ22" s="336"/>
      <c r="DR22" s="336"/>
      <c r="DS22" s="336"/>
      <c r="DT22" s="336"/>
      <c r="DU22" s="336"/>
      <c r="DV22" s="336"/>
      <c r="DW22" s="336"/>
      <c r="DX22" s="336"/>
      <c r="DY22" s="336"/>
      <c r="DZ22" s="336"/>
      <c r="EA22" s="336"/>
      <c r="EB22" s="336"/>
      <c r="EC22" s="336"/>
      <c r="ED22" s="336"/>
      <c r="EE22" s="336"/>
      <c r="EF22" s="336"/>
      <c r="EG22" s="336"/>
      <c r="EH22" s="336"/>
      <c r="EI22" s="336"/>
      <c r="EJ22" s="336"/>
      <c r="EK22" s="336"/>
      <c r="EL22" s="336"/>
      <c r="EM22" s="336"/>
      <c r="EN22" s="336"/>
      <c r="EO22" s="336"/>
      <c r="EP22" s="336"/>
      <c r="EQ22" s="336"/>
      <c r="ER22" s="336"/>
      <c r="ES22" s="336"/>
      <c r="ET22" s="336"/>
      <c r="EU22" s="336"/>
      <c r="EV22" s="336"/>
      <c r="EW22" s="336"/>
      <c r="EX22" s="336"/>
      <c r="EY22" s="336"/>
      <c r="EZ22" s="336"/>
      <c r="FA22" s="336"/>
      <c r="FB22" s="336"/>
      <c r="FC22" s="336"/>
      <c r="FD22" s="336"/>
      <c r="FE22" s="336"/>
      <c r="FF22" s="336"/>
      <c r="FG22" s="336"/>
      <c r="FH22" s="336"/>
      <c r="FI22" s="336"/>
      <c r="FJ22" s="336"/>
      <c r="FK22" s="336"/>
      <c r="FL22" s="336"/>
      <c r="FM22" s="336"/>
      <c r="FN22" s="336"/>
      <c r="FO22" s="336"/>
      <c r="FP22" s="336"/>
      <c r="FQ22" s="336"/>
      <c r="FR22" s="336"/>
      <c r="FS22" s="336"/>
      <c r="FT22" s="336"/>
      <c r="FU22" s="336"/>
      <c r="FV22" s="336"/>
      <c r="FW22" s="336"/>
      <c r="FX22" s="336"/>
      <c r="FY22" s="336"/>
      <c r="FZ22" s="336"/>
      <c r="GA22" s="336"/>
      <c r="GB22" s="336"/>
      <c r="GC22" s="336"/>
      <c r="GD22" s="336"/>
      <c r="GE22" s="336"/>
      <c r="GF22" s="336"/>
      <c r="GG22" s="336"/>
      <c r="GH22" s="336"/>
      <c r="GI22" s="336"/>
      <c r="GJ22" s="336"/>
      <c r="GK22" s="336"/>
      <c r="GL22" s="336"/>
      <c r="GM22" s="336"/>
      <c r="GN22" s="336"/>
      <c r="GO22" s="336"/>
      <c r="GP22" s="336"/>
      <c r="GQ22" s="336"/>
      <c r="GR22" s="336"/>
      <c r="GS22" s="336"/>
      <c r="GT22" s="336"/>
      <c r="GU22" s="336"/>
      <c r="GV22" s="336"/>
      <c r="GW22" s="336"/>
      <c r="GX22" s="336"/>
      <c r="GY22" s="336"/>
      <c r="GZ22" s="336"/>
      <c r="HA22" s="336"/>
      <c r="HB22" s="336"/>
      <c r="HC22" s="336"/>
      <c r="HD22" s="336"/>
      <c r="HE22" s="336"/>
      <c r="HF22" s="336"/>
      <c r="HG22" s="336"/>
      <c r="HH22" s="336"/>
      <c r="HI22" s="336"/>
      <c r="HJ22" s="336"/>
      <c r="HK22" s="336"/>
      <c r="HL22" s="336"/>
      <c r="HM22" s="336"/>
      <c r="HN22" s="336"/>
      <c r="HO22" s="336"/>
      <c r="HP22" s="336"/>
      <c r="HQ22" s="336"/>
      <c r="HR22" s="336"/>
      <c r="HS22" s="336"/>
      <c r="HT22" s="336"/>
      <c r="HU22" s="336"/>
      <c r="HV22" s="336"/>
      <c r="HW22" s="336"/>
      <c r="HX22" s="336"/>
      <c r="HY22" s="336"/>
      <c r="HZ22" s="336"/>
      <c r="IA22" s="336"/>
      <c r="IB22" s="336"/>
      <c r="IC22" s="336"/>
      <c r="ID22" s="336"/>
      <c r="IE22" s="336"/>
      <c r="IF22" s="336"/>
      <c r="IG22" s="336"/>
      <c r="IH22" s="336"/>
      <c r="II22" s="336"/>
      <c r="IJ22" s="336"/>
      <c r="IK22" s="336"/>
      <c r="IL22" s="336"/>
      <c r="IM22" s="336"/>
      <c r="IN22" s="336"/>
      <c r="IO22" s="336"/>
      <c r="IP22" s="336"/>
      <c r="IQ22" s="336"/>
      <c r="IR22" s="336"/>
      <c r="IS22" s="336"/>
      <c r="IT22" s="336"/>
      <c r="IU22" s="336"/>
      <c r="IV22" s="336"/>
      <c r="IW22" s="336"/>
      <c r="IX22" s="336"/>
      <c r="IY22" s="336"/>
      <c r="IZ22" s="336"/>
      <c r="JA22" s="336"/>
      <c r="JB22" s="336"/>
      <c r="JC22" s="336"/>
      <c r="JD22" s="336"/>
      <c r="JE22" s="336"/>
      <c r="JF22" s="336"/>
      <c r="JG22" s="336"/>
      <c r="JH22" s="336"/>
      <c r="JI22" s="336"/>
      <c r="JJ22" s="336"/>
      <c r="JK22" s="336"/>
      <c r="JL22" s="336"/>
      <c r="JM22" s="336"/>
      <c r="JN22" s="336"/>
      <c r="JO22" s="336"/>
      <c r="JP22" s="336"/>
      <c r="JQ22" s="336"/>
      <c r="JR22" s="336"/>
      <c r="JS22" s="336"/>
      <c r="JT22" s="336"/>
      <c r="JU22" s="336"/>
      <c r="JV22" s="336"/>
      <c r="JW22" s="336"/>
      <c r="JX22" s="336"/>
      <c r="JY22" s="336"/>
      <c r="JZ22" s="336"/>
      <c r="KA22" s="336"/>
      <c r="KB22" s="336"/>
      <c r="KC22" s="336"/>
      <c r="KD22" s="336"/>
      <c r="KE22" s="336"/>
      <c r="KF22" s="336"/>
      <c r="KG22" s="336"/>
      <c r="KH22" s="336"/>
      <c r="KI22" s="336"/>
      <c r="KJ22" s="336"/>
      <c r="KK22" s="336"/>
      <c r="KL22" s="336"/>
      <c r="KM22" s="336"/>
      <c r="KN22" s="336"/>
      <c r="KO22" s="336"/>
      <c r="KP22" s="336"/>
      <c r="KQ22" s="336"/>
      <c r="KR22" s="336"/>
      <c r="KS22" s="336"/>
      <c r="KT22" s="336"/>
      <c r="KU22" s="336"/>
      <c r="KV22" s="336"/>
      <c r="KW22" s="336"/>
      <c r="KX22" s="336"/>
      <c r="KY22" s="336"/>
      <c r="KZ22" s="336"/>
      <c r="LA22" s="336"/>
      <c r="LB22" s="336"/>
      <c r="LC22" s="336"/>
      <c r="LD22" s="336"/>
      <c r="LE22" s="336"/>
      <c r="LF22" s="336"/>
      <c r="LG22" s="336"/>
      <c r="LH22" s="336"/>
      <c r="LI22" s="336"/>
      <c r="LJ22" s="336"/>
      <c r="LK22" s="336"/>
      <c r="LL22" s="336"/>
      <c r="LM22" s="336"/>
      <c r="LN22" s="336"/>
      <c r="LO22" s="336"/>
      <c r="LP22" s="336"/>
      <c r="LQ22" s="336"/>
      <c r="LR22" s="336"/>
      <c r="LS22" s="336"/>
      <c r="LT22" s="336"/>
      <c r="LU22" s="336"/>
      <c r="LV22" s="336"/>
      <c r="LW22" s="336"/>
      <c r="LX22" s="336"/>
      <c r="LY22" s="336"/>
      <c r="LZ22" s="336"/>
      <c r="MA22" s="336"/>
      <c r="MB22" s="336"/>
      <c r="MC22" s="336"/>
      <c r="MD22" s="336"/>
      <c r="ME22" s="336"/>
      <c r="MF22" s="336"/>
      <c r="MG22" s="336"/>
      <c r="MH22" s="336"/>
      <c r="MI22" s="336"/>
      <c r="MJ22" s="336"/>
      <c r="MK22" s="336"/>
      <c r="ML22" s="336"/>
      <c r="MM22" s="336"/>
      <c r="MN22" s="336"/>
      <c r="MO22" s="336"/>
      <c r="MP22" s="336"/>
      <c r="MQ22" s="336"/>
      <c r="MR22" s="336"/>
      <c r="MS22" s="336"/>
      <c r="MT22" s="336"/>
      <c r="MU22" s="336"/>
      <c r="MV22" s="336"/>
      <c r="MW22" s="336"/>
      <c r="MX22" s="336"/>
      <c r="MY22" s="336"/>
      <c r="MZ22" s="336"/>
      <c r="NA22" s="336"/>
      <c r="NB22" s="336"/>
      <c r="NC22" s="336"/>
      <c r="ND22" s="336"/>
      <c r="NE22" s="336"/>
      <c r="NF22" s="336"/>
      <c r="NG22" s="336"/>
      <c r="NH22" s="336"/>
      <c r="NI22" s="336"/>
      <c r="NJ22" s="336"/>
      <c r="NK22" s="336"/>
      <c r="NL22" s="336"/>
      <c r="NM22" s="336"/>
      <c r="NN22" s="336"/>
      <c r="NO22" s="336"/>
      <c r="NP22" s="336"/>
      <c r="NQ22" s="336"/>
      <c r="NR22" s="336"/>
      <c r="NS22" s="336"/>
      <c r="NT22" s="336"/>
      <c r="NU22" s="336"/>
      <c r="NV22" s="336"/>
      <c r="NW22" s="336"/>
      <c r="NX22" s="336"/>
      <c r="NY22" s="336"/>
      <c r="NZ22" s="336"/>
      <c r="OA22" s="336"/>
      <c r="OB22" s="336"/>
      <c r="OC22" s="336"/>
      <c r="OD22" s="336"/>
      <c r="OE22" s="336"/>
      <c r="OF22" s="336"/>
      <c r="OG22" s="336"/>
      <c r="OH22" s="336"/>
      <c r="OI22" s="336"/>
      <c r="OJ22" s="336"/>
      <c r="OK22" s="336"/>
      <c r="OL22" s="336"/>
      <c r="OM22" s="336"/>
      <c r="ON22" s="336"/>
      <c r="OO22" s="336"/>
      <c r="OP22" s="336"/>
      <c r="OQ22" s="336"/>
      <c r="OR22" s="336"/>
      <c r="OS22" s="336"/>
      <c r="OT22" s="336"/>
      <c r="OU22" s="336"/>
      <c r="OV22" s="336"/>
      <c r="OW22" s="336"/>
      <c r="OX22" s="336"/>
      <c r="OY22" s="336"/>
      <c r="OZ22" s="336"/>
      <c r="PA22" s="336"/>
      <c r="PB22" s="336"/>
      <c r="PC22" s="336"/>
      <c r="PD22" s="336"/>
      <c r="PE22" s="336"/>
      <c r="PF22" s="336"/>
      <c r="PG22" s="336"/>
      <c r="PH22" s="336"/>
      <c r="PI22" s="336"/>
      <c r="PJ22" s="336"/>
      <c r="PK22" s="336"/>
      <c r="PL22" s="336"/>
      <c r="PM22" s="336"/>
      <c r="PN22" s="336"/>
      <c r="PO22" s="336"/>
      <c r="PP22" s="336"/>
      <c r="PQ22" s="336"/>
      <c r="PR22" s="336"/>
      <c r="PS22" s="336"/>
      <c r="PT22" s="336"/>
      <c r="PU22" s="336"/>
      <c r="PV22" s="336"/>
      <c r="PW22" s="336"/>
      <c r="PX22" s="336"/>
      <c r="PY22" s="336"/>
      <c r="PZ22" s="336"/>
      <c r="QA22" s="336"/>
      <c r="QB22" s="336"/>
      <c r="QC22" s="336"/>
      <c r="QD22" s="336"/>
      <c r="QE22" s="336"/>
      <c r="QF22" s="336"/>
      <c r="QG22" s="336"/>
      <c r="QH22" s="336"/>
      <c r="QI22" s="336"/>
      <c r="QJ22" s="336"/>
      <c r="QK22" s="336"/>
      <c r="QL22" s="336"/>
      <c r="QM22" s="336"/>
      <c r="QN22" s="336"/>
      <c r="QO22" s="336"/>
      <c r="QP22" s="336"/>
      <c r="QQ22" s="336"/>
      <c r="QR22" s="336"/>
      <c r="QS22" s="336"/>
      <c r="QT22" s="336"/>
      <c r="QU22" s="336"/>
      <c r="QV22" s="336"/>
      <c r="QW22" s="336"/>
      <c r="QX22" s="336"/>
      <c r="QY22" s="336"/>
      <c r="QZ22" s="336"/>
      <c r="RA22" s="336"/>
      <c r="RB22" s="336"/>
      <c r="RC22" s="336"/>
      <c r="RD22" s="336"/>
      <c r="RE22" s="336"/>
      <c r="RF22" s="336"/>
      <c r="RG22" s="336"/>
      <c r="RH22" s="336"/>
      <c r="RI22" s="336"/>
      <c r="RJ22" s="336"/>
      <c r="RK22" s="336"/>
      <c r="RL22" s="336"/>
      <c r="RM22" s="336"/>
      <c r="RN22" s="336"/>
      <c r="RO22" s="336"/>
      <c r="RP22" s="336"/>
      <c r="RQ22" s="336"/>
      <c r="RR22" s="336"/>
      <c r="RS22" s="336"/>
      <c r="RT22" s="336"/>
      <c r="RU22" s="336"/>
      <c r="RV22" s="336"/>
      <c r="RW22" s="336"/>
      <c r="RX22" s="336"/>
      <c r="RY22" s="336"/>
      <c r="RZ22" s="336"/>
      <c r="SA22" s="336"/>
      <c r="SB22" s="336"/>
      <c r="SC22" s="336"/>
      <c r="SD22" s="336"/>
      <c r="SE22" s="336"/>
      <c r="SF22" s="336"/>
      <c r="SG22" s="336"/>
      <c r="SH22" s="336"/>
      <c r="SI22" s="336"/>
      <c r="SJ22" s="336"/>
      <c r="SK22" s="336"/>
      <c r="SL22" s="336"/>
      <c r="SM22" s="336"/>
      <c r="SN22" s="336"/>
      <c r="SO22" s="336"/>
      <c r="SP22" s="336"/>
      <c r="SQ22" s="336"/>
      <c r="SR22" s="336"/>
      <c r="SS22" s="336"/>
      <c r="ST22" s="336"/>
      <c r="SU22" s="336"/>
      <c r="SV22" s="336"/>
      <c r="SW22" s="336"/>
      <c r="SX22" s="336"/>
      <c r="SY22" s="336"/>
      <c r="SZ22" s="336"/>
      <c r="TA22" s="336"/>
      <c r="TB22" s="336"/>
      <c r="TC22" s="336"/>
      <c r="TD22" s="336"/>
      <c r="TE22" s="336"/>
      <c r="TF22" s="336"/>
      <c r="TG22" s="336"/>
      <c r="TH22" s="336"/>
      <c r="TI22" s="336"/>
      <c r="TL22" s="429"/>
      <c r="TM22" s="429"/>
      <c r="TN22" s="429"/>
      <c r="TO22" s="429"/>
      <c r="TP22" s="429"/>
      <c r="TQ22" s="429"/>
      <c r="TR22" s="429"/>
      <c r="TS22" s="429"/>
      <c r="TT22" s="429"/>
      <c r="TU22" s="429"/>
      <c r="TV22" s="429"/>
      <c r="TW22" s="429"/>
      <c r="TX22" s="429"/>
      <c r="TY22" s="429"/>
      <c r="TZ22" s="429"/>
      <c r="UA22" s="429"/>
      <c r="UF22" s="429"/>
      <c r="UG22" s="429"/>
      <c r="UH22" s="429"/>
      <c r="UI22" s="429"/>
      <c r="UK22" s="429"/>
      <c r="UL22" s="429"/>
      <c r="UM22" s="429"/>
      <c r="UN22" s="429"/>
      <c r="UO22" s="429"/>
      <c r="UT22" s="429"/>
      <c r="UU22" s="429"/>
      <c r="UV22" s="429"/>
      <c r="UW22" s="429"/>
      <c r="UX22" s="429"/>
      <c r="UY22" s="429"/>
      <c r="UZ22" s="429"/>
      <c r="VA22" s="429"/>
      <c r="VB22" s="429"/>
      <c r="VC22" s="429"/>
      <c r="VD22" s="429"/>
      <c r="VE22" s="429"/>
      <c r="VF22" s="429"/>
      <c r="VG22" s="429"/>
      <c r="VH22" s="429"/>
      <c r="VI22" s="429"/>
      <c r="VJ22" s="429"/>
      <c r="VK22" s="429"/>
      <c r="VL22" s="429"/>
      <c r="VM22" s="429"/>
      <c r="VN22" s="429"/>
      <c r="VV22" s="429"/>
      <c r="VW22" s="429"/>
      <c r="VX22" s="429"/>
      <c r="VY22" s="429"/>
      <c r="VZ22" s="429"/>
      <c r="WA22" s="429"/>
      <c r="WB22" s="429"/>
      <c r="WC22" s="429"/>
      <c r="WD22" s="429"/>
      <c r="WE22" s="429"/>
      <c r="WF22" s="429"/>
      <c r="WG22" s="429"/>
      <c r="WH22" s="429"/>
      <c r="WI22" s="429"/>
      <c r="WJ22" s="429"/>
      <c r="WK22" s="429"/>
      <c r="WL22" s="429"/>
      <c r="WM22" s="429"/>
      <c r="WN22" s="429"/>
      <c r="WO22" s="429"/>
      <c r="WP22" s="429"/>
      <c r="WS22" s="429"/>
      <c r="WT22" s="429"/>
      <c r="WU22" s="429"/>
      <c r="WV22" s="429"/>
      <c r="WW22" s="429"/>
      <c r="WX22" s="429"/>
      <c r="WY22" s="429"/>
      <c r="WZ22" s="429"/>
      <c r="XA22" s="429"/>
      <c r="XB22" s="429"/>
      <c r="XC22" s="429"/>
      <c r="XD22" s="429"/>
      <c r="XE22" s="429"/>
      <c r="XF22" s="429"/>
      <c r="XG22" s="429"/>
      <c r="XH22" s="429"/>
      <c r="XI22" s="429"/>
      <c r="XJ22" s="429"/>
      <c r="XK22" s="429"/>
      <c r="XL22" s="429"/>
      <c r="XR22" s="429"/>
      <c r="XS22" s="429"/>
      <c r="XT22" s="429"/>
      <c r="XU22" s="429"/>
      <c r="XV22" s="429"/>
    </row>
    <row r="23" spans="1:646">
      <c r="A23" s="336" t="s">
        <v>469</v>
      </c>
      <c r="B23" s="336" t="s">
        <v>467</v>
      </c>
      <c r="C23" s="336" t="s">
        <v>942</v>
      </c>
      <c r="D23" s="336" t="s">
        <v>1088</v>
      </c>
      <c r="E23" s="336" t="s">
        <v>1681</v>
      </c>
      <c r="F23" s="336" t="s">
        <v>1089</v>
      </c>
      <c r="G23" s="336" t="s">
        <v>1682</v>
      </c>
      <c r="H23" s="336" t="s">
        <v>1090</v>
      </c>
      <c r="I23" s="336" t="s">
        <v>1683</v>
      </c>
      <c r="J23" s="336" t="s">
        <v>1771</v>
      </c>
      <c r="K23" s="336" t="s">
        <v>1772</v>
      </c>
      <c r="L23" s="336" t="s">
        <v>1684</v>
      </c>
      <c r="M23" s="336" t="s">
        <v>1685</v>
      </c>
      <c r="N23" s="336" t="s">
        <v>1091</v>
      </c>
      <c r="O23" s="336" t="s">
        <v>1686</v>
      </c>
      <c r="P23" s="336" t="s">
        <v>1092</v>
      </c>
      <c r="Q23" s="336" t="s">
        <v>1687</v>
      </c>
      <c r="R23" s="336" t="s">
        <v>1093</v>
      </c>
      <c r="S23" s="336" t="s">
        <v>1688</v>
      </c>
      <c r="T23" s="336" t="s">
        <v>1094</v>
      </c>
      <c r="U23" s="336" t="s">
        <v>1689</v>
      </c>
      <c r="V23" s="336" t="s">
        <v>1095</v>
      </c>
      <c r="W23" s="336" t="s">
        <v>1690</v>
      </c>
      <c r="X23" s="336" t="s">
        <v>1096</v>
      </c>
      <c r="Y23" s="336" t="s">
        <v>1097</v>
      </c>
      <c r="Z23" s="336" t="s">
        <v>1691</v>
      </c>
      <c r="AA23" s="336" t="s">
        <v>1098</v>
      </c>
      <c r="AB23" s="336" t="s">
        <v>1692</v>
      </c>
      <c r="AC23" s="336" t="s">
        <v>1099</v>
      </c>
      <c r="AD23" s="336" t="s">
        <v>1693</v>
      </c>
      <c r="AE23" s="336" t="s">
        <v>1100</v>
      </c>
      <c r="AF23" s="336" t="s">
        <v>1694</v>
      </c>
      <c r="AG23" s="336" t="s">
        <v>1101</v>
      </c>
      <c r="AH23" s="336" t="s">
        <v>1695</v>
      </c>
      <c r="AI23" s="336" t="s">
        <v>1102</v>
      </c>
      <c r="AJ23" s="336" t="s">
        <v>1103</v>
      </c>
      <c r="AK23" s="336" t="s">
        <v>1696</v>
      </c>
      <c r="AL23" s="336" t="s">
        <v>1104</v>
      </c>
      <c r="AM23" s="336" t="s">
        <v>1697</v>
      </c>
      <c r="AN23" s="336" t="s">
        <v>1105</v>
      </c>
      <c r="AO23" s="336" t="s">
        <v>1698</v>
      </c>
      <c r="AP23" s="336" t="s">
        <v>1106</v>
      </c>
      <c r="AQ23" s="336" t="s">
        <v>1699</v>
      </c>
      <c r="AR23" s="336" t="s">
        <v>1107</v>
      </c>
      <c r="AS23" s="336" t="s">
        <v>1773</v>
      </c>
      <c r="AT23" s="336" t="s">
        <v>1774</v>
      </c>
      <c r="AU23" s="336" t="s">
        <v>1775</v>
      </c>
      <c r="AV23" s="336" t="s">
        <v>1776</v>
      </c>
      <c r="AW23" s="336" t="s">
        <v>1777</v>
      </c>
      <c r="AX23" s="336" t="s">
        <v>1778</v>
      </c>
      <c r="AY23" s="336" t="s">
        <v>1779</v>
      </c>
      <c r="AZ23" s="336" t="s">
        <v>1780</v>
      </c>
      <c r="BA23" s="336" t="s">
        <v>1781</v>
      </c>
      <c r="BB23" s="336" t="s">
        <v>1782</v>
      </c>
      <c r="BC23" s="336" t="s">
        <v>1783</v>
      </c>
      <c r="BD23" s="336" t="s">
        <v>1108</v>
      </c>
      <c r="BE23" s="336" t="s">
        <v>1109</v>
      </c>
      <c r="BF23" s="336" t="s">
        <v>1110</v>
      </c>
      <c r="BG23" s="336" t="s">
        <v>1111</v>
      </c>
      <c r="BH23" s="336" t="s">
        <v>1112</v>
      </c>
      <c r="BI23" s="336" t="s">
        <v>1113</v>
      </c>
      <c r="BJ23" s="336" t="s">
        <v>1784</v>
      </c>
      <c r="BK23" s="336" t="s">
        <v>1770</v>
      </c>
      <c r="BL23" s="336" t="s">
        <v>949</v>
      </c>
      <c r="BM23" s="336" t="s">
        <v>1700</v>
      </c>
      <c r="BN23" s="336" t="s">
        <v>1701</v>
      </c>
      <c r="BO23" s="336" t="s">
        <v>950</v>
      </c>
      <c r="BP23" s="336" t="s">
        <v>1114</v>
      </c>
      <c r="BQ23" s="336" t="s">
        <v>1115</v>
      </c>
      <c r="BR23" s="336" t="s">
        <v>1116</v>
      </c>
      <c r="BS23" s="336" t="s">
        <v>1117</v>
      </c>
      <c r="BT23" s="336" t="s">
        <v>1118</v>
      </c>
      <c r="BU23" s="336" t="s">
        <v>1119</v>
      </c>
      <c r="BV23" s="336" t="s">
        <v>1120</v>
      </c>
      <c r="BW23" s="336" t="s">
        <v>1121</v>
      </c>
      <c r="BX23" s="336" t="s">
        <v>1122</v>
      </c>
      <c r="BY23" s="336" t="s">
        <v>1123</v>
      </c>
      <c r="BZ23" s="336" t="s">
        <v>1124</v>
      </c>
      <c r="CA23" s="336" t="s">
        <v>1125</v>
      </c>
      <c r="CB23" s="336" t="s">
        <v>1126</v>
      </c>
      <c r="CC23" s="336" t="s">
        <v>1127</v>
      </c>
      <c r="CD23" s="336" t="s">
        <v>1128</v>
      </c>
      <c r="CE23" s="336" t="s">
        <v>1129</v>
      </c>
      <c r="CF23" s="336" t="s">
        <v>1130</v>
      </c>
      <c r="CG23" s="336" t="s">
        <v>1131</v>
      </c>
      <c r="CH23" s="336" t="s">
        <v>1132</v>
      </c>
      <c r="CI23" s="336" t="s">
        <v>1133</v>
      </c>
      <c r="CJ23" s="336" t="s">
        <v>1134</v>
      </c>
      <c r="CK23" s="336" t="s">
        <v>1785</v>
      </c>
      <c r="CL23" s="336" t="s">
        <v>1786</v>
      </c>
      <c r="CM23" s="336" t="s">
        <v>1787</v>
      </c>
      <c r="CN23" s="336" t="s">
        <v>1788</v>
      </c>
      <c r="CO23" s="336" t="s">
        <v>1789</v>
      </c>
      <c r="CP23" s="336" t="s">
        <v>1790</v>
      </c>
      <c r="CQ23" s="336" t="s">
        <v>1140</v>
      </c>
      <c r="CR23" s="336" t="s">
        <v>1135</v>
      </c>
      <c r="CS23" s="336" t="s">
        <v>1136</v>
      </c>
      <c r="CT23" s="336" t="s">
        <v>1137</v>
      </c>
      <c r="CU23" s="336" t="s">
        <v>1138</v>
      </c>
      <c r="CV23" s="336" t="s">
        <v>1139</v>
      </c>
      <c r="CW23" s="336" t="s">
        <v>1702</v>
      </c>
      <c r="CX23" s="336" t="s">
        <v>1791</v>
      </c>
      <c r="CY23" s="336" t="s">
        <v>1141</v>
      </c>
      <c r="CZ23" s="336" t="s">
        <v>1142</v>
      </c>
      <c r="DA23" s="336" t="s">
        <v>1143</v>
      </c>
      <c r="DB23" s="336" t="s">
        <v>1144</v>
      </c>
      <c r="DC23" s="336" t="s">
        <v>1145</v>
      </c>
      <c r="DD23" s="336" t="s">
        <v>1703</v>
      </c>
      <c r="DE23" s="336" t="s">
        <v>1792</v>
      </c>
      <c r="DF23" s="336" t="s">
        <v>1793</v>
      </c>
      <c r="DG23" s="336" t="s">
        <v>1794</v>
      </c>
      <c r="DH23" s="336" t="s">
        <v>1146</v>
      </c>
      <c r="DI23" s="336" t="s">
        <v>1147</v>
      </c>
      <c r="DJ23" s="336" t="s">
        <v>1795</v>
      </c>
      <c r="DK23" s="336" t="s">
        <v>1704</v>
      </c>
      <c r="DL23" s="336" t="s">
        <v>1148</v>
      </c>
      <c r="DM23" s="336" t="s">
        <v>1149</v>
      </c>
      <c r="DN23" s="336" t="s">
        <v>1150</v>
      </c>
      <c r="DO23" s="336" t="s">
        <v>1151</v>
      </c>
      <c r="DP23" s="336" t="s">
        <v>1152</v>
      </c>
      <c r="DQ23" s="336" t="s">
        <v>1153</v>
      </c>
      <c r="DR23" s="336" t="s">
        <v>1154</v>
      </c>
      <c r="DS23" s="336" t="s">
        <v>1155</v>
      </c>
      <c r="DT23" s="336" t="s">
        <v>1156</v>
      </c>
      <c r="DU23" s="336" t="s">
        <v>1157</v>
      </c>
      <c r="DV23" s="336" t="s">
        <v>1158</v>
      </c>
      <c r="DW23" s="336" t="s">
        <v>1159</v>
      </c>
      <c r="DX23" s="336" t="s">
        <v>1160</v>
      </c>
      <c r="DY23" s="336" t="s">
        <v>1161</v>
      </c>
      <c r="DZ23" s="336" t="s">
        <v>1162</v>
      </c>
      <c r="EA23" s="336" t="s">
        <v>1163</v>
      </c>
      <c r="EB23" s="336" t="s">
        <v>1164</v>
      </c>
      <c r="EC23" s="336" t="s">
        <v>1165</v>
      </c>
      <c r="ED23" s="336" t="s">
        <v>1166</v>
      </c>
      <c r="EE23" s="336" t="s">
        <v>1167</v>
      </c>
      <c r="EF23" s="336" t="s">
        <v>1168</v>
      </c>
      <c r="EG23" s="336" t="s">
        <v>1169</v>
      </c>
      <c r="EH23" s="336" t="s">
        <v>1796</v>
      </c>
      <c r="EI23" s="336" t="s">
        <v>1797</v>
      </c>
      <c r="EJ23" s="336" t="s">
        <v>1798</v>
      </c>
      <c r="EK23" s="336" t="s">
        <v>1799</v>
      </c>
      <c r="EL23" s="336" t="s">
        <v>1800</v>
      </c>
      <c r="EM23" s="336" t="s">
        <v>1801</v>
      </c>
      <c r="EN23" s="336" t="s">
        <v>1802</v>
      </c>
      <c r="EO23" s="336" t="s">
        <v>1170</v>
      </c>
      <c r="EP23" s="336" t="s">
        <v>1171</v>
      </c>
      <c r="EQ23" s="336" t="s">
        <v>1172</v>
      </c>
      <c r="ER23" s="336" t="s">
        <v>1173</v>
      </c>
      <c r="ES23" s="336" t="s">
        <v>1705</v>
      </c>
      <c r="ET23" s="336" t="s">
        <v>1174</v>
      </c>
      <c r="EU23" s="336" t="s">
        <v>1175</v>
      </c>
      <c r="EV23" s="336" t="s">
        <v>1176</v>
      </c>
      <c r="EW23" s="336" t="s">
        <v>1706</v>
      </c>
      <c r="EX23" s="336" t="s">
        <v>1177</v>
      </c>
      <c r="EY23" s="336" t="s">
        <v>1178</v>
      </c>
      <c r="EZ23" s="336" t="s">
        <v>1179</v>
      </c>
      <c r="FA23" s="336" t="s">
        <v>1707</v>
      </c>
      <c r="FB23" s="336" t="s">
        <v>1180</v>
      </c>
      <c r="FC23" s="336" t="s">
        <v>1181</v>
      </c>
      <c r="FD23" s="336" t="s">
        <v>1182</v>
      </c>
      <c r="FE23" s="336" t="s">
        <v>1183</v>
      </c>
      <c r="FF23" s="336" t="s">
        <v>1184</v>
      </c>
      <c r="FG23" s="336" t="s">
        <v>1185</v>
      </c>
      <c r="FH23" s="336" t="s">
        <v>1708</v>
      </c>
      <c r="FI23" s="336" t="s">
        <v>1186</v>
      </c>
      <c r="FJ23" s="336" t="s">
        <v>1187</v>
      </c>
      <c r="FK23" s="336" t="s">
        <v>1188</v>
      </c>
      <c r="FL23" s="336" t="s">
        <v>1189</v>
      </c>
      <c r="FM23" s="336" t="s">
        <v>1190</v>
      </c>
      <c r="FN23" s="336" t="s">
        <v>1191</v>
      </c>
      <c r="FO23" s="336" t="s">
        <v>1709</v>
      </c>
      <c r="FP23" s="336" t="s">
        <v>1192</v>
      </c>
      <c r="FQ23" s="336" t="s">
        <v>1193</v>
      </c>
      <c r="FR23" s="336" t="s">
        <v>1710</v>
      </c>
      <c r="FS23" s="336" t="s">
        <v>1194</v>
      </c>
      <c r="FT23" s="336" t="s">
        <v>1711</v>
      </c>
      <c r="FU23" s="336" t="s">
        <v>1195</v>
      </c>
      <c r="FV23" s="336" t="s">
        <v>1196</v>
      </c>
      <c r="FW23" s="336" t="s">
        <v>1197</v>
      </c>
      <c r="FX23" s="336" t="s">
        <v>1198</v>
      </c>
      <c r="FY23" s="336" t="s">
        <v>1199</v>
      </c>
      <c r="FZ23" s="336" t="s">
        <v>1712</v>
      </c>
      <c r="GA23" s="336" t="s">
        <v>1200</v>
      </c>
      <c r="GB23" s="336" t="s">
        <v>1201</v>
      </c>
      <c r="GC23" s="336" t="s">
        <v>1202</v>
      </c>
      <c r="GD23" s="336" t="s">
        <v>1203</v>
      </c>
      <c r="GE23" s="336" t="s">
        <v>1204</v>
      </c>
      <c r="GF23" s="336" t="s">
        <v>1205</v>
      </c>
      <c r="GG23" s="336" t="s">
        <v>1206</v>
      </c>
      <c r="GH23" s="336" t="s">
        <v>1207</v>
      </c>
      <c r="GI23" s="336" t="s">
        <v>1208</v>
      </c>
      <c r="GJ23" s="336" t="s">
        <v>1209</v>
      </c>
      <c r="GK23" s="336" t="s">
        <v>1210</v>
      </c>
      <c r="GL23" s="336" t="s">
        <v>1211</v>
      </c>
      <c r="GM23" s="336" t="s">
        <v>1212</v>
      </c>
      <c r="GN23" s="336" t="s">
        <v>1213</v>
      </c>
      <c r="GO23" s="336" t="s">
        <v>1214</v>
      </c>
      <c r="GP23" s="336" t="s">
        <v>1215</v>
      </c>
      <c r="GQ23" s="336" t="s">
        <v>1216</v>
      </c>
      <c r="GR23" s="336" t="s">
        <v>1217</v>
      </c>
      <c r="GS23" s="336" t="s">
        <v>1218</v>
      </c>
      <c r="GT23" s="336" t="s">
        <v>1219</v>
      </c>
      <c r="GU23" s="336" t="s">
        <v>1220</v>
      </c>
      <c r="GV23" s="336" t="s">
        <v>1221</v>
      </c>
      <c r="GW23" s="336" t="s">
        <v>1222</v>
      </c>
      <c r="GX23" s="336" t="s">
        <v>1223</v>
      </c>
      <c r="GY23" s="336" t="s">
        <v>1224</v>
      </c>
      <c r="GZ23" s="336" t="s">
        <v>1225</v>
      </c>
      <c r="HA23" s="336" t="s">
        <v>1226</v>
      </c>
      <c r="HB23" s="336" t="s">
        <v>1227</v>
      </c>
      <c r="HC23" s="336" t="s">
        <v>1228</v>
      </c>
      <c r="HD23" s="336" t="s">
        <v>1229</v>
      </c>
      <c r="HE23" s="336" t="s">
        <v>1230</v>
      </c>
      <c r="HF23" s="336" t="s">
        <v>1231</v>
      </c>
      <c r="HG23" s="336" t="s">
        <v>1232</v>
      </c>
      <c r="HH23" s="336" t="s">
        <v>1233</v>
      </c>
      <c r="HI23" s="336" t="s">
        <v>1234</v>
      </c>
      <c r="HJ23" s="336" t="s">
        <v>1235</v>
      </c>
      <c r="HK23" s="336" t="s">
        <v>1236</v>
      </c>
      <c r="HL23" s="336" t="s">
        <v>1237</v>
      </c>
      <c r="HM23" s="336" t="s">
        <v>1238</v>
      </c>
      <c r="HN23" s="336" t="s">
        <v>1239</v>
      </c>
      <c r="HO23" s="336" t="s">
        <v>1240</v>
      </c>
      <c r="HP23" s="336" t="s">
        <v>1241</v>
      </c>
      <c r="HQ23" s="336" t="s">
        <v>1242</v>
      </c>
      <c r="HR23" s="336" t="s">
        <v>1243</v>
      </c>
      <c r="HS23" s="336" t="s">
        <v>1244</v>
      </c>
      <c r="HT23" s="336" t="s">
        <v>1245</v>
      </c>
      <c r="HU23" s="336" t="s">
        <v>1246</v>
      </c>
      <c r="HV23" s="336" t="s">
        <v>1247</v>
      </c>
      <c r="HW23" s="336" t="s">
        <v>1248</v>
      </c>
      <c r="HX23" s="336" t="s">
        <v>1249</v>
      </c>
      <c r="HY23" s="336" t="s">
        <v>1250</v>
      </c>
      <c r="HZ23" s="336" t="s">
        <v>1251</v>
      </c>
      <c r="IA23" s="336" t="s">
        <v>1252</v>
      </c>
      <c r="IB23" s="336" t="s">
        <v>1253</v>
      </c>
      <c r="IC23" s="336" t="s">
        <v>1254</v>
      </c>
      <c r="ID23" s="336" t="s">
        <v>1255</v>
      </c>
      <c r="IE23" s="336" t="s">
        <v>1256</v>
      </c>
      <c r="IF23" s="336" t="s">
        <v>1257</v>
      </c>
      <c r="IG23" s="336" t="s">
        <v>1258</v>
      </c>
      <c r="IH23" s="336" t="s">
        <v>1259</v>
      </c>
      <c r="II23" s="336" t="s">
        <v>1260</v>
      </c>
      <c r="IJ23" s="336" t="s">
        <v>1261</v>
      </c>
      <c r="IK23" s="336" t="s">
        <v>1262</v>
      </c>
      <c r="IL23" s="336" t="s">
        <v>1713</v>
      </c>
      <c r="IM23" s="336" t="s">
        <v>1263</v>
      </c>
      <c r="IN23" s="336" t="s">
        <v>1264</v>
      </c>
      <c r="IO23" s="336" t="s">
        <v>1265</v>
      </c>
      <c r="IP23" s="336" t="s">
        <v>1266</v>
      </c>
      <c r="IQ23" s="336" t="s">
        <v>1267</v>
      </c>
      <c r="IR23" s="336" t="s">
        <v>1268</v>
      </c>
      <c r="IS23" s="336" t="s">
        <v>1269</v>
      </c>
      <c r="IT23" s="336" t="s">
        <v>1270</v>
      </c>
      <c r="IU23" s="336" t="s">
        <v>1271</v>
      </c>
      <c r="IV23" s="336" t="s">
        <v>1272</v>
      </c>
      <c r="IW23" s="336" t="s">
        <v>1273</v>
      </c>
      <c r="IX23" s="336" t="s">
        <v>1274</v>
      </c>
      <c r="IY23" s="336" t="s">
        <v>1275</v>
      </c>
      <c r="IZ23" s="336" t="s">
        <v>1276</v>
      </c>
      <c r="JA23" s="336" t="s">
        <v>1277</v>
      </c>
      <c r="JB23" s="336" t="s">
        <v>1278</v>
      </c>
      <c r="JC23" s="336" t="s">
        <v>1279</v>
      </c>
      <c r="JD23" s="336" t="s">
        <v>1280</v>
      </c>
      <c r="JE23" s="336" t="s">
        <v>1281</v>
      </c>
      <c r="JF23" s="336" t="s">
        <v>1282</v>
      </c>
      <c r="JG23" s="336" t="s">
        <v>1283</v>
      </c>
      <c r="JH23" s="336" t="s">
        <v>1284</v>
      </c>
      <c r="JI23" s="336" t="s">
        <v>1285</v>
      </c>
      <c r="JJ23" s="336" t="s">
        <v>1286</v>
      </c>
      <c r="JK23" s="336" t="s">
        <v>1287</v>
      </c>
      <c r="JL23" s="336" t="s">
        <v>1288</v>
      </c>
      <c r="JM23" s="336" t="s">
        <v>1289</v>
      </c>
      <c r="JN23" s="336" t="s">
        <v>1290</v>
      </c>
      <c r="JO23" s="336" t="s">
        <v>1291</v>
      </c>
      <c r="JP23" s="336" t="s">
        <v>1292</v>
      </c>
      <c r="JQ23" s="336" t="s">
        <v>1293</v>
      </c>
      <c r="JR23" s="336" t="s">
        <v>1294</v>
      </c>
      <c r="JS23" s="336" t="s">
        <v>1295</v>
      </c>
      <c r="JT23" s="336" t="s">
        <v>1296</v>
      </c>
      <c r="JU23" s="336" t="s">
        <v>1297</v>
      </c>
      <c r="JV23" s="336" t="s">
        <v>1714</v>
      </c>
      <c r="JW23" s="336" t="s">
        <v>1298</v>
      </c>
      <c r="JX23" s="336" t="s">
        <v>1299</v>
      </c>
      <c r="JY23" s="336" t="s">
        <v>1300</v>
      </c>
      <c r="JZ23" s="336" t="s">
        <v>1715</v>
      </c>
      <c r="KA23" s="336" t="s">
        <v>1301</v>
      </c>
      <c r="KB23" s="336" t="s">
        <v>1302</v>
      </c>
      <c r="KC23" s="336" t="s">
        <v>1303</v>
      </c>
      <c r="KD23" s="336" t="s">
        <v>1304</v>
      </c>
      <c r="KE23" s="336" t="s">
        <v>1305</v>
      </c>
      <c r="KF23" s="336" t="s">
        <v>1306</v>
      </c>
      <c r="KG23" s="336" t="s">
        <v>1307</v>
      </c>
      <c r="KH23" s="336" t="s">
        <v>1308</v>
      </c>
      <c r="KI23" s="336" t="s">
        <v>1309</v>
      </c>
      <c r="KJ23" s="336" t="s">
        <v>1310</v>
      </c>
      <c r="KK23" s="336" t="s">
        <v>1311</v>
      </c>
      <c r="KL23" s="336" t="s">
        <v>1312</v>
      </c>
      <c r="KM23" s="336" t="s">
        <v>1313</v>
      </c>
      <c r="KN23" s="336" t="s">
        <v>1314</v>
      </c>
      <c r="KO23" s="336" t="s">
        <v>1315</v>
      </c>
      <c r="KP23" s="336" t="s">
        <v>1316</v>
      </c>
      <c r="KQ23" s="336" t="s">
        <v>1317</v>
      </c>
      <c r="KR23" s="336" t="s">
        <v>1318</v>
      </c>
      <c r="KS23" s="336" t="s">
        <v>1319</v>
      </c>
      <c r="KT23" s="336" t="s">
        <v>1320</v>
      </c>
      <c r="KU23" s="336" t="s">
        <v>1321</v>
      </c>
      <c r="KV23" s="336" t="s">
        <v>1322</v>
      </c>
      <c r="KW23" s="336" t="s">
        <v>1323</v>
      </c>
      <c r="KX23" s="336" t="s">
        <v>1324</v>
      </c>
      <c r="KY23" s="336" t="s">
        <v>1325</v>
      </c>
      <c r="KZ23" s="336" t="s">
        <v>1326</v>
      </c>
      <c r="LA23" s="336" t="s">
        <v>1327</v>
      </c>
      <c r="LB23" s="336" t="s">
        <v>1328</v>
      </c>
      <c r="LC23" s="336" t="s">
        <v>1329</v>
      </c>
      <c r="LD23" s="336" t="s">
        <v>1330</v>
      </c>
      <c r="LE23" s="336" t="s">
        <v>1331</v>
      </c>
      <c r="LF23" s="336" t="s">
        <v>1332</v>
      </c>
      <c r="LG23" s="336" t="s">
        <v>1333</v>
      </c>
      <c r="LH23" s="336" t="s">
        <v>1334</v>
      </c>
      <c r="LI23" s="336" t="s">
        <v>1335</v>
      </c>
      <c r="LJ23" s="336" t="s">
        <v>1336</v>
      </c>
      <c r="LK23" s="336" t="s">
        <v>1337</v>
      </c>
      <c r="LL23" s="336" t="s">
        <v>1338</v>
      </c>
      <c r="LM23" s="336" t="s">
        <v>1339</v>
      </c>
      <c r="LN23" s="336" t="s">
        <v>1533</v>
      </c>
      <c r="LO23" s="336" t="s">
        <v>1534</v>
      </c>
      <c r="LP23" s="336" t="s">
        <v>1535</v>
      </c>
      <c r="LQ23" s="336" t="s">
        <v>1536</v>
      </c>
      <c r="LR23" s="336" t="s">
        <v>1537</v>
      </c>
      <c r="LS23" s="336" t="s">
        <v>1538</v>
      </c>
      <c r="LT23" s="336" t="s">
        <v>1539</v>
      </c>
      <c r="LU23" s="336" t="s">
        <v>1540</v>
      </c>
      <c r="LV23" s="336" t="s">
        <v>1541</v>
      </c>
      <c r="LW23" s="336" t="s">
        <v>1542</v>
      </c>
      <c r="LX23" s="336" t="s">
        <v>1543</v>
      </c>
      <c r="LY23" s="336" t="s">
        <v>1544</v>
      </c>
      <c r="LZ23" s="336" t="s">
        <v>1545</v>
      </c>
      <c r="MA23" s="336" t="s">
        <v>1546</v>
      </c>
      <c r="MB23" s="336" t="s">
        <v>1547</v>
      </c>
      <c r="MC23" s="336" t="s">
        <v>1548</v>
      </c>
      <c r="MD23" s="336" t="s">
        <v>1549</v>
      </c>
      <c r="ME23" s="336" t="s">
        <v>1550</v>
      </c>
      <c r="MF23" s="336" t="s">
        <v>1551</v>
      </c>
      <c r="MG23" s="336" t="s">
        <v>1552</v>
      </c>
      <c r="MH23" s="336" t="s">
        <v>1553</v>
      </c>
      <c r="MI23" s="336" t="s">
        <v>1554</v>
      </c>
      <c r="MJ23" s="336" t="s">
        <v>1555</v>
      </c>
      <c r="MK23" s="336" t="s">
        <v>1556</v>
      </c>
      <c r="ML23" s="336" t="s">
        <v>1557</v>
      </c>
      <c r="MM23" s="336" t="s">
        <v>1558</v>
      </c>
      <c r="MN23" s="336" t="s">
        <v>1559</v>
      </c>
      <c r="MO23" s="336" t="s">
        <v>1560</v>
      </c>
      <c r="MP23" s="336" t="s">
        <v>1561</v>
      </c>
      <c r="MQ23" s="336" t="s">
        <v>1562</v>
      </c>
      <c r="MR23" s="336" t="s">
        <v>1563</v>
      </c>
      <c r="MS23" s="336" t="s">
        <v>1564</v>
      </c>
      <c r="MT23" s="336" t="s">
        <v>1565</v>
      </c>
      <c r="MU23" s="336" t="s">
        <v>1566</v>
      </c>
      <c r="MV23" s="336" t="s">
        <v>1567</v>
      </c>
      <c r="MW23" s="336" t="s">
        <v>1568</v>
      </c>
      <c r="MX23" s="336" t="s">
        <v>1569</v>
      </c>
      <c r="MY23" s="336" t="s">
        <v>1340</v>
      </c>
      <c r="MZ23" s="336" t="s">
        <v>1570</v>
      </c>
      <c r="NA23" s="336" t="s">
        <v>1571</v>
      </c>
      <c r="NB23" s="336" t="s">
        <v>1572</v>
      </c>
      <c r="NC23" s="336" t="s">
        <v>1573</v>
      </c>
      <c r="ND23" s="336" t="s">
        <v>1574</v>
      </c>
      <c r="NE23" s="336" t="s">
        <v>1575</v>
      </c>
      <c r="NF23" s="336" t="s">
        <v>1576</v>
      </c>
      <c r="NG23" s="336" t="s">
        <v>1577</v>
      </c>
      <c r="NH23" s="336" t="s">
        <v>1578</v>
      </c>
      <c r="NI23" s="336" t="s">
        <v>1579</v>
      </c>
      <c r="NJ23" s="336" t="s">
        <v>1580</v>
      </c>
      <c r="NK23" s="336" t="s">
        <v>1581</v>
      </c>
      <c r="NL23" s="336" t="s">
        <v>1582</v>
      </c>
      <c r="NM23" s="336" t="s">
        <v>1583</v>
      </c>
      <c r="NN23" s="336" t="s">
        <v>1584</v>
      </c>
      <c r="NO23" s="336" t="s">
        <v>1585</v>
      </c>
      <c r="NP23" s="336" t="s">
        <v>1586</v>
      </c>
      <c r="NQ23" s="336" t="s">
        <v>1587</v>
      </c>
      <c r="NR23" s="336" t="s">
        <v>1588</v>
      </c>
      <c r="NS23" s="336" t="s">
        <v>1589</v>
      </c>
      <c r="NT23" s="336" t="s">
        <v>1590</v>
      </c>
      <c r="NU23" s="336" t="s">
        <v>1591</v>
      </c>
      <c r="NV23" s="336" t="s">
        <v>1592</v>
      </c>
      <c r="NW23" s="336" t="s">
        <v>1593</v>
      </c>
      <c r="NX23" s="336" t="s">
        <v>1594</v>
      </c>
      <c r="NY23" s="336" t="s">
        <v>1595</v>
      </c>
      <c r="NZ23" s="336" t="s">
        <v>1596</v>
      </c>
      <c r="OA23" s="336" t="s">
        <v>1597</v>
      </c>
      <c r="OB23" s="336" t="s">
        <v>1598</v>
      </c>
      <c r="OC23" s="336" t="s">
        <v>1599</v>
      </c>
      <c r="OD23" s="336" t="s">
        <v>1600</v>
      </c>
      <c r="OE23" s="336" t="s">
        <v>1601</v>
      </c>
      <c r="OF23" s="336" t="s">
        <v>1602</v>
      </c>
      <c r="OG23" s="336" t="s">
        <v>1603</v>
      </c>
      <c r="OH23" s="336" t="s">
        <v>1604</v>
      </c>
      <c r="OI23" s="336" t="s">
        <v>1605</v>
      </c>
      <c r="OJ23" s="336" t="s">
        <v>1606</v>
      </c>
      <c r="OK23" s="336" t="s">
        <v>1607</v>
      </c>
      <c r="OL23" s="336" t="s">
        <v>1608</v>
      </c>
      <c r="OM23" s="336" t="s">
        <v>1609</v>
      </c>
      <c r="ON23" s="336" t="s">
        <v>1610</v>
      </c>
      <c r="OO23" s="336" t="s">
        <v>1611</v>
      </c>
      <c r="OP23" s="336" t="s">
        <v>1612</v>
      </c>
      <c r="OQ23" s="336" t="s">
        <v>1613</v>
      </c>
      <c r="OR23" s="336" t="s">
        <v>1614</v>
      </c>
      <c r="OS23" s="336" t="s">
        <v>1615</v>
      </c>
      <c r="OT23" s="336" t="s">
        <v>1616</v>
      </c>
      <c r="OU23" s="336" t="s">
        <v>1617</v>
      </c>
      <c r="OV23" s="336" t="s">
        <v>1618</v>
      </c>
      <c r="OW23" s="336" t="s">
        <v>1619</v>
      </c>
      <c r="OX23" s="336" t="s">
        <v>1620</v>
      </c>
      <c r="OY23" s="336" t="s">
        <v>1621</v>
      </c>
      <c r="OZ23" s="336" t="s">
        <v>1622</v>
      </c>
      <c r="PA23" s="336" t="s">
        <v>1623</v>
      </c>
      <c r="PB23" s="336" t="s">
        <v>1624</v>
      </c>
      <c r="PC23" s="336" t="s">
        <v>1625</v>
      </c>
      <c r="PD23" s="336" t="s">
        <v>1626</v>
      </c>
      <c r="PE23" s="336" t="s">
        <v>1627</v>
      </c>
      <c r="PF23" s="336" t="s">
        <v>1628</v>
      </c>
      <c r="PG23" s="336" t="s">
        <v>1629</v>
      </c>
      <c r="PH23" s="336" t="s">
        <v>1630</v>
      </c>
      <c r="PI23" s="336" t="s">
        <v>1631</v>
      </c>
      <c r="PJ23" s="336" t="s">
        <v>1632</v>
      </c>
      <c r="PK23" s="336" t="s">
        <v>1633</v>
      </c>
      <c r="PL23" s="336" t="s">
        <v>1634</v>
      </c>
      <c r="PM23" s="336" t="s">
        <v>1635</v>
      </c>
      <c r="PN23" s="336" t="s">
        <v>1636</v>
      </c>
      <c r="PO23" s="336" t="s">
        <v>1637</v>
      </c>
      <c r="PP23" s="336" t="s">
        <v>1638</v>
      </c>
      <c r="PQ23" s="336" t="s">
        <v>1639</v>
      </c>
      <c r="PR23" s="336" t="s">
        <v>1640</v>
      </c>
      <c r="PS23" s="336" t="s">
        <v>1641</v>
      </c>
      <c r="PT23" s="336" t="s">
        <v>1642</v>
      </c>
      <c r="PU23" s="336" t="s">
        <v>1643</v>
      </c>
      <c r="PV23" s="336" t="s">
        <v>1644</v>
      </c>
      <c r="PW23" s="336" t="s">
        <v>1645</v>
      </c>
      <c r="PX23" s="336" t="s">
        <v>1341</v>
      </c>
      <c r="PY23" s="336" t="s">
        <v>1342</v>
      </c>
      <c r="PZ23" s="336" t="s">
        <v>1343</v>
      </c>
      <c r="QA23" s="336" t="s">
        <v>1344</v>
      </c>
      <c r="QB23" s="336" t="s">
        <v>1345</v>
      </c>
      <c r="QC23" s="336" t="s">
        <v>1346</v>
      </c>
      <c r="QD23" s="336" t="s">
        <v>1347</v>
      </c>
      <c r="QE23" s="336" t="s">
        <v>1348</v>
      </c>
      <c r="QF23" s="336" t="s">
        <v>1349</v>
      </c>
      <c r="QG23" s="336" t="s">
        <v>1350</v>
      </c>
      <c r="QH23" s="336" t="s">
        <v>1351</v>
      </c>
      <c r="QI23" s="336" t="s">
        <v>1352</v>
      </c>
      <c r="QJ23" s="336" t="s">
        <v>1353</v>
      </c>
      <c r="QK23" s="336" t="s">
        <v>1354</v>
      </c>
      <c r="QL23" s="336" t="s">
        <v>1355</v>
      </c>
      <c r="QM23" s="336" t="s">
        <v>1356</v>
      </c>
      <c r="QN23" s="336" t="s">
        <v>1357</v>
      </c>
      <c r="QO23" s="336" t="s">
        <v>1358</v>
      </c>
      <c r="QP23" s="336" t="s">
        <v>1359</v>
      </c>
      <c r="QQ23" s="336" t="s">
        <v>1360</v>
      </c>
      <c r="QR23" s="336" t="s">
        <v>1467</v>
      </c>
      <c r="QS23" s="336" t="s">
        <v>1361</v>
      </c>
      <c r="QT23" s="336" t="s">
        <v>1362</v>
      </c>
      <c r="QU23" s="336" t="s">
        <v>1363</v>
      </c>
      <c r="QV23" s="336" t="s">
        <v>1716</v>
      </c>
      <c r="QW23" s="336" t="s">
        <v>1364</v>
      </c>
      <c r="QX23" s="336" t="s">
        <v>1365</v>
      </c>
      <c r="QY23" s="336" t="s">
        <v>1366</v>
      </c>
      <c r="QZ23" s="336" t="s">
        <v>1367</v>
      </c>
      <c r="RA23" s="336" t="s">
        <v>1368</v>
      </c>
      <c r="RB23" s="336" t="s">
        <v>1369</v>
      </c>
      <c r="RC23" s="336" t="s">
        <v>1370</v>
      </c>
      <c r="RD23" s="336" t="s">
        <v>1371</v>
      </c>
      <c r="RE23" s="336" t="s">
        <v>1372</v>
      </c>
      <c r="RF23" s="336" t="s">
        <v>1373</v>
      </c>
      <c r="RG23" s="336" t="s">
        <v>1374</v>
      </c>
      <c r="RH23" s="336" t="s">
        <v>1717</v>
      </c>
      <c r="RI23" s="336" t="s">
        <v>1375</v>
      </c>
      <c r="RJ23" s="336" t="s">
        <v>1376</v>
      </c>
      <c r="RK23" s="336" t="s">
        <v>1377</v>
      </c>
      <c r="RL23" s="336" t="s">
        <v>1718</v>
      </c>
      <c r="RM23" s="336" t="s">
        <v>1378</v>
      </c>
      <c r="RN23" s="336" t="s">
        <v>1379</v>
      </c>
      <c r="RO23" s="336" t="s">
        <v>1380</v>
      </c>
      <c r="RP23" s="336" t="s">
        <v>1719</v>
      </c>
      <c r="RQ23" s="336" t="s">
        <v>1381</v>
      </c>
      <c r="RR23" s="336" t="s">
        <v>1382</v>
      </c>
      <c r="RS23" s="336" t="s">
        <v>1383</v>
      </c>
      <c r="RT23" s="336" t="s">
        <v>1720</v>
      </c>
      <c r="RU23" s="336" t="s">
        <v>1384</v>
      </c>
      <c r="RV23" s="336" t="s">
        <v>1385</v>
      </c>
      <c r="RW23" s="336" t="s">
        <v>1386</v>
      </c>
      <c r="RX23" s="336" t="s">
        <v>1721</v>
      </c>
      <c r="RY23" s="336" t="s">
        <v>1387</v>
      </c>
      <c r="RZ23" s="336" t="s">
        <v>1388</v>
      </c>
      <c r="SA23" s="336" t="s">
        <v>1389</v>
      </c>
      <c r="SB23" s="336" t="s">
        <v>1390</v>
      </c>
      <c r="SC23" s="336" t="s">
        <v>1391</v>
      </c>
      <c r="SD23" s="336" t="s">
        <v>1392</v>
      </c>
      <c r="SE23" s="336" t="s">
        <v>1393</v>
      </c>
      <c r="SF23" s="336" t="s">
        <v>1394</v>
      </c>
      <c r="SG23" s="336" t="s">
        <v>1395</v>
      </c>
      <c r="SH23" s="336" t="s">
        <v>1396</v>
      </c>
      <c r="SI23" s="336" t="s">
        <v>1397</v>
      </c>
      <c r="SJ23" s="336" t="s">
        <v>1398</v>
      </c>
      <c r="SK23" s="336" t="s">
        <v>1399</v>
      </c>
      <c r="SL23" s="336" t="s">
        <v>1400</v>
      </c>
      <c r="SM23" s="336" t="s">
        <v>1722</v>
      </c>
      <c r="SN23" s="336" t="s">
        <v>1401</v>
      </c>
      <c r="SO23" s="336" t="s">
        <v>1402</v>
      </c>
      <c r="SP23" s="336" t="s">
        <v>1403</v>
      </c>
      <c r="SQ23" s="336" t="s">
        <v>1404</v>
      </c>
      <c r="SR23" s="336" t="s">
        <v>1405</v>
      </c>
      <c r="SS23" s="336" t="s">
        <v>1406</v>
      </c>
      <c r="ST23" s="336" t="s">
        <v>1407</v>
      </c>
      <c r="SU23" s="336" t="s">
        <v>1723</v>
      </c>
      <c r="SV23" s="336" t="s">
        <v>1408</v>
      </c>
      <c r="SW23" s="336" t="s">
        <v>1409</v>
      </c>
      <c r="SX23" s="336" t="s">
        <v>1410</v>
      </c>
      <c r="SY23" s="336" t="s">
        <v>1411</v>
      </c>
      <c r="SZ23" s="336" t="s">
        <v>1412</v>
      </c>
      <c r="TA23" s="336" t="s">
        <v>1413</v>
      </c>
      <c r="TB23" s="336" t="s">
        <v>1414</v>
      </c>
      <c r="TC23" s="336" t="s">
        <v>1724</v>
      </c>
      <c r="TD23" s="336" t="s">
        <v>1415</v>
      </c>
      <c r="TE23" s="336" t="s">
        <v>1416</v>
      </c>
      <c r="TF23" s="336" t="s">
        <v>1725</v>
      </c>
      <c r="TG23" s="336" t="s">
        <v>1417</v>
      </c>
      <c r="TH23" s="336" t="s">
        <v>1418</v>
      </c>
      <c r="TI23" s="336" t="s">
        <v>1419</v>
      </c>
      <c r="TJ23" s="336" t="s">
        <v>1420</v>
      </c>
      <c r="TK23" s="336" t="s">
        <v>1421</v>
      </c>
      <c r="TL23" s="336" t="s">
        <v>1726</v>
      </c>
      <c r="TM23" s="336" t="s">
        <v>1422</v>
      </c>
      <c r="TN23" s="336" t="s">
        <v>1423</v>
      </c>
      <c r="TO23" s="336" t="s">
        <v>1727</v>
      </c>
      <c r="TP23" s="336" t="s">
        <v>1424</v>
      </c>
      <c r="TQ23" s="336" t="s">
        <v>1425</v>
      </c>
      <c r="TR23" s="336" t="s">
        <v>1426</v>
      </c>
      <c r="TS23" s="336" t="s">
        <v>1427</v>
      </c>
      <c r="TT23" s="336" t="s">
        <v>1428</v>
      </c>
      <c r="TU23" s="336" t="s">
        <v>1728</v>
      </c>
      <c r="TV23" s="336" t="s">
        <v>1429</v>
      </c>
      <c r="TW23" s="336" t="s">
        <v>1457</v>
      </c>
      <c r="TX23" s="336" t="s">
        <v>1729</v>
      </c>
      <c r="TY23" s="336" t="s">
        <v>1430</v>
      </c>
      <c r="TZ23" s="336" t="s">
        <v>1730</v>
      </c>
      <c r="UA23" s="336" t="s">
        <v>1731</v>
      </c>
      <c r="UB23" s="336" t="s">
        <v>1431</v>
      </c>
      <c r="UC23" s="336" t="s">
        <v>1432</v>
      </c>
      <c r="UD23" s="336" t="s">
        <v>1732</v>
      </c>
      <c r="UE23" s="336" t="s">
        <v>1433</v>
      </c>
      <c r="UF23" s="336" t="s">
        <v>1434</v>
      </c>
      <c r="UG23" s="336" t="s">
        <v>1435</v>
      </c>
      <c r="UH23" s="336" t="s">
        <v>1436</v>
      </c>
      <c r="UI23" s="336" t="s">
        <v>1437</v>
      </c>
      <c r="UJ23" s="336" t="s">
        <v>1438</v>
      </c>
      <c r="UK23" s="336" t="s">
        <v>1439</v>
      </c>
      <c r="UL23" s="336" t="s">
        <v>1733</v>
      </c>
      <c r="UM23" s="336" t="s">
        <v>1440</v>
      </c>
      <c r="UN23" s="336" t="s">
        <v>1441</v>
      </c>
      <c r="UO23" s="336" t="s">
        <v>1734</v>
      </c>
      <c r="UP23" s="336" t="s">
        <v>1442</v>
      </c>
      <c r="UQ23" s="336" t="s">
        <v>1443</v>
      </c>
      <c r="UR23" s="336" t="s">
        <v>1444</v>
      </c>
      <c r="US23" s="336" t="s">
        <v>1445</v>
      </c>
      <c r="UT23" s="336" t="s">
        <v>1446</v>
      </c>
      <c r="UU23" s="336" t="s">
        <v>1735</v>
      </c>
    </row>
    <row r="24" spans="1:646">
      <c r="A24" s="336" t="s">
        <v>424</v>
      </c>
      <c r="B24" s="336" t="s">
        <v>6</v>
      </c>
      <c r="C24" s="336" t="s">
        <v>216</v>
      </c>
      <c r="D24" s="40">
        <v>3.7789277732372284E-2</v>
      </c>
      <c r="E24" s="336" t="s">
        <v>470</v>
      </c>
      <c r="F24" s="40">
        <v>5.2902717143297195E-2</v>
      </c>
      <c r="G24" s="336" t="s">
        <v>470</v>
      </c>
      <c r="H24" s="40">
        <v>5.032079666852951E-2</v>
      </c>
      <c r="I24" s="336" t="s">
        <v>470</v>
      </c>
      <c r="J24" s="40">
        <v>4.5920804142951965E-2</v>
      </c>
      <c r="K24" s="336" t="s">
        <v>470</v>
      </c>
      <c r="L24" s="336" t="s">
        <v>470</v>
      </c>
      <c r="M24" s="40">
        <v>0.58587914705276489</v>
      </c>
      <c r="N24" s="40"/>
      <c r="O24" s="336" t="s">
        <v>1736</v>
      </c>
      <c r="P24" s="40"/>
      <c r="Q24" s="336" t="s">
        <v>1736</v>
      </c>
      <c r="R24" s="40"/>
      <c r="S24" s="336" t="s">
        <v>1736</v>
      </c>
      <c r="T24" s="40"/>
      <c r="U24" s="336" t="s">
        <v>1736</v>
      </c>
      <c r="V24" s="336" t="s">
        <v>851</v>
      </c>
      <c r="W24" s="336" t="s">
        <v>470</v>
      </c>
      <c r="X24" s="40">
        <v>0.53137719631195068</v>
      </c>
      <c r="Y24" s="40"/>
      <c r="Z24" s="336" t="s">
        <v>1736</v>
      </c>
      <c r="AA24" s="40"/>
      <c r="AB24" s="336" t="s">
        <v>1736</v>
      </c>
      <c r="AC24" s="40"/>
      <c r="AD24" s="336" t="s">
        <v>1736</v>
      </c>
      <c r="AE24" s="40"/>
      <c r="AF24" s="336" t="s">
        <v>1736</v>
      </c>
      <c r="AG24" s="336" t="s">
        <v>851</v>
      </c>
      <c r="AH24" s="336" t="s">
        <v>470</v>
      </c>
      <c r="AI24" s="40">
        <v>0.51387327909469604</v>
      </c>
      <c r="AJ24" s="40"/>
      <c r="AK24" s="336" t="s">
        <v>1736</v>
      </c>
      <c r="AL24" s="40"/>
      <c r="AM24" s="336" t="s">
        <v>1736</v>
      </c>
      <c r="AN24" s="40"/>
      <c r="AO24" s="336" t="s">
        <v>1736</v>
      </c>
      <c r="AP24" s="40"/>
      <c r="AQ24" s="336" t="s">
        <v>1736</v>
      </c>
      <c r="AR24" s="336" t="s">
        <v>851</v>
      </c>
      <c r="AS24" s="336" t="s">
        <v>470</v>
      </c>
      <c r="AT24" s="40">
        <v>0.47678542137145996</v>
      </c>
      <c r="AU24" s="40"/>
      <c r="AV24" s="336" t="s">
        <v>1736</v>
      </c>
      <c r="AW24" s="40"/>
      <c r="AX24" s="336" t="s">
        <v>1736</v>
      </c>
      <c r="AY24" s="40"/>
      <c r="AZ24" s="336" t="s">
        <v>1736</v>
      </c>
      <c r="BA24" s="40"/>
      <c r="BB24" s="336" t="s">
        <v>1736</v>
      </c>
      <c r="BC24" s="336" t="s">
        <v>851</v>
      </c>
      <c r="BD24" s="336" t="s">
        <v>470</v>
      </c>
      <c r="BE24" s="40">
        <v>1.9280253648757935</v>
      </c>
      <c r="BF24" s="336" t="s">
        <v>470</v>
      </c>
      <c r="BG24" s="40">
        <v>2.413111686706543</v>
      </c>
      <c r="BH24" s="336" t="s">
        <v>470</v>
      </c>
      <c r="BI24" s="40">
        <v>3.0145072937011719</v>
      </c>
      <c r="BJ24" s="336" t="s">
        <v>470</v>
      </c>
      <c r="BK24" s="40">
        <v>2.2253499031066895</v>
      </c>
      <c r="BL24" s="336" t="s">
        <v>851</v>
      </c>
      <c r="BM24" s="40">
        <v>1.4588699340820313</v>
      </c>
      <c r="BN24" s="336" t="s">
        <v>838</v>
      </c>
      <c r="BO24" s="336" t="s">
        <v>851</v>
      </c>
      <c r="BP24" s="336" t="s">
        <v>470</v>
      </c>
      <c r="BQ24" s="40">
        <v>9.1786235570907593E-3</v>
      </c>
      <c r="BR24" s="40">
        <v>9.4486195594072342E-3</v>
      </c>
      <c r="BS24" s="40">
        <v>1.0329173877835274E-2</v>
      </c>
      <c r="BT24" s="40">
        <v>9.4340341165661812E-3</v>
      </c>
      <c r="BU24" s="40">
        <v>9.4340145587921143E-3</v>
      </c>
      <c r="BV24" s="336" t="s">
        <v>851</v>
      </c>
      <c r="BW24" s="336" t="s">
        <v>470</v>
      </c>
      <c r="BX24" s="40">
        <v>8.2585904747247696E-3</v>
      </c>
      <c r="BY24" s="40">
        <v>8.2279164344072342E-3</v>
      </c>
      <c r="BZ24" s="40">
        <v>8.274497464299202E-3</v>
      </c>
      <c r="CA24" s="40">
        <v>9.2336768284440041E-3</v>
      </c>
      <c r="CB24" s="40">
        <v>9.713280014693737E-3</v>
      </c>
      <c r="CC24" s="336" t="s">
        <v>851</v>
      </c>
      <c r="CD24" s="336" t="s">
        <v>470</v>
      </c>
      <c r="CE24" s="40">
        <v>8.5397651419043541E-3</v>
      </c>
      <c r="CF24" s="40">
        <v>8.4343608468770981E-3</v>
      </c>
      <c r="CG24" s="40">
        <v>8.993878960609436E-3</v>
      </c>
      <c r="CH24" s="40">
        <v>9.7132464870810509E-3</v>
      </c>
      <c r="CI24" s="40">
        <v>9.0504046529531479E-3</v>
      </c>
      <c r="CJ24" s="336" t="s">
        <v>851</v>
      </c>
      <c r="CK24" s="336" t="s">
        <v>470</v>
      </c>
      <c r="CL24" s="40">
        <v>8.3366502076387405E-3</v>
      </c>
      <c r="CM24" s="40">
        <v>8.7540829554200172E-3</v>
      </c>
      <c r="CN24" s="40">
        <v>9.4734653830528259E-3</v>
      </c>
      <c r="CO24" s="40">
        <v>9.5320167019963264E-3</v>
      </c>
      <c r="CP24" s="40">
        <v>8.0245295539498329E-3</v>
      </c>
      <c r="CQ24" s="336" t="s">
        <v>851</v>
      </c>
      <c r="CR24" s="40"/>
      <c r="CS24" s="40"/>
      <c r="CT24" s="40"/>
      <c r="CU24" s="40"/>
      <c r="CV24" s="40"/>
      <c r="CW24" s="336" t="s">
        <v>1737</v>
      </c>
      <c r="CX24" s="336" t="s">
        <v>851</v>
      </c>
      <c r="CY24" s="40"/>
      <c r="CZ24" s="40"/>
      <c r="DA24" s="40"/>
      <c r="DB24" s="40"/>
      <c r="DC24" s="40"/>
      <c r="DD24" s="336" t="s">
        <v>1737</v>
      </c>
      <c r="DE24" s="336" t="s">
        <v>851</v>
      </c>
      <c r="DF24" s="40">
        <v>4.7582073211669922</v>
      </c>
      <c r="DG24" s="336" t="s">
        <v>1803</v>
      </c>
      <c r="DH24" s="336" t="s">
        <v>851</v>
      </c>
      <c r="DI24" s="336" t="s">
        <v>851</v>
      </c>
      <c r="DJ24" s="336">
        <v>3.9</v>
      </c>
      <c r="DK24" s="336" t="s">
        <v>1738</v>
      </c>
      <c r="DL24" s="336" t="s">
        <v>851</v>
      </c>
      <c r="DM24" s="336" t="s">
        <v>851</v>
      </c>
      <c r="DN24" s="336" t="s">
        <v>470</v>
      </c>
      <c r="DO24" s="40">
        <v>1.7731204861775041E-3</v>
      </c>
      <c r="DP24" s="40">
        <v>7.8073800541460514E-3</v>
      </c>
      <c r="DQ24" s="40">
        <v>1.0499698109924793E-2</v>
      </c>
      <c r="DR24" s="40">
        <v>1.6782781109213829E-2</v>
      </c>
      <c r="DS24" s="40">
        <v>1.0616175830364227E-2</v>
      </c>
      <c r="DT24" s="336" t="s">
        <v>851</v>
      </c>
      <c r="DU24" s="336" t="s">
        <v>470</v>
      </c>
      <c r="DV24" s="40">
        <v>7.9624997451901436E-3</v>
      </c>
      <c r="DW24" s="40">
        <v>9.6666663885116577E-3</v>
      </c>
      <c r="DX24" s="40">
        <v>1.0895000770688057E-2</v>
      </c>
      <c r="DY24" s="40">
        <v>3.250000299885869E-3</v>
      </c>
      <c r="DZ24" s="40">
        <v>2.4999999441206455E-3</v>
      </c>
      <c r="EA24" s="336" t="s">
        <v>851</v>
      </c>
      <c r="EB24" s="336" t="s">
        <v>470</v>
      </c>
      <c r="EC24" s="40">
        <v>9.6504413522779942E-4</v>
      </c>
      <c r="ED24" s="40">
        <v>-3.3170864917337894E-3</v>
      </c>
      <c r="EE24" s="40">
        <v>9.831645293161273E-4</v>
      </c>
      <c r="EF24" s="40">
        <v>-7.4484641663730145E-3</v>
      </c>
      <c r="EG24" s="40">
        <v>-5.2168671973049641E-3</v>
      </c>
      <c r="EH24" s="336" t="s">
        <v>851</v>
      </c>
      <c r="EI24" s="336" t="s">
        <v>470</v>
      </c>
      <c r="EJ24" s="40">
        <v>1.1138869449496269E-2</v>
      </c>
      <c r="EK24" s="40">
        <v>9.9210543558001518E-3</v>
      </c>
      <c r="EL24" s="40">
        <v>3.4307290334254503E-3</v>
      </c>
      <c r="EM24" s="40">
        <v>5.0339279696345329E-3</v>
      </c>
      <c r="EN24" s="40">
        <v>9.8834987729787827E-3</v>
      </c>
      <c r="EO24" s="336" t="s">
        <v>851</v>
      </c>
      <c r="EP24" s="336" t="s">
        <v>851</v>
      </c>
      <c r="EQ24" s="336" t="s">
        <v>851</v>
      </c>
      <c r="ER24" s="40">
        <v>0.50490000000000002</v>
      </c>
      <c r="ES24" s="336" t="s">
        <v>1739</v>
      </c>
      <c r="ET24" s="336" t="s">
        <v>851</v>
      </c>
      <c r="EU24" s="336" t="s">
        <v>851</v>
      </c>
      <c r="EV24" s="40">
        <v>0.76439999999999997</v>
      </c>
      <c r="EW24" s="336" t="s">
        <v>1739</v>
      </c>
      <c r="EX24" s="336" t="s">
        <v>851</v>
      </c>
      <c r="EY24" s="336" t="s">
        <v>851</v>
      </c>
      <c r="EZ24" s="40">
        <v>0.22739999999999999</v>
      </c>
      <c r="FA24" s="336" t="s">
        <v>1739</v>
      </c>
      <c r="FB24" s="336" t="s">
        <v>851</v>
      </c>
      <c r="FC24" s="40">
        <v>3.9694700390100479E-2</v>
      </c>
      <c r="FD24" s="40">
        <v>4.4813167303800583E-2</v>
      </c>
      <c r="FE24" s="40">
        <v>2.2133462131023407E-2</v>
      </c>
      <c r="FF24" s="40">
        <v>2.4611698463559151E-2</v>
      </c>
      <c r="FG24" s="40">
        <v>2.8821550309658051E-2</v>
      </c>
      <c r="FH24" s="336" t="s">
        <v>838</v>
      </c>
      <c r="FI24" s="336" t="s">
        <v>851</v>
      </c>
      <c r="FJ24" s="40">
        <v>-0.14876775443553925</v>
      </c>
      <c r="FK24" s="40">
        <v>-0.14876775443553925</v>
      </c>
      <c r="FL24" s="40">
        <v>-0.17839519679546356</v>
      </c>
      <c r="FM24" s="40">
        <v>-0.19164222478866577</v>
      </c>
      <c r="FN24" s="40">
        <v>-0.19656392931938171</v>
      </c>
      <c r="FO24" s="336" t="s">
        <v>840</v>
      </c>
      <c r="FP24" s="336" t="s">
        <v>851</v>
      </c>
      <c r="FQ24" s="40">
        <v>0.15329727530479431</v>
      </c>
      <c r="FR24" s="336" t="s">
        <v>840</v>
      </c>
      <c r="FS24" s="336" t="s">
        <v>851</v>
      </c>
      <c r="FT24" s="336" t="s">
        <v>851</v>
      </c>
      <c r="FU24" s="40">
        <v>1.1860433034598827E-2</v>
      </c>
      <c r="FV24" s="40">
        <v>1.017330214381218E-2</v>
      </c>
      <c r="FW24" s="40">
        <v>4.6392916701734066E-3</v>
      </c>
      <c r="FX24" s="40">
        <v>4.8285541124641895E-3</v>
      </c>
      <c r="FY24" s="40">
        <v>1.2132304254919291E-3</v>
      </c>
      <c r="FZ24" s="336" t="s">
        <v>840</v>
      </c>
      <c r="GA24" s="336" t="s">
        <v>851</v>
      </c>
      <c r="GB24" s="336" t="s">
        <v>851</v>
      </c>
      <c r="GC24" s="336" t="s">
        <v>851</v>
      </c>
      <c r="GD24" s="336" t="s">
        <v>851</v>
      </c>
      <c r="GE24" s="336" t="s">
        <v>851</v>
      </c>
      <c r="GF24" s="336" t="s">
        <v>851</v>
      </c>
      <c r="GG24" s="336" t="s">
        <v>851</v>
      </c>
      <c r="GH24" s="336" t="s">
        <v>851</v>
      </c>
      <c r="GI24" s="336" t="s">
        <v>851</v>
      </c>
      <c r="GJ24" s="336" t="s">
        <v>851</v>
      </c>
      <c r="GK24" s="40">
        <v>20779957</v>
      </c>
      <c r="GL24" s="40">
        <v>21606992</v>
      </c>
      <c r="GM24" s="40">
        <v>22600774</v>
      </c>
      <c r="GN24" s="40">
        <v>23680871</v>
      </c>
      <c r="GO24" s="40">
        <v>24726689</v>
      </c>
      <c r="GP24" s="40">
        <v>25654274</v>
      </c>
      <c r="GQ24" s="40">
        <v>26433058</v>
      </c>
      <c r="GR24" s="40">
        <v>27100542</v>
      </c>
      <c r="GS24" s="40">
        <v>27722281</v>
      </c>
      <c r="GT24" s="40">
        <v>28394806</v>
      </c>
      <c r="GU24" s="40">
        <v>29185511</v>
      </c>
      <c r="GV24" s="40">
        <v>30117411</v>
      </c>
      <c r="GW24" s="40">
        <v>31161378</v>
      </c>
      <c r="GX24" s="40">
        <v>32269592</v>
      </c>
      <c r="GY24" s="40">
        <v>33370804</v>
      </c>
      <c r="GZ24" s="40">
        <v>34413603</v>
      </c>
      <c r="HA24" s="40">
        <v>35383028</v>
      </c>
      <c r="HB24" s="40">
        <v>36296111</v>
      </c>
      <c r="HC24" s="40">
        <v>37171922</v>
      </c>
      <c r="HD24" s="40">
        <v>38041757</v>
      </c>
      <c r="HE24" s="40">
        <v>38928341</v>
      </c>
      <c r="HF24" s="40">
        <v>39835000</v>
      </c>
      <c r="HG24" s="40">
        <v>40754000</v>
      </c>
      <c r="HH24" s="40">
        <v>41681000</v>
      </c>
      <c r="HI24" s="40">
        <v>42609000</v>
      </c>
      <c r="HJ24" s="40">
        <v>43532000</v>
      </c>
      <c r="HK24" s="40">
        <v>44449000</v>
      </c>
      <c r="HL24" s="40">
        <v>45364000</v>
      </c>
      <c r="HM24" s="40">
        <v>46275000</v>
      </c>
      <c r="HN24" s="40">
        <v>47185000</v>
      </c>
      <c r="HO24" s="40">
        <v>48094000</v>
      </c>
      <c r="HP24" s="40">
        <v>49000000</v>
      </c>
      <c r="HQ24" s="40">
        <v>49904000</v>
      </c>
      <c r="HR24" s="40">
        <v>50804000</v>
      </c>
      <c r="HS24" s="40">
        <v>51699000</v>
      </c>
      <c r="HT24" s="40">
        <v>52587000</v>
      </c>
      <c r="HU24" s="40">
        <v>53469000</v>
      </c>
      <c r="HV24" s="40">
        <v>54343000</v>
      </c>
      <c r="HW24" s="40">
        <v>55209000</v>
      </c>
      <c r="HX24" s="40">
        <v>56065000</v>
      </c>
      <c r="HY24" s="40">
        <v>56912000</v>
      </c>
      <c r="HZ24" s="40">
        <v>57748000</v>
      </c>
      <c r="IA24" s="40">
        <v>58574000</v>
      </c>
      <c r="IB24" s="40">
        <v>59387000</v>
      </c>
      <c r="IC24" s="40">
        <v>60188000</v>
      </c>
      <c r="ID24" s="40">
        <v>60974000</v>
      </c>
      <c r="IE24" s="40">
        <v>61746000</v>
      </c>
      <c r="IF24" s="40">
        <v>62503000</v>
      </c>
      <c r="IG24" s="40">
        <v>63245000</v>
      </c>
      <c r="IH24" s="40">
        <v>63972000</v>
      </c>
      <c r="II24" s="40">
        <v>64683000</v>
      </c>
      <c r="IJ24" s="336" t="s">
        <v>851</v>
      </c>
      <c r="IK24" s="336" t="s">
        <v>851</v>
      </c>
      <c r="IL24" s="336" t="s">
        <v>851</v>
      </c>
      <c r="IM24" s="40">
        <v>2.7780348435044289E-2</v>
      </c>
      <c r="IN24" s="40">
        <v>2.5478329509496689E-2</v>
      </c>
      <c r="IO24" s="40">
        <v>2.3843090981245041E-2</v>
      </c>
      <c r="IP24" s="40">
        <v>2.3130733519792557E-2</v>
      </c>
      <c r="IQ24" s="40">
        <v>2.3038120940327644E-2</v>
      </c>
      <c r="IR24" s="40">
        <v>2.3023376241326332E-2</v>
      </c>
      <c r="IS24" s="40">
        <v>2.2808071225881577E-2</v>
      </c>
      <c r="IT24" s="40">
        <v>2.2491395473480225E-2</v>
      </c>
      <c r="IU24" s="40">
        <v>2.2020108997821808E-2</v>
      </c>
      <c r="IV24" s="40">
        <v>2.1430801600217819E-2</v>
      </c>
      <c r="IW24" s="40">
        <v>2.0846163854002953E-2</v>
      </c>
      <c r="IX24" s="40">
        <v>2.0376374945044518E-2</v>
      </c>
      <c r="IY24" s="40">
        <v>1.9883019849658012E-2</v>
      </c>
      <c r="IZ24" s="40">
        <v>1.947418786585331E-2</v>
      </c>
      <c r="JA24" s="40">
        <v>1.9081383943557739E-2</v>
      </c>
      <c r="JB24" s="40">
        <v>1.8662868067622185E-2</v>
      </c>
      <c r="JC24" s="40">
        <v>1.8280861899256706E-2</v>
      </c>
      <c r="JD24" s="40">
        <v>1.7873931676149368E-2</v>
      </c>
      <c r="JE24" s="40">
        <v>1.7463346943259239E-2</v>
      </c>
      <c r="JF24" s="40">
        <v>1.7030501738190651E-2</v>
      </c>
      <c r="JG24" s="40">
        <v>1.6633106395602226E-2</v>
      </c>
      <c r="JH24" s="40">
        <v>1.6213763505220413E-2</v>
      </c>
      <c r="JI24" s="40">
        <v>1.5810173004865646E-2</v>
      </c>
      <c r="JJ24" s="40">
        <v>1.5385748818516731E-2</v>
      </c>
      <c r="JK24" s="40">
        <v>1.4994483441114426E-2</v>
      </c>
      <c r="JL24" s="40">
        <v>1.4582501724362373E-2</v>
      </c>
      <c r="JM24" s="40">
        <v>1.4202195219695568E-2</v>
      </c>
      <c r="JN24" s="40">
        <v>1.3784434646368027E-2</v>
      </c>
      <c r="JO24" s="40">
        <v>1.3397649861872196E-2</v>
      </c>
      <c r="JP24" s="40">
        <v>1.297454722225666E-2</v>
      </c>
      <c r="JQ24" s="40">
        <v>1.2581652030348778E-2</v>
      </c>
      <c r="JR24" s="40">
        <v>1.2185359373688698E-2</v>
      </c>
      <c r="JS24" s="40">
        <v>1.1801517568528652E-2</v>
      </c>
      <c r="JT24" s="40">
        <v>1.142941415309906E-2</v>
      </c>
      <c r="JU24" s="40">
        <v>1.1052927933633327E-2</v>
      </c>
      <c r="JV24" s="336" t="s">
        <v>1740</v>
      </c>
      <c r="JW24" s="336" t="s">
        <v>851</v>
      </c>
      <c r="JX24" s="336" t="s">
        <v>851</v>
      </c>
      <c r="JY24" s="336" t="s">
        <v>851</v>
      </c>
      <c r="JZ24" s="336" t="s">
        <v>851</v>
      </c>
      <c r="KA24" s="336" t="s">
        <v>1740</v>
      </c>
      <c r="KB24" s="40">
        <v>0.51392950630598</v>
      </c>
      <c r="KC24" s="40">
        <v>0.51400332385345893</v>
      </c>
      <c r="KD24" s="40">
        <v>0.51388384281721</v>
      </c>
      <c r="KE24" s="40">
        <v>0.51364153298287907</v>
      </c>
      <c r="KF24" s="40">
        <v>0.51337605147943099</v>
      </c>
      <c r="KG24" s="40">
        <v>0.51315479896767202</v>
      </c>
      <c r="KH24" s="40">
        <v>0.51298509959526495</v>
      </c>
      <c r="KI24" s="40">
        <v>0.51284155066994597</v>
      </c>
      <c r="KJ24" s="40">
        <v>0.51271586693982496</v>
      </c>
      <c r="KK24" s="40">
        <v>0.512593198658847</v>
      </c>
      <c r="KL24" s="40">
        <v>0.51246382994686401</v>
      </c>
      <c r="KM24" s="40">
        <v>0.51232888688469902</v>
      </c>
      <c r="KN24" s="40">
        <v>0.51219399447486003</v>
      </c>
      <c r="KO24" s="40">
        <v>0.51205873197378204</v>
      </c>
      <c r="KP24" s="40">
        <v>0.51192297409577803</v>
      </c>
      <c r="KQ24" s="40">
        <v>0.51178643900382903</v>
      </c>
      <c r="KR24" s="40">
        <v>0.51164877115782603</v>
      </c>
      <c r="KS24" s="40">
        <v>0.51150989716096606</v>
      </c>
      <c r="KT24" s="40">
        <v>0.51136939356233602</v>
      </c>
      <c r="KU24" s="40">
        <v>0.51122707030229397</v>
      </c>
      <c r="KV24" s="40">
        <v>0.51108268014314806</v>
      </c>
      <c r="KW24" s="40">
        <v>0.51093597516614297</v>
      </c>
      <c r="KX24" s="40">
        <v>0.51078667713034198</v>
      </c>
      <c r="KY24" s="40">
        <v>0.51063488489453501</v>
      </c>
      <c r="KZ24" s="40">
        <v>0.51048011869475407</v>
      </c>
      <c r="LA24" s="40">
        <v>0.510322285588658</v>
      </c>
      <c r="LB24" s="40">
        <v>0.51016106397951899</v>
      </c>
      <c r="LC24" s="40">
        <v>0.50999656894654699</v>
      </c>
      <c r="LD24" s="40">
        <v>0.50982834519419196</v>
      </c>
      <c r="LE24" s="40">
        <v>0.50965636324286601</v>
      </c>
      <c r="LF24" s="40">
        <v>0.50948033548928695</v>
      </c>
      <c r="LG24" s="40">
        <v>0.50930028492964896</v>
      </c>
      <c r="LH24" s="40">
        <v>0.50911605138415605</v>
      </c>
      <c r="LI24" s="40">
        <v>0.50892739064672599</v>
      </c>
      <c r="LJ24" s="40">
        <v>0.50873442721108997</v>
      </c>
      <c r="LK24" s="40">
        <v>0.50853680572767701</v>
      </c>
      <c r="LL24" s="336" t="s">
        <v>851</v>
      </c>
      <c r="LM24" s="336" t="s">
        <v>851</v>
      </c>
      <c r="LN24" s="336" t="s">
        <v>1740</v>
      </c>
      <c r="LO24" s="40">
        <v>0.5264430046081543</v>
      </c>
      <c r="LP24" s="40">
        <v>0.53207963705062866</v>
      </c>
      <c r="LQ24" s="40">
        <v>0.53763222694396973</v>
      </c>
      <c r="LR24" s="40">
        <v>0.54324901103973389</v>
      </c>
      <c r="LS24" s="40">
        <v>0.54911935329437256</v>
      </c>
      <c r="LT24" s="40">
        <v>0.5552833080291748</v>
      </c>
      <c r="LU24" s="40">
        <v>0.56113970279693604</v>
      </c>
      <c r="LV24" s="40">
        <v>0.56725722551345825</v>
      </c>
      <c r="LW24" s="40">
        <v>0.57349872589111328</v>
      </c>
      <c r="LX24" s="40">
        <v>0.57959586381912231</v>
      </c>
      <c r="LY24" s="40">
        <v>0.58540844917297363</v>
      </c>
      <c r="LZ24" s="40">
        <v>0.59076696634292603</v>
      </c>
      <c r="MA24" s="40">
        <v>0.59589099884033203</v>
      </c>
      <c r="MB24" s="40">
        <v>0.60086441040039063</v>
      </c>
      <c r="MC24" s="40">
        <v>0.60572212934494019</v>
      </c>
      <c r="MD24" s="40">
        <v>0.61049193143844604</v>
      </c>
      <c r="ME24" s="40">
        <v>0.61506122350692749</v>
      </c>
      <c r="MF24" s="40">
        <v>0.61950945854187012</v>
      </c>
      <c r="MG24" s="40">
        <v>0.62390756607055664</v>
      </c>
      <c r="MH24" s="40">
        <v>0.62821328639984131</v>
      </c>
      <c r="MI24" s="40">
        <v>0.63243764638900757</v>
      </c>
      <c r="MJ24" s="40">
        <v>0.63640612363815308</v>
      </c>
      <c r="MK24" s="40">
        <v>0.64030325412750244</v>
      </c>
      <c r="ML24" s="40">
        <v>0.64413410425186157</v>
      </c>
      <c r="MM24" s="40">
        <v>0.64787298440933228</v>
      </c>
      <c r="MN24" s="40">
        <v>0.65147948265075684</v>
      </c>
      <c r="MO24" s="40">
        <v>0.65479326248168945</v>
      </c>
      <c r="MP24" s="40">
        <v>0.6580052375793457</v>
      </c>
      <c r="MQ24" s="40">
        <v>0.66113793849945068</v>
      </c>
      <c r="MR24" s="40">
        <v>0.66415232419967651</v>
      </c>
      <c r="MS24" s="40">
        <v>0.6670876145362854</v>
      </c>
      <c r="MT24" s="40">
        <v>0.66975998878479004</v>
      </c>
      <c r="MU24" s="40">
        <v>0.67233574390411377</v>
      </c>
      <c r="MV24" s="40">
        <v>0.67483597993850708</v>
      </c>
      <c r="MW24" s="40">
        <v>0.67724943161010742</v>
      </c>
      <c r="MX24" s="40">
        <v>0.67956030368804932</v>
      </c>
      <c r="MY24" s="336" t="s">
        <v>851</v>
      </c>
      <c r="MZ24" s="336" t="s">
        <v>1740</v>
      </c>
      <c r="NA24" s="40">
        <v>0.51147067546844482</v>
      </c>
      <c r="NB24" s="40">
        <v>0.51707017421722412</v>
      </c>
      <c r="NC24" s="40">
        <v>0.52251440286636353</v>
      </c>
      <c r="ND24" s="40">
        <v>0.52796280384063721</v>
      </c>
      <c r="NE24" s="40">
        <v>0.53362232446670532</v>
      </c>
      <c r="NF24" s="40">
        <v>0.53954571485519409</v>
      </c>
      <c r="NG24" s="40">
        <v>0.54522407054901123</v>
      </c>
      <c r="NH24" s="40">
        <v>0.5511360764503479</v>
      </c>
      <c r="NI24" s="40">
        <v>0.55711233615875244</v>
      </c>
      <c r="NJ24" s="40">
        <v>0.56293272972106934</v>
      </c>
      <c r="NK24" s="40">
        <v>0.56845539808273315</v>
      </c>
      <c r="NL24" s="40">
        <v>0.57357871532440186</v>
      </c>
      <c r="NM24" s="40">
        <v>0.57841020822525024</v>
      </c>
      <c r="NN24" s="40">
        <v>0.58307939767837524</v>
      </c>
      <c r="NO24" s="40">
        <v>0.58758080005645752</v>
      </c>
      <c r="NP24" s="40">
        <v>0.59194493293762207</v>
      </c>
      <c r="NQ24" s="40">
        <v>0.59620410203933716</v>
      </c>
      <c r="NR24" s="40">
        <v>0.60029256343841553</v>
      </c>
      <c r="NS24" s="40">
        <v>0.60428315401077271</v>
      </c>
      <c r="NT24" s="40">
        <v>0.6080775260925293</v>
      </c>
      <c r="NU24" s="40">
        <v>0.61174815893173218</v>
      </c>
      <c r="NV24" s="40">
        <v>0.61519759893417358</v>
      </c>
      <c r="NW24" s="40">
        <v>0.6185157299041748</v>
      </c>
      <c r="NX24" s="40">
        <v>0.62169212102890015</v>
      </c>
      <c r="NY24" s="40">
        <v>0.62473917007446289</v>
      </c>
      <c r="NZ24" s="40">
        <v>0.62760049104690552</v>
      </c>
      <c r="OA24" s="40">
        <v>0.63029021024703979</v>
      </c>
      <c r="OB24" s="40">
        <v>0.6328234076499939</v>
      </c>
      <c r="OC24" s="40">
        <v>0.63522320985794067</v>
      </c>
      <c r="OD24" s="40">
        <v>0.63750249147415161</v>
      </c>
      <c r="OE24" s="40">
        <v>0.63969886302947998</v>
      </c>
      <c r="OF24" s="40">
        <v>0.64179056882858276</v>
      </c>
      <c r="OG24" s="40">
        <v>0.64377707242965698</v>
      </c>
      <c r="OH24" s="40">
        <v>0.64561623334884644</v>
      </c>
      <c r="OI24" s="40">
        <v>0.64726758003234863</v>
      </c>
      <c r="OJ24" s="40">
        <v>0.64864027500152588</v>
      </c>
      <c r="OK24" s="336" t="s">
        <v>851</v>
      </c>
      <c r="OL24" s="336" t="s">
        <v>851</v>
      </c>
      <c r="OM24" s="336" t="s">
        <v>1740</v>
      </c>
      <c r="ON24" s="40">
        <v>0.40839198231697083</v>
      </c>
      <c r="OO24" s="40">
        <v>0.41349884867668152</v>
      </c>
      <c r="OP24" s="40">
        <v>0.4188726544380188</v>
      </c>
      <c r="OQ24" s="40">
        <v>0.42448413372039795</v>
      </c>
      <c r="OR24" s="40">
        <v>0.4303242564201355</v>
      </c>
      <c r="OS24" s="40">
        <v>0.43636104464530945</v>
      </c>
      <c r="OT24" s="40">
        <v>0.44239988923072815</v>
      </c>
      <c r="OU24" s="40">
        <v>0.44861853122711182</v>
      </c>
      <c r="OV24" s="40">
        <v>0.45502746105194092</v>
      </c>
      <c r="OW24" s="40">
        <v>0.46147528290748596</v>
      </c>
      <c r="OX24" s="40">
        <v>0.46797758340835571</v>
      </c>
      <c r="OY24" s="40">
        <v>0.47456637024879456</v>
      </c>
      <c r="OZ24" s="40">
        <v>0.48119655251502991</v>
      </c>
      <c r="PA24" s="40">
        <v>0.48777958750724792</v>
      </c>
      <c r="PB24" s="40">
        <v>0.49416127800941467</v>
      </c>
      <c r="PC24" s="40">
        <v>0.50022870302200317</v>
      </c>
      <c r="PD24" s="40">
        <v>0.5061836838722229</v>
      </c>
      <c r="PE24" s="40">
        <v>0.51186275482177734</v>
      </c>
      <c r="PF24" s="40">
        <v>0.5173608660697937</v>
      </c>
      <c r="PG24" s="40">
        <v>0.52267932891845703</v>
      </c>
      <c r="PH24" s="40">
        <v>0.52786809206008911</v>
      </c>
      <c r="PI24" s="40">
        <v>0.53296303749084473</v>
      </c>
      <c r="PJ24" s="40">
        <v>0.53795337677001953</v>
      </c>
      <c r="PK24" s="40">
        <v>0.54282814264297485</v>
      </c>
      <c r="PL24" s="40">
        <v>0.54752516746520996</v>
      </c>
      <c r="PM24" s="40">
        <v>0.55208039283752441</v>
      </c>
      <c r="PN24" s="40">
        <v>0.55648678541183472</v>
      </c>
      <c r="PO24" s="40">
        <v>0.56077784299850464</v>
      </c>
      <c r="PP24" s="40">
        <v>0.56495529413223267</v>
      </c>
      <c r="PQ24" s="40">
        <v>0.5689505934715271</v>
      </c>
      <c r="PR24" s="40">
        <v>0.57281792163848877</v>
      </c>
      <c r="PS24" s="40">
        <v>0.57652318477630615</v>
      </c>
      <c r="PT24" s="40">
        <v>0.5801161527633667</v>
      </c>
      <c r="PU24" s="40">
        <v>0.583587646484375</v>
      </c>
      <c r="PV24" s="40">
        <v>0.58691304922103882</v>
      </c>
      <c r="PW24" s="40">
        <v>0.59012413024902344</v>
      </c>
      <c r="PX24" s="336" t="s">
        <v>851</v>
      </c>
      <c r="PY24" s="336" t="s">
        <v>851</v>
      </c>
      <c r="PZ24" s="40">
        <v>0.49170000000000003</v>
      </c>
      <c r="QA24" s="40">
        <v>0.49329999999999996</v>
      </c>
      <c r="QB24" s="40">
        <v>0.49509999999999998</v>
      </c>
      <c r="QC24" s="40">
        <v>0.49670000000000003</v>
      </c>
      <c r="QD24" s="40">
        <v>0.498</v>
      </c>
      <c r="QE24" s="40">
        <v>0.49659999999999999</v>
      </c>
      <c r="QF24" s="40">
        <v>0.49490000000000001</v>
      </c>
      <c r="QG24" s="40">
        <v>0.49320000000000003</v>
      </c>
      <c r="QH24" s="40">
        <v>0.49159999999999998</v>
      </c>
      <c r="QI24" s="40">
        <v>0.49030000000000001</v>
      </c>
      <c r="QJ24" s="40">
        <v>0.49130000000000001</v>
      </c>
      <c r="QK24" s="40">
        <v>0.49270000000000003</v>
      </c>
      <c r="QL24" s="40">
        <v>0.49459999999999998</v>
      </c>
      <c r="QM24" s="40">
        <v>0.4965</v>
      </c>
      <c r="QN24" s="40">
        <v>0.49859999999999999</v>
      </c>
      <c r="QO24" s="40">
        <v>0.50029999999999997</v>
      </c>
      <c r="QP24" s="40">
        <v>0.50209999999999999</v>
      </c>
      <c r="QQ24" s="40">
        <v>0.50350000000000006</v>
      </c>
      <c r="QR24" s="40">
        <v>0.50490000000000002</v>
      </c>
      <c r="QS24" s="336" t="s">
        <v>851</v>
      </c>
      <c r="QT24" s="336" t="s">
        <v>851</v>
      </c>
      <c r="QU24" s="336" t="s">
        <v>851</v>
      </c>
      <c r="QV24" s="336" t="s">
        <v>851</v>
      </c>
      <c r="QW24" s="40">
        <v>2.7766777202486992E-3</v>
      </c>
      <c r="QX24" s="336" t="s">
        <v>851</v>
      </c>
      <c r="QY24" s="336" t="s">
        <v>851</v>
      </c>
      <c r="QZ24" s="336" t="s">
        <v>851</v>
      </c>
      <c r="RA24" s="336" t="s">
        <v>851</v>
      </c>
      <c r="RB24" s="336" t="s">
        <v>851</v>
      </c>
      <c r="RC24" s="336" t="s">
        <v>851</v>
      </c>
      <c r="RD24" s="336" t="s">
        <v>851</v>
      </c>
      <c r="RE24" s="336" t="s">
        <v>851</v>
      </c>
      <c r="RF24" s="40"/>
      <c r="RG24" s="40"/>
      <c r="RH24" s="336" t="s">
        <v>1737</v>
      </c>
      <c r="RI24" s="336" t="s">
        <v>851</v>
      </c>
      <c r="RJ24" s="40"/>
      <c r="RK24" s="40"/>
      <c r="RL24" s="336" t="s">
        <v>1737</v>
      </c>
      <c r="RM24" s="336" t="s">
        <v>851</v>
      </c>
      <c r="RN24" s="40"/>
      <c r="RO24" s="40"/>
      <c r="RP24" s="336" t="s">
        <v>1737</v>
      </c>
      <c r="RQ24" s="336" t="s">
        <v>851</v>
      </c>
      <c r="RR24" s="40"/>
      <c r="RS24" s="40"/>
      <c r="RT24" s="336" t="s">
        <v>1737</v>
      </c>
      <c r="RU24" s="336" t="s">
        <v>851</v>
      </c>
      <c r="RV24" s="40">
        <v>0.54500000000000004</v>
      </c>
      <c r="RW24" s="40">
        <v>2016</v>
      </c>
      <c r="RX24" s="336" t="s">
        <v>840</v>
      </c>
      <c r="RY24" s="336" t="s">
        <v>851</v>
      </c>
      <c r="RZ24" s="336" t="s">
        <v>838</v>
      </c>
      <c r="SA24" s="40">
        <v>0.15459699928760529</v>
      </c>
      <c r="SB24" s="40">
        <v>0.15284405648708344</v>
      </c>
      <c r="SC24" s="40">
        <v>0.1505374014377594</v>
      </c>
      <c r="SD24" s="40">
        <v>0.15704196691513062</v>
      </c>
      <c r="SE24" s="40">
        <v>0.12758637964725494</v>
      </c>
      <c r="SF24" s="336" t="s">
        <v>851</v>
      </c>
      <c r="SG24" s="336" t="s">
        <v>851</v>
      </c>
      <c r="SH24" s="40"/>
      <c r="SI24" s="40"/>
      <c r="SJ24" s="40"/>
      <c r="SK24" s="40"/>
      <c r="SL24" s="40">
        <v>0.20785203576087952</v>
      </c>
      <c r="SM24" s="336" t="s">
        <v>470</v>
      </c>
      <c r="SN24" s="336" t="s">
        <v>851</v>
      </c>
      <c r="SO24" s="336" t="s">
        <v>851</v>
      </c>
      <c r="SP24" s="40">
        <v>5.9707753360271454E-2</v>
      </c>
      <c r="SQ24" s="40">
        <v>5.7975485920906067E-2</v>
      </c>
      <c r="SR24" s="40">
        <v>4.3673031032085419E-2</v>
      </c>
      <c r="SS24" s="40">
        <v>1.7359307035803795E-2</v>
      </c>
      <c r="ST24" s="40">
        <v>-1.9080888479948044E-2</v>
      </c>
      <c r="SU24" s="336" t="s">
        <v>838</v>
      </c>
      <c r="SV24" s="336" t="s">
        <v>851</v>
      </c>
      <c r="SW24" s="336" t="s">
        <v>851</v>
      </c>
      <c r="SX24" s="40">
        <v>6.3063278794288635E-2</v>
      </c>
      <c r="SY24" s="40">
        <v>6.4893051981925964E-2</v>
      </c>
      <c r="SZ24" s="40">
        <v>4.5293480157852173E-2</v>
      </c>
      <c r="TA24" s="40">
        <v>2.2615717723965645E-2</v>
      </c>
      <c r="TB24" s="40">
        <v>3.8370385766029358E-2</v>
      </c>
      <c r="TC24" s="336" t="s">
        <v>840</v>
      </c>
      <c r="TD24" s="336" t="s">
        <v>851</v>
      </c>
      <c r="TE24" s="336" t="s">
        <v>851</v>
      </c>
      <c r="TF24" s="336" t="s">
        <v>851</v>
      </c>
      <c r="TG24" s="40">
        <v>2.9500542208552361E-2</v>
      </c>
      <c r="TH24" s="40">
        <v>3.0175250023603439E-2</v>
      </c>
      <c r="TI24" s="40">
        <v>1.486887875944376E-2</v>
      </c>
      <c r="TJ24" s="40">
        <v>-7.2930613532662392E-3</v>
      </c>
      <c r="TK24" s="40">
        <v>-4.2110327631235123E-2</v>
      </c>
      <c r="TL24" s="336" t="s">
        <v>838</v>
      </c>
      <c r="TM24" s="336" t="s">
        <v>851</v>
      </c>
      <c r="TN24" s="336" t="s">
        <v>851</v>
      </c>
      <c r="TO24" s="336" t="s">
        <v>851</v>
      </c>
      <c r="TP24" s="40">
        <v>3.2433848828077316E-2</v>
      </c>
      <c r="TQ24" s="40">
        <v>3.6172971129417419E-2</v>
      </c>
      <c r="TR24" s="40">
        <v>1.6045661643147469E-2</v>
      </c>
      <c r="TS24" s="40">
        <v>-3.5848903935402632E-3</v>
      </c>
      <c r="TT24" s="40">
        <v>1.5239651314914227E-2</v>
      </c>
      <c r="TU24" s="336" t="s">
        <v>840</v>
      </c>
      <c r="TV24" s="336" t="s">
        <v>851</v>
      </c>
      <c r="TW24" s="40">
        <v>530</v>
      </c>
      <c r="TX24" s="336" t="s">
        <v>840</v>
      </c>
      <c r="TY24" s="336" t="s">
        <v>851</v>
      </c>
      <c r="TZ24" s="40">
        <v>506.12359619140625</v>
      </c>
      <c r="UA24" s="336" t="s">
        <v>838</v>
      </c>
      <c r="UB24" s="336" t="s">
        <v>851</v>
      </c>
      <c r="UC24" s="40">
        <v>577.56305761978797</v>
      </c>
      <c r="UD24" s="336" t="s">
        <v>840</v>
      </c>
      <c r="UE24" s="336" t="s">
        <v>851</v>
      </c>
      <c r="UF24" s="336" t="s">
        <v>851</v>
      </c>
      <c r="UG24" s="40">
        <v>0.19675062596797943</v>
      </c>
      <c r="UH24" s="40">
        <v>0.19765722751617432</v>
      </c>
      <c r="UI24" s="40">
        <v>0.1726708710193634</v>
      </c>
      <c r="UJ24" s="40">
        <v>0.18165366351604462</v>
      </c>
      <c r="UK24" s="40">
        <v>0.1564079225063324</v>
      </c>
      <c r="UL24" s="336" t="s">
        <v>838</v>
      </c>
      <c r="UM24" s="336" t="s">
        <v>851</v>
      </c>
      <c r="UN24" s="336" t="s">
        <v>851</v>
      </c>
      <c r="UO24" s="336" t="s">
        <v>851</v>
      </c>
      <c r="UP24" s="40"/>
      <c r="UQ24" s="40"/>
      <c r="UR24" s="40"/>
      <c r="US24" s="40"/>
      <c r="UT24" s="40">
        <v>0.1697530597448349</v>
      </c>
      <c r="UU24" s="336" t="s">
        <v>470</v>
      </c>
    </row>
    <row r="25" spans="1:646">
      <c r="A25" s="336" t="s">
        <v>425</v>
      </c>
      <c r="B25" s="336" t="s">
        <v>8</v>
      </c>
      <c r="C25" s="336" t="s">
        <v>217</v>
      </c>
      <c r="D25" s="40">
        <v>3.8180917501449585E-2</v>
      </c>
      <c r="E25" s="336" t="s">
        <v>436</v>
      </c>
      <c r="F25" s="40">
        <v>3.4616723656654358E-2</v>
      </c>
      <c r="G25" s="336" t="s">
        <v>1741</v>
      </c>
      <c r="H25" s="40">
        <v>3.2872900366783142E-2</v>
      </c>
      <c r="I25" s="336" t="s">
        <v>1447</v>
      </c>
      <c r="J25" s="40">
        <v>2.7731988579034805E-2</v>
      </c>
      <c r="K25" s="336" t="s">
        <v>1803</v>
      </c>
      <c r="L25" s="336" t="s">
        <v>471</v>
      </c>
      <c r="M25" s="40">
        <v>0.46200001239776611</v>
      </c>
      <c r="N25" s="40"/>
      <c r="O25" s="336" t="s">
        <v>1736</v>
      </c>
      <c r="P25" s="40"/>
      <c r="Q25" s="336" t="s">
        <v>1736</v>
      </c>
      <c r="R25" s="40"/>
      <c r="S25" s="336" t="s">
        <v>1736</v>
      </c>
      <c r="T25" s="40"/>
      <c r="U25" s="336" t="s">
        <v>1736</v>
      </c>
      <c r="V25" s="336" t="s">
        <v>851</v>
      </c>
      <c r="W25" s="336" t="s">
        <v>470</v>
      </c>
      <c r="X25" s="40">
        <v>0.48862648010253906</v>
      </c>
      <c r="Y25" s="40"/>
      <c r="Z25" s="336" t="s">
        <v>1736</v>
      </c>
      <c r="AA25" s="40"/>
      <c r="AB25" s="336" t="s">
        <v>1736</v>
      </c>
      <c r="AC25" s="40"/>
      <c r="AD25" s="336" t="s">
        <v>1736</v>
      </c>
      <c r="AE25" s="40"/>
      <c r="AF25" s="336" t="s">
        <v>1736</v>
      </c>
      <c r="AG25" s="336" t="s">
        <v>851</v>
      </c>
      <c r="AH25" s="336" t="s">
        <v>470</v>
      </c>
      <c r="AI25" s="40">
        <v>0.48862648010253906</v>
      </c>
      <c r="AJ25" s="40"/>
      <c r="AK25" s="336" t="s">
        <v>1736</v>
      </c>
      <c r="AL25" s="40"/>
      <c r="AM25" s="336" t="s">
        <v>1736</v>
      </c>
      <c r="AN25" s="40"/>
      <c r="AO25" s="336" t="s">
        <v>1736</v>
      </c>
      <c r="AP25" s="40"/>
      <c r="AQ25" s="336" t="s">
        <v>1736</v>
      </c>
      <c r="AR25" s="336" t="s">
        <v>851</v>
      </c>
      <c r="AS25" s="336" t="s">
        <v>470</v>
      </c>
      <c r="AT25" s="40">
        <v>0.49012428522109985</v>
      </c>
      <c r="AU25" s="40"/>
      <c r="AV25" s="336" t="s">
        <v>1736</v>
      </c>
      <c r="AW25" s="40"/>
      <c r="AX25" s="336" t="s">
        <v>1736</v>
      </c>
      <c r="AY25" s="40"/>
      <c r="AZ25" s="336" t="s">
        <v>1736</v>
      </c>
      <c r="BA25" s="40"/>
      <c r="BB25" s="336" t="s">
        <v>1736</v>
      </c>
      <c r="BC25" s="336" t="s">
        <v>851</v>
      </c>
      <c r="BD25" s="336" t="s">
        <v>436</v>
      </c>
      <c r="BE25" s="40">
        <v>4.0478024482727051</v>
      </c>
      <c r="BF25" s="336" t="s">
        <v>827</v>
      </c>
      <c r="BG25" s="40">
        <v>4.2068376541137695</v>
      </c>
      <c r="BH25" s="336" t="s">
        <v>1447</v>
      </c>
      <c r="BI25" s="40">
        <v>5.1165366172790527</v>
      </c>
      <c r="BJ25" s="336" t="s">
        <v>1803</v>
      </c>
      <c r="BK25" s="40">
        <v>6.1229948997497559</v>
      </c>
      <c r="BL25" s="336" t="s">
        <v>851</v>
      </c>
      <c r="BM25" s="40">
        <v>3.6055872440338135</v>
      </c>
      <c r="BN25" s="336" t="s">
        <v>838</v>
      </c>
      <c r="BO25" s="336" t="s">
        <v>851</v>
      </c>
      <c r="BP25" s="336" t="s">
        <v>436</v>
      </c>
      <c r="BQ25" s="40">
        <v>4.5035341754555702E-3</v>
      </c>
      <c r="BR25" s="40">
        <v>4.1406909003853798E-3</v>
      </c>
      <c r="BS25" s="40">
        <v>3.0421148985624313E-3</v>
      </c>
      <c r="BT25" s="40">
        <v>7.3381536640226841E-4</v>
      </c>
      <c r="BU25" s="40">
        <v>7.3380337562412024E-4</v>
      </c>
      <c r="BV25" s="336" t="s">
        <v>851</v>
      </c>
      <c r="BW25" s="336" t="s">
        <v>827</v>
      </c>
      <c r="BX25" s="40">
        <v>7.6603405177593231E-3</v>
      </c>
      <c r="BY25" s="40">
        <v>4.3786270543932915E-3</v>
      </c>
      <c r="BZ25" s="40">
        <v>2.5374456308782101E-3</v>
      </c>
      <c r="CA25" s="40">
        <v>2.2800161968916655E-3</v>
      </c>
      <c r="CB25" s="40">
        <v>2.29858816601336E-3</v>
      </c>
      <c r="CC25" s="336" t="s">
        <v>851</v>
      </c>
      <c r="CD25" s="336" t="s">
        <v>1447</v>
      </c>
      <c r="CE25" s="40">
        <v>5.6755742989480495E-3</v>
      </c>
      <c r="CF25" s="40">
        <v>2.816489664837718E-3</v>
      </c>
      <c r="CG25" s="40">
        <v>2.2847515065222979E-3</v>
      </c>
      <c r="CH25" s="40">
        <v>2.3064315319061279E-3</v>
      </c>
      <c r="CI25" s="40">
        <v>2.3221010342240334E-3</v>
      </c>
      <c r="CJ25" s="336" t="s">
        <v>851</v>
      </c>
      <c r="CK25" s="336" t="s">
        <v>1803</v>
      </c>
      <c r="CL25" s="40">
        <v>3.8644988089799881E-3</v>
      </c>
      <c r="CM25" s="40">
        <v>2.4656686000525951E-3</v>
      </c>
      <c r="CN25" s="40">
        <v>2.3010652512311935E-3</v>
      </c>
      <c r="CO25" s="40">
        <v>2.3221145384013653E-3</v>
      </c>
      <c r="CP25" s="40">
        <v>2.3378720507025719E-3</v>
      </c>
      <c r="CQ25" s="336" t="s">
        <v>851</v>
      </c>
      <c r="CR25" s="40">
        <v>7.8223462104797363</v>
      </c>
      <c r="CS25" s="40">
        <v>9.0233001708984375</v>
      </c>
      <c r="CT25" s="40">
        <v>9.6160192489624023</v>
      </c>
      <c r="CU25" s="40">
        <v>9.8215246200561523</v>
      </c>
      <c r="CV25" s="40">
        <v>9.9891729354858398</v>
      </c>
      <c r="CW25" s="336" t="s">
        <v>1741</v>
      </c>
      <c r="CX25" s="336" t="s">
        <v>851</v>
      </c>
      <c r="CY25" s="40">
        <v>8.4219856262207031</v>
      </c>
      <c r="CZ25" s="40">
        <v>9.4699878692626953</v>
      </c>
      <c r="DA25" s="40">
        <v>9.755279541015625</v>
      </c>
      <c r="DB25" s="40">
        <v>9.9216823577880859</v>
      </c>
      <c r="DC25" s="40">
        <v>10.091272354125977</v>
      </c>
      <c r="DD25" s="336" t="s">
        <v>1447</v>
      </c>
      <c r="DE25" s="336" t="s">
        <v>851</v>
      </c>
      <c r="DF25" s="40">
        <v>10.159916877746582</v>
      </c>
      <c r="DG25" s="336" t="s">
        <v>1803</v>
      </c>
      <c r="DH25" s="336" t="s">
        <v>851</v>
      </c>
      <c r="DI25" s="336" t="s">
        <v>851</v>
      </c>
      <c r="DJ25" s="336">
        <v>10.1</v>
      </c>
      <c r="DK25" s="336" t="s">
        <v>1738</v>
      </c>
      <c r="DL25" s="336" t="s">
        <v>851</v>
      </c>
      <c r="DM25" s="336" t="s">
        <v>851</v>
      </c>
      <c r="DN25" s="336" t="s">
        <v>1012</v>
      </c>
      <c r="DO25" s="40">
        <v>2.5544218719005585E-2</v>
      </c>
      <c r="DP25" s="40">
        <v>4.2798064649105072E-2</v>
      </c>
      <c r="DQ25" s="40">
        <v>4.0453348308801651E-2</v>
      </c>
      <c r="DR25" s="40">
        <v>3.0869264155626297E-2</v>
      </c>
      <c r="DS25" s="40">
        <v>1.4675638638436794E-2</v>
      </c>
      <c r="DT25" s="336" t="s">
        <v>851</v>
      </c>
      <c r="DU25" s="336" t="s">
        <v>470</v>
      </c>
      <c r="DV25" s="40">
        <v>2.0999996922910213E-3</v>
      </c>
      <c r="DW25" s="40">
        <v>5.1333331502974033E-3</v>
      </c>
      <c r="DX25" s="40">
        <v>2.9999997932463884E-3</v>
      </c>
      <c r="DY25" s="40">
        <v>2.4000001139938831E-3</v>
      </c>
      <c r="DZ25" s="40">
        <v>-7.0000002160668373E-3</v>
      </c>
      <c r="EA25" s="336" t="s">
        <v>851</v>
      </c>
      <c r="EB25" s="336" t="s">
        <v>470</v>
      </c>
      <c r="EC25" s="40">
        <v>2.6309528038837016E-5</v>
      </c>
      <c r="ED25" s="40">
        <v>5.4717287421226501E-3</v>
      </c>
      <c r="EE25" s="40">
        <v>1.8535100389271975E-3</v>
      </c>
      <c r="EF25" s="40">
        <v>5.3652701899409294E-3</v>
      </c>
      <c r="EG25" s="40">
        <v>3.7466571666300297E-3</v>
      </c>
      <c r="EH25" s="336" t="s">
        <v>851</v>
      </c>
      <c r="EI25" s="336" t="s">
        <v>470</v>
      </c>
      <c r="EJ25" s="40">
        <v>2.0530018955469131E-3</v>
      </c>
      <c r="EK25" s="40">
        <v>2.0704155322164297E-3</v>
      </c>
      <c r="EL25" s="40">
        <v>1.2409227201715112E-4</v>
      </c>
      <c r="EM25" s="40">
        <v>-3.709936048835516E-3</v>
      </c>
      <c r="EN25" s="40">
        <v>-5.5026458576321602E-3</v>
      </c>
      <c r="EO25" s="336" t="s">
        <v>851</v>
      </c>
      <c r="EP25" s="336" t="s">
        <v>851</v>
      </c>
      <c r="EQ25" s="336" t="s">
        <v>851</v>
      </c>
      <c r="ER25" s="40">
        <v>0.69609999999999994</v>
      </c>
      <c r="ES25" s="336" t="s">
        <v>1739</v>
      </c>
      <c r="ET25" s="336" t="s">
        <v>851</v>
      </c>
      <c r="EU25" s="336" t="s">
        <v>851</v>
      </c>
      <c r="EV25" s="40">
        <v>0.7743000000000001</v>
      </c>
      <c r="EW25" s="336" t="s">
        <v>1739</v>
      </c>
      <c r="EX25" s="336" t="s">
        <v>851</v>
      </c>
      <c r="EY25" s="336" t="s">
        <v>851</v>
      </c>
      <c r="EZ25" s="40">
        <v>0.61460000000000004</v>
      </c>
      <c r="FA25" s="336" t="s">
        <v>1739</v>
      </c>
      <c r="FB25" s="336" t="s">
        <v>851</v>
      </c>
      <c r="FC25" s="40">
        <v>-9.2642486095428467E-2</v>
      </c>
      <c r="FD25" s="40">
        <v>-0.1006639376282692</v>
      </c>
      <c r="FE25" s="40">
        <v>-9.0360879898071289E-2</v>
      </c>
      <c r="FF25" s="40">
        <v>-7.7142335474491119E-2</v>
      </c>
      <c r="FG25" s="40">
        <v>-8.832695335149765E-2</v>
      </c>
      <c r="FH25" s="336" t="s">
        <v>838</v>
      </c>
      <c r="FI25" s="336" t="s">
        <v>851</v>
      </c>
      <c r="FJ25" s="40">
        <v>-9.0497605502605438E-2</v>
      </c>
      <c r="FK25" s="40">
        <v>-9.9571630358695984E-2</v>
      </c>
      <c r="FL25" s="40">
        <v>-9.2931531369686127E-2</v>
      </c>
      <c r="FM25" s="40">
        <v>-7.6765589416027069E-2</v>
      </c>
      <c r="FN25" s="40">
        <v>-7.9732835292816162E-2</v>
      </c>
      <c r="FO25" s="336" t="s">
        <v>840</v>
      </c>
      <c r="FP25" s="336" t="s">
        <v>851</v>
      </c>
      <c r="FQ25" s="40">
        <v>0.73375147581100464</v>
      </c>
      <c r="FR25" s="336" t="s">
        <v>840</v>
      </c>
      <c r="FS25" s="336" t="s">
        <v>851</v>
      </c>
      <c r="FT25" s="336" t="s">
        <v>851</v>
      </c>
      <c r="FU25" s="40">
        <v>6.9345727562904358E-2</v>
      </c>
      <c r="FV25" s="40">
        <v>7.8846350312232971E-2</v>
      </c>
      <c r="FW25" s="40">
        <v>8.4393233060836792E-2</v>
      </c>
      <c r="FX25" s="40">
        <v>8.2318156957626343E-2</v>
      </c>
      <c r="FY25" s="40">
        <v>7.856692373752594E-2</v>
      </c>
      <c r="FZ25" s="336" t="s">
        <v>840</v>
      </c>
      <c r="GA25" s="336" t="s">
        <v>851</v>
      </c>
      <c r="GB25" s="336" t="s">
        <v>851</v>
      </c>
      <c r="GC25" s="336" t="s">
        <v>851</v>
      </c>
      <c r="GD25" s="336" t="s">
        <v>851</v>
      </c>
      <c r="GE25" s="336" t="s">
        <v>851</v>
      </c>
      <c r="GF25" s="336" t="s">
        <v>851</v>
      </c>
      <c r="GG25" s="336" t="s">
        <v>851</v>
      </c>
      <c r="GH25" s="336" t="s">
        <v>851</v>
      </c>
      <c r="GI25" s="336" t="s">
        <v>851</v>
      </c>
      <c r="GJ25" s="336" t="s">
        <v>851</v>
      </c>
      <c r="GK25" s="40">
        <v>3089027</v>
      </c>
      <c r="GL25" s="40">
        <v>3060173</v>
      </c>
      <c r="GM25" s="40">
        <v>3051010</v>
      </c>
      <c r="GN25" s="40">
        <v>3039616</v>
      </c>
      <c r="GO25" s="40">
        <v>3026939</v>
      </c>
      <c r="GP25" s="40">
        <v>3011487</v>
      </c>
      <c r="GQ25" s="40">
        <v>2992547</v>
      </c>
      <c r="GR25" s="40">
        <v>2970017</v>
      </c>
      <c r="GS25" s="40">
        <v>2947314</v>
      </c>
      <c r="GT25" s="40">
        <v>2927519</v>
      </c>
      <c r="GU25" s="40">
        <v>2913021</v>
      </c>
      <c r="GV25" s="40">
        <v>2905195</v>
      </c>
      <c r="GW25" s="40">
        <v>2900401</v>
      </c>
      <c r="GX25" s="40">
        <v>2895092</v>
      </c>
      <c r="GY25" s="40">
        <v>2889104</v>
      </c>
      <c r="GZ25" s="40">
        <v>2880703</v>
      </c>
      <c r="HA25" s="40">
        <v>2876101</v>
      </c>
      <c r="HB25" s="40">
        <v>2873457</v>
      </c>
      <c r="HC25" s="40">
        <v>2866376</v>
      </c>
      <c r="HD25" s="40">
        <v>2854191</v>
      </c>
      <c r="HE25" s="40">
        <v>2837743</v>
      </c>
      <c r="HF25" s="40">
        <v>2832000</v>
      </c>
      <c r="HG25" s="40">
        <v>2824000</v>
      </c>
      <c r="HH25" s="40">
        <v>2816000</v>
      </c>
      <c r="HI25" s="40">
        <v>2807000</v>
      </c>
      <c r="HJ25" s="40">
        <v>2798000</v>
      </c>
      <c r="HK25" s="40">
        <v>2789000</v>
      </c>
      <c r="HL25" s="40">
        <v>2779000</v>
      </c>
      <c r="HM25" s="40">
        <v>2769000</v>
      </c>
      <c r="HN25" s="40">
        <v>2759000</v>
      </c>
      <c r="HO25" s="40">
        <v>2748000</v>
      </c>
      <c r="HP25" s="40">
        <v>2736000</v>
      </c>
      <c r="HQ25" s="40">
        <v>2724000</v>
      </c>
      <c r="HR25" s="40">
        <v>2711000</v>
      </c>
      <c r="HS25" s="40">
        <v>2696000</v>
      </c>
      <c r="HT25" s="40">
        <v>2681000</v>
      </c>
      <c r="HU25" s="40">
        <v>2665000</v>
      </c>
      <c r="HV25" s="40">
        <v>2647000</v>
      </c>
      <c r="HW25" s="40">
        <v>2629000</v>
      </c>
      <c r="HX25" s="40">
        <v>2610000</v>
      </c>
      <c r="HY25" s="40">
        <v>2591000</v>
      </c>
      <c r="HZ25" s="40">
        <v>2571000</v>
      </c>
      <c r="IA25" s="40">
        <v>2550000</v>
      </c>
      <c r="IB25" s="40">
        <v>2529000</v>
      </c>
      <c r="IC25" s="40">
        <v>2508000</v>
      </c>
      <c r="ID25" s="40">
        <v>2486000</v>
      </c>
      <c r="IE25" s="40">
        <v>2465000</v>
      </c>
      <c r="IF25" s="40">
        <v>2443000</v>
      </c>
      <c r="IG25" s="40">
        <v>2421000</v>
      </c>
      <c r="IH25" s="40">
        <v>2399000</v>
      </c>
      <c r="II25" s="40">
        <v>2377000</v>
      </c>
      <c r="IJ25" s="336" t="s">
        <v>851</v>
      </c>
      <c r="IK25" s="336" t="s">
        <v>851</v>
      </c>
      <c r="IL25" s="336" t="s">
        <v>851</v>
      </c>
      <c r="IM25" s="40">
        <v>-1.598804141394794E-3</v>
      </c>
      <c r="IN25" s="40">
        <v>-9.1972295194864273E-4</v>
      </c>
      <c r="IO25" s="40">
        <v>-2.4673205334693193E-3</v>
      </c>
      <c r="IP25" s="40">
        <v>-4.2600738815963268E-3</v>
      </c>
      <c r="IQ25" s="40">
        <v>-5.7794223539531231E-3</v>
      </c>
      <c r="IR25" s="40">
        <v>-2.0258419681340456E-3</v>
      </c>
      <c r="IS25" s="40">
        <v>-2.8288562316447496E-3</v>
      </c>
      <c r="IT25" s="40">
        <v>-2.8368814382702112E-3</v>
      </c>
      <c r="IU25" s="40">
        <v>-3.2011410221457481E-3</v>
      </c>
      <c r="IV25" s="40">
        <v>-3.2114211935549974E-3</v>
      </c>
      <c r="IW25" s="40">
        <v>-3.2217674888670444E-3</v>
      </c>
      <c r="IX25" s="40">
        <v>-3.5919579677283764E-3</v>
      </c>
      <c r="IY25" s="40">
        <v>-3.6049066111445427E-3</v>
      </c>
      <c r="IZ25" s="40">
        <v>-3.6179488524794579E-3</v>
      </c>
      <c r="JA25" s="40">
        <v>-3.9949207566678524E-3</v>
      </c>
      <c r="JB25" s="40">
        <v>-4.3763746507465839E-3</v>
      </c>
      <c r="JC25" s="40">
        <v>-4.395611584186554E-3</v>
      </c>
      <c r="JD25" s="40">
        <v>-4.7838175669312477E-3</v>
      </c>
      <c r="JE25" s="40">
        <v>-5.5483775213360786E-3</v>
      </c>
      <c r="JF25" s="40">
        <v>-5.5793337523937225E-3</v>
      </c>
      <c r="JG25" s="40">
        <v>-5.9858015738427639E-3</v>
      </c>
      <c r="JH25" s="40">
        <v>-6.777134258300066E-3</v>
      </c>
      <c r="JI25" s="40">
        <v>-6.8233776837587357E-3</v>
      </c>
      <c r="JJ25" s="40">
        <v>-7.2533246129751205E-3</v>
      </c>
      <c r="JK25" s="40">
        <v>-7.3063196614384651E-3</v>
      </c>
      <c r="JL25" s="40">
        <v>-7.7489730902016163E-3</v>
      </c>
      <c r="JM25" s="40">
        <v>-8.2015693187713623E-3</v>
      </c>
      <c r="JN25" s="40">
        <v>-8.2693910226225853E-3</v>
      </c>
      <c r="JO25" s="40">
        <v>-8.3383452147245407E-3</v>
      </c>
      <c r="JP25" s="40">
        <v>-8.8106300681829453E-3</v>
      </c>
      <c r="JQ25" s="40">
        <v>-8.4831854328513145E-3</v>
      </c>
      <c r="JR25" s="40">
        <v>-8.9650154113769531E-3</v>
      </c>
      <c r="JS25" s="40">
        <v>-9.0461140498518944E-3</v>
      </c>
      <c r="JT25" s="40">
        <v>-9.1286944225430489E-3</v>
      </c>
      <c r="JU25" s="40">
        <v>-9.2127956449985504E-3</v>
      </c>
      <c r="JV25" s="336" t="s">
        <v>1740</v>
      </c>
      <c r="JW25" s="336" t="s">
        <v>851</v>
      </c>
      <c r="JX25" s="336" t="s">
        <v>851</v>
      </c>
      <c r="JY25" s="336" t="s">
        <v>851</v>
      </c>
      <c r="JZ25" s="336" t="s">
        <v>851</v>
      </c>
      <c r="KA25" s="336" t="s">
        <v>1740</v>
      </c>
      <c r="KB25" s="40">
        <v>0.50906202474015105</v>
      </c>
      <c r="KC25" s="40">
        <v>0.50947001257956603</v>
      </c>
      <c r="KD25" s="40">
        <v>0.50953602233433604</v>
      </c>
      <c r="KE25" s="40">
        <v>0.50936905404069399</v>
      </c>
      <c r="KF25" s="40">
        <v>0.50913894310588292</v>
      </c>
      <c r="KG25" s="40">
        <v>0.50897004656334699</v>
      </c>
      <c r="KH25" s="40">
        <v>0.50889125890117903</v>
      </c>
      <c r="KI25" s="40">
        <v>0.50886938149818295</v>
      </c>
      <c r="KJ25" s="40">
        <v>0.50889023228932895</v>
      </c>
      <c r="KK25" s="40">
        <v>0.50891633624678301</v>
      </c>
      <c r="KL25" s="40">
        <v>0.50892740210415999</v>
      </c>
      <c r="KM25" s="40">
        <v>0.50892556249730603</v>
      </c>
      <c r="KN25" s="40">
        <v>0.50892852078121698</v>
      </c>
      <c r="KO25" s="40">
        <v>0.50893299780096002</v>
      </c>
      <c r="KP25" s="40">
        <v>0.50893347497401398</v>
      </c>
      <c r="KQ25" s="40">
        <v>0.50892904557347496</v>
      </c>
      <c r="KR25" s="40">
        <v>0.50892051466115495</v>
      </c>
      <c r="KS25" s="40">
        <v>0.50890754075858302</v>
      </c>
      <c r="KT25" s="40">
        <v>0.50890033314421201</v>
      </c>
      <c r="KU25" s="40">
        <v>0.50890398666275305</v>
      </c>
      <c r="KV25" s="40">
        <v>0.50892731798995006</v>
      </c>
      <c r="KW25" s="40">
        <v>0.50897216864557304</v>
      </c>
      <c r="KX25" s="40">
        <v>0.50904055726206998</v>
      </c>
      <c r="KY25" s="40">
        <v>0.50913284402213499</v>
      </c>
      <c r="KZ25" s="40">
        <v>0.50924885906364104</v>
      </c>
      <c r="LA25" s="40">
        <v>0.50939023719008392</v>
      </c>
      <c r="LB25" s="40">
        <v>0.50955902343745496</v>
      </c>
      <c r="LC25" s="40">
        <v>0.50975557130968197</v>
      </c>
      <c r="LD25" s="40">
        <v>0.50997822741574905</v>
      </c>
      <c r="LE25" s="40">
        <v>0.51022986917463908</v>
      </c>
      <c r="LF25" s="40">
        <v>0.51051077126615096</v>
      </c>
      <c r="LG25" s="40">
        <v>0.51082098240851503</v>
      </c>
      <c r="LH25" s="40">
        <v>0.51115419700702502</v>
      </c>
      <c r="LI25" s="40">
        <v>0.51151560765149806</v>
      </c>
      <c r="LJ25" s="40">
        <v>0.51190173035442998</v>
      </c>
      <c r="LK25" s="40">
        <v>0.51230790428588202</v>
      </c>
      <c r="LL25" s="336" t="s">
        <v>851</v>
      </c>
      <c r="LM25" s="336" t="s">
        <v>851</v>
      </c>
      <c r="LN25" s="336" t="s">
        <v>1740</v>
      </c>
      <c r="LO25" s="40">
        <v>0.68704724311828613</v>
      </c>
      <c r="LP25" s="40">
        <v>0.68660104274749756</v>
      </c>
      <c r="LQ25" s="40">
        <v>0.68642616271972656</v>
      </c>
      <c r="LR25" s="40">
        <v>0.68582385778427124</v>
      </c>
      <c r="LS25" s="40">
        <v>0.68397808074951172</v>
      </c>
      <c r="LT25" s="40">
        <v>0.68059545755386353</v>
      </c>
      <c r="LU25" s="40">
        <v>0.6769067645072937</v>
      </c>
      <c r="LV25" s="40">
        <v>0.67174220085144043</v>
      </c>
      <c r="LW25" s="40">
        <v>0.66548293828964233</v>
      </c>
      <c r="LX25" s="40">
        <v>0.65942287445068359</v>
      </c>
      <c r="LY25" s="40">
        <v>0.65368121862411499</v>
      </c>
      <c r="LZ25" s="40">
        <v>0.64861959218978882</v>
      </c>
      <c r="MA25" s="40">
        <v>0.64411658048629761</v>
      </c>
      <c r="MB25" s="40">
        <v>0.6399422287940979</v>
      </c>
      <c r="MC25" s="40">
        <v>0.63610005378723145</v>
      </c>
      <c r="MD25" s="40">
        <v>0.63318777084350586</v>
      </c>
      <c r="ME25" s="40">
        <v>0.63121342658996582</v>
      </c>
      <c r="MF25" s="40">
        <v>0.62922173738479614</v>
      </c>
      <c r="MG25" s="40">
        <v>0.62818145751953125</v>
      </c>
      <c r="MH25" s="40">
        <v>0.62722551822662354</v>
      </c>
      <c r="MI25" s="40">
        <v>0.62663185596466064</v>
      </c>
      <c r="MJ25" s="40">
        <v>0.62626641988754272</v>
      </c>
      <c r="MK25" s="40">
        <v>0.62599170207977295</v>
      </c>
      <c r="ML25" s="40">
        <v>0.62609356641769409</v>
      </c>
      <c r="MM25" s="40">
        <v>0.62605363130569458</v>
      </c>
      <c r="MN25" s="40">
        <v>0.62639909982681274</v>
      </c>
      <c r="MO25" s="40">
        <v>0.62699335813522339</v>
      </c>
      <c r="MP25" s="40">
        <v>0.62823528051376343</v>
      </c>
      <c r="MQ25" s="40">
        <v>0.62910240888595581</v>
      </c>
      <c r="MR25" s="40">
        <v>0.62958532571792603</v>
      </c>
      <c r="MS25" s="40">
        <v>0.62992757558822632</v>
      </c>
      <c r="MT25" s="40">
        <v>0.63002026081085205</v>
      </c>
      <c r="MU25" s="40">
        <v>0.62996315956115723</v>
      </c>
      <c r="MV25" s="40">
        <v>0.62949192523956299</v>
      </c>
      <c r="MW25" s="40">
        <v>0.62776154279708862</v>
      </c>
      <c r="MX25" s="40">
        <v>0.62515777349472046</v>
      </c>
      <c r="MY25" s="336" t="s">
        <v>851</v>
      </c>
      <c r="MZ25" s="336" t="s">
        <v>1740</v>
      </c>
      <c r="NA25" s="40">
        <v>0.63439130783081055</v>
      </c>
      <c r="NB25" s="40">
        <v>0.63162249326705933</v>
      </c>
      <c r="NC25" s="40">
        <v>0.62883037328720093</v>
      </c>
      <c r="ND25" s="40">
        <v>0.62553519010543823</v>
      </c>
      <c r="NE25" s="40">
        <v>0.62122577428817749</v>
      </c>
      <c r="NF25" s="40">
        <v>0.61580312252044678</v>
      </c>
      <c r="NG25" s="40">
        <v>0.61052262783050537</v>
      </c>
      <c r="NH25" s="40">
        <v>0.60410767793655396</v>
      </c>
      <c r="NI25" s="40">
        <v>0.59694600105285645</v>
      </c>
      <c r="NJ25" s="40">
        <v>0.59066617488861084</v>
      </c>
      <c r="NK25" s="40">
        <v>0.58506077527999878</v>
      </c>
      <c r="NL25" s="40">
        <v>0.58085334300994873</v>
      </c>
      <c r="NM25" s="40">
        <v>0.5775458812713623</v>
      </c>
      <c r="NN25" s="40">
        <v>0.57493680715560913</v>
      </c>
      <c r="NO25" s="40">
        <v>0.57267123460769653</v>
      </c>
      <c r="NP25" s="40">
        <v>0.57096070051193237</v>
      </c>
      <c r="NQ25" s="40">
        <v>0.5701754093170166</v>
      </c>
      <c r="NR25" s="40">
        <v>0.56901615858078003</v>
      </c>
      <c r="NS25" s="40">
        <v>0.56842494010925293</v>
      </c>
      <c r="NT25" s="40">
        <v>0.56824928522109985</v>
      </c>
      <c r="NU25" s="40">
        <v>0.5688176155090332</v>
      </c>
      <c r="NV25" s="40">
        <v>0.56998121738433838</v>
      </c>
      <c r="NW25" s="40">
        <v>0.5708349347114563</v>
      </c>
      <c r="NX25" s="40">
        <v>0.57246100902557373</v>
      </c>
      <c r="NY25" s="40">
        <v>0.57318007946014404</v>
      </c>
      <c r="NZ25" s="40">
        <v>0.57429563999176025</v>
      </c>
      <c r="OA25" s="40">
        <v>0.57526254653930664</v>
      </c>
      <c r="OB25" s="40">
        <v>0.57568627595901489</v>
      </c>
      <c r="OC25" s="40">
        <v>0.5757216215133667</v>
      </c>
      <c r="OD25" s="40">
        <v>0.57456141710281372</v>
      </c>
      <c r="OE25" s="40">
        <v>0.57200324535369873</v>
      </c>
      <c r="OF25" s="40">
        <v>0.56876266002655029</v>
      </c>
      <c r="OG25" s="40">
        <v>0.56406056880950928</v>
      </c>
      <c r="OH25" s="40">
        <v>0.55803388357162476</v>
      </c>
      <c r="OI25" s="40">
        <v>0.55189663171768188</v>
      </c>
      <c r="OJ25" s="40">
        <v>0.54522508382797241</v>
      </c>
      <c r="OK25" s="336" t="s">
        <v>851</v>
      </c>
      <c r="OL25" s="336" t="s">
        <v>851</v>
      </c>
      <c r="OM25" s="336" t="s">
        <v>1740</v>
      </c>
      <c r="ON25" s="40">
        <v>0.6041865348815918</v>
      </c>
      <c r="OO25" s="40">
        <v>0.60662126541137695</v>
      </c>
      <c r="OP25" s="40">
        <v>0.60909175872802734</v>
      </c>
      <c r="OQ25" s="40">
        <v>0.61101615428924561</v>
      </c>
      <c r="OR25" s="40">
        <v>0.61179471015930176</v>
      </c>
      <c r="OS25" s="40">
        <v>0.61123788356781006</v>
      </c>
      <c r="OT25" s="40">
        <v>0.61087572574615479</v>
      </c>
      <c r="OU25" s="40">
        <v>0.60906517505645752</v>
      </c>
      <c r="OV25" s="40">
        <v>0.60617899894714355</v>
      </c>
      <c r="OW25" s="40">
        <v>0.60242253541946411</v>
      </c>
      <c r="OX25" s="40">
        <v>0.59828448295593262</v>
      </c>
      <c r="OY25" s="40">
        <v>0.59376120567321777</v>
      </c>
      <c r="OZ25" s="40">
        <v>0.58942067623138428</v>
      </c>
      <c r="PA25" s="40">
        <v>0.58396530151367188</v>
      </c>
      <c r="PB25" s="40">
        <v>0.57883292436599731</v>
      </c>
      <c r="PC25" s="40">
        <v>0.57496362924575806</v>
      </c>
      <c r="PD25" s="40">
        <v>0.57273393869400024</v>
      </c>
      <c r="PE25" s="40">
        <v>0.57085168361663818</v>
      </c>
      <c r="PF25" s="40">
        <v>0.56953155994415283</v>
      </c>
      <c r="PG25" s="40">
        <v>0.56899112462997437</v>
      </c>
      <c r="PH25" s="40">
        <v>0.56807160377502441</v>
      </c>
      <c r="PI25" s="40">
        <v>0.56848031282424927</v>
      </c>
      <c r="PJ25" s="40">
        <v>0.56856817007064819</v>
      </c>
      <c r="PK25" s="40">
        <v>0.56903767585754395</v>
      </c>
      <c r="PL25" s="40">
        <v>0.56934863328933716</v>
      </c>
      <c r="PM25" s="40">
        <v>0.57082206010818481</v>
      </c>
      <c r="PN25" s="40">
        <v>0.57253986597061157</v>
      </c>
      <c r="PO25" s="40">
        <v>0.57490193843841553</v>
      </c>
      <c r="PP25" s="40">
        <v>0.57690787315368652</v>
      </c>
      <c r="PQ25" s="40">
        <v>0.57854866981506348</v>
      </c>
      <c r="PR25" s="40">
        <v>0.57964599132537842</v>
      </c>
      <c r="PS25" s="40">
        <v>0.58174443244934082</v>
      </c>
      <c r="PT25" s="40">
        <v>0.58288991451263428</v>
      </c>
      <c r="PU25" s="40">
        <v>0.58323007822036743</v>
      </c>
      <c r="PV25" s="40">
        <v>0.58232599496841431</v>
      </c>
      <c r="PW25" s="40">
        <v>0.58056372404098511</v>
      </c>
      <c r="PX25" s="336" t="s">
        <v>851</v>
      </c>
      <c r="PY25" s="336" t="s">
        <v>851</v>
      </c>
      <c r="PZ25" s="40">
        <v>0.67579999999999996</v>
      </c>
      <c r="QA25" s="40">
        <v>0.66959999999999997</v>
      </c>
      <c r="QB25" s="40">
        <v>0.6603</v>
      </c>
      <c r="QC25" s="40">
        <v>0.65079999999999993</v>
      </c>
      <c r="QD25" s="40">
        <v>0.64159999999999995</v>
      </c>
      <c r="QE25" s="40">
        <v>0.63470000000000004</v>
      </c>
      <c r="QF25" s="40">
        <v>0.62869999999999993</v>
      </c>
      <c r="QG25" s="40">
        <v>0.62340000000000007</v>
      </c>
      <c r="QH25" s="40">
        <v>0.62159999999999993</v>
      </c>
      <c r="QI25" s="40">
        <v>0.62139999999999995</v>
      </c>
      <c r="QJ25" s="40">
        <v>0.68189999999999995</v>
      </c>
      <c r="QK25" s="40">
        <v>0.64430000000000009</v>
      </c>
      <c r="QL25" s="40">
        <v>0.60520000000000007</v>
      </c>
      <c r="QM25" s="40">
        <v>0.61180000000000001</v>
      </c>
      <c r="QN25" s="40">
        <v>0.64249999999999996</v>
      </c>
      <c r="QO25" s="40">
        <v>0.65400000000000003</v>
      </c>
      <c r="QP25" s="40">
        <v>0.6581999999999999</v>
      </c>
      <c r="QQ25" s="40">
        <v>0.68319999999999992</v>
      </c>
      <c r="QR25" s="40">
        <v>0.69609999999999994</v>
      </c>
      <c r="QS25" s="336" t="s">
        <v>851</v>
      </c>
      <c r="QT25" s="336" t="s">
        <v>851</v>
      </c>
      <c r="QU25" s="336" t="s">
        <v>851</v>
      </c>
      <c r="QV25" s="336" t="s">
        <v>851</v>
      </c>
      <c r="QW25" s="40">
        <v>1.8705686554312706E-2</v>
      </c>
      <c r="QX25" s="336" t="s">
        <v>851</v>
      </c>
      <c r="QY25" s="336" t="s">
        <v>851</v>
      </c>
      <c r="QZ25" s="336" t="s">
        <v>851</v>
      </c>
      <c r="RA25" s="336" t="s">
        <v>851</v>
      </c>
      <c r="RB25" s="336" t="s">
        <v>851</v>
      </c>
      <c r="RC25" s="336" t="s">
        <v>851</v>
      </c>
      <c r="RD25" s="336" t="s">
        <v>851</v>
      </c>
      <c r="RE25" s="336" t="s">
        <v>851</v>
      </c>
      <c r="RF25" s="40">
        <v>0.33200000000000002</v>
      </c>
      <c r="RG25" s="40">
        <v>2017</v>
      </c>
      <c r="RH25" s="336" t="s">
        <v>840</v>
      </c>
      <c r="RI25" s="336" t="s">
        <v>851</v>
      </c>
      <c r="RJ25" s="40">
        <v>1.3000000000000001E-2</v>
      </c>
      <c r="RK25" s="40">
        <v>2017</v>
      </c>
      <c r="RL25" s="336" t="s">
        <v>840</v>
      </c>
      <c r="RM25" s="336" t="s">
        <v>851</v>
      </c>
      <c r="RN25" s="40">
        <v>8.199999999999999E-2</v>
      </c>
      <c r="RO25" s="40">
        <v>2017</v>
      </c>
      <c r="RP25" s="336" t="s">
        <v>840</v>
      </c>
      <c r="RQ25" s="336" t="s">
        <v>851</v>
      </c>
      <c r="RR25" s="40">
        <v>0.33799999999999997</v>
      </c>
      <c r="RS25" s="40">
        <v>2017</v>
      </c>
      <c r="RT25" s="336" t="s">
        <v>840</v>
      </c>
      <c r="RU25" s="336" t="s">
        <v>851</v>
      </c>
      <c r="RV25" s="40">
        <v>0.14300000000000002</v>
      </c>
      <c r="RW25" s="40">
        <v>2012</v>
      </c>
      <c r="RX25" s="336" t="s">
        <v>840</v>
      </c>
      <c r="RY25" s="336" t="s">
        <v>851</v>
      </c>
      <c r="RZ25" s="336" t="s">
        <v>838</v>
      </c>
      <c r="SA25" s="40">
        <v>0.27801355719566345</v>
      </c>
      <c r="SB25" s="40">
        <v>0.2726881206035614</v>
      </c>
      <c r="SC25" s="40">
        <v>0.25132402777671814</v>
      </c>
      <c r="SD25" s="40">
        <v>0.24097971618175507</v>
      </c>
      <c r="SE25" s="40">
        <v>0.23580177128314972</v>
      </c>
      <c r="SF25" s="336" t="s">
        <v>851</v>
      </c>
      <c r="SG25" s="336" t="s">
        <v>851</v>
      </c>
      <c r="SH25" s="40">
        <v>0.30584391951560974</v>
      </c>
      <c r="SI25" s="40">
        <v>0.28887104988098145</v>
      </c>
      <c r="SJ25" s="40">
        <v>0.25427365303039551</v>
      </c>
      <c r="SK25" s="40">
        <v>0.23950415849685669</v>
      </c>
      <c r="SL25" s="40">
        <v>0.22507373988628387</v>
      </c>
      <c r="SM25" s="336" t="s">
        <v>840</v>
      </c>
      <c r="SN25" s="336" t="s">
        <v>851</v>
      </c>
      <c r="SO25" s="336" t="s">
        <v>851</v>
      </c>
      <c r="SP25" s="40">
        <v>3.401237353682518E-2</v>
      </c>
      <c r="SQ25" s="40">
        <v>2.634064108133316E-2</v>
      </c>
      <c r="SR25" s="40">
        <v>1.7860464751720428E-2</v>
      </c>
      <c r="SS25" s="40">
        <v>1.7977803945541382E-2</v>
      </c>
      <c r="ST25" s="40">
        <v>-4.0359117090702057E-2</v>
      </c>
      <c r="SU25" s="336" t="s">
        <v>838</v>
      </c>
      <c r="SV25" s="336" t="s">
        <v>851</v>
      </c>
      <c r="SW25" s="336" t="s">
        <v>851</v>
      </c>
      <c r="SX25" s="40">
        <v>4.1482403874397278E-2</v>
      </c>
      <c r="SY25" s="40">
        <v>3.5396859049797058E-2</v>
      </c>
      <c r="SZ25" s="40">
        <v>2.5645060464739799E-2</v>
      </c>
      <c r="TA25" s="40">
        <v>3.065650537610054E-2</v>
      </c>
      <c r="TB25" s="40">
        <v>2.1504044532775879E-2</v>
      </c>
      <c r="TC25" s="336" t="s">
        <v>840</v>
      </c>
      <c r="TD25" s="336" t="s">
        <v>851</v>
      </c>
      <c r="TE25" s="336" t="s">
        <v>851</v>
      </c>
      <c r="TF25" s="336" t="s">
        <v>851</v>
      </c>
      <c r="TG25" s="40">
        <v>3.8039237260818481E-2</v>
      </c>
      <c r="TH25" s="40">
        <v>3.0014973133802414E-2</v>
      </c>
      <c r="TI25" s="40">
        <v>2.0047638565301895E-2</v>
      </c>
      <c r="TJ25" s="40">
        <v>2.0120888948440552E-2</v>
      </c>
      <c r="TK25" s="40">
        <v>-3.8889609277248383E-2</v>
      </c>
      <c r="TL25" s="336" t="s">
        <v>838</v>
      </c>
      <c r="TM25" s="336" t="s">
        <v>851</v>
      </c>
      <c r="TN25" s="336" t="s">
        <v>851</v>
      </c>
      <c r="TO25" s="336" t="s">
        <v>851</v>
      </c>
      <c r="TP25" s="40">
        <v>4.5754469931125641E-2</v>
      </c>
      <c r="TQ25" s="40">
        <v>3.9314422756433487E-2</v>
      </c>
      <c r="TR25" s="40">
        <v>2.8181746602058411E-2</v>
      </c>
      <c r="TS25" s="40">
        <v>3.308810293674469E-2</v>
      </c>
      <c r="TT25" s="40">
        <v>2.5764118880033493E-2</v>
      </c>
      <c r="TU25" s="336" t="s">
        <v>840</v>
      </c>
      <c r="TV25" s="336" t="s">
        <v>851</v>
      </c>
      <c r="TW25" s="40">
        <v>5220</v>
      </c>
      <c r="TX25" s="336" t="s">
        <v>840</v>
      </c>
      <c r="TY25" s="336" t="s">
        <v>851</v>
      </c>
      <c r="TZ25" s="40">
        <v>4544.5361328125</v>
      </c>
      <c r="UA25" s="336" t="s">
        <v>838</v>
      </c>
      <c r="UB25" s="336" t="s">
        <v>851</v>
      </c>
      <c r="UC25" s="40">
        <v>4549.4574414853896</v>
      </c>
      <c r="UD25" s="336" t="s">
        <v>840</v>
      </c>
      <c r="UE25" s="336" t="s">
        <v>851</v>
      </c>
      <c r="UF25" s="336" t="s">
        <v>851</v>
      </c>
      <c r="UG25" s="40">
        <v>0.18537107110023499</v>
      </c>
      <c r="UH25" s="40">
        <v>0.17202417552471161</v>
      </c>
      <c r="UI25" s="40">
        <v>0.16096314787864685</v>
      </c>
      <c r="UJ25" s="40">
        <v>0.16383738815784454</v>
      </c>
      <c r="UK25" s="40">
        <v>0.14747482538223267</v>
      </c>
      <c r="UL25" s="336" t="s">
        <v>838</v>
      </c>
      <c r="UM25" s="336" t="s">
        <v>851</v>
      </c>
      <c r="UN25" s="336" t="s">
        <v>851</v>
      </c>
      <c r="UO25" s="336" t="s">
        <v>851</v>
      </c>
      <c r="UP25" s="40">
        <v>0.21534630656242371</v>
      </c>
      <c r="UQ25" s="40">
        <v>0.18929941952228546</v>
      </c>
      <c r="UR25" s="40">
        <v>0.16134212911128998</v>
      </c>
      <c r="US25" s="40">
        <v>0.16273857653141022</v>
      </c>
      <c r="UT25" s="40">
        <v>0.14534090459346771</v>
      </c>
      <c r="UU25" s="336" t="s">
        <v>840</v>
      </c>
    </row>
    <row r="26" spans="1:646">
      <c r="A26" s="336" t="s">
        <v>426</v>
      </c>
      <c r="B26" s="336" t="s">
        <v>49</v>
      </c>
      <c r="C26" s="336" t="s">
        <v>218</v>
      </c>
      <c r="D26" s="40">
        <v>3.9565995335578918E-2</v>
      </c>
      <c r="E26" s="336" t="s">
        <v>470</v>
      </c>
      <c r="F26" s="40">
        <v>5.7855583727359772E-2</v>
      </c>
      <c r="G26" s="336" t="s">
        <v>1741</v>
      </c>
      <c r="H26" s="40">
        <v>7.2119571268558502E-2</v>
      </c>
      <c r="I26" s="336" t="s">
        <v>1447</v>
      </c>
      <c r="J26" s="40">
        <v>4.4345099478960037E-2</v>
      </c>
      <c r="K26" s="336" t="s">
        <v>1803</v>
      </c>
      <c r="L26" s="336" t="s">
        <v>470</v>
      </c>
      <c r="M26" s="40">
        <v>0.51838648319244385</v>
      </c>
      <c r="N26" s="40"/>
      <c r="O26" s="336" t="s">
        <v>1736</v>
      </c>
      <c r="P26" s="40"/>
      <c r="Q26" s="336" t="s">
        <v>1736</v>
      </c>
      <c r="R26" s="40"/>
      <c r="S26" s="336" t="s">
        <v>1736</v>
      </c>
      <c r="T26" s="40"/>
      <c r="U26" s="336" t="s">
        <v>1736</v>
      </c>
      <c r="V26" s="336" t="s">
        <v>851</v>
      </c>
      <c r="W26" s="336" t="s">
        <v>470</v>
      </c>
      <c r="X26" s="40">
        <v>0.50167715549468994</v>
      </c>
      <c r="Y26" s="40"/>
      <c r="Z26" s="336" t="s">
        <v>1736</v>
      </c>
      <c r="AA26" s="40"/>
      <c r="AB26" s="336" t="s">
        <v>1736</v>
      </c>
      <c r="AC26" s="40"/>
      <c r="AD26" s="336" t="s">
        <v>1736</v>
      </c>
      <c r="AE26" s="40"/>
      <c r="AF26" s="336" t="s">
        <v>1736</v>
      </c>
      <c r="AG26" s="336" t="s">
        <v>851</v>
      </c>
      <c r="AH26" s="336" t="s">
        <v>470</v>
      </c>
      <c r="AI26" s="40">
        <v>0.51752066612243652</v>
      </c>
      <c r="AJ26" s="40"/>
      <c r="AK26" s="336" t="s">
        <v>1736</v>
      </c>
      <c r="AL26" s="40"/>
      <c r="AM26" s="336" t="s">
        <v>1736</v>
      </c>
      <c r="AN26" s="40"/>
      <c r="AO26" s="336" t="s">
        <v>1736</v>
      </c>
      <c r="AP26" s="40"/>
      <c r="AQ26" s="336" t="s">
        <v>1736</v>
      </c>
      <c r="AR26" s="336" t="s">
        <v>851</v>
      </c>
      <c r="AS26" s="336" t="s">
        <v>470</v>
      </c>
      <c r="AT26" s="40">
        <v>0.50167655944824219</v>
      </c>
      <c r="AU26" s="40"/>
      <c r="AV26" s="336" t="s">
        <v>1736</v>
      </c>
      <c r="AW26" s="40"/>
      <c r="AX26" s="336" t="s">
        <v>1736</v>
      </c>
      <c r="AY26" s="40"/>
      <c r="AZ26" s="336" t="s">
        <v>1736</v>
      </c>
      <c r="BA26" s="40"/>
      <c r="BB26" s="336" t="s">
        <v>1736</v>
      </c>
      <c r="BC26" s="336" t="s">
        <v>851</v>
      </c>
      <c r="BD26" s="336" t="s">
        <v>470</v>
      </c>
      <c r="BE26" s="40">
        <v>2.4951505661010742</v>
      </c>
      <c r="BF26" s="336" t="s">
        <v>827</v>
      </c>
      <c r="BG26" s="40">
        <v>3.130176305770874</v>
      </c>
      <c r="BH26" s="336" t="s">
        <v>1447</v>
      </c>
      <c r="BI26" s="40">
        <v>3.5257318019866943</v>
      </c>
      <c r="BJ26" s="336" t="s">
        <v>1803</v>
      </c>
      <c r="BK26" s="40">
        <v>5.1743311882019043</v>
      </c>
      <c r="BL26" s="336" t="s">
        <v>851</v>
      </c>
      <c r="BM26" s="40">
        <v>3.5094828605651855</v>
      </c>
      <c r="BN26" s="336" t="s">
        <v>838</v>
      </c>
      <c r="BO26" s="336" t="s">
        <v>851</v>
      </c>
      <c r="BP26" s="336" t="s">
        <v>470</v>
      </c>
      <c r="BQ26" s="40">
        <v>9.827224537730217E-3</v>
      </c>
      <c r="BR26" s="40">
        <v>9.4302324578166008E-3</v>
      </c>
      <c r="BS26" s="40">
        <v>9.5276664942502975E-3</v>
      </c>
      <c r="BT26" s="40">
        <v>9.6608968451619148E-3</v>
      </c>
      <c r="BU26" s="40">
        <v>9.6608875319361687E-3</v>
      </c>
      <c r="BV26" s="336" t="s">
        <v>851</v>
      </c>
      <c r="BW26" s="336" t="s">
        <v>827</v>
      </c>
      <c r="BX26" s="40">
        <v>1.3366899453103542E-2</v>
      </c>
      <c r="BY26" s="40">
        <v>1.1145599186420441E-2</v>
      </c>
      <c r="BZ26" s="40">
        <v>1.1662937700748444E-2</v>
      </c>
      <c r="CA26" s="40">
        <v>1.5434251166880131E-2</v>
      </c>
      <c r="CB26" s="40">
        <v>1.7319893464446068E-2</v>
      </c>
      <c r="CC26" s="336" t="s">
        <v>851</v>
      </c>
      <c r="CD26" s="336" t="s">
        <v>1447</v>
      </c>
      <c r="CE26" s="40">
        <v>1.285597775131464E-2</v>
      </c>
      <c r="CF26" s="40">
        <v>1.2291484512388706E-2</v>
      </c>
      <c r="CG26" s="40">
        <v>1.4491409994661808E-2</v>
      </c>
      <c r="CH26" s="40">
        <v>1.7319891601800919E-2</v>
      </c>
      <c r="CI26" s="40">
        <v>1.7319865524768829E-2</v>
      </c>
      <c r="CJ26" s="336" t="s">
        <v>851</v>
      </c>
      <c r="CK26" s="336" t="s">
        <v>1803</v>
      </c>
      <c r="CL26" s="40">
        <v>1.2689166702330112E-2</v>
      </c>
      <c r="CM26" s="40">
        <v>1.354858186095953E-2</v>
      </c>
      <c r="CN26" s="40">
        <v>1.6377059742808342E-2</v>
      </c>
      <c r="CO26" s="40">
        <v>1.7319869250059128E-2</v>
      </c>
      <c r="CP26" s="40">
        <v>1.7319913953542709E-2</v>
      </c>
      <c r="CQ26" s="336" t="s">
        <v>851</v>
      </c>
      <c r="CR26" s="40">
        <v>3.8419997692108154</v>
      </c>
      <c r="CS26" s="40">
        <v>4.7819995880126953</v>
      </c>
      <c r="CT26" s="40">
        <v>5.2825398445129395</v>
      </c>
      <c r="CU26" s="40">
        <v>5.6732149124145508</v>
      </c>
      <c r="CV26" s="40">
        <v>6.4372859001159668</v>
      </c>
      <c r="CW26" s="336" t="s">
        <v>1741</v>
      </c>
      <c r="CX26" s="336" t="s">
        <v>851</v>
      </c>
      <c r="CY26" s="40">
        <v>4.4059996604919434</v>
      </c>
      <c r="CZ26" s="40">
        <v>5.1262698173522949</v>
      </c>
      <c r="DA26" s="40">
        <v>5.5169448852539063</v>
      </c>
      <c r="DB26" s="40">
        <v>6.0943179130554199</v>
      </c>
      <c r="DC26" s="40">
        <v>6.9517378807067871</v>
      </c>
      <c r="DD26" s="336" t="s">
        <v>1447</v>
      </c>
      <c r="DE26" s="336" t="s">
        <v>851</v>
      </c>
      <c r="DF26" s="40">
        <v>7.294705867767334</v>
      </c>
      <c r="DG26" s="336" t="s">
        <v>1803</v>
      </c>
      <c r="DH26" s="336" t="s">
        <v>851</v>
      </c>
      <c r="DI26" s="336" t="s">
        <v>851</v>
      </c>
      <c r="DJ26" s="336">
        <v>8</v>
      </c>
      <c r="DK26" s="336" t="s">
        <v>1738</v>
      </c>
      <c r="DL26" s="336" t="s">
        <v>851</v>
      </c>
      <c r="DM26" s="336" t="s">
        <v>851</v>
      </c>
      <c r="DN26" s="336" t="s">
        <v>470</v>
      </c>
      <c r="DO26" s="40">
        <v>2.4838317767716944E-4</v>
      </c>
      <c r="DP26" s="40">
        <v>6.6777346655726433E-3</v>
      </c>
      <c r="DQ26" s="40">
        <v>6.404221523553133E-3</v>
      </c>
      <c r="DR26" s="40">
        <v>4.8264935612678528E-3</v>
      </c>
      <c r="DS26" s="40">
        <v>7.9046227037906647E-3</v>
      </c>
      <c r="DT26" s="336" t="s">
        <v>851</v>
      </c>
      <c r="DU26" s="336" t="s">
        <v>470</v>
      </c>
      <c r="DV26" s="40">
        <v>7.7449996024370193E-3</v>
      </c>
      <c r="DW26" s="40">
        <v>7.1666669100522995E-3</v>
      </c>
      <c r="DX26" s="40">
        <v>6.9000003859400749E-3</v>
      </c>
      <c r="DY26" s="40">
        <v>6.199999712407589E-3</v>
      </c>
      <c r="DZ26" s="40">
        <v>1.4999997802078724E-4</v>
      </c>
      <c r="EA26" s="336" t="s">
        <v>851</v>
      </c>
      <c r="EB26" s="336" t="s">
        <v>470</v>
      </c>
      <c r="EC26" s="40">
        <v>3.435768885537982E-3</v>
      </c>
      <c r="ED26" s="40">
        <v>5.2266726270318031E-3</v>
      </c>
      <c r="EE26" s="40">
        <v>5.2354913204908371E-3</v>
      </c>
      <c r="EF26" s="40">
        <v>4.9662156961858273E-3</v>
      </c>
      <c r="EG26" s="40">
        <v>1.3287917245179415E-3</v>
      </c>
      <c r="EH26" s="336" t="s">
        <v>851</v>
      </c>
      <c r="EI26" s="336" t="s">
        <v>470</v>
      </c>
      <c r="EJ26" s="40">
        <v>1.1610358953475952E-2</v>
      </c>
      <c r="EK26" s="40">
        <v>6.5970621071755886E-3</v>
      </c>
      <c r="EL26" s="40">
        <v>3.3070479985326529E-3</v>
      </c>
      <c r="EM26" s="40">
        <v>1.5682466328144073E-3</v>
      </c>
      <c r="EN26" s="40">
        <v>1.8855860689654946E-3</v>
      </c>
      <c r="EO26" s="336" t="s">
        <v>851</v>
      </c>
      <c r="EP26" s="336" t="s">
        <v>851</v>
      </c>
      <c r="EQ26" s="336" t="s">
        <v>851</v>
      </c>
      <c r="ER26" s="40">
        <v>0.4637</v>
      </c>
      <c r="ES26" s="336" t="s">
        <v>1739</v>
      </c>
      <c r="ET26" s="336" t="s">
        <v>851</v>
      </c>
      <c r="EU26" s="336" t="s">
        <v>851</v>
      </c>
      <c r="EV26" s="40">
        <v>0.7359</v>
      </c>
      <c r="EW26" s="336" t="s">
        <v>1739</v>
      </c>
      <c r="EX26" s="336" t="s">
        <v>851</v>
      </c>
      <c r="EY26" s="336" t="s">
        <v>851</v>
      </c>
      <c r="EZ26" s="40">
        <v>0.187</v>
      </c>
      <c r="FA26" s="336" t="s">
        <v>1739</v>
      </c>
      <c r="FB26" s="336" t="s">
        <v>851</v>
      </c>
      <c r="FC26" s="40">
        <v>3.7763301283121109E-2</v>
      </c>
      <c r="FD26" s="40">
        <v>5.5660768412053585E-3</v>
      </c>
      <c r="FE26" s="40">
        <v>-6.6605404019355774E-2</v>
      </c>
      <c r="FF26" s="40">
        <v>-0.1224592998623848</v>
      </c>
      <c r="FG26" s="40">
        <v>-0.12339965254068375</v>
      </c>
      <c r="FH26" s="336" t="s">
        <v>838</v>
      </c>
      <c r="FI26" s="336" t="s">
        <v>851</v>
      </c>
      <c r="FJ26" s="40">
        <v>2.7433404698967934E-2</v>
      </c>
      <c r="FK26" s="40">
        <v>2.7433404698967934E-2</v>
      </c>
      <c r="FL26" s="40">
        <v>-4.6747032552957535E-2</v>
      </c>
      <c r="FM26" s="40">
        <v>-0.13036291301250458</v>
      </c>
      <c r="FN26" s="40">
        <v>-0.10018662363290787</v>
      </c>
      <c r="FO26" s="336" t="s">
        <v>840</v>
      </c>
      <c r="FP26" s="336" t="s">
        <v>851</v>
      </c>
      <c r="FQ26" s="40">
        <v>3.5671509802341461E-2</v>
      </c>
      <c r="FR26" s="336" t="s">
        <v>840</v>
      </c>
      <c r="FS26" s="336" t="s">
        <v>851</v>
      </c>
      <c r="FT26" s="336" t="s">
        <v>851</v>
      </c>
      <c r="FU26" s="40">
        <v>1.0943582281470299E-2</v>
      </c>
      <c r="FV26" s="40">
        <v>1.0328712873160839E-2</v>
      </c>
      <c r="FW26" s="40">
        <v>8.0050984397530556E-3</v>
      </c>
      <c r="FX26" s="40">
        <v>6.1314324848353863E-3</v>
      </c>
      <c r="FY26" s="40">
        <v>8.069746196269989E-3</v>
      </c>
      <c r="FZ26" s="336" t="s">
        <v>840</v>
      </c>
      <c r="GA26" s="336" t="s">
        <v>851</v>
      </c>
      <c r="GB26" s="336" t="s">
        <v>851</v>
      </c>
      <c r="GC26" s="336" t="s">
        <v>851</v>
      </c>
      <c r="GD26" s="336" t="s">
        <v>851</v>
      </c>
      <c r="GE26" s="336" t="s">
        <v>851</v>
      </c>
      <c r="GF26" s="336" t="s">
        <v>851</v>
      </c>
      <c r="GG26" s="336" t="s">
        <v>851</v>
      </c>
      <c r="GH26" s="336" t="s">
        <v>851</v>
      </c>
      <c r="GI26" s="336" t="s">
        <v>851</v>
      </c>
      <c r="GJ26" s="336" t="s">
        <v>851</v>
      </c>
      <c r="GK26" s="40">
        <v>31042238</v>
      </c>
      <c r="GL26" s="40">
        <v>31451513</v>
      </c>
      <c r="GM26" s="40">
        <v>31855110</v>
      </c>
      <c r="GN26" s="40">
        <v>32264159</v>
      </c>
      <c r="GO26" s="40">
        <v>32692153</v>
      </c>
      <c r="GP26" s="40">
        <v>33149720</v>
      </c>
      <c r="GQ26" s="40">
        <v>33641007</v>
      </c>
      <c r="GR26" s="40">
        <v>34166976</v>
      </c>
      <c r="GS26" s="40">
        <v>34730604</v>
      </c>
      <c r="GT26" s="40">
        <v>35333882</v>
      </c>
      <c r="GU26" s="40">
        <v>35977451</v>
      </c>
      <c r="GV26" s="40">
        <v>36661438</v>
      </c>
      <c r="GW26" s="40">
        <v>37383899</v>
      </c>
      <c r="GX26" s="40">
        <v>38140135</v>
      </c>
      <c r="GY26" s="40">
        <v>38923688</v>
      </c>
      <c r="GZ26" s="40">
        <v>39728020</v>
      </c>
      <c r="HA26" s="40">
        <v>40551398</v>
      </c>
      <c r="HB26" s="40">
        <v>41389174</v>
      </c>
      <c r="HC26" s="40">
        <v>42228415</v>
      </c>
      <c r="HD26" s="40">
        <v>43053054</v>
      </c>
      <c r="HE26" s="40">
        <v>43851043</v>
      </c>
      <c r="HF26" s="40">
        <v>44617000</v>
      </c>
      <c r="HG26" s="40">
        <v>45350000</v>
      </c>
      <c r="HH26" s="40">
        <v>46053000</v>
      </c>
      <c r="HI26" s="40">
        <v>46731000</v>
      </c>
      <c r="HJ26" s="40">
        <v>47388000</v>
      </c>
      <c r="HK26" s="40">
        <v>48022000</v>
      </c>
      <c r="HL26" s="40">
        <v>48634000</v>
      </c>
      <c r="HM26" s="40">
        <v>49226000</v>
      </c>
      <c r="HN26" s="40">
        <v>49801000</v>
      </c>
      <c r="HO26" s="40">
        <v>50361000</v>
      </c>
      <c r="HP26" s="40">
        <v>50908000</v>
      </c>
      <c r="HQ26" s="40">
        <v>51444000</v>
      </c>
      <c r="HR26" s="40">
        <v>51971000</v>
      </c>
      <c r="HS26" s="40">
        <v>52494000</v>
      </c>
      <c r="HT26" s="40">
        <v>53016000</v>
      </c>
      <c r="HU26" s="40">
        <v>53537000</v>
      </c>
      <c r="HV26" s="40">
        <v>54059000</v>
      </c>
      <c r="HW26" s="40">
        <v>54583000</v>
      </c>
      <c r="HX26" s="40">
        <v>55110000</v>
      </c>
      <c r="HY26" s="40">
        <v>55640000</v>
      </c>
      <c r="HZ26" s="40">
        <v>56174000</v>
      </c>
      <c r="IA26" s="40">
        <v>56711000</v>
      </c>
      <c r="IB26" s="40">
        <v>57250000</v>
      </c>
      <c r="IC26" s="40">
        <v>57789000</v>
      </c>
      <c r="ID26" s="40">
        <v>58326000</v>
      </c>
      <c r="IE26" s="40">
        <v>58859000</v>
      </c>
      <c r="IF26" s="40">
        <v>59388000</v>
      </c>
      <c r="IG26" s="40">
        <v>59911000</v>
      </c>
      <c r="IH26" s="40">
        <v>60423000</v>
      </c>
      <c r="II26" s="40">
        <v>60923000</v>
      </c>
      <c r="IJ26" s="336" t="s">
        <v>851</v>
      </c>
      <c r="IK26" s="336" t="s">
        <v>851</v>
      </c>
      <c r="IL26" s="336" t="s">
        <v>851</v>
      </c>
      <c r="IM26" s="40">
        <v>2.0513523370027542E-2</v>
      </c>
      <c r="IN26" s="40">
        <v>2.0449092611670494E-2</v>
      </c>
      <c r="IO26" s="40">
        <v>2.0073987543582916E-2</v>
      </c>
      <c r="IP26" s="40">
        <v>1.9339833408594131E-2</v>
      </c>
      <c r="IQ26" s="40">
        <v>1.8365334719419479E-2</v>
      </c>
      <c r="IR26" s="40">
        <v>1.7316447570919991E-2</v>
      </c>
      <c r="IS26" s="40">
        <v>1.629522442817688E-2</v>
      </c>
      <c r="IT26" s="40">
        <v>1.5382730402052402E-2</v>
      </c>
      <c r="IU26" s="40">
        <v>1.4614848420023918E-2</v>
      </c>
      <c r="IV26" s="40">
        <v>1.3961276039481163E-2</v>
      </c>
      <c r="IW26" s="40">
        <v>1.3290206901729107E-2</v>
      </c>
      <c r="IX26" s="40">
        <v>1.2663635425269604E-2</v>
      </c>
      <c r="IY26" s="40">
        <v>1.2099063955247402E-2</v>
      </c>
      <c r="IZ26" s="40">
        <v>1.161312498152256E-2</v>
      </c>
      <c r="JA26" s="40">
        <v>1.1182001791894436E-2</v>
      </c>
      <c r="JB26" s="40">
        <v>1.0803015902638435E-2</v>
      </c>
      <c r="JC26" s="40">
        <v>1.0473755188286304E-2</v>
      </c>
      <c r="JD26" s="40">
        <v>1.0192032903432846E-2</v>
      </c>
      <c r="JE26" s="40">
        <v>1.0013006627559662E-2</v>
      </c>
      <c r="JF26" s="40">
        <v>9.8948776721954346E-3</v>
      </c>
      <c r="JG26" s="40">
        <v>9.7792493179440498E-3</v>
      </c>
      <c r="JH26" s="40">
        <v>9.7030391916632652E-3</v>
      </c>
      <c r="JI26" s="40">
        <v>9.6464361995458603E-3</v>
      </c>
      <c r="JJ26" s="40">
        <v>9.6087092533707619E-3</v>
      </c>
      <c r="JK26" s="40">
        <v>9.5711788162589073E-3</v>
      </c>
      <c r="JL26" s="40">
        <v>9.5516489818692207E-3</v>
      </c>
      <c r="JM26" s="40">
        <v>9.5141790807247162E-3</v>
      </c>
      <c r="JN26" s="40">
        <v>9.4594471156597137E-3</v>
      </c>
      <c r="JO26" s="40">
        <v>9.3708038330078125E-3</v>
      </c>
      <c r="JP26" s="40">
        <v>9.2495167627930641E-3</v>
      </c>
      <c r="JQ26" s="40">
        <v>9.0967901051044464E-3</v>
      </c>
      <c r="JR26" s="40">
        <v>8.9474329724907875E-3</v>
      </c>
      <c r="JS26" s="40">
        <v>8.7679419666528702E-3</v>
      </c>
      <c r="JT26" s="40">
        <v>8.5096992552280426E-3</v>
      </c>
      <c r="JU26" s="40">
        <v>8.2409447059035301E-3</v>
      </c>
      <c r="JV26" s="336" t="s">
        <v>1740</v>
      </c>
      <c r="JW26" s="336" t="s">
        <v>851</v>
      </c>
      <c r="JX26" s="336" t="s">
        <v>851</v>
      </c>
      <c r="JY26" s="336" t="s">
        <v>851</v>
      </c>
      <c r="JZ26" s="336" t="s">
        <v>851</v>
      </c>
      <c r="KA26" s="336" t="s">
        <v>1740</v>
      </c>
      <c r="KB26" s="40">
        <v>0.50503123488157697</v>
      </c>
      <c r="KC26" s="40">
        <v>0.50508495416113708</v>
      </c>
      <c r="KD26" s="40">
        <v>0.50512619556022098</v>
      </c>
      <c r="KE26" s="40">
        <v>0.50515732120184997</v>
      </c>
      <c r="KF26" s="40">
        <v>0.50518288435473102</v>
      </c>
      <c r="KG26" s="40">
        <v>0.50520595371015498</v>
      </c>
      <c r="KH26" s="40">
        <v>0.50522558563706699</v>
      </c>
      <c r="KI26" s="40">
        <v>0.50523959782175798</v>
      </c>
      <c r="KJ26" s="40">
        <v>0.50524819222661499</v>
      </c>
      <c r="KK26" s="40">
        <v>0.50525143016900997</v>
      </c>
      <c r="KL26" s="40">
        <v>0.50524965159149904</v>
      </c>
      <c r="KM26" s="40">
        <v>0.50524316976707706</v>
      </c>
      <c r="KN26" s="40">
        <v>0.50523215478401606</v>
      </c>
      <c r="KO26" s="40">
        <v>0.50521658958839499</v>
      </c>
      <c r="KP26" s="40">
        <v>0.50519655195582092</v>
      </c>
      <c r="KQ26" s="40">
        <v>0.50517255097576896</v>
      </c>
      <c r="KR26" s="40">
        <v>0.50514481610747497</v>
      </c>
      <c r="KS26" s="40">
        <v>0.50511393584183206</v>
      </c>
      <c r="KT26" s="40">
        <v>0.505080956304926</v>
      </c>
      <c r="KU26" s="40">
        <v>0.50504704472804796</v>
      </c>
      <c r="KV26" s="40">
        <v>0.50501327242141703</v>
      </c>
      <c r="KW26" s="40">
        <v>0.50498014792172397</v>
      </c>
      <c r="KX26" s="40">
        <v>0.504948206753002</v>
      </c>
      <c r="KY26" s="40">
        <v>0.50491805675406498</v>
      </c>
      <c r="KZ26" s="40">
        <v>0.50489039176899697</v>
      </c>
      <c r="LA26" s="40">
        <v>0.504865881617792</v>
      </c>
      <c r="LB26" s="40">
        <v>0.50484499889690393</v>
      </c>
      <c r="LC26" s="40">
        <v>0.50482805442526701</v>
      </c>
      <c r="LD26" s="40">
        <v>0.50481529845030304</v>
      </c>
      <c r="LE26" s="40">
        <v>0.50480725553894501</v>
      </c>
      <c r="LF26" s="40">
        <v>0.50480431743483201</v>
      </c>
      <c r="LG26" s="40">
        <v>0.504806375114218</v>
      </c>
      <c r="LH26" s="40">
        <v>0.504813597044381</v>
      </c>
      <c r="LI26" s="40">
        <v>0.50482607368536891</v>
      </c>
      <c r="LJ26" s="40">
        <v>0.50484397320344299</v>
      </c>
      <c r="LK26" s="40">
        <v>0.50486712902876907</v>
      </c>
      <c r="LL26" s="336" t="s">
        <v>851</v>
      </c>
      <c r="LM26" s="336" t="s">
        <v>851</v>
      </c>
      <c r="LN26" s="336" t="s">
        <v>1740</v>
      </c>
      <c r="LO26" s="40">
        <v>0.65428847074508667</v>
      </c>
      <c r="LP26" s="40">
        <v>0.64857566356658936</v>
      </c>
      <c r="LQ26" s="40">
        <v>0.64183205366134644</v>
      </c>
      <c r="LR26" s="40">
        <v>0.63488823175430298</v>
      </c>
      <c r="LS26" s="40">
        <v>0.62896841764450073</v>
      </c>
      <c r="LT26" s="40">
        <v>0.62473553419113159</v>
      </c>
      <c r="LU26" s="40">
        <v>0.62166887521743774</v>
      </c>
      <c r="LV26" s="40">
        <v>0.6204189658164978</v>
      </c>
      <c r="LW26" s="40">
        <v>0.62063276767730713</v>
      </c>
      <c r="LX26" s="40">
        <v>0.6215360164642334</v>
      </c>
      <c r="LY26" s="40">
        <v>0.62279480695724487</v>
      </c>
      <c r="LZ26" s="40">
        <v>0.6254841685295105</v>
      </c>
      <c r="MA26" s="40">
        <v>0.6280791163444519</v>
      </c>
      <c r="MB26" s="40">
        <v>0.63084548711776733</v>
      </c>
      <c r="MC26" s="40">
        <v>0.63418406248092651</v>
      </c>
      <c r="MD26" s="40">
        <v>0.63813269138336182</v>
      </c>
      <c r="ME26" s="40">
        <v>0.64202088117599487</v>
      </c>
      <c r="MF26" s="40">
        <v>0.64635330438613892</v>
      </c>
      <c r="MG26" s="40">
        <v>0.65076678991317749</v>
      </c>
      <c r="MH26" s="40">
        <v>0.65468436479568481</v>
      </c>
      <c r="MI26" s="40">
        <v>0.65776371955871582</v>
      </c>
      <c r="MJ26" s="40">
        <v>0.66010421514511108</v>
      </c>
      <c r="MK26" s="40">
        <v>0.66170293092727661</v>
      </c>
      <c r="ML26" s="40">
        <v>0.66245901584625244</v>
      </c>
      <c r="MM26" s="40">
        <v>0.66243875026702881</v>
      </c>
      <c r="MN26" s="40">
        <v>0.66166424751281738</v>
      </c>
      <c r="MO26" s="40">
        <v>0.66019868850708008</v>
      </c>
      <c r="MP26" s="40">
        <v>0.65810865163803101</v>
      </c>
      <c r="MQ26" s="40">
        <v>0.65540611743927002</v>
      </c>
      <c r="MR26" s="40">
        <v>0.65213102102279663</v>
      </c>
      <c r="MS26" s="40">
        <v>0.64839005470275879</v>
      </c>
      <c r="MT26" s="40">
        <v>0.64438742399215698</v>
      </c>
      <c r="MU26" s="40">
        <v>0.64014613628387451</v>
      </c>
      <c r="MV26" s="40">
        <v>0.63572633266448975</v>
      </c>
      <c r="MW26" s="40">
        <v>0.63129931688308716</v>
      </c>
      <c r="MX26" s="40">
        <v>0.62698817253112793</v>
      </c>
      <c r="MY26" s="336" t="s">
        <v>851</v>
      </c>
      <c r="MZ26" s="336" t="s">
        <v>1740</v>
      </c>
      <c r="NA26" s="40">
        <v>0.62366312742233276</v>
      </c>
      <c r="NB26" s="40">
        <v>0.61742788553237915</v>
      </c>
      <c r="NC26" s="40">
        <v>0.6105542778968811</v>
      </c>
      <c r="ND26" s="40">
        <v>0.60366511344909668</v>
      </c>
      <c r="NE26" s="40">
        <v>0.5976794958114624</v>
      </c>
      <c r="NF26" s="40">
        <v>0.593097984790802</v>
      </c>
      <c r="NG26" s="40">
        <v>0.58955109119415283</v>
      </c>
      <c r="NH26" s="40">
        <v>0.58758544921875</v>
      </c>
      <c r="NI26" s="40">
        <v>0.58693242073059082</v>
      </c>
      <c r="NJ26" s="40">
        <v>0.58695513010025024</v>
      </c>
      <c r="NK26" s="40">
        <v>0.58744829893112183</v>
      </c>
      <c r="NL26" s="40">
        <v>0.58945900201797485</v>
      </c>
      <c r="NM26" s="40">
        <v>0.59141755104064941</v>
      </c>
      <c r="NN26" s="40">
        <v>0.59356844425201416</v>
      </c>
      <c r="NO26" s="40">
        <v>0.59627318382263184</v>
      </c>
      <c r="NP26" s="40">
        <v>0.59953141212463379</v>
      </c>
      <c r="NQ26" s="40">
        <v>0.60277360677719116</v>
      </c>
      <c r="NR26" s="40">
        <v>0.60644584894180298</v>
      </c>
      <c r="NS26" s="40">
        <v>0.61009025573730469</v>
      </c>
      <c r="NT26" s="40">
        <v>0.61306053400039673</v>
      </c>
      <c r="NU26" s="40">
        <v>0.61498415470123291</v>
      </c>
      <c r="NV26" s="40">
        <v>0.61607861518859863</v>
      </c>
      <c r="NW26" s="40">
        <v>0.616252601146698</v>
      </c>
      <c r="NX26" s="40">
        <v>0.61544805765151978</v>
      </c>
      <c r="NY26" s="40">
        <v>0.61386317014694214</v>
      </c>
      <c r="NZ26" s="40">
        <v>0.61153846979141235</v>
      </c>
      <c r="OA26" s="40">
        <v>0.60866236686706543</v>
      </c>
      <c r="OB26" s="40">
        <v>0.60517358779907227</v>
      </c>
      <c r="OC26" s="40">
        <v>0.60120522975921631</v>
      </c>
      <c r="OD26" s="40">
        <v>0.59684371948242188</v>
      </c>
      <c r="OE26" s="40">
        <v>0.59227448701858521</v>
      </c>
      <c r="OF26" s="40">
        <v>0.58779454231262207</v>
      </c>
      <c r="OG26" s="40">
        <v>0.58331650495529175</v>
      </c>
      <c r="OH26" s="40">
        <v>0.57887530326843262</v>
      </c>
      <c r="OI26" s="40">
        <v>0.57461559772491455</v>
      </c>
      <c r="OJ26" s="40">
        <v>0.57062190771102905</v>
      </c>
      <c r="OK26" s="336" t="s">
        <v>851</v>
      </c>
      <c r="OL26" s="336" t="s">
        <v>851</v>
      </c>
      <c r="OM26" s="336" t="s">
        <v>1740</v>
      </c>
      <c r="ON26" s="40">
        <v>0.57833892107009888</v>
      </c>
      <c r="OO26" s="40">
        <v>0.57621020078659058</v>
      </c>
      <c r="OP26" s="40">
        <v>0.57248663902282715</v>
      </c>
      <c r="OQ26" s="40">
        <v>0.56773912906646729</v>
      </c>
      <c r="OR26" s="40">
        <v>0.56285578012466431</v>
      </c>
      <c r="OS26" s="40">
        <v>0.55836665630340576</v>
      </c>
      <c r="OT26" s="40">
        <v>0.55389201641082764</v>
      </c>
      <c r="OU26" s="40">
        <v>0.5500110387802124</v>
      </c>
      <c r="OV26" s="40">
        <v>0.54682648181915283</v>
      </c>
      <c r="OW26" s="40">
        <v>0.54426395893096924</v>
      </c>
      <c r="OX26" s="40">
        <v>0.54239469766616821</v>
      </c>
      <c r="OY26" s="40">
        <v>0.54212653636932373</v>
      </c>
      <c r="OZ26" s="40">
        <v>0.54221326112747192</v>
      </c>
      <c r="PA26" s="40">
        <v>0.54286354780197144</v>
      </c>
      <c r="PB26" s="40">
        <v>0.54430633783340454</v>
      </c>
      <c r="PC26" s="40">
        <v>0.54651415348052979</v>
      </c>
      <c r="PD26" s="40">
        <v>0.54895102977752686</v>
      </c>
      <c r="PE26" s="40">
        <v>0.55205661058425903</v>
      </c>
      <c r="PF26" s="40">
        <v>0.55567526817321777</v>
      </c>
      <c r="PG26" s="40">
        <v>0.55951154232025146</v>
      </c>
      <c r="PH26" s="40">
        <v>0.56339597702026367</v>
      </c>
      <c r="PI26" s="40">
        <v>0.56730860471725464</v>
      </c>
      <c r="PJ26" s="40">
        <v>0.57132023572921753</v>
      </c>
      <c r="PK26" s="40">
        <v>0.57499587535858154</v>
      </c>
      <c r="PL26" s="40">
        <v>0.57797133922576904</v>
      </c>
      <c r="PM26" s="40">
        <v>0.58001440763473511</v>
      </c>
      <c r="PN26" s="40">
        <v>0.58117634057998657</v>
      </c>
      <c r="PO26" s="40">
        <v>0.58149212598800659</v>
      </c>
      <c r="PP26" s="40">
        <v>0.5809781551361084</v>
      </c>
      <c r="PQ26" s="40">
        <v>0.5797123908996582</v>
      </c>
      <c r="PR26" s="40">
        <v>0.57782119512557983</v>
      </c>
      <c r="PS26" s="40">
        <v>0.57540905475616455</v>
      </c>
      <c r="PT26" s="40">
        <v>0.57253992557525635</v>
      </c>
      <c r="PU26" s="40">
        <v>0.56926107406616211</v>
      </c>
      <c r="PV26" s="40">
        <v>0.56571173667907715</v>
      </c>
      <c r="PW26" s="40">
        <v>0.56203734874725342</v>
      </c>
      <c r="PX26" s="336" t="s">
        <v>851</v>
      </c>
      <c r="PY26" s="336" t="s">
        <v>851</v>
      </c>
      <c r="PZ26" s="40">
        <v>0.45929999999999999</v>
      </c>
      <c r="QA26" s="40">
        <v>0.45729999999999998</v>
      </c>
      <c r="QB26" s="40">
        <v>0.4556</v>
      </c>
      <c r="QC26" s="40">
        <v>0.45409999999999995</v>
      </c>
      <c r="QD26" s="40">
        <v>0.45289999999999997</v>
      </c>
      <c r="QE26" s="40">
        <v>0.45200000000000001</v>
      </c>
      <c r="QF26" s="40">
        <v>0.45130000000000003</v>
      </c>
      <c r="QG26" s="40">
        <v>0.45079999999999998</v>
      </c>
      <c r="QH26" s="40">
        <v>0.4506</v>
      </c>
      <c r="QI26" s="40">
        <v>0.45319999999999999</v>
      </c>
      <c r="QJ26" s="40">
        <v>0.45579999999999998</v>
      </c>
      <c r="QK26" s="40">
        <v>0.45880000000000004</v>
      </c>
      <c r="QL26" s="40">
        <v>0.46960000000000002</v>
      </c>
      <c r="QM26" s="40">
        <v>0.44780000000000003</v>
      </c>
      <c r="QN26" s="40">
        <v>0.45319999999999999</v>
      </c>
      <c r="QO26" s="40">
        <v>0.45860000000000001</v>
      </c>
      <c r="QP26" s="40">
        <v>0.46389999999999998</v>
      </c>
      <c r="QQ26" s="40">
        <v>0.46409999999999996</v>
      </c>
      <c r="QR26" s="40">
        <v>0.4637</v>
      </c>
      <c r="QS26" s="336" t="s">
        <v>851</v>
      </c>
      <c r="QT26" s="336" t="s">
        <v>851</v>
      </c>
      <c r="QU26" s="336" t="s">
        <v>851</v>
      </c>
      <c r="QV26" s="336" t="s">
        <v>851</v>
      </c>
      <c r="QW26" s="40">
        <v>-8.6225487757474184E-4</v>
      </c>
      <c r="QX26" s="336" t="s">
        <v>851</v>
      </c>
      <c r="QY26" s="336" t="s">
        <v>851</v>
      </c>
      <c r="QZ26" s="336" t="s">
        <v>851</v>
      </c>
      <c r="RA26" s="336" t="s">
        <v>851</v>
      </c>
      <c r="RB26" s="336" t="s">
        <v>851</v>
      </c>
      <c r="RC26" s="336" t="s">
        <v>851</v>
      </c>
      <c r="RD26" s="336" t="s">
        <v>851</v>
      </c>
      <c r="RE26" s="336" t="s">
        <v>851</v>
      </c>
      <c r="RF26" s="40">
        <v>0.27600000000000002</v>
      </c>
      <c r="RG26" s="40">
        <v>2011</v>
      </c>
      <c r="RH26" s="336" t="s">
        <v>840</v>
      </c>
      <c r="RI26" s="336" t="s">
        <v>851</v>
      </c>
      <c r="RJ26" s="40">
        <v>4.0000000000000001E-3</v>
      </c>
      <c r="RK26" s="40">
        <v>2011</v>
      </c>
      <c r="RL26" s="336" t="s">
        <v>840</v>
      </c>
      <c r="RM26" s="336" t="s">
        <v>851</v>
      </c>
      <c r="RN26" s="40">
        <v>3.7000000000000005E-2</v>
      </c>
      <c r="RO26" s="40">
        <v>2011</v>
      </c>
      <c r="RP26" s="336" t="s">
        <v>840</v>
      </c>
      <c r="RQ26" s="336" t="s">
        <v>851</v>
      </c>
      <c r="RR26" s="40">
        <v>0.28600000000000003</v>
      </c>
      <c r="RS26" s="40">
        <v>2011</v>
      </c>
      <c r="RT26" s="336" t="s">
        <v>840</v>
      </c>
      <c r="RU26" s="336" t="s">
        <v>851</v>
      </c>
      <c r="RV26" s="40">
        <v>5.5E-2</v>
      </c>
      <c r="RW26" s="40">
        <v>2011</v>
      </c>
      <c r="RX26" s="336" t="s">
        <v>840</v>
      </c>
      <c r="RY26" s="336" t="s">
        <v>851</v>
      </c>
      <c r="RZ26" s="336" t="s">
        <v>838</v>
      </c>
      <c r="SA26" s="40">
        <v>0.28751188516616821</v>
      </c>
      <c r="SB26" s="40">
        <v>0.31238123774528503</v>
      </c>
      <c r="SC26" s="40">
        <v>0.33576184511184692</v>
      </c>
      <c r="SD26" s="40">
        <v>0.35073912143707275</v>
      </c>
      <c r="SE26" s="40">
        <v>0.3548896312713623</v>
      </c>
      <c r="SF26" s="336" t="s">
        <v>851</v>
      </c>
      <c r="SG26" s="336" t="s">
        <v>851</v>
      </c>
      <c r="SH26" s="40">
        <v>0.31511577963829041</v>
      </c>
      <c r="SI26" s="40">
        <v>0.34269151091575623</v>
      </c>
      <c r="SJ26" s="40">
        <v>0.37470769882202148</v>
      </c>
      <c r="SK26" s="40">
        <v>0.4099108874797821</v>
      </c>
      <c r="SL26" s="40">
        <v>0.38694408535957336</v>
      </c>
      <c r="SM26" s="336" t="s">
        <v>840</v>
      </c>
      <c r="SN26" s="336" t="s">
        <v>851</v>
      </c>
      <c r="SO26" s="336" t="s">
        <v>851</v>
      </c>
      <c r="SP26" s="40">
        <v>2.7751702815294266E-2</v>
      </c>
      <c r="SQ26" s="40">
        <v>2.0115351304411888E-2</v>
      </c>
      <c r="SR26" s="40">
        <v>1.7680227756500244E-2</v>
      </c>
      <c r="SS26" s="40">
        <v>2.8140831273049116E-3</v>
      </c>
      <c r="ST26" s="40">
        <v>-5.0241217017173767E-2</v>
      </c>
      <c r="SU26" s="336" t="s">
        <v>838</v>
      </c>
      <c r="SV26" s="336" t="s">
        <v>851</v>
      </c>
      <c r="SW26" s="336" t="s">
        <v>851</v>
      </c>
      <c r="SX26" s="40">
        <v>3.2156035304069519E-2</v>
      </c>
      <c r="SY26" s="40">
        <v>2.7343381196260452E-2</v>
      </c>
      <c r="SZ26" s="40">
        <v>2.6294387876987457E-2</v>
      </c>
      <c r="TA26" s="40">
        <v>2.0128712058067322E-2</v>
      </c>
      <c r="TB26" s="40">
        <v>7.9681696370244026E-3</v>
      </c>
      <c r="TC26" s="336" t="s">
        <v>840</v>
      </c>
      <c r="TD26" s="336" t="s">
        <v>851</v>
      </c>
      <c r="TE26" s="336" t="s">
        <v>851</v>
      </c>
      <c r="TF26" s="336" t="s">
        <v>851</v>
      </c>
      <c r="TG26" s="40">
        <v>1.0479261167347431E-2</v>
      </c>
      <c r="TH26" s="40">
        <v>1.4644772745668888E-3</v>
      </c>
      <c r="TI26" s="40">
        <v>-2.110274275764823E-3</v>
      </c>
      <c r="TJ26" s="40">
        <v>-1.6934039071202278E-2</v>
      </c>
      <c r="TK26" s="40">
        <v>-6.8605601787567139E-2</v>
      </c>
      <c r="TL26" s="336" t="s">
        <v>838</v>
      </c>
      <c r="TM26" s="336" t="s">
        <v>851</v>
      </c>
      <c r="TN26" s="336" t="s">
        <v>851</v>
      </c>
      <c r="TO26" s="336" t="s">
        <v>851</v>
      </c>
      <c r="TP26" s="40">
        <v>1.5122609212994576E-2</v>
      </c>
      <c r="TQ26" s="40">
        <v>8.9901760220527649E-3</v>
      </c>
      <c r="TR26" s="40">
        <v>6.5353051759302616E-3</v>
      </c>
      <c r="TS26" s="40">
        <v>-3.7319307011784986E-5</v>
      </c>
      <c r="TT26" s="40">
        <v>-1.1371663771569729E-2</v>
      </c>
      <c r="TU26" s="336" t="s">
        <v>840</v>
      </c>
      <c r="TV26" s="336" t="s">
        <v>851</v>
      </c>
      <c r="TW26" s="40">
        <v>4010</v>
      </c>
      <c r="TX26" s="336" t="s">
        <v>840</v>
      </c>
      <c r="TY26" s="336" t="s">
        <v>851</v>
      </c>
      <c r="TZ26" s="40">
        <v>4120.6083984375</v>
      </c>
      <c r="UA26" s="336" t="s">
        <v>838</v>
      </c>
      <c r="UB26" s="336" t="s">
        <v>851</v>
      </c>
      <c r="UC26" s="40">
        <v>4111.3061921116896</v>
      </c>
      <c r="UD26" s="336" t="s">
        <v>840</v>
      </c>
      <c r="UE26" s="336" t="s">
        <v>851</v>
      </c>
      <c r="UF26" s="336" t="s">
        <v>851</v>
      </c>
      <c r="UG26" s="40">
        <v>0.32527518272399902</v>
      </c>
      <c r="UH26" s="40">
        <v>0.31794732809066772</v>
      </c>
      <c r="UI26" s="40">
        <v>0.26915642619132996</v>
      </c>
      <c r="UJ26" s="40">
        <v>0.22827982902526855</v>
      </c>
      <c r="UK26" s="40">
        <v>0.23148998618125916</v>
      </c>
      <c r="UL26" s="336" t="s">
        <v>838</v>
      </c>
      <c r="UM26" s="336" t="s">
        <v>851</v>
      </c>
      <c r="UN26" s="336" t="s">
        <v>851</v>
      </c>
      <c r="UO26" s="336" t="s">
        <v>851</v>
      </c>
      <c r="UP26" s="40">
        <v>0.37012490630149841</v>
      </c>
      <c r="UQ26" s="40">
        <v>0.37012490630149841</v>
      </c>
      <c r="UR26" s="40">
        <v>0.32796066999435425</v>
      </c>
      <c r="US26" s="40">
        <v>0.27954795956611633</v>
      </c>
      <c r="UT26" s="40">
        <v>0.28675746917724609</v>
      </c>
      <c r="UU26" s="336" t="s">
        <v>840</v>
      </c>
    </row>
    <row r="27" spans="1:646">
      <c r="A27" s="336" t="s">
        <v>425</v>
      </c>
      <c r="B27" s="336" t="s">
        <v>175</v>
      </c>
      <c r="C27" s="336" t="s">
        <v>219</v>
      </c>
      <c r="D27" s="40">
        <v>3.8237404078245163E-2</v>
      </c>
      <c r="E27" s="336" t="s">
        <v>470</v>
      </c>
      <c r="F27" s="40">
        <v>4.5408941805362701E-2</v>
      </c>
      <c r="G27" s="336" t="s">
        <v>470</v>
      </c>
      <c r="H27" s="40">
        <v>4.4523879885673523E-2</v>
      </c>
      <c r="I27" s="336" t="s">
        <v>470</v>
      </c>
      <c r="J27" s="40">
        <v>4.1685223579406738E-2</v>
      </c>
      <c r="K27" s="336" t="s">
        <v>470</v>
      </c>
      <c r="L27" s="336" t="s">
        <v>470</v>
      </c>
      <c r="M27" s="40">
        <v>0.45784017443656921</v>
      </c>
      <c r="N27" s="40"/>
      <c r="O27" s="336" t="s">
        <v>1736</v>
      </c>
      <c r="P27" s="40"/>
      <c r="Q27" s="336" t="s">
        <v>1736</v>
      </c>
      <c r="R27" s="40"/>
      <c r="S27" s="336" t="s">
        <v>1736</v>
      </c>
      <c r="T27" s="40"/>
      <c r="U27" s="336" t="s">
        <v>1736</v>
      </c>
      <c r="V27" s="336" t="s">
        <v>851</v>
      </c>
      <c r="W27" s="336" t="s">
        <v>470</v>
      </c>
      <c r="X27" s="40">
        <v>0.48862648010253906</v>
      </c>
      <c r="Y27" s="40"/>
      <c r="Z27" s="336" t="s">
        <v>1736</v>
      </c>
      <c r="AA27" s="40"/>
      <c r="AB27" s="336" t="s">
        <v>1736</v>
      </c>
      <c r="AC27" s="40"/>
      <c r="AD27" s="336" t="s">
        <v>1736</v>
      </c>
      <c r="AE27" s="40"/>
      <c r="AF27" s="336" t="s">
        <v>1736</v>
      </c>
      <c r="AG27" s="336" t="s">
        <v>851</v>
      </c>
      <c r="AH27" s="336" t="s">
        <v>470</v>
      </c>
      <c r="AI27" s="40">
        <v>0.48862648010253906</v>
      </c>
      <c r="AJ27" s="40"/>
      <c r="AK27" s="336" t="s">
        <v>1736</v>
      </c>
      <c r="AL27" s="40"/>
      <c r="AM27" s="336" t="s">
        <v>1736</v>
      </c>
      <c r="AN27" s="40"/>
      <c r="AO27" s="336" t="s">
        <v>1736</v>
      </c>
      <c r="AP27" s="40"/>
      <c r="AQ27" s="336" t="s">
        <v>1736</v>
      </c>
      <c r="AR27" s="336" t="s">
        <v>851</v>
      </c>
      <c r="AS27" s="336" t="s">
        <v>470</v>
      </c>
      <c r="AT27" s="40">
        <v>0.49012428522109985</v>
      </c>
      <c r="AU27" s="40"/>
      <c r="AV27" s="336" t="s">
        <v>1736</v>
      </c>
      <c r="AW27" s="40"/>
      <c r="AX27" s="336" t="s">
        <v>1736</v>
      </c>
      <c r="AY27" s="40"/>
      <c r="AZ27" s="336" t="s">
        <v>1736</v>
      </c>
      <c r="BA27" s="40"/>
      <c r="BB27" s="336" t="s">
        <v>1736</v>
      </c>
      <c r="BC27" s="336" t="s">
        <v>851</v>
      </c>
      <c r="BD27" s="336" t="s">
        <v>470</v>
      </c>
      <c r="BE27" s="40">
        <v>2.7614853382110596</v>
      </c>
      <c r="BF27" s="336" t="s">
        <v>470</v>
      </c>
      <c r="BG27" s="40">
        <v>3.1187098026275635</v>
      </c>
      <c r="BH27" s="336" t="s">
        <v>470</v>
      </c>
      <c r="BI27" s="40">
        <v>3.422025203704834</v>
      </c>
      <c r="BJ27" s="336" t="s">
        <v>470</v>
      </c>
      <c r="BK27" s="40">
        <v>4.1233325004577637</v>
      </c>
      <c r="BL27" s="336" t="s">
        <v>851</v>
      </c>
      <c r="BM27" s="40">
        <v>3.0110313892364502</v>
      </c>
      <c r="BN27" s="336" t="s">
        <v>470</v>
      </c>
      <c r="BO27" s="336" t="s">
        <v>851</v>
      </c>
      <c r="BP27" s="336" t="s">
        <v>470</v>
      </c>
      <c r="BQ27" s="40">
        <v>8.2093430683016777E-3</v>
      </c>
      <c r="BR27" s="40">
        <v>7.3686395771801472E-3</v>
      </c>
      <c r="BS27" s="40">
        <v>7.5995810329914093E-3</v>
      </c>
      <c r="BT27" s="40">
        <v>7.8190751373767853E-3</v>
      </c>
      <c r="BU27" s="40">
        <v>7.2972276248037815E-3</v>
      </c>
      <c r="BV27" s="336" t="s">
        <v>851</v>
      </c>
      <c r="BW27" s="336" t="s">
        <v>470</v>
      </c>
      <c r="BX27" s="40">
        <v>1.0131515562534332E-2</v>
      </c>
      <c r="BY27" s="40">
        <v>9.7008505836129189E-3</v>
      </c>
      <c r="BZ27" s="40">
        <v>8.6809182539582253E-3</v>
      </c>
      <c r="CA27" s="40">
        <v>8.3659766241908073E-3</v>
      </c>
      <c r="CB27" s="40">
        <v>8.6410082876682281E-3</v>
      </c>
      <c r="CC27" s="336" t="s">
        <v>851</v>
      </c>
      <c r="CD27" s="336" t="s">
        <v>470</v>
      </c>
      <c r="CE27" s="40">
        <v>1.0214067995548248E-2</v>
      </c>
      <c r="CF27" s="40">
        <v>9.1963382437825203E-3</v>
      </c>
      <c r="CG27" s="40">
        <v>8.3921756595373154E-3</v>
      </c>
      <c r="CH27" s="40">
        <v>8.7615326046943665E-3</v>
      </c>
      <c r="CI27" s="40">
        <v>9.0025216341018677E-3</v>
      </c>
      <c r="CJ27" s="336" t="s">
        <v>851</v>
      </c>
      <c r="CK27" s="336" t="s">
        <v>470</v>
      </c>
      <c r="CL27" s="40">
        <v>8.7871551513671875E-3</v>
      </c>
      <c r="CM27" s="40">
        <v>8.2843899726867676E-3</v>
      </c>
      <c r="CN27" s="40">
        <v>8.1671141088008881E-3</v>
      </c>
      <c r="CO27" s="40">
        <v>8.0996043980121613E-3</v>
      </c>
      <c r="CP27" s="40">
        <v>7.3164217174053192E-3</v>
      </c>
      <c r="CQ27" s="336" t="s">
        <v>851</v>
      </c>
      <c r="CR27" s="40"/>
      <c r="CS27" s="40"/>
      <c r="CT27" s="40"/>
      <c r="CU27" s="40"/>
      <c r="CV27" s="40"/>
      <c r="CW27" s="336" t="s">
        <v>1737</v>
      </c>
      <c r="CX27" s="336" t="s">
        <v>851</v>
      </c>
      <c r="CY27" s="40"/>
      <c r="CZ27" s="40"/>
      <c r="DA27" s="40"/>
      <c r="DB27" s="40"/>
      <c r="DC27" s="40"/>
      <c r="DD27" s="336" t="s">
        <v>1737</v>
      </c>
      <c r="DE27" s="336" t="s">
        <v>851</v>
      </c>
      <c r="DF27" s="40"/>
      <c r="DG27" s="336" t="s">
        <v>1737</v>
      </c>
      <c r="DH27" s="336" t="s">
        <v>851</v>
      </c>
      <c r="DI27" s="336" t="s">
        <v>851</v>
      </c>
      <c r="DJ27" s="336" t="s">
        <v>851</v>
      </c>
      <c r="DK27" s="336" t="s">
        <v>1737</v>
      </c>
      <c r="DL27" s="336" t="s">
        <v>851</v>
      </c>
      <c r="DM27" s="336" t="s">
        <v>851</v>
      </c>
      <c r="DN27" s="336" t="s">
        <v>470</v>
      </c>
      <c r="DO27" s="40">
        <v>5.7577021652832627E-4</v>
      </c>
      <c r="DP27" s="40">
        <v>1.8438555998727679E-3</v>
      </c>
      <c r="DQ27" s="40">
        <v>5.5081956088542938E-3</v>
      </c>
      <c r="DR27" s="40">
        <v>1.5274698380380869E-3</v>
      </c>
      <c r="DS27" s="40">
        <v>1.4246196486055851E-2</v>
      </c>
      <c r="DT27" s="336" t="s">
        <v>851</v>
      </c>
      <c r="DU27" s="336" t="s">
        <v>470</v>
      </c>
      <c r="DV27" s="40">
        <v>2.0999996922910213E-3</v>
      </c>
      <c r="DW27" s="40">
        <v>5.1333331502974033E-3</v>
      </c>
      <c r="DX27" s="40">
        <v>2.9999997932463884E-3</v>
      </c>
      <c r="DY27" s="40">
        <v>2.4000001139938831E-3</v>
      </c>
      <c r="DZ27" s="40">
        <v>-7.0000002160668373E-3</v>
      </c>
      <c r="EA27" s="336" t="s">
        <v>851</v>
      </c>
      <c r="EB27" s="336" t="s">
        <v>470</v>
      </c>
      <c r="EC27" s="40">
        <v>2.6309528038837016E-5</v>
      </c>
      <c r="ED27" s="40">
        <v>5.4717287421226501E-3</v>
      </c>
      <c r="EE27" s="40">
        <v>1.8535100389271975E-3</v>
      </c>
      <c r="EF27" s="40">
        <v>5.3652701899409294E-3</v>
      </c>
      <c r="EG27" s="40">
        <v>3.7466571666300297E-3</v>
      </c>
      <c r="EH27" s="336" t="s">
        <v>851</v>
      </c>
      <c r="EI27" s="336" t="s">
        <v>470</v>
      </c>
      <c r="EJ27" s="40">
        <v>2.0530018955469131E-3</v>
      </c>
      <c r="EK27" s="40">
        <v>2.0704155322164297E-3</v>
      </c>
      <c r="EL27" s="40">
        <v>1.2409227201715112E-4</v>
      </c>
      <c r="EM27" s="40">
        <v>-3.709936048835516E-3</v>
      </c>
      <c r="EN27" s="40">
        <v>-5.5026458576321602E-3</v>
      </c>
      <c r="EO27" s="336" t="s">
        <v>851</v>
      </c>
      <c r="EP27" s="336" t="s">
        <v>851</v>
      </c>
      <c r="EQ27" s="336" t="s">
        <v>851</v>
      </c>
      <c r="ER27" s="40"/>
      <c r="ES27" s="336" t="s">
        <v>1737</v>
      </c>
      <c r="ET27" s="336" t="s">
        <v>851</v>
      </c>
      <c r="EU27" s="336" t="s">
        <v>851</v>
      </c>
      <c r="EV27" s="40"/>
      <c r="EW27" s="336" t="s">
        <v>1737</v>
      </c>
      <c r="EX27" s="336" t="s">
        <v>851</v>
      </c>
      <c r="EY27" s="336" t="s">
        <v>851</v>
      </c>
      <c r="EZ27" s="40"/>
      <c r="FA27" s="336" t="s">
        <v>1737</v>
      </c>
      <c r="FB27" s="336" t="s">
        <v>851</v>
      </c>
      <c r="FC27" s="40"/>
      <c r="FD27" s="40"/>
      <c r="FE27" s="40"/>
      <c r="FF27" s="40"/>
      <c r="FG27" s="40"/>
      <c r="FH27" s="336" t="s">
        <v>1737</v>
      </c>
      <c r="FI27" s="336" t="s">
        <v>851</v>
      </c>
      <c r="FJ27" s="40"/>
      <c r="FK27" s="40"/>
      <c r="FL27" s="40"/>
      <c r="FM27" s="40"/>
      <c r="FN27" s="40"/>
      <c r="FO27" s="336" t="s">
        <v>1737</v>
      </c>
      <c r="FP27" s="336" t="s">
        <v>851</v>
      </c>
      <c r="FQ27" s="40"/>
      <c r="FR27" s="336" t="s">
        <v>1737</v>
      </c>
      <c r="FS27" s="336" t="s">
        <v>851</v>
      </c>
      <c r="FT27" s="336" t="s">
        <v>851</v>
      </c>
      <c r="FU27" s="40"/>
      <c r="FV27" s="40"/>
      <c r="FW27" s="40"/>
      <c r="FX27" s="40"/>
      <c r="FY27" s="40"/>
      <c r="FZ27" s="336" t="s">
        <v>1737</v>
      </c>
      <c r="GA27" s="336" t="s">
        <v>851</v>
      </c>
      <c r="GB27" s="336" t="s">
        <v>851</v>
      </c>
      <c r="GC27" s="336" t="s">
        <v>851</v>
      </c>
      <c r="GD27" s="336" t="s">
        <v>851</v>
      </c>
      <c r="GE27" s="336" t="s">
        <v>851</v>
      </c>
      <c r="GF27" s="336" t="s">
        <v>851</v>
      </c>
      <c r="GG27" s="336" t="s">
        <v>851</v>
      </c>
      <c r="GH27" s="336" t="s">
        <v>851</v>
      </c>
      <c r="GI27" s="336" t="s">
        <v>851</v>
      </c>
      <c r="GJ27" s="336" t="s">
        <v>851</v>
      </c>
      <c r="GK27" s="40">
        <v>57816</v>
      </c>
      <c r="GL27" s="40">
        <v>58496</v>
      </c>
      <c r="GM27" s="40">
        <v>59077</v>
      </c>
      <c r="GN27" s="40">
        <v>59495</v>
      </c>
      <c r="GO27" s="40">
        <v>59684</v>
      </c>
      <c r="GP27" s="40">
        <v>59557</v>
      </c>
      <c r="GQ27" s="40">
        <v>59109</v>
      </c>
      <c r="GR27" s="40">
        <v>58367</v>
      </c>
      <c r="GS27" s="40">
        <v>57490</v>
      </c>
      <c r="GT27" s="40">
        <v>56675</v>
      </c>
      <c r="GU27" s="40">
        <v>56084</v>
      </c>
      <c r="GV27" s="40">
        <v>55755</v>
      </c>
      <c r="GW27" s="40">
        <v>55669</v>
      </c>
      <c r="GX27" s="40">
        <v>55717</v>
      </c>
      <c r="GY27" s="40">
        <v>55791</v>
      </c>
      <c r="GZ27" s="40">
        <v>55806</v>
      </c>
      <c r="HA27" s="40">
        <v>55739</v>
      </c>
      <c r="HB27" s="40">
        <v>55617</v>
      </c>
      <c r="HC27" s="40">
        <v>55461</v>
      </c>
      <c r="HD27" s="40">
        <v>55312</v>
      </c>
      <c r="HE27" s="40">
        <v>55197</v>
      </c>
      <c r="HF27" s="40">
        <v>55000</v>
      </c>
      <c r="HG27" s="40">
        <v>55000</v>
      </c>
      <c r="HH27" s="40">
        <v>55000</v>
      </c>
      <c r="HI27" s="40">
        <v>55000</v>
      </c>
      <c r="HJ27" s="40">
        <v>55000</v>
      </c>
      <c r="HK27" s="40">
        <v>55000</v>
      </c>
      <c r="HL27" s="40">
        <v>55000</v>
      </c>
      <c r="HM27" s="40">
        <v>55000</v>
      </c>
      <c r="HN27" s="40">
        <v>55000</v>
      </c>
      <c r="HO27" s="40">
        <v>55000</v>
      </c>
      <c r="HP27" s="40">
        <v>55000</v>
      </c>
      <c r="HQ27" s="40">
        <v>55000</v>
      </c>
      <c r="HR27" s="40">
        <v>55000</v>
      </c>
      <c r="HS27" s="40">
        <v>55000</v>
      </c>
      <c r="HT27" s="40">
        <v>55000</v>
      </c>
      <c r="HU27" s="40">
        <v>54000</v>
      </c>
      <c r="HV27" s="40">
        <v>54000</v>
      </c>
      <c r="HW27" s="40">
        <v>54000</v>
      </c>
      <c r="HX27" s="40">
        <v>54000</v>
      </c>
      <c r="HY27" s="40">
        <v>54000</v>
      </c>
      <c r="HZ27" s="40">
        <v>54000</v>
      </c>
      <c r="IA27" s="40">
        <v>54000</v>
      </c>
      <c r="IB27" s="40">
        <v>54000</v>
      </c>
      <c r="IC27" s="40">
        <v>54000</v>
      </c>
      <c r="ID27" s="40">
        <v>54000</v>
      </c>
      <c r="IE27" s="40">
        <v>54000</v>
      </c>
      <c r="IF27" s="40">
        <v>54000</v>
      </c>
      <c r="IG27" s="40">
        <v>54000</v>
      </c>
      <c r="IH27" s="40">
        <v>54000</v>
      </c>
      <c r="II27" s="40">
        <v>54000</v>
      </c>
      <c r="IJ27" s="336" t="s">
        <v>851</v>
      </c>
      <c r="IK27" s="336" t="s">
        <v>851</v>
      </c>
      <c r="IL27" s="336" t="s">
        <v>851</v>
      </c>
      <c r="IM27" s="40">
        <v>-1.2013090308755636E-3</v>
      </c>
      <c r="IN27" s="40">
        <v>-2.1911715157330036E-3</v>
      </c>
      <c r="IO27" s="40">
        <v>-2.8088388498872519E-3</v>
      </c>
      <c r="IP27" s="40">
        <v>-2.6901878882199526E-3</v>
      </c>
      <c r="IQ27" s="40">
        <v>-2.0812791772186756E-3</v>
      </c>
      <c r="IR27" s="40">
        <v>-3.5754188429564238E-3</v>
      </c>
      <c r="IS27" s="40">
        <v>0</v>
      </c>
      <c r="IT27" s="40">
        <v>0</v>
      </c>
      <c r="IU27" s="40">
        <v>0</v>
      </c>
      <c r="IV27" s="40">
        <v>0</v>
      </c>
      <c r="IW27" s="40">
        <v>0</v>
      </c>
      <c r="IX27" s="40">
        <v>0</v>
      </c>
      <c r="IY27" s="40">
        <v>0</v>
      </c>
      <c r="IZ27" s="40">
        <v>0</v>
      </c>
      <c r="JA27" s="40">
        <v>0</v>
      </c>
      <c r="JB27" s="40">
        <v>0</v>
      </c>
      <c r="JC27" s="40">
        <v>0</v>
      </c>
      <c r="JD27" s="40">
        <v>0</v>
      </c>
      <c r="JE27" s="40">
        <v>0</v>
      </c>
      <c r="JF27" s="40">
        <v>0</v>
      </c>
      <c r="JG27" s="40">
        <v>-1.8349139019846916E-2</v>
      </c>
      <c r="JH27" s="40">
        <v>0</v>
      </c>
      <c r="JI27" s="40">
        <v>0</v>
      </c>
      <c r="JJ27" s="40">
        <v>0</v>
      </c>
      <c r="JK27" s="40">
        <v>0</v>
      </c>
      <c r="JL27" s="40">
        <v>0</v>
      </c>
      <c r="JM27" s="40">
        <v>0</v>
      </c>
      <c r="JN27" s="40">
        <v>0</v>
      </c>
      <c r="JO27" s="40">
        <v>0</v>
      </c>
      <c r="JP27" s="40">
        <v>0</v>
      </c>
      <c r="JQ27" s="40">
        <v>0</v>
      </c>
      <c r="JR27" s="40">
        <v>0</v>
      </c>
      <c r="JS27" s="40">
        <v>0</v>
      </c>
      <c r="JT27" s="40">
        <v>0</v>
      </c>
      <c r="JU27" s="40">
        <v>0</v>
      </c>
      <c r="JV27" s="336" t="s">
        <v>1740</v>
      </c>
      <c r="JW27" s="336" t="s">
        <v>851</v>
      </c>
      <c r="JX27" s="336" t="s">
        <v>851</v>
      </c>
      <c r="JY27" s="336" t="s">
        <v>851</v>
      </c>
      <c r="JZ27" s="336" t="s">
        <v>851</v>
      </c>
      <c r="KA27" s="336" t="s">
        <v>470</v>
      </c>
      <c r="KB27" s="40">
        <v>0.5</v>
      </c>
      <c r="KC27" s="40">
        <v>0.5</v>
      </c>
      <c r="KD27" s="40">
        <v>0.5</v>
      </c>
      <c r="KE27" s="40">
        <v>0.5</v>
      </c>
      <c r="KF27" s="40">
        <v>0.5</v>
      </c>
      <c r="KG27" s="40">
        <v>0.5</v>
      </c>
      <c r="KH27" s="40">
        <v>0.5</v>
      </c>
      <c r="KI27" s="40">
        <v>0.5</v>
      </c>
      <c r="KJ27" s="40">
        <v>0.5</v>
      </c>
      <c r="KK27" s="40">
        <v>0.5</v>
      </c>
      <c r="KL27" s="40">
        <v>0.5</v>
      </c>
      <c r="KM27" s="40">
        <v>0.5</v>
      </c>
      <c r="KN27" s="40">
        <v>0.5</v>
      </c>
      <c r="KO27" s="40">
        <v>0.5</v>
      </c>
      <c r="KP27" s="40">
        <v>0.5</v>
      </c>
      <c r="KQ27" s="40">
        <v>0.5</v>
      </c>
      <c r="KR27" s="40">
        <v>0.5</v>
      </c>
      <c r="KS27" s="40">
        <v>0.5</v>
      </c>
      <c r="KT27" s="40">
        <v>0.5</v>
      </c>
      <c r="KU27" s="40">
        <v>0.5</v>
      </c>
      <c r="KV27" s="40">
        <v>0.5</v>
      </c>
      <c r="KW27" s="40">
        <v>0.5</v>
      </c>
      <c r="KX27" s="40">
        <v>0.5</v>
      </c>
      <c r="KY27" s="40">
        <v>0.5</v>
      </c>
      <c r="KZ27" s="40">
        <v>0.5</v>
      </c>
      <c r="LA27" s="40">
        <v>0.5</v>
      </c>
      <c r="LB27" s="40">
        <v>0.5</v>
      </c>
      <c r="LC27" s="40">
        <v>0.5</v>
      </c>
      <c r="LD27" s="40">
        <v>0.5</v>
      </c>
      <c r="LE27" s="40">
        <v>0.5</v>
      </c>
      <c r="LF27" s="40">
        <v>0.5</v>
      </c>
      <c r="LG27" s="40">
        <v>0.5</v>
      </c>
      <c r="LH27" s="40">
        <v>0.5</v>
      </c>
      <c r="LI27" s="40">
        <v>0.5</v>
      </c>
      <c r="LJ27" s="40">
        <v>0.5</v>
      </c>
      <c r="LK27" s="40">
        <v>0.5</v>
      </c>
      <c r="LL27" s="336" t="s">
        <v>851</v>
      </c>
      <c r="LM27" s="336" t="s">
        <v>851</v>
      </c>
      <c r="LN27" s="336" t="s">
        <v>1737</v>
      </c>
      <c r="LO27" s="40"/>
      <c r="LP27" s="40"/>
      <c r="LQ27" s="40"/>
      <c r="LR27" s="40"/>
      <c r="LS27" s="40"/>
      <c r="LT27" s="40"/>
      <c r="LU27" s="40"/>
      <c r="LV27" s="40"/>
      <c r="LW27" s="40"/>
      <c r="LX27" s="40"/>
      <c r="LY27" s="40"/>
      <c r="LZ27" s="40"/>
      <c r="MA27" s="40"/>
      <c r="MB27" s="40"/>
      <c r="MC27" s="40"/>
      <c r="MD27" s="40"/>
      <c r="ME27" s="40"/>
      <c r="MF27" s="40"/>
      <c r="MG27" s="40"/>
      <c r="MH27" s="40"/>
      <c r="MI27" s="40"/>
      <c r="MJ27" s="40"/>
      <c r="MK27" s="40"/>
      <c r="ML27" s="40"/>
      <c r="MM27" s="40"/>
      <c r="MN27" s="40"/>
      <c r="MO27" s="40"/>
      <c r="MP27" s="40"/>
      <c r="MQ27" s="40"/>
      <c r="MR27" s="40"/>
      <c r="MS27" s="40"/>
      <c r="MT27" s="40"/>
      <c r="MU27" s="40"/>
      <c r="MV27" s="40"/>
      <c r="MW27" s="40"/>
      <c r="MX27" s="40"/>
      <c r="MY27" s="336" t="s">
        <v>851</v>
      </c>
      <c r="MZ27" s="336" t="s">
        <v>1737</v>
      </c>
      <c r="NA27" s="40"/>
      <c r="NB27" s="40"/>
      <c r="NC27" s="40"/>
      <c r="ND27" s="40"/>
      <c r="NE27" s="40"/>
      <c r="NF27" s="40"/>
      <c r="NG27" s="40"/>
      <c r="NH27" s="40"/>
      <c r="NI27" s="40"/>
      <c r="NJ27" s="40"/>
      <c r="NK27" s="40"/>
      <c r="NL27" s="40"/>
      <c r="NM27" s="40"/>
      <c r="NN27" s="40"/>
      <c r="NO27" s="40"/>
      <c r="NP27" s="40"/>
      <c r="NQ27" s="40"/>
      <c r="NR27" s="40"/>
      <c r="NS27" s="40"/>
      <c r="NT27" s="40"/>
      <c r="NU27" s="40"/>
      <c r="NV27" s="40"/>
      <c r="NW27" s="40"/>
      <c r="NX27" s="40"/>
      <c r="NY27" s="40"/>
      <c r="NZ27" s="40"/>
      <c r="OA27" s="40"/>
      <c r="OB27" s="40"/>
      <c r="OC27" s="40"/>
      <c r="OD27" s="40"/>
      <c r="OE27" s="40"/>
      <c r="OF27" s="40"/>
      <c r="OG27" s="40"/>
      <c r="OH27" s="40"/>
      <c r="OI27" s="40"/>
      <c r="OJ27" s="40"/>
      <c r="OK27" s="336" t="s">
        <v>851</v>
      </c>
      <c r="OL27" s="336" t="s">
        <v>851</v>
      </c>
      <c r="OM27" s="336" t="s">
        <v>1737</v>
      </c>
      <c r="ON27" s="40"/>
      <c r="OO27" s="40"/>
      <c r="OP27" s="40"/>
      <c r="OQ27" s="40"/>
      <c r="OR27" s="40"/>
      <c r="OS27" s="40"/>
      <c r="OT27" s="40"/>
      <c r="OU27" s="40"/>
      <c r="OV27" s="40"/>
      <c r="OW27" s="40"/>
      <c r="OX27" s="40"/>
      <c r="OY27" s="40"/>
      <c r="OZ27" s="40"/>
      <c r="PA27" s="40"/>
      <c r="PB27" s="40"/>
      <c r="PC27" s="40"/>
      <c r="PD27" s="40"/>
      <c r="PE27" s="40"/>
      <c r="PF27" s="40"/>
      <c r="PG27" s="40"/>
      <c r="PH27" s="40"/>
      <c r="PI27" s="40"/>
      <c r="PJ27" s="40"/>
      <c r="PK27" s="40"/>
      <c r="PL27" s="40"/>
      <c r="PM27" s="40"/>
      <c r="PN27" s="40"/>
      <c r="PO27" s="40"/>
      <c r="PP27" s="40"/>
      <c r="PQ27" s="40"/>
      <c r="PR27" s="40"/>
      <c r="PS27" s="40"/>
      <c r="PT27" s="40"/>
      <c r="PU27" s="40"/>
      <c r="PV27" s="40"/>
      <c r="PW27" s="40"/>
      <c r="PX27" s="336" t="s">
        <v>851</v>
      </c>
      <c r="PY27" s="336" t="s">
        <v>851</v>
      </c>
      <c r="PZ27" s="40"/>
      <c r="QA27" s="40"/>
      <c r="QB27" s="40"/>
      <c r="QC27" s="40"/>
      <c r="QD27" s="40"/>
      <c r="QE27" s="40"/>
      <c r="QF27" s="40"/>
      <c r="QG27" s="40"/>
      <c r="QH27" s="40"/>
      <c r="QI27" s="40"/>
      <c r="QJ27" s="40"/>
      <c r="QK27" s="40"/>
      <c r="QL27" s="40"/>
      <c r="QM27" s="40"/>
      <c r="QN27" s="40"/>
      <c r="QO27" s="40"/>
      <c r="QP27" s="40"/>
      <c r="QQ27" s="40"/>
      <c r="QR27" s="40"/>
      <c r="QS27" s="336" t="s">
        <v>851</v>
      </c>
      <c r="QT27" s="336" t="s">
        <v>851</v>
      </c>
      <c r="QU27" s="336" t="s">
        <v>851</v>
      </c>
      <c r="QV27" s="336" t="s">
        <v>851</v>
      </c>
      <c r="QW27" s="40"/>
      <c r="QX27" s="336" t="s">
        <v>851</v>
      </c>
      <c r="QY27" s="336" t="s">
        <v>851</v>
      </c>
      <c r="QZ27" s="336" t="s">
        <v>851</v>
      </c>
      <c r="RA27" s="336" t="s">
        <v>851</v>
      </c>
      <c r="RB27" s="336" t="s">
        <v>851</v>
      </c>
      <c r="RC27" s="336" t="s">
        <v>851</v>
      </c>
      <c r="RD27" s="336" t="s">
        <v>851</v>
      </c>
      <c r="RE27" s="336" t="s">
        <v>851</v>
      </c>
      <c r="RF27" s="40"/>
      <c r="RG27" s="40"/>
      <c r="RH27" s="336" t="s">
        <v>1737</v>
      </c>
      <c r="RI27" s="336" t="s">
        <v>851</v>
      </c>
      <c r="RJ27" s="40"/>
      <c r="RK27" s="40"/>
      <c r="RL27" s="336" t="s">
        <v>1737</v>
      </c>
      <c r="RM27" s="336" t="s">
        <v>851</v>
      </c>
      <c r="RN27" s="40"/>
      <c r="RO27" s="40"/>
      <c r="RP27" s="336" t="s">
        <v>1737</v>
      </c>
      <c r="RQ27" s="336" t="s">
        <v>851</v>
      </c>
      <c r="RR27" s="40"/>
      <c r="RS27" s="40"/>
      <c r="RT27" s="336" t="s">
        <v>1737</v>
      </c>
      <c r="RU27" s="336" t="s">
        <v>851</v>
      </c>
      <c r="RV27" s="40"/>
      <c r="RW27" s="40"/>
      <c r="RX27" s="336" t="s">
        <v>1737</v>
      </c>
      <c r="RY27" s="336" t="s">
        <v>851</v>
      </c>
      <c r="RZ27" s="336" t="s">
        <v>470</v>
      </c>
      <c r="SA27" s="40">
        <v>0.22939208149909973</v>
      </c>
      <c r="SB27" s="40">
        <v>0.23161929845809937</v>
      </c>
      <c r="SC27" s="40">
        <v>0.22486382722854614</v>
      </c>
      <c r="SD27" s="40">
        <v>0.21620720624923706</v>
      </c>
      <c r="SE27" s="40">
        <v>0.20933203399181366</v>
      </c>
      <c r="SF27" s="336" t="s">
        <v>851</v>
      </c>
      <c r="SG27" s="336" t="s">
        <v>851</v>
      </c>
      <c r="SH27" s="40"/>
      <c r="SI27" s="40"/>
      <c r="SJ27" s="40"/>
      <c r="SK27" s="40"/>
      <c r="SL27" s="40">
        <v>0.21253371238708496</v>
      </c>
      <c r="SM27" s="336" t="s">
        <v>470</v>
      </c>
      <c r="SN27" s="336" t="s">
        <v>851</v>
      </c>
      <c r="SO27" s="336" t="s">
        <v>851</v>
      </c>
      <c r="SP27" s="40"/>
      <c r="SQ27" s="40"/>
      <c r="SR27" s="40"/>
      <c r="SS27" s="40"/>
      <c r="ST27" s="40"/>
      <c r="SU27" s="336" t="s">
        <v>1737</v>
      </c>
      <c r="SV27" s="336" t="s">
        <v>851</v>
      </c>
      <c r="SW27" s="336" t="s">
        <v>851</v>
      </c>
      <c r="SX27" s="40">
        <v>-1.0159570723772049E-2</v>
      </c>
      <c r="SY27" s="40">
        <v>-1.242743618786335E-2</v>
      </c>
      <c r="SZ27" s="40">
        <v>-8.9331092312932014E-3</v>
      </c>
      <c r="TA27" s="40">
        <v>-8.0332085490226746E-3</v>
      </c>
      <c r="TB27" s="40">
        <v>-1.4646315947175026E-2</v>
      </c>
      <c r="TC27" s="336" t="s">
        <v>840</v>
      </c>
      <c r="TD27" s="336" t="s">
        <v>851</v>
      </c>
      <c r="TE27" s="336" t="s">
        <v>851</v>
      </c>
      <c r="TF27" s="336" t="s">
        <v>851</v>
      </c>
      <c r="TG27" s="40"/>
      <c r="TH27" s="40"/>
      <c r="TI27" s="40"/>
      <c r="TJ27" s="40"/>
      <c r="TK27" s="40"/>
      <c r="TL27" s="336" t="s">
        <v>1737</v>
      </c>
      <c r="TM27" s="336" t="s">
        <v>851</v>
      </c>
      <c r="TN27" s="336" t="s">
        <v>851</v>
      </c>
      <c r="TO27" s="336" t="s">
        <v>851</v>
      </c>
      <c r="TP27" s="40">
        <v>-6.285935640335083E-3</v>
      </c>
      <c r="TQ27" s="40">
        <v>-7.3558297008275986E-3</v>
      </c>
      <c r="TR27" s="40">
        <v>-6.4987773075699806E-3</v>
      </c>
      <c r="TS27" s="40">
        <v>-6.3086720183491707E-3</v>
      </c>
      <c r="TT27" s="40">
        <v>-1.1956127360463142E-2</v>
      </c>
      <c r="TU27" s="336" t="s">
        <v>840</v>
      </c>
      <c r="TV27" s="336" t="s">
        <v>851</v>
      </c>
      <c r="TW27" s="40"/>
      <c r="TX27" s="336" t="s">
        <v>1737</v>
      </c>
      <c r="TY27" s="336" t="s">
        <v>851</v>
      </c>
      <c r="TZ27" s="40"/>
      <c r="UA27" s="336" t="s">
        <v>1737</v>
      </c>
      <c r="UB27" s="336" t="s">
        <v>851</v>
      </c>
      <c r="UC27" s="40">
        <v>11331.4173918612</v>
      </c>
      <c r="UD27" s="336" t="s">
        <v>840</v>
      </c>
      <c r="UE27" s="336" t="s">
        <v>851</v>
      </c>
      <c r="UF27" s="336" t="s">
        <v>851</v>
      </c>
      <c r="UG27" s="40"/>
      <c r="UH27" s="40"/>
      <c r="UI27" s="40"/>
      <c r="UJ27" s="40"/>
      <c r="UK27" s="40"/>
      <c r="UL27" s="336" t="s">
        <v>1737</v>
      </c>
      <c r="UM27" s="336" t="s">
        <v>851</v>
      </c>
      <c r="UN27" s="336" t="s">
        <v>851</v>
      </c>
      <c r="UO27" s="336" t="s">
        <v>851</v>
      </c>
      <c r="UP27" s="40"/>
      <c r="UQ27" s="40"/>
      <c r="UR27" s="40"/>
      <c r="US27" s="40"/>
      <c r="UT27" s="40">
        <v>0.18038532137870789</v>
      </c>
      <c r="UU27" s="336" t="s">
        <v>470</v>
      </c>
    </row>
    <row r="28" spans="1:646">
      <c r="A28" s="336" t="s">
        <v>517</v>
      </c>
      <c r="B28" s="336" t="s">
        <v>176</v>
      </c>
      <c r="C28" s="336" t="s">
        <v>852</v>
      </c>
      <c r="D28" s="40">
        <v>3.9786387234926224E-2</v>
      </c>
      <c r="E28" s="336" t="s">
        <v>470</v>
      </c>
      <c r="F28" s="40">
        <v>4.46503646671772E-2</v>
      </c>
      <c r="G28" s="336" t="s">
        <v>470</v>
      </c>
      <c r="H28" s="40">
        <v>4.414917528629303E-2</v>
      </c>
      <c r="I28" s="336" t="s">
        <v>470</v>
      </c>
      <c r="J28" s="40">
        <v>4.1827131062746048E-2</v>
      </c>
      <c r="K28" s="336" t="s">
        <v>470</v>
      </c>
      <c r="L28" s="336" t="s">
        <v>470</v>
      </c>
      <c r="M28" s="40">
        <v>0.55448776483535767</v>
      </c>
      <c r="N28" s="40"/>
      <c r="O28" s="336" t="s">
        <v>1736</v>
      </c>
      <c r="P28" s="40"/>
      <c r="Q28" s="336" t="s">
        <v>1736</v>
      </c>
      <c r="R28" s="40"/>
      <c r="S28" s="336" t="s">
        <v>1736</v>
      </c>
      <c r="T28" s="40"/>
      <c r="U28" s="336" t="s">
        <v>1736</v>
      </c>
      <c r="V28" s="336" t="s">
        <v>851</v>
      </c>
      <c r="W28" s="336" t="s">
        <v>470</v>
      </c>
      <c r="X28" s="40">
        <v>0.55226528644561768</v>
      </c>
      <c r="Y28" s="40"/>
      <c r="Z28" s="336" t="s">
        <v>1736</v>
      </c>
      <c r="AA28" s="40"/>
      <c r="AB28" s="336" t="s">
        <v>1736</v>
      </c>
      <c r="AC28" s="40"/>
      <c r="AD28" s="336" t="s">
        <v>1736</v>
      </c>
      <c r="AE28" s="40"/>
      <c r="AF28" s="336" t="s">
        <v>1736</v>
      </c>
      <c r="AG28" s="336" t="s">
        <v>851</v>
      </c>
      <c r="AH28" s="336" t="s">
        <v>470</v>
      </c>
      <c r="AI28" s="40">
        <v>0.55033010244369507</v>
      </c>
      <c r="AJ28" s="40"/>
      <c r="AK28" s="336" t="s">
        <v>1736</v>
      </c>
      <c r="AL28" s="40"/>
      <c r="AM28" s="336" t="s">
        <v>1736</v>
      </c>
      <c r="AN28" s="40"/>
      <c r="AO28" s="336" t="s">
        <v>1736</v>
      </c>
      <c r="AP28" s="40"/>
      <c r="AQ28" s="336" t="s">
        <v>1736</v>
      </c>
      <c r="AR28" s="336" t="s">
        <v>851</v>
      </c>
      <c r="AS28" s="336" t="s">
        <v>470</v>
      </c>
      <c r="AT28" s="40">
        <v>0.5560491681098938</v>
      </c>
      <c r="AU28" s="40"/>
      <c r="AV28" s="336" t="s">
        <v>1736</v>
      </c>
      <c r="AW28" s="40"/>
      <c r="AX28" s="336" t="s">
        <v>1736</v>
      </c>
      <c r="AY28" s="40"/>
      <c r="AZ28" s="336" t="s">
        <v>1736</v>
      </c>
      <c r="BA28" s="40"/>
      <c r="BB28" s="336" t="s">
        <v>1736</v>
      </c>
      <c r="BC28" s="336" t="s">
        <v>851</v>
      </c>
      <c r="BD28" s="336" t="s">
        <v>470</v>
      </c>
      <c r="BE28" s="40">
        <v>3.0543386936187744</v>
      </c>
      <c r="BF28" s="336" t="s">
        <v>470</v>
      </c>
      <c r="BG28" s="40">
        <v>4.0604763031005859</v>
      </c>
      <c r="BH28" s="336" t="s">
        <v>470</v>
      </c>
      <c r="BI28" s="40">
        <v>4.4199590682983398</v>
      </c>
      <c r="BJ28" s="336" t="s">
        <v>470</v>
      </c>
      <c r="BK28" s="40">
        <v>5.0964579582214355</v>
      </c>
      <c r="BL28" s="336" t="s">
        <v>851</v>
      </c>
      <c r="BM28" s="40">
        <v>2.5403203964233398</v>
      </c>
      <c r="BN28" s="336" t="s">
        <v>470</v>
      </c>
      <c r="BO28" s="336" t="s">
        <v>851</v>
      </c>
      <c r="BP28" s="336" t="s">
        <v>470</v>
      </c>
      <c r="BQ28" s="40">
        <v>5.4633389227092266E-3</v>
      </c>
      <c r="BR28" s="40">
        <v>4.874122329056263E-3</v>
      </c>
      <c r="BS28" s="40">
        <v>4.7387173399329185E-3</v>
      </c>
      <c r="BT28" s="40">
        <v>4.0320712141692638E-3</v>
      </c>
      <c r="BU28" s="40">
        <v>4.0320581756532192E-3</v>
      </c>
      <c r="BV28" s="336" t="s">
        <v>851</v>
      </c>
      <c r="BW28" s="336" t="s">
        <v>470</v>
      </c>
      <c r="BX28" s="40">
        <v>6.6169267520308495E-3</v>
      </c>
      <c r="BY28" s="40">
        <v>6.0194586403667927E-3</v>
      </c>
      <c r="BZ28" s="40">
        <v>5.7810433208942413E-3</v>
      </c>
      <c r="CA28" s="40">
        <v>5.6933793239295483E-3</v>
      </c>
      <c r="CB28" s="40">
        <v>5.7845008559525013E-3</v>
      </c>
      <c r="CC28" s="336" t="s">
        <v>851</v>
      </c>
      <c r="CD28" s="336" t="s">
        <v>470</v>
      </c>
      <c r="CE28" s="40">
        <v>6.0282209888100624E-3</v>
      </c>
      <c r="CF28" s="40">
        <v>5.7438574731349945E-3</v>
      </c>
      <c r="CG28" s="40">
        <v>5.7322676293551922E-3</v>
      </c>
      <c r="CH28" s="40">
        <v>5.8233737945556641E-3</v>
      </c>
      <c r="CI28" s="40">
        <v>5.5761244148015976E-3</v>
      </c>
      <c r="CJ28" s="336" t="s">
        <v>851</v>
      </c>
      <c r="CK28" s="336" t="s">
        <v>470</v>
      </c>
      <c r="CL28" s="40">
        <v>5.7923928834497929E-3</v>
      </c>
      <c r="CM28" s="40">
        <v>5.6811533868312836E-3</v>
      </c>
      <c r="CN28" s="40">
        <v>5.6940866634249687E-3</v>
      </c>
      <c r="CO28" s="40">
        <v>5.5781658738851547E-3</v>
      </c>
      <c r="CP28" s="40">
        <v>5.5760461837053299E-3</v>
      </c>
      <c r="CQ28" s="336" t="s">
        <v>851</v>
      </c>
      <c r="CR28" s="40"/>
      <c r="CS28" s="40"/>
      <c r="CT28" s="40"/>
      <c r="CU28" s="40"/>
      <c r="CV28" s="40"/>
      <c r="CW28" s="336" t="s">
        <v>1737</v>
      </c>
      <c r="CX28" s="336" t="s">
        <v>851</v>
      </c>
      <c r="CY28" s="40"/>
      <c r="CZ28" s="40"/>
      <c r="DA28" s="40"/>
      <c r="DB28" s="40"/>
      <c r="DC28" s="40"/>
      <c r="DD28" s="336" t="s">
        <v>1737</v>
      </c>
      <c r="DE28" s="336" t="s">
        <v>851</v>
      </c>
      <c r="DF28" s="40"/>
      <c r="DG28" s="336" t="s">
        <v>1737</v>
      </c>
      <c r="DH28" s="336" t="s">
        <v>851</v>
      </c>
      <c r="DI28" s="336" t="s">
        <v>851</v>
      </c>
      <c r="DJ28" s="336">
        <v>10.5</v>
      </c>
      <c r="DK28" s="336" t="s">
        <v>1738</v>
      </c>
      <c r="DL28" s="336" t="s">
        <v>851</v>
      </c>
      <c r="DM28" s="336" t="s">
        <v>851</v>
      </c>
      <c r="DN28" s="336" t="s">
        <v>470</v>
      </c>
      <c r="DO28" s="40">
        <v>2.6685080956667662E-3</v>
      </c>
      <c r="DP28" s="40">
        <v>3.2482023816555738E-3</v>
      </c>
      <c r="DQ28" s="40">
        <v>-2.6227673515677452E-5</v>
      </c>
      <c r="DR28" s="40">
        <v>-5.4957056418061256E-3</v>
      </c>
      <c r="DS28" s="40">
        <v>1.0799197480082512E-2</v>
      </c>
      <c r="DT28" s="336" t="s">
        <v>851</v>
      </c>
      <c r="DU28" s="336" t="s">
        <v>470</v>
      </c>
      <c r="DV28" s="40">
        <v>3.7750001065433025E-3</v>
      </c>
      <c r="DW28" s="40">
        <v>3.1333332881331444E-3</v>
      </c>
      <c r="DX28" s="40">
        <v>-5.0000118790194392E-5</v>
      </c>
      <c r="DY28" s="40">
        <v>1.8999999156221747E-3</v>
      </c>
      <c r="DZ28" s="40">
        <v>2.0000000949949026E-3</v>
      </c>
      <c r="EA28" s="336" t="s">
        <v>851</v>
      </c>
      <c r="EB28" s="336" t="s">
        <v>470</v>
      </c>
      <c r="EC28" s="40">
        <v>3.5477709025144577E-3</v>
      </c>
      <c r="ED28" s="40">
        <v>2.897999482229352E-3</v>
      </c>
      <c r="EE28" s="40">
        <v>-1.2229772983118892E-3</v>
      </c>
      <c r="EF28" s="40">
        <v>5.1962067373096943E-3</v>
      </c>
      <c r="EG28" s="40">
        <v>7.5013483874499798E-3</v>
      </c>
      <c r="EH28" s="336" t="s">
        <v>851</v>
      </c>
      <c r="EI28" s="336" t="s">
        <v>470</v>
      </c>
      <c r="EJ28" s="40">
        <v>3.8668853230774403E-3</v>
      </c>
      <c r="EK28" s="40">
        <v>2.8925032820552588E-3</v>
      </c>
      <c r="EL28" s="40">
        <v>3.3319739159196615E-3</v>
      </c>
      <c r="EM28" s="40">
        <v>4.8540206626057625E-3</v>
      </c>
      <c r="EN28" s="40">
        <v>6.3185812905430794E-4</v>
      </c>
      <c r="EO28" s="336" t="s">
        <v>851</v>
      </c>
      <c r="EP28" s="336" t="s">
        <v>851</v>
      </c>
      <c r="EQ28" s="336" t="s">
        <v>851</v>
      </c>
      <c r="ER28" s="40"/>
      <c r="ES28" s="336" t="s">
        <v>1737</v>
      </c>
      <c r="ET28" s="336" t="s">
        <v>851</v>
      </c>
      <c r="EU28" s="336" t="s">
        <v>851</v>
      </c>
      <c r="EV28" s="40"/>
      <c r="EW28" s="336" t="s">
        <v>1737</v>
      </c>
      <c r="EX28" s="336" t="s">
        <v>851</v>
      </c>
      <c r="EY28" s="336" t="s">
        <v>851</v>
      </c>
      <c r="EZ28" s="40"/>
      <c r="FA28" s="336" t="s">
        <v>1737</v>
      </c>
      <c r="FB28" s="336" t="s">
        <v>851</v>
      </c>
      <c r="FC28" s="40"/>
      <c r="FD28" s="40"/>
      <c r="FE28" s="40"/>
      <c r="FF28" s="40"/>
      <c r="FG28" s="40"/>
      <c r="FH28" s="336" t="s">
        <v>1737</v>
      </c>
      <c r="FI28" s="336" t="s">
        <v>851</v>
      </c>
      <c r="FJ28" s="40"/>
      <c r="FK28" s="40"/>
      <c r="FL28" s="40"/>
      <c r="FM28" s="40"/>
      <c r="FN28" s="40"/>
      <c r="FO28" s="336" t="s">
        <v>1737</v>
      </c>
      <c r="FP28" s="336" t="s">
        <v>851</v>
      </c>
      <c r="FQ28" s="40"/>
      <c r="FR28" s="336" t="s">
        <v>1737</v>
      </c>
      <c r="FS28" s="336" t="s">
        <v>851</v>
      </c>
      <c r="FT28" s="336" t="s">
        <v>851</v>
      </c>
      <c r="FU28" s="40"/>
      <c r="FV28" s="40"/>
      <c r="FW28" s="40"/>
      <c r="FX28" s="40"/>
      <c r="FY28" s="40"/>
      <c r="FZ28" s="336" t="s">
        <v>1737</v>
      </c>
      <c r="GA28" s="336" t="s">
        <v>851</v>
      </c>
      <c r="GB28" s="336" t="s">
        <v>851</v>
      </c>
      <c r="GC28" s="336" t="s">
        <v>851</v>
      </c>
      <c r="GD28" s="336" t="s">
        <v>851</v>
      </c>
      <c r="GE28" s="336" t="s">
        <v>851</v>
      </c>
      <c r="GF28" s="336" t="s">
        <v>851</v>
      </c>
      <c r="GG28" s="336" t="s">
        <v>851</v>
      </c>
      <c r="GH28" s="336" t="s">
        <v>851</v>
      </c>
      <c r="GI28" s="336" t="s">
        <v>851</v>
      </c>
      <c r="GJ28" s="336" t="s">
        <v>851</v>
      </c>
      <c r="GK28" s="40">
        <v>65390</v>
      </c>
      <c r="GL28" s="40">
        <v>67344</v>
      </c>
      <c r="GM28" s="40">
        <v>70048</v>
      </c>
      <c r="GN28" s="40">
        <v>73180</v>
      </c>
      <c r="GO28" s="40">
        <v>76250</v>
      </c>
      <c r="GP28" s="40">
        <v>78871</v>
      </c>
      <c r="GQ28" s="40">
        <v>80995</v>
      </c>
      <c r="GR28" s="40">
        <v>82682</v>
      </c>
      <c r="GS28" s="40">
        <v>83860</v>
      </c>
      <c r="GT28" s="40">
        <v>84461</v>
      </c>
      <c r="GU28" s="40">
        <v>84454</v>
      </c>
      <c r="GV28" s="40">
        <v>83748</v>
      </c>
      <c r="GW28" s="40">
        <v>82427</v>
      </c>
      <c r="GX28" s="40">
        <v>80770</v>
      </c>
      <c r="GY28" s="40">
        <v>79213</v>
      </c>
      <c r="GZ28" s="40">
        <v>77993</v>
      </c>
      <c r="HA28" s="40">
        <v>77295</v>
      </c>
      <c r="HB28" s="40">
        <v>76997</v>
      </c>
      <c r="HC28" s="40">
        <v>77008</v>
      </c>
      <c r="HD28" s="40">
        <v>77146</v>
      </c>
      <c r="HE28" s="40">
        <v>77265</v>
      </c>
      <c r="HF28" s="40">
        <v>77000</v>
      </c>
      <c r="HG28" s="40">
        <v>77000</v>
      </c>
      <c r="HH28" s="40">
        <v>78000</v>
      </c>
      <c r="HI28" s="40">
        <v>78000</v>
      </c>
      <c r="HJ28" s="40">
        <v>78000</v>
      </c>
      <c r="HK28" s="40">
        <v>78000</v>
      </c>
      <c r="HL28" s="40">
        <v>78000</v>
      </c>
      <c r="HM28" s="40">
        <v>78000</v>
      </c>
      <c r="HN28" s="40">
        <v>78000</v>
      </c>
      <c r="HO28" s="40">
        <v>78000</v>
      </c>
      <c r="HP28" s="40">
        <v>78000</v>
      </c>
      <c r="HQ28" s="40">
        <v>78000</v>
      </c>
      <c r="HR28" s="40">
        <v>78000</v>
      </c>
      <c r="HS28" s="40">
        <v>78000</v>
      </c>
      <c r="HT28" s="40">
        <v>78000</v>
      </c>
      <c r="HU28" s="40">
        <v>78000</v>
      </c>
      <c r="HV28" s="40">
        <v>78000</v>
      </c>
      <c r="HW28" s="40">
        <v>78000</v>
      </c>
      <c r="HX28" s="40">
        <v>78000</v>
      </c>
      <c r="HY28" s="40">
        <v>78000</v>
      </c>
      <c r="HZ28" s="40">
        <v>78000</v>
      </c>
      <c r="IA28" s="40">
        <v>78000</v>
      </c>
      <c r="IB28" s="40">
        <v>78000</v>
      </c>
      <c r="IC28" s="40">
        <v>77000</v>
      </c>
      <c r="ID28" s="40">
        <v>77000</v>
      </c>
      <c r="IE28" s="40">
        <v>77000</v>
      </c>
      <c r="IF28" s="40">
        <v>77000</v>
      </c>
      <c r="IG28" s="40">
        <v>77000</v>
      </c>
      <c r="IH28" s="40">
        <v>76000</v>
      </c>
      <c r="II28" s="40">
        <v>76000</v>
      </c>
      <c r="IJ28" s="336" t="s">
        <v>851</v>
      </c>
      <c r="IK28" s="336" t="s">
        <v>851</v>
      </c>
      <c r="IL28" s="336" t="s">
        <v>851</v>
      </c>
      <c r="IM28" s="40">
        <v>-8.9898090809583664E-3</v>
      </c>
      <c r="IN28" s="40">
        <v>-3.8628103211522102E-3</v>
      </c>
      <c r="IO28" s="40">
        <v>1.4285249926615506E-4</v>
      </c>
      <c r="IP28" s="40">
        <v>1.7904178239405155E-3</v>
      </c>
      <c r="IQ28" s="40">
        <v>1.5413413057103753E-3</v>
      </c>
      <c r="IR28" s="40">
        <v>-3.4356499090790749E-3</v>
      </c>
      <c r="IS28" s="40">
        <v>0</v>
      </c>
      <c r="IT28" s="40">
        <v>1.2903404422104359E-2</v>
      </c>
      <c r="IU28" s="40">
        <v>0</v>
      </c>
      <c r="IV28" s="40">
        <v>0</v>
      </c>
      <c r="IW28" s="40">
        <v>0</v>
      </c>
      <c r="IX28" s="40">
        <v>0</v>
      </c>
      <c r="IY28" s="40">
        <v>0</v>
      </c>
      <c r="IZ28" s="40">
        <v>0</v>
      </c>
      <c r="JA28" s="40">
        <v>0</v>
      </c>
      <c r="JB28" s="40">
        <v>0</v>
      </c>
      <c r="JC28" s="40">
        <v>0</v>
      </c>
      <c r="JD28" s="40">
        <v>0</v>
      </c>
      <c r="JE28" s="40">
        <v>0</v>
      </c>
      <c r="JF28" s="40">
        <v>0</v>
      </c>
      <c r="JG28" s="40">
        <v>0</v>
      </c>
      <c r="JH28" s="40">
        <v>0</v>
      </c>
      <c r="JI28" s="40">
        <v>0</v>
      </c>
      <c r="JJ28" s="40">
        <v>0</v>
      </c>
      <c r="JK28" s="40">
        <v>0</v>
      </c>
      <c r="JL28" s="40">
        <v>0</v>
      </c>
      <c r="JM28" s="40">
        <v>0</v>
      </c>
      <c r="JN28" s="40">
        <v>0</v>
      </c>
      <c r="JO28" s="40">
        <v>-1.2903404422104359E-2</v>
      </c>
      <c r="JP28" s="40">
        <v>0</v>
      </c>
      <c r="JQ28" s="40">
        <v>0</v>
      </c>
      <c r="JR28" s="40">
        <v>0</v>
      </c>
      <c r="JS28" s="40">
        <v>0</v>
      </c>
      <c r="JT28" s="40">
        <v>-1.3072081841528416E-2</v>
      </c>
      <c r="JU28" s="40">
        <v>0</v>
      </c>
      <c r="JV28" s="336" t="s">
        <v>1740</v>
      </c>
      <c r="JW28" s="336" t="s">
        <v>851</v>
      </c>
      <c r="JX28" s="336" t="s">
        <v>851</v>
      </c>
      <c r="JY28" s="336" t="s">
        <v>851</v>
      </c>
      <c r="JZ28" s="336" t="s">
        <v>851</v>
      </c>
      <c r="KA28" s="336" t="s">
        <v>470</v>
      </c>
      <c r="KB28" s="40">
        <v>0.5</v>
      </c>
      <c r="KC28" s="40">
        <v>0.5</v>
      </c>
      <c r="KD28" s="40">
        <v>0.5</v>
      </c>
      <c r="KE28" s="40">
        <v>0.5</v>
      </c>
      <c r="KF28" s="40">
        <v>0.5</v>
      </c>
      <c r="KG28" s="40">
        <v>0.5</v>
      </c>
      <c r="KH28" s="40">
        <v>0.5</v>
      </c>
      <c r="KI28" s="40">
        <v>0.5</v>
      </c>
      <c r="KJ28" s="40">
        <v>0.5</v>
      </c>
      <c r="KK28" s="40">
        <v>0.5</v>
      </c>
      <c r="KL28" s="40">
        <v>0.5</v>
      </c>
      <c r="KM28" s="40">
        <v>0.5</v>
      </c>
      <c r="KN28" s="40">
        <v>0.5</v>
      </c>
      <c r="KO28" s="40">
        <v>0.5</v>
      </c>
      <c r="KP28" s="40">
        <v>0.5</v>
      </c>
      <c r="KQ28" s="40">
        <v>0.5</v>
      </c>
      <c r="KR28" s="40">
        <v>0.5</v>
      </c>
      <c r="KS28" s="40">
        <v>0.5</v>
      </c>
      <c r="KT28" s="40">
        <v>0.5</v>
      </c>
      <c r="KU28" s="40">
        <v>0.5</v>
      </c>
      <c r="KV28" s="40">
        <v>0.5</v>
      </c>
      <c r="KW28" s="40">
        <v>0.5</v>
      </c>
      <c r="KX28" s="40">
        <v>0.5</v>
      </c>
      <c r="KY28" s="40">
        <v>0.5</v>
      </c>
      <c r="KZ28" s="40">
        <v>0.5</v>
      </c>
      <c r="LA28" s="40">
        <v>0.5</v>
      </c>
      <c r="LB28" s="40">
        <v>0.5</v>
      </c>
      <c r="LC28" s="40">
        <v>0.5</v>
      </c>
      <c r="LD28" s="40">
        <v>0.5</v>
      </c>
      <c r="LE28" s="40">
        <v>0.5</v>
      </c>
      <c r="LF28" s="40">
        <v>0.5</v>
      </c>
      <c r="LG28" s="40">
        <v>0.5</v>
      </c>
      <c r="LH28" s="40">
        <v>0.5</v>
      </c>
      <c r="LI28" s="40">
        <v>0.5</v>
      </c>
      <c r="LJ28" s="40">
        <v>0.5</v>
      </c>
      <c r="LK28" s="40">
        <v>0.5</v>
      </c>
      <c r="LL28" s="336" t="s">
        <v>851</v>
      </c>
      <c r="LM28" s="336" t="s">
        <v>851</v>
      </c>
      <c r="LN28" s="336" t="s">
        <v>1737</v>
      </c>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336" t="s">
        <v>851</v>
      </c>
      <c r="MZ28" s="336" t="s">
        <v>1737</v>
      </c>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336" t="s">
        <v>851</v>
      </c>
      <c r="OL28" s="336" t="s">
        <v>851</v>
      </c>
      <c r="OM28" s="336" t="s">
        <v>1737</v>
      </c>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336" t="s">
        <v>851</v>
      </c>
      <c r="PY28" s="336" t="s">
        <v>851</v>
      </c>
      <c r="PZ28" s="40"/>
      <c r="QA28" s="40"/>
      <c r="QB28" s="40"/>
      <c r="QC28" s="40"/>
      <c r="QD28" s="40"/>
      <c r="QE28" s="40"/>
      <c r="QF28" s="40"/>
      <c r="QG28" s="40"/>
      <c r="QH28" s="40"/>
      <c r="QI28" s="40"/>
      <c r="QJ28" s="40"/>
      <c r="QK28" s="40"/>
      <c r="QL28" s="40"/>
      <c r="QM28" s="40"/>
      <c r="QN28" s="40"/>
      <c r="QO28" s="40"/>
      <c r="QP28" s="40"/>
      <c r="QQ28" s="40"/>
      <c r="QR28" s="40"/>
      <c r="QS28" s="336" t="s">
        <v>851</v>
      </c>
      <c r="QT28" s="336" t="s">
        <v>851</v>
      </c>
      <c r="QU28" s="336" t="s">
        <v>851</v>
      </c>
      <c r="QV28" s="336" t="s">
        <v>851</v>
      </c>
      <c r="QW28" s="40"/>
      <c r="QX28" s="336" t="s">
        <v>851</v>
      </c>
      <c r="QY28" s="336" t="s">
        <v>851</v>
      </c>
      <c r="QZ28" s="336" t="s">
        <v>851</v>
      </c>
      <c r="RA28" s="336" t="s">
        <v>851</v>
      </c>
      <c r="RB28" s="336" t="s">
        <v>851</v>
      </c>
      <c r="RC28" s="336" t="s">
        <v>851</v>
      </c>
      <c r="RD28" s="336" t="s">
        <v>851</v>
      </c>
      <c r="RE28" s="336" t="s">
        <v>851</v>
      </c>
      <c r="RF28" s="40"/>
      <c r="RG28" s="40"/>
      <c r="RH28" s="336" t="s">
        <v>1737</v>
      </c>
      <c r="RI28" s="336" t="s">
        <v>851</v>
      </c>
      <c r="RJ28" s="40"/>
      <c r="RK28" s="40"/>
      <c r="RL28" s="336" t="s">
        <v>1737</v>
      </c>
      <c r="RM28" s="336" t="s">
        <v>851</v>
      </c>
      <c r="RN28" s="40"/>
      <c r="RO28" s="40"/>
      <c r="RP28" s="336" t="s">
        <v>1737</v>
      </c>
      <c r="RQ28" s="336" t="s">
        <v>851</v>
      </c>
      <c r="RR28" s="40"/>
      <c r="RS28" s="40"/>
      <c r="RT28" s="336" t="s">
        <v>1737</v>
      </c>
      <c r="RU28" s="336" t="s">
        <v>851</v>
      </c>
      <c r="RV28" s="40"/>
      <c r="RW28" s="40"/>
      <c r="RX28" s="336" t="s">
        <v>1737</v>
      </c>
      <c r="RY28" s="336" t="s">
        <v>851</v>
      </c>
      <c r="RZ28" s="336" t="s">
        <v>470</v>
      </c>
      <c r="SA28" s="40">
        <v>0.20580217242240906</v>
      </c>
      <c r="SB28" s="40">
        <v>0.21130917966365814</v>
      </c>
      <c r="SC28" s="40">
        <v>0.20870833098888397</v>
      </c>
      <c r="SD28" s="40">
        <v>0.21385818719863892</v>
      </c>
      <c r="SE28" s="40">
        <v>0.21668897569179535</v>
      </c>
      <c r="SF28" s="336" t="s">
        <v>851</v>
      </c>
      <c r="SG28" s="336" t="s">
        <v>851</v>
      </c>
      <c r="SH28" s="40"/>
      <c r="SI28" s="40"/>
      <c r="SJ28" s="40"/>
      <c r="SK28" s="40"/>
      <c r="SL28" s="40">
        <v>0.22095246613025665</v>
      </c>
      <c r="SM28" s="336" t="s">
        <v>470</v>
      </c>
      <c r="SN28" s="336" t="s">
        <v>851</v>
      </c>
      <c r="SO28" s="336" t="s">
        <v>851</v>
      </c>
      <c r="SP28" s="40"/>
      <c r="SQ28" s="40"/>
      <c r="SR28" s="40"/>
      <c r="SS28" s="40"/>
      <c r="ST28" s="40"/>
      <c r="SU28" s="336" t="s">
        <v>1737</v>
      </c>
      <c r="SV28" s="336" t="s">
        <v>851</v>
      </c>
      <c r="SW28" s="336" t="s">
        <v>851</v>
      </c>
      <c r="SX28" s="40">
        <v>1.6472723335027695E-2</v>
      </c>
      <c r="SY28" s="40">
        <v>7.1121251676231623E-4</v>
      </c>
      <c r="SZ28" s="40">
        <v>7.400767644867301E-4</v>
      </c>
      <c r="TA28" s="40">
        <v>1.7967468127608299E-2</v>
      </c>
      <c r="TB28" s="40">
        <v>1.9955042749643326E-2</v>
      </c>
      <c r="TC28" s="336" t="s">
        <v>840</v>
      </c>
      <c r="TD28" s="336" t="s">
        <v>851</v>
      </c>
      <c r="TE28" s="336" t="s">
        <v>851</v>
      </c>
      <c r="TF28" s="336" t="s">
        <v>851</v>
      </c>
      <c r="TG28" s="40"/>
      <c r="TH28" s="40"/>
      <c r="TI28" s="40"/>
      <c r="TJ28" s="40"/>
      <c r="TK28" s="40"/>
      <c r="TL28" s="336" t="s">
        <v>1737</v>
      </c>
      <c r="TM28" s="336" t="s">
        <v>851</v>
      </c>
      <c r="TN28" s="336" t="s">
        <v>851</v>
      </c>
      <c r="TO28" s="336" t="s">
        <v>851</v>
      </c>
      <c r="TP28" s="40">
        <v>7.4185668490827084E-3</v>
      </c>
      <c r="TQ28" s="40">
        <v>-6.7608307290356606E-5</v>
      </c>
      <c r="TR28" s="40">
        <v>9.7990930080413818E-3</v>
      </c>
      <c r="TS28" s="40">
        <v>2.3255608975887299E-2</v>
      </c>
      <c r="TT28" s="40">
        <v>1.8164625391364098E-2</v>
      </c>
      <c r="TU28" s="336" t="s">
        <v>840</v>
      </c>
      <c r="TV28" s="336" t="s">
        <v>851</v>
      </c>
      <c r="TW28" s="40"/>
      <c r="TX28" s="336" t="s">
        <v>1737</v>
      </c>
      <c r="TY28" s="336" t="s">
        <v>851</v>
      </c>
      <c r="TZ28" s="40"/>
      <c r="UA28" s="336" t="s">
        <v>1737</v>
      </c>
      <c r="UB28" s="336" t="s">
        <v>851</v>
      </c>
      <c r="UC28" s="40">
        <v>39003.384447607299</v>
      </c>
      <c r="UD28" s="336" t="s">
        <v>840</v>
      </c>
      <c r="UE28" s="336" t="s">
        <v>851</v>
      </c>
      <c r="UF28" s="336" t="s">
        <v>851</v>
      </c>
      <c r="UG28" s="40"/>
      <c r="UH28" s="40"/>
      <c r="UI28" s="40"/>
      <c r="UJ28" s="40"/>
      <c r="UK28" s="40"/>
      <c r="UL28" s="336" t="s">
        <v>1737</v>
      </c>
      <c r="UM28" s="336" t="s">
        <v>851</v>
      </c>
      <c r="UN28" s="336" t="s">
        <v>851</v>
      </c>
      <c r="UO28" s="336" t="s">
        <v>851</v>
      </c>
      <c r="UP28" s="40"/>
      <c r="UQ28" s="40"/>
      <c r="UR28" s="40"/>
      <c r="US28" s="40"/>
      <c r="UT28" s="40">
        <v>0.24538061022758484</v>
      </c>
      <c r="UU28" s="336" t="s">
        <v>470</v>
      </c>
    </row>
    <row r="29" spans="1:646">
      <c r="A29" s="336" t="s">
        <v>426</v>
      </c>
      <c r="B29" s="336" t="s">
        <v>7</v>
      </c>
      <c r="C29" s="336" t="s">
        <v>220</v>
      </c>
      <c r="D29" s="40">
        <v>4.299376904964447E-2</v>
      </c>
      <c r="E29" s="336" t="s">
        <v>436</v>
      </c>
      <c r="F29" s="40">
        <v>4.9670323729515076E-2</v>
      </c>
      <c r="G29" s="336" t="s">
        <v>1741</v>
      </c>
      <c r="H29" s="40">
        <v>4.3240815401077271E-2</v>
      </c>
      <c r="I29" s="336" t="s">
        <v>1447</v>
      </c>
      <c r="J29" s="40">
        <v>4.3387677520513535E-2</v>
      </c>
      <c r="K29" s="336" t="s">
        <v>1803</v>
      </c>
      <c r="L29" s="336" t="s">
        <v>470</v>
      </c>
      <c r="M29" s="40">
        <v>0.51838648319244385</v>
      </c>
      <c r="N29" s="40"/>
      <c r="O29" s="336" t="s">
        <v>1736</v>
      </c>
      <c r="P29" s="40"/>
      <c r="Q29" s="336" t="s">
        <v>1736</v>
      </c>
      <c r="R29" s="40"/>
      <c r="S29" s="336" t="s">
        <v>1736</v>
      </c>
      <c r="T29" s="40"/>
      <c r="U29" s="336" t="s">
        <v>1736</v>
      </c>
      <c r="V29" s="336" t="s">
        <v>851</v>
      </c>
      <c r="W29" s="336" t="s">
        <v>470</v>
      </c>
      <c r="X29" s="40">
        <v>0.50167715549468994</v>
      </c>
      <c r="Y29" s="40"/>
      <c r="Z29" s="336" t="s">
        <v>1736</v>
      </c>
      <c r="AA29" s="40"/>
      <c r="AB29" s="336" t="s">
        <v>1736</v>
      </c>
      <c r="AC29" s="40"/>
      <c r="AD29" s="336" t="s">
        <v>1736</v>
      </c>
      <c r="AE29" s="40"/>
      <c r="AF29" s="336" t="s">
        <v>1736</v>
      </c>
      <c r="AG29" s="336" t="s">
        <v>851</v>
      </c>
      <c r="AH29" s="336" t="s">
        <v>1447</v>
      </c>
      <c r="AI29" s="40">
        <v>0.3424573540687561</v>
      </c>
      <c r="AJ29" s="40"/>
      <c r="AK29" s="336" t="s">
        <v>1736</v>
      </c>
      <c r="AL29" s="40"/>
      <c r="AM29" s="336" t="s">
        <v>1736</v>
      </c>
      <c r="AN29" s="40"/>
      <c r="AO29" s="336" t="s">
        <v>1736</v>
      </c>
      <c r="AP29" s="40">
        <v>0.3424573540687561</v>
      </c>
      <c r="AQ29" s="336" t="s">
        <v>1447</v>
      </c>
      <c r="AR29" s="336" t="s">
        <v>851</v>
      </c>
      <c r="AS29" s="336" t="s">
        <v>1803</v>
      </c>
      <c r="AT29" s="40">
        <v>0.33114233613014221</v>
      </c>
      <c r="AU29" s="40"/>
      <c r="AV29" s="336" t="s">
        <v>1736</v>
      </c>
      <c r="AW29" s="40"/>
      <c r="AX29" s="336" t="s">
        <v>1736</v>
      </c>
      <c r="AY29" s="40"/>
      <c r="AZ29" s="336" t="s">
        <v>1736</v>
      </c>
      <c r="BA29" s="40">
        <v>0.33114233613014221</v>
      </c>
      <c r="BB29" s="336" t="s">
        <v>1803</v>
      </c>
      <c r="BC29" s="336" t="s">
        <v>851</v>
      </c>
      <c r="BD29" s="336" t="s">
        <v>436</v>
      </c>
      <c r="BE29" s="40">
        <v>1.6943467855453491</v>
      </c>
      <c r="BF29" s="336" t="s">
        <v>827</v>
      </c>
      <c r="BG29" s="40">
        <v>3.7284064292907715</v>
      </c>
      <c r="BH29" s="336" t="s">
        <v>1447</v>
      </c>
      <c r="BI29" s="40">
        <v>4.6769523620605469</v>
      </c>
      <c r="BJ29" s="336" t="s">
        <v>1803</v>
      </c>
      <c r="BK29" s="40">
        <v>6.1555314064025879</v>
      </c>
      <c r="BL29" s="336" t="s">
        <v>851</v>
      </c>
      <c r="BM29" s="40">
        <v>3.7540392875671387</v>
      </c>
      <c r="BN29" s="336" t="s">
        <v>838</v>
      </c>
      <c r="BO29" s="336" t="s">
        <v>851</v>
      </c>
      <c r="BP29" s="336" t="s">
        <v>470</v>
      </c>
      <c r="BQ29" s="40">
        <v>9.827224537730217E-3</v>
      </c>
      <c r="BR29" s="40">
        <v>9.4302324578166008E-3</v>
      </c>
      <c r="BS29" s="40">
        <v>9.5276664942502975E-3</v>
      </c>
      <c r="BT29" s="40">
        <v>9.6608968451619148E-3</v>
      </c>
      <c r="BU29" s="40">
        <v>9.6608875319361687E-3</v>
      </c>
      <c r="BV29" s="336" t="s">
        <v>851</v>
      </c>
      <c r="BW29" s="336" t="s">
        <v>827</v>
      </c>
      <c r="BX29" s="40">
        <v>9.3459449708461761E-3</v>
      </c>
      <c r="BY29" s="40">
        <v>8.105473592877388E-3</v>
      </c>
      <c r="BZ29" s="40">
        <v>7.306375540792942E-3</v>
      </c>
      <c r="CA29" s="40">
        <v>5.749992560595274E-3</v>
      </c>
      <c r="CB29" s="40">
        <v>4.9717859365046024E-3</v>
      </c>
      <c r="CC29" s="336" t="s">
        <v>851</v>
      </c>
      <c r="CD29" s="336" t="s">
        <v>1447</v>
      </c>
      <c r="CE29" s="40">
        <v>8.1316130235791206E-3</v>
      </c>
      <c r="CF29" s="40">
        <v>7.046977523714304E-3</v>
      </c>
      <c r="CG29" s="40">
        <v>6.1390837654471397E-3</v>
      </c>
      <c r="CH29" s="40">
        <v>4.9717980436980724E-3</v>
      </c>
      <c r="CI29" s="40">
        <v>4.9718059599399567E-3</v>
      </c>
      <c r="CJ29" s="336" t="s">
        <v>851</v>
      </c>
      <c r="CK29" s="336" t="s">
        <v>1803</v>
      </c>
      <c r="CL29" s="40">
        <v>7.3220548219978809E-3</v>
      </c>
      <c r="CM29" s="40">
        <v>6.5281828865408897E-3</v>
      </c>
      <c r="CN29" s="40">
        <v>5.3608948364853859E-3</v>
      </c>
      <c r="CO29" s="40">
        <v>4.9717971123754978E-3</v>
      </c>
      <c r="CP29" s="40">
        <v>4.9718031659722328E-3</v>
      </c>
      <c r="CQ29" s="336" t="s">
        <v>851</v>
      </c>
      <c r="CR29" s="40">
        <v>1.3552544116973877</v>
      </c>
      <c r="CS29" s="40">
        <v>1.8428423404693604</v>
      </c>
      <c r="CT29" s="40">
        <v>2.2049198150634766</v>
      </c>
      <c r="CU29" s="40">
        <v>2.5356199741363525</v>
      </c>
      <c r="CV29" s="40">
        <v>2.7501716613769531</v>
      </c>
      <c r="CW29" s="336" t="s">
        <v>1741</v>
      </c>
      <c r="CX29" s="336" t="s">
        <v>851</v>
      </c>
      <c r="CY29" s="40">
        <v>1.6478071212768555</v>
      </c>
      <c r="CZ29" s="40">
        <v>2.0726399421691895</v>
      </c>
      <c r="DA29" s="40">
        <v>2.4033398628234863</v>
      </c>
      <c r="DB29" s="40">
        <v>2.6759657859802246</v>
      </c>
      <c r="DC29" s="40">
        <v>2.8614804744720459</v>
      </c>
      <c r="DD29" s="336" t="s">
        <v>1447</v>
      </c>
      <c r="DE29" s="336" t="s">
        <v>851</v>
      </c>
      <c r="DF29" s="40">
        <v>2.9356863498687744</v>
      </c>
      <c r="DG29" s="336" t="s">
        <v>1803</v>
      </c>
      <c r="DH29" s="336" t="s">
        <v>851</v>
      </c>
      <c r="DI29" s="336" t="s">
        <v>851</v>
      </c>
      <c r="DJ29" s="336">
        <v>5.2</v>
      </c>
      <c r="DK29" s="336" t="s">
        <v>1738</v>
      </c>
      <c r="DL29" s="336" t="s">
        <v>851</v>
      </c>
      <c r="DM29" s="336" t="s">
        <v>851</v>
      </c>
      <c r="DN29" s="336" t="s">
        <v>470</v>
      </c>
      <c r="DO29" s="40">
        <v>2.4838317767716944E-4</v>
      </c>
      <c r="DP29" s="40">
        <v>6.6777346655726433E-3</v>
      </c>
      <c r="DQ29" s="40">
        <v>6.404221523553133E-3</v>
      </c>
      <c r="DR29" s="40">
        <v>4.8264935612678528E-3</v>
      </c>
      <c r="DS29" s="40">
        <v>7.9046227037906647E-3</v>
      </c>
      <c r="DT29" s="336" t="s">
        <v>851</v>
      </c>
      <c r="DU29" s="336" t="s">
        <v>470</v>
      </c>
      <c r="DV29" s="40">
        <v>7.7449996024370193E-3</v>
      </c>
      <c r="DW29" s="40">
        <v>7.1666669100522995E-3</v>
      </c>
      <c r="DX29" s="40">
        <v>6.9000003859400749E-3</v>
      </c>
      <c r="DY29" s="40">
        <v>6.199999712407589E-3</v>
      </c>
      <c r="DZ29" s="40">
        <v>1.4999997802078724E-4</v>
      </c>
      <c r="EA29" s="336" t="s">
        <v>851</v>
      </c>
      <c r="EB29" s="336" t="s">
        <v>1447</v>
      </c>
      <c r="EC29" s="40">
        <v>5.1153555512428284E-2</v>
      </c>
      <c r="ED29" s="40">
        <v>4.0984343737363815E-2</v>
      </c>
      <c r="EE29" s="40">
        <v>4.0163416415452957E-2</v>
      </c>
      <c r="EF29" s="40">
        <v>3.3651862293481827E-2</v>
      </c>
      <c r="EG29" s="40">
        <v>6.3022621907293797E-4</v>
      </c>
      <c r="EH29" s="336" t="s">
        <v>851</v>
      </c>
      <c r="EI29" s="336" t="s">
        <v>1803</v>
      </c>
      <c r="EJ29" s="40">
        <v>2.1672630682587624E-2</v>
      </c>
      <c r="EK29" s="40">
        <v>1.2716097757220268E-2</v>
      </c>
      <c r="EL29" s="40">
        <v>-1.036390196532011E-2</v>
      </c>
      <c r="EM29" s="40">
        <v>-3.1328074634075165E-2</v>
      </c>
      <c r="EN29" s="40">
        <v>-2.6881640776991844E-2</v>
      </c>
      <c r="EO29" s="336" t="s">
        <v>851</v>
      </c>
      <c r="EP29" s="336" t="s">
        <v>851</v>
      </c>
      <c r="EQ29" s="336" t="s">
        <v>851</v>
      </c>
      <c r="ER29" s="40">
        <v>0.7793000000000001</v>
      </c>
      <c r="ES29" s="336" t="s">
        <v>1739</v>
      </c>
      <c r="ET29" s="336" t="s">
        <v>851</v>
      </c>
      <c r="EU29" s="336" t="s">
        <v>851</v>
      </c>
      <c r="EV29" s="40">
        <v>0.7903</v>
      </c>
      <c r="EW29" s="336" t="s">
        <v>1739</v>
      </c>
      <c r="EX29" s="336" t="s">
        <v>851</v>
      </c>
      <c r="EY29" s="336" t="s">
        <v>851</v>
      </c>
      <c r="EZ29" s="40">
        <v>0.76879999999999993</v>
      </c>
      <c r="FA29" s="336" t="s">
        <v>1739</v>
      </c>
      <c r="FB29" s="336" t="s">
        <v>851</v>
      </c>
      <c r="FC29" s="40">
        <v>3.2412193715572357E-2</v>
      </c>
      <c r="FD29" s="40">
        <v>4.6032872051000595E-2</v>
      </c>
      <c r="FE29" s="40">
        <v>2.6115154847502708E-2</v>
      </c>
      <c r="FF29" s="40">
        <v>1.8066048622131348E-2</v>
      </c>
      <c r="FG29" s="40">
        <v>-4.4807991944253445E-3</v>
      </c>
      <c r="FH29" s="336" t="s">
        <v>838</v>
      </c>
      <c r="FI29" s="336" t="s">
        <v>851</v>
      </c>
      <c r="FJ29" s="40">
        <v>3.6971073597669601E-2</v>
      </c>
      <c r="FK29" s="40">
        <v>5.5579423904418945E-2</v>
      </c>
      <c r="FL29" s="40">
        <v>3.5495679825544357E-2</v>
      </c>
      <c r="FM29" s="40">
        <v>1.2778546661138535E-3</v>
      </c>
      <c r="FN29" s="40">
        <v>5.7454220950603485E-2</v>
      </c>
      <c r="FO29" s="336" t="s">
        <v>840</v>
      </c>
      <c r="FP29" s="336" t="s">
        <v>851</v>
      </c>
      <c r="FQ29" s="40">
        <v>1.0799250602722168</v>
      </c>
      <c r="FR29" s="336" t="s">
        <v>840</v>
      </c>
      <c r="FS29" s="336" t="s">
        <v>851</v>
      </c>
      <c r="FT29" s="336" t="s">
        <v>851</v>
      </c>
      <c r="FU29" s="40">
        <v>2.7779806405305862E-2</v>
      </c>
      <c r="FV29" s="40">
        <v>-1.2593182735145092E-2</v>
      </c>
      <c r="FW29" s="40">
        <v>-1.8955333158373833E-2</v>
      </c>
      <c r="FX29" s="40">
        <v>-1.7115103080868721E-2</v>
      </c>
      <c r="FY29" s="40">
        <v>-4.5835468918085098E-2</v>
      </c>
      <c r="FZ29" s="336" t="s">
        <v>840</v>
      </c>
      <c r="GA29" s="336" t="s">
        <v>851</v>
      </c>
      <c r="GB29" s="336" t="s">
        <v>851</v>
      </c>
      <c r="GC29" s="336" t="s">
        <v>851</v>
      </c>
      <c r="GD29" s="336" t="s">
        <v>851</v>
      </c>
      <c r="GE29" s="336" t="s">
        <v>851</v>
      </c>
      <c r="GF29" s="336" t="s">
        <v>851</v>
      </c>
      <c r="GG29" s="336" t="s">
        <v>851</v>
      </c>
      <c r="GH29" s="336" t="s">
        <v>851</v>
      </c>
      <c r="GI29" s="336" t="s">
        <v>851</v>
      </c>
      <c r="GJ29" s="336" t="s">
        <v>851</v>
      </c>
      <c r="GK29" s="40">
        <v>16395477</v>
      </c>
      <c r="GL29" s="40">
        <v>16945753</v>
      </c>
      <c r="GM29" s="40">
        <v>17519418</v>
      </c>
      <c r="GN29" s="40">
        <v>18121477</v>
      </c>
      <c r="GO29" s="40">
        <v>18758138</v>
      </c>
      <c r="GP29" s="40">
        <v>19433604</v>
      </c>
      <c r="GQ29" s="40">
        <v>20149905</v>
      </c>
      <c r="GR29" s="40">
        <v>20905360</v>
      </c>
      <c r="GS29" s="40">
        <v>21695636</v>
      </c>
      <c r="GT29" s="40">
        <v>22514275</v>
      </c>
      <c r="GU29" s="40">
        <v>23356247</v>
      </c>
      <c r="GV29" s="40">
        <v>24220660</v>
      </c>
      <c r="GW29" s="40">
        <v>25107925</v>
      </c>
      <c r="GX29" s="40">
        <v>26015786</v>
      </c>
      <c r="GY29" s="40">
        <v>26941773</v>
      </c>
      <c r="GZ29" s="40">
        <v>27884380</v>
      </c>
      <c r="HA29" s="40">
        <v>28842482</v>
      </c>
      <c r="HB29" s="40">
        <v>29816769</v>
      </c>
      <c r="HC29" s="40">
        <v>30809787</v>
      </c>
      <c r="HD29" s="40">
        <v>31825299</v>
      </c>
      <c r="HE29" s="40">
        <v>32866268</v>
      </c>
      <c r="HF29" s="40">
        <v>33934000</v>
      </c>
      <c r="HG29" s="40">
        <v>35027000</v>
      </c>
      <c r="HH29" s="40">
        <v>36149000</v>
      </c>
      <c r="HI29" s="40">
        <v>37299000</v>
      </c>
      <c r="HJ29" s="40">
        <v>38478000</v>
      </c>
      <c r="HK29" s="40">
        <v>39688000</v>
      </c>
      <c r="HL29" s="40">
        <v>40929000</v>
      </c>
      <c r="HM29" s="40">
        <v>42200000</v>
      </c>
      <c r="HN29" s="40">
        <v>43502000</v>
      </c>
      <c r="HO29" s="40">
        <v>44835000</v>
      </c>
      <c r="HP29" s="40">
        <v>46198000</v>
      </c>
      <c r="HQ29" s="40">
        <v>47593000</v>
      </c>
      <c r="HR29" s="40">
        <v>49017000</v>
      </c>
      <c r="HS29" s="40">
        <v>50471000</v>
      </c>
      <c r="HT29" s="40">
        <v>51953000</v>
      </c>
      <c r="HU29" s="40">
        <v>53462000</v>
      </c>
      <c r="HV29" s="40">
        <v>55000000</v>
      </c>
      <c r="HW29" s="40">
        <v>56566000</v>
      </c>
      <c r="HX29" s="40">
        <v>58160000</v>
      </c>
      <c r="HY29" s="40">
        <v>59782000</v>
      </c>
      <c r="HZ29" s="40">
        <v>61432000</v>
      </c>
      <c r="IA29" s="40">
        <v>63110000</v>
      </c>
      <c r="IB29" s="40">
        <v>64814000</v>
      </c>
      <c r="IC29" s="40">
        <v>66544000</v>
      </c>
      <c r="ID29" s="40">
        <v>68298000</v>
      </c>
      <c r="IE29" s="40">
        <v>70075000</v>
      </c>
      <c r="IF29" s="40">
        <v>71877000</v>
      </c>
      <c r="IG29" s="40">
        <v>73701000</v>
      </c>
      <c r="IH29" s="40">
        <v>75549000</v>
      </c>
      <c r="II29" s="40">
        <v>77420000</v>
      </c>
      <c r="IJ29" s="336" t="s">
        <v>851</v>
      </c>
      <c r="IK29" s="336" t="s">
        <v>851</v>
      </c>
      <c r="IL29" s="336" t="s">
        <v>851</v>
      </c>
      <c r="IM29" s="40">
        <v>3.3782694488763809E-2</v>
      </c>
      <c r="IN29" s="40">
        <v>3.3221583813428879E-2</v>
      </c>
      <c r="IO29" s="40">
        <v>3.2761447131633759E-2</v>
      </c>
      <c r="IP29" s="40">
        <v>3.242914006114006E-2</v>
      </c>
      <c r="IQ29" s="40">
        <v>3.2185304909944534E-2</v>
      </c>
      <c r="IR29" s="40">
        <v>3.1970620155334473E-2</v>
      </c>
      <c r="IS29" s="40">
        <v>3.170173242688179E-2</v>
      </c>
      <c r="IT29" s="40">
        <v>3.1530093401670456E-2</v>
      </c>
      <c r="IU29" s="40">
        <v>3.1317230314016342E-2</v>
      </c>
      <c r="IV29" s="40">
        <v>3.1120132654905319E-2</v>
      </c>
      <c r="IW29" s="40">
        <v>3.0962225049734116E-2</v>
      </c>
      <c r="IX29" s="40">
        <v>3.0789982527494431E-2</v>
      </c>
      <c r="IY29" s="40">
        <v>3.0581362545490265E-2</v>
      </c>
      <c r="IZ29" s="40">
        <v>3.0386693775653839E-2</v>
      </c>
      <c r="JA29" s="40">
        <v>3.0182169750332832E-2</v>
      </c>
      <c r="JB29" s="40">
        <v>2.9947422444820404E-2</v>
      </c>
      <c r="JC29" s="40">
        <v>2.9749184846878052E-2</v>
      </c>
      <c r="JD29" s="40">
        <v>2.9481485486030579E-2</v>
      </c>
      <c r="JE29" s="40">
        <v>2.9231736436486244E-2</v>
      </c>
      <c r="JF29" s="40">
        <v>2.8940549120306969E-2</v>
      </c>
      <c r="JG29" s="40">
        <v>2.8631657361984253E-2</v>
      </c>
      <c r="JH29" s="40">
        <v>2.8362063691020012E-2</v>
      </c>
      <c r="JI29" s="40">
        <v>2.807491272687912E-2</v>
      </c>
      <c r="JJ29" s="40">
        <v>2.7789734303951263E-2</v>
      </c>
      <c r="JK29" s="40">
        <v>2.7506779879331589E-2</v>
      </c>
      <c r="JL29" s="40">
        <v>2.7226259931921959E-2</v>
      </c>
      <c r="JM29" s="40">
        <v>2.6948364451527596E-2</v>
      </c>
      <c r="JN29" s="40">
        <v>2.6642393320798874E-2</v>
      </c>
      <c r="JO29" s="40">
        <v>2.6341753080487251E-2</v>
      </c>
      <c r="JP29" s="40">
        <v>2.6017101481556892E-2</v>
      </c>
      <c r="JQ29" s="40">
        <v>2.5685613974928856E-2</v>
      </c>
      <c r="JR29" s="40">
        <v>2.5390228256583214E-2</v>
      </c>
      <c r="JS29" s="40">
        <v>2.506004273891449E-2</v>
      </c>
      <c r="JT29" s="40">
        <v>2.4765085428953171E-2</v>
      </c>
      <c r="JU29" s="40">
        <v>2.4463692680001259E-2</v>
      </c>
      <c r="JV29" s="336" t="s">
        <v>1740</v>
      </c>
      <c r="JW29" s="336" t="s">
        <v>851</v>
      </c>
      <c r="JX29" s="336" t="s">
        <v>851</v>
      </c>
      <c r="JY29" s="336" t="s">
        <v>851</v>
      </c>
      <c r="JZ29" s="336" t="s">
        <v>851</v>
      </c>
      <c r="KA29" s="336" t="s">
        <v>1740</v>
      </c>
      <c r="KB29" s="40">
        <v>0.49458671844236796</v>
      </c>
      <c r="KC29" s="40">
        <v>0.49462993510752595</v>
      </c>
      <c r="KD29" s="40">
        <v>0.49466523351339603</v>
      </c>
      <c r="KE29" s="40">
        <v>0.49469537066257602</v>
      </c>
      <c r="KF29" s="40">
        <v>0.49472524987118</v>
      </c>
      <c r="KG29" s="40">
        <v>0.49475863824879701</v>
      </c>
      <c r="KH29" s="40">
        <v>0.49479379014511599</v>
      </c>
      <c r="KI29" s="40">
        <v>0.49482835407998399</v>
      </c>
      <c r="KJ29" s="40">
        <v>0.49486207446388902</v>
      </c>
      <c r="KK29" s="40">
        <v>0.49489422197198996</v>
      </c>
      <c r="KL29" s="40">
        <v>0.49492468752844099</v>
      </c>
      <c r="KM29" s="40">
        <v>0.49495332277735499</v>
      </c>
      <c r="KN29" s="40">
        <v>0.494980149950354</v>
      </c>
      <c r="KO29" s="40">
        <v>0.49500535984212496</v>
      </c>
      <c r="KP29" s="40">
        <v>0.49502897556500797</v>
      </c>
      <c r="KQ29" s="40">
        <v>0.495051434148995</v>
      </c>
      <c r="KR29" s="40">
        <v>0.49507277830418095</v>
      </c>
      <c r="KS29" s="40">
        <v>0.49509267773273896</v>
      </c>
      <c r="KT29" s="40">
        <v>0.49511127422923901</v>
      </c>
      <c r="KU29" s="40">
        <v>0.49512851582981499</v>
      </c>
      <c r="KV29" s="40">
        <v>0.49514439581074599</v>
      </c>
      <c r="KW29" s="40">
        <v>0.49515874597014198</v>
      </c>
      <c r="KX29" s="40">
        <v>0.495171661470997</v>
      </c>
      <c r="KY29" s="40">
        <v>0.495183364265321</v>
      </c>
      <c r="KZ29" s="40">
        <v>0.49519403237800097</v>
      </c>
      <c r="LA29" s="40">
        <v>0.49520397103042396</v>
      </c>
      <c r="LB29" s="40">
        <v>0.495213018059317</v>
      </c>
      <c r="LC29" s="40">
        <v>0.49522092964333403</v>
      </c>
      <c r="LD29" s="40">
        <v>0.49522728811736899</v>
      </c>
      <c r="LE29" s="40">
        <v>0.495231692738408</v>
      </c>
      <c r="LF29" s="40">
        <v>0.49523363201201298</v>
      </c>
      <c r="LG29" s="40">
        <v>0.49523322184964597</v>
      </c>
      <c r="LH29" s="40">
        <v>0.49523024965018897</v>
      </c>
      <c r="LI29" s="40">
        <v>0.49522491538028701</v>
      </c>
      <c r="LJ29" s="40">
        <v>0.495217239563228</v>
      </c>
      <c r="LK29" s="40">
        <v>0.49520719712535599</v>
      </c>
      <c r="LL29" s="336" t="s">
        <v>851</v>
      </c>
      <c r="LM29" s="336" t="s">
        <v>851</v>
      </c>
      <c r="LN29" s="336" t="s">
        <v>1740</v>
      </c>
      <c r="LO29" s="40">
        <v>0.50615167617797852</v>
      </c>
      <c r="LP29" s="40">
        <v>0.50685626268386841</v>
      </c>
      <c r="LQ29" s="40">
        <v>0.50807785987854004</v>
      </c>
      <c r="LR29" s="40">
        <v>0.50974702835083008</v>
      </c>
      <c r="LS29" s="40">
        <v>0.51178634166717529</v>
      </c>
      <c r="LT29" s="40">
        <v>0.51413172483444214</v>
      </c>
      <c r="LU29" s="40">
        <v>0.51641422510147095</v>
      </c>
      <c r="LV29" s="40">
        <v>0.51891398429870605</v>
      </c>
      <c r="LW29" s="40">
        <v>0.52156352996826172</v>
      </c>
      <c r="LX29" s="40">
        <v>0.52443766593933105</v>
      </c>
      <c r="LY29" s="40">
        <v>0.52747023105621338</v>
      </c>
      <c r="LZ29" s="40">
        <v>0.52985787391662598</v>
      </c>
      <c r="MA29" s="40">
        <v>0.53248310089111328</v>
      </c>
      <c r="MB29" s="40">
        <v>0.53523695468902588</v>
      </c>
      <c r="MC29" s="40">
        <v>0.53804421424865723</v>
      </c>
      <c r="MD29" s="40">
        <v>0.54082745313644409</v>
      </c>
      <c r="ME29" s="40">
        <v>0.54309707880020142</v>
      </c>
      <c r="MF29" s="40">
        <v>0.54541635513305664</v>
      </c>
      <c r="MG29" s="40">
        <v>0.54774874448776245</v>
      </c>
      <c r="MH29" s="40">
        <v>0.55005842447280884</v>
      </c>
      <c r="MI29" s="40">
        <v>0.5523453950881958</v>
      </c>
      <c r="MJ29" s="40">
        <v>0.55416929721832275</v>
      </c>
      <c r="MK29" s="40">
        <v>0.55603635311126709</v>
      </c>
      <c r="ML29" s="40">
        <v>0.55800306797027588</v>
      </c>
      <c r="MM29" s="40">
        <v>0.56005847454071045</v>
      </c>
      <c r="MN29" s="40">
        <v>0.56222611665725708</v>
      </c>
      <c r="MO29" s="40">
        <v>0.56413596868515015</v>
      </c>
      <c r="MP29" s="40">
        <v>0.5661543607711792</v>
      </c>
      <c r="MQ29" s="40">
        <v>0.56830316781997681</v>
      </c>
      <c r="MR29" s="40">
        <v>0.57055479288101196</v>
      </c>
      <c r="MS29" s="40">
        <v>0.57288646697998047</v>
      </c>
      <c r="MT29" s="40">
        <v>0.57488405704498291</v>
      </c>
      <c r="MU29" s="40">
        <v>0.57704132795333862</v>
      </c>
      <c r="MV29" s="40">
        <v>0.57931369543075562</v>
      </c>
      <c r="MW29" s="40">
        <v>0.58162254095077515</v>
      </c>
      <c r="MX29" s="40">
        <v>0.58394473791122437</v>
      </c>
      <c r="MY29" s="336" t="s">
        <v>851</v>
      </c>
      <c r="MZ29" s="336" t="s">
        <v>1740</v>
      </c>
      <c r="NA29" s="40">
        <v>0.49323463439941406</v>
      </c>
      <c r="NB29" s="40">
        <v>0.49377071857452393</v>
      </c>
      <c r="NC29" s="40">
        <v>0.49467268586158752</v>
      </c>
      <c r="ND29" s="40">
        <v>0.49593085050582886</v>
      </c>
      <c r="NE29" s="40">
        <v>0.49753707647323608</v>
      </c>
      <c r="NF29" s="40">
        <v>0.49946722388267517</v>
      </c>
      <c r="NG29" s="40">
        <v>0.50141453742980957</v>
      </c>
      <c r="NH29" s="40">
        <v>0.50355440378189087</v>
      </c>
      <c r="NI29" s="40">
        <v>0.50590610504150391</v>
      </c>
      <c r="NJ29" s="40">
        <v>0.50861954689025879</v>
      </c>
      <c r="NK29" s="40">
        <v>0.51164299249649048</v>
      </c>
      <c r="NL29" s="40">
        <v>0.51428645849227905</v>
      </c>
      <c r="NM29" s="40">
        <v>0.51728600263595581</v>
      </c>
      <c r="NN29" s="40">
        <v>0.52037912607192993</v>
      </c>
      <c r="NO29" s="40">
        <v>0.52335524559020996</v>
      </c>
      <c r="NP29" s="40">
        <v>0.52601760625839233</v>
      </c>
      <c r="NQ29" s="40">
        <v>0.52807480096817017</v>
      </c>
      <c r="NR29" s="40">
        <v>0.52995187044143677</v>
      </c>
      <c r="NS29" s="40">
        <v>0.53175431489944458</v>
      </c>
      <c r="NT29" s="40">
        <v>0.53357374668121338</v>
      </c>
      <c r="NU29" s="40">
        <v>0.53548401594161987</v>
      </c>
      <c r="NV29" s="40">
        <v>0.53712916374206543</v>
      </c>
      <c r="NW29" s="40">
        <v>0.53890907764434814</v>
      </c>
      <c r="NX29" s="40">
        <v>0.54078423976898193</v>
      </c>
      <c r="NY29" s="40">
        <v>0.54269260168075562</v>
      </c>
      <c r="NZ29" s="40">
        <v>0.5446287989616394</v>
      </c>
      <c r="OA29" s="40">
        <v>0.54637646675109863</v>
      </c>
      <c r="OB29" s="40">
        <v>0.54815399646759033</v>
      </c>
      <c r="OC29" s="40">
        <v>0.55002003908157349</v>
      </c>
      <c r="OD29" s="40">
        <v>0.55193555355072021</v>
      </c>
      <c r="OE29" s="40">
        <v>0.55392545461654663</v>
      </c>
      <c r="OF29" s="40">
        <v>0.55566179752349854</v>
      </c>
      <c r="OG29" s="40">
        <v>0.55753576755523682</v>
      </c>
      <c r="OH29" s="40">
        <v>0.5594903826713562</v>
      </c>
      <c r="OI29" s="40">
        <v>0.56147664785385132</v>
      </c>
      <c r="OJ29" s="40">
        <v>0.56349778175354004</v>
      </c>
      <c r="OK29" s="336" t="s">
        <v>851</v>
      </c>
      <c r="OL29" s="336" t="s">
        <v>851</v>
      </c>
      <c r="OM29" s="336" t="s">
        <v>1740</v>
      </c>
      <c r="ON29" s="40">
        <v>0.40140789747238159</v>
      </c>
      <c r="OO29" s="40">
        <v>0.40195286273956299</v>
      </c>
      <c r="OP29" s="40">
        <v>0.4028039276599884</v>
      </c>
      <c r="OQ29" s="40">
        <v>0.40390482544898987</v>
      </c>
      <c r="OR29" s="40">
        <v>0.40519684553146362</v>
      </c>
      <c r="OS29" s="40">
        <v>0.40665018558502197</v>
      </c>
      <c r="OT29" s="40">
        <v>0.40796840190887451</v>
      </c>
      <c r="OU29" s="40">
        <v>0.40942701697349548</v>
      </c>
      <c r="OV29" s="40">
        <v>0.41102105379104614</v>
      </c>
      <c r="OW29" s="40">
        <v>0.41296014189720154</v>
      </c>
      <c r="OX29" s="40">
        <v>0.41532823443412781</v>
      </c>
      <c r="OY29" s="40">
        <v>0.41733017563819885</v>
      </c>
      <c r="OZ29" s="40">
        <v>0.41972684860229492</v>
      </c>
      <c r="PA29" s="40">
        <v>0.42241707444190979</v>
      </c>
      <c r="PB29" s="40">
        <v>0.42540574073791504</v>
      </c>
      <c r="PC29" s="40">
        <v>0.4285714328289032</v>
      </c>
      <c r="PD29" s="40">
        <v>0.4314689040184021</v>
      </c>
      <c r="PE29" s="40">
        <v>0.43458071351051331</v>
      </c>
      <c r="PF29" s="40">
        <v>0.43778687715530396</v>
      </c>
      <c r="PG29" s="40">
        <v>0.44088685512542725</v>
      </c>
      <c r="PH29" s="40">
        <v>0.44384348392486572</v>
      </c>
      <c r="PI29" s="40">
        <v>0.44626089930534363</v>
      </c>
      <c r="PJ29" s="40">
        <v>0.44858181476593018</v>
      </c>
      <c r="PK29" s="40">
        <v>0.4509245753288269</v>
      </c>
      <c r="PL29" s="40">
        <v>0.45326685905456543</v>
      </c>
      <c r="PM29" s="40">
        <v>0.45568901300430298</v>
      </c>
      <c r="PN29" s="40">
        <v>0.45785585045814514</v>
      </c>
      <c r="PO29" s="40">
        <v>0.46010139584541321</v>
      </c>
      <c r="PP29" s="40">
        <v>0.46241551637649536</v>
      </c>
      <c r="PQ29" s="40">
        <v>0.46485033631324768</v>
      </c>
      <c r="PR29" s="40">
        <v>0.46734896302223206</v>
      </c>
      <c r="PS29" s="40">
        <v>0.46955403685569763</v>
      </c>
      <c r="PT29" s="40">
        <v>0.47190338373184204</v>
      </c>
      <c r="PU29" s="40">
        <v>0.47436264157295227</v>
      </c>
      <c r="PV29" s="40">
        <v>0.47690901160240173</v>
      </c>
      <c r="PW29" s="40">
        <v>0.47950142621994019</v>
      </c>
      <c r="PX29" s="336" t="s">
        <v>851</v>
      </c>
      <c r="PY29" s="336" t="s">
        <v>851</v>
      </c>
      <c r="PZ29" s="40">
        <v>0.78040000000000009</v>
      </c>
      <c r="QA29" s="40">
        <v>0.7792</v>
      </c>
      <c r="QB29" s="40">
        <v>0.77859999999999996</v>
      </c>
      <c r="QC29" s="40">
        <v>0.77760000000000007</v>
      </c>
      <c r="QD29" s="40">
        <v>0.77659999999999996</v>
      </c>
      <c r="QE29" s="40">
        <v>0.77680000000000005</v>
      </c>
      <c r="QF29" s="40">
        <v>0.77680000000000005</v>
      </c>
      <c r="QG29" s="40">
        <v>0.77700000000000002</v>
      </c>
      <c r="QH29" s="40">
        <v>0.77790000000000004</v>
      </c>
      <c r="QI29" s="40">
        <v>0.77839999999999998</v>
      </c>
      <c r="QJ29" s="40">
        <v>0.77959999999999996</v>
      </c>
      <c r="QK29" s="40">
        <v>0.7802</v>
      </c>
      <c r="QL29" s="40">
        <v>0.78069999999999995</v>
      </c>
      <c r="QM29" s="40">
        <v>0.78090000000000004</v>
      </c>
      <c r="QN29" s="40">
        <v>0.78090000000000004</v>
      </c>
      <c r="QO29" s="40">
        <v>0.78120000000000001</v>
      </c>
      <c r="QP29" s="40">
        <v>0.78090000000000004</v>
      </c>
      <c r="QQ29" s="40">
        <v>0.78029999999999999</v>
      </c>
      <c r="QR29" s="40">
        <v>0.7793000000000001</v>
      </c>
      <c r="QS29" s="336" t="s">
        <v>851</v>
      </c>
      <c r="QT29" s="336" t="s">
        <v>851</v>
      </c>
      <c r="QU29" s="336" t="s">
        <v>851</v>
      </c>
      <c r="QV29" s="336" t="s">
        <v>851</v>
      </c>
      <c r="QW29" s="40">
        <v>-1.2823803117498755E-3</v>
      </c>
      <c r="QX29" s="336" t="s">
        <v>851</v>
      </c>
      <c r="QY29" s="336" t="s">
        <v>851</v>
      </c>
      <c r="QZ29" s="336" t="s">
        <v>851</v>
      </c>
      <c r="RA29" s="336" t="s">
        <v>851</v>
      </c>
      <c r="RB29" s="336" t="s">
        <v>851</v>
      </c>
      <c r="RC29" s="336" t="s">
        <v>851</v>
      </c>
      <c r="RD29" s="336" t="s">
        <v>851</v>
      </c>
      <c r="RE29" s="336" t="s">
        <v>851</v>
      </c>
      <c r="RF29" s="40">
        <v>0.51300000000000001</v>
      </c>
      <c r="RG29" s="40">
        <v>2018</v>
      </c>
      <c r="RH29" s="336" t="s">
        <v>840</v>
      </c>
      <c r="RI29" s="336" t="s">
        <v>851</v>
      </c>
      <c r="RJ29" s="40">
        <v>0.499</v>
      </c>
      <c r="RK29" s="40">
        <v>2018</v>
      </c>
      <c r="RL29" s="336" t="s">
        <v>840</v>
      </c>
      <c r="RM29" s="336" t="s">
        <v>851</v>
      </c>
      <c r="RN29" s="40">
        <v>0.71499999999999997</v>
      </c>
      <c r="RO29" s="40">
        <v>2018</v>
      </c>
      <c r="RP29" s="336" t="s">
        <v>840</v>
      </c>
      <c r="RQ29" s="336" t="s">
        <v>851</v>
      </c>
      <c r="RR29" s="40">
        <v>0.88500000000000001</v>
      </c>
      <c r="RS29" s="40">
        <v>2018</v>
      </c>
      <c r="RT29" s="336" t="s">
        <v>840</v>
      </c>
      <c r="RU29" s="336" t="s">
        <v>851</v>
      </c>
      <c r="RV29" s="40">
        <v>0.32299999999999995</v>
      </c>
      <c r="RW29" s="40">
        <v>2018</v>
      </c>
      <c r="RX29" s="336" t="s">
        <v>840</v>
      </c>
      <c r="RY29" s="336" t="s">
        <v>851</v>
      </c>
      <c r="RZ29" s="336" t="s">
        <v>838</v>
      </c>
      <c r="SA29" s="40">
        <v>0.3025679886341095</v>
      </c>
      <c r="SB29" s="40">
        <v>0.30737271904945374</v>
      </c>
      <c r="SC29" s="40">
        <v>0.29133108258247375</v>
      </c>
      <c r="SD29" s="40">
        <v>0.26139026880264282</v>
      </c>
      <c r="SE29" s="40">
        <v>0.25125899910926819</v>
      </c>
      <c r="SF29" s="336" t="s">
        <v>851</v>
      </c>
      <c r="SG29" s="336" t="s">
        <v>851</v>
      </c>
      <c r="SH29" s="40">
        <v>0.2746509313583374</v>
      </c>
      <c r="SI29" s="40">
        <v>0.26670011878013611</v>
      </c>
      <c r="SJ29" s="40">
        <v>0.25314193964004517</v>
      </c>
      <c r="SK29" s="40">
        <v>0.23638978600502014</v>
      </c>
      <c r="SL29" s="40">
        <v>0.19785653054714203</v>
      </c>
      <c r="SM29" s="336" t="s">
        <v>840</v>
      </c>
      <c r="SN29" s="336" t="s">
        <v>851</v>
      </c>
      <c r="SO29" s="336" t="s">
        <v>851</v>
      </c>
      <c r="SP29" s="40">
        <v>4.7595825046300888E-2</v>
      </c>
      <c r="SQ29" s="40">
        <v>3.3947784453630447E-2</v>
      </c>
      <c r="SR29" s="40">
        <v>1.0690459981560707E-2</v>
      </c>
      <c r="SS29" s="40">
        <v>-2.2787058725953102E-2</v>
      </c>
      <c r="ST29" s="40">
        <v>-5.5512711405754089E-2</v>
      </c>
      <c r="SU29" s="336" t="s">
        <v>838</v>
      </c>
      <c r="SV29" s="336" t="s">
        <v>851</v>
      </c>
      <c r="SW29" s="336" t="s">
        <v>851</v>
      </c>
      <c r="SX29" s="40">
        <v>5.1875971257686615E-2</v>
      </c>
      <c r="SY29" s="40">
        <v>4.6982936561107635E-2</v>
      </c>
      <c r="SZ29" s="40">
        <v>2.0992647856473923E-2</v>
      </c>
      <c r="TA29" s="40">
        <v>-8.9453365653753281E-3</v>
      </c>
      <c r="TB29" s="40">
        <v>-6.2660337425768375E-3</v>
      </c>
      <c r="TC29" s="336" t="s">
        <v>840</v>
      </c>
      <c r="TD29" s="336" t="s">
        <v>851</v>
      </c>
      <c r="TE29" s="336" t="s">
        <v>851</v>
      </c>
      <c r="TF29" s="336" t="s">
        <v>851</v>
      </c>
      <c r="TG29" s="40">
        <v>1.2823747470974922E-2</v>
      </c>
      <c r="TH29" s="40">
        <v>-1.0817639995366335E-3</v>
      </c>
      <c r="TI29" s="40">
        <v>-2.3467773571610451E-2</v>
      </c>
      <c r="TJ29" s="40">
        <v>-5.5663086473941803E-2</v>
      </c>
      <c r="TK29" s="40">
        <v>-8.7698005139827728E-2</v>
      </c>
      <c r="TL29" s="336" t="s">
        <v>838</v>
      </c>
      <c r="TM29" s="336" t="s">
        <v>851</v>
      </c>
      <c r="TN29" s="336" t="s">
        <v>851</v>
      </c>
      <c r="TO29" s="336" t="s">
        <v>851</v>
      </c>
      <c r="TP29" s="40">
        <v>1.7074562609195709E-2</v>
      </c>
      <c r="TQ29" s="40">
        <v>1.1740678921341896E-2</v>
      </c>
      <c r="TR29" s="40">
        <v>-1.3618551194667816E-2</v>
      </c>
      <c r="TS29" s="40">
        <v>-4.2262047529220581E-2</v>
      </c>
      <c r="TT29" s="40">
        <v>-3.869517520070076E-2</v>
      </c>
      <c r="TU29" s="336" t="s">
        <v>840</v>
      </c>
      <c r="TV29" s="336" t="s">
        <v>851</v>
      </c>
      <c r="TW29" s="40">
        <v>2970</v>
      </c>
      <c r="TX29" s="336" t="s">
        <v>840</v>
      </c>
      <c r="TY29" s="336" t="s">
        <v>851</v>
      </c>
      <c r="TZ29" s="40">
        <v>3455.047119140625</v>
      </c>
      <c r="UA29" s="336" t="s">
        <v>838</v>
      </c>
      <c r="UB29" s="336" t="s">
        <v>851</v>
      </c>
      <c r="UC29" s="40">
        <v>3458.6505120740799</v>
      </c>
      <c r="UD29" s="336" t="s">
        <v>840</v>
      </c>
      <c r="UE29" s="336" t="s">
        <v>851</v>
      </c>
      <c r="UF29" s="336" t="s">
        <v>851</v>
      </c>
      <c r="UG29" s="40">
        <v>0.33498018980026245</v>
      </c>
      <c r="UH29" s="40">
        <v>0.35340559482574463</v>
      </c>
      <c r="UI29" s="40">
        <v>0.3174462616443634</v>
      </c>
      <c r="UJ29" s="40">
        <v>0.27945631742477417</v>
      </c>
      <c r="UK29" s="40">
        <v>0.246778205037117</v>
      </c>
      <c r="UL29" s="336" t="s">
        <v>838</v>
      </c>
      <c r="UM29" s="336" t="s">
        <v>851</v>
      </c>
      <c r="UN29" s="336" t="s">
        <v>851</v>
      </c>
      <c r="UO29" s="336" t="s">
        <v>851</v>
      </c>
      <c r="UP29" s="40">
        <v>0.3116220235824585</v>
      </c>
      <c r="UQ29" s="40">
        <v>0.32227954268455505</v>
      </c>
      <c r="UR29" s="40">
        <v>0.28863763809204102</v>
      </c>
      <c r="US29" s="40">
        <v>0.23766763508319855</v>
      </c>
      <c r="UT29" s="40">
        <v>0.25531074404716492</v>
      </c>
      <c r="UU29" s="336" t="s">
        <v>840</v>
      </c>
    </row>
    <row r="30" spans="1:646">
      <c r="A30" s="336" t="s">
        <v>517</v>
      </c>
      <c r="B30" s="336" t="s">
        <v>12</v>
      </c>
      <c r="C30" s="336" t="s">
        <v>221</v>
      </c>
      <c r="D30" s="40">
        <v>3.4228503704071045E-2</v>
      </c>
      <c r="E30" s="336" t="s">
        <v>436</v>
      </c>
      <c r="F30" s="40">
        <v>3.2136227935552597E-2</v>
      </c>
      <c r="G30" s="336" t="s">
        <v>1741</v>
      </c>
      <c r="H30" s="40">
        <v>3.274313360452652E-2</v>
      </c>
      <c r="I30" s="336" t="s">
        <v>1447</v>
      </c>
      <c r="J30" s="40">
        <v>2.7289992198348045E-2</v>
      </c>
      <c r="K30" s="336" t="s">
        <v>1803</v>
      </c>
      <c r="L30" s="336" t="s">
        <v>470</v>
      </c>
      <c r="M30" s="40">
        <v>0.55448776483535767</v>
      </c>
      <c r="N30" s="40"/>
      <c r="O30" s="336" t="s">
        <v>1736</v>
      </c>
      <c r="P30" s="40"/>
      <c r="Q30" s="336" t="s">
        <v>1736</v>
      </c>
      <c r="R30" s="40"/>
      <c r="S30" s="336" t="s">
        <v>1736</v>
      </c>
      <c r="T30" s="40"/>
      <c r="U30" s="336" t="s">
        <v>1736</v>
      </c>
      <c r="V30" s="336" t="s">
        <v>851</v>
      </c>
      <c r="W30" s="336" t="s">
        <v>470</v>
      </c>
      <c r="X30" s="40">
        <v>0.55226528644561768</v>
      </c>
      <c r="Y30" s="40"/>
      <c r="Z30" s="336" t="s">
        <v>1736</v>
      </c>
      <c r="AA30" s="40"/>
      <c r="AB30" s="336" t="s">
        <v>1736</v>
      </c>
      <c r="AC30" s="40"/>
      <c r="AD30" s="336" t="s">
        <v>1736</v>
      </c>
      <c r="AE30" s="40"/>
      <c r="AF30" s="336" t="s">
        <v>1736</v>
      </c>
      <c r="AG30" s="336" t="s">
        <v>851</v>
      </c>
      <c r="AH30" s="336" t="s">
        <v>470</v>
      </c>
      <c r="AI30" s="40">
        <v>0.55033010244369507</v>
      </c>
      <c r="AJ30" s="40"/>
      <c r="AK30" s="336" t="s">
        <v>1736</v>
      </c>
      <c r="AL30" s="40"/>
      <c r="AM30" s="336" t="s">
        <v>1736</v>
      </c>
      <c r="AN30" s="40"/>
      <c r="AO30" s="336" t="s">
        <v>1736</v>
      </c>
      <c r="AP30" s="40"/>
      <c r="AQ30" s="336" t="s">
        <v>1736</v>
      </c>
      <c r="AR30" s="336" t="s">
        <v>851</v>
      </c>
      <c r="AS30" s="336" t="s">
        <v>470</v>
      </c>
      <c r="AT30" s="40">
        <v>0.5560491681098938</v>
      </c>
      <c r="AU30" s="40"/>
      <c r="AV30" s="336" t="s">
        <v>1736</v>
      </c>
      <c r="AW30" s="40"/>
      <c r="AX30" s="336" t="s">
        <v>1736</v>
      </c>
      <c r="AY30" s="40"/>
      <c r="AZ30" s="336" t="s">
        <v>1736</v>
      </c>
      <c r="BA30" s="40"/>
      <c r="BB30" s="336" t="s">
        <v>1736</v>
      </c>
      <c r="BC30" s="336" t="s">
        <v>851</v>
      </c>
      <c r="BD30" s="336" t="s">
        <v>436</v>
      </c>
      <c r="BE30" s="40">
        <v>3.088334321975708</v>
      </c>
      <c r="BF30" s="336" t="s">
        <v>827</v>
      </c>
      <c r="BG30" s="40">
        <v>6.2155323028564453</v>
      </c>
      <c r="BH30" s="336" t="s">
        <v>1447</v>
      </c>
      <c r="BI30" s="40">
        <v>6.4255728721618652</v>
      </c>
      <c r="BJ30" s="336" t="s">
        <v>1803</v>
      </c>
      <c r="BK30" s="40">
        <v>7.2729310989379883</v>
      </c>
      <c r="BL30" s="336" t="s">
        <v>851</v>
      </c>
      <c r="BM30" s="40">
        <v>2.5403203964233398</v>
      </c>
      <c r="BN30" s="336" t="s">
        <v>470</v>
      </c>
      <c r="BO30" s="336" t="s">
        <v>851</v>
      </c>
      <c r="BP30" s="336" t="s">
        <v>470</v>
      </c>
      <c r="BQ30" s="40">
        <v>5.4633389227092266E-3</v>
      </c>
      <c r="BR30" s="40">
        <v>4.874122329056263E-3</v>
      </c>
      <c r="BS30" s="40">
        <v>4.7387173399329185E-3</v>
      </c>
      <c r="BT30" s="40">
        <v>4.0320712141692638E-3</v>
      </c>
      <c r="BU30" s="40">
        <v>4.0320581756532192E-3</v>
      </c>
      <c r="BV30" s="336" t="s">
        <v>851</v>
      </c>
      <c r="BW30" s="336" t="s">
        <v>470</v>
      </c>
      <c r="BX30" s="40">
        <v>6.6169267520308495E-3</v>
      </c>
      <c r="BY30" s="40">
        <v>6.0194586403667927E-3</v>
      </c>
      <c r="BZ30" s="40">
        <v>5.7810433208942413E-3</v>
      </c>
      <c r="CA30" s="40">
        <v>5.6933793239295483E-3</v>
      </c>
      <c r="CB30" s="40">
        <v>5.7845008559525013E-3</v>
      </c>
      <c r="CC30" s="336" t="s">
        <v>851</v>
      </c>
      <c r="CD30" s="336" t="s">
        <v>470</v>
      </c>
      <c r="CE30" s="40">
        <v>6.0282209888100624E-3</v>
      </c>
      <c r="CF30" s="40">
        <v>5.7438574731349945E-3</v>
      </c>
      <c r="CG30" s="40">
        <v>5.7322676293551922E-3</v>
      </c>
      <c r="CH30" s="40">
        <v>5.8233737945556641E-3</v>
      </c>
      <c r="CI30" s="40">
        <v>5.5761244148015976E-3</v>
      </c>
      <c r="CJ30" s="336" t="s">
        <v>851</v>
      </c>
      <c r="CK30" s="336" t="s">
        <v>470</v>
      </c>
      <c r="CL30" s="40">
        <v>5.7923928834497929E-3</v>
      </c>
      <c r="CM30" s="40">
        <v>5.6811533868312836E-3</v>
      </c>
      <c r="CN30" s="40">
        <v>5.6940866634249687E-3</v>
      </c>
      <c r="CO30" s="40">
        <v>5.5781658738851547E-3</v>
      </c>
      <c r="CP30" s="40">
        <v>5.5760461837053299E-3</v>
      </c>
      <c r="CQ30" s="336" t="s">
        <v>851</v>
      </c>
      <c r="CR30" s="40"/>
      <c r="CS30" s="40"/>
      <c r="CT30" s="40"/>
      <c r="CU30" s="40"/>
      <c r="CV30" s="40"/>
      <c r="CW30" s="336" t="s">
        <v>1737</v>
      </c>
      <c r="CX30" s="336" t="s">
        <v>851</v>
      </c>
      <c r="CY30" s="40"/>
      <c r="CZ30" s="40"/>
      <c r="DA30" s="40"/>
      <c r="DB30" s="40"/>
      <c r="DC30" s="40"/>
      <c r="DD30" s="336" t="s">
        <v>1737</v>
      </c>
      <c r="DE30" s="336" t="s">
        <v>851</v>
      </c>
      <c r="DF30" s="40"/>
      <c r="DG30" s="336" t="s">
        <v>1737</v>
      </c>
      <c r="DH30" s="336" t="s">
        <v>851</v>
      </c>
      <c r="DI30" s="336" t="s">
        <v>851</v>
      </c>
      <c r="DJ30" s="336">
        <v>9.3000000000000007</v>
      </c>
      <c r="DK30" s="336" t="s">
        <v>1738</v>
      </c>
      <c r="DL30" s="336" t="s">
        <v>851</v>
      </c>
      <c r="DM30" s="336" t="s">
        <v>851</v>
      </c>
      <c r="DN30" s="336" t="s">
        <v>470</v>
      </c>
      <c r="DO30" s="40">
        <v>2.6685080956667662E-3</v>
      </c>
      <c r="DP30" s="40">
        <v>3.2482023816555738E-3</v>
      </c>
      <c r="DQ30" s="40">
        <v>-2.6227673515677452E-5</v>
      </c>
      <c r="DR30" s="40">
        <v>-5.4957056418061256E-3</v>
      </c>
      <c r="DS30" s="40">
        <v>1.0799197480082512E-2</v>
      </c>
      <c r="DT30" s="336" t="s">
        <v>851</v>
      </c>
      <c r="DU30" s="336" t="s">
        <v>470</v>
      </c>
      <c r="DV30" s="40">
        <v>3.7750001065433025E-3</v>
      </c>
      <c r="DW30" s="40">
        <v>3.1333332881331444E-3</v>
      </c>
      <c r="DX30" s="40">
        <v>-5.0000118790194392E-5</v>
      </c>
      <c r="DY30" s="40">
        <v>1.8999999156221747E-3</v>
      </c>
      <c r="DZ30" s="40">
        <v>2.0000000949949026E-3</v>
      </c>
      <c r="EA30" s="336" t="s">
        <v>851</v>
      </c>
      <c r="EB30" s="336" t="s">
        <v>470</v>
      </c>
      <c r="EC30" s="40">
        <v>3.5477709025144577E-3</v>
      </c>
      <c r="ED30" s="40">
        <v>2.897999482229352E-3</v>
      </c>
      <c r="EE30" s="40">
        <v>-1.2229772983118892E-3</v>
      </c>
      <c r="EF30" s="40">
        <v>5.1962067373096943E-3</v>
      </c>
      <c r="EG30" s="40">
        <v>7.5013483874499798E-3</v>
      </c>
      <c r="EH30" s="336" t="s">
        <v>851</v>
      </c>
      <c r="EI30" s="336" t="s">
        <v>470</v>
      </c>
      <c r="EJ30" s="40">
        <v>3.8668853230774403E-3</v>
      </c>
      <c r="EK30" s="40">
        <v>2.8925032820552588E-3</v>
      </c>
      <c r="EL30" s="40">
        <v>3.3319739159196615E-3</v>
      </c>
      <c r="EM30" s="40">
        <v>4.8540206626057625E-3</v>
      </c>
      <c r="EN30" s="40">
        <v>6.3185812905430794E-4</v>
      </c>
      <c r="EO30" s="336" t="s">
        <v>851</v>
      </c>
      <c r="EP30" s="336" t="s">
        <v>851</v>
      </c>
      <c r="EQ30" s="336" t="s">
        <v>851</v>
      </c>
      <c r="ER30" s="40"/>
      <c r="ES30" s="336" t="s">
        <v>1737</v>
      </c>
      <c r="ET30" s="336" t="s">
        <v>851</v>
      </c>
      <c r="EU30" s="336" t="s">
        <v>851</v>
      </c>
      <c r="EV30" s="40"/>
      <c r="EW30" s="336" t="s">
        <v>1737</v>
      </c>
      <c r="EX30" s="336" t="s">
        <v>851</v>
      </c>
      <c r="EY30" s="336" t="s">
        <v>851</v>
      </c>
      <c r="EZ30" s="40"/>
      <c r="FA30" s="336" t="s">
        <v>1737</v>
      </c>
      <c r="FB30" s="336" t="s">
        <v>851</v>
      </c>
      <c r="FC30" s="40"/>
      <c r="FD30" s="40"/>
      <c r="FE30" s="40"/>
      <c r="FF30" s="40"/>
      <c r="FG30" s="40"/>
      <c r="FH30" s="336" t="s">
        <v>1737</v>
      </c>
      <c r="FI30" s="336" t="s">
        <v>851</v>
      </c>
      <c r="FJ30" s="40">
        <v>-0.1212136298418045</v>
      </c>
      <c r="FK30" s="40">
        <v>-0.13090509176254272</v>
      </c>
      <c r="FL30" s="40">
        <v>-7.9952433705329895E-2</v>
      </c>
      <c r="FM30" s="40">
        <v>-4.0319468826055527E-2</v>
      </c>
      <c r="FN30" s="40"/>
      <c r="FO30" s="336" t="s">
        <v>840</v>
      </c>
      <c r="FP30" s="336" t="s">
        <v>851</v>
      </c>
      <c r="FQ30" s="40"/>
      <c r="FR30" s="336" t="s">
        <v>1737</v>
      </c>
      <c r="FS30" s="336" t="s">
        <v>851</v>
      </c>
      <c r="FT30" s="336" t="s">
        <v>851</v>
      </c>
      <c r="FU30" s="40">
        <v>0.11654126644134521</v>
      </c>
      <c r="FV30" s="40">
        <v>0.11954603344202042</v>
      </c>
      <c r="FW30" s="40">
        <v>8.2805588841438293E-2</v>
      </c>
      <c r="FX30" s="40">
        <v>8.5624203085899353E-2</v>
      </c>
      <c r="FY30" s="40">
        <v>8.3916835486888885E-2</v>
      </c>
      <c r="FZ30" s="336" t="s">
        <v>840</v>
      </c>
      <c r="GA30" s="336" t="s">
        <v>851</v>
      </c>
      <c r="GB30" s="336" t="s">
        <v>851</v>
      </c>
      <c r="GC30" s="336" t="s">
        <v>851</v>
      </c>
      <c r="GD30" s="336" t="s">
        <v>851</v>
      </c>
      <c r="GE30" s="336" t="s">
        <v>851</v>
      </c>
      <c r="GF30" s="336" t="s">
        <v>851</v>
      </c>
      <c r="GG30" s="336" t="s">
        <v>851</v>
      </c>
      <c r="GH30" s="336" t="s">
        <v>851</v>
      </c>
      <c r="GI30" s="336" t="s">
        <v>851</v>
      </c>
      <c r="GJ30" s="336" t="s">
        <v>851</v>
      </c>
      <c r="GK30" s="40">
        <v>76007</v>
      </c>
      <c r="GL30" s="40">
        <v>77212</v>
      </c>
      <c r="GM30" s="40">
        <v>78298</v>
      </c>
      <c r="GN30" s="40">
        <v>79311</v>
      </c>
      <c r="GO30" s="40">
        <v>80347</v>
      </c>
      <c r="GP30" s="40">
        <v>81462</v>
      </c>
      <c r="GQ30" s="40">
        <v>82715</v>
      </c>
      <c r="GR30" s="40">
        <v>84029</v>
      </c>
      <c r="GS30" s="40">
        <v>85394</v>
      </c>
      <c r="GT30" s="40">
        <v>86743</v>
      </c>
      <c r="GU30" s="40">
        <v>88030</v>
      </c>
      <c r="GV30" s="40">
        <v>89250</v>
      </c>
      <c r="GW30" s="40">
        <v>90407</v>
      </c>
      <c r="GX30" s="40">
        <v>91510</v>
      </c>
      <c r="GY30" s="40">
        <v>92562</v>
      </c>
      <c r="GZ30" s="40">
        <v>93571</v>
      </c>
      <c r="HA30" s="40">
        <v>94520</v>
      </c>
      <c r="HB30" s="40">
        <v>95425</v>
      </c>
      <c r="HC30" s="40">
        <v>96282</v>
      </c>
      <c r="HD30" s="40">
        <v>97115</v>
      </c>
      <c r="HE30" s="40">
        <v>97928</v>
      </c>
      <c r="HF30" s="40">
        <v>99000</v>
      </c>
      <c r="HG30" s="40">
        <v>100000</v>
      </c>
      <c r="HH30" s="40">
        <v>100000</v>
      </c>
      <c r="HI30" s="40">
        <v>101000</v>
      </c>
      <c r="HJ30" s="40">
        <v>102000</v>
      </c>
      <c r="HK30" s="40">
        <v>102000</v>
      </c>
      <c r="HL30" s="40">
        <v>103000</v>
      </c>
      <c r="HM30" s="40">
        <v>104000</v>
      </c>
      <c r="HN30" s="40">
        <v>104000</v>
      </c>
      <c r="HO30" s="40">
        <v>105000</v>
      </c>
      <c r="HP30" s="40">
        <v>105000</v>
      </c>
      <c r="HQ30" s="40">
        <v>106000</v>
      </c>
      <c r="HR30" s="40">
        <v>106000</v>
      </c>
      <c r="HS30" s="40">
        <v>107000</v>
      </c>
      <c r="HT30" s="40">
        <v>107000</v>
      </c>
      <c r="HU30" s="40">
        <v>108000</v>
      </c>
      <c r="HV30" s="40">
        <v>108000</v>
      </c>
      <c r="HW30" s="40">
        <v>108000</v>
      </c>
      <c r="HX30" s="40">
        <v>109000</v>
      </c>
      <c r="HY30" s="40">
        <v>109000</v>
      </c>
      <c r="HZ30" s="40">
        <v>109000</v>
      </c>
      <c r="IA30" s="40">
        <v>110000</v>
      </c>
      <c r="IB30" s="40">
        <v>110000</v>
      </c>
      <c r="IC30" s="40">
        <v>110000</v>
      </c>
      <c r="ID30" s="40">
        <v>110000</v>
      </c>
      <c r="IE30" s="40">
        <v>110000</v>
      </c>
      <c r="IF30" s="40">
        <v>111000</v>
      </c>
      <c r="IG30" s="40">
        <v>111000</v>
      </c>
      <c r="IH30" s="40">
        <v>111000</v>
      </c>
      <c r="II30" s="40">
        <v>111000</v>
      </c>
      <c r="IJ30" s="336" t="s">
        <v>851</v>
      </c>
      <c r="IK30" s="336" t="s">
        <v>851</v>
      </c>
      <c r="IL30" s="336" t="s">
        <v>851</v>
      </c>
      <c r="IM30" s="40">
        <v>1.0090946219861507E-2</v>
      </c>
      <c r="IN30" s="40">
        <v>9.5291463658213615E-3</v>
      </c>
      <c r="IO30" s="40">
        <v>8.9407870545983315E-3</v>
      </c>
      <c r="IP30" s="40">
        <v>8.6144581437110901E-3</v>
      </c>
      <c r="IQ30" s="40">
        <v>8.3366716280579567E-3</v>
      </c>
      <c r="IR30" s="40">
        <v>1.0887335054576397E-2</v>
      </c>
      <c r="IS30" s="40">
        <v>1.0050335898995399E-2</v>
      </c>
      <c r="IT30" s="40">
        <v>0</v>
      </c>
      <c r="IU30" s="40">
        <v>9.9503304809331894E-3</v>
      </c>
      <c r="IV30" s="40">
        <v>9.8522966727614403E-3</v>
      </c>
      <c r="IW30" s="40">
        <v>0</v>
      </c>
      <c r="IX30" s="40">
        <v>9.7561748698353767E-3</v>
      </c>
      <c r="IY30" s="40">
        <v>9.6619110554456711E-3</v>
      </c>
      <c r="IZ30" s="40">
        <v>0</v>
      </c>
      <c r="JA30" s="40">
        <v>9.5694512128829956E-3</v>
      </c>
      <c r="JB30" s="40">
        <v>0</v>
      </c>
      <c r="JC30" s="40">
        <v>9.4787441194057465E-3</v>
      </c>
      <c r="JD30" s="40">
        <v>0</v>
      </c>
      <c r="JE30" s="40">
        <v>9.389740414917469E-3</v>
      </c>
      <c r="JF30" s="40">
        <v>0</v>
      </c>
      <c r="JG30" s="40">
        <v>9.3023926019668579E-3</v>
      </c>
      <c r="JH30" s="40">
        <v>0</v>
      </c>
      <c r="JI30" s="40">
        <v>0</v>
      </c>
      <c r="JJ30" s="40">
        <v>9.216655045747757E-3</v>
      </c>
      <c r="JK30" s="40">
        <v>0</v>
      </c>
      <c r="JL30" s="40">
        <v>0</v>
      </c>
      <c r="JM30" s="40">
        <v>9.1324839740991592E-3</v>
      </c>
      <c r="JN30" s="40">
        <v>0</v>
      </c>
      <c r="JO30" s="40">
        <v>0</v>
      </c>
      <c r="JP30" s="40">
        <v>0</v>
      </c>
      <c r="JQ30" s="40">
        <v>0</v>
      </c>
      <c r="JR30" s="40">
        <v>9.0498356148600578E-3</v>
      </c>
      <c r="JS30" s="40">
        <v>0</v>
      </c>
      <c r="JT30" s="40">
        <v>0</v>
      </c>
      <c r="JU30" s="40">
        <v>0</v>
      </c>
      <c r="JV30" s="336" t="s">
        <v>1740</v>
      </c>
      <c r="JW30" s="336" t="s">
        <v>851</v>
      </c>
      <c r="JX30" s="336" t="s">
        <v>851</v>
      </c>
      <c r="JY30" s="336" t="s">
        <v>851</v>
      </c>
      <c r="JZ30" s="336" t="s">
        <v>851</v>
      </c>
      <c r="KA30" s="336" t="s">
        <v>1740</v>
      </c>
      <c r="KB30" s="40">
        <v>0.48121747122505903</v>
      </c>
      <c r="KC30" s="40">
        <v>0.48157003808717697</v>
      </c>
      <c r="KD30" s="40">
        <v>0.48190725700812204</v>
      </c>
      <c r="KE30" s="40">
        <v>0.482115037078582</v>
      </c>
      <c r="KF30" s="40">
        <v>0.48242804921999699</v>
      </c>
      <c r="KG30" s="40">
        <v>0.48269136508455196</v>
      </c>
      <c r="KH30" s="40">
        <v>0.48292277773276099</v>
      </c>
      <c r="KI30" s="40">
        <v>0.48315160042208904</v>
      </c>
      <c r="KJ30" s="40">
        <v>0.483355273655657</v>
      </c>
      <c r="KK30" s="40">
        <v>0.48358675853330196</v>
      </c>
      <c r="KL30" s="40">
        <v>0.48373460218838199</v>
      </c>
      <c r="KM30" s="40">
        <v>0.48392609519345298</v>
      </c>
      <c r="KN30" s="40">
        <v>0.48411227648034805</v>
      </c>
      <c r="KO30" s="40">
        <v>0.484294683241554</v>
      </c>
      <c r="KP30" s="40">
        <v>0.48441065367874103</v>
      </c>
      <c r="KQ30" s="40">
        <v>0.484622206963637</v>
      </c>
      <c r="KR30" s="40">
        <v>0.48470273500867994</v>
      </c>
      <c r="KS30" s="40">
        <v>0.48488081189520899</v>
      </c>
      <c r="KT30" s="40">
        <v>0.48505751447259599</v>
      </c>
      <c r="KU30" s="40">
        <v>0.48519159687456104</v>
      </c>
      <c r="KV30" s="40">
        <v>0.48536785401405402</v>
      </c>
      <c r="KW30" s="40">
        <v>0.48551929058916399</v>
      </c>
      <c r="KX30" s="40">
        <v>0.48571137816509902</v>
      </c>
      <c r="KY30" s="40">
        <v>0.48588237463806899</v>
      </c>
      <c r="KZ30" s="40">
        <v>0.48604995357645203</v>
      </c>
      <c r="LA30" s="40">
        <v>0.48629942337486098</v>
      </c>
      <c r="LB30" s="40">
        <v>0.48651787102142302</v>
      </c>
      <c r="LC30" s="40">
        <v>0.48673769086232399</v>
      </c>
      <c r="LD30" s="40">
        <v>0.48695636343776699</v>
      </c>
      <c r="LE30" s="40">
        <v>0.48725845575209198</v>
      </c>
      <c r="LF30" s="40">
        <v>0.48753128513910604</v>
      </c>
      <c r="LG30" s="40">
        <v>0.48781680384646697</v>
      </c>
      <c r="LH30" s="40">
        <v>0.48807219981552202</v>
      </c>
      <c r="LI30" s="40">
        <v>0.48838889741945402</v>
      </c>
      <c r="LJ30" s="40">
        <v>0.48870681020402601</v>
      </c>
      <c r="LK30" s="40">
        <v>0.48908485946925601</v>
      </c>
      <c r="LL30" s="336" t="s">
        <v>851</v>
      </c>
      <c r="LM30" s="336" t="s">
        <v>851</v>
      </c>
      <c r="LN30" s="336" t="s">
        <v>1740</v>
      </c>
      <c r="LO30" s="40">
        <v>0.69268256425857544</v>
      </c>
      <c r="LP30" s="40">
        <v>0.69231909513473511</v>
      </c>
      <c r="LQ30" s="40">
        <v>0.69192558526992798</v>
      </c>
      <c r="LR30" s="40">
        <v>0.69118839502334595</v>
      </c>
      <c r="LS30" s="40">
        <v>0.68990373611450195</v>
      </c>
      <c r="LT30" s="40">
        <v>0.68816888332366943</v>
      </c>
      <c r="LU30" s="40">
        <v>0.68686866760253906</v>
      </c>
      <c r="LV30" s="40">
        <v>0.68000000715255737</v>
      </c>
      <c r="LW30" s="40">
        <v>0.68000000715255737</v>
      </c>
      <c r="LX30" s="40">
        <v>0.68316829204559326</v>
      </c>
      <c r="LY30" s="40">
        <v>0.67647057771682739</v>
      </c>
      <c r="LZ30" s="40">
        <v>0.67647057771682739</v>
      </c>
      <c r="MA30" s="40">
        <v>0.66990292072296143</v>
      </c>
      <c r="MB30" s="40">
        <v>0.66346156597137451</v>
      </c>
      <c r="MC30" s="40">
        <v>0.66346156597137451</v>
      </c>
      <c r="MD30" s="40">
        <v>0.65714287757873535</v>
      </c>
      <c r="ME30" s="40">
        <v>0.65714287757873535</v>
      </c>
      <c r="MF30" s="40">
        <v>0.65094339847564697</v>
      </c>
      <c r="MG30" s="40">
        <v>0.6603773832321167</v>
      </c>
      <c r="MH30" s="40">
        <v>0.65420562028884888</v>
      </c>
      <c r="MI30" s="40">
        <v>0.65420562028884888</v>
      </c>
      <c r="MJ30" s="40">
        <v>0.64814811944961548</v>
      </c>
      <c r="MK30" s="40">
        <v>0.64814811944961548</v>
      </c>
      <c r="ML30" s="40">
        <v>0.64814811944961548</v>
      </c>
      <c r="MM30" s="40">
        <v>0.64220184087753296</v>
      </c>
      <c r="MN30" s="40">
        <v>0.64220184087753296</v>
      </c>
      <c r="MO30" s="40">
        <v>0.64220184087753296</v>
      </c>
      <c r="MP30" s="40">
        <v>0.62727272510528564</v>
      </c>
      <c r="MQ30" s="40">
        <v>0.62727272510528564</v>
      </c>
      <c r="MR30" s="40">
        <v>0.62727272510528564</v>
      </c>
      <c r="MS30" s="40">
        <v>0.62727272510528564</v>
      </c>
      <c r="MT30" s="40">
        <v>0.62727272510528564</v>
      </c>
      <c r="MU30" s="40">
        <v>0.62162160873413086</v>
      </c>
      <c r="MV30" s="40">
        <v>0.62162160873413086</v>
      </c>
      <c r="MW30" s="40">
        <v>0.62162160873413086</v>
      </c>
      <c r="MX30" s="40">
        <v>0.62162160873413086</v>
      </c>
      <c r="MY30" s="336" t="s">
        <v>851</v>
      </c>
      <c r="MZ30" s="336" t="s">
        <v>1740</v>
      </c>
      <c r="NA30" s="40">
        <v>0.65369611978530884</v>
      </c>
      <c r="NB30" s="40">
        <v>0.65196782350540161</v>
      </c>
      <c r="NC30" s="40">
        <v>0.64997643232345581</v>
      </c>
      <c r="ND30" s="40">
        <v>0.6474730372428894</v>
      </c>
      <c r="NE30" s="40">
        <v>0.64430826902389526</v>
      </c>
      <c r="NF30" s="40">
        <v>0.64060330390930176</v>
      </c>
      <c r="NG30" s="40">
        <v>0.63737374544143677</v>
      </c>
      <c r="NH30" s="40">
        <v>0.62800002098083496</v>
      </c>
      <c r="NI30" s="40">
        <v>0.62599998712539673</v>
      </c>
      <c r="NJ30" s="40">
        <v>0.62871289253234863</v>
      </c>
      <c r="NK30" s="40">
        <v>0.62058824300765991</v>
      </c>
      <c r="NL30" s="40">
        <v>0.61862742900848389</v>
      </c>
      <c r="NM30" s="40">
        <v>0.61067962646484375</v>
      </c>
      <c r="NN30" s="40">
        <v>0.60480767488479614</v>
      </c>
      <c r="NO30" s="40">
        <v>0.60288459062576294</v>
      </c>
      <c r="NP30" s="40">
        <v>0.59714287519454956</v>
      </c>
      <c r="NQ30" s="40">
        <v>0.59619045257568359</v>
      </c>
      <c r="NR30" s="40">
        <v>0.59056603908538818</v>
      </c>
      <c r="NS30" s="40">
        <v>0.60000002384185791</v>
      </c>
      <c r="NT30" s="40">
        <v>0.59439253807067871</v>
      </c>
      <c r="NU30" s="40">
        <v>0.59532707929611206</v>
      </c>
      <c r="NV30" s="40">
        <v>0.58981484174728394</v>
      </c>
      <c r="NW30" s="40">
        <v>0.58981484174728394</v>
      </c>
      <c r="NX30" s="40">
        <v>0.58981484174728394</v>
      </c>
      <c r="NY30" s="40">
        <v>0.58440369367599487</v>
      </c>
      <c r="NZ30" s="40">
        <v>0.58440369367599487</v>
      </c>
      <c r="OA30" s="40">
        <v>0.58440369367599487</v>
      </c>
      <c r="OB30" s="40">
        <v>0.56999999284744263</v>
      </c>
      <c r="OC30" s="40">
        <v>0.56999999284744263</v>
      </c>
      <c r="OD30" s="40">
        <v>0.56909090280532837</v>
      </c>
      <c r="OE30" s="40">
        <v>0.56909090280532837</v>
      </c>
      <c r="OF30" s="40">
        <v>0.56999999284744263</v>
      </c>
      <c r="OG30" s="40">
        <v>0.56396394968032837</v>
      </c>
      <c r="OH30" s="40">
        <v>0.56396394968032837</v>
      </c>
      <c r="OI30" s="40">
        <v>0.56396394968032837</v>
      </c>
      <c r="OJ30" s="40">
        <v>0.56396394968032837</v>
      </c>
      <c r="OK30" s="336" t="s">
        <v>851</v>
      </c>
      <c r="OL30" s="336" t="s">
        <v>851</v>
      </c>
      <c r="OM30" s="336" t="s">
        <v>1740</v>
      </c>
      <c r="ON30" s="40">
        <v>0.61140739917755127</v>
      </c>
      <c r="OO30" s="40">
        <v>0.61247354745864868</v>
      </c>
      <c r="OP30" s="40">
        <v>0.61391669511795044</v>
      </c>
      <c r="OQ30" s="40">
        <v>0.61528635025024414</v>
      </c>
      <c r="OR30" s="40">
        <v>0.61606341600418091</v>
      </c>
      <c r="OS30" s="40">
        <v>0.61614656448364258</v>
      </c>
      <c r="OT30" s="40">
        <v>0.61717170476913452</v>
      </c>
      <c r="OU30" s="40">
        <v>0.61100000143051147</v>
      </c>
      <c r="OV30" s="40">
        <v>0.6119999885559082</v>
      </c>
      <c r="OW30" s="40">
        <v>0.6158415675163269</v>
      </c>
      <c r="OX30" s="40">
        <v>0.60980391502380371</v>
      </c>
      <c r="OY30" s="40">
        <v>0.60882353782653809</v>
      </c>
      <c r="OZ30" s="40">
        <v>0.60291260480880737</v>
      </c>
      <c r="PA30" s="40">
        <v>0.5951923131942749</v>
      </c>
      <c r="PB30" s="40">
        <v>0.5951923131942749</v>
      </c>
      <c r="PC30" s="40">
        <v>0.58761906623840332</v>
      </c>
      <c r="PD30" s="40">
        <v>0.58761906623840332</v>
      </c>
      <c r="PE30" s="40">
        <v>0.58207547664642334</v>
      </c>
      <c r="PF30" s="40">
        <v>0.59150946140289307</v>
      </c>
      <c r="PG30" s="40">
        <v>0.58598130941390991</v>
      </c>
      <c r="PH30" s="40">
        <v>0.58598130941390991</v>
      </c>
      <c r="PI30" s="40">
        <v>0.58055555820465088</v>
      </c>
      <c r="PJ30" s="40">
        <v>0.58055555820465088</v>
      </c>
      <c r="PK30" s="40">
        <v>0.58240741491317749</v>
      </c>
      <c r="PL30" s="40">
        <v>0.57706421613693237</v>
      </c>
      <c r="PM30" s="40">
        <v>0.57706421613693237</v>
      </c>
      <c r="PN30" s="40">
        <v>0.57798165082931519</v>
      </c>
      <c r="PO30" s="40">
        <v>0.56454545259475708</v>
      </c>
      <c r="PP30" s="40">
        <v>0.56454545259475708</v>
      </c>
      <c r="PQ30" s="40">
        <v>0.56454545259475708</v>
      </c>
      <c r="PR30" s="40">
        <v>0.5663636326789856</v>
      </c>
      <c r="PS30" s="40">
        <v>0.5663636326789856</v>
      </c>
      <c r="PT30" s="40">
        <v>0.56126123666763306</v>
      </c>
      <c r="PU30" s="40">
        <v>0.56126123666763306</v>
      </c>
      <c r="PV30" s="40">
        <v>0.56306308507919312</v>
      </c>
      <c r="PW30" s="40">
        <v>0.56306308507919312</v>
      </c>
      <c r="PX30" s="336" t="s">
        <v>851</v>
      </c>
      <c r="PY30" s="336" t="s">
        <v>851</v>
      </c>
      <c r="PZ30" s="40"/>
      <c r="QA30" s="40"/>
      <c r="QB30" s="40"/>
      <c r="QC30" s="40"/>
      <c r="QD30" s="40"/>
      <c r="QE30" s="40"/>
      <c r="QF30" s="40"/>
      <c r="QG30" s="40"/>
      <c r="QH30" s="40"/>
      <c r="QI30" s="40"/>
      <c r="QJ30" s="40"/>
      <c r="QK30" s="40"/>
      <c r="QL30" s="40"/>
      <c r="QM30" s="40"/>
      <c r="QN30" s="40"/>
      <c r="QO30" s="40"/>
      <c r="QP30" s="40"/>
      <c r="QQ30" s="40"/>
      <c r="QR30" s="40"/>
      <c r="QS30" s="336" t="s">
        <v>851</v>
      </c>
      <c r="QT30" s="336" t="s">
        <v>851</v>
      </c>
      <c r="QU30" s="336" t="s">
        <v>851</v>
      </c>
      <c r="QV30" s="336" t="s">
        <v>851</v>
      </c>
      <c r="QW30" s="40"/>
      <c r="QX30" s="336" t="s">
        <v>851</v>
      </c>
      <c r="QY30" s="336" t="s">
        <v>851</v>
      </c>
      <c r="QZ30" s="336" t="s">
        <v>851</v>
      </c>
      <c r="RA30" s="336" t="s">
        <v>851</v>
      </c>
      <c r="RB30" s="336" t="s">
        <v>851</v>
      </c>
      <c r="RC30" s="336" t="s">
        <v>851</v>
      </c>
      <c r="RD30" s="336" t="s">
        <v>851</v>
      </c>
      <c r="RE30" s="336" t="s">
        <v>851</v>
      </c>
      <c r="RF30" s="40"/>
      <c r="RG30" s="40"/>
      <c r="RH30" s="336" t="s">
        <v>1737</v>
      </c>
      <c r="RI30" s="336" t="s">
        <v>851</v>
      </c>
      <c r="RJ30" s="40"/>
      <c r="RK30" s="40"/>
      <c r="RL30" s="336" t="s">
        <v>1737</v>
      </c>
      <c r="RM30" s="336" t="s">
        <v>851</v>
      </c>
      <c r="RN30" s="40"/>
      <c r="RO30" s="40"/>
      <c r="RP30" s="336" t="s">
        <v>1737</v>
      </c>
      <c r="RQ30" s="336" t="s">
        <v>851</v>
      </c>
      <c r="RR30" s="40"/>
      <c r="RS30" s="40"/>
      <c r="RT30" s="336" t="s">
        <v>1737</v>
      </c>
      <c r="RU30" s="336" t="s">
        <v>851</v>
      </c>
      <c r="RV30" s="40"/>
      <c r="RW30" s="40"/>
      <c r="RX30" s="336" t="s">
        <v>1737</v>
      </c>
      <c r="RY30" s="336" t="s">
        <v>851</v>
      </c>
      <c r="RZ30" s="336" t="s">
        <v>470</v>
      </c>
      <c r="SA30" s="40">
        <v>0.20580217242240906</v>
      </c>
      <c r="SB30" s="40">
        <v>0.21130917966365814</v>
      </c>
      <c r="SC30" s="40">
        <v>0.20870833098888397</v>
      </c>
      <c r="SD30" s="40">
        <v>0.21385818719863892</v>
      </c>
      <c r="SE30" s="40">
        <v>0.21668897569179535</v>
      </c>
      <c r="SF30" s="336" t="s">
        <v>851</v>
      </c>
      <c r="SG30" s="336" t="s">
        <v>851</v>
      </c>
      <c r="SH30" s="40">
        <v>0.28837651014328003</v>
      </c>
      <c r="SI30" s="40">
        <v>0.30560803413391113</v>
      </c>
      <c r="SJ30" s="40">
        <v>0.28286901116371155</v>
      </c>
      <c r="SK30" s="40">
        <v>0.3263796865940094</v>
      </c>
      <c r="SL30" s="40">
        <v>0.42524427175521851</v>
      </c>
      <c r="SM30" s="336" t="s">
        <v>840</v>
      </c>
      <c r="SN30" s="336" t="s">
        <v>851</v>
      </c>
      <c r="SO30" s="336" t="s">
        <v>851</v>
      </c>
      <c r="SP30" s="40"/>
      <c r="SQ30" s="40"/>
      <c r="SR30" s="40"/>
      <c r="SS30" s="40"/>
      <c r="ST30" s="40"/>
      <c r="SU30" s="336" t="s">
        <v>1737</v>
      </c>
      <c r="SV30" s="336" t="s">
        <v>851</v>
      </c>
      <c r="SW30" s="336" t="s">
        <v>851</v>
      </c>
      <c r="SX30" s="40">
        <v>2.3397151380777359E-2</v>
      </c>
      <c r="SY30" s="40">
        <v>2.1934805437922478E-2</v>
      </c>
      <c r="SZ30" s="40">
        <v>1.8514754250645638E-2</v>
      </c>
      <c r="TA30" s="40">
        <v>4.4435679912567139E-2</v>
      </c>
      <c r="TB30" s="40">
        <v>3.2962333410978317E-2</v>
      </c>
      <c r="TC30" s="336" t="s">
        <v>840</v>
      </c>
      <c r="TD30" s="336" t="s">
        <v>851</v>
      </c>
      <c r="TE30" s="336" t="s">
        <v>851</v>
      </c>
      <c r="TF30" s="336" t="s">
        <v>851</v>
      </c>
      <c r="TG30" s="40"/>
      <c r="TH30" s="40"/>
      <c r="TI30" s="40"/>
      <c r="TJ30" s="40"/>
      <c r="TK30" s="40"/>
      <c r="TL30" s="336" t="s">
        <v>1737</v>
      </c>
      <c r="TM30" s="336" t="s">
        <v>851</v>
      </c>
      <c r="TN30" s="336" t="s">
        <v>851</v>
      </c>
      <c r="TO30" s="336" t="s">
        <v>851</v>
      </c>
      <c r="TP30" s="40">
        <v>1.0258955880999565E-2</v>
      </c>
      <c r="TQ30" s="40">
        <v>9.2987325042486191E-3</v>
      </c>
      <c r="TR30" s="40">
        <v>7.220141589641571E-3</v>
      </c>
      <c r="TS30" s="40">
        <v>3.4832246601581573E-2</v>
      </c>
      <c r="TT30" s="40">
        <v>2.4347875267267227E-2</v>
      </c>
      <c r="TU30" s="336" t="s">
        <v>840</v>
      </c>
      <c r="TV30" s="336" t="s">
        <v>851</v>
      </c>
      <c r="TW30" s="40">
        <v>16160</v>
      </c>
      <c r="TX30" s="336" t="s">
        <v>840</v>
      </c>
      <c r="TY30" s="336" t="s">
        <v>851</v>
      </c>
      <c r="TZ30" s="40"/>
      <c r="UA30" s="336" t="s">
        <v>1737</v>
      </c>
      <c r="UB30" s="336" t="s">
        <v>851</v>
      </c>
      <c r="UC30" s="40">
        <v>16555.1420781216</v>
      </c>
      <c r="UD30" s="336" t="s">
        <v>840</v>
      </c>
      <c r="UE30" s="336" t="s">
        <v>851</v>
      </c>
      <c r="UF30" s="336" t="s">
        <v>851</v>
      </c>
      <c r="UG30" s="40"/>
      <c r="UH30" s="40"/>
      <c r="UI30" s="40"/>
      <c r="UJ30" s="40"/>
      <c r="UK30" s="40"/>
      <c r="UL30" s="336" t="s">
        <v>1737</v>
      </c>
      <c r="UM30" s="336" t="s">
        <v>851</v>
      </c>
      <c r="UN30" s="336" t="s">
        <v>851</v>
      </c>
      <c r="UO30" s="336" t="s">
        <v>851</v>
      </c>
      <c r="UP30" s="40">
        <v>0.15995930135250092</v>
      </c>
      <c r="UQ30" s="40">
        <v>0.16615748405456543</v>
      </c>
      <c r="UR30" s="40">
        <v>0.18709710240364075</v>
      </c>
      <c r="US30" s="40">
        <v>0.26134407520294189</v>
      </c>
      <c r="UT30" s="40">
        <v>0.24538061022758484</v>
      </c>
      <c r="UU30" s="336" t="s">
        <v>840</v>
      </c>
    </row>
    <row r="31" spans="1:646">
      <c r="A31" s="336" t="s">
        <v>425</v>
      </c>
      <c r="B31" s="336" t="s">
        <v>10</v>
      </c>
      <c r="C31" s="336" t="s">
        <v>222</v>
      </c>
      <c r="D31" s="40">
        <v>2.9117356985807419E-2</v>
      </c>
      <c r="E31" s="336" t="s">
        <v>436</v>
      </c>
      <c r="F31" s="40">
        <v>4.0801391005516052E-2</v>
      </c>
      <c r="G31" s="336" t="s">
        <v>1741</v>
      </c>
      <c r="H31" s="40">
        <v>3.825870156288147E-2</v>
      </c>
      <c r="I31" s="336" t="s">
        <v>1447</v>
      </c>
      <c r="J31" s="40">
        <v>3.5492207854986191E-2</v>
      </c>
      <c r="K31" s="336" t="s">
        <v>1803</v>
      </c>
      <c r="L31" s="336" t="s">
        <v>436</v>
      </c>
      <c r="M31" s="40">
        <v>0.4291684627532959</v>
      </c>
      <c r="N31" s="40">
        <v>0.48655217885971069</v>
      </c>
      <c r="O31" s="336" t="s">
        <v>436</v>
      </c>
      <c r="P31" s="40">
        <v>0.4291684627532959</v>
      </c>
      <c r="Q31" s="336" t="s">
        <v>436</v>
      </c>
      <c r="R31" s="40">
        <v>0.49327626824378967</v>
      </c>
      <c r="S31" s="336" t="s">
        <v>436</v>
      </c>
      <c r="T31" s="40">
        <v>0.4799744188785553</v>
      </c>
      <c r="U31" s="336" t="s">
        <v>436</v>
      </c>
      <c r="V31" s="336" t="s">
        <v>851</v>
      </c>
      <c r="W31" s="336" t="s">
        <v>1741</v>
      </c>
      <c r="X31" s="40">
        <v>0.43294331431388855</v>
      </c>
      <c r="Y31" s="40">
        <v>0.490398108959198</v>
      </c>
      <c r="Z31" s="336" t="s">
        <v>1741</v>
      </c>
      <c r="AA31" s="40">
        <v>0.43294331431388855</v>
      </c>
      <c r="AB31" s="336" t="s">
        <v>1741</v>
      </c>
      <c r="AC31" s="40">
        <v>0.49700412154197693</v>
      </c>
      <c r="AD31" s="336" t="s">
        <v>1741</v>
      </c>
      <c r="AE31" s="40">
        <v>0.47688806056976318</v>
      </c>
      <c r="AF31" s="336" t="s">
        <v>1741</v>
      </c>
      <c r="AG31" s="336" t="s">
        <v>851</v>
      </c>
      <c r="AH31" s="336" t="s">
        <v>1447</v>
      </c>
      <c r="AI31" s="40">
        <v>0.54427731037139893</v>
      </c>
      <c r="AJ31" s="40">
        <v>0.5734131932258606</v>
      </c>
      <c r="AK31" s="336" t="s">
        <v>1447</v>
      </c>
      <c r="AL31" s="40">
        <v>0.54427731037139893</v>
      </c>
      <c r="AM31" s="336" t="s">
        <v>1447</v>
      </c>
      <c r="AN31" s="40">
        <v>0.67698419094085693</v>
      </c>
      <c r="AO31" s="336" t="s">
        <v>1447</v>
      </c>
      <c r="AP31" s="40">
        <v>0.58155733346939087</v>
      </c>
      <c r="AQ31" s="336" t="s">
        <v>1447</v>
      </c>
      <c r="AR31" s="336" t="s">
        <v>851</v>
      </c>
      <c r="AS31" s="336" t="s">
        <v>1803</v>
      </c>
      <c r="AT31" s="40">
        <v>0.54391765594482422</v>
      </c>
      <c r="AU31" s="40">
        <v>0.57309943437576294</v>
      </c>
      <c r="AV31" s="336" t="s">
        <v>1803</v>
      </c>
      <c r="AW31" s="40">
        <v>0.54391765594482422</v>
      </c>
      <c r="AX31" s="336" t="s">
        <v>1803</v>
      </c>
      <c r="AY31" s="40">
        <v>0.67650067806243896</v>
      </c>
      <c r="AZ31" s="336" t="s">
        <v>1803</v>
      </c>
      <c r="BA31" s="40">
        <v>0.58119344711303711</v>
      </c>
      <c r="BB31" s="336" t="s">
        <v>1803</v>
      </c>
      <c r="BC31" s="336" t="s">
        <v>851</v>
      </c>
      <c r="BD31" s="336" t="s">
        <v>436</v>
      </c>
      <c r="BE31" s="40">
        <v>3.2139763832092285</v>
      </c>
      <c r="BF31" s="336" t="s">
        <v>827</v>
      </c>
      <c r="BG31" s="40">
        <v>2.3992254734039307</v>
      </c>
      <c r="BH31" s="336" t="s">
        <v>1447</v>
      </c>
      <c r="BI31" s="40">
        <v>2.935225248336792</v>
      </c>
      <c r="BJ31" s="336" t="s">
        <v>1803</v>
      </c>
      <c r="BK31" s="40">
        <v>3.4842727184295654</v>
      </c>
      <c r="BL31" s="336" t="s">
        <v>851</v>
      </c>
      <c r="BM31" s="40">
        <v>3.0692367553710938</v>
      </c>
      <c r="BN31" s="336" t="s">
        <v>838</v>
      </c>
      <c r="BO31" s="336" t="s">
        <v>851</v>
      </c>
      <c r="BP31" s="336" t="s">
        <v>436</v>
      </c>
      <c r="BQ31" s="40">
        <v>3.6577223800122738E-3</v>
      </c>
      <c r="BR31" s="40">
        <v>3.7144615780562162E-3</v>
      </c>
      <c r="BS31" s="40">
        <v>4.6868845820426941E-3</v>
      </c>
      <c r="BT31" s="40">
        <v>3.8580007385462523E-3</v>
      </c>
      <c r="BU31" s="40">
        <v>3.8579816464334726E-3</v>
      </c>
      <c r="BV31" s="336" t="s">
        <v>851</v>
      </c>
      <c r="BW31" s="336" t="s">
        <v>827</v>
      </c>
      <c r="BX31" s="40">
        <v>6.1787264421582222E-3</v>
      </c>
      <c r="BY31" s="40">
        <v>7.0611536502838135E-3</v>
      </c>
      <c r="BZ31" s="40">
        <v>6.4401878044009209E-3</v>
      </c>
      <c r="CA31" s="40">
        <v>8.5941702127456665E-3</v>
      </c>
      <c r="CB31" s="40">
        <v>1.000724732875824E-2</v>
      </c>
      <c r="CC31" s="336" t="s">
        <v>851</v>
      </c>
      <c r="CD31" s="336" t="s">
        <v>1447</v>
      </c>
      <c r="CE31" s="40">
        <v>7.0824720896780491E-3</v>
      </c>
      <c r="CF31" s="40">
        <v>7.5836195610463619E-3</v>
      </c>
      <c r="CG31" s="40">
        <v>7.887592539191246E-3</v>
      </c>
      <c r="CH31" s="40">
        <v>1.0007362812757492E-2</v>
      </c>
      <c r="CI31" s="40">
        <v>1.0007373057305813E-2</v>
      </c>
      <c r="CJ31" s="336" t="s">
        <v>851</v>
      </c>
      <c r="CK31" s="336" t="s">
        <v>1803</v>
      </c>
      <c r="CL31" s="40">
        <v>7.7977105975151062E-3</v>
      </c>
      <c r="CM31" s="40">
        <v>7.6292520388960838E-3</v>
      </c>
      <c r="CN31" s="40">
        <v>9.3007758259773254E-3</v>
      </c>
      <c r="CO31" s="40">
        <v>1.0007381439208984E-2</v>
      </c>
      <c r="CP31" s="40">
        <v>1.0007379576563835E-2</v>
      </c>
      <c r="CQ31" s="336" t="s">
        <v>851</v>
      </c>
      <c r="CR31" s="40">
        <v>8.2464609146118164</v>
      </c>
      <c r="CS31" s="40">
        <v>8.5061254501342773</v>
      </c>
      <c r="CT31" s="40">
        <v>9.1166467666625977</v>
      </c>
      <c r="CU31" s="40">
        <v>9.4318084716796875</v>
      </c>
      <c r="CV31" s="40">
        <v>10.063733100891113</v>
      </c>
      <c r="CW31" s="336" t="s">
        <v>1741</v>
      </c>
      <c r="CX31" s="336" t="s">
        <v>851</v>
      </c>
      <c r="CY31" s="40">
        <v>8.4221553802490234</v>
      </c>
      <c r="CZ31" s="40">
        <v>8.8323783874511719</v>
      </c>
      <c r="DA31" s="40">
        <v>9.3452949523925781</v>
      </c>
      <c r="DB31" s="40">
        <v>9.7693996429443359</v>
      </c>
      <c r="DC31" s="40">
        <v>10.505234718322754</v>
      </c>
      <c r="DD31" s="336" t="s">
        <v>1447</v>
      </c>
      <c r="DE31" s="336" t="s">
        <v>851</v>
      </c>
      <c r="DF31" s="40">
        <v>10.799569129943848</v>
      </c>
      <c r="DG31" s="336" t="s">
        <v>1803</v>
      </c>
      <c r="DH31" s="336" t="s">
        <v>851</v>
      </c>
      <c r="DI31" s="336" t="s">
        <v>851</v>
      </c>
      <c r="DJ31" s="336">
        <v>10.9</v>
      </c>
      <c r="DK31" s="336" t="s">
        <v>1738</v>
      </c>
      <c r="DL31" s="336" t="s">
        <v>851</v>
      </c>
      <c r="DM31" s="336" t="s">
        <v>851</v>
      </c>
      <c r="DN31" s="336" t="s">
        <v>436</v>
      </c>
      <c r="DO31" s="40">
        <v>2.5305561721324921E-2</v>
      </c>
      <c r="DP31" s="40">
        <v>1.9371924921870232E-2</v>
      </c>
      <c r="DQ31" s="40">
        <v>2.3078812286257744E-2</v>
      </c>
      <c r="DR31" s="40">
        <v>4.0918651968240738E-2</v>
      </c>
      <c r="DS31" s="40">
        <v>6.4061738550662994E-2</v>
      </c>
      <c r="DT31" s="336" t="s">
        <v>851</v>
      </c>
      <c r="DU31" s="336" t="s">
        <v>827</v>
      </c>
      <c r="DV31" s="40">
        <v>2.6162015274167061E-3</v>
      </c>
      <c r="DW31" s="40">
        <v>5.1943291909992695E-3</v>
      </c>
      <c r="DX31" s="40">
        <v>1.2836447916924953E-2</v>
      </c>
      <c r="DY31" s="40">
        <v>7.7882609330117702E-3</v>
      </c>
      <c r="DZ31" s="40">
        <v>-1.4118189923465252E-2</v>
      </c>
      <c r="EA31" s="336" t="s">
        <v>851</v>
      </c>
      <c r="EB31" s="336" t="s">
        <v>1447</v>
      </c>
      <c r="EC31" s="40">
        <v>-3.0393104534596205E-3</v>
      </c>
      <c r="ED31" s="40">
        <v>8.8759791105985641E-3</v>
      </c>
      <c r="EE31" s="40">
        <v>-7.4385488405823708E-3</v>
      </c>
      <c r="EF31" s="40">
        <v>-7.9285120591521263E-3</v>
      </c>
      <c r="EG31" s="40">
        <v>1.0645938105881214E-2</v>
      </c>
      <c r="EH31" s="336" t="s">
        <v>851</v>
      </c>
      <c r="EI31" s="336" t="s">
        <v>1803</v>
      </c>
      <c r="EJ31" s="40">
        <v>-3.4894829150289297E-3</v>
      </c>
      <c r="EK31" s="40">
        <v>-2.3101656697690487E-3</v>
      </c>
      <c r="EL31" s="40">
        <v>-8.5724145174026489E-3</v>
      </c>
      <c r="EM31" s="40">
        <v>-1.6902171075344086E-2</v>
      </c>
      <c r="EN31" s="40">
        <v>-3.3269923180341721E-2</v>
      </c>
      <c r="EO31" s="336" t="s">
        <v>851</v>
      </c>
      <c r="EP31" s="336" t="s">
        <v>851</v>
      </c>
      <c r="EQ31" s="336" t="s">
        <v>851</v>
      </c>
      <c r="ER31" s="40">
        <v>0.69370000000000009</v>
      </c>
      <c r="ES31" s="336" t="s">
        <v>1739</v>
      </c>
      <c r="ET31" s="336" t="s">
        <v>851</v>
      </c>
      <c r="EU31" s="336" t="s">
        <v>851</v>
      </c>
      <c r="EV31" s="40">
        <v>0.79480000000000006</v>
      </c>
      <c r="EW31" s="336" t="s">
        <v>1739</v>
      </c>
      <c r="EX31" s="336" t="s">
        <v>851</v>
      </c>
      <c r="EY31" s="336" t="s">
        <v>851</v>
      </c>
      <c r="EZ31" s="40">
        <v>0.59530000000000005</v>
      </c>
      <c r="FA31" s="336" t="s">
        <v>1739</v>
      </c>
      <c r="FB31" s="336" t="s">
        <v>851</v>
      </c>
      <c r="FC31" s="40">
        <v>2.6936514768749475E-3</v>
      </c>
      <c r="FD31" s="40">
        <v>-8.3014518022537231E-3</v>
      </c>
      <c r="FE31" s="40">
        <v>-2.0571021363139153E-2</v>
      </c>
      <c r="FF31" s="40">
        <v>-2.5409763678908348E-2</v>
      </c>
      <c r="FG31" s="40">
        <v>8.2573350518941879E-3</v>
      </c>
      <c r="FH31" s="336" t="s">
        <v>838</v>
      </c>
      <c r="FI31" s="336" t="s">
        <v>851</v>
      </c>
      <c r="FJ31" s="40">
        <v>7.1279716212302446E-4</v>
      </c>
      <c r="FK31" s="40">
        <v>-7.539206650108099E-3</v>
      </c>
      <c r="FL31" s="40">
        <v>-2.2538522258400917E-2</v>
      </c>
      <c r="FM31" s="40">
        <v>-3.3270079642534256E-2</v>
      </c>
      <c r="FN31" s="40">
        <v>-8.9730862528085709E-3</v>
      </c>
      <c r="FO31" s="336" t="s">
        <v>840</v>
      </c>
      <c r="FP31" s="336" t="s">
        <v>851</v>
      </c>
      <c r="FQ31" s="40">
        <v>0.66244304180145264</v>
      </c>
      <c r="FR31" s="336" t="s">
        <v>840</v>
      </c>
      <c r="FS31" s="336" t="s">
        <v>851</v>
      </c>
      <c r="FT31" s="336" t="s">
        <v>851</v>
      </c>
      <c r="FU31" s="40">
        <v>2.0013755187392235E-2</v>
      </c>
      <c r="FV31" s="40">
        <v>1.9704513251781464E-2</v>
      </c>
      <c r="FW31" s="40">
        <v>1.8378712236881256E-2</v>
      </c>
      <c r="FX31" s="40">
        <v>1.6221251338720322E-2</v>
      </c>
      <c r="FY31" s="40">
        <v>1.4958209358155727E-2</v>
      </c>
      <c r="FZ31" s="336" t="s">
        <v>840</v>
      </c>
      <c r="GA31" s="336" t="s">
        <v>851</v>
      </c>
      <c r="GB31" s="336" t="s">
        <v>851</v>
      </c>
      <c r="GC31" s="336" t="s">
        <v>851</v>
      </c>
      <c r="GD31" s="336" t="s">
        <v>851</v>
      </c>
      <c r="GE31" s="336" t="s">
        <v>851</v>
      </c>
      <c r="GF31" s="336" t="s">
        <v>851</v>
      </c>
      <c r="GG31" s="336" t="s">
        <v>851</v>
      </c>
      <c r="GH31" s="336" t="s">
        <v>851</v>
      </c>
      <c r="GI31" s="336" t="s">
        <v>851</v>
      </c>
      <c r="GJ31" s="336" t="s">
        <v>851</v>
      </c>
      <c r="GK31" s="40">
        <v>36870796</v>
      </c>
      <c r="GL31" s="40">
        <v>37275644</v>
      </c>
      <c r="GM31" s="40">
        <v>37681743</v>
      </c>
      <c r="GN31" s="40">
        <v>38087866</v>
      </c>
      <c r="GO31" s="40">
        <v>38491970</v>
      </c>
      <c r="GP31" s="40">
        <v>38892924</v>
      </c>
      <c r="GQ31" s="40">
        <v>39289876</v>
      </c>
      <c r="GR31" s="40">
        <v>39684303</v>
      </c>
      <c r="GS31" s="40">
        <v>40080159</v>
      </c>
      <c r="GT31" s="40">
        <v>40482786</v>
      </c>
      <c r="GU31" s="40">
        <v>40788453</v>
      </c>
      <c r="GV31" s="40">
        <v>41261490</v>
      </c>
      <c r="GW31" s="40">
        <v>41733271</v>
      </c>
      <c r="GX31" s="40">
        <v>42202935</v>
      </c>
      <c r="GY31" s="40">
        <v>42669500</v>
      </c>
      <c r="GZ31" s="40">
        <v>43131966</v>
      </c>
      <c r="HA31" s="40">
        <v>43590368</v>
      </c>
      <c r="HB31" s="40">
        <v>44044811</v>
      </c>
      <c r="HC31" s="40">
        <v>44494502</v>
      </c>
      <c r="HD31" s="40">
        <v>44938712</v>
      </c>
      <c r="HE31" s="40">
        <v>45376763</v>
      </c>
      <c r="HF31" s="40">
        <v>45784000</v>
      </c>
      <c r="HG31" s="40">
        <v>46188000</v>
      </c>
      <c r="HH31" s="40">
        <v>46586000</v>
      </c>
      <c r="HI31" s="40">
        <v>46980000</v>
      </c>
      <c r="HJ31" s="40">
        <v>47368000</v>
      </c>
      <c r="HK31" s="40">
        <v>47750000</v>
      </c>
      <c r="HL31" s="40">
        <v>48126000</v>
      </c>
      <c r="HM31" s="40">
        <v>48496000</v>
      </c>
      <c r="HN31" s="40">
        <v>48860000</v>
      </c>
      <c r="HO31" s="40">
        <v>49217000</v>
      </c>
      <c r="HP31" s="40">
        <v>49568000</v>
      </c>
      <c r="HQ31" s="40">
        <v>49912000</v>
      </c>
      <c r="HR31" s="40">
        <v>50249000</v>
      </c>
      <c r="HS31" s="40">
        <v>50579000</v>
      </c>
      <c r="HT31" s="40">
        <v>50903000</v>
      </c>
      <c r="HU31" s="40">
        <v>51221000</v>
      </c>
      <c r="HV31" s="40">
        <v>51533000</v>
      </c>
      <c r="HW31" s="40">
        <v>51838000</v>
      </c>
      <c r="HX31" s="40">
        <v>52137000</v>
      </c>
      <c r="HY31" s="40">
        <v>52430000</v>
      </c>
      <c r="HZ31" s="40">
        <v>52716000</v>
      </c>
      <c r="IA31" s="40">
        <v>52995000</v>
      </c>
      <c r="IB31" s="40">
        <v>53268000</v>
      </c>
      <c r="IC31" s="40">
        <v>53534000</v>
      </c>
      <c r="ID31" s="40">
        <v>53794000</v>
      </c>
      <c r="IE31" s="40">
        <v>54047000</v>
      </c>
      <c r="IF31" s="40">
        <v>54294000</v>
      </c>
      <c r="IG31" s="40">
        <v>54535000</v>
      </c>
      <c r="IH31" s="40">
        <v>54768000</v>
      </c>
      <c r="II31" s="40">
        <v>54993000</v>
      </c>
      <c r="IJ31" s="336" t="s">
        <v>851</v>
      </c>
      <c r="IK31" s="336" t="s">
        <v>851</v>
      </c>
      <c r="IL31" s="336" t="s">
        <v>851</v>
      </c>
      <c r="IM31" s="40">
        <v>1.0571816004812717E-2</v>
      </c>
      <c r="IN31" s="40">
        <v>1.0371338576078415E-2</v>
      </c>
      <c r="IO31" s="40">
        <v>1.0158083401620388E-2</v>
      </c>
      <c r="IP31" s="40">
        <v>9.9339745938777924E-3</v>
      </c>
      <c r="IQ31" s="40">
        <v>9.7005395218729973E-3</v>
      </c>
      <c r="IR31" s="40">
        <v>8.9345397427678108E-3</v>
      </c>
      <c r="IS31" s="40">
        <v>8.7853390723466873E-3</v>
      </c>
      <c r="IT31" s="40">
        <v>8.5800429806113243E-3</v>
      </c>
      <c r="IU31" s="40">
        <v>8.4219127893447876E-3</v>
      </c>
      <c r="IV31" s="40">
        <v>8.2249157130718231E-3</v>
      </c>
      <c r="IW31" s="40">
        <v>8.0321719869971275E-3</v>
      </c>
      <c r="IX31" s="40">
        <v>7.8435046598315239E-3</v>
      </c>
      <c r="IY31" s="40">
        <v>7.6587488874793053E-3</v>
      </c>
      <c r="IZ31" s="40">
        <v>7.4777454137802124E-3</v>
      </c>
      <c r="JA31" s="40">
        <v>7.2800265625119209E-3</v>
      </c>
      <c r="JB31" s="40">
        <v>7.1063721552491188E-3</v>
      </c>
      <c r="JC31" s="40">
        <v>6.9159907288849354E-3</v>
      </c>
      <c r="JD31" s="40">
        <v>6.7291916348040104E-3</v>
      </c>
      <c r="JE31" s="40">
        <v>6.5458239987492561E-3</v>
      </c>
      <c r="JF31" s="40">
        <v>6.3853906467556953E-3</v>
      </c>
      <c r="JG31" s="40">
        <v>6.2277433462440968E-3</v>
      </c>
      <c r="JH31" s="40">
        <v>6.0727749951183796E-3</v>
      </c>
      <c r="JI31" s="40">
        <v>5.9010917320847511E-3</v>
      </c>
      <c r="JJ31" s="40">
        <v>5.751398392021656E-3</v>
      </c>
      <c r="JK31" s="40">
        <v>5.6040771305561066E-3</v>
      </c>
      <c r="JL31" s="40">
        <v>5.4400679655373096E-3</v>
      </c>
      <c r="JM31" s="40">
        <v>5.2785547450184822E-3</v>
      </c>
      <c r="JN31" s="40">
        <v>5.1382062956690788E-3</v>
      </c>
      <c r="JO31" s="40">
        <v>4.9811904318630695E-3</v>
      </c>
      <c r="JP31" s="40">
        <v>4.8449705354869366E-3</v>
      </c>
      <c r="JQ31" s="40">
        <v>4.6921013854444027E-3</v>
      </c>
      <c r="JR31" s="40">
        <v>4.5596850104629993E-3</v>
      </c>
      <c r="JS31" s="40">
        <v>4.4289738871157169E-3</v>
      </c>
      <c r="JT31" s="40">
        <v>4.2633842676877975E-3</v>
      </c>
      <c r="JU31" s="40">
        <v>4.0998226031661034E-3</v>
      </c>
      <c r="JV31" s="336" t="s">
        <v>1740</v>
      </c>
      <c r="JW31" s="336" t="s">
        <v>851</v>
      </c>
      <c r="JX31" s="336" t="s">
        <v>851</v>
      </c>
      <c r="JY31" s="336" t="s">
        <v>851</v>
      </c>
      <c r="JZ31" s="336" t="s">
        <v>851</v>
      </c>
      <c r="KA31" s="336" t="s">
        <v>1740</v>
      </c>
      <c r="KB31" s="40">
        <v>0.48726517232010003</v>
      </c>
      <c r="KC31" s="40">
        <v>0.48739025668548697</v>
      </c>
      <c r="KD31" s="40">
        <v>0.487510100508811</v>
      </c>
      <c r="KE31" s="40">
        <v>0.487626515543443</v>
      </c>
      <c r="KF31" s="40">
        <v>0.48774197798492303</v>
      </c>
      <c r="KG31" s="40">
        <v>0.48785854483705399</v>
      </c>
      <c r="KH31" s="40">
        <v>0.48797685330664897</v>
      </c>
      <c r="KI31" s="40">
        <v>0.48809603967673804</v>
      </c>
      <c r="KJ31" s="40">
        <v>0.48821572407678998</v>
      </c>
      <c r="KK31" s="40">
        <v>0.48833470279533697</v>
      </c>
      <c r="KL31" s="40">
        <v>0.48845235626856598</v>
      </c>
      <c r="KM31" s="40">
        <v>0.488568628375811</v>
      </c>
      <c r="KN31" s="40">
        <v>0.48868421320425298</v>
      </c>
      <c r="KO31" s="40">
        <v>0.48879929328675997</v>
      </c>
      <c r="KP31" s="40">
        <v>0.48891432306818206</v>
      </c>
      <c r="KQ31" s="40">
        <v>0.48902947197540697</v>
      </c>
      <c r="KR31" s="40">
        <v>0.48914489698875102</v>
      </c>
      <c r="KS31" s="40">
        <v>0.489260944037826</v>
      </c>
      <c r="KT31" s="40">
        <v>0.48937825721205896</v>
      </c>
      <c r="KU31" s="40">
        <v>0.48949761610138703</v>
      </c>
      <c r="KV31" s="40">
        <v>0.48961957973100101</v>
      </c>
      <c r="KW31" s="40">
        <v>0.48974435336449601</v>
      </c>
      <c r="KX31" s="40">
        <v>0.48987210462522301</v>
      </c>
      <c r="KY31" s="40">
        <v>0.49000264943967403</v>
      </c>
      <c r="KZ31" s="40">
        <v>0.49013583518878595</v>
      </c>
      <c r="LA31" s="40">
        <v>0.49027162162177701</v>
      </c>
      <c r="LB31" s="40">
        <v>0.49040980125323602</v>
      </c>
      <c r="LC31" s="40">
        <v>0.49055059094251097</v>
      </c>
      <c r="LD31" s="40">
        <v>0.49069365411842497</v>
      </c>
      <c r="LE31" s="40">
        <v>0.49083890142053699</v>
      </c>
      <c r="LF31" s="40">
        <v>0.49098598447567704</v>
      </c>
      <c r="LG31" s="40">
        <v>0.49113498241792697</v>
      </c>
      <c r="LH31" s="40">
        <v>0.49128566072854002</v>
      </c>
      <c r="LI31" s="40">
        <v>0.49143774147298996</v>
      </c>
      <c r="LJ31" s="40">
        <v>0.49159094615124305</v>
      </c>
      <c r="LK31" s="40">
        <v>0.49174474724885103</v>
      </c>
      <c r="LL31" s="336" t="s">
        <v>851</v>
      </c>
      <c r="LM31" s="336" t="s">
        <v>851</v>
      </c>
      <c r="LN31" s="336" t="s">
        <v>1740</v>
      </c>
      <c r="LO31" s="40">
        <v>0.64060020446777344</v>
      </c>
      <c r="LP31" s="40">
        <v>0.64060568809509277</v>
      </c>
      <c r="LQ31" s="40">
        <v>0.6408352255821228</v>
      </c>
      <c r="LR31" s="40">
        <v>0.64121276140213013</v>
      </c>
      <c r="LS31" s="40">
        <v>0.6416136622428894</v>
      </c>
      <c r="LT31" s="40">
        <v>0.64198178052902222</v>
      </c>
      <c r="LU31" s="40">
        <v>0.64223307371139526</v>
      </c>
      <c r="LV31" s="40">
        <v>0.64250457286834717</v>
      </c>
      <c r="LW31" s="40">
        <v>0.64285409450531006</v>
      </c>
      <c r="LX31" s="40">
        <v>0.64325243234634399</v>
      </c>
      <c r="LY31" s="40">
        <v>0.64376795291900635</v>
      </c>
      <c r="LZ31" s="40">
        <v>0.64416754245758057</v>
      </c>
      <c r="MA31" s="40">
        <v>0.64464116096496582</v>
      </c>
      <c r="MB31" s="40">
        <v>0.64520788192749023</v>
      </c>
      <c r="MC31" s="40">
        <v>0.64584529399871826</v>
      </c>
      <c r="MD31" s="40">
        <v>0.64654487371444702</v>
      </c>
      <c r="ME31" s="40">
        <v>0.64711105823516846</v>
      </c>
      <c r="MF31" s="40">
        <v>0.64778012037277222</v>
      </c>
      <c r="MG31" s="40">
        <v>0.64847064018249512</v>
      </c>
      <c r="MH31" s="40">
        <v>0.64904409646987915</v>
      </c>
      <c r="MI31" s="40">
        <v>0.64941161870956421</v>
      </c>
      <c r="MJ31" s="40">
        <v>0.64955776929855347</v>
      </c>
      <c r="MK31" s="40">
        <v>0.64956438541412354</v>
      </c>
      <c r="ML31" s="40">
        <v>0.64938849210739136</v>
      </c>
      <c r="MM31" s="40">
        <v>0.64894413948059082</v>
      </c>
      <c r="MN31" s="40">
        <v>0.64819759130477905</v>
      </c>
      <c r="MO31" s="40">
        <v>0.6470521092414856</v>
      </c>
      <c r="MP31" s="40">
        <v>0.64570242166519165</v>
      </c>
      <c r="MQ31" s="40">
        <v>0.64421415328979492</v>
      </c>
      <c r="MR31" s="40">
        <v>0.64273172616958618</v>
      </c>
      <c r="MS31" s="40">
        <v>0.64137262105941772</v>
      </c>
      <c r="MT31" s="40">
        <v>0.64012801647186279</v>
      </c>
      <c r="MU31" s="40">
        <v>0.63903927803039551</v>
      </c>
      <c r="MV31" s="40">
        <v>0.63801229000091553</v>
      </c>
      <c r="MW31" s="40">
        <v>0.63692301511764526</v>
      </c>
      <c r="MX31" s="40">
        <v>0.6356627345085144</v>
      </c>
      <c r="MY31" s="336" t="s">
        <v>851</v>
      </c>
      <c r="MZ31" s="336" t="s">
        <v>1740</v>
      </c>
      <c r="NA31" s="40">
        <v>0.59920656681060791</v>
      </c>
      <c r="NB31" s="40">
        <v>0.59920293092727661</v>
      </c>
      <c r="NC31" s="40">
        <v>0.59943145513534546</v>
      </c>
      <c r="ND31" s="40">
        <v>0.59978693723678589</v>
      </c>
      <c r="NE31" s="40">
        <v>0.60010343790054321</v>
      </c>
      <c r="NF31" s="40">
        <v>0.60030239820480347</v>
      </c>
      <c r="NG31" s="40">
        <v>0.60042810440063477</v>
      </c>
      <c r="NH31" s="40">
        <v>0.60045897960662842</v>
      </c>
      <c r="NI31" s="40">
        <v>0.60050231218338013</v>
      </c>
      <c r="NJ31" s="40">
        <v>0.60063856840133667</v>
      </c>
      <c r="NK31" s="40">
        <v>0.60097533464431763</v>
      </c>
      <c r="NL31" s="40">
        <v>0.60131937265396118</v>
      </c>
      <c r="NM31" s="40">
        <v>0.60181605815887451</v>
      </c>
      <c r="NN31" s="40">
        <v>0.60235893726348877</v>
      </c>
      <c r="NO31" s="40">
        <v>0.60284483432769775</v>
      </c>
      <c r="NP31" s="40">
        <v>0.60314524173736572</v>
      </c>
      <c r="NQ31" s="40">
        <v>0.603252112865448</v>
      </c>
      <c r="NR31" s="40">
        <v>0.60332185029983521</v>
      </c>
      <c r="NS31" s="40">
        <v>0.60323590040206909</v>
      </c>
      <c r="NT31" s="40">
        <v>0.60279959440231323</v>
      </c>
      <c r="NU31" s="40">
        <v>0.60200774669647217</v>
      </c>
      <c r="NV31" s="40">
        <v>0.60088634490966797</v>
      </c>
      <c r="NW31" s="40">
        <v>0.59940230846405029</v>
      </c>
      <c r="NX31" s="40">
        <v>0.59772753715515137</v>
      </c>
      <c r="NY31" s="40">
        <v>0.59608340263366699</v>
      </c>
      <c r="NZ31" s="40">
        <v>0.59460234642028809</v>
      </c>
      <c r="OA31" s="40">
        <v>0.5932544469833374</v>
      </c>
      <c r="OB31" s="40">
        <v>0.59215021133422852</v>
      </c>
      <c r="OC31" s="40">
        <v>0.59108656644821167</v>
      </c>
      <c r="OD31" s="40">
        <v>0.58996152877807617</v>
      </c>
      <c r="OE31" s="40">
        <v>0.5886344313621521</v>
      </c>
      <c r="OF31" s="40">
        <v>0.58730363845825195</v>
      </c>
      <c r="OG31" s="40">
        <v>0.58586585521697998</v>
      </c>
      <c r="OH31" s="40">
        <v>0.58430367708206177</v>
      </c>
      <c r="OI31" s="40">
        <v>0.58262121677398682</v>
      </c>
      <c r="OJ31" s="40">
        <v>0.58074665069580078</v>
      </c>
      <c r="OK31" s="336" t="s">
        <v>851</v>
      </c>
      <c r="OL31" s="336" t="s">
        <v>851</v>
      </c>
      <c r="OM31" s="336" t="s">
        <v>1740</v>
      </c>
      <c r="ON31" s="40">
        <v>0.55961120128631592</v>
      </c>
      <c r="OO31" s="40">
        <v>0.56044888496398926</v>
      </c>
      <c r="OP31" s="40">
        <v>0.56126046180725098</v>
      </c>
      <c r="OQ31" s="40">
        <v>0.56205153465270996</v>
      </c>
      <c r="OR31" s="40">
        <v>0.562843918800354</v>
      </c>
      <c r="OS31" s="40">
        <v>0.56366807222366333</v>
      </c>
      <c r="OT31" s="40">
        <v>0.56438928842544556</v>
      </c>
      <c r="OU31" s="40">
        <v>0.56516844034194946</v>
      </c>
      <c r="OV31" s="40">
        <v>0.56600695848464966</v>
      </c>
      <c r="OW31" s="40">
        <v>0.56683695316314697</v>
      </c>
      <c r="OX31" s="40">
        <v>0.56766170263290405</v>
      </c>
      <c r="OY31" s="40">
        <v>0.56825131177902222</v>
      </c>
      <c r="OZ31" s="40">
        <v>0.56881934404373169</v>
      </c>
      <c r="PA31" s="40">
        <v>0.56944900751113892</v>
      </c>
      <c r="PB31" s="40">
        <v>0.57018011808395386</v>
      </c>
      <c r="PC31" s="40">
        <v>0.5710831880569458</v>
      </c>
      <c r="PD31" s="40">
        <v>0.5719415545463562</v>
      </c>
      <c r="PE31" s="40">
        <v>0.57296842336654663</v>
      </c>
      <c r="PF31" s="40">
        <v>0.57408106327056885</v>
      </c>
      <c r="PG31" s="40">
        <v>0.57513988018035889</v>
      </c>
      <c r="PH31" s="40">
        <v>0.57603675127029419</v>
      </c>
      <c r="PI31" s="40">
        <v>0.57671660184860229</v>
      </c>
      <c r="PJ31" s="40">
        <v>0.57728058099746704</v>
      </c>
      <c r="PK31" s="40">
        <v>0.57768434286117554</v>
      </c>
      <c r="PL31" s="40">
        <v>0.57784301042556763</v>
      </c>
      <c r="PM31" s="40">
        <v>0.57764637470245361</v>
      </c>
      <c r="PN31" s="40">
        <v>0.57701647281646729</v>
      </c>
      <c r="PO31" s="40">
        <v>0.57616758346557617</v>
      </c>
      <c r="PP31" s="40">
        <v>0.57514828443527222</v>
      </c>
      <c r="PQ31" s="40">
        <v>0.57412111759185791</v>
      </c>
      <c r="PR31" s="40">
        <v>0.57327955961227417</v>
      </c>
      <c r="PS31" s="40">
        <v>0.57250171899795532</v>
      </c>
      <c r="PT31" s="40">
        <v>0.57190483808517456</v>
      </c>
      <c r="PU31" s="40">
        <v>0.57139450311660767</v>
      </c>
      <c r="PV31" s="40">
        <v>0.57080775499343872</v>
      </c>
      <c r="PW31" s="40">
        <v>0.57001799345016479</v>
      </c>
      <c r="PX31" s="336" t="s">
        <v>851</v>
      </c>
      <c r="PY31" s="336" t="s">
        <v>851</v>
      </c>
      <c r="PZ31" s="40">
        <v>0.68849999999999989</v>
      </c>
      <c r="QA31" s="40">
        <v>0.68310000000000004</v>
      </c>
      <c r="QB31" s="40">
        <v>0.68920000000000003</v>
      </c>
      <c r="QC31" s="40">
        <v>0.69530000000000003</v>
      </c>
      <c r="QD31" s="40">
        <v>0.68909999999999993</v>
      </c>
      <c r="QE31" s="40">
        <v>0.69269999999999998</v>
      </c>
      <c r="QF31" s="40">
        <v>0.68620000000000003</v>
      </c>
      <c r="QG31" s="40">
        <v>0.67959999999999998</v>
      </c>
      <c r="QH31" s="40">
        <v>0.68319999999999992</v>
      </c>
      <c r="QI31" s="40">
        <v>0.6765000000000001</v>
      </c>
      <c r="QJ31" s="40">
        <v>0.67959999999999998</v>
      </c>
      <c r="QK31" s="40">
        <v>0.68040000000000012</v>
      </c>
      <c r="QL31" s="40">
        <v>0.67779999999999996</v>
      </c>
      <c r="QM31" s="40">
        <v>0.67049999999999998</v>
      </c>
      <c r="QN31" s="40">
        <v>0.67469999999999997</v>
      </c>
      <c r="QO31" s="40">
        <v>0.67859999999999998</v>
      </c>
      <c r="QP31" s="40">
        <v>0.68230000000000002</v>
      </c>
      <c r="QQ31" s="40">
        <v>0.69209999999999994</v>
      </c>
      <c r="QR31" s="40">
        <v>0.69370000000000009</v>
      </c>
      <c r="QS31" s="336" t="s">
        <v>851</v>
      </c>
      <c r="QT31" s="336" t="s">
        <v>851</v>
      </c>
      <c r="QU31" s="336" t="s">
        <v>851</v>
      </c>
      <c r="QV31" s="336" t="s">
        <v>851</v>
      </c>
      <c r="QW31" s="40">
        <v>2.3091365583240986E-3</v>
      </c>
      <c r="QX31" s="336" t="s">
        <v>851</v>
      </c>
      <c r="QY31" s="336" t="s">
        <v>851</v>
      </c>
      <c r="QZ31" s="336" t="s">
        <v>851</v>
      </c>
      <c r="RA31" s="336" t="s">
        <v>851</v>
      </c>
      <c r="RB31" s="336" t="s">
        <v>851</v>
      </c>
      <c r="RC31" s="336" t="s">
        <v>851</v>
      </c>
      <c r="RD31" s="336" t="s">
        <v>851</v>
      </c>
      <c r="RE31" s="336" t="s">
        <v>851</v>
      </c>
      <c r="RF31" s="40">
        <v>0.42899999999999999</v>
      </c>
      <c r="RG31" s="40">
        <v>2019</v>
      </c>
      <c r="RH31" s="336" t="s">
        <v>840</v>
      </c>
      <c r="RI31" s="336" t="s">
        <v>851</v>
      </c>
      <c r="RJ31" s="40">
        <v>1.4999999999999999E-2</v>
      </c>
      <c r="RK31" s="40">
        <v>2019</v>
      </c>
      <c r="RL31" s="336" t="s">
        <v>840</v>
      </c>
      <c r="RM31" s="336" t="s">
        <v>851</v>
      </c>
      <c r="RN31" s="40">
        <v>4.9000000000000002E-2</v>
      </c>
      <c r="RO31" s="40">
        <v>2019</v>
      </c>
      <c r="RP31" s="336" t="s">
        <v>840</v>
      </c>
      <c r="RQ31" s="336" t="s">
        <v>851</v>
      </c>
      <c r="RR31" s="40">
        <v>0.14400000000000002</v>
      </c>
      <c r="RS31" s="40">
        <v>2019</v>
      </c>
      <c r="RT31" s="336" t="s">
        <v>840</v>
      </c>
      <c r="RU31" s="336" t="s">
        <v>851</v>
      </c>
      <c r="RV31" s="40">
        <v>0.42</v>
      </c>
      <c r="RW31" s="40">
        <v>2020</v>
      </c>
      <c r="RX31" s="336" t="s">
        <v>840</v>
      </c>
      <c r="RY31" s="336" t="s">
        <v>851</v>
      </c>
      <c r="RZ31" s="336" t="s">
        <v>838</v>
      </c>
      <c r="SA31" s="40">
        <v>0.17975451052188873</v>
      </c>
      <c r="SB31" s="40">
        <v>0.19294619560241699</v>
      </c>
      <c r="SC31" s="40">
        <v>0.19448414444923401</v>
      </c>
      <c r="SD31" s="40">
        <v>0.18678675591945648</v>
      </c>
      <c r="SE31" s="40">
        <v>0.16639690101146698</v>
      </c>
      <c r="SF31" s="336" t="s">
        <v>851</v>
      </c>
      <c r="SG31" s="336" t="s">
        <v>851</v>
      </c>
      <c r="SH31" s="40">
        <v>0.15918703377246857</v>
      </c>
      <c r="SI31" s="40">
        <v>0.1633402407169342</v>
      </c>
      <c r="SJ31" s="40">
        <v>0.15522003173828125</v>
      </c>
      <c r="SK31" s="40">
        <v>0.14640657603740692</v>
      </c>
      <c r="SL31" s="40">
        <v>0.13544090092182159</v>
      </c>
      <c r="SM31" s="336" t="s">
        <v>840</v>
      </c>
      <c r="SN31" s="336" t="s">
        <v>851</v>
      </c>
      <c r="SO31" s="336" t="s">
        <v>851</v>
      </c>
      <c r="SP31" s="40">
        <v>1.3160242699086666E-2</v>
      </c>
      <c r="SQ31" s="40">
        <v>1.1179817840456963E-2</v>
      </c>
      <c r="SR31" s="40">
        <v>-7.1159522049129009E-3</v>
      </c>
      <c r="SS31" s="40">
        <v>-2.8883013874292374E-2</v>
      </c>
      <c r="ST31" s="40">
        <v>-0.10419751703739166</v>
      </c>
      <c r="SU31" s="336" t="s">
        <v>838</v>
      </c>
      <c r="SV31" s="336" t="s">
        <v>851</v>
      </c>
      <c r="SW31" s="336" t="s">
        <v>851</v>
      </c>
      <c r="SX31" s="40">
        <v>1.7969075590372086E-2</v>
      </c>
      <c r="SY31" s="40">
        <v>2.3774072527885437E-2</v>
      </c>
      <c r="SZ31" s="40">
        <v>1.2938795611262321E-2</v>
      </c>
      <c r="TA31" s="40">
        <v>-2.6743623893707991E-3</v>
      </c>
      <c r="TB31" s="40">
        <v>-2.1101221442222595E-2</v>
      </c>
      <c r="TC31" s="336" t="s">
        <v>840</v>
      </c>
      <c r="TD31" s="336" t="s">
        <v>851</v>
      </c>
      <c r="TE31" s="336" t="s">
        <v>851</v>
      </c>
      <c r="TF31" s="336" t="s">
        <v>851</v>
      </c>
      <c r="TG31" s="40">
        <v>2.8107131365686655E-3</v>
      </c>
      <c r="TH31" s="40">
        <v>9.3997700605541468E-4</v>
      </c>
      <c r="TI31" s="40">
        <v>-1.7717063426971436E-2</v>
      </c>
      <c r="TJ31" s="40">
        <v>-3.8912162184715271E-2</v>
      </c>
      <c r="TK31" s="40">
        <v>-0.11330807209014893</v>
      </c>
      <c r="TL31" s="336" t="s">
        <v>838</v>
      </c>
      <c r="TM31" s="336" t="s">
        <v>851</v>
      </c>
      <c r="TN31" s="336" t="s">
        <v>851</v>
      </c>
      <c r="TO31" s="336" t="s">
        <v>851</v>
      </c>
      <c r="TP31" s="40">
        <v>7.5247818604111671E-3</v>
      </c>
      <c r="TQ31" s="40">
        <v>1.3450741767883301E-2</v>
      </c>
      <c r="TR31" s="40">
        <v>2.4965198244899511E-3</v>
      </c>
      <c r="TS31" s="40">
        <v>-1.3037407770752907E-2</v>
      </c>
      <c r="TT31" s="40">
        <v>-3.1035196036100388E-2</v>
      </c>
      <c r="TU31" s="336" t="s">
        <v>840</v>
      </c>
      <c r="TV31" s="336" t="s">
        <v>851</v>
      </c>
      <c r="TW31" s="40">
        <v>11130</v>
      </c>
      <c r="TX31" s="336" t="s">
        <v>840</v>
      </c>
      <c r="TY31" s="336" t="s">
        <v>851</v>
      </c>
      <c r="TZ31" s="40">
        <v>13785.021484375</v>
      </c>
      <c r="UA31" s="336" t="s">
        <v>838</v>
      </c>
      <c r="UB31" s="336" t="s">
        <v>851</v>
      </c>
      <c r="UC31" s="40">
        <v>12711.705186853</v>
      </c>
      <c r="UD31" s="336" t="s">
        <v>840</v>
      </c>
      <c r="UE31" s="336" t="s">
        <v>851</v>
      </c>
      <c r="UF31" s="336" t="s">
        <v>851</v>
      </c>
      <c r="UG31" s="40">
        <v>0.18244814872741699</v>
      </c>
      <c r="UH31" s="40">
        <v>0.18464474380016327</v>
      </c>
      <c r="UI31" s="40">
        <v>0.17391312122344971</v>
      </c>
      <c r="UJ31" s="40">
        <v>0.16137699782848358</v>
      </c>
      <c r="UK31" s="40">
        <v>0.17465423047542572</v>
      </c>
      <c r="UL31" s="336" t="s">
        <v>838</v>
      </c>
      <c r="UM31" s="336" t="s">
        <v>851</v>
      </c>
      <c r="UN31" s="336" t="s">
        <v>851</v>
      </c>
      <c r="UO31" s="336" t="s">
        <v>851</v>
      </c>
      <c r="UP31" s="40">
        <v>0.15989983081817627</v>
      </c>
      <c r="UQ31" s="40">
        <v>0.15580102801322937</v>
      </c>
      <c r="UR31" s="40">
        <v>0.13268150389194489</v>
      </c>
      <c r="US31" s="40">
        <v>0.11313649266958237</v>
      </c>
      <c r="UT31" s="40">
        <v>0.12646780908107758</v>
      </c>
      <c r="UU31" s="336" t="s">
        <v>840</v>
      </c>
    </row>
    <row r="32" spans="1:646">
      <c r="A32" s="336" t="s">
        <v>425</v>
      </c>
      <c r="B32" s="336" t="s">
        <v>11</v>
      </c>
      <c r="C32" s="336" t="s">
        <v>223</v>
      </c>
      <c r="D32" s="40">
        <v>2.6591280475258827E-2</v>
      </c>
      <c r="E32" s="336" t="s">
        <v>436</v>
      </c>
      <c r="F32" s="40">
        <v>3.1245488673448563E-2</v>
      </c>
      <c r="G32" s="336" t="s">
        <v>1741</v>
      </c>
      <c r="H32" s="40">
        <v>2.9875468462705612E-2</v>
      </c>
      <c r="I32" s="336" t="s">
        <v>1447</v>
      </c>
      <c r="J32" s="40">
        <v>3.2631970942020416E-2</v>
      </c>
      <c r="K32" s="336" t="s">
        <v>1803</v>
      </c>
      <c r="L32" s="336" t="s">
        <v>436</v>
      </c>
      <c r="M32" s="40">
        <v>0.62488466501235962</v>
      </c>
      <c r="N32" s="40"/>
      <c r="O32" s="336" t="s">
        <v>1736</v>
      </c>
      <c r="P32" s="40"/>
      <c r="Q32" s="336" t="s">
        <v>1736</v>
      </c>
      <c r="R32" s="40">
        <v>0.77245664596557617</v>
      </c>
      <c r="S32" s="336" t="s">
        <v>436</v>
      </c>
      <c r="T32" s="40">
        <v>0.62488466501235962</v>
      </c>
      <c r="U32" s="336" t="s">
        <v>436</v>
      </c>
      <c r="V32" s="336" t="s">
        <v>851</v>
      </c>
      <c r="W32" s="336" t="s">
        <v>1741</v>
      </c>
      <c r="X32" s="40">
        <v>0.63300269842147827</v>
      </c>
      <c r="Y32" s="40"/>
      <c r="Z32" s="336" t="s">
        <v>1736</v>
      </c>
      <c r="AA32" s="40"/>
      <c r="AB32" s="336" t="s">
        <v>1736</v>
      </c>
      <c r="AC32" s="40">
        <v>0.70313137769699097</v>
      </c>
      <c r="AD32" s="336" t="s">
        <v>1741</v>
      </c>
      <c r="AE32" s="40">
        <v>0.63300269842147827</v>
      </c>
      <c r="AF32" s="336" t="s">
        <v>1741</v>
      </c>
      <c r="AG32" s="336" t="s">
        <v>851</v>
      </c>
      <c r="AH32" s="336" t="s">
        <v>1447</v>
      </c>
      <c r="AI32" s="40">
        <v>0.56517338752746582</v>
      </c>
      <c r="AJ32" s="40"/>
      <c r="AK32" s="336" t="s">
        <v>1736</v>
      </c>
      <c r="AL32" s="40"/>
      <c r="AM32" s="336" t="s">
        <v>1736</v>
      </c>
      <c r="AN32" s="40">
        <v>0.66806018352508545</v>
      </c>
      <c r="AO32" s="336" t="s">
        <v>1447</v>
      </c>
      <c r="AP32" s="40">
        <v>0.56517338752746582</v>
      </c>
      <c r="AQ32" s="336" t="s">
        <v>1447</v>
      </c>
      <c r="AR32" s="336" t="s">
        <v>851</v>
      </c>
      <c r="AS32" s="336" t="s">
        <v>1803</v>
      </c>
      <c r="AT32" s="40">
        <v>0.54867196083068848</v>
      </c>
      <c r="AU32" s="40"/>
      <c r="AV32" s="336" t="s">
        <v>1736</v>
      </c>
      <c r="AW32" s="40"/>
      <c r="AX32" s="336" t="s">
        <v>1736</v>
      </c>
      <c r="AY32" s="40">
        <v>0.66857379674911499</v>
      </c>
      <c r="AZ32" s="336" t="s">
        <v>1803</v>
      </c>
      <c r="BA32" s="40">
        <v>0.54867196083068848</v>
      </c>
      <c r="BB32" s="336" t="s">
        <v>1803</v>
      </c>
      <c r="BC32" s="336" t="s">
        <v>851</v>
      </c>
      <c r="BD32" s="336" t="s">
        <v>436</v>
      </c>
      <c r="BE32" s="40">
        <v>2.7038424015045166</v>
      </c>
      <c r="BF32" s="336" t="s">
        <v>827</v>
      </c>
      <c r="BG32" s="40">
        <v>1.4838677644729614</v>
      </c>
      <c r="BH32" s="336" t="s">
        <v>1447</v>
      </c>
      <c r="BI32" s="40">
        <v>1.5833126306533813</v>
      </c>
      <c r="BJ32" s="336" t="s">
        <v>1803</v>
      </c>
      <c r="BK32" s="40">
        <v>2.2841498851776123</v>
      </c>
      <c r="BL32" s="336" t="s">
        <v>851</v>
      </c>
      <c r="BM32" s="40">
        <v>2.8881168365478516</v>
      </c>
      <c r="BN32" s="336" t="s">
        <v>838</v>
      </c>
      <c r="BO32" s="336" t="s">
        <v>851</v>
      </c>
      <c r="BP32" s="336" t="s">
        <v>436</v>
      </c>
      <c r="BQ32" s="40">
        <v>4.2787331040017307E-4</v>
      </c>
      <c r="BR32" s="40">
        <v>4.9007433699443936E-4</v>
      </c>
      <c r="BS32" s="40">
        <v>6.2767666531726718E-4</v>
      </c>
      <c r="BT32" s="40">
        <v>1.6759837744757533E-3</v>
      </c>
      <c r="BU32" s="40">
        <v>1.6759573481976986E-3</v>
      </c>
      <c r="BV32" s="336" t="s">
        <v>851</v>
      </c>
      <c r="BW32" s="336" t="s">
        <v>827</v>
      </c>
      <c r="BX32" s="40">
        <v>1.8858209950849414E-3</v>
      </c>
      <c r="BY32" s="40">
        <v>8.4136397344991565E-4</v>
      </c>
      <c r="BZ32" s="40">
        <v>7.8185083111748099E-4</v>
      </c>
      <c r="CA32" s="40">
        <v>8.7745318887755275E-4</v>
      </c>
      <c r="CB32" s="40">
        <v>8.7993493070825934E-4</v>
      </c>
      <c r="CC32" s="336" t="s">
        <v>851</v>
      </c>
      <c r="CD32" s="336" t="s">
        <v>1447</v>
      </c>
      <c r="CE32" s="40">
        <v>1.2689151335507631E-3</v>
      </c>
      <c r="CF32" s="40">
        <v>6.8918784381821752E-4</v>
      </c>
      <c r="CG32" s="40">
        <v>8.7808188982307911E-4</v>
      </c>
      <c r="CH32" s="40">
        <v>8.8100420543923974E-4</v>
      </c>
      <c r="CI32" s="40">
        <v>8.8309694547206163E-4</v>
      </c>
      <c r="CJ32" s="336" t="s">
        <v>851</v>
      </c>
      <c r="CK32" s="336" t="s">
        <v>1803</v>
      </c>
      <c r="CL32" s="40">
        <v>8.5180014139041305E-4</v>
      </c>
      <c r="CM32" s="40">
        <v>8.1560347462072968E-4</v>
      </c>
      <c r="CN32" s="40">
        <v>8.8028097525238991E-4</v>
      </c>
      <c r="CO32" s="40">
        <v>8.8310870341956615E-4</v>
      </c>
      <c r="CP32" s="40">
        <v>8.8518764823675156E-4</v>
      </c>
      <c r="CQ32" s="336" t="s">
        <v>851</v>
      </c>
      <c r="CR32" s="40">
        <v>10.36491870880127</v>
      </c>
      <c r="CS32" s="40">
        <v>10.733976364135742</v>
      </c>
      <c r="CT32" s="40">
        <v>10.804593086242676</v>
      </c>
      <c r="CU32" s="40">
        <v>10.855052947998047</v>
      </c>
      <c r="CV32" s="40">
        <v>10.919571876525879</v>
      </c>
      <c r="CW32" s="336" t="s">
        <v>1741</v>
      </c>
      <c r="CX32" s="336" t="s">
        <v>851</v>
      </c>
      <c r="CY32" s="40">
        <v>10.585275650024414</v>
      </c>
      <c r="CZ32" s="40">
        <v>10.806459426879883</v>
      </c>
      <c r="DA32" s="40">
        <v>10.82935619354248</v>
      </c>
      <c r="DB32" s="40">
        <v>10.893706321716309</v>
      </c>
      <c r="DC32" s="40">
        <v>10.958486557006836</v>
      </c>
      <c r="DD32" s="336" t="s">
        <v>1447</v>
      </c>
      <c r="DE32" s="336" t="s">
        <v>851</v>
      </c>
      <c r="DF32" s="40">
        <v>10.984505653381348</v>
      </c>
      <c r="DG32" s="336" t="s">
        <v>1803</v>
      </c>
      <c r="DH32" s="336" t="s">
        <v>851</v>
      </c>
      <c r="DI32" s="336" t="s">
        <v>851</v>
      </c>
      <c r="DJ32" s="336">
        <v>11.3</v>
      </c>
      <c r="DK32" s="336" t="s">
        <v>1738</v>
      </c>
      <c r="DL32" s="336" t="s">
        <v>851</v>
      </c>
      <c r="DM32" s="336" t="s">
        <v>851</v>
      </c>
      <c r="DN32" s="336" t="s">
        <v>436</v>
      </c>
      <c r="DO32" s="40">
        <v>2.0805617794394493E-2</v>
      </c>
      <c r="DP32" s="40">
        <v>6.71037957072258E-2</v>
      </c>
      <c r="DQ32" s="40">
        <v>6.2590748071670532E-2</v>
      </c>
      <c r="DR32" s="40">
        <v>1.5274698380380869E-3</v>
      </c>
      <c r="DS32" s="40">
        <v>-1.0410526767373085E-2</v>
      </c>
      <c r="DT32" s="336" t="s">
        <v>851</v>
      </c>
      <c r="DU32" s="336" t="s">
        <v>827</v>
      </c>
      <c r="DV32" s="40">
        <v>6.0865223407745361E-2</v>
      </c>
      <c r="DW32" s="40">
        <v>5.6572824716567993E-2</v>
      </c>
      <c r="DX32" s="40">
        <v>2.3801382631063461E-2</v>
      </c>
      <c r="DY32" s="40">
        <v>2.196476049721241E-2</v>
      </c>
      <c r="DZ32" s="40">
        <v>1.5777455642819405E-2</v>
      </c>
      <c r="EA32" s="336" t="s">
        <v>851</v>
      </c>
      <c r="EB32" s="336" t="s">
        <v>1447</v>
      </c>
      <c r="EC32" s="40">
        <v>5.8389462530612946E-2</v>
      </c>
      <c r="ED32" s="40">
        <v>4.1846077889204025E-2</v>
      </c>
      <c r="EE32" s="40">
        <v>1.1346636340022087E-2</v>
      </c>
      <c r="EF32" s="40">
        <v>3.4394051879644394E-2</v>
      </c>
      <c r="EG32" s="40">
        <v>5.4710254073143005E-2</v>
      </c>
      <c r="EH32" s="336" t="s">
        <v>851</v>
      </c>
      <c r="EI32" s="336" t="s">
        <v>1803</v>
      </c>
      <c r="EJ32" s="40">
        <v>5.9505850076675415E-2</v>
      </c>
      <c r="EK32" s="40">
        <v>3.6814179271459579E-2</v>
      </c>
      <c r="EL32" s="40">
        <v>3.8218185305595398E-2</v>
      </c>
      <c r="EM32" s="40">
        <v>5.125698447227478E-2</v>
      </c>
      <c r="EN32" s="40">
        <v>3.9757341146469116E-2</v>
      </c>
      <c r="EO32" s="336" t="s">
        <v>851</v>
      </c>
      <c r="EP32" s="336" t="s">
        <v>851</v>
      </c>
      <c r="EQ32" s="336" t="s">
        <v>851</v>
      </c>
      <c r="ER32" s="40">
        <v>0.61549999999999994</v>
      </c>
      <c r="ES32" s="336" t="s">
        <v>1739</v>
      </c>
      <c r="ET32" s="336" t="s">
        <v>851</v>
      </c>
      <c r="EU32" s="336" t="s">
        <v>851</v>
      </c>
      <c r="EV32" s="40">
        <v>0.73739999999999994</v>
      </c>
      <c r="EW32" s="336" t="s">
        <v>1739</v>
      </c>
      <c r="EX32" s="336" t="s">
        <v>851</v>
      </c>
      <c r="EY32" s="336" t="s">
        <v>851</v>
      </c>
      <c r="EZ32" s="40">
        <v>0.50960000000000005</v>
      </c>
      <c r="FA32" s="336" t="s">
        <v>1739</v>
      </c>
      <c r="FB32" s="336" t="s">
        <v>851</v>
      </c>
      <c r="FC32" s="40">
        <v>-7.024867832660675E-2</v>
      </c>
      <c r="FD32" s="40">
        <v>-7.5284369289875031E-2</v>
      </c>
      <c r="FE32" s="40">
        <v>-5.8846049010753632E-2</v>
      </c>
      <c r="FF32" s="40">
        <v>-4.1421409696340561E-2</v>
      </c>
      <c r="FG32" s="40">
        <v>-3.7868659943342209E-2</v>
      </c>
      <c r="FH32" s="336" t="s">
        <v>838</v>
      </c>
      <c r="FI32" s="336" t="s">
        <v>851</v>
      </c>
      <c r="FJ32" s="40">
        <v>-7.6139502227306366E-2</v>
      </c>
      <c r="FK32" s="40">
        <v>-7.4301540851593018E-2</v>
      </c>
      <c r="FL32" s="40">
        <v>-6.8463653326034546E-2</v>
      </c>
      <c r="FM32" s="40">
        <v>-3.8709856569766998E-2</v>
      </c>
      <c r="FN32" s="40">
        <v>-7.2225317358970642E-2</v>
      </c>
      <c r="FO32" s="336" t="s">
        <v>840</v>
      </c>
      <c r="FP32" s="336" t="s">
        <v>851</v>
      </c>
      <c r="FQ32" s="40">
        <v>1.0354597568511963</v>
      </c>
      <c r="FR32" s="336" t="s">
        <v>840</v>
      </c>
      <c r="FS32" s="336" t="s">
        <v>851</v>
      </c>
      <c r="FT32" s="336" t="s">
        <v>851</v>
      </c>
      <c r="FU32" s="40">
        <v>4.7754473984241486E-2</v>
      </c>
      <c r="FV32" s="40">
        <v>4.7209650278091431E-2</v>
      </c>
      <c r="FW32" s="40">
        <v>3.3413674682378769E-2</v>
      </c>
      <c r="FX32" s="40">
        <v>1.9932392984628677E-2</v>
      </c>
      <c r="FY32" s="40">
        <v>7.3829842731356621E-3</v>
      </c>
      <c r="FZ32" s="336" t="s">
        <v>840</v>
      </c>
      <c r="GA32" s="336" t="s">
        <v>851</v>
      </c>
      <c r="GB32" s="336" t="s">
        <v>851</v>
      </c>
      <c r="GC32" s="336" t="s">
        <v>851</v>
      </c>
      <c r="GD32" s="336" t="s">
        <v>851</v>
      </c>
      <c r="GE32" s="336" t="s">
        <v>851</v>
      </c>
      <c r="GF32" s="336" t="s">
        <v>851</v>
      </c>
      <c r="GG32" s="336" t="s">
        <v>851</v>
      </c>
      <c r="GH32" s="336" t="s">
        <v>851</v>
      </c>
      <c r="GI32" s="336" t="s">
        <v>851</v>
      </c>
      <c r="GJ32" s="336" t="s">
        <v>851</v>
      </c>
      <c r="GK32" s="40">
        <v>3069597</v>
      </c>
      <c r="GL32" s="40">
        <v>3050686</v>
      </c>
      <c r="GM32" s="40">
        <v>3033976</v>
      </c>
      <c r="GN32" s="40">
        <v>3017938</v>
      </c>
      <c r="GO32" s="40">
        <v>3000715</v>
      </c>
      <c r="GP32" s="40">
        <v>2981262</v>
      </c>
      <c r="GQ32" s="40">
        <v>2958301</v>
      </c>
      <c r="GR32" s="40">
        <v>2932615</v>
      </c>
      <c r="GS32" s="40">
        <v>2907615</v>
      </c>
      <c r="GT32" s="40">
        <v>2888094</v>
      </c>
      <c r="GU32" s="40">
        <v>2877314</v>
      </c>
      <c r="GV32" s="40">
        <v>2876536</v>
      </c>
      <c r="GW32" s="40">
        <v>2884239</v>
      </c>
      <c r="GX32" s="40">
        <v>2897593</v>
      </c>
      <c r="GY32" s="40">
        <v>2912403</v>
      </c>
      <c r="GZ32" s="40">
        <v>2925559</v>
      </c>
      <c r="HA32" s="40">
        <v>2936147</v>
      </c>
      <c r="HB32" s="40">
        <v>2944789</v>
      </c>
      <c r="HC32" s="40">
        <v>2951741</v>
      </c>
      <c r="HD32" s="40">
        <v>2957728</v>
      </c>
      <c r="HE32" s="40">
        <v>2963234</v>
      </c>
      <c r="HF32" s="40">
        <v>2968000</v>
      </c>
      <c r="HG32" s="40">
        <v>2972000</v>
      </c>
      <c r="HH32" s="40">
        <v>2975000</v>
      </c>
      <c r="HI32" s="40">
        <v>2977000</v>
      </c>
      <c r="HJ32" s="40">
        <v>2977000</v>
      </c>
      <c r="HK32" s="40">
        <v>2977000</v>
      </c>
      <c r="HL32" s="40">
        <v>2976000</v>
      </c>
      <c r="HM32" s="40">
        <v>2974000</v>
      </c>
      <c r="HN32" s="40">
        <v>2971000</v>
      </c>
      <c r="HO32" s="40">
        <v>2967000</v>
      </c>
      <c r="HP32" s="40">
        <v>2963000</v>
      </c>
      <c r="HQ32" s="40">
        <v>2958000</v>
      </c>
      <c r="HR32" s="40">
        <v>2952000</v>
      </c>
      <c r="HS32" s="40">
        <v>2947000</v>
      </c>
      <c r="HT32" s="40">
        <v>2940000</v>
      </c>
      <c r="HU32" s="40">
        <v>2934000</v>
      </c>
      <c r="HV32" s="40">
        <v>2927000</v>
      </c>
      <c r="HW32" s="40">
        <v>2920000</v>
      </c>
      <c r="HX32" s="40">
        <v>2913000</v>
      </c>
      <c r="HY32" s="40">
        <v>2905000</v>
      </c>
      <c r="HZ32" s="40">
        <v>2897000</v>
      </c>
      <c r="IA32" s="40">
        <v>2890000</v>
      </c>
      <c r="IB32" s="40">
        <v>2882000</v>
      </c>
      <c r="IC32" s="40">
        <v>2873000</v>
      </c>
      <c r="ID32" s="40">
        <v>2865000</v>
      </c>
      <c r="IE32" s="40">
        <v>2856000</v>
      </c>
      <c r="IF32" s="40">
        <v>2846000</v>
      </c>
      <c r="IG32" s="40">
        <v>2837000</v>
      </c>
      <c r="IH32" s="40">
        <v>2827000</v>
      </c>
      <c r="II32" s="40">
        <v>2816000</v>
      </c>
      <c r="IJ32" s="336" t="s">
        <v>851</v>
      </c>
      <c r="IK32" s="336" t="s">
        <v>851</v>
      </c>
      <c r="IL32" s="336" t="s">
        <v>851</v>
      </c>
      <c r="IM32" s="40">
        <v>3.6126039922237396E-3</v>
      </c>
      <c r="IN32" s="40">
        <v>2.9389900155365467E-3</v>
      </c>
      <c r="IO32" s="40">
        <v>2.357998164370656E-3</v>
      </c>
      <c r="IP32" s="40">
        <v>2.0262403413653374E-3</v>
      </c>
      <c r="IQ32" s="40">
        <v>1.8598334863781929E-3</v>
      </c>
      <c r="IR32" s="40">
        <v>1.6070858109742403E-3</v>
      </c>
      <c r="IS32" s="40">
        <v>1.3468015240505338E-3</v>
      </c>
      <c r="IT32" s="40">
        <v>1.0089121060445905E-3</v>
      </c>
      <c r="IU32" s="40">
        <v>6.7204301012679935E-4</v>
      </c>
      <c r="IV32" s="40">
        <v>0</v>
      </c>
      <c r="IW32" s="40">
        <v>0</v>
      </c>
      <c r="IX32" s="40">
        <v>-3.3596507273614407E-4</v>
      </c>
      <c r="IY32" s="40">
        <v>-6.7226891405880451E-4</v>
      </c>
      <c r="IZ32" s="40">
        <v>-1.0092515731230378E-3</v>
      </c>
      <c r="JA32" s="40">
        <v>-1.3472551945596933E-3</v>
      </c>
      <c r="JB32" s="40">
        <v>-1.3490726705640554E-3</v>
      </c>
      <c r="JC32" s="40">
        <v>-1.6889042453840375E-3</v>
      </c>
      <c r="JD32" s="40">
        <v>-2.0304576028138399E-3</v>
      </c>
      <c r="JE32" s="40">
        <v>-1.6952030127868056E-3</v>
      </c>
      <c r="JF32" s="40">
        <v>-2.3781224153935909E-3</v>
      </c>
      <c r="JG32" s="40">
        <v>-2.0429017022252083E-3</v>
      </c>
      <c r="JH32" s="40">
        <v>-2.3886719718575478E-3</v>
      </c>
      <c r="JI32" s="40">
        <v>-2.3943914566189051E-3</v>
      </c>
      <c r="JJ32" s="40">
        <v>-2.4001384153962135E-3</v>
      </c>
      <c r="JK32" s="40">
        <v>-2.7500877622514963E-3</v>
      </c>
      <c r="JL32" s="40">
        <v>-2.7576715219765902E-3</v>
      </c>
      <c r="JM32" s="40">
        <v>-2.4192165583372116E-3</v>
      </c>
      <c r="JN32" s="40">
        <v>-2.7720045763999224E-3</v>
      </c>
      <c r="JO32" s="40">
        <v>-3.1277176458388567E-3</v>
      </c>
      <c r="JP32" s="40">
        <v>-2.7884298469871283E-3</v>
      </c>
      <c r="JQ32" s="40">
        <v>-3.1463056802749634E-3</v>
      </c>
      <c r="JR32" s="40">
        <v>-3.5075447522103786E-3</v>
      </c>
      <c r="JS32" s="40">
        <v>-3.1673437915742397E-3</v>
      </c>
      <c r="JT32" s="40">
        <v>-3.5310771781951189E-3</v>
      </c>
      <c r="JU32" s="40">
        <v>-3.8986403960734606E-3</v>
      </c>
      <c r="JV32" s="336" t="s">
        <v>1740</v>
      </c>
      <c r="JW32" s="336" t="s">
        <v>851</v>
      </c>
      <c r="JX32" s="336" t="s">
        <v>851</v>
      </c>
      <c r="JY32" s="336" t="s">
        <v>851</v>
      </c>
      <c r="JZ32" s="336" t="s">
        <v>851</v>
      </c>
      <c r="KA32" s="336" t="s">
        <v>1740</v>
      </c>
      <c r="KB32" s="40">
        <v>0.470109473095569</v>
      </c>
      <c r="KC32" s="40">
        <v>0.47034906631037204</v>
      </c>
      <c r="KD32" s="40">
        <v>0.47044525091611</v>
      </c>
      <c r="KE32" s="40">
        <v>0.47043422847736305</v>
      </c>
      <c r="KF32" s="40">
        <v>0.47038436259182703</v>
      </c>
      <c r="KG32" s="40">
        <v>0.47034658754590403</v>
      </c>
      <c r="KH32" s="40">
        <v>0.47032776214502903</v>
      </c>
      <c r="KI32" s="40">
        <v>0.47030604962568601</v>
      </c>
      <c r="KJ32" s="40">
        <v>0.47027837446256299</v>
      </c>
      <c r="KK32" s="40">
        <v>0.47023632343069799</v>
      </c>
      <c r="KL32" s="40">
        <v>0.47017105568983197</v>
      </c>
      <c r="KM32" s="40">
        <v>0.47008526337322898</v>
      </c>
      <c r="KN32" s="40">
        <v>0.4699833655381</v>
      </c>
      <c r="KO32" s="40">
        <v>0.46987345262796798</v>
      </c>
      <c r="KP32" s="40">
        <v>0.46975268662283298</v>
      </c>
      <c r="KQ32" s="40">
        <v>0.46962699822380105</v>
      </c>
      <c r="KR32" s="40">
        <v>0.46949814664678402</v>
      </c>
      <c r="KS32" s="40">
        <v>0.46937087855895598</v>
      </c>
      <c r="KT32" s="40">
        <v>0.46925201882908296</v>
      </c>
      <c r="KU32" s="40">
        <v>0.46915538964069098</v>
      </c>
      <c r="KV32" s="40">
        <v>0.46908716564645903</v>
      </c>
      <c r="KW32" s="40">
        <v>0.46905285101106403</v>
      </c>
      <c r="KX32" s="40">
        <v>0.46905186026378698</v>
      </c>
      <c r="KY32" s="40">
        <v>0.46908896012274098</v>
      </c>
      <c r="KZ32" s="40">
        <v>0.46916230666680903</v>
      </c>
      <c r="LA32" s="40">
        <v>0.46927780246576201</v>
      </c>
      <c r="LB32" s="40">
        <v>0.46943434750616703</v>
      </c>
      <c r="LC32" s="40">
        <v>0.46962989571632002</v>
      </c>
      <c r="LD32" s="40">
        <v>0.46986515581208399</v>
      </c>
      <c r="LE32" s="40">
        <v>0.47012810098280605</v>
      </c>
      <c r="LF32" s="40">
        <v>0.47042011514556598</v>
      </c>
      <c r="LG32" s="40">
        <v>0.47073853011173999</v>
      </c>
      <c r="LH32" s="40">
        <v>0.471079365692814</v>
      </c>
      <c r="LI32" s="40">
        <v>0.47143500774170599</v>
      </c>
      <c r="LJ32" s="40">
        <v>0.47180200017830898</v>
      </c>
      <c r="LK32" s="40">
        <v>0.47217193622133202</v>
      </c>
      <c r="LL32" s="336" t="s">
        <v>851</v>
      </c>
      <c r="LM32" s="336" t="s">
        <v>851</v>
      </c>
      <c r="LN32" s="336" t="s">
        <v>1740</v>
      </c>
      <c r="LO32" s="40">
        <v>0.69042563438415527</v>
      </c>
      <c r="LP32" s="40">
        <v>0.6876106858253479</v>
      </c>
      <c r="LQ32" s="40">
        <v>0.68448978662490845</v>
      </c>
      <c r="LR32" s="40">
        <v>0.68112748861312866</v>
      </c>
      <c r="LS32" s="40">
        <v>0.67750382423400879</v>
      </c>
      <c r="LT32" s="40">
        <v>0.67364776134490967</v>
      </c>
      <c r="LU32" s="40">
        <v>0.66913747787475586</v>
      </c>
      <c r="LV32" s="40">
        <v>0.66487216949462891</v>
      </c>
      <c r="LW32" s="40">
        <v>0.66050422191619873</v>
      </c>
      <c r="LX32" s="40">
        <v>0.65670138597488403</v>
      </c>
      <c r="LY32" s="40">
        <v>0.65401411056518555</v>
      </c>
      <c r="LZ32" s="40">
        <v>0.65166276693344116</v>
      </c>
      <c r="MA32" s="40">
        <v>0.64986556768417358</v>
      </c>
      <c r="MB32" s="40">
        <v>0.64862138032913208</v>
      </c>
      <c r="MC32" s="40">
        <v>0.64826655387878418</v>
      </c>
      <c r="MD32" s="40">
        <v>0.64880353212356567</v>
      </c>
      <c r="ME32" s="40">
        <v>0.64967936277389526</v>
      </c>
      <c r="MF32" s="40">
        <v>0.65111559629440308</v>
      </c>
      <c r="MG32" s="40">
        <v>0.65345525741577148</v>
      </c>
      <c r="MH32" s="40">
        <v>0.65524262189865112</v>
      </c>
      <c r="MI32" s="40">
        <v>0.65714287757873535</v>
      </c>
      <c r="MJ32" s="40">
        <v>0.65848672389984131</v>
      </c>
      <c r="MK32" s="40">
        <v>0.65971982479095459</v>
      </c>
      <c r="ML32" s="40">
        <v>0.6602739691734314</v>
      </c>
      <c r="MM32" s="40">
        <v>0.66048747301101685</v>
      </c>
      <c r="MN32" s="40">
        <v>0.66024094820022583</v>
      </c>
      <c r="MO32" s="40">
        <v>0.65930271148681641</v>
      </c>
      <c r="MP32" s="40">
        <v>0.6574394702911377</v>
      </c>
      <c r="MQ32" s="40">
        <v>0.65544760227203369</v>
      </c>
      <c r="MR32" s="40">
        <v>0.65262788534164429</v>
      </c>
      <c r="MS32" s="40">
        <v>0.64921468496322632</v>
      </c>
      <c r="MT32" s="40">
        <v>0.64460784196853638</v>
      </c>
      <c r="MU32" s="40">
        <v>0.64019674062728882</v>
      </c>
      <c r="MV32" s="40">
        <v>0.63482552766799927</v>
      </c>
      <c r="MW32" s="40">
        <v>0.62928897142410278</v>
      </c>
      <c r="MX32" s="40">
        <v>0.62322443723678589</v>
      </c>
      <c r="MY32" s="336" t="s">
        <v>851</v>
      </c>
      <c r="MZ32" s="336" t="s">
        <v>1740</v>
      </c>
      <c r="NA32" s="40">
        <v>0.64126139879226685</v>
      </c>
      <c r="NB32" s="40">
        <v>0.63493961095809937</v>
      </c>
      <c r="NC32" s="40">
        <v>0.62774109840393066</v>
      </c>
      <c r="ND32" s="40">
        <v>0.62025290727615356</v>
      </c>
      <c r="NE32" s="40">
        <v>0.61322575807571411</v>
      </c>
      <c r="NF32" s="40">
        <v>0.60713905096054077</v>
      </c>
      <c r="NG32" s="40">
        <v>0.60175204277038574</v>
      </c>
      <c r="NH32" s="40">
        <v>0.59724092483520508</v>
      </c>
      <c r="NI32" s="40">
        <v>0.59394955635070801</v>
      </c>
      <c r="NJ32" s="40">
        <v>0.59153509140014648</v>
      </c>
      <c r="NK32" s="40">
        <v>0.59086328744888306</v>
      </c>
      <c r="NL32" s="40">
        <v>0.59086328744888306</v>
      </c>
      <c r="NM32" s="40">
        <v>0.59173387289047241</v>
      </c>
      <c r="NN32" s="40">
        <v>0.59381306171417236</v>
      </c>
      <c r="NO32" s="40">
        <v>0.59609556198120117</v>
      </c>
      <c r="NP32" s="40">
        <v>0.59858441352844238</v>
      </c>
      <c r="NQ32" s="40">
        <v>0.60074251890182495</v>
      </c>
      <c r="NR32" s="40">
        <v>0.60311019420623779</v>
      </c>
      <c r="NS32" s="40">
        <v>0.60535228252410889</v>
      </c>
      <c r="NT32" s="40">
        <v>0.60671871900558472</v>
      </c>
      <c r="NU32" s="40">
        <v>0.60782313346862793</v>
      </c>
      <c r="NV32" s="40">
        <v>0.6080436110496521</v>
      </c>
      <c r="NW32" s="40">
        <v>0.60813117027282715</v>
      </c>
      <c r="NX32" s="40">
        <v>0.6068493127822876</v>
      </c>
      <c r="NY32" s="40">
        <v>0.60487467050552368</v>
      </c>
      <c r="NZ32" s="40">
        <v>0.60206538438796997</v>
      </c>
      <c r="OA32" s="40">
        <v>0.59855020046234131</v>
      </c>
      <c r="OB32" s="40">
        <v>0.59411764144897461</v>
      </c>
      <c r="OC32" s="40">
        <v>0.58917421102523804</v>
      </c>
      <c r="OD32" s="40">
        <v>0.58301424980163574</v>
      </c>
      <c r="OE32" s="40">
        <v>0.57661432027816772</v>
      </c>
      <c r="OF32" s="40">
        <v>0.569327712059021</v>
      </c>
      <c r="OG32" s="40">
        <v>0.56219255924224854</v>
      </c>
      <c r="OH32" s="40">
        <v>0.55410647392272949</v>
      </c>
      <c r="OI32" s="40">
        <v>0.54722321033477783</v>
      </c>
      <c r="OJ32" s="40">
        <v>0.54048293828964233</v>
      </c>
      <c r="OK32" s="336" t="s">
        <v>851</v>
      </c>
      <c r="OL32" s="336" t="s">
        <v>851</v>
      </c>
      <c r="OM32" s="336" t="s">
        <v>1740</v>
      </c>
      <c r="ON32" s="40">
        <v>0.62818282842636108</v>
      </c>
      <c r="OO32" s="40">
        <v>0.62799888849258423</v>
      </c>
      <c r="OP32" s="40">
        <v>0.62656712532043457</v>
      </c>
      <c r="OQ32" s="40">
        <v>0.62400662899017334</v>
      </c>
      <c r="OR32" s="40">
        <v>0.62046575546264648</v>
      </c>
      <c r="OS32" s="40">
        <v>0.61611706018447876</v>
      </c>
      <c r="OT32" s="40">
        <v>0.6105121374130249</v>
      </c>
      <c r="OU32" s="40">
        <v>0.60497981309890747</v>
      </c>
      <c r="OV32" s="40">
        <v>0.59865546226501465</v>
      </c>
      <c r="OW32" s="40">
        <v>0.59287875890731812</v>
      </c>
      <c r="OX32" s="40">
        <v>0.58817601203918457</v>
      </c>
      <c r="OY32" s="40">
        <v>0.58448100090026855</v>
      </c>
      <c r="OZ32" s="40">
        <v>0.58131718635559082</v>
      </c>
      <c r="PA32" s="40">
        <v>0.57935440540313721</v>
      </c>
      <c r="PB32" s="40">
        <v>0.57791990041732788</v>
      </c>
      <c r="PC32" s="40">
        <v>0.57802492380142212</v>
      </c>
      <c r="PD32" s="40">
        <v>0.57880526781082153</v>
      </c>
      <c r="PE32" s="40">
        <v>0.58045977354049683</v>
      </c>
      <c r="PF32" s="40">
        <v>0.58333331346511841</v>
      </c>
      <c r="PG32" s="40">
        <v>0.58601969480514526</v>
      </c>
      <c r="PH32" s="40">
        <v>0.58911561965942383</v>
      </c>
      <c r="PI32" s="40">
        <v>0.59168368577957153</v>
      </c>
      <c r="PJ32" s="40">
        <v>0.59446531534194946</v>
      </c>
      <c r="PK32" s="40">
        <v>0.59657531976699829</v>
      </c>
      <c r="PL32" s="40">
        <v>0.59835219383239746</v>
      </c>
      <c r="PM32" s="40">
        <v>0.60000002384185791</v>
      </c>
      <c r="PN32" s="40">
        <v>0.60062134265899658</v>
      </c>
      <c r="PO32" s="40">
        <v>0.60000002384185791</v>
      </c>
      <c r="PP32" s="40">
        <v>0.59958362579345703</v>
      </c>
      <c r="PQ32" s="40">
        <v>0.59798121452331543</v>
      </c>
      <c r="PR32" s="40">
        <v>0.59546250104904175</v>
      </c>
      <c r="PS32" s="40">
        <v>0.59173667430877686</v>
      </c>
      <c r="PT32" s="40">
        <v>0.58819395303726196</v>
      </c>
      <c r="PU32" s="40">
        <v>0.58301019668579102</v>
      </c>
      <c r="PV32" s="40">
        <v>0.57799786329269409</v>
      </c>
      <c r="PW32" s="40">
        <v>0.57173293828964233</v>
      </c>
      <c r="PX32" s="336" t="s">
        <v>851</v>
      </c>
      <c r="PY32" s="336" t="s">
        <v>851</v>
      </c>
      <c r="PZ32" s="40">
        <v>0.6079</v>
      </c>
      <c r="QA32" s="40">
        <v>0.60740000000000005</v>
      </c>
      <c r="QB32" s="40">
        <v>0.60740000000000005</v>
      </c>
      <c r="QC32" s="40">
        <v>0.60780000000000001</v>
      </c>
      <c r="QD32" s="40">
        <v>0.60860000000000003</v>
      </c>
      <c r="QE32" s="40">
        <v>0.60980000000000001</v>
      </c>
      <c r="QF32" s="40">
        <v>0.61140000000000005</v>
      </c>
      <c r="QG32" s="40">
        <v>0.60960000000000003</v>
      </c>
      <c r="QH32" s="40">
        <v>0.61950000000000005</v>
      </c>
      <c r="QI32" s="40">
        <v>0.64760000000000006</v>
      </c>
      <c r="QJ32" s="40">
        <v>0.66239999999999999</v>
      </c>
      <c r="QK32" s="40">
        <v>0.66579999999999995</v>
      </c>
      <c r="QL32" s="40">
        <v>0.66890000000000005</v>
      </c>
      <c r="QM32" s="40">
        <v>0.66180000000000005</v>
      </c>
      <c r="QN32" s="40">
        <v>0.65459999999999996</v>
      </c>
      <c r="QO32" s="40">
        <v>0.64260000000000006</v>
      </c>
      <c r="QP32" s="40">
        <v>0.64069999999999994</v>
      </c>
      <c r="QQ32" s="40">
        <v>0.61599999999999999</v>
      </c>
      <c r="QR32" s="40">
        <v>0.61549999999999994</v>
      </c>
      <c r="QS32" s="336" t="s">
        <v>851</v>
      </c>
      <c r="QT32" s="336" t="s">
        <v>851</v>
      </c>
      <c r="QU32" s="336" t="s">
        <v>851</v>
      </c>
      <c r="QV32" s="336" t="s">
        <v>851</v>
      </c>
      <c r="QW32" s="40">
        <v>-8.1201788270846009E-4</v>
      </c>
      <c r="QX32" s="336" t="s">
        <v>851</v>
      </c>
      <c r="QY32" s="336" t="s">
        <v>851</v>
      </c>
      <c r="QZ32" s="336" t="s">
        <v>851</v>
      </c>
      <c r="RA32" s="336" t="s">
        <v>851</v>
      </c>
      <c r="RB32" s="336" t="s">
        <v>851</v>
      </c>
      <c r="RC32" s="336" t="s">
        <v>851</v>
      </c>
      <c r="RD32" s="336" t="s">
        <v>851</v>
      </c>
      <c r="RE32" s="336" t="s">
        <v>851</v>
      </c>
      <c r="RF32" s="40">
        <v>0.29899999999999999</v>
      </c>
      <c r="RG32" s="40">
        <v>2019</v>
      </c>
      <c r="RH32" s="336" t="s">
        <v>840</v>
      </c>
      <c r="RI32" s="336" t="s">
        <v>851</v>
      </c>
      <c r="RJ32" s="40">
        <v>1.1000000000000001E-2</v>
      </c>
      <c r="RK32" s="40">
        <v>2019</v>
      </c>
      <c r="RL32" s="336" t="s">
        <v>840</v>
      </c>
      <c r="RM32" s="336" t="s">
        <v>851</v>
      </c>
      <c r="RN32" s="40">
        <v>9.8000000000000004E-2</v>
      </c>
      <c r="RO32" s="40">
        <v>2019</v>
      </c>
      <c r="RP32" s="336" t="s">
        <v>840</v>
      </c>
      <c r="RQ32" s="336" t="s">
        <v>851</v>
      </c>
      <c r="RR32" s="40">
        <v>0.44</v>
      </c>
      <c r="RS32" s="40">
        <v>2019</v>
      </c>
      <c r="RT32" s="336" t="s">
        <v>840</v>
      </c>
      <c r="RU32" s="336" t="s">
        <v>851</v>
      </c>
      <c r="RV32" s="40">
        <v>0.26400000000000001</v>
      </c>
      <c r="RW32" s="40">
        <v>2019</v>
      </c>
      <c r="RX32" s="336" t="s">
        <v>840</v>
      </c>
      <c r="RY32" s="336" t="s">
        <v>851</v>
      </c>
      <c r="RZ32" s="336" t="s">
        <v>838</v>
      </c>
      <c r="SA32" s="40">
        <v>0.25086492300033569</v>
      </c>
      <c r="SB32" s="40">
        <v>0.25379246473312378</v>
      </c>
      <c r="SC32" s="40">
        <v>0.20552913844585419</v>
      </c>
      <c r="SD32" s="40">
        <v>0.1821523904800415</v>
      </c>
      <c r="SE32" s="40">
        <v>0.17744554579257965</v>
      </c>
      <c r="SF32" s="336" t="s">
        <v>851</v>
      </c>
      <c r="SG32" s="336" t="s">
        <v>851</v>
      </c>
      <c r="SH32" s="40">
        <v>0.2778935432434082</v>
      </c>
      <c r="SI32" s="40">
        <v>0.2887987494468689</v>
      </c>
      <c r="SJ32" s="40">
        <v>0.22303152084350586</v>
      </c>
      <c r="SK32" s="40">
        <v>0.17622654139995575</v>
      </c>
      <c r="SL32" s="40">
        <v>0.15753701329231262</v>
      </c>
      <c r="SM32" s="336" t="s">
        <v>840</v>
      </c>
      <c r="SN32" s="336" t="s">
        <v>851</v>
      </c>
      <c r="SO32" s="336" t="s">
        <v>851</v>
      </c>
      <c r="SP32" s="40">
        <v>5.5086232721805573E-2</v>
      </c>
      <c r="SQ32" s="40">
        <v>3.5003144294023514E-2</v>
      </c>
      <c r="SR32" s="40">
        <v>3.3616919070482254E-2</v>
      </c>
      <c r="SS32" s="40">
        <v>2.4276239797472954E-2</v>
      </c>
      <c r="ST32" s="40">
        <v>-7.6881043612957001E-2</v>
      </c>
      <c r="SU32" s="336" t="s">
        <v>838</v>
      </c>
      <c r="SV32" s="336" t="s">
        <v>851</v>
      </c>
      <c r="SW32" s="336" t="s">
        <v>851</v>
      </c>
      <c r="SX32" s="40">
        <v>6.1796534806489944E-2</v>
      </c>
      <c r="SY32" s="40">
        <v>4.8805259168148041E-2</v>
      </c>
      <c r="SZ32" s="40">
        <v>4.3481171131134033E-2</v>
      </c>
      <c r="TA32" s="40">
        <v>4.595218226313591E-2</v>
      </c>
      <c r="TB32" s="40">
        <v>7.3250465095043182E-2</v>
      </c>
      <c r="TC32" s="336" t="s">
        <v>840</v>
      </c>
      <c r="TD32" s="336" t="s">
        <v>851</v>
      </c>
      <c r="TE32" s="336" t="s">
        <v>851</v>
      </c>
      <c r="TF32" s="336" t="s">
        <v>851</v>
      </c>
      <c r="TG32" s="40">
        <v>5.7260122150182724E-2</v>
      </c>
      <c r="TH32" s="40">
        <v>3.5955812782049179E-2</v>
      </c>
      <c r="TI32" s="40">
        <v>3.1495217233896255E-2</v>
      </c>
      <c r="TJ32" s="40">
        <v>2.2773498669266701E-2</v>
      </c>
      <c r="TK32" s="40">
        <v>-7.7561810612678528E-2</v>
      </c>
      <c r="TL32" s="336" t="s">
        <v>838</v>
      </c>
      <c r="TM32" s="336" t="s">
        <v>851</v>
      </c>
      <c r="TN32" s="336" t="s">
        <v>851</v>
      </c>
      <c r="TO32" s="336" t="s">
        <v>851</v>
      </c>
      <c r="TP32" s="40">
        <v>6.3968159258365631E-2</v>
      </c>
      <c r="TQ32" s="40">
        <v>4.9767203629016876E-2</v>
      </c>
      <c r="TR32" s="40">
        <v>4.1098710149526596E-2</v>
      </c>
      <c r="TS32" s="40">
        <v>4.2863603681325912E-2</v>
      </c>
      <c r="TT32" s="40">
        <v>7.1224220097064972E-2</v>
      </c>
      <c r="TU32" s="336" t="s">
        <v>840</v>
      </c>
      <c r="TV32" s="336" t="s">
        <v>851</v>
      </c>
      <c r="TW32" s="40">
        <v>4680</v>
      </c>
      <c r="TX32" s="336" t="s">
        <v>840</v>
      </c>
      <c r="TY32" s="336" t="s">
        <v>851</v>
      </c>
      <c r="TZ32" s="40">
        <v>4381.154296875</v>
      </c>
      <c r="UA32" s="336" t="s">
        <v>838</v>
      </c>
      <c r="UB32" s="336" t="s">
        <v>851</v>
      </c>
      <c r="UC32" s="40">
        <v>4350.4661977420801</v>
      </c>
      <c r="UD32" s="336" t="s">
        <v>840</v>
      </c>
      <c r="UE32" s="336" t="s">
        <v>851</v>
      </c>
      <c r="UF32" s="336" t="s">
        <v>851</v>
      </c>
      <c r="UG32" s="40">
        <v>0.18061624467372894</v>
      </c>
      <c r="UH32" s="40">
        <v>0.17850808799266815</v>
      </c>
      <c r="UI32" s="40">
        <v>0.14668309688568115</v>
      </c>
      <c r="UJ32" s="40">
        <v>0.14073097705841064</v>
      </c>
      <c r="UK32" s="40">
        <v>0.13957688212394714</v>
      </c>
      <c r="UL32" s="336" t="s">
        <v>838</v>
      </c>
      <c r="UM32" s="336" t="s">
        <v>851</v>
      </c>
      <c r="UN32" s="336" t="s">
        <v>851</v>
      </c>
      <c r="UO32" s="336" t="s">
        <v>851</v>
      </c>
      <c r="UP32" s="40">
        <v>0.20175406336784363</v>
      </c>
      <c r="UQ32" s="40">
        <v>0.21449720859527588</v>
      </c>
      <c r="UR32" s="40">
        <v>0.15456788241863251</v>
      </c>
      <c r="US32" s="40">
        <v>0.13751667737960815</v>
      </c>
      <c r="UT32" s="40">
        <v>8.531169593334198E-2</v>
      </c>
      <c r="UU32" s="336" t="s">
        <v>840</v>
      </c>
    </row>
    <row r="33" spans="1:567">
      <c r="A33" s="336" t="s">
        <v>517</v>
      </c>
      <c r="B33" s="336" t="s">
        <v>177</v>
      </c>
      <c r="C33" s="336" t="s">
        <v>224</v>
      </c>
      <c r="D33" s="40">
        <v>3.9786387234926224E-2</v>
      </c>
      <c r="E33" s="336" t="s">
        <v>470</v>
      </c>
      <c r="F33" s="40">
        <v>3.4893583506345749E-2</v>
      </c>
      <c r="G33" s="336" t="s">
        <v>1741</v>
      </c>
      <c r="H33" s="40">
        <v>3.5078588873147964E-2</v>
      </c>
      <c r="I33" s="336" t="s">
        <v>1447</v>
      </c>
      <c r="J33" s="40">
        <v>3.5241063684225082E-2</v>
      </c>
      <c r="K33" s="336" t="s">
        <v>1803</v>
      </c>
      <c r="L33" s="336" t="s">
        <v>470</v>
      </c>
      <c r="M33" s="40">
        <v>0.55448776483535767</v>
      </c>
      <c r="N33" s="40"/>
      <c r="O33" s="336" t="s">
        <v>1736</v>
      </c>
      <c r="P33" s="40"/>
      <c r="Q33" s="336" t="s">
        <v>1736</v>
      </c>
      <c r="R33" s="40"/>
      <c r="S33" s="336" t="s">
        <v>1736</v>
      </c>
      <c r="T33" s="40"/>
      <c r="U33" s="336" t="s">
        <v>1736</v>
      </c>
      <c r="V33" s="336" t="s">
        <v>851</v>
      </c>
      <c r="W33" s="336" t="s">
        <v>1741</v>
      </c>
      <c r="X33" s="40">
        <v>0.64510613679885864</v>
      </c>
      <c r="Y33" s="40">
        <v>0.66210496425628662</v>
      </c>
      <c r="Z33" s="336" t="s">
        <v>1741</v>
      </c>
      <c r="AA33" s="40">
        <v>0.64510613679885864</v>
      </c>
      <c r="AB33" s="336" t="s">
        <v>1741</v>
      </c>
      <c r="AC33" s="40">
        <v>0.68470591306686401</v>
      </c>
      <c r="AD33" s="336" t="s">
        <v>1741</v>
      </c>
      <c r="AE33" s="40">
        <v>0.61731642484664917</v>
      </c>
      <c r="AF33" s="336" t="s">
        <v>1741</v>
      </c>
      <c r="AG33" s="336" t="s">
        <v>851</v>
      </c>
      <c r="AH33" s="336" t="s">
        <v>1447</v>
      </c>
      <c r="AI33" s="40">
        <v>0.64510613679885864</v>
      </c>
      <c r="AJ33" s="40">
        <v>0.66210496425628662</v>
      </c>
      <c r="AK33" s="336" t="s">
        <v>1447</v>
      </c>
      <c r="AL33" s="40">
        <v>0.64510613679885864</v>
      </c>
      <c r="AM33" s="336" t="s">
        <v>1447</v>
      </c>
      <c r="AN33" s="40">
        <v>0.68470591306686401</v>
      </c>
      <c r="AO33" s="336" t="s">
        <v>1447</v>
      </c>
      <c r="AP33" s="40">
        <v>0.61731642484664917</v>
      </c>
      <c r="AQ33" s="336" t="s">
        <v>1447</v>
      </c>
      <c r="AR33" s="336" t="s">
        <v>851</v>
      </c>
      <c r="AS33" s="336" t="s">
        <v>1803</v>
      </c>
      <c r="AT33" s="40">
        <v>0.64510613679885864</v>
      </c>
      <c r="AU33" s="40">
        <v>0.66210496425628662</v>
      </c>
      <c r="AV33" s="336" t="s">
        <v>1803</v>
      </c>
      <c r="AW33" s="40">
        <v>0.64510613679885864</v>
      </c>
      <c r="AX33" s="336" t="s">
        <v>1803</v>
      </c>
      <c r="AY33" s="40">
        <v>0.68470591306686401</v>
      </c>
      <c r="AZ33" s="336" t="s">
        <v>1803</v>
      </c>
      <c r="BA33" s="40">
        <v>0.61335450410842896</v>
      </c>
      <c r="BB33" s="336" t="s">
        <v>1803</v>
      </c>
      <c r="BC33" s="336" t="s">
        <v>851</v>
      </c>
      <c r="BD33" s="336" t="s">
        <v>470</v>
      </c>
      <c r="BE33" s="40">
        <v>3.0543386936187744</v>
      </c>
      <c r="BF33" s="336" t="s">
        <v>827</v>
      </c>
      <c r="BG33" s="40">
        <v>8.4225254058837891</v>
      </c>
      <c r="BH33" s="336" t="s">
        <v>1447</v>
      </c>
      <c r="BI33" s="40">
        <v>9.1160755157470703</v>
      </c>
      <c r="BJ33" s="336" t="s">
        <v>1803</v>
      </c>
      <c r="BK33" s="40">
        <v>6.0048727989196777</v>
      </c>
      <c r="BL33" s="336" t="s">
        <v>851</v>
      </c>
      <c r="BM33" s="40">
        <v>2.5403203964233398</v>
      </c>
      <c r="BN33" s="336" t="s">
        <v>470</v>
      </c>
      <c r="BO33" s="336" t="s">
        <v>851</v>
      </c>
      <c r="BP33" s="336" t="s">
        <v>470</v>
      </c>
      <c r="BQ33" s="40">
        <v>5.4633389227092266E-3</v>
      </c>
      <c r="BR33" s="40">
        <v>4.874122329056263E-3</v>
      </c>
      <c r="BS33" s="40">
        <v>4.7387173399329185E-3</v>
      </c>
      <c r="BT33" s="40">
        <v>4.0320712141692638E-3</v>
      </c>
      <c r="BU33" s="40">
        <v>4.0320581756532192E-3</v>
      </c>
      <c r="BV33" s="336" t="s">
        <v>851</v>
      </c>
      <c r="BW33" s="336" t="s">
        <v>470</v>
      </c>
      <c r="BX33" s="40">
        <v>6.6169267520308495E-3</v>
      </c>
      <c r="BY33" s="40">
        <v>6.0194586403667927E-3</v>
      </c>
      <c r="BZ33" s="40">
        <v>5.7810433208942413E-3</v>
      </c>
      <c r="CA33" s="40">
        <v>5.6933793239295483E-3</v>
      </c>
      <c r="CB33" s="40">
        <v>5.7845008559525013E-3</v>
      </c>
      <c r="CC33" s="336" t="s">
        <v>851</v>
      </c>
      <c r="CD33" s="336" t="s">
        <v>470</v>
      </c>
      <c r="CE33" s="40">
        <v>6.0282209888100624E-3</v>
      </c>
      <c r="CF33" s="40">
        <v>5.7438574731349945E-3</v>
      </c>
      <c r="CG33" s="40">
        <v>5.7322676293551922E-3</v>
      </c>
      <c r="CH33" s="40">
        <v>5.8233737945556641E-3</v>
      </c>
      <c r="CI33" s="40">
        <v>5.5761244148015976E-3</v>
      </c>
      <c r="CJ33" s="336" t="s">
        <v>851</v>
      </c>
      <c r="CK33" s="336" t="s">
        <v>470</v>
      </c>
      <c r="CL33" s="40">
        <v>5.7923928834497929E-3</v>
      </c>
      <c r="CM33" s="40">
        <v>5.6811533868312836E-3</v>
      </c>
      <c r="CN33" s="40">
        <v>5.6940866634249687E-3</v>
      </c>
      <c r="CO33" s="40">
        <v>5.5781658738851547E-3</v>
      </c>
      <c r="CP33" s="40">
        <v>5.5760461837053299E-3</v>
      </c>
      <c r="CQ33" s="336" t="s">
        <v>851</v>
      </c>
      <c r="CR33" s="40"/>
      <c r="CS33" s="40"/>
      <c r="CT33" s="40"/>
      <c r="CU33" s="40"/>
      <c r="CV33" s="40"/>
      <c r="CW33" s="336" t="s">
        <v>1737</v>
      </c>
      <c r="CX33" s="336" t="s">
        <v>851</v>
      </c>
      <c r="CY33" s="40"/>
      <c r="CZ33" s="40"/>
      <c r="DA33" s="40"/>
      <c r="DB33" s="40"/>
      <c r="DC33" s="40"/>
      <c r="DD33" s="336" t="s">
        <v>1737</v>
      </c>
      <c r="DE33" s="336" t="s">
        <v>851</v>
      </c>
      <c r="DF33" s="40"/>
      <c r="DG33" s="336" t="s">
        <v>1737</v>
      </c>
      <c r="DH33" s="336" t="s">
        <v>851</v>
      </c>
      <c r="DI33" s="336" t="s">
        <v>851</v>
      </c>
      <c r="DJ33" s="336" t="s">
        <v>851</v>
      </c>
      <c r="DK33" s="336" t="s">
        <v>1737</v>
      </c>
      <c r="DL33" s="336" t="s">
        <v>851</v>
      </c>
      <c r="DM33" s="336" t="s">
        <v>851</v>
      </c>
      <c r="DN33" s="336" t="s">
        <v>470</v>
      </c>
      <c r="DO33" s="40">
        <v>2.6685080956667662E-3</v>
      </c>
      <c r="DP33" s="40">
        <v>3.2482023816555738E-3</v>
      </c>
      <c r="DQ33" s="40">
        <v>-2.6227673515677452E-5</v>
      </c>
      <c r="DR33" s="40">
        <v>-5.4957056418061256E-3</v>
      </c>
      <c r="DS33" s="40">
        <v>1.0799197480082512E-2</v>
      </c>
      <c r="DT33" s="336" t="s">
        <v>851</v>
      </c>
      <c r="DU33" s="336" t="s">
        <v>470</v>
      </c>
      <c r="DV33" s="40">
        <v>3.7750001065433025E-3</v>
      </c>
      <c r="DW33" s="40">
        <v>3.1333332881331444E-3</v>
      </c>
      <c r="DX33" s="40">
        <v>-5.0000118790194392E-5</v>
      </c>
      <c r="DY33" s="40">
        <v>1.8999999156221747E-3</v>
      </c>
      <c r="DZ33" s="40">
        <v>2.0000000949949026E-3</v>
      </c>
      <c r="EA33" s="336" t="s">
        <v>851</v>
      </c>
      <c r="EB33" s="336" t="s">
        <v>470</v>
      </c>
      <c r="EC33" s="40">
        <v>3.5477709025144577E-3</v>
      </c>
      <c r="ED33" s="40">
        <v>2.897999482229352E-3</v>
      </c>
      <c r="EE33" s="40">
        <v>-1.2229772983118892E-3</v>
      </c>
      <c r="EF33" s="40">
        <v>5.1962067373096943E-3</v>
      </c>
      <c r="EG33" s="40">
        <v>7.5013483874499798E-3</v>
      </c>
      <c r="EH33" s="336" t="s">
        <v>851</v>
      </c>
      <c r="EI33" s="336" t="s">
        <v>470</v>
      </c>
      <c r="EJ33" s="40">
        <v>3.8668853230774403E-3</v>
      </c>
      <c r="EK33" s="40">
        <v>2.8925032820552588E-3</v>
      </c>
      <c r="EL33" s="40">
        <v>3.3319739159196615E-3</v>
      </c>
      <c r="EM33" s="40">
        <v>4.8540206626057625E-3</v>
      </c>
      <c r="EN33" s="40">
        <v>6.3185812905430794E-4</v>
      </c>
      <c r="EO33" s="336" t="s">
        <v>851</v>
      </c>
      <c r="EP33" s="336" t="s">
        <v>851</v>
      </c>
      <c r="EQ33" s="336" t="s">
        <v>851</v>
      </c>
      <c r="ER33" s="40"/>
      <c r="ES33" s="336" t="s">
        <v>1737</v>
      </c>
      <c r="ET33" s="336" t="s">
        <v>851</v>
      </c>
      <c r="EU33" s="336" t="s">
        <v>851</v>
      </c>
      <c r="EV33" s="40"/>
      <c r="EW33" s="336" t="s">
        <v>1737</v>
      </c>
      <c r="EX33" s="336" t="s">
        <v>851</v>
      </c>
      <c r="EY33" s="336" t="s">
        <v>851</v>
      </c>
      <c r="EZ33" s="40"/>
      <c r="FA33" s="336" t="s">
        <v>1737</v>
      </c>
      <c r="FB33" s="336" t="s">
        <v>851</v>
      </c>
      <c r="FC33" s="40"/>
      <c r="FD33" s="40"/>
      <c r="FE33" s="40"/>
      <c r="FF33" s="40"/>
      <c r="FG33" s="40"/>
      <c r="FH33" s="336" t="s">
        <v>1737</v>
      </c>
      <c r="FI33" s="336" t="s">
        <v>851</v>
      </c>
      <c r="FJ33" s="40">
        <v>7.1290312334895134E-3</v>
      </c>
      <c r="FK33" s="40">
        <v>-2.1687103071599267E-5</v>
      </c>
      <c r="FL33" s="40">
        <v>-3.7880819290876389E-2</v>
      </c>
      <c r="FM33" s="40">
        <v>2.1970022469758987E-2</v>
      </c>
      <c r="FN33" s="40"/>
      <c r="FO33" s="336" t="s">
        <v>840</v>
      </c>
      <c r="FP33" s="336" t="s">
        <v>851</v>
      </c>
      <c r="FQ33" s="40"/>
      <c r="FR33" s="336" t="s">
        <v>1737</v>
      </c>
      <c r="FS33" s="336" t="s">
        <v>851</v>
      </c>
      <c r="FT33" s="336" t="s">
        <v>851</v>
      </c>
      <c r="FU33" s="40">
        <v>1.2238947674632072E-2</v>
      </c>
      <c r="FV33" s="40">
        <v>1.6924608498811722E-2</v>
      </c>
      <c r="FW33" s="40">
        <v>4.58570197224617E-2</v>
      </c>
      <c r="FX33" s="40">
        <v>2.3626076057553291E-2</v>
      </c>
      <c r="FY33" s="40"/>
      <c r="FZ33" s="336" t="s">
        <v>840</v>
      </c>
      <c r="GA33" s="336" t="s">
        <v>851</v>
      </c>
      <c r="GB33" s="336" t="s">
        <v>851</v>
      </c>
      <c r="GC33" s="336" t="s">
        <v>851</v>
      </c>
      <c r="GD33" s="336" t="s">
        <v>851</v>
      </c>
      <c r="GE33" s="336" t="s">
        <v>851</v>
      </c>
      <c r="GF33" s="336" t="s">
        <v>851</v>
      </c>
      <c r="GG33" s="336" t="s">
        <v>851</v>
      </c>
      <c r="GH33" s="336" t="s">
        <v>851</v>
      </c>
      <c r="GI33" s="336" t="s">
        <v>851</v>
      </c>
      <c r="GJ33" s="336" t="s">
        <v>851</v>
      </c>
      <c r="GK33" s="40">
        <v>90866</v>
      </c>
      <c r="GL33" s="40">
        <v>92892</v>
      </c>
      <c r="GM33" s="40">
        <v>94992</v>
      </c>
      <c r="GN33" s="40">
        <v>97016</v>
      </c>
      <c r="GO33" s="40">
        <v>98744</v>
      </c>
      <c r="GP33" s="40">
        <v>100028</v>
      </c>
      <c r="GQ33" s="40">
        <v>100830</v>
      </c>
      <c r="GR33" s="40">
        <v>101226</v>
      </c>
      <c r="GS33" s="40">
        <v>101362</v>
      </c>
      <c r="GT33" s="40">
        <v>101452</v>
      </c>
      <c r="GU33" s="40">
        <v>101665</v>
      </c>
      <c r="GV33" s="40">
        <v>102050</v>
      </c>
      <c r="GW33" s="40">
        <v>102565</v>
      </c>
      <c r="GX33" s="40">
        <v>103165</v>
      </c>
      <c r="GY33" s="40">
        <v>103776</v>
      </c>
      <c r="GZ33" s="40">
        <v>104339</v>
      </c>
      <c r="HA33" s="40">
        <v>104865</v>
      </c>
      <c r="HB33" s="40">
        <v>105361</v>
      </c>
      <c r="HC33" s="40">
        <v>105846</v>
      </c>
      <c r="HD33" s="40">
        <v>106310</v>
      </c>
      <c r="HE33" s="40">
        <v>106766</v>
      </c>
      <c r="HF33" s="40">
        <v>107000</v>
      </c>
      <c r="HG33" s="40">
        <v>108000</v>
      </c>
      <c r="HH33" s="40">
        <v>108000</v>
      </c>
      <c r="HI33" s="40">
        <v>108000</v>
      </c>
      <c r="HJ33" s="40">
        <v>109000</v>
      </c>
      <c r="HK33" s="40">
        <v>109000</v>
      </c>
      <c r="HL33" s="40">
        <v>109000</v>
      </c>
      <c r="HM33" s="40">
        <v>110000</v>
      </c>
      <c r="HN33" s="40">
        <v>110000</v>
      </c>
      <c r="HO33" s="40">
        <v>110000</v>
      </c>
      <c r="HP33" s="40">
        <v>110000</v>
      </c>
      <c r="HQ33" s="40">
        <v>111000</v>
      </c>
      <c r="HR33" s="40">
        <v>111000</v>
      </c>
      <c r="HS33" s="40">
        <v>111000</v>
      </c>
      <c r="HT33" s="40">
        <v>111000</v>
      </c>
      <c r="HU33" s="40">
        <v>111000</v>
      </c>
      <c r="HV33" s="40">
        <v>111000</v>
      </c>
      <c r="HW33" s="40">
        <v>111000</v>
      </c>
      <c r="HX33" s="40">
        <v>111000</v>
      </c>
      <c r="HY33" s="40">
        <v>111000</v>
      </c>
      <c r="HZ33" s="40">
        <v>111000</v>
      </c>
      <c r="IA33" s="40">
        <v>111000</v>
      </c>
      <c r="IB33" s="40">
        <v>110000</v>
      </c>
      <c r="IC33" s="40">
        <v>110000</v>
      </c>
      <c r="ID33" s="40">
        <v>110000</v>
      </c>
      <c r="IE33" s="40">
        <v>110000</v>
      </c>
      <c r="IF33" s="40">
        <v>109000</v>
      </c>
      <c r="IG33" s="40">
        <v>109000</v>
      </c>
      <c r="IH33" s="40">
        <v>109000</v>
      </c>
      <c r="II33" s="40">
        <v>109000</v>
      </c>
      <c r="IJ33" s="336" t="s">
        <v>851</v>
      </c>
      <c r="IK33" s="336" t="s">
        <v>851</v>
      </c>
      <c r="IL33" s="336" t="s">
        <v>851</v>
      </c>
      <c r="IM33" s="40">
        <v>5.0285952165722847E-3</v>
      </c>
      <c r="IN33" s="40">
        <v>4.7187400050461292E-3</v>
      </c>
      <c r="IO33" s="40">
        <v>4.5926589518785477E-3</v>
      </c>
      <c r="IP33" s="40">
        <v>4.3741469271481037E-3</v>
      </c>
      <c r="IQ33" s="40">
        <v>4.2801694944500923E-3</v>
      </c>
      <c r="IR33" s="40">
        <v>2.1893107332289219E-3</v>
      </c>
      <c r="IS33" s="40">
        <v>9.3023926019668579E-3</v>
      </c>
      <c r="IT33" s="40">
        <v>0</v>
      </c>
      <c r="IU33" s="40">
        <v>0</v>
      </c>
      <c r="IV33" s="40">
        <v>9.216655045747757E-3</v>
      </c>
      <c r="IW33" s="40">
        <v>0</v>
      </c>
      <c r="IX33" s="40">
        <v>0</v>
      </c>
      <c r="IY33" s="40">
        <v>9.1324839740991592E-3</v>
      </c>
      <c r="IZ33" s="40">
        <v>0</v>
      </c>
      <c r="JA33" s="40">
        <v>0</v>
      </c>
      <c r="JB33" s="40">
        <v>0</v>
      </c>
      <c r="JC33" s="40">
        <v>9.0498356148600578E-3</v>
      </c>
      <c r="JD33" s="40">
        <v>0</v>
      </c>
      <c r="JE33" s="40">
        <v>0</v>
      </c>
      <c r="JF33" s="40">
        <v>0</v>
      </c>
      <c r="JG33" s="40">
        <v>0</v>
      </c>
      <c r="JH33" s="40">
        <v>0</v>
      </c>
      <c r="JI33" s="40">
        <v>0</v>
      </c>
      <c r="JJ33" s="40">
        <v>0</v>
      </c>
      <c r="JK33" s="40">
        <v>0</v>
      </c>
      <c r="JL33" s="40">
        <v>0</v>
      </c>
      <c r="JM33" s="40">
        <v>0</v>
      </c>
      <c r="JN33" s="40">
        <v>-9.0498356148600578E-3</v>
      </c>
      <c r="JO33" s="40">
        <v>0</v>
      </c>
      <c r="JP33" s="40">
        <v>0</v>
      </c>
      <c r="JQ33" s="40">
        <v>0</v>
      </c>
      <c r="JR33" s="40">
        <v>-9.1324839740991592E-3</v>
      </c>
      <c r="JS33" s="40">
        <v>0</v>
      </c>
      <c r="JT33" s="40">
        <v>0</v>
      </c>
      <c r="JU33" s="40">
        <v>0</v>
      </c>
      <c r="JV33" s="336" t="s">
        <v>1740</v>
      </c>
      <c r="JW33" s="336" t="s">
        <v>851</v>
      </c>
      <c r="JX33" s="336" t="s">
        <v>851</v>
      </c>
      <c r="JY33" s="336" t="s">
        <v>851</v>
      </c>
      <c r="JZ33" s="336" t="s">
        <v>851</v>
      </c>
      <c r="KA33" s="336" t="s">
        <v>1740</v>
      </c>
      <c r="KB33" s="40">
        <v>0.47534478958011905</v>
      </c>
      <c r="KC33" s="40">
        <v>0.47509655271062795</v>
      </c>
      <c r="KD33" s="40">
        <v>0.47487210637712202</v>
      </c>
      <c r="KE33" s="40">
        <v>0.47468964344424897</v>
      </c>
      <c r="KF33" s="40">
        <v>0.47448969993415502</v>
      </c>
      <c r="KG33" s="40">
        <v>0.474327032950565</v>
      </c>
      <c r="KH33" s="40">
        <v>0.47416390689864302</v>
      </c>
      <c r="KI33" s="40">
        <v>0.47400847489127601</v>
      </c>
      <c r="KJ33" s="40">
        <v>0.47387327333999901</v>
      </c>
      <c r="KK33" s="40">
        <v>0.473778417478595</v>
      </c>
      <c r="KL33" s="40">
        <v>0.47363678160919498</v>
      </c>
      <c r="KM33" s="40">
        <v>0.473530301502471</v>
      </c>
      <c r="KN33" s="40">
        <v>0.47346438918286604</v>
      </c>
      <c r="KO33" s="40">
        <v>0.47339063226300399</v>
      </c>
      <c r="KP33" s="40">
        <v>0.473358364319027</v>
      </c>
      <c r="KQ33" s="40">
        <v>0.473377235949349</v>
      </c>
      <c r="KR33" s="40">
        <v>0.47330068524771202</v>
      </c>
      <c r="KS33" s="40">
        <v>0.47336417354849203</v>
      </c>
      <c r="KT33" s="40">
        <v>0.47341212558643098</v>
      </c>
      <c r="KU33" s="40">
        <v>0.473537654660311</v>
      </c>
      <c r="KV33" s="40">
        <v>0.47357236759170901</v>
      </c>
      <c r="KW33" s="40">
        <v>0.47375762702712398</v>
      </c>
      <c r="KX33" s="40">
        <v>0.47385662088950498</v>
      </c>
      <c r="KY33" s="40">
        <v>0.47405753789651794</v>
      </c>
      <c r="KZ33" s="40">
        <v>0.47426960625382797</v>
      </c>
      <c r="LA33" s="40">
        <v>0.47455763180904498</v>
      </c>
      <c r="LB33" s="40">
        <v>0.47483189674624299</v>
      </c>
      <c r="LC33" s="40">
        <v>0.47513197859415696</v>
      </c>
      <c r="LD33" s="40">
        <v>0.47552650163881</v>
      </c>
      <c r="LE33" s="40">
        <v>0.47592695074709501</v>
      </c>
      <c r="LF33" s="40">
        <v>0.47639266458763302</v>
      </c>
      <c r="LG33" s="40">
        <v>0.476882984345671</v>
      </c>
      <c r="LH33" s="40">
        <v>0.477413462416659</v>
      </c>
      <c r="LI33" s="40">
        <v>0.47794003204394597</v>
      </c>
      <c r="LJ33" s="40">
        <v>0.47855615414972597</v>
      </c>
      <c r="LK33" s="40">
        <v>0.47920595350890899</v>
      </c>
      <c r="LL33" s="336" t="s">
        <v>851</v>
      </c>
      <c r="LM33" s="336" t="s">
        <v>851</v>
      </c>
      <c r="LN33" s="336" t="s">
        <v>1740</v>
      </c>
      <c r="LO33" s="40">
        <v>0.69160139560699463</v>
      </c>
      <c r="LP33" s="40">
        <v>0.69137459993362427</v>
      </c>
      <c r="LQ33" s="40">
        <v>0.6894676685333252</v>
      </c>
      <c r="LR33" s="40">
        <v>0.68646901845932007</v>
      </c>
      <c r="LS33" s="40">
        <v>0.68320947885513306</v>
      </c>
      <c r="LT33" s="40">
        <v>0.68012291193008423</v>
      </c>
      <c r="LU33" s="40">
        <v>0.67289721965789795</v>
      </c>
      <c r="LV33" s="40">
        <v>0.66666668653488159</v>
      </c>
      <c r="LW33" s="40">
        <v>0.66666668653488159</v>
      </c>
      <c r="LX33" s="40">
        <v>0.66666668653488159</v>
      </c>
      <c r="LY33" s="40">
        <v>0.65137612819671631</v>
      </c>
      <c r="LZ33" s="40">
        <v>0.65137612819671631</v>
      </c>
      <c r="MA33" s="40">
        <v>0.64220184087753296</v>
      </c>
      <c r="MB33" s="40">
        <v>0.62727272510528564</v>
      </c>
      <c r="MC33" s="40">
        <v>0.62727272510528564</v>
      </c>
      <c r="MD33" s="40">
        <v>0.61818182468414307</v>
      </c>
      <c r="ME33" s="40">
        <v>0.61818182468414307</v>
      </c>
      <c r="MF33" s="40">
        <v>0.60360360145568848</v>
      </c>
      <c r="MG33" s="40">
        <v>0.60360360145568848</v>
      </c>
      <c r="MH33" s="40">
        <v>0.60360360145568848</v>
      </c>
      <c r="MI33" s="40">
        <v>0.59459459781646729</v>
      </c>
      <c r="MJ33" s="40">
        <v>0.59459459781646729</v>
      </c>
      <c r="MK33" s="40">
        <v>0.59459459781646729</v>
      </c>
      <c r="ML33" s="40">
        <v>0.59459459781646729</v>
      </c>
      <c r="MM33" s="40">
        <v>0.59459459781646729</v>
      </c>
      <c r="MN33" s="40">
        <v>0.59459459781646729</v>
      </c>
      <c r="MO33" s="40">
        <v>0.59459459781646729</v>
      </c>
      <c r="MP33" s="40">
        <v>0.59459459781646729</v>
      </c>
      <c r="MQ33" s="40">
        <v>0.60000002384185791</v>
      </c>
      <c r="MR33" s="40">
        <v>0.60000002384185791</v>
      </c>
      <c r="MS33" s="40">
        <v>0.60000002384185791</v>
      </c>
      <c r="MT33" s="40">
        <v>0.60000002384185791</v>
      </c>
      <c r="MU33" s="40">
        <v>0.60550457239151001</v>
      </c>
      <c r="MV33" s="40">
        <v>0.60550457239151001</v>
      </c>
      <c r="MW33" s="40">
        <v>0.60550457239151001</v>
      </c>
      <c r="MX33" s="40">
        <v>0.61467891931533813</v>
      </c>
      <c r="MY33" s="336" t="s">
        <v>851</v>
      </c>
      <c r="MZ33" s="336" t="s">
        <v>1740</v>
      </c>
      <c r="NA33" s="40">
        <v>0.62922781705856323</v>
      </c>
      <c r="NB33" s="40">
        <v>0.62697756290435791</v>
      </c>
      <c r="NC33" s="40">
        <v>0.62319076061248779</v>
      </c>
      <c r="ND33" s="40">
        <v>0.61837953329086304</v>
      </c>
      <c r="NE33" s="40">
        <v>0.61318784952163696</v>
      </c>
      <c r="NF33" s="40">
        <v>0.60794633626937866</v>
      </c>
      <c r="NG33" s="40">
        <v>0.59906542301177979</v>
      </c>
      <c r="NH33" s="40">
        <v>0.59074074029922485</v>
      </c>
      <c r="NI33" s="40">
        <v>0.58888888359069824</v>
      </c>
      <c r="NJ33" s="40">
        <v>0.58703702688217163</v>
      </c>
      <c r="NK33" s="40">
        <v>0.5715596079826355</v>
      </c>
      <c r="NL33" s="40">
        <v>0.57247704267501831</v>
      </c>
      <c r="NM33" s="40">
        <v>0.56513762474060059</v>
      </c>
      <c r="NN33" s="40">
        <v>0.55363637208938599</v>
      </c>
      <c r="NO33" s="40">
        <v>0.55636364221572876</v>
      </c>
      <c r="NP33" s="40">
        <v>0.5490909218788147</v>
      </c>
      <c r="NQ33" s="40">
        <v>0.55000001192092896</v>
      </c>
      <c r="NR33" s="40">
        <v>0.53783786296844482</v>
      </c>
      <c r="NS33" s="40">
        <v>0.53783786296844482</v>
      </c>
      <c r="NT33" s="40">
        <v>0.53963965177536011</v>
      </c>
      <c r="NU33" s="40">
        <v>0.53063064813613892</v>
      </c>
      <c r="NV33" s="40">
        <v>0.5324324369430542</v>
      </c>
      <c r="NW33" s="40">
        <v>0.53423422574996948</v>
      </c>
      <c r="NX33" s="40">
        <v>0.53513514995574951</v>
      </c>
      <c r="NY33" s="40">
        <v>0.53693693876266479</v>
      </c>
      <c r="NZ33" s="40">
        <v>0.53693693876266479</v>
      </c>
      <c r="OA33" s="40">
        <v>0.53873872756958008</v>
      </c>
      <c r="OB33" s="40">
        <v>0.54054051637649536</v>
      </c>
      <c r="OC33" s="40">
        <v>0.54636365175247192</v>
      </c>
      <c r="OD33" s="40">
        <v>0.54818183183670044</v>
      </c>
      <c r="OE33" s="40">
        <v>0.5490909218788147</v>
      </c>
      <c r="OF33" s="40">
        <v>0.55090910196304321</v>
      </c>
      <c r="OG33" s="40">
        <v>0.55779814720153809</v>
      </c>
      <c r="OH33" s="40">
        <v>0.5587155818939209</v>
      </c>
      <c r="OI33" s="40">
        <v>0.5587155818939209</v>
      </c>
      <c r="OJ33" s="40">
        <v>0.5660550594329834</v>
      </c>
      <c r="OK33" s="336" t="s">
        <v>851</v>
      </c>
      <c r="OL33" s="336" t="s">
        <v>851</v>
      </c>
      <c r="OM33" s="336" t="s">
        <v>1740</v>
      </c>
      <c r="ON33" s="40">
        <v>0.61924111843109131</v>
      </c>
      <c r="OO33" s="40">
        <v>0.61974918842315674</v>
      </c>
      <c r="OP33" s="40">
        <v>0.61881530284881592</v>
      </c>
      <c r="OQ33" s="40">
        <v>0.61694347858428955</v>
      </c>
      <c r="OR33" s="40">
        <v>0.61473989486694336</v>
      </c>
      <c r="OS33" s="40">
        <v>0.61259204149246216</v>
      </c>
      <c r="OT33" s="40">
        <v>0.60654205083847046</v>
      </c>
      <c r="OU33" s="40">
        <v>0.60092592239379883</v>
      </c>
      <c r="OV33" s="40">
        <v>0.60092592239379883</v>
      </c>
      <c r="OW33" s="40">
        <v>0.60185188055038452</v>
      </c>
      <c r="OX33" s="40">
        <v>0.58807337284088135</v>
      </c>
      <c r="OY33" s="40">
        <v>0.58990824222564697</v>
      </c>
      <c r="OZ33" s="40">
        <v>0.58348625898361206</v>
      </c>
      <c r="PA33" s="40">
        <v>0.57181817293167114</v>
      </c>
      <c r="PB33" s="40">
        <v>0.57363635301589966</v>
      </c>
      <c r="PC33" s="40">
        <v>0.56545454263687134</v>
      </c>
      <c r="PD33" s="40">
        <v>0.5663636326789856</v>
      </c>
      <c r="PE33" s="40">
        <v>0.55135136842727661</v>
      </c>
      <c r="PF33" s="40">
        <v>0.55045044422149658</v>
      </c>
      <c r="PG33" s="40">
        <v>0.5486486554145813</v>
      </c>
      <c r="PH33" s="40">
        <v>0.53963965177536011</v>
      </c>
      <c r="PI33" s="40">
        <v>0.53783786296844482</v>
      </c>
      <c r="PJ33" s="40">
        <v>0.53783786296844482</v>
      </c>
      <c r="PK33" s="40">
        <v>0.53783786296844482</v>
      </c>
      <c r="PL33" s="40">
        <v>0.53603601455688477</v>
      </c>
      <c r="PM33" s="40">
        <v>0.53603601455688477</v>
      </c>
      <c r="PN33" s="40">
        <v>0.53603601455688477</v>
      </c>
      <c r="PO33" s="40">
        <v>0.53603601455688477</v>
      </c>
      <c r="PP33" s="40">
        <v>0.54000002145767212</v>
      </c>
      <c r="PQ33" s="40">
        <v>0.53909093141555786</v>
      </c>
      <c r="PR33" s="40">
        <v>0.53909093141555786</v>
      </c>
      <c r="PS33" s="40">
        <v>0.53909093141555786</v>
      </c>
      <c r="PT33" s="40">
        <v>0.54403668642044067</v>
      </c>
      <c r="PU33" s="40">
        <v>0.54403668642044067</v>
      </c>
      <c r="PV33" s="40">
        <v>0.54403668642044067</v>
      </c>
      <c r="PW33" s="40">
        <v>0.5532110333442688</v>
      </c>
      <c r="PX33" s="336" t="s">
        <v>851</v>
      </c>
      <c r="PY33" s="336" t="s">
        <v>851</v>
      </c>
      <c r="PZ33" s="40"/>
      <c r="QA33" s="40"/>
      <c r="QB33" s="40"/>
      <c r="QC33" s="40"/>
      <c r="QD33" s="40"/>
      <c r="QE33" s="40"/>
      <c r="QF33" s="40"/>
      <c r="QG33" s="40"/>
      <c r="QH33" s="40"/>
      <c r="QI33" s="40"/>
      <c r="QJ33" s="40"/>
      <c r="QK33" s="40"/>
      <c r="QL33" s="40"/>
      <c r="QM33" s="40"/>
      <c r="QN33" s="40"/>
      <c r="QO33" s="40"/>
      <c r="QP33" s="40"/>
      <c r="QQ33" s="40"/>
      <c r="QR33" s="40"/>
      <c r="QS33" s="336" t="s">
        <v>851</v>
      </c>
      <c r="QT33" s="336" t="s">
        <v>851</v>
      </c>
      <c r="QU33" s="336" t="s">
        <v>851</v>
      </c>
      <c r="QV33" s="336" t="s">
        <v>851</v>
      </c>
      <c r="QW33" s="40"/>
      <c r="QX33" s="336" t="s">
        <v>851</v>
      </c>
      <c r="QY33" s="336" t="s">
        <v>851</v>
      </c>
      <c r="QZ33" s="336" t="s">
        <v>851</v>
      </c>
      <c r="RA33" s="336" t="s">
        <v>851</v>
      </c>
      <c r="RB33" s="336" t="s">
        <v>851</v>
      </c>
      <c r="RC33" s="336" t="s">
        <v>851</v>
      </c>
      <c r="RD33" s="336" t="s">
        <v>851</v>
      </c>
      <c r="RE33" s="336" t="s">
        <v>851</v>
      </c>
      <c r="RF33" s="40"/>
      <c r="RG33" s="40"/>
      <c r="RH33" s="336" t="s">
        <v>1737</v>
      </c>
      <c r="RI33" s="336" t="s">
        <v>851</v>
      </c>
      <c r="RJ33" s="40"/>
      <c r="RK33" s="40"/>
      <c r="RL33" s="336" t="s">
        <v>1737</v>
      </c>
      <c r="RM33" s="336" t="s">
        <v>851</v>
      </c>
      <c r="RN33" s="40"/>
      <c r="RO33" s="40"/>
      <c r="RP33" s="336" t="s">
        <v>1737</v>
      </c>
      <c r="RQ33" s="336" t="s">
        <v>851</v>
      </c>
      <c r="RR33" s="40"/>
      <c r="RS33" s="40"/>
      <c r="RT33" s="336" t="s">
        <v>1737</v>
      </c>
      <c r="RU33" s="336" t="s">
        <v>851</v>
      </c>
      <c r="RV33" s="40"/>
      <c r="RW33" s="40"/>
      <c r="RX33" s="336" t="s">
        <v>1737</v>
      </c>
      <c r="RY33" s="336" t="s">
        <v>851</v>
      </c>
      <c r="RZ33" s="336" t="s">
        <v>470</v>
      </c>
      <c r="SA33" s="40">
        <v>0.20580217242240906</v>
      </c>
      <c r="SB33" s="40">
        <v>0.21130917966365814</v>
      </c>
      <c r="SC33" s="40">
        <v>0.20870833098888397</v>
      </c>
      <c r="SD33" s="40">
        <v>0.21385818719863892</v>
      </c>
      <c r="SE33" s="40">
        <v>0.21668897569179535</v>
      </c>
      <c r="SF33" s="336" t="s">
        <v>851</v>
      </c>
      <c r="SG33" s="336" t="s">
        <v>851</v>
      </c>
      <c r="SH33" s="40"/>
      <c r="SI33" s="40"/>
      <c r="SJ33" s="40"/>
      <c r="SK33" s="40"/>
      <c r="SL33" s="40">
        <v>0.22095246613025665</v>
      </c>
      <c r="SM33" s="336" t="s">
        <v>470</v>
      </c>
      <c r="SN33" s="336" t="s">
        <v>851</v>
      </c>
      <c r="SO33" s="336" t="s">
        <v>851</v>
      </c>
      <c r="SP33" s="40"/>
      <c r="SQ33" s="40"/>
      <c r="SR33" s="40"/>
      <c r="SS33" s="40"/>
      <c r="ST33" s="40"/>
      <c r="SU33" s="336" t="s">
        <v>1737</v>
      </c>
      <c r="SV33" s="336" t="s">
        <v>851</v>
      </c>
      <c r="SW33" s="336" t="s">
        <v>851</v>
      </c>
      <c r="SX33" s="40">
        <v>8.7026022374629974E-3</v>
      </c>
      <c r="SY33" s="40">
        <v>3.9219018071889877E-3</v>
      </c>
      <c r="SZ33" s="40">
        <v>1.5335086733102798E-2</v>
      </c>
      <c r="TA33" s="40">
        <v>3.2006621360778809E-2</v>
      </c>
      <c r="TB33" s="40"/>
      <c r="TC33" s="336" t="s">
        <v>840</v>
      </c>
      <c r="TD33" s="336" t="s">
        <v>851</v>
      </c>
      <c r="TE33" s="336" t="s">
        <v>851</v>
      </c>
      <c r="TF33" s="336" t="s">
        <v>851</v>
      </c>
      <c r="TG33" s="40"/>
      <c r="TH33" s="40"/>
      <c r="TI33" s="40"/>
      <c r="TJ33" s="40"/>
      <c r="TK33" s="40"/>
      <c r="TL33" s="336" t="s">
        <v>1737</v>
      </c>
      <c r="TM33" s="336" t="s">
        <v>851</v>
      </c>
      <c r="TN33" s="336" t="s">
        <v>851</v>
      </c>
      <c r="TO33" s="336" t="s">
        <v>851</v>
      </c>
      <c r="TP33" s="40">
        <v>-6.6712393891066313E-4</v>
      </c>
      <c r="TQ33" s="40">
        <v>-1.0674757650122046E-3</v>
      </c>
      <c r="TR33" s="40">
        <v>1.0609240271151066E-2</v>
      </c>
      <c r="TS33" s="40">
        <v>2.6954015716910362E-2</v>
      </c>
      <c r="TT33" s="40"/>
      <c r="TU33" s="336" t="s">
        <v>840</v>
      </c>
      <c r="TV33" s="336" t="s">
        <v>851</v>
      </c>
      <c r="TW33" s="40"/>
      <c r="TX33" s="336" t="s">
        <v>1737</v>
      </c>
      <c r="TY33" s="336" t="s">
        <v>851</v>
      </c>
      <c r="TZ33" s="40"/>
      <c r="UA33" s="336" t="s">
        <v>1737</v>
      </c>
      <c r="UB33" s="336" t="s">
        <v>851</v>
      </c>
      <c r="UC33" s="40"/>
      <c r="UD33" s="336" t="s">
        <v>1737</v>
      </c>
      <c r="UE33" s="336" t="s">
        <v>851</v>
      </c>
      <c r="UF33" s="336" t="s">
        <v>851</v>
      </c>
      <c r="UG33" s="40"/>
      <c r="UH33" s="40"/>
      <c r="UI33" s="40"/>
      <c r="UJ33" s="40"/>
      <c r="UK33" s="40"/>
      <c r="UL33" s="336" t="s">
        <v>1737</v>
      </c>
      <c r="UM33" s="336" t="s">
        <v>851</v>
      </c>
      <c r="UN33" s="336" t="s">
        <v>851</v>
      </c>
      <c r="UO33" s="336" t="s">
        <v>851</v>
      </c>
      <c r="UP33" s="40"/>
      <c r="UQ33" s="40"/>
      <c r="UR33" s="40"/>
      <c r="US33" s="40"/>
      <c r="UT33" s="40">
        <v>0.24538061022758484</v>
      </c>
      <c r="UU33" s="336" t="s">
        <v>470</v>
      </c>
    </row>
    <row r="34" spans="1:567">
      <c r="A34" s="336" t="s">
        <v>517</v>
      </c>
      <c r="B34" s="336" t="s">
        <v>13</v>
      </c>
      <c r="C34" s="336" t="s">
        <v>225</v>
      </c>
      <c r="D34" s="40">
        <v>3.5433493554592133E-2</v>
      </c>
      <c r="E34" s="336" t="s">
        <v>436</v>
      </c>
      <c r="F34" s="40">
        <v>3.6539241671562195E-2</v>
      </c>
      <c r="G34" s="336" t="s">
        <v>1741</v>
      </c>
      <c r="H34" s="40">
        <v>3.7047524005174637E-2</v>
      </c>
      <c r="I34" s="336" t="s">
        <v>1447</v>
      </c>
      <c r="J34" s="40">
        <v>3.3040750771760941E-2</v>
      </c>
      <c r="K34" s="336" t="s">
        <v>1803</v>
      </c>
      <c r="L34" s="336" t="s">
        <v>436</v>
      </c>
      <c r="M34" s="40">
        <v>0.57217466831207275</v>
      </c>
      <c r="N34" s="40">
        <v>0.60735845565795898</v>
      </c>
      <c r="O34" s="336" t="s">
        <v>436</v>
      </c>
      <c r="P34" s="40">
        <v>0.57217466831207275</v>
      </c>
      <c r="Q34" s="336" t="s">
        <v>436</v>
      </c>
      <c r="R34" s="40">
        <v>0.5944332480430603</v>
      </c>
      <c r="S34" s="336" t="s">
        <v>436</v>
      </c>
      <c r="T34" s="40">
        <v>0.5480160117149353</v>
      </c>
      <c r="U34" s="336" t="s">
        <v>436</v>
      </c>
      <c r="V34" s="336" t="s">
        <v>851</v>
      </c>
      <c r="W34" s="336" t="s">
        <v>1741</v>
      </c>
      <c r="X34" s="40">
        <v>0.56885647773742676</v>
      </c>
      <c r="Y34" s="40">
        <v>0.60542452335357666</v>
      </c>
      <c r="Z34" s="336" t="s">
        <v>1741</v>
      </c>
      <c r="AA34" s="40">
        <v>0.56885647773742676</v>
      </c>
      <c r="AB34" s="336" t="s">
        <v>1741</v>
      </c>
      <c r="AC34" s="40">
        <v>0.58156675100326538</v>
      </c>
      <c r="AD34" s="336" t="s">
        <v>1741</v>
      </c>
      <c r="AE34" s="40">
        <v>0.54463183879852295</v>
      </c>
      <c r="AF34" s="336" t="s">
        <v>1741</v>
      </c>
      <c r="AG34" s="336" t="s">
        <v>851</v>
      </c>
      <c r="AH34" s="336" t="s">
        <v>1447</v>
      </c>
      <c r="AI34" s="40">
        <v>0.58583033084869385</v>
      </c>
      <c r="AJ34" s="40">
        <v>0.62701952457427979</v>
      </c>
      <c r="AK34" s="336" t="s">
        <v>1447</v>
      </c>
      <c r="AL34" s="40">
        <v>0.58583033084869385</v>
      </c>
      <c r="AM34" s="336" t="s">
        <v>1447</v>
      </c>
      <c r="AN34" s="40">
        <v>0.59296506643295288</v>
      </c>
      <c r="AO34" s="336" t="s">
        <v>1447</v>
      </c>
      <c r="AP34" s="40">
        <v>0.55738812685012817</v>
      </c>
      <c r="AQ34" s="336" t="s">
        <v>1447</v>
      </c>
      <c r="AR34" s="336" t="s">
        <v>851</v>
      </c>
      <c r="AS34" s="336" t="s">
        <v>1803</v>
      </c>
      <c r="AT34" s="40">
        <v>0.57164514064788818</v>
      </c>
      <c r="AU34" s="40">
        <v>0.60969060659408569</v>
      </c>
      <c r="AV34" s="336" t="s">
        <v>1803</v>
      </c>
      <c r="AW34" s="40">
        <v>0.57164514064788818</v>
      </c>
      <c r="AX34" s="336" t="s">
        <v>1803</v>
      </c>
      <c r="AY34" s="40">
        <v>0.59200090169906616</v>
      </c>
      <c r="AZ34" s="336" t="s">
        <v>1803</v>
      </c>
      <c r="BA34" s="40">
        <v>0.54355549812316895</v>
      </c>
      <c r="BB34" s="336" t="s">
        <v>1803</v>
      </c>
      <c r="BC34" s="336" t="s">
        <v>851</v>
      </c>
      <c r="BD34" s="336" t="s">
        <v>436</v>
      </c>
      <c r="BE34" s="40">
        <v>3.666893482208252</v>
      </c>
      <c r="BF34" s="336" t="s">
        <v>827</v>
      </c>
      <c r="BG34" s="40">
        <v>3.4239978790283203</v>
      </c>
      <c r="BH34" s="336" t="s">
        <v>1447</v>
      </c>
      <c r="BI34" s="40">
        <v>3.2812745571136475</v>
      </c>
      <c r="BJ34" s="336" t="s">
        <v>1803</v>
      </c>
      <c r="BK34" s="40">
        <v>4.4944591522216797</v>
      </c>
      <c r="BL34" s="336" t="s">
        <v>851</v>
      </c>
      <c r="BM34" s="40">
        <v>2.6277198791503906</v>
      </c>
      <c r="BN34" s="336" t="s">
        <v>838</v>
      </c>
      <c r="BO34" s="336" t="s">
        <v>851</v>
      </c>
      <c r="BP34" s="336" t="s">
        <v>436</v>
      </c>
      <c r="BQ34" s="40">
        <v>1.7662474419921637E-3</v>
      </c>
      <c r="BR34" s="40">
        <v>1.994299003854394E-3</v>
      </c>
      <c r="BS34" s="40">
        <v>2.3994417861104012E-3</v>
      </c>
      <c r="BT34" s="40">
        <v>3.3228362444788218E-3</v>
      </c>
      <c r="BU34" s="40">
        <v>3.3228949178010225E-3</v>
      </c>
      <c r="BV34" s="336" t="s">
        <v>851</v>
      </c>
      <c r="BW34" s="336" t="s">
        <v>827</v>
      </c>
      <c r="BX34" s="40">
        <v>2.9600720154121518E-4</v>
      </c>
      <c r="BY34" s="40">
        <v>-8.2909699995070696E-4</v>
      </c>
      <c r="BZ34" s="40">
        <v>-3.5141984699293971E-4</v>
      </c>
      <c r="CA34" s="40">
        <v>2.4455457460135221E-3</v>
      </c>
      <c r="CB34" s="40">
        <v>3.8440222851932049E-3</v>
      </c>
      <c r="CC34" s="336" t="s">
        <v>851</v>
      </c>
      <c r="CD34" s="336" t="s">
        <v>1447</v>
      </c>
      <c r="CE34" s="40">
        <v>3.2191441277973354E-4</v>
      </c>
      <c r="CF34" s="40">
        <v>1.1473878839751706E-4</v>
      </c>
      <c r="CG34" s="40">
        <v>1.7463079420849681E-3</v>
      </c>
      <c r="CH34" s="40">
        <v>3.8440467324107885E-3</v>
      </c>
      <c r="CI34" s="40">
        <v>3.844026941806078E-3</v>
      </c>
      <c r="CJ34" s="336" t="s">
        <v>851</v>
      </c>
      <c r="CK34" s="336" t="s">
        <v>1803</v>
      </c>
      <c r="CL34" s="40">
        <v>3.3918669214472175E-4</v>
      </c>
      <c r="CM34" s="40">
        <v>1.0470660636201501E-3</v>
      </c>
      <c r="CN34" s="40">
        <v>3.1447918154299259E-3</v>
      </c>
      <c r="CO34" s="40">
        <v>3.8440378848463297E-3</v>
      </c>
      <c r="CP34" s="40">
        <v>3.8439950440078974E-3</v>
      </c>
      <c r="CQ34" s="336" t="s">
        <v>851</v>
      </c>
      <c r="CR34" s="40">
        <v>12.436959266662598</v>
      </c>
      <c r="CS34" s="40">
        <v>12.7069091796875</v>
      </c>
      <c r="CT34" s="40">
        <v>12.575699806213379</v>
      </c>
      <c r="CU34" s="40">
        <v>12.344200134277344</v>
      </c>
      <c r="CV34" s="40">
        <v>12.524020195007324</v>
      </c>
      <c r="CW34" s="336" t="s">
        <v>1741</v>
      </c>
      <c r="CX34" s="336" t="s">
        <v>851</v>
      </c>
      <c r="CY34" s="40">
        <v>12.598929405212402</v>
      </c>
      <c r="CZ34" s="40">
        <v>12.668299674987793</v>
      </c>
      <c r="DA34" s="40">
        <v>12.436800003051758</v>
      </c>
      <c r="DB34" s="40">
        <v>12.41096019744873</v>
      </c>
      <c r="DC34" s="40">
        <v>12.693610191345215</v>
      </c>
      <c r="DD34" s="336" t="s">
        <v>1447</v>
      </c>
      <c r="DE34" s="336" t="s">
        <v>851</v>
      </c>
      <c r="DF34" s="40">
        <v>12.806670188903809</v>
      </c>
      <c r="DG34" s="336" t="s">
        <v>1803</v>
      </c>
      <c r="DH34" s="336" t="s">
        <v>851</v>
      </c>
      <c r="DI34" s="336" t="s">
        <v>851</v>
      </c>
      <c r="DJ34" s="336">
        <v>12.7</v>
      </c>
      <c r="DK34" s="336" t="s">
        <v>1738</v>
      </c>
      <c r="DL34" s="336" t="s">
        <v>851</v>
      </c>
      <c r="DM34" s="336" t="s">
        <v>851</v>
      </c>
      <c r="DN34" s="336" t="s">
        <v>436</v>
      </c>
      <c r="DO34" s="40">
        <v>5.7955058291554451E-3</v>
      </c>
      <c r="DP34" s="40">
        <v>2.4585914798080921E-3</v>
      </c>
      <c r="DQ34" s="40">
        <v>-2.9660533182322979E-3</v>
      </c>
      <c r="DR34" s="40">
        <v>-1.0407427325844765E-2</v>
      </c>
      <c r="DS34" s="40">
        <v>-1.6282746568322182E-2</v>
      </c>
      <c r="DT34" s="336" t="s">
        <v>851</v>
      </c>
      <c r="DU34" s="336" t="s">
        <v>827</v>
      </c>
      <c r="DV34" s="40">
        <v>7.2999359108507633E-3</v>
      </c>
      <c r="DW34" s="40">
        <v>4.1779736056923866E-3</v>
      </c>
      <c r="DX34" s="40">
        <v>3.175260208081454E-4</v>
      </c>
      <c r="DY34" s="40">
        <v>2.4705185205675662E-4</v>
      </c>
      <c r="DZ34" s="40">
        <v>2.6326742954552174E-3</v>
      </c>
      <c r="EA34" s="336" t="s">
        <v>851</v>
      </c>
      <c r="EB34" s="336" t="s">
        <v>1447</v>
      </c>
      <c r="EC34" s="40">
        <v>1.9937490578740835E-3</v>
      </c>
      <c r="ED34" s="40">
        <v>7.0465280441567302E-4</v>
      </c>
      <c r="EE34" s="40">
        <v>4.2629209347069263E-3</v>
      </c>
      <c r="EF34" s="40">
        <v>9.8097790032625198E-3</v>
      </c>
      <c r="EG34" s="40">
        <v>1.0850485414266586E-2</v>
      </c>
      <c r="EH34" s="336" t="s">
        <v>851</v>
      </c>
      <c r="EI34" s="336" t="s">
        <v>1803</v>
      </c>
      <c r="EJ34" s="40">
        <v>2.2164571564644575E-3</v>
      </c>
      <c r="EK34" s="40">
        <v>2.9698910657316446E-4</v>
      </c>
      <c r="EL34" s="40">
        <v>1.0687352623790503E-3</v>
      </c>
      <c r="EM34" s="40">
        <v>-1.2641341891139746E-3</v>
      </c>
      <c r="EN34" s="40">
        <v>-2.3314427584409714E-2</v>
      </c>
      <c r="EO34" s="336" t="s">
        <v>851</v>
      </c>
      <c r="EP34" s="336" t="s">
        <v>851</v>
      </c>
      <c r="EQ34" s="336" t="s">
        <v>851</v>
      </c>
      <c r="ER34" s="40">
        <v>0.78510000000000002</v>
      </c>
      <c r="ES34" s="336" t="s">
        <v>1739</v>
      </c>
      <c r="ET34" s="336" t="s">
        <v>851</v>
      </c>
      <c r="EU34" s="336" t="s">
        <v>851</v>
      </c>
      <c r="EV34" s="40">
        <v>0.83200000000000007</v>
      </c>
      <c r="EW34" s="336" t="s">
        <v>1739</v>
      </c>
      <c r="EX34" s="336" t="s">
        <v>851</v>
      </c>
      <c r="EY34" s="336" t="s">
        <v>851</v>
      </c>
      <c r="EZ34" s="40">
        <v>0.73819999999999997</v>
      </c>
      <c r="FA34" s="336" t="s">
        <v>1739</v>
      </c>
      <c r="FB34" s="336" t="s">
        <v>851</v>
      </c>
      <c r="FC34" s="40">
        <v>-3.9165843278169632E-2</v>
      </c>
      <c r="FD34" s="40">
        <v>-3.5938091576099396E-2</v>
      </c>
      <c r="FE34" s="40">
        <v>-2.7513442561030388E-2</v>
      </c>
      <c r="FF34" s="40">
        <v>-1.9566483795642853E-2</v>
      </c>
      <c r="FG34" s="40">
        <v>-3.0851541087031364E-3</v>
      </c>
      <c r="FH34" s="336" t="s">
        <v>838</v>
      </c>
      <c r="FI34" s="336" t="s">
        <v>851</v>
      </c>
      <c r="FJ34" s="40">
        <v>-4.1022542864084244E-2</v>
      </c>
      <c r="FK34" s="40">
        <v>-3.9417397230863571E-2</v>
      </c>
      <c r="FL34" s="40">
        <v>-2.9064299538731575E-2</v>
      </c>
      <c r="FM34" s="40">
        <v>-2.3633377626538277E-2</v>
      </c>
      <c r="FN34" s="40">
        <v>5.7522482238709927E-3</v>
      </c>
      <c r="FO34" s="336" t="s">
        <v>840</v>
      </c>
      <c r="FP34" s="336" t="s">
        <v>851</v>
      </c>
      <c r="FQ34" s="40"/>
      <c r="FR34" s="336" t="s">
        <v>1737</v>
      </c>
      <c r="FS34" s="336" t="s">
        <v>851</v>
      </c>
      <c r="FT34" s="336" t="s">
        <v>851</v>
      </c>
      <c r="FU34" s="40">
        <v>3.4549757838249207E-2</v>
      </c>
      <c r="FV34" s="40">
        <v>3.3356677740812302E-2</v>
      </c>
      <c r="FW34" s="40">
        <v>3.6973390728235245E-2</v>
      </c>
      <c r="FX34" s="40">
        <v>3.5506337881088257E-2</v>
      </c>
      <c r="FY34" s="40">
        <v>2.8782745823264122E-2</v>
      </c>
      <c r="FZ34" s="336" t="s">
        <v>840</v>
      </c>
      <c r="GA34" s="336" t="s">
        <v>851</v>
      </c>
      <c r="GB34" s="336" t="s">
        <v>851</v>
      </c>
      <c r="GC34" s="336" t="s">
        <v>851</v>
      </c>
      <c r="GD34" s="336" t="s">
        <v>851</v>
      </c>
      <c r="GE34" s="336" t="s">
        <v>851</v>
      </c>
      <c r="GF34" s="336" t="s">
        <v>851</v>
      </c>
      <c r="GG34" s="336" t="s">
        <v>851</v>
      </c>
      <c r="GH34" s="336" t="s">
        <v>851</v>
      </c>
      <c r="GI34" s="336" t="s">
        <v>851</v>
      </c>
      <c r="GJ34" s="336" t="s">
        <v>851</v>
      </c>
      <c r="GK34" s="40">
        <v>19153000</v>
      </c>
      <c r="GL34" s="40">
        <v>19413000</v>
      </c>
      <c r="GM34" s="40">
        <v>19651400</v>
      </c>
      <c r="GN34" s="40">
        <v>19895400</v>
      </c>
      <c r="GO34" s="40">
        <v>20127400</v>
      </c>
      <c r="GP34" s="40">
        <v>20394800</v>
      </c>
      <c r="GQ34" s="40">
        <v>20697900</v>
      </c>
      <c r="GR34" s="40">
        <v>20827600</v>
      </c>
      <c r="GS34" s="40">
        <v>21249200</v>
      </c>
      <c r="GT34" s="40">
        <v>21691700</v>
      </c>
      <c r="GU34" s="40">
        <v>22031750</v>
      </c>
      <c r="GV34" s="40">
        <v>22340024</v>
      </c>
      <c r="GW34" s="40">
        <v>22733465</v>
      </c>
      <c r="GX34" s="40">
        <v>23128129</v>
      </c>
      <c r="GY34" s="40">
        <v>23475686</v>
      </c>
      <c r="GZ34" s="40">
        <v>23815995</v>
      </c>
      <c r="HA34" s="40">
        <v>24190907</v>
      </c>
      <c r="HB34" s="40">
        <v>24601860</v>
      </c>
      <c r="HC34" s="40">
        <v>24982688</v>
      </c>
      <c r="HD34" s="40">
        <v>25365745</v>
      </c>
      <c r="HE34" s="40">
        <v>25687041</v>
      </c>
      <c r="HF34" s="40">
        <v>25967000</v>
      </c>
      <c r="HG34" s="40">
        <v>26241000</v>
      </c>
      <c r="HH34" s="40">
        <v>26511000</v>
      </c>
      <c r="HI34" s="40">
        <v>26777000</v>
      </c>
      <c r="HJ34" s="40">
        <v>27040000</v>
      </c>
      <c r="HK34" s="40">
        <v>27300000</v>
      </c>
      <c r="HL34" s="40">
        <v>27556000</v>
      </c>
      <c r="HM34" s="40">
        <v>27809000</v>
      </c>
      <c r="HN34" s="40">
        <v>28057000</v>
      </c>
      <c r="HO34" s="40">
        <v>28302000</v>
      </c>
      <c r="HP34" s="40">
        <v>28544000</v>
      </c>
      <c r="HQ34" s="40">
        <v>28782000</v>
      </c>
      <c r="HR34" s="40">
        <v>29018000</v>
      </c>
      <c r="HS34" s="40">
        <v>29251000</v>
      </c>
      <c r="HT34" s="40">
        <v>29481000</v>
      </c>
      <c r="HU34" s="40">
        <v>29708000</v>
      </c>
      <c r="HV34" s="40">
        <v>29934000</v>
      </c>
      <c r="HW34" s="40">
        <v>30158000</v>
      </c>
      <c r="HX34" s="40">
        <v>30381000</v>
      </c>
      <c r="HY34" s="40">
        <v>30603000</v>
      </c>
      <c r="HZ34" s="40">
        <v>30824000</v>
      </c>
      <c r="IA34" s="40">
        <v>31045000</v>
      </c>
      <c r="IB34" s="40">
        <v>31265000</v>
      </c>
      <c r="IC34" s="40">
        <v>31485000</v>
      </c>
      <c r="ID34" s="40">
        <v>31704000</v>
      </c>
      <c r="IE34" s="40">
        <v>31924000</v>
      </c>
      <c r="IF34" s="40">
        <v>32143000</v>
      </c>
      <c r="IG34" s="40">
        <v>32363000</v>
      </c>
      <c r="IH34" s="40">
        <v>32582000</v>
      </c>
      <c r="II34" s="40">
        <v>32799000</v>
      </c>
      <c r="IJ34" s="336" t="s">
        <v>851</v>
      </c>
      <c r="IK34" s="336" t="s">
        <v>851</v>
      </c>
      <c r="IL34" s="336" t="s">
        <v>851</v>
      </c>
      <c r="IM34" s="40">
        <v>1.561940461397171E-2</v>
      </c>
      <c r="IN34" s="40">
        <v>1.6845231875777245E-2</v>
      </c>
      <c r="IO34" s="40">
        <v>1.5361054800450802E-2</v>
      </c>
      <c r="IP34" s="40">
        <v>1.5216536819934845E-2</v>
      </c>
      <c r="IQ34" s="40">
        <v>1.2586981989443302E-2</v>
      </c>
      <c r="IR34" s="40">
        <v>1.0839877650141716E-2</v>
      </c>
      <c r="IS34" s="40">
        <v>1.0496571660041809E-2</v>
      </c>
      <c r="IT34" s="40">
        <v>1.0236668400466442E-2</v>
      </c>
      <c r="IU34" s="40">
        <v>9.9835684522986412E-3</v>
      </c>
      <c r="IV34" s="40">
        <v>9.7739407792687416E-3</v>
      </c>
      <c r="IW34" s="40">
        <v>9.5694512128829956E-3</v>
      </c>
      <c r="IX34" s="40">
        <v>9.3335956335067749E-3</v>
      </c>
      <c r="IY34" s="40">
        <v>9.1394111514091492E-3</v>
      </c>
      <c r="IZ34" s="40">
        <v>8.8784461840987206E-3</v>
      </c>
      <c r="JA34" s="40">
        <v>8.6943181231617928E-3</v>
      </c>
      <c r="JB34" s="40">
        <v>8.5142832249403E-3</v>
      </c>
      <c r="JC34" s="40">
        <v>8.3034355193376541E-3</v>
      </c>
      <c r="JD34" s="40">
        <v>8.1661352887749672E-3</v>
      </c>
      <c r="JE34" s="40">
        <v>7.9974336549639702E-3</v>
      </c>
      <c r="JF34" s="40">
        <v>7.8322272747755051E-3</v>
      </c>
      <c r="JG34" s="40">
        <v>7.6703815720975399E-3</v>
      </c>
      <c r="JH34" s="40">
        <v>7.5785880908370018E-3</v>
      </c>
      <c r="JI34" s="40">
        <v>7.4552698060870171E-3</v>
      </c>
      <c r="JJ34" s="40">
        <v>7.3671848513185978E-3</v>
      </c>
      <c r="JK34" s="40">
        <v>7.2806305252015591E-3</v>
      </c>
      <c r="JL34" s="40">
        <v>7.1955639868974686E-3</v>
      </c>
      <c r="JM34" s="40">
        <v>7.1441573090851307E-3</v>
      </c>
      <c r="JN34" s="40">
        <v>7.061496376991272E-3</v>
      </c>
      <c r="JO34" s="40">
        <v>7.0119807496666908E-3</v>
      </c>
      <c r="JP34" s="40">
        <v>6.9316141307353973E-3</v>
      </c>
      <c r="JQ34" s="40">
        <v>6.9152219220995903E-3</v>
      </c>
      <c r="JR34" s="40">
        <v>6.8366196937859058E-3</v>
      </c>
      <c r="JS34" s="40">
        <v>6.8210973404347897E-3</v>
      </c>
      <c r="JT34" s="40">
        <v>6.7441938444972038E-3</v>
      </c>
      <c r="JU34" s="40">
        <v>6.6380384378135204E-3</v>
      </c>
      <c r="JV34" s="336" t="s">
        <v>1740</v>
      </c>
      <c r="JW34" s="336" t="s">
        <v>851</v>
      </c>
      <c r="JX34" s="336" t="s">
        <v>851</v>
      </c>
      <c r="JY34" s="336" t="s">
        <v>851</v>
      </c>
      <c r="JZ34" s="336" t="s">
        <v>851</v>
      </c>
      <c r="KA34" s="336" t="s">
        <v>1740</v>
      </c>
      <c r="KB34" s="40">
        <v>0.49829125658795598</v>
      </c>
      <c r="KC34" s="40">
        <v>0.49810528172656704</v>
      </c>
      <c r="KD34" s="40">
        <v>0.49802040861401997</v>
      </c>
      <c r="KE34" s="40">
        <v>0.49800376758870402</v>
      </c>
      <c r="KF34" s="40">
        <v>0.49800465813864903</v>
      </c>
      <c r="KG34" s="40">
        <v>0.49798761805986502</v>
      </c>
      <c r="KH34" s="40">
        <v>0.49794842349899598</v>
      </c>
      <c r="KI34" s="40">
        <v>0.49789827246700702</v>
      </c>
      <c r="KJ34" s="40">
        <v>0.497837059480494</v>
      </c>
      <c r="KK34" s="40">
        <v>0.49776732437247001</v>
      </c>
      <c r="KL34" s="40">
        <v>0.49769088279940704</v>
      </c>
      <c r="KM34" s="40">
        <v>0.49760615739097902</v>
      </c>
      <c r="KN34" s="40">
        <v>0.49751176069671799</v>
      </c>
      <c r="KO34" s="40">
        <v>0.49740975080517402</v>
      </c>
      <c r="KP34" s="40">
        <v>0.49730342240487602</v>
      </c>
      <c r="KQ34" s="40">
        <v>0.49719552635650899</v>
      </c>
      <c r="KR34" s="40">
        <v>0.49708713685502404</v>
      </c>
      <c r="KS34" s="40">
        <v>0.49697844317461604</v>
      </c>
      <c r="KT34" s="40">
        <v>0.49687105152056504</v>
      </c>
      <c r="KU34" s="40">
        <v>0.49676635949755898</v>
      </c>
      <c r="KV34" s="40">
        <v>0.49666607696290299</v>
      </c>
      <c r="KW34" s="40">
        <v>0.49657037590002295</v>
      </c>
      <c r="KX34" s="40">
        <v>0.49648020689468197</v>
      </c>
      <c r="KY34" s="40">
        <v>0.49639761777403302</v>
      </c>
      <c r="KZ34" s="40">
        <v>0.49632424644184903</v>
      </c>
      <c r="LA34" s="40">
        <v>0.49626154101285203</v>
      </c>
      <c r="LB34" s="40">
        <v>0.49621005806194601</v>
      </c>
      <c r="LC34" s="40">
        <v>0.49616948543557499</v>
      </c>
      <c r="LD34" s="40">
        <v>0.49613911906269104</v>
      </c>
      <c r="LE34" s="40">
        <v>0.49611716409607998</v>
      </c>
      <c r="LF34" s="40">
        <v>0.49610316576695901</v>
      </c>
      <c r="LG34" s="40">
        <v>0.49609626472951002</v>
      </c>
      <c r="LH34" s="40">
        <v>0.49609650339309602</v>
      </c>
      <c r="LI34" s="40">
        <v>0.496102585200355</v>
      </c>
      <c r="LJ34" s="40">
        <v>0.49611361375596202</v>
      </c>
      <c r="LK34" s="40">
        <v>0.496128311403638</v>
      </c>
      <c r="LL34" s="336" t="s">
        <v>851</v>
      </c>
      <c r="LM34" s="336" t="s">
        <v>851</v>
      </c>
      <c r="LN34" s="336" t="s">
        <v>1740</v>
      </c>
      <c r="LO34" s="40">
        <v>0.66258049011230469</v>
      </c>
      <c r="LP34" s="40">
        <v>0.65906572341918945</v>
      </c>
      <c r="LQ34" s="40">
        <v>0.65530943870544434</v>
      </c>
      <c r="LR34" s="40">
        <v>0.65152907371520996</v>
      </c>
      <c r="LS34" s="40">
        <v>0.6480334997177124</v>
      </c>
      <c r="LT34" s="40">
        <v>0.64494514465332031</v>
      </c>
      <c r="LU34" s="40">
        <v>0.64173758029937744</v>
      </c>
      <c r="LV34" s="40">
        <v>0.63915246725082397</v>
      </c>
      <c r="LW34" s="40">
        <v>0.63698089122772217</v>
      </c>
      <c r="LX34" s="40">
        <v>0.63483583927154541</v>
      </c>
      <c r="LY34" s="40">
        <v>0.63261836767196655</v>
      </c>
      <c r="LZ34" s="40">
        <v>0.63073259592056274</v>
      </c>
      <c r="MA34" s="40">
        <v>0.62875598669052124</v>
      </c>
      <c r="MB34" s="40">
        <v>0.62677550315856934</v>
      </c>
      <c r="MC34" s="40">
        <v>0.62515592575073242</v>
      </c>
      <c r="MD34" s="40">
        <v>0.62391352653503418</v>
      </c>
      <c r="ME34" s="40">
        <v>0.62307316064834595</v>
      </c>
      <c r="MF34" s="40">
        <v>0.62271559238433838</v>
      </c>
      <c r="MG34" s="40">
        <v>0.62257909774780273</v>
      </c>
      <c r="MH34" s="40">
        <v>0.62226933240890503</v>
      </c>
      <c r="MI34" s="40">
        <v>0.62165462970733643</v>
      </c>
      <c r="MJ34" s="40">
        <v>0.62097752094268799</v>
      </c>
      <c r="MK34" s="40">
        <v>0.62003076076507568</v>
      </c>
      <c r="ML34" s="40">
        <v>0.61894023418426514</v>
      </c>
      <c r="MM34" s="40">
        <v>0.61791908740997314</v>
      </c>
      <c r="MN34" s="40">
        <v>0.61699831485748291</v>
      </c>
      <c r="MO34" s="40">
        <v>0.61646771430969238</v>
      </c>
      <c r="MP34" s="40">
        <v>0.61610567569732666</v>
      </c>
      <c r="MQ34" s="40">
        <v>0.61580044031143188</v>
      </c>
      <c r="MR34" s="40">
        <v>0.6151500940322876</v>
      </c>
      <c r="MS34" s="40">
        <v>0.61399191617965698</v>
      </c>
      <c r="MT34" s="40">
        <v>0.61264252662658691</v>
      </c>
      <c r="MU34" s="40">
        <v>0.61098837852478027</v>
      </c>
      <c r="MV34" s="40">
        <v>0.60902881622314453</v>
      </c>
      <c r="MW34" s="40">
        <v>0.60689949989318848</v>
      </c>
      <c r="MX34" s="40">
        <v>0.60465258359909058</v>
      </c>
      <c r="MY34" s="336" t="s">
        <v>851</v>
      </c>
      <c r="MZ34" s="336" t="s">
        <v>1740</v>
      </c>
      <c r="NA34" s="40">
        <v>0.60923969745635986</v>
      </c>
      <c r="NB34" s="40">
        <v>0.60544878244400024</v>
      </c>
      <c r="NC34" s="40">
        <v>0.60123342275619507</v>
      </c>
      <c r="ND34" s="40">
        <v>0.59689044952392578</v>
      </c>
      <c r="NE34" s="40">
        <v>0.59285086393356323</v>
      </c>
      <c r="NF34" s="40">
        <v>0.58931642770767212</v>
      </c>
      <c r="NG34" s="40">
        <v>0.58574342727661133</v>
      </c>
      <c r="NH34" s="40">
        <v>0.5827903151512146</v>
      </c>
      <c r="NI34" s="40">
        <v>0.58032512664794922</v>
      </c>
      <c r="NJ34" s="40">
        <v>0.57810807228088379</v>
      </c>
      <c r="NK34" s="40">
        <v>0.57610946893692017</v>
      </c>
      <c r="NL34" s="40">
        <v>0.57465201616287231</v>
      </c>
      <c r="NM34" s="40">
        <v>0.573414146900177</v>
      </c>
      <c r="NN34" s="40">
        <v>0.57226079702377319</v>
      </c>
      <c r="NO34" s="40">
        <v>0.57122999429702759</v>
      </c>
      <c r="NP34" s="40">
        <v>0.57020705938339233</v>
      </c>
      <c r="NQ34" s="40">
        <v>0.56929653882980347</v>
      </c>
      <c r="NR34" s="40">
        <v>0.56844556331634521</v>
      </c>
      <c r="NS34" s="40">
        <v>0.56764769554138184</v>
      </c>
      <c r="NT34" s="40">
        <v>0.56695497035980225</v>
      </c>
      <c r="NU34" s="40">
        <v>0.56643259525299072</v>
      </c>
      <c r="NV34" s="40">
        <v>0.56624478101730347</v>
      </c>
      <c r="NW34" s="40">
        <v>0.56624573469161987</v>
      </c>
      <c r="NX34" s="40">
        <v>0.56618475914001465</v>
      </c>
      <c r="NY34" s="40">
        <v>0.56584709882736206</v>
      </c>
      <c r="NZ34" s="40">
        <v>0.56491196155548096</v>
      </c>
      <c r="OA34" s="40">
        <v>0.56374901533126831</v>
      </c>
      <c r="OB34" s="40">
        <v>0.5621839165687561</v>
      </c>
      <c r="OC34" s="40">
        <v>0.56030702590942383</v>
      </c>
      <c r="OD34" s="40">
        <v>0.55826586484909058</v>
      </c>
      <c r="OE34" s="40">
        <v>0.55608123540878296</v>
      </c>
      <c r="OF34" s="40">
        <v>0.55406588315963745</v>
      </c>
      <c r="OG34" s="40">
        <v>0.55209535360336304</v>
      </c>
      <c r="OH34" s="40">
        <v>0.55004173517227173</v>
      </c>
      <c r="OI34" s="40">
        <v>0.54797124862670898</v>
      </c>
      <c r="OJ34" s="40">
        <v>0.54590076208114624</v>
      </c>
      <c r="OK34" s="336" t="s">
        <v>851</v>
      </c>
      <c r="OL34" s="336" t="s">
        <v>851</v>
      </c>
      <c r="OM34" s="336" t="s">
        <v>1740</v>
      </c>
      <c r="ON34" s="40">
        <v>0.60031312704086304</v>
      </c>
      <c r="OO34" s="40">
        <v>0.59780144691467285</v>
      </c>
      <c r="OP34" s="40">
        <v>0.59486019611358643</v>
      </c>
      <c r="OQ34" s="40">
        <v>0.59166210889816284</v>
      </c>
      <c r="OR34" s="40">
        <v>0.58845341205596924</v>
      </c>
      <c r="OS34" s="40">
        <v>0.58534073829650879</v>
      </c>
      <c r="OT34" s="40">
        <v>0.58173835277557373</v>
      </c>
      <c r="OU34" s="40">
        <v>0.57840782403945923</v>
      </c>
      <c r="OV34" s="40">
        <v>0.57534611225128174</v>
      </c>
      <c r="OW34" s="40">
        <v>0.57243156433105469</v>
      </c>
      <c r="OX34" s="40">
        <v>0.56971156597137451</v>
      </c>
      <c r="OY34" s="40">
        <v>0.56732600927352905</v>
      </c>
      <c r="OZ34" s="40">
        <v>0.56517636775970459</v>
      </c>
      <c r="PA34" s="40">
        <v>0.56319898366928101</v>
      </c>
      <c r="PB34" s="40">
        <v>0.5616423487663269</v>
      </c>
      <c r="PC34" s="40">
        <v>0.56034910678863525</v>
      </c>
      <c r="PD34" s="40">
        <v>0.5592418909072876</v>
      </c>
      <c r="PE34" s="40">
        <v>0.5585782527923584</v>
      </c>
      <c r="PF34" s="40">
        <v>0.55813634395599365</v>
      </c>
      <c r="PG34" s="40">
        <v>0.55775868892669678</v>
      </c>
      <c r="PH34" s="40">
        <v>0.55734199285507202</v>
      </c>
      <c r="PI34" s="40">
        <v>0.55695438385009766</v>
      </c>
      <c r="PJ34" s="40">
        <v>0.55649095773696899</v>
      </c>
      <c r="PK34" s="40">
        <v>0.55610454082489014</v>
      </c>
      <c r="PL34" s="40">
        <v>0.55580788850784302</v>
      </c>
      <c r="PM34" s="40">
        <v>0.55563181638717651</v>
      </c>
      <c r="PN34" s="40">
        <v>0.55563849210739136</v>
      </c>
      <c r="PO34" s="40">
        <v>0.55580610036849976</v>
      </c>
      <c r="PP34" s="40">
        <v>0.55598914623260498</v>
      </c>
      <c r="PQ34" s="40">
        <v>0.55585199594497681</v>
      </c>
      <c r="PR34" s="40">
        <v>0.55522960424423218</v>
      </c>
      <c r="PS34" s="40">
        <v>0.55425387620925903</v>
      </c>
      <c r="PT34" s="40">
        <v>0.55293530225753784</v>
      </c>
      <c r="PU34" s="40">
        <v>0.55130857229232788</v>
      </c>
      <c r="PV34" s="40">
        <v>0.54947519302368164</v>
      </c>
      <c r="PW34" s="40">
        <v>0.54754716157913208</v>
      </c>
      <c r="PX34" s="336" t="s">
        <v>851</v>
      </c>
      <c r="PY34" s="336" t="s">
        <v>851</v>
      </c>
      <c r="PZ34" s="40">
        <v>0.74209999999999998</v>
      </c>
      <c r="QA34" s="40">
        <v>0.74299999999999999</v>
      </c>
      <c r="QB34" s="40">
        <v>0.74609999999999999</v>
      </c>
      <c r="QC34" s="40">
        <v>0.74470000000000003</v>
      </c>
      <c r="QD34" s="40">
        <v>0.75480000000000003</v>
      </c>
      <c r="QE34" s="40">
        <v>0.75840000000000007</v>
      </c>
      <c r="QF34" s="40">
        <v>0.76230000000000009</v>
      </c>
      <c r="QG34" s="40">
        <v>0.76529999999999998</v>
      </c>
      <c r="QH34" s="40">
        <v>0.76370000000000005</v>
      </c>
      <c r="QI34" s="40">
        <v>0.76450000000000007</v>
      </c>
      <c r="QJ34" s="40">
        <v>0.76650000000000007</v>
      </c>
      <c r="QK34" s="40">
        <v>0.7641</v>
      </c>
      <c r="QL34" s="40">
        <v>0.76400000000000001</v>
      </c>
      <c r="QM34" s="40">
        <v>0.76340000000000008</v>
      </c>
      <c r="QN34" s="40">
        <v>0.77010000000000001</v>
      </c>
      <c r="QO34" s="40">
        <v>0.7702</v>
      </c>
      <c r="QP34" s="40">
        <v>0.77510000000000001</v>
      </c>
      <c r="QQ34" s="40">
        <v>0.78069999999999995</v>
      </c>
      <c r="QR34" s="40">
        <v>0.78510000000000002</v>
      </c>
      <c r="QS34" s="336" t="s">
        <v>851</v>
      </c>
      <c r="QT34" s="336" t="s">
        <v>851</v>
      </c>
      <c r="QU34" s="336" t="s">
        <v>851</v>
      </c>
      <c r="QV34" s="336" t="s">
        <v>851</v>
      </c>
      <c r="QW34" s="40">
        <v>5.6201452389359474E-3</v>
      </c>
      <c r="QX34" s="336" t="s">
        <v>851</v>
      </c>
      <c r="QY34" s="336" t="s">
        <v>851</v>
      </c>
      <c r="QZ34" s="336" t="s">
        <v>851</v>
      </c>
      <c r="RA34" s="336" t="s">
        <v>851</v>
      </c>
      <c r="RB34" s="336" t="s">
        <v>851</v>
      </c>
      <c r="RC34" s="336" t="s">
        <v>851</v>
      </c>
      <c r="RD34" s="336" t="s">
        <v>851</v>
      </c>
      <c r="RE34" s="336" t="s">
        <v>851</v>
      </c>
      <c r="RF34" s="40">
        <v>0.34399999999999997</v>
      </c>
      <c r="RG34" s="40">
        <v>2014</v>
      </c>
      <c r="RH34" s="336" t="s">
        <v>840</v>
      </c>
      <c r="RI34" s="336" t="s">
        <v>851</v>
      </c>
      <c r="RJ34" s="40">
        <v>5.0000000000000001E-3</v>
      </c>
      <c r="RK34" s="40">
        <v>2014</v>
      </c>
      <c r="RL34" s="336" t="s">
        <v>840</v>
      </c>
      <c r="RM34" s="336" t="s">
        <v>851</v>
      </c>
      <c r="RN34" s="40">
        <v>6.9999999999999993E-3</v>
      </c>
      <c r="RO34" s="40">
        <v>2014</v>
      </c>
      <c r="RP34" s="336" t="s">
        <v>840</v>
      </c>
      <c r="RQ34" s="336" t="s">
        <v>851</v>
      </c>
      <c r="RR34" s="40">
        <v>6.9999999999999993E-3</v>
      </c>
      <c r="RS34" s="40">
        <v>2014</v>
      </c>
      <c r="RT34" s="336" t="s">
        <v>840</v>
      </c>
      <c r="RU34" s="336" t="s">
        <v>851</v>
      </c>
      <c r="RV34" s="40"/>
      <c r="RW34" s="40"/>
      <c r="RX34" s="336" t="s">
        <v>1737</v>
      </c>
      <c r="RY34" s="336" t="s">
        <v>851</v>
      </c>
      <c r="RZ34" s="336" t="s">
        <v>838</v>
      </c>
      <c r="SA34" s="40">
        <v>0.24552018940448761</v>
      </c>
      <c r="SB34" s="40">
        <v>0.25355130434036255</v>
      </c>
      <c r="SC34" s="40">
        <v>0.25121748447418213</v>
      </c>
      <c r="SD34" s="40">
        <v>0.23230709135532379</v>
      </c>
      <c r="SE34" s="40">
        <v>0.22494670748710632</v>
      </c>
      <c r="SF34" s="336" t="s">
        <v>851</v>
      </c>
      <c r="SG34" s="336" t="s">
        <v>851</v>
      </c>
      <c r="SH34" s="40">
        <v>0.26159435510635376</v>
      </c>
      <c r="SI34" s="40">
        <v>0.26446738839149475</v>
      </c>
      <c r="SJ34" s="40">
        <v>0.25836613774299622</v>
      </c>
      <c r="SK34" s="40">
        <v>0.24608516693115234</v>
      </c>
      <c r="SL34" s="40">
        <v>0.23234733939170837</v>
      </c>
      <c r="SM34" s="336" t="s">
        <v>840</v>
      </c>
      <c r="SN34" s="336" t="s">
        <v>851</v>
      </c>
      <c r="SO34" s="336" t="s">
        <v>851</v>
      </c>
      <c r="SP34" s="40">
        <v>2.5498203933238983E-2</v>
      </c>
      <c r="SQ34" s="40">
        <v>2.3102814331650734E-2</v>
      </c>
      <c r="SR34" s="40">
        <v>2.0801099017262459E-2</v>
      </c>
      <c r="SS34" s="40">
        <v>1.4772350899875164E-2</v>
      </c>
      <c r="ST34" s="40">
        <v>-2.4826906621456146E-2</v>
      </c>
      <c r="SU34" s="336" t="s">
        <v>838</v>
      </c>
      <c r="SV34" s="336" t="s">
        <v>851</v>
      </c>
      <c r="SW34" s="336" t="s">
        <v>851</v>
      </c>
      <c r="SX34" s="40">
        <v>2.8700994327664375E-2</v>
      </c>
      <c r="SY34" s="40">
        <v>2.7193836867809296E-2</v>
      </c>
      <c r="SZ34" s="40">
        <v>2.5597257539629936E-2</v>
      </c>
      <c r="TA34" s="40">
        <v>2.4442067369818687E-2</v>
      </c>
      <c r="TB34" s="40">
        <v>2.1379387006163597E-2</v>
      </c>
      <c r="TC34" s="336" t="s">
        <v>840</v>
      </c>
      <c r="TD34" s="336" t="s">
        <v>851</v>
      </c>
      <c r="TE34" s="336" t="s">
        <v>851</v>
      </c>
      <c r="TF34" s="336" t="s">
        <v>851</v>
      </c>
      <c r="TG34" s="40">
        <v>1.0763903148472309E-2</v>
      </c>
      <c r="TH34" s="40">
        <v>7.499197032302618E-3</v>
      </c>
      <c r="TI34" s="40">
        <v>6.7385761067271233E-3</v>
      </c>
      <c r="TJ34" s="40">
        <v>2.0850542932748795E-3</v>
      </c>
      <c r="TK34" s="40">
        <v>-3.6529924720525742E-2</v>
      </c>
      <c r="TL34" s="336" t="s">
        <v>838</v>
      </c>
      <c r="TM34" s="336" t="s">
        <v>851</v>
      </c>
      <c r="TN34" s="336" t="s">
        <v>851</v>
      </c>
      <c r="TO34" s="336" t="s">
        <v>851</v>
      </c>
      <c r="TP34" s="40">
        <v>1.4057843945920467E-2</v>
      </c>
      <c r="TQ34" s="40">
        <v>1.1772666126489639E-2</v>
      </c>
      <c r="TR34" s="40">
        <v>9.9502634257078171E-3</v>
      </c>
      <c r="TS34" s="40">
        <v>8.9551890268921852E-3</v>
      </c>
      <c r="TT34" s="40">
        <v>6.1628497205674648E-3</v>
      </c>
      <c r="TU34" s="336" t="s">
        <v>840</v>
      </c>
      <c r="TV34" s="336" t="s">
        <v>851</v>
      </c>
      <c r="TW34" s="40">
        <v>55100</v>
      </c>
      <c r="TX34" s="336" t="s">
        <v>840</v>
      </c>
      <c r="TY34" s="336" t="s">
        <v>851</v>
      </c>
      <c r="TZ34" s="40">
        <v>60130.04296875</v>
      </c>
      <c r="UA34" s="336" t="s">
        <v>838</v>
      </c>
      <c r="UB34" s="336" t="s">
        <v>851</v>
      </c>
      <c r="UC34" s="40">
        <v>58923.208211762903</v>
      </c>
      <c r="UD34" s="336" t="s">
        <v>840</v>
      </c>
      <c r="UE34" s="336" t="s">
        <v>851</v>
      </c>
      <c r="UF34" s="336" t="s">
        <v>851</v>
      </c>
      <c r="UG34" s="40">
        <v>0.20635434985160828</v>
      </c>
      <c r="UH34" s="40">
        <v>0.21761322021484375</v>
      </c>
      <c r="UI34" s="40">
        <v>0.22370404005050659</v>
      </c>
      <c r="UJ34" s="40">
        <v>0.21274061501026154</v>
      </c>
      <c r="UK34" s="40">
        <v>0.22186155617237091</v>
      </c>
      <c r="UL34" s="336" t="s">
        <v>838</v>
      </c>
      <c r="UM34" s="336" t="s">
        <v>851</v>
      </c>
      <c r="UN34" s="336" t="s">
        <v>851</v>
      </c>
      <c r="UO34" s="336" t="s">
        <v>851</v>
      </c>
      <c r="UP34" s="40">
        <v>0.22057181596755981</v>
      </c>
      <c r="UQ34" s="40">
        <v>0.22504998743534088</v>
      </c>
      <c r="UR34" s="40">
        <v>0.22930184006690979</v>
      </c>
      <c r="US34" s="40">
        <v>0.22245179116725922</v>
      </c>
      <c r="UT34" s="40">
        <v>0.2380995899438858</v>
      </c>
      <c r="UU34" s="336" t="s">
        <v>840</v>
      </c>
    </row>
    <row r="35" spans="1:567">
      <c r="A35" s="336" t="s">
        <v>517</v>
      </c>
      <c r="B35" s="336" t="s">
        <v>14</v>
      </c>
      <c r="C35" s="336" t="s">
        <v>226</v>
      </c>
      <c r="D35" s="40">
        <v>4.1280027478933334E-2</v>
      </c>
      <c r="E35" s="336" t="s">
        <v>436</v>
      </c>
      <c r="F35" s="40">
        <v>4.3876074254512787E-2</v>
      </c>
      <c r="G35" s="336" t="s">
        <v>1741</v>
      </c>
      <c r="H35" s="40">
        <v>4.4430624693632126E-2</v>
      </c>
      <c r="I35" s="336" t="s">
        <v>1447</v>
      </c>
      <c r="J35" s="40">
        <v>4.2769670486450195E-2</v>
      </c>
      <c r="K35" s="336" t="s">
        <v>1803</v>
      </c>
      <c r="L35" s="336" t="s">
        <v>436</v>
      </c>
      <c r="M35" s="40">
        <v>0.60692125558853149</v>
      </c>
      <c r="N35" s="40">
        <v>0.64881062507629395</v>
      </c>
      <c r="O35" s="336" t="s">
        <v>436</v>
      </c>
      <c r="P35" s="40">
        <v>0.60692125558853149</v>
      </c>
      <c r="Q35" s="336" t="s">
        <v>436</v>
      </c>
      <c r="R35" s="40">
        <v>0.65026789903640747</v>
      </c>
      <c r="S35" s="336" t="s">
        <v>436</v>
      </c>
      <c r="T35" s="40">
        <v>0.57693564891815186</v>
      </c>
      <c r="U35" s="336" t="s">
        <v>436</v>
      </c>
      <c r="V35" s="336" t="s">
        <v>851</v>
      </c>
      <c r="W35" s="336" t="s">
        <v>1741</v>
      </c>
      <c r="X35" s="40">
        <v>0.58856081962585449</v>
      </c>
      <c r="Y35" s="40">
        <v>0.62363839149475098</v>
      </c>
      <c r="Z35" s="336" t="s">
        <v>1741</v>
      </c>
      <c r="AA35" s="40">
        <v>0.58856081962585449</v>
      </c>
      <c r="AB35" s="336" t="s">
        <v>1741</v>
      </c>
      <c r="AC35" s="40">
        <v>0.62026417255401611</v>
      </c>
      <c r="AD35" s="336" t="s">
        <v>1741</v>
      </c>
      <c r="AE35" s="40">
        <v>0.55271649360656738</v>
      </c>
      <c r="AF35" s="336" t="s">
        <v>1741</v>
      </c>
      <c r="AG35" s="336" t="s">
        <v>851</v>
      </c>
      <c r="AH35" s="336" t="s">
        <v>1447</v>
      </c>
      <c r="AI35" s="40">
        <v>0.57290494441986084</v>
      </c>
      <c r="AJ35" s="40">
        <v>0.60702210664749146</v>
      </c>
      <c r="AK35" s="336" t="s">
        <v>1447</v>
      </c>
      <c r="AL35" s="40">
        <v>0.57290494441986084</v>
      </c>
      <c r="AM35" s="336" t="s">
        <v>1447</v>
      </c>
      <c r="AN35" s="40">
        <v>0.61205124855041504</v>
      </c>
      <c r="AO35" s="336" t="s">
        <v>1447</v>
      </c>
      <c r="AP35" s="40">
        <v>0.54061371088027954</v>
      </c>
      <c r="AQ35" s="336" t="s">
        <v>1447</v>
      </c>
      <c r="AR35" s="336" t="s">
        <v>851</v>
      </c>
      <c r="AS35" s="336" t="s">
        <v>1803</v>
      </c>
      <c r="AT35" s="40">
        <v>0.58385950326919556</v>
      </c>
      <c r="AU35" s="40">
        <v>0.6168982982635498</v>
      </c>
      <c r="AV35" s="336" t="s">
        <v>1803</v>
      </c>
      <c r="AW35" s="40">
        <v>0.58385950326919556</v>
      </c>
      <c r="AX35" s="336" t="s">
        <v>1803</v>
      </c>
      <c r="AY35" s="40">
        <v>0.61609822511672974</v>
      </c>
      <c r="AZ35" s="336" t="s">
        <v>1803</v>
      </c>
      <c r="BA35" s="40">
        <v>0.55020028352737427</v>
      </c>
      <c r="BB35" s="336" t="s">
        <v>1803</v>
      </c>
      <c r="BC35" s="336" t="s">
        <v>851</v>
      </c>
      <c r="BD35" s="336" t="s">
        <v>436</v>
      </c>
      <c r="BE35" s="40">
        <v>3.3485777378082275</v>
      </c>
      <c r="BF35" s="336" t="s">
        <v>827</v>
      </c>
      <c r="BG35" s="40">
        <v>4.6727919578552246</v>
      </c>
      <c r="BH35" s="336" t="s">
        <v>1447</v>
      </c>
      <c r="BI35" s="40">
        <v>4.9068050384521484</v>
      </c>
      <c r="BJ35" s="336" t="s">
        <v>1803</v>
      </c>
      <c r="BK35" s="40">
        <v>6.0372772216796875</v>
      </c>
      <c r="BL35" s="336" t="s">
        <v>851</v>
      </c>
      <c r="BM35" s="40">
        <v>2.7416617870330811</v>
      </c>
      <c r="BN35" s="336" t="s">
        <v>838</v>
      </c>
      <c r="BO35" s="336" t="s">
        <v>851</v>
      </c>
      <c r="BP35" s="336" t="s">
        <v>436</v>
      </c>
      <c r="BQ35" s="40">
        <v>5.1251198165118694E-3</v>
      </c>
      <c r="BR35" s="40">
        <v>4.2881886474788189E-3</v>
      </c>
      <c r="BS35" s="40">
        <v>3.7346764001995325E-3</v>
      </c>
      <c r="BT35" s="40">
        <v>3.4134015440940857E-3</v>
      </c>
      <c r="BU35" s="40">
        <v>3.4134481102228165E-3</v>
      </c>
      <c r="BV35" s="336" t="s">
        <v>851</v>
      </c>
      <c r="BW35" s="336" t="s">
        <v>827</v>
      </c>
      <c r="BX35" s="40">
        <v>4.7454461455345154E-3</v>
      </c>
      <c r="BY35" s="40">
        <v>4.6621714718639851E-3</v>
      </c>
      <c r="BZ35" s="40">
        <v>4.419996403157711E-3</v>
      </c>
      <c r="CA35" s="40">
        <v>3.6556792911142111E-3</v>
      </c>
      <c r="CB35" s="40">
        <v>3.2735248096287251E-3</v>
      </c>
      <c r="CC35" s="336" t="s">
        <v>851</v>
      </c>
      <c r="CD35" s="336" t="s">
        <v>1447</v>
      </c>
      <c r="CE35" s="40">
        <v>4.4871843419969082E-3</v>
      </c>
      <c r="CF35" s="40">
        <v>4.2926138266921043E-3</v>
      </c>
      <c r="CG35" s="40">
        <v>3.8467599079012871E-3</v>
      </c>
      <c r="CH35" s="40">
        <v>3.2735257409512997E-3</v>
      </c>
      <c r="CI35" s="40">
        <v>3.2735273707658052E-3</v>
      </c>
      <c r="CJ35" s="336" t="s">
        <v>851</v>
      </c>
      <c r="CK35" s="336" t="s">
        <v>1803</v>
      </c>
      <c r="CL35" s="40">
        <v>4.3150056153535843E-3</v>
      </c>
      <c r="CM35" s="40">
        <v>4.0378333069384098E-3</v>
      </c>
      <c r="CN35" s="40">
        <v>3.4645930863916874E-3</v>
      </c>
      <c r="CO35" s="40">
        <v>3.2735066488385201E-3</v>
      </c>
      <c r="CP35" s="40">
        <v>3.2734256237745285E-3</v>
      </c>
      <c r="CQ35" s="336" t="s">
        <v>851</v>
      </c>
      <c r="CR35" s="40">
        <v>10.454540252685547</v>
      </c>
      <c r="CS35" s="40">
        <v>10.821840286254883</v>
      </c>
      <c r="CT35" s="40">
        <v>11.200260162353516</v>
      </c>
      <c r="CU35" s="40">
        <v>11.581459999084473</v>
      </c>
      <c r="CV35" s="40">
        <v>11.850259780883789</v>
      </c>
      <c r="CW35" s="336" t="s">
        <v>1741</v>
      </c>
      <c r="CX35" s="336" t="s">
        <v>851</v>
      </c>
      <c r="CY35" s="40">
        <v>10.674920082092285</v>
      </c>
      <c r="CZ35" s="40">
        <v>11.04778003692627</v>
      </c>
      <c r="DA35" s="40">
        <v>11.428979873657227</v>
      </c>
      <c r="DB35" s="40">
        <v>11.753979682922363</v>
      </c>
      <c r="DC35" s="40">
        <v>11.994680404663086</v>
      </c>
      <c r="DD35" s="336" t="s">
        <v>1447</v>
      </c>
      <c r="DE35" s="336" t="s">
        <v>851</v>
      </c>
      <c r="DF35" s="40">
        <v>12.090959548950195</v>
      </c>
      <c r="DG35" s="336" t="s">
        <v>1803</v>
      </c>
      <c r="DH35" s="336" t="s">
        <v>851</v>
      </c>
      <c r="DI35" s="336" t="s">
        <v>851</v>
      </c>
      <c r="DJ35" s="336">
        <v>12.5</v>
      </c>
      <c r="DK35" s="336" t="s">
        <v>1738</v>
      </c>
      <c r="DL35" s="336" t="s">
        <v>851</v>
      </c>
      <c r="DM35" s="336" t="s">
        <v>851</v>
      </c>
      <c r="DN35" s="336" t="s">
        <v>436</v>
      </c>
      <c r="DO35" s="40">
        <v>3.6969673819839954E-3</v>
      </c>
      <c r="DP35" s="40">
        <v>3.2348956447094679E-3</v>
      </c>
      <c r="DQ35" s="40">
        <v>-1.2120957253500819E-3</v>
      </c>
      <c r="DR35" s="40">
        <v>-3.2098076771944761E-3</v>
      </c>
      <c r="DS35" s="40">
        <v>7.1773757226765156E-3</v>
      </c>
      <c r="DT35" s="336" t="s">
        <v>851</v>
      </c>
      <c r="DU35" s="336" t="s">
        <v>827</v>
      </c>
      <c r="DV35" s="40">
        <v>3.1880734022706747E-3</v>
      </c>
      <c r="DW35" s="40">
        <v>9.9150324240326881E-4</v>
      </c>
      <c r="DX35" s="40">
        <v>-9.9132827017456293E-5</v>
      </c>
      <c r="DY35" s="40">
        <v>-4.7346067731268704E-4</v>
      </c>
      <c r="DZ35" s="40">
        <v>-8.4254676476120949E-3</v>
      </c>
      <c r="EA35" s="336" t="s">
        <v>851</v>
      </c>
      <c r="EB35" s="336" t="s">
        <v>1447</v>
      </c>
      <c r="EC35" s="40">
        <v>4.2779529467225075E-3</v>
      </c>
      <c r="ED35" s="40">
        <v>2.9077650979161263E-3</v>
      </c>
      <c r="EE35" s="40">
        <v>-1.045506214722991E-3</v>
      </c>
      <c r="EF35" s="40">
        <v>2.7410655748099089E-3</v>
      </c>
      <c r="EG35" s="40">
        <v>6.9026830606162548E-3</v>
      </c>
      <c r="EH35" s="336" t="s">
        <v>851</v>
      </c>
      <c r="EI35" s="336" t="s">
        <v>1803</v>
      </c>
      <c r="EJ35" s="40">
        <v>2.9477130156010389E-3</v>
      </c>
      <c r="EK35" s="40">
        <v>2.5126091204583645E-3</v>
      </c>
      <c r="EL35" s="40">
        <v>2.1915757097303867E-3</v>
      </c>
      <c r="EM35" s="40">
        <v>2.4286501575261354E-3</v>
      </c>
      <c r="EN35" s="40">
        <v>-3.9070658385753632E-3</v>
      </c>
      <c r="EO35" s="336" t="s">
        <v>851</v>
      </c>
      <c r="EP35" s="336" t="s">
        <v>851</v>
      </c>
      <c r="EQ35" s="336" t="s">
        <v>851</v>
      </c>
      <c r="ER35" s="40">
        <v>0.76859999999999995</v>
      </c>
      <c r="ES35" s="336" t="s">
        <v>1739</v>
      </c>
      <c r="ET35" s="336" t="s">
        <v>851</v>
      </c>
      <c r="EU35" s="336" t="s">
        <v>851</v>
      </c>
      <c r="EV35" s="40">
        <v>0.81469999999999998</v>
      </c>
      <c r="EW35" s="336" t="s">
        <v>1739</v>
      </c>
      <c r="EX35" s="336" t="s">
        <v>851</v>
      </c>
      <c r="EY35" s="336" t="s">
        <v>851</v>
      </c>
      <c r="EZ35" s="40">
        <v>0.72180000000000011</v>
      </c>
      <c r="FA35" s="336" t="s">
        <v>1739</v>
      </c>
      <c r="FB35" s="336" t="s">
        <v>851</v>
      </c>
      <c r="FC35" s="40">
        <v>2.282685786485672E-2</v>
      </c>
      <c r="FD35" s="40">
        <v>2.5414878502488136E-2</v>
      </c>
      <c r="FE35" s="40">
        <v>2.1016849204897881E-2</v>
      </c>
      <c r="FF35" s="40">
        <v>2.3698201403021812E-2</v>
      </c>
      <c r="FG35" s="40">
        <v>2.8250118717551231E-2</v>
      </c>
      <c r="FH35" s="336" t="s">
        <v>838</v>
      </c>
      <c r="FI35" s="336" t="s">
        <v>851</v>
      </c>
      <c r="FJ35" s="40">
        <v>2.4286068975925446E-2</v>
      </c>
      <c r="FK35" s="40">
        <v>2.4286068975925446E-2</v>
      </c>
      <c r="FL35" s="40">
        <v>2.0330043509602547E-2</v>
      </c>
      <c r="FM35" s="40">
        <v>1.9962280988693237E-2</v>
      </c>
      <c r="FN35" s="40">
        <v>2.8458386659622192E-2</v>
      </c>
      <c r="FO35" s="336" t="s">
        <v>840</v>
      </c>
      <c r="FP35" s="336" t="s">
        <v>851</v>
      </c>
      <c r="FQ35" s="40"/>
      <c r="FR35" s="336" t="s">
        <v>1737</v>
      </c>
      <c r="FS35" s="336" t="s">
        <v>851</v>
      </c>
      <c r="FT35" s="336" t="s">
        <v>851</v>
      </c>
      <c r="FU35" s="40">
        <v>2.4733375757932663E-2</v>
      </c>
      <c r="FV35" s="40">
        <v>2.5849273428320885E-2</v>
      </c>
      <c r="FW35" s="40">
        <v>-1.2771834619343281E-2</v>
      </c>
      <c r="FX35" s="40">
        <v>-2.8508568182587624E-2</v>
      </c>
      <c r="FY35" s="40">
        <v>-1.8199782818555832E-2</v>
      </c>
      <c r="FZ35" s="336" t="s">
        <v>840</v>
      </c>
      <c r="GA35" s="336" t="s">
        <v>851</v>
      </c>
      <c r="GB35" s="336" t="s">
        <v>851</v>
      </c>
      <c r="GC35" s="336" t="s">
        <v>851</v>
      </c>
      <c r="GD35" s="336" t="s">
        <v>851</v>
      </c>
      <c r="GE35" s="336" t="s">
        <v>851</v>
      </c>
      <c r="GF35" s="336" t="s">
        <v>851</v>
      </c>
      <c r="GG35" s="336" t="s">
        <v>851</v>
      </c>
      <c r="GH35" s="336" t="s">
        <v>851</v>
      </c>
      <c r="GI35" s="336" t="s">
        <v>851</v>
      </c>
      <c r="GJ35" s="336" t="s">
        <v>851</v>
      </c>
      <c r="GK35" s="40">
        <v>8011566</v>
      </c>
      <c r="GL35" s="40">
        <v>8042293</v>
      </c>
      <c r="GM35" s="40">
        <v>8081957</v>
      </c>
      <c r="GN35" s="40">
        <v>8121423</v>
      </c>
      <c r="GO35" s="40">
        <v>8171966</v>
      </c>
      <c r="GP35" s="40">
        <v>8227829</v>
      </c>
      <c r="GQ35" s="40">
        <v>8268641</v>
      </c>
      <c r="GR35" s="40">
        <v>8295487</v>
      </c>
      <c r="GS35" s="40">
        <v>8321496</v>
      </c>
      <c r="GT35" s="40">
        <v>8343323</v>
      </c>
      <c r="GU35" s="40">
        <v>8363404</v>
      </c>
      <c r="GV35" s="40">
        <v>8391643</v>
      </c>
      <c r="GW35" s="40">
        <v>8429991</v>
      </c>
      <c r="GX35" s="40">
        <v>8479823</v>
      </c>
      <c r="GY35" s="40">
        <v>8546356</v>
      </c>
      <c r="GZ35" s="40">
        <v>8642699</v>
      </c>
      <c r="HA35" s="40">
        <v>8736668</v>
      </c>
      <c r="HB35" s="40">
        <v>8797566</v>
      </c>
      <c r="HC35" s="40">
        <v>8840521</v>
      </c>
      <c r="HD35" s="40">
        <v>8879920</v>
      </c>
      <c r="HE35" s="40">
        <v>8917205</v>
      </c>
      <c r="HF35" s="40">
        <v>8940000</v>
      </c>
      <c r="HG35" s="40">
        <v>8954000</v>
      </c>
      <c r="HH35" s="40">
        <v>8962000</v>
      </c>
      <c r="HI35" s="40">
        <v>8970000</v>
      </c>
      <c r="HJ35" s="40">
        <v>8980000</v>
      </c>
      <c r="HK35" s="40">
        <v>8993000</v>
      </c>
      <c r="HL35" s="40">
        <v>9007000</v>
      </c>
      <c r="HM35" s="40">
        <v>9021000</v>
      </c>
      <c r="HN35" s="40">
        <v>9034000</v>
      </c>
      <c r="HO35" s="40">
        <v>9045000</v>
      </c>
      <c r="HP35" s="40">
        <v>9054000</v>
      </c>
      <c r="HQ35" s="40">
        <v>9062000</v>
      </c>
      <c r="HR35" s="40">
        <v>9068000</v>
      </c>
      <c r="HS35" s="40">
        <v>9073000</v>
      </c>
      <c r="HT35" s="40">
        <v>9077000</v>
      </c>
      <c r="HU35" s="40">
        <v>9079000</v>
      </c>
      <c r="HV35" s="40">
        <v>9079000</v>
      </c>
      <c r="HW35" s="40">
        <v>9078000</v>
      </c>
      <c r="HX35" s="40">
        <v>9075000</v>
      </c>
      <c r="HY35" s="40">
        <v>9070000</v>
      </c>
      <c r="HZ35" s="40">
        <v>9063000</v>
      </c>
      <c r="IA35" s="40">
        <v>9054000</v>
      </c>
      <c r="IB35" s="40">
        <v>9044000</v>
      </c>
      <c r="IC35" s="40">
        <v>9032000</v>
      </c>
      <c r="ID35" s="40">
        <v>9019000</v>
      </c>
      <c r="IE35" s="40">
        <v>9005000</v>
      </c>
      <c r="IF35" s="40">
        <v>8990000</v>
      </c>
      <c r="IG35" s="40">
        <v>8975000</v>
      </c>
      <c r="IH35" s="40">
        <v>8959000</v>
      </c>
      <c r="II35" s="40">
        <v>8942000</v>
      </c>
      <c r="IJ35" s="336" t="s">
        <v>851</v>
      </c>
      <c r="IK35" s="336" t="s">
        <v>851</v>
      </c>
      <c r="IL35" s="336" t="s">
        <v>851</v>
      </c>
      <c r="IM35" s="40">
        <v>1.0813962668180466E-2</v>
      </c>
      <c r="IN35" s="40">
        <v>6.946211215108633E-3</v>
      </c>
      <c r="IO35" s="40">
        <v>4.870719276368618E-3</v>
      </c>
      <c r="IP35" s="40">
        <v>4.4467365369200706E-3</v>
      </c>
      <c r="IQ35" s="40">
        <v>4.1900086216628551E-3</v>
      </c>
      <c r="IR35" s="40">
        <v>2.5530324783176184E-3</v>
      </c>
      <c r="IS35" s="40">
        <v>1.5647705877199769E-3</v>
      </c>
      <c r="IT35" s="40">
        <v>8.9305656729266047E-4</v>
      </c>
      <c r="IU35" s="40">
        <v>8.9225970441475511E-4</v>
      </c>
      <c r="IV35" s="40">
        <v>1.1142062721773982E-3</v>
      </c>
      <c r="IW35" s="40">
        <v>1.4466146240010858E-3</v>
      </c>
      <c r="IX35" s="40">
        <v>1.5555558493360877E-3</v>
      </c>
      <c r="IY35" s="40">
        <v>1.5531398821622133E-3</v>
      </c>
      <c r="IZ35" s="40">
        <v>1.4400446088984609E-3</v>
      </c>
      <c r="JA35" s="40">
        <v>1.2168815592303872E-3</v>
      </c>
      <c r="JB35" s="40">
        <v>9.9453015718609095E-4</v>
      </c>
      <c r="JC35" s="40">
        <v>8.8319723727181554E-4</v>
      </c>
      <c r="JD35" s="40">
        <v>6.6188641358166933E-4</v>
      </c>
      <c r="JE35" s="40">
        <v>5.5123755009844899E-4</v>
      </c>
      <c r="JF35" s="40">
        <v>4.4077137135900557E-4</v>
      </c>
      <c r="JG35" s="40">
        <v>2.2031283879186958E-4</v>
      </c>
      <c r="JH35" s="40">
        <v>0</v>
      </c>
      <c r="JI35" s="40">
        <v>-1.1015035852324218E-4</v>
      </c>
      <c r="JJ35" s="40">
        <v>-3.3052387880161405E-4</v>
      </c>
      <c r="JK35" s="40">
        <v>-5.5111601250246167E-4</v>
      </c>
      <c r="JL35" s="40">
        <v>-7.7207305002957582E-4</v>
      </c>
      <c r="JM35" s="40">
        <v>-9.9354202393442392E-4</v>
      </c>
      <c r="JN35" s="40">
        <v>-1.1050945613533258E-3</v>
      </c>
      <c r="JO35" s="40">
        <v>-1.3277275720611215E-3</v>
      </c>
      <c r="JP35" s="40">
        <v>-1.4403637032955885E-3</v>
      </c>
      <c r="JQ35" s="40">
        <v>-1.5534845879301429E-3</v>
      </c>
      <c r="JR35" s="40">
        <v>-1.6671301564201713E-3</v>
      </c>
      <c r="JS35" s="40">
        <v>-1.6699141124263406E-3</v>
      </c>
      <c r="JT35" s="40">
        <v>-1.7843208042904735E-3</v>
      </c>
      <c r="JU35" s="40">
        <v>-1.8993357662111521E-3</v>
      </c>
      <c r="JV35" s="336" t="s">
        <v>1740</v>
      </c>
      <c r="JW35" s="336" t="s">
        <v>851</v>
      </c>
      <c r="JX35" s="336" t="s">
        <v>851</v>
      </c>
      <c r="JY35" s="336" t="s">
        <v>851</v>
      </c>
      <c r="JZ35" s="336" t="s">
        <v>851</v>
      </c>
      <c r="KA35" s="336" t="s">
        <v>1740</v>
      </c>
      <c r="KB35" s="40">
        <v>0.489551678846532</v>
      </c>
      <c r="KC35" s="40">
        <v>0.490219045726764</v>
      </c>
      <c r="KD35" s="40">
        <v>0.49095692899989102</v>
      </c>
      <c r="KE35" s="40">
        <v>0.49170573351749702</v>
      </c>
      <c r="KF35" s="40">
        <v>0.49238713815623397</v>
      </c>
      <c r="KG35" s="40">
        <v>0.49294845887368999</v>
      </c>
      <c r="KH35" s="40">
        <v>0.49337282728700999</v>
      </c>
      <c r="KI35" s="40">
        <v>0.49367929630940099</v>
      </c>
      <c r="KJ35" s="40">
        <v>0.49390305071554003</v>
      </c>
      <c r="KK35" s="40">
        <v>0.494096166728972</v>
      </c>
      <c r="KL35" s="40">
        <v>0.49429624133732603</v>
      </c>
      <c r="KM35" s="40">
        <v>0.494511142870177</v>
      </c>
      <c r="KN35" s="40">
        <v>0.49472924625659603</v>
      </c>
      <c r="KO35" s="40">
        <v>0.49494558337503103</v>
      </c>
      <c r="KP35" s="40">
        <v>0.49514732944610401</v>
      </c>
      <c r="KQ35" s="40">
        <v>0.49532672696295599</v>
      </c>
      <c r="KR35" s="40">
        <v>0.49548516426447003</v>
      </c>
      <c r="KS35" s="40">
        <v>0.495626789180448</v>
      </c>
      <c r="KT35" s="40">
        <v>0.495755347709813</v>
      </c>
      <c r="KU35" s="40">
        <v>0.49587554172512099</v>
      </c>
      <c r="KV35" s="40">
        <v>0.49599082289144497</v>
      </c>
      <c r="KW35" s="40">
        <v>0.49610302986497801</v>
      </c>
      <c r="KX35" s="40">
        <v>0.49621131477306202</v>
      </c>
      <c r="KY35" s="40">
        <v>0.49631436567265402</v>
      </c>
      <c r="KZ35" s="40">
        <v>0.49640983520980297</v>
      </c>
      <c r="LA35" s="40">
        <v>0.49649622852805597</v>
      </c>
      <c r="LB35" s="40">
        <v>0.49657457373166897</v>
      </c>
      <c r="LC35" s="40">
        <v>0.49664499532913503</v>
      </c>
      <c r="LD35" s="40">
        <v>0.496709835400449</v>
      </c>
      <c r="LE35" s="40">
        <v>0.49676915605312399</v>
      </c>
      <c r="LF35" s="40">
        <v>0.49682568545616695</v>
      </c>
      <c r="LG35" s="40">
        <v>0.49687825873908797</v>
      </c>
      <c r="LH35" s="40">
        <v>0.49693016325984701</v>
      </c>
      <c r="LI35" s="40">
        <v>0.49698103838472901</v>
      </c>
      <c r="LJ35" s="40">
        <v>0.49703668551505797</v>
      </c>
      <c r="LK35" s="40">
        <v>0.49709671703083402</v>
      </c>
      <c r="LL35" s="336" t="s">
        <v>851</v>
      </c>
      <c r="LM35" s="336" t="s">
        <v>851</v>
      </c>
      <c r="LN35" s="336" t="s">
        <v>1740</v>
      </c>
      <c r="LO35" s="40">
        <v>0.67039543390274048</v>
      </c>
      <c r="LP35" s="40">
        <v>0.66920191049575806</v>
      </c>
      <c r="LQ35" s="40">
        <v>0.66812503337860107</v>
      </c>
      <c r="LR35" s="40">
        <v>0.66700482368469238</v>
      </c>
      <c r="LS35" s="40">
        <v>0.66562539339065552</v>
      </c>
      <c r="LT35" s="40">
        <v>0.66383814811706543</v>
      </c>
      <c r="LU35" s="40">
        <v>0.66051453351974487</v>
      </c>
      <c r="LV35" s="40">
        <v>0.65680140256881714</v>
      </c>
      <c r="LW35" s="40">
        <v>0.65275609493255615</v>
      </c>
      <c r="LX35" s="40">
        <v>0.64816051721572876</v>
      </c>
      <c r="LY35" s="40">
        <v>0.6432071328163147</v>
      </c>
      <c r="LZ35" s="40">
        <v>0.63805180788040161</v>
      </c>
      <c r="MA35" s="40">
        <v>0.63261908292770386</v>
      </c>
      <c r="MB35" s="40">
        <v>0.62698149681091309</v>
      </c>
      <c r="MC35" s="40">
        <v>0.6213194727897644</v>
      </c>
      <c r="MD35" s="40">
        <v>0.61592042446136475</v>
      </c>
      <c r="ME35" s="40">
        <v>0.61077976226806641</v>
      </c>
      <c r="MF35" s="40">
        <v>0.60582655668258667</v>
      </c>
      <c r="MG35" s="40">
        <v>0.60134541988372803</v>
      </c>
      <c r="MH35" s="40">
        <v>0.59726661443710327</v>
      </c>
      <c r="MI35" s="40">
        <v>0.59380853176116943</v>
      </c>
      <c r="MJ35" s="40">
        <v>0.5911443829536438</v>
      </c>
      <c r="MK35" s="40">
        <v>0.58927196264266968</v>
      </c>
      <c r="ML35" s="40">
        <v>0.58779466152191162</v>
      </c>
      <c r="MM35" s="40">
        <v>0.58655649423599243</v>
      </c>
      <c r="MN35" s="40">
        <v>0.58555680513381958</v>
      </c>
      <c r="MO35" s="40">
        <v>0.58501601219177246</v>
      </c>
      <c r="MP35" s="40">
        <v>0.58471393585205078</v>
      </c>
      <c r="MQ35" s="40">
        <v>0.58436530828475952</v>
      </c>
      <c r="MR35" s="40">
        <v>0.58359169960021973</v>
      </c>
      <c r="MS35" s="40">
        <v>0.58221530914306641</v>
      </c>
      <c r="MT35" s="40">
        <v>0.58101052045822144</v>
      </c>
      <c r="MU35" s="40">
        <v>0.57919913530349731</v>
      </c>
      <c r="MV35" s="40">
        <v>0.57693594694137573</v>
      </c>
      <c r="MW35" s="40">
        <v>0.57450610399246216</v>
      </c>
      <c r="MX35" s="40">
        <v>0.57190787792205811</v>
      </c>
      <c r="MY35" s="336" t="s">
        <v>851</v>
      </c>
      <c r="MZ35" s="336" t="s">
        <v>1740</v>
      </c>
      <c r="NA35" s="40">
        <v>0.61564886569976807</v>
      </c>
      <c r="NB35" s="40">
        <v>0.61317551136016846</v>
      </c>
      <c r="NC35" s="40">
        <v>0.61023378372192383</v>
      </c>
      <c r="ND35" s="40">
        <v>0.60687023401260376</v>
      </c>
      <c r="NE35" s="40">
        <v>0.60316771268844604</v>
      </c>
      <c r="NF35" s="40">
        <v>0.59917712211608887</v>
      </c>
      <c r="NG35" s="40">
        <v>0.59362417459487915</v>
      </c>
      <c r="NH35" s="40">
        <v>0.58778202533721924</v>
      </c>
      <c r="NI35" s="40">
        <v>0.58167821168899536</v>
      </c>
      <c r="NJ35" s="40">
        <v>0.57536232471466064</v>
      </c>
      <c r="NK35" s="40">
        <v>0.56915366649627686</v>
      </c>
      <c r="NL35" s="40">
        <v>0.56299346685409546</v>
      </c>
      <c r="NM35" s="40">
        <v>0.5570111870765686</v>
      </c>
      <c r="NN35" s="40">
        <v>0.55104756355285645</v>
      </c>
      <c r="NO35" s="40">
        <v>0.54571616649627686</v>
      </c>
      <c r="NP35" s="40">
        <v>0.54129356145858765</v>
      </c>
      <c r="NQ35" s="40">
        <v>0.53788381814956665</v>
      </c>
      <c r="NR35" s="40">
        <v>0.5350915789604187</v>
      </c>
      <c r="NS35" s="40">
        <v>0.53308337926864624</v>
      </c>
      <c r="NT35" s="40">
        <v>0.53146696090698242</v>
      </c>
      <c r="NU35" s="40">
        <v>0.53002095222473145</v>
      </c>
      <c r="NV35" s="40">
        <v>0.529133141040802</v>
      </c>
      <c r="NW35" s="40">
        <v>0.52869260311126709</v>
      </c>
      <c r="NX35" s="40">
        <v>0.52820003032684326</v>
      </c>
      <c r="NY35" s="40">
        <v>0.52738291025161743</v>
      </c>
      <c r="NZ35" s="40">
        <v>0.52624034881591797</v>
      </c>
      <c r="OA35" s="40">
        <v>0.52488136291503906</v>
      </c>
      <c r="OB35" s="40">
        <v>0.52319419384002686</v>
      </c>
      <c r="OC35" s="40">
        <v>0.52100843191146851</v>
      </c>
      <c r="OD35" s="40">
        <v>0.51860052347183228</v>
      </c>
      <c r="OE35" s="40">
        <v>0.51591086387634277</v>
      </c>
      <c r="OF35" s="40">
        <v>0.51404774188995361</v>
      </c>
      <c r="OG35" s="40">
        <v>0.51179087162017822</v>
      </c>
      <c r="OH35" s="40">
        <v>0.50952649116516113</v>
      </c>
      <c r="OI35" s="40">
        <v>0.5070878267288208</v>
      </c>
      <c r="OJ35" s="40">
        <v>0.50424963235855103</v>
      </c>
      <c r="OK35" s="336" t="s">
        <v>851</v>
      </c>
      <c r="OL35" s="336" t="s">
        <v>851</v>
      </c>
      <c r="OM35" s="336" t="s">
        <v>1740</v>
      </c>
      <c r="ON35" s="40">
        <v>0.61775898933410645</v>
      </c>
      <c r="OO35" s="40">
        <v>0.61733454465866089</v>
      </c>
      <c r="OP35" s="40">
        <v>0.61674749851226807</v>
      </c>
      <c r="OQ35" s="40">
        <v>0.61595726013183594</v>
      </c>
      <c r="OR35" s="40">
        <v>0.6149289608001709</v>
      </c>
      <c r="OS35" s="40">
        <v>0.61361062526702881</v>
      </c>
      <c r="OT35" s="40">
        <v>0.61107385158538818</v>
      </c>
      <c r="OU35" s="40">
        <v>0.60788476467132568</v>
      </c>
      <c r="OV35" s="40">
        <v>0.60444098711013794</v>
      </c>
      <c r="OW35" s="40">
        <v>0.60055738687515259</v>
      </c>
      <c r="OX35" s="40">
        <v>0.59587973356246948</v>
      </c>
      <c r="OY35" s="40">
        <v>0.59101521968841553</v>
      </c>
      <c r="OZ35" s="40">
        <v>0.58565562963485718</v>
      </c>
      <c r="PA35" s="40">
        <v>0.57986921072006226</v>
      </c>
      <c r="PB35" s="40">
        <v>0.57416427135467529</v>
      </c>
      <c r="PC35" s="40">
        <v>0.56849086284637451</v>
      </c>
      <c r="PD35" s="40">
        <v>0.56295561790466309</v>
      </c>
      <c r="PE35" s="40">
        <v>0.55738246440887451</v>
      </c>
      <c r="PF35" s="40">
        <v>0.55216145515441895</v>
      </c>
      <c r="PG35" s="40">
        <v>0.5476689338684082</v>
      </c>
      <c r="PH35" s="40">
        <v>0.5437920093536377</v>
      </c>
      <c r="PI35" s="40">
        <v>0.54069828987121582</v>
      </c>
      <c r="PJ35" s="40">
        <v>0.53860557079315186</v>
      </c>
      <c r="PK35" s="40">
        <v>0.53701257705688477</v>
      </c>
      <c r="PL35" s="40">
        <v>0.53586775064468384</v>
      </c>
      <c r="PM35" s="40">
        <v>0.53506064414978027</v>
      </c>
      <c r="PN35" s="40">
        <v>0.5345911979675293</v>
      </c>
      <c r="PO35" s="40">
        <v>0.53445988893508911</v>
      </c>
      <c r="PP35" s="40">
        <v>0.53427684307098389</v>
      </c>
      <c r="PQ35" s="40">
        <v>0.53387951850891113</v>
      </c>
      <c r="PR35" s="40">
        <v>0.5330967903137207</v>
      </c>
      <c r="PS35" s="40">
        <v>0.53203773498535156</v>
      </c>
      <c r="PT35" s="40">
        <v>0.5305895209312439</v>
      </c>
      <c r="PU35" s="40">
        <v>0.52869081497192383</v>
      </c>
      <c r="PV35" s="40">
        <v>0.5267329216003418</v>
      </c>
      <c r="PW35" s="40">
        <v>0.52460300922393799</v>
      </c>
      <c r="PX35" s="336" t="s">
        <v>851</v>
      </c>
      <c r="PY35" s="336" t="s">
        <v>851</v>
      </c>
      <c r="PZ35" s="40">
        <v>0.70550000000000002</v>
      </c>
      <c r="QA35" s="40">
        <v>0.71760000000000002</v>
      </c>
      <c r="QB35" s="40">
        <v>0.71840000000000004</v>
      </c>
      <c r="QC35" s="40">
        <v>0.69669999999999999</v>
      </c>
      <c r="QD35" s="40">
        <v>0.71299999999999997</v>
      </c>
      <c r="QE35" s="40">
        <v>0.71930000000000005</v>
      </c>
      <c r="QF35" s="40">
        <v>0.73049999999999993</v>
      </c>
      <c r="QG35" s="40">
        <v>0.73599999999999999</v>
      </c>
      <c r="QH35" s="40">
        <v>0.74170000000000003</v>
      </c>
      <c r="QI35" s="40">
        <v>0.74419999999999997</v>
      </c>
      <c r="QJ35" s="40">
        <v>0.74769999999999992</v>
      </c>
      <c r="QK35" s="40">
        <v>0.75319999999999998</v>
      </c>
      <c r="QL35" s="40">
        <v>0.75639999999999996</v>
      </c>
      <c r="QM35" s="40">
        <v>0.75419999999999998</v>
      </c>
      <c r="QN35" s="40">
        <v>0.7551000000000001</v>
      </c>
      <c r="QO35" s="40">
        <v>0.76180000000000003</v>
      </c>
      <c r="QP35" s="40">
        <v>0.76329999999999998</v>
      </c>
      <c r="QQ35" s="40">
        <v>0.76629999999999998</v>
      </c>
      <c r="QR35" s="40">
        <v>0.76859999999999995</v>
      </c>
      <c r="QS35" s="336" t="s">
        <v>851</v>
      </c>
      <c r="QT35" s="336" t="s">
        <v>851</v>
      </c>
      <c r="QU35" s="336" t="s">
        <v>851</v>
      </c>
      <c r="QV35" s="336" t="s">
        <v>851</v>
      </c>
      <c r="QW35" s="40">
        <v>2.9969401657581329E-3</v>
      </c>
      <c r="QX35" s="336" t="s">
        <v>851</v>
      </c>
      <c r="QY35" s="336" t="s">
        <v>851</v>
      </c>
      <c r="QZ35" s="336" t="s">
        <v>851</v>
      </c>
      <c r="RA35" s="336" t="s">
        <v>851</v>
      </c>
      <c r="RB35" s="336" t="s">
        <v>851</v>
      </c>
      <c r="RC35" s="336" t="s">
        <v>851</v>
      </c>
      <c r="RD35" s="336" t="s">
        <v>851</v>
      </c>
      <c r="RE35" s="336" t="s">
        <v>851</v>
      </c>
      <c r="RF35" s="40">
        <v>0.308</v>
      </c>
      <c r="RG35" s="40">
        <v>2018</v>
      </c>
      <c r="RH35" s="336" t="s">
        <v>840</v>
      </c>
      <c r="RI35" s="336" t="s">
        <v>851</v>
      </c>
      <c r="RJ35" s="40">
        <v>6.0000000000000001E-3</v>
      </c>
      <c r="RK35" s="40">
        <v>2018</v>
      </c>
      <c r="RL35" s="336" t="s">
        <v>840</v>
      </c>
      <c r="RM35" s="336" t="s">
        <v>851</v>
      </c>
      <c r="RN35" s="40">
        <v>6.9999999999999993E-3</v>
      </c>
      <c r="RO35" s="40">
        <v>2018</v>
      </c>
      <c r="RP35" s="336" t="s">
        <v>840</v>
      </c>
      <c r="RQ35" s="336" t="s">
        <v>851</v>
      </c>
      <c r="RR35" s="40">
        <v>0.01</v>
      </c>
      <c r="RS35" s="40">
        <v>2018</v>
      </c>
      <c r="RT35" s="336" t="s">
        <v>840</v>
      </c>
      <c r="RU35" s="336" t="s">
        <v>851</v>
      </c>
      <c r="RV35" s="40">
        <v>0.13300000000000001</v>
      </c>
      <c r="RW35" s="40">
        <v>2018</v>
      </c>
      <c r="RX35" s="336" t="s">
        <v>840</v>
      </c>
      <c r="RY35" s="336" t="s">
        <v>851</v>
      </c>
      <c r="RZ35" s="336" t="s">
        <v>838</v>
      </c>
      <c r="SA35" s="40">
        <v>0.21559503674507141</v>
      </c>
      <c r="SB35" s="40">
        <v>0.21305212378501892</v>
      </c>
      <c r="SC35" s="40">
        <v>0.21464811265468597</v>
      </c>
      <c r="SD35" s="40">
        <v>0.221624955534935</v>
      </c>
      <c r="SE35" s="40">
        <v>0.22780942916870117</v>
      </c>
      <c r="SF35" s="336" t="s">
        <v>851</v>
      </c>
      <c r="SG35" s="336" t="s">
        <v>851</v>
      </c>
      <c r="SH35" s="40">
        <v>0.23320136964321136</v>
      </c>
      <c r="SI35" s="40">
        <v>0.22984284162521362</v>
      </c>
      <c r="SJ35" s="40">
        <v>0.23050488531589508</v>
      </c>
      <c r="SK35" s="40">
        <v>0.23617281019687653</v>
      </c>
      <c r="SL35" s="40">
        <v>0.24683654308319092</v>
      </c>
      <c r="SM35" s="336" t="s">
        <v>840</v>
      </c>
      <c r="SN35" s="336" t="s">
        <v>851</v>
      </c>
      <c r="SO35" s="336" t="s">
        <v>851</v>
      </c>
      <c r="SP35" s="40">
        <v>1.1163558810949326E-2</v>
      </c>
      <c r="SQ35" s="40">
        <v>9.0502044185996056E-3</v>
      </c>
      <c r="SR35" s="40">
        <v>7.087058387696743E-3</v>
      </c>
      <c r="SS35" s="40">
        <v>3.6679159384220839E-3</v>
      </c>
      <c r="ST35" s="40">
        <v>-6.4631916582584381E-2</v>
      </c>
      <c r="SU35" s="336" t="s">
        <v>838</v>
      </c>
      <c r="SV35" s="336" t="s">
        <v>851</v>
      </c>
      <c r="SW35" s="336" t="s">
        <v>851</v>
      </c>
      <c r="SX35" s="40">
        <v>1.605534553527832E-2</v>
      </c>
      <c r="SY35" s="40">
        <v>1.4838648959994316E-2</v>
      </c>
      <c r="SZ35" s="40">
        <v>1.5370767563581467E-2</v>
      </c>
      <c r="TA35" s="40">
        <v>1.8613416701555252E-2</v>
      </c>
      <c r="TB35" s="40">
        <v>1.4087644405663013E-2</v>
      </c>
      <c r="TC35" s="336" t="s">
        <v>840</v>
      </c>
      <c r="TD35" s="336" t="s">
        <v>851</v>
      </c>
      <c r="TE35" s="336" t="s">
        <v>851</v>
      </c>
      <c r="TF35" s="336" t="s">
        <v>851</v>
      </c>
      <c r="TG35" s="40">
        <v>5.6699877604842186E-3</v>
      </c>
      <c r="TH35" s="40">
        <v>3.2315582502633333E-3</v>
      </c>
      <c r="TI35" s="40">
        <v>2.3507805599365383E-4</v>
      </c>
      <c r="TJ35" s="40">
        <v>-3.7457020953297615E-3</v>
      </c>
      <c r="TK35" s="40">
        <v>-7.0343703031539917E-2</v>
      </c>
      <c r="TL35" s="336" t="s">
        <v>838</v>
      </c>
      <c r="TM35" s="336" t="s">
        <v>851</v>
      </c>
      <c r="TN35" s="336" t="s">
        <v>851</v>
      </c>
      <c r="TO35" s="336" t="s">
        <v>851</v>
      </c>
      <c r="TP35" s="40">
        <v>1.0789796710014343E-2</v>
      </c>
      <c r="TQ35" s="40">
        <v>9.2997802421450615E-3</v>
      </c>
      <c r="TR35" s="40">
        <v>9.1376705095171928E-3</v>
      </c>
      <c r="TS35" s="40">
        <v>1.0955905541777611E-2</v>
      </c>
      <c r="TT35" s="40">
        <v>9.6409078687429428E-3</v>
      </c>
      <c r="TU35" s="336" t="s">
        <v>840</v>
      </c>
      <c r="TV35" s="336" t="s">
        <v>851</v>
      </c>
      <c r="TW35" s="40">
        <v>51390</v>
      </c>
      <c r="TX35" s="336" t="s">
        <v>840</v>
      </c>
      <c r="TY35" s="336" t="s">
        <v>851</v>
      </c>
      <c r="TZ35" s="40">
        <v>50112.23046875</v>
      </c>
      <c r="UA35" s="336" t="s">
        <v>838</v>
      </c>
      <c r="UB35" s="336" t="s">
        <v>851</v>
      </c>
      <c r="UC35" s="40">
        <v>46717.7207288551</v>
      </c>
      <c r="UD35" s="336" t="s">
        <v>840</v>
      </c>
      <c r="UE35" s="336" t="s">
        <v>851</v>
      </c>
      <c r="UF35" s="336" t="s">
        <v>851</v>
      </c>
      <c r="UG35" s="40">
        <v>0.23842188715934753</v>
      </c>
      <c r="UH35" s="40">
        <v>0.2384670078754425</v>
      </c>
      <c r="UI35" s="40">
        <v>0.235664963722229</v>
      </c>
      <c r="UJ35" s="40">
        <v>0.24532315135002136</v>
      </c>
      <c r="UK35" s="40">
        <v>0.25605955719947815</v>
      </c>
      <c r="UL35" s="336" t="s">
        <v>838</v>
      </c>
      <c r="UM35" s="336" t="s">
        <v>851</v>
      </c>
      <c r="UN35" s="336" t="s">
        <v>851</v>
      </c>
      <c r="UO35" s="336" t="s">
        <v>851</v>
      </c>
      <c r="UP35" s="40">
        <v>0.25412890315055847</v>
      </c>
      <c r="UQ35" s="40">
        <v>0.25412890315055847</v>
      </c>
      <c r="UR35" s="40">
        <v>0.25083494186401367</v>
      </c>
      <c r="US35" s="40">
        <v>0.25613507628440857</v>
      </c>
      <c r="UT35" s="40">
        <v>0.27529492974281311</v>
      </c>
      <c r="UU35" s="336" t="s">
        <v>840</v>
      </c>
    </row>
    <row r="36" spans="1:567">
      <c r="A36" s="336" t="s">
        <v>425</v>
      </c>
      <c r="B36" s="336" t="s">
        <v>15</v>
      </c>
      <c r="C36" s="336" t="s">
        <v>227</v>
      </c>
      <c r="D36" s="40">
        <v>4.8073466867208481E-2</v>
      </c>
      <c r="E36" s="336" t="s">
        <v>436</v>
      </c>
      <c r="F36" s="40">
        <v>6.5543614327907562E-2</v>
      </c>
      <c r="G36" s="336" t="s">
        <v>1741</v>
      </c>
      <c r="H36" s="40">
        <v>6.6930428147315979E-2</v>
      </c>
      <c r="I36" s="336" t="s">
        <v>1447</v>
      </c>
      <c r="J36" s="40">
        <v>5.6179516017436981E-2</v>
      </c>
      <c r="K36" s="336" t="s">
        <v>1803</v>
      </c>
      <c r="L36" s="336" t="s">
        <v>436</v>
      </c>
      <c r="M36" s="40">
        <v>0.23142087459564209</v>
      </c>
      <c r="N36" s="40"/>
      <c r="O36" s="336" t="s">
        <v>1736</v>
      </c>
      <c r="P36" s="40"/>
      <c r="Q36" s="336" t="s">
        <v>1736</v>
      </c>
      <c r="R36" s="40">
        <v>0.53931355476379395</v>
      </c>
      <c r="S36" s="336" t="s">
        <v>436</v>
      </c>
      <c r="T36" s="40">
        <v>0.23142087459564209</v>
      </c>
      <c r="U36" s="336" t="s">
        <v>436</v>
      </c>
      <c r="V36" s="336" t="s">
        <v>851</v>
      </c>
      <c r="W36" s="336" t="s">
        <v>1741</v>
      </c>
      <c r="X36" s="40">
        <v>0.22908063232898712</v>
      </c>
      <c r="Y36" s="40"/>
      <c r="Z36" s="336" t="s">
        <v>1736</v>
      </c>
      <c r="AA36" s="40"/>
      <c r="AB36" s="336" t="s">
        <v>1736</v>
      </c>
      <c r="AC36" s="40">
        <v>0.52391117811203003</v>
      </c>
      <c r="AD36" s="336" t="s">
        <v>1741</v>
      </c>
      <c r="AE36" s="40">
        <v>0.22908063232898712</v>
      </c>
      <c r="AF36" s="336" t="s">
        <v>1741</v>
      </c>
      <c r="AG36" s="336" t="s">
        <v>851</v>
      </c>
      <c r="AH36" s="336" t="s">
        <v>1447</v>
      </c>
      <c r="AI36" s="40">
        <v>0.27213180065155029</v>
      </c>
      <c r="AJ36" s="40"/>
      <c r="AK36" s="336" t="s">
        <v>1736</v>
      </c>
      <c r="AL36" s="40"/>
      <c r="AM36" s="336" t="s">
        <v>1736</v>
      </c>
      <c r="AN36" s="40">
        <v>0.55414891242980957</v>
      </c>
      <c r="AO36" s="336" t="s">
        <v>1447</v>
      </c>
      <c r="AP36" s="40">
        <v>0.27213180065155029</v>
      </c>
      <c r="AQ36" s="336" t="s">
        <v>1447</v>
      </c>
      <c r="AR36" s="336" t="s">
        <v>851</v>
      </c>
      <c r="AS36" s="336" t="s">
        <v>1803</v>
      </c>
      <c r="AT36" s="40">
        <v>0.25418707728385925</v>
      </c>
      <c r="AU36" s="40"/>
      <c r="AV36" s="336" t="s">
        <v>1736</v>
      </c>
      <c r="AW36" s="40"/>
      <c r="AX36" s="336" t="s">
        <v>1736</v>
      </c>
      <c r="AY36" s="40">
        <v>0.55414891242980957</v>
      </c>
      <c r="AZ36" s="336" t="s">
        <v>1803</v>
      </c>
      <c r="BA36" s="40">
        <v>0.25418707728385925</v>
      </c>
      <c r="BB36" s="336" t="s">
        <v>1803</v>
      </c>
      <c r="BC36" s="336" t="s">
        <v>851</v>
      </c>
      <c r="BD36" s="336" t="s">
        <v>436</v>
      </c>
      <c r="BE36" s="40">
        <v>1.7294595241546631</v>
      </c>
      <c r="BF36" s="336" t="s">
        <v>827</v>
      </c>
      <c r="BG36" s="40">
        <v>0.82998174428939819</v>
      </c>
      <c r="BH36" s="336" t="s">
        <v>1447</v>
      </c>
      <c r="BI36" s="40">
        <v>1.0256726741790771</v>
      </c>
      <c r="BJ36" s="336" t="s">
        <v>1803</v>
      </c>
      <c r="BK36" s="40">
        <v>1.9163031578063965</v>
      </c>
      <c r="BL36" s="336" t="s">
        <v>851</v>
      </c>
      <c r="BM36" s="40">
        <v>2.2720279693603516</v>
      </c>
      <c r="BN36" s="336" t="s">
        <v>838</v>
      </c>
      <c r="BO36" s="336" t="s">
        <v>851</v>
      </c>
      <c r="BP36" s="336" t="s">
        <v>470</v>
      </c>
      <c r="BQ36" s="40">
        <v>8.2093430683016777E-3</v>
      </c>
      <c r="BR36" s="40">
        <v>7.3686395771801472E-3</v>
      </c>
      <c r="BS36" s="40">
        <v>7.5995810329914093E-3</v>
      </c>
      <c r="BT36" s="40">
        <v>7.8190751373767853E-3</v>
      </c>
      <c r="BU36" s="40">
        <v>7.2972276248037815E-3</v>
      </c>
      <c r="BV36" s="336" t="s">
        <v>851</v>
      </c>
      <c r="BW36" s="336" t="s">
        <v>470</v>
      </c>
      <c r="BX36" s="40">
        <v>1.0131515562534332E-2</v>
      </c>
      <c r="BY36" s="40">
        <v>9.7008505836129189E-3</v>
      </c>
      <c r="BZ36" s="40">
        <v>8.6809182539582253E-3</v>
      </c>
      <c r="CA36" s="40">
        <v>8.3659766241908073E-3</v>
      </c>
      <c r="CB36" s="40">
        <v>8.6410082876682281E-3</v>
      </c>
      <c r="CC36" s="336" t="s">
        <v>851</v>
      </c>
      <c r="CD36" s="336" t="s">
        <v>470</v>
      </c>
      <c r="CE36" s="40">
        <v>1.0214067995548248E-2</v>
      </c>
      <c r="CF36" s="40">
        <v>9.1963382437825203E-3</v>
      </c>
      <c r="CG36" s="40">
        <v>8.3921756595373154E-3</v>
      </c>
      <c r="CH36" s="40">
        <v>8.7615326046943665E-3</v>
      </c>
      <c r="CI36" s="40">
        <v>9.0025216341018677E-3</v>
      </c>
      <c r="CJ36" s="336" t="s">
        <v>851</v>
      </c>
      <c r="CK36" s="336" t="s">
        <v>470</v>
      </c>
      <c r="CL36" s="40">
        <v>8.7871551513671875E-3</v>
      </c>
      <c r="CM36" s="40">
        <v>8.2843899726867676E-3</v>
      </c>
      <c r="CN36" s="40">
        <v>8.1671141088008881E-3</v>
      </c>
      <c r="CO36" s="40">
        <v>8.0996043980121613E-3</v>
      </c>
      <c r="CP36" s="40">
        <v>7.3164217174053192E-3</v>
      </c>
      <c r="CQ36" s="336" t="s">
        <v>851</v>
      </c>
      <c r="CR36" s="40"/>
      <c r="CS36" s="40"/>
      <c r="CT36" s="40"/>
      <c r="CU36" s="40"/>
      <c r="CV36" s="40"/>
      <c r="CW36" s="336" t="s">
        <v>1737</v>
      </c>
      <c r="CX36" s="336" t="s">
        <v>851</v>
      </c>
      <c r="CY36" s="40"/>
      <c r="CZ36" s="40"/>
      <c r="DA36" s="40"/>
      <c r="DB36" s="40"/>
      <c r="DC36" s="40"/>
      <c r="DD36" s="336" t="s">
        <v>1737</v>
      </c>
      <c r="DE36" s="336" t="s">
        <v>851</v>
      </c>
      <c r="DF36" s="40"/>
      <c r="DG36" s="336" t="s">
        <v>1737</v>
      </c>
      <c r="DH36" s="336" t="s">
        <v>851</v>
      </c>
      <c r="DI36" s="336" t="s">
        <v>851</v>
      </c>
      <c r="DJ36" s="336">
        <v>10.6</v>
      </c>
      <c r="DK36" s="336" t="s">
        <v>1738</v>
      </c>
      <c r="DL36" s="336" t="s">
        <v>851</v>
      </c>
      <c r="DM36" s="336" t="s">
        <v>851</v>
      </c>
      <c r="DN36" s="336" t="s">
        <v>470</v>
      </c>
      <c r="DO36" s="40">
        <v>5.7577021652832627E-4</v>
      </c>
      <c r="DP36" s="40">
        <v>1.8438555998727679E-3</v>
      </c>
      <c r="DQ36" s="40">
        <v>5.5081956088542938E-3</v>
      </c>
      <c r="DR36" s="40">
        <v>1.5274698380380869E-3</v>
      </c>
      <c r="DS36" s="40">
        <v>1.4246196486055851E-2</v>
      </c>
      <c r="DT36" s="336" t="s">
        <v>851</v>
      </c>
      <c r="DU36" s="336" t="s">
        <v>470</v>
      </c>
      <c r="DV36" s="40">
        <v>2.0999996922910213E-3</v>
      </c>
      <c r="DW36" s="40">
        <v>5.1333331502974033E-3</v>
      </c>
      <c r="DX36" s="40">
        <v>2.9999997932463884E-3</v>
      </c>
      <c r="DY36" s="40">
        <v>2.4000001139938831E-3</v>
      </c>
      <c r="DZ36" s="40">
        <v>-7.0000002160668373E-3</v>
      </c>
      <c r="EA36" s="336" t="s">
        <v>851</v>
      </c>
      <c r="EB36" s="336" t="s">
        <v>470</v>
      </c>
      <c r="EC36" s="40">
        <v>2.6309528038837016E-5</v>
      </c>
      <c r="ED36" s="40">
        <v>5.4717287421226501E-3</v>
      </c>
      <c r="EE36" s="40">
        <v>1.8535100389271975E-3</v>
      </c>
      <c r="EF36" s="40">
        <v>5.3652701899409294E-3</v>
      </c>
      <c r="EG36" s="40">
        <v>3.7466571666300297E-3</v>
      </c>
      <c r="EH36" s="336" t="s">
        <v>851</v>
      </c>
      <c r="EI36" s="336" t="s">
        <v>470</v>
      </c>
      <c r="EJ36" s="40">
        <v>2.0530018955469131E-3</v>
      </c>
      <c r="EK36" s="40">
        <v>2.0704155322164297E-3</v>
      </c>
      <c r="EL36" s="40">
        <v>1.2409227201715112E-4</v>
      </c>
      <c r="EM36" s="40">
        <v>-3.709936048835516E-3</v>
      </c>
      <c r="EN36" s="40">
        <v>-5.5026458576321602E-3</v>
      </c>
      <c r="EO36" s="336" t="s">
        <v>851</v>
      </c>
      <c r="EP36" s="336" t="s">
        <v>851</v>
      </c>
      <c r="EQ36" s="336" t="s">
        <v>851</v>
      </c>
      <c r="ER36" s="40">
        <v>0.72040000000000004</v>
      </c>
      <c r="ES36" s="336" t="s">
        <v>1739</v>
      </c>
      <c r="ET36" s="336" t="s">
        <v>851</v>
      </c>
      <c r="EU36" s="336" t="s">
        <v>851</v>
      </c>
      <c r="EV36" s="40">
        <v>0.74590000000000001</v>
      </c>
      <c r="EW36" s="336" t="s">
        <v>1739</v>
      </c>
      <c r="EX36" s="336" t="s">
        <v>851</v>
      </c>
      <c r="EY36" s="336" t="s">
        <v>851</v>
      </c>
      <c r="EZ36" s="40">
        <v>0.69540000000000002</v>
      </c>
      <c r="FA36" s="336" t="s">
        <v>1739</v>
      </c>
      <c r="FB36" s="336" t="s">
        <v>851</v>
      </c>
      <c r="FC36" s="40">
        <v>7.9854175448417664E-2</v>
      </c>
      <c r="FD36" s="40">
        <v>0.15270490944385529</v>
      </c>
      <c r="FE36" s="40">
        <v>9.9299490451812744E-2</v>
      </c>
      <c r="FF36" s="40">
        <v>4.3767157942056656E-2</v>
      </c>
      <c r="FG36" s="40">
        <v>-5.1960139535367489E-3</v>
      </c>
      <c r="FH36" s="336" t="s">
        <v>838</v>
      </c>
      <c r="FI36" s="336" t="s">
        <v>851</v>
      </c>
      <c r="FJ36" s="40">
        <v>7.8421741724014282E-2</v>
      </c>
      <c r="FK36" s="40">
        <v>0.15390245616436005</v>
      </c>
      <c r="FL36" s="40">
        <v>0.12798155844211578</v>
      </c>
      <c r="FM36" s="40">
        <v>4.4013835489749908E-2</v>
      </c>
      <c r="FN36" s="40">
        <v>9.0606234967708588E-2</v>
      </c>
      <c r="FO36" s="336" t="s">
        <v>840</v>
      </c>
      <c r="FP36" s="336" t="s">
        <v>851</v>
      </c>
      <c r="FQ36" s="40">
        <v>0.37110939621925354</v>
      </c>
      <c r="FR36" s="336" t="s">
        <v>840</v>
      </c>
      <c r="FS36" s="336" t="s">
        <v>851</v>
      </c>
      <c r="FT36" s="336" t="s">
        <v>851</v>
      </c>
      <c r="FU36" s="40">
        <v>0.15264433622360229</v>
      </c>
      <c r="FV36" s="40">
        <v>9.7708657383918762E-2</v>
      </c>
      <c r="FW36" s="40">
        <v>6.2779642641544342E-2</v>
      </c>
      <c r="FX36" s="40">
        <v>6.5251290798187256E-2</v>
      </c>
      <c r="FY36" s="40">
        <v>3.1218305230140686E-2</v>
      </c>
      <c r="FZ36" s="336" t="s">
        <v>840</v>
      </c>
      <c r="GA36" s="336" t="s">
        <v>851</v>
      </c>
      <c r="GB36" s="336" t="s">
        <v>851</v>
      </c>
      <c r="GC36" s="336" t="s">
        <v>851</v>
      </c>
      <c r="GD36" s="336" t="s">
        <v>851</v>
      </c>
      <c r="GE36" s="336" t="s">
        <v>851</v>
      </c>
      <c r="GF36" s="336" t="s">
        <v>851</v>
      </c>
      <c r="GG36" s="336" t="s">
        <v>851</v>
      </c>
      <c r="GH36" s="336" t="s">
        <v>851</v>
      </c>
      <c r="GI36" s="336" t="s">
        <v>851</v>
      </c>
      <c r="GJ36" s="336" t="s">
        <v>851</v>
      </c>
      <c r="GK36" s="40">
        <v>8048600</v>
      </c>
      <c r="GL36" s="40">
        <v>8111200</v>
      </c>
      <c r="GM36" s="40">
        <v>8171950</v>
      </c>
      <c r="GN36" s="40">
        <v>8234100</v>
      </c>
      <c r="GO36" s="40">
        <v>8306500</v>
      </c>
      <c r="GP36" s="40">
        <v>8391850</v>
      </c>
      <c r="GQ36" s="40">
        <v>8484550</v>
      </c>
      <c r="GR36" s="40">
        <v>8581300</v>
      </c>
      <c r="GS36" s="40">
        <v>8763400</v>
      </c>
      <c r="GT36" s="40">
        <v>8947243</v>
      </c>
      <c r="GU36" s="40">
        <v>9054332</v>
      </c>
      <c r="GV36" s="40">
        <v>9173082</v>
      </c>
      <c r="GW36" s="40">
        <v>9295784</v>
      </c>
      <c r="GX36" s="40">
        <v>9416801</v>
      </c>
      <c r="GY36" s="40">
        <v>9535079</v>
      </c>
      <c r="GZ36" s="40">
        <v>9649341</v>
      </c>
      <c r="HA36" s="40">
        <v>9757812</v>
      </c>
      <c r="HB36" s="40">
        <v>9854033</v>
      </c>
      <c r="HC36" s="40">
        <v>9939771</v>
      </c>
      <c r="HD36" s="40">
        <v>10024283</v>
      </c>
      <c r="HE36" s="40">
        <v>10110116</v>
      </c>
      <c r="HF36" s="40">
        <v>10192000</v>
      </c>
      <c r="HG36" s="40">
        <v>10268000</v>
      </c>
      <c r="HH36" s="40">
        <v>10338000</v>
      </c>
      <c r="HI36" s="40">
        <v>10402000</v>
      </c>
      <c r="HJ36" s="40">
        <v>10462000</v>
      </c>
      <c r="HK36" s="40">
        <v>10517000</v>
      </c>
      <c r="HL36" s="40">
        <v>10569000</v>
      </c>
      <c r="HM36" s="40">
        <v>10617000</v>
      </c>
      <c r="HN36" s="40">
        <v>10662000</v>
      </c>
      <c r="HO36" s="40">
        <v>10705000</v>
      </c>
      <c r="HP36" s="40">
        <v>10746000</v>
      </c>
      <c r="HQ36" s="40">
        <v>10784000</v>
      </c>
      <c r="HR36" s="40">
        <v>10821000</v>
      </c>
      <c r="HS36" s="40">
        <v>10856000</v>
      </c>
      <c r="HT36" s="40">
        <v>10888000</v>
      </c>
      <c r="HU36" s="40">
        <v>10918000</v>
      </c>
      <c r="HV36" s="40">
        <v>10946000</v>
      </c>
      <c r="HW36" s="40">
        <v>10971000</v>
      </c>
      <c r="HX36" s="40">
        <v>10992000</v>
      </c>
      <c r="HY36" s="40">
        <v>11010000</v>
      </c>
      <c r="HZ36" s="40">
        <v>11024000</v>
      </c>
      <c r="IA36" s="40">
        <v>11034000</v>
      </c>
      <c r="IB36" s="40">
        <v>11041000</v>
      </c>
      <c r="IC36" s="40">
        <v>11044000</v>
      </c>
      <c r="ID36" s="40">
        <v>11043000</v>
      </c>
      <c r="IE36" s="40">
        <v>11040000</v>
      </c>
      <c r="IF36" s="40">
        <v>11034000</v>
      </c>
      <c r="IG36" s="40">
        <v>11025000</v>
      </c>
      <c r="IH36" s="40">
        <v>11014000</v>
      </c>
      <c r="II36" s="40">
        <v>11000000</v>
      </c>
      <c r="IJ36" s="336" t="s">
        <v>851</v>
      </c>
      <c r="IK36" s="336" t="s">
        <v>851</v>
      </c>
      <c r="IL36" s="336" t="s">
        <v>851</v>
      </c>
      <c r="IM36" s="40">
        <v>1.1178571730852127E-2</v>
      </c>
      <c r="IN36" s="40">
        <v>9.8126176744699478E-3</v>
      </c>
      <c r="IO36" s="40">
        <v>8.6631691083312035E-3</v>
      </c>
      <c r="IP36" s="40">
        <v>8.4664672613143921E-3</v>
      </c>
      <c r="IQ36" s="40">
        <v>8.5260570049285889E-3</v>
      </c>
      <c r="IR36" s="40">
        <v>8.0665918067097664E-3</v>
      </c>
      <c r="IS36" s="40">
        <v>7.4291643686592579E-3</v>
      </c>
      <c r="IT36" s="40">
        <v>6.7941639572381973E-3</v>
      </c>
      <c r="IU36" s="40">
        <v>6.1716684140264988E-3</v>
      </c>
      <c r="IV36" s="40">
        <v>5.7515497319400311E-3</v>
      </c>
      <c r="IW36" s="40">
        <v>5.2433507516980171E-3</v>
      </c>
      <c r="IX36" s="40">
        <v>4.9321926198899746E-3</v>
      </c>
      <c r="IY36" s="40">
        <v>4.531302023679018E-3</v>
      </c>
      <c r="IZ36" s="40">
        <v>4.2295283637940884E-3</v>
      </c>
      <c r="JA36" s="40">
        <v>4.0249037556350231E-3</v>
      </c>
      <c r="JB36" s="40">
        <v>3.8226703181862831E-3</v>
      </c>
      <c r="JC36" s="40">
        <v>3.5299619194120169E-3</v>
      </c>
      <c r="JD36" s="40">
        <v>3.4251364413648844E-3</v>
      </c>
      <c r="JE36" s="40">
        <v>3.2292320393025875E-3</v>
      </c>
      <c r="JF36" s="40">
        <v>2.9433427844196558E-3</v>
      </c>
      <c r="JG36" s="40">
        <v>2.7515380643308163E-3</v>
      </c>
      <c r="JH36" s="40">
        <v>2.5612893514335155E-3</v>
      </c>
      <c r="JI36" s="40">
        <v>2.2813351824879646E-3</v>
      </c>
      <c r="JJ36" s="40">
        <v>1.9123076926916838E-3</v>
      </c>
      <c r="JK36" s="40">
        <v>1.6362152528017759E-3</v>
      </c>
      <c r="JL36" s="40">
        <v>1.2707635760307312E-3</v>
      </c>
      <c r="JM36" s="40">
        <v>9.0670055942609906E-4</v>
      </c>
      <c r="JN36" s="40">
        <v>6.3420162769034505E-4</v>
      </c>
      <c r="JO36" s="40">
        <v>2.7167762164026499E-4</v>
      </c>
      <c r="JP36" s="40">
        <v>-9.0551002358552068E-5</v>
      </c>
      <c r="JQ36" s="40">
        <v>-2.7170221437700093E-4</v>
      </c>
      <c r="JR36" s="40">
        <v>-5.4362602531909943E-4</v>
      </c>
      <c r="JS36" s="40">
        <v>-8.1599352415651083E-4</v>
      </c>
      <c r="JT36" s="40">
        <v>-9.982305346056819E-4</v>
      </c>
      <c r="JU36" s="40">
        <v>-1.2719180667772889E-3</v>
      </c>
      <c r="JV36" s="336" t="s">
        <v>1740</v>
      </c>
      <c r="JW36" s="336" t="s">
        <v>851</v>
      </c>
      <c r="JX36" s="336" t="s">
        <v>851</v>
      </c>
      <c r="JY36" s="336" t="s">
        <v>851</v>
      </c>
      <c r="JZ36" s="336" t="s">
        <v>851</v>
      </c>
      <c r="KA36" s="336" t="s">
        <v>1740</v>
      </c>
      <c r="KB36" s="40">
        <v>0.49762463730448503</v>
      </c>
      <c r="KC36" s="40">
        <v>0.49803929543846404</v>
      </c>
      <c r="KD36" s="40">
        <v>0.49844921178761603</v>
      </c>
      <c r="KE36" s="40">
        <v>0.49884250895292903</v>
      </c>
      <c r="KF36" s="40">
        <v>0.49920126150024702</v>
      </c>
      <c r="KG36" s="40">
        <v>0.49951440822354898</v>
      </c>
      <c r="KH36" s="40">
        <v>0.49978060016370401</v>
      </c>
      <c r="KI36" s="40">
        <v>0.50000378633571596</v>
      </c>
      <c r="KJ36" s="40">
        <v>0.50018803354518393</v>
      </c>
      <c r="KK36" s="40">
        <v>0.50033937558916397</v>
      </c>
      <c r="KL36" s="40">
        <v>0.50046252323215801</v>
      </c>
      <c r="KM36" s="40">
        <v>0.50055839481014996</v>
      </c>
      <c r="KN36" s="40">
        <v>0.50062909310153503</v>
      </c>
      <c r="KO36" s="40">
        <v>0.50067760848284104</v>
      </c>
      <c r="KP36" s="40">
        <v>0.50070905144911704</v>
      </c>
      <c r="KQ36" s="40">
        <v>0.500727578406024</v>
      </c>
      <c r="KR36" s="40">
        <v>0.50073532951527799</v>
      </c>
      <c r="KS36" s="40">
        <v>0.50073529330217703</v>
      </c>
      <c r="KT36" s="40">
        <v>0.50072857156409301</v>
      </c>
      <c r="KU36" s="40">
        <v>0.50071923187192802</v>
      </c>
      <c r="KV36" s="40">
        <v>0.50071000502563701</v>
      </c>
      <c r="KW36" s="40">
        <v>0.50070229410598599</v>
      </c>
      <c r="KX36" s="40">
        <v>0.50069722006766704</v>
      </c>
      <c r="KY36" s="40">
        <v>0.50069691805934502</v>
      </c>
      <c r="KZ36" s="40">
        <v>0.50070338081319998</v>
      </c>
      <c r="LA36" s="40">
        <v>0.50071673042478404</v>
      </c>
      <c r="LB36" s="40">
        <v>0.50073857685263801</v>
      </c>
      <c r="LC36" s="40">
        <v>0.50076930391663799</v>
      </c>
      <c r="LD36" s="40">
        <v>0.50080733604885308</v>
      </c>
      <c r="LE36" s="40">
        <v>0.50085070573798396</v>
      </c>
      <c r="LF36" s="40">
        <v>0.50089908210931999</v>
      </c>
      <c r="LG36" s="40">
        <v>0.50095115506151799</v>
      </c>
      <c r="LH36" s="40">
        <v>0.50100687563031099</v>
      </c>
      <c r="LI36" s="40">
        <v>0.50106623038025599</v>
      </c>
      <c r="LJ36" s="40">
        <v>0.50113009823793497</v>
      </c>
      <c r="LK36" s="40">
        <v>0.50119859972824199</v>
      </c>
      <c r="LL36" s="336" t="s">
        <v>851</v>
      </c>
      <c r="LM36" s="336" t="s">
        <v>851</v>
      </c>
      <c r="LN36" s="336" t="s">
        <v>1740</v>
      </c>
      <c r="LO36" s="40">
        <v>0.71389591693878174</v>
      </c>
      <c r="LP36" s="40">
        <v>0.71027141809463501</v>
      </c>
      <c r="LQ36" s="40">
        <v>0.7072264552116394</v>
      </c>
      <c r="LR36" s="40">
        <v>0.70435243844985962</v>
      </c>
      <c r="LS36" s="40">
        <v>0.70111685991287231</v>
      </c>
      <c r="LT36" s="40">
        <v>0.69743084907531738</v>
      </c>
      <c r="LU36" s="40">
        <v>0.69466245174407959</v>
      </c>
      <c r="LV36" s="40">
        <v>0.69127386808395386</v>
      </c>
      <c r="LW36" s="40">
        <v>0.68775391578674316</v>
      </c>
      <c r="LX36" s="40">
        <v>0.68496441841125488</v>
      </c>
      <c r="LY36" s="40">
        <v>0.68304342031478882</v>
      </c>
      <c r="LZ36" s="40">
        <v>0.68156319856643677</v>
      </c>
      <c r="MA36" s="40">
        <v>0.68057525157928467</v>
      </c>
      <c r="MB36" s="40">
        <v>0.6803240180015564</v>
      </c>
      <c r="MC36" s="40">
        <v>0.68054771423339844</v>
      </c>
      <c r="MD36" s="40">
        <v>0.68089675903320313</v>
      </c>
      <c r="ME36" s="40">
        <v>0.68109065294265747</v>
      </c>
      <c r="MF36" s="40">
        <v>0.68165802955627441</v>
      </c>
      <c r="MG36" s="40">
        <v>0.68228447437286377</v>
      </c>
      <c r="MH36" s="40">
        <v>0.68266397714614868</v>
      </c>
      <c r="MI36" s="40">
        <v>0.68286186456680298</v>
      </c>
      <c r="MJ36" s="40">
        <v>0.68254256248474121</v>
      </c>
      <c r="MK36" s="40">
        <v>0.6819843053817749</v>
      </c>
      <c r="ML36" s="40">
        <v>0.68125057220458984</v>
      </c>
      <c r="MM36" s="40">
        <v>0.68031293153762817</v>
      </c>
      <c r="MN36" s="40">
        <v>0.67910987138748169</v>
      </c>
      <c r="MO36" s="40">
        <v>0.67788463830947876</v>
      </c>
      <c r="MP36" s="40">
        <v>0.67654520273208618</v>
      </c>
      <c r="MQ36" s="40">
        <v>0.6749388575553894</v>
      </c>
      <c r="MR36" s="40">
        <v>0.67312568426132202</v>
      </c>
      <c r="MS36" s="40">
        <v>0.67101329565048218</v>
      </c>
      <c r="MT36" s="40">
        <v>0.66838765144348145</v>
      </c>
      <c r="MU36" s="40">
        <v>0.66557914018630981</v>
      </c>
      <c r="MV36" s="40">
        <v>0.66249430179595947</v>
      </c>
      <c r="MW36" s="40">
        <v>0.65934264659881592</v>
      </c>
      <c r="MX36" s="40">
        <v>0.65590906143188477</v>
      </c>
      <c r="MY36" s="336" t="s">
        <v>851</v>
      </c>
      <c r="MZ36" s="336" t="s">
        <v>1740</v>
      </c>
      <c r="NA36" s="40">
        <v>0.67854821681976318</v>
      </c>
      <c r="NB36" s="40">
        <v>0.67220497131347656</v>
      </c>
      <c r="NC36" s="40">
        <v>0.66642946004867554</v>
      </c>
      <c r="ND36" s="40">
        <v>0.66081905364990234</v>
      </c>
      <c r="NE36" s="40">
        <v>0.65484631061553955</v>
      </c>
      <c r="NF36" s="40">
        <v>0.64845389127731323</v>
      </c>
      <c r="NG36" s="40">
        <v>0.64315146207809448</v>
      </c>
      <c r="NH36" s="40">
        <v>0.63731980323791504</v>
      </c>
      <c r="NI36" s="40">
        <v>0.63145673274993896</v>
      </c>
      <c r="NJ36" s="40">
        <v>0.6270909309387207</v>
      </c>
      <c r="NK36" s="40">
        <v>0.62445038557052612</v>
      </c>
      <c r="NL36" s="40">
        <v>0.62318152189254761</v>
      </c>
      <c r="NM36" s="40">
        <v>0.62314313650131226</v>
      </c>
      <c r="NN36" s="40">
        <v>0.62447017431259155</v>
      </c>
      <c r="NO36" s="40">
        <v>0.62605512142181396</v>
      </c>
      <c r="NP36" s="40">
        <v>0.62746381759643555</v>
      </c>
      <c r="NQ36" s="40">
        <v>0.62879210710525513</v>
      </c>
      <c r="NR36" s="40">
        <v>0.63010013103485107</v>
      </c>
      <c r="NS36" s="40">
        <v>0.63127255439758301</v>
      </c>
      <c r="NT36" s="40">
        <v>0.6319085955619812</v>
      </c>
      <c r="NU36" s="40">
        <v>0.6322556734085083</v>
      </c>
      <c r="NV36" s="40">
        <v>0.63207548856735229</v>
      </c>
      <c r="NW36" s="40">
        <v>0.63146352767944336</v>
      </c>
      <c r="NX36" s="40">
        <v>0.63038921356201172</v>
      </c>
      <c r="NY36" s="40">
        <v>0.62845706939697266</v>
      </c>
      <c r="NZ36" s="40">
        <v>0.62579470872879028</v>
      </c>
      <c r="OA36" s="40">
        <v>0.62273222208023071</v>
      </c>
      <c r="OB36" s="40">
        <v>0.61899584531784058</v>
      </c>
      <c r="OC36" s="40">
        <v>0.61470884084701538</v>
      </c>
      <c r="OD36" s="40">
        <v>0.61001449823379517</v>
      </c>
      <c r="OE36" s="40">
        <v>0.60527032613754272</v>
      </c>
      <c r="OF36" s="40">
        <v>0.60027176141738892</v>
      </c>
      <c r="OG36" s="40">
        <v>0.5950697660446167</v>
      </c>
      <c r="OH36" s="40">
        <v>0.58993196487426758</v>
      </c>
      <c r="OI36" s="40">
        <v>0.58516430854797363</v>
      </c>
      <c r="OJ36" s="40">
        <v>0.58063638210296631</v>
      </c>
      <c r="OK36" s="336" t="s">
        <v>851</v>
      </c>
      <c r="OL36" s="336" t="s">
        <v>851</v>
      </c>
      <c r="OM36" s="336" t="s">
        <v>1740</v>
      </c>
      <c r="ON36" s="40">
        <v>0.6389959454536438</v>
      </c>
      <c r="OO36" s="40">
        <v>0.63917374610900879</v>
      </c>
      <c r="OP36" s="40">
        <v>0.63917279243469238</v>
      </c>
      <c r="OQ36" s="40">
        <v>0.63863289356231689</v>
      </c>
      <c r="OR36" s="40">
        <v>0.63711875677108765</v>
      </c>
      <c r="OS36" s="40">
        <v>0.63458186388015747</v>
      </c>
      <c r="OT36" s="40">
        <v>0.63226062059402466</v>
      </c>
      <c r="OU36" s="40">
        <v>0.62874948978424072</v>
      </c>
      <c r="OV36" s="40">
        <v>0.62458890676498413</v>
      </c>
      <c r="OW36" s="40">
        <v>0.62055373191833496</v>
      </c>
      <c r="OX36" s="40">
        <v>0.61661249399185181</v>
      </c>
      <c r="OY36" s="40">
        <v>0.61262714862823486</v>
      </c>
      <c r="OZ36" s="40">
        <v>0.60838299989700317</v>
      </c>
      <c r="PA36" s="40">
        <v>0.60478478670120239</v>
      </c>
      <c r="PB36" s="40">
        <v>0.60232603549957275</v>
      </c>
      <c r="PC36" s="40">
        <v>0.60102754831314087</v>
      </c>
      <c r="PD36" s="40">
        <v>0.60059559345245361</v>
      </c>
      <c r="PE36" s="40">
        <v>0.60163205862045288</v>
      </c>
      <c r="PF36" s="40">
        <v>0.60354864597320557</v>
      </c>
      <c r="PG36" s="40">
        <v>0.60574799776077271</v>
      </c>
      <c r="PH36" s="40">
        <v>0.60782510042190552</v>
      </c>
      <c r="PI36" s="40">
        <v>0.60963547229766846</v>
      </c>
      <c r="PJ36" s="40">
        <v>0.61154758930206299</v>
      </c>
      <c r="PK36" s="40">
        <v>0.61334425210952759</v>
      </c>
      <c r="PL36" s="40">
        <v>0.61471980810165405</v>
      </c>
      <c r="PM36" s="40">
        <v>0.61571300029754639</v>
      </c>
      <c r="PN36" s="40">
        <v>0.6163824200630188</v>
      </c>
      <c r="PO36" s="40">
        <v>0.61663949489593506</v>
      </c>
      <c r="PP36" s="40">
        <v>0.61624854803085327</v>
      </c>
      <c r="PQ36" s="40">
        <v>0.61535674333572388</v>
      </c>
      <c r="PR36" s="40">
        <v>0.61387306451797485</v>
      </c>
      <c r="PS36" s="40">
        <v>0.61159420013427734</v>
      </c>
      <c r="PT36" s="40">
        <v>0.60884541273117065</v>
      </c>
      <c r="PU36" s="40">
        <v>0.60562360286712646</v>
      </c>
      <c r="PV36" s="40">
        <v>0.60205191373825073</v>
      </c>
      <c r="PW36" s="40">
        <v>0.59836363792419434</v>
      </c>
      <c r="PX36" s="336" t="s">
        <v>851</v>
      </c>
      <c r="PY36" s="336" t="s">
        <v>851</v>
      </c>
      <c r="PZ36" s="40">
        <v>0.8085</v>
      </c>
      <c r="QA36" s="40">
        <v>0.7903</v>
      </c>
      <c r="QB36" s="40">
        <v>0.77090000000000003</v>
      </c>
      <c r="QC36" s="40">
        <v>0.75529999999999997</v>
      </c>
      <c r="QD36" s="40">
        <v>0.74080000000000001</v>
      </c>
      <c r="QE36" s="40">
        <v>0.72609999999999997</v>
      </c>
      <c r="QF36" s="40">
        <v>0.71620000000000006</v>
      </c>
      <c r="QG36" s="40">
        <v>0.70189999999999997</v>
      </c>
      <c r="QH36" s="40">
        <v>0.69889999999999997</v>
      </c>
      <c r="QI36" s="40">
        <v>0.69359999999999999</v>
      </c>
      <c r="QJ36" s="40">
        <v>0.68689999999999996</v>
      </c>
      <c r="QK36" s="40">
        <v>0.68959999999999999</v>
      </c>
      <c r="QL36" s="40">
        <v>0.69290000000000007</v>
      </c>
      <c r="QM36" s="40">
        <v>0.69900000000000007</v>
      </c>
      <c r="QN36" s="40">
        <v>0.70299999999999996</v>
      </c>
      <c r="QO36" s="40">
        <v>0.71200000000000008</v>
      </c>
      <c r="QP36" s="40">
        <v>0.71709999999999996</v>
      </c>
      <c r="QQ36" s="40">
        <v>0.72160000000000002</v>
      </c>
      <c r="QR36" s="40">
        <v>0.72040000000000004</v>
      </c>
      <c r="QS36" s="336" t="s">
        <v>851</v>
      </c>
      <c r="QT36" s="336" t="s">
        <v>851</v>
      </c>
      <c r="QU36" s="336" t="s">
        <v>851</v>
      </c>
      <c r="QV36" s="336" t="s">
        <v>851</v>
      </c>
      <c r="QW36" s="40">
        <v>-1.6643553972244263E-3</v>
      </c>
      <c r="QX36" s="336" t="s">
        <v>851</v>
      </c>
      <c r="QY36" s="336" t="s">
        <v>851</v>
      </c>
      <c r="QZ36" s="336" t="s">
        <v>851</v>
      </c>
      <c r="RA36" s="336" t="s">
        <v>851</v>
      </c>
      <c r="RB36" s="336" t="s">
        <v>851</v>
      </c>
      <c r="RC36" s="336" t="s">
        <v>851</v>
      </c>
      <c r="RD36" s="336" t="s">
        <v>851</v>
      </c>
      <c r="RE36" s="336" t="s">
        <v>851</v>
      </c>
      <c r="RF36" s="40">
        <v>0.26600000000000001</v>
      </c>
      <c r="RG36" s="40">
        <v>2005</v>
      </c>
      <c r="RH36" s="336" t="s">
        <v>840</v>
      </c>
      <c r="RI36" s="336" t="s">
        <v>851</v>
      </c>
      <c r="RJ36" s="40">
        <v>0</v>
      </c>
      <c r="RK36" s="40">
        <v>2005</v>
      </c>
      <c r="RL36" s="336" t="s">
        <v>840</v>
      </c>
      <c r="RM36" s="336" t="s">
        <v>851</v>
      </c>
      <c r="RN36" s="40">
        <v>0</v>
      </c>
      <c r="RO36" s="40">
        <v>2005</v>
      </c>
      <c r="RP36" s="336" t="s">
        <v>840</v>
      </c>
      <c r="RQ36" s="336" t="s">
        <v>851</v>
      </c>
      <c r="RR36" s="40">
        <v>7.0000000000000007E-2</v>
      </c>
      <c r="RS36" s="40">
        <v>2005</v>
      </c>
      <c r="RT36" s="336" t="s">
        <v>840</v>
      </c>
      <c r="RU36" s="336" t="s">
        <v>851</v>
      </c>
      <c r="RV36" s="40">
        <v>0.06</v>
      </c>
      <c r="RW36" s="40">
        <v>2012</v>
      </c>
      <c r="RX36" s="336" t="s">
        <v>840</v>
      </c>
      <c r="RY36" s="336" t="s">
        <v>851</v>
      </c>
      <c r="RZ36" s="336" t="s">
        <v>838</v>
      </c>
      <c r="SA36" s="40">
        <v>0.24004030227661133</v>
      </c>
      <c r="SB36" s="40">
        <v>0.19293859601020813</v>
      </c>
      <c r="SC36" s="40">
        <v>0.17928481101989746</v>
      </c>
      <c r="SD36" s="40">
        <v>0.15129545331001282</v>
      </c>
      <c r="SE36" s="40">
        <v>0.14169558882713318</v>
      </c>
      <c r="SF36" s="336" t="s">
        <v>851</v>
      </c>
      <c r="SG36" s="336" t="s">
        <v>851</v>
      </c>
      <c r="SH36" s="40">
        <v>0.27651113271713257</v>
      </c>
      <c r="SI36" s="40">
        <v>0.24155467748641968</v>
      </c>
      <c r="SJ36" s="40">
        <v>0.23252452909946442</v>
      </c>
      <c r="SK36" s="40">
        <v>0.23700146377086639</v>
      </c>
      <c r="SL36" s="40">
        <v>0.21129551529884338</v>
      </c>
      <c r="SM36" s="336" t="s">
        <v>840</v>
      </c>
      <c r="SN36" s="336" t="s">
        <v>851</v>
      </c>
      <c r="SO36" s="336" t="s">
        <v>851</v>
      </c>
      <c r="SP36" s="40">
        <v>7.2176493704319E-2</v>
      </c>
      <c r="SQ36" s="40">
        <v>5.5111203342676163E-2</v>
      </c>
      <c r="SR36" s="40">
        <v>6.6671455278992653E-3</v>
      </c>
      <c r="SS36" s="40">
        <v>-6.8177739158272743E-3</v>
      </c>
      <c r="ST36" s="40">
        <v>-4.409191757440567E-2</v>
      </c>
      <c r="SU36" s="336" t="s">
        <v>838</v>
      </c>
      <c r="SV36" s="336" t="s">
        <v>851</v>
      </c>
      <c r="SW36" s="336" t="s">
        <v>851</v>
      </c>
      <c r="SX36" s="40">
        <v>7.9634442925453186E-2</v>
      </c>
      <c r="SY36" s="40">
        <v>7.4475057423114777E-2</v>
      </c>
      <c r="SZ36" s="40">
        <v>1.5735063701868057E-2</v>
      </c>
      <c r="TA36" s="40">
        <v>4.0504359640181065E-3</v>
      </c>
      <c r="TB36" s="40">
        <v>2.4498950690031052E-2</v>
      </c>
      <c r="TC36" s="336" t="s">
        <v>840</v>
      </c>
      <c r="TD36" s="336" t="s">
        <v>851</v>
      </c>
      <c r="TE36" s="336" t="s">
        <v>851</v>
      </c>
      <c r="TF36" s="336" t="s">
        <v>851</v>
      </c>
      <c r="TG36" s="40">
        <v>6.0760319232940674E-2</v>
      </c>
      <c r="TH36" s="40">
        <v>4.2673822492361069E-2</v>
      </c>
      <c r="TI36" s="40">
        <v>-4.3906895443797112E-3</v>
      </c>
      <c r="TJ36" s="40">
        <v>-1.6204189509153366E-2</v>
      </c>
      <c r="TK36" s="40">
        <v>-5.2903130650520325E-2</v>
      </c>
      <c r="TL36" s="336" t="s">
        <v>838</v>
      </c>
      <c r="TM36" s="336" t="s">
        <v>851</v>
      </c>
      <c r="TN36" s="336" t="s">
        <v>851</v>
      </c>
      <c r="TO36" s="336" t="s">
        <v>851</v>
      </c>
      <c r="TP36" s="40">
        <v>6.8248070776462555E-2</v>
      </c>
      <c r="TQ36" s="40">
        <v>6.1943579465150833E-2</v>
      </c>
      <c r="TR36" s="40">
        <v>4.3685636483132839E-3</v>
      </c>
      <c r="TS36" s="40">
        <v>-5.9561487287282944E-3</v>
      </c>
      <c r="TT36" s="40">
        <v>1.603248342871666E-2</v>
      </c>
      <c r="TU36" s="336" t="s">
        <v>840</v>
      </c>
      <c r="TV36" s="336" t="s">
        <v>851</v>
      </c>
      <c r="TW36" s="40">
        <v>4490</v>
      </c>
      <c r="TX36" s="336" t="s">
        <v>840</v>
      </c>
      <c r="TY36" s="336" t="s">
        <v>851</v>
      </c>
      <c r="TZ36" s="40">
        <v>5371.92529296875</v>
      </c>
      <c r="UA36" s="336" t="s">
        <v>838</v>
      </c>
      <c r="UB36" s="336" t="s">
        <v>851</v>
      </c>
      <c r="UC36" s="40">
        <v>5346.7832018173904</v>
      </c>
      <c r="UD36" s="336" t="s">
        <v>840</v>
      </c>
      <c r="UE36" s="336" t="s">
        <v>851</v>
      </c>
      <c r="UF36" s="336" t="s">
        <v>851</v>
      </c>
      <c r="UG36" s="40">
        <v>0.3198944628238678</v>
      </c>
      <c r="UH36" s="40">
        <v>0.34564352035522461</v>
      </c>
      <c r="UI36" s="40">
        <v>0.27858430147171021</v>
      </c>
      <c r="UJ36" s="40">
        <v>0.19506260752677917</v>
      </c>
      <c r="UK36" s="40">
        <v>0.13649956881999969</v>
      </c>
      <c r="UL36" s="336" t="s">
        <v>838</v>
      </c>
      <c r="UM36" s="336" t="s">
        <v>851</v>
      </c>
      <c r="UN36" s="336" t="s">
        <v>851</v>
      </c>
      <c r="UO36" s="336" t="s">
        <v>851</v>
      </c>
      <c r="UP36" s="40">
        <v>0.35493287444114685</v>
      </c>
      <c r="UQ36" s="40">
        <v>0.39545714855194092</v>
      </c>
      <c r="UR36" s="40">
        <v>0.3605060875415802</v>
      </c>
      <c r="US36" s="40">
        <v>0.2810153067111969</v>
      </c>
      <c r="UT36" s="40">
        <v>0.30190175771713257</v>
      </c>
      <c r="UU36" s="336" t="s">
        <v>840</v>
      </c>
    </row>
    <row r="37" spans="1:567">
      <c r="A37" s="336" t="s">
        <v>517</v>
      </c>
      <c r="B37" s="336" t="s">
        <v>23</v>
      </c>
      <c r="C37" s="336" t="s">
        <v>228</v>
      </c>
      <c r="D37" s="40">
        <v>4.4259209185838699E-2</v>
      </c>
      <c r="E37" s="336" t="s">
        <v>436</v>
      </c>
      <c r="F37" s="40">
        <v>4.9386568367481232E-2</v>
      </c>
      <c r="G37" s="336" t="s">
        <v>1741</v>
      </c>
      <c r="H37" s="40">
        <v>5.0243359059095383E-2</v>
      </c>
      <c r="I37" s="336" t="s">
        <v>1447</v>
      </c>
      <c r="J37" s="40">
        <v>4.1120786219835281E-2</v>
      </c>
      <c r="K37" s="336" t="s">
        <v>1803</v>
      </c>
      <c r="L37" s="336" t="s">
        <v>436</v>
      </c>
      <c r="M37" s="40">
        <v>0.40618231892585754</v>
      </c>
      <c r="N37" s="40"/>
      <c r="O37" s="336" t="s">
        <v>1736</v>
      </c>
      <c r="P37" s="40"/>
      <c r="Q37" s="336" t="s">
        <v>1736</v>
      </c>
      <c r="R37" s="40">
        <v>0.44353488087654114</v>
      </c>
      <c r="S37" s="336" t="s">
        <v>436</v>
      </c>
      <c r="T37" s="40">
        <v>0.40618231892585754</v>
      </c>
      <c r="U37" s="336" t="s">
        <v>436</v>
      </c>
      <c r="V37" s="336" t="s">
        <v>851</v>
      </c>
      <c r="W37" s="336" t="s">
        <v>1741</v>
      </c>
      <c r="X37" s="40">
        <v>0.40713539719581604</v>
      </c>
      <c r="Y37" s="40"/>
      <c r="Z37" s="336" t="s">
        <v>1736</v>
      </c>
      <c r="AA37" s="40"/>
      <c r="AB37" s="336" t="s">
        <v>1736</v>
      </c>
      <c r="AC37" s="40">
        <v>0.44353491067886353</v>
      </c>
      <c r="AD37" s="336" t="s">
        <v>1741</v>
      </c>
      <c r="AE37" s="40">
        <v>0.40713539719581604</v>
      </c>
      <c r="AF37" s="336" t="s">
        <v>1741</v>
      </c>
      <c r="AG37" s="336" t="s">
        <v>851</v>
      </c>
      <c r="AH37" s="336" t="s">
        <v>1447</v>
      </c>
      <c r="AI37" s="40">
        <v>0.39735287427902222</v>
      </c>
      <c r="AJ37" s="40"/>
      <c r="AK37" s="336" t="s">
        <v>1736</v>
      </c>
      <c r="AL37" s="40"/>
      <c r="AM37" s="336" t="s">
        <v>1736</v>
      </c>
      <c r="AN37" s="40">
        <v>0.44353491067886353</v>
      </c>
      <c r="AO37" s="336" t="s">
        <v>1447</v>
      </c>
      <c r="AP37" s="40">
        <v>0.39735287427902222</v>
      </c>
      <c r="AQ37" s="336" t="s">
        <v>1447</v>
      </c>
      <c r="AR37" s="336" t="s">
        <v>851</v>
      </c>
      <c r="AS37" s="336" t="s">
        <v>1803</v>
      </c>
      <c r="AT37" s="40">
        <v>0.39721027016639709</v>
      </c>
      <c r="AU37" s="40"/>
      <c r="AV37" s="336" t="s">
        <v>1736</v>
      </c>
      <c r="AW37" s="40"/>
      <c r="AX37" s="336" t="s">
        <v>1736</v>
      </c>
      <c r="AY37" s="40">
        <v>0.44353491067886353</v>
      </c>
      <c r="AZ37" s="336" t="s">
        <v>1803</v>
      </c>
      <c r="BA37" s="40">
        <v>0.39721027016639709</v>
      </c>
      <c r="BB37" s="336" t="s">
        <v>1803</v>
      </c>
      <c r="BC37" s="336" t="s">
        <v>851</v>
      </c>
      <c r="BD37" s="336" t="s">
        <v>436</v>
      </c>
      <c r="BE37" s="40">
        <v>2.1828691959381104</v>
      </c>
      <c r="BF37" s="336" t="s">
        <v>827</v>
      </c>
      <c r="BG37" s="40">
        <v>5.0110306739807129</v>
      </c>
      <c r="BH37" s="336" t="s">
        <v>1447</v>
      </c>
      <c r="BI37" s="40">
        <v>6.1730990409851074</v>
      </c>
      <c r="BJ37" s="336" t="s">
        <v>1803</v>
      </c>
      <c r="BK37" s="40">
        <v>6.0529074668884277</v>
      </c>
      <c r="BL37" s="336" t="s">
        <v>851</v>
      </c>
      <c r="BM37" s="40">
        <v>4.5098834037780762</v>
      </c>
      <c r="BN37" s="336" t="s">
        <v>838</v>
      </c>
      <c r="BO37" s="336" t="s">
        <v>851</v>
      </c>
      <c r="BP37" s="336" t="s">
        <v>470</v>
      </c>
      <c r="BQ37" s="40">
        <v>5.4633389227092266E-3</v>
      </c>
      <c r="BR37" s="40">
        <v>4.874122329056263E-3</v>
      </c>
      <c r="BS37" s="40">
        <v>4.7387173399329185E-3</v>
      </c>
      <c r="BT37" s="40">
        <v>4.0320712141692638E-3</v>
      </c>
      <c r="BU37" s="40">
        <v>4.0320581756532192E-3</v>
      </c>
      <c r="BV37" s="336" t="s">
        <v>851</v>
      </c>
      <c r="BW37" s="336" t="s">
        <v>470</v>
      </c>
      <c r="BX37" s="40">
        <v>6.6169267520308495E-3</v>
      </c>
      <c r="BY37" s="40">
        <v>6.0194586403667927E-3</v>
      </c>
      <c r="BZ37" s="40">
        <v>5.7810433208942413E-3</v>
      </c>
      <c r="CA37" s="40">
        <v>5.6933793239295483E-3</v>
      </c>
      <c r="CB37" s="40">
        <v>5.7845008559525013E-3</v>
      </c>
      <c r="CC37" s="336" t="s">
        <v>851</v>
      </c>
      <c r="CD37" s="336" t="s">
        <v>470</v>
      </c>
      <c r="CE37" s="40">
        <v>6.0282209888100624E-3</v>
      </c>
      <c r="CF37" s="40">
        <v>5.7438574731349945E-3</v>
      </c>
      <c r="CG37" s="40">
        <v>5.7322676293551922E-3</v>
      </c>
      <c r="CH37" s="40">
        <v>5.8233737945556641E-3</v>
      </c>
      <c r="CI37" s="40">
        <v>5.5761244148015976E-3</v>
      </c>
      <c r="CJ37" s="336" t="s">
        <v>851</v>
      </c>
      <c r="CK37" s="336" t="s">
        <v>470</v>
      </c>
      <c r="CL37" s="40">
        <v>5.7923928834497929E-3</v>
      </c>
      <c r="CM37" s="40">
        <v>5.6811533868312836E-3</v>
      </c>
      <c r="CN37" s="40">
        <v>5.6940866634249687E-3</v>
      </c>
      <c r="CO37" s="40">
        <v>5.5781658738851547E-3</v>
      </c>
      <c r="CP37" s="40">
        <v>5.5760461837053299E-3</v>
      </c>
      <c r="CQ37" s="336" t="s">
        <v>851</v>
      </c>
      <c r="CR37" s="40"/>
      <c r="CS37" s="40"/>
      <c r="CT37" s="40"/>
      <c r="CU37" s="40"/>
      <c r="CV37" s="40"/>
      <c r="CW37" s="336" t="s">
        <v>1737</v>
      </c>
      <c r="CX37" s="336" t="s">
        <v>851</v>
      </c>
      <c r="CY37" s="40"/>
      <c r="CZ37" s="40"/>
      <c r="DA37" s="40"/>
      <c r="DB37" s="40"/>
      <c r="DC37" s="40"/>
      <c r="DD37" s="336" t="s">
        <v>1737</v>
      </c>
      <c r="DE37" s="336" t="s">
        <v>851</v>
      </c>
      <c r="DF37" s="40"/>
      <c r="DG37" s="336" t="s">
        <v>1737</v>
      </c>
      <c r="DH37" s="336" t="s">
        <v>851</v>
      </c>
      <c r="DI37" s="336" t="s">
        <v>851</v>
      </c>
      <c r="DJ37" s="336">
        <v>11.4</v>
      </c>
      <c r="DK37" s="336" t="s">
        <v>1738</v>
      </c>
      <c r="DL37" s="336" t="s">
        <v>851</v>
      </c>
      <c r="DM37" s="336" t="s">
        <v>851</v>
      </c>
      <c r="DN37" s="336" t="s">
        <v>470</v>
      </c>
      <c r="DO37" s="40">
        <v>2.6685080956667662E-3</v>
      </c>
      <c r="DP37" s="40">
        <v>3.2482023816555738E-3</v>
      </c>
      <c r="DQ37" s="40">
        <v>-2.6227673515677452E-5</v>
      </c>
      <c r="DR37" s="40">
        <v>-5.4957056418061256E-3</v>
      </c>
      <c r="DS37" s="40">
        <v>1.0799197480082512E-2</v>
      </c>
      <c r="DT37" s="336" t="s">
        <v>851</v>
      </c>
      <c r="DU37" s="336" t="s">
        <v>470</v>
      </c>
      <c r="DV37" s="40">
        <v>3.7750001065433025E-3</v>
      </c>
      <c r="DW37" s="40">
        <v>3.1333332881331444E-3</v>
      </c>
      <c r="DX37" s="40">
        <v>-5.0000118790194392E-5</v>
      </c>
      <c r="DY37" s="40">
        <v>1.8999999156221747E-3</v>
      </c>
      <c r="DZ37" s="40">
        <v>2.0000000949949026E-3</v>
      </c>
      <c r="EA37" s="336" t="s">
        <v>851</v>
      </c>
      <c r="EB37" s="336" t="s">
        <v>470</v>
      </c>
      <c r="EC37" s="40">
        <v>3.5477709025144577E-3</v>
      </c>
      <c r="ED37" s="40">
        <v>2.897999482229352E-3</v>
      </c>
      <c r="EE37" s="40">
        <v>-1.2229772983118892E-3</v>
      </c>
      <c r="EF37" s="40">
        <v>5.1962067373096943E-3</v>
      </c>
      <c r="EG37" s="40">
        <v>7.5013483874499798E-3</v>
      </c>
      <c r="EH37" s="336" t="s">
        <v>851</v>
      </c>
      <c r="EI37" s="336" t="s">
        <v>470</v>
      </c>
      <c r="EJ37" s="40">
        <v>3.8668853230774403E-3</v>
      </c>
      <c r="EK37" s="40">
        <v>2.8925032820552588E-3</v>
      </c>
      <c r="EL37" s="40">
        <v>3.3319739159196615E-3</v>
      </c>
      <c r="EM37" s="40">
        <v>4.8540206626057625E-3</v>
      </c>
      <c r="EN37" s="40">
        <v>6.3185812905430794E-4</v>
      </c>
      <c r="EO37" s="336" t="s">
        <v>851</v>
      </c>
      <c r="EP37" s="336" t="s">
        <v>851</v>
      </c>
      <c r="EQ37" s="336" t="s">
        <v>851</v>
      </c>
      <c r="ER37" s="40">
        <v>0.81459999999999999</v>
      </c>
      <c r="ES37" s="336" t="s">
        <v>1739</v>
      </c>
      <c r="ET37" s="336" t="s">
        <v>851</v>
      </c>
      <c r="EU37" s="336" t="s">
        <v>851</v>
      </c>
      <c r="EV37" s="40">
        <v>0.86780000000000002</v>
      </c>
      <c r="EW37" s="336" t="s">
        <v>1739</v>
      </c>
      <c r="EX37" s="336" t="s">
        <v>851</v>
      </c>
      <c r="EY37" s="336" t="s">
        <v>851</v>
      </c>
      <c r="EZ37" s="40">
        <v>0.76459999999999995</v>
      </c>
      <c r="FA37" s="336" t="s">
        <v>1739</v>
      </c>
      <c r="FB37" s="336" t="s">
        <v>851</v>
      </c>
      <c r="FC37" s="40">
        <v>-9.6345715224742889E-2</v>
      </c>
      <c r="FD37" s="40">
        <v>-0.10954499989748001</v>
      </c>
      <c r="FE37" s="40">
        <v>-0.11034946888685226</v>
      </c>
      <c r="FF37" s="40">
        <v>-8.6531698703765869E-2</v>
      </c>
      <c r="FG37" s="40">
        <v>-0.1880137026309967</v>
      </c>
      <c r="FH37" s="336" t="s">
        <v>838</v>
      </c>
      <c r="FI37" s="336" t="s">
        <v>851</v>
      </c>
      <c r="FJ37" s="40">
        <v>-9.0396754443645477E-2</v>
      </c>
      <c r="FK37" s="40">
        <v>-0.10113755613565445</v>
      </c>
      <c r="FL37" s="40">
        <v>-9.8677419126033783E-2</v>
      </c>
      <c r="FM37" s="40">
        <v>-6.7055337131023407E-2</v>
      </c>
      <c r="FN37" s="40">
        <v>3.87604720890522E-2</v>
      </c>
      <c r="FO37" s="336" t="s">
        <v>840</v>
      </c>
      <c r="FP37" s="336" t="s">
        <v>851</v>
      </c>
      <c r="FQ37" s="40"/>
      <c r="FR37" s="336" t="s">
        <v>1737</v>
      </c>
      <c r="FS37" s="336" t="s">
        <v>851</v>
      </c>
      <c r="FT37" s="336" t="s">
        <v>851</v>
      </c>
      <c r="FU37" s="40">
        <v>4.1779253631830215E-2</v>
      </c>
      <c r="FV37" s="40">
        <v>4.8228777945041656E-2</v>
      </c>
      <c r="FW37" s="40">
        <v>3.8126170635223389E-2</v>
      </c>
      <c r="FX37" s="40">
        <v>2.4166380986571312E-2</v>
      </c>
      <c r="FY37" s="40">
        <v>1.948598213493824E-2</v>
      </c>
      <c r="FZ37" s="336" t="s">
        <v>840</v>
      </c>
      <c r="GA37" s="336" t="s">
        <v>851</v>
      </c>
      <c r="GB37" s="336" t="s">
        <v>851</v>
      </c>
      <c r="GC37" s="336" t="s">
        <v>851</v>
      </c>
      <c r="GD37" s="336" t="s">
        <v>851</v>
      </c>
      <c r="GE37" s="336" t="s">
        <v>851</v>
      </c>
      <c r="GF37" s="336" t="s">
        <v>851</v>
      </c>
      <c r="GG37" s="336" t="s">
        <v>851</v>
      </c>
      <c r="GH37" s="336" t="s">
        <v>851</v>
      </c>
      <c r="GI37" s="336" t="s">
        <v>851</v>
      </c>
      <c r="GJ37" s="336" t="s">
        <v>851</v>
      </c>
      <c r="GK37" s="40">
        <v>298045</v>
      </c>
      <c r="GL37" s="40">
        <v>302618</v>
      </c>
      <c r="GM37" s="40">
        <v>307657</v>
      </c>
      <c r="GN37" s="40">
        <v>313123</v>
      </c>
      <c r="GO37" s="40">
        <v>318893</v>
      </c>
      <c r="GP37" s="40">
        <v>324848</v>
      </c>
      <c r="GQ37" s="40">
        <v>331032</v>
      </c>
      <c r="GR37" s="40">
        <v>337387</v>
      </c>
      <c r="GS37" s="40">
        <v>343680</v>
      </c>
      <c r="GT37" s="40">
        <v>349600</v>
      </c>
      <c r="GU37" s="40">
        <v>354936</v>
      </c>
      <c r="GV37" s="40">
        <v>359583</v>
      </c>
      <c r="GW37" s="40">
        <v>363581</v>
      </c>
      <c r="GX37" s="40">
        <v>367162</v>
      </c>
      <c r="GY37" s="40">
        <v>370625</v>
      </c>
      <c r="GZ37" s="40">
        <v>374200</v>
      </c>
      <c r="HA37" s="40">
        <v>377923</v>
      </c>
      <c r="HB37" s="40">
        <v>381749</v>
      </c>
      <c r="HC37" s="40">
        <v>385635</v>
      </c>
      <c r="HD37" s="40">
        <v>389486</v>
      </c>
      <c r="HE37" s="40">
        <v>393248</v>
      </c>
      <c r="HF37" s="40">
        <v>397000</v>
      </c>
      <c r="HG37" s="40">
        <v>401000</v>
      </c>
      <c r="HH37" s="40">
        <v>404000</v>
      </c>
      <c r="HI37" s="40">
        <v>408000</v>
      </c>
      <c r="HJ37" s="40">
        <v>411000</v>
      </c>
      <c r="HK37" s="40">
        <v>414000</v>
      </c>
      <c r="HL37" s="40">
        <v>418000</v>
      </c>
      <c r="HM37" s="40">
        <v>421000</v>
      </c>
      <c r="HN37" s="40">
        <v>424000</v>
      </c>
      <c r="HO37" s="40">
        <v>427000</v>
      </c>
      <c r="HP37" s="40">
        <v>430000</v>
      </c>
      <c r="HQ37" s="40">
        <v>432000</v>
      </c>
      <c r="HR37" s="40">
        <v>435000</v>
      </c>
      <c r="HS37" s="40">
        <v>438000</v>
      </c>
      <c r="HT37" s="40">
        <v>440000</v>
      </c>
      <c r="HU37" s="40">
        <v>442000</v>
      </c>
      <c r="HV37" s="40">
        <v>445000</v>
      </c>
      <c r="HW37" s="40">
        <v>447000</v>
      </c>
      <c r="HX37" s="40">
        <v>449000</v>
      </c>
      <c r="HY37" s="40">
        <v>450000</v>
      </c>
      <c r="HZ37" s="40">
        <v>452000</v>
      </c>
      <c r="IA37" s="40">
        <v>454000</v>
      </c>
      <c r="IB37" s="40">
        <v>455000</v>
      </c>
      <c r="IC37" s="40">
        <v>457000</v>
      </c>
      <c r="ID37" s="40">
        <v>458000</v>
      </c>
      <c r="IE37" s="40">
        <v>459000</v>
      </c>
      <c r="IF37" s="40">
        <v>460000</v>
      </c>
      <c r="IG37" s="40">
        <v>462000</v>
      </c>
      <c r="IH37" s="40">
        <v>462000</v>
      </c>
      <c r="II37" s="40">
        <v>463000</v>
      </c>
      <c r="IJ37" s="336" t="s">
        <v>851</v>
      </c>
      <c r="IK37" s="336" t="s">
        <v>851</v>
      </c>
      <c r="IL37" s="336" t="s">
        <v>851</v>
      </c>
      <c r="IM37" s="40">
        <v>9.9000576883554459E-3</v>
      </c>
      <c r="IN37" s="40">
        <v>1.0072853416204453E-2</v>
      </c>
      <c r="IO37" s="40">
        <v>1.0128001682460308E-2</v>
      </c>
      <c r="IP37" s="40">
        <v>9.9365953356027603E-3</v>
      </c>
      <c r="IQ37" s="40">
        <v>9.6125351265072823E-3</v>
      </c>
      <c r="IR37" s="40">
        <v>9.4958245754241943E-3</v>
      </c>
      <c r="IS37" s="40">
        <v>1.0025146417319775E-2</v>
      </c>
      <c r="IT37" s="40">
        <v>7.4534504674375057E-3</v>
      </c>
      <c r="IU37" s="40">
        <v>9.8522966727614403E-3</v>
      </c>
      <c r="IV37" s="40">
        <v>7.3260399512946606E-3</v>
      </c>
      <c r="IW37" s="40">
        <v>7.2727594524621964E-3</v>
      </c>
      <c r="IX37" s="40">
        <v>9.6154585480690002E-3</v>
      </c>
      <c r="IY37" s="40">
        <v>7.1514011360704899E-3</v>
      </c>
      <c r="IZ37" s="40">
        <v>7.1006217040121555E-3</v>
      </c>
      <c r="JA37" s="40">
        <v>7.0505579933524132E-3</v>
      </c>
      <c r="JB37" s="40">
        <v>7.0011955685913563E-3</v>
      </c>
      <c r="JC37" s="40">
        <v>4.6403794549405575E-3</v>
      </c>
      <c r="JD37" s="40">
        <v>6.9204429164528847E-3</v>
      </c>
      <c r="JE37" s="40">
        <v>6.8728793412446976E-3</v>
      </c>
      <c r="JF37" s="40">
        <v>4.555816762149334E-3</v>
      </c>
      <c r="JG37" s="40">
        <v>4.5351553708314896E-3</v>
      </c>
      <c r="JH37" s="40">
        <v>6.7644002847373486E-3</v>
      </c>
      <c r="JI37" s="40">
        <v>4.4843126088380814E-3</v>
      </c>
      <c r="JJ37" s="40">
        <v>4.464292898774147E-3</v>
      </c>
      <c r="JK37" s="40">
        <v>2.2246949374675751E-3</v>
      </c>
      <c r="JL37" s="40">
        <v>4.4345972128212452E-3</v>
      </c>
      <c r="JM37" s="40">
        <v>4.415018018335104E-3</v>
      </c>
      <c r="JN37" s="40">
        <v>2.2002209443598986E-3</v>
      </c>
      <c r="JO37" s="40">
        <v>4.3859719298779964E-3</v>
      </c>
      <c r="JP37" s="40">
        <v>2.1857931278645992E-3</v>
      </c>
      <c r="JQ37" s="40">
        <v>2.1810259204357862E-3</v>
      </c>
      <c r="JR37" s="40">
        <v>2.1762794349342585E-3</v>
      </c>
      <c r="JS37" s="40">
        <v>4.3384013697504997E-3</v>
      </c>
      <c r="JT37" s="40">
        <v>0</v>
      </c>
      <c r="JU37" s="40">
        <v>2.1621629130095243E-3</v>
      </c>
      <c r="JV37" s="336" t="s">
        <v>1740</v>
      </c>
      <c r="JW37" s="336" t="s">
        <v>851</v>
      </c>
      <c r="JX37" s="336" t="s">
        <v>851</v>
      </c>
      <c r="JY37" s="336" t="s">
        <v>851</v>
      </c>
      <c r="JZ37" s="336" t="s">
        <v>851</v>
      </c>
      <c r="KA37" s="336" t="s">
        <v>1740</v>
      </c>
      <c r="KB37" s="40">
        <v>0.485323356493854</v>
      </c>
      <c r="KC37" s="40">
        <v>0.485487784548704</v>
      </c>
      <c r="KD37" s="40">
        <v>0.48561751307796497</v>
      </c>
      <c r="KE37" s="40">
        <v>0.48574947813346803</v>
      </c>
      <c r="KF37" s="40">
        <v>0.4858454475899</v>
      </c>
      <c r="KG37" s="40">
        <v>0.48593508422166204</v>
      </c>
      <c r="KH37" s="40">
        <v>0.48604231647157803</v>
      </c>
      <c r="KI37" s="40">
        <v>0.48611662484551099</v>
      </c>
      <c r="KJ37" s="40">
        <v>0.48617985981863499</v>
      </c>
      <c r="KK37" s="40">
        <v>0.48623141818110399</v>
      </c>
      <c r="KL37" s="40">
        <v>0.48628608556625996</v>
      </c>
      <c r="KM37" s="40">
        <v>0.48633513085542396</v>
      </c>
      <c r="KN37" s="40">
        <v>0.48637159409599401</v>
      </c>
      <c r="KO37" s="40">
        <v>0.48641184216155603</v>
      </c>
      <c r="KP37" s="40">
        <v>0.48643789461762799</v>
      </c>
      <c r="KQ37" s="40">
        <v>0.48646704622665804</v>
      </c>
      <c r="KR37" s="40">
        <v>0.48649170698558797</v>
      </c>
      <c r="KS37" s="40">
        <v>0.48651585886683696</v>
      </c>
      <c r="KT37" s="40">
        <v>0.48652934403662401</v>
      </c>
      <c r="KU37" s="40">
        <v>0.48654348377426798</v>
      </c>
      <c r="KV37" s="40">
        <v>0.486577989447805</v>
      </c>
      <c r="KW37" s="40">
        <v>0.48660005877167201</v>
      </c>
      <c r="KX37" s="40">
        <v>0.486637800146207</v>
      </c>
      <c r="KY37" s="40">
        <v>0.48666608454627103</v>
      </c>
      <c r="KZ37" s="40">
        <v>0.48670650887310202</v>
      </c>
      <c r="LA37" s="40">
        <v>0.48675354082493399</v>
      </c>
      <c r="LB37" s="40">
        <v>0.486808875757964</v>
      </c>
      <c r="LC37" s="40">
        <v>0.48687756284690004</v>
      </c>
      <c r="LD37" s="40">
        <v>0.48695577700966702</v>
      </c>
      <c r="LE37" s="40">
        <v>0.48705335837722602</v>
      </c>
      <c r="LF37" s="40">
        <v>0.48714786503512103</v>
      </c>
      <c r="LG37" s="40">
        <v>0.48726170806094499</v>
      </c>
      <c r="LH37" s="40">
        <v>0.48739408205898799</v>
      </c>
      <c r="LI37" s="40">
        <v>0.48751893122791401</v>
      </c>
      <c r="LJ37" s="40">
        <v>0.48767276721617697</v>
      </c>
      <c r="LK37" s="40">
        <v>0.48782182854947598</v>
      </c>
      <c r="LL37" s="336" t="s">
        <v>851</v>
      </c>
      <c r="LM37" s="336" t="s">
        <v>851</v>
      </c>
      <c r="LN37" s="336" t="s">
        <v>1740</v>
      </c>
      <c r="LO37" s="40">
        <v>0.69317746162414551</v>
      </c>
      <c r="LP37" s="40">
        <v>0.69771885871887207</v>
      </c>
      <c r="LQ37" s="40">
        <v>0.70065408945083618</v>
      </c>
      <c r="LR37" s="40">
        <v>0.70257627964019775</v>
      </c>
      <c r="LS37" s="40">
        <v>0.70441043376922607</v>
      </c>
      <c r="LT37" s="40">
        <v>0.70650583505630493</v>
      </c>
      <c r="LU37" s="40">
        <v>0.70780855417251587</v>
      </c>
      <c r="LV37" s="40">
        <v>0.70573568344116211</v>
      </c>
      <c r="LW37" s="40">
        <v>0.70792078971862793</v>
      </c>
      <c r="LX37" s="40">
        <v>0.70833331346511841</v>
      </c>
      <c r="LY37" s="40">
        <v>0.70802921056747437</v>
      </c>
      <c r="LZ37" s="40">
        <v>0.70531398057937622</v>
      </c>
      <c r="MA37" s="40">
        <v>0.70095694065093994</v>
      </c>
      <c r="MB37" s="40">
        <v>0.69596201181411743</v>
      </c>
      <c r="MC37" s="40">
        <v>0.69339621067047119</v>
      </c>
      <c r="MD37" s="40">
        <v>0.68852460384368896</v>
      </c>
      <c r="ME37" s="40">
        <v>0.6860465407371521</v>
      </c>
      <c r="MF37" s="40">
        <v>0.68518519401550293</v>
      </c>
      <c r="MG37" s="40">
        <v>0.68045979738235474</v>
      </c>
      <c r="MH37" s="40">
        <v>0.6780821681022644</v>
      </c>
      <c r="MI37" s="40">
        <v>0.6772727370262146</v>
      </c>
      <c r="MJ37" s="40">
        <v>0.67420816421508789</v>
      </c>
      <c r="MK37" s="40">
        <v>0.66966289281845093</v>
      </c>
      <c r="ML37" s="40">
        <v>0.66666668653488159</v>
      </c>
      <c r="MM37" s="40">
        <v>0.66592425107955933</v>
      </c>
      <c r="MN37" s="40">
        <v>0.6644444465637207</v>
      </c>
      <c r="MO37" s="40">
        <v>0.66150444746017456</v>
      </c>
      <c r="MP37" s="40">
        <v>0.66079294681549072</v>
      </c>
      <c r="MQ37" s="40">
        <v>0.66153848171234131</v>
      </c>
      <c r="MR37" s="40">
        <v>0.65864330530166626</v>
      </c>
      <c r="MS37" s="40">
        <v>0.65938866138458252</v>
      </c>
      <c r="MT37" s="40">
        <v>0.65795207023620605</v>
      </c>
      <c r="MU37" s="40">
        <v>0.65869563817977905</v>
      </c>
      <c r="MV37" s="40">
        <v>0.65584415197372437</v>
      </c>
      <c r="MW37" s="40">
        <v>0.6580086350440979</v>
      </c>
      <c r="MX37" s="40">
        <v>0.65658748149871826</v>
      </c>
      <c r="MY37" s="336" t="s">
        <v>851</v>
      </c>
      <c r="MZ37" s="336" t="s">
        <v>1740</v>
      </c>
      <c r="NA37" s="40">
        <v>0.65841794013977051</v>
      </c>
      <c r="NB37" s="40">
        <v>0.6611981987953186</v>
      </c>
      <c r="NC37" s="40">
        <v>0.66226762533187866</v>
      </c>
      <c r="ND37" s="40">
        <v>0.66221946477890015</v>
      </c>
      <c r="NE37" s="40">
        <v>0.66193652153015137</v>
      </c>
      <c r="NF37" s="40">
        <v>0.66179102659225464</v>
      </c>
      <c r="NG37" s="40">
        <v>0.66146093606948853</v>
      </c>
      <c r="NH37" s="40">
        <v>0.65586036443710327</v>
      </c>
      <c r="NI37" s="40">
        <v>0.65717822313308716</v>
      </c>
      <c r="NJ37" s="40">
        <v>0.65441179275512695</v>
      </c>
      <c r="NK37" s="40">
        <v>0.65450119972229004</v>
      </c>
      <c r="NL37" s="40">
        <v>0.65217393636703491</v>
      </c>
      <c r="NM37" s="40">
        <v>0.64593303203582764</v>
      </c>
      <c r="NN37" s="40">
        <v>0.64133018255233765</v>
      </c>
      <c r="NO37" s="40">
        <v>0.63915091753005981</v>
      </c>
      <c r="NP37" s="40">
        <v>0.63231849670410156</v>
      </c>
      <c r="NQ37" s="40">
        <v>0.63023257255554199</v>
      </c>
      <c r="NR37" s="40">
        <v>0.62962961196899414</v>
      </c>
      <c r="NS37" s="40">
        <v>0.62298852205276489</v>
      </c>
      <c r="NT37" s="40">
        <v>0.61872148513793945</v>
      </c>
      <c r="NU37" s="40">
        <v>0.61818182468414307</v>
      </c>
      <c r="NV37" s="40">
        <v>0.61538463830947876</v>
      </c>
      <c r="NW37" s="40">
        <v>0.61123597621917725</v>
      </c>
      <c r="NX37" s="40">
        <v>0.608501136302948</v>
      </c>
      <c r="NY37" s="40">
        <v>0.61247217655181885</v>
      </c>
      <c r="NZ37" s="40">
        <v>0.6111111044883728</v>
      </c>
      <c r="OA37" s="40">
        <v>0.60840708017349243</v>
      </c>
      <c r="OB37" s="40">
        <v>0.607929527759552</v>
      </c>
      <c r="OC37" s="40">
        <v>0.60879123210906982</v>
      </c>
      <c r="OD37" s="40">
        <v>0.60612690448760986</v>
      </c>
      <c r="OE37" s="40">
        <v>0.6069868803024292</v>
      </c>
      <c r="OF37" s="40">
        <v>0.60566449165344238</v>
      </c>
      <c r="OG37" s="40">
        <v>0.60652172565460205</v>
      </c>
      <c r="OH37" s="40">
        <v>0.60389608144760132</v>
      </c>
      <c r="OI37" s="40">
        <v>0.60389608144760132</v>
      </c>
      <c r="OJ37" s="40">
        <v>0.60259181261062622</v>
      </c>
      <c r="OK37" s="336" t="s">
        <v>851</v>
      </c>
      <c r="OL37" s="336" t="s">
        <v>851</v>
      </c>
      <c r="OM37" s="336" t="s">
        <v>1740</v>
      </c>
      <c r="ON37" s="40">
        <v>0.60575360059738159</v>
      </c>
      <c r="OO37" s="40">
        <v>0.61094188690185547</v>
      </c>
      <c r="OP37" s="40">
        <v>0.61479663848876953</v>
      </c>
      <c r="OQ37" s="40">
        <v>0.61781215667724609</v>
      </c>
      <c r="OR37" s="40">
        <v>0.62073606252670288</v>
      </c>
      <c r="OS37" s="40">
        <v>0.62385571002960205</v>
      </c>
      <c r="OT37" s="40">
        <v>0.62720400094985962</v>
      </c>
      <c r="OU37" s="40">
        <v>0.6259351372718811</v>
      </c>
      <c r="OV37" s="40">
        <v>0.62871289253234863</v>
      </c>
      <c r="OW37" s="40">
        <v>0.6299019455909729</v>
      </c>
      <c r="OX37" s="40">
        <v>0.63017034530639648</v>
      </c>
      <c r="OY37" s="40">
        <v>0.63043481111526489</v>
      </c>
      <c r="OZ37" s="40">
        <v>0.62918663024902344</v>
      </c>
      <c r="PA37" s="40">
        <v>0.62707841396331787</v>
      </c>
      <c r="PB37" s="40">
        <v>0.62735849618911743</v>
      </c>
      <c r="PC37" s="40">
        <v>0.62529271841049194</v>
      </c>
      <c r="PD37" s="40">
        <v>0.62325578927993774</v>
      </c>
      <c r="PE37" s="40">
        <v>0.62268519401550293</v>
      </c>
      <c r="PF37" s="40">
        <v>0.61839079856872559</v>
      </c>
      <c r="PG37" s="40">
        <v>0.61643832921981812</v>
      </c>
      <c r="PH37" s="40">
        <v>0.61363637447357178</v>
      </c>
      <c r="PI37" s="40">
        <v>0.61085975170135498</v>
      </c>
      <c r="PJ37" s="40">
        <v>0.60674154758453369</v>
      </c>
      <c r="PK37" s="40">
        <v>0.60402685403823853</v>
      </c>
      <c r="PL37" s="40">
        <v>0.60356348752975464</v>
      </c>
      <c r="PM37" s="40">
        <v>0.60222220420837402</v>
      </c>
      <c r="PN37" s="40">
        <v>0.59955751895904541</v>
      </c>
      <c r="PO37" s="40">
        <v>0.59911894798278809</v>
      </c>
      <c r="PP37" s="40">
        <v>0.60000002384185791</v>
      </c>
      <c r="PQ37" s="40">
        <v>0.59737420082092285</v>
      </c>
      <c r="PR37" s="40">
        <v>0.59825325012207031</v>
      </c>
      <c r="PS37" s="40">
        <v>0.59694987535476685</v>
      </c>
      <c r="PT37" s="40">
        <v>0.59782606363296509</v>
      </c>
      <c r="PU37" s="40">
        <v>0.5952380895614624</v>
      </c>
      <c r="PV37" s="40">
        <v>0.59740257263183594</v>
      </c>
      <c r="PW37" s="40">
        <v>0.59827214479446411</v>
      </c>
      <c r="PX37" s="336" t="s">
        <v>851</v>
      </c>
      <c r="PY37" s="336" t="s">
        <v>851</v>
      </c>
      <c r="PZ37" s="40">
        <v>0.7964</v>
      </c>
      <c r="QA37" s="40">
        <v>0.7984</v>
      </c>
      <c r="QB37" s="40">
        <v>0.79909999999999992</v>
      </c>
      <c r="QC37" s="40">
        <v>0.79890000000000005</v>
      </c>
      <c r="QD37" s="40">
        <v>0.79849999999999999</v>
      </c>
      <c r="QE37" s="40">
        <v>0.80049999999999999</v>
      </c>
      <c r="QF37" s="40">
        <v>0.80209999999999992</v>
      </c>
      <c r="QG37" s="40">
        <v>0.80279999999999996</v>
      </c>
      <c r="QH37" s="40">
        <v>0.80279999999999996</v>
      </c>
      <c r="QI37" s="40">
        <v>0.80299999999999994</v>
      </c>
      <c r="QJ37" s="40">
        <v>0.80330000000000001</v>
      </c>
      <c r="QK37" s="40">
        <v>0.80449999999999999</v>
      </c>
      <c r="QL37" s="40">
        <v>0.80610000000000004</v>
      </c>
      <c r="QM37" s="40">
        <v>0.80790000000000006</v>
      </c>
      <c r="QN37" s="40">
        <v>0.8095</v>
      </c>
      <c r="QO37" s="40">
        <v>0.81099999999999994</v>
      </c>
      <c r="QP37" s="40">
        <v>0.81220000000000003</v>
      </c>
      <c r="QQ37" s="40">
        <v>0.81340000000000001</v>
      </c>
      <c r="QR37" s="40">
        <v>0.81459999999999999</v>
      </c>
      <c r="QS37" s="336" t="s">
        <v>851</v>
      </c>
      <c r="QT37" s="336" t="s">
        <v>851</v>
      </c>
      <c r="QU37" s="336" t="s">
        <v>851</v>
      </c>
      <c r="QV37" s="336" t="s">
        <v>851</v>
      </c>
      <c r="QW37" s="40">
        <v>1.4742017956450582E-3</v>
      </c>
      <c r="QX37" s="336" t="s">
        <v>851</v>
      </c>
      <c r="QY37" s="336" t="s">
        <v>851</v>
      </c>
      <c r="QZ37" s="336" t="s">
        <v>851</v>
      </c>
      <c r="RA37" s="336" t="s">
        <v>851</v>
      </c>
      <c r="RB37" s="336" t="s">
        <v>851</v>
      </c>
      <c r="RC37" s="336" t="s">
        <v>851</v>
      </c>
      <c r="RD37" s="336" t="s">
        <v>851</v>
      </c>
      <c r="RE37" s="336" t="s">
        <v>851</v>
      </c>
      <c r="RF37" s="40"/>
      <c r="RG37" s="40"/>
      <c r="RH37" s="336" t="s">
        <v>1737</v>
      </c>
      <c r="RI37" s="336" t="s">
        <v>851</v>
      </c>
      <c r="RJ37" s="40"/>
      <c r="RK37" s="40"/>
      <c r="RL37" s="336" t="s">
        <v>1737</v>
      </c>
      <c r="RM37" s="336" t="s">
        <v>851</v>
      </c>
      <c r="RN37" s="40"/>
      <c r="RO37" s="40"/>
      <c r="RP37" s="336" t="s">
        <v>1737</v>
      </c>
      <c r="RQ37" s="336" t="s">
        <v>851</v>
      </c>
      <c r="RR37" s="40"/>
      <c r="RS37" s="40"/>
      <c r="RT37" s="336" t="s">
        <v>1737</v>
      </c>
      <c r="RU37" s="336" t="s">
        <v>851</v>
      </c>
      <c r="RV37" s="40"/>
      <c r="RW37" s="40"/>
      <c r="RX37" s="336" t="s">
        <v>1737</v>
      </c>
      <c r="RY37" s="336" t="s">
        <v>851</v>
      </c>
      <c r="RZ37" s="336" t="s">
        <v>838</v>
      </c>
      <c r="SA37" s="40">
        <v>0.26112493872642517</v>
      </c>
      <c r="SB37" s="40">
        <v>0.27156156301498413</v>
      </c>
      <c r="SC37" s="40">
        <v>0.27517884969711304</v>
      </c>
      <c r="SD37" s="40">
        <v>0.2706063985824585</v>
      </c>
      <c r="SE37" s="40">
        <v>0.27015805244445801</v>
      </c>
      <c r="SF37" s="336" t="s">
        <v>851</v>
      </c>
      <c r="SG37" s="336" t="s">
        <v>851</v>
      </c>
      <c r="SH37" s="40">
        <v>0.2659982442855835</v>
      </c>
      <c r="SI37" s="40">
        <v>0.27376127243041992</v>
      </c>
      <c r="SJ37" s="40">
        <v>0.26771289110183716</v>
      </c>
      <c r="SK37" s="40">
        <v>0.24766705930233002</v>
      </c>
      <c r="SL37" s="40">
        <v>0.24891743063926697</v>
      </c>
      <c r="SM37" s="336" t="s">
        <v>840</v>
      </c>
      <c r="SN37" s="336" t="s">
        <v>851</v>
      </c>
      <c r="SO37" s="336" t="s">
        <v>851</v>
      </c>
      <c r="SP37" s="40">
        <v>8.8390748715028167E-4</v>
      </c>
      <c r="SQ37" s="40">
        <v>-4.2918599210679531E-3</v>
      </c>
      <c r="SR37" s="40">
        <v>-5.2704019472002983E-3</v>
      </c>
      <c r="SS37" s="40">
        <v>-1.4969854615628719E-2</v>
      </c>
      <c r="ST37" s="40">
        <v>-0.15665380656719208</v>
      </c>
      <c r="SU37" s="336" t="s">
        <v>838</v>
      </c>
      <c r="SV37" s="336" t="s">
        <v>851</v>
      </c>
      <c r="SW37" s="336" t="s">
        <v>851</v>
      </c>
      <c r="SX37" s="40">
        <v>1.10057033598423E-2</v>
      </c>
      <c r="SY37" s="40">
        <v>8.7197544053196907E-3</v>
      </c>
      <c r="SZ37" s="40">
        <v>1.2435091659426689E-2</v>
      </c>
      <c r="TA37" s="40">
        <v>1.7847243696451187E-2</v>
      </c>
      <c r="TB37" s="40">
        <v>1.2105174362659454E-2</v>
      </c>
      <c r="TC37" s="336" t="s">
        <v>840</v>
      </c>
      <c r="TD37" s="336" t="s">
        <v>851</v>
      </c>
      <c r="TE37" s="336" t="s">
        <v>851</v>
      </c>
      <c r="TF37" s="336" t="s">
        <v>851</v>
      </c>
      <c r="TG37" s="40">
        <v>-1.2943345122039318E-2</v>
      </c>
      <c r="TH37" s="40">
        <v>-1.6986416652798653E-2</v>
      </c>
      <c r="TI37" s="40">
        <v>-1.5455925837159157E-2</v>
      </c>
      <c r="TJ37" s="40">
        <v>-2.4770485237240791E-2</v>
      </c>
      <c r="TK37" s="40">
        <v>-0.16564580798149109</v>
      </c>
      <c r="TL37" s="336" t="s">
        <v>838</v>
      </c>
      <c r="TM37" s="336" t="s">
        <v>851</v>
      </c>
      <c r="TN37" s="336" t="s">
        <v>851</v>
      </c>
      <c r="TO37" s="336" t="s">
        <v>851</v>
      </c>
      <c r="TP37" s="40">
        <v>-3.0459908302873373E-3</v>
      </c>
      <c r="TQ37" s="40">
        <v>-4.6117315068840981E-3</v>
      </c>
      <c r="TR37" s="40">
        <v>1.6312638763338327E-3</v>
      </c>
      <c r="TS37" s="40">
        <v>7.9198144376277924E-3</v>
      </c>
      <c r="TT37" s="40">
        <v>2.1685794927179813E-3</v>
      </c>
      <c r="TU37" s="336" t="s">
        <v>840</v>
      </c>
      <c r="TV37" s="336" t="s">
        <v>851</v>
      </c>
      <c r="TW37" s="40">
        <v>33460</v>
      </c>
      <c r="TX37" s="336" t="s">
        <v>840</v>
      </c>
      <c r="TY37" s="336" t="s">
        <v>851</v>
      </c>
      <c r="TZ37" s="40">
        <v>32360.341796875</v>
      </c>
      <c r="UA37" s="336" t="s">
        <v>838</v>
      </c>
      <c r="UB37" s="336" t="s">
        <v>851</v>
      </c>
      <c r="UC37" s="40">
        <v>32798.1773271235</v>
      </c>
      <c r="UD37" s="336" t="s">
        <v>840</v>
      </c>
      <c r="UE37" s="336" t="s">
        <v>851</v>
      </c>
      <c r="UF37" s="336" t="s">
        <v>851</v>
      </c>
      <c r="UG37" s="40">
        <v>0.16477921605110168</v>
      </c>
      <c r="UH37" s="40">
        <v>0.16201655566692352</v>
      </c>
      <c r="UI37" s="40">
        <v>0.16482937335968018</v>
      </c>
      <c r="UJ37" s="40">
        <v>0.18407469987869263</v>
      </c>
      <c r="UK37" s="40">
        <v>8.2144349813461304E-2</v>
      </c>
      <c r="UL37" s="336" t="s">
        <v>838</v>
      </c>
      <c r="UM37" s="336" t="s">
        <v>851</v>
      </c>
      <c r="UN37" s="336" t="s">
        <v>851</v>
      </c>
      <c r="UO37" s="336" t="s">
        <v>851</v>
      </c>
      <c r="UP37" s="40">
        <v>0.17560149729251862</v>
      </c>
      <c r="UQ37" s="40">
        <v>0.17262373864650726</v>
      </c>
      <c r="UR37" s="40">
        <v>0.16903547942638397</v>
      </c>
      <c r="US37" s="40">
        <v>0.18061171472072601</v>
      </c>
      <c r="UT37" s="40">
        <v>0.28767791390419006</v>
      </c>
      <c r="UU37" s="336" t="s">
        <v>840</v>
      </c>
    </row>
    <row r="38" spans="1:567">
      <c r="A38" s="336" t="s">
        <v>517</v>
      </c>
      <c r="B38" s="336" t="s">
        <v>22</v>
      </c>
      <c r="C38" s="336" t="s">
        <v>229</v>
      </c>
      <c r="D38" s="40">
        <v>3.6089386790990829E-2</v>
      </c>
      <c r="E38" s="336" t="s">
        <v>436</v>
      </c>
      <c r="F38" s="40">
        <v>3.3429365605115891E-2</v>
      </c>
      <c r="G38" s="336" t="s">
        <v>1741</v>
      </c>
      <c r="H38" s="40">
        <v>3.440948948264122E-2</v>
      </c>
      <c r="I38" s="336" t="s">
        <v>1447</v>
      </c>
      <c r="J38" s="40">
        <v>3.4297358244657516E-2</v>
      </c>
      <c r="K38" s="336" t="s">
        <v>1803</v>
      </c>
      <c r="L38" s="336" t="s">
        <v>436</v>
      </c>
      <c r="M38" s="40">
        <v>0.35784339904785156</v>
      </c>
      <c r="N38" s="40"/>
      <c r="O38" s="336" t="s">
        <v>1736</v>
      </c>
      <c r="P38" s="40"/>
      <c r="Q38" s="336" t="s">
        <v>1736</v>
      </c>
      <c r="R38" s="40"/>
      <c r="S38" s="336" t="s">
        <v>1736</v>
      </c>
      <c r="T38" s="40">
        <v>0.35784339904785156</v>
      </c>
      <c r="U38" s="336" t="s">
        <v>436</v>
      </c>
      <c r="V38" s="336" t="s">
        <v>851</v>
      </c>
      <c r="W38" s="336" t="s">
        <v>1741</v>
      </c>
      <c r="X38" s="40">
        <v>0.28580078482627869</v>
      </c>
      <c r="Y38" s="40"/>
      <c r="Z38" s="336" t="s">
        <v>1736</v>
      </c>
      <c r="AA38" s="40"/>
      <c r="AB38" s="336" t="s">
        <v>1736</v>
      </c>
      <c r="AC38" s="40">
        <v>0.29754027724266052</v>
      </c>
      <c r="AD38" s="336" t="s">
        <v>1741</v>
      </c>
      <c r="AE38" s="40">
        <v>0.28580078482627869</v>
      </c>
      <c r="AF38" s="336" t="s">
        <v>1741</v>
      </c>
      <c r="AG38" s="336" t="s">
        <v>851</v>
      </c>
      <c r="AH38" s="336" t="s">
        <v>1447</v>
      </c>
      <c r="AI38" s="40">
        <v>0.29356229305267334</v>
      </c>
      <c r="AJ38" s="40"/>
      <c r="AK38" s="336" t="s">
        <v>1736</v>
      </c>
      <c r="AL38" s="40"/>
      <c r="AM38" s="336" t="s">
        <v>1736</v>
      </c>
      <c r="AN38" s="40">
        <v>0.29705289006233215</v>
      </c>
      <c r="AO38" s="336" t="s">
        <v>1447</v>
      </c>
      <c r="AP38" s="40">
        <v>0.29356229305267334</v>
      </c>
      <c r="AQ38" s="336" t="s">
        <v>1447</v>
      </c>
      <c r="AR38" s="336" t="s">
        <v>851</v>
      </c>
      <c r="AS38" s="336" t="s">
        <v>1803</v>
      </c>
      <c r="AT38" s="40">
        <v>0.29705289006233215</v>
      </c>
      <c r="AU38" s="40"/>
      <c r="AV38" s="336" t="s">
        <v>1736</v>
      </c>
      <c r="AW38" s="40"/>
      <c r="AX38" s="336" t="s">
        <v>1736</v>
      </c>
      <c r="AY38" s="40">
        <v>0.29705289006233215</v>
      </c>
      <c r="AZ38" s="336" t="s">
        <v>1803</v>
      </c>
      <c r="BA38" s="40">
        <v>0.29356452822685242</v>
      </c>
      <c r="BB38" s="336" t="s">
        <v>1803</v>
      </c>
      <c r="BC38" s="336" t="s">
        <v>851</v>
      </c>
      <c r="BD38" s="336" t="s">
        <v>436</v>
      </c>
      <c r="BE38" s="40">
        <v>4.0654711723327637</v>
      </c>
      <c r="BF38" s="336" t="s">
        <v>827</v>
      </c>
      <c r="BG38" s="40">
        <v>4.0604763031005859</v>
      </c>
      <c r="BH38" s="336" t="s">
        <v>1447</v>
      </c>
      <c r="BI38" s="40">
        <v>4.8806862831115723</v>
      </c>
      <c r="BJ38" s="336" t="s">
        <v>1803</v>
      </c>
      <c r="BK38" s="40">
        <v>5.6312179565429688</v>
      </c>
      <c r="BL38" s="336" t="s">
        <v>851</v>
      </c>
      <c r="BM38" s="40">
        <v>3.033461332321167</v>
      </c>
      <c r="BN38" s="336" t="s">
        <v>838</v>
      </c>
      <c r="BO38" s="336" t="s">
        <v>851</v>
      </c>
      <c r="BP38" s="336" t="s">
        <v>436</v>
      </c>
      <c r="BQ38" s="40">
        <v>1.291176863014698E-2</v>
      </c>
      <c r="BR38" s="40">
        <v>8.7433429434895515E-3</v>
      </c>
      <c r="BS38" s="40">
        <v>6.6246930509805679E-3</v>
      </c>
      <c r="BT38" s="40">
        <v>5.6607890874147415E-3</v>
      </c>
      <c r="BU38" s="40">
        <v>5.6607527658343315E-3</v>
      </c>
      <c r="BV38" s="336" t="s">
        <v>851</v>
      </c>
      <c r="BW38" s="336" t="s">
        <v>827</v>
      </c>
      <c r="BX38" s="40">
        <v>8.3633058238774538E-4</v>
      </c>
      <c r="BY38" s="40">
        <v>-2.0901525858789682E-3</v>
      </c>
      <c r="BZ38" s="40">
        <v>-2.0796242170035839E-3</v>
      </c>
      <c r="CA38" s="40">
        <v>-1.7553861252963543E-3</v>
      </c>
      <c r="CB38" s="40">
        <v>-1.7446691635996103E-3</v>
      </c>
      <c r="CC38" s="336" t="s">
        <v>851</v>
      </c>
      <c r="CD38" s="336" t="s">
        <v>1447</v>
      </c>
      <c r="CE38" s="40">
        <v>-9.1054954100400209E-4</v>
      </c>
      <c r="CF38" s="40">
        <v>-2.3912093602120876E-3</v>
      </c>
      <c r="CG38" s="40">
        <v>-1.7527100862935185E-3</v>
      </c>
      <c r="CH38" s="40">
        <v>-1.7401068471372128E-3</v>
      </c>
      <c r="CI38" s="40">
        <v>-1.7312157433480024E-3</v>
      </c>
      <c r="CJ38" s="336" t="s">
        <v>851</v>
      </c>
      <c r="CK38" s="336" t="s">
        <v>1803</v>
      </c>
      <c r="CL38" s="40">
        <v>-2.0004112739115953E-3</v>
      </c>
      <c r="CM38" s="40">
        <v>-1.9634787458926439E-3</v>
      </c>
      <c r="CN38" s="40">
        <v>-1.7432868480682373E-3</v>
      </c>
      <c r="CO38" s="40">
        <v>-1.7311875708401203E-3</v>
      </c>
      <c r="CP38" s="40">
        <v>-1.7223532777279615E-3</v>
      </c>
      <c r="CQ38" s="336" t="s">
        <v>851</v>
      </c>
      <c r="CR38" s="40">
        <v>6.5515823364257813</v>
      </c>
      <c r="CS38" s="40">
        <v>7.027611255645752</v>
      </c>
      <c r="CT38" s="40">
        <v>6.9230952262878418</v>
      </c>
      <c r="CU38" s="40">
        <v>6.8040924072265625</v>
      </c>
      <c r="CV38" s="40">
        <v>6.7171926498413086</v>
      </c>
      <c r="CW38" s="336" t="s">
        <v>1741</v>
      </c>
      <c r="CX38" s="336" t="s">
        <v>851</v>
      </c>
      <c r="CY38" s="40">
        <v>6.8459463119506836</v>
      </c>
      <c r="CZ38" s="40">
        <v>7.0207695960998535</v>
      </c>
      <c r="DA38" s="40">
        <v>6.8391752243041992</v>
      </c>
      <c r="DB38" s="40">
        <v>6.7517828941345215</v>
      </c>
      <c r="DC38" s="40">
        <v>6.6656394004821777</v>
      </c>
      <c r="DD38" s="336" t="s">
        <v>1447</v>
      </c>
      <c r="DE38" s="336" t="s">
        <v>851</v>
      </c>
      <c r="DF38" s="40">
        <v>6.6314902305603027</v>
      </c>
      <c r="DG38" s="336" t="s">
        <v>1803</v>
      </c>
      <c r="DH38" s="336" t="s">
        <v>851</v>
      </c>
      <c r="DI38" s="336" t="s">
        <v>851</v>
      </c>
      <c r="DJ38" s="336">
        <v>9.5</v>
      </c>
      <c r="DK38" s="336" t="s">
        <v>1738</v>
      </c>
      <c r="DL38" s="336" t="s">
        <v>851</v>
      </c>
      <c r="DM38" s="336" t="s">
        <v>851</v>
      </c>
      <c r="DN38" s="336" t="s">
        <v>436</v>
      </c>
      <c r="DO38" s="40">
        <v>-6.9342530332505703E-3</v>
      </c>
      <c r="DP38" s="40">
        <v>-9.4599826261401176E-3</v>
      </c>
      <c r="DQ38" s="40">
        <v>-1.709362119436264E-2</v>
      </c>
      <c r="DR38" s="40">
        <v>-6.5220221877098083E-2</v>
      </c>
      <c r="DS38" s="40">
        <v>-5.1123522222042084E-2</v>
      </c>
      <c r="DT38" s="336" t="s">
        <v>851</v>
      </c>
      <c r="DU38" s="336" t="s">
        <v>827</v>
      </c>
      <c r="DV38" s="40">
        <v>-2.9445497784763575E-3</v>
      </c>
      <c r="DW38" s="40">
        <v>-4.7292034141719341E-3</v>
      </c>
      <c r="DX38" s="40">
        <v>-1.3421516865491867E-2</v>
      </c>
      <c r="DY38" s="40">
        <v>3.6247882526367903E-3</v>
      </c>
      <c r="DZ38" s="40">
        <v>2.3677704855799675E-2</v>
      </c>
      <c r="EA38" s="336" t="s">
        <v>851</v>
      </c>
      <c r="EB38" s="336" t="s">
        <v>1447</v>
      </c>
      <c r="EC38" s="40">
        <v>-9.2588867992162704E-3</v>
      </c>
      <c r="ED38" s="40">
        <v>-1.3696713373064995E-2</v>
      </c>
      <c r="EE38" s="40">
        <v>-1.6996774822473526E-2</v>
      </c>
      <c r="EF38" s="40">
        <v>-4.4454080052673817E-3</v>
      </c>
      <c r="EG38" s="40">
        <v>4.9845771864056587E-3</v>
      </c>
      <c r="EH38" s="336" t="s">
        <v>851</v>
      </c>
      <c r="EI38" s="336" t="s">
        <v>1803</v>
      </c>
      <c r="EJ38" s="40">
        <v>-1.217038556933403E-2</v>
      </c>
      <c r="EK38" s="40">
        <v>-1.631331630051136E-2</v>
      </c>
      <c r="EL38" s="40">
        <v>-1.2101004831492901E-2</v>
      </c>
      <c r="EM38" s="40">
        <v>-1.6101129353046417E-2</v>
      </c>
      <c r="EN38" s="40">
        <v>-1.2968910858035088E-2</v>
      </c>
      <c r="EO38" s="336" t="s">
        <v>851</v>
      </c>
      <c r="EP38" s="336" t="s">
        <v>851</v>
      </c>
      <c r="EQ38" s="336" t="s">
        <v>851</v>
      </c>
      <c r="ER38" s="40">
        <v>0.75090000000000001</v>
      </c>
      <c r="ES38" s="336" t="s">
        <v>1739</v>
      </c>
      <c r="ET38" s="336" t="s">
        <v>851</v>
      </c>
      <c r="EU38" s="336" t="s">
        <v>851</v>
      </c>
      <c r="EV38" s="40">
        <v>0.88480000000000003</v>
      </c>
      <c r="EW38" s="336" t="s">
        <v>1739</v>
      </c>
      <c r="EX38" s="336" t="s">
        <v>851</v>
      </c>
      <c r="EY38" s="336" t="s">
        <v>851</v>
      </c>
      <c r="EZ38" s="40">
        <v>0.4703</v>
      </c>
      <c r="FA38" s="336" t="s">
        <v>1739</v>
      </c>
      <c r="FB38" s="336" t="s">
        <v>851</v>
      </c>
      <c r="FC38" s="40">
        <v>2.9450321570038795E-2</v>
      </c>
      <c r="FD38" s="40">
        <v>2.8180383145809174E-2</v>
      </c>
      <c r="FE38" s="40">
        <v>2.8602376114577055E-3</v>
      </c>
      <c r="FF38" s="40">
        <v>-5.3562447428703308E-2</v>
      </c>
      <c r="FG38" s="40">
        <v>-9.5702730119228363E-2</v>
      </c>
      <c r="FH38" s="336" t="s">
        <v>838</v>
      </c>
      <c r="FI38" s="336" t="s">
        <v>851</v>
      </c>
      <c r="FJ38" s="40">
        <v>4.1476909071207047E-2</v>
      </c>
      <c r="FK38" s="40">
        <v>4.4464413076639175E-2</v>
      </c>
      <c r="FL38" s="40">
        <v>1.8447034060955048E-2</v>
      </c>
      <c r="FM38" s="40">
        <v>-4.5072160661220551E-2</v>
      </c>
      <c r="FN38" s="40"/>
      <c r="FO38" s="336" t="s">
        <v>840</v>
      </c>
      <c r="FP38" s="336" t="s">
        <v>851</v>
      </c>
      <c r="FQ38" s="40"/>
      <c r="FR38" s="336" t="s">
        <v>1737</v>
      </c>
      <c r="FS38" s="336" t="s">
        <v>851</v>
      </c>
      <c r="FT38" s="336" t="s">
        <v>851</v>
      </c>
      <c r="FU38" s="40">
        <v>4.3214835226535797E-2</v>
      </c>
      <c r="FV38" s="40">
        <v>4.5343548059463501E-2</v>
      </c>
      <c r="FW38" s="40">
        <v>2.9516797512769699E-2</v>
      </c>
      <c r="FX38" s="40">
        <v>1.033927034586668E-2</v>
      </c>
      <c r="FY38" s="40">
        <v>2.4477375671267509E-2</v>
      </c>
      <c r="FZ38" s="336" t="s">
        <v>840</v>
      </c>
      <c r="GA38" s="336" t="s">
        <v>851</v>
      </c>
      <c r="GB38" s="336" t="s">
        <v>851</v>
      </c>
      <c r="GC38" s="336" t="s">
        <v>851</v>
      </c>
      <c r="GD38" s="336" t="s">
        <v>851</v>
      </c>
      <c r="GE38" s="336" t="s">
        <v>851</v>
      </c>
      <c r="GF38" s="336" t="s">
        <v>851</v>
      </c>
      <c r="GG38" s="336" t="s">
        <v>851</v>
      </c>
      <c r="GH38" s="336" t="s">
        <v>851</v>
      </c>
      <c r="GI38" s="336" t="s">
        <v>851</v>
      </c>
      <c r="GJ38" s="336" t="s">
        <v>851</v>
      </c>
      <c r="GK38" s="40">
        <v>664610</v>
      </c>
      <c r="GL38" s="40">
        <v>697550</v>
      </c>
      <c r="GM38" s="40">
        <v>735140</v>
      </c>
      <c r="GN38" s="40">
        <v>778708</v>
      </c>
      <c r="GO38" s="40">
        <v>829846</v>
      </c>
      <c r="GP38" s="40">
        <v>889157</v>
      </c>
      <c r="GQ38" s="40">
        <v>958423</v>
      </c>
      <c r="GR38" s="40">
        <v>1035924</v>
      </c>
      <c r="GS38" s="40">
        <v>1114645</v>
      </c>
      <c r="GT38" s="40">
        <v>1185075</v>
      </c>
      <c r="GU38" s="40">
        <v>1240864</v>
      </c>
      <c r="GV38" s="40">
        <v>1278153</v>
      </c>
      <c r="GW38" s="40">
        <v>1299942</v>
      </c>
      <c r="GX38" s="40">
        <v>1315029</v>
      </c>
      <c r="GY38" s="40">
        <v>1336073</v>
      </c>
      <c r="GZ38" s="40">
        <v>1371853</v>
      </c>
      <c r="HA38" s="40">
        <v>1425793</v>
      </c>
      <c r="HB38" s="40">
        <v>1494077</v>
      </c>
      <c r="HC38" s="40">
        <v>1569440</v>
      </c>
      <c r="HD38" s="40">
        <v>1641164</v>
      </c>
      <c r="HE38" s="40">
        <v>1701583</v>
      </c>
      <c r="HF38" s="40">
        <v>1748000</v>
      </c>
      <c r="HG38" s="40">
        <v>1784000</v>
      </c>
      <c r="HH38" s="40">
        <v>1812000</v>
      </c>
      <c r="HI38" s="40">
        <v>1838000</v>
      </c>
      <c r="HJ38" s="40">
        <v>1865000</v>
      </c>
      <c r="HK38" s="40">
        <v>1895000</v>
      </c>
      <c r="HL38" s="40">
        <v>1926000</v>
      </c>
      <c r="HM38" s="40">
        <v>1957000</v>
      </c>
      <c r="HN38" s="40">
        <v>1986000</v>
      </c>
      <c r="HO38" s="40">
        <v>2013000</v>
      </c>
      <c r="HP38" s="40">
        <v>2038000</v>
      </c>
      <c r="HQ38" s="40">
        <v>2060000</v>
      </c>
      <c r="HR38" s="40">
        <v>2081000</v>
      </c>
      <c r="HS38" s="40">
        <v>2100000</v>
      </c>
      <c r="HT38" s="40">
        <v>2119000</v>
      </c>
      <c r="HU38" s="40">
        <v>2137000</v>
      </c>
      <c r="HV38" s="40">
        <v>2154000</v>
      </c>
      <c r="HW38" s="40">
        <v>2170000</v>
      </c>
      <c r="HX38" s="40">
        <v>2185000</v>
      </c>
      <c r="HY38" s="40">
        <v>2200000</v>
      </c>
      <c r="HZ38" s="40">
        <v>2214000</v>
      </c>
      <c r="IA38" s="40">
        <v>2227000</v>
      </c>
      <c r="IB38" s="40">
        <v>2240000</v>
      </c>
      <c r="IC38" s="40">
        <v>2253000</v>
      </c>
      <c r="ID38" s="40">
        <v>2265000</v>
      </c>
      <c r="IE38" s="40">
        <v>2276000</v>
      </c>
      <c r="IF38" s="40">
        <v>2287000</v>
      </c>
      <c r="IG38" s="40">
        <v>2297000</v>
      </c>
      <c r="IH38" s="40">
        <v>2307000</v>
      </c>
      <c r="II38" s="40">
        <v>2316000</v>
      </c>
      <c r="IJ38" s="336" t="s">
        <v>851</v>
      </c>
      <c r="IK38" s="336" t="s">
        <v>851</v>
      </c>
      <c r="IL38" s="336" t="s">
        <v>851</v>
      </c>
      <c r="IM38" s="40">
        <v>3.8565769791603088E-2</v>
      </c>
      <c r="IN38" s="40">
        <v>4.6780474483966827E-2</v>
      </c>
      <c r="IO38" s="40">
        <v>4.9210242927074432E-2</v>
      </c>
      <c r="IP38" s="40">
        <v>4.4686879962682724E-2</v>
      </c>
      <c r="IQ38" s="40">
        <v>3.6153249442577362E-2</v>
      </c>
      <c r="IR38" s="40">
        <v>2.691328339278698E-2</v>
      </c>
      <c r="IS38" s="40">
        <v>2.0385757088661194E-2</v>
      </c>
      <c r="IT38" s="40">
        <v>1.5573173761367798E-2</v>
      </c>
      <c r="IU38" s="40">
        <v>1.4246816746890545E-2</v>
      </c>
      <c r="IV38" s="40">
        <v>1.4583028852939606E-2</v>
      </c>
      <c r="IW38" s="40">
        <v>1.595778577029705E-2</v>
      </c>
      <c r="IX38" s="40">
        <v>1.6226474195718765E-2</v>
      </c>
      <c r="IY38" s="40">
        <v>1.5967374667525291E-2</v>
      </c>
      <c r="IZ38" s="40">
        <v>1.4709876850247383E-2</v>
      </c>
      <c r="JA38" s="40">
        <v>1.3503581285476685E-2</v>
      </c>
      <c r="JB38" s="40">
        <v>1.2342788279056549E-2</v>
      </c>
      <c r="JC38" s="40">
        <v>1.0737048462033272E-2</v>
      </c>
      <c r="JD38" s="40">
        <v>1.014256477355957E-2</v>
      </c>
      <c r="JE38" s="40">
        <v>9.0887974947690964E-3</v>
      </c>
      <c r="JF38" s="40">
        <v>9.0069342404603958E-3</v>
      </c>
      <c r="JG38" s="40">
        <v>8.4586972370743752E-3</v>
      </c>
      <c r="JH38" s="40">
        <v>7.9236021265387535E-3</v>
      </c>
      <c r="JI38" s="40">
        <v>7.4005885981023312E-3</v>
      </c>
      <c r="JJ38" s="40">
        <v>6.8886610679328442E-3</v>
      </c>
      <c r="JK38" s="40">
        <v>6.8415319547057152E-3</v>
      </c>
      <c r="JL38" s="40">
        <v>6.3434741459786892E-3</v>
      </c>
      <c r="JM38" s="40">
        <v>5.854554008692503E-3</v>
      </c>
      <c r="JN38" s="40">
        <v>5.8204773813486099E-3</v>
      </c>
      <c r="JO38" s="40">
        <v>5.7867956347763538E-3</v>
      </c>
      <c r="JP38" s="40">
        <v>5.3120972588658333E-3</v>
      </c>
      <c r="JQ38" s="40">
        <v>4.8447572626173496E-3</v>
      </c>
      <c r="JR38" s="40">
        <v>4.8213987611234188E-3</v>
      </c>
      <c r="JS38" s="40">
        <v>4.3630087748169899E-3</v>
      </c>
      <c r="JT38" s="40">
        <v>4.3440554291009903E-3</v>
      </c>
      <c r="JU38" s="40">
        <v>3.8935805205255747E-3</v>
      </c>
      <c r="JV38" s="336" t="s">
        <v>1740</v>
      </c>
      <c r="JW38" s="336" t="s">
        <v>851</v>
      </c>
      <c r="JX38" s="336" t="s">
        <v>851</v>
      </c>
      <c r="JY38" s="336" t="s">
        <v>851</v>
      </c>
      <c r="JZ38" s="336" t="s">
        <v>851</v>
      </c>
      <c r="KA38" s="336" t="s">
        <v>1740</v>
      </c>
      <c r="KB38" s="40">
        <v>0.61723522855582902</v>
      </c>
      <c r="KC38" s="40">
        <v>0.622066457052321</v>
      </c>
      <c r="KD38" s="40">
        <v>0.62905057771453499</v>
      </c>
      <c r="KE38" s="40">
        <v>0.63651748394331698</v>
      </c>
      <c r="KF38" s="40">
        <v>0.64271273315768596</v>
      </c>
      <c r="KG38" s="40">
        <v>0.64673542225092706</v>
      </c>
      <c r="KH38" s="40">
        <v>0.64856045461435297</v>
      </c>
      <c r="KI38" s="40">
        <v>0.648720701126971</v>
      </c>
      <c r="KJ38" s="40">
        <v>0.64773928860770102</v>
      </c>
      <c r="KK38" s="40">
        <v>0.64632905413641195</v>
      </c>
      <c r="KL38" s="40">
        <v>0.64500690852491105</v>
      </c>
      <c r="KM38" s="40">
        <v>0.64385641510618896</v>
      </c>
      <c r="KN38" s="40">
        <v>0.64273117962416404</v>
      </c>
      <c r="KO38" s="40">
        <v>0.64162090172521802</v>
      </c>
      <c r="KP38" s="40">
        <v>0.64046153203301903</v>
      </c>
      <c r="KQ38" s="40">
        <v>0.63921319904103402</v>
      </c>
      <c r="KR38" s="40">
        <v>0.637900517838768</v>
      </c>
      <c r="KS38" s="40">
        <v>0.63657697387164902</v>
      </c>
      <c r="KT38" s="40">
        <v>0.63527330775618207</v>
      </c>
      <c r="KU38" s="40">
        <v>0.63401319995943706</v>
      </c>
      <c r="KV38" s="40">
        <v>0.63282151813549303</v>
      </c>
      <c r="KW38" s="40">
        <v>0.63171208392731604</v>
      </c>
      <c r="KX38" s="40">
        <v>0.63067985527327597</v>
      </c>
      <c r="KY38" s="40">
        <v>0.62971320693495003</v>
      </c>
      <c r="KZ38" s="40">
        <v>0.62878080236373202</v>
      </c>
      <c r="LA38" s="40">
        <v>0.62787436139193098</v>
      </c>
      <c r="LB38" s="40">
        <v>0.62698356772520203</v>
      </c>
      <c r="LC38" s="40">
        <v>0.62611802460843902</v>
      </c>
      <c r="LD38" s="40">
        <v>0.625275901979085</v>
      </c>
      <c r="LE38" s="40">
        <v>0.62445667999516996</v>
      </c>
      <c r="LF38" s="40">
        <v>0.62366547178426102</v>
      </c>
      <c r="LG38" s="40">
        <v>0.62289401036666492</v>
      </c>
      <c r="LH38" s="40">
        <v>0.62214781154926102</v>
      </c>
      <c r="LI38" s="40">
        <v>0.62141548583260298</v>
      </c>
      <c r="LJ38" s="40">
        <v>0.620700418253324</v>
      </c>
      <c r="LK38" s="40">
        <v>0.619996053620674</v>
      </c>
      <c r="LL38" s="336" t="s">
        <v>851</v>
      </c>
      <c r="LM38" s="336" t="s">
        <v>851</v>
      </c>
      <c r="LN38" s="336" t="s">
        <v>1740</v>
      </c>
      <c r="LO38" s="40">
        <v>0.7682608962059021</v>
      </c>
      <c r="LP38" s="40">
        <v>0.77267599105834961</v>
      </c>
      <c r="LQ38" s="40">
        <v>0.77786219120025635</v>
      </c>
      <c r="LR38" s="40">
        <v>0.78319334983825684</v>
      </c>
      <c r="LS38" s="40">
        <v>0.78762513399124146</v>
      </c>
      <c r="LT38" s="40">
        <v>0.79066431522369385</v>
      </c>
      <c r="LU38" s="40">
        <v>0.79061782360076904</v>
      </c>
      <c r="LV38" s="40">
        <v>0.7886771559715271</v>
      </c>
      <c r="LW38" s="40">
        <v>0.78587198257446289</v>
      </c>
      <c r="LX38" s="40">
        <v>0.78346025943756104</v>
      </c>
      <c r="LY38" s="40">
        <v>0.78176945447921753</v>
      </c>
      <c r="LZ38" s="40">
        <v>0.7804749608039856</v>
      </c>
      <c r="MA38" s="40">
        <v>0.78037381172180176</v>
      </c>
      <c r="MB38" s="40">
        <v>0.78078693151473999</v>
      </c>
      <c r="MC38" s="40">
        <v>0.78046321868896484</v>
      </c>
      <c r="MD38" s="40">
        <v>0.77943366765975952</v>
      </c>
      <c r="ME38" s="40">
        <v>0.77772325277328491</v>
      </c>
      <c r="MF38" s="40">
        <v>0.77621358633041382</v>
      </c>
      <c r="MG38" s="40">
        <v>0.77366650104522705</v>
      </c>
      <c r="MH38" s="40">
        <v>0.77095240354537964</v>
      </c>
      <c r="MI38" s="40">
        <v>0.76828694343566895</v>
      </c>
      <c r="MJ38" s="40">
        <v>0.76555919647216797</v>
      </c>
      <c r="MK38" s="40">
        <v>0.76323121786117554</v>
      </c>
      <c r="ML38" s="40">
        <v>0.76129031181335449</v>
      </c>
      <c r="MM38" s="40">
        <v>0.75881004333496094</v>
      </c>
      <c r="MN38" s="40">
        <v>0.75545454025268555</v>
      </c>
      <c r="MO38" s="40">
        <v>0.75338751077651978</v>
      </c>
      <c r="MP38" s="40">
        <v>0.75168389081954956</v>
      </c>
      <c r="MQ38" s="40">
        <v>0.74955356121063232</v>
      </c>
      <c r="MR38" s="40">
        <v>0.74744784832000732</v>
      </c>
      <c r="MS38" s="40">
        <v>0.74613684415817261</v>
      </c>
      <c r="MT38" s="40">
        <v>0.74472761154174805</v>
      </c>
      <c r="MU38" s="40">
        <v>0.74376910924911499</v>
      </c>
      <c r="MV38" s="40">
        <v>0.74227255582809448</v>
      </c>
      <c r="MW38" s="40">
        <v>0.74078887701034546</v>
      </c>
      <c r="MX38" s="40">
        <v>0.73834198713302612</v>
      </c>
      <c r="MY38" s="336" t="s">
        <v>851</v>
      </c>
      <c r="MZ38" s="336" t="s">
        <v>1740</v>
      </c>
      <c r="NA38" s="40">
        <v>0.75021815299987793</v>
      </c>
      <c r="NB38" s="40">
        <v>0.75263452529907227</v>
      </c>
      <c r="NC38" s="40">
        <v>0.75553333759307861</v>
      </c>
      <c r="ND38" s="40">
        <v>0.75874006748199463</v>
      </c>
      <c r="NE38" s="40">
        <v>0.76172095537185669</v>
      </c>
      <c r="NF38" s="40">
        <v>0.76414787769317627</v>
      </c>
      <c r="NG38" s="40">
        <v>0.76315790414810181</v>
      </c>
      <c r="NH38" s="40">
        <v>0.76065021753311157</v>
      </c>
      <c r="NI38" s="40">
        <v>0.75717437267303467</v>
      </c>
      <c r="NJ38" s="40">
        <v>0.75462460517883301</v>
      </c>
      <c r="NK38" s="40">
        <v>0.75227880477905273</v>
      </c>
      <c r="NL38" s="40">
        <v>0.75039577484130859</v>
      </c>
      <c r="NM38" s="40">
        <v>0.74870198965072632</v>
      </c>
      <c r="NN38" s="40">
        <v>0.74859476089477539</v>
      </c>
      <c r="NO38" s="40">
        <v>0.7467271089553833</v>
      </c>
      <c r="NP38" s="40">
        <v>0.74515646696090698</v>
      </c>
      <c r="NQ38" s="40">
        <v>0.74190384149551392</v>
      </c>
      <c r="NR38" s="40">
        <v>0.73883497714996338</v>
      </c>
      <c r="NS38" s="40">
        <v>0.73522347211837769</v>
      </c>
      <c r="NT38" s="40">
        <v>0.73142856359481812</v>
      </c>
      <c r="NU38" s="40">
        <v>0.72722983360290527</v>
      </c>
      <c r="NV38" s="40">
        <v>0.72297614812850952</v>
      </c>
      <c r="NW38" s="40">
        <v>0.71912717819213867</v>
      </c>
      <c r="NX38" s="40">
        <v>0.71612900495529175</v>
      </c>
      <c r="NY38" s="40">
        <v>0.7121281623840332</v>
      </c>
      <c r="NZ38" s="40">
        <v>0.70818179845809937</v>
      </c>
      <c r="OA38" s="40">
        <v>0.70596206188201904</v>
      </c>
      <c r="OB38" s="40">
        <v>0.70453524589538574</v>
      </c>
      <c r="OC38" s="40">
        <v>0.703125</v>
      </c>
      <c r="OD38" s="40">
        <v>0.70173102617263794</v>
      </c>
      <c r="OE38" s="40">
        <v>0.70066225528717041</v>
      </c>
      <c r="OF38" s="40">
        <v>0.69771528244018555</v>
      </c>
      <c r="OG38" s="40">
        <v>0.69523394107818604</v>
      </c>
      <c r="OH38" s="40">
        <v>0.69177186489105225</v>
      </c>
      <c r="OI38" s="40">
        <v>0.68877327442169189</v>
      </c>
      <c r="OJ38" s="40">
        <v>0.68609672784805298</v>
      </c>
      <c r="OK38" s="336" t="s">
        <v>851</v>
      </c>
      <c r="OL38" s="336" t="s">
        <v>851</v>
      </c>
      <c r="OM38" s="336" t="s">
        <v>1740</v>
      </c>
      <c r="ON38" s="40">
        <v>0.71403497457504272</v>
      </c>
      <c r="OO38" s="40">
        <v>0.72022098302841187</v>
      </c>
      <c r="OP38" s="40">
        <v>0.72670888900756836</v>
      </c>
      <c r="OQ38" s="40">
        <v>0.73184573650360107</v>
      </c>
      <c r="OR38" s="40">
        <v>0.73546093702316284</v>
      </c>
      <c r="OS38" s="40">
        <v>0.73841828107833862</v>
      </c>
      <c r="OT38" s="40">
        <v>0.7345537543296814</v>
      </c>
      <c r="OU38" s="40">
        <v>0.73206275701522827</v>
      </c>
      <c r="OV38" s="40">
        <v>0.73123621940612793</v>
      </c>
      <c r="OW38" s="40">
        <v>0.7306855320930481</v>
      </c>
      <c r="OX38" s="40">
        <v>0.73136729001998901</v>
      </c>
      <c r="OY38" s="40">
        <v>0.72770446538925171</v>
      </c>
      <c r="OZ38" s="40">
        <v>0.7258567214012146</v>
      </c>
      <c r="PA38" s="40">
        <v>0.72457844018936157</v>
      </c>
      <c r="PB38" s="40">
        <v>0.72406846284866333</v>
      </c>
      <c r="PC38" s="40">
        <v>0.7242920994758606</v>
      </c>
      <c r="PD38" s="40">
        <v>0.72129541635513306</v>
      </c>
      <c r="PE38" s="40">
        <v>0.72038835287094116</v>
      </c>
      <c r="PF38" s="40">
        <v>0.71840459108352661</v>
      </c>
      <c r="PG38" s="40">
        <v>0.71761906147003174</v>
      </c>
      <c r="PH38" s="40">
        <v>0.71684759855270386</v>
      </c>
      <c r="PI38" s="40">
        <v>0.71314924955368042</v>
      </c>
      <c r="PJ38" s="40">
        <v>0.71030640602111816</v>
      </c>
      <c r="PK38" s="40">
        <v>0.70829492807388306</v>
      </c>
      <c r="PL38" s="40">
        <v>0.70663613080978394</v>
      </c>
      <c r="PM38" s="40">
        <v>0.70454543828964233</v>
      </c>
      <c r="PN38" s="40">
        <v>0.70144534111022949</v>
      </c>
      <c r="PO38" s="40">
        <v>0.6995958685874939</v>
      </c>
      <c r="PP38" s="40">
        <v>0.69776785373687744</v>
      </c>
      <c r="PQ38" s="40">
        <v>0.69640481472015381</v>
      </c>
      <c r="PR38" s="40">
        <v>0.69668877124786377</v>
      </c>
      <c r="PS38" s="40">
        <v>0.69507908821105957</v>
      </c>
      <c r="PT38" s="40">
        <v>0.69392216205596924</v>
      </c>
      <c r="PU38" s="40">
        <v>0.6922072172164917</v>
      </c>
      <c r="PV38" s="40">
        <v>0.69137406349182129</v>
      </c>
      <c r="PW38" s="40">
        <v>0.68998271226882935</v>
      </c>
      <c r="PX38" s="336" t="s">
        <v>851</v>
      </c>
      <c r="PY38" s="336" t="s">
        <v>851</v>
      </c>
      <c r="PZ38" s="40">
        <v>0.67420000000000002</v>
      </c>
      <c r="QA38" s="40">
        <v>0.6765000000000001</v>
      </c>
      <c r="QB38" s="40">
        <v>0.6825</v>
      </c>
      <c r="QC38" s="40">
        <v>0.69099999999999995</v>
      </c>
      <c r="QD38" s="40">
        <v>0.7006</v>
      </c>
      <c r="QE38" s="40">
        <v>0.70430000000000004</v>
      </c>
      <c r="QF38" s="40">
        <v>0.71060000000000001</v>
      </c>
      <c r="QG38" s="40">
        <v>0.71870000000000001</v>
      </c>
      <c r="QH38" s="40">
        <v>0.72730000000000006</v>
      </c>
      <c r="QI38" s="40">
        <v>0.73519999999999996</v>
      </c>
      <c r="QJ38" s="40">
        <v>0.72719999999999996</v>
      </c>
      <c r="QK38" s="40">
        <v>0.72829999999999995</v>
      </c>
      <c r="QL38" s="40">
        <v>0.7288</v>
      </c>
      <c r="QM38" s="40">
        <v>0.72970000000000002</v>
      </c>
      <c r="QN38" s="40">
        <v>0.73089999999999999</v>
      </c>
      <c r="QO38" s="40">
        <v>0.73510000000000009</v>
      </c>
      <c r="QP38" s="40">
        <v>0.74069999999999991</v>
      </c>
      <c r="QQ38" s="40">
        <v>0.74629999999999996</v>
      </c>
      <c r="QR38" s="40">
        <v>0.75090000000000001</v>
      </c>
      <c r="QS38" s="336" t="s">
        <v>851</v>
      </c>
      <c r="QT38" s="336" t="s">
        <v>851</v>
      </c>
      <c r="QU38" s="336" t="s">
        <v>851</v>
      </c>
      <c r="QV38" s="336" t="s">
        <v>851</v>
      </c>
      <c r="QW38" s="40">
        <v>6.1448230408132076E-3</v>
      </c>
      <c r="QX38" s="336" t="s">
        <v>851</v>
      </c>
      <c r="QY38" s="336" t="s">
        <v>851</v>
      </c>
      <c r="QZ38" s="336" t="s">
        <v>851</v>
      </c>
      <c r="RA38" s="336" t="s">
        <v>851</v>
      </c>
      <c r="RB38" s="336" t="s">
        <v>851</v>
      </c>
      <c r="RC38" s="336" t="s">
        <v>851</v>
      </c>
      <c r="RD38" s="336" t="s">
        <v>851</v>
      </c>
      <c r="RE38" s="336" t="s">
        <v>851</v>
      </c>
      <c r="RF38" s="40"/>
      <c r="RG38" s="40"/>
      <c r="RH38" s="336" t="s">
        <v>1737</v>
      </c>
      <c r="RI38" s="336" t="s">
        <v>851</v>
      </c>
      <c r="RJ38" s="40"/>
      <c r="RK38" s="40"/>
      <c r="RL38" s="336" t="s">
        <v>1737</v>
      </c>
      <c r="RM38" s="336" t="s">
        <v>851</v>
      </c>
      <c r="RN38" s="40"/>
      <c r="RO38" s="40"/>
      <c r="RP38" s="336" t="s">
        <v>1737</v>
      </c>
      <c r="RQ38" s="336" t="s">
        <v>851</v>
      </c>
      <c r="RR38" s="40"/>
      <c r="RS38" s="40"/>
      <c r="RT38" s="336" t="s">
        <v>1737</v>
      </c>
      <c r="RU38" s="336" t="s">
        <v>851</v>
      </c>
      <c r="RV38" s="40"/>
      <c r="RW38" s="40"/>
      <c r="RX38" s="336" t="s">
        <v>1737</v>
      </c>
      <c r="RY38" s="336" t="s">
        <v>851</v>
      </c>
      <c r="RZ38" s="336" t="s">
        <v>838</v>
      </c>
      <c r="SA38" s="40">
        <v>0.24235811829566956</v>
      </c>
      <c r="SB38" s="40">
        <v>0.2649560272693634</v>
      </c>
      <c r="SC38" s="40">
        <v>0.2577584981918335</v>
      </c>
      <c r="SD38" s="40">
        <v>0.27019241452217102</v>
      </c>
      <c r="SE38" s="40">
        <v>0.26563140749931335</v>
      </c>
      <c r="SF38" s="336" t="s">
        <v>851</v>
      </c>
      <c r="SG38" s="336" t="s">
        <v>851</v>
      </c>
      <c r="SH38" s="40">
        <v>0.25616633892059326</v>
      </c>
      <c r="SI38" s="40">
        <v>0.2731817364692688</v>
      </c>
      <c r="SJ38" s="40">
        <v>0.261252760887146</v>
      </c>
      <c r="SK38" s="40">
        <v>0.27387869358062744</v>
      </c>
      <c r="SL38" s="40">
        <v>0.29148608446121216</v>
      </c>
      <c r="SM38" s="336" t="s">
        <v>840</v>
      </c>
      <c r="SN38" s="336" t="s">
        <v>851</v>
      </c>
      <c r="SO38" s="336" t="s">
        <v>851</v>
      </c>
      <c r="SP38" s="40">
        <v>3.8011416792869568E-2</v>
      </c>
      <c r="SQ38" s="40">
        <v>3.3909812569618225E-2</v>
      </c>
      <c r="SR38" s="40">
        <v>2.3821381852030754E-2</v>
      </c>
      <c r="SS38" s="40">
        <v>1.2401176616549492E-2</v>
      </c>
      <c r="ST38" s="40">
        <v>-5.206887423992157E-2</v>
      </c>
      <c r="SU38" s="336" t="s">
        <v>838</v>
      </c>
      <c r="SV38" s="336" t="s">
        <v>851</v>
      </c>
      <c r="SW38" s="336" t="s">
        <v>851</v>
      </c>
      <c r="SX38" s="40">
        <v>4.3176554143428802E-2</v>
      </c>
      <c r="SY38" s="40">
        <v>4.1720233857631683E-2</v>
      </c>
      <c r="SZ38" s="40">
        <v>3.3230267465114594E-2</v>
      </c>
      <c r="TA38" s="40">
        <v>2.765846811234951E-2</v>
      </c>
      <c r="TB38" s="40">
        <v>1.9701775163412094E-2</v>
      </c>
      <c r="TC38" s="336" t="s">
        <v>840</v>
      </c>
      <c r="TD38" s="336" t="s">
        <v>851</v>
      </c>
      <c r="TE38" s="336" t="s">
        <v>851</v>
      </c>
      <c r="TF38" s="336" t="s">
        <v>851</v>
      </c>
      <c r="TG38" s="40">
        <v>-9.0064564719796181E-3</v>
      </c>
      <c r="TH38" s="40">
        <v>-9.3753635883331299E-3</v>
      </c>
      <c r="TI38" s="40">
        <v>-7.7785598114132881E-3</v>
      </c>
      <c r="TJ38" s="40">
        <v>-3.0727464705705643E-2</v>
      </c>
      <c r="TK38" s="40">
        <v>-8.8462375104427338E-2</v>
      </c>
      <c r="TL38" s="336" t="s">
        <v>838</v>
      </c>
      <c r="TM38" s="336" t="s">
        <v>851</v>
      </c>
      <c r="TN38" s="336" t="s">
        <v>851</v>
      </c>
      <c r="TO38" s="336" t="s">
        <v>851</v>
      </c>
      <c r="TP38" s="40">
        <v>-4.1791335679590702E-3</v>
      </c>
      <c r="TQ38" s="40">
        <v>-3.7411588709801435E-3</v>
      </c>
      <c r="TR38" s="40">
        <v>6.7029776982963085E-4</v>
      </c>
      <c r="TS38" s="40">
        <v>-1.3475737534463406E-2</v>
      </c>
      <c r="TT38" s="40">
        <v>-2.4985102936625481E-2</v>
      </c>
      <c r="TU38" s="336" t="s">
        <v>840</v>
      </c>
      <c r="TV38" s="336" t="s">
        <v>851</v>
      </c>
      <c r="TW38" s="40">
        <v>22170</v>
      </c>
      <c r="TX38" s="336" t="s">
        <v>840</v>
      </c>
      <c r="TY38" s="336" t="s">
        <v>851</v>
      </c>
      <c r="TZ38" s="40">
        <v>21239.078125</v>
      </c>
      <c r="UA38" s="336" t="s">
        <v>838</v>
      </c>
      <c r="UB38" s="336" t="s">
        <v>851</v>
      </c>
      <c r="UC38" s="40">
        <v>21199.042323169298</v>
      </c>
      <c r="UD38" s="336" t="s">
        <v>840</v>
      </c>
      <c r="UE38" s="336" t="s">
        <v>851</v>
      </c>
      <c r="UF38" s="336" t="s">
        <v>851</v>
      </c>
      <c r="UG38" s="40">
        <v>0.2718084454536438</v>
      </c>
      <c r="UH38" s="40">
        <v>0.29313641786575317</v>
      </c>
      <c r="UI38" s="40">
        <v>0.26061874628067017</v>
      </c>
      <c r="UJ38" s="40">
        <v>0.21662995219230652</v>
      </c>
      <c r="UK38" s="40">
        <v>0.16992866992950439</v>
      </c>
      <c r="UL38" s="336" t="s">
        <v>838</v>
      </c>
      <c r="UM38" s="336" t="s">
        <v>851</v>
      </c>
      <c r="UN38" s="336" t="s">
        <v>851</v>
      </c>
      <c r="UO38" s="336" t="s">
        <v>851</v>
      </c>
      <c r="UP38" s="40">
        <v>0.29578429460525513</v>
      </c>
      <c r="UQ38" s="40">
        <v>0.31633868813514709</v>
      </c>
      <c r="UR38" s="40">
        <v>0.2763405442237854</v>
      </c>
      <c r="US38" s="40">
        <v>0.22440469264984131</v>
      </c>
      <c r="UT38" s="40">
        <v>0.24538061022758484</v>
      </c>
      <c r="UU38" s="336" t="s">
        <v>840</v>
      </c>
    </row>
    <row r="39" spans="1:567">
      <c r="A39" s="336" t="s">
        <v>426</v>
      </c>
      <c r="B39" s="336" t="s">
        <v>20</v>
      </c>
      <c r="C39" s="336" t="s">
        <v>230</v>
      </c>
      <c r="D39" s="40">
        <v>3.1875226646661758E-2</v>
      </c>
      <c r="E39" s="336" t="s">
        <v>436</v>
      </c>
      <c r="F39" s="40">
        <v>3.8380414247512817E-2</v>
      </c>
      <c r="G39" s="336" t="s">
        <v>1741</v>
      </c>
      <c r="H39" s="40">
        <v>4.0788844227790833E-2</v>
      </c>
      <c r="I39" s="336" t="s">
        <v>1447</v>
      </c>
      <c r="J39" s="40">
        <v>4.048730805516243E-2</v>
      </c>
      <c r="K39" s="336" t="s">
        <v>1803</v>
      </c>
      <c r="L39" s="336" t="s">
        <v>471</v>
      </c>
      <c r="M39" s="40">
        <v>0.51200002431869507</v>
      </c>
      <c r="N39" s="40"/>
      <c r="O39" s="336" t="s">
        <v>1736</v>
      </c>
      <c r="P39" s="40"/>
      <c r="Q39" s="336" t="s">
        <v>1736</v>
      </c>
      <c r="R39" s="40"/>
      <c r="S39" s="336" t="s">
        <v>1736</v>
      </c>
      <c r="T39" s="40"/>
      <c r="U39" s="336" t="s">
        <v>1736</v>
      </c>
      <c r="V39" s="336" t="s">
        <v>851</v>
      </c>
      <c r="W39" s="336" t="s">
        <v>470</v>
      </c>
      <c r="X39" s="40">
        <v>0.50167715549468994</v>
      </c>
      <c r="Y39" s="40"/>
      <c r="Z39" s="336" t="s">
        <v>1736</v>
      </c>
      <c r="AA39" s="40"/>
      <c r="AB39" s="336" t="s">
        <v>1736</v>
      </c>
      <c r="AC39" s="40"/>
      <c r="AD39" s="336" t="s">
        <v>1736</v>
      </c>
      <c r="AE39" s="40"/>
      <c r="AF39" s="336" t="s">
        <v>1736</v>
      </c>
      <c r="AG39" s="336" t="s">
        <v>851</v>
      </c>
      <c r="AH39" s="336" t="s">
        <v>470</v>
      </c>
      <c r="AI39" s="40">
        <v>0.51752066612243652</v>
      </c>
      <c r="AJ39" s="40"/>
      <c r="AK39" s="336" t="s">
        <v>1736</v>
      </c>
      <c r="AL39" s="40"/>
      <c r="AM39" s="336" t="s">
        <v>1736</v>
      </c>
      <c r="AN39" s="40"/>
      <c r="AO39" s="336" t="s">
        <v>1736</v>
      </c>
      <c r="AP39" s="40"/>
      <c r="AQ39" s="336" t="s">
        <v>1736</v>
      </c>
      <c r="AR39" s="336" t="s">
        <v>851</v>
      </c>
      <c r="AS39" s="336" t="s">
        <v>470</v>
      </c>
      <c r="AT39" s="40">
        <v>0.50167655944824219</v>
      </c>
      <c r="AU39" s="40"/>
      <c r="AV39" s="336" t="s">
        <v>1736</v>
      </c>
      <c r="AW39" s="40"/>
      <c r="AX39" s="336" t="s">
        <v>1736</v>
      </c>
      <c r="AY39" s="40"/>
      <c r="AZ39" s="336" t="s">
        <v>1736</v>
      </c>
      <c r="BA39" s="40"/>
      <c r="BB39" s="336" t="s">
        <v>1736</v>
      </c>
      <c r="BC39" s="336" t="s">
        <v>851</v>
      </c>
      <c r="BD39" s="336" t="s">
        <v>436</v>
      </c>
      <c r="BE39" s="40">
        <v>2.7775156497955322</v>
      </c>
      <c r="BF39" s="336" t="s">
        <v>827</v>
      </c>
      <c r="BG39" s="40">
        <v>2.9045412540435791</v>
      </c>
      <c r="BH39" s="336" t="s">
        <v>1447</v>
      </c>
      <c r="BI39" s="40">
        <v>3.1939883232116699</v>
      </c>
      <c r="BJ39" s="336" t="s">
        <v>1803</v>
      </c>
      <c r="BK39" s="40">
        <v>3.7123720645904541</v>
      </c>
      <c r="BL39" s="336" t="s">
        <v>851</v>
      </c>
      <c r="BM39" s="40">
        <v>2.7895939350128174</v>
      </c>
      <c r="BN39" s="336" t="s">
        <v>838</v>
      </c>
      <c r="BO39" s="336" t="s">
        <v>851</v>
      </c>
      <c r="BP39" s="336" t="s">
        <v>436</v>
      </c>
      <c r="BQ39" s="40">
        <v>1.5283417887985706E-2</v>
      </c>
      <c r="BR39" s="40">
        <v>1.5288632363080978E-2</v>
      </c>
      <c r="BS39" s="40">
        <v>1.4430424198508263E-2</v>
      </c>
      <c r="BT39" s="40">
        <v>1.385833416134119E-2</v>
      </c>
      <c r="BU39" s="40">
        <v>1.3858293183147907E-2</v>
      </c>
      <c r="BV39" s="336" t="s">
        <v>851</v>
      </c>
      <c r="BW39" s="336" t="s">
        <v>827</v>
      </c>
      <c r="BX39" s="40">
        <v>1.2489386834204197E-2</v>
      </c>
      <c r="BY39" s="40">
        <v>1.2995395809412003E-2</v>
      </c>
      <c r="BZ39" s="40">
        <v>1.3386020436882973E-2</v>
      </c>
      <c r="CA39" s="40">
        <v>1.3131141662597656E-2</v>
      </c>
      <c r="CB39" s="40">
        <v>1.2779505923390388E-2</v>
      </c>
      <c r="CC39" s="336" t="s">
        <v>851</v>
      </c>
      <c r="CD39" s="336" t="s">
        <v>1447</v>
      </c>
      <c r="CE39" s="40">
        <v>1.2730217538774014E-2</v>
      </c>
      <c r="CF39" s="40">
        <v>1.3061651960015297E-2</v>
      </c>
      <c r="CG39" s="40">
        <v>1.3306961394846439E-2</v>
      </c>
      <c r="CH39" s="40">
        <v>1.2779494747519493E-2</v>
      </c>
      <c r="CI39" s="40">
        <v>1.2779423967003822E-2</v>
      </c>
      <c r="CJ39" s="336" t="s">
        <v>851</v>
      </c>
      <c r="CK39" s="336" t="s">
        <v>1803</v>
      </c>
      <c r="CL39" s="40">
        <v>1.2941416352987289E-2</v>
      </c>
      <c r="CM39" s="40">
        <v>1.3183840550482273E-2</v>
      </c>
      <c r="CN39" s="40">
        <v>1.2955311685800552E-2</v>
      </c>
      <c r="CO39" s="40">
        <v>1.2779480777680874E-2</v>
      </c>
      <c r="CP39" s="40">
        <v>1.2779443524777889E-2</v>
      </c>
      <c r="CQ39" s="336" t="s">
        <v>851</v>
      </c>
      <c r="CR39" s="40">
        <v>3.2022716999053955</v>
      </c>
      <c r="CS39" s="40">
        <v>3.6116511821746826</v>
      </c>
      <c r="CT39" s="40">
        <v>4.0894250869750977</v>
      </c>
      <c r="CU39" s="40">
        <v>4.7647175788879395</v>
      </c>
      <c r="CV39" s="40">
        <v>5.4147739410400391</v>
      </c>
      <c r="CW39" s="336" t="s">
        <v>1741</v>
      </c>
      <c r="CX39" s="336" t="s">
        <v>851</v>
      </c>
      <c r="CY39" s="40">
        <v>3.4524350166320801</v>
      </c>
      <c r="CZ39" s="40">
        <v>3.8903422355651855</v>
      </c>
      <c r="DA39" s="40">
        <v>4.476841926574707</v>
      </c>
      <c r="DB39" s="40">
        <v>5.1617145538330078</v>
      </c>
      <c r="DC39" s="40">
        <v>5.7943625450134277</v>
      </c>
      <c r="DD39" s="336" t="s">
        <v>1447</v>
      </c>
      <c r="DE39" s="336" t="s">
        <v>851</v>
      </c>
      <c r="DF39" s="40">
        <v>6.047421932220459</v>
      </c>
      <c r="DG39" s="336" t="s">
        <v>1803</v>
      </c>
      <c r="DH39" s="336" t="s">
        <v>851</v>
      </c>
      <c r="DI39" s="336" t="s">
        <v>851</v>
      </c>
      <c r="DJ39" s="336">
        <v>6.2</v>
      </c>
      <c r="DK39" s="336" t="s">
        <v>1738</v>
      </c>
      <c r="DL39" s="336" t="s">
        <v>851</v>
      </c>
      <c r="DM39" s="336" t="s">
        <v>851</v>
      </c>
      <c r="DN39" s="336" t="s">
        <v>1012</v>
      </c>
      <c r="DO39" s="40">
        <v>8.0222584074363112E-4</v>
      </c>
      <c r="DP39" s="40">
        <v>2.688972745090723E-5</v>
      </c>
      <c r="DQ39" s="40">
        <v>-1.4416505582630634E-3</v>
      </c>
      <c r="DR39" s="40">
        <v>5.9627625159919262E-3</v>
      </c>
      <c r="DS39" s="40">
        <v>5.6480551138520241E-3</v>
      </c>
      <c r="DT39" s="336" t="s">
        <v>851</v>
      </c>
      <c r="DU39" s="336" t="s">
        <v>470</v>
      </c>
      <c r="DV39" s="40">
        <v>7.7449996024370193E-3</v>
      </c>
      <c r="DW39" s="40">
        <v>7.1666669100522995E-3</v>
      </c>
      <c r="DX39" s="40">
        <v>6.9000003859400749E-3</v>
      </c>
      <c r="DY39" s="40">
        <v>6.199999712407589E-3</v>
      </c>
      <c r="DZ39" s="40">
        <v>1.4999997802078724E-4</v>
      </c>
      <c r="EA39" s="336" t="s">
        <v>851</v>
      </c>
      <c r="EB39" s="336" t="s">
        <v>470</v>
      </c>
      <c r="EC39" s="40">
        <v>3.435768885537982E-3</v>
      </c>
      <c r="ED39" s="40">
        <v>5.2266726270318031E-3</v>
      </c>
      <c r="EE39" s="40">
        <v>5.2354913204908371E-3</v>
      </c>
      <c r="EF39" s="40">
        <v>4.9662156961858273E-3</v>
      </c>
      <c r="EG39" s="40">
        <v>1.3287917245179415E-3</v>
      </c>
      <c r="EH39" s="336" t="s">
        <v>851</v>
      </c>
      <c r="EI39" s="336" t="s">
        <v>470</v>
      </c>
      <c r="EJ39" s="40">
        <v>1.1610358953475952E-2</v>
      </c>
      <c r="EK39" s="40">
        <v>6.5970621071755886E-3</v>
      </c>
      <c r="EL39" s="40">
        <v>3.3070479985326529E-3</v>
      </c>
      <c r="EM39" s="40">
        <v>1.5682466328144073E-3</v>
      </c>
      <c r="EN39" s="40">
        <v>1.8855860689654946E-3</v>
      </c>
      <c r="EO39" s="336" t="s">
        <v>851</v>
      </c>
      <c r="EP39" s="336" t="s">
        <v>851</v>
      </c>
      <c r="EQ39" s="336" t="s">
        <v>851</v>
      </c>
      <c r="ER39" s="40">
        <v>0.61539999999999995</v>
      </c>
      <c r="ES39" s="336" t="s">
        <v>1739</v>
      </c>
      <c r="ET39" s="336" t="s">
        <v>851</v>
      </c>
      <c r="EU39" s="336" t="s">
        <v>851</v>
      </c>
      <c r="EV39" s="40">
        <v>0.84230000000000005</v>
      </c>
      <c r="EW39" s="336" t="s">
        <v>1739</v>
      </c>
      <c r="EX39" s="336" t="s">
        <v>851</v>
      </c>
      <c r="EY39" s="336" t="s">
        <v>851</v>
      </c>
      <c r="EZ39" s="40">
        <v>0.38479999999999998</v>
      </c>
      <c r="FA39" s="336" t="s">
        <v>1739</v>
      </c>
      <c r="FB39" s="336" t="s">
        <v>851</v>
      </c>
      <c r="FC39" s="40">
        <v>3.1913721468299627E-3</v>
      </c>
      <c r="FD39" s="40">
        <v>5.2147256210446358E-3</v>
      </c>
      <c r="FE39" s="40">
        <v>-8.3168764831498265E-4</v>
      </c>
      <c r="FF39" s="40">
        <v>-1.0086288675665855E-2</v>
      </c>
      <c r="FG39" s="40">
        <v>-1.4619785360991955E-2</v>
      </c>
      <c r="FH39" s="336" t="s">
        <v>838</v>
      </c>
      <c r="FI39" s="336" t="s">
        <v>851</v>
      </c>
      <c r="FJ39" s="40">
        <v>3.887976985424757E-3</v>
      </c>
      <c r="FK39" s="40">
        <v>5.4660146124660969E-3</v>
      </c>
      <c r="FL39" s="40">
        <v>1.2267018901184201E-3</v>
      </c>
      <c r="FM39" s="40">
        <v>-8.4347883239388466E-3</v>
      </c>
      <c r="FN39" s="40">
        <v>-9.7451871261000633E-3</v>
      </c>
      <c r="FO39" s="336" t="s">
        <v>840</v>
      </c>
      <c r="FP39" s="336" t="s">
        <v>851</v>
      </c>
      <c r="FQ39" s="40">
        <v>0.20894774794578552</v>
      </c>
      <c r="FR39" s="336" t="s">
        <v>840</v>
      </c>
      <c r="FS39" s="336" t="s">
        <v>851</v>
      </c>
      <c r="FT39" s="336" t="s">
        <v>851</v>
      </c>
      <c r="FU39" s="40">
        <v>9.0220803394913673E-3</v>
      </c>
      <c r="FV39" s="40">
        <v>1.0761560872197151E-2</v>
      </c>
      <c r="FW39" s="40">
        <v>1.1188478209078312E-2</v>
      </c>
      <c r="FX39" s="40">
        <v>9.488285519182682E-3</v>
      </c>
      <c r="FY39" s="40">
        <v>6.3062664121389389E-3</v>
      </c>
      <c r="FZ39" s="336" t="s">
        <v>840</v>
      </c>
      <c r="GA39" s="336" t="s">
        <v>851</v>
      </c>
      <c r="GB39" s="336" t="s">
        <v>851</v>
      </c>
      <c r="GC39" s="336" t="s">
        <v>851</v>
      </c>
      <c r="GD39" s="336" t="s">
        <v>851</v>
      </c>
      <c r="GE39" s="336" t="s">
        <v>851</v>
      </c>
      <c r="GF39" s="336" t="s">
        <v>851</v>
      </c>
      <c r="GG39" s="336" t="s">
        <v>851</v>
      </c>
      <c r="GH39" s="336" t="s">
        <v>851</v>
      </c>
      <c r="GI39" s="336" t="s">
        <v>851</v>
      </c>
      <c r="GJ39" s="336" t="s">
        <v>851</v>
      </c>
      <c r="GK39" s="40">
        <v>127657862</v>
      </c>
      <c r="GL39" s="40">
        <v>130088709</v>
      </c>
      <c r="GM39" s="40">
        <v>132478077</v>
      </c>
      <c r="GN39" s="40">
        <v>134791598</v>
      </c>
      <c r="GO39" s="40">
        <v>136986429</v>
      </c>
      <c r="GP39" s="40">
        <v>139035505</v>
      </c>
      <c r="GQ39" s="40">
        <v>140921154</v>
      </c>
      <c r="GR39" s="40">
        <v>142660381</v>
      </c>
      <c r="GS39" s="40">
        <v>144304164</v>
      </c>
      <c r="GT39" s="40">
        <v>145924795</v>
      </c>
      <c r="GU39" s="40">
        <v>147575433</v>
      </c>
      <c r="GV39" s="40">
        <v>149273134</v>
      </c>
      <c r="GW39" s="40">
        <v>151005733</v>
      </c>
      <c r="GX39" s="40">
        <v>152761413</v>
      </c>
      <c r="GY39" s="40">
        <v>154517385</v>
      </c>
      <c r="GZ39" s="40">
        <v>156256287</v>
      </c>
      <c r="HA39" s="40">
        <v>157977151</v>
      </c>
      <c r="HB39" s="40">
        <v>159685421</v>
      </c>
      <c r="HC39" s="40">
        <v>161376713</v>
      </c>
      <c r="HD39" s="40">
        <v>163046173</v>
      </c>
      <c r="HE39" s="40">
        <v>164689383</v>
      </c>
      <c r="HF39" s="40">
        <v>166303000</v>
      </c>
      <c r="HG39" s="40">
        <v>167886000</v>
      </c>
      <c r="HH39" s="40">
        <v>169432000</v>
      </c>
      <c r="HI39" s="40">
        <v>170937000</v>
      </c>
      <c r="HJ39" s="40">
        <v>172399000</v>
      </c>
      <c r="HK39" s="40">
        <v>173814000</v>
      </c>
      <c r="HL39" s="40">
        <v>175180000</v>
      </c>
      <c r="HM39" s="40">
        <v>176498000</v>
      </c>
      <c r="HN39" s="40">
        <v>177769000</v>
      </c>
      <c r="HO39" s="40">
        <v>178994000</v>
      </c>
      <c r="HP39" s="40">
        <v>180171000</v>
      </c>
      <c r="HQ39" s="40">
        <v>181300000</v>
      </c>
      <c r="HR39" s="40">
        <v>182377000</v>
      </c>
      <c r="HS39" s="40">
        <v>183403000</v>
      </c>
      <c r="HT39" s="40">
        <v>184374000</v>
      </c>
      <c r="HU39" s="40">
        <v>185291000</v>
      </c>
      <c r="HV39" s="40">
        <v>186152000</v>
      </c>
      <c r="HW39" s="40">
        <v>186960000</v>
      </c>
      <c r="HX39" s="40">
        <v>187715000</v>
      </c>
      <c r="HY39" s="40">
        <v>188417000</v>
      </c>
      <c r="HZ39" s="40">
        <v>189066000</v>
      </c>
      <c r="IA39" s="40">
        <v>189663000</v>
      </c>
      <c r="IB39" s="40">
        <v>190208000</v>
      </c>
      <c r="IC39" s="40">
        <v>190701000</v>
      </c>
      <c r="ID39" s="40">
        <v>191142000</v>
      </c>
      <c r="IE39" s="40">
        <v>191532000</v>
      </c>
      <c r="IF39" s="40">
        <v>191871000</v>
      </c>
      <c r="IG39" s="40">
        <v>192157000</v>
      </c>
      <c r="IH39" s="40">
        <v>192390000</v>
      </c>
      <c r="II39" s="40">
        <v>192568000</v>
      </c>
      <c r="IJ39" s="336" t="s">
        <v>851</v>
      </c>
      <c r="IK39" s="336" t="s">
        <v>851</v>
      </c>
      <c r="IL39" s="336" t="s">
        <v>851</v>
      </c>
      <c r="IM39" s="40">
        <v>1.0952884331345558E-2</v>
      </c>
      <c r="IN39" s="40">
        <v>1.0755352675914764E-2</v>
      </c>
      <c r="IO39" s="40">
        <v>1.0535703040659428E-2</v>
      </c>
      <c r="IP39" s="40">
        <v>1.0291966609656811E-2</v>
      </c>
      <c r="IQ39" s="40">
        <v>1.0027742013335228E-2</v>
      </c>
      <c r="IR39" s="40">
        <v>9.7502535209059715E-3</v>
      </c>
      <c r="IS39" s="40">
        <v>9.4737522304058075E-3</v>
      </c>
      <c r="IT39" s="40">
        <v>9.1664884239435196E-3</v>
      </c>
      <c r="IU39" s="40">
        <v>8.8434014469385147E-3</v>
      </c>
      <c r="IV39" s="40">
        <v>8.5164904594421387E-3</v>
      </c>
      <c r="IW39" s="40">
        <v>8.1742042675614357E-3</v>
      </c>
      <c r="IX39" s="40">
        <v>7.8282551839947701E-3</v>
      </c>
      <c r="IY39" s="40">
        <v>7.4955280870199203E-3</v>
      </c>
      <c r="IZ39" s="40">
        <v>7.1754097007215023E-3</v>
      </c>
      <c r="JA39" s="40">
        <v>6.8673309870064259E-3</v>
      </c>
      <c r="JB39" s="40">
        <v>6.5541141666471958E-3</v>
      </c>
      <c r="JC39" s="40">
        <v>6.2467176467180252E-3</v>
      </c>
      <c r="JD39" s="40">
        <v>5.9228553436696529E-3</v>
      </c>
      <c r="JE39" s="40">
        <v>5.6099439971148968E-3</v>
      </c>
      <c r="JF39" s="40">
        <v>5.2803861908614635E-3</v>
      </c>
      <c r="JG39" s="40">
        <v>4.9612587317824364E-3</v>
      </c>
      <c r="JH39" s="40">
        <v>4.6359822154045105E-3</v>
      </c>
      <c r="JI39" s="40">
        <v>4.3311459012329578E-3</v>
      </c>
      <c r="JJ39" s="40">
        <v>4.030164796859026E-3</v>
      </c>
      <c r="JK39" s="40">
        <v>3.7327364552766085E-3</v>
      </c>
      <c r="JL39" s="40">
        <v>3.4385689068585634E-3</v>
      </c>
      <c r="JM39" s="40">
        <v>3.1526526436209679E-3</v>
      </c>
      <c r="JN39" s="40">
        <v>2.8693971689790487E-3</v>
      </c>
      <c r="JO39" s="40">
        <v>2.5885461363941431E-3</v>
      </c>
      <c r="JP39" s="40">
        <v>2.3098508827388287E-3</v>
      </c>
      <c r="JQ39" s="40">
        <v>2.0382890943437815E-3</v>
      </c>
      <c r="JR39" s="40">
        <v>1.7683746991679072E-3</v>
      </c>
      <c r="JS39" s="40">
        <v>1.4894750202074647E-3</v>
      </c>
      <c r="JT39" s="40">
        <v>1.2118156300857663E-3</v>
      </c>
      <c r="JU39" s="40">
        <v>9.247762500308454E-4</v>
      </c>
      <c r="JV39" s="336" t="s">
        <v>1740</v>
      </c>
      <c r="JW39" s="336" t="s">
        <v>851</v>
      </c>
      <c r="JX39" s="336" t="s">
        <v>851</v>
      </c>
      <c r="JY39" s="336" t="s">
        <v>851</v>
      </c>
      <c r="JZ39" s="336" t="s">
        <v>851</v>
      </c>
      <c r="KA39" s="336" t="s">
        <v>1740</v>
      </c>
      <c r="KB39" s="40">
        <v>0.50696940597340601</v>
      </c>
      <c r="KC39" s="40">
        <v>0.50671194848931</v>
      </c>
      <c r="KD39" s="40">
        <v>0.50642737135032501</v>
      </c>
      <c r="KE39" s="40">
        <v>0.50612703333472897</v>
      </c>
      <c r="KF39" s="40">
        <v>0.50583089122858504</v>
      </c>
      <c r="KG39" s="40">
        <v>0.50555237067103498</v>
      </c>
      <c r="KH39" s="40">
        <v>0.50529128389809996</v>
      </c>
      <c r="KI39" s="40">
        <v>0.50503998911640402</v>
      </c>
      <c r="KJ39" s="40">
        <v>0.50479594452982202</v>
      </c>
      <c r="KK39" s="40">
        <v>0.50455540332052695</v>
      </c>
      <c r="KL39" s="40">
        <v>0.50431563802947099</v>
      </c>
      <c r="KM39" s="40">
        <v>0.50407598900998396</v>
      </c>
      <c r="KN39" s="40">
        <v>0.50383689559738098</v>
      </c>
      <c r="KO39" s="40">
        <v>0.50359820120450005</v>
      </c>
      <c r="KP39" s="40">
        <v>0.50335979083014304</v>
      </c>
      <c r="KQ39" s="40">
        <v>0.50312159852178195</v>
      </c>
      <c r="KR39" s="40">
        <v>0.50288347525063004</v>
      </c>
      <c r="KS39" s="40">
        <v>0.50264503424589402</v>
      </c>
      <c r="KT39" s="40">
        <v>0.50240587076188392</v>
      </c>
      <c r="KU39" s="40">
        <v>0.50216546628580505</v>
      </c>
      <c r="KV39" s="40">
        <v>0.50192361041189892</v>
      </c>
      <c r="KW39" s="40">
        <v>0.50168030310558998</v>
      </c>
      <c r="KX39" s="40">
        <v>0.50143580958896694</v>
      </c>
      <c r="KY39" s="40">
        <v>0.50119061241766905</v>
      </c>
      <c r="KZ39" s="40">
        <v>0.50094529417509692</v>
      </c>
      <c r="LA39" s="40">
        <v>0.50070046859108996</v>
      </c>
      <c r="LB39" s="40">
        <v>0.50045661988394397</v>
      </c>
      <c r="LC39" s="40">
        <v>0.50021422946013305</v>
      </c>
      <c r="LD39" s="40">
        <v>0.49997408102458896</v>
      </c>
      <c r="LE39" s="40">
        <v>0.49973704644969802</v>
      </c>
      <c r="LF39" s="40">
        <v>0.49950398989962802</v>
      </c>
      <c r="LG39" s="40">
        <v>0.49927554275530395</v>
      </c>
      <c r="LH39" s="40">
        <v>0.49905247027267402</v>
      </c>
      <c r="LI39" s="40">
        <v>0.49883590686892704</v>
      </c>
      <c r="LJ39" s="40">
        <v>0.49862710272203598</v>
      </c>
      <c r="LK39" s="40">
        <v>0.498427117446268</v>
      </c>
      <c r="LL39" s="336" t="s">
        <v>851</v>
      </c>
      <c r="LM39" s="336" t="s">
        <v>851</v>
      </c>
      <c r="LN39" s="336" t="s">
        <v>1740</v>
      </c>
      <c r="LO39" s="40">
        <v>0.65618574619293213</v>
      </c>
      <c r="LP39" s="40">
        <v>0.66111326217651367</v>
      </c>
      <c r="LQ39" s="40">
        <v>0.66625934839248657</v>
      </c>
      <c r="LR39" s="40">
        <v>0.67135584354400635</v>
      </c>
      <c r="LS39" s="40">
        <v>0.67605280876159668</v>
      </c>
      <c r="LT39" s="40">
        <v>0.68018454313278198</v>
      </c>
      <c r="LU39" s="40">
        <v>0.68358355760574341</v>
      </c>
      <c r="LV39" s="40">
        <v>0.68653726577758789</v>
      </c>
      <c r="LW39" s="40">
        <v>0.68905520439147949</v>
      </c>
      <c r="LX39" s="40">
        <v>0.69118446111679077</v>
      </c>
      <c r="LY39" s="40">
        <v>0.69296222925186157</v>
      </c>
      <c r="LZ39" s="40">
        <v>0.6942594051361084</v>
      </c>
      <c r="MA39" s="40">
        <v>0.69525629281997681</v>
      </c>
      <c r="MB39" s="40">
        <v>0.69600224494934082</v>
      </c>
      <c r="MC39" s="40">
        <v>0.6965668797492981</v>
      </c>
      <c r="MD39" s="40">
        <v>0.69698983430862427</v>
      </c>
      <c r="ME39" s="40">
        <v>0.6972653865814209</v>
      </c>
      <c r="MF39" s="40">
        <v>0.69737452268600464</v>
      </c>
      <c r="MG39" s="40">
        <v>0.69738507270812988</v>
      </c>
      <c r="MH39" s="40">
        <v>0.69736045598983765</v>
      </c>
      <c r="MI39" s="40">
        <v>0.69733262062072754</v>
      </c>
      <c r="MJ39" s="40">
        <v>0.69720059633255005</v>
      </c>
      <c r="MK39" s="40">
        <v>0.69709700345993042</v>
      </c>
      <c r="ML39" s="40">
        <v>0.69688701629638672</v>
      </c>
      <c r="MM39" s="40">
        <v>0.69642812013626099</v>
      </c>
      <c r="MN39" s="40">
        <v>0.69561666250228882</v>
      </c>
      <c r="MO39" s="40">
        <v>0.69454056024551392</v>
      </c>
      <c r="MP39" s="40">
        <v>0.69317686557769775</v>
      </c>
      <c r="MQ39" s="40">
        <v>0.69151663780212402</v>
      </c>
      <c r="MR39" s="40">
        <v>0.68957686424255371</v>
      </c>
      <c r="MS39" s="40">
        <v>0.68737900257110596</v>
      </c>
      <c r="MT39" s="40">
        <v>0.68506568670272827</v>
      </c>
      <c r="MU39" s="40">
        <v>0.68252104520797729</v>
      </c>
      <c r="MV39" s="40">
        <v>0.67975664138793945</v>
      </c>
      <c r="MW39" s="40">
        <v>0.67681789398193359</v>
      </c>
      <c r="MX39" s="40">
        <v>0.67374122142791748</v>
      </c>
      <c r="MY39" s="336" t="s">
        <v>851</v>
      </c>
      <c r="MZ39" s="336" t="s">
        <v>1740</v>
      </c>
      <c r="NA39" s="40">
        <v>0.63549619913101196</v>
      </c>
      <c r="NB39" s="40">
        <v>0.63973009586334229</v>
      </c>
      <c r="NC39" s="40">
        <v>0.64374089241027832</v>
      </c>
      <c r="ND39" s="40">
        <v>0.64737457036972046</v>
      </c>
      <c r="NE39" s="40">
        <v>0.65043818950653076</v>
      </c>
      <c r="NF39" s="40">
        <v>0.65285801887512207</v>
      </c>
      <c r="NG39" s="40">
        <v>0.65453422069549561</v>
      </c>
      <c r="NH39" s="40">
        <v>0.65567111968994141</v>
      </c>
      <c r="NI39" s="40">
        <v>0.65636360645294189</v>
      </c>
      <c r="NJ39" s="40">
        <v>0.65675657987594604</v>
      </c>
      <c r="NK39" s="40">
        <v>0.65695273876190186</v>
      </c>
      <c r="NL39" s="40">
        <v>0.65693211555480957</v>
      </c>
      <c r="NM39" s="40">
        <v>0.65673023462295532</v>
      </c>
      <c r="NN39" s="40">
        <v>0.65640401840209961</v>
      </c>
      <c r="NO39" s="40">
        <v>0.65603113174438477</v>
      </c>
      <c r="NP39" s="40">
        <v>0.65560859441757202</v>
      </c>
      <c r="NQ39" s="40">
        <v>0.65528857707977295</v>
      </c>
      <c r="NR39" s="40">
        <v>0.65492004156112671</v>
      </c>
      <c r="NS39" s="40">
        <v>0.65446299314498901</v>
      </c>
      <c r="NT39" s="40">
        <v>0.65380066633224487</v>
      </c>
      <c r="NU39" s="40">
        <v>0.65285235643386841</v>
      </c>
      <c r="NV39" s="40">
        <v>0.65168839693069458</v>
      </c>
      <c r="NW39" s="40">
        <v>0.65030193328857422</v>
      </c>
      <c r="NX39" s="40">
        <v>0.64865744113922119</v>
      </c>
      <c r="NY39" s="40">
        <v>0.64674109220504761</v>
      </c>
      <c r="NZ39" s="40">
        <v>0.644511878490448</v>
      </c>
      <c r="OA39" s="40">
        <v>0.64218312501907349</v>
      </c>
      <c r="OB39" s="40">
        <v>0.63959234952926636</v>
      </c>
      <c r="OC39" s="40">
        <v>0.63675028085708618</v>
      </c>
      <c r="OD39" s="40">
        <v>0.63369357585906982</v>
      </c>
      <c r="OE39" s="40">
        <v>0.63046324253082275</v>
      </c>
      <c r="OF39" s="40">
        <v>0.62732076644897461</v>
      </c>
      <c r="OG39" s="40">
        <v>0.62402862310409546</v>
      </c>
      <c r="OH39" s="40">
        <v>0.62057065963745117</v>
      </c>
      <c r="OI39" s="40">
        <v>0.61696034669876099</v>
      </c>
      <c r="OJ39" s="40">
        <v>0.61321192979812622</v>
      </c>
      <c r="OK39" s="336" t="s">
        <v>851</v>
      </c>
      <c r="OL39" s="336" t="s">
        <v>851</v>
      </c>
      <c r="OM39" s="336" t="s">
        <v>1740</v>
      </c>
      <c r="ON39" s="40">
        <v>0.55628150701522827</v>
      </c>
      <c r="OO39" s="40">
        <v>0.56203538179397583</v>
      </c>
      <c r="OP39" s="40">
        <v>0.56808781623840332</v>
      </c>
      <c r="OQ39" s="40">
        <v>0.57419335842132568</v>
      </c>
      <c r="OR39" s="40">
        <v>0.58006268739700317</v>
      </c>
      <c r="OS39" s="40">
        <v>0.58555102348327637</v>
      </c>
      <c r="OT39" s="40">
        <v>0.59056061506271362</v>
      </c>
      <c r="OU39" s="40">
        <v>0.59530872106552124</v>
      </c>
      <c r="OV39" s="40">
        <v>0.59968012571334839</v>
      </c>
      <c r="OW39" s="40">
        <v>0.60355567932128906</v>
      </c>
      <c r="OX39" s="40">
        <v>0.60688287019729614</v>
      </c>
      <c r="OY39" s="40">
        <v>0.60964596271514893</v>
      </c>
      <c r="OZ39" s="40">
        <v>0.61194771528244019</v>
      </c>
      <c r="PA39" s="40">
        <v>0.6138426661491394</v>
      </c>
      <c r="PB39" s="40">
        <v>0.61545038223266602</v>
      </c>
      <c r="PC39" s="40">
        <v>0.6168363094329834</v>
      </c>
      <c r="PD39" s="40">
        <v>0.61805731058120728</v>
      </c>
      <c r="PE39" s="40">
        <v>0.6190568208694458</v>
      </c>
      <c r="PF39" s="40">
        <v>0.61990272998809814</v>
      </c>
      <c r="PG39" s="40">
        <v>0.62068229913711548</v>
      </c>
      <c r="PH39" s="40">
        <v>0.62143796682357788</v>
      </c>
      <c r="PI39" s="40">
        <v>0.62215650081634521</v>
      </c>
      <c r="PJ39" s="40">
        <v>0.62291568517684937</v>
      </c>
      <c r="PK39" s="40">
        <v>0.62358260154724121</v>
      </c>
      <c r="PL39" s="40">
        <v>0.62401515245437622</v>
      </c>
      <c r="PM39" s="40">
        <v>0.62412095069885254</v>
      </c>
      <c r="PN39" s="40">
        <v>0.62404131889343262</v>
      </c>
      <c r="PO39" s="40">
        <v>0.6237378716468811</v>
      </c>
      <c r="PP39" s="40">
        <v>0.62314414978027344</v>
      </c>
      <c r="PQ39" s="40">
        <v>0.62224632501602173</v>
      </c>
      <c r="PR39" s="40">
        <v>0.62104612588882446</v>
      </c>
      <c r="PS39" s="40">
        <v>0.61973458528518677</v>
      </c>
      <c r="PT39" s="40">
        <v>0.61816531419754028</v>
      </c>
      <c r="PU39" s="40">
        <v>0.61633974313735962</v>
      </c>
      <c r="PV39" s="40">
        <v>0.61428350210189819</v>
      </c>
      <c r="PW39" s="40">
        <v>0.61205393075942993</v>
      </c>
      <c r="PX39" s="336" t="s">
        <v>851</v>
      </c>
      <c r="PY39" s="336" t="s">
        <v>851</v>
      </c>
      <c r="PZ39" s="40">
        <v>0.58829999999999993</v>
      </c>
      <c r="QA39" s="40">
        <v>0.58820000000000006</v>
      </c>
      <c r="QB39" s="40">
        <v>0.58829999999999993</v>
      </c>
      <c r="QC39" s="40">
        <v>0.58829999999999993</v>
      </c>
      <c r="QD39" s="40">
        <v>0.58820000000000006</v>
      </c>
      <c r="QE39" s="40">
        <v>0.58729999999999993</v>
      </c>
      <c r="QF39" s="40">
        <v>0.58679999999999999</v>
      </c>
      <c r="QG39" s="40">
        <v>0.58640000000000003</v>
      </c>
      <c r="QH39" s="40">
        <v>0.58590000000000009</v>
      </c>
      <c r="QI39" s="40">
        <v>0.58550000000000002</v>
      </c>
      <c r="QJ39" s="40">
        <v>0.58540000000000003</v>
      </c>
      <c r="QK39" s="40">
        <v>0.58540000000000003</v>
      </c>
      <c r="QL39" s="40">
        <v>0.58550000000000002</v>
      </c>
      <c r="QM39" s="40">
        <v>0.58550000000000002</v>
      </c>
      <c r="QN39" s="40">
        <v>0.58540000000000003</v>
      </c>
      <c r="QO39" s="40">
        <v>0.58530000000000004</v>
      </c>
      <c r="QP39" s="40">
        <v>0.61229999999999996</v>
      </c>
      <c r="QQ39" s="40">
        <v>0.61399999999999999</v>
      </c>
      <c r="QR39" s="40">
        <v>0.61539999999999995</v>
      </c>
      <c r="QS39" s="336" t="s">
        <v>851</v>
      </c>
      <c r="QT39" s="336" t="s">
        <v>851</v>
      </c>
      <c r="QU39" s="336" t="s">
        <v>851</v>
      </c>
      <c r="QV39" s="336" t="s">
        <v>851</v>
      </c>
      <c r="QW39" s="40">
        <v>2.2775346878916025E-3</v>
      </c>
      <c r="QX39" s="336" t="s">
        <v>851</v>
      </c>
      <c r="QY39" s="336" t="s">
        <v>851</v>
      </c>
      <c r="QZ39" s="336" t="s">
        <v>851</v>
      </c>
      <c r="RA39" s="336" t="s">
        <v>851</v>
      </c>
      <c r="RB39" s="336" t="s">
        <v>851</v>
      </c>
      <c r="RC39" s="336" t="s">
        <v>851</v>
      </c>
      <c r="RD39" s="336" t="s">
        <v>851</v>
      </c>
      <c r="RE39" s="336" t="s">
        <v>851</v>
      </c>
      <c r="RF39" s="40">
        <v>0.32400000000000001</v>
      </c>
      <c r="RG39" s="40">
        <v>2016</v>
      </c>
      <c r="RH39" s="336" t="s">
        <v>840</v>
      </c>
      <c r="RI39" s="336" t="s">
        <v>851</v>
      </c>
      <c r="RJ39" s="40">
        <v>0.14300000000000002</v>
      </c>
      <c r="RK39" s="40">
        <v>2016</v>
      </c>
      <c r="RL39" s="336" t="s">
        <v>840</v>
      </c>
      <c r="RM39" s="336" t="s">
        <v>851</v>
      </c>
      <c r="RN39" s="40">
        <v>0.52300000000000002</v>
      </c>
      <c r="RO39" s="40">
        <v>2016</v>
      </c>
      <c r="RP39" s="336" t="s">
        <v>840</v>
      </c>
      <c r="RQ39" s="336" t="s">
        <v>851</v>
      </c>
      <c r="RR39" s="40">
        <v>0.84200000000000008</v>
      </c>
      <c r="RS39" s="40">
        <v>2016</v>
      </c>
      <c r="RT39" s="336" t="s">
        <v>840</v>
      </c>
      <c r="RU39" s="336" t="s">
        <v>851</v>
      </c>
      <c r="RV39" s="40">
        <v>0.24299999999999999</v>
      </c>
      <c r="RW39" s="40">
        <v>2016</v>
      </c>
      <c r="RX39" s="336" t="s">
        <v>840</v>
      </c>
      <c r="RY39" s="336" t="s">
        <v>851</v>
      </c>
      <c r="RZ39" s="336" t="s">
        <v>838</v>
      </c>
      <c r="SA39" s="40">
        <v>0.28694838285446167</v>
      </c>
      <c r="SB39" s="40">
        <v>0.30272766947746277</v>
      </c>
      <c r="SC39" s="40">
        <v>0.3184753954410553</v>
      </c>
      <c r="SD39" s="40">
        <v>0.33126950263977051</v>
      </c>
      <c r="SE39" s="40">
        <v>0.33263182640075684</v>
      </c>
      <c r="SF39" s="336" t="s">
        <v>851</v>
      </c>
      <c r="SG39" s="336" t="s">
        <v>851</v>
      </c>
      <c r="SH39" s="40">
        <v>0.27165454626083374</v>
      </c>
      <c r="SI39" s="40">
        <v>0.28087586164474487</v>
      </c>
      <c r="SJ39" s="40">
        <v>0.29075241088867188</v>
      </c>
      <c r="SK39" s="40">
        <v>0.30370986461639404</v>
      </c>
      <c r="SL39" s="40">
        <v>0.31570303440093994</v>
      </c>
      <c r="SM39" s="336" t="s">
        <v>840</v>
      </c>
      <c r="SN39" s="336" t="s">
        <v>851</v>
      </c>
      <c r="SO39" s="336" t="s">
        <v>851</v>
      </c>
      <c r="SP39" s="40">
        <v>5.8829072862863541E-2</v>
      </c>
      <c r="SQ39" s="40">
        <v>6.1916854232549667E-2</v>
      </c>
      <c r="SR39" s="40">
        <v>6.3411906361579895E-2</v>
      </c>
      <c r="SS39" s="40">
        <v>6.5518289804458618E-2</v>
      </c>
      <c r="ST39" s="40">
        <v>3.4489605575799942E-2</v>
      </c>
      <c r="SU39" s="336" t="s">
        <v>838</v>
      </c>
      <c r="SV39" s="336" t="s">
        <v>851</v>
      </c>
      <c r="SW39" s="336" t="s">
        <v>851</v>
      </c>
      <c r="SX39" s="40">
        <v>5.9683568775653839E-2</v>
      </c>
      <c r="SY39" s="40">
        <v>6.3838355243206024E-2</v>
      </c>
      <c r="SZ39" s="40">
        <v>6.5385051071643829E-2</v>
      </c>
      <c r="TA39" s="40">
        <v>7.1314185857772827E-2</v>
      </c>
      <c r="TB39" s="40">
        <v>7.837378978729248E-2</v>
      </c>
      <c r="TC39" s="336" t="s">
        <v>840</v>
      </c>
      <c r="TD39" s="336" t="s">
        <v>851</v>
      </c>
      <c r="TE39" s="336" t="s">
        <v>851</v>
      </c>
      <c r="TF39" s="336" t="s">
        <v>851</v>
      </c>
      <c r="TG39" s="40">
        <v>4.6093877404928207E-2</v>
      </c>
      <c r="TH39" s="40">
        <v>5.0628457218408585E-2</v>
      </c>
      <c r="TI39" s="40">
        <v>5.2439678460359573E-2</v>
      </c>
      <c r="TJ39" s="40">
        <v>5.5006016045808792E-2</v>
      </c>
      <c r="TK39" s="40">
        <v>2.4464163929224014E-2</v>
      </c>
      <c r="TL39" s="336" t="s">
        <v>838</v>
      </c>
      <c r="TM39" s="336" t="s">
        <v>851</v>
      </c>
      <c r="TN39" s="336" t="s">
        <v>851</v>
      </c>
      <c r="TO39" s="336" t="s">
        <v>851</v>
      </c>
      <c r="TP39" s="40">
        <v>4.6473387628793716E-2</v>
      </c>
      <c r="TQ39" s="40">
        <v>5.2228253334760666E-2</v>
      </c>
      <c r="TR39" s="40">
        <v>5.4290845990180969E-2</v>
      </c>
      <c r="TS39" s="40">
        <v>6.0568824410438538E-2</v>
      </c>
      <c r="TT39" s="40">
        <v>6.8081825971603394E-2</v>
      </c>
      <c r="TU39" s="336" t="s">
        <v>840</v>
      </c>
      <c r="TV39" s="336" t="s">
        <v>851</v>
      </c>
      <c r="TW39" s="40">
        <v>1940</v>
      </c>
      <c r="TX39" s="336" t="s">
        <v>840</v>
      </c>
      <c r="TY39" s="336" t="s">
        <v>851</v>
      </c>
      <c r="TZ39" s="40">
        <v>1603.99658203125</v>
      </c>
      <c r="UA39" s="336" t="s">
        <v>838</v>
      </c>
      <c r="UB39" s="336" t="s">
        <v>851</v>
      </c>
      <c r="UC39" s="40">
        <v>1603.9535008518901</v>
      </c>
      <c r="UD39" s="336" t="s">
        <v>840</v>
      </c>
      <c r="UE39" s="336" t="s">
        <v>851</v>
      </c>
      <c r="UF39" s="336" t="s">
        <v>851</v>
      </c>
      <c r="UG39" s="40">
        <v>0.29013973474502563</v>
      </c>
      <c r="UH39" s="40">
        <v>0.30794242024421692</v>
      </c>
      <c r="UI39" s="40">
        <v>0.31764370203018188</v>
      </c>
      <c r="UJ39" s="40">
        <v>0.32118320465087891</v>
      </c>
      <c r="UK39" s="40">
        <v>0.31801202893257141</v>
      </c>
      <c r="UL39" s="336" t="s">
        <v>838</v>
      </c>
      <c r="UM39" s="336" t="s">
        <v>851</v>
      </c>
      <c r="UN39" s="336" t="s">
        <v>851</v>
      </c>
      <c r="UO39" s="336" t="s">
        <v>851</v>
      </c>
      <c r="UP39" s="40">
        <v>0.27554252743721008</v>
      </c>
      <c r="UQ39" s="40">
        <v>0.28634187579154968</v>
      </c>
      <c r="UR39" s="40">
        <v>0.2919791042804718</v>
      </c>
      <c r="US39" s="40">
        <v>0.29527509212493896</v>
      </c>
      <c r="UT39" s="40">
        <v>0.3059578537940979</v>
      </c>
      <c r="UU39" s="336" t="s">
        <v>840</v>
      </c>
    </row>
    <row r="40" spans="1:567">
      <c r="A40" s="336" t="s">
        <v>517</v>
      </c>
      <c r="B40" s="336" t="s">
        <v>29</v>
      </c>
      <c r="C40" s="336" t="s">
        <v>231</v>
      </c>
      <c r="D40" s="40">
        <v>3.7885930389165878E-2</v>
      </c>
      <c r="E40" s="336" t="s">
        <v>436</v>
      </c>
      <c r="F40" s="40">
        <v>5.0823356956243515E-2</v>
      </c>
      <c r="G40" s="336" t="s">
        <v>1741</v>
      </c>
      <c r="H40" s="40">
        <v>4.2564012110233307E-2</v>
      </c>
      <c r="I40" s="336" t="s">
        <v>1447</v>
      </c>
      <c r="J40" s="40">
        <v>3.5754088312387466E-2</v>
      </c>
      <c r="K40" s="336" t="s">
        <v>1803</v>
      </c>
      <c r="L40" s="336" t="s">
        <v>436</v>
      </c>
      <c r="M40" s="40">
        <v>0.75359660387039185</v>
      </c>
      <c r="N40" s="40"/>
      <c r="O40" s="336" t="s">
        <v>1736</v>
      </c>
      <c r="P40" s="40"/>
      <c r="Q40" s="336" t="s">
        <v>1736</v>
      </c>
      <c r="R40" s="40"/>
      <c r="S40" s="336" t="s">
        <v>1736</v>
      </c>
      <c r="T40" s="40">
        <v>0.75359660387039185</v>
      </c>
      <c r="U40" s="336" t="s">
        <v>436</v>
      </c>
      <c r="V40" s="336" t="s">
        <v>851</v>
      </c>
      <c r="W40" s="336" t="s">
        <v>1741</v>
      </c>
      <c r="X40" s="40">
        <v>0.75508403778076172</v>
      </c>
      <c r="Y40" s="40"/>
      <c r="Z40" s="336" t="s">
        <v>1736</v>
      </c>
      <c r="AA40" s="40"/>
      <c r="AB40" s="336" t="s">
        <v>1736</v>
      </c>
      <c r="AC40" s="40"/>
      <c r="AD40" s="336" t="s">
        <v>1736</v>
      </c>
      <c r="AE40" s="40">
        <v>0.75508403778076172</v>
      </c>
      <c r="AF40" s="336" t="s">
        <v>1741</v>
      </c>
      <c r="AG40" s="336" t="s">
        <v>851</v>
      </c>
      <c r="AH40" s="336" t="s">
        <v>1447</v>
      </c>
      <c r="AI40" s="40">
        <v>0.75508403778076172</v>
      </c>
      <c r="AJ40" s="40"/>
      <c r="AK40" s="336" t="s">
        <v>1736</v>
      </c>
      <c r="AL40" s="40"/>
      <c r="AM40" s="336" t="s">
        <v>1736</v>
      </c>
      <c r="AN40" s="40"/>
      <c r="AO40" s="336" t="s">
        <v>1736</v>
      </c>
      <c r="AP40" s="40">
        <v>0.75508403778076172</v>
      </c>
      <c r="AQ40" s="336" t="s">
        <v>1447</v>
      </c>
      <c r="AR40" s="336" t="s">
        <v>851</v>
      </c>
      <c r="AS40" s="336" t="s">
        <v>1803</v>
      </c>
      <c r="AT40" s="40">
        <v>0.75056594610214233</v>
      </c>
      <c r="AU40" s="40"/>
      <c r="AV40" s="336" t="s">
        <v>1736</v>
      </c>
      <c r="AW40" s="40"/>
      <c r="AX40" s="336" t="s">
        <v>1736</v>
      </c>
      <c r="AY40" s="40"/>
      <c r="AZ40" s="336" t="s">
        <v>1736</v>
      </c>
      <c r="BA40" s="40">
        <v>0.75056594610214233</v>
      </c>
      <c r="BB40" s="336" t="s">
        <v>1803</v>
      </c>
      <c r="BC40" s="336" t="s">
        <v>851</v>
      </c>
      <c r="BD40" s="336" t="s">
        <v>436</v>
      </c>
      <c r="BE40" s="40">
        <v>0.84302091598510742</v>
      </c>
      <c r="BF40" s="336" t="s">
        <v>827</v>
      </c>
      <c r="BG40" s="40">
        <v>4.6141791343688965</v>
      </c>
      <c r="BH40" s="336" t="s">
        <v>1447</v>
      </c>
      <c r="BI40" s="40">
        <v>5.5234341621398926</v>
      </c>
      <c r="BJ40" s="336" t="s">
        <v>1803</v>
      </c>
      <c r="BK40" s="40">
        <v>10.127725601196289</v>
      </c>
      <c r="BL40" s="336" t="s">
        <v>851</v>
      </c>
      <c r="BM40" s="40">
        <v>2.5403203964233398</v>
      </c>
      <c r="BN40" s="336" t="s">
        <v>470</v>
      </c>
      <c r="BO40" s="336" t="s">
        <v>851</v>
      </c>
      <c r="BP40" s="336" t="s">
        <v>436</v>
      </c>
      <c r="BQ40" s="40">
        <v>3.8738695438951254E-3</v>
      </c>
      <c r="BR40" s="40">
        <v>3.2849237322807312E-3</v>
      </c>
      <c r="BS40" s="40">
        <v>5.2460920996963978E-3</v>
      </c>
      <c r="BT40" s="40">
        <v>2.9396167956292629E-3</v>
      </c>
      <c r="BU40" s="40">
        <v>2.9395774472504854E-3</v>
      </c>
      <c r="BV40" s="336" t="s">
        <v>851</v>
      </c>
      <c r="BW40" s="336" t="s">
        <v>827</v>
      </c>
      <c r="BX40" s="40">
        <v>2.8697575908154249E-3</v>
      </c>
      <c r="BY40" s="40">
        <v>3.3431823831051588E-3</v>
      </c>
      <c r="BZ40" s="40">
        <v>2.2940738126635551E-3</v>
      </c>
      <c r="CA40" s="40">
        <v>1.79217045661062E-3</v>
      </c>
      <c r="CB40" s="40">
        <v>1.8042881274595857E-3</v>
      </c>
      <c r="CC40" s="336" t="s">
        <v>851</v>
      </c>
      <c r="CD40" s="336" t="s">
        <v>1447</v>
      </c>
      <c r="CE40" s="40">
        <v>2.7468018233776093E-3</v>
      </c>
      <c r="CF40" s="40">
        <v>2.8101115021854639E-3</v>
      </c>
      <c r="CG40" s="40">
        <v>1.7952648922801018E-3</v>
      </c>
      <c r="CH40" s="40">
        <v>1.8094264669343829E-3</v>
      </c>
      <c r="CI40" s="40">
        <v>1.8196689197793603E-3</v>
      </c>
      <c r="CJ40" s="336" t="s">
        <v>851</v>
      </c>
      <c r="CK40" s="336" t="s">
        <v>1803</v>
      </c>
      <c r="CL40" s="40">
        <v>2.9622996225953102E-3</v>
      </c>
      <c r="CM40" s="40">
        <v>2.135933144018054E-3</v>
      </c>
      <c r="CN40" s="40">
        <v>1.805911073461175E-3</v>
      </c>
      <c r="CO40" s="40">
        <v>1.8196518067270517E-3</v>
      </c>
      <c r="CP40" s="40">
        <v>1.8298934446647763E-3</v>
      </c>
      <c r="CQ40" s="336" t="s">
        <v>851</v>
      </c>
      <c r="CR40" s="40">
        <v>8.5800962448120117</v>
      </c>
      <c r="CS40" s="40">
        <v>8.686676025390625</v>
      </c>
      <c r="CT40" s="40">
        <v>9.0867786407470703</v>
      </c>
      <c r="CU40" s="40">
        <v>9.2923650741577148</v>
      </c>
      <c r="CV40" s="40">
        <v>9.4241428375244141</v>
      </c>
      <c r="CW40" s="336" t="s">
        <v>1741</v>
      </c>
      <c r="CX40" s="336" t="s">
        <v>851</v>
      </c>
      <c r="CY40" s="40">
        <v>8.6963129043579102</v>
      </c>
      <c r="CZ40" s="40">
        <v>8.8843183517456055</v>
      </c>
      <c r="DA40" s="40">
        <v>9.2401866912841797</v>
      </c>
      <c r="DB40" s="40">
        <v>9.371150016784668</v>
      </c>
      <c r="DC40" s="40">
        <v>9.5041952133178711</v>
      </c>
      <c r="DD40" s="336" t="s">
        <v>1447</v>
      </c>
      <c r="DE40" s="336" t="s">
        <v>851</v>
      </c>
      <c r="DF40" s="40">
        <v>9.5579404830932617</v>
      </c>
      <c r="DG40" s="336" t="s">
        <v>1803</v>
      </c>
      <c r="DH40" s="336" t="s">
        <v>851</v>
      </c>
      <c r="DI40" s="336" t="s">
        <v>851</v>
      </c>
      <c r="DJ40" s="336">
        <v>10.6</v>
      </c>
      <c r="DK40" s="336" t="s">
        <v>1738</v>
      </c>
      <c r="DL40" s="336" t="s">
        <v>851</v>
      </c>
      <c r="DM40" s="336" t="s">
        <v>851</v>
      </c>
      <c r="DN40" s="336" t="s">
        <v>436</v>
      </c>
      <c r="DO40" s="40">
        <v>-6.9452468305826187E-3</v>
      </c>
      <c r="DP40" s="40">
        <v>-2.1004669833928347E-3</v>
      </c>
      <c r="DQ40" s="40">
        <v>-3.5488980356603861E-3</v>
      </c>
      <c r="DR40" s="40">
        <v>-3.9892354980111122E-3</v>
      </c>
      <c r="DS40" s="40">
        <v>-5.0201248377561569E-3</v>
      </c>
      <c r="DT40" s="336" t="s">
        <v>851</v>
      </c>
      <c r="DU40" s="336" t="s">
        <v>827</v>
      </c>
      <c r="DV40" s="40">
        <v>-5.9514632448554039E-3</v>
      </c>
      <c r="DW40" s="40">
        <v>-1.6030172118917108E-3</v>
      </c>
      <c r="DX40" s="40">
        <v>7.0019792765378952E-3</v>
      </c>
      <c r="DY40" s="40">
        <v>2.6484595146030188E-3</v>
      </c>
      <c r="DZ40" s="40">
        <v>-3.3030598424375057E-3</v>
      </c>
      <c r="EA40" s="336" t="s">
        <v>851</v>
      </c>
      <c r="EB40" s="336" t="s">
        <v>1447</v>
      </c>
      <c r="EC40" s="40">
        <v>9.025203762575984E-4</v>
      </c>
      <c r="ED40" s="40">
        <v>6.2328390777111053E-3</v>
      </c>
      <c r="EE40" s="40">
        <v>1.3197927037253976E-3</v>
      </c>
      <c r="EF40" s="40">
        <v>-3.6139076109975576E-3</v>
      </c>
      <c r="EG40" s="40">
        <v>1.378138829022646E-2</v>
      </c>
      <c r="EH40" s="336" t="s">
        <v>851</v>
      </c>
      <c r="EI40" s="336" t="s">
        <v>1803</v>
      </c>
      <c r="EJ40" s="40">
        <v>2.129559637978673E-3</v>
      </c>
      <c r="EK40" s="40">
        <v>3.8132511544972658E-3</v>
      </c>
      <c r="EL40" s="40">
        <v>-4.1534081101417542E-3</v>
      </c>
      <c r="EM40" s="40">
        <v>2.1992370020598173E-3</v>
      </c>
      <c r="EN40" s="40">
        <v>1.7913492396473885E-2</v>
      </c>
      <c r="EO40" s="336" t="s">
        <v>851</v>
      </c>
      <c r="EP40" s="336" t="s">
        <v>851</v>
      </c>
      <c r="EQ40" s="336" t="s">
        <v>851</v>
      </c>
      <c r="ER40" s="40">
        <v>0.77729999999999999</v>
      </c>
      <c r="ES40" s="336" t="s">
        <v>1739</v>
      </c>
      <c r="ET40" s="336" t="s">
        <v>851</v>
      </c>
      <c r="EU40" s="336" t="s">
        <v>851</v>
      </c>
      <c r="EV40" s="40">
        <v>0.80430000000000001</v>
      </c>
      <c r="EW40" s="336" t="s">
        <v>1739</v>
      </c>
      <c r="EX40" s="336" t="s">
        <v>851</v>
      </c>
      <c r="EY40" s="336" t="s">
        <v>851</v>
      </c>
      <c r="EZ40" s="40">
        <v>0.75170000000000003</v>
      </c>
      <c r="FA40" s="336" t="s">
        <v>1739</v>
      </c>
      <c r="FB40" s="336" t="s">
        <v>851</v>
      </c>
      <c r="FC40" s="40"/>
      <c r="FD40" s="40"/>
      <c r="FE40" s="40"/>
      <c r="FF40" s="40"/>
      <c r="FG40" s="40"/>
      <c r="FH40" s="336" t="s">
        <v>1737</v>
      </c>
      <c r="FI40" s="336" t="s">
        <v>851</v>
      </c>
      <c r="FJ40" s="40">
        <v>-7.5698837637901306E-2</v>
      </c>
      <c r="FK40" s="40">
        <v>-8.2072831690311432E-2</v>
      </c>
      <c r="FL40" s="40">
        <v>-7.1468070149421692E-2</v>
      </c>
      <c r="FM40" s="40">
        <v>-5.7366136461496353E-2</v>
      </c>
      <c r="FN40" s="40"/>
      <c r="FO40" s="336" t="s">
        <v>840</v>
      </c>
      <c r="FP40" s="336" t="s">
        <v>851</v>
      </c>
      <c r="FQ40" s="40"/>
      <c r="FR40" s="336" t="s">
        <v>1737</v>
      </c>
      <c r="FS40" s="336" t="s">
        <v>851</v>
      </c>
      <c r="FT40" s="336" t="s">
        <v>851</v>
      </c>
      <c r="FU40" s="40">
        <v>8.1322953104972839E-2</v>
      </c>
      <c r="FV40" s="40">
        <v>9.1671392321586609E-2</v>
      </c>
      <c r="FW40" s="40">
        <v>8.8159002363681793E-2</v>
      </c>
      <c r="FX40" s="40">
        <v>7.8349888324737549E-2</v>
      </c>
      <c r="FY40" s="40">
        <v>4.1345749050378799E-2</v>
      </c>
      <c r="FZ40" s="336" t="s">
        <v>840</v>
      </c>
      <c r="GA40" s="336" t="s">
        <v>851</v>
      </c>
      <c r="GB40" s="336" t="s">
        <v>851</v>
      </c>
      <c r="GC40" s="336" t="s">
        <v>851</v>
      </c>
      <c r="GD40" s="336" t="s">
        <v>851</v>
      </c>
      <c r="GE40" s="336" t="s">
        <v>851</v>
      </c>
      <c r="GF40" s="336" t="s">
        <v>851</v>
      </c>
      <c r="GG40" s="336" t="s">
        <v>851</v>
      </c>
      <c r="GH40" s="336" t="s">
        <v>851</v>
      </c>
      <c r="GI40" s="336" t="s">
        <v>851</v>
      </c>
      <c r="GJ40" s="336" t="s">
        <v>851</v>
      </c>
      <c r="GK40" s="40">
        <v>271511</v>
      </c>
      <c r="GL40" s="40">
        <v>272494</v>
      </c>
      <c r="GM40" s="40">
        <v>273423</v>
      </c>
      <c r="GN40" s="40">
        <v>274331</v>
      </c>
      <c r="GO40" s="40">
        <v>275283</v>
      </c>
      <c r="GP40" s="40">
        <v>276320</v>
      </c>
      <c r="GQ40" s="40">
        <v>277475</v>
      </c>
      <c r="GR40" s="40">
        <v>278701</v>
      </c>
      <c r="GS40" s="40">
        <v>279946</v>
      </c>
      <c r="GT40" s="40">
        <v>281107</v>
      </c>
      <c r="GU40" s="40">
        <v>282131</v>
      </c>
      <c r="GV40" s="40">
        <v>282987</v>
      </c>
      <c r="GW40" s="40">
        <v>283698</v>
      </c>
      <c r="GX40" s="40">
        <v>284294</v>
      </c>
      <c r="GY40" s="40">
        <v>284825</v>
      </c>
      <c r="GZ40" s="40">
        <v>285327</v>
      </c>
      <c r="HA40" s="40">
        <v>285798</v>
      </c>
      <c r="HB40" s="40">
        <v>286229</v>
      </c>
      <c r="HC40" s="40">
        <v>286640</v>
      </c>
      <c r="HD40" s="40">
        <v>287021</v>
      </c>
      <c r="HE40" s="40">
        <v>287371</v>
      </c>
      <c r="HF40" s="40">
        <v>288000</v>
      </c>
      <c r="HG40" s="40">
        <v>288000</v>
      </c>
      <c r="HH40" s="40">
        <v>288000</v>
      </c>
      <c r="HI40" s="40">
        <v>289000</v>
      </c>
      <c r="HJ40" s="40">
        <v>289000</v>
      </c>
      <c r="HK40" s="40">
        <v>289000</v>
      </c>
      <c r="HL40" s="40">
        <v>289000</v>
      </c>
      <c r="HM40" s="40">
        <v>289000</v>
      </c>
      <c r="HN40" s="40">
        <v>289000</v>
      </c>
      <c r="HO40" s="40">
        <v>289000</v>
      </c>
      <c r="HP40" s="40">
        <v>289000</v>
      </c>
      <c r="HQ40" s="40">
        <v>289000</v>
      </c>
      <c r="HR40" s="40">
        <v>289000</v>
      </c>
      <c r="HS40" s="40">
        <v>289000</v>
      </c>
      <c r="HT40" s="40">
        <v>289000</v>
      </c>
      <c r="HU40" s="40">
        <v>289000</v>
      </c>
      <c r="HV40" s="40">
        <v>288000</v>
      </c>
      <c r="HW40" s="40">
        <v>288000</v>
      </c>
      <c r="HX40" s="40">
        <v>287000</v>
      </c>
      <c r="HY40" s="40">
        <v>287000</v>
      </c>
      <c r="HZ40" s="40">
        <v>286000</v>
      </c>
      <c r="IA40" s="40">
        <v>285000</v>
      </c>
      <c r="IB40" s="40">
        <v>284000</v>
      </c>
      <c r="IC40" s="40">
        <v>283000</v>
      </c>
      <c r="ID40" s="40">
        <v>283000</v>
      </c>
      <c r="IE40" s="40">
        <v>282000</v>
      </c>
      <c r="IF40" s="40">
        <v>280000</v>
      </c>
      <c r="IG40" s="40">
        <v>279000</v>
      </c>
      <c r="IH40" s="40">
        <v>278000</v>
      </c>
      <c r="II40" s="40">
        <v>277000</v>
      </c>
      <c r="IJ40" s="336" t="s">
        <v>851</v>
      </c>
      <c r="IK40" s="336" t="s">
        <v>851</v>
      </c>
      <c r="IL40" s="336" t="s">
        <v>851</v>
      </c>
      <c r="IM40" s="40">
        <v>1.64937658701092E-3</v>
      </c>
      <c r="IN40" s="40">
        <v>1.5069221844896674E-3</v>
      </c>
      <c r="IO40" s="40">
        <v>1.4348832191899419E-3</v>
      </c>
      <c r="IP40" s="40">
        <v>1.3283108128234744E-3</v>
      </c>
      <c r="IQ40" s="40">
        <v>1.2186800595372915E-3</v>
      </c>
      <c r="IR40" s="40">
        <v>2.186416182667017E-3</v>
      </c>
      <c r="IS40" s="40">
        <v>0</v>
      </c>
      <c r="IT40" s="40">
        <v>0</v>
      </c>
      <c r="IU40" s="40">
        <v>3.4662079997360706E-3</v>
      </c>
      <c r="IV40" s="40">
        <v>0</v>
      </c>
      <c r="IW40" s="40">
        <v>0</v>
      </c>
      <c r="IX40" s="40">
        <v>0</v>
      </c>
      <c r="IY40" s="40">
        <v>0</v>
      </c>
      <c r="IZ40" s="40">
        <v>0</v>
      </c>
      <c r="JA40" s="40">
        <v>0</v>
      </c>
      <c r="JB40" s="40">
        <v>0</v>
      </c>
      <c r="JC40" s="40">
        <v>0</v>
      </c>
      <c r="JD40" s="40">
        <v>0</v>
      </c>
      <c r="JE40" s="40">
        <v>0</v>
      </c>
      <c r="JF40" s="40">
        <v>0</v>
      </c>
      <c r="JG40" s="40">
        <v>0</v>
      </c>
      <c r="JH40" s="40">
        <v>-3.4662079997360706E-3</v>
      </c>
      <c r="JI40" s="40">
        <v>0</v>
      </c>
      <c r="JJ40" s="40">
        <v>-3.4782644361257553E-3</v>
      </c>
      <c r="JK40" s="40">
        <v>0</v>
      </c>
      <c r="JL40" s="40">
        <v>-3.490404924377799E-3</v>
      </c>
      <c r="JM40" s="40">
        <v>-3.5026306286454201E-3</v>
      </c>
      <c r="JN40" s="40">
        <v>-3.5149420145899057E-3</v>
      </c>
      <c r="JO40" s="40">
        <v>-3.527340479195118E-3</v>
      </c>
      <c r="JP40" s="40">
        <v>0</v>
      </c>
      <c r="JQ40" s="40">
        <v>-3.5398267209529877E-3</v>
      </c>
      <c r="JR40" s="40">
        <v>-7.1174679324030876E-3</v>
      </c>
      <c r="JS40" s="40">
        <v>-3.577821422368288E-3</v>
      </c>
      <c r="JT40" s="40">
        <v>-3.590668085962534E-3</v>
      </c>
      <c r="JU40" s="40">
        <v>-3.6036074161529541E-3</v>
      </c>
      <c r="JV40" s="336" t="s">
        <v>1740</v>
      </c>
      <c r="JW40" s="336" t="s">
        <v>851</v>
      </c>
      <c r="JX40" s="336" t="s">
        <v>851</v>
      </c>
      <c r="JY40" s="336" t="s">
        <v>851</v>
      </c>
      <c r="JZ40" s="336" t="s">
        <v>851</v>
      </c>
      <c r="KA40" s="336" t="s">
        <v>1740</v>
      </c>
      <c r="KB40" s="40">
        <v>0.48207144784755696</v>
      </c>
      <c r="KC40" s="40">
        <v>0.48251562292248401</v>
      </c>
      <c r="KD40" s="40">
        <v>0.482910536668192</v>
      </c>
      <c r="KE40" s="40">
        <v>0.48327169969299499</v>
      </c>
      <c r="KF40" s="40">
        <v>0.48363360172252201</v>
      </c>
      <c r="KG40" s="40">
        <v>0.48398759791349905</v>
      </c>
      <c r="KH40" s="40">
        <v>0.48434176317655397</v>
      </c>
      <c r="KI40" s="40">
        <v>0.48471129041777899</v>
      </c>
      <c r="KJ40" s="40">
        <v>0.48504755232142699</v>
      </c>
      <c r="KK40" s="40">
        <v>0.4853777458961</v>
      </c>
      <c r="KL40" s="40">
        <v>0.485704689388195</v>
      </c>
      <c r="KM40" s="40">
        <v>0.48602936342340297</v>
      </c>
      <c r="KN40" s="40">
        <v>0.48633834427856598</v>
      </c>
      <c r="KO40" s="40">
        <v>0.486640442991158</v>
      </c>
      <c r="KP40" s="40">
        <v>0.48691926259956098</v>
      </c>
      <c r="KQ40" s="40">
        <v>0.48720145657063296</v>
      </c>
      <c r="KR40" s="40">
        <v>0.48745383501870798</v>
      </c>
      <c r="KS40" s="40">
        <v>0.48771427880346002</v>
      </c>
      <c r="KT40" s="40">
        <v>0.487945498097203</v>
      </c>
      <c r="KU40" s="40">
        <v>0.48819845274366502</v>
      </c>
      <c r="KV40" s="40">
        <v>0.48844316765886803</v>
      </c>
      <c r="KW40" s="40">
        <v>0.48871518754894</v>
      </c>
      <c r="KX40" s="40">
        <v>0.48896590723798999</v>
      </c>
      <c r="KY40" s="40">
        <v>0.489250431754923</v>
      </c>
      <c r="KZ40" s="40">
        <v>0.48951991060332295</v>
      </c>
      <c r="LA40" s="40">
        <v>0.48980951716438703</v>
      </c>
      <c r="LB40" s="40">
        <v>0.49011599240471804</v>
      </c>
      <c r="LC40" s="40">
        <v>0.49041573313417997</v>
      </c>
      <c r="LD40" s="40">
        <v>0.49073940578879399</v>
      </c>
      <c r="LE40" s="40">
        <v>0.49104878281084097</v>
      </c>
      <c r="LF40" s="40">
        <v>0.49138120217186598</v>
      </c>
      <c r="LG40" s="40">
        <v>0.49173939762074803</v>
      </c>
      <c r="LH40" s="40">
        <v>0.49209139466721802</v>
      </c>
      <c r="LI40" s="40">
        <v>0.49245374878286297</v>
      </c>
      <c r="LJ40" s="40">
        <v>0.49281431529303499</v>
      </c>
      <c r="LK40" s="40">
        <v>0.49321526682285305</v>
      </c>
      <c r="LL40" s="336" t="s">
        <v>851</v>
      </c>
      <c r="LM40" s="336" t="s">
        <v>851</v>
      </c>
      <c r="LN40" s="336" t="s">
        <v>1740</v>
      </c>
      <c r="LO40" s="40">
        <v>0.670318603515625</v>
      </c>
      <c r="LP40" s="40">
        <v>0.67006069421768188</v>
      </c>
      <c r="LQ40" s="40">
        <v>0.66948843002319336</v>
      </c>
      <c r="LR40" s="40">
        <v>0.66854244470596313</v>
      </c>
      <c r="LS40" s="40">
        <v>0.66718465089797974</v>
      </c>
      <c r="LT40" s="40">
        <v>0.66537332534790039</v>
      </c>
      <c r="LU40" s="40">
        <v>0.66319441795349121</v>
      </c>
      <c r="LV40" s="40">
        <v>0.65972220897674561</v>
      </c>
      <c r="LW40" s="40">
        <v>0.65625</v>
      </c>
      <c r="LX40" s="40">
        <v>0.65051901340484619</v>
      </c>
      <c r="LY40" s="40">
        <v>0.64705884456634521</v>
      </c>
      <c r="LZ40" s="40">
        <v>0.64359861612319946</v>
      </c>
      <c r="MA40" s="40">
        <v>0.64013838768005371</v>
      </c>
      <c r="MB40" s="40">
        <v>0.63321799039840698</v>
      </c>
      <c r="MC40" s="40">
        <v>0.62975776195526123</v>
      </c>
      <c r="MD40" s="40">
        <v>0.62629759311676025</v>
      </c>
      <c r="ME40" s="40">
        <v>0.61937713623046875</v>
      </c>
      <c r="MF40" s="40">
        <v>0.61591696739196777</v>
      </c>
      <c r="MG40" s="40">
        <v>0.61245673894882202</v>
      </c>
      <c r="MH40" s="40">
        <v>0.60899651050567627</v>
      </c>
      <c r="MI40" s="40">
        <v>0.60553634166717529</v>
      </c>
      <c r="MJ40" s="40">
        <v>0.60207611322402954</v>
      </c>
      <c r="MK40" s="40">
        <v>0.60069441795349121</v>
      </c>
      <c r="ML40" s="40">
        <v>0.59375</v>
      </c>
      <c r="MM40" s="40">
        <v>0.59233450889587402</v>
      </c>
      <c r="MN40" s="40">
        <v>0.58885020017623901</v>
      </c>
      <c r="MO40" s="40">
        <v>0.58741259574890137</v>
      </c>
      <c r="MP40" s="40">
        <v>0.58596491813659668</v>
      </c>
      <c r="MQ40" s="40">
        <v>0.5880281925201416</v>
      </c>
      <c r="MR40" s="40">
        <v>0.58657240867614746</v>
      </c>
      <c r="MS40" s="40">
        <v>0.58303886651992798</v>
      </c>
      <c r="MT40" s="40">
        <v>0.58156025409698486</v>
      </c>
      <c r="MU40" s="40">
        <v>0.58214282989501953</v>
      </c>
      <c r="MV40" s="40">
        <v>0.58064514398574829</v>
      </c>
      <c r="MW40" s="40">
        <v>0.57913666963577271</v>
      </c>
      <c r="MX40" s="40">
        <v>0.577617347240448</v>
      </c>
      <c r="MY40" s="336" t="s">
        <v>851</v>
      </c>
      <c r="MZ40" s="336" t="s">
        <v>1740</v>
      </c>
      <c r="NA40" s="40">
        <v>0.61448442935943604</v>
      </c>
      <c r="NB40" s="40">
        <v>0.61244654655456543</v>
      </c>
      <c r="NC40" s="40">
        <v>0.6099696159362793</v>
      </c>
      <c r="ND40" s="40">
        <v>0.60713785886764526</v>
      </c>
      <c r="NE40" s="40">
        <v>0.60408121347427368</v>
      </c>
      <c r="NF40" s="40">
        <v>0.6008574366569519</v>
      </c>
      <c r="NG40" s="40">
        <v>0.59826385974884033</v>
      </c>
      <c r="NH40" s="40">
        <v>0.59444445371627808</v>
      </c>
      <c r="NI40" s="40">
        <v>0.59062498807907104</v>
      </c>
      <c r="NJ40" s="40">
        <v>0.58512109518051147</v>
      </c>
      <c r="NK40" s="40">
        <v>0.5816609263420105</v>
      </c>
      <c r="NL40" s="40">
        <v>0.57820069789886475</v>
      </c>
      <c r="NM40" s="40">
        <v>0.57508653402328491</v>
      </c>
      <c r="NN40" s="40">
        <v>0.56885814666748047</v>
      </c>
      <c r="NO40" s="40">
        <v>0.56643599271774292</v>
      </c>
      <c r="NP40" s="40">
        <v>0.56332182884216309</v>
      </c>
      <c r="NQ40" s="40">
        <v>0.55640137195587158</v>
      </c>
      <c r="NR40" s="40">
        <v>0.55259513854980469</v>
      </c>
      <c r="NS40" s="40">
        <v>0.54844290018081665</v>
      </c>
      <c r="NT40" s="40">
        <v>0.54463666677474976</v>
      </c>
      <c r="NU40" s="40">
        <v>0.54152250289916992</v>
      </c>
      <c r="NV40" s="40">
        <v>0.53875434398651123</v>
      </c>
      <c r="NW40" s="40">
        <v>0.53819441795349121</v>
      </c>
      <c r="NX40" s="40">
        <v>0.53263890743255615</v>
      </c>
      <c r="NY40" s="40">
        <v>0.53205573558807373</v>
      </c>
      <c r="NZ40" s="40">
        <v>0.52961671352386475</v>
      </c>
      <c r="OA40" s="40">
        <v>0.52797204256057739</v>
      </c>
      <c r="OB40" s="40">
        <v>0.52631580829620361</v>
      </c>
      <c r="OC40" s="40">
        <v>0.52781689167022705</v>
      </c>
      <c r="OD40" s="40">
        <v>0.52544170618057251</v>
      </c>
      <c r="OE40" s="40">
        <v>0.52190810441970825</v>
      </c>
      <c r="OF40" s="40">
        <v>0.52092200517654419</v>
      </c>
      <c r="OG40" s="40">
        <v>0.52178573608398438</v>
      </c>
      <c r="OH40" s="40">
        <v>0.52078855037689209</v>
      </c>
      <c r="OI40" s="40">
        <v>0.52014386653900146</v>
      </c>
      <c r="OJ40" s="40">
        <v>0.51877254247665405</v>
      </c>
      <c r="OK40" s="336" t="s">
        <v>851</v>
      </c>
      <c r="OL40" s="336" t="s">
        <v>851</v>
      </c>
      <c r="OM40" s="336" t="s">
        <v>1740</v>
      </c>
      <c r="ON40" s="40">
        <v>0.60402977466583252</v>
      </c>
      <c r="OO40" s="40">
        <v>0.60380756855010986</v>
      </c>
      <c r="OP40" s="40">
        <v>0.60313946008682251</v>
      </c>
      <c r="OQ40" s="40">
        <v>0.60208624601364136</v>
      </c>
      <c r="OR40" s="40">
        <v>0.60080969333648682</v>
      </c>
      <c r="OS40" s="40">
        <v>0.59937852621078491</v>
      </c>
      <c r="OT40" s="40">
        <v>0.59826385974884033</v>
      </c>
      <c r="OU40" s="40">
        <v>0.5954861044883728</v>
      </c>
      <c r="OV40" s="40">
        <v>0.59305554628372192</v>
      </c>
      <c r="OW40" s="40">
        <v>0.58858132362365723</v>
      </c>
      <c r="OX40" s="40">
        <v>0.58650517463684082</v>
      </c>
      <c r="OY40" s="40">
        <v>0.58442908525466919</v>
      </c>
      <c r="OZ40" s="40">
        <v>0.58269894123077393</v>
      </c>
      <c r="PA40" s="40">
        <v>0.57750862836837769</v>
      </c>
      <c r="PB40" s="40">
        <v>0.57543253898620605</v>
      </c>
      <c r="PC40" s="40">
        <v>0.57301038503646851</v>
      </c>
      <c r="PD40" s="40">
        <v>0.56678199768066406</v>
      </c>
      <c r="PE40" s="40">
        <v>0.56366783380508423</v>
      </c>
      <c r="PF40" s="40">
        <v>0.56055361032485962</v>
      </c>
      <c r="PG40" s="40">
        <v>0.55709344148635864</v>
      </c>
      <c r="PH40" s="40">
        <v>0.55363321304321289</v>
      </c>
      <c r="PI40" s="40">
        <v>0.55017298460006714</v>
      </c>
      <c r="PJ40" s="40">
        <v>0.5486111044883728</v>
      </c>
      <c r="PK40" s="40">
        <v>0.54201388359069824</v>
      </c>
      <c r="PL40" s="40">
        <v>0.54041814804077148</v>
      </c>
      <c r="PM40" s="40">
        <v>0.5369337797164917</v>
      </c>
      <c r="PN40" s="40">
        <v>0.53531467914581299</v>
      </c>
      <c r="PO40" s="40">
        <v>0.53368419408798218</v>
      </c>
      <c r="PP40" s="40">
        <v>0.53556340932846069</v>
      </c>
      <c r="PQ40" s="40">
        <v>0.53392225503921509</v>
      </c>
      <c r="PR40" s="40">
        <v>0.53038871288299561</v>
      </c>
      <c r="PS40" s="40">
        <v>0.52907800674438477</v>
      </c>
      <c r="PT40" s="40">
        <v>0.529285728931427</v>
      </c>
      <c r="PU40" s="40">
        <v>0.52795696258544922</v>
      </c>
      <c r="PV40" s="40">
        <v>0.52625900506973267</v>
      </c>
      <c r="PW40" s="40">
        <v>0.52490973472595215</v>
      </c>
      <c r="PX40" s="336" t="s">
        <v>851</v>
      </c>
      <c r="PY40" s="336" t="s">
        <v>851</v>
      </c>
      <c r="PZ40" s="40">
        <v>0.79659999999999997</v>
      </c>
      <c r="QA40" s="40">
        <v>0.79620000000000002</v>
      </c>
      <c r="QB40" s="40">
        <v>0.79590000000000005</v>
      </c>
      <c r="QC40" s="40">
        <v>0.80310000000000004</v>
      </c>
      <c r="QD40" s="40">
        <v>0.8012999999999999</v>
      </c>
      <c r="QE40" s="40">
        <v>0.79890000000000005</v>
      </c>
      <c r="QF40" s="40">
        <v>0.79599999999999993</v>
      </c>
      <c r="QG40" s="40">
        <v>0.79280000000000006</v>
      </c>
      <c r="QH40" s="40">
        <v>0.78959999999999997</v>
      </c>
      <c r="QI40" s="40">
        <v>0.78620000000000001</v>
      </c>
      <c r="QJ40" s="40">
        <v>0.78639999999999999</v>
      </c>
      <c r="QK40" s="40">
        <v>0.7762</v>
      </c>
      <c r="QL40" s="40">
        <v>0.78170000000000006</v>
      </c>
      <c r="QM40" s="40">
        <v>0.7661</v>
      </c>
      <c r="QN40" s="40">
        <v>0.77150000000000007</v>
      </c>
      <c r="QO40" s="40">
        <v>0.77780000000000005</v>
      </c>
      <c r="QP40" s="40">
        <v>0.77760000000000007</v>
      </c>
      <c r="QQ40" s="40">
        <v>0.77729999999999999</v>
      </c>
      <c r="QR40" s="40">
        <v>0.77729999999999999</v>
      </c>
      <c r="QS40" s="336" t="s">
        <v>851</v>
      </c>
      <c r="QT40" s="336" t="s">
        <v>851</v>
      </c>
      <c r="QU40" s="336" t="s">
        <v>851</v>
      </c>
      <c r="QV40" s="336" t="s">
        <v>851</v>
      </c>
      <c r="QW40" s="40">
        <v>0</v>
      </c>
      <c r="QX40" s="336" t="s">
        <v>851</v>
      </c>
      <c r="QY40" s="336" t="s">
        <v>851</v>
      </c>
      <c r="QZ40" s="336" t="s">
        <v>851</v>
      </c>
      <c r="RA40" s="336" t="s">
        <v>851</v>
      </c>
      <c r="RB40" s="336" t="s">
        <v>851</v>
      </c>
      <c r="RC40" s="336" t="s">
        <v>851</v>
      </c>
      <c r="RD40" s="336" t="s">
        <v>851</v>
      </c>
      <c r="RE40" s="336" t="s">
        <v>851</v>
      </c>
      <c r="RF40" s="40"/>
      <c r="RG40" s="40"/>
      <c r="RH40" s="336" t="s">
        <v>1737</v>
      </c>
      <c r="RI40" s="336" t="s">
        <v>851</v>
      </c>
      <c r="RJ40" s="40"/>
      <c r="RK40" s="40"/>
      <c r="RL40" s="336" t="s">
        <v>1737</v>
      </c>
      <c r="RM40" s="336" t="s">
        <v>851</v>
      </c>
      <c r="RN40" s="40"/>
      <c r="RO40" s="40"/>
      <c r="RP40" s="336" t="s">
        <v>1737</v>
      </c>
      <c r="RQ40" s="336" t="s">
        <v>851</v>
      </c>
      <c r="RR40" s="40"/>
      <c r="RS40" s="40"/>
      <c r="RT40" s="336" t="s">
        <v>1737</v>
      </c>
      <c r="RU40" s="336" t="s">
        <v>851</v>
      </c>
      <c r="RV40" s="40"/>
      <c r="RW40" s="40"/>
      <c r="RX40" s="336" t="s">
        <v>1737</v>
      </c>
      <c r="RY40" s="336" t="s">
        <v>851</v>
      </c>
      <c r="RZ40" s="336" t="s">
        <v>470</v>
      </c>
      <c r="SA40" s="40">
        <v>0.20580217242240906</v>
      </c>
      <c r="SB40" s="40">
        <v>0.21130917966365814</v>
      </c>
      <c r="SC40" s="40">
        <v>0.20870833098888397</v>
      </c>
      <c r="SD40" s="40">
        <v>0.21385818719863892</v>
      </c>
      <c r="SE40" s="40">
        <v>0.21668897569179535</v>
      </c>
      <c r="SF40" s="336" t="s">
        <v>851</v>
      </c>
      <c r="SG40" s="336" t="s">
        <v>851</v>
      </c>
      <c r="SH40" s="40">
        <v>0.17115624248981476</v>
      </c>
      <c r="SI40" s="40">
        <v>0.16857129335403442</v>
      </c>
      <c r="SJ40" s="40">
        <v>0.15915048122406006</v>
      </c>
      <c r="SK40" s="40">
        <v>0.15597641468048096</v>
      </c>
      <c r="SL40" s="40">
        <v>0.15522265434265137</v>
      </c>
      <c r="SM40" s="336" t="s">
        <v>840</v>
      </c>
      <c r="SN40" s="336" t="s">
        <v>851</v>
      </c>
      <c r="SO40" s="336" t="s">
        <v>851</v>
      </c>
      <c r="SP40" s="40"/>
      <c r="SQ40" s="40"/>
      <c r="SR40" s="40"/>
      <c r="SS40" s="40"/>
      <c r="ST40" s="40"/>
      <c r="SU40" s="336" t="s">
        <v>1737</v>
      </c>
      <c r="SV40" s="336" t="s">
        <v>851</v>
      </c>
      <c r="SW40" s="336" t="s">
        <v>851</v>
      </c>
      <c r="SX40" s="40">
        <v>6.6261626780033112E-3</v>
      </c>
      <c r="SY40" s="40">
        <v>4.6379165723919868E-3</v>
      </c>
      <c r="SZ40" s="40">
        <v>-3.2292702235281467E-4</v>
      </c>
      <c r="TA40" s="40">
        <v>9.3269189819693565E-3</v>
      </c>
      <c r="TB40" s="40">
        <v>-9.6181791741400957E-4</v>
      </c>
      <c r="TC40" s="336" t="s">
        <v>840</v>
      </c>
      <c r="TD40" s="336" t="s">
        <v>851</v>
      </c>
      <c r="TE40" s="336" t="s">
        <v>851</v>
      </c>
      <c r="TF40" s="336" t="s">
        <v>851</v>
      </c>
      <c r="TG40" s="40"/>
      <c r="TH40" s="40"/>
      <c r="TI40" s="40"/>
      <c r="TJ40" s="40"/>
      <c r="TK40" s="40"/>
      <c r="TL40" s="336" t="s">
        <v>1737</v>
      </c>
      <c r="TM40" s="336" t="s">
        <v>851</v>
      </c>
      <c r="TN40" s="336" t="s">
        <v>851</v>
      </c>
      <c r="TO40" s="336" t="s">
        <v>851</v>
      </c>
      <c r="TP40" s="40">
        <v>3.6536792758852243E-3</v>
      </c>
      <c r="TQ40" s="40">
        <v>1.8542014295235276E-3</v>
      </c>
      <c r="TR40" s="40">
        <v>-2.40492750890553E-3</v>
      </c>
      <c r="TS40" s="40">
        <v>7.7908332459628582E-3</v>
      </c>
      <c r="TT40" s="40">
        <v>-2.290128730237484E-3</v>
      </c>
      <c r="TU40" s="336" t="s">
        <v>840</v>
      </c>
      <c r="TV40" s="336" t="s">
        <v>851</v>
      </c>
      <c r="TW40" s="40">
        <v>17380</v>
      </c>
      <c r="TX40" s="336" t="s">
        <v>840</v>
      </c>
      <c r="TY40" s="336" t="s">
        <v>851</v>
      </c>
      <c r="TZ40" s="40"/>
      <c r="UA40" s="336" t="s">
        <v>1737</v>
      </c>
      <c r="UB40" s="336" t="s">
        <v>851</v>
      </c>
      <c r="UC40" s="40">
        <v>16800.209997708698</v>
      </c>
      <c r="UD40" s="336" t="s">
        <v>840</v>
      </c>
      <c r="UE40" s="336" t="s">
        <v>851</v>
      </c>
      <c r="UF40" s="336" t="s">
        <v>851</v>
      </c>
      <c r="UG40" s="40"/>
      <c r="UH40" s="40"/>
      <c r="UI40" s="40"/>
      <c r="UJ40" s="40"/>
      <c r="UK40" s="40"/>
      <c r="UL40" s="336" t="s">
        <v>1737</v>
      </c>
      <c r="UM40" s="336" t="s">
        <v>851</v>
      </c>
      <c r="UN40" s="336" t="s">
        <v>851</v>
      </c>
      <c r="UO40" s="336" t="s">
        <v>851</v>
      </c>
      <c r="UP40" s="40">
        <v>9.91501584649086E-2</v>
      </c>
      <c r="UQ40" s="40">
        <v>9.1083623468875885E-2</v>
      </c>
      <c r="UR40" s="40">
        <v>9.1505207121372223E-2</v>
      </c>
      <c r="US40" s="40">
        <v>0.10722896456718445</v>
      </c>
      <c r="UT40" s="40">
        <v>0.24538061022758484</v>
      </c>
      <c r="UU40" s="336" t="s">
        <v>840</v>
      </c>
    </row>
    <row r="41" spans="1:567">
      <c r="A41" s="336" t="s">
        <v>425</v>
      </c>
      <c r="B41" s="336" t="s">
        <v>25</v>
      </c>
      <c r="C41" s="336" t="s">
        <v>232</v>
      </c>
      <c r="D41" s="40">
        <v>3.8710355758666992E-2</v>
      </c>
      <c r="E41" s="336" t="s">
        <v>436</v>
      </c>
      <c r="F41" s="40">
        <v>4.9615919589996338E-2</v>
      </c>
      <c r="G41" s="336" t="s">
        <v>1741</v>
      </c>
      <c r="H41" s="40">
        <v>4.4523879885673523E-2</v>
      </c>
      <c r="I41" s="336" t="s">
        <v>1447</v>
      </c>
      <c r="J41" s="40">
        <v>4.3182190507650375E-2</v>
      </c>
      <c r="K41" s="336" t="s">
        <v>1803</v>
      </c>
      <c r="L41" s="336" t="s">
        <v>436</v>
      </c>
      <c r="M41" s="40">
        <v>0.62289035320281982</v>
      </c>
      <c r="N41" s="40">
        <v>0.65623193979263306</v>
      </c>
      <c r="O41" s="336" t="s">
        <v>436</v>
      </c>
      <c r="P41" s="40">
        <v>0.62289035320281982</v>
      </c>
      <c r="Q41" s="336" t="s">
        <v>436</v>
      </c>
      <c r="R41" s="40">
        <v>0.58935451507568359</v>
      </c>
      <c r="S41" s="336" t="s">
        <v>436</v>
      </c>
      <c r="T41" s="40">
        <v>0.66987073421478271</v>
      </c>
      <c r="U41" s="336" t="s">
        <v>436</v>
      </c>
      <c r="V41" s="336" t="s">
        <v>851</v>
      </c>
      <c r="W41" s="336" t="s">
        <v>1741</v>
      </c>
      <c r="X41" s="40">
        <v>0.56141442060470581</v>
      </c>
      <c r="Y41" s="40">
        <v>0.59891510009765625</v>
      </c>
      <c r="Z41" s="336" t="s">
        <v>1741</v>
      </c>
      <c r="AA41" s="40">
        <v>0.56141442060470581</v>
      </c>
      <c r="AB41" s="336" t="s">
        <v>1741</v>
      </c>
      <c r="AC41" s="40">
        <v>0.58935689926147461</v>
      </c>
      <c r="AD41" s="336" t="s">
        <v>1741</v>
      </c>
      <c r="AE41" s="40">
        <v>0.60882055759429932</v>
      </c>
      <c r="AF41" s="336" t="s">
        <v>1741</v>
      </c>
      <c r="AG41" s="336" t="s">
        <v>851</v>
      </c>
      <c r="AH41" s="336" t="s">
        <v>1447</v>
      </c>
      <c r="AI41" s="40">
        <v>0.59322738647460938</v>
      </c>
      <c r="AJ41" s="40">
        <v>0.6224592924118042</v>
      </c>
      <c r="AK41" s="336" t="s">
        <v>1447</v>
      </c>
      <c r="AL41" s="40">
        <v>0.59322738647460938</v>
      </c>
      <c r="AM41" s="336" t="s">
        <v>1447</v>
      </c>
      <c r="AN41" s="40">
        <v>0.56704294681549072</v>
      </c>
      <c r="AO41" s="336" t="s">
        <v>1447</v>
      </c>
      <c r="AP41" s="40">
        <v>0.62305253744125366</v>
      </c>
      <c r="AQ41" s="336" t="s">
        <v>1447</v>
      </c>
      <c r="AR41" s="336" t="s">
        <v>851</v>
      </c>
      <c r="AS41" s="336" t="s">
        <v>1803</v>
      </c>
      <c r="AT41" s="40">
        <v>0.59254145622253418</v>
      </c>
      <c r="AU41" s="40">
        <v>0.62179487943649292</v>
      </c>
      <c r="AV41" s="336" t="s">
        <v>1803</v>
      </c>
      <c r="AW41" s="40">
        <v>0.59254145622253418</v>
      </c>
      <c r="AX41" s="336" t="s">
        <v>1803</v>
      </c>
      <c r="AY41" s="40">
        <v>0.56754350662231445</v>
      </c>
      <c r="AZ41" s="336" t="s">
        <v>1803</v>
      </c>
      <c r="BA41" s="40">
        <v>0.62245631217956543</v>
      </c>
      <c r="BB41" s="336" t="s">
        <v>1803</v>
      </c>
      <c r="BC41" s="336" t="s">
        <v>851</v>
      </c>
      <c r="BD41" s="336" t="s">
        <v>436</v>
      </c>
      <c r="BE41" s="40">
        <v>2.7699782848358154</v>
      </c>
      <c r="BF41" s="336" t="s">
        <v>827</v>
      </c>
      <c r="BG41" s="40">
        <v>1.8687739372253418</v>
      </c>
      <c r="BH41" s="336" t="s">
        <v>1447</v>
      </c>
      <c r="BI41" s="40">
        <v>2.3505439758300781</v>
      </c>
      <c r="BJ41" s="336" t="s">
        <v>1803</v>
      </c>
      <c r="BK41" s="40">
        <v>3.2897560596466064</v>
      </c>
      <c r="BL41" s="336" t="s">
        <v>851</v>
      </c>
      <c r="BM41" s="40">
        <v>3.8780128955841064</v>
      </c>
      <c r="BN41" s="336" t="s">
        <v>838</v>
      </c>
      <c r="BO41" s="336" t="s">
        <v>851</v>
      </c>
      <c r="BP41" s="336" t="s">
        <v>470</v>
      </c>
      <c r="BQ41" s="40">
        <v>8.2093430683016777E-3</v>
      </c>
      <c r="BR41" s="40">
        <v>7.3686395771801472E-3</v>
      </c>
      <c r="BS41" s="40">
        <v>7.5995810329914093E-3</v>
      </c>
      <c r="BT41" s="40">
        <v>7.8190751373767853E-3</v>
      </c>
      <c r="BU41" s="40">
        <v>7.2972276248037815E-3</v>
      </c>
      <c r="BV41" s="336" t="s">
        <v>851</v>
      </c>
      <c r="BW41" s="336" t="s">
        <v>470</v>
      </c>
      <c r="BX41" s="40">
        <v>1.0131515562534332E-2</v>
      </c>
      <c r="BY41" s="40">
        <v>9.7008505836129189E-3</v>
      </c>
      <c r="BZ41" s="40">
        <v>8.6809182539582253E-3</v>
      </c>
      <c r="CA41" s="40">
        <v>8.3659766241908073E-3</v>
      </c>
      <c r="CB41" s="40">
        <v>8.6410082876682281E-3</v>
      </c>
      <c r="CC41" s="336" t="s">
        <v>851</v>
      </c>
      <c r="CD41" s="336" t="s">
        <v>470</v>
      </c>
      <c r="CE41" s="40">
        <v>1.0214067995548248E-2</v>
      </c>
      <c r="CF41" s="40">
        <v>9.1963382437825203E-3</v>
      </c>
      <c r="CG41" s="40">
        <v>8.3921756595373154E-3</v>
      </c>
      <c r="CH41" s="40">
        <v>8.7615326046943665E-3</v>
      </c>
      <c r="CI41" s="40">
        <v>9.0025216341018677E-3</v>
      </c>
      <c r="CJ41" s="336" t="s">
        <v>851</v>
      </c>
      <c r="CK41" s="336" t="s">
        <v>470</v>
      </c>
      <c r="CL41" s="40">
        <v>8.7871551513671875E-3</v>
      </c>
      <c r="CM41" s="40">
        <v>8.2843899726867676E-3</v>
      </c>
      <c r="CN41" s="40">
        <v>8.1671141088008881E-3</v>
      </c>
      <c r="CO41" s="40">
        <v>8.0996043980121613E-3</v>
      </c>
      <c r="CP41" s="40">
        <v>7.3164217174053192E-3</v>
      </c>
      <c r="CQ41" s="336" t="s">
        <v>851</v>
      </c>
      <c r="CR41" s="40"/>
      <c r="CS41" s="40"/>
      <c r="CT41" s="40"/>
      <c r="CU41" s="40"/>
      <c r="CV41" s="40"/>
      <c r="CW41" s="336" t="s">
        <v>1737</v>
      </c>
      <c r="CX41" s="336" t="s">
        <v>851</v>
      </c>
      <c r="CY41" s="40"/>
      <c r="CZ41" s="40"/>
      <c r="DA41" s="40"/>
      <c r="DB41" s="40"/>
      <c r="DC41" s="40"/>
      <c r="DD41" s="336" t="s">
        <v>1737</v>
      </c>
      <c r="DE41" s="336" t="s">
        <v>851</v>
      </c>
      <c r="DF41" s="40"/>
      <c r="DG41" s="336" t="s">
        <v>1737</v>
      </c>
      <c r="DH41" s="336" t="s">
        <v>851</v>
      </c>
      <c r="DI41" s="336" t="s">
        <v>851</v>
      </c>
      <c r="DJ41" s="336">
        <v>12.3</v>
      </c>
      <c r="DK41" s="336" t="s">
        <v>1738</v>
      </c>
      <c r="DL41" s="336" t="s">
        <v>851</v>
      </c>
      <c r="DM41" s="336" t="s">
        <v>851</v>
      </c>
      <c r="DN41" s="336" t="s">
        <v>470</v>
      </c>
      <c r="DO41" s="40">
        <v>5.7577021652832627E-4</v>
      </c>
      <c r="DP41" s="40">
        <v>1.8438555998727679E-3</v>
      </c>
      <c r="DQ41" s="40">
        <v>5.5081956088542938E-3</v>
      </c>
      <c r="DR41" s="40">
        <v>1.5274698380380869E-3</v>
      </c>
      <c r="DS41" s="40">
        <v>1.4246196486055851E-2</v>
      </c>
      <c r="DT41" s="336" t="s">
        <v>851</v>
      </c>
      <c r="DU41" s="336" t="s">
        <v>470</v>
      </c>
      <c r="DV41" s="40">
        <v>2.0999996922910213E-3</v>
      </c>
      <c r="DW41" s="40">
        <v>5.1333331502974033E-3</v>
      </c>
      <c r="DX41" s="40">
        <v>2.9999997932463884E-3</v>
      </c>
      <c r="DY41" s="40">
        <v>2.4000001139938831E-3</v>
      </c>
      <c r="DZ41" s="40">
        <v>-7.0000002160668373E-3</v>
      </c>
      <c r="EA41" s="336" t="s">
        <v>851</v>
      </c>
      <c r="EB41" s="336" t="s">
        <v>470</v>
      </c>
      <c r="EC41" s="40">
        <v>2.6309528038837016E-5</v>
      </c>
      <c r="ED41" s="40">
        <v>5.4717287421226501E-3</v>
      </c>
      <c r="EE41" s="40">
        <v>1.8535100389271975E-3</v>
      </c>
      <c r="EF41" s="40">
        <v>5.3652701899409294E-3</v>
      </c>
      <c r="EG41" s="40">
        <v>3.7466571666300297E-3</v>
      </c>
      <c r="EH41" s="336" t="s">
        <v>851</v>
      </c>
      <c r="EI41" s="336" t="s">
        <v>470</v>
      </c>
      <c r="EJ41" s="40">
        <v>2.0530018955469131E-3</v>
      </c>
      <c r="EK41" s="40">
        <v>2.0704155322164297E-3</v>
      </c>
      <c r="EL41" s="40">
        <v>1.2409227201715112E-4</v>
      </c>
      <c r="EM41" s="40">
        <v>-3.709936048835516E-3</v>
      </c>
      <c r="EN41" s="40">
        <v>-5.5026458576321602E-3</v>
      </c>
      <c r="EO41" s="336" t="s">
        <v>851</v>
      </c>
      <c r="EP41" s="336" t="s">
        <v>851</v>
      </c>
      <c r="EQ41" s="336" t="s">
        <v>851</v>
      </c>
      <c r="ER41" s="40">
        <v>0.78060000000000007</v>
      </c>
      <c r="ES41" s="336" t="s">
        <v>1739</v>
      </c>
      <c r="ET41" s="336" t="s">
        <v>851</v>
      </c>
      <c r="EU41" s="336" t="s">
        <v>851</v>
      </c>
      <c r="EV41" s="40">
        <v>0.82109999999999994</v>
      </c>
      <c r="EW41" s="336" t="s">
        <v>1739</v>
      </c>
      <c r="EX41" s="336" t="s">
        <v>851</v>
      </c>
      <c r="EY41" s="336" t="s">
        <v>851</v>
      </c>
      <c r="EZ41" s="40">
        <v>0.74250000000000005</v>
      </c>
      <c r="FA41" s="336" t="s">
        <v>1739</v>
      </c>
      <c r="FB41" s="336" t="s">
        <v>851</v>
      </c>
      <c r="FC41" s="40">
        <v>-4.7964576631784439E-2</v>
      </c>
      <c r="FD41" s="40">
        <v>-5.548420175909996E-2</v>
      </c>
      <c r="FE41" s="40">
        <v>-3.81331667304039E-2</v>
      </c>
      <c r="FF41" s="40">
        <v>-1.4478943310678005E-2</v>
      </c>
      <c r="FG41" s="40">
        <v>-4.0287249721586704E-3</v>
      </c>
      <c r="FH41" s="336" t="s">
        <v>838</v>
      </c>
      <c r="FI41" s="336" t="s">
        <v>851</v>
      </c>
      <c r="FJ41" s="40">
        <v>-4.9662843346595764E-2</v>
      </c>
      <c r="FK41" s="40">
        <v>-5.4334491491317749E-2</v>
      </c>
      <c r="FL41" s="40">
        <v>-5.2395790815353394E-2</v>
      </c>
      <c r="FM41" s="40">
        <v>-2.0514475181698799E-2</v>
      </c>
      <c r="FN41" s="40">
        <v>-1.934182271361351E-2</v>
      </c>
      <c r="FO41" s="336" t="s">
        <v>840</v>
      </c>
      <c r="FP41" s="336" t="s">
        <v>851</v>
      </c>
      <c r="FQ41" s="40">
        <v>0.70515203475952148</v>
      </c>
      <c r="FR41" s="336" t="s">
        <v>840</v>
      </c>
      <c r="FS41" s="336" t="s">
        <v>851</v>
      </c>
      <c r="FT41" s="336" t="s">
        <v>851</v>
      </c>
      <c r="FU41" s="40">
        <v>2.3519972339272499E-2</v>
      </c>
      <c r="FV41" s="40">
        <v>2.7978289872407913E-2</v>
      </c>
      <c r="FW41" s="40">
        <v>2.8705311939120293E-2</v>
      </c>
      <c r="FX41" s="40">
        <v>2.4449706077575684E-2</v>
      </c>
      <c r="FY41" s="40">
        <v>1.976877823472023E-2</v>
      </c>
      <c r="FZ41" s="336" t="s">
        <v>840</v>
      </c>
      <c r="GA41" s="336" t="s">
        <v>851</v>
      </c>
      <c r="GB41" s="336" t="s">
        <v>851</v>
      </c>
      <c r="GC41" s="336" t="s">
        <v>851</v>
      </c>
      <c r="GD41" s="336" t="s">
        <v>851</v>
      </c>
      <c r="GE41" s="336" t="s">
        <v>851</v>
      </c>
      <c r="GF41" s="336" t="s">
        <v>851</v>
      </c>
      <c r="GG41" s="336" t="s">
        <v>851</v>
      </c>
      <c r="GH41" s="336" t="s">
        <v>851</v>
      </c>
      <c r="GI41" s="336" t="s">
        <v>851</v>
      </c>
      <c r="GJ41" s="336" t="s">
        <v>851</v>
      </c>
      <c r="GK41" s="40">
        <v>9979610</v>
      </c>
      <c r="GL41" s="40">
        <v>9928549</v>
      </c>
      <c r="GM41" s="40">
        <v>9865548</v>
      </c>
      <c r="GN41" s="40">
        <v>9796749</v>
      </c>
      <c r="GO41" s="40">
        <v>9730146</v>
      </c>
      <c r="GP41" s="40">
        <v>9663915</v>
      </c>
      <c r="GQ41" s="40">
        <v>9604924</v>
      </c>
      <c r="GR41" s="40">
        <v>9560953</v>
      </c>
      <c r="GS41" s="40">
        <v>9527985</v>
      </c>
      <c r="GT41" s="40">
        <v>9506765</v>
      </c>
      <c r="GU41" s="40">
        <v>9490583</v>
      </c>
      <c r="GV41" s="40">
        <v>9473172</v>
      </c>
      <c r="GW41" s="40">
        <v>9464495</v>
      </c>
      <c r="GX41" s="40">
        <v>9465997</v>
      </c>
      <c r="GY41" s="40">
        <v>9474511</v>
      </c>
      <c r="GZ41" s="40">
        <v>9489616</v>
      </c>
      <c r="HA41" s="40">
        <v>9501534</v>
      </c>
      <c r="HB41" s="40">
        <v>9498264</v>
      </c>
      <c r="HC41" s="40">
        <v>9483499</v>
      </c>
      <c r="HD41" s="40">
        <v>9417849</v>
      </c>
      <c r="HE41" s="40">
        <v>9398861</v>
      </c>
      <c r="HF41" s="40">
        <v>9390000</v>
      </c>
      <c r="HG41" s="40">
        <v>9377000</v>
      </c>
      <c r="HH41" s="40">
        <v>9362000</v>
      </c>
      <c r="HI41" s="40">
        <v>9346000</v>
      </c>
      <c r="HJ41" s="40">
        <v>9328000</v>
      </c>
      <c r="HK41" s="40">
        <v>9309000</v>
      </c>
      <c r="HL41" s="40">
        <v>9288000</v>
      </c>
      <c r="HM41" s="40">
        <v>9266000</v>
      </c>
      <c r="HN41" s="40">
        <v>9241000</v>
      </c>
      <c r="HO41" s="40">
        <v>9214000</v>
      </c>
      <c r="HP41" s="40">
        <v>9185000</v>
      </c>
      <c r="HQ41" s="40">
        <v>9152000</v>
      </c>
      <c r="HR41" s="40">
        <v>9117000</v>
      </c>
      <c r="HS41" s="40">
        <v>9080000</v>
      </c>
      <c r="HT41" s="40">
        <v>9041000</v>
      </c>
      <c r="HU41" s="40">
        <v>9002000</v>
      </c>
      <c r="HV41" s="40">
        <v>8963000</v>
      </c>
      <c r="HW41" s="40">
        <v>8925000</v>
      </c>
      <c r="HX41" s="40">
        <v>8888000</v>
      </c>
      <c r="HY41" s="40">
        <v>8851000</v>
      </c>
      <c r="HZ41" s="40">
        <v>8816000</v>
      </c>
      <c r="IA41" s="40">
        <v>8782000</v>
      </c>
      <c r="IB41" s="40">
        <v>8749000</v>
      </c>
      <c r="IC41" s="40">
        <v>8716000</v>
      </c>
      <c r="ID41" s="40">
        <v>8685000</v>
      </c>
      <c r="IE41" s="40">
        <v>8655000</v>
      </c>
      <c r="IF41" s="40">
        <v>8627000</v>
      </c>
      <c r="IG41" s="40">
        <v>8600000</v>
      </c>
      <c r="IH41" s="40">
        <v>8575000</v>
      </c>
      <c r="II41" s="40">
        <v>8548000</v>
      </c>
      <c r="IJ41" s="336" t="s">
        <v>851</v>
      </c>
      <c r="IK41" s="336" t="s">
        <v>851</v>
      </c>
      <c r="IL41" s="336" t="s">
        <v>851</v>
      </c>
      <c r="IM41" s="40">
        <v>1.2551110703498125E-3</v>
      </c>
      <c r="IN41" s="40">
        <v>-3.442141751293093E-4</v>
      </c>
      <c r="IO41" s="40">
        <v>-1.5557040460407734E-3</v>
      </c>
      <c r="IP41" s="40">
        <v>-6.9466223940253258E-3</v>
      </c>
      <c r="IQ41" s="40">
        <v>-2.0182067528367043E-3</v>
      </c>
      <c r="IR41" s="40">
        <v>-9.4321847427636385E-4</v>
      </c>
      <c r="IS41" s="40">
        <v>-1.3854107819497585E-3</v>
      </c>
      <c r="IT41" s="40">
        <v>-1.6009395476430655E-3</v>
      </c>
      <c r="IU41" s="40">
        <v>-1.7104985890910029E-3</v>
      </c>
      <c r="IV41" s="40">
        <v>-1.9278146792203188E-3</v>
      </c>
      <c r="IW41" s="40">
        <v>-2.0389554556459188E-3</v>
      </c>
      <c r="IX41" s="40">
        <v>-2.2584297694265842E-3</v>
      </c>
      <c r="IY41" s="40">
        <v>-2.3714574053883553E-3</v>
      </c>
      <c r="IZ41" s="40">
        <v>-2.7016820386052132E-3</v>
      </c>
      <c r="JA41" s="40">
        <v>-2.9260383453220129E-3</v>
      </c>
      <c r="JB41" s="40">
        <v>-3.1523478683084249E-3</v>
      </c>
      <c r="JC41" s="40">
        <v>-3.5992839839309454E-3</v>
      </c>
      <c r="JD41" s="40">
        <v>-3.8316319696605206E-3</v>
      </c>
      <c r="JE41" s="40">
        <v>-4.0666097775101662E-3</v>
      </c>
      <c r="JF41" s="40">
        <v>-4.3044048361480236E-3</v>
      </c>
      <c r="JG41" s="40">
        <v>-4.3230126611888409E-3</v>
      </c>
      <c r="JH41" s="40">
        <v>-4.3417825363576412E-3</v>
      </c>
      <c r="JI41" s="40">
        <v>-4.2486647143959999E-3</v>
      </c>
      <c r="JJ41" s="40">
        <v>-4.1542751714587212E-3</v>
      </c>
      <c r="JK41" s="40">
        <v>-4.171605221927166E-3</v>
      </c>
      <c r="JL41" s="40">
        <v>-3.9621945470571518E-3</v>
      </c>
      <c r="JM41" s="40">
        <v>-3.8640801794826984E-3</v>
      </c>
      <c r="JN41" s="40">
        <v>-3.7647639401257038E-3</v>
      </c>
      <c r="JO41" s="40">
        <v>-3.7789910566061735E-3</v>
      </c>
      <c r="JP41" s="40">
        <v>-3.563017351552844E-3</v>
      </c>
      <c r="JQ41" s="40">
        <v>-3.4602109808474779E-3</v>
      </c>
      <c r="JR41" s="40">
        <v>-3.2403685618191957E-3</v>
      </c>
      <c r="JS41" s="40">
        <v>-3.1346168834716082E-3</v>
      </c>
      <c r="JT41" s="40">
        <v>-2.9112102929502726E-3</v>
      </c>
      <c r="JU41" s="40">
        <v>-3.1536556780338287E-3</v>
      </c>
      <c r="JV41" s="336" t="s">
        <v>1740</v>
      </c>
      <c r="JW41" s="336" t="s">
        <v>851</v>
      </c>
      <c r="JX41" s="336" t="s">
        <v>851</v>
      </c>
      <c r="JY41" s="336" t="s">
        <v>851</v>
      </c>
      <c r="JZ41" s="336" t="s">
        <v>851</v>
      </c>
      <c r="KA41" s="336" t="s">
        <v>1740</v>
      </c>
      <c r="KB41" s="40">
        <v>0.465326168206874</v>
      </c>
      <c r="KC41" s="40">
        <v>0.46539460860134596</v>
      </c>
      <c r="KD41" s="40">
        <v>0.46542418583753403</v>
      </c>
      <c r="KE41" s="40">
        <v>0.46543945775851397</v>
      </c>
      <c r="KF41" s="40">
        <v>0.46548059864950803</v>
      </c>
      <c r="KG41" s="40">
        <v>0.46557493390265797</v>
      </c>
      <c r="KH41" s="40">
        <v>0.46572868176582405</v>
      </c>
      <c r="KI41" s="40">
        <v>0.46592815879562399</v>
      </c>
      <c r="KJ41" s="40">
        <v>0.46615168500558496</v>
      </c>
      <c r="KK41" s="40">
        <v>0.46636948745518803</v>
      </c>
      <c r="KL41" s="40">
        <v>0.46655911000878902</v>
      </c>
      <c r="KM41" s="40">
        <v>0.46671596922341602</v>
      </c>
      <c r="KN41" s="40">
        <v>0.46684575096493802</v>
      </c>
      <c r="KO41" s="40">
        <v>0.46695472789996001</v>
      </c>
      <c r="KP41" s="40">
        <v>0.46705016412315103</v>
      </c>
      <c r="KQ41" s="40">
        <v>0.46714076334487104</v>
      </c>
      <c r="KR41" s="40">
        <v>0.46722889369322401</v>
      </c>
      <c r="KS41" s="40">
        <v>0.46731325335762397</v>
      </c>
      <c r="KT41" s="40">
        <v>0.46740324648839299</v>
      </c>
      <c r="KU41" s="40">
        <v>0.46750828401078404</v>
      </c>
      <c r="KV41" s="40">
        <v>0.467636670580376</v>
      </c>
      <c r="KW41" s="40">
        <v>0.46779095592070702</v>
      </c>
      <c r="KX41" s="40">
        <v>0.46797424237394997</v>
      </c>
      <c r="KY41" s="40">
        <v>0.46819282752300401</v>
      </c>
      <c r="KZ41" s="40">
        <v>0.468452317054941</v>
      </c>
      <c r="LA41" s="40">
        <v>0.468757594133693</v>
      </c>
      <c r="LB41" s="40">
        <v>0.46911009591646702</v>
      </c>
      <c r="LC41" s="40">
        <v>0.46950983401784496</v>
      </c>
      <c r="LD41" s="40">
        <v>0.46995430321736698</v>
      </c>
      <c r="LE41" s="40">
        <v>0.47043933737703197</v>
      </c>
      <c r="LF41" s="40">
        <v>0.47096162023743404</v>
      </c>
      <c r="LG41" s="40">
        <v>0.471519864629311</v>
      </c>
      <c r="LH41" s="40">
        <v>0.47211023566613797</v>
      </c>
      <c r="LI41" s="40">
        <v>0.47272354110433901</v>
      </c>
      <c r="LJ41" s="40">
        <v>0.47335089028521099</v>
      </c>
      <c r="LK41" s="40">
        <v>0.47398130878356498</v>
      </c>
      <c r="LL41" s="336" t="s">
        <v>851</v>
      </c>
      <c r="LM41" s="336" t="s">
        <v>851</v>
      </c>
      <c r="LN41" s="336" t="s">
        <v>1740</v>
      </c>
      <c r="LO41" s="40">
        <v>0.69413632154464722</v>
      </c>
      <c r="LP41" s="40">
        <v>0.69070112705230713</v>
      </c>
      <c r="LQ41" s="40">
        <v>0.68716990947723389</v>
      </c>
      <c r="LR41" s="40">
        <v>0.68288910388946533</v>
      </c>
      <c r="LS41" s="40">
        <v>0.67762839794158936</v>
      </c>
      <c r="LT41" s="40">
        <v>0.67179447412490845</v>
      </c>
      <c r="LU41" s="40">
        <v>0.66613417863845825</v>
      </c>
      <c r="LV41" s="40">
        <v>0.66012585163116455</v>
      </c>
      <c r="LW41" s="40">
        <v>0.65434736013412476</v>
      </c>
      <c r="LX41" s="40">
        <v>0.6492617130279541</v>
      </c>
      <c r="LY41" s="40">
        <v>0.64515435695648193</v>
      </c>
      <c r="LZ41" s="40">
        <v>0.64013320207595825</v>
      </c>
      <c r="MA41" s="40">
        <v>0.63652026653289795</v>
      </c>
      <c r="MB41" s="40">
        <v>0.633930504322052</v>
      </c>
      <c r="MC41" s="40">
        <v>0.63229089975357056</v>
      </c>
      <c r="MD41" s="40">
        <v>0.63143044710159302</v>
      </c>
      <c r="ME41" s="40">
        <v>0.63113772869110107</v>
      </c>
      <c r="MF41" s="40">
        <v>0.63166522979736328</v>
      </c>
      <c r="MG41" s="40">
        <v>0.63255459070205688</v>
      </c>
      <c r="MH41" s="40">
        <v>0.633370041847229</v>
      </c>
      <c r="MI41" s="40">
        <v>0.63411128520965576</v>
      </c>
      <c r="MJ41" s="40">
        <v>0.63408130407333374</v>
      </c>
      <c r="MK41" s="40">
        <v>0.63382798433303833</v>
      </c>
      <c r="ML41" s="40">
        <v>0.6332772970199585</v>
      </c>
      <c r="MM41" s="40">
        <v>0.63242572546005249</v>
      </c>
      <c r="MN41" s="40">
        <v>0.63156706094741821</v>
      </c>
      <c r="MO41" s="40">
        <v>0.62999093532562256</v>
      </c>
      <c r="MP41" s="40">
        <v>0.62821680307388306</v>
      </c>
      <c r="MQ41" s="40">
        <v>0.6261286735534668</v>
      </c>
      <c r="MR41" s="40">
        <v>0.62379533052444458</v>
      </c>
      <c r="MS41" s="40">
        <v>0.62095564603805542</v>
      </c>
      <c r="MT41" s="40">
        <v>0.61744654178619385</v>
      </c>
      <c r="MU41" s="40">
        <v>0.61377072334289551</v>
      </c>
      <c r="MV41" s="40">
        <v>0.61000001430511475</v>
      </c>
      <c r="MW41" s="40">
        <v>0.60571426153182983</v>
      </c>
      <c r="MX41" s="40">
        <v>0.60095930099487305</v>
      </c>
      <c r="MY41" s="336" t="s">
        <v>851</v>
      </c>
      <c r="MZ41" s="336" t="s">
        <v>1740</v>
      </c>
      <c r="NA41" s="40">
        <v>0.63309001922607422</v>
      </c>
      <c r="NB41" s="40">
        <v>0.62619954347610474</v>
      </c>
      <c r="NC41" s="40">
        <v>0.61963373422622681</v>
      </c>
      <c r="ND41" s="40">
        <v>0.61364853382110596</v>
      </c>
      <c r="NE41" s="40">
        <v>0.60778647661209106</v>
      </c>
      <c r="NF41" s="40">
        <v>0.60141551494598389</v>
      </c>
      <c r="NG41" s="40">
        <v>0.59467518329620361</v>
      </c>
      <c r="NH41" s="40">
        <v>0.58675479888916016</v>
      </c>
      <c r="NI41" s="40">
        <v>0.57914978265762329</v>
      </c>
      <c r="NJ41" s="40">
        <v>0.57329338788986206</v>
      </c>
      <c r="NK41" s="40">
        <v>0.57000428438186646</v>
      </c>
      <c r="NL41" s="40">
        <v>0.56762272119522095</v>
      </c>
      <c r="NM41" s="40">
        <v>0.56815242767333984</v>
      </c>
      <c r="NN41" s="40">
        <v>0.57025682926177979</v>
      </c>
      <c r="NO41" s="40">
        <v>0.57244884967803955</v>
      </c>
      <c r="NP41" s="40">
        <v>0.57380074262619019</v>
      </c>
      <c r="NQ41" s="40">
        <v>0.57441478967666626</v>
      </c>
      <c r="NR41" s="40">
        <v>0.57440996170043945</v>
      </c>
      <c r="NS41" s="40">
        <v>0.57387298345565796</v>
      </c>
      <c r="NT41" s="40">
        <v>0.57312774658203125</v>
      </c>
      <c r="NU41" s="40">
        <v>0.57283484935760498</v>
      </c>
      <c r="NV41" s="40">
        <v>0.57209509611129761</v>
      </c>
      <c r="NW41" s="40">
        <v>0.57157200574874878</v>
      </c>
      <c r="NX41" s="40">
        <v>0.57086837291717529</v>
      </c>
      <c r="NY41" s="40">
        <v>0.56953197717666626</v>
      </c>
      <c r="NZ41" s="40">
        <v>0.56784546375274658</v>
      </c>
      <c r="OA41" s="40">
        <v>0.56533575057983398</v>
      </c>
      <c r="OB41" s="40">
        <v>0.56262809038162231</v>
      </c>
      <c r="OC41" s="40">
        <v>0.55926394462585449</v>
      </c>
      <c r="OD41" s="40">
        <v>0.55507111549377441</v>
      </c>
      <c r="OE41" s="40">
        <v>0.55002880096435547</v>
      </c>
      <c r="OF41" s="40">
        <v>0.54407858848571777</v>
      </c>
      <c r="OG41" s="40">
        <v>0.53726673126220703</v>
      </c>
      <c r="OH41" s="40">
        <v>0.53046512603759766</v>
      </c>
      <c r="OI41" s="40">
        <v>0.52419823408126831</v>
      </c>
      <c r="OJ41" s="40">
        <v>0.51883482933044434</v>
      </c>
      <c r="OK41" s="336" t="s">
        <v>851</v>
      </c>
      <c r="OL41" s="336" t="s">
        <v>851</v>
      </c>
      <c r="OM41" s="336" t="s">
        <v>1740</v>
      </c>
      <c r="ON41" s="40">
        <v>0.64562857151031494</v>
      </c>
      <c r="OO41" s="40">
        <v>0.64444154500961304</v>
      </c>
      <c r="OP41" s="40">
        <v>0.64213258028030396</v>
      </c>
      <c r="OQ41" s="40">
        <v>0.63781207799911499</v>
      </c>
      <c r="OR41" s="40">
        <v>0.63167840242385864</v>
      </c>
      <c r="OS41" s="40">
        <v>0.62484645843505859</v>
      </c>
      <c r="OT41" s="40">
        <v>0.61821085214614868</v>
      </c>
      <c r="OU41" s="40">
        <v>0.6114962100982666</v>
      </c>
      <c r="OV41" s="40">
        <v>0.60521256923675537</v>
      </c>
      <c r="OW41" s="40">
        <v>0.59918683767318726</v>
      </c>
      <c r="OX41" s="40">
        <v>0.59326756000518799</v>
      </c>
      <c r="OY41" s="40">
        <v>0.58599203824996948</v>
      </c>
      <c r="OZ41" s="40">
        <v>0.57934969663619995</v>
      </c>
      <c r="PA41" s="40">
        <v>0.57360243797302246</v>
      </c>
      <c r="PB41" s="40">
        <v>0.56931066513061523</v>
      </c>
      <c r="PC41" s="40">
        <v>0.5669633150100708</v>
      </c>
      <c r="PD41" s="40">
        <v>0.5662493109703064</v>
      </c>
      <c r="PE41" s="40">
        <v>0.5674169659614563</v>
      </c>
      <c r="PF41" s="40">
        <v>0.56959527730941772</v>
      </c>
      <c r="PG41" s="40">
        <v>0.57191628217697144</v>
      </c>
      <c r="PH41" s="40">
        <v>0.57371973991394043</v>
      </c>
      <c r="PI41" s="40">
        <v>0.57453900575637817</v>
      </c>
      <c r="PJ41" s="40">
        <v>0.57480752468109131</v>
      </c>
      <c r="PK41" s="40">
        <v>0.5745658278465271</v>
      </c>
      <c r="PL41" s="40">
        <v>0.57414489984512329</v>
      </c>
      <c r="PM41" s="40">
        <v>0.57405942678451538</v>
      </c>
      <c r="PN41" s="40">
        <v>0.57338929176330566</v>
      </c>
      <c r="PO41" s="40">
        <v>0.57276248931884766</v>
      </c>
      <c r="PP41" s="40">
        <v>0.57195109128952026</v>
      </c>
      <c r="PQ41" s="40">
        <v>0.57078933715820313</v>
      </c>
      <c r="PR41" s="40">
        <v>0.56902706623077393</v>
      </c>
      <c r="PS41" s="40">
        <v>0.56626230478286743</v>
      </c>
      <c r="PT41" s="40">
        <v>0.56334763765335083</v>
      </c>
      <c r="PU41" s="40">
        <v>0.56011629104614258</v>
      </c>
      <c r="PV41" s="40">
        <v>0.5561516284942627</v>
      </c>
      <c r="PW41" s="40">
        <v>0.55159103870391846</v>
      </c>
      <c r="PX41" s="336" t="s">
        <v>851</v>
      </c>
      <c r="PY41" s="336" t="s">
        <v>851</v>
      </c>
      <c r="PZ41" s="40">
        <v>0.70879999999999999</v>
      </c>
      <c r="QA41" s="40">
        <v>0.71530000000000005</v>
      </c>
      <c r="QB41" s="40">
        <v>0.72189999999999999</v>
      </c>
      <c r="QC41" s="40">
        <v>0.7279000000000001</v>
      </c>
      <c r="QD41" s="40">
        <v>0.73299999999999998</v>
      </c>
      <c r="QE41" s="40">
        <v>0.73699999999999999</v>
      </c>
      <c r="QF41" s="40">
        <v>0.74040000000000006</v>
      </c>
      <c r="QG41" s="40">
        <v>0.74360000000000004</v>
      </c>
      <c r="QH41" s="40">
        <v>0.74690000000000001</v>
      </c>
      <c r="QI41" s="40">
        <v>0.75060000000000004</v>
      </c>
      <c r="QJ41" s="40">
        <v>0.755</v>
      </c>
      <c r="QK41" s="40">
        <v>0.75959999999999994</v>
      </c>
      <c r="QL41" s="40">
        <v>0.7641</v>
      </c>
      <c r="QM41" s="40">
        <v>0.76829999999999998</v>
      </c>
      <c r="QN41" s="40">
        <v>0.77180000000000004</v>
      </c>
      <c r="QO41" s="40">
        <v>0.77459999999999996</v>
      </c>
      <c r="QP41" s="40">
        <v>0.77739999999999998</v>
      </c>
      <c r="QQ41" s="40">
        <v>0.78200000000000003</v>
      </c>
      <c r="QR41" s="40">
        <v>0.78060000000000007</v>
      </c>
      <c r="QS41" s="336" t="s">
        <v>851</v>
      </c>
      <c r="QT41" s="336" t="s">
        <v>851</v>
      </c>
      <c r="QU41" s="336" t="s">
        <v>851</v>
      </c>
      <c r="QV41" s="336" t="s">
        <v>851</v>
      </c>
      <c r="QW41" s="40">
        <v>-1.7918858211487532E-3</v>
      </c>
      <c r="QX41" s="336" t="s">
        <v>851</v>
      </c>
      <c r="QY41" s="336" t="s">
        <v>851</v>
      </c>
      <c r="QZ41" s="336" t="s">
        <v>851</v>
      </c>
      <c r="RA41" s="336" t="s">
        <v>851</v>
      </c>
      <c r="RB41" s="336" t="s">
        <v>851</v>
      </c>
      <c r="RC41" s="336" t="s">
        <v>851</v>
      </c>
      <c r="RD41" s="336" t="s">
        <v>851</v>
      </c>
      <c r="RE41" s="336" t="s">
        <v>851</v>
      </c>
      <c r="RF41" s="40">
        <v>0.253</v>
      </c>
      <c r="RG41" s="40">
        <v>2019</v>
      </c>
      <c r="RH41" s="336" t="s">
        <v>840</v>
      </c>
      <c r="RI41" s="336" t="s">
        <v>851</v>
      </c>
      <c r="RJ41" s="40">
        <v>0</v>
      </c>
      <c r="RK41" s="40">
        <v>2019</v>
      </c>
      <c r="RL41" s="336" t="s">
        <v>840</v>
      </c>
      <c r="RM41" s="336" t="s">
        <v>851</v>
      </c>
      <c r="RN41" s="40">
        <v>0</v>
      </c>
      <c r="RO41" s="40">
        <v>2019</v>
      </c>
      <c r="RP41" s="336" t="s">
        <v>840</v>
      </c>
      <c r="RQ41" s="336" t="s">
        <v>851</v>
      </c>
      <c r="RR41" s="40">
        <v>2E-3</v>
      </c>
      <c r="RS41" s="40">
        <v>2019</v>
      </c>
      <c r="RT41" s="336" t="s">
        <v>840</v>
      </c>
      <c r="RU41" s="336" t="s">
        <v>851</v>
      </c>
      <c r="RV41" s="40">
        <v>4.8000000000000001E-2</v>
      </c>
      <c r="RW41" s="40">
        <v>2020</v>
      </c>
      <c r="RX41" s="336" t="s">
        <v>840</v>
      </c>
      <c r="RY41" s="336" t="s">
        <v>851</v>
      </c>
      <c r="RZ41" s="336" t="s">
        <v>838</v>
      </c>
      <c r="SA41" s="40">
        <v>0.27297249436378479</v>
      </c>
      <c r="SB41" s="40">
        <v>0.30298313498497009</v>
      </c>
      <c r="SC41" s="40">
        <v>0.302681565284729</v>
      </c>
      <c r="SD41" s="40">
        <v>0.26576569676399231</v>
      </c>
      <c r="SE41" s="40">
        <v>0.26277080178260803</v>
      </c>
      <c r="SF41" s="336" t="s">
        <v>851</v>
      </c>
      <c r="SG41" s="336" t="s">
        <v>851</v>
      </c>
      <c r="SH41" s="40">
        <v>0.29458522796630859</v>
      </c>
      <c r="SI41" s="40">
        <v>0.31349968910217285</v>
      </c>
      <c r="SJ41" s="40">
        <v>0.3138546347618103</v>
      </c>
      <c r="SK41" s="40">
        <v>0.26702865958213806</v>
      </c>
      <c r="SL41" s="40">
        <v>0.27034536004066467</v>
      </c>
      <c r="SM41" s="336" t="s">
        <v>840</v>
      </c>
      <c r="SN41" s="336" t="s">
        <v>851</v>
      </c>
      <c r="SO41" s="336" t="s">
        <v>851</v>
      </c>
      <c r="SP41" s="40">
        <v>4.0307559072971344E-2</v>
      </c>
      <c r="SQ41" s="40">
        <v>2.9630189761519432E-2</v>
      </c>
      <c r="SR41" s="40">
        <v>9.2425365000963211E-3</v>
      </c>
      <c r="SS41" s="40">
        <v>7.0502767339348793E-3</v>
      </c>
      <c r="ST41" s="40">
        <v>-9.0752560645341873E-3</v>
      </c>
      <c r="SU41" s="336" t="s">
        <v>838</v>
      </c>
      <c r="SV41" s="336" t="s">
        <v>851</v>
      </c>
      <c r="SW41" s="336" t="s">
        <v>851</v>
      </c>
      <c r="SX41" s="40">
        <v>4.3580338358879089E-2</v>
      </c>
      <c r="SY41" s="40">
        <v>3.6224588751792908E-2</v>
      </c>
      <c r="SZ41" s="40">
        <v>1.7659202218055725E-2</v>
      </c>
      <c r="TA41" s="40">
        <v>1.0556755587458611E-3</v>
      </c>
      <c r="TB41" s="40">
        <v>1.3902905397117138E-2</v>
      </c>
      <c r="TC41" s="336" t="s">
        <v>840</v>
      </c>
      <c r="TD41" s="336" t="s">
        <v>851</v>
      </c>
      <c r="TE41" s="336" t="s">
        <v>851</v>
      </c>
      <c r="TF41" s="336" t="s">
        <v>851</v>
      </c>
      <c r="TG41" s="40">
        <v>4.3246109038591385E-2</v>
      </c>
      <c r="TH41" s="40">
        <v>3.1405247747898102E-2</v>
      </c>
      <c r="TI41" s="40">
        <v>1.0095244273543358E-2</v>
      </c>
      <c r="TJ41" s="40">
        <v>8.7353065609931946E-3</v>
      </c>
      <c r="TK41" s="40">
        <v>-8.2414774224162102E-3</v>
      </c>
      <c r="TL41" s="336" t="s">
        <v>838</v>
      </c>
      <c r="TM41" s="336" t="s">
        <v>851</v>
      </c>
      <c r="TN41" s="336" t="s">
        <v>851</v>
      </c>
      <c r="TO41" s="336" t="s">
        <v>851</v>
      </c>
      <c r="TP41" s="40">
        <v>4.6712771058082581E-2</v>
      </c>
      <c r="TQ41" s="40">
        <v>3.8399398326873779E-2</v>
      </c>
      <c r="TR41" s="40">
        <v>1.8598895519971848E-2</v>
      </c>
      <c r="TS41" s="40">
        <v>2.2553596645593643E-3</v>
      </c>
      <c r="TT41" s="40">
        <v>2.0849527791142464E-2</v>
      </c>
      <c r="TU41" s="336" t="s">
        <v>840</v>
      </c>
      <c r="TV41" s="336" t="s">
        <v>851</v>
      </c>
      <c r="TW41" s="40">
        <v>6370</v>
      </c>
      <c r="TX41" s="336" t="s">
        <v>840</v>
      </c>
      <c r="TY41" s="336" t="s">
        <v>851</v>
      </c>
      <c r="TZ41" s="40">
        <v>6289.59716796875</v>
      </c>
      <c r="UA41" s="336" t="s">
        <v>838</v>
      </c>
      <c r="UB41" s="336" t="s">
        <v>851</v>
      </c>
      <c r="UC41" s="40">
        <v>6266.1308535148801</v>
      </c>
      <c r="UD41" s="336" t="s">
        <v>840</v>
      </c>
      <c r="UE41" s="336" t="s">
        <v>851</v>
      </c>
      <c r="UF41" s="336" t="s">
        <v>851</v>
      </c>
      <c r="UG41" s="40">
        <v>0.22500790655612946</v>
      </c>
      <c r="UH41" s="40">
        <v>0.24749894440174103</v>
      </c>
      <c r="UI41" s="40">
        <v>0.26454839110374451</v>
      </c>
      <c r="UJ41" s="40">
        <v>0.25128674507141113</v>
      </c>
      <c r="UK41" s="40">
        <v>0.2587420642375946</v>
      </c>
      <c r="UL41" s="336" t="s">
        <v>838</v>
      </c>
      <c r="UM41" s="336" t="s">
        <v>851</v>
      </c>
      <c r="UN41" s="336" t="s">
        <v>851</v>
      </c>
      <c r="UO41" s="336" t="s">
        <v>851</v>
      </c>
      <c r="UP41" s="40">
        <v>0.24492238461971283</v>
      </c>
      <c r="UQ41" s="40">
        <v>0.2591651976108551</v>
      </c>
      <c r="UR41" s="40">
        <v>0.26145884394645691</v>
      </c>
      <c r="US41" s="40">
        <v>0.24651420116424561</v>
      </c>
      <c r="UT41" s="40">
        <v>0.25100353360176086</v>
      </c>
      <c r="UU41" s="336" t="s">
        <v>840</v>
      </c>
    </row>
    <row r="42" spans="1:567">
      <c r="A42" s="336" t="s">
        <v>517</v>
      </c>
      <c r="B42" s="336" t="s">
        <v>17</v>
      </c>
      <c r="C42" s="336" t="s">
        <v>233</v>
      </c>
      <c r="D42" s="40">
        <v>4.3531693518161774E-2</v>
      </c>
      <c r="E42" s="336" t="s">
        <v>436</v>
      </c>
      <c r="F42" s="40">
        <v>4.4675793498754501E-2</v>
      </c>
      <c r="G42" s="336" t="s">
        <v>1741</v>
      </c>
      <c r="H42" s="40">
        <v>4.3107911944389343E-2</v>
      </c>
      <c r="I42" s="336" t="s">
        <v>1447</v>
      </c>
      <c r="J42" s="40">
        <v>4.2378786951303482E-2</v>
      </c>
      <c r="K42" s="336" t="s">
        <v>1803</v>
      </c>
      <c r="L42" s="336" t="s">
        <v>436</v>
      </c>
      <c r="M42" s="40">
        <v>0.61961036920547485</v>
      </c>
      <c r="N42" s="40">
        <v>0.64857387542724609</v>
      </c>
      <c r="O42" s="336" t="s">
        <v>436</v>
      </c>
      <c r="P42" s="40">
        <v>0.61961036920547485</v>
      </c>
      <c r="Q42" s="336" t="s">
        <v>436</v>
      </c>
      <c r="R42" s="40">
        <v>0.69360005855560303</v>
      </c>
      <c r="S42" s="336" t="s">
        <v>436</v>
      </c>
      <c r="T42" s="40">
        <v>0.59768015146255493</v>
      </c>
      <c r="U42" s="336" t="s">
        <v>436</v>
      </c>
      <c r="V42" s="336" t="s">
        <v>851</v>
      </c>
      <c r="W42" s="336" t="s">
        <v>1741</v>
      </c>
      <c r="X42" s="40">
        <v>0.62982434034347534</v>
      </c>
      <c r="Y42" s="40">
        <v>0.65650814771652222</v>
      </c>
      <c r="Z42" s="336" t="s">
        <v>1741</v>
      </c>
      <c r="AA42" s="40">
        <v>0.62982434034347534</v>
      </c>
      <c r="AB42" s="336" t="s">
        <v>1741</v>
      </c>
      <c r="AC42" s="40">
        <v>0.68820011615753174</v>
      </c>
      <c r="AD42" s="336" t="s">
        <v>1741</v>
      </c>
      <c r="AE42" s="40">
        <v>0.59233886003494263</v>
      </c>
      <c r="AF42" s="336" t="s">
        <v>1741</v>
      </c>
      <c r="AG42" s="336" t="s">
        <v>851</v>
      </c>
      <c r="AH42" s="336" t="s">
        <v>1447</v>
      </c>
      <c r="AI42" s="40">
        <v>0.61048692464828491</v>
      </c>
      <c r="AJ42" s="40">
        <v>0.63796412944793701</v>
      </c>
      <c r="AK42" s="336" t="s">
        <v>1447</v>
      </c>
      <c r="AL42" s="40">
        <v>0.61048692464828491</v>
      </c>
      <c r="AM42" s="336" t="s">
        <v>1447</v>
      </c>
      <c r="AN42" s="40">
        <v>0.68631136417388916</v>
      </c>
      <c r="AO42" s="336" t="s">
        <v>1447</v>
      </c>
      <c r="AP42" s="40">
        <v>0.57484191656112671</v>
      </c>
      <c r="AQ42" s="336" t="s">
        <v>1447</v>
      </c>
      <c r="AR42" s="336" t="s">
        <v>851</v>
      </c>
      <c r="AS42" s="336" t="s">
        <v>1803</v>
      </c>
      <c r="AT42" s="40">
        <v>0.59481096267700195</v>
      </c>
      <c r="AU42" s="40">
        <v>0.62359535694122314</v>
      </c>
      <c r="AV42" s="336" t="s">
        <v>1803</v>
      </c>
      <c r="AW42" s="40">
        <v>0.59481096267700195</v>
      </c>
      <c r="AX42" s="336" t="s">
        <v>1803</v>
      </c>
      <c r="AY42" s="40">
        <v>0.66972488164901733</v>
      </c>
      <c r="AZ42" s="336" t="s">
        <v>1803</v>
      </c>
      <c r="BA42" s="40">
        <v>0.55889517068862915</v>
      </c>
      <c r="BB42" s="336" t="s">
        <v>1803</v>
      </c>
      <c r="BC42" s="336" t="s">
        <v>851</v>
      </c>
      <c r="BD42" s="336" t="s">
        <v>436</v>
      </c>
      <c r="BE42" s="40">
        <v>3.4351105690002441</v>
      </c>
      <c r="BF42" s="336" t="s">
        <v>827</v>
      </c>
      <c r="BG42" s="40">
        <v>5.2200899124145508</v>
      </c>
      <c r="BH42" s="336" t="s">
        <v>1447</v>
      </c>
      <c r="BI42" s="40">
        <v>5.7813162803649902</v>
      </c>
      <c r="BJ42" s="336" t="s">
        <v>1803</v>
      </c>
      <c r="BK42" s="40">
        <v>6.5501322746276855</v>
      </c>
      <c r="BL42" s="336" t="s">
        <v>851</v>
      </c>
      <c r="BM42" s="40">
        <v>2.571068286895752</v>
      </c>
      <c r="BN42" s="336" t="s">
        <v>838</v>
      </c>
      <c r="BO42" s="336" t="s">
        <v>851</v>
      </c>
      <c r="BP42" s="336" t="s">
        <v>436</v>
      </c>
      <c r="BQ42" s="40">
        <v>3.6267715040594339E-3</v>
      </c>
      <c r="BR42" s="40">
        <v>3.3461276907473803E-3</v>
      </c>
      <c r="BS42" s="40">
        <v>3.0298675410449505E-3</v>
      </c>
      <c r="BT42" s="40">
        <v>2.0168072078377008E-3</v>
      </c>
      <c r="BU42" s="40">
        <v>2.0167618058621883E-3</v>
      </c>
      <c r="BV42" s="336" t="s">
        <v>851</v>
      </c>
      <c r="BW42" s="336" t="s">
        <v>827</v>
      </c>
      <c r="BX42" s="40">
        <v>4.2641093023121357E-3</v>
      </c>
      <c r="BY42" s="40">
        <v>3.5356308799237013E-3</v>
      </c>
      <c r="BZ42" s="40">
        <v>2.2103802766650915E-3</v>
      </c>
      <c r="CA42" s="40">
        <v>1.9135888433083892E-3</v>
      </c>
      <c r="CB42" s="40">
        <v>2.0022417884320021E-3</v>
      </c>
      <c r="CC42" s="336" t="s">
        <v>851</v>
      </c>
      <c r="CD42" s="336" t="s">
        <v>1447</v>
      </c>
      <c r="CE42" s="40">
        <v>3.5252869129180908E-3</v>
      </c>
      <c r="CF42" s="40">
        <v>2.7139768935739994E-3</v>
      </c>
      <c r="CG42" s="40">
        <v>1.8692737212404609E-3</v>
      </c>
      <c r="CH42" s="40">
        <v>2.0022168755531311E-3</v>
      </c>
      <c r="CI42" s="40">
        <v>2.0021975506097078E-3</v>
      </c>
      <c r="CJ42" s="336" t="s">
        <v>851</v>
      </c>
      <c r="CK42" s="336" t="s">
        <v>1803</v>
      </c>
      <c r="CL42" s="40">
        <v>3.1522780191153288E-3</v>
      </c>
      <c r="CM42" s="40">
        <v>2.1409934852272272E-3</v>
      </c>
      <c r="CN42" s="40">
        <v>1.957904314622283E-3</v>
      </c>
      <c r="CO42" s="40">
        <v>2.0022199023514986E-3</v>
      </c>
      <c r="CP42" s="40">
        <v>2.0022294484078884E-3</v>
      </c>
      <c r="CQ42" s="336" t="s">
        <v>851</v>
      </c>
      <c r="CR42" s="40">
        <v>9.6441535949707031</v>
      </c>
      <c r="CS42" s="40">
        <v>10.118385314941406</v>
      </c>
      <c r="CT42" s="40">
        <v>10.573247909545898</v>
      </c>
      <c r="CU42" s="40">
        <v>10.757598876953125</v>
      </c>
      <c r="CV42" s="40">
        <v>10.898303985595703</v>
      </c>
      <c r="CW42" s="336" t="s">
        <v>1741</v>
      </c>
      <c r="CX42" s="336" t="s">
        <v>851</v>
      </c>
      <c r="CY42" s="40">
        <v>9.9497880935668945</v>
      </c>
      <c r="CZ42" s="40">
        <v>10.387965202331543</v>
      </c>
      <c r="DA42" s="40">
        <v>10.711743354797363</v>
      </c>
      <c r="DB42" s="40">
        <v>10.839414596557617</v>
      </c>
      <c r="DC42" s="40">
        <v>10.986637115478516</v>
      </c>
      <c r="DD42" s="336" t="s">
        <v>1447</v>
      </c>
      <c r="DE42" s="336" t="s">
        <v>851</v>
      </c>
      <c r="DF42" s="40">
        <v>11.045525550842285</v>
      </c>
      <c r="DG42" s="336" t="s">
        <v>1803</v>
      </c>
      <c r="DH42" s="336" t="s">
        <v>851</v>
      </c>
      <c r="DI42" s="336" t="s">
        <v>851</v>
      </c>
      <c r="DJ42" s="336">
        <v>12.1</v>
      </c>
      <c r="DK42" s="336" t="s">
        <v>1738</v>
      </c>
      <c r="DL42" s="336" t="s">
        <v>851</v>
      </c>
      <c r="DM42" s="336" t="s">
        <v>851</v>
      </c>
      <c r="DN42" s="336" t="s">
        <v>436</v>
      </c>
      <c r="DO42" s="40">
        <v>-4.2455660877749324E-4</v>
      </c>
      <c r="DP42" s="40">
        <v>-1.0417737066745758E-3</v>
      </c>
      <c r="DQ42" s="40">
        <v>-5.0830794498324394E-3</v>
      </c>
      <c r="DR42" s="40">
        <v>-8.3851860836148262E-3</v>
      </c>
      <c r="DS42" s="40">
        <v>8.5424100980162621E-3</v>
      </c>
      <c r="DT42" s="336" t="s">
        <v>851</v>
      </c>
      <c r="DU42" s="336" t="s">
        <v>827</v>
      </c>
      <c r="DV42" s="40">
        <v>-2.1626094821840525E-3</v>
      </c>
      <c r="DW42" s="40">
        <v>-3.7739679682999849E-3</v>
      </c>
      <c r="DX42" s="40">
        <v>-6.5827113576233387E-3</v>
      </c>
      <c r="DY42" s="40">
        <v>-5.2399341948330402E-3</v>
      </c>
      <c r="DZ42" s="40">
        <v>-1.6704624285921454E-3</v>
      </c>
      <c r="EA42" s="336" t="s">
        <v>851</v>
      </c>
      <c r="EB42" s="336" t="s">
        <v>1447</v>
      </c>
      <c r="EC42" s="40">
        <v>6.4458319684490561E-4</v>
      </c>
      <c r="ED42" s="40">
        <v>8.9635432232171297E-4</v>
      </c>
      <c r="EE42" s="40">
        <v>-1.9826781935989857E-3</v>
      </c>
      <c r="EF42" s="40">
        <v>4.0102517232298851E-4</v>
      </c>
      <c r="EG42" s="40">
        <v>-3.6945677129551768E-4</v>
      </c>
      <c r="EH42" s="336" t="s">
        <v>851</v>
      </c>
      <c r="EI42" s="336" t="s">
        <v>1803</v>
      </c>
      <c r="EJ42" s="40">
        <v>8.0609234282746911E-4</v>
      </c>
      <c r="EK42" s="40">
        <v>3.4155926550738513E-4</v>
      </c>
      <c r="EL42" s="40">
        <v>1.2868806952610612E-3</v>
      </c>
      <c r="EM42" s="40">
        <v>-1.4189874054864049E-3</v>
      </c>
      <c r="EN42" s="40">
        <v>-3.6363215185701847E-3</v>
      </c>
      <c r="EO42" s="336" t="s">
        <v>851</v>
      </c>
      <c r="EP42" s="336" t="s">
        <v>851</v>
      </c>
      <c r="EQ42" s="336" t="s">
        <v>851</v>
      </c>
      <c r="ER42" s="40">
        <v>0.69059999999999999</v>
      </c>
      <c r="ES42" s="336" t="s">
        <v>1739</v>
      </c>
      <c r="ET42" s="336" t="s">
        <v>851</v>
      </c>
      <c r="EU42" s="336" t="s">
        <v>851</v>
      </c>
      <c r="EV42" s="40">
        <v>0.73129999999999995</v>
      </c>
      <c r="EW42" s="336" t="s">
        <v>1739</v>
      </c>
      <c r="EX42" s="336" t="s">
        <v>851</v>
      </c>
      <c r="EY42" s="336" t="s">
        <v>851</v>
      </c>
      <c r="EZ42" s="40">
        <v>0.64879999999999993</v>
      </c>
      <c r="FA42" s="336" t="s">
        <v>1739</v>
      </c>
      <c r="FB42" s="336" t="s">
        <v>851</v>
      </c>
      <c r="FC42" s="40">
        <v>1.3036018237471581E-2</v>
      </c>
      <c r="FD42" s="40">
        <v>6.5944157540798187E-3</v>
      </c>
      <c r="FE42" s="40">
        <v>3.926541656255722E-3</v>
      </c>
      <c r="FF42" s="40">
        <v>5.0075561739504337E-3</v>
      </c>
      <c r="FG42" s="40">
        <v>5.3376290015876293E-3</v>
      </c>
      <c r="FH42" s="336" t="s">
        <v>838</v>
      </c>
      <c r="FI42" s="336" t="s">
        <v>851</v>
      </c>
      <c r="FJ42" s="40">
        <v>1.1559685692191124E-2</v>
      </c>
      <c r="FK42" s="40">
        <v>6.5203793346881866E-3</v>
      </c>
      <c r="FL42" s="40">
        <v>3.4449673257768154E-3</v>
      </c>
      <c r="FM42" s="40">
        <v>4.4375555589795113E-3</v>
      </c>
      <c r="FN42" s="40">
        <v>3.455467289313674E-3</v>
      </c>
      <c r="FO42" s="336" t="s">
        <v>840</v>
      </c>
      <c r="FP42" s="336" t="s">
        <v>851</v>
      </c>
      <c r="FQ42" s="40"/>
      <c r="FR42" s="336" t="s">
        <v>1737</v>
      </c>
      <c r="FS42" s="336" t="s">
        <v>851</v>
      </c>
      <c r="FT42" s="336" t="s">
        <v>851</v>
      </c>
      <c r="FU42" s="40">
        <v>0.11998193711042404</v>
      </c>
      <c r="FV42" s="40">
        <v>9.0065047144889832E-2</v>
      </c>
      <c r="FW42" s="40">
        <v>3.8394741714000702E-2</v>
      </c>
      <c r="FX42" s="40">
        <v>-2.5717407464981079E-2</v>
      </c>
      <c r="FY42" s="40">
        <v>-5.6399844586849213E-2</v>
      </c>
      <c r="FZ42" s="336" t="s">
        <v>840</v>
      </c>
      <c r="GA42" s="336" t="s">
        <v>851</v>
      </c>
      <c r="GB42" s="336" t="s">
        <v>851</v>
      </c>
      <c r="GC42" s="336" t="s">
        <v>851</v>
      </c>
      <c r="GD42" s="336" t="s">
        <v>851</v>
      </c>
      <c r="GE42" s="336" t="s">
        <v>851</v>
      </c>
      <c r="GF42" s="336" t="s">
        <v>851</v>
      </c>
      <c r="GG42" s="336" t="s">
        <v>851</v>
      </c>
      <c r="GH42" s="336" t="s">
        <v>851</v>
      </c>
      <c r="GI42" s="336" t="s">
        <v>851</v>
      </c>
      <c r="GJ42" s="336" t="s">
        <v>851</v>
      </c>
      <c r="GK42" s="40">
        <v>10251250</v>
      </c>
      <c r="GL42" s="40">
        <v>10286570</v>
      </c>
      <c r="GM42" s="40">
        <v>10332785</v>
      </c>
      <c r="GN42" s="40">
        <v>10376133</v>
      </c>
      <c r="GO42" s="40">
        <v>10421137</v>
      </c>
      <c r="GP42" s="40">
        <v>10478617</v>
      </c>
      <c r="GQ42" s="40">
        <v>10547958</v>
      </c>
      <c r="GR42" s="40">
        <v>10625700</v>
      </c>
      <c r="GS42" s="40">
        <v>10709973</v>
      </c>
      <c r="GT42" s="40">
        <v>10796493</v>
      </c>
      <c r="GU42" s="40">
        <v>10895586</v>
      </c>
      <c r="GV42" s="40">
        <v>11038264</v>
      </c>
      <c r="GW42" s="40">
        <v>11106932</v>
      </c>
      <c r="GX42" s="40">
        <v>11159407</v>
      </c>
      <c r="GY42" s="40">
        <v>11209057</v>
      </c>
      <c r="GZ42" s="40">
        <v>11274196</v>
      </c>
      <c r="HA42" s="40">
        <v>11331422</v>
      </c>
      <c r="HB42" s="40">
        <v>11375158</v>
      </c>
      <c r="HC42" s="40">
        <v>11427054</v>
      </c>
      <c r="HD42" s="40">
        <v>11488980</v>
      </c>
      <c r="HE42" s="40">
        <v>11555997</v>
      </c>
      <c r="HF42" s="40">
        <v>11591000</v>
      </c>
      <c r="HG42" s="40">
        <v>11623000</v>
      </c>
      <c r="HH42" s="40">
        <v>11652000</v>
      </c>
      <c r="HI42" s="40">
        <v>11682000</v>
      </c>
      <c r="HJ42" s="40">
        <v>11711000</v>
      </c>
      <c r="HK42" s="40">
        <v>11741000</v>
      </c>
      <c r="HL42" s="40">
        <v>11770000</v>
      </c>
      <c r="HM42" s="40">
        <v>11798000</v>
      </c>
      <c r="HN42" s="40">
        <v>11824000</v>
      </c>
      <c r="HO42" s="40">
        <v>11848000</v>
      </c>
      <c r="HP42" s="40">
        <v>11870000</v>
      </c>
      <c r="HQ42" s="40">
        <v>11890000</v>
      </c>
      <c r="HR42" s="40">
        <v>11910000</v>
      </c>
      <c r="HS42" s="40">
        <v>11928000</v>
      </c>
      <c r="HT42" s="40">
        <v>11945000</v>
      </c>
      <c r="HU42" s="40">
        <v>11962000</v>
      </c>
      <c r="HV42" s="40">
        <v>11978000</v>
      </c>
      <c r="HW42" s="40">
        <v>11992000</v>
      </c>
      <c r="HX42" s="40">
        <v>12006000</v>
      </c>
      <c r="HY42" s="40">
        <v>12019000</v>
      </c>
      <c r="HZ42" s="40">
        <v>12032000</v>
      </c>
      <c r="IA42" s="40">
        <v>12043000</v>
      </c>
      <c r="IB42" s="40">
        <v>12053000</v>
      </c>
      <c r="IC42" s="40">
        <v>12062000</v>
      </c>
      <c r="ID42" s="40">
        <v>12071000</v>
      </c>
      <c r="IE42" s="40">
        <v>12078000</v>
      </c>
      <c r="IF42" s="40">
        <v>12084000</v>
      </c>
      <c r="IG42" s="40">
        <v>12090000</v>
      </c>
      <c r="IH42" s="40">
        <v>12095000</v>
      </c>
      <c r="II42" s="40">
        <v>12099000</v>
      </c>
      <c r="IJ42" s="336" t="s">
        <v>851</v>
      </c>
      <c r="IK42" s="336" t="s">
        <v>851</v>
      </c>
      <c r="IL42" s="336" t="s">
        <v>851</v>
      </c>
      <c r="IM42" s="40">
        <v>5.0630001351237297E-3</v>
      </c>
      <c r="IN42" s="40">
        <v>3.8522800896316767E-3</v>
      </c>
      <c r="IO42" s="40">
        <v>4.5518469996750355E-3</v>
      </c>
      <c r="IP42" s="40">
        <v>5.404613446444273E-3</v>
      </c>
      <c r="IQ42" s="40">
        <v>5.8162077330052853E-3</v>
      </c>
      <c r="IR42" s="40">
        <v>3.024411853402853E-3</v>
      </c>
      <c r="IS42" s="40">
        <v>2.7569588273763657E-3</v>
      </c>
      <c r="IT42" s="40">
        <v>2.4919454008340836E-3</v>
      </c>
      <c r="IU42" s="40">
        <v>2.5713564828038216E-3</v>
      </c>
      <c r="IV42" s="40">
        <v>2.4793753400444984E-3</v>
      </c>
      <c r="IW42" s="40">
        <v>2.5584185495972633E-3</v>
      </c>
      <c r="IX42" s="40">
        <v>2.4669317062944174E-3</v>
      </c>
      <c r="IY42" s="40">
        <v>2.3761042393743992E-3</v>
      </c>
      <c r="IZ42" s="40">
        <v>2.2013385314494371E-3</v>
      </c>
      <c r="JA42" s="40">
        <v>2.0277127623558044E-3</v>
      </c>
      <c r="JB42" s="40">
        <v>1.8551317043602467E-3</v>
      </c>
      <c r="JC42" s="40">
        <v>1.6835021087899804E-3</v>
      </c>
      <c r="JD42" s="40">
        <v>1.6806726343929768E-3</v>
      </c>
      <c r="JE42" s="40">
        <v>1.5101940371096134E-3</v>
      </c>
      <c r="JF42" s="40">
        <v>1.4242032775655389E-3</v>
      </c>
      <c r="JG42" s="40">
        <v>1.4221778837963939E-3</v>
      </c>
      <c r="JH42" s="40">
        <v>1.3366752536967397E-3</v>
      </c>
      <c r="JI42" s="40">
        <v>1.1681269388645887E-3</v>
      </c>
      <c r="JJ42" s="40">
        <v>1.1667640646919608E-3</v>
      </c>
      <c r="JK42" s="40">
        <v>1.0822061449289322E-3</v>
      </c>
      <c r="JL42" s="40">
        <v>1.0810362873598933E-3</v>
      </c>
      <c r="JM42" s="40">
        <v>9.1381109086796641E-4</v>
      </c>
      <c r="JN42" s="40">
        <v>8.3001330494880676E-4</v>
      </c>
      <c r="JO42" s="40">
        <v>7.4642343679443002E-4</v>
      </c>
      <c r="JP42" s="40">
        <v>7.458666805177927E-4</v>
      </c>
      <c r="JQ42" s="40">
        <v>5.797341582365334E-4</v>
      </c>
      <c r="JR42" s="40">
        <v>4.9664761172607541E-4</v>
      </c>
      <c r="JS42" s="40">
        <v>4.9640110228210688E-4</v>
      </c>
      <c r="JT42" s="40">
        <v>4.1347942897118628E-4</v>
      </c>
      <c r="JU42" s="40">
        <v>3.3066049218177795E-4</v>
      </c>
      <c r="JV42" s="336" t="s">
        <v>1740</v>
      </c>
      <c r="JW42" s="336" t="s">
        <v>851</v>
      </c>
      <c r="JX42" s="336" t="s">
        <v>851</v>
      </c>
      <c r="JY42" s="336" t="s">
        <v>851</v>
      </c>
      <c r="JZ42" s="336" t="s">
        <v>851</v>
      </c>
      <c r="KA42" s="336" t="s">
        <v>1740</v>
      </c>
      <c r="KB42" s="40">
        <v>0.49155456389660801</v>
      </c>
      <c r="KC42" s="40">
        <v>0.49221337582843394</v>
      </c>
      <c r="KD42" s="40">
        <v>0.49309354528889898</v>
      </c>
      <c r="KE42" s="40">
        <v>0.49406680612914999</v>
      </c>
      <c r="KF42" s="40">
        <v>0.49495776443095502</v>
      </c>
      <c r="KG42" s="40">
        <v>0.49564498081731101</v>
      </c>
      <c r="KH42" s="40">
        <v>0.49608754356606299</v>
      </c>
      <c r="KI42" s="40">
        <v>0.496327220919354</v>
      </c>
      <c r="KJ42" s="40">
        <v>0.49642614151153097</v>
      </c>
      <c r="KK42" s="40">
        <v>0.49648197692075896</v>
      </c>
      <c r="KL42" s="40">
        <v>0.49656491425808902</v>
      </c>
      <c r="KM42" s="40">
        <v>0.496687933234707</v>
      </c>
      <c r="KN42" s="40">
        <v>0.49682960191342601</v>
      </c>
      <c r="KO42" s="40">
        <v>0.49698111892025404</v>
      </c>
      <c r="KP42" s="40">
        <v>0.49712512194781</v>
      </c>
      <c r="KQ42" s="40">
        <v>0.49725015249394899</v>
      </c>
      <c r="KR42" s="40">
        <v>0.49735740090358199</v>
      </c>
      <c r="KS42" s="40">
        <v>0.49745573655753295</v>
      </c>
      <c r="KT42" s="40">
        <v>0.49754397609523998</v>
      </c>
      <c r="KU42" s="40">
        <v>0.49762143391068397</v>
      </c>
      <c r="KV42" s="40">
        <v>0.497689973421162</v>
      </c>
      <c r="KW42" s="40">
        <v>0.49774820314429802</v>
      </c>
      <c r="KX42" s="40">
        <v>0.49779731046731401</v>
      </c>
      <c r="KY42" s="40">
        <v>0.49783905978147602</v>
      </c>
      <c r="KZ42" s="40">
        <v>0.49787635373103906</v>
      </c>
      <c r="LA42" s="40">
        <v>0.49791042170574201</v>
      </c>
      <c r="LB42" s="40">
        <v>0.49794322908543104</v>
      </c>
      <c r="LC42" s="40">
        <v>0.49797276584328304</v>
      </c>
      <c r="LD42" s="40">
        <v>0.49800133731931401</v>
      </c>
      <c r="LE42" s="40">
        <v>0.49802742008852496</v>
      </c>
      <c r="LF42" s="40">
        <v>0.49804973385843704</v>
      </c>
      <c r="LG42" s="40">
        <v>0.498069862436396</v>
      </c>
      <c r="LH42" s="40">
        <v>0.49808712823422702</v>
      </c>
      <c r="LI42" s="40">
        <v>0.49810233090026002</v>
      </c>
      <c r="LJ42" s="40">
        <v>0.49811627176928802</v>
      </c>
      <c r="LK42" s="40">
        <v>0.49812904572535499</v>
      </c>
      <c r="LL42" s="336" t="s">
        <v>851</v>
      </c>
      <c r="LM42" s="336" t="s">
        <v>851</v>
      </c>
      <c r="LN42" s="336" t="s">
        <v>1740</v>
      </c>
      <c r="LO42" s="40">
        <v>0.64853537082672119</v>
      </c>
      <c r="LP42" s="40">
        <v>0.64611440896987915</v>
      </c>
      <c r="LQ42" s="40">
        <v>0.64379441738128662</v>
      </c>
      <c r="LR42" s="40">
        <v>0.64155834913253784</v>
      </c>
      <c r="LS42" s="40">
        <v>0.63935232162475586</v>
      </c>
      <c r="LT42" s="40">
        <v>0.63711792230606079</v>
      </c>
      <c r="LU42" s="40">
        <v>0.63463032245635986</v>
      </c>
      <c r="LV42" s="40">
        <v>0.63210874795913696</v>
      </c>
      <c r="LW42" s="40">
        <v>0.62967729568481445</v>
      </c>
      <c r="LX42" s="40">
        <v>0.6270330548286438</v>
      </c>
      <c r="LY42" s="40">
        <v>0.62445563077926636</v>
      </c>
      <c r="LZ42" s="40">
        <v>0.62166768312454224</v>
      </c>
      <c r="MA42" s="40">
        <v>0.61886149644851685</v>
      </c>
      <c r="MB42" s="40">
        <v>0.61620610952377319</v>
      </c>
      <c r="MC42" s="40">
        <v>0.61349797248840332</v>
      </c>
      <c r="MD42" s="40">
        <v>0.61073601245880127</v>
      </c>
      <c r="ME42" s="40">
        <v>0.60825610160827637</v>
      </c>
      <c r="MF42" s="40">
        <v>0.60580319166183472</v>
      </c>
      <c r="MG42" s="40">
        <v>0.60327458381652832</v>
      </c>
      <c r="MH42" s="40">
        <v>0.60093897581100464</v>
      </c>
      <c r="MI42" s="40">
        <v>0.59866052865982056</v>
      </c>
      <c r="MJ42" s="40">
        <v>0.59680652618408203</v>
      </c>
      <c r="MK42" s="40">
        <v>0.59509098529815674</v>
      </c>
      <c r="ML42" s="40">
        <v>0.5934789776802063</v>
      </c>
      <c r="MM42" s="40">
        <v>0.59187072515487671</v>
      </c>
      <c r="MN42" s="40">
        <v>0.59014892578125</v>
      </c>
      <c r="MO42" s="40">
        <v>0.5886802077293396</v>
      </c>
      <c r="MP42" s="40">
        <v>0.58739519119262695</v>
      </c>
      <c r="MQ42" s="40">
        <v>0.58607816696166992</v>
      </c>
      <c r="MR42" s="40">
        <v>0.5847288966178894</v>
      </c>
      <c r="MS42" s="40">
        <v>0.58321595191955566</v>
      </c>
      <c r="MT42" s="40">
        <v>0.58196723461151123</v>
      </c>
      <c r="MU42" s="40">
        <v>0.5807679295539856</v>
      </c>
      <c r="MV42" s="40">
        <v>0.57948720455169678</v>
      </c>
      <c r="MW42" s="40">
        <v>0.57817280292510986</v>
      </c>
      <c r="MX42" s="40">
        <v>0.57674187421798706</v>
      </c>
      <c r="MY42" s="336" t="s">
        <v>851</v>
      </c>
      <c r="MZ42" s="336" t="s">
        <v>1740</v>
      </c>
      <c r="NA42" s="40">
        <v>0.58966273069381714</v>
      </c>
      <c r="NB42" s="40">
        <v>0.58660697937011719</v>
      </c>
      <c r="NC42" s="40">
        <v>0.58337157964706421</v>
      </c>
      <c r="ND42" s="40">
        <v>0.58005368709564209</v>
      </c>
      <c r="NE42" s="40">
        <v>0.57678377628326416</v>
      </c>
      <c r="NF42" s="40">
        <v>0.57362079620361328</v>
      </c>
      <c r="NG42" s="40">
        <v>0.57027006149291992</v>
      </c>
      <c r="NH42" s="40">
        <v>0.56706529855728149</v>
      </c>
      <c r="NI42" s="40">
        <v>0.56393754482269287</v>
      </c>
      <c r="NJ42" s="40">
        <v>0.56086283922195435</v>
      </c>
      <c r="NK42" s="40">
        <v>0.55810773372650146</v>
      </c>
      <c r="NL42" s="40">
        <v>0.55548930168151855</v>
      </c>
      <c r="NM42" s="40">
        <v>0.55310112237930298</v>
      </c>
      <c r="NN42" s="40">
        <v>0.55102556943893433</v>
      </c>
      <c r="NO42" s="40">
        <v>0.54896819591522217</v>
      </c>
      <c r="NP42" s="40">
        <v>0.54684334993362427</v>
      </c>
      <c r="NQ42" s="40">
        <v>0.54507160186767578</v>
      </c>
      <c r="NR42" s="40">
        <v>0.54322957992553711</v>
      </c>
      <c r="NS42" s="40">
        <v>0.54139381647109985</v>
      </c>
      <c r="NT42" s="40">
        <v>0.53957074880599976</v>
      </c>
      <c r="NU42" s="40">
        <v>0.53788197040557861</v>
      </c>
      <c r="NV42" s="40">
        <v>0.53653234243392944</v>
      </c>
      <c r="NW42" s="40">
        <v>0.53523123264312744</v>
      </c>
      <c r="NX42" s="40">
        <v>0.53385591506958008</v>
      </c>
      <c r="NY42" s="40">
        <v>0.53248375654220581</v>
      </c>
      <c r="NZ42" s="40">
        <v>0.53082621097564697</v>
      </c>
      <c r="OA42" s="40">
        <v>0.52933841943740845</v>
      </c>
      <c r="OB42" s="40">
        <v>0.52785849571228027</v>
      </c>
      <c r="OC42" s="40">
        <v>0.52634197473526001</v>
      </c>
      <c r="OD42" s="40">
        <v>0.52478861808776855</v>
      </c>
      <c r="OE42" s="40">
        <v>0.52315467596054077</v>
      </c>
      <c r="OF42" s="40">
        <v>0.52185791730880737</v>
      </c>
      <c r="OG42" s="40">
        <v>0.52068853378295898</v>
      </c>
      <c r="OH42" s="40">
        <v>0.51952028274536133</v>
      </c>
      <c r="OI42" s="40">
        <v>0.51823067665100098</v>
      </c>
      <c r="OJ42" s="40">
        <v>0.51681959629058838</v>
      </c>
      <c r="OK42" s="336" t="s">
        <v>851</v>
      </c>
      <c r="OL42" s="336" t="s">
        <v>851</v>
      </c>
      <c r="OM42" s="336" t="s">
        <v>1740</v>
      </c>
      <c r="ON42" s="40">
        <v>0.5926709771156311</v>
      </c>
      <c r="OO42" s="40">
        <v>0.59071612358093262</v>
      </c>
      <c r="OP42" s="40">
        <v>0.58866828680038452</v>
      </c>
      <c r="OQ42" s="40">
        <v>0.58652317523956299</v>
      </c>
      <c r="OR42" s="40">
        <v>0.58425629138946533</v>
      </c>
      <c r="OS42" s="40">
        <v>0.58182865381240845</v>
      </c>
      <c r="OT42" s="40">
        <v>0.57889741659164429</v>
      </c>
      <c r="OU42" s="40">
        <v>0.57584100961685181</v>
      </c>
      <c r="OV42" s="40">
        <v>0.57269138097763062</v>
      </c>
      <c r="OW42" s="40">
        <v>0.56950867176055908</v>
      </c>
      <c r="OX42" s="40">
        <v>0.56656134128570557</v>
      </c>
      <c r="OY42" s="40">
        <v>0.5634954571723938</v>
      </c>
      <c r="OZ42" s="40">
        <v>0.56049275398254395</v>
      </c>
      <c r="PA42" s="40">
        <v>0.55789119005203247</v>
      </c>
      <c r="PB42" s="40">
        <v>0.55539578199386597</v>
      </c>
      <c r="PC42" s="40">
        <v>0.55292034149169922</v>
      </c>
      <c r="PD42" s="40">
        <v>0.55080032348632813</v>
      </c>
      <c r="PE42" s="40">
        <v>0.54886460304260254</v>
      </c>
      <c r="PF42" s="40">
        <v>0.5469353199005127</v>
      </c>
      <c r="PG42" s="40">
        <v>0.54518777132034302</v>
      </c>
      <c r="PH42" s="40">
        <v>0.54340726137161255</v>
      </c>
      <c r="PI42" s="40">
        <v>0.54188263416290283</v>
      </c>
      <c r="PJ42" s="40">
        <v>0.54040741920471191</v>
      </c>
      <c r="PK42" s="40">
        <v>0.53894263505935669</v>
      </c>
      <c r="PL42" s="40">
        <v>0.53756457567214966</v>
      </c>
      <c r="PM42" s="40">
        <v>0.53615111112594604</v>
      </c>
      <c r="PN42" s="40">
        <v>0.53490692377090454</v>
      </c>
      <c r="PO42" s="40">
        <v>0.53392010927200317</v>
      </c>
      <c r="PP42" s="40">
        <v>0.53289639949798584</v>
      </c>
      <c r="PQ42" s="40">
        <v>0.53191840648651123</v>
      </c>
      <c r="PR42" s="40">
        <v>0.53061056137084961</v>
      </c>
      <c r="PS42" s="40">
        <v>0.52955788373947144</v>
      </c>
      <c r="PT42" s="40">
        <v>0.52846741676330566</v>
      </c>
      <c r="PU42" s="40">
        <v>0.52729529142379761</v>
      </c>
      <c r="PV42" s="40">
        <v>0.52616780996322632</v>
      </c>
      <c r="PW42" s="40">
        <v>0.5247541069984436</v>
      </c>
      <c r="PX42" s="336" t="s">
        <v>851</v>
      </c>
      <c r="PY42" s="336" t="s">
        <v>851</v>
      </c>
      <c r="PZ42" s="40">
        <v>0.63539999999999996</v>
      </c>
      <c r="QA42" s="40">
        <v>0.63929999999999998</v>
      </c>
      <c r="QB42" s="40">
        <v>0.64049999999999996</v>
      </c>
      <c r="QC42" s="40">
        <v>0.65069999999999995</v>
      </c>
      <c r="QD42" s="40">
        <v>0.66659999999999997</v>
      </c>
      <c r="QE42" s="40">
        <v>0.6654000000000001</v>
      </c>
      <c r="QF42" s="40">
        <v>0.67209999999999992</v>
      </c>
      <c r="QG42" s="40">
        <v>0.67200000000000004</v>
      </c>
      <c r="QH42" s="40">
        <v>0.6694</v>
      </c>
      <c r="QI42" s="40">
        <v>0.6765000000000001</v>
      </c>
      <c r="QJ42" s="40">
        <v>0.66620000000000001</v>
      </c>
      <c r="QK42" s="40">
        <v>0.66790000000000005</v>
      </c>
      <c r="QL42" s="40">
        <v>0.6744</v>
      </c>
      <c r="QM42" s="40">
        <v>0.67720000000000002</v>
      </c>
      <c r="QN42" s="40">
        <v>0.67680000000000007</v>
      </c>
      <c r="QO42" s="40">
        <v>0.67730000000000001</v>
      </c>
      <c r="QP42" s="40">
        <v>0.68059999999999998</v>
      </c>
      <c r="QQ42" s="40">
        <v>0.68629999999999991</v>
      </c>
      <c r="QR42" s="40">
        <v>0.69059999999999999</v>
      </c>
      <c r="QS42" s="336" t="s">
        <v>851</v>
      </c>
      <c r="QT42" s="336" t="s">
        <v>851</v>
      </c>
      <c r="QU42" s="336" t="s">
        <v>851</v>
      </c>
      <c r="QV42" s="336" t="s">
        <v>851</v>
      </c>
      <c r="QW42" s="40">
        <v>6.2459348700940609E-3</v>
      </c>
      <c r="QX42" s="336" t="s">
        <v>851</v>
      </c>
      <c r="QY42" s="336" t="s">
        <v>851</v>
      </c>
      <c r="QZ42" s="336" t="s">
        <v>851</v>
      </c>
      <c r="RA42" s="336" t="s">
        <v>851</v>
      </c>
      <c r="RB42" s="336" t="s">
        <v>851</v>
      </c>
      <c r="RC42" s="336" t="s">
        <v>851</v>
      </c>
      <c r="RD42" s="336" t="s">
        <v>851</v>
      </c>
      <c r="RE42" s="336" t="s">
        <v>851</v>
      </c>
      <c r="RF42" s="40">
        <v>0.27200000000000002</v>
      </c>
      <c r="RG42" s="40">
        <v>2018</v>
      </c>
      <c r="RH42" s="336" t="s">
        <v>840</v>
      </c>
      <c r="RI42" s="336" t="s">
        <v>851</v>
      </c>
      <c r="RJ42" s="40">
        <v>1E-3</v>
      </c>
      <c r="RK42" s="40">
        <v>2018</v>
      </c>
      <c r="RL42" s="336" t="s">
        <v>840</v>
      </c>
      <c r="RM42" s="336" t="s">
        <v>851</v>
      </c>
      <c r="RN42" s="40">
        <v>1E-3</v>
      </c>
      <c r="RO42" s="40">
        <v>2018</v>
      </c>
      <c r="RP42" s="336" t="s">
        <v>840</v>
      </c>
      <c r="RQ42" s="336" t="s">
        <v>851</v>
      </c>
      <c r="RR42" s="40">
        <v>2E-3</v>
      </c>
      <c r="RS42" s="40">
        <v>2018</v>
      </c>
      <c r="RT42" s="336" t="s">
        <v>840</v>
      </c>
      <c r="RU42" s="336" t="s">
        <v>851</v>
      </c>
      <c r="RV42" s="40">
        <v>0.14800000000000002</v>
      </c>
      <c r="RW42" s="40">
        <v>2018</v>
      </c>
      <c r="RX42" s="336" t="s">
        <v>840</v>
      </c>
      <c r="RY42" s="336" t="s">
        <v>851</v>
      </c>
      <c r="RZ42" s="336" t="s">
        <v>838</v>
      </c>
      <c r="SA42" s="40">
        <v>0.2035786360502243</v>
      </c>
      <c r="SB42" s="40">
        <v>0.20681241154670715</v>
      </c>
      <c r="SC42" s="40">
        <v>0.20879325270652771</v>
      </c>
      <c r="SD42" s="40">
        <v>0.21559858322143555</v>
      </c>
      <c r="SE42" s="40">
        <v>0.21791435778141022</v>
      </c>
      <c r="SF42" s="336" t="s">
        <v>851</v>
      </c>
      <c r="SG42" s="336" t="s">
        <v>851</v>
      </c>
      <c r="SH42" s="40">
        <v>0.2263781726360321</v>
      </c>
      <c r="SI42" s="40">
        <v>0.23013769090175629</v>
      </c>
      <c r="SJ42" s="40">
        <v>0.23053154349327087</v>
      </c>
      <c r="SK42" s="40">
        <v>0.23491470515727997</v>
      </c>
      <c r="SL42" s="40">
        <v>0.24192515015602112</v>
      </c>
      <c r="SM42" s="336" t="s">
        <v>840</v>
      </c>
      <c r="SN42" s="336" t="s">
        <v>851</v>
      </c>
      <c r="SO42" s="336" t="s">
        <v>851</v>
      </c>
      <c r="SP42" s="40">
        <v>1.1681519448757172E-2</v>
      </c>
      <c r="SQ42" s="40">
        <v>9.1598536819219589E-3</v>
      </c>
      <c r="SR42" s="40">
        <v>6.3802092336118221E-3</v>
      </c>
      <c r="SS42" s="40">
        <v>-1.6325301839970052E-4</v>
      </c>
      <c r="ST42" s="40">
        <v>-6.4900070428848267E-2</v>
      </c>
      <c r="SU42" s="336" t="s">
        <v>838</v>
      </c>
      <c r="SV42" s="336" t="s">
        <v>851</v>
      </c>
      <c r="SW42" s="336" t="s">
        <v>851</v>
      </c>
      <c r="SX42" s="40">
        <v>1.6751164570450783E-2</v>
      </c>
      <c r="SY42" s="40">
        <v>1.5016938559710979E-2</v>
      </c>
      <c r="SZ42" s="40">
        <v>1.5694500878453255E-2</v>
      </c>
      <c r="TA42" s="40">
        <v>1.6858505085110664E-2</v>
      </c>
      <c r="TB42" s="40">
        <v>1.7689557746052742E-2</v>
      </c>
      <c r="TC42" s="336" t="s">
        <v>840</v>
      </c>
      <c r="TD42" s="336" t="s">
        <v>851</v>
      </c>
      <c r="TE42" s="336" t="s">
        <v>851</v>
      </c>
      <c r="TF42" s="336" t="s">
        <v>851</v>
      </c>
      <c r="TG42" s="40">
        <v>5.6959148496389389E-3</v>
      </c>
      <c r="TH42" s="40">
        <v>2.8745552990585566E-3</v>
      </c>
      <c r="TI42" s="40">
        <v>6.0025189304724336E-4</v>
      </c>
      <c r="TJ42" s="40">
        <v>-5.4382933303713799E-3</v>
      </c>
      <c r="TK42" s="40">
        <v>-6.924920529127121E-2</v>
      </c>
      <c r="TL42" s="336" t="s">
        <v>838</v>
      </c>
      <c r="TM42" s="336" t="s">
        <v>851</v>
      </c>
      <c r="TN42" s="336" t="s">
        <v>851</v>
      </c>
      <c r="TO42" s="336" t="s">
        <v>851</v>
      </c>
      <c r="TP42" s="40">
        <v>1.0930472984910011E-2</v>
      </c>
      <c r="TQ42" s="40">
        <v>8.5134608671069145E-3</v>
      </c>
      <c r="TR42" s="40">
        <v>9.4778062775731087E-3</v>
      </c>
      <c r="TS42" s="40">
        <v>1.192526426166296E-2</v>
      </c>
      <c r="TT42" s="40">
        <v>1.2284943833947182E-2</v>
      </c>
      <c r="TU42" s="336" t="s">
        <v>840</v>
      </c>
      <c r="TV42" s="336" t="s">
        <v>851</v>
      </c>
      <c r="TW42" s="40">
        <v>47960</v>
      </c>
      <c r="TX42" s="336" t="s">
        <v>840</v>
      </c>
      <c r="TY42" s="336" t="s">
        <v>851</v>
      </c>
      <c r="TZ42" s="40">
        <v>47404.046875</v>
      </c>
      <c r="UA42" s="336" t="s">
        <v>838</v>
      </c>
      <c r="UB42" s="336" t="s">
        <v>851</v>
      </c>
      <c r="UC42" s="40">
        <v>42887.655131951302</v>
      </c>
      <c r="UD42" s="336" t="s">
        <v>840</v>
      </c>
      <c r="UE42" s="336" t="s">
        <v>851</v>
      </c>
      <c r="UF42" s="336" t="s">
        <v>851</v>
      </c>
      <c r="UG42" s="40">
        <v>0.21661464869976044</v>
      </c>
      <c r="UH42" s="40">
        <v>0.21340683102607727</v>
      </c>
      <c r="UI42" s="40">
        <v>0.21271979808807373</v>
      </c>
      <c r="UJ42" s="40">
        <v>0.22060614824295044</v>
      </c>
      <c r="UK42" s="40">
        <v>0.22325198352336884</v>
      </c>
      <c r="UL42" s="336" t="s">
        <v>838</v>
      </c>
      <c r="UM42" s="336" t="s">
        <v>851</v>
      </c>
      <c r="UN42" s="336" t="s">
        <v>851</v>
      </c>
      <c r="UO42" s="336" t="s">
        <v>851</v>
      </c>
      <c r="UP42" s="40">
        <v>0.23814801871776581</v>
      </c>
      <c r="UQ42" s="40">
        <v>0.23665806651115417</v>
      </c>
      <c r="UR42" s="40">
        <v>0.23397651314735413</v>
      </c>
      <c r="US42" s="40">
        <v>0.23935225605964661</v>
      </c>
      <c r="UT42" s="40">
        <v>0.24538061022758484</v>
      </c>
      <c r="UU42" s="336" t="s">
        <v>840</v>
      </c>
    </row>
    <row r="43" spans="1:567">
      <c r="A43" s="336" t="s">
        <v>425</v>
      </c>
      <c r="B43" s="336" t="s">
        <v>26</v>
      </c>
      <c r="C43" s="336" t="s">
        <v>234</v>
      </c>
      <c r="D43" s="40">
        <v>4.971647635102272E-2</v>
      </c>
      <c r="E43" s="336" t="s">
        <v>436</v>
      </c>
      <c r="F43" s="40">
        <v>4.9933332949876785E-2</v>
      </c>
      <c r="G43" s="336" t="s">
        <v>1741</v>
      </c>
      <c r="H43" s="40">
        <v>5.0580255687236786E-2</v>
      </c>
      <c r="I43" s="336" t="s">
        <v>1447</v>
      </c>
      <c r="J43" s="40">
        <v>5.0786100327968597E-2</v>
      </c>
      <c r="K43" s="336" t="s">
        <v>1803</v>
      </c>
      <c r="L43" s="336" t="s">
        <v>470</v>
      </c>
      <c r="M43" s="40">
        <v>0.45784017443656921</v>
      </c>
      <c r="N43" s="40"/>
      <c r="O43" s="336" t="s">
        <v>1736</v>
      </c>
      <c r="P43" s="40"/>
      <c r="Q43" s="336" t="s">
        <v>1736</v>
      </c>
      <c r="R43" s="40"/>
      <c r="S43" s="336" t="s">
        <v>1736</v>
      </c>
      <c r="T43" s="40"/>
      <c r="U43" s="336" t="s">
        <v>1736</v>
      </c>
      <c r="V43" s="336" t="s">
        <v>851</v>
      </c>
      <c r="W43" s="336" t="s">
        <v>470</v>
      </c>
      <c r="X43" s="40">
        <v>0.48862648010253906</v>
      </c>
      <c r="Y43" s="40"/>
      <c r="Z43" s="336" t="s">
        <v>1736</v>
      </c>
      <c r="AA43" s="40"/>
      <c r="AB43" s="336" t="s">
        <v>1736</v>
      </c>
      <c r="AC43" s="40"/>
      <c r="AD43" s="336" t="s">
        <v>1736</v>
      </c>
      <c r="AE43" s="40"/>
      <c r="AF43" s="336" t="s">
        <v>1736</v>
      </c>
      <c r="AG43" s="336" t="s">
        <v>851</v>
      </c>
      <c r="AH43" s="336" t="s">
        <v>470</v>
      </c>
      <c r="AI43" s="40">
        <v>0.48862648010253906</v>
      </c>
      <c r="AJ43" s="40"/>
      <c r="AK43" s="336" t="s">
        <v>1736</v>
      </c>
      <c r="AL43" s="40"/>
      <c r="AM43" s="336" t="s">
        <v>1736</v>
      </c>
      <c r="AN43" s="40"/>
      <c r="AO43" s="336" t="s">
        <v>1736</v>
      </c>
      <c r="AP43" s="40"/>
      <c r="AQ43" s="336" t="s">
        <v>1736</v>
      </c>
      <c r="AR43" s="336" t="s">
        <v>851</v>
      </c>
      <c r="AS43" s="336" t="s">
        <v>470</v>
      </c>
      <c r="AT43" s="40">
        <v>0.49012428522109985</v>
      </c>
      <c r="AU43" s="40"/>
      <c r="AV43" s="336" t="s">
        <v>1736</v>
      </c>
      <c r="AW43" s="40"/>
      <c r="AX43" s="336" t="s">
        <v>1736</v>
      </c>
      <c r="AY43" s="40"/>
      <c r="AZ43" s="336" t="s">
        <v>1736</v>
      </c>
      <c r="BA43" s="40"/>
      <c r="BB43" s="336" t="s">
        <v>1736</v>
      </c>
      <c r="BC43" s="336" t="s">
        <v>851</v>
      </c>
      <c r="BD43" s="336" t="s">
        <v>436</v>
      </c>
      <c r="BE43" s="40">
        <v>0.98269659280776978</v>
      </c>
      <c r="BF43" s="336" t="s">
        <v>827</v>
      </c>
      <c r="BG43" s="40">
        <v>1.8962560892105103</v>
      </c>
      <c r="BH43" s="336" t="s">
        <v>1447</v>
      </c>
      <c r="BI43" s="40">
        <v>2.1677811145782471</v>
      </c>
      <c r="BJ43" s="336" t="s">
        <v>1803</v>
      </c>
      <c r="BK43" s="40">
        <v>4.1837387084960938</v>
      </c>
      <c r="BL43" s="336" t="s">
        <v>851</v>
      </c>
      <c r="BM43" s="40">
        <v>2.8209006786346436</v>
      </c>
      <c r="BN43" s="336" t="s">
        <v>838</v>
      </c>
      <c r="BO43" s="336" t="s">
        <v>851</v>
      </c>
      <c r="BP43" s="336" t="s">
        <v>436</v>
      </c>
      <c r="BQ43" s="40">
        <v>3.0455677770078182E-3</v>
      </c>
      <c r="BR43" s="40">
        <v>3.589515807107091E-3</v>
      </c>
      <c r="BS43" s="40">
        <v>3.8631006609648466E-3</v>
      </c>
      <c r="BT43" s="40">
        <v>2.687632804736495E-3</v>
      </c>
      <c r="BU43" s="40">
        <v>2.6876754127442837E-3</v>
      </c>
      <c r="BV43" s="336" t="s">
        <v>851</v>
      </c>
      <c r="BW43" s="336" t="s">
        <v>827</v>
      </c>
      <c r="BX43" s="40">
        <v>1.1132827959954739E-2</v>
      </c>
      <c r="BY43" s="40">
        <v>1.0486801154911518E-2</v>
      </c>
      <c r="BZ43" s="40">
        <v>1.0411846451461315E-2</v>
      </c>
      <c r="CA43" s="40">
        <v>1.0683836415410042E-2</v>
      </c>
      <c r="CB43" s="40">
        <v>1.1027371510863304E-2</v>
      </c>
      <c r="CC43" s="336" t="s">
        <v>851</v>
      </c>
      <c r="CD43" s="336" t="s">
        <v>1447</v>
      </c>
      <c r="CE43" s="40">
        <v>1.08905965462327E-2</v>
      </c>
      <c r="CF43" s="40">
        <v>1.0537180118262768E-2</v>
      </c>
      <c r="CG43" s="40">
        <v>1.077589113265276E-2</v>
      </c>
      <c r="CH43" s="40">
        <v>1.1177661828696728E-2</v>
      </c>
      <c r="CI43" s="40">
        <v>1.1478198692202568E-2</v>
      </c>
      <c r="CJ43" s="336" t="s">
        <v>851</v>
      </c>
      <c r="CK43" s="336" t="s">
        <v>1803</v>
      </c>
      <c r="CL43" s="40">
        <v>1.0735180228948593E-2</v>
      </c>
      <c r="CM43" s="40">
        <v>1.0768003761768341E-2</v>
      </c>
      <c r="CN43" s="40">
        <v>1.1082076467573643E-2</v>
      </c>
      <c r="CO43" s="40">
        <v>1.1480317451059818E-2</v>
      </c>
      <c r="CP43" s="40">
        <v>1.1789034120738506E-2</v>
      </c>
      <c r="CQ43" s="336" t="s">
        <v>851</v>
      </c>
      <c r="CR43" s="40">
        <v>8.9473018646240234</v>
      </c>
      <c r="CS43" s="40">
        <v>9.9083976745605469</v>
      </c>
      <c r="CT43" s="40">
        <v>10.690508842468262</v>
      </c>
      <c r="CU43" s="40">
        <v>11.436086654663086</v>
      </c>
      <c r="CV43" s="40">
        <v>12.221663475036621</v>
      </c>
      <c r="CW43" s="336" t="s">
        <v>1741</v>
      </c>
      <c r="CX43" s="336" t="s">
        <v>851</v>
      </c>
      <c r="CY43" s="40">
        <v>9.5182514190673828</v>
      </c>
      <c r="CZ43" s="40">
        <v>10.396989822387695</v>
      </c>
      <c r="DA43" s="40">
        <v>11.136677742004395</v>
      </c>
      <c r="DB43" s="40">
        <v>11.899480819702148</v>
      </c>
      <c r="DC43" s="40">
        <v>12.721367835998535</v>
      </c>
      <c r="DD43" s="336" t="s">
        <v>1447</v>
      </c>
      <c r="DE43" s="336" t="s">
        <v>851</v>
      </c>
      <c r="DF43" s="40">
        <v>13.065804481506348</v>
      </c>
      <c r="DG43" s="336" t="s">
        <v>1803</v>
      </c>
      <c r="DH43" s="336" t="s">
        <v>851</v>
      </c>
      <c r="DI43" s="336" t="s">
        <v>851</v>
      </c>
      <c r="DJ43" s="336">
        <v>9.9</v>
      </c>
      <c r="DK43" s="336" t="s">
        <v>1738</v>
      </c>
      <c r="DL43" s="336" t="s">
        <v>851</v>
      </c>
      <c r="DM43" s="336" t="s">
        <v>851</v>
      </c>
      <c r="DN43" s="336" t="s">
        <v>1012</v>
      </c>
      <c r="DO43" s="40">
        <v>5.5644074454903603E-3</v>
      </c>
      <c r="DP43" s="40">
        <v>6.7316466011106968E-3</v>
      </c>
      <c r="DQ43" s="40">
        <v>5.5081956088542938E-3</v>
      </c>
      <c r="DR43" s="40">
        <v>-2.1523293107748032E-3</v>
      </c>
      <c r="DS43" s="40">
        <v>3.1725194305181503E-2</v>
      </c>
      <c r="DT43" s="336" t="s">
        <v>851</v>
      </c>
      <c r="DU43" s="336" t="s">
        <v>470</v>
      </c>
      <c r="DV43" s="40">
        <v>2.0999996922910213E-3</v>
      </c>
      <c r="DW43" s="40">
        <v>5.1333331502974033E-3</v>
      </c>
      <c r="DX43" s="40">
        <v>2.9999997932463884E-3</v>
      </c>
      <c r="DY43" s="40">
        <v>2.4000001139938831E-3</v>
      </c>
      <c r="DZ43" s="40">
        <v>-7.0000002160668373E-3</v>
      </c>
      <c r="EA43" s="336" t="s">
        <v>851</v>
      </c>
      <c r="EB43" s="336" t="s">
        <v>470</v>
      </c>
      <c r="EC43" s="40">
        <v>2.6309528038837016E-5</v>
      </c>
      <c r="ED43" s="40">
        <v>5.4717287421226501E-3</v>
      </c>
      <c r="EE43" s="40">
        <v>1.8535100389271975E-3</v>
      </c>
      <c r="EF43" s="40">
        <v>5.3652701899409294E-3</v>
      </c>
      <c r="EG43" s="40">
        <v>3.7466571666300297E-3</v>
      </c>
      <c r="EH43" s="336" t="s">
        <v>851</v>
      </c>
      <c r="EI43" s="336" t="s">
        <v>470</v>
      </c>
      <c r="EJ43" s="40">
        <v>2.0530018955469131E-3</v>
      </c>
      <c r="EK43" s="40">
        <v>2.0704155322164297E-3</v>
      </c>
      <c r="EL43" s="40">
        <v>1.2409227201715112E-4</v>
      </c>
      <c r="EM43" s="40">
        <v>-3.709936048835516E-3</v>
      </c>
      <c r="EN43" s="40">
        <v>-5.5026458576321602E-3</v>
      </c>
      <c r="EO43" s="336" t="s">
        <v>851</v>
      </c>
      <c r="EP43" s="336" t="s">
        <v>851</v>
      </c>
      <c r="EQ43" s="336" t="s">
        <v>851</v>
      </c>
      <c r="ER43" s="40">
        <v>0.67709999999999992</v>
      </c>
      <c r="ES43" s="336" t="s">
        <v>1739</v>
      </c>
      <c r="ET43" s="336" t="s">
        <v>851</v>
      </c>
      <c r="EU43" s="336" t="s">
        <v>851</v>
      </c>
      <c r="EV43" s="40">
        <v>0.83760000000000001</v>
      </c>
      <c r="EW43" s="336" t="s">
        <v>1739</v>
      </c>
      <c r="EX43" s="336" t="s">
        <v>851</v>
      </c>
      <c r="EY43" s="336" t="s">
        <v>851</v>
      </c>
      <c r="EZ43" s="40">
        <v>0.52149999999999996</v>
      </c>
      <c r="FA43" s="336" t="s">
        <v>1739</v>
      </c>
      <c r="FB43" s="336" t="s">
        <v>851</v>
      </c>
      <c r="FC43" s="40">
        <v>-8.2920797169208527E-2</v>
      </c>
      <c r="FD43" s="40">
        <v>-5.6699860841035843E-2</v>
      </c>
      <c r="FE43" s="40">
        <v>-6.0584574937820435E-2</v>
      </c>
      <c r="FF43" s="40">
        <v>-7.0566818118095398E-2</v>
      </c>
      <c r="FG43" s="40">
        <v>-7.166597992181778E-2</v>
      </c>
      <c r="FH43" s="336" t="s">
        <v>838</v>
      </c>
      <c r="FI43" s="336" t="s">
        <v>851</v>
      </c>
      <c r="FJ43" s="40">
        <v>-9.7088053822517395E-2</v>
      </c>
      <c r="FK43" s="40">
        <v>-6.7663416266441345E-2</v>
      </c>
      <c r="FL43" s="40">
        <v>-6.4577005803585052E-2</v>
      </c>
      <c r="FM43" s="40">
        <v>-8.9943602681159973E-2</v>
      </c>
      <c r="FN43" s="40">
        <v>-9.313693642616272E-2</v>
      </c>
      <c r="FO43" s="336" t="s">
        <v>840</v>
      </c>
      <c r="FP43" s="336" t="s">
        <v>851</v>
      </c>
      <c r="FQ43" s="40">
        <v>0.86523079872131348</v>
      </c>
      <c r="FR43" s="336" t="s">
        <v>840</v>
      </c>
      <c r="FS43" s="336" t="s">
        <v>851</v>
      </c>
      <c r="FT43" s="336" t="s">
        <v>851</v>
      </c>
      <c r="FU43" s="40">
        <v>6.6934704780578613E-2</v>
      </c>
      <c r="FV43" s="40">
        <v>7.4016973376274109E-2</v>
      </c>
      <c r="FW43" s="40">
        <v>5.8668516576290131E-2</v>
      </c>
      <c r="FX43" s="40">
        <v>3.6165494471788406E-2</v>
      </c>
      <c r="FY43" s="40">
        <v>4.7369163483381271E-2</v>
      </c>
      <c r="FZ43" s="336" t="s">
        <v>840</v>
      </c>
      <c r="GA43" s="336" t="s">
        <v>851</v>
      </c>
      <c r="GB43" s="336" t="s">
        <v>851</v>
      </c>
      <c r="GC43" s="336" t="s">
        <v>851</v>
      </c>
      <c r="GD43" s="336" t="s">
        <v>851</v>
      </c>
      <c r="GE43" s="336" t="s">
        <v>851</v>
      </c>
      <c r="GF43" s="336" t="s">
        <v>851</v>
      </c>
      <c r="GG43" s="336" t="s">
        <v>851</v>
      </c>
      <c r="GH43" s="336" t="s">
        <v>851</v>
      </c>
      <c r="GI43" s="336" t="s">
        <v>851</v>
      </c>
      <c r="GJ43" s="336" t="s">
        <v>851</v>
      </c>
      <c r="GK43" s="40">
        <v>247310</v>
      </c>
      <c r="GL43" s="40">
        <v>255068</v>
      </c>
      <c r="GM43" s="40">
        <v>262387</v>
      </c>
      <c r="GN43" s="40">
        <v>269428</v>
      </c>
      <c r="GO43" s="40">
        <v>276516</v>
      </c>
      <c r="GP43" s="40">
        <v>283798</v>
      </c>
      <c r="GQ43" s="40">
        <v>291338</v>
      </c>
      <c r="GR43" s="40">
        <v>299031</v>
      </c>
      <c r="GS43" s="40">
        <v>306822</v>
      </c>
      <c r="GT43" s="40">
        <v>314655</v>
      </c>
      <c r="GU43" s="40">
        <v>322465</v>
      </c>
      <c r="GV43" s="40">
        <v>330236</v>
      </c>
      <c r="GW43" s="40">
        <v>338001</v>
      </c>
      <c r="GX43" s="40">
        <v>345707</v>
      </c>
      <c r="GY43" s="40">
        <v>353366</v>
      </c>
      <c r="GZ43" s="40">
        <v>360926</v>
      </c>
      <c r="HA43" s="40">
        <v>368399</v>
      </c>
      <c r="HB43" s="40">
        <v>375775</v>
      </c>
      <c r="HC43" s="40">
        <v>383071</v>
      </c>
      <c r="HD43" s="40">
        <v>390351</v>
      </c>
      <c r="HE43" s="40">
        <v>397621</v>
      </c>
      <c r="HF43" s="40">
        <v>405000</v>
      </c>
      <c r="HG43" s="40">
        <v>412000</v>
      </c>
      <c r="HH43" s="40">
        <v>419000</v>
      </c>
      <c r="HI43" s="40">
        <v>427000</v>
      </c>
      <c r="HJ43" s="40">
        <v>434000</v>
      </c>
      <c r="HK43" s="40">
        <v>441000</v>
      </c>
      <c r="HL43" s="40">
        <v>448000</v>
      </c>
      <c r="HM43" s="40">
        <v>454000</v>
      </c>
      <c r="HN43" s="40">
        <v>461000</v>
      </c>
      <c r="HO43" s="40">
        <v>468000</v>
      </c>
      <c r="HP43" s="40">
        <v>474000</v>
      </c>
      <c r="HQ43" s="40">
        <v>480000</v>
      </c>
      <c r="HR43" s="40">
        <v>487000</v>
      </c>
      <c r="HS43" s="40">
        <v>493000</v>
      </c>
      <c r="HT43" s="40">
        <v>499000</v>
      </c>
      <c r="HU43" s="40">
        <v>504000</v>
      </c>
      <c r="HV43" s="40">
        <v>510000</v>
      </c>
      <c r="HW43" s="40">
        <v>516000</v>
      </c>
      <c r="HX43" s="40">
        <v>521000</v>
      </c>
      <c r="HY43" s="40">
        <v>526000</v>
      </c>
      <c r="HZ43" s="40">
        <v>531000</v>
      </c>
      <c r="IA43" s="40">
        <v>536000</v>
      </c>
      <c r="IB43" s="40">
        <v>541000</v>
      </c>
      <c r="IC43" s="40">
        <v>546000</v>
      </c>
      <c r="ID43" s="40">
        <v>550000</v>
      </c>
      <c r="IE43" s="40">
        <v>555000</v>
      </c>
      <c r="IF43" s="40">
        <v>559000</v>
      </c>
      <c r="IG43" s="40">
        <v>563000</v>
      </c>
      <c r="IH43" s="40">
        <v>567000</v>
      </c>
      <c r="II43" s="40">
        <v>571000</v>
      </c>
      <c r="IJ43" s="336" t="s">
        <v>851</v>
      </c>
      <c r="IK43" s="336" t="s">
        <v>851</v>
      </c>
      <c r="IL43" s="336" t="s">
        <v>851</v>
      </c>
      <c r="IM43" s="40">
        <v>2.0493639633059502E-2</v>
      </c>
      <c r="IN43" s="40">
        <v>1.9823970273137093E-2</v>
      </c>
      <c r="IO43" s="40">
        <v>1.9229790195822716E-2</v>
      </c>
      <c r="IP43" s="40">
        <v>1.8825983628630638E-2</v>
      </c>
      <c r="IQ43" s="40">
        <v>1.8452955409884453E-2</v>
      </c>
      <c r="IR43" s="40">
        <v>1.8387777730822563E-2</v>
      </c>
      <c r="IS43" s="40">
        <v>1.7136281356215477E-2</v>
      </c>
      <c r="IT43" s="40">
        <v>1.6847571358084679E-2</v>
      </c>
      <c r="IU43" s="40">
        <v>1.8913093954324722E-2</v>
      </c>
      <c r="IV43" s="40">
        <v>1.6260521486401558E-2</v>
      </c>
      <c r="IW43" s="40">
        <v>1.600034162402153E-2</v>
      </c>
      <c r="IX43" s="40">
        <v>1.5748357400298119E-2</v>
      </c>
      <c r="IY43" s="40">
        <v>1.3303965330123901E-2</v>
      </c>
      <c r="IZ43" s="40">
        <v>1.5300844796001911E-2</v>
      </c>
      <c r="JA43" s="40">
        <v>1.5070253051817417E-2</v>
      </c>
      <c r="JB43" s="40">
        <v>1.2739025987684727E-2</v>
      </c>
      <c r="JC43" s="40">
        <v>1.2578782625496387E-2</v>
      </c>
      <c r="JD43" s="40">
        <v>1.4478019438683987E-2</v>
      </c>
      <c r="JE43" s="40">
        <v>1.2245050631463528E-2</v>
      </c>
      <c r="JF43" s="40">
        <v>1.2096921913325787E-2</v>
      </c>
      <c r="JG43" s="40">
        <v>9.9701723083853722E-3</v>
      </c>
      <c r="JH43" s="40">
        <v>1.1834457516670227E-2</v>
      </c>
      <c r="JI43" s="40">
        <v>1.1696039699018002E-2</v>
      </c>
      <c r="JJ43" s="40">
        <v>9.64327622205019E-3</v>
      </c>
      <c r="JK43" s="40">
        <v>9.551171213388443E-3</v>
      </c>
      <c r="JL43" s="40">
        <v>9.4608087092638016E-3</v>
      </c>
      <c r="JM43" s="40">
        <v>9.3721402809023857E-3</v>
      </c>
      <c r="JN43" s="40">
        <v>9.2851174995303154E-3</v>
      </c>
      <c r="JO43" s="40">
        <v>9.1996965929865837E-3</v>
      </c>
      <c r="JP43" s="40">
        <v>7.2993026115000248E-3</v>
      </c>
      <c r="JQ43" s="40">
        <v>9.0498356148600578E-3</v>
      </c>
      <c r="JR43" s="40">
        <v>7.1813594549894333E-3</v>
      </c>
      <c r="JS43" s="40">
        <v>7.130154874175787E-3</v>
      </c>
      <c r="JT43" s="40">
        <v>7.0796757936477661E-3</v>
      </c>
      <c r="JU43" s="40">
        <v>7.0299059152603149E-3</v>
      </c>
      <c r="JV43" s="336" t="s">
        <v>1740</v>
      </c>
      <c r="JW43" s="336" t="s">
        <v>851</v>
      </c>
      <c r="JX43" s="336" t="s">
        <v>851</v>
      </c>
      <c r="JY43" s="336" t="s">
        <v>851</v>
      </c>
      <c r="JZ43" s="336" t="s">
        <v>851</v>
      </c>
      <c r="KA43" s="336" t="s">
        <v>1740</v>
      </c>
      <c r="KB43" s="40">
        <v>0.49909122645639298</v>
      </c>
      <c r="KC43" s="40">
        <v>0.49878528443345405</v>
      </c>
      <c r="KD43" s="40">
        <v>0.49842591976581702</v>
      </c>
      <c r="KE43" s="40">
        <v>0.49807476942916601</v>
      </c>
      <c r="KF43" s="40">
        <v>0.49770847263104201</v>
      </c>
      <c r="KG43" s="40">
        <v>0.49736055188232003</v>
      </c>
      <c r="KH43" s="40">
        <v>0.49703024091476</v>
      </c>
      <c r="KI43" s="40">
        <v>0.49673338977828796</v>
      </c>
      <c r="KJ43" s="40">
        <v>0.49644159082943701</v>
      </c>
      <c r="KK43" s="40">
        <v>0.49615350356990495</v>
      </c>
      <c r="KL43" s="40">
        <v>0.49585105769785004</v>
      </c>
      <c r="KM43" s="40">
        <v>0.49557419714960604</v>
      </c>
      <c r="KN43" s="40">
        <v>0.49530511712074005</v>
      </c>
      <c r="KO43" s="40">
        <v>0.49503734644383501</v>
      </c>
      <c r="KP43" s="40">
        <v>0.494775151496749</v>
      </c>
      <c r="KQ43" s="40">
        <v>0.494508596356171</v>
      </c>
      <c r="KR43" s="40">
        <v>0.494249842851538</v>
      </c>
      <c r="KS43" s="40">
        <v>0.49400376781123501</v>
      </c>
      <c r="KT43" s="40">
        <v>0.493755227954218</v>
      </c>
      <c r="KU43" s="40">
        <v>0.49352051835853106</v>
      </c>
      <c r="KV43" s="40">
        <v>0.49328062131186301</v>
      </c>
      <c r="KW43" s="40">
        <v>0.49304049204316103</v>
      </c>
      <c r="KX43" s="40">
        <v>0.49282347312527897</v>
      </c>
      <c r="KY43" s="40">
        <v>0.49260161623842402</v>
      </c>
      <c r="KZ43" s="40">
        <v>0.49238152830170601</v>
      </c>
      <c r="LA43" s="40">
        <v>0.49217532442849704</v>
      </c>
      <c r="LB43" s="40">
        <v>0.49197209715550599</v>
      </c>
      <c r="LC43" s="40">
        <v>0.491780993068622</v>
      </c>
      <c r="LD43" s="40">
        <v>0.491593773274908</v>
      </c>
      <c r="LE43" s="40">
        <v>0.49141803897426894</v>
      </c>
      <c r="LF43" s="40">
        <v>0.49124372215398304</v>
      </c>
      <c r="LG43" s="40">
        <v>0.49107620869107499</v>
      </c>
      <c r="LH43" s="40">
        <v>0.49092522297870195</v>
      </c>
      <c r="LI43" s="40">
        <v>0.490773328598064</v>
      </c>
      <c r="LJ43" s="40">
        <v>0.49063403625079305</v>
      </c>
      <c r="LK43" s="40">
        <v>0.49051918577772802</v>
      </c>
      <c r="LL43" s="336" t="s">
        <v>851</v>
      </c>
      <c r="LM43" s="336" t="s">
        <v>851</v>
      </c>
      <c r="LN43" s="336" t="s">
        <v>1740</v>
      </c>
      <c r="LO43" s="40">
        <v>0.63480603694915771</v>
      </c>
      <c r="LP43" s="40">
        <v>0.63965702056884766</v>
      </c>
      <c r="LQ43" s="40">
        <v>0.64480608701705933</v>
      </c>
      <c r="LR43" s="40">
        <v>0.64983773231506348</v>
      </c>
      <c r="LS43" s="40">
        <v>0.65428292751312256</v>
      </c>
      <c r="LT43" s="40">
        <v>0.6579204797744751</v>
      </c>
      <c r="LU43" s="40">
        <v>0.6617283821105957</v>
      </c>
      <c r="LV43" s="40">
        <v>0.66262137889862061</v>
      </c>
      <c r="LW43" s="40">
        <v>0.66587114334106445</v>
      </c>
      <c r="LX43" s="40">
        <v>0.66510540246963501</v>
      </c>
      <c r="LY43" s="40">
        <v>0.66589862108230591</v>
      </c>
      <c r="LZ43" s="40">
        <v>0.66666668653488159</v>
      </c>
      <c r="MA43" s="40">
        <v>0.66741073131561279</v>
      </c>
      <c r="MB43" s="40">
        <v>0.66960352659225464</v>
      </c>
      <c r="MC43" s="40">
        <v>0.67028200626373291</v>
      </c>
      <c r="MD43" s="40">
        <v>0.67094016075134277</v>
      </c>
      <c r="ME43" s="40">
        <v>0.67299580574035645</v>
      </c>
      <c r="MF43" s="40">
        <v>0.67291665077209473</v>
      </c>
      <c r="MG43" s="40">
        <v>0.67351126670837402</v>
      </c>
      <c r="MH43" s="40">
        <v>0.6734279990196228</v>
      </c>
      <c r="MI43" s="40">
        <v>0.67334669828414917</v>
      </c>
      <c r="MJ43" s="40">
        <v>0.67658728361129761</v>
      </c>
      <c r="MK43" s="40">
        <v>0.67647057771682739</v>
      </c>
      <c r="ML43" s="40">
        <v>0.67635661363601685</v>
      </c>
      <c r="MM43" s="40">
        <v>0.67754316329956055</v>
      </c>
      <c r="MN43" s="40">
        <v>0.67870724201202393</v>
      </c>
      <c r="MO43" s="40">
        <v>0.67796611785888672</v>
      </c>
      <c r="MP43" s="40">
        <v>0.6791045069694519</v>
      </c>
      <c r="MQ43" s="40">
        <v>0.6802217960357666</v>
      </c>
      <c r="MR43" s="40">
        <v>0.67948716878890991</v>
      </c>
      <c r="MS43" s="40">
        <v>0.68000000715255737</v>
      </c>
      <c r="MT43" s="40">
        <v>0.67927926778793335</v>
      </c>
      <c r="MU43" s="40">
        <v>0.67978531122207642</v>
      </c>
      <c r="MV43" s="40">
        <v>0.67850798368453979</v>
      </c>
      <c r="MW43" s="40">
        <v>0.67724865674972534</v>
      </c>
      <c r="MX43" s="40">
        <v>0.67600703239440918</v>
      </c>
      <c r="MY43" s="336" t="s">
        <v>851</v>
      </c>
      <c r="MZ43" s="336" t="s">
        <v>1740</v>
      </c>
      <c r="NA43" s="40">
        <v>0.6127239465713501</v>
      </c>
      <c r="NB43" s="40">
        <v>0.6168447732925415</v>
      </c>
      <c r="NC43" s="40">
        <v>0.62121748924255371</v>
      </c>
      <c r="ND43" s="40">
        <v>0.62542450428009033</v>
      </c>
      <c r="NE43" s="40">
        <v>0.62897241115570068</v>
      </c>
      <c r="NF43" s="40">
        <v>0.63163918256759644</v>
      </c>
      <c r="NG43" s="40">
        <v>0.63432097434997559</v>
      </c>
      <c r="NH43" s="40">
        <v>0.63422328233718872</v>
      </c>
      <c r="NI43" s="40">
        <v>0.63651549816131592</v>
      </c>
      <c r="NJ43" s="40">
        <v>0.63466042280197144</v>
      </c>
      <c r="NK43" s="40">
        <v>0.63456219434738159</v>
      </c>
      <c r="NL43" s="40">
        <v>0.63469386100769043</v>
      </c>
      <c r="NM43" s="40">
        <v>0.6350446343421936</v>
      </c>
      <c r="NN43" s="40">
        <v>0.63656389713287354</v>
      </c>
      <c r="NO43" s="40">
        <v>0.63665944337844849</v>
      </c>
      <c r="NP43" s="40">
        <v>0.63675212860107422</v>
      </c>
      <c r="NQ43" s="40">
        <v>0.63797467947006226</v>
      </c>
      <c r="NR43" s="40">
        <v>0.63708335161209106</v>
      </c>
      <c r="NS43" s="40">
        <v>0.63696098327636719</v>
      </c>
      <c r="NT43" s="40">
        <v>0.63630831241607666</v>
      </c>
      <c r="NU43" s="40">
        <v>0.63567131757736206</v>
      </c>
      <c r="NV43" s="40">
        <v>0.6388888955116272</v>
      </c>
      <c r="NW43" s="40">
        <v>0.63901960849761963</v>
      </c>
      <c r="NX43" s="40">
        <v>0.63720929622650146</v>
      </c>
      <c r="NY43" s="40">
        <v>0.63838773965835571</v>
      </c>
      <c r="NZ43" s="40">
        <v>0.63954371213912964</v>
      </c>
      <c r="OA43" s="40">
        <v>0.63860642910003662</v>
      </c>
      <c r="OB43" s="40">
        <v>0.63805967569351196</v>
      </c>
      <c r="OC43" s="40">
        <v>0.63770794868469238</v>
      </c>
      <c r="OD43" s="40">
        <v>0.63553112745285034</v>
      </c>
      <c r="OE43" s="40">
        <v>0.63636362552642822</v>
      </c>
      <c r="OF43" s="40">
        <v>0.63243246078491211</v>
      </c>
      <c r="OG43" s="40">
        <v>0.63327372074127197</v>
      </c>
      <c r="OH43" s="40">
        <v>0.62877440452575684</v>
      </c>
      <c r="OI43" s="40">
        <v>0.62786597013473511</v>
      </c>
      <c r="OJ43" s="40">
        <v>0.62521892786026001</v>
      </c>
      <c r="OK43" s="336" t="s">
        <v>851</v>
      </c>
      <c r="OL43" s="336" t="s">
        <v>851</v>
      </c>
      <c r="OM43" s="336" t="s">
        <v>1740</v>
      </c>
      <c r="ON43" s="40">
        <v>0.52824676036834717</v>
      </c>
      <c r="OO43" s="40">
        <v>0.53386408090591431</v>
      </c>
      <c r="OP43" s="40">
        <v>0.53990018367767334</v>
      </c>
      <c r="OQ43" s="40">
        <v>0.54607111215591431</v>
      </c>
      <c r="OR43" s="40">
        <v>0.55206465721130371</v>
      </c>
      <c r="OS43" s="40">
        <v>0.55769187211990356</v>
      </c>
      <c r="OT43" s="40">
        <v>0.56296294927597046</v>
      </c>
      <c r="OU43" s="40">
        <v>0.56553399562835693</v>
      </c>
      <c r="OV43" s="40">
        <v>0.57279235124588013</v>
      </c>
      <c r="OW43" s="40">
        <v>0.57377046346664429</v>
      </c>
      <c r="OX43" s="40">
        <v>0.57603687047958374</v>
      </c>
      <c r="OY43" s="40">
        <v>0.57823127508163452</v>
      </c>
      <c r="OZ43" s="40">
        <v>0.5803571343421936</v>
      </c>
      <c r="PA43" s="40">
        <v>0.58370041847229004</v>
      </c>
      <c r="PB43" s="40">
        <v>0.58568328619003296</v>
      </c>
      <c r="PC43" s="40">
        <v>0.58760684728622437</v>
      </c>
      <c r="PD43" s="40">
        <v>0.59071731567382813</v>
      </c>
      <c r="PE43" s="40">
        <v>0.58958333730697632</v>
      </c>
      <c r="PF43" s="40">
        <v>0.59137576818466187</v>
      </c>
      <c r="PG43" s="40">
        <v>0.59229207038879395</v>
      </c>
      <c r="PH43" s="40">
        <v>0.59318637847900391</v>
      </c>
      <c r="PI43" s="40">
        <v>0.59722220897674561</v>
      </c>
      <c r="PJ43" s="40">
        <v>0.59803920984268188</v>
      </c>
      <c r="PK43" s="40">
        <v>0.59689921140670776</v>
      </c>
      <c r="PL43" s="40">
        <v>0.59884834289550781</v>
      </c>
      <c r="PM43" s="40">
        <v>0.60076045989990234</v>
      </c>
      <c r="PN43" s="40">
        <v>0.6007533073425293</v>
      </c>
      <c r="PO43" s="40">
        <v>0.6026119589805603</v>
      </c>
      <c r="PP43" s="40">
        <v>0.60443621873855591</v>
      </c>
      <c r="PQ43" s="40">
        <v>0.60439562797546387</v>
      </c>
      <c r="PR43" s="40">
        <v>0.60545456409454346</v>
      </c>
      <c r="PS43" s="40">
        <v>0.60540539026260376</v>
      </c>
      <c r="PT43" s="40">
        <v>0.60822898149490356</v>
      </c>
      <c r="PU43" s="40">
        <v>0.60746002197265625</v>
      </c>
      <c r="PV43" s="40">
        <v>0.60670191049575806</v>
      </c>
      <c r="PW43" s="40">
        <v>0.60595446825027466</v>
      </c>
      <c r="PX43" s="336" t="s">
        <v>851</v>
      </c>
      <c r="PY43" s="336" t="s">
        <v>851</v>
      </c>
      <c r="PZ43" s="40">
        <v>0.63890000000000002</v>
      </c>
      <c r="QA43" s="40">
        <v>0.64450000000000007</v>
      </c>
      <c r="QB43" s="40">
        <v>0.6502</v>
      </c>
      <c r="QC43" s="40">
        <v>0.65560000000000007</v>
      </c>
      <c r="QD43" s="40">
        <v>0.66060000000000008</v>
      </c>
      <c r="QE43" s="40">
        <v>0.66010000000000002</v>
      </c>
      <c r="QF43" s="40">
        <v>0.65920000000000001</v>
      </c>
      <c r="QG43" s="40">
        <v>0.6581999999999999</v>
      </c>
      <c r="QH43" s="40">
        <v>0.65720000000000001</v>
      </c>
      <c r="QI43" s="40">
        <v>0.65629999999999999</v>
      </c>
      <c r="QJ43" s="40">
        <v>0.65620000000000001</v>
      </c>
      <c r="QK43" s="40">
        <v>0.65629999999999999</v>
      </c>
      <c r="QL43" s="40">
        <v>0.65659999999999996</v>
      </c>
      <c r="QM43" s="40">
        <v>0.66280000000000006</v>
      </c>
      <c r="QN43" s="40">
        <v>0.66590000000000005</v>
      </c>
      <c r="QO43" s="40">
        <v>0.67519999999999991</v>
      </c>
      <c r="QP43" s="40">
        <v>0.67189999999999994</v>
      </c>
      <c r="QQ43" s="40">
        <v>0.67459999999999998</v>
      </c>
      <c r="QR43" s="40">
        <v>0.67709999999999992</v>
      </c>
      <c r="QS43" s="336" t="s">
        <v>851</v>
      </c>
      <c r="QT43" s="336" t="s">
        <v>851</v>
      </c>
      <c r="QU43" s="336" t="s">
        <v>851</v>
      </c>
      <c r="QV43" s="336" t="s">
        <v>851</v>
      </c>
      <c r="QW43" s="40">
        <v>3.6990498192608356E-3</v>
      </c>
      <c r="QX43" s="336" t="s">
        <v>851</v>
      </c>
      <c r="QY43" s="336" t="s">
        <v>851</v>
      </c>
      <c r="QZ43" s="336" t="s">
        <v>851</v>
      </c>
      <c r="RA43" s="336" t="s">
        <v>851</v>
      </c>
      <c r="RB43" s="336" t="s">
        <v>851</v>
      </c>
      <c r="RC43" s="336" t="s">
        <v>851</v>
      </c>
      <c r="RD43" s="336" t="s">
        <v>851</v>
      </c>
      <c r="RE43" s="336" t="s">
        <v>851</v>
      </c>
      <c r="RF43" s="40">
        <v>0.53299999999999992</v>
      </c>
      <c r="RG43" s="40">
        <v>1999</v>
      </c>
      <c r="RH43" s="336" t="s">
        <v>840</v>
      </c>
      <c r="RI43" s="336" t="s">
        <v>851</v>
      </c>
      <c r="RJ43" s="40">
        <v>0.13900000000000001</v>
      </c>
      <c r="RK43" s="40">
        <v>1999</v>
      </c>
      <c r="RL43" s="336" t="s">
        <v>840</v>
      </c>
      <c r="RM43" s="336" t="s">
        <v>851</v>
      </c>
      <c r="RN43" s="40">
        <v>0.27699999999999997</v>
      </c>
      <c r="RO43" s="40">
        <v>1999</v>
      </c>
      <c r="RP43" s="336" t="s">
        <v>840</v>
      </c>
      <c r="RQ43" s="336" t="s">
        <v>851</v>
      </c>
      <c r="RR43" s="40">
        <v>0.51100000000000001</v>
      </c>
      <c r="RS43" s="40">
        <v>1999</v>
      </c>
      <c r="RT43" s="336" t="s">
        <v>840</v>
      </c>
      <c r="RU43" s="336" t="s">
        <v>851</v>
      </c>
      <c r="RV43" s="40"/>
      <c r="RW43" s="40"/>
      <c r="RX43" s="336" t="s">
        <v>1737</v>
      </c>
      <c r="RY43" s="336" t="s">
        <v>851</v>
      </c>
      <c r="RZ43" s="336" t="s">
        <v>838</v>
      </c>
      <c r="SA43" s="40">
        <v>0.18088030815124512</v>
      </c>
      <c r="SB43" s="40">
        <v>0.17415343225002289</v>
      </c>
      <c r="SC43" s="40">
        <v>0.17561307549476624</v>
      </c>
      <c r="SD43" s="40">
        <v>0.20065349340438843</v>
      </c>
      <c r="SE43" s="40">
        <v>0.21962285041809082</v>
      </c>
      <c r="SF43" s="336" t="s">
        <v>851</v>
      </c>
      <c r="SG43" s="336" t="s">
        <v>851</v>
      </c>
      <c r="SH43" s="40">
        <v>0.19743971526622772</v>
      </c>
      <c r="SI43" s="40">
        <v>0.18759939074516296</v>
      </c>
      <c r="SJ43" s="40">
        <v>0.18147408962249756</v>
      </c>
      <c r="SK43" s="40">
        <v>0.19995896518230438</v>
      </c>
      <c r="SL43" s="40">
        <v>0.20095041394233704</v>
      </c>
      <c r="SM43" s="336" t="s">
        <v>840</v>
      </c>
      <c r="SN43" s="336" t="s">
        <v>851</v>
      </c>
      <c r="SO43" s="336" t="s">
        <v>851</v>
      </c>
      <c r="SP43" s="40">
        <v>2.1108884364366531E-2</v>
      </c>
      <c r="SQ43" s="40">
        <v>1.0882099159061909E-2</v>
      </c>
      <c r="SR43" s="40">
        <v>3.5705184563994408E-3</v>
      </c>
      <c r="SS43" s="40">
        <v>-1.7412025481462479E-2</v>
      </c>
      <c r="ST43" s="40">
        <v>-0.15082289278507233</v>
      </c>
      <c r="SU43" s="336" t="s">
        <v>838</v>
      </c>
      <c r="SV43" s="336" t="s">
        <v>851</v>
      </c>
      <c r="SW43" s="336" t="s">
        <v>851</v>
      </c>
      <c r="SX43" s="40">
        <v>3.3654578030109406E-2</v>
      </c>
      <c r="SY43" s="40">
        <v>2.1512497216463089E-2</v>
      </c>
      <c r="SZ43" s="40">
        <v>2.1476536989212036E-2</v>
      </c>
      <c r="TA43" s="40">
        <v>1.7953719943761826E-2</v>
      </c>
      <c r="TB43" s="40">
        <v>1.7455020919442177E-2</v>
      </c>
      <c r="TC43" s="336" t="s">
        <v>840</v>
      </c>
      <c r="TD43" s="336" t="s">
        <v>851</v>
      </c>
      <c r="TE43" s="336" t="s">
        <v>851</v>
      </c>
      <c r="TF43" s="336" t="s">
        <v>851</v>
      </c>
      <c r="TG43" s="40">
        <v>-2.6805729139596224E-3</v>
      </c>
      <c r="TH43" s="40">
        <v>-1.1663381010293961E-2</v>
      </c>
      <c r="TI43" s="40">
        <v>-1.7475534230470657E-2</v>
      </c>
      <c r="TJ43" s="40">
        <v>-3.6963947117328644E-2</v>
      </c>
      <c r="TK43" s="40">
        <v>-0.1702234297990799</v>
      </c>
      <c r="TL43" s="336" t="s">
        <v>838</v>
      </c>
      <c r="TM43" s="336" t="s">
        <v>851</v>
      </c>
      <c r="TN43" s="336" t="s">
        <v>851</v>
      </c>
      <c r="TO43" s="336" t="s">
        <v>851</v>
      </c>
      <c r="TP43" s="40">
        <v>9.1210436075925827E-3</v>
      </c>
      <c r="TQ43" s="40">
        <v>-1.4726801309734583E-3</v>
      </c>
      <c r="TR43" s="40">
        <v>-8.0416954006068408E-5</v>
      </c>
      <c r="TS43" s="40">
        <v>-1.954678213223815E-3</v>
      </c>
      <c r="TT43" s="40">
        <v>-1.3709632912650704E-3</v>
      </c>
      <c r="TU43" s="336" t="s">
        <v>840</v>
      </c>
      <c r="TV43" s="336" t="s">
        <v>851</v>
      </c>
      <c r="TW43" s="40">
        <v>4700</v>
      </c>
      <c r="TX43" s="336" t="s">
        <v>840</v>
      </c>
      <c r="TY43" s="336" t="s">
        <v>851</v>
      </c>
      <c r="TZ43" s="40">
        <v>4788.64892578125</v>
      </c>
      <c r="UA43" s="336" t="s">
        <v>838</v>
      </c>
      <c r="UB43" s="336" t="s">
        <v>851</v>
      </c>
      <c r="UC43" s="40">
        <v>4701.0892416094603</v>
      </c>
      <c r="UD43" s="336" t="s">
        <v>840</v>
      </c>
      <c r="UE43" s="336" t="s">
        <v>851</v>
      </c>
      <c r="UF43" s="336" t="s">
        <v>851</v>
      </c>
      <c r="UG43" s="40">
        <v>9.7959503531455994E-2</v>
      </c>
      <c r="UH43" s="40">
        <v>0.11745356768369675</v>
      </c>
      <c r="UI43" s="40">
        <v>0.1150284931063652</v>
      </c>
      <c r="UJ43" s="40">
        <v>0.13008667528629303</v>
      </c>
      <c r="UK43" s="40">
        <v>0.14795687794685364</v>
      </c>
      <c r="UL43" s="336" t="s">
        <v>838</v>
      </c>
      <c r="UM43" s="336" t="s">
        <v>851</v>
      </c>
      <c r="UN43" s="336" t="s">
        <v>851</v>
      </c>
      <c r="UO43" s="336" t="s">
        <v>851</v>
      </c>
      <c r="UP43" s="40">
        <v>0.10035166144371033</v>
      </c>
      <c r="UQ43" s="40">
        <v>0.11993597447872162</v>
      </c>
      <c r="UR43" s="40">
        <v>0.11689707636833191</v>
      </c>
      <c r="US43" s="40">
        <v>0.11001536250114441</v>
      </c>
      <c r="UT43" s="40">
        <v>0.10781347751617432</v>
      </c>
      <c r="UU43" s="336" t="s">
        <v>840</v>
      </c>
    </row>
    <row r="44" spans="1:567">
      <c r="A44" s="336" t="s">
        <v>426</v>
      </c>
      <c r="B44" s="336" t="s">
        <v>18</v>
      </c>
      <c r="C44" s="336" t="s">
        <v>235</v>
      </c>
      <c r="D44" s="40">
        <v>4.1068878024816513E-2</v>
      </c>
      <c r="E44" s="336" t="s">
        <v>436</v>
      </c>
      <c r="F44" s="40">
        <v>4.7456111758947372E-2</v>
      </c>
      <c r="G44" s="336" t="s">
        <v>1741</v>
      </c>
      <c r="H44" s="40">
        <v>4.515465721487999E-2</v>
      </c>
      <c r="I44" s="336" t="s">
        <v>1447</v>
      </c>
      <c r="J44" s="40">
        <v>4.5825056731700897E-2</v>
      </c>
      <c r="K44" s="336" t="s">
        <v>1803</v>
      </c>
      <c r="L44" s="336" t="s">
        <v>436</v>
      </c>
      <c r="M44" s="40">
        <v>0.61715501546859741</v>
      </c>
      <c r="N44" s="40">
        <v>0.89346075057983398</v>
      </c>
      <c r="O44" s="336" t="s">
        <v>436</v>
      </c>
      <c r="P44" s="40">
        <v>0.61715501546859741</v>
      </c>
      <c r="Q44" s="336" t="s">
        <v>436</v>
      </c>
      <c r="R44" s="40"/>
      <c r="S44" s="336" t="s">
        <v>1736</v>
      </c>
      <c r="T44" s="40">
        <v>0.55640894174575806</v>
      </c>
      <c r="U44" s="336" t="s">
        <v>436</v>
      </c>
      <c r="V44" s="336" t="s">
        <v>851</v>
      </c>
      <c r="W44" s="336" t="s">
        <v>1741</v>
      </c>
      <c r="X44" s="40">
        <v>0.61715501546859741</v>
      </c>
      <c r="Y44" s="40">
        <v>0.89346075057983398</v>
      </c>
      <c r="Z44" s="336" t="s">
        <v>1741</v>
      </c>
      <c r="AA44" s="40">
        <v>0.61715501546859741</v>
      </c>
      <c r="AB44" s="336" t="s">
        <v>1741</v>
      </c>
      <c r="AC44" s="40"/>
      <c r="AD44" s="336" t="s">
        <v>1736</v>
      </c>
      <c r="AE44" s="40">
        <v>0.43421134352684021</v>
      </c>
      <c r="AF44" s="336" t="s">
        <v>1741</v>
      </c>
      <c r="AG44" s="336" t="s">
        <v>851</v>
      </c>
      <c r="AH44" s="336" t="s">
        <v>1447</v>
      </c>
      <c r="AI44" s="40">
        <v>0.61715501546859741</v>
      </c>
      <c r="AJ44" s="40">
        <v>0.89346075057983398</v>
      </c>
      <c r="AK44" s="336" t="s">
        <v>1447</v>
      </c>
      <c r="AL44" s="40">
        <v>0.61715501546859741</v>
      </c>
      <c r="AM44" s="336" t="s">
        <v>1447</v>
      </c>
      <c r="AN44" s="40"/>
      <c r="AO44" s="336" t="s">
        <v>1736</v>
      </c>
      <c r="AP44" s="40">
        <v>0.43421134352684021</v>
      </c>
      <c r="AQ44" s="336" t="s">
        <v>1447</v>
      </c>
      <c r="AR44" s="336" t="s">
        <v>851</v>
      </c>
      <c r="AS44" s="336" t="s">
        <v>1803</v>
      </c>
      <c r="AT44" s="40">
        <v>0.61715501546859741</v>
      </c>
      <c r="AU44" s="40">
        <v>0.89346075057983398</v>
      </c>
      <c r="AV44" s="336" t="s">
        <v>1803</v>
      </c>
      <c r="AW44" s="40">
        <v>0.61715501546859741</v>
      </c>
      <c r="AX44" s="336" t="s">
        <v>1803</v>
      </c>
      <c r="AY44" s="40"/>
      <c r="AZ44" s="336" t="s">
        <v>1736</v>
      </c>
      <c r="BA44" s="40">
        <v>0.43421134352684021</v>
      </c>
      <c r="BB44" s="336" t="s">
        <v>1803</v>
      </c>
      <c r="BC44" s="336" t="s">
        <v>851</v>
      </c>
      <c r="BD44" s="336" t="s">
        <v>436</v>
      </c>
      <c r="BE44" s="40">
        <v>2.2027926445007324</v>
      </c>
      <c r="BF44" s="336" t="s">
        <v>827</v>
      </c>
      <c r="BG44" s="40">
        <v>2.7895174026489258</v>
      </c>
      <c r="BH44" s="336" t="s">
        <v>1447</v>
      </c>
      <c r="BI44" s="40">
        <v>2.9526293277740479</v>
      </c>
      <c r="BJ44" s="336" t="s">
        <v>1803</v>
      </c>
      <c r="BK44" s="40">
        <v>2.2557480335235596</v>
      </c>
      <c r="BL44" s="336" t="s">
        <v>851</v>
      </c>
      <c r="BM44" s="40">
        <v>2.0093367099761963</v>
      </c>
      <c r="BN44" s="336" t="s">
        <v>838</v>
      </c>
      <c r="BO44" s="336" t="s">
        <v>851</v>
      </c>
      <c r="BP44" s="336" t="s">
        <v>436</v>
      </c>
      <c r="BQ44" s="40">
        <v>1.4322254806756973E-2</v>
      </c>
      <c r="BR44" s="40">
        <v>1.48544916883111E-2</v>
      </c>
      <c r="BS44" s="40">
        <v>1.5515211969614029E-2</v>
      </c>
      <c r="BT44" s="40">
        <v>1.6571436077356339E-2</v>
      </c>
      <c r="BU44" s="40">
        <v>1.4250212348997593E-2</v>
      </c>
      <c r="BV44" s="336" t="s">
        <v>851</v>
      </c>
      <c r="BW44" s="336" t="s">
        <v>827</v>
      </c>
      <c r="BX44" s="40">
        <v>1.3714930973947048E-2</v>
      </c>
      <c r="BY44" s="40">
        <v>1.4368056319653988E-2</v>
      </c>
      <c r="BZ44" s="40">
        <v>1.6693959012627602E-2</v>
      </c>
      <c r="CA44" s="40">
        <v>2.3237528279423714E-2</v>
      </c>
      <c r="CB44" s="40">
        <v>2.3483658209443092E-2</v>
      </c>
      <c r="CC44" s="336" t="s">
        <v>851</v>
      </c>
      <c r="CD44" s="336" t="s">
        <v>1447</v>
      </c>
      <c r="CE44" s="40">
        <v>1.4995095320045948E-2</v>
      </c>
      <c r="CF44" s="40">
        <v>1.651514507830143E-2</v>
      </c>
      <c r="CG44" s="40">
        <v>1.98958870023489E-2</v>
      </c>
      <c r="CH44" s="40">
        <v>2.2601820528507233E-2</v>
      </c>
      <c r="CI44" s="40">
        <v>2.0691186189651489E-2</v>
      </c>
      <c r="CJ44" s="336" t="s">
        <v>851</v>
      </c>
      <c r="CK44" s="336" t="s">
        <v>1803</v>
      </c>
      <c r="CL44" s="40">
        <v>1.5948852524161339E-2</v>
      </c>
      <c r="CM44" s="40">
        <v>1.8026385456323624E-2</v>
      </c>
      <c r="CN44" s="40">
        <v>2.1964382380247116E-2</v>
      </c>
      <c r="CO44" s="40">
        <v>2.0691238343715668E-2</v>
      </c>
      <c r="CP44" s="40">
        <v>2.0691251382231712E-2</v>
      </c>
      <c r="CQ44" s="336" t="s">
        <v>851</v>
      </c>
      <c r="CR44" s="40">
        <v>2.0436265468597412</v>
      </c>
      <c r="CS44" s="40">
        <v>2.4822664260864258</v>
      </c>
      <c r="CT44" s="40">
        <v>2.8448131084442139</v>
      </c>
      <c r="CU44" s="40">
        <v>3.2235591411590576</v>
      </c>
      <c r="CV44" s="40">
        <v>4.1202435493469238</v>
      </c>
      <c r="CW44" s="336" t="s">
        <v>1741</v>
      </c>
      <c r="CX44" s="336" t="s">
        <v>851</v>
      </c>
      <c r="CY44" s="40">
        <v>2.3157937526702881</v>
      </c>
      <c r="CZ44" s="40">
        <v>2.7051577568054199</v>
      </c>
      <c r="DA44" s="40">
        <v>3.0690999031066895</v>
      </c>
      <c r="DB44" s="40">
        <v>3.7105162143707275</v>
      </c>
      <c r="DC44" s="40">
        <v>4.7348346710205078</v>
      </c>
      <c r="DD44" s="336" t="s">
        <v>1447</v>
      </c>
      <c r="DE44" s="336" t="s">
        <v>851</v>
      </c>
      <c r="DF44" s="40">
        <v>5.1445622444152832</v>
      </c>
      <c r="DG44" s="336" t="s">
        <v>1803</v>
      </c>
      <c r="DH44" s="336" t="s">
        <v>851</v>
      </c>
      <c r="DI44" s="336" t="s">
        <v>851</v>
      </c>
      <c r="DJ44" s="336">
        <v>3.8</v>
      </c>
      <c r="DK44" s="336" t="s">
        <v>1738</v>
      </c>
      <c r="DL44" s="336" t="s">
        <v>851</v>
      </c>
      <c r="DM44" s="336" t="s">
        <v>851</v>
      </c>
      <c r="DN44" s="336" t="s">
        <v>436</v>
      </c>
      <c r="DO44" s="40">
        <v>1.5600734623149037E-3</v>
      </c>
      <c r="DP44" s="40">
        <v>-8.2642724737524986E-4</v>
      </c>
      <c r="DQ44" s="40">
        <v>-7.556381169706583E-3</v>
      </c>
      <c r="DR44" s="40">
        <v>-1.0970237664878368E-2</v>
      </c>
      <c r="DS44" s="40">
        <v>-1.7869019880890846E-2</v>
      </c>
      <c r="DT44" s="336" t="s">
        <v>851</v>
      </c>
      <c r="DU44" s="336" t="s">
        <v>827</v>
      </c>
      <c r="DV44" s="40">
        <v>7.1274959482252598E-3</v>
      </c>
      <c r="DW44" s="40">
        <v>2.7311390731483698E-3</v>
      </c>
      <c r="DX44" s="40">
        <v>-2.7876554522663355E-3</v>
      </c>
      <c r="DY44" s="40">
        <v>-8.9866127818822861E-3</v>
      </c>
      <c r="DZ44" s="40">
        <v>7.1441689506173134E-3</v>
      </c>
      <c r="EA44" s="336" t="s">
        <v>851</v>
      </c>
      <c r="EB44" s="336" t="s">
        <v>1447</v>
      </c>
      <c r="EC44" s="40">
        <v>5.5008553899824619E-3</v>
      </c>
      <c r="ED44" s="40">
        <v>1.6024984652176499E-3</v>
      </c>
      <c r="EE44" s="40">
        <v>-1.309721264988184E-3</v>
      </c>
      <c r="EF44" s="40">
        <v>8.6543074576184154E-4</v>
      </c>
      <c r="EG44" s="40">
        <v>-5.7084704749286175E-3</v>
      </c>
      <c r="EH44" s="336" t="s">
        <v>851</v>
      </c>
      <c r="EI44" s="336" t="s">
        <v>1803</v>
      </c>
      <c r="EJ44" s="40">
        <v>1.7270123586058617E-2</v>
      </c>
      <c r="EK44" s="40">
        <v>1.8366606906056404E-2</v>
      </c>
      <c r="EL44" s="40">
        <v>2.3496115580201149E-2</v>
      </c>
      <c r="EM44" s="40">
        <v>6.4779212698340416E-3</v>
      </c>
      <c r="EN44" s="40">
        <v>3.2517625950276852E-3</v>
      </c>
      <c r="EO44" s="336" t="s">
        <v>851</v>
      </c>
      <c r="EP44" s="336" t="s">
        <v>851</v>
      </c>
      <c r="EQ44" s="336" t="s">
        <v>851</v>
      </c>
      <c r="ER44" s="40">
        <v>0.71660000000000001</v>
      </c>
      <c r="ES44" s="336" t="s">
        <v>1739</v>
      </c>
      <c r="ET44" s="336" t="s">
        <v>851</v>
      </c>
      <c r="EU44" s="336" t="s">
        <v>851</v>
      </c>
      <c r="EV44" s="40">
        <v>0.73170000000000002</v>
      </c>
      <c r="EW44" s="336" t="s">
        <v>1739</v>
      </c>
      <c r="EX44" s="336" t="s">
        <v>851</v>
      </c>
      <c r="EY44" s="336" t="s">
        <v>851</v>
      </c>
      <c r="EZ44" s="40">
        <v>0.70150000000000001</v>
      </c>
      <c r="FA44" s="336" t="s">
        <v>1739</v>
      </c>
      <c r="FB44" s="336" t="s">
        <v>851</v>
      </c>
      <c r="FC44" s="40">
        <v>-2.9698841273784637E-2</v>
      </c>
      <c r="FD44" s="40">
        <v>-3.2091010361909866E-2</v>
      </c>
      <c r="FE44" s="40">
        <v>-3.6663096398115158E-2</v>
      </c>
      <c r="FF44" s="40">
        <v>-4.3588891625404358E-2</v>
      </c>
      <c r="FG44" s="40">
        <v>-3.9345145225524902E-2</v>
      </c>
      <c r="FH44" s="336" t="s">
        <v>838</v>
      </c>
      <c r="FI44" s="336" t="s">
        <v>851</v>
      </c>
      <c r="FJ44" s="40">
        <v>-4.6789683401584625E-2</v>
      </c>
      <c r="FK44" s="40">
        <v>-4.9748677760362625E-2</v>
      </c>
      <c r="FL44" s="40">
        <v>-4.9356289207935333E-2</v>
      </c>
      <c r="FM44" s="40">
        <v>-4.3456140905618668E-2</v>
      </c>
      <c r="FN44" s="40">
        <v>-4.0339656174182892E-2</v>
      </c>
      <c r="FO44" s="336" t="s">
        <v>840</v>
      </c>
      <c r="FP44" s="336" t="s">
        <v>851</v>
      </c>
      <c r="FQ44" s="40">
        <v>0.33546078205108643</v>
      </c>
      <c r="FR44" s="336" t="s">
        <v>840</v>
      </c>
      <c r="FS44" s="336" t="s">
        <v>851</v>
      </c>
      <c r="FT44" s="336" t="s">
        <v>851</v>
      </c>
      <c r="FU44" s="40">
        <v>9.1418521478772163E-3</v>
      </c>
      <c r="FV44" s="40">
        <v>1.2741899117827415E-2</v>
      </c>
      <c r="FW44" s="40">
        <v>1.7419122159481049E-2</v>
      </c>
      <c r="FX44" s="40">
        <v>1.3779263943433762E-2</v>
      </c>
      <c r="FY44" s="40">
        <v>1.5162077732384205E-2</v>
      </c>
      <c r="FZ44" s="336" t="s">
        <v>840</v>
      </c>
      <c r="GA44" s="336" t="s">
        <v>851</v>
      </c>
      <c r="GB44" s="336" t="s">
        <v>851</v>
      </c>
      <c r="GC44" s="336" t="s">
        <v>851</v>
      </c>
      <c r="GD44" s="336" t="s">
        <v>851</v>
      </c>
      <c r="GE44" s="336" t="s">
        <v>851</v>
      </c>
      <c r="GF44" s="336" t="s">
        <v>851</v>
      </c>
      <c r="GG44" s="336" t="s">
        <v>851</v>
      </c>
      <c r="GH44" s="336" t="s">
        <v>851</v>
      </c>
      <c r="GI44" s="336" t="s">
        <v>851</v>
      </c>
      <c r="GJ44" s="336" t="s">
        <v>851</v>
      </c>
      <c r="GK44" s="40">
        <v>6865946</v>
      </c>
      <c r="GL44" s="40">
        <v>7076728</v>
      </c>
      <c r="GM44" s="40">
        <v>7295400</v>
      </c>
      <c r="GN44" s="40">
        <v>7520556</v>
      </c>
      <c r="GO44" s="40">
        <v>7750003</v>
      </c>
      <c r="GP44" s="40">
        <v>7982223</v>
      </c>
      <c r="GQ44" s="40">
        <v>8216893</v>
      </c>
      <c r="GR44" s="40">
        <v>8454790</v>
      </c>
      <c r="GS44" s="40">
        <v>8696915</v>
      </c>
      <c r="GT44" s="40">
        <v>8944713</v>
      </c>
      <c r="GU44" s="40">
        <v>9199254</v>
      </c>
      <c r="GV44" s="40">
        <v>9460829</v>
      </c>
      <c r="GW44" s="40">
        <v>9729254</v>
      </c>
      <c r="GX44" s="40">
        <v>10004594</v>
      </c>
      <c r="GY44" s="40">
        <v>10286839</v>
      </c>
      <c r="GZ44" s="40">
        <v>10575962</v>
      </c>
      <c r="HA44" s="40">
        <v>10872072</v>
      </c>
      <c r="HB44" s="40">
        <v>11175192</v>
      </c>
      <c r="HC44" s="40">
        <v>11485035</v>
      </c>
      <c r="HD44" s="40">
        <v>11801151</v>
      </c>
      <c r="HE44" s="40">
        <v>12123198</v>
      </c>
      <c r="HF44" s="40">
        <v>12451000</v>
      </c>
      <c r="HG44" s="40">
        <v>12785000</v>
      </c>
      <c r="HH44" s="40">
        <v>13124000</v>
      </c>
      <c r="HI44" s="40">
        <v>13470000</v>
      </c>
      <c r="HJ44" s="40">
        <v>13822000</v>
      </c>
      <c r="HK44" s="40">
        <v>14180000</v>
      </c>
      <c r="HL44" s="40">
        <v>14544000</v>
      </c>
      <c r="HM44" s="40">
        <v>14915000</v>
      </c>
      <c r="HN44" s="40">
        <v>15291000</v>
      </c>
      <c r="HO44" s="40">
        <v>15672000</v>
      </c>
      <c r="HP44" s="40">
        <v>16060000</v>
      </c>
      <c r="HQ44" s="40">
        <v>16453000</v>
      </c>
      <c r="HR44" s="40">
        <v>16851000</v>
      </c>
      <c r="HS44" s="40">
        <v>17254000</v>
      </c>
      <c r="HT44" s="40">
        <v>17663000</v>
      </c>
      <c r="HU44" s="40">
        <v>18076000</v>
      </c>
      <c r="HV44" s="40">
        <v>18494000</v>
      </c>
      <c r="HW44" s="40">
        <v>18917000</v>
      </c>
      <c r="HX44" s="40">
        <v>19344000</v>
      </c>
      <c r="HY44" s="40">
        <v>19775000</v>
      </c>
      <c r="HZ44" s="40">
        <v>20210000</v>
      </c>
      <c r="IA44" s="40">
        <v>20649000</v>
      </c>
      <c r="IB44" s="40">
        <v>21091000</v>
      </c>
      <c r="IC44" s="40">
        <v>21537000</v>
      </c>
      <c r="ID44" s="40">
        <v>21986000</v>
      </c>
      <c r="IE44" s="40">
        <v>22439000</v>
      </c>
      <c r="IF44" s="40">
        <v>22895000</v>
      </c>
      <c r="IG44" s="40">
        <v>23354000</v>
      </c>
      <c r="IH44" s="40">
        <v>23816000</v>
      </c>
      <c r="II44" s="40">
        <v>24280000</v>
      </c>
      <c r="IJ44" s="336" t="s">
        <v>851</v>
      </c>
      <c r="IK44" s="336" t="s">
        <v>851</v>
      </c>
      <c r="IL44" s="336" t="s">
        <v>851</v>
      </c>
      <c r="IM44" s="40">
        <v>2.7613610029220581E-2</v>
      </c>
      <c r="IN44" s="40">
        <v>2.7499021962285042E-2</v>
      </c>
      <c r="IO44" s="40">
        <v>2.7348561212420464E-2</v>
      </c>
      <c r="IP44" s="40">
        <v>2.7152186259627342E-2</v>
      </c>
      <c r="IQ44" s="40">
        <v>2.6923738420009613E-2</v>
      </c>
      <c r="IR44" s="40">
        <v>2.6680134236812592E-2</v>
      </c>
      <c r="IS44" s="40">
        <v>2.6471666991710663E-2</v>
      </c>
      <c r="IT44" s="40">
        <v>2.6170006021857262E-2</v>
      </c>
      <c r="IU44" s="40">
        <v>2.6022374629974365E-2</v>
      </c>
      <c r="IV44" s="40">
        <v>2.5796534493565559E-2</v>
      </c>
      <c r="IW44" s="40">
        <v>2.5570996105670929E-2</v>
      </c>
      <c r="IX44" s="40">
        <v>2.5346016511321068E-2</v>
      </c>
      <c r="IY44" s="40">
        <v>2.5188880041241646E-2</v>
      </c>
      <c r="IZ44" s="40">
        <v>2.4897001683712006E-2</v>
      </c>
      <c r="JA44" s="40">
        <v>2.4611260741949081E-2</v>
      </c>
      <c r="JB44" s="40">
        <v>2.4456027895212173E-2</v>
      </c>
      <c r="JC44" s="40">
        <v>2.417612262070179E-2</v>
      </c>
      <c r="JD44" s="40">
        <v>2.3902170360088348E-2</v>
      </c>
      <c r="JE44" s="40">
        <v>2.3633997887372971E-2</v>
      </c>
      <c r="JF44" s="40">
        <v>2.3428056389093399E-2</v>
      </c>
      <c r="JG44" s="40">
        <v>2.3113034665584564E-2</v>
      </c>
      <c r="JH44" s="40">
        <v>2.2861262783408165E-2</v>
      </c>
      <c r="JI44" s="40">
        <v>2.2614633664488792E-2</v>
      </c>
      <c r="JJ44" s="40">
        <v>2.2321304306387901E-2</v>
      </c>
      <c r="JK44" s="40">
        <v>2.2036219015717506E-2</v>
      </c>
      <c r="JL44" s="40">
        <v>2.1759018301963806E-2</v>
      </c>
      <c r="JM44" s="40">
        <v>2.1489361301064491E-2</v>
      </c>
      <c r="JN44" s="40">
        <v>2.1179517731070518E-2</v>
      </c>
      <c r="JO44" s="40">
        <v>2.092597633600235E-2</v>
      </c>
      <c r="JP44" s="40">
        <v>2.0633500069379807E-2</v>
      </c>
      <c r="JQ44" s="40">
        <v>2.0394628867506981E-2</v>
      </c>
      <c r="JR44" s="40">
        <v>2.0118029788136482E-2</v>
      </c>
      <c r="JS44" s="40">
        <v>1.9849728792905807E-2</v>
      </c>
      <c r="JT44" s="40">
        <v>1.9589347764849663E-2</v>
      </c>
      <c r="JU44" s="40">
        <v>1.9295342266559601E-2</v>
      </c>
      <c r="JV44" s="336" t="s">
        <v>1740</v>
      </c>
      <c r="JW44" s="336" t="s">
        <v>851</v>
      </c>
      <c r="JX44" s="336" t="s">
        <v>851</v>
      </c>
      <c r="JY44" s="336" t="s">
        <v>851</v>
      </c>
      <c r="JZ44" s="336" t="s">
        <v>851</v>
      </c>
      <c r="KA44" s="336" t="s">
        <v>1740</v>
      </c>
      <c r="KB44" s="40">
        <v>0.49831230482862898</v>
      </c>
      <c r="KC44" s="40">
        <v>0.49857736409398301</v>
      </c>
      <c r="KD44" s="40">
        <v>0.49880995333234501</v>
      </c>
      <c r="KE44" s="40">
        <v>0.49901798296652999</v>
      </c>
      <c r="KF44" s="40">
        <v>0.49921028889470198</v>
      </c>
      <c r="KG44" s="40">
        <v>0.49939364184268897</v>
      </c>
      <c r="KH44" s="40">
        <v>0.499568429313203</v>
      </c>
      <c r="KI44" s="40">
        <v>0.49973304085937498</v>
      </c>
      <c r="KJ44" s="40">
        <v>0.49988696580485098</v>
      </c>
      <c r="KK44" s="40">
        <v>0.50002962116094207</v>
      </c>
      <c r="KL44" s="40">
        <v>0.50016130006623494</v>
      </c>
      <c r="KM44" s="40">
        <v>0.50028155414502995</v>
      </c>
      <c r="KN44" s="40">
        <v>0.50039193733237997</v>
      </c>
      <c r="KO44" s="40">
        <v>0.50049210272184197</v>
      </c>
      <c r="KP44" s="40">
        <v>0.50058218851083502</v>
      </c>
      <c r="KQ44" s="40">
        <v>0.500661612742474</v>
      </c>
      <c r="KR44" s="40">
        <v>0.50073133544155501</v>
      </c>
      <c r="KS44" s="40">
        <v>0.50079161058108101</v>
      </c>
      <c r="KT44" s="40">
        <v>0.50084343331749404</v>
      </c>
      <c r="KU44" s="40">
        <v>0.500886479351212</v>
      </c>
      <c r="KV44" s="40">
        <v>0.50092208413150796</v>
      </c>
      <c r="KW44" s="40">
        <v>0.500950784739713</v>
      </c>
      <c r="KX44" s="40">
        <v>0.50097289487728403</v>
      </c>
      <c r="KY44" s="40">
        <v>0.50098794808010094</v>
      </c>
      <c r="KZ44" s="40">
        <v>0.50099625294335703</v>
      </c>
      <c r="LA44" s="40">
        <v>0.50099805264311104</v>
      </c>
      <c r="LB44" s="40">
        <v>0.50099319963176503</v>
      </c>
      <c r="LC44" s="40">
        <v>0.50098236622479198</v>
      </c>
      <c r="LD44" s="40">
        <v>0.50096731121997995</v>
      </c>
      <c r="LE44" s="40">
        <v>0.50095058036129103</v>
      </c>
      <c r="LF44" s="40">
        <v>0.500933266636994</v>
      </c>
      <c r="LG44" s="40">
        <v>0.50091633071439001</v>
      </c>
      <c r="LH44" s="40">
        <v>0.50089843219552599</v>
      </c>
      <c r="LI44" s="40">
        <v>0.500878868874991</v>
      </c>
      <c r="LJ44" s="40">
        <v>0.50085583958041302</v>
      </c>
      <c r="LK44" s="40">
        <v>0.50082782534318493</v>
      </c>
      <c r="LL44" s="336" t="s">
        <v>851</v>
      </c>
      <c r="LM44" s="336" t="s">
        <v>851</v>
      </c>
      <c r="LN44" s="336" t="s">
        <v>1740</v>
      </c>
      <c r="LO44" s="40">
        <v>0.53735184669494629</v>
      </c>
      <c r="LP44" s="40">
        <v>0.53898310661315918</v>
      </c>
      <c r="LQ44" s="40">
        <v>0.54087471961975098</v>
      </c>
      <c r="LR44" s="40">
        <v>0.54298710823059082</v>
      </c>
      <c r="LS44" s="40">
        <v>0.54529595375061035</v>
      </c>
      <c r="LT44" s="40">
        <v>0.54776954650878906</v>
      </c>
      <c r="LU44" s="40">
        <v>0.5497550368309021</v>
      </c>
      <c r="LV44" s="40">
        <v>0.55197495222091675</v>
      </c>
      <c r="LW44" s="40">
        <v>0.55432796478271484</v>
      </c>
      <c r="LX44" s="40">
        <v>0.55679285526275635</v>
      </c>
      <c r="LY44" s="40">
        <v>0.55939805507659912</v>
      </c>
      <c r="LZ44" s="40">
        <v>0.56142455339431763</v>
      </c>
      <c r="MA44" s="40">
        <v>0.56360012292861938</v>
      </c>
      <c r="MB44" s="40">
        <v>0.56594032049179077</v>
      </c>
      <c r="MC44" s="40">
        <v>0.56830817461013794</v>
      </c>
      <c r="MD44" s="40">
        <v>0.57076317071914673</v>
      </c>
      <c r="ME44" s="40">
        <v>0.57260274887084961</v>
      </c>
      <c r="MF44" s="40">
        <v>0.57454568147659302</v>
      </c>
      <c r="MG44" s="40">
        <v>0.57658296823501587</v>
      </c>
      <c r="MH44" s="40">
        <v>0.57870638370513916</v>
      </c>
      <c r="MI44" s="40">
        <v>0.5809319019317627</v>
      </c>
      <c r="MJ44" s="40">
        <v>0.58265101909637451</v>
      </c>
      <c r="MK44" s="40">
        <v>0.58456796407699585</v>
      </c>
      <c r="ML44" s="40">
        <v>0.58656233549118042</v>
      </c>
      <c r="MM44" s="40">
        <v>0.58870965242385864</v>
      </c>
      <c r="MN44" s="40">
        <v>0.59089761972427368</v>
      </c>
      <c r="MO44" s="40">
        <v>0.59262740612030029</v>
      </c>
      <c r="MP44" s="40">
        <v>0.59450823068618774</v>
      </c>
      <c r="MQ44" s="40">
        <v>0.59651035070419312</v>
      </c>
      <c r="MR44" s="40">
        <v>0.59859776496887207</v>
      </c>
      <c r="MS44" s="40">
        <v>0.60074591636657715</v>
      </c>
      <c r="MT44" s="40">
        <v>0.60243326425552368</v>
      </c>
      <c r="MU44" s="40">
        <v>0.60428041219711304</v>
      </c>
      <c r="MV44" s="40">
        <v>0.60614883899688721</v>
      </c>
      <c r="MW44" s="40">
        <v>0.60807859897613525</v>
      </c>
      <c r="MX44" s="40">
        <v>0.61009061336517334</v>
      </c>
      <c r="MY44" s="336" t="s">
        <v>851</v>
      </c>
      <c r="MZ44" s="336" t="s">
        <v>1740</v>
      </c>
      <c r="NA44" s="40">
        <v>0.5200880765914917</v>
      </c>
      <c r="NB44" s="40">
        <v>0.52164620161056519</v>
      </c>
      <c r="NC44" s="40">
        <v>0.52342933416366577</v>
      </c>
      <c r="ND44" s="40">
        <v>0.52539318799972534</v>
      </c>
      <c r="NE44" s="40">
        <v>0.52750653028488159</v>
      </c>
      <c r="NF44" s="40">
        <v>0.52973920106887817</v>
      </c>
      <c r="NG44" s="40">
        <v>0.53152358531951904</v>
      </c>
      <c r="NH44" s="40">
        <v>0.53359407186508179</v>
      </c>
      <c r="NI44" s="40">
        <v>0.535736083984375</v>
      </c>
      <c r="NJ44" s="40">
        <v>0.53786194324493408</v>
      </c>
      <c r="NK44" s="40">
        <v>0.5401533842086792</v>
      </c>
      <c r="NL44" s="40">
        <v>0.54203104972839355</v>
      </c>
      <c r="NM44" s="40">
        <v>0.54400438070297241</v>
      </c>
      <c r="NN44" s="40">
        <v>0.54616159200668335</v>
      </c>
      <c r="NO44" s="40">
        <v>0.54823100566864014</v>
      </c>
      <c r="NP44" s="40">
        <v>0.55040836334228516</v>
      </c>
      <c r="NQ44" s="40">
        <v>0.55217933654785156</v>
      </c>
      <c r="NR44" s="40">
        <v>0.55400228500366211</v>
      </c>
      <c r="NS44" s="40">
        <v>0.55581271648406982</v>
      </c>
      <c r="NT44" s="40">
        <v>0.55772572755813599</v>
      </c>
      <c r="NU44" s="40">
        <v>0.55970108509063721</v>
      </c>
      <c r="NV44" s="40">
        <v>0.56124144792556763</v>
      </c>
      <c r="NW44" s="40">
        <v>0.5629393458366394</v>
      </c>
      <c r="NX44" s="40">
        <v>0.56467729806900024</v>
      </c>
      <c r="NY44" s="40">
        <v>0.56658393144607544</v>
      </c>
      <c r="NZ44" s="40">
        <v>0.56839442253112793</v>
      </c>
      <c r="OA44" s="40">
        <v>0.56991589069366455</v>
      </c>
      <c r="OB44" s="40">
        <v>0.57150465250015259</v>
      </c>
      <c r="OC44" s="40">
        <v>0.57323026657104492</v>
      </c>
      <c r="OD44" s="40">
        <v>0.57496398687362671</v>
      </c>
      <c r="OE44" s="40">
        <v>0.57668519020080566</v>
      </c>
      <c r="OF44" s="40">
        <v>0.57814520597457886</v>
      </c>
      <c r="OG44" s="40">
        <v>0.57964622974395752</v>
      </c>
      <c r="OH44" s="40">
        <v>0.58114242553710938</v>
      </c>
      <c r="OI44" s="40">
        <v>0.58263349533081055</v>
      </c>
      <c r="OJ44" s="40">
        <v>0.58418452739715576</v>
      </c>
      <c r="OK44" s="336" t="s">
        <v>851</v>
      </c>
      <c r="OL44" s="336" t="s">
        <v>851</v>
      </c>
      <c r="OM44" s="336" t="s">
        <v>1740</v>
      </c>
      <c r="ON44" s="40">
        <v>0.43014213442802429</v>
      </c>
      <c r="OO44" s="40">
        <v>0.43197515606880188</v>
      </c>
      <c r="OP44" s="40">
        <v>0.43406680226325989</v>
      </c>
      <c r="OQ44" s="40">
        <v>0.43634757399559021</v>
      </c>
      <c r="OR44" s="40">
        <v>0.43875423073768616</v>
      </c>
      <c r="OS44" s="40">
        <v>0.44124528765678406</v>
      </c>
      <c r="OT44" s="40">
        <v>0.44333788752555847</v>
      </c>
      <c r="OU44" s="40">
        <v>0.44552209973335266</v>
      </c>
      <c r="OV44" s="40">
        <v>0.44780555367469788</v>
      </c>
      <c r="OW44" s="40">
        <v>0.45018559694290161</v>
      </c>
      <c r="OX44" s="40">
        <v>0.45282882452011108</v>
      </c>
      <c r="OY44" s="40">
        <v>0.45493653416633606</v>
      </c>
      <c r="OZ44" s="40">
        <v>0.45730197429656982</v>
      </c>
      <c r="PA44" s="40">
        <v>0.45980557799339294</v>
      </c>
      <c r="PB44" s="40">
        <v>0.46242886781692505</v>
      </c>
      <c r="PC44" s="40">
        <v>0.4651607871055603</v>
      </c>
      <c r="PD44" s="40">
        <v>0.4673723578453064</v>
      </c>
      <c r="PE44" s="40">
        <v>0.46982312202453613</v>
      </c>
      <c r="PF44" s="40">
        <v>0.47225683927536011</v>
      </c>
      <c r="PG44" s="40">
        <v>0.47484642267227173</v>
      </c>
      <c r="PH44" s="40">
        <v>0.47743871808052063</v>
      </c>
      <c r="PI44" s="40">
        <v>0.47964152693748474</v>
      </c>
      <c r="PJ44" s="40">
        <v>0.48194009065628052</v>
      </c>
      <c r="PK44" s="40">
        <v>0.48427340388298035</v>
      </c>
      <c r="PL44" s="40">
        <v>0.48671421408653259</v>
      </c>
      <c r="PM44" s="40">
        <v>0.48920354247093201</v>
      </c>
      <c r="PN44" s="40">
        <v>0.49129143357276917</v>
      </c>
      <c r="PO44" s="40">
        <v>0.49348637461662292</v>
      </c>
      <c r="PP44" s="40">
        <v>0.49580389261245728</v>
      </c>
      <c r="PQ44" s="40">
        <v>0.49821236729621887</v>
      </c>
      <c r="PR44" s="40">
        <v>0.5006367564201355</v>
      </c>
      <c r="PS44" s="40">
        <v>0.50274074077606201</v>
      </c>
      <c r="PT44" s="40">
        <v>0.50491374731063843</v>
      </c>
      <c r="PU44" s="40">
        <v>0.50710797309875488</v>
      </c>
      <c r="PV44" s="40">
        <v>0.50940543413162231</v>
      </c>
      <c r="PW44" s="40">
        <v>0.51177924871444702</v>
      </c>
      <c r="PX44" s="336" t="s">
        <v>851</v>
      </c>
      <c r="PY44" s="336" t="s">
        <v>851</v>
      </c>
      <c r="PZ44" s="40">
        <v>0.72909999999999997</v>
      </c>
      <c r="QA44" s="40">
        <v>0.72670000000000001</v>
      </c>
      <c r="QB44" s="40">
        <v>0.72739999999999994</v>
      </c>
      <c r="QC44" s="40">
        <v>0.72739999999999994</v>
      </c>
      <c r="QD44" s="40">
        <v>0.72709999999999997</v>
      </c>
      <c r="QE44" s="40">
        <v>0.72609999999999997</v>
      </c>
      <c r="QF44" s="40">
        <v>0.7248</v>
      </c>
      <c r="QG44" s="40">
        <v>0.72310000000000008</v>
      </c>
      <c r="QH44" s="40">
        <v>0.72109999999999996</v>
      </c>
      <c r="QI44" s="40">
        <v>0.71900000000000008</v>
      </c>
      <c r="QJ44" s="40">
        <v>0.71719999999999995</v>
      </c>
      <c r="QK44" s="40">
        <v>0.71709999999999996</v>
      </c>
      <c r="QL44" s="40">
        <v>0.7168000000000001</v>
      </c>
      <c r="QM44" s="40">
        <v>0.71650000000000003</v>
      </c>
      <c r="QN44" s="40">
        <v>0.71660000000000001</v>
      </c>
      <c r="QO44" s="40">
        <v>0.7168000000000001</v>
      </c>
      <c r="QP44" s="40">
        <v>0.7168000000000001</v>
      </c>
      <c r="QQ44" s="40">
        <v>0.7167</v>
      </c>
      <c r="QR44" s="40">
        <v>0.71660000000000001</v>
      </c>
      <c r="QS44" s="336" t="s">
        <v>851</v>
      </c>
      <c r="QT44" s="336" t="s">
        <v>851</v>
      </c>
      <c r="QU44" s="336" t="s">
        <v>851</v>
      </c>
      <c r="QV44" s="336" t="s">
        <v>851</v>
      </c>
      <c r="QW44" s="40">
        <v>-1.3953812594991177E-4</v>
      </c>
      <c r="QX44" s="336" t="s">
        <v>851</v>
      </c>
      <c r="QY44" s="336" t="s">
        <v>851</v>
      </c>
      <c r="QZ44" s="336" t="s">
        <v>851</v>
      </c>
      <c r="RA44" s="336" t="s">
        <v>851</v>
      </c>
      <c r="RB44" s="336" t="s">
        <v>851</v>
      </c>
      <c r="RC44" s="336" t="s">
        <v>851</v>
      </c>
      <c r="RD44" s="336" t="s">
        <v>851</v>
      </c>
      <c r="RE44" s="336" t="s">
        <v>851</v>
      </c>
      <c r="RF44" s="40">
        <v>0.47799999999999998</v>
      </c>
      <c r="RG44" s="40">
        <v>2015</v>
      </c>
      <c r="RH44" s="336" t="s">
        <v>840</v>
      </c>
      <c r="RI44" s="336" t="s">
        <v>851</v>
      </c>
      <c r="RJ44" s="40">
        <v>0.496</v>
      </c>
      <c r="RK44" s="40">
        <v>2015</v>
      </c>
      <c r="RL44" s="336" t="s">
        <v>840</v>
      </c>
      <c r="RM44" s="336" t="s">
        <v>851</v>
      </c>
      <c r="RN44" s="40">
        <v>0.76200000000000001</v>
      </c>
      <c r="RO44" s="40">
        <v>2015</v>
      </c>
      <c r="RP44" s="336" t="s">
        <v>840</v>
      </c>
      <c r="RQ44" s="336" t="s">
        <v>851</v>
      </c>
      <c r="RR44" s="40">
        <v>0.90599999999999992</v>
      </c>
      <c r="RS44" s="40">
        <v>2015</v>
      </c>
      <c r="RT44" s="336" t="s">
        <v>840</v>
      </c>
      <c r="RU44" s="336" t="s">
        <v>851</v>
      </c>
      <c r="RV44" s="40">
        <v>0.38500000000000001</v>
      </c>
      <c r="RW44" s="40">
        <v>2019</v>
      </c>
      <c r="RX44" s="336" t="s">
        <v>840</v>
      </c>
      <c r="RY44" s="336" t="s">
        <v>851</v>
      </c>
      <c r="RZ44" s="336" t="s">
        <v>838</v>
      </c>
      <c r="SA44" s="40">
        <v>0.16976672410964966</v>
      </c>
      <c r="SB44" s="40">
        <v>0.18170823156833649</v>
      </c>
      <c r="SC44" s="40">
        <v>0.20782618224620819</v>
      </c>
      <c r="SD44" s="40">
        <v>0.24056565761566162</v>
      </c>
      <c r="SE44" s="40">
        <v>0.24888989329338074</v>
      </c>
      <c r="SF44" s="336" t="s">
        <v>851</v>
      </c>
      <c r="SG44" s="336" t="s">
        <v>851</v>
      </c>
      <c r="SH44" s="40">
        <v>0.1880822628736496</v>
      </c>
      <c r="SI44" s="40">
        <v>0.19188851118087769</v>
      </c>
      <c r="SJ44" s="40">
        <v>0.20916220545768738</v>
      </c>
      <c r="SK44" s="40">
        <v>0.2294718474149704</v>
      </c>
      <c r="SL44" s="40">
        <v>0.25173255801200867</v>
      </c>
      <c r="SM44" s="336" t="s">
        <v>840</v>
      </c>
      <c r="SN44" s="336" t="s">
        <v>851</v>
      </c>
      <c r="SO44" s="336" t="s">
        <v>851</v>
      </c>
      <c r="SP44" s="40">
        <v>4.3072432279586792E-2</v>
      </c>
      <c r="SQ44" s="40">
        <v>4.466131329536438E-2</v>
      </c>
      <c r="SR44" s="40">
        <v>4.8144698143005371E-2</v>
      </c>
      <c r="SS44" s="40">
        <v>5.1308080554008484E-2</v>
      </c>
      <c r="ST44" s="40">
        <v>3.7295784801244736E-2</v>
      </c>
      <c r="SU44" s="336" t="s">
        <v>838</v>
      </c>
      <c r="SV44" s="336" t="s">
        <v>851</v>
      </c>
      <c r="SW44" s="336" t="s">
        <v>851</v>
      </c>
      <c r="SX44" s="40">
        <v>4.4053927063941956E-2</v>
      </c>
      <c r="SY44" s="40">
        <v>4.3307360261678696E-2</v>
      </c>
      <c r="SZ44" s="40">
        <v>4.6507138758897781E-2</v>
      </c>
      <c r="TA44" s="40">
        <v>4.7373980283737183E-2</v>
      </c>
      <c r="TB44" s="40">
        <v>6.6402599215507507E-2</v>
      </c>
      <c r="TC44" s="336" t="s">
        <v>840</v>
      </c>
      <c r="TD44" s="336" t="s">
        <v>851</v>
      </c>
      <c r="TE44" s="336" t="s">
        <v>851</v>
      </c>
      <c r="TF44" s="336" t="s">
        <v>851</v>
      </c>
      <c r="TG44" s="40">
        <v>1.4645940624177456E-2</v>
      </c>
      <c r="TH44" s="40">
        <v>1.6802163794636726E-2</v>
      </c>
      <c r="TI44" s="40">
        <v>2.0546542480587959E-2</v>
      </c>
      <c r="TJ44" s="40">
        <v>2.4003751575946808E-2</v>
      </c>
      <c r="TK44" s="40">
        <v>1.0388446040451527E-2</v>
      </c>
      <c r="TL44" s="336" t="s">
        <v>838</v>
      </c>
      <c r="TM44" s="336" t="s">
        <v>851</v>
      </c>
      <c r="TN44" s="336" t="s">
        <v>851</v>
      </c>
      <c r="TO44" s="336" t="s">
        <v>851</v>
      </c>
      <c r="TP44" s="40">
        <v>1.5480834059417248E-2</v>
      </c>
      <c r="TQ44" s="40">
        <v>1.5273771248757839E-2</v>
      </c>
      <c r="TR44" s="40">
        <v>1.8793694674968719E-2</v>
      </c>
      <c r="TS44" s="40">
        <v>1.9907627254724503E-2</v>
      </c>
      <c r="TT44" s="40">
        <v>3.9250414818525314E-2</v>
      </c>
      <c r="TU44" s="336" t="s">
        <v>840</v>
      </c>
      <c r="TV44" s="336" t="s">
        <v>851</v>
      </c>
      <c r="TW44" s="40">
        <v>1250</v>
      </c>
      <c r="TX44" s="336" t="s">
        <v>840</v>
      </c>
      <c r="TY44" s="336" t="s">
        <v>851</v>
      </c>
      <c r="TZ44" s="40">
        <v>1201.0770263671875</v>
      </c>
      <c r="UA44" s="336" t="s">
        <v>838</v>
      </c>
      <c r="UB44" s="336" t="s">
        <v>851</v>
      </c>
      <c r="UC44" s="40">
        <v>1201.56138796136</v>
      </c>
      <c r="UD44" s="336" t="s">
        <v>840</v>
      </c>
      <c r="UE44" s="336" t="s">
        <v>851</v>
      </c>
      <c r="UF44" s="336" t="s">
        <v>851</v>
      </c>
      <c r="UG44" s="40">
        <v>0.14006787538528442</v>
      </c>
      <c r="UH44" s="40">
        <v>0.14961722493171692</v>
      </c>
      <c r="UI44" s="40">
        <v>0.17116308212280273</v>
      </c>
      <c r="UJ44" s="40">
        <v>0.19697676599025726</v>
      </c>
      <c r="UK44" s="40">
        <v>0.20954474806785583</v>
      </c>
      <c r="UL44" s="336" t="s">
        <v>838</v>
      </c>
      <c r="UM44" s="336" t="s">
        <v>851</v>
      </c>
      <c r="UN44" s="336" t="s">
        <v>851</v>
      </c>
      <c r="UO44" s="336" t="s">
        <v>851</v>
      </c>
      <c r="UP44" s="40">
        <v>0.14129258692264557</v>
      </c>
      <c r="UQ44" s="40">
        <v>0.14213983714580536</v>
      </c>
      <c r="UR44" s="40">
        <v>0.15980590879917145</v>
      </c>
      <c r="US44" s="40">
        <v>0.18601569533348083</v>
      </c>
      <c r="UT44" s="40">
        <v>0.21139289438724518</v>
      </c>
      <c r="UU44" s="336" t="s">
        <v>840</v>
      </c>
    </row>
    <row r="45" spans="1:567">
      <c r="A45" s="336" t="s">
        <v>517</v>
      </c>
      <c r="B45" s="336" t="s">
        <v>178</v>
      </c>
      <c r="C45" s="336" t="s">
        <v>236</v>
      </c>
      <c r="D45" s="40">
        <v>3.9709869772195816E-2</v>
      </c>
      <c r="E45" s="336" t="s">
        <v>436</v>
      </c>
      <c r="F45" s="40">
        <v>5.676683783531189E-2</v>
      </c>
      <c r="G45" s="336" t="s">
        <v>1741</v>
      </c>
      <c r="H45" s="40">
        <v>4.9891479313373566E-2</v>
      </c>
      <c r="I45" s="336" t="s">
        <v>1447</v>
      </c>
      <c r="J45" s="40">
        <v>5.7056188583374023E-2</v>
      </c>
      <c r="K45" s="336" t="s">
        <v>1803</v>
      </c>
      <c r="L45" s="336" t="s">
        <v>436</v>
      </c>
      <c r="M45" s="40">
        <v>0.67348223924636841</v>
      </c>
      <c r="N45" s="40"/>
      <c r="O45" s="336" t="s">
        <v>1736</v>
      </c>
      <c r="P45" s="40"/>
      <c r="Q45" s="336" t="s">
        <v>1736</v>
      </c>
      <c r="R45" s="40">
        <v>0.76967924833297729</v>
      </c>
      <c r="S45" s="336" t="s">
        <v>436</v>
      </c>
      <c r="T45" s="40">
        <v>0.67348223924636841</v>
      </c>
      <c r="U45" s="336" t="s">
        <v>436</v>
      </c>
      <c r="V45" s="336" t="s">
        <v>851</v>
      </c>
      <c r="W45" s="336" t="s">
        <v>1741</v>
      </c>
      <c r="X45" s="40">
        <v>0.73178845643997192</v>
      </c>
      <c r="Y45" s="40"/>
      <c r="Z45" s="336" t="s">
        <v>1736</v>
      </c>
      <c r="AA45" s="40"/>
      <c r="AB45" s="336" t="s">
        <v>1736</v>
      </c>
      <c r="AC45" s="40">
        <v>0.88791781663894653</v>
      </c>
      <c r="AD45" s="336" t="s">
        <v>1741</v>
      </c>
      <c r="AE45" s="40">
        <v>0.73881465196609497</v>
      </c>
      <c r="AF45" s="336" t="s">
        <v>1741</v>
      </c>
      <c r="AG45" s="336" t="s">
        <v>851</v>
      </c>
      <c r="AH45" s="336" t="s">
        <v>1447</v>
      </c>
      <c r="AI45" s="40">
        <v>0.6771848201751709</v>
      </c>
      <c r="AJ45" s="40"/>
      <c r="AK45" s="336" t="s">
        <v>1736</v>
      </c>
      <c r="AL45" s="40"/>
      <c r="AM45" s="336" t="s">
        <v>1736</v>
      </c>
      <c r="AN45" s="40">
        <v>0.82997602224349976</v>
      </c>
      <c r="AO45" s="336" t="s">
        <v>1447</v>
      </c>
      <c r="AP45" s="40">
        <v>0.6771848201751709</v>
      </c>
      <c r="AQ45" s="336" t="s">
        <v>1447</v>
      </c>
      <c r="AR45" s="336" t="s">
        <v>851</v>
      </c>
      <c r="AS45" s="336" t="s">
        <v>1803</v>
      </c>
      <c r="AT45" s="40">
        <v>0.58810412883758545</v>
      </c>
      <c r="AU45" s="40"/>
      <c r="AV45" s="336" t="s">
        <v>1736</v>
      </c>
      <c r="AW45" s="40"/>
      <c r="AX45" s="336" t="s">
        <v>1736</v>
      </c>
      <c r="AY45" s="40">
        <v>0.73985636234283447</v>
      </c>
      <c r="AZ45" s="336" t="s">
        <v>1803</v>
      </c>
      <c r="BA45" s="40">
        <v>0.58810412883758545</v>
      </c>
      <c r="BB45" s="336" t="s">
        <v>1803</v>
      </c>
      <c r="BC45" s="336" t="s">
        <v>851</v>
      </c>
      <c r="BD45" s="336" t="s">
        <v>436</v>
      </c>
      <c r="BE45" s="40">
        <v>1.5053670406341553</v>
      </c>
      <c r="BF45" s="336" t="s">
        <v>827</v>
      </c>
      <c r="BG45" s="40">
        <v>3.7913973331451416</v>
      </c>
      <c r="BH45" s="336" t="s">
        <v>1447</v>
      </c>
      <c r="BI45" s="40">
        <v>4.4199590682983398</v>
      </c>
      <c r="BJ45" s="336" t="s">
        <v>1803</v>
      </c>
      <c r="BK45" s="40">
        <v>3.5294649600982666</v>
      </c>
      <c r="BL45" s="336" t="s">
        <v>851</v>
      </c>
      <c r="BM45" s="40">
        <v>2.5403203964233398</v>
      </c>
      <c r="BN45" s="336" t="s">
        <v>470</v>
      </c>
      <c r="BO45" s="336" t="s">
        <v>851</v>
      </c>
      <c r="BP45" s="336" t="s">
        <v>470</v>
      </c>
      <c r="BQ45" s="40">
        <v>5.4633389227092266E-3</v>
      </c>
      <c r="BR45" s="40">
        <v>4.874122329056263E-3</v>
      </c>
      <c r="BS45" s="40">
        <v>4.7387173399329185E-3</v>
      </c>
      <c r="BT45" s="40">
        <v>4.0320712141692638E-3</v>
      </c>
      <c r="BU45" s="40">
        <v>4.0320581756532192E-3</v>
      </c>
      <c r="BV45" s="336" t="s">
        <v>851</v>
      </c>
      <c r="BW45" s="336" t="s">
        <v>470</v>
      </c>
      <c r="BX45" s="40">
        <v>6.6169267520308495E-3</v>
      </c>
      <c r="BY45" s="40">
        <v>6.0194586403667927E-3</v>
      </c>
      <c r="BZ45" s="40">
        <v>5.7810433208942413E-3</v>
      </c>
      <c r="CA45" s="40">
        <v>5.6933793239295483E-3</v>
      </c>
      <c r="CB45" s="40">
        <v>5.7845008559525013E-3</v>
      </c>
      <c r="CC45" s="336" t="s">
        <v>851</v>
      </c>
      <c r="CD45" s="336" t="s">
        <v>470</v>
      </c>
      <c r="CE45" s="40">
        <v>6.0282209888100624E-3</v>
      </c>
      <c r="CF45" s="40">
        <v>5.7438574731349945E-3</v>
      </c>
      <c r="CG45" s="40">
        <v>5.7322676293551922E-3</v>
      </c>
      <c r="CH45" s="40">
        <v>5.8233737945556641E-3</v>
      </c>
      <c r="CI45" s="40">
        <v>5.5761244148015976E-3</v>
      </c>
      <c r="CJ45" s="336" t="s">
        <v>851</v>
      </c>
      <c r="CK45" s="336" t="s">
        <v>470</v>
      </c>
      <c r="CL45" s="40">
        <v>5.7923928834497929E-3</v>
      </c>
      <c r="CM45" s="40">
        <v>5.6811533868312836E-3</v>
      </c>
      <c r="CN45" s="40">
        <v>5.6940866634249687E-3</v>
      </c>
      <c r="CO45" s="40">
        <v>5.5781658738851547E-3</v>
      </c>
      <c r="CP45" s="40">
        <v>5.5760461837053299E-3</v>
      </c>
      <c r="CQ45" s="336" t="s">
        <v>851</v>
      </c>
      <c r="CR45" s="40"/>
      <c r="CS45" s="40"/>
      <c r="CT45" s="40"/>
      <c r="CU45" s="40"/>
      <c r="CV45" s="40"/>
      <c r="CW45" s="336" t="s">
        <v>1737</v>
      </c>
      <c r="CX45" s="336" t="s">
        <v>851</v>
      </c>
      <c r="CY45" s="40"/>
      <c r="CZ45" s="40"/>
      <c r="DA45" s="40"/>
      <c r="DB45" s="40"/>
      <c r="DC45" s="40"/>
      <c r="DD45" s="336" t="s">
        <v>1737</v>
      </c>
      <c r="DE45" s="336" t="s">
        <v>851</v>
      </c>
      <c r="DF45" s="40"/>
      <c r="DG45" s="336" t="s">
        <v>1737</v>
      </c>
      <c r="DH45" s="336" t="s">
        <v>851</v>
      </c>
      <c r="DI45" s="336" t="s">
        <v>851</v>
      </c>
      <c r="DJ45" s="336" t="s">
        <v>851</v>
      </c>
      <c r="DK45" s="336" t="s">
        <v>1737</v>
      </c>
      <c r="DL45" s="336" t="s">
        <v>851</v>
      </c>
      <c r="DM45" s="336" t="s">
        <v>851</v>
      </c>
      <c r="DN45" s="336" t="s">
        <v>470</v>
      </c>
      <c r="DO45" s="40">
        <v>2.6685080956667662E-3</v>
      </c>
      <c r="DP45" s="40">
        <v>3.2482023816555738E-3</v>
      </c>
      <c r="DQ45" s="40">
        <v>-2.6227673515677452E-5</v>
      </c>
      <c r="DR45" s="40">
        <v>-5.4957056418061256E-3</v>
      </c>
      <c r="DS45" s="40">
        <v>1.0799197480082512E-2</v>
      </c>
      <c r="DT45" s="336" t="s">
        <v>851</v>
      </c>
      <c r="DU45" s="336" t="s">
        <v>470</v>
      </c>
      <c r="DV45" s="40">
        <v>3.7750001065433025E-3</v>
      </c>
      <c r="DW45" s="40">
        <v>3.1333332881331444E-3</v>
      </c>
      <c r="DX45" s="40">
        <v>-5.0000118790194392E-5</v>
      </c>
      <c r="DY45" s="40">
        <v>1.8999999156221747E-3</v>
      </c>
      <c r="DZ45" s="40">
        <v>2.0000000949949026E-3</v>
      </c>
      <c r="EA45" s="336" t="s">
        <v>851</v>
      </c>
      <c r="EB45" s="336" t="s">
        <v>470</v>
      </c>
      <c r="EC45" s="40">
        <v>3.5477709025144577E-3</v>
      </c>
      <c r="ED45" s="40">
        <v>2.897999482229352E-3</v>
      </c>
      <c r="EE45" s="40">
        <v>-1.2229772983118892E-3</v>
      </c>
      <c r="EF45" s="40">
        <v>5.1962067373096943E-3</v>
      </c>
      <c r="EG45" s="40">
        <v>7.5013483874499798E-3</v>
      </c>
      <c r="EH45" s="336" t="s">
        <v>851</v>
      </c>
      <c r="EI45" s="336" t="s">
        <v>470</v>
      </c>
      <c r="EJ45" s="40">
        <v>3.8668853230774403E-3</v>
      </c>
      <c r="EK45" s="40">
        <v>2.8925032820552588E-3</v>
      </c>
      <c r="EL45" s="40">
        <v>3.3319739159196615E-3</v>
      </c>
      <c r="EM45" s="40">
        <v>4.8540206626057625E-3</v>
      </c>
      <c r="EN45" s="40">
        <v>6.3185812905430794E-4</v>
      </c>
      <c r="EO45" s="336" t="s">
        <v>851</v>
      </c>
      <c r="EP45" s="336" t="s">
        <v>851</v>
      </c>
      <c r="EQ45" s="336" t="s">
        <v>851</v>
      </c>
      <c r="ER45" s="40"/>
      <c r="ES45" s="336" t="s">
        <v>1737</v>
      </c>
      <c r="ET45" s="336" t="s">
        <v>851</v>
      </c>
      <c r="EU45" s="336" t="s">
        <v>851</v>
      </c>
      <c r="EV45" s="40"/>
      <c r="EW45" s="336" t="s">
        <v>1737</v>
      </c>
      <c r="EX45" s="336" t="s">
        <v>851</v>
      </c>
      <c r="EY45" s="336" t="s">
        <v>851</v>
      </c>
      <c r="EZ45" s="40"/>
      <c r="FA45" s="336" t="s">
        <v>1737</v>
      </c>
      <c r="FB45" s="336" t="s">
        <v>851</v>
      </c>
      <c r="FC45" s="40"/>
      <c r="FD45" s="40"/>
      <c r="FE45" s="40"/>
      <c r="FF45" s="40"/>
      <c r="FG45" s="40"/>
      <c r="FH45" s="336" t="s">
        <v>1737</v>
      </c>
      <c r="FI45" s="336" t="s">
        <v>851</v>
      </c>
      <c r="FJ45" s="40">
        <v>0.13397248089313507</v>
      </c>
      <c r="FK45" s="40">
        <v>0.13397248089313507</v>
      </c>
      <c r="FL45" s="40">
        <v>0.12748196721076965</v>
      </c>
      <c r="FM45" s="40">
        <v>0.12593245506286621</v>
      </c>
      <c r="FN45" s="40">
        <v>0.11067479103803635</v>
      </c>
      <c r="FO45" s="336" t="s">
        <v>840</v>
      </c>
      <c r="FP45" s="336" t="s">
        <v>851</v>
      </c>
      <c r="FQ45" s="40"/>
      <c r="FR45" s="336" t="s">
        <v>1737</v>
      </c>
      <c r="FS45" s="336" t="s">
        <v>851</v>
      </c>
      <c r="FT45" s="336" t="s">
        <v>851</v>
      </c>
      <c r="FU45" s="40">
        <v>1.3485956937074661E-2</v>
      </c>
      <c r="FV45" s="40">
        <v>3.2837216276675463E-3</v>
      </c>
      <c r="FW45" s="40">
        <v>-5.0516068004071712E-3</v>
      </c>
      <c r="FX45" s="40">
        <v>-1.1731651611626148E-2</v>
      </c>
      <c r="FY45" s="40">
        <v>5.8655266184359789E-4</v>
      </c>
      <c r="FZ45" s="336" t="s">
        <v>840</v>
      </c>
      <c r="GA45" s="336" t="s">
        <v>851</v>
      </c>
      <c r="GB45" s="336" t="s">
        <v>851</v>
      </c>
      <c r="GC45" s="336" t="s">
        <v>851</v>
      </c>
      <c r="GD45" s="336" t="s">
        <v>851</v>
      </c>
      <c r="GE45" s="336" t="s">
        <v>851</v>
      </c>
      <c r="GF45" s="336" t="s">
        <v>851</v>
      </c>
      <c r="GG45" s="336" t="s">
        <v>851</v>
      </c>
      <c r="GH45" s="336" t="s">
        <v>851</v>
      </c>
      <c r="GI45" s="336" t="s">
        <v>851</v>
      </c>
      <c r="GJ45" s="336" t="s">
        <v>851</v>
      </c>
      <c r="GK45" s="40">
        <v>61833</v>
      </c>
      <c r="GL45" s="40">
        <v>62504</v>
      </c>
      <c r="GM45" s="40">
        <v>62912</v>
      </c>
      <c r="GN45" s="40">
        <v>63325</v>
      </c>
      <c r="GO45" s="40">
        <v>63740</v>
      </c>
      <c r="GP45" s="40">
        <v>64154</v>
      </c>
      <c r="GQ45" s="40">
        <v>64523</v>
      </c>
      <c r="GR45" s="40">
        <v>64888</v>
      </c>
      <c r="GS45" s="40">
        <v>65273</v>
      </c>
      <c r="GT45" s="40">
        <v>65636</v>
      </c>
      <c r="GU45" s="40">
        <v>65124</v>
      </c>
      <c r="GV45" s="40">
        <v>64564</v>
      </c>
      <c r="GW45" s="40">
        <v>64798</v>
      </c>
      <c r="GX45" s="40">
        <v>65001</v>
      </c>
      <c r="GY45" s="40">
        <v>65138</v>
      </c>
      <c r="GZ45" s="40">
        <v>65237</v>
      </c>
      <c r="HA45" s="40">
        <v>64554</v>
      </c>
      <c r="HB45" s="40">
        <v>63873</v>
      </c>
      <c r="HC45" s="40">
        <v>63919</v>
      </c>
      <c r="HD45" s="40">
        <v>63913</v>
      </c>
      <c r="HE45" s="40">
        <v>63903</v>
      </c>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336" t="s">
        <v>851</v>
      </c>
      <c r="IK45" s="336" t="s">
        <v>851</v>
      </c>
      <c r="IL45" s="336" t="s">
        <v>851</v>
      </c>
      <c r="IM45" s="40">
        <v>-1.0524709708988667E-2</v>
      </c>
      <c r="IN45" s="40">
        <v>-1.0605346411466599E-2</v>
      </c>
      <c r="IO45" s="40">
        <v>7.1991991717368364E-4</v>
      </c>
      <c r="IP45" s="40">
        <v>-9.3873211881145835E-5</v>
      </c>
      <c r="IQ45" s="40">
        <v>-1.5647494001314044E-4</v>
      </c>
      <c r="IR45" s="40"/>
      <c r="IS45" s="40"/>
      <c r="IT45" s="40"/>
      <c r="IU45" s="40"/>
      <c r="IV45" s="40"/>
      <c r="IW45" s="40"/>
      <c r="IX45" s="40"/>
      <c r="IY45" s="40"/>
      <c r="IZ45" s="40"/>
      <c r="JA45" s="40"/>
      <c r="JB45" s="40"/>
      <c r="JC45" s="40"/>
      <c r="JD45" s="40"/>
      <c r="JE45" s="40"/>
      <c r="JF45" s="40"/>
      <c r="JG45" s="40"/>
      <c r="JH45" s="40"/>
      <c r="JI45" s="40"/>
      <c r="JJ45" s="40"/>
      <c r="JK45" s="40"/>
      <c r="JL45" s="40"/>
      <c r="JM45" s="40"/>
      <c r="JN45" s="40"/>
      <c r="JO45" s="40"/>
      <c r="JP45" s="40"/>
      <c r="JQ45" s="40"/>
      <c r="JR45" s="40"/>
      <c r="JS45" s="40"/>
      <c r="JT45" s="40"/>
      <c r="JU45" s="40"/>
      <c r="JV45" s="336" t="s">
        <v>1740</v>
      </c>
      <c r="JW45" s="336" t="s">
        <v>851</v>
      </c>
      <c r="JX45" s="336" t="s">
        <v>851</v>
      </c>
      <c r="JY45" s="336" t="s">
        <v>851</v>
      </c>
      <c r="JZ45" s="336" t="s">
        <v>851</v>
      </c>
      <c r="KA45" s="336" t="s">
        <v>470</v>
      </c>
      <c r="KB45" s="40">
        <v>0.5</v>
      </c>
      <c r="KC45" s="40">
        <v>0.5</v>
      </c>
      <c r="KD45" s="40">
        <v>0.5</v>
      </c>
      <c r="KE45" s="40">
        <v>0.5</v>
      </c>
      <c r="KF45" s="40">
        <v>0.5</v>
      </c>
      <c r="KG45" s="40">
        <v>0.5</v>
      </c>
      <c r="KH45" s="40">
        <v>0.5</v>
      </c>
      <c r="KI45" s="40">
        <v>0.5</v>
      </c>
      <c r="KJ45" s="40">
        <v>0.5</v>
      </c>
      <c r="KK45" s="40">
        <v>0.5</v>
      </c>
      <c r="KL45" s="40">
        <v>0.5</v>
      </c>
      <c r="KM45" s="40">
        <v>0.5</v>
      </c>
      <c r="KN45" s="40">
        <v>0.5</v>
      </c>
      <c r="KO45" s="40">
        <v>0.5</v>
      </c>
      <c r="KP45" s="40">
        <v>0.5</v>
      </c>
      <c r="KQ45" s="40">
        <v>0.5</v>
      </c>
      <c r="KR45" s="40">
        <v>0.5</v>
      </c>
      <c r="KS45" s="40">
        <v>0.5</v>
      </c>
      <c r="KT45" s="40">
        <v>0.5</v>
      </c>
      <c r="KU45" s="40">
        <v>0.5</v>
      </c>
      <c r="KV45" s="40">
        <v>0.5</v>
      </c>
      <c r="KW45" s="40">
        <v>0.5</v>
      </c>
      <c r="KX45" s="40">
        <v>0.5</v>
      </c>
      <c r="KY45" s="40">
        <v>0.5</v>
      </c>
      <c r="KZ45" s="40">
        <v>0.5</v>
      </c>
      <c r="LA45" s="40">
        <v>0.5</v>
      </c>
      <c r="LB45" s="40">
        <v>0.5</v>
      </c>
      <c r="LC45" s="40">
        <v>0.5</v>
      </c>
      <c r="LD45" s="40">
        <v>0.5</v>
      </c>
      <c r="LE45" s="40">
        <v>0.5</v>
      </c>
      <c r="LF45" s="40">
        <v>0.5</v>
      </c>
      <c r="LG45" s="40">
        <v>0.5</v>
      </c>
      <c r="LH45" s="40">
        <v>0.5</v>
      </c>
      <c r="LI45" s="40">
        <v>0.5</v>
      </c>
      <c r="LJ45" s="40">
        <v>0.5</v>
      </c>
      <c r="LK45" s="40">
        <v>0.5</v>
      </c>
      <c r="LL45" s="336" t="s">
        <v>851</v>
      </c>
      <c r="LM45" s="336" t="s">
        <v>851</v>
      </c>
      <c r="LN45" s="336" t="s">
        <v>1737</v>
      </c>
      <c r="LO45" s="40"/>
      <c r="LP45" s="40"/>
      <c r="LQ45" s="40"/>
      <c r="LR45" s="40"/>
      <c r="LS45" s="40"/>
      <c r="LT45" s="40"/>
      <c r="LU45" s="40"/>
      <c r="LV45" s="40"/>
      <c r="LW45" s="40"/>
      <c r="LX45" s="40"/>
      <c r="LY45" s="40"/>
      <c r="LZ45" s="40"/>
      <c r="MA45" s="40"/>
      <c r="MB45" s="40"/>
      <c r="MC45" s="40"/>
      <c r="MD45" s="40"/>
      <c r="ME45" s="40"/>
      <c r="MF45" s="40"/>
      <c r="MG45" s="40"/>
      <c r="MH45" s="40"/>
      <c r="MI45" s="40"/>
      <c r="MJ45" s="40"/>
      <c r="MK45" s="40"/>
      <c r="ML45" s="40"/>
      <c r="MM45" s="40"/>
      <c r="MN45" s="40"/>
      <c r="MO45" s="40"/>
      <c r="MP45" s="40"/>
      <c r="MQ45" s="40"/>
      <c r="MR45" s="40"/>
      <c r="MS45" s="40"/>
      <c r="MT45" s="40"/>
      <c r="MU45" s="40"/>
      <c r="MV45" s="40"/>
      <c r="MW45" s="40"/>
      <c r="MX45" s="40"/>
      <c r="MY45" s="336" t="s">
        <v>851</v>
      </c>
      <c r="MZ45" s="336" t="s">
        <v>1737</v>
      </c>
      <c r="NA45" s="40"/>
      <c r="NB45" s="40"/>
      <c r="NC45" s="40"/>
      <c r="ND45" s="40"/>
      <c r="NE45" s="40"/>
      <c r="NF45" s="40"/>
      <c r="NG45" s="40"/>
      <c r="NH45" s="40"/>
      <c r="NI45" s="40"/>
      <c r="NJ45" s="40"/>
      <c r="NK45" s="40"/>
      <c r="NL45" s="40"/>
      <c r="NM45" s="40"/>
      <c r="NN45" s="40"/>
      <c r="NO45" s="40"/>
      <c r="NP45" s="40"/>
      <c r="NQ45" s="40"/>
      <c r="NR45" s="40"/>
      <c r="NS45" s="40"/>
      <c r="NT45" s="40"/>
      <c r="NU45" s="40"/>
      <c r="NV45" s="40"/>
      <c r="NW45" s="40"/>
      <c r="NX45" s="40"/>
      <c r="NY45" s="40"/>
      <c r="NZ45" s="40"/>
      <c r="OA45" s="40"/>
      <c r="OB45" s="40"/>
      <c r="OC45" s="40"/>
      <c r="OD45" s="40"/>
      <c r="OE45" s="40"/>
      <c r="OF45" s="40"/>
      <c r="OG45" s="40"/>
      <c r="OH45" s="40"/>
      <c r="OI45" s="40"/>
      <c r="OJ45" s="40"/>
      <c r="OK45" s="336" t="s">
        <v>851</v>
      </c>
      <c r="OL45" s="336" t="s">
        <v>851</v>
      </c>
      <c r="OM45" s="336" t="s">
        <v>1737</v>
      </c>
      <c r="ON45" s="40"/>
      <c r="OO45" s="40"/>
      <c r="OP45" s="40"/>
      <c r="OQ45" s="40"/>
      <c r="OR45" s="40"/>
      <c r="OS45" s="40"/>
      <c r="OT45" s="40"/>
      <c r="OU45" s="40"/>
      <c r="OV45" s="40"/>
      <c r="OW45" s="40"/>
      <c r="OX45" s="40"/>
      <c r="OY45" s="40"/>
      <c r="OZ45" s="40"/>
      <c r="PA45" s="40"/>
      <c r="PB45" s="40"/>
      <c r="PC45" s="40"/>
      <c r="PD45" s="40"/>
      <c r="PE45" s="40"/>
      <c r="PF45" s="40"/>
      <c r="PG45" s="40"/>
      <c r="PH45" s="40"/>
      <c r="PI45" s="40"/>
      <c r="PJ45" s="40"/>
      <c r="PK45" s="40"/>
      <c r="PL45" s="40"/>
      <c r="PM45" s="40"/>
      <c r="PN45" s="40"/>
      <c r="PO45" s="40"/>
      <c r="PP45" s="40"/>
      <c r="PQ45" s="40"/>
      <c r="PR45" s="40"/>
      <c r="PS45" s="40"/>
      <c r="PT45" s="40"/>
      <c r="PU45" s="40"/>
      <c r="PV45" s="40"/>
      <c r="PW45" s="40"/>
      <c r="PX45" s="336" t="s">
        <v>851</v>
      </c>
      <c r="PY45" s="336" t="s">
        <v>851</v>
      </c>
      <c r="PZ45" s="40"/>
      <c r="QA45" s="40"/>
      <c r="QB45" s="40"/>
      <c r="QC45" s="40"/>
      <c r="QD45" s="40"/>
      <c r="QE45" s="40"/>
      <c r="QF45" s="40"/>
      <c r="QG45" s="40"/>
      <c r="QH45" s="40"/>
      <c r="QI45" s="40"/>
      <c r="QJ45" s="40"/>
      <c r="QK45" s="40"/>
      <c r="QL45" s="40"/>
      <c r="QM45" s="40"/>
      <c r="QN45" s="40"/>
      <c r="QO45" s="40"/>
      <c r="QP45" s="40"/>
      <c r="QQ45" s="40"/>
      <c r="QR45" s="40"/>
      <c r="QS45" s="336" t="s">
        <v>851</v>
      </c>
      <c r="QT45" s="336" t="s">
        <v>851</v>
      </c>
      <c r="QU45" s="336" t="s">
        <v>851</v>
      </c>
      <c r="QV45" s="336" t="s">
        <v>851</v>
      </c>
      <c r="QW45" s="40"/>
      <c r="QX45" s="336" t="s">
        <v>851</v>
      </c>
      <c r="QY45" s="336" t="s">
        <v>851</v>
      </c>
      <c r="QZ45" s="336" t="s">
        <v>851</v>
      </c>
      <c r="RA45" s="336" t="s">
        <v>851</v>
      </c>
      <c r="RB45" s="336" t="s">
        <v>851</v>
      </c>
      <c r="RC45" s="336" t="s">
        <v>851</v>
      </c>
      <c r="RD45" s="336" t="s">
        <v>851</v>
      </c>
      <c r="RE45" s="336" t="s">
        <v>851</v>
      </c>
      <c r="RF45" s="40"/>
      <c r="RG45" s="40"/>
      <c r="RH45" s="336" t="s">
        <v>1737</v>
      </c>
      <c r="RI45" s="336" t="s">
        <v>851</v>
      </c>
      <c r="RJ45" s="40"/>
      <c r="RK45" s="40"/>
      <c r="RL45" s="336" t="s">
        <v>1737</v>
      </c>
      <c r="RM45" s="336" t="s">
        <v>851</v>
      </c>
      <c r="RN45" s="40"/>
      <c r="RO45" s="40"/>
      <c r="RP45" s="336" t="s">
        <v>1737</v>
      </c>
      <c r="RQ45" s="336" t="s">
        <v>851</v>
      </c>
      <c r="RR45" s="40"/>
      <c r="RS45" s="40"/>
      <c r="RT45" s="336" t="s">
        <v>1737</v>
      </c>
      <c r="RU45" s="336" t="s">
        <v>851</v>
      </c>
      <c r="RV45" s="40"/>
      <c r="RW45" s="40"/>
      <c r="RX45" s="336" t="s">
        <v>1737</v>
      </c>
      <c r="RY45" s="336" t="s">
        <v>851</v>
      </c>
      <c r="RZ45" s="336" t="s">
        <v>470</v>
      </c>
      <c r="SA45" s="40">
        <v>0.20580217242240906</v>
      </c>
      <c r="SB45" s="40">
        <v>0.21130917966365814</v>
      </c>
      <c r="SC45" s="40">
        <v>0.20870833098888397</v>
      </c>
      <c r="SD45" s="40">
        <v>0.21385818719863892</v>
      </c>
      <c r="SE45" s="40">
        <v>0.21668897569179535</v>
      </c>
      <c r="SF45" s="336" t="s">
        <v>851</v>
      </c>
      <c r="SG45" s="336" t="s">
        <v>851</v>
      </c>
      <c r="SH45" s="40">
        <v>0.1263325959444046</v>
      </c>
      <c r="SI45" s="40">
        <v>0.1263325959444046</v>
      </c>
      <c r="SJ45" s="40">
        <v>0.1263325959444046</v>
      </c>
      <c r="SK45" s="40">
        <v>0.133409783244133</v>
      </c>
      <c r="SL45" s="40">
        <v>0.1483263224363327</v>
      </c>
      <c r="SM45" s="336" t="s">
        <v>840</v>
      </c>
      <c r="SN45" s="336" t="s">
        <v>851</v>
      </c>
      <c r="SO45" s="336" t="s">
        <v>851</v>
      </c>
      <c r="SP45" s="40"/>
      <c r="SQ45" s="40"/>
      <c r="SR45" s="40"/>
      <c r="SS45" s="40"/>
      <c r="ST45" s="40"/>
      <c r="SU45" s="336" t="s">
        <v>1737</v>
      </c>
      <c r="SV45" s="336" t="s">
        <v>851</v>
      </c>
      <c r="SW45" s="336" t="s">
        <v>851</v>
      </c>
      <c r="SX45" s="40">
        <v>5.2736424840986729E-3</v>
      </c>
      <c r="SY45" s="40">
        <v>-6.3295420259237289E-3</v>
      </c>
      <c r="SZ45" s="40">
        <v>-1.2165931984782219E-2</v>
      </c>
      <c r="TA45" s="40">
        <v>7.3719886131584644E-3</v>
      </c>
      <c r="TB45" s="40">
        <v>4.5883567072451115E-3</v>
      </c>
      <c r="TC45" s="336" t="s">
        <v>840</v>
      </c>
      <c r="TD45" s="336" t="s">
        <v>851</v>
      </c>
      <c r="TE45" s="336" t="s">
        <v>851</v>
      </c>
      <c r="TF45" s="336" t="s">
        <v>851</v>
      </c>
      <c r="TG45" s="40"/>
      <c r="TH45" s="40"/>
      <c r="TI45" s="40"/>
      <c r="TJ45" s="40"/>
      <c r="TK45" s="40"/>
      <c r="TL45" s="336" t="s">
        <v>1737</v>
      </c>
      <c r="TM45" s="336" t="s">
        <v>851</v>
      </c>
      <c r="TN45" s="336" t="s">
        <v>851</v>
      </c>
      <c r="TO45" s="336" t="s">
        <v>851</v>
      </c>
      <c r="TP45" s="40">
        <v>3.174259327352047E-3</v>
      </c>
      <c r="TQ45" s="40">
        <v>-6.5102400258183479E-3</v>
      </c>
      <c r="TR45" s="40">
        <v>-9.50577761977911E-3</v>
      </c>
      <c r="TS45" s="40">
        <v>1.1169050820171833E-2</v>
      </c>
      <c r="TT45" s="40">
        <v>4.6822298318147659E-3</v>
      </c>
      <c r="TU45" s="336" t="s">
        <v>840</v>
      </c>
      <c r="TV45" s="336" t="s">
        <v>851</v>
      </c>
      <c r="TW45" s="40">
        <v>117740</v>
      </c>
      <c r="TX45" s="336" t="s">
        <v>840</v>
      </c>
      <c r="TY45" s="336" t="s">
        <v>851</v>
      </c>
      <c r="TZ45" s="40"/>
      <c r="UA45" s="336" t="s">
        <v>1737</v>
      </c>
      <c r="UB45" s="336" t="s">
        <v>851</v>
      </c>
      <c r="UC45" s="40">
        <v>107196.81514552599</v>
      </c>
      <c r="UD45" s="336" t="s">
        <v>840</v>
      </c>
      <c r="UE45" s="336" t="s">
        <v>851</v>
      </c>
      <c r="UF45" s="336" t="s">
        <v>851</v>
      </c>
      <c r="UG45" s="40"/>
      <c r="UH45" s="40"/>
      <c r="UI45" s="40"/>
      <c r="UJ45" s="40"/>
      <c r="UK45" s="40"/>
      <c r="UL45" s="336" t="s">
        <v>1737</v>
      </c>
      <c r="UM45" s="336" t="s">
        <v>851</v>
      </c>
      <c r="UN45" s="336" t="s">
        <v>851</v>
      </c>
      <c r="UO45" s="336" t="s">
        <v>851</v>
      </c>
      <c r="UP45" s="40">
        <v>0.25381454825401306</v>
      </c>
      <c r="UQ45" s="40">
        <v>0.25381454825401306</v>
      </c>
      <c r="UR45" s="40">
        <v>0.25381454825401306</v>
      </c>
      <c r="US45" s="40">
        <v>0.2593422532081604</v>
      </c>
      <c r="UT45" s="40">
        <v>0.25900110602378845</v>
      </c>
      <c r="UU45" s="336" t="s">
        <v>840</v>
      </c>
    </row>
    <row r="46" spans="1:567">
      <c r="A46" s="336" t="s">
        <v>426</v>
      </c>
      <c r="B46" s="336" t="s">
        <v>179</v>
      </c>
      <c r="C46" s="336" t="s">
        <v>237</v>
      </c>
      <c r="D46" s="40">
        <v>3.5975676029920578E-2</v>
      </c>
      <c r="E46" s="336" t="s">
        <v>436</v>
      </c>
      <c r="F46" s="40">
        <v>4.4155355542898178E-2</v>
      </c>
      <c r="G46" s="336" t="s">
        <v>1741</v>
      </c>
      <c r="H46" s="40">
        <v>4.447270929813385E-2</v>
      </c>
      <c r="I46" s="336" t="s">
        <v>1447</v>
      </c>
      <c r="J46" s="40">
        <v>4.5407228171825409E-2</v>
      </c>
      <c r="K46" s="336" t="s">
        <v>1803</v>
      </c>
      <c r="L46" s="336" t="s">
        <v>436</v>
      </c>
      <c r="M46" s="40">
        <v>0.88933616876602173</v>
      </c>
      <c r="N46" s="40"/>
      <c r="O46" s="336" t="s">
        <v>1736</v>
      </c>
      <c r="P46" s="40"/>
      <c r="Q46" s="336" t="s">
        <v>1736</v>
      </c>
      <c r="R46" s="40">
        <v>2.2658190727233887</v>
      </c>
      <c r="S46" s="336" t="s">
        <v>436</v>
      </c>
      <c r="T46" s="40">
        <v>1.079134464263916</v>
      </c>
      <c r="U46" s="336" t="s">
        <v>436</v>
      </c>
      <c r="V46" s="336" t="s">
        <v>851</v>
      </c>
      <c r="W46" s="336" t="s">
        <v>470</v>
      </c>
      <c r="X46" s="40">
        <v>0.50167715549468994</v>
      </c>
      <c r="Y46" s="40"/>
      <c r="Z46" s="336" t="s">
        <v>1736</v>
      </c>
      <c r="AA46" s="40"/>
      <c r="AB46" s="336" t="s">
        <v>1736</v>
      </c>
      <c r="AC46" s="40"/>
      <c r="AD46" s="336" t="s">
        <v>1736</v>
      </c>
      <c r="AE46" s="40"/>
      <c r="AF46" s="336" t="s">
        <v>1736</v>
      </c>
      <c r="AG46" s="336" t="s">
        <v>851</v>
      </c>
      <c r="AH46" s="336" t="s">
        <v>470</v>
      </c>
      <c r="AI46" s="40">
        <v>0.51752066612243652</v>
      </c>
      <c r="AJ46" s="40"/>
      <c r="AK46" s="336" t="s">
        <v>1736</v>
      </c>
      <c r="AL46" s="40"/>
      <c r="AM46" s="336" t="s">
        <v>1736</v>
      </c>
      <c r="AN46" s="40"/>
      <c r="AO46" s="336" t="s">
        <v>1736</v>
      </c>
      <c r="AP46" s="40"/>
      <c r="AQ46" s="336" t="s">
        <v>1736</v>
      </c>
      <c r="AR46" s="336" t="s">
        <v>851</v>
      </c>
      <c r="AS46" s="336" t="s">
        <v>470</v>
      </c>
      <c r="AT46" s="40">
        <v>0.50167655944824219</v>
      </c>
      <c r="AU46" s="40"/>
      <c r="AV46" s="336" t="s">
        <v>1736</v>
      </c>
      <c r="AW46" s="40"/>
      <c r="AX46" s="336" t="s">
        <v>1736</v>
      </c>
      <c r="AY46" s="40"/>
      <c r="AZ46" s="336" t="s">
        <v>1736</v>
      </c>
      <c r="BA46" s="40"/>
      <c r="BB46" s="336" t="s">
        <v>1736</v>
      </c>
      <c r="BC46" s="336" t="s">
        <v>851</v>
      </c>
      <c r="BD46" s="336" t="s">
        <v>436</v>
      </c>
      <c r="BE46" s="40">
        <v>3.4976439476013184</v>
      </c>
      <c r="BF46" s="336" t="s">
        <v>827</v>
      </c>
      <c r="BG46" s="40">
        <v>4.9649062156677246</v>
      </c>
      <c r="BH46" s="336" t="s">
        <v>1447</v>
      </c>
      <c r="BI46" s="40">
        <v>5.6123270988464355</v>
      </c>
      <c r="BJ46" s="336" t="s">
        <v>1803</v>
      </c>
      <c r="BK46" s="40">
        <v>6.877173900604248</v>
      </c>
      <c r="BL46" s="336" t="s">
        <v>851</v>
      </c>
      <c r="BM46" s="40">
        <v>4.4075098037719727</v>
      </c>
      <c r="BN46" s="336" t="s">
        <v>838</v>
      </c>
      <c r="BO46" s="336" t="s">
        <v>851</v>
      </c>
      <c r="BP46" s="336" t="s">
        <v>470</v>
      </c>
      <c r="BQ46" s="40">
        <v>9.827224537730217E-3</v>
      </c>
      <c r="BR46" s="40">
        <v>9.4302324578166008E-3</v>
      </c>
      <c r="BS46" s="40">
        <v>9.5276664942502975E-3</v>
      </c>
      <c r="BT46" s="40">
        <v>9.6608968451619148E-3</v>
      </c>
      <c r="BU46" s="40">
        <v>9.6608875319361687E-3</v>
      </c>
      <c r="BV46" s="336" t="s">
        <v>851</v>
      </c>
      <c r="BW46" s="336" t="s">
        <v>470</v>
      </c>
      <c r="BX46" s="40">
        <v>1.0419801808893681E-2</v>
      </c>
      <c r="BY46" s="40">
        <v>1.0656860657036304E-2</v>
      </c>
      <c r="BZ46" s="40">
        <v>1.0948614217340946E-2</v>
      </c>
      <c r="CA46" s="40">
        <v>1.1234244331717491E-2</v>
      </c>
      <c r="CB46" s="40">
        <v>1.1394614353775978E-2</v>
      </c>
      <c r="CC46" s="336" t="s">
        <v>851</v>
      </c>
      <c r="CD46" s="336" t="s">
        <v>470</v>
      </c>
      <c r="CE46" s="40">
        <v>1.062366645783186E-2</v>
      </c>
      <c r="CF46" s="40">
        <v>1.0703550651669502E-2</v>
      </c>
      <c r="CG46" s="40">
        <v>1.0892973281443119E-2</v>
      </c>
      <c r="CH46" s="40">
        <v>1.1394552886486053E-2</v>
      </c>
      <c r="CI46" s="40">
        <v>1.1193050071597099E-2</v>
      </c>
      <c r="CJ46" s="336" t="s">
        <v>851</v>
      </c>
      <c r="CK46" s="336" t="s">
        <v>470</v>
      </c>
      <c r="CL46" s="40">
        <v>1.0783977806568146E-2</v>
      </c>
      <c r="CM46" s="40">
        <v>1.0973623022437096E-2</v>
      </c>
      <c r="CN46" s="40">
        <v>1.1064695194363594E-2</v>
      </c>
      <c r="CO46" s="40">
        <v>1.1394557543098927E-2</v>
      </c>
      <c r="CP46" s="40">
        <v>1.1193034239113331E-2</v>
      </c>
      <c r="CQ46" s="336" t="s">
        <v>851</v>
      </c>
      <c r="CR46" s="40"/>
      <c r="CS46" s="40"/>
      <c r="CT46" s="40"/>
      <c r="CU46" s="40"/>
      <c r="CV46" s="40"/>
      <c r="CW46" s="336" t="s">
        <v>1737</v>
      </c>
      <c r="CX46" s="336" t="s">
        <v>851</v>
      </c>
      <c r="CY46" s="40"/>
      <c r="CZ46" s="40"/>
      <c r="DA46" s="40"/>
      <c r="DB46" s="40"/>
      <c r="DC46" s="40"/>
      <c r="DD46" s="336" t="s">
        <v>1737</v>
      </c>
      <c r="DE46" s="336" t="s">
        <v>851</v>
      </c>
      <c r="DF46" s="40"/>
      <c r="DG46" s="336" t="s">
        <v>1737</v>
      </c>
      <c r="DH46" s="336" t="s">
        <v>851</v>
      </c>
      <c r="DI46" s="336" t="s">
        <v>851</v>
      </c>
      <c r="DJ46" s="336">
        <v>4.0999999999999996</v>
      </c>
      <c r="DK46" s="336" t="s">
        <v>1738</v>
      </c>
      <c r="DL46" s="336" t="s">
        <v>851</v>
      </c>
      <c r="DM46" s="336" t="s">
        <v>851</v>
      </c>
      <c r="DN46" s="336" t="s">
        <v>470</v>
      </c>
      <c r="DO46" s="40">
        <v>2.4838317767716944E-4</v>
      </c>
      <c r="DP46" s="40">
        <v>6.6777346655726433E-3</v>
      </c>
      <c r="DQ46" s="40">
        <v>6.404221523553133E-3</v>
      </c>
      <c r="DR46" s="40">
        <v>4.8264935612678528E-3</v>
      </c>
      <c r="DS46" s="40">
        <v>7.9046227037906647E-3</v>
      </c>
      <c r="DT46" s="336" t="s">
        <v>851</v>
      </c>
      <c r="DU46" s="336" t="s">
        <v>470</v>
      </c>
      <c r="DV46" s="40">
        <v>7.7449996024370193E-3</v>
      </c>
      <c r="DW46" s="40">
        <v>7.1666669100522995E-3</v>
      </c>
      <c r="DX46" s="40">
        <v>6.9000003859400749E-3</v>
      </c>
      <c r="DY46" s="40">
        <v>6.199999712407589E-3</v>
      </c>
      <c r="DZ46" s="40">
        <v>1.4999997802078724E-4</v>
      </c>
      <c r="EA46" s="336" t="s">
        <v>851</v>
      </c>
      <c r="EB46" s="336" t="s">
        <v>470</v>
      </c>
      <c r="EC46" s="40">
        <v>3.435768885537982E-3</v>
      </c>
      <c r="ED46" s="40">
        <v>5.2266726270318031E-3</v>
      </c>
      <c r="EE46" s="40">
        <v>5.2354913204908371E-3</v>
      </c>
      <c r="EF46" s="40">
        <v>4.9662156961858273E-3</v>
      </c>
      <c r="EG46" s="40">
        <v>1.3287917245179415E-3</v>
      </c>
      <c r="EH46" s="336" t="s">
        <v>851</v>
      </c>
      <c r="EI46" s="336" t="s">
        <v>470</v>
      </c>
      <c r="EJ46" s="40">
        <v>1.1610358953475952E-2</v>
      </c>
      <c r="EK46" s="40">
        <v>6.5970621071755886E-3</v>
      </c>
      <c r="EL46" s="40">
        <v>3.3070479985326529E-3</v>
      </c>
      <c r="EM46" s="40">
        <v>1.5682466328144073E-3</v>
      </c>
      <c r="EN46" s="40">
        <v>1.8855860689654946E-3</v>
      </c>
      <c r="EO46" s="336" t="s">
        <v>851</v>
      </c>
      <c r="EP46" s="336" t="s">
        <v>851</v>
      </c>
      <c r="EQ46" s="336" t="s">
        <v>851</v>
      </c>
      <c r="ER46" s="40">
        <v>0.70040000000000002</v>
      </c>
      <c r="ES46" s="336" t="s">
        <v>1739</v>
      </c>
      <c r="ET46" s="336" t="s">
        <v>851</v>
      </c>
      <c r="EU46" s="336" t="s">
        <v>851</v>
      </c>
      <c r="EV46" s="40">
        <v>0.76690000000000003</v>
      </c>
      <c r="EW46" s="336" t="s">
        <v>1739</v>
      </c>
      <c r="EX46" s="336" t="s">
        <v>851</v>
      </c>
      <c r="EY46" s="336" t="s">
        <v>851</v>
      </c>
      <c r="EZ46" s="40">
        <v>0.62309999999999999</v>
      </c>
      <c r="FA46" s="336" t="s">
        <v>1739</v>
      </c>
      <c r="FB46" s="336" t="s">
        <v>851</v>
      </c>
      <c r="FC46" s="40">
        <v>-0.16900342702865601</v>
      </c>
      <c r="FD46" s="40">
        <v>-0.18136657774448395</v>
      </c>
      <c r="FE46" s="40">
        <v>-0.23793226480484009</v>
      </c>
      <c r="FF46" s="40">
        <v>-0.20974068343639374</v>
      </c>
      <c r="FG46" s="40">
        <v>-0.12134393304586411</v>
      </c>
      <c r="FH46" s="336" t="s">
        <v>838</v>
      </c>
      <c r="FI46" s="336" t="s">
        <v>851</v>
      </c>
      <c r="FJ46" s="40">
        <v>-0.18100497126579285</v>
      </c>
      <c r="FK46" s="40">
        <v>-0.18100497126579285</v>
      </c>
      <c r="FL46" s="40">
        <v>-0.2418401688337326</v>
      </c>
      <c r="FM46" s="40">
        <v>-0.23519085347652435</v>
      </c>
      <c r="FN46" s="40">
        <v>-0.19790248572826385</v>
      </c>
      <c r="FO46" s="336" t="s">
        <v>840</v>
      </c>
      <c r="FP46" s="336" t="s">
        <v>851</v>
      </c>
      <c r="FQ46" s="40">
        <v>1.190812349319458</v>
      </c>
      <c r="FR46" s="336" t="s">
        <v>840</v>
      </c>
      <c r="FS46" s="336" t="s">
        <v>851</v>
      </c>
      <c r="FT46" s="336" t="s">
        <v>851</v>
      </c>
      <c r="FU46" s="40">
        <v>1.2812281027436256E-2</v>
      </c>
      <c r="FV46" s="40">
        <v>1.3826915062963963E-2</v>
      </c>
      <c r="FW46" s="40">
        <v>1.12006776034832E-2</v>
      </c>
      <c r="FX46" s="40">
        <v>1.638624002225697E-3</v>
      </c>
      <c r="FY46" s="40">
        <v>5.1417248323559761E-3</v>
      </c>
      <c r="FZ46" s="336" t="s">
        <v>840</v>
      </c>
      <c r="GA46" s="336" t="s">
        <v>851</v>
      </c>
      <c r="GB46" s="336" t="s">
        <v>851</v>
      </c>
      <c r="GC46" s="336" t="s">
        <v>851</v>
      </c>
      <c r="GD46" s="336" t="s">
        <v>851</v>
      </c>
      <c r="GE46" s="336" t="s">
        <v>851</v>
      </c>
      <c r="GF46" s="336" t="s">
        <v>851</v>
      </c>
      <c r="GG46" s="336" t="s">
        <v>851</v>
      </c>
      <c r="GH46" s="336" t="s">
        <v>851</v>
      </c>
      <c r="GI46" s="336" t="s">
        <v>851</v>
      </c>
      <c r="GJ46" s="336" t="s">
        <v>851</v>
      </c>
      <c r="GK46" s="40">
        <v>591014</v>
      </c>
      <c r="GL46" s="40">
        <v>603643</v>
      </c>
      <c r="GM46" s="40">
        <v>616025</v>
      </c>
      <c r="GN46" s="40">
        <v>627840</v>
      </c>
      <c r="GO46" s="40">
        <v>638809</v>
      </c>
      <c r="GP46" s="40">
        <v>648744</v>
      </c>
      <c r="GQ46" s="40">
        <v>657404</v>
      </c>
      <c r="GR46" s="40">
        <v>664873</v>
      </c>
      <c r="GS46" s="40">
        <v>671611</v>
      </c>
      <c r="GT46" s="40">
        <v>678329</v>
      </c>
      <c r="GU46" s="40">
        <v>685502</v>
      </c>
      <c r="GV46" s="40">
        <v>693297</v>
      </c>
      <c r="GW46" s="40">
        <v>701582</v>
      </c>
      <c r="GX46" s="40">
        <v>710235</v>
      </c>
      <c r="GY46" s="40">
        <v>719053</v>
      </c>
      <c r="GZ46" s="40">
        <v>727885</v>
      </c>
      <c r="HA46" s="40">
        <v>736706</v>
      </c>
      <c r="HB46" s="40">
        <v>745563</v>
      </c>
      <c r="HC46" s="40">
        <v>754396</v>
      </c>
      <c r="HD46" s="40">
        <v>763094</v>
      </c>
      <c r="HE46" s="40">
        <v>771612</v>
      </c>
      <c r="HF46" s="40">
        <v>780000</v>
      </c>
      <c r="HG46" s="40">
        <v>788000</v>
      </c>
      <c r="HH46" s="40">
        <v>796000</v>
      </c>
      <c r="HI46" s="40">
        <v>803000</v>
      </c>
      <c r="HJ46" s="40">
        <v>811000</v>
      </c>
      <c r="HK46" s="40">
        <v>818000</v>
      </c>
      <c r="HL46" s="40">
        <v>824000</v>
      </c>
      <c r="HM46" s="40">
        <v>831000</v>
      </c>
      <c r="HN46" s="40">
        <v>837000</v>
      </c>
      <c r="HO46" s="40">
        <v>843000</v>
      </c>
      <c r="HP46" s="40">
        <v>848000</v>
      </c>
      <c r="HQ46" s="40">
        <v>853000</v>
      </c>
      <c r="HR46" s="40">
        <v>858000</v>
      </c>
      <c r="HS46" s="40">
        <v>863000</v>
      </c>
      <c r="HT46" s="40">
        <v>867000</v>
      </c>
      <c r="HU46" s="40">
        <v>871000</v>
      </c>
      <c r="HV46" s="40">
        <v>875000</v>
      </c>
      <c r="HW46" s="40">
        <v>879000</v>
      </c>
      <c r="HX46" s="40">
        <v>882000</v>
      </c>
      <c r="HY46" s="40">
        <v>885000</v>
      </c>
      <c r="HZ46" s="40">
        <v>888000</v>
      </c>
      <c r="IA46" s="40">
        <v>891000</v>
      </c>
      <c r="IB46" s="40">
        <v>893000</v>
      </c>
      <c r="IC46" s="40">
        <v>895000</v>
      </c>
      <c r="ID46" s="40">
        <v>897000</v>
      </c>
      <c r="IE46" s="40">
        <v>899000</v>
      </c>
      <c r="IF46" s="40">
        <v>901000</v>
      </c>
      <c r="IG46" s="40">
        <v>902000</v>
      </c>
      <c r="IH46" s="40">
        <v>904000</v>
      </c>
      <c r="II46" s="40">
        <v>905000</v>
      </c>
      <c r="IJ46" s="336" t="s">
        <v>851</v>
      </c>
      <c r="IK46" s="336" t="s">
        <v>851</v>
      </c>
      <c r="IL46" s="336" t="s">
        <v>851</v>
      </c>
      <c r="IM46" s="40">
        <v>1.2045829556882381E-2</v>
      </c>
      <c r="IN46" s="40">
        <v>1.1950739659368992E-2</v>
      </c>
      <c r="IO46" s="40">
        <v>1.1777791194617748E-2</v>
      </c>
      <c r="IP46" s="40">
        <v>1.1463792063295841E-2</v>
      </c>
      <c r="IQ46" s="40">
        <v>1.110061164945364E-2</v>
      </c>
      <c r="IR46" s="40">
        <v>1.081208698451519E-2</v>
      </c>
      <c r="IS46" s="40">
        <v>1.0204169899225235E-2</v>
      </c>
      <c r="IT46" s="40">
        <v>1.0101095773279667E-2</v>
      </c>
      <c r="IU46" s="40">
        <v>8.7555283680558205E-3</v>
      </c>
      <c r="IV46" s="40">
        <v>9.9133402109146118E-3</v>
      </c>
      <c r="IW46" s="40">
        <v>8.594282902777195E-3</v>
      </c>
      <c r="IX46" s="40">
        <v>7.3081934824585915E-3</v>
      </c>
      <c r="IY46" s="40">
        <v>8.4592653438448906E-3</v>
      </c>
      <c r="IZ46" s="40">
        <v>7.1942755021154881E-3</v>
      </c>
      <c r="JA46" s="40">
        <v>7.1428874507546425E-3</v>
      </c>
      <c r="JB46" s="40">
        <v>5.9136776253581047E-3</v>
      </c>
      <c r="JC46" s="40">
        <v>5.8789118193089962E-3</v>
      </c>
      <c r="JD46" s="40">
        <v>5.84455206990242E-3</v>
      </c>
      <c r="JE46" s="40">
        <v>5.8105913922190666E-3</v>
      </c>
      <c r="JF46" s="40">
        <v>4.6242857351899147E-3</v>
      </c>
      <c r="JG46" s="40">
        <v>4.6029998920857906E-3</v>
      </c>
      <c r="JH46" s="40">
        <v>4.5819096267223358E-3</v>
      </c>
      <c r="JI46" s="40">
        <v>4.5610112138092518E-3</v>
      </c>
      <c r="JJ46" s="40">
        <v>3.4071584232151508E-3</v>
      </c>
      <c r="JK46" s="40">
        <v>3.3955890685319901E-3</v>
      </c>
      <c r="JL46" s="40">
        <v>3.384097944945097E-3</v>
      </c>
      <c r="JM46" s="40">
        <v>3.3726845867931843E-3</v>
      </c>
      <c r="JN46" s="40">
        <v>2.2421535104513168E-3</v>
      </c>
      <c r="JO46" s="40">
        <v>2.2371374070644379E-3</v>
      </c>
      <c r="JP46" s="40">
        <v>2.2321438882499933E-3</v>
      </c>
      <c r="JQ46" s="40">
        <v>2.2271724883466959E-3</v>
      </c>
      <c r="JR46" s="40">
        <v>2.2222232073545456E-3</v>
      </c>
      <c r="JS46" s="40">
        <v>1.1092624627053738E-3</v>
      </c>
      <c r="JT46" s="40">
        <v>2.214840380474925E-3</v>
      </c>
      <c r="JU46" s="40">
        <v>1.1055832728743553E-3</v>
      </c>
      <c r="JV46" s="336" t="s">
        <v>1740</v>
      </c>
      <c r="JW46" s="336" t="s">
        <v>851</v>
      </c>
      <c r="JX46" s="336" t="s">
        <v>851</v>
      </c>
      <c r="JY46" s="336" t="s">
        <v>851</v>
      </c>
      <c r="JZ46" s="336" t="s">
        <v>851</v>
      </c>
      <c r="KA46" s="336" t="s">
        <v>1740</v>
      </c>
      <c r="KB46" s="40">
        <v>0.52758059308819394</v>
      </c>
      <c r="KC46" s="40">
        <v>0.52831115804676498</v>
      </c>
      <c r="KD46" s="40">
        <v>0.52912899379395195</v>
      </c>
      <c r="KE46" s="40">
        <v>0.52997364779240597</v>
      </c>
      <c r="KF46" s="40">
        <v>0.53077602497202203</v>
      </c>
      <c r="KG46" s="40">
        <v>0.53146788800588896</v>
      </c>
      <c r="KH46" s="40">
        <v>0.53205667393255507</v>
      </c>
      <c r="KI46" s="40">
        <v>0.53254799833490696</v>
      </c>
      <c r="KJ46" s="40">
        <v>0.53296277259526204</v>
      </c>
      <c r="KK46" s="40">
        <v>0.53335872958962594</v>
      </c>
      <c r="KL46" s="40">
        <v>0.53375757515939903</v>
      </c>
      <c r="KM46" s="40">
        <v>0.53416484109248197</v>
      </c>
      <c r="KN46" s="40">
        <v>0.53457579742707506</v>
      </c>
      <c r="KO46" s="40">
        <v>0.53498512091065797</v>
      </c>
      <c r="KP46" s="40">
        <v>0.53539036229234294</v>
      </c>
      <c r="KQ46" s="40">
        <v>0.535785149074131</v>
      </c>
      <c r="KR46" s="40">
        <v>0.53617172284025993</v>
      </c>
      <c r="KS46" s="40">
        <v>0.53655475773113703</v>
      </c>
      <c r="KT46" s="40">
        <v>0.53693665356050702</v>
      </c>
      <c r="KU46" s="40">
        <v>0.53732062738700004</v>
      </c>
      <c r="KV46" s="40">
        <v>0.53769352888075195</v>
      </c>
      <c r="KW46" s="40">
        <v>0.53807606376936001</v>
      </c>
      <c r="KX46" s="40">
        <v>0.53845477115655105</v>
      </c>
      <c r="KY46" s="40">
        <v>0.53883504536397597</v>
      </c>
      <c r="KZ46" s="40">
        <v>0.53920759482764502</v>
      </c>
      <c r="LA46" s="40">
        <v>0.53957937452974503</v>
      </c>
      <c r="LB46" s="40">
        <v>0.53995475311846497</v>
      </c>
      <c r="LC46" s="40">
        <v>0.54032557768763301</v>
      </c>
      <c r="LD46" s="40">
        <v>0.54069248606820497</v>
      </c>
      <c r="LE46" s="40">
        <v>0.54105986670970407</v>
      </c>
      <c r="LF46" s="40">
        <v>0.54141909631062601</v>
      </c>
      <c r="LG46" s="40">
        <v>0.54179223650351294</v>
      </c>
      <c r="LH46" s="40">
        <v>0.54215039321571101</v>
      </c>
      <c r="LI46" s="40">
        <v>0.54251486388394798</v>
      </c>
      <c r="LJ46" s="40">
        <v>0.54286719795306093</v>
      </c>
      <c r="LK46" s="40">
        <v>0.54321953894147101</v>
      </c>
      <c r="LL46" s="336" t="s">
        <v>851</v>
      </c>
      <c r="LM46" s="336" t="s">
        <v>851</v>
      </c>
      <c r="LN46" s="336" t="s">
        <v>1740</v>
      </c>
      <c r="LO46" s="40">
        <v>0.66878008842468262</v>
      </c>
      <c r="LP46" s="40">
        <v>0.67414814233779907</v>
      </c>
      <c r="LQ46" s="40">
        <v>0.67855703830718994</v>
      </c>
      <c r="LR46" s="40">
        <v>0.68225574493408203</v>
      </c>
      <c r="LS46" s="40">
        <v>0.68566781282424927</v>
      </c>
      <c r="LT46" s="40">
        <v>0.68900823593139648</v>
      </c>
      <c r="LU46" s="40">
        <v>0.69102561473846436</v>
      </c>
      <c r="LV46" s="40">
        <v>0.69416242837905884</v>
      </c>
      <c r="LW46" s="40">
        <v>0.69597989320755005</v>
      </c>
      <c r="LX46" s="40">
        <v>0.69863015413284302</v>
      </c>
      <c r="LY46" s="40">
        <v>0.70036989450454712</v>
      </c>
      <c r="LZ46" s="40">
        <v>0.70171147584915161</v>
      </c>
      <c r="MA46" s="40">
        <v>0.70388346910476685</v>
      </c>
      <c r="MB46" s="40">
        <v>0.70517450571060181</v>
      </c>
      <c r="MC46" s="40">
        <v>0.7060931921005249</v>
      </c>
      <c r="MD46" s="40">
        <v>0.70699882507324219</v>
      </c>
      <c r="ME46" s="40">
        <v>0.70872640609741211</v>
      </c>
      <c r="MF46" s="40">
        <v>0.71043378114700317</v>
      </c>
      <c r="MG46" s="40">
        <v>0.71212118864059448</v>
      </c>
      <c r="MH46" s="40">
        <v>0.71263033151626587</v>
      </c>
      <c r="MI46" s="40">
        <v>0.71510958671569824</v>
      </c>
      <c r="MJ46" s="40">
        <v>0.71641790866851807</v>
      </c>
      <c r="MK46" s="40">
        <v>0.71771430969238281</v>
      </c>
      <c r="ML46" s="40">
        <v>0.71786123514175415</v>
      </c>
      <c r="MM46" s="40">
        <v>0.71882086992263794</v>
      </c>
      <c r="MN46" s="40">
        <v>0.71864408254623413</v>
      </c>
      <c r="MO46" s="40">
        <v>0.71846848726272583</v>
      </c>
      <c r="MP46" s="40">
        <v>0.71717172861099243</v>
      </c>
      <c r="MQ46" s="40">
        <v>0.71668535470962524</v>
      </c>
      <c r="MR46" s="40">
        <v>0.7150837779045105</v>
      </c>
      <c r="MS46" s="40">
        <v>0.71237456798553467</v>
      </c>
      <c r="MT46" s="40">
        <v>0.70967739820480347</v>
      </c>
      <c r="MU46" s="40">
        <v>0.70588237047195435</v>
      </c>
      <c r="MV46" s="40">
        <v>0.70288246870040894</v>
      </c>
      <c r="MW46" s="40">
        <v>0.69800883531570435</v>
      </c>
      <c r="MX46" s="40">
        <v>0.69281768798828125</v>
      </c>
      <c r="MY46" s="336" t="s">
        <v>851</v>
      </c>
      <c r="MZ46" s="336" t="s">
        <v>1740</v>
      </c>
      <c r="NA46" s="40">
        <v>0.64509916305541992</v>
      </c>
      <c r="NB46" s="40">
        <v>0.64989423751831055</v>
      </c>
      <c r="NC46" s="40">
        <v>0.65345251560211182</v>
      </c>
      <c r="ND46" s="40">
        <v>0.65618187189102173</v>
      </c>
      <c r="NE46" s="40">
        <v>0.65872097015380859</v>
      </c>
      <c r="NF46" s="40">
        <v>0.66139978170394897</v>
      </c>
      <c r="NG46" s="40">
        <v>0.66410255432128906</v>
      </c>
      <c r="NH46" s="40">
        <v>0.6649746298789978</v>
      </c>
      <c r="NI46" s="40">
        <v>0.66708540916442871</v>
      </c>
      <c r="NJ46" s="40">
        <v>0.66998755931854248</v>
      </c>
      <c r="NK46" s="40">
        <v>0.6707768440246582</v>
      </c>
      <c r="NL46" s="40">
        <v>0.67114913463592529</v>
      </c>
      <c r="NM46" s="40">
        <v>0.67233008146286011</v>
      </c>
      <c r="NN46" s="40">
        <v>0.67148011922836304</v>
      </c>
      <c r="NO46" s="40">
        <v>0.67264038324356079</v>
      </c>
      <c r="NP46" s="40">
        <v>0.67141163349151611</v>
      </c>
      <c r="NQ46" s="40">
        <v>0.67216980457305908</v>
      </c>
      <c r="NR46" s="40">
        <v>0.67409145832061768</v>
      </c>
      <c r="NS46" s="40">
        <v>0.67482519149780273</v>
      </c>
      <c r="NT46" s="40">
        <v>0.67439162731170654</v>
      </c>
      <c r="NU46" s="40">
        <v>0.6747404932975769</v>
      </c>
      <c r="NV46" s="40">
        <v>0.67508608102798462</v>
      </c>
      <c r="NW46" s="40">
        <v>0.67428570985794067</v>
      </c>
      <c r="NX46" s="40">
        <v>0.67349261045455933</v>
      </c>
      <c r="NY46" s="40">
        <v>0.67233562469482422</v>
      </c>
      <c r="NZ46" s="40">
        <v>0.67005652189254761</v>
      </c>
      <c r="OA46" s="40">
        <v>0.66779279708862305</v>
      </c>
      <c r="OB46" s="40">
        <v>0.66442197561264038</v>
      </c>
      <c r="OC46" s="40">
        <v>0.66181409358978271</v>
      </c>
      <c r="OD46" s="40">
        <v>0.65810054540634155</v>
      </c>
      <c r="OE46" s="40">
        <v>0.65328872203826904</v>
      </c>
      <c r="OF46" s="40">
        <v>0.64849835634231567</v>
      </c>
      <c r="OG46" s="40">
        <v>0.64150941371917725</v>
      </c>
      <c r="OH46" s="40">
        <v>0.63636362552642822</v>
      </c>
      <c r="OI46" s="40">
        <v>0.62831860780715942</v>
      </c>
      <c r="OJ46" s="40">
        <v>0.62209945917129517</v>
      </c>
      <c r="OK46" s="336" t="s">
        <v>851</v>
      </c>
      <c r="OL46" s="336" t="s">
        <v>851</v>
      </c>
      <c r="OM46" s="336" t="s">
        <v>1740</v>
      </c>
      <c r="ON46" s="40">
        <v>0.56558382511138916</v>
      </c>
      <c r="OO46" s="40">
        <v>0.57361280918121338</v>
      </c>
      <c r="OP46" s="40">
        <v>0.58075171709060669</v>
      </c>
      <c r="OQ46" s="40">
        <v>0.58711338043212891</v>
      </c>
      <c r="OR46" s="40">
        <v>0.5930134654045105</v>
      </c>
      <c r="OS46" s="40">
        <v>0.59863895177841187</v>
      </c>
      <c r="OT46" s="40">
        <v>0.60256409645080566</v>
      </c>
      <c r="OU46" s="40">
        <v>0.6078680157661438</v>
      </c>
      <c r="OV46" s="40">
        <v>0.61055278778076172</v>
      </c>
      <c r="OW46" s="40">
        <v>0.61643832921981812</v>
      </c>
      <c r="OX46" s="40">
        <v>0.61898893117904663</v>
      </c>
      <c r="OY46" s="40">
        <v>0.62224936485290527</v>
      </c>
      <c r="OZ46" s="40">
        <v>0.62621361017227173</v>
      </c>
      <c r="PA46" s="40">
        <v>0.6305655837059021</v>
      </c>
      <c r="PB46" s="40">
        <v>0.63201910257339478</v>
      </c>
      <c r="PC46" s="40">
        <v>0.63463819026947021</v>
      </c>
      <c r="PD46" s="40">
        <v>0.63679248094558716</v>
      </c>
      <c r="PE46" s="40">
        <v>0.63774913549423218</v>
      </c>
      <c r="PF46" s="40">
        <v>0.63986015319824219</v>
      </c>
      <c r="PG46" s="40">
        <v>0.63962918519973755</v>
      </c>
      <c r="PH46" s="40">
        <v>0.64244520664215088</v>
      </c>
      <c r="PI46" s="40">
        <v>0.64408725500106812</v>
      </c>
      <c r="PJ46" s="40">
        <v>0.64685714244842529</v>
      </c>
      <c r="PK46" s="40">
        <v>0.64732652902603149</v>
      </c>
      <c r="PL46" s="40">
        <v>0.64965987205505371</v>
      </c>
      <c r="PM46" s="40">
        <v>0.65084743499755859</v>
      </c>
      <c r="PN46" s="40">
        <v>0.65202701091766357</v>
      </c>
      <c r="PO46" s="40">
        <v>0.65207630395889282</v>
      </c>
      <c r="PP46" s="40">
        <v>0.65173572301864624</v>
      </c>
      <c r="PQ46" s="40">
        <v>0.65139663219451904</v>
      </c>
      <c r="PR46" s="40">
        <v>0.65105909109115601</v>
      </c>
      <c r="PS46" s="40">
        <v>0.64849835634231567</v>
      </c>
      <c r="PT46" s="40">
        <v>0.64594894647598267</v>
      </c>
      <c r="PU46" s="40">
        <v>0.64412415027618408</v>
      </c>
      <c r="PV46" s="40">
        <v>0.64048671722412109</v>
      </c>
      <c r="PW46" s="40">
        <v>0.63646405935287476</v>
      </c>
      <c r="PX46" s="336" t="s">
        <v>851</v>
      </c>
      <c r="PY46" s="336" t="s">
        <v>851</v>
      </c>
      <c r="PZ46" s="40">
        <v>0.7167</v>
      </c>
      <c r="QA46" s="40">
        <v>0.71900000000000008</v>
      </c>
      <c r="QB46" s="40">
        <v>0.72180000000000011</v>
      </c>
      <c r="QC46" s="40">
        <v>0.72470000000000001</v>
      </c>
      <c r="QD46" s="40">
        <v>0.72760000000000002</v>
      </c>
      <c r="QE46" s="40">
        <v>0.72760000000000002</v>
      </c>
      <c r="QF46" s="40">
        <v>0.72760000000000002</v>
      </c>
      <c r="QG46" s="40">
        <v>0.72770000000000001</v>
      </c>
      <c r="QH46" s="40">
        <v>0.72809999999999997</v>
      </c>
      <c r="QI46" s="40">
        <v>0.70469999999999999</v>
      </c>
      <c r="QJ46" s="40">
        <v>0.68319999999999992</v>
      </c>
      <c r="QK46" s="40">
        <v>0.66069999999999995</v>
      </c>
      <c r="QL46" s="40">
        <v>0.66469999999999996</v>
      </c>
      <c r="QM46" s="40">
        <v>0.64500000000000002</v>
      </c>
      <c r="QN46" s="40">
        <v>0.68610000000000004</v>
      </c>
      <c r="QO46" s="40">
        <v>0.68980000000000008</v>
      </c>
      <c r="QP46" s="40">
        <v>0.69349999999999989</v>
      </c>
      <c r="QQ46" s="40">
        <v>0.69709999999999994</v>
      </c>
      <c r="QR46" s="40">
        <v>0.70040000000000002</v>
      </c>
      <c r="QS46" s="336" t="s">
        <v>851</v>
      </c>
      <c r="QT46" s="336" t="s">
        <v>851</v>
      </c>
      <c r="QU46" s="336" t="s">
        <v>851</v>
      </c>
      <c r="QV46" s="336" t="s">
        <v>851</v>
      </c>
      <c r="QW46" s="40">
        <v>4.7227279283106327E-3</v>
      </c>
      <c r="QX46" s="336" t="s">
        <v>851</v>
      </c>
      <c r="QY46" s="336" t="s">
        <v>851</v>
      </c>
      <c r="QZ46" s="336" t="s">
        <v>851</v>
      </c>
      <c r="RA46" s="336" t="s">
        <v>851</v>
      </c>
      <c r="RB46" s="336" t="s">
        <v>851</v>
      </c>
      <c r="RC46" s="336" t="s">
        <v>851</v>
      </c>
      <c r="RD46" s="336" t="s">
        <v>851</v>
      </c>
      <c r="RE46" s="336" t="s">
        <v>851</v>
      </c>
      <c r="RF46" s="40">
        <v>0.374</v>
      </c>
      <c r="RG46" s="40">
        <v>2017</v>
      </c>
      <c r="RH46" s="336" t="s">
        <v>840</v>
      </c>
      <c r="RI46" s="336" t="s">
        <v>851</v>
      </c>
      <c r="RJ46" s="40">
        <v>1.4999999999999999E-2</v>
      </c>
      <c r="RK46" s="40">
        <v>2017</v>
      </c>
      <c r="RL46" s="336" t="s">
        <v>840</v>
      </c>
      <c r="RM46" s="336" t="s">
        <v>851</v>
      </c>
      <c r="RN46" s="40">
        <v>0.122</v>
      </c>
      <c r="RO46" s="40">
        <v>2017</v>
      </c>
      <c r="RP46" s="336" t="s">
        <v>840</v>
      </c>
      <c r="RQ46" s="336" t="s">
        <v>851</v>
      </c>
      <c r="RR46" s="40">
        <v>0.38900000000000001</v>
      </c>
      <c r="RS46" s="40">
        <v>2017</v>
      </c>
      <c r="RT46" s="336" t="s">
        <v>840</v>
      </c>
      <c r="RU46" s="336" t="s">
        <v>851</v>
      </c>
      <c r="RV46" s="40">
        <v>8.199999999999999E-2</v>
      </c>
      <c r="RW46" s="40">
        <v>2017</v>
      </c>
      <c r="RX46" s="336" t="s">
        <v>840</v>
      </c>
      <c r="RY46" s="336" t="s">
        <v>851</v>
      </c>
      <c r="RZ46" s="336" t="s">
        <v>838</v>
      </c>
      <c r="SA46" s="40">
        <v>0.51300448179244995</v>
      </c>
      <c r="SB46" s="40">
        <v>0.48781648278236389</v>
      </c>
      <c r="SC46" s="40">
        <v>0.50282055139541626</v>
      </c>
      <c r="SD46" s="40">
        <v>0.44920253753662109</v>
      </c>
      <c r="SE46" s="40">
        <v>0.30075600743293762</v>
      </c>
      <c r="SF46" s="336" t="s">
        <v>851</v>
      </c>
      <c r="SG46" s="336" t="s">
        <v>851</v>
      </c>
      <c r="SH46" s="40">
        <v>0.54027509689331055</v>
      </c>
      <c r="SI46" s="40">
        <v>0.51842528581619263</v>
      </c>
      <c r="SJ46" s="40">
        <v>0.55341589450836182</v>
      </c>
      <c r="SK46" s="40">
        <v>0.49785962700843811</v>
      </c>
      <c r="SL46" s="40">
        <v>0.3751995861530304</v>
      </c>
      <c r="SM46" s="336" t="s">
        <v>840</v>
      </c>
      <c r="SN46" s="336" t="s">
        <v>851</v>
      </c>
      <c r="SO46" s="336" t="s">
        <v>851</v>
      </c>
      <c r="SP46" s="40">
        <v>6.6298887133598328E-2</v>
      </c>
      <c r="SQ46" s="40">
        <v>6.2589101493358612E-2</v>
      </c>
      <c r="SR46" s="40">
        <v>4.9786500632762909E-2</v>
      </c>
      <c r="SS46" s="40">
        <v>4.130161926150322E-2</v>
      </c>
      <c r="ST46" s="40">
        <v>-5.7850368320941925E-3</v>
      </c>
      <c r="SU46" s="336" t="s">
        <v>838</v>
      </c>
      <c r="SV46" s="336" t="s">
        <v>851</v>
      </c>
      <c r="SW46" s="336" t="s">
        <v>851</v>
      </c>
      <c r="SX46" s="40">
        <v>6.7890532314777374E-2</v>
      </c>
      <c r="SY46" s="40">
        <v>6.7110538482666016E-2</v>
      </c>
      <c r="SZ46" s="40">
        <v>5.8791216462850571E-2</v>
      </c>
      <c r="TA46" s="40">
        <v>5.4242625832557678E-2</v>
      </c>
      <c r="TB46" s="40">
        <v>5.3204432129859924E-2</v>
      </c>
      <c r="TC46" s="336" t="s">
        <v>840</v>
      </c>
      <c r="TD46" s="336" t="s">
        <v>851</v>
      </c>
      <c r="TE46" s="336" t="s">
        <v>851</v>
      </c>
      <c r="TF46" s="336" t="s">
        <v>851</v>
      </c>
      <c r="TG46" s="40">
        <v>5.2942235022783279E-2</v>
      </c>
      <c r="TH46" s="40">
        <v>5.0992164760828018E-2</v>
      </c>
      <c r="TI46" s="40">
        <v>3.7903331220149994E-2</v>
      </c>
      <c r="TJ46" s="40">
        <v>2.9530849307775497E-2</v>
      </c>
      <c r="TK46" s="40">
        <v>-1.7390962690114975E-2</v>
      </c>
      <c r="TL46" s="336" t="s">
        <v>838</v>
      </c>
      <c r="TM46" s="336" t="s">
        <v>851</v>
      </c>
      <c r="TN46" s="336" t="s">
        <v>851</v>
      </c>
      <c r="TO46" s="336" t="s">
        <v>851</v>
      </c>
      <c r="TP46" s="40">
        <v>5.3990300744771957E-2</v>
      </c>
      <c r="TQ46" s="40">
        <v>5.5258825421333313E-2</v>
      </c>
      <c r="TR46" s="40">
        <v>4.7016333788633347E-2</v>
      </c>
      <c r="TS46" s="40">
        <v>4.2353395372629166E-2</v>
      </c>
      <c r="TT46" s="40">
        <v>4.1740637272596359E-2</v>
      </c>
      <c r="TU46" s="336" t="s">
        <v>840</v>
      </c>
      <c r="TV46" s="336" t="s">
        <v>851</v>
      </c>
      <c r="TW46" s="40">
        <v>3140</v>
      </c>
      <c r="TX46" s="336" t="s">
        <v>840</v>
      </c>
      <c r="TY46" s="336" t="s">
        <v>851</v>
      </c>
      <c r="TZ46" s="40">
        <v>3197.958740234375</v>
      </c>
      <c r="UA46" s="336" t="s">
        <v>838</v>
      </c>
      <c r="UB46" s="336" t="s">
        <v>851</v>
      </c>
      <c r="UC46" s="40">
        <v>3229.16128735755</v>
      </c>
      <c r="UD46" s="336" t="s">
        <v>840</v>
      </c>
      <c r="UE46" s="336" t="s">
        <v>851</v>
      </c>
      <c r="UF46" s="336" t="s">
        <v>851</v>
      </c>
      <c r="UG46" s="40">
        <v>0.33023828268051147</v>
      </c>
      <c r="UH46" s="40">
        <v>0.30644989013671875</v>
      </c>
      <c r="UI46" s="40">
        <v>0.26488831639289856</v>
      </c>
      <c r="UJ46" s="40">
        <v>0.23946186900138855</v>
      </c>
      <c r="UK46" s="40">
        <v>0.17941206693649292</v>
      </c>
      <c r="UL46" s="336" t="s">
        <v>838</v>
      </c>
      <c r="UM46" s="336" t="s">
        <v>851</v>
      </c>
      <c r="UN46" s="336" t="s">
        <v>851</v>
      </c>
      <c r="UO46" s="336" t="s">
        <v>851</v>
      </c>
      <c r="UP46" s="40">
        <v>0.3362390398979187</v>
      </c>
      <c r="UQ46" s="40">
        <v>0.3362390398979187</v>
      </c>
      <c r="UR46" s="40">
        <v>0.31157571077346802</v>
      </c>
      <c r="US46" s="40">
        <v>0.26266878843307495</v>
      </c>
      <c r="UT46" s="40">
        <v>0.17729710042476654</v>
      </c>
      <c r="UU46" s="336" t="s">
        <v>840</v>
      </c>
    </row>
    <row r="47" spans="1:567">
      <c r="A47" s="336" t="s">
        <v>426</v>
      </c>
      <c r="B47" s="336" t="s">
        <v>27</v>
      </c>
      <c r="C47" s="336" t="s">
        <v>238</v>
      </c>
      <c r="D47" s="40">
        <v>4.727466031908989E-2</v>
      </c>
      <c r="E47" s="336" t="s">
        <v>436</v>
      </c>
      <c r="F47" s="40">
        <v>6.1711940914392471E-2</v>
      </c>
      <c r="G47" s="336" t="s">
        <v>1741</v>
      </c>
      <c r="H47" s="40">
        <v>6.2997490167617798E-2</v>
      </c>
      <c r="I47" s="336" t="s">
        <v>1447</v>
      </c>
      <c r="J47" s="40">
        <v>6.9661937654018402E-2</v>
      </c>
      <c r="K47" s="336" t="s">
        <v>1803</v>
      </c>
      <c r="L47" s="336" t="s">
        <v>436</v>
      </c>
      <c r="M47" s="40">
        <v>0.45085173845291138</v>
      </c>
      <c r="N47" s="40"/>
      <c r="O47" s="336" t="s">
        <v>1736</v>
      </c>
      <c r="P47" s="40"/>
      <c r="Q47" s="336" t="s">
        <v>1736</v>
      </c>
      <c r="R47" s="40">
        <v>0.85012078285217285</v>
      </c>
      <c r="S47" s="336" t="s">
        <v>436</v>
      </c>
      <c r="T47" s="40">
        <v>0.45085173845291138</v>
      </c>
      <c r="U47" s="336" t="s">
        <v>436</v>
      </c>
      <c r="V47" s="336" t="s">
        <v>851</v>
      </c>
      <c r="W47" s="336" t="s">
        <v>1741</v>
      </c>
      <c r="X47" s="40">
        <v>0.46105238795280457</v>
      </c>
      <c r="Y47" s="40"/>
      <c r="Z47" s="336" t="s">
        <v>1736</v>
      </c>
      <c r="AA47" s="40"/>
      <c r="AB47" s="336" t="s">
        <v>1736</v>
      </c>
      <c r="AC47" s="40">
        <v>0.84723490476608276</v>
      </c>
      <c r="AD47" s="336" t="s">
        <v>1741</v>
      </c>
      <c r="AE47" s="40">
        <v>0.46105238795280457</v>
      </c>
      <c r="AF47" s="336" t="s">
        <v>1741</v>
      </c>
      <c r="AG47" s="336" t="s">
        <v>851</v>
      </c>
      <c r="AH47" s="336" t="s">
        <v>1447</v>
      </c>
      <c r="AI47" s="40">
        <v>0.49844139814376831</v>
      </c>
      <c r="AJ47" s="40"/>
      <c r="AK47" s="336" t="s">
        <v>1736</v>
      </c>
      <c r="AL47" s="40"/>
      <c r="AM47" s="336" t="s">
        <v>1736</v>
      </c>
      <c r="AN47" s="40">
        <v>0.84642481803894043</v>
      </c>
      <c r="AO47" s="336" t="s">
        <v>1447</v>
      </c>
      <c r="AP47" s="40">
        <v>0.49844139814376831</v>
      </c>
      <c r="AQ47" s="336" t="s">
        <v>1447</v>
      </c>
      <c r="AR47" s="336" t="s">
        <v>851</v>
      </c>
      <c r="AS47" s="336" t="s">
        <v>1803</v>
      </c>
      <c r="AT47" s="40">
        <v>0.49850690364837646</v>
      </c>
      <c r="AU47" s="40"/>
      <c r="AV47" s="336" t="s">
        <v>1736</v>
      </c>
      <c r="AW47" s="40"/>
      <c r="AX47" s="336" t="s">
        <v>1736</v>
      </c>
      <c r="AY47" s="40">
        <v>0.84794068336486816</v>
      </c>
      <c r="AZ47" s="336" t="s">
        <v>1803</v>
      </c>
      <c r="BA47" s="40">
        <v>0.49850690364837646</v>
      </c>
      <c r="BB47" s="336" t="s">
        <v>1803</v>
      </c>
      <c r="BC47" s="336" t="s">
        <v>851</v>
      </c>
      <c r="BD47" s="336" t="s">
        <v>436</v>
      </c>
      <c r="BE47" s="40">
        <v>2.4678328037261963</v>
      </c>
      <c r="BF47" s="336" t="s">
        <v>827</v>
      </c>
      <c r="BG47" s="40">
        <v>1.8538957834243774</v>
      </c>
      <c r="BH47" s="336" t="s">
        <v>1447</v>
      </c>
      <c r="BI47" s="40">
        <v>2.0768570899963379</v>
      </c>
      <c r="BJ47" s="336" t="s">
        <v>1803</v>
      </c>
      <c r="BK47" s="40">
        <v>2.2221393585205078</v>
      </c>
      <c r="BL47" s="336" t="s">
        <v>851</v>
      </c>
      <c r="BM47" s="40">
        <v>2.3832745552062988</v>
      </c>
      <c r="BN47" s="336" t="s">
        <v>838</v>
      </c>
      <c r="BO47" s="336" t="s">
        <v>851</v>
      </c>
      <c r="BP47" s="336" t="s">
        <v>436</v>
      </c>
      <c r="BQ47" s="40">
        <v>1.0079924948513508E-2</v>
      </c>
      <c r="BR47" s="40">
        <v>9.9539384245872498E-3</v>
      </c>
      <c r="BS47" s="40">
        <v>1.0738984681665897E-2</v>
      </c>
      <c r="BT47" s="40">
        <v>7.0074507966637611E-3</v>
      </c>
      <c r="BU47" s="40">
        <v>7.0075071416795254E-3</v>
      </c>
      <c r="BV47" s="336" t="s">
        <v>851</v>
      </c>
      <c r="BW47" s="336" t="s">
        <v>827</v>
      </c>
      <c r="BX47" s="40">
        <v>1.0511551052331924E-2</v>
      </c>
      <c r="BY47" s="40">
        <v>9.3542523682117462E-3</v>
      </c>
      <c r="BZ47" s="40">
        <v>8.5891224443912506E-3</v>
      </c>
      <c r="CA47" s="40">
        <v>9.3124834820628166E-3</v>
      </c>
      <c r="CB47" s="40">
        <v>9.6742035821080208E-3</v>
      </c>
      <c r="CC47" s="336" t="s">
        <v>851</v>
      </c>
      <c r="CD47" s="336" t="s">
        <v>1447</v>
      </c>
      <c r="CE47" s="40">
        <v>9.8651517182588577E-3</v>
      </c>
      <c r="CF47" s="40">
        <v>8.7991170585155487E-3</v>
      </c>
      <c r="CG47" s="40">
        <v>9.131639264523983E-3</v>
      </c>
      <c r="CH47" s="40">
        <v>9.6741607412695885E-3</v>
      </c>
      <c r="CI47" s="40">
        <v>9.6741663292050362E-3</v>
      </c>
      <c r="CJ47" s="336" t="s">
        <v>851</v>
      </c>
      <c r="CK47" s="336" t="s">
        <v>1803</v>
      </c>
      <c r="CL47" s="40">
        <v>9.4342222437262535E-3</v>
      </c>
      <c r="CM47" s="40">
        <v>8.9507922530174255E-3</v>
      </c>
      <c r="CN47" s="40">
        <v>9.4933090731501579E-3</v>
      </c>
      <c r="CO47" s="40">
        <v>9.6741337329149246E-3</v>
      </c>
      <c r="CP47" s="40">
        <v>9.6740787848830223E-3</v>
      </c>
      <c r="CQ47" s="336" t="s">
        <v>851</v>
      </c>
      <c r="CR47" s="40">
        <v>6.8973002433776855</v>
      </c>
      <c r="CS47" s="40">
        <v>7.5895500183105469</v>
      </c>
      <c r="CT47" s="40">
        <v>8.1906919479370117</v>
      </c>
      <c r="CU47" s="40">
        <v>8.7690572738647461</v>
      </c>
      <c r="CV47" s="40">
        <v>9.4537982940673828</v>
      </c>
      <c r="CW47" s="336" t="s">
        <v>1741</v>
      </c>
      <c r="CX47" s="336" t="s">
        <v>851</v>
      </c>
      <c r="CY47" s="40">
        <v>7.312650203704834</v>
      </c>
      <c r="CZ47" s="40">
        <v>7.9593462944030762</v>
      </c>
      <c r="DA47" s="40">
        <v>8.5377111434936523</v>
      </c>
      <c r="DB47" s="40">
        <v>9.1692638397216797</v>
      </c>
      <c r="DC47" s="40">
        <v>9.8805990219116211</v>
      </c>
      <c r="DD47" s="336" t="s">
        <v>1447</v>
      </c>
      <c r="DE47" s="336" t="s">
        <v>851</v>
      </c>
      <c r="DF47" s="40">
        <v>10.165132522583008</v>
      </c>
      <c r="DG47" s="336" t="s">
        <v>1803</v>
      </c>
      <c r="DH47" s="336" t="s">
        <v>851</v>
      </c>
      <c r="DI47" s="336" t="s">
        <v>851</v>
      </c>
      <c r="DJ47" s="336">
        <v>9</v>
      </c>
      <c r="DK47" s="336" t="s">
        <v>1738</v>
      </c>
      <c r="DL47" s="336" t="s">
        <v>851</v>
      </c>
      <c r="DM47" s="336" t="s">
        <v>851</v>
      </c>
      <c r="DN47" s="336" t="s">
        <v>436</v>
      </c>
      <c r="DO47" s="40">
        <v>4.2362366802990437E-3</v>
      </c>
      <c r="DP47" s="40">
        <v>5.5908487411215901E-4</v>
      </c>
      <c r="DQ47" s="40">
        <v>5.0758915022015572E-3</v>
      </c>
      <c r="DR47" s="40">
        <v>9.6200117841362953E-3</v>
      </c>
      <c r="DS47" s="40">
        <v>2.6324212085455656E-3</v>
      </c>
      <c r="DT47" s="336" t="s">
        <v>851</v>
      </c>
      <c r="DU47" s="336" t="s">
        <v>827</v>
      </c>
      <c r="DV47" s="40">
        <v>1.6747823683544993E-3</v>
      </c>
      <c r="DW47" s="40">
        <v>4.3958649039268494E-3</v>
      </c>
      <c r="DX47" s="40">
        <v>7.1937842294573784E-3</v>
      </c>
      <c r="DY47" s="40">
        <v>-7.7032361878082156E-4</v>
      </c>
      <c r="DZ47" s="40">
        <v>-3.1317595130531117E-5</v>
      </c>
      <c r="EA47" s="336" t="s">
        <v>851</v>
      </c>
      <c r="EB47" s="336" t="s">
        <v>1447</v>
      </c>
      <c r="EC47" s="40">
        <v>-3.9641815237700939E-4</v>
      </c>
      <c r="ED47" s="40">
        <v>5.9322305023670197E-3</v>
      </c>
      <c r="EE47" s="40">
        <v>7.4166934937238693E-3</v>
      </c>
      <c r="EF47" s="40">
        <v>8.4233814850449562E-3</v>
      </c>
      <c r="EG47" s="40">
        <v>4.6821936848573387E-4</v>
      </c>
      <c r="EH47" s="336" t="s">
        <v>851</v>
      </c>
      <c r="EI47" s="336" t="s">
        <v>1803</v>
      </c>
      <c r="EJ47" s="40">
        <v>6.4925597980618477E-3</v>
      </c>
      <c r="EK47" s="40">
        <v>6.0171145014464855E-3</v>
      </c>
      <c r="EL47" s="40">
        <v>-1.0727562475949526E-3</v>
      </c>
      <c r="EM47" s="40">
        <v>-5.8797867968678474E-3</v>
      </c>
      <c r="EN47" s="40">
        <v>-1.3827149756252766E-2</v>
      </c>
      <c r="EO47" s="336" t="s">
        <v>851</v>
      </c>
      <c r="EP47" s="336" t="s">
        <v>851</v>
      </c>
      <c r="EQ47" s="336" t="s">
        <v>851</v>
      </c>
      <c r="ER47" s="40">
        <v>0.74209999999999998</v>
      </c>
      <c r="ES47" s="336" t="s">
        <v>1739</v>
      </c>
      <c r="ET47" s="336" t="s">
        <v>851</v>
      </c>
      <c r="EU47" s="336" t="s">
        <v>851</v>
      </c>
      <c r="EV47" s="40">
        <v>0.82650000000000001</v>
      </c>
      <c r="EW47" s="336" t="s">
        <v>1739</v>
      </c>
      <c r="EX47" s="336" t="s">
        <v>851</v>
      </c>
      <c r="EY47" s="336" t="s">
        <v>851</v>
      </c>
      <c r="EZ47" s="40">
        <v>0.65700000000000003</v>
      </c>
      <c r="FA47" s="336" t="s">
        <v>1739</v>
      </c>
      <c r="FB47" s="336" t="s">
        <v>851</v>
      </c>
      <c r="FC47" s="40">
        <v>1.903647743165493E-2</v>
      </c>
      <c r="FD47" s="40">
        <v>2.3062365129590034E-2</v>
      </c>
      <c r="FE47" s="40">
        <v>-1.0127019137144089E-2</v>
      </c>
      <c r="FF47" s="40">
        <v>-3.7884093821048737E-2</v>
      </c>
      <c r="FG47" s="40">
        <v>-5.6290067732334137E-3</v>
      </c>
      <c r="FH47" s="336" t="s">
        <v>838</v>
      </c>
      <c r="FI47" s="336" t="s">
        <v>851</v>
      </c>
      <c r="FJ47" s="40">
        <v>1.6544224694371223E-2</v>
      </c>
      <c r="FK47" s="40">
        <v>2.7625788003206253E-2</v>
      </c>
      <c r="FL47" s="40">
        <v>-5.3546964190900326E-3</v>
      </c>
      <c r="FM47" s="40">
        <v>-4.8941154032945633E-2</v>
      </c>
      <c r="FN47" s="40">
        <v>-3.3979151397943497E-2</v>
      </c>
      <c r="FO47" s="336" t="s">
        <v>840</v>
      </c>
      <c r="FP47" s="336" t="s">
        <v>851</v>
      </c>
      <c r="FQ47" s="40">
        <v>0.42032027244567871</v>
      </c>
      <c r="FR47" s="336" t="s">
        <v>840</v>
      </c>
      <c r="FS47" s="336" t="s">
        <v>851</v>
      </c>
      <c r="FT47" s="336" t="s">
        <v>851</v>
      </c>
      <c r="FU47" s="40">
        <v>3.0294373631477356E-2</v>
      </c>
      <c r="FV47" s="40">
        <v>2.093726210296154E-2</v>
      </c>
      <c r="FW47" s="40">
        <v>2.3148974403738976E-2</v>
      </c>
      <c r="FX47" s="40">
        <v>9.5781823620200157E-3</v>
      </c>
      <c r="FY47" s="40">
        <v>-5.2973502315580845E-3</v>
      </c>
      <c r="FZ47" s="336" t="s">
        <v>840</v>
      </c>
      <c r="GA47" s="336" t="s">
        <v>851</v>
      </c>
      <c r="GB47" s="336" t="s">
        <v>851</v>
      </c>
      <c r="GC47" s="336" t="s">
        <v>851</v>
      </c>
      <c r="GD47" s="336" t="s">
        <v>851</v>
      </c>
      <c r="GE47" s="336" t="s">
        <v>851</v>
      </c>
      <c r="GF47" s="336" t="s">
        <v>851</v>
      </c>
      <c r="GG47" s="336" t="s">
        <v>851</v>
      </c>
      <c r="GH47" s="336" t="s">
        <v>851</v>
      </c>
      <c r="GI47" s="336" t="s">
        <v>851</v>
      </c>
      <c r="GJ47" s="336" t="s">
        <v>851</v>
      </c>
      <c r="GK47" s="40">
        <v>8418270</v>
      </c>
      <c r="GL47" s="40">
        <v>8580244</v>
      </c>
      <c r="GM47" s="40">
        <v>8742822</v>
      </c>
      <c r="GN47" s="40">
        <v>8905820</v>
      </c>
      <c r="GO47" s="40">
        <v>9069044</v>
      </c>
      <c r="GP47" s="40">
        <v>9232301</v>
      </c>
      <c r="GQ47" s="40">
        <v>9395449</v>
      </c>
      <c r="GR47" s="40">
        <v>9558438</v>
      </c>
      <c r="GS47" s="40">
        <v>9721457</v>
      </c>
      <c r="GT47" s="40">
        <v>9884790</v>
      </c>
      <c r="GU47" s="40">
        <v>10048597</v>
      </c>
      <c r="GV47" s="40">
        <v>10212951</v>
      </c>
      <c r="GW47" s="40">
        <v>10377677</v>
      </c>
      <c r="GX47" s="40">
        <v>10542375</v>
      </c>
      <c r="GY47" s="40">
        <v>10706517</v>
      </c>
      <c r="GZ47" s="40">
        <v>10869732</v>
      </c>
      <c r="HA47" s="40">
        <v>11031822</v>
      </c>
      <c r="HB47" s="40">
        <v>11192853</v>
      </c>
      <c r="HC47" s="40">
        <v>11353140</v>
      </c>
      <c r="HD47" s="40">
        <v>11513102</v>
      </c>
      <c r="HE47" s="40">
        <v>11673029</v>
      </c>
      <c r="HF47" s="40">
        <v>11833000</v>
      </c>
      <c r="HG47" s="40">
        <v>11993000</v>
      </c>
      <c r="HH47" s="40">
        <v>12152000</v>
      </c>
      <c r="HI47" s="40">
        <v>12311000</v>
      </c>
      <c r="HJ47" s="40">
        <v>12468000</v>
      </c>
      <c r="HK47" s="40">
        <v>12625000</v>
      </c>
      <c r="HL47" s="40">
        <v>12781000</v>
      </c>
      <c r="HM47" s="40">
        <v>12936000</v>
      </c>
      <c r="HN47" s="40">
        <v>13089000</v>
      </c>
      <c r="HO47" s="40">
        <v>13240000</v>
      </c>
      <c r="HP47" s="40">
        <v>13390000</v>
      </c>
      <c r="HQ47" s="40">
        <v>13538000</v>
      </c>
      <c r="HR47" s="40">
        <v>13684000</v>
      </c>
      <c r="HS47" s="40">
        <v>13828000</v>
      </c>
      <c r="HT47" s="40">
        <v>13971000</v>
      </c>
      <c r="HU47" s="40">
        <v>14111000</v>
      </c>
      <c r="HV47" s="40">
        <v>14250000</v>
      </c>
      <c r="HW47" s="40">
        <v>14387000</v>
      </c>
      <c r="HX47" s="40">
        <v>14521000</v>
      </c>
      <c r="HY47" s="40">
        <v>14653000</v>
      </c>
      <c r="HZ47" s="40">
        <v>14783000</v>
      </c>
      <c r="IA47" s="40">
        <v>14910000</v>
      </c>
      <c r="IB47" s="40">
        <v>15035000</v>
      </c>
      <c r="IC47" s="40">
        <v>15157000</v>
      </c>
      <c r="ID47" s="40">
        <v>15277000</v>
      </c>
      <c r="IE47" s="40">
        <v>15395000</v>
      </c>
      <c r="IF47" s="40">
        <v>15510000</v>
      </c>
      <c r="IG47" s="40">
        <v>15623000</v>
      </c>
      <c r="IH47" s="40">
        <v>15733000</v>
      </c>
      <c r="II47" s="40">
        <v>15840000</v>
      </c>
      <c r="IJ47" s="336" t="s">
        <v>851</v>
      </c>
      <c r="IK47" s="336" t="s">
        <v>851</v>
      </c>
      <c r="IL47" s="336" t="s">
        <v>851</v>
      </c>
      <c r="IM47" s="40">
        <v>1.4801959507167339E-2</v>
      </c>
      <c r="IN47" s="40">
        <v>1.4491444453597069E-2</v>
      </c>
      <c r="IO47" s="40">
        <v>1.4218907803297043E-2</v>
      </c>
      <c r="IP47" s="40">
        <v>1.3991333544254303E-2</v>
      </c>
      <c r="IQ47" s="40">
        <v>1.3795276172459126E-2</v>
      </c>
      <c r="IR47" s="40">
        <v>1.3611271046102047E-2</v>
      </c>
      <c r="IS47" s="40">
        <v>1.3430907391011715E-2</v>
      </c>
      <c r="IT47" s="40">
        <v>1.3170619495213032E-2</v>
      </c>
      <c r="IU47" s="40">
        <v>1.2999406084418297E-2</v>
      </c>
      <c r="IV47" s="40">
        <v>1.2672190554440022E-2</v>
      </c>
      <c r="IW47" s="40">
        <v>1.2513613328337669E-2</v>
      </c>
      <c r="IX47" s="40">
        <v>1.2280718423426151E-2</v>
      </c>
      <c r="IY47" s="40">
        <v>1.2054429389536381E-2</v>
      </c>
      <c r="IZ47" s="40">
        <v>1.1758060194551945E-2</v>
      </c>
      <c r="JA47" s="40">
        <v>1.1470368131995201E-2</v>
      </c>
      <c r="JB47" s="40">
        <v>1.1265609413385391E-2</v>
      </c>
      <c r="JC47" s="40">
        <v>1.0992386378347874E-2</v>
      </c>
      <c r="JD47" s="40">
        <v>1.0726721026003361E-2</v>
      </c>
      <c r="JE47" s="40">
        <v>1.0468254797160625E-2</v>
      </c>
      <c r="JF47" s="40">
        <v>1.0288230143487453E-2</v>
      </c>
      <c r="JG47" s="40">
        <v>9.9708819761872292E-3</v>
      </c>
      <c r="JH47" s="40">
        <v>9.8022716119885445E-3</v>
      </c>
      <c r="JI47" s="40">
        <v>9.5681147649884224E-3</v>
      </c>
      <c r="JJ47" s="40">
        <v>9.2708561569452286E-3</v>
      </c>
      <c r="JK47" s="40">
        <v>9.0492153540253639E-3</v>
      </c>
      <c r="JL47" s="40">
        <v>8.8327797129750252E-3</v>
      </c>
      <c r="JM47" s="40">
        <v>8.5542565211653709E-3</v>
      </c>
      <c r="JN47" s="40">
        <v>8.3486875519156456E-3</v>
      </c>
      <c r="JO47" s="40">
        <v>8.0816550180315971E-3</v>
      </c>
      <c r="JP47" s="40">
        <v>7.8859580680727959E-3</v>
      </c>
      <c r="JQ47" s="40">
        <v>7.6943519525229931E-3</v>
      </c>
      <c r="JR47" s="40">
        <v>7.442195899784565E-3</v>
      </c>
      <c r="JS47" s="40">
        <v>7.2592101059854031E-3</v>
      </c>
      <c r="JT47" s="40">
        <v>7.0162299089133739E-3</v>
      </c>
      <c r="JU47" s="40">
        <v>6.7779691889882088E-3</v>
      </c>
      <c r="JV47" s="336" t="s">
        <v>1740</v>
      </c>
      <c r="JW47" s="336" t="s">
        <v>851</v>
      </c>
      <c r="JX47" s="336" t="s">
        <v>851</v>
      </c>
      <c r="JY47" s="336" t="s">
        <v>851</v>
      </c>
      <c r="JZ47" s="336" t="s">
        <v>851</v>
      </c>
      <c r="KA47" s="336" t="s">
        <v>1740</v>
      </c>
      <c r="KB47" s="40">
        <v>0.50262913565854195</v>
      </c>
      <c r="KC47" s="40">
        <v>0.50248426778459598</v>
      </c>
      <c r="KD47" s="40">
        <v>0.50232831611386297</v>
      </c>
      <c r="KE47" s="40">
        <v>0.50216600869891503</v>
      </c>
      <c r="KF47" s="40">
        <v>0.50200293543825092</v>
      </c>
      <c r="KG47" s="40">
        <v>0.50184223820569596</v>
      </c>
      <c r="KH47" s="40">
        <v>0.501686394653026</v>
      </c>
      <c r="KI47" s="40">
        <v>0.50153423176718204</v>
      </c>
      <c r="KJ47" s="40">
        <v>0.50138553438572597</v>
      </c>
      <c r="KK47" s="40">
        <v>0.501237705997996</v>
      </c>
      <c r="KL47" s="40">
        <v>0.50109207368564002</v>
      </c>
      <c r="KM47" s="40">
        <v>0.50094714325973499</v>
      </c>
      <c r="KN47" s="40">
        <v>0.50080411305293604</v>
      </c>
      <c r="KO47" s="40">
        <v>0.50066308399030401</v>
      </c>
      <c r="KP47" s="40">
        <v>0.50052326804694092</v>
      </c>
      <c r="KQ47" s="40">
        <v>0.50038420341648704</v>
      </c>
      <c r="KR47" s="40">
        <v>0.50024585394065302</v>
      </c>
      <c r="KS47" s="40">
        <v>0.50010932281313003</v>
      </c>
      <c r="KT47" s="40">
        <v>0.49997369166455496</v>
      </c>
      <c r="KU47" s="40">
        <v>0.49984093958387099</v>
      </c>
      <c r="KV47" s="40">
        <v>0.49971132044733102</v>
      </c>
      <c r="KW47" s="40">
        <v>0.49958430006363796</v>
      </c>
      <c r="KX47" s="40">
        <v>0.49946059153245598</v>
      </c>
      <c r="KY47" s="40">
        <v>0.49933952143316196</v>
      </c>
      <c r="KZ47" s="40">
        <v>0.49922095569608599</v>
      </c>
      <c r="LA47" s="40">
        <v>0.499104285344593</v>
      </c>
      <c r="LB47" s="40">
        <v>0.49898970315740299</v>
      </c>
      <c r="LC47" s="40">
        <v>0.49887746524045701</v>
      </c>
      <c r="LD47" s="40">
        <v>0.49876719147661397</v>
      </c>
      <c r="LE47" s="40">
        <v>0.49865994140200198</v>
      </c>
      <c r="LF47" s="40">
        <v>0.49855500268341202</v>
      </c>
      <c r="LG47" s="40">
        <v>0.49845269513479001</v>
      </c>
      <c r="LH47" s="40">
        <v>0.498353322986476</v>
      </c>
      <c r="LI47" s="40">
        <v>0.49825628140992995</v>
      </c>
      <c r="LJ47" s="40">
        <v>0.49816176961328901</v>
      </c>
      <c r="LK47" s="40">
        <v>0.498069422504828</v>
      </c>
      <c r="LL47" s="336" t="s">
        <v>851</v>
      </c>
      <c r="LM47" s="336" t="s">
        <v>851</v>
      </c>
      <c r="LN47" s="336" t="s">
        <v>1740</v>
      </c>
      <c r="LO47" s="40">
        <v>0.60838907957077026</v>
      </c>
      <c r="LP47" s="40">
        <v>0.61115932464599609</v>
      </c>
      <c r="LQ47" s="40">
        <v>0.61419504880905151</v>
      </c>
      <c r="LR47" s="40">
        <v>0.61734509468078613</v>
      </c>
      <c r="LS47" s="40">
        <v>0.62036103010177612</v>
      </c>
      <c r="LT47" s="40">
        <v>0.62309843301773071</v>
      </c>
      <c r="LU47" s="40">
        <v>0.62579226493835449</v>
      </c>
      <c r="LV47" s="40">
        <v>0.62819975614547729</v>
      </c>
      <c r="LW47" s="40">
        <v>0.63034892082214355</v>
      </c>
      <c r="LX47" s="40">
        <v>0.63244253396987915</v>
      </c>
      <c r="LY47" s="40">
        <v>0.63450431823730469</v>
      </c>
      <c r="LZ47" s="40">
        <v>0.63627719879150391</v>
      </c>
      <c r="MA47" s="40">
        <v>0.63821297883987427</v>
      </c>
      <c r="MB47" s="40">
        <v>0.63999688625335693</v>
      </c>
      <c r="MC47" s="40">
        <v>0.64176023006439209</v>
      </c>
      <c r="MD47" s="40">
        <v>0.64320242404937744</v>
      </c>
      <c r="ME47" s="40">
        <v>0.64451080560684204</v>
      </c>
      <c r="MF47" s="40">
        <v>0.6456640362739563</v>
      </c>
      <c r="MG47" s="40">
        <v>0.64666765928268433</v>
      </c>
      <c r="MH47" s="40">
        <v>0.6476714015007019</v>
      </c>
      <c r="MI47" s="40">
        <v>0.64855772256851196</v>
      </c>
      <c r="MJ47" s="40">
        <v>0.64949327707290649</v>
      </c>
      <c r="MK47" s="40">
        <v>0.65031576156616211</v>
      </c>
      <c r="ML47" s="40">
        <v>0.65114337205886841</v>
      </c>
      <c r="MM47" s="40">
        <v>0.65195232629776001</v>
      </c>
      <c r="MN47" s="40">
        <v>0.65263086557388306</v>
      </c>
      <c r="MO47" s="40">
        <v>0.65318268537521362</v>
      </c>
      <c r="MP47" s="40">
        <v>0.65372234582901001</v>
      </c>
      <c r="MQ47" s="40">
        <v>0.65420687198638916</v>
      </c>
      <c r="MR47" s="40">
        <v>0.65461504459381104</v>
      </c>
      <c r="MS47" s="40">
        <v>0.65484058856964111</v>
      </c>
      <c r="MT47" s="40">
        <v>0.65495288372039795</v>
      </c>
      <c r="MU47" s="40">
        <v>0.65499675273895264</v>
      </c>
      <c r="MV47" s="40">
        <v>0.65486782789230347</v>
      </c>
      <c r="MW47" s="40">
        <v>0.65467488765716553</v>
      </c>
      <c r="MX47" s="40">
        <v>0.65435606241226196</v>
      </c>
      <c r="MY47" s="336" t="s">
        <v>851</v>
      </c>
      <c r="MZ47" s="336" t="s">
        <v>1740</v>
      </c>
      <c r="NA47" s="40">
        <v>0.58077841997146606</v>
      </c>
      <c r="NB47" s="40">
        <v>0.58340054750442505</v>
      </c>
      <c r="NC47" s="40">
        <v>0.58624362945556641</v>
      </c>
      <c r="ND47" s="40">
        <v>0.58915430307388306</v>
      </c>
      <c r="NE47" s="40">
        <v>0.59188574552536011</v>
      </c>
      <c r="NF47" s="40">
        <v>0.59429776668548584</v>
      </c>
      <c r="NG47" s="40">
        <v>0.59663653373718262</v>
      </c>
      <c r="NH47" s="40">
        <v>0.59876596927642822</v>
      </c>
      <c r="NI47" s="40">
        <v>0.60055959224700928</v>
      </c>
      <c r="NJ47" s="40">
        <v>0.602225661277771</v>
      </c>
      <c r="NK47" s="40">
        <v>0.60386592149734497</v>
      </c>
      <c r="NL47" s="40">
        <v>0.60522770881652832</v>
      </c>
      <c r="NM47" s="40">
        <v>0.60668176412582397</v>
      </c>
      <c r="NN47" s="40">
        <v>0.6080704927444458</v>
      </c>
      <c r="NO47" s="40">
        <v>0.60921382904052734</v>
      </c>
      <c r="NP47" s="40">
        <v>0.61012083292007446</v>
      </c>
      <c r="NQ47" s="40">
        <v>0.61090368032455444</v>
      </c>
      <c r="NR47" s="40">
        <v>0.61146402359008789</v>
      </c>
      <c r="NS47" s="40">
        <v>0.61188250780105591</v>
      </c>
      <c r="NT47" s="40">
        <v>0.61223602294921875</v>
      </c>
      <c r="NU47" s="40">
        <v>0.61241143941879272</v>
      </c>
      <c r="NV47" s="40">
        <v>0.61271345615386963</v>
      </c>
      <c r="NW47" s="40">
        <v>0.61291229724884033</v>
      </c>
      <c r="NX47" s="40">
        <v>0.61305344104766846</v>
      </c>
      <c r="NY47" s="40">
        <v>0.61318093538284302</v>
      </c>
      <c r="NZ47" s="40">
        <v>0.61311674118041992</v>
      </c>
      <c r="OA47" s="40">
        <v>0.61306905746459961</v>
      </c>
      <c r="OB47" s="40">
        <v>0.61294430494308472</v>
      </c>
      <c r="OC47" s="40">
        <v>0.61270368099212646</v>
      </c>
      <c r="OD47" s="40">
        <v>0.61239033937454224</v>
      </c>
      <c r="OE47" s="40">
        <v>0.61183476448059082</v>
      </c>
      <c r="OF47" s="40">
        <v>0.61130237579345703</v>
      </c>
      <c r="OG47" s="40">
        <v>0.6106383204460144</v>
      </c>
      <c r="OH47" s="40">
        <v>0.60987007617950439</v>
      </c>
      <c r="OI47" s="40">
        <v>0.60891121625900269</v>
      </c>
      <c r="OJ47" s="40">
        <v>0.60782825946807861</v>
      </c>
      <c r="OK47" s="336" t="s">
        <v>851</v>
      </c>
      <c r="OL47" s="336" t="s">
        <v>851</v>
      </c>
      <c r="OM47" s="336" t="s">
        <v>1740</v>
      </c>
      <c r="ON47" s="40">
        <v>0.50820767879486084</v>
      </c>
      <c r="OO47" s="40">
        <v>0.51149201393127441</v>
      </c>
      <c r="OP47" s="40">
        <v>0.51500052213668823</v>
      </c>
      <c r="OQ47" s="40">
        <v>0.51863288879394531</v>
      </c>
      <c r="OR47" s="40">
        <v>0.52223604917526245</v>
      </c>
      <c r="OS47" s="40">
        <v>0.52572149038314819</v>
      </c>
      <c r="OT47" s="40">
        <v>0.52936702966690063</v>
      </c>
      <c r="OU47" s="40">
        <v>0.53289419412612915</v>
      </c>
      <c r="OV47" s="40">
        <v>0.53612571954727173</v>
      </c>
      <c r="OW47" s="40">
        <v>0.53943628072738647</v>
      </c>
      <c r="OX47" s="40">
        <v>0.54250884056091309</v>
      </c>
      <c r="OY47" s="40">
        <v>0.54526734352111816</v>
      </c>
      <c r="OZ47" s="40">
        <v>0.54815739393234253</v>
      </c>
      <c r="PA47" s="40">
        <v>0.55071121454238892</v>
      </c>
      <c r="PB47" s="40">
        <v>0.55336540937423706</v>
      </c>
      <c r="PC47" s="40">
        <v>0.55574017763137817</v>
      </c>
      <c r="PD47" s="40">
        <v>0.55810308456420898</v>
      </c>
      <c r="PE47" s="40">
        <v>0.56034862995147705</v>
      </c>
      <c r="PF47" s="40">
        <v>0.56240862607955933</v>
      </c>
      <c r="PG47" s="40">
        <v>0.5644344687461853</v>
      </c>
      <c r="PH47" s="40">
        <v>0.56602960824966431</v>
      </c>
      <c r="PI47" s="40">
        <v>0.56764227151870728</v>
      </c>
      <c r="PJ47" s="40">
        <v>0.56898248195648193</v>
      </c>
      <c r="PK47" s="40">
        <v>0.57016754150390625</v>
      </c>
      <c r="PL47" s="40">
        <v>0.57144826650619507</v>
      </c>
      <c r="PM47" s="40">
        <v>0.57251071929931641</v>
      </c>
      <c r="PN47" s="40">
        <v>0.57349658012390137</v>
      </c>
      <c r="PO47" s="40">
        <v>0.57451373338699341</v>
      </c>
      <c r="PP47" s="40">
        <v>0.57552379369735718</v>
      </c>
      <c r="PQ47" s="40">
        <v>0.57649928331375122</v>
      </c>
      <c r="PR47" s="40">
        <v>0.57733845710754395</v>
      </c>
      <c r="PS47" s="40">
        <v>0.5780448317527771</v>
      </c>
      <c r="PT47" s="40">
        <v>0.57865893840789795</v>
      </c>
      <c r="PU47" s="40">
        <v>0.57921016216278076</v>
      </c>
      <c r="PV47" s="40">
        <v>0.57967329025268555</v>
      </c>
      <c r="PW47" s="40">
        <v>0.57998734712600708</v>
      </c>
      <c r="PX47" s="336" t="s">
        <v>851</v>
      </c>
      <c r="PY47" s="336" t="s">
        <v>851</v>
      </c>
      <c r="PZ47" s="40">
        <v>0.7288</v>
      </c>
      <c r="QA47" s="40">
        <v>0.73309999999999997</v>
      </c>
      <c r="QB47" s="40">
        <v>0.73739999999999994</v>
      </c>
      <c r="QC47" s="40">
        <v>0.74150000000000005</v>
      </c>
      <c r="QD47" s="40">
        <v>0.74549999999999994</v>
      </c>
      <c r="QE47" s="40">
        <v>0.74950000000000006</v>
      </c>
      <c r="QF47" s="40">
        <v>0.73239999999999994</v>
      </c>
      <c r="QG47" s="40">
        <v>0.73919999999999997</v>
      </c>
      <c r="QH47" s="40">
        <v>0.74069999999999991</v>
      </c>
      <c r="QI47" s="40">
        <v>0.7409</v>
      </c>
      <c r="QJ47" s="40">
        <v>0.74040000000000006</v>
      </c>
      <c r="QK47" s="40">
        <v>0.71069999999999989</v>
      </c>
      <c r="QL47" s="40">
        <v>0.7118000000000001</v>
      </c>
      <c r="QM47" s="40">
        <v>0.73380000000000001</v>
      </c>
      <c r="QN47" s="40">
        <v>0.68989999999999996</v>
      </c>
      <c r="QO47" s="40">
        <v>0.69810000000000005</v>
      </c>
      <c r="QP47" s="40">
        <v>0.71040000000000003</v>
      </c>
      <c r="QQ47" s="40">
        <v>0.74040000000000006</v>
      </c>
      <c r="QR47" s="40">
        <v>0.74209999999999998</v>
      </c>
      <c r="QS47" s="336" t="s">
        <v>851</v>
      </c>
      <c r="QT47" s="336" t="s">
        <v>851</v>
      </c>
      <c r="QU47" s="336" t="s">
        <v>851</v>
      </c>
      <c r="QV47" s="336" t="s">
        <v>851</v>
      </c>
      <c r="QW47" s="40">
        <v>2.2934242151677608E-3</v>
      </c>
      <c r="QX47" s="336" t="s">
        <v>851</v>
      </c>
      <c r="QY47" s="336" t="s">
        <v>851</v>
      </c>
      <c r="QZ47" s="336" t="s">
        <v>851</v>
      </c>
      <c r="RA47" s="336" t="s">
        <v>851</v>
      </c>
      <c r="RB47" s="336" t="s">
        <v>851</v>
      </c>
      <c r="RC47" s="336" t="s">
        <v>851</v>
      </c>
      <c r="RD47" s="336" t="s">
        <v>851</v>
      </c>
      <c r="RE47" s="336" t="s">
        <v>851</v>
      </c>
      <c r="RF47" s="40">
        <v>0.41600000000000004</v>
      </c>
      <c r="RG47" s="40">
        <v>2019</v>
      </c>
      <c r="RH47" s="336" t="s">
        <v>840</v>
      </c>
      <c r="RI47" s="336" t="s">
        <v>851</v>
      </c>
      <c r="RJ47" s="40">
        <v>3.2000000000000001E-2</v>
      </c>
      <c r="RK47" s="40">
        <v>2019</v>
      </c>
      <c r="RL47" s="336" t="s">
        <v>840</v>
      </c>
      <c r="RM47" s="336" t="s">
        <v>851</v>
      </c>
      <c r="RN47" s="40">
        <v>7.8E-2</v>
      </c>
      <c r="RO47" s="40">
        <v>2019</v>
      </c>
      <c r="RP47" s="336" t="s">
        <v>840</v>
      </c>
      <c r="RQ47" s="336" t="s">
        <v>851</v>
      </c>
      <c r="RR47" s="40">
        <v>0.19899999999999998</v>
      </c>
      <c r="RS47" s="40">
        <v>2019</v>
      </c>
      <c r="RT47" s="336" t="s">
        <v>840</v>
      </c>
      <c r="RU47" s="336" t="s">
        <v>851</v>
      </c>
      <c r="RV47" s="40">
        <v>0.37200000000000005</v>
      </c>
      <c r="RW47" s="40">
        <v>2019</v>
      </c>
      <c r="RX47" s="336" t="s">
        <v>840</v>
      </c>
      <c r="RY47" s="336" t="s">
        <v>851</v>
      </c>
      <c r="RZ47" s="336" t="s">
        <v>838</v>
      </c>
      <c r="SA47" s="40">
        <v>0.17763850092887878</v>
      </c>
      <c r="SB47" s="40">
        <v>0.19084189832210541</v>
      </c>
      <c r="SC47" s="40">
        <v>0.20751120150089264</v>
      </c>
      <c r="SD47" s="40">
        <v>0.20966237783432007</v>
      </c>
      <c r="SE47" s="40">
        <v>0.17241041362285614</v>
      </c>
      <c r="SF47" s="336" t="s">
        <v>851</v>
      </c>
      <c r="SG47" s="336" t="s">
        <v>851</v>
      </c>
      <c r="SH47" s="40">
        <v>0.17268207669258118</v>
      </c>
      <c r="SI47" s="40">
        <v>0.18236614763736725</v>
      </c>
      <c r="SJ47" s="40">
        <v>0.19639413058757782</v>
      </c>
      <c r="SK47" s="40">
        <v>0.20490249991416931</v>
      </c>
      <c r="SL47" s="40">
        <v>0.18975259363651276</v>
      </c>
      <c r="SM47" s="336" t="s">
        <v>840</v>
      </c>
      <c r="SN47" s="336" t="s">
        <v>851</v>
      </c>
      <c r="SO47" s="336" t="s">
        <v>851</v>
      </c>
      <c r="SP47" s="40">
        <v>3.4891411662101746E-2</v>
      </c>
      <c r="SQ47" s="40">
        <v>3.6378394812345505E-2</v>
      </c>
      <c r="SR47" s="40">
        <v>3.2106190919876099E-2</v>
      </c>
      <c r="SS47" s="40">
        <v>1.0805883444845676E-2</v>
      </c>
      <c r="ST47" s="40">
        <v>-9.2115290462970734E-2</v>
      </c>
      <c r="SU47" s="336" t="s">
        <v>838</v>
      </c>
      <c r="SV47" s="336" t="s">
        <v>851</v>
      </c>
      <c r="SW47" s="336" t="s">
        <v>851</v>
      </c>
      <c r="SX47" s="40">
        <v>4.0735617280006409E-2</v>
      </c>
      <c r="SY47" s="40">
        <v>4.5403730124235153E-2</v>
      </c>
      <c r="SZ47" s="40">
        <v>4.5361563563346863E-2</v>
      </c>
      <c r="TA47" s="40">
        <v>3.8714766502380371E-2</v>
      </c>
      <c r="TB47" s="40">
        <v>2.1924939006567001E-2</v>
      </c>
      <c r="TC47" s="336" t="s">
        <v>840</v>
      </c>
      <c r="TD47" s="336" t="s">
        <v>851</v>
      </c>
      <c r="TE47" s="336" t="s">
        <v>851</v>
      </c>
      <c r="TF47" s="336" t="s">
        <v>851</v>
      </c>
      <c r="TG47" s="40">
        <v>1.8547577783465385E-2</v>
      </c>
      <c r="TH47" s="40">
        <v>2.0740211009979248E-2</v>
      </c>
      <c r="TI47" s="40">
        <v>1.7121393233537674E-2</v>
      </c>
      <c r="TJ47" s="40">
        <v>-3.4539108164608479E-3</v>
      </c>
      <c r="TK47" s="40">
        <v>-0.10591057687997818</v>
      </c>
      <c r="TL47" s="336" t="s">
        <v>838</v>
      </c>
      <c r="TM47" s="336" t="s">
        <v>851</v>
      </c>
      <c r="TN47" s="336" t="s">
        <v>851</v>
      </c>
      <c r="TO47" s="336" t="s">
        <v>851</v>
      </c>
      <c r="TP47" s="40">
        <v>2.411479689180851E-2</v>
      </c>
      <c r="TQ47" s="40">
        <v>2.9495809227228165E-2</v>
      </c>
      <c r="TR47" s="40">
        <v>3.0112717300653458E-2</v>
      </c>
      <c r="TS47" s="40">
        <v>2.4188151583075523E-2</v>
      </c>
      <c r="TT47" s="40">
        <v>7.9336054623126984E-3</v>
      </c>
      <c r="TU47" s="336" t="s">
        <v>840</v>
      </c>
      <c r="TV47" s="336" t="s">
        <v>851</v>
      </c>
      <c r="TW47" s="40">
        <v>3520</v>
      </c>
      <c r="TX47" s="336" t="s">
        <v>840</v>
      </c>
      <c r="TY47" s="336" t="s">
        <v>851</v>
      </c>
      <c r="TZ47" s="40">
        <v>3317.370849609375</v>
      </c>
      <c r="UA47" s="336" t="s">
        <v>838</v>
      </c>
      <c r="UB47" s="336" t="s">
        <v>851</v>
      </c>
      <c r="UC47" s="40">
        <v>3317.3709466177202</v>
      </c>
      <c r="UD47" s="336" t="s">
        <v>840</v>
      </c>
      <c r="UE47" s="336" t="s">
        <v>851</v>
      </c>
      <c r="UF47" s="336" t="s">
        <v>851</v>
      </c>
      <c r="UG47" s="40">
        <v>0.19667497277259827</v>
      </c>
      <c r="UH47" s="40">
        <v>0.21390426158905029</v>
      </c>
      <c r="UI47" s="40">
        <v>0.19738417863845825</v>
      </c>
      <c r="UJ47" s="40">
        <v>0.17177827656269073</v>
      </c>
      <c r="UK47" s="40">
        <v>0.16678141057491302</v>
      </c>
      <c r="UL47" s="336" t="s">
        <v>838</v>
      </c>
      <c r="UM47" s="336" t="s">
        <v>851</v>
      </c>
      <c r="UN47" s="336" t="s">
        <v>851</v>
      </c>
      <c r="UO47" s="336" t="s">
        <v>851</v>
      </c>
      <c r="UP47" s="40">
        <v>0.18922631442546844</v>
      </c>
      <c r="UQ47" s="40">
        <v>0.2099919319152832</v>
      </c>
      <c r="UR47" s="40">
        <v>0.19103942811489105</v>
      </c>
      <c r="US47" s="40">
        <v>0.15596133470535278</v>
      </c>
      <c r="UT47" s="40">
        <v>0.15577344596385956</v>
      </c>
      <c r="UU47" s="336" t="s">
        <v>840</v>
      </c>
    </row>
    <row r="48" spans="1:567">
      <c r="A48" s="336" t="s">
        <v>425</v>
      </c>
      <c r="B48" s="336" t="s">
        <v>24</v>
      </c>
      <c r="C48" s="336" t="s">
        <v>239</v>
      </c>
      <c r="D48" s="40">
        <v>4.9449823796749115E-2</v>
      </c>
      <c r="E48" s="336" t="s">
        <v>436</v>
      </c>
      <c r="F48" s="40">
        <v>4.8602093011140823E-2</v>
      </c>
      <c r="G48" s="336" t="s">
        <v>1741</v>
      </c>
      <c r="H48" s="40">
        <v>5.0773467868566513E-2</v>
      </c>
      <c r="I48" s="336" t="s">
        <v>1447</v>
      </c>
      <c r="J48" s="40">
        <v>5.543673038482666E-2</v>
      </c>
      <c r="K48" s="336" t="s">
        <v>1803</v>
      </c>
      <c r="L48" s="336" t="s">
        <v>436</v>
      </c>
      <c r="M48" s="40">
        <v>0.67422682046890259</v>
      </c>
      <c r="N48" s="40"/>
      <c r="O48" s="336" t="s">
        <v>1736</v>
      </c>
      <c r="P48" s="40"/>
      <c r="Q48" s="336" t="s">
        <v>1736</v>
      </c>
      <c r="R48" s="40">
        <v>0.80345159769058228</v>
      </c>
      <c r="S48" s="336" t="s">
        <v>436</v>
      </c>
      <c r="T48" s="40">
        <v>0.67422682046890259</v>
      </c>
      <c r="U48" s="336" t="s">
        <v>436</v>
      </c>
      <c r="V48" s="336" t="s">
        <v>851</v>
      </c>
      <c r="W48" s="336" t="s">
        <v>1741</v>
      </c>
      <c r="X48" s="40">
        <v>0.67105621099472046</v>
      </c>
      <c r="Y48" s="40"/>
      <c r="Z48" s="336" t="s">
        <v>1736</v>
      </c>
      <c r="AA48" s="40"/>
      <c r="AB48" s="336" t="s">
        <v>1736</v>
      </c>
      <c r="AC48" s="40">
        <v>0.80345159769058228</v>
      </c>
      <c r="AD48" s="336" t="s">
        <v>1741</v>
      </c>
      <c r="AE48" s="40">
        <v>0.67105621099472046</v>
      </c>
      <c r="AF48" s="336" t="s">
        <v>1741</v>
      </c>
      <c r="AG48" s="336" t="s">
        <v>851</v>
      </c>
      <c r="AH48" s="336" t="s">
        <v>1447</v>
      </c>
      <c r="AI48" s="40">
        <v>0.67110228538513184</v>
      </c>
      <c r="AJ48" s="40"/>
      <c r="AK48" s="336" t="s">
        <v>1736</v>
      </c>
      <c r="AL48" s="40"/>
      <c r="AM48" s="336" t="s">
        <v>1736</v>
      </c>
      <c r="AN48" s="40">
        <v>0.80345159769058228</v>
      </c>
      <c r="AO48" s="336" t="s">
        <v>1447</v>
      </c>
      <c r="AP48" s="40">
        <v>0.67110228538513184</v>
      </c>
      <c r="AQ48" s="336" t="s">
        <v>1447</v>
      </c>
      <c r="AR48" s="336" t="s">
        <v>851</v>
      </c>
      <c r="AS48" s="336" t="s">
        <v>1803</v>
      </c>
      <c r="AT48" s="40">
        <v>0.67110228538513184</v>
      </c>
      <c r="AU48" s="40"/>
      <c r="AV48" s="336" t="s">
        <v>1736</v>
      </c>
      <c r="AW48" s="40"/>
      <c r="AX48" s="336" t="s">
        <v>1736</v>
      </c>
      <c r="AY48" s="40">
        <v>0.80345159769058228</v>
      </c>
      <c r="AZ48" s="336" t="s">
        <v>1803</v>
      </c>
      <c r="BA48" s="40">
        <v>0.67110228538513184</v>
      </c>
      <c r="BB48" s="336" t="s">
        <v>1803</v>
      </c>
      <c r="BC48" s="336" t="s">
        <v>851</v>
      </c>
      <c r="BD48" s="336" t="s">
        <v>436</v>
      </c>
      <c r="BE48" s="40">
        <v>2.3228635787963867</v>
      </c>
      <c r="BF48" s="336" t="s">
        <v>827</v>
      </c>
      <c r="BG48" s="40">
        <v>3.2224545478820801</v>
      </c>
      <c r="BH48" s="336" t="s">
        <v>1447</v>
      </c>
      <c r="BI48" s="40">
        <v>3.2215414047241211</v>
      </c>
      <c r="BJ48" s="336" t="s">
        <v>1803</v>
      </c>
      <c r="BK48" s="40">
        <v>3.0754725933074951</v>
      </c>
      <c r="BL48" s="336" t="s">
        <v>851</v>
      </c>
      <c r="BM48" s="40">
        <v>2.3399102687835693</v>
      </c>
      <c r="BN48" s="336" t="s">
        <v>838</v>
      </c>
      <c r="BO48" s="336" t="s">
        <v>851</v>
      </c>
      <c r="BP48" s="336" t="s">
        <v>470</v>
      </c>
      <c r="BQ48" s="40">
        <v>8.2093430683016777E-3</v>
      </c>
      <c r="BR48" s="40">
        <v>7.3686395771801472E-3</v>
      </c>
      <c r="BS48" s="40">
        <v>7.5995810329914093E-3</v>
      </c>
      <c r="BT48" s="40">
        <v>7.8190751373767853E-3</v>
      </c>
      <c r="BU48" s="40">
        <v>7.2972276248037815E-3</v>
      </c>
      <c r="BV48" s="336" t="s">
        <v>851</v>
      </c>
      <c r="BW48" s="336" t="s">
        <v>470</v>
      </c>
      <c r="BX48" s="40">
        <v>1.0131515562534332E-2</v>
      </c>
      <c r="BY48" s="40">
        <v>9.7008505836129189E-3</v>
      </c>
      <c r="BZ48" s="40">
        <v>8.6809182539582253E-3</v>
      </c>
      <c r="CA48" s="40">
        <v>8.3659766241908073E-3</v>
      </c>
      <c r="CB48" s="40">
        <v>8.6410082876682281E-3</v>
      </c>
      <c r="CC48" s="336" t="s">
        <v>851</v>
      </c>
      <c r="CD48" s="336" t="s">
        <v>470</v>
      </c>
      <c r="CE48" s="40">
        <v>1.0214067995548248E-2</v>
      </c>
      <c r="CF48" s="40">
        <v>9.1963382437825203E-3</v>
      </c>
      <c r="CG48" s="40">
        <v>8.3921756595373154E-3</v>
      </c>
      <c r="CH48" s="40">
        <v>8.7615326046943665E-3</v>
      </c>
      <c r="CI48" s="40">
        <v>9.0025216341018677E-3</v>
      </c>
      <c r="CJ48" s="336" t="s">
        <v>851</v>
      </c>
      <c r="CK48" s="336" t="s">
        <v>470</v>
      </c>
      <c r="CL48" s="40">
        <v>8.7871551513671875E-3</v>
      </c>
      <c r="CM48" s="40">
        <v>8.2843899726867676E-3</v>
      </c>
      <c r="CN48" s="40">
        <v>8.1671141088008881E-3</v>
      </c>
      <c r="CO48" s="40">
        <v>8.0996043980121613E-3</v>
      </c>
      <c r="CP48" s="40">
        <v>7.3164217174053192E-3</v>
      </c>
      <c r="CQ48" s="336" t="s">
        <v>851</v>
      </c>
      <c r="CR48" s="40"/>
      <c r="CS48" s="40"/>
      <c r="CT48" s="40"/>
      <c r="CU48" s="40"/>
      <c r="CV48" s="40"/>
      <c r="CW48" s="336" t="s">
        <v>1737</v>
      </c>
      <c r="CX48" s="336" t="s">
        <v>851</v>
      </c>
      <c r="CY48" s="40"/>
      <c r="CZ48" s="40"/>
      <c r="DA48" s="40"/>
      <c r="DB48" s="40"/>
      <c r="DC48" s="40"/>
      <c r="DD48" s="336" t="s">
        <v>1737</v>
      </c>
      <c r="DE48" s="336" t="s">
        <v>851</v>
      </c>
      <c r="DF48" s="40"/>
      <c r="DG48" s="336" t="s">
        <v>1737</v>
      </c>
      <c r="DH48" s="336" t="s">
        <v>851</v>
      </c>
      <c r="DI48" s="336" t="s">
        <v>851</v>
      </c>
      <c r="DJ48" s="336">
        <v>9.8000000000000007</v>
      </c>
      <c r="DK48" s="336" t="s">
        <v>1738</v>
      </c>
      <c r="DL48" s="336" t="s">
        <v>851</v>
      </c>
      <c r="DM48" s="336" t="s">
        <v>851</v>
      </c>
      <c r="DN48" s="336" t="s">
        <v>470</v>
      </c>
      <c r="DO48" s="40">
        <v>5.7577021652832627E-4</v>
      </c>
      <c r="DP48" s="40">
        <v>1.8438555998727679E-3</v>
      </c>
      <c r="DQ48" s="40">
        <v>5.5081956088542938E-3</v>
      </c>
      <c r="DR48" s="40">
        <v>1.5274698380380869E-3</v>
      </c>
      <c r="DS48" s="40">
        <v>1.4246196486055851E-2</v>
      </c>
      <c r="DT48" s="336" t="s">
        <v>851</v>
      </c>
      <c r="DU48" s="336" t="s">
        <v>470</v>
      </c>
      <c r="DV48" s="40">
        <v>2.0999996922910213E-3</v>
      </c>
      <c r="DW48" s="40">
        <v>5.1333331502974033E-3</v>
      </c>
      <c r="DX48" s="40">
        <v>2.9999997932463884E-3</v>
      </c>
      <c r="DY48" s="40">
        <v>2.4000001139938831E-3</v>
      </c>
      <c r="DZ48" s="40">
        <v>-7.0000002160668373E-3</v>
      </c>
      <c r="EA48" s="336" t="s">
        <v>851</v>
      </c>
      <c r="EB48" s="336" t="s">
        <v>470</v>
      </c>
      <c r="EC48" s="40">
        <v>2.6309528038837016E-5</v>
      </c>
      <c r="ED48" s="40">
        <v>5.4717287421226501E-3</v>
      </c>
      <c r="EE48" s="40">
        <v>1.8535100389271975E-3</v>
      </c>
      <c r="EF48" s="40">
        <v>5.3652701899409294E-3</v>
      </c>
      <c r="EG48" s="40">
        <v>3.7466571666300297E-3</v>
      </c>
      <c r="EH48" s="336" t="s">
        <v>851</v>
      </c>
      <c r="EI48" s="336" t="s">
        <v>470</v>
      </c>
      <c r="EJ48" s="40">
        <v>2.0530018955469131E-3</v>
      </c>
      <c r="EK48" s="40">
        <v>2.0704155322164297E-3</v>
      </c>
      <c r="EL48" s="40">
        <v>1.2409227201715112E-4</v>
      </c>
      <c r="EM48" s="40">
        <v>-3.709936048835516E-3</v>
      </c>
      <c r="EN48" s="40">
        <v>-5.5026458576321602E-3</v>
      </c>
      <c r="EO48" s="336" t="s">
        <v>851</v>
      </c>
      <c r="EP48" s="336" t="s">
        <v>851</v>
      </c>
      <c r="EQ48" s="336" t="s">
        <v>851</v>
      </c>
      <c r="ER48" s="40">
        <v>0.57740000000000002</v>
      </c>
      <c r="ES48" s="336" t="s">
        <v>1739</v>
      </c>
      <c r="ET48" s="336" t="s">
        <v>851</v>
      </c>
      <c r="EU48" s="336" t="s">
        <v>851</v>
      </c>
      <c r="EV48" s="40">
        <v>0.68640000000000001</v>
      </c>
      <c r="EW48" s="336" t="s">
        <v>1739</v>
      </c>
      <c r="EX48" s="336" t="s">
        <v>851</v>
      </c>
      <c r="EY48" s="336" t="s">
        <v>851</v>
      </c>
      <c r="EZ48" s="40">
        <v>0.46789999999999998</v>
      </c>
      <c r="FA48" s="336" t="s">
        <v>1739</v>
      </c>
      <c r="FB48" s="336" t="s">
        <v>851</v>
      </c>
      <c r="FC48" s="40">
        <v>-8.8312312960624695E-2</v>
      </c>
      <c r="FD48" s="40">
        <v>-6.3293084502220154E-2</v>
      </c>
      <c r="FE48" s="40">
        <v>-5.3282752633094788E-2</v>
      </c>
      <c r="FF48" s="40">
        <v>-3.7588592618703842E-2</v>
      </c>
      <c r="FG48" s="40">
        <v>-3.2576471567153931E-2</v>
      </c>
      <c r="FH48" s="336" t="s">
        <v>838</v>
      </c>
      <c r="FI48" s="336" t="s">
        <v>851</v>
      </c>
      <c r="FJ48" s="40">
        <v>-9.2272423207759857E-2</v>
      </c>
      <c r="FK48" s="40">
        <v>-7.438495010137558E-2</v>
      </c>
      <c r="FL48" s="40">
        <v>-5.7916246354579926E-2</v>
      </c>
      <c r="FM48" s="40">
        <v>-4.226810485124588E-2</v>
      </c>
      <c r="FN48" s="40">
        <v>-3.0880430713295937E-2</v>
      </c>
      <c r="FO48" s="336" t="s">
        <v>840</v>
      </c>
      <c r="FP48" s="336" t="s">
        <v>851</v>
      </c>
      <c r="FQ48" s="40">
        <v>0.72079974412918091</v>
      </c>
      <c r="FR48" s="336" t="s">
        <v>840</v>
      </c>
      <c r="FS48" s="336" t="s">
        <v>851</v>
      </c>
      <c r="FT48" s="336" t="s">
        <v>851</v>
      </c>
      <c r="FU48" s="40">
        <v>3.7888873368501663E-2</v>
      </c>
      <c r="FV48" s="40">
        <v>3.6053825169801712E-2</v>
      </c>
      <c r="FW48" s="40">
        <v>2.4228861555457115E-2</v>
      </c>
      <c r="FX48" s="40">
        <v>2.4361323565244675E-2</v>
      </c>
      <c r="FY48" s="40">
        <v>2.1666325628757477E-2</v>
      </c>
      <c r="FZ48" s="336" t="s">
        <v>840</v>
      </c>
      <c r="GA48" s="336" t="s">
        <v>851</v>
      </c>
      <c r="GB48" s="336" t="s">
        <v>851</v>
      </c>
      <c r="GC48" s="336" t="s">
        <v>851</v>
      </c>
      <c r="GD48" s="336" t="s">
        <v>851</v>
      </c>
      <c r="GE48" s="336" t="s">
        <v>851</v>
      </c>
      <c r="GF48" s="336" t="s">
        <v>851</v>
      </c>
      <c r="GG48" s="336" t="s">
        <v>851</v>
      </c>
      <c r="GH48" s="336" t="s">
        <v>851</v>
      </c>
      <c r="GI48" s="336" t="s">
        <v>851</v>
      </c>
      <c r="GJ48" s="336" t="s">
        <v>851</v>
      </c>
      <c r="GK48" s="40">
        <v>3751176</v>
      </c>
      <c r="GL48" s="40">
        <v>3755514</v>
      </c>
      <c r="GM48" s="40">
        <v>3759389</v>
      </c>
      <c r="GN48" s="40">
        <v>3762179</v>
      </c>
      <c r="GO48" s="40">
        <v>3764194</v>
      </c>
      <c r="GP48" s="40">
        <v>3765332</v>
      </c>
      <c r="GQ48" s="40">
        <v>3765422</v>
      </c>
      <c r="GR48" s="40">
        <v>3762791</v>
      </c>
      <c r="GS48" s="40">
        <v>3754261</v>
      </c>
      <c r="GT48" s="40">
        <v>3735945</v>
      </c>
      <c r="GU48" s="40">
        <v>3705478</v>
      </c>
      <c r="GV48" s="40">
        <v>3661173</v>
      </c>
      <c r="GW48" s="40">
        <v>3604972</v>
      </c>
      <c r="GX48" s="40">
        <v>3542598</v>
      </c>
      <c r="GY48" s="40">
        <v>3482106</v>
      </c>
      <c r="GZ48" s="40">
        <v>3429362</v>
      </c>
      <c r="HA48" s="40">
        <v>3386263</v>
      </c>
      <c r="HB48" s="40">
        <v>3351534</v>
      </c>
      <c r="HC48" s="40">
        <v>3323929</v>
      </c>
      <c r="HD48" s="40">
        <v>3300998</v>
      </c>
      <c r="HE48" s="40">
        <v>3280815</v>
      </c>
      <c r="HF48" s="40">
        <v>3263000</v>
      </c>
      <c r="HG48" s="40">
        <v>3249000</v>
      </c>
      <c r="HH48" s="40">
        <v>3237000</v>
      </c>
      <c r="HI48" s="40">
        <v>3225000</v>
      </c>
      <c r="HJ48" s="40">
        <v>3212000</v>
      </c>
      <c r="HK48" s="40">
        <v>3197000</v>
      </c>
      <c r="HL48" s="40">
        <v>3181000</v>
      </c>
      <c r="HM48" s="40">
        <v>3163000</v>
      </c>
      <c r="HN48" s="40">
        <v>3145000</v>
      </c>
      <c r="HO48" s="40">
        <v>3127000</v>
      </c>
      <c r="HP48" s="40">
        <v>3108000</v>
      </c>
      <c r="HQ48" s="40">
        <v>3089000</v>
      </c>
      <c r="HR48" s="40">
        <v>3070000</v>
      </c>
      <c r="HS48" s="40">
        <v>3050000</v>
      </c>
      <c r="HT48" s="40">
        <v>3030000</v>
      </c>
      <c r="HU48" s="40">
        <v>3009000</v>
      </c>
      <c r="HV48" s="40">
        <v>2988000</v>
      </c>
      <c r="HW48" s="40">
        <v>2967000</v>
      </c>
      <c r="HX48" s="40">
        <v>2945000</v>
      </c>
      <c r="HY48" s="40">
        <v>2923000</v>
      </c>
      <c r="HZ48" s="40">
        <v>2901000</v>
      </c>
      <c r="IA48" s="40">
        <v>2878000</v>
      </c>
      <c r="IB48" s="40">
        <v>2855000</v>
      </c>
      <c r="IC48" s="40">
        <v>2831000</v>
      </c>
      <c r="ID48" s="40">
        <v>2808000</v>
      </c>
      <c r="IE48" s="40">
        <v>2784000</v>
      </c>
      <c r="IF48" s="40">
        <v>2759000</v>
      </c>
      <c r="IG48" s="40">
        <v>2735000</v>
      </c>
      <c r="IH48" s="40">
        <v>2710000</v>
      </c>
      <c r="II48" s="40">
        <v>2685000</v>
      </c>
      <c r="IJ48" s="336" t="s">
        <v>851</v>
      </c>
      <c r="IK48" s="336" t="s">
        <v>851</v>
      </c>
      <c r="IL48" s="336" t="s">
        <v>851</v>
      </c>
      <c r="IM48" s="40">
        <v>-1.264728419482708E-2</v>
      </c>
      <c r="IN48" s="40">
        <v>-1.0308802127838135E-2</v>
      </c>
      <c r="IO48" s="40">
        <v>-8.270634338259697E-3</v>
      </c>
      <c r="IP48" s="40">
        <v>-6.9226701743900776E-3</v>
      </c>
      <c r="IQ48" s="40">
        <v>-6.1329798772931099E-3</v>
      </c>
      <c r="IR48" s="40">
        <v>-5.4448493756353855E-3</v>
      </c>
      <c r="IS48" s="40">
        <v>-4.2997607961297035E-3</v>
      </c>
      <c r="IT48" s="40">
        <v>-3.7002817261964083E-3</v>
      </c>
      <c r="IU48" s="40">
        <v>-3.7140247877687216E-3</v>
      </c>
      <c r="IV48" s="40">
        <v>-4.0391543880105019E-3</v>
      </c>
      <c r="IW48" s="40">
        <v>-4.6809259802103043E-3</v>
      </c>
      <c r="IX48" s="40">
        <v>-5.0172572955489159E-3</v>
      </c>
      <c r="IY48" s="40">
        <v>-5.674668587744236E-3</v>
      </c>
      <c r="IZ48" s="40">
        <v>-5.7070543989539146E-3</v>
      </c>
      <c r="JA48" s="40">
        <v>-5.7398118078708649E-3</v>
      </c>
      <c r="JB48" s="40">
        <v>-6.0946461744606495E-3</v>
      </c>
      <c r="JC48" s="40">
        <v>-6.1320187523961067E-3</v>
      </c>
      <c r="JD48" s="40">
        <v>-6.1698523350059986E-3</v>
      </c>
      <c r="JE48" s="40">
        <v>-6.5359710715711117E-3</v>
      </c>
      <c r="JF48" s="40">
        <v>-6.5789711661636829E-3</v>
      </c>
      <c r="JG48" s="40">
        <v>-6.9548217579722404E-3</v>
      </c>
      <c r="JH48" s="40">
        <v>-7.0035303942859173E-3</v>
      </c>
      <c r="JI48" s="40">
        <v>-7.052925880998373E-3</v>
      </c>
      <c r="JJ48" s="40">
        <v>-7.4425241909921169E-3</v>
      </c>
      <c r="JK48" s="40">
        <v>-7.4983309023082256E-3</v>
      </c>
      <c r="JL48" s="40">
        <v>-7.5549809262156487E-3</v>
      </c>
      <c r="JM48" s="40">
        <v>-7.9598966985940933E-3</v>
      </c>
      <c r="JN48" s="40">
        <v>-8.0237649381160736E-3</v>
      </c>
      <c r="JO48" s="40">
        <v>-8.4418365731835365E-3</v>
      </c>
      <c r="JP48" s="40">
        <v>-8.1575196236371994E-3</v>
      </c>
      <c r="JQ48" s="40">
        <v>-8.5837440565228462E-3</v>
      </c>
      <c r="JR48" s="40">
        <v>-9.0204467996954918E-3</v>
      </c>
      <c r="JS48" s="40">
        <v>-8.7368590757250786E-3</v>
      </c>
      <c r="JT48" s="40">
        <v>-9.1828005388379097E-3</v>
      </c>
      <c r="JU48" s="40">
        <v>-9.2679066583514214E-3</v>
      </c>
      <c r="JV48" s="336" t="s">
        <v>1740</v>
      </c>
      <c r="JW48" s="336" t="s">
        <v>851</v>
      </c>
      <c r="JX48" s="336" t="s">
        <v>851</v>
      </c>
      <c r="JY48" s="336" t="s">
        <v>851</v>
      </c>
      <c r="JZ48" s="336" t="s">
        <v>851</v>
      </c>
      <c r="KA48" s="336" t="s">
        <v>1740</v>
      </c>
      <c r="KB48" s="40">
        <v>0.49027865824605299</v>
      </c>
      <c r="KC48" s="40">
        <v>0.49013410948883801</v>
      </c>
      <c r="KD48" s="40">
        <v>0.49000606886279496</v>
      </c>
      <c r="KE48" s="40">
        <v>0.48989463974711905</v>
      </c>
      <c r="KF48" s="40">
        <v>0.489790966247177</v>
      </c>
      <c r="KG48" s="40">
        <v>0.48969813902947901</v>
      </c>
      <c r="KH48" s="40">
        <v>0.48961148278559696</v>
      </c>
      <c r="KI48" s="40">
        <v>0.48953548026921401</v>
      </c>
      <c r="KJ48" s="40">
        <v>0.48947036410266898</v>
      </c>
      <c r="KK48" s="40">
        <v>0.48941716583453099</v>
      </c>
      <c r="KL48" s="40">
        <v>0.48937363226164199</v>
      </c>
      <c r="KM48" s="40">
        <v>0.48934235696082501</v>
      </c>
      <c r="KN48" s="40">
        <v>0.48932045183538103</v>
      </c>
      <c r="KO48" s="40">
        <v>0.48931152507834497</v>
      </c>
      <c r="KP48" s="40">
        <v>0.48931170088151804</v>
      </c>
      <c r="KQ48" s="40">
        <v>0.489322410432662</v>
      </c>
      <c r="KR48" s="40">
        <v>0.48934433508187603</v>
      </c>
      <c r="KS48" s="40">
        <v>0.489376889064701</v>
      </c>
      <c r="KT48" s="40">
        <v>0.48942080228080198</v>
      </c>
      <c r="KU48" s="40">
        <v>0.48947432786484302</v>
      </c>
      <c r="KV48" s="40">
        <v>0.48954279537597101</v>
      </c>
      <c r="KW48" s="40">
        <v>0.48962123075082603</v>
      </c>
      <c r="KX48" s="40">
        <v>0.48971399849275599</v>
      </c>
      <c r="KY48" s="40">
        <v>0.48982215353813802</v>
      </c>
      <c r="KZ48" s="40">
        <v>0.48994910634766697</v>
      </c>
      <c r="LA48" s="40">
        <v>0.490094003649578</v>
      </c>
      <c r="LB48" s="40">
        <v>0.49026215575724302</v>
      </c>
      <c r="LC48" s="40">
        <v>0.49044941653372803</v>
      </c>
      <c r="LD48" s="40">
        <v>0.49065785251807098</v>
      </c>
      <c r="LE48" s="40">
        <v>0.49088626237689298</v>
      </c>
      <c r="LF48" s="40">
        <v>0.49113256611530098</v>
      </c>
      <c r="LG48" s="40">
        <v>0.49139722019545401</v>
      </c>
      <c r="LH48" s="40">
        <v>0.49167921845032503</v>
      </c>
      <c r="LI48" s="40">
        <v>0.49197434276275698</v>
      </c>
      <c r="LJ48" s="40">
        <v>0.49228611914742898</v>
      </c>
      <c r="LK48" s="40">
        <v>0.49260661957358498</v>
      </c>
      <c r="LL48" s="336" t="s">
        <v>851</v>
      </c>
      <c r="LM48" s="336" t="s">
        <v>851</v>
      </c>
      <c r="LN48" s="336" t="s">
        <v>1740</v>
      </c>
      <c r="LO48" s="40">
        <v>0.70277881622314453</v>
      </c>
      <c r="LP48" s="40">
        <v>0.70000380277633667</v>
      </c>
      <c r="LQ48" s="40">
        <v>0.69454526901245117</v>
      </c>
      <c r="LR48" s="40">
        <v>0.68763470649719238</v>
      </c>
      <c r="LS48" s="40">
        <v>0.68105101585388184</v>
      </c>
      <c r="LT48" s="40">
        <v>0.675617516040802</v>
      </c>
      <c r="LU48" s="40">
        <v>0.67208093404769897</v>
      </c>
      <c r="LV48" s="40">
        <v>0.6694367527961731</v>
      </c>
      <c r="LW48" s="40">
        <v>0.66728454828262329</v>
      </c>
      <c r="LX48" s="40">
        <v>0.66511625051498413</v>
      </c>
      <c r="LY48" s="40">
        <v>0.66220420598983765</v>
      </c>
      <c r="LZ48" s="40">
        <v>0.65811699628829956</v>
      </c>
      <c r="MA48" s="40">
        <v>0.65388244390487671</v>
      </c>
      <c r="MB48" s="40">
        <v>0.6496996283531189</v>
      </c>
      <c r="MC48" s="40">
        <v>0.64546900987625122</v>
      </c>
      <c r="MD48" s="40">
        <v>0.64150941371917725</v>
      </c>
      <c r="ME48" s="40">
        <v>0.63835263252258301</v>
      </c>
      <c r="MF48" s="40">
        <v>0.63548076152801514</v>
      </c>
      <c r="MG48" s="40">
        <v>0.63257330656051636</v>
      </c>
      <c r="MH48" s="40">
        <v>0.63016390800476074</v>
      </c>
      <c r="MI48" s="40">
        <v>0.62739276885986328</v>
      </c>
      <c r="MJ48" s="40">
        <v>0.62445998191833496</v>
      </c>
      <c r="MK48" s="40">
        <v>0.62148594856262207</v>
      </c>
      <c r="ML48" s="40">
        <v>0.61846983432769775</v>
      </c>
      <c r="MM48" s="40">
        <v>0.6156197190284729</v>
      </c>
      <c r="MN48" s="40">
        <v>0.61272662878036499</v>
      </c>
      <c r="MO48" s="40">
        <v>0.60978972911834717</v>
      </c>
      <c r="MP48" s="40">
        <v>0.60736620426177979</v>
      </c>
      <c r="MQ48" s="40">
        <v>0.60525393486022949</v>
      </c>
      <c r="MR48" s="40">
        <v>0.60261392593383789</v>
      </c>
      <c r="MS48" s="40">
        <v>0.59935897588729858</v>
      </c>
      <c r="MT48" s="40">
        <v>0.59518676996231079</v>
      </c>
      <c r="MU48" s="40">
        <v>0.5911562442779541</v>
      </c>
      <c r="MV48" s="40">
        <v>0.5868372917175293</v>
      </c>
      <c r="MW48" s="40">
        <v>0.58302581310272217</v>
      </c>
      <c r="MX48" s="40">
        <v>0.57914340496063232</v>
      </c>
      <c r="MY48" s="336" t="s">
        <v>851</v>
      </c>
      <c r="MZ48" s="336" t="s">
        <v>1740</v>
      </c>
      <c r="NA48" s="40">
        <v>0.63253486156463623</v>
      </c>
      <c r="NB48" s="40">
        <v>0.62796390056610107</v>
      </c>
      <c r="NC48" s="40">
        <v>0.62194329500198364</v>
      </c>
      <c r="ND48" s="40">
        <v>0.61511725187301636</v>
      </c>
      <c r="NE48" s="40">
        <v>0.60832267999649048</v>
      </c>
      <c r="NF48" s="40">
        <v>0.60186541080474854</v>
      </c>
      <c r="NG48" s="40">
        <v>0.59730309247970581</v>
      </c>
      <c r="NH48" s="40">
        <v>0.59279775619506836</v>
      </c>
      <c r="NI48" s="40">
        <v>0.58881682157516479</v>
      </c>
      <c r="NJ48" s="40">
        <v>0.58480620384216309</v>
      </c>
      <c r="NK48" s="40">
        <v>0.58219176530838013</v>
      </c>
      <c r="NL48" s="40">
        <v>0.57929307222366333</v>
      </c>
      <c r="NM48" s="40">
        <v>0.57749134302139282</v>
      </c>
      <c r="NN48" s="40">
        <v>0.5763515830039978</v>
      </c>
      <c r="NO48" s="40">
        <v>0.57488077878952026</v>
      </c>
      <c r="NP48" s="40">
        <v>0.57243365049362183</v>
      </c>
      <c r="NQ48" s="40">
        <v>0.57014155387878418</v>
      </c>
      <c r="NR48" s="40">
        <v>0.56782132387161255</v>
      </c>
      <c r="NS48" s="40">
        <v>0.56416940689086914</v>
      </c>
      <c r="NT48" s="40">
        <v>0.56131148338317871</v>
      </c>
      <c r="NU48" s="40">
        <v>0.55841583013534546</v>
      </c>
      <c r="NV48" s="40">
        <v>0.55533397197723389</v>
      </c>
      <c r="NW48" s="40">
        <v>0.55287820100784302</v>
      </c>
      <c r="NX48" s="40">
        <v>0.55005055665969849</v>
      </c>
      <c r="NY48" s="40">
        <v>0.54736840724945068</v>
      </c>
      <c r="NZ48" s="40">
        <v>0.54327744245529175</v>
      </c>
      <c r="OA48" s="40">
        <v>0.53877973556518555</v>
      </c>
      <c r="OB48" s="40">
        <v>0.53405141830444336</v>
      </c>
      <c r="OC48" s="40">
        <v>0.52924692630767822</v>
      </c>
      <c r="OD48" s="40">
        <v>0.52454960346221924</v>
      </c>
      <c r="OE48" s="40">
        <v>0.52029913663864136</v>
      </c>
      <c r="OF48" s="40">
        <v>0.51580458879470825</v>
      </c>
      <c r="OG48" s="40">
        <v>0.51250451803207397</v>
      </c>
      <c r="OH48" s="40">
        <v>0.5093235969543457</v>
      </c>
      <c r="OI48" s="40">
        <v>0.5070110559463501</v>
      </c>
      <c r="OJ48" s="40">
        <v>0.50465548038482666</v>
      </c>
      <c r="OK48" s="336" t="s">
        <v>851</v>
      </c>
      <c r="OL48" s="336" t="s">
        <v>851</v>
      </c>
      <c r="OM48" s="336" t="s">
        <v>1740</v>
      </c>
      <c r="ON48" s="40">
        <v>0.63503271341323853</v>
      </c>
      <c r="OO48" s="40">
        <v>0.63453930616378784</v>
      </c>
      <c r="OP48" s="40">
        <v>0.63320589065551758</v>
      </c>
      <c r="OQ48" s="40">
        <v>0.6312180757522583</v>
      </c>
      <c r="OR48" s="40">
        <v>0.62865293025970459</v>
      </c>
      <c r="OS48" s="40">
        <v>0.62531441450119019</v>
      </c>
      <c r="OT48" s="40">
        <v>0.62212687730789185</v>
      </c>
      <c r="OU48" s="40">
        <v>0.61834412813186646</v>
      </c>
      <c r="OV48" s="40">
        <v>0.61414891481399536</v>
      </c>
      <c r="OW48" s="40">
        <v>0.60992246866226196</v>
      </c>
      <c r="OX48" s="40">
        <v>0.60585308074951172</v>
      </c>
      <c r="OY48" s="40">
        <v>0.60150140523910522</v>
      </c>
      <c r="OZ48" s="40">
        <v>0.59792518615722656</v>
      </c>
      <c r="PA48" s="40">
        <v>0.59500473737716675</v>
      </c>
      <c r="PB48" s="40">
        <v>0.59236884117126465</v>
      </c>
      <c r="PC48" s="40">
        <v>0.58970260620117188</v>
      </c>
      <c r="PD48" s="40">
        <v>0.58815956115722656</v>
      </c>
      <c r="PE48" s="40">
        <v>0.5869213342666626</v>
      </c>
      <c r="PF48" s="40">
        <v>0.58566772937774658</v>
      </c>
      <c r="PG48" s="40">
        <v>0.58491802215576172</v>
      </c>
      <c r="PH48" s="40">
        <v>0.5838283896446228</v>
      </c>
      <c r="PI48" s="40">
        <v>0.58192092180252075</v>
      </c>
      <c r="PJ48" s="40">
        <v>0.57931727170944214</v>
      </c>
      <c r="PK48" s="40">
        <v>0.57701379060745239</v>
      </c>
      <c r="PL48" s="40">
        <v>0.57453310489654541</v>
      </c>
      <c r="PM48" s="40">
        <v>0.57167291641235352</v>
      </c>
      <c r="PN48" s="40">
        <v>0.569114089012146</v>
      </c>
      <c r="PO48" s="40">
        <v>0.56671297550201416</v>
      </c>
      <c r="PP48" s="40">
        <v>0.56497371196746826</v>
      </c>
      <c r="PQ48" s="40">
        <v>0.56234544515609741</v>
      </c>
      <c r="PR48" s="40">
        <v>0.55911678075790405</v>
      </c>
      <c r="PS48" s="40">
        <v>0.55459767580032349</v>
      </c>
      <c r="PT48" s="40">
        <v>0.55056178569793701</v>
      </c>
      <c r="PU48" s="40">
        <v>0.54588663578033447</v>
      </c>
      <c r="PV48" s="40">
        <v>0.54206639528274536</v>
      </c>
      <c r="PW48" s="40">
        <v>0.53780263662338257</v>
      </c>
      <c r="PX48" s="336" t="s">
        <v>851</v>
      </c>
      <c r="PY48" s="336" t="s">
        <v>851</v>
      </c>
      <c r="PZ48" s="40">
        <v>0.53290000000000004</v>
      </c>
      <c r="QA48" s="40">
        <v>0.53129999999999999</v>
      </c>
      <c r="QB48" s="40">
        <v>0.53060000000000007</v>
      </c>
      <c r="QC48" s="40">
        <v>0.5282</v>
      </c>
      <c r="QD48" s="40">
        <v>0.51880000000000004</v>
      </c>
      <c r="QE48" s="40">
        <v>0.51519999999999999</v>
      </c>
      <c r="QF48" s="40">
        <v>0.52259999999999995</v>
      </c>
      <c r="QG48" s="40">
        <v>0.53259999999999996</v>
      </c>
      <c r="QH48" s="40">
        <v>0.5343</v>
      </c>
      <c r="QI48" s="40">
        <v>0.54159999999999997</v>
      </c>
      <c r="QJ48" s="40">
        <v>0.54090000000000005</v>
      </c>
      <c r="QK48" s="40">
        <v>0.54430000000000001</v>
      </c>
      <c r="QL48" s="40">
        <v>0.54420000000000002</v>
      </c>
      <c r="QM48" s="40">
        <v>0.55630000000000002</v>
      </c>
      <c r="QN48" s="40">
        <v>0.55720000000000003</v>
      </c>
      <c r="QO48" s="40">
        <v>0.5595</v>
      </c>
      <c r="QP48" s="40">
        <v>0.55930000000000002</v>
      </c>
      <c r="QQ48" s="40">
        <v>0.56619999999999993</v>
      </c>
      <c r="QR48" s="40">
        <v>0.57740000000000002</v>
      </c>
      <c r="QS48" s="336" t="s">
        <v>851</v>
      </c>
      <c r="QT48" s="336" t="s">
        <v>851</v>
      </c>
      <c r="QU48" s="336" t="s">
        <v>851</v>
      </c>
      <c r="QV48" s="336" t="s">
        <v>851</v>
      </c>
      <c r="QW48" s="40">
        <v>1.9587894901633263E-2</v>
      </c>
      <c r="QX48" s="336" t="s">
        <v>851</v>
      </c>
      <c r="QY48" s="336" t="s">
        <v>851</v>
      </c>
      <c r="QZ48" s="336" t="s">
        <v>851</v>
      </c>
      <c r="RA48" s="336" t="s">
        <v>851</v>
      </c>
      <c r="RB48" s="336" t="s">
        <v>851</v>
      </c>
      <c r="RC48" s="336" t="s">
        <v>851</v>
      </c>
      <c r="RD48" s="336" t="s">
        <v>851</v>
      </c>
      <c r="RE48" s="336" t="s">
        <v>851</v>
      </c>
      <c r="RF48" s="40">
        <v>0.33</v>
      </c>
      <c r="RG48" s="40">
        <v>2011</v>
      </c>
      <c r="RH48" s="336" t="s">
        <v>840</v>
      </c>
      <c r="RI48" s="336" t="s">
        <v>851</v>
      </c>
      <c r="RJ48" s="40">
        <v>1E-3</v>
      </c>
      <c r="RK48" s="40">
        <v>2011</v>
      </c>
      <c r="RL48" s="336" t="s">
        <v>840</v>
      </c>
      <c r="RM48" s="336" t="s">
        <v>851</v>
      </c>
      <c r="RN48" s="40">
        <v>6.9999999999999993E-3</v>
      </c>
      <c r="RO48" s="40">
        <v>2011</v>
      </c>
      <c r="RP48" s="336" t="s">
        <v>840</v>
      </c>
      <c r="RQ48" s="336" t="s">
        <v>851</v>
      </c>
      <c r="RR48" s="40">
        <v>3.7999999999999999E-2</v>
      </c>
      <c r="RS48" s="40">
        <v>2011</v>
      </c>
      <c r="RT48" s="336" t="s">
        <v>840</v>
      </c>
      <c r="RU48" s="336" t="s">
        <v>851</v>
      </c>
      <c r="RV48" s="40">
        <v>0.16899999999999998</v>
      </c>
      <c r="RW48" s="40">
        <v>2015</v>
      </c>
      <c r="RX48" s="336" t="s">
        <v>840</v>
      </c>
      <c r="RY48" s="336" t="s">
        <v>851</v>
      </c>
      <c r="RZ48" s="336" t="s">
        <v>838</v>
      </c>
      <c r="SA48" s="40">
        <v>0.18873557448387146</v>
      </c>
      <c r="SB48" s="40">
        <v>0.17584431171417236</v>
      </c>
      <c r="SC48" s="40">
        <v>0.17314580082893372</v>
      </c>
      <c r="SD48" s="40">
        <v>0.17338208854198456</v>
      </c>
      <c r="SE48" s="40">
        <v>0.15214461088180542</v>
      </c>
      <c r="SF48" s="336" t="s">
        <v>851</v>
      </c>
      <c r="SG48" s="336" t="s">
        <v>851</v>
      </c>
      <c r="SH48" s="40">
        <v>0.20326077938079834</v>
      </c>
      <c r="SI48" s="40">
        <v>0.20381335914134979</v>
      </c>
      <c r="SJ48" s="40">
        <v>0.18801458179950714</v>
      </c>
      <c r="SK48" s="40">
        <v>0.18865896761417389</v>
      </c>
      <c r="SL48" s="40">
        <v>0.19814471900463104</v>
      </c>
      <c r="SM48" s="336" t="s">
        <v>840</v>
      </c>
      <c r="SN48" s="336" t="s">
        <v>851</v>
      </c>
      <c r="SO48" s="336" t="s">
        <v>851</v>
      </c>
      <c r="SP48" s="40">
        <v>2.822391502559185E-2</v>
      </c>
      <c r="SQ48" s="40">
        <v>1.915842667222023E-2</v>
      </c>
      <c r="SR48" s="40">
        <v>1.8249906599521637E-2</v>
      </c>
      <c r="SS48" s="40">
        <v>1.9467802718281746E-2</v>
      </c>
      <c r="ST48" s="40">
        <v>-3.2523192465305328E-2</v>
      </c>
      <c r="SU48" s="336" t="s">
        <v>838</v>
      </c>
      <c r="SV48" s="336" t="s">
        <v>851</v>
      </c>
      <c r="SW48" s="336" t="s">
        <v>851</v>
      </c>
      <c r="SX48" s="40">
        <v>3.3234979957342148E-2</v>
      </c>
      <c r="SY48" s="40">
        <v>2.7868257835507393E-2</v>
      </c>
      <c r="SZ48" s="40">
        <v>2.0190874114632607E-2</v>
      </c>
      <c r="TA48" s="40">
        <v>3.1458616256713867E-2</v>
      </c>
      <c r="TB48" s="40">
        <v>2.7916703373193741E-2</v>
      </c>
      <c r="TC48" s="336" t="s">
        <v>840</v>
      </c>
      <c r="TD48" s="336" t="s">
        <v>851</v>
      </c>
      <c r="TE48" s="336" t="s">
        <v>851</v>
      </c>
      <c r="TF48" s="336" t="s">
        <v>851</v>
      </c>
      <c r="TG48" s="40">
        <v>3.4919973462820053E-2</v>
      </c>
      <c r="TH48" s="40">
        <v>2.8337595984339714E-2</v>
      </c>
      <c r="TI48" s="40">
        <v>3.041614405810833E-2</v>
      </c>
      <c r="TJ48" s="40">
        <v>2.8312936425209045E-2</v>
      </c>
      <c r="TK48" s="40">
        <v>-2.6445971801877022E-2</v>
      </c>
      <c r="TL48" s="336" t="s">
        <v>838</v>
      </c>
      <c r="TM48" s="336" t="s">
        <v>851</v>
      </c>
      <c r="TN48" s="336" t="s">
        <v>851</v>
      </c>
      <c r="TO48" s="336" t="s">
        <v>851</v>
      </c>
      <c r="TP48" s="40">
        <v>3.9522826671600342E-2</v>
      </c>
      <c r="TQ48" s="40">
        <v>3.6622185260057449E-2</v>
      </c>
      <c r="TR48" s="40">
        <v>3.2568469643592834E-2</v>
      </c>
      <c r="TS48" s="40">
        <v>4.2141105979681015E-2</v>
      </c>
      <c r="TT48" s="40">
        <v>3.4839373081922531E-2</v>
      </c>
      <c r="TU48" s="336" t="s">
        <v>840</v>
      </c>
      <c r="TV48" s="336" t="s">
        <v>851</v>
      </c>
      <c r="TW48" s="40">
        <v>6180</v>
      </c>
      <c r="TX48" s="336" t="s">
        <v>840</v>
      </c>
      <c r="TY48" s="336" t="s">
        <v>851</v>
      </c>
      <c r="TZ48" s="40">
        <v>5814.73486328125</v>
      </c>
      <c r="UA48" s="336" t="s">
        <v>838</v>
      </c>
      <c r="UB48" s="336" t="s">
        <v>851</v>
      </c>
      <c r="UC48" s="40">
        <v>5575.4196479033599</v>
      </c>
      <c r="UD48" s="336" t="s">
        <v>840</v>
      </c>
      <c r="UE48" s="336" t="s">
        <v>851</v>
      </c>
      <c r="UF48" s="336" t="s">
        <v>851</v>
      </c>
      <c r="UG48" s="40">
        <v>0.10042325407266617</v>
      </c>
      <c r="UH48" s="40">
        <v>0.11255121976137161</v>
      </c>
      <c r="UI48" s="40">
        <v>0.11986305564641953</v>
      </c>
      <c r="UJ48" s="40">
        <v>0.13579349219799042</v>
      </c>
      <c r="UK48" s="40">
        <v>0.11956813931465149</v>
      </c>
      <c r="UL48" s="336" t="s">
        <v>838</v>
      </c>
      <c r="UM48" s="336" t="s">
        <v>851</v>
      </c>
      <c r="UN48" s="336" t="s">
        <v>851</v>
      </c>
      <c r="UO48" s="336" t="s">
        <v>851</v>
      </c>
      <c r="UP48" s="40">
        <v>0.11098835617303848</v>
      </c>
      <c r="UQ48" s="40">
        <v>0.12942841649055481</v>
      </c>
      <c r="UR48" s="40">
        <v>0.13009832799434662</v>
      </c>
      <c r="US48" s="40">
        <v>0.14639085531234741</v>
      </c>
      <c r="UT48" s="40">
        <v>0.16726428270339966</v>
      </c>
      <c r="UU48" s="336" t="s">
        <v>840</v>
      </c>
    </row>
    <row r="49" spans="1:567">
      <c r="A49" s="336" t="s">
        <v>425</v>
      </c>
      <c r="B49" s="336" t="s">
        <v>30</v>
      </c>
      <c r="C49" s="336" t="s">
        <v>240</v>
      </c>
      <c r="D49" s="40">
        <v>5.4121952503919601E-2</v>
      </c>
      <c r="E49" s="336" t="s">
        <v>436</v>
      </c>
      <c r="F49" s="40">
        <v>5.8005776256322861E-2</v>
      </c>
      <c r="G49" s="336" t="s">
        <v>1741</v>
      </c>
      <c r="H49" s="40">
        <v>5.3984124213457108E-2</v>
      </c>
      <c r="I49" s="336" t="s">
        <v>1447</v>
      </c>
      <c r="J49" s="40">
        <v>4.4219784438610077E-2</v>
      </c>
      <c r="K49" s="336" t="s">
        <v>1803</v>
      </c>
      <c r="L49" s="336" t="s">
        <v>436</v>
      </c>
      <c r="M49" s="40">
        <v>0.24661098420619965</v>
      </c>
      <c r="N49" s="40">
        <v>0.25269153714179993</v>
      </c>
      <c r="O49" s="336" t="s">
        <v>436</v>
      </c>
      <c r="P49" s="40">
        <v>0.24661098420619965</v>
      </c>
      <c r="Q49" s="336" t="s">
        <v>436</v>
      </c>
      <c r="R49" s="40">
        <v>0.29593482613563538</v>
      </c>
      <c r="S49" s="336" t="s">
        <v>436</v>
      </c>
      <c r="T49" s="40">
        <v>0.26720690727233887</v>
      </c>
      <c r="U49" s="336" t="s">
        <v>436</v>
      </c>
      <c r="V49" s="336" t="s">
        <v>851</v>
      </c>
      <c r="W49" s="336" t="s">
        <v>1741</v>
      </c>
      <c r="X49" s="40">
        <v>0.27796098589897156</v>
      </c>
      <c r="Y49" s="40">
        <v>0.28228017687797546</v>
      </c>
      <c r="Z49" s="336" t="s">
        <v>1741</v>
      </c>
      <c r="AA49" s="40">
        <v>0.27796098589897156</v>
      </c>
      <c r="AB49" s="336" t="s">
        <v>1741</v>
      </c>
      <c r="AC49" s="40">
        <v>0.30494904518127441</v>
      </c>
      <c r="AD49" s="336" t="s">
        <v>1741</v>
      </c>
      <c r="AE49" s="40">
        <v>0.28015181422233582</v>
      </c>
      <c r="AF49" s="336" t="s">
        <v>1741</v>
      </c>
      <c r="AG49" s="336" t="s">
        <v>851</v>
      </c>
      <c r="AH49" s="336" t="s">
        <v>1447</v>
      </c>
      <c r="AI49" s="40">
        <v>0.27796098589897156</v>
      </c>
      <c r="AJ49" s="40">
        <v>0.28228017687797546</v>
      </c>
      <c r="AK49" s="336" t="s">
        <v>1447</v>
      </c>
      <c r="AL49" s="40">
        <v>0.27796098589897156</v>
      </c>
      <c r="AM49" s="336" t="s">
        <v>1447</v>
      </c>
      <c r="AN49" s="40">
        <v>0.30494904518127441</v>
      </c>
      <c r="AO49" s="336" t="s">
        <v>1447</v>
      </c>
      <c r="AP49" s="40">
        <v>0.28015181422233582</v>
      </c>
      <c r="AQ49" s="336" t="s">
        <v>1447</v>
      </c>
      <c r="AR49" s="336" t="s">
        <v>851</v>
      </c>
      <c r="AS49" s="336" t="s">
        <v>1803</v>
      </c>
      <c r="AT49" s="40">
        <v>0.27796098589897156</v>
      </c>
      <c r="AU49" s="40">
        <v>0.28228017687797546</v>
      </c>
      <c r="AV49" s="336" t="s">
        <v>1803</v>
      </c>
      <c r="AW49" s="40">
        <v>0.27796098589897156</v>
      </c>
      <c r="AX49" s="336" t="s">
        <v>1803</v>
      </c>
      <c r="AY49" s="40">
        <v>0.30494904518127441</v>
      </c>
      <c r="AZ49" s="336" t="s">
        <v>1803</v>
      </c>
      <c r="BA49" s="40">
        <v>0.28015181422233582</v>
      </c>
      <c r="BB49" s="336" t="s">
        <v>1803</v>
      </c>
      <c r="BC49" s="336" t="s">
        <v>851</v>
      </c>
      <c r="BD49" s="336" t="s">
        <v>436</v>
      </c>
      <c r="BE49" s="40">
        <v>3.166193962097168</v>
      </c>
      <c r="BF49" s="336" t="s">
        <v>827</v>
      </c>
      <c r="BG49" s="40">
        <v>4.1799063682556152</v>
      </c>
      <c r="BH49" s="336" t="s">
        <v>1447</v>
      </c>
      <c r="BI49" s="40">
        <v>5.4668197631835938</v>
      </c>
      <c r="BJ49" s="336" t="s">
        <v>1803</v>
      </c>
      <c r="BK49" s="40">
        <v>4.8333277702331543</v>
      </c>
      <c r="BL49" s="336" t="s">
        <v>851</v>
      </c>
      <c r="BM49" s="40">
        <v>2.7265610694885254</v>
      </c>
      <c r="BN49" s="336" t="s">
        <v>838</v>
      </c>
      <c r="BO49" s="336" t="s">
        <v>851</v>
      </c>
      <c r="BP49" s="336" t="s">
        <v>436</v>
      </c>
      <c r="BQ49" s="40">
        <v>1.0922237299382687E-2</v>
      </c>
      <c r="BR49" s="40">
        <v>6.74831448122859E-3</v>
      </c>
      <c r="BS49" s="40">
        <v>5.9312130324542522E-3</v>
      </c>
      <c r="BT49" s="40">
        <v>5.7440921664237976E-3</v>
      </c>
      <c r="BU49" s="40">
        <v>5.7440628297626972E-3</v>
      </c>
      <c r="BV49" s="336" t="s">
        <v>851</v>
      </c>
      <c r="BW49" s="336" t="s">
        <v>827</v>
      </c>
      <c r="BX49" s="40">
        <v>1.2367659248411655E-2</v>
      </c>
      <c r="BY49" s="40">
        <v>1.0040126740932465E-2</v>
      </c>
      <c r="BZ49" s="40">
        <v>8.2854265347123146E-3</v>
      </c>
      <c r="CA49" s="40">
        <v>8.3659766241908073E-3</v>
      </c>
      <c r="CB49" s="40">
        <v>8.6410082876682281E-3</v>
      </c>
      <c r="CC49" s="336" t="s">
        <v>851</v>
      </c>
      <c r="CD49" s="336" t="s">
        <v>1447</v>
      </c>
      <c r="CE49" s="40">
        <v>1.0678460821509361E-2</v>
      </c>
      <c r="CF49" s="40">
        <v>8.788752369582653E-3</v>
      </c>
      <c r="CG49" s="40">
        <v>8.4398062899708748E-3</v>
      </c>
      <c r="CH49" s="40">
        <v>8.7615326046943665E-3</v>
      </c>
      <c r="CI49" s="40">
        <v>9.0025216341018677E-3</v>
      </c>
      <c r="CJ49" s="336" t="s">
        <v>851</v>
      </c>
      <c r="CK49" s="336" t="s">
        <v>1803</v>
      </c>
      <c r="CL49" s="40">
        <v>9.7811361774802208E-3</v>
      </c>
      <c r="CM49" s="40">
        <v>8.525005541741848E-3</v>
      </c>
      <c r="CN49" s="40">
        <v>8.6850700899958611E-3</v>
      </c>
      <c r="CO49" s="40">
        <v>9.0041635558009148E-3</v>
      </c>
      <c r="CP49" s="40">
        <v>9.2517640441656113E-3</v>
      </c>
      <c r="CQ49" s="336" t="s">
        <v>851</v>
      </c>
      <c r="CR49" s="40">
        <v>6.471611499786377</v>
      </c>
      <c r="CS49" s="40">
        <v>7.4295454025268555</v>
      </c>
      <c r="CT49" s="40">
        <v>8.1489963531494141</v>
      </c>
      <c r="CU49" s="40">
        <v>8.7522954940795898</v>
      </c>
      <c r="CV49" s="40">
        <v>9.3674411773681641</v>
      </c>
      <c r="CW49" s="336" t="s">
        <v>1741</v>
      </c>
      <c r="CX49" s="336" t="s">
        <v>851</v>
      </c>
      <c r="CY49" s="40">
        <v>7.0698962211608887</v>
      </c>
      <c r="CZ49" s="40">
        <v>7.879183292388916</v>
      </c>
      <c r="DA49" s="40">
        <v>8.5180988311767578</v>
      </c>
      <c r="DB49" s="40">
        <v>9.115015983581543</v>
      </c>
      <c r="DC49" s="40">
        <v>9.759246826171875</v>
      </c>
      <c r="DD49" s="336" t="s">
        <v>1447</v>
      </c>
      <c r="DE49" s="336" t="s">
        <v>851</v>
      </c>
      <c r="DF49" s="40">
        <v>10.029512405395508</v>
      </c>
      <c r="DG49" s="336" t="s">
        <v>1803</v>
      </c>
      <c r="DH49" s="336" t="s">
        <v>851</v>
      </c>
      <c r="DI49" s="336" t="s">
        <v>851</v>
      </c>
      <c r="DJ49" s="336">
        <v>9.6</v>
      </c>
      <c r="DK49" s="336" t="s">
        <v>1738</v>
      </c>
      <c r="DL49" s="336" t="s">
        <v>851</v>
      </c>
      <c r="DM49" s="336" t="s">
        <v>851</v>
      </c>
      <c r="DN49" s="336" t="s">
        <v>436</v>
      </c>
      <c r="DO49" s="40">
        <v>-9.917108342051506E-3</v>
      </c>
      <c r="DP49" s="40">
        <v>-4.6351323835551739E-3</v>
      </c>
      <c r="DQ49" s="40">
        <v>-1.4611826278269291E-2</v>
      </c>
      <c r="DR49" s="40">
        <v>-2.643873356282711E-2</v>
      </c>
      <c r="DS49" s="40">
        <v>1.5658815391361713E-3</v>
      </c>
      <c r="DT49" s="336" t="s">
        <v>851</v>
      </c>
      <c r="DU49" s="336" t="s">
        <v>827</v>
      </c>
      <c r="DV49" s="40">
        <v>-1.572817750275135E-2</v>
      </c>
      <c r="DW49" s="40">
        <v>-1.8294123932719231E-2</v>
      </c>
      <c r="DX49" s="40">
        <v>-1.4570492319762707E-2</v>
      </c>
      <c r="DY49" s="40">
        <v>-4.8707774840295315E-3</v>
      </c>
      <c r="DZ49" s="40">
        <v>-2.3054014891386032E-2</v>
      </c>
      <c r="EA49" s="336" t="s">
        <v>851</v>
      </c>
      <c r="EB49" s="336" t="s">
        <v>1447</v>
      </c>
      <c r="EC49" s="40">
        <v>-2.0592713728547096E-2</v>
      </c>
      <c r="ED49" s="40">
        <v>-1.7293749377131462E-2</v>
      </c>
      <c r="EE49" s="40">
        <v>-2.1778391674160957E-2</v>
      </c>
      <c r="EF49" s="40">
        <v>-1.4519549906253815E-2</v>
      </c>
      <c r="EG49" s="40">
        <v>-1.3927480205893517E-2</v>
      </c>
      <c r="EH49" s="336" t="s">
        <v>851</v>
      </c>
      <c r="EI49" s="336" t="s">
        <v>1803</v>
      </c>
      <c r="EJ49" s="40">
        <v>-1.5504313632845879E-2</v>
      </c>
      <c r="EK49" s="40">
        <v>-1.4356981031596661E-2</v>
      </c>
      <c r="EL49" s="40">
        <v>-1.1595956981182098E-2</v>
      </c>
      <c r="EM49" s="40">
        <v>-2.3626336827874184E-2</v>
      </c>
      <c r="EN49" s="40">
        <v>-1.3297778554260731E-2</v>
      </c>
      <c r="EO49" s="336" t="s">
        <v>851</v>
      </c>
      <c r="EP49" s="336" t="s">
        <v>851</v>
      </c>
      <c r="EQ49" s="336" t="s">
        <v>851</v>
      </c>
      <c r="ER49" s="40">
        <v>0.73049999999999993</v>
      </c>
      <c r="ES49" s="336" t="s">
        <v>1739</v>
      </c>
      <c r="ET49" s="336" t="s">
        <v>851</v>
      </c>
      <c r="EU49" s="336" t="s">
        <v>851</v>
      </c>
      <c r="EV49" s="40">
        <v>0.78079999999999994</v>
      </c>
      <c r="EW49" s="336" t="s">
        <v>1739</v>
      </c>
      <c r="EX49" s="336" t="s">
        <v>851</v>
      </c>
      <c r="EY49" s="336" t="s">
        <v>851</v>
      </c>
      <c r="EZ49" s="40">
        <v>0.68459999999999999</v>
      </c>
      <c r="FA49" s="336" t="s">
        <v>1739</v>
      </c>
      <c r="FB49" s="336" t="s">
        <v>851</v>
      </c>
      <c r="FC49" s="40">
        <v>3.784586489200592E-2</v>
      </c>
      <c r="FD49" s="40">
        <v>1.787947304546833E-2</v>
      </c>
      <c r="FE49" s="40">
        <v>8.6188502609729767E-3</v>
      </c>
      <c r="FF49" s="40">
        <v>-6.600178312510252E-3</v>
      </c>
      <c r="FG49" s="40">
        <v>-0.10585691034793854</v>
      </c>
      <c r="FH49" s="336" t="s">
        <v>838</v>
      </c>
      <c r="FI49" s="336" t="s">
        <v>851</v>
      </c>
      <c r="FJ49" s="40">
        <v>4.7159641981124878E-2</v>
      </c>
      <c r="FK49" s="40">
        <v>3.742494061589241E-2</v>
      </c>
      <c r="FL49" s="40">
        <v>1.0615191422402859E-2</v>
      </c>
      <c r="FM49" s="40">
        <v>1.6239894554018974E-2</v>
      </c>
      <c r="FN49" s="40">
        <v>-7.6073221862316132E-2</v>
      </c>
      <c r="FO49" s="336" t="s">
        <v>840</v>
      </c>
      <c r="FP49" s="336" t="s">
        <v>851</v>
      </c>
      <c r="FQ49" s="40">
        <v>0.10122005641460419</v>
      </c>
      <c r="FR49" s="336" t="s">
        <v>840</v>
      </c>
      <c r="FS49" s="336" t="s">
        <v>851</v>
      </c>
      <c r="FT49" s="336" t="s">
        <v>851</v>
      </c>
      <c r="FU49" s="40">
        <v>2.7333162724971771E-2</v>
      </c>
      <c r="FV49" s="40">
        <v>2.3792730644345284E-2</v>
      </c>
      <c r="FW49" s="40">
        <v>1.5329435467720032E-2</v>
      </c>
      <c r="FX49" s="40">
        <v>1.4150060713291168E-2</v>
      </c>
      <c r="FY49" s="40">
        <v>5.0977752543985844E-3</v>
      </c>
      <c r="FZ49" s="336" t="s">
        <v>840</v>
      </c>
      <c r="GA49" s="336" t="s">
        <v>851</v>
      </c>
      <c r="GB49" s="336" t="s">
        <v>851</v>
      </c>
      <c r="GC49" s="336" t="s">
        <v>851</v>
      </c>
      <c r="GD49" s="336" t="s">
        <v>851</v>
      </c>
      <c r="GE49" s="336" t="s">
        <v>851</v>
      </c>
      <c r="GF49" s="336" t="s">
        <v>851</v>
      </c>
      <c r="GG49" s="336" t="s">
        <v>851</v>
      </c>
      <c r="GH49" s="336" t="s">
        <v>851</v>
      </c>
      <c r="GI49" s="336" t="s">
        <v>851</v>
      </c>
      <c r="GJ49" s="336" t="s">
        <v>851</v>
      </c>
      <c r="GK49" s="40">
        <v>1643333</v>
      </c>
      <c r="GL49" s="40">
        <v>1674674</v>
      </c>
      <c r="GM49" s="40">
        <v>1704637</v>
      </c>
      <c r="GN49" s="40">
        <v>1734387</v>
      </c>
      <c r="GO49" s="40">
        <v>1765533</v>
      </c>
      <c r="GP49" s="40">
        <v>1799077</v>
      </c>
      <c r="GQ49" s="40">
        <v>1835911</v>
      </c>
      <c r="GR49" s="40">
        <v>1875458</v>
      </c>
      <c r="GS49" s="40">
        <v>1915636</v>
      </c>
      <c r="GT49" s="40">
        <v>1953495</v>
      </c>
      <c r="GU49" s="40">
        <v>1987106</v>
      </c>
      <c r="GV49" s="40">
        <v>2015406</v>
      </c>
      <c r="GW49" s="40">
        <v>2039551</v>
      </c>
      <c r="GX49" s="40">
        <v>2062551</v>
      </c>
      <c r="GY49" s="40">
        <v>2088619</v>
      </c>
      <c r="GZ49" s="40">
        <v>2120716</v>
      </c>
      <c r="HA49" s="40">
        <v>2159925</v>
      </c>
      <c r="HB49" s="40">
        <v>2205076</v>
      </c>
      <c r="HC49" s="40">
        <v>2254067</v>
      </c>
      <c r="HD49" s="40">
        <v>2303703</v>
      </c>
      <c r="HE49" s="40">
        <v>2351625</v>
      </c>
      <c r="HF49" s="40">
        <v>2397000</v>
      </c>
      <c r="HG49" s="40">
        <v>2441000</v>
      </c>
      <c r="HH49" s="40">
        <v>2484000</v>
      </c>
      <c r="HI49" s="40">
        <v>2526000</v>
      </c>
      <c r="HJ49" s="40">
        <v>2568000</v>
      </c>
      <c r="HK49" s="40">
        <v>2610000</v>
      </c>
      <c r="HL49" s="40">
        <v>2651000</v>
      </c>
      <c r="HM49" s="40">
        <v>2693000</v>
      </c>
      <c r="HN49" s="40">
        <v>2734000</v>
      </c>
      <c r="HO49" s="40">
        <v>2774000</v>
      </c>
      <c r="HP49" s="40">
        <v>2815000</v>
      </c>
      <c r="HQ49" s="40">
        <v>2855000</v>
      </c>
      <c r="HR49" s="40">
        <v>2895000</v>
      </c>
      <c r="HS49" s="40">
        <v>2935000</v>
      </c>
      <c r="HT49" s="40">
        <v>2975000</v>
      </c>
      <c r="HU49" s="40">
        <v>3014000</v>
      </c>
      <c r="HV49" s="40">
        <v>3053000</v>
      </c>
      <c r="HW49" s="40">
        <v>3092000</v>
      </c>
      <c r="HX49" s="40">
        <v>3130000</v>
      </c>
      <c r="HY49" s="40">
        <v>3168000</v>
      </c>
      <c r="HZ49" s="40">
        <v>3205000</v>
      </c>
      <c r="IA49" s="40">
        <v>3242000</v>
      </c>
      <c r="IB49" s="40">
        <v>3278000</v>
      </c>
      <c r="IC49" s="40">
        <v>3313000</v>
      </c>
      <c r="ID49" s="40">
        <v>3348000</v>
      </c>
      <c r="IE49" s="40">
        <v>3382000</v>
      </c>
      <c r="IF49" s="40">
        <v>3415000</v>
      </c>
      <c r="IG49" s="40">
        <v>3447000</v>
      </c>
      <c r="IH49" s="40">
        <v>3479000</v>
      </c>
      <c r="II49" s="40">
        <v>3510000</v>
      </c>
      <c r="IJ49" s="336" t="s">
        <v>851</v>
      </c>
      <c r="IK49" s="336" t="s">
        <v>851</v>
      </c>
      <c r="IL49" s="336" t="s">
        <v>851</v>
      </c>
      <c r="IM49" s="40">
        <v>1.8319731578230858E-2</v>
      </c>
      <c r="IN49" s="40">
        <v>2.0688476040959358E-2</v>
      </c>
      <c r="IO49" s="40">
        <v>2.1974164992570877E-2</v>
      </c>
      <c r="IP49" s="40">
        <v>2.1781688556075096E-2</v>
      </c>
      <c r="IQ49" s="40">
        <v>2.0588750019669533E-2</v>
      </c>
      <c r="IR49" s="40">
        <v>1.9111376255750656E-2</v>
      </c>
      <c r="IS49" s="40">
        <v>1.8189836293458939E-2</v>
      </c>
      <c r="IT49" s="40">
        <v>1.7462372779846191E-2</v>
      </c>
      <c r="IU49" s="40">
        <v>1.6766859218478203E-2</v>
      </c>
      <c r="IV49" s="40">
        <v>1.6490362584590912E-2</v>
      </c>
      <c r="IW49" s="40">
        <v>1.6222834587097168E-2</v>
      </c>
      <c r="IX49" s="40">
        <v>1.5586705878376961E-2</v>
      </c>
      <c r="IY49" s="40">
        <v>1.5718886628746986E-2</v>
      </c>
      <c r="IZ49" s="40">
        <v>1.5109924599528313E-2</v>
      </c>
      <c r="JA49" s="40">
        <v>1.4524583704769611E-2</v>
      </c>
      <c r="JB49" s="40">
        <v>1.4671939425170422E-2</v>
      </c>
      <c r="JC49" s="40">
        <v>1.4109581708908081E-2</v>
      </c>
      <c r="JD49" s="40">
        <v>1.3913268223404884E-2</v>
      </c>
      <c r="JE49" s="40">
        <v>1.3722342438995838E-2</v>
      </c>
      <c r="JF49" s="40">
        <v>1.3536585494875908E-2</v>
      </c>
      <c r="JG49" s="40">
        <v>1.3024060986936092E-2</v>
      </c>
      <c r="JH49" s="40">
        <v>1.2856613844633102E-2</v>
      </c>
      <c r="JI49" s="40">
        <v>1.2693417258560658E-2</v>
      </c>
      <c r="JJ49" s="40">
        <v>1.2214873917400837E-2</v>
      </c>
      <c r="JK49" s="40">
        <v>1.2067469768226147E-2</v>
      </c>
      <c r="JL49" s="40">
        <v>1.1611616238951683E-2</v>
      </c>
      <c r="JM49" s="40">
        <v>1.1478332802653313E-2</v>
      </c>
      <c r="JN49" s="40">
        <v>1.1043056845664978E-2</v>
      </c>
      <c r="JO49" s="40">
        <v>1.0620643384754658E-2</v>
      </c>
      <c r="JP49" s="40">
        <v>1.0509029030799866E-2</v>
      </c>
      <c r="JQ49" s="40">
        <v>1.0104097425937653E-2</v>
      </c>
      <c r="JR49" s="40">
        <v>9.710242971777916E-3</v>
      </c>
      <c r="JS49" s="40">
        <v>9.3267941847443581E-3</v>
      </c>
      <c r="JT49" s="40">
        <v>9.2406086623668671E-3</v>
      </c>
      <c r="JU49" s="40">
        <v>8.8711408898234367E-3</v>
      </c>
      <c r="JV49" s="336" t="s">
        <v>1740</v>
      </c>
      <c r="JW49" s="336" t="s">
        <v>851</v>
      </c>
      <c r="JX49" s="336" t="s">
        <v>851</v>
      </c>
      <c r="JY49" s="336" t="s">
        <v>851</v>
      </c>
      <c r="JZ49" s="336" t="s">
        <v>851</v>
      </c>
      <c r="KA49" s="336" t="s">
        <v>1740</v>
      </c>
      <c r="KB49" s="40">
        <v>0.48154302603460303</v>
      </c>
      <c r="KC49" s="40">
        <v>0.48136578816394099</v>
      </c>
      <c r="KD49" s="40">
        <v>0.48182874422468897</v>
      </c>
      <c r="KE49" s="40">
        <v>0.48269239556765597</v>
      </c>
      <c r="KF49" s="40">
        <v>0.483619633260017</v>
      </c>
      <c r="KG49" s="40">
        <v>0.48438802955403198</v>
      </c>
      <c r="KH49" s="40">
        <v>0.48496187282040998</v>
      </c>
      <c r="KI49" s="40">
        <v>0.48541509466424498</v>
      </c>
      <c r="KJ49" s="40">
        <v>0.48578321363548904</v>
      </c>
      <c r="KK49" s="40">
        <v>0.48612202639596297</v>
      </c>
      <c r="KL49" s="40">
        <v>0.48646885636619996</v>
      </c>
      <c r="KM49" s="40">
        <v>0.486825915706246</v>
      </c>
      <c r="KN49" s="40">
        <v>0.48716764976670002</v>
      </c>
      <c r="KO49" s="40">
        <v>0.48749578934350196</v>
      </c>
      <c r="KP49" s="40">
        <v>0.48780865224990799</v>
      </c>
      <c r="KQ49" s="40">
        <v>0.48811070292652997</v>
      </c>
      <c r="KR49" s="40">
        <v>0.488403611515213</v>
      </c>
      <c r="KS49" s="40">
        <v>0.48868393650998199</v>
      </c>
      <c r="KT49" s="40">
        <v>0.48895445144586902</v>
      </c>
      <c r="KU49" s="40">
        <v>0.48921325093377499</v>
      </c>
      <c r="KV49" s="40">
        <v>0.48946455464716004</v>
      </c>
      <c r="KW49" s="40">
        <v>0.48970668984703303</v>
      </c>
      <c r="KX49" s="40">
        <v>0.48993835733095797</v>
      </c>
      <c r="KY49" s="40">
        <v>0.49015835003903901</v>
      </c>
      <c r="KZ49" s="40">
        <v>0.49037145804639404</v>
      </c>
      <c r="LA49" s="40">
        <v>0.49057149955379004</v>
      </c>
      <c r="LB49" s="40">
        <v>0.49076265073172398</v>
      </c>
      <c r="LC49" s="40">
        <v>0.490944655511313</v>
      </c>
      <c r="LD49" s="40">
        <v>0.49111310228222999</v>
      </c>
      <c r="LE49" s="40">
        <v>0.49126893245435099</v>
      </c>
      <c r="LF49" s="40">
        <v>0.49141019414430803</v>
      </c>
      <c r="LG49" s="40">
        <v>0.49153733175274</v>
      </c>
      <c r="LH49" s="40">
        <v>0.49165277218972903</v>
      </c>
      <c r="LI49" s="40">
        <v>0.49175202587927302</v>
      </c>
      <c r="LJ49" s="40">
        <v>0.49184204527914199</v>
      </c>
      <c r="LK49" s="40">
        <v>0.491918515316913</v>
      </c>
      <c r="LL49" s="336" t="s">
        <v>851</v>
      </c>
      <c r="LM49" s="336" t="s">
        <v>851</v>
      </c>
      <c r="LN49" s="336" t="s">
        <v>1740</v>
      </c>
      <c r="LO49" s="40">
        <v>0.61246812343597412</v>
      </c>
      <c r="LP49" s="40">
        <v>0.61328518390655518</v>
      </c>
      <c r="LQ49" s="40">
        <v>0.61474341154098511</v>
      </c>
      <c r="LR49" s="40">
        <v>0.61663162708282471</v>
      </c>
      <c r="LS49" s="40">
        <v>0.61869132518768311</v>
      </c>
      <c r="LT49" s="40">
        <v>0.62084090709686279</v>
      </c>
      <c r="LU49" s="40">
        <v>0.62327909469604492</v>
      </c>
      <c r="LV49" s="40">
        <v>0.62597298622131348</v>
      </c>
      <c r="LW49" s="40">
        <v>0.62842190265655518</v>
      </c>
      <c r="LX49" s="40">
        <v>0.63143306970596313</v>
      </c>
      <c r="LY49" s="40">
        <v>0.63473522663116455</v>
      </c>
      <c r="LZ49" s="40">
        <v>0.63869732618331909</v>
      </c>
      <c r="MA49" s="40">
        <v>0.64239907264709473</v>
      </c>
      <c r="MB49" s="40">
        <v>0.64611959457397461</v>
      </c>
      <c r="MC49" s="40">
        <v>0.65032917261123657</v>
      </c>
      <c r="MD49" s="40">
        <v>0.6542898416519165</v>
      </c>
      <c r="ME49" s="40">
        <v>0.65754884481430054</v>
      </c>
      <c r="MF49" s="40">
        <v>0.66094571352005005</v>
      </c>
      <c r="MG49" s="40">
        <v>0.66390329599380493</v>
      </c>
      <c r="MH49" s="40">
        <v>0.66678023338317871</v>
      </c>
      <c r="MI49" s="40">
        <v>0.66890758275985718</v>
      </c>
      <c r="MJ49" s="40">
        <v>0.67053747177124023</v>
      </c>
      <c r="MK49" s="40">
        <v>0.67147070169448853</v>
      </c>
      <c r="ML49" s="40">
        <v>0.67238032817840576</v>
      </c>
      <c r="MM49" s="40">
        <v>0.67284345626831055</v>
      </c>
      <c r="MN49" s="40">
        <v>0.67297977209091187</v>
      </c>
      <c r="MO49" s="40">
        <v>0.67269891500473022</v>
      </c>
      <c r="MP49" s="40">
        <v>0.6721159815788269</v>
      </c>
      <c r="MQ49" s="40">
        <v>0.67175108194351196</v>
      </c>
      <c r="MR49" s="40">
        <v>0.67099303007125854</v>
      </c>
      <c r="MS49" s="40">
        <v>0.67025089263916016</v>
      </c>
      <c r="MT49" s="40">
        <v>0.66913068294525146</v>
      </c>
      <c r="MU49" s="40">
        <v>0.6682283878326416</v>
      </c>
      <c r="MV49" s="40">
        <v>0.66753697395324707</v>
      </c>
      <c r="MW49" s="40">
        <v>0.66657084226608276</v>
      </c>
      <c r="MX49" s="40">
        <v>0.66609686613082886</v>
      </c>
      <c r="MY49" s="336" t="s">
        <v>851</v>
      </c>
      <c r="MZ49" s="336" t="s">
        <v>1740</v>
      </c>
      <c r="NA49" s="40">
        <v>0.5889822244644165</v>
      </c>
      <c r="NB49" s="40">
        <v>0.58933019638061523</v>
      </c>
      <c r="NC49" s="40">
        <v>0.59033340215682983</v>
      </c>
      <c r="ND49" s="40">
        <v>0.59183335304260254</v>
      </c>
      <c r="NE49" s="40">
        <v>0.59364509582519531</v>
      </c>
      <c r="NF49" s="40">
        <v>0.59571570158004761</v>
      </c>
      <c r="NG49" s="40">
        <v>0.59824782609939575</v>
      </c>
      <c r="NH49" s="40">
        <v>0.60139286518096924</v>
      </c>
      <c r="NI49" s="40">
        <v>0.60386472940444946</v>
      </c>
      <c r="NJ49" s="40">
        <v>0.60728424787521362</v>
      </c>
      <c r="NK49" s="40">
        <v>0.61059188842773438</v>
      </c>
      <c r="NL49" s="40">
        <v>0.61455941200256348</v>
      </c>
      <c r="NM49" s="40">
        <v>0.61788004636764526</v>
      </c>
      <c r="NN49" s="40">
        <v>0.62161159515380859</v>
      </c>
      <c r="NO49" s="40">
        <v>0.62509143352508545</v>
      </c>
      <c r="NP49" s="40">
        <v>0.62833452224731445</v>
      </c>
      <c r="NQ49" s="40">
        <v>0.63055062294006348</v>
      </c>
      <c r="NR49" s="40">
        <v>0.63292467594146729</v>
      </c>
      <c r="NS49" s="40">
        <v>0.63419687747955322</v>
      </c>
      <c r="NT49" s="40">
        <v>0.63577514886856079</v>
      </c>
      <c r="NU49" s="40">
        <v>0.63630253076553345</v>
      </c>
      <c r="NV49" s="40">
        <v>0.63636362552642822</v>
      </c>
      <c r="NW49" s="40">
        <v>0.63576811552047729</v>
      </c>
      <c r="NX49" s="40">
        <v>0.63518756628036499</v>
      </c>
      <c r="NY49" s="40">
        <v>0.6341853141784668</v>
      </c>
      <c r="NZ49" s="40">
        <v>0.63289141654968262</v>
      </c>
      <c r="OA49" s="40">
        <v>0.63151323795318604</v>
      </c>
      <c r="OB49" s="40">
        <v>0.62985813617706299</v>
      </c>
      <c r="OC49" s="40">
        <v>0.62843197584152222</v>
      </c>
      <c r="OD49" s="40">
        <v>0.62692421674728394</v>
      </c>
      <c r="OE49" s="40">
        <v>0.62574672698974609</v>
      </c>
      <c r="OF49" s="40">
        <v>0.62448257207870483</v>
      </c>
      <c r="OG49" s="40">
        <v>0.62342607975006104</v>
      </c>
      <c r="OH49" s="40">
        <v>0.62286043167114258</v>
      </c>
      <c r="OI49" s="40">
        <v>0.62201780080795288</v>
      </c>
      <c r="OJ49" s="40">
        <v>0.62136751413345337</v>
      </c>
      <c r="OK49" s="336" t="s">
        <v>851</v>
      </c>
      <c r="OL49" s="336" t="s">
        <v>851</v>
      </c>
      <c r="OM49" s="336" t="s">
        <v>1740</v>
      </c>
      <c r="ON49" s="40">
        <v>0.51698482036590576</v>
      </c>
      <c r="OO49" s="40">
        <v>0.51830506324768066</v>
      </c>
      <c r="OP49" s="40">
        <v>0.51971948146820068</v>
      </c>
      <c r="OQ49" s="40">
        <v>0.5212511420249939</v>
      </c>
      <c r="OR49" s="40">
        <v>0.52296370267868042</v>
      </c>
      <c r="OS49" s="40">
        <v>0.5249476432800293</v>
      </c>
      <c r="OT49" s="40">
        <v>0.52690863609313965</v>
      </c>
      <c r="OU49" s="40">
        <v>0.52970093488693237</v>
      </c>
      <c r="OV49" s="40">
        <v>0.53220611810684204</v>
      </c>
      <c r="OW49" s="40">
        <v>0.53523355722427368</v>
      </c>
      <c r="OX49" s="40">
        <v>0.53855139017105103</v>
      </c>
      <c r="OY49" s="40">
        <v>0.54252874851226807</v>
      </c>
      <c r="OZ49" s="40">
        <v>0.54545456171035767</v>
      </c>
      <c r="PA49" s="40">
        <v>0.5492016077041626</v>
      </c>
      <c r="PB49" s="40">
        <v>0.55340158939361572</v>
      </c>
      <c r="PC49" s="40">
        <v>0.55803894996643066</v>
      </c>
      <c r="PD49" s="40">
        <v>0.56198936700820923</v>
      </c>
      <c r="PE49" s="40">
        <v>0.5660245418548584</v>
      </c>
      <c r="PF49" s="40">
        <v>0.5702936053276062</v>
      </c>
      <c r="PG49" s="40">
        <v>0.57444632053375244</v>
      </c>
      <c r="PH49" s="40">
        <v>0.57781511545181274</v>
      </c>
      <c r="PI49" s="40">
        <v>0.58062374591827393</v>
      </c>
      <c r="PJ49" s="40">
        <v>0.58336061239242554</v>
      </c>
      <c r="PK49" s="40">
        <v>0.58602845668792725</v>
      </c>
      <c r="PL49" s="40">
        <v>0.5875399112701416</v>
      </c>
      <c r="PM49" s="40">
        <v>0.58933079242706299</v>
      </c>
      <c r="PN49" s="40">
        <v>0.59001559019088745</v>
      </c>
      <c r="PO49" s="40">
        <v>0.59037631750106812</v>
      </c>
      <c r="PP49" s="40">
        <v>0.59090906381607056</v>
      </c>
      <c r="PQ49" s="40">
        <v>0.59100514650344849</v>
      </c>
      <c r="PR49" s="40">
        <v>0.59050178527832031</v>
      </c>
      <c r="PS49" s="40">
        <v>0.5901833176612854</v>
      </c>
      <c r="PT49" s="40">
        <v>0.58945828676223755</v>
      </c>
      <c r="PU49" s="40">
        <v>0.58949810266494751</v>
      </c>
      <c r="PV49" s="40">
        <v>0.58867490291595459</v>
      </c>
      <c r="PW49" s="40">
        <v>0.58888888359069824</v>
      </c>
      <c r="PX49" s="336" t="s">
        <v>851</v>
      </c>
      <c r="PY49" s="336" t="s">
        <v>851</v>
      </c>
      <c r="PZ49" s="40">
        <v>0.59970000000000001</v>
      </c>
      <c r="QA49" s="40">
        <v>0.60329999999999995</v>
      </c>
      <c r="QB49" s="40">
        <v>0.60670000000000002</v>
      </c>
      <c r="QC49" s="40">
        <v>0.61</v>
      </c>
      <c r="QD49" s="40">
        <v>0.61280000000000001</v>
      </c>
      <c r="QE49" s="40">
        <v>0.61549999999999994</v>
      </c>
      <c r="QF49" s="40">
        <v>0.62639999999999996</v>
      </c>
      <c r="QG49" s="40">
        <v>0.63680000000000003</v>
      </c>
      <c r="QH49" s="40">
        <v>0.64659999999999995</v>
      </c>
      <c r="QI49" s="40">
        <v>0.61670000000000003</v>
      </c>
      <c r="QJ49" s="40">
        <v>0.66020000000000001</v>
      </c>
      <c r="QK49" s="40">
        <v>0.69700000000000006</v>
      </c>
      <c r="QL49" s="40">
        <v>0.72849999999999993</v>
      </c>
      <c r="QM49" s="40">
        <v>0.72930000000000006</v>
      </c>
      <c r="QN49" s="40">
        <v>0.73069999999999991</v>
      </c>
      <c r="QO49" s="40">
        <v>0.73089999999999999</v>
      </c>
      <c r="QP49" s="40">
        <v>0.73109999999999997</v>
      </c>
      <c r="QQ49" s="40">
        <v>0.73069999999999991</v>
      </c>
      <c r="QR49" s="40">
        <v>0.73049999999999993</v>
      </c>
      <c r="QS49" s="336" t="s">
        <v>851</v>
      </c>
      <c r="QT49" s="336" t="s">
        <v>851</v>
      </c>
      <c r="QU49" s="336" t="s">
        <v>851</v>
      </c>
      <c r="QV49" s="336" t="s">
        <v>851</v>
      </c>
      <c r="QW49" s="40">
        <v>-2.7374760247766972E-4</v>
      </c>
      <c r="QX49" s="336" t="s">
        <v>851</v>
      </c>
      <c r="QY49" s="336" t="s">
        <v>851</v>
      </c>
      <c r="QZ49" s="336" t="s">
        <v>851</v>
      </c>
      <c r="RA49" s="336" t="s">
        <v>851</v>
      </c>
      <c r="RB49" s="336" t="s">
        <v>851</v>
      </c>
      <c r="RC49" s="336" t="s">
        <v>851</v>
      </c>
      <c r="RD49" s="336" t="s">
        <v>851</v>
      </c>
      <c r="RE49" s="336" t="s">
        <v>851</v>
      </c>
      <c r="RF49" s="40">
        <v>0.53299999999999992</v>
      </c>
      <c r="RG49" s="40">
        <v>2015</v>
      </c>
      <c r="RH49" s="336" t="s">
        <v>840</v>
      </c>
      <c r="RI49" s="336" t="s">
        <v>851</v>
      </c>
      <c r="RJ49" s="40">
        <v>0.14499999999999999</v>
      </c>
      <c r="RK49" s="40">
        <v>2015</v>
      </c>
      <c r="RL49" s="336" t="s">
        <v>840</v>
      </c>
      <c r="RM49" s="336" t="s">
        <v>851</v>
      </c>
      <c r="RN49" s="40">
        <v>0.36499999999999999</v>
      </c>
      <c r="RO49" s="40">
        <v>2015</v>
      </c>
      <c r="RP49" s="336" t="s">
        <v>840</v>
      </c>
      <c r="RQ49" s="336" t="s">
        <v>851</v>
      </c>
      <c r="RR49" s="40">
        <v>0.59099999999999997</v>
      </c>
      <c r="RS49" s="40">
        <v>2015</v>
      </c>
      <c r="RT49" s="336" t="s">
        <v>840</v>
      </c>
      <c r="RU49" s="336" t="s">
        <v>851</v>
      </c>
      <c r="RV49" s="40">
        <v>0.193</v>
      </c>
      <c r="RW49" s="40">
        <v>2009</v>
      </c>
      <c r="RX49" s="336" t="s">
        <v>840</v>
      </c>
      <c r="RY49" s="336" t="s">
        <v>851</v>
      </c>
      <c r="RZ49" s="336" t="s">
        <v>838</v>
      </c>
      <c r="SA49" s="40">
        <v>0.21387778222560883</v>
      </c>
      <c r="SB49" s="40">
        <v>0.22478441894054413</v>
      </c>
      <c r="SC49" s="40">
        <v>0.23867940902709961</v>
      </c>
      <c r="SD49" s="40">
        <v>0.24197015166282654</v>
      </c>
      <c r="SE49" s="40">
        <v>0.25349709391593933</v>
      </c>
      <c r="SF49" s="336" t="s">
        <v>851</v>
      </c>
      <c r="SG49" s="336" t="s">
        <v>851</v>
      </c>
      <c r="SH49" s="40">
        <v>0.30078625679016113</v>
      </c>
      <c r="SI49" s="40">
        <v>0.31145432591438293</v>
      </c>
      <c r="SJ49" s="40">
        <v>0.32176306843757629</v>
      </c>
      <c r="SK49" s="40">
        <v>0.31183183193206787</v>
      </c>
      <c r="SL49" s="40">
        <v>0.31519731879234314</v>
      </c>
      <c r="SM49" s="336" t="s">
        <v>840</v>
      </c>
      <c r="SN49" s="336" t="s">
        <v>851</v>
      </c>
      <c r="SO49" s="336" t="s">
        <v>851</v>
      </c>
      <c r="SP49" s="40">
        <v>3.3973075449466705E-2</v>
      </c>
      <c r="SQ49" s="40">
        <v>3.3437062054872513E-2</v>
      </c>
      <c r="SR49" s="40">
        <v>2.7857363224029541E-2</v>
      </c>
      <c r="SS49" s="40">
        <v>1.7404846847057343E-2</v>
      </c>
      <c r="ST49" s="40">
        <v>-8.8753551244735718E-2</v>
      </c>
      <c r="SU49" s="336" t="s">
        <v>838</v>
      </c>
      <c r="SV49" s="336" t="s">
        <v>851</v>
      </c>
      <c r="SW49" s="336" t="s">
        <v>851</v>
      </c>
      <c r="SX49" s="40">
        <v>3.9913002401590347E-2</v>
      </c>
      <c r="SY49" s="40">
        <v>4.3015420436859131E-2</v>
      </c>
      <c r="SZ49" s="40">
        <v>4.598553478717804E-2</v>
      </c>
      <c r="TA49" s="40">
        <v>2.5452623143792152E-2</v>
      </c>
      <c r="TB49" s="40">
        <v>2.9810324311256409E-2</v>
      </c>
      <c r="TC49" s="336" t="s">
        <v>840</v>
      </c>
      <c r="TD49" s="336" t="s">
        <v>851</v>
      </c>
      <c r="TE49" s="336" t="s">
        <v>851</v>
      </c>
      <c r="TF49" s="336" t="s">
        <v>851</v>
      </c>
      <c r="TG49" s="40">
        <v>1.6046127304434776E-2</v>
      </c>
      <c r="TH49" s="40">
        <v>1.5570943243801594E-2</v>
      </c>
      <c r="TI49" s="40">
        <v>1.0998639278113842E-2</v>
      </c>
      <c r="TJ49" s="40">
        <v>-3.2976120710372925E-3</v>
      </c>
      <c r="TK49" s="40">
        <v>-0.10950440913438797</v>
      </c>
      <c r="TL49" s="336" t="s">
        <v>838</v>
      </c>
      <c r="TM49" s="336" t="s">
        <v>851</v>
      </c>
      <c r="TN49" s="336" t="s">
        <v>851</v>
      </c>
      <c r="TO49" s="336" t="s">
        <v>851</v>
      </c>
      <c r="TP49" s="40">
        <v>2.2006893530488014E-2</v>
      </c>
      <c r="TQ49" s="40">
        <v>2.5277739390730858E-2</v>
      </c>
      <c r="TR49" s="40">
        <v>2.9495760798454285E-2</v>
      </c>
      <c r="TS49" s="40">
        <v>5.8496738784015179E-3</v>
      </c>
      <c r="TT49" s="40">
        <v>8.0286366865038872E-3</v>
      </c>
      <c r="TU49" s="336" t="s">
        <v>840</v>
      </c>
      <c r="TV49" s="336" t="s">
        <v>851</v>
      </c>
      <c r="TW49" s="40">
        <v>7660</v>
      </c>
      <c r="TX49" s="336" t="s">
        <v>840</v>
      </c>
      <c r="TY49" s="336" t="s">
        <v>851</v>
      </c>
      <c r="TZ49" s="40">
        <v>7039.48974609375</v>
      </c>
      <c r="UA49" s="336" t="s">
        <v>838</v>
      </c>
      <c r="UB49" s="336" t="s">
        <v>851</v>
      </c>
      <c r="UC49" s="40">
        <v>7232.0875688858596</v>
      </c>
      <c r="UD49" s="336" t="s">
        <v>840</v>
      </c>
      <c r="UE49" s="336" t="s">
        <v>851</v>
      </c>
      <c r="UF49" s="336" t="s">
        <v>851</v>
      </c>
      <c r="UG49" s="40">
        <v>0.25172364711761475</v>
      </c>
      <c r="UH49" s="40">
        <v>0.24266389012336731</v>
      </c>
      <c r="UI49" s="40">
        <v>0.24729827046394348</v>
      </c>
      <c r="UJ49" s="40">
        <v>0.2353699803352356</v>
      </c>
      <c r="UK49" s="40">
        <v>0.14764018356800079</v>
      </c>
      <c r="UL49" s="336" t="s">
        <v>838</v>
      </c>
      <c r="UM49" s="336" t="s">
        <v>851</v>
      </c>
      <c r="UN49" s="336" t="s">
        <v>851</v>
      </c>
      <c r="UO49" s="336" t="s">
        <v>851</v>
      </c>
      <c r="UP49" s="40">
        <v>0.34794589877128601</v>
      </c>
      <c r="UQ49" s="40">
        <v>0.34887927770614624</v>
      </c>
      <c r="UR49" s="40">
        <v>0.33237826824188232</v>
      </c>
      <c r="US49" s="40">
        <v>0.3280717134475708</v>
      </c>
      <c r="UT49" s="40">
        <v>0.2391241043806076</v>
      </c>
      <c r="UU49" s="336" t="s">
        <v>840</v>
      </c>
    </row>
    <row r="50" spans="1:567">
      <c r="A50" s="336" t="s">
        <v>425</v>
      </c>
      <c r="B50" s="336" t="s">
        <v>28</v>
      </c>
      <c r="C50" s="336" t="s">
        <v>241</v>
      </c>
      <c r="D50" s="40">
        <v>3.3492948859930038E-2</v>
      </c>
      <c r="E50" s="336" t="s">
        <v>436</v>
      </c>
      <c r="F50" s="40">
        <v>4.9873434007167816E-2</v>
      </c>
      <c r="G50" s="336" t="s">
        <v>1741</v>
      </c>
      <c r="H50" s="40">
        <v>4.5255277305841446E-2</v>
      </c>
      <c r="I50" s="336" t="s">
        <v>1447</v>
      </c>
      <c r="J50" s="40">
        <v>4.7844715416431427E-2</v>
      </c>
      <c r="K50" s="336" t="s">
        <v>1803</v>
      </c>
      <c r="L50" s="336" t="s">
        <v>436</v>
      </c>
      <c r="M50" s="40">
        <v>0.55762612819671631</v>
      </c>
      <c r="N50" s="40">
        <v>0.59885340929031372</v>
      </c>
      <c r="O50" s="336" t="s">
        <v>436</v>
      </c>
      <c r="P50" s="40">
        <v>0.55762612819671631</v>
      </c>
      <c r="Q50" s="336" t="s">
        <v>436</v>
      </c>
      <c r="R50" s="40">
        <v>0.76164406538009644</v>
      </c>
      <c r="S50" s="336" t="s">
        <v>436</v>
      </c>
      <c r="T50" s="40">
        <v>0.56192505359649658</v>
      </c>
      <c r="U50" s="336" t="s">
        <v>436</v>
      </c>
      <c r="V50" s="336" t="s">
        <v>851</v>
      </c>
      <c r="W50" s="336" t="s">
        <v>1741</v>
      </c>
      <c r="X50" s="40">
        <v>0.55762630701065063</v>
      </c>
      <c r="Y50" s="40">
        <v>0.59885364770889282</v>
      </c>
      <c r="Z50" s="336" t="s">
        <v>1741</v>
      </c>
      <c r="AA50" s="40">
        <v>0.55762630701065063</v>
      </c>
      <c r="AB50" s="336" t="s">
        <v>1741</v>
      </c>
      <c r="AC50" s="40">
        <v>0.82062137126922607</v>
      </c>
      <c r="AD50" s="336" t="s">
        <v>1741</v>
      </c>
      <c r="AE50" s="40"/>
      <c r="AF50" s="336" t="s">
        <v>1736</v>
      </c>
      <c r="AG50" s="336" t="s">
        <v>851</v>
      </c>
      <c r="AH50" s="336" t="s">
        <v>1447</v>
      </c>
      <c r="AI50" s="40">
        <v>0.58039629459381104</v>
      </c>
      <c r="AJ50" s="40">
        <v>0.62178206443786621</v>
      </c>
      <c r="AK50" s="336" t="s">
        <v>1447</v>
      </c>
      <c r="AL50" s="40">
        <v>0.58039629459381104</v>
      </c>
      <c r="AM50" s="336" t="s">
        <v>1447</v>
      </c>
      <c r="AN50" s="40">
        <v>0.74554240703582764</v>
      </c>
      <c r="AO50" s="336" t="s">
        <v>1447</v>
      </c>
      <c r="AP50" s="40">
        <v>0.57821840047836304</v>
      </c>
      <c r="AQ50" s="336" t="s">
        <v>1447</v>
      </c>
      <c r="AR50" s="336" t="s">
        <v>851</v>
      </c>
      <c r="AS50" s="336" t="s">
        <v>1803</v>
      </c>
      <c r="AT50" s="40">
        <v>0.57799535989761353</v>
      </c>
      <c r="AU50" s="40">
        <v>0.61922949552536011</v>
      </c>
      <c r="AV50" s="336" t="s">
        <v>1803</v>
      </c>
      <c r="AW50" s="40">
        <v>0.57799535989761353</v>
      </c>
      <c r="AX50" s="336" t="s">
        <v>1803</v>
      </c>
      <c r="AY50" s="40">
        <v>0.74554240703582764</v>
      </c>
      <c r="AZ50" s="336" t="s">
        <v>1803</v>
      </c>
      <c r="BA50" s="40">
        <v>0.57495558261871338</v>
      </c>
      <c r="BB50" s="336" t="s">
        <v>1803</v>
      </c>
      <c r="BC50" s="336" t="s">
        <v>851</v>
      </c>
      <c r="BD50" s="336" t="s">
        <v>436</v>
      </c>
      <c r="BE50" s="40">
        <v>3.4768040180206299</v>
      </c>
      <c r="BF50" s="336" t="s">
        <v>827</v>
      </c>
      <c r="BG50" s="40">
        <v>4.277064323425293</v>
      </c>
      <c r="BH50" s="336" t="s">
        <v>1447</v>
      </c>
      <c r="BI50" s="40">
        <v>4.8797993659973145</v>
      </c>
      <c r="BJ50" s="336" t="s">
        <v>1803</v>
      </c>
      <c r="BK50" s="40">
        <v>4.5088586807250977</v>
      </c>
      <c r="BL50" s="336" t="s">
        <v>851</v>
      </c>
      <c r="BM50" s="40">
        <v>3.0035333633422852</v>
      </c>
      <c r="BN50" s="336" t="s">
        <v>838</v>
      </c>
      <c r="BO50" s="336" t="s">
        <v>851</v>
      </c>
      <c r="BP50" s="336" t="s">
        <v>436</v>
      </c>
      <c r="BQ50" s="40">
        <v>1.4927607960999012E-2</v>
      </c>
      <c r="BR50" s="40">
        <v>1.3914988376200199E-2</v>
      </c>
      <c r="BS50" s="40">
        <v>1.0712640359997749E-2</v>
      </c>
      <c r="BT50" s="40">
        <v>7.7526029199361801E-3</v>
      </c>
      <c r="BU50" s="40">
        <v>7.7525596134364605E-3</v>
      </c>
      <c r="BV50" s="336" t="s">
        <v>851</v>
      </c>
      <c r="BW50" s="336" t="s">
        <v>827</v>
      </c>
      <c r="BX50" s="40">
        <v>2.0299358293414116E-2</v>
      </c>
      <c r="BY50" s="40">
        <v>2.0956613123416901E-2</v>
      </c>
      <c r="BZ50" s="40">
        <v>2.1658295765519142E-2</v>
      </c>
      <c r="CA50" s="40">
        <v>2.473452128469944E-2</v>
      </c>
      <c r="CB50" s="40">
        <v>2.3532282561063766E-2</v>
      </c>
      <c r="CC50" s="336" t="s">
        <v>851</v>
      </c>
      <c r="CD50" s="336" t="s">
        <v>1447</v>
      </c>
      <c r="CE50" s="40">
        <v>2.1134704351425171E-2</v>
      </c>
      <c r="CF50" s="40">
        <v>2.1775061264634132E-2</v>
      </c>
      <c r="CG50" s="40">
        <v>2.3086318746209145E-2</v>
      </c>
      <c r="CH50" s="40">
        <v>2.3532288148999214E-2</v>
      </c>
      <c r="CI50" s="40">
        <v>2.3532351478934288E-2</v>
      </c>
      <c r="CJ50" s="336" t="s">
        <v>851</v>
      </c>
      <c r="CK50" s="336" t="s">
        <v>1803</v>
      </c>
      <c r="CL50" s="40">
        <v>2.1600529551506042E-2</v>
      </c>
      <c r="CM50" s="40">
        <v>2.2282956168055534E-2</v>
      </c>
      <c r="CN50" s="40">
        <v>2.413339726626873E-2</v>
      </c>
      <c r="CO50" s="40">
        <v>2.353227324783802E-2</v>
      </c>
      <c r="CP50" s="40">
        <v>2.3532267659902573E-2</v>
      </c>
      <c r="CQ50" s="336" t="s">
        <v>851</v>
      </c>
      <c r="CR50" s="40">
        <v>4.6828403472900391</v>
      </c>
      <c r="CS50" s="40">
        <v>5.5901470184326172</v>
      </c>
      <c r="CT50" s="40">
        <v>6.5581293106079102</v>
      </c>
      <c r="CU50" s="40">
        <v>7.4780335426330566</v>
      </c>
      <c r="CV50" s="40">
        <v>9.0434417724609375</v>
      </c>
      <c r="CW50" s="336" t="s">
        <v>1741</v>
      </c>
      <c r="CX50" s="336" t="s">
        <v>851</v>
      </c>
      <c r="CY50" s="40">
        <v>5.2164044380187988</v>
      </c>
      <c r="CZ50" s="40">
        <v>6.1675734519958496</v>
      </c>
      <c r="DA50" s="40">
        <v>7.115720272064209</v>
      </c>
      <c r="DB50" s="40">
        <v>8.3513154983520508</v>
      </c>
      <c r="DC50" s="40">
        <v>10.081630706787109</v>
      </c>
      <c r="DD50" s="336" t="s">
        <v>1447</v>
      </c>
      <c r="DE50" s="336" t="s">
        <v>851</v>
      </c>
      <c r="DF50" s="40">
        <v>10.77375602722168</v>
      </c>
      <c r="DG50" s="336" t="s">
        <v>1803</v>
      </c>
      <c r="DH50" s="336" t="s">
        <v>851</v>
      </c>
      <c r="DI50" s="336" t="s">
        <v>851</v>
      </c>
      <c r="DJ50" s="336">
        <v>8</v>
      </c>
      <c r="DK50" s="336" t="s">
        <v>1738</v>
      </c>
      <c r="DL50" s="336" t="s">
        <v>851</v>
      </c>
      <c r="DM50" s="336" t="s">
        <v>851</v>
      </c>
      <c r="DN50" s="336" t="s">
        <v>436</v>
      </c>
      <c r="DO50" s="40">
        <v>5.7577021652832627E-4</v>
      </c>
      <c r="DP50" s="40">
        <v>-1.2476830743253231E-3</v>
      </c>
      <c r="DQ50" s="40">
        <v>4.7659515403211117E-3</v>
      </c>
      <c r="DR50" s="40">
        <v>1.3920185156166553E-2</v>
      </c>
      <c r="DS50" s="40">
        <v>3.499177098274231E-2</v>
      </c>
      <c r="DT50" s="336" t="s">
        <v>851</v>
      </c>
      <c r="DU50" s="336" t="s">
        <v>827</v>
      </c>
      <c r="DV50" s="40">
        <v>-2.6165118906646967E-3</v>
      </c>
      <c r="DW50" s="40">
        <v>-1.0602840920910239E-3</v>
      </c>
      <c r="DX50" s="40">
        <v>-2.0420539658516645E-3</v>
      </c>
      <c r="DY50" s="40">
        <v>-9.6051637083292007E-3</v>
      </c>
      <c r="DZ50" s="40">
        <v>-2.9857965186238289E-2</v>
      </c>
      <c r="EA50" s="336" t="s">
        <v>851</v>
      </c>
      <c r="EB50" s="336" t="s">
        <v>1447</v>
      </c>
      <c r="EC50" s="40">
        <v>-1.0402172803878784E-2</v>
      </c>
      <c r="ED50" s="40">
        <v>-7.5981058180332184E-3</v>
      </c>
      <c r="EE50" s="40">
        <v>-1.3081987388432026E-2</v>
      </c>
      <c r="EF50" s="40">
        <v>-2.5521682575345039E-2</v>
      </c>
      <c r="EG50" s="40">
        <v>-4.0955166332423687E-3</v>
      </c>
      <c r="EH50" s="336" t="s">
        <v>851</v>
      </c>
      <c r="EI50" s="336" t="s">
        <v>1803</v>
      </c>
      <c r="EJ50" s="40">
        <v>-7.0860912092030048E-3</v>
      </c>
      <c r="EK50" s="40">
        <v>-7.9994108527898788E-3</v>
      </c>
      <c r="EL50" s="40">
        <v>-1.4677958562970161E-2</v>
      </c>
      <c r="EM50" s="40">
        <v>-2.1734608337283134E-2</v>
      </c>
      <c r="EN50" s="40">
        <v>-1.7835825681686401E-2</v>
      </c>
      <c r="EO50" s="336" t="s">
        <v>851</v>
      </c>
      <c r="EP50" s="336" t="s">
        <v>851</v>
      </c>
      <c r="EQ50" s="336" t="s">
        <v>851</v>
      </c>
      <c r="ER50" s="40">
        <v>0.70930000000000004</v>
      </c>
      <c r="ES50" s="336" t="s">
        <v>1739</v>
      </c>
      <c r="ET50" s="336" t="s">
        <v>851</v>
      </c>
      <c r="EU50" s="336" t="s">
        <v>851</v>
      </c>
      <c r="EV50" s="40">
        <v>0.80189999999999995</v>
      </c>
      <c r="EW50" s="336" t="s">
        <v>1739</v>
      </c>
      <c r="EX50" s="336" t="s">
        <v>851</v>
      </c>
      <c r="EY50" s="336" t="s">
        <v>851</v>
      </c>
      <c r="EZ50" s="40">
        <v>0.61890000000000001</v>
      </c>
      <c r="FA50" s="336" t="s">
        <v>1739</v>
      </c>
      <c r="FB50" s="336" t="s">
        <v>851</v>
      </c>
      <c r="FC50" s="40">
        <v>-1.7429061233997345E-2</v>
      </c>
      <c r="FD50" s="40">
        <v>-2.1943461149930954E-2</v>
      </c>
      <c r="FE50" s="40">
        <v>-2.7155607938766479E-2</v>
      </c>
      <c r="FF50" s="40">
        <v>-2.0743055269122124E-2</v>
      </c>
      <c r="FG50" s="40">
        <v>-1.7949245870113373E-2</v>
      </c>
      <c r="FH50" s="336" t="s">
        <v>838</v>
      </c>
      <c r="FI50" s="336" t="s">
        <v>851</v>
      </c>
      <c r="FJ50" s="40">
        <v>-1.8462751060724258E-2</v>
      </c>
      <c r="FK50" s="40">
        <v>-1.9715957343578339E-2</v>
      </c>
      <c r="FL50" s="40">
        <v>-2.8929011896252632E-2</v>
      </c>
      <c r="FM50" s="40">
        <v>-2.3236749693751335E-2</v>
      </c>
      <c r="FN50" s="40">
        <v>-3.4630708396434784E-2</v>
      </c>
      <c r="FO50" s="336" t="s">
        <v>840</v>
      </c>
      <c r="FP50" s="336" t="s">
        <v>851</v>
      </c>
      <c r="FQ50" s="40">
        <v>0.38016313314437866</v>
      </c>
      <c r="FR50" s="336" t="s">
        <v>840</v>
      </c>
      <c r="FS50" s="336" t="s">
        <v>851</v>
      </c>
      <c r="FT50" s="336" t="s">
        <v>851</v>
      </c>
      <c r="FU50" s="40">
        <v>3.2688599079847336E-2</v>
      </c>
      <c r="FV50" s="40">
        <v>3.2266050577163696E-2</v>
      </c>
      <c r="FW50" s="40">
        <v>3.6842059344053268E-2</v>
      </c>
      <c r="FX50" s="40">
        <v>3.7658035755157471E-2</v>
      </c>
      <c r="FY50" s="40">
        <v>3.6837801337242126E-2</v>
      </c>
      <c r="FZ50" s="336" t="s">
        <v>840</v>
      </c>
      <c r="GA50" s="336" t="s">
        <v>851</v>
      </c>
      <c r="GB50" s="336" t="s">
        <v>851</v>
      </c>
      <c r="GC50" s="336" t="s">
        <v>851</v>
      </c>
      <c r="GD50" s="336" t="s">
        <v>851</v>
      </c>
      <c r="GE50" s="336" t="s">
        <v>851</v>
      </c>
      <c r="GF50" s="336" t="s">
        <v>851</v>
      </c>
      <c r="GG50" s="336" t="s">
        <v>851</v>
      </c>
      <c r="GH50" s="336" t="s">
        <v>851</v>
      </c>
      <c r="GI50" s="336" t="s">
        <v>851</v>
      </c>
      <c r="GJ50" s="336" t="s">
        <v>851</v>
      </c>
      <c r="GK50" s="40">
        <v>174790339</v>
      </c>
      <c r="GL50" s="40">
        <v>177196051</v>
      </c>
      <c r="GM50" s="40">
        <v>179537523</v>
      </c>
      <c r="GN50" s="40">
        <v>181809244</v>
      </c>
      <c r="GO50" s="40">
        <v>184006479</v>
      </c>
      <c r="GP50" s="40">
        <v>186127108</v>
      </c>
      <c r="GQ50" s="40">
        <v>188167353</v>
      </c>
      <c r="GR50" s="40">
        <v>190130445</v>
      </c>
      <c r="GS50" s="40">
        <v>192030362</v>
      </c>
      <c r="GT50" s="40">
        <v>193886505</v>
      </c>
      <c r="GU50" s="40">
        <v>195713637</v>
      </c>
      <c r="GV50" s="40">
        <v>197514541</v>
      </c>
      <c r="GW50" s="40">
        <v>199287292</v>
      </c>
      <c r="GX50" s="40">
        <v>201035904</v>
      </c>
      <c r="GY50" s="40">
        <v>202763744</v>
      </c>
      <c r="GZ50" s="40">
        <v>204471759</v>
      </c>
      <c r="HA50" s="40">
        <v>206163056</v>
      </c>
      <c r="HB50" s="40">
        <v>207833825</v>
      </c>
      <c r="HC50" s="40">
        <v>209469320</v>
      </c>
      <c r="HD50" s="40">
        <v>211049519</v>
      </c>
      <c r="HE50" s="40">
        <v>212559409</v>
      </c>
      <c r="HF50" s="40">
        <v>213993000</v>
      </c>
      <c r="HG50" s="40">
        <v>215354000</v>
      </c>
      <c r="HH50" s="40">
        <v>216642000</v>
      </c>
      <c r="HI50" s="40">
        <v>217863000</v>
      </c>
      <c r="HJ50" s="40">
        <v>219021000</v>
      </c>
      <c r="HK50" s="40">
        <v>220115000</v>
      </c>
      <c r="HL50" s="40">
        <v>221143000</v>
      </c>
      <c r="HM50" s="40">
        <v>222107000</v>
      </c>
      <c r="HN50" s="40">
        <v>223009000</v>
      </c>
      <c r="HO50" s="40">
        <v>223852000</v>
      </c>
      <c r="HP50" s="40">
        <v>224636000</v>
      </c>
      <c r="HQ50" s="40">
        <v>225362000</v>
      </c>
      <c r="HR50" s="40">
        <v>226029000</v>
      </c>
      <c r="HS50" s="40">
        <v>226636000</v>
      </c>
      <c r="HT50" s="40">
        <v>227184000</v>
      </c>
      <c r="HU50" s="40">
        <v>227672000</v>
      </c>
      <c r="HV50" s="40">
        <v>228103000</v>
      </c>
      <c r="HW50" s="40">
        <v>228477000</v>
      </c>
      <c r="HX50" s="40">
        <v>228795000</v>
      </c>
      <c r="HY50" s="40">
        <v>229059000</v>
      </c>
      <c r="HZ50" s="40">
        <v>229269000</v>
      </c>
      <c r="IA50" s="40">
        <v>229427000</v>
      </c>
      <c r="IB50" s="40">
        <v>229534000</v>
      </c>
      <c r="IC50" s="40">
        <v>229593000</v>
      </c>
      <c r="ID50" s="40">
        <v>229605000</v>
      </c>
      <c r="IE50" s="40">
        <v>229570000</v>
      </c>
      <c r="IF50" s="40">
        <v>229491000</v>
      </c>
      <c r="IG50" s="40">
        <v>229366000</v>
      </c>
      <c r="IH50" s="40">
        <v>229196000</v>
      </c>
      <c r="II50" s="40">
        <v>228980000</v>
      </c>
      <c r="IJ50" s="336" t="s">
        <v>851</v>
      </c>
      <c r="IK50" s="336" t="s">
        <v>851</v>
      </c>
      <c r="IL50" s="336" t="s">
        <v>851</v>
      </c>
      <c r="IM50" s="40">
        <v>8.2375211641192436E-3</v>
      </c>
      <c r="IN50" s="40">
        <v>8.0714523792266846E-3</v>
      </c>
      <c r="IO50" s="40">
        <v>7.8384429216384888E-3</v>
      </c>
      <c r="IP50" s="40">
        <v>7.5155082158744335E-3</v>
      </c>
      <c r="IQ50" s="40">
        <v>7.1287280879914761E-3</v>
      </c>
      <c r="IR50" s="40">
        <v>6.7217829637229443E-3</v>
      </c>
      <c r="IS50" s="40">
        <v>6.33988156914711E-3</v>
      </c>
      <c r="IT50" s="40">
        <v>5.9630358591675758E-3</v>
      </c>
      <c r="IU50" s="40">
        <v>5.6202034465968609E-3</v>
      </c>
      <c r="IV50" s="40">
        <v>5.3011905401945114E-3</v>
      </c>
      <c r="IW50" s="40">
        <v>4.9825212918221951E-3</v>
      </c>
      <c r="IX50" s="40">
        <v>4.6594138257205486E-3</v>
      </c>
      <c r="IY50" s="40">
        <v>4.3496964499354362E-3</v>
      </c>
      <c r="IZ50" s="40">
        <v>4.0528816170990467E-3</v>
      </c>
      <c r="JA50" s="40">
        <v>3.772989846765995E-3</v>
      </c>
      <c r="JB50" s="40">
        <v>3.4961951896548271E-3</v>
      </c>
      <c r="JC50" s="40">
        <v>3.2266837079077959E-3</v>
      </c>
      <c r="JD50" s="40">
        <v>2.955311443656683E-3</v>
      </c>
      <c r="JE50" s="40">
        <v>2.6818965561687946E-3</v>
      </c>
      <c r="JF50" s="40">
        <v>2.4150556419044733E-3</v>
      </c>
      <c r="JG50" s="40">
        <v>2.1457348484545946E-3</v>
      </c>
      <c r="JH50" s="40">
        <v>1.8912845989689231E-3</v>
      </c>
      <c r="JI50" s="40">
        <v>1.638267538510263E-3</v>
      </c>
      <c r="JJ50" s="40">
        <v>1.3908572727814317E-3</v>
      </c>
      <c r="JK50" s="40">
        <v>1.1532062198966742E-3</v>
      </c>
      <c r="JL50" s="40">
        <v>9.1637438163161278E-4</v>
      </c>
      <c r="JM50" s="40">
        <v>6.889094365760684E-4</v>
      </c>
      <c r="JN50" s="40">
        <v>4.6627057599835098E-4</v>
      </c>
      <c r="JO50" s="40">
        <v>2.570094948168844E-4</v>
      </c>
      <c r="JP50" s="40">
        <v>5.2265037083998322E-5</v>
      </c>
      <c r="JQ50" s="40">
        <v>-1.5244731912389398E-4</v>
      </c>
      <c r="JR50" s="40">
        <v>-3.4418085124343634E-4</v>
      </c>
      <c r="JS50" s="40">
        <v>-5.4483208805322647E-4</v>
      </c>
      <c r="JT50" s="40">
        <v>-7.4144831160083413E-4</v>
      </c>
      <c r="JU50" s="40">
        <v>-9.4286917010322213E-4</v>
      </c>
      <c r="JV50" s="336" t="s">
        <v>1740</v>
      </c>
      <c r="JW50" s="336" t="s">
        <v>851</v>
      </c>
      <c r="JX50" s="336" t="s">
        <v>851</v>
      </c>
      <c r="JY50" s="336" t="s">
        <v>851</v>
      </c>
      <c r="JZ50" s="336" t="s">
        <v>851</v>
      </c>
      <c r="KA50" s="336" t="s">
        <v>1740</v>
      </c>
      <c r="KB50" s="40">
        <v>0.49228077506781803</v>
      </c>
      <c r="KC50" s="40">
        <v>0.49208715648840601</v>
      </c>
      <c r="KD50" s="40">
        <v>0.49189340570525503</v>
      </c>
      <c r="KE50" s="40">
        <v>0.49170083237010603</v>
      </c>
      <c r="KF50" s="40">
        <v>0.49151099936882603</v>
      </c>
      <c r="KG50" s="40">
        <v>0.49132514759673596</v>
      </c>
      <c r="KH50" s="40">
        <v>0.49114363276209</v>
      </c>
      <c r="KI50" s="40">
        <v>0.49096612218970798</v>
      </c>
      <c r="KJ50" s="40">
        <v>0.49079211795280203</v>
      </c>
      <c r="KK50" s="40">
        <v>0.49062095141279499</v>
      </c>
      <c r="KL50" s="40">
        <v>0.49045220376860099</v>
      </c>
      <c r="KM50" s="40">
        <v>0.49028587972670701</v>
      </c>
      <c r="KN50" s="40">
        <v>0.49012247768982398</v>
      </c>
      <c r="KO50" s="40">
        <v>0.48996255591187399</v>
      </c>
      <c r="KP50" s="40">
        <v>0.48980676498725501</v>
      </c>
      <c r="KQ50" s="40">
        <v>0.489655782391621</v>
      </c>
      <c r="KR50" s="40">
        <v>0.48950997467652202</v>
      </c>
      <c r="KS50" s="40">
        <v>0.48936959902853405</v>
      </c>
      <c r="KT50" s="40">
        <v>0.489234915759164</v>
      </c>
      <c r="KU50" s="40">
        <v>0.48910603834649002</v>
      </c>
      <c r="KV50" s="40">
        <v>0.48898328205373404</v>
      </c>
      <c r="KW50" s="40">
        <v>0.48886703983015001</v>
      </c>
      <c r="KX50" s="40">
        <v>0.48875786228868301</v>
      </c>
      <c r="KY50" s="40">
        <v>0.488656382298296</v>
      </c>
      <c r="KZ50" s="40">
        <v>0.48856330310178303</v>
      </c>
      <c r="LA50" s="40">
        <v>0.488479338016164</v>
      </c>
      <c r="LB50" s="40">
        <v>0.48840476343976197</v>
      </c>
      <c r="LC50" s="40">
        <v>0.48834007750448</v>
      </c>
      <c r="LD50" s="40">
        <v>0.48828636517853702</v>
      </c>
      <c r="LE50" s="40">
        <v>0.48824488708172298</v>
      </c>
      <c r="LF50" s="40">
        <v>0.48821661091885504</v>
      </c>
      <c r="LG50" s="40">
        <v>0.48820177213899696</v>
      </c>
      <c r="LH50" s="40">
        <v>0.48820036036125203</v>
      </c>
      <c r="LI50" s="40">
        <v>0.48821236147445296</v>
      </c>
      <c r="LJ50" s="40">
        <v>0.48823762800553505</v>
      </c>
      <c r="LK50" s="40">
        <v>0.48827586116541</v>
      </c>
      <c r="LL50" s="336" t="s">
        <v>851</v>
      </c>
      <c r="LM50" s="336" t="s">
        <v>851</v>
      </c>
      <c r="LN50" s="336" t="s">
        <v>1740</v>
      </c>
      <c r="LO50" s="40">
        <v>0.69566136598587036</v>
      </c>
      <c r="LP50" s="40">
        <v>0.6964879035949707</v>
      </c>
      <c r="LQ50" s="40">
        <v>0.69710671901702881</v>
      </c>
      <c r="LR50" s="40">
        <v>0.69743090867996216</v>
      </c>
      <c r="LS50" s="40">
        <v>0.69739198684692383</v>
      </c>
      <c r="LT50" s="40">
        <v>0.69698524475097656</v>
      </c>
      <c r="LU50" s="40">
        <v>0.69610691070556641</v>
      </c>
      <c r="LV50" s="40">
        <v>0.69506025314331055</v>
      </c>
      <c r="LW50" s="40">
        <v>0.69381284713745117</v>
      </c>
      <c r="LX50" s="40">
        <v>0.6923525333404541</v>
      </c>
      <c r="LY50" s="40">
        <v>0.69067347049713135</v>
      </c>
      <c r="LZ50" s="40">
        <v>0.68907159566879272</v>
      </c>
      <c r="MA50" s="40">
        <v>0.68722498416900635</v>
      </c>
      <c r="MB50" s="40">
        <v>0.68526428937911987</v>
      </c>
      <c r="MC50" s="40">
        <v>0.68335807323455811</v>
      </c>
      <c r="MD50" s="40">
        <v>0.68156641721725464</v>
      </c>
      <c r="ME50" s="40">
        <v>0.67983317375183105</v>
      </c>
      <c r="MF50" s="40">
        <v>0.67822879552841187</v>
      </c>
      <c r="MG50" s="40">
        <v>0.67670518159866333</v>
      </c>
      <c r="MH50" s="40">
        <v>0.67516636848449707</v>
      </c>
      <c r="MI50" s="40">
        <v>0.67352014780044556</v>
      </c>
      <c r="MJ50" s="40">
        <v>0.67186129093170166</v>
      </c>
      <c r="MK50" s="40">
        <v>0.67019283771514893</v>
      </c>
      <c r="ML50" s="40">
        <v>0.6683998703956604</v>
      </c>
      <c r="MM50" s="40">
        <v>0.66633886098861694</v>
      </c>
      <c r="MN50" s="40">
        <v>0.66393375396728516</v>
      </c>
      <c r="MO50" s="40">
        <v>0.6614152193069458</v>
      </c>
      <c r="MP50" s="40">
        <v>0.65863215923309326</v>
      </c>
      <c r="MQ50" s="40">
        <v>0.65556734800338745</v>
      </c>
      <c r="MR50" s="40">
        <v>0.65219759941101074</v>
      </c>
      <c r="MS50" s="40">
        <v>0.64850068092346191</v>
      </c>
      <c r="MT50" s="40">
        <v>0.64469659328460693</v>
      </c>
      <c r="MU50" s="40">
        <v>0.64065694808959961</v>
      </c>
      <c r="MV50" s="40">
        <v>0.63647186756134033</v>
      </c>
      <c r="MW50" s="40">
        <v>0.63224923610687256</v>
      </c>
      <c r="MX50" s="40">
        <v>0.62805485725402832</v>
      </c>
      <c r="MY50" s="336" t="s">
        <v>851</v>
      </c>
      <c r="MZ50" s="336" t="s">
        <v>1740</v>
      </c>
      <c r="NA50" s="40">
        <v>0.65625321865081787</v>
      </c>
      <c r="NB50" s="40">
        <v>0.65607589483261108</v>
      </c>
      <c r="NC50" s="40">
        <v>0.65573626756668091</v>
      </c>
      <c r="ND50" s="40">
        <v>0.65509581565856934</v>
      </c>
      <c r="NE50" s="40">
        <v>0.65401053428649902</v>
      </c>
      <c r="NF50" s="40">
        <v>0.65244168043136597</v>
      </c>
      <c r="NG50" s="40">
        <v>0.65042316913604736</v>
      </c>
      <c r="NH50" s="40">
        <v>0.64811897277832031</v>
      </c>
      <c r="NI50" s="40">
        <v>0.64558577537536621</v>
      </c>
      <c r="NJ50" s="40">
        <v>0.64295905828475952</v>
      </c>
      <c r="NK50" s="40">
        <v>0.6403084397315979</v>
      </c>
      <c r="NL50" s="40">
        <v>0.63800746202468872</v>
      </c>
      <c r="NM50" s="40">
        <v>0.63561588525772095</v>
      </c>
      <c r="NN50" s="40">
        <v>0.63321280479431152</v>
      </c>
      <c r="NO50" s="40">
        <v>0.63091176748275757</v>
      </c>
      <c r="NP50" s="40">
        <v>0.6287233829498291</v>
      </c>
      <c r="NQ50" s="40">
        <v>0.62672054767608643</v>
      </c>
      <c r="NR50" s="40">
        <v>0.62486135959625244</v>
      </c>
      <c r="NS50" s="40">
        <v>0.62299972772598267</v>
      </c>
      <c r="NT50" s="40">
        <v>0.6209295392036438</v>
      </c>
      <c r="NU50" s="40">
        <v>0.61848545074462891</v>
      </c>
      <c r="NV50" s="40">
        <v>0.61589920520782471</v>
      </c>
      <c r="NW50" s="40">
        <v>0.61306512355804443</v>
      </c>
      <c r="NX50" s="40">
        <v>0.60992574691772461</v>
      </c>
      <c r="NY50" s="40">
        <v>0.60642498731613159</v>
      </c>
      <c r="NZ50" s="40">
        <v>0.60255217552185059</v>
      </c>
      <c r="OA50" s="40">
        <v>0.59863740205764771</v>
      </c>
      <c r="OB50" s="40">
        <v>0.59439384937286377</v>
      </c>
      <c r="OC50" s="40">
        <v>0.58993875980377197</v>
      </c>
      <c r="OD50" s="40">
        <v>0.58544027805328369</v>
      </c>
      <c r="OE50" s="40">
        <v>0.58098471164703369</v>
      </c>
      <c r="OF50" s="40">
        <v>0.57688283920288086</v>
      </c>
      <c r="OG50" s="40">
        <v>0.572898268699646</v>
      </c>
      <c r="OH50" s="40">
        <v>0.56899017095565796</v>
      </c>
      <c r="OI50" s="40">
        <v>0.56507092714309692</v>
      </c>
      <c r="OJ50" s="40">
        <v>0.56108832359313965</v>
      </c>
      <c r="OK50" s="336" t="s">
        <v>851</v>
      </c>
      <c r="OL50" s="336" t="s">
        <v>851</v>
      </c>
      <c r="OM50" s="336" t="s">
        <v>1740</v>
      </c>
      <c r="ON50" s="40">
        <v>0.6112789511680603</v>
      </c>
      <c r="OO50" s="40">
        <v>0.61338347196578979</v>
      </c>
      <c r="OP50" s="40">
        <v>0.61552393436431885</v>
      </c>
      <c r="OQ50" s="40">
        <v>0.61755239963531494</v>
      </c>
      <c r="OR50" s="40">
        <v>0.61929899454116821</v>
      </c>
      <c r="OS50" s="40">
        <v>0.62068653106689453</v>
      </c>
      <c r="OT50" s="40">
        <v>0.62162315845489502</v>
      </c>
      <c r="OU50" s="40">
        <v>0.62241238355636597</v>
      </c>
      <c r="OV50" s="40">
        <v>0.62292170524597168</v>
      </c>
      <c r="OW50" s="40">
        <v>0.62301993370056152</v>
      </c>
      <c r="OX50" s="40">
        <v>0.62262523174285889</v>
      </c>
      <c r="OY50" s="40">
        <v>0.62201577425003052</v>
      </c>
      <c r="OZ50" s="40">
        <v>0.62090587615966797</v>
      </c>
      <c r="PA50" s="40">
        <v>0.61948072910308838</v>
      </c>
      <c r="PB50" s="40">
        <v>0.6179884672164917</v>
      </c>
      <c r="PC50" s="40">
        <v>0.61655914783477783</v>
      </c>
      <c r="PD50" s="40">
        <v>0.61512404680252075</v>
      </c>
      <c r="PE50" s="40">
        <v>0.61375921964645386</v>
      </c>
      <c r="PF50" s="40">
        <v>0.61247444152832031</v>
      </c>
      <c r="PG50" s="40">
        <v>0.61126655340194702</v>
      </c>
      <c r="PH50" s="40">
        <v>0.61010456085205078</v>
      </c>
      <c r="PI50" s="40">
        <v>0.60906040668487549</v>
      </c>
      <c r="PJ50" s="40">
        <v>0.60816383361816406</v>
      </c>
      <c r="PK50" s="40">
        <v>0.60725152492523193</v>
      </c>
      <c r="PL50" s="40">
        <v>0.60609716176986694</v>
      </c>
      <c r="PM50" s="40">
        <v>0.60456913709640503</v>
      </c>
      <c r="PN50" s="40">
        <v>0.60287261009216309</v>
      </c>
      <c r="PO50" s="40">
        <v>0.60089260339736938</v>
      </c>
      <c r="PP50" s="40">
        <v>0.59859979152679443</v>
      </c>
      <c r="PQ50" s="40">
        <v>0.59596765041351318</v>
      </c>
      <c r="PR50" s="40">
        <v>0.59297490119934082</v>
      </c>
      <c r="PS50" s="40">
        <v>0.58979398012161255</v>
      </c>
      <c r="PT50" s="40">
        <v>0.58633238077163696</v>
      </c>
      <c r="PU50" s="40">
        <v>0.5826801061630249</v>
      </c>
      <c r="PV50" s="40">
        <v>0.57898044586181641</v>
      </c>
      <c r="PW50" s="40">
        <v>0.57530790567398071</v>
      </c>
      <c r="PX50" s="336" t="s">
        <v>851</v>
      </c>
      <c r="PY50" s="336" t="s">
        <v>851</v>
      </c>
      <c r="PZ50" s="40">
        <v>0.68090000000000006</v>
      </c>
      <c r="QA50" s="40">
        <v>0.68940000000000001</v>
      </c>
      <c r="QB50" s="40">
        <v>0.69059999999999999</v>
      </c>
      <c r="QC50" s="40">
        <v>0.69959999999999989</v>
      </c>
      <c r="QD50" s="40">
        <v>0.70709999999999995</v>
      </c>
      <c r="QE50" s="40">
        <v>0.70299999999999996</v>
      </c>
      <c r="QF50" s="40">
        <v>0.70169999999999999</v>
      </c>
      <c r="QG50" s="40">
        <v>0.70230000000000004</v>
      </c>
      <c r="QH50" s="40">
        <v>0.70629999999999993</v>
      </c>
      <c r="QI50" s="40">
        <v>0.69650000000000001</v>
      </c>
      <c r="QJ50" s="40">
        <v>0.68650000000000011</v>
      </c>
      <c r="QK50" s="40">
        <v>0.69510000000000005</v>
      </c>
      <c r="QL50" s="40">
        <v>0.6956</v>
      </c>
      <c r="QM50" s="40">
        <v>0.69469999999999998</v>
      </c>
      <c r="QN50" s="40">
        <v>0.69799999999999995</v>
      </c>
      <c r="QO50" s="40">
        <v>0.69739999999999991</v>
      </c>
      <c r="QP50" s="40">
        <v>0.70169999999999999</v>
      </c>
      <c r="QQ50" s="40">
        <v>0.70310000000000006</v>
      </c>
      <c r="QR50" s="40">
        <v>0.70930000000000004</v>
      </c>
      <c r="QS50" s="336" t="s">
        <v>851</v>
      </c>
      <c r="QT50" s="336" t="s">
        <v>851</v>
      </c>
      <c r="QU50" s="336" t="s">
        <v>851</v>
      </c>
      <c r="QV50" s="336" t="s">
        <v>851</v>
      </c>
      <c r="QW50" s="40">
        <v>8.7794391438364983E-3</v>
      </c>
      <c r="QX50" s="336" t="s">
        <v>851</v>
      </c>
      <c r="QY50" s="336" t="s">
        <v>851</v>
      </c>
      <c r="QZ50" s="336" t="s">
        <v>851</v>
      </c>
      <c r="RA50" s="336" t="s">
        <v>851</v>
      </c>
      <c r="RB50" s="336" t="s">
        <v>851</v>
      </c>
      <c r="RC50" s="336" t="s">
        <v>851</v>
      </c>
      <c r="RD50" s="336" t="s">
        <v>851</v>
      </c>
      <c r="RE50" s="336" t="s">
        <v>851</v>
      </c>
      <c r="RF50" s="40">
        <v>0.53400000000000003</v>
      </c>
      <c r="RG50" s="40">
        <v>2019</v>
      </c>
      <c r="RH50" s="336" t="s">
        <v>840</v>
      </c>
      <c r="RI50" s="336" t="s">
        <v>851</v>
      </c>
      <c r="RJ50" s="40">
        <v>4.5999999999999999E-2</v>
      </c>
      <c r="RK50" s="40">
        <v>2019</v>
      </c>
      <c r="RL50" s="336" t="s">
        <v>840</v>
      </c>
      <c r="RM50" s="336" t="s">
        <v>851</v>
      </c>
      <c r="RN50" s="40">
        <v>9.0999999999999998E-2</v>
      </c>
      <c r="RO50" s="40">
        <v>2019</v>
      </c>
      <c r="RP50" s="336" t="s">
        <v>840</v>
      </c>
      <c r="RQ50" s="336" t="s">
        <v>851</v>
      </c>
      <c r="RR50" s="40">
        <v>0.19600000000000001</v>
      </c>
      <c r="RS50" s="40">
        <v>2019</v>
      </c>
      <c r="RT50" s="336" t="s">
        <v>840</v>
      </c>
      <c r="RU50" s="336" t="s">
        <v>851</v>
      </c>
      <c r="RV50" s="40"/>
      <c r="RW50" s="40"/>
      <c r="RX50" s="336" t="s">
        <v>1737</v>
      </c>
      <c r="RY50" s="336" t="s">
        <v>851</v>
      </c>
      <c r="RZ50" s="336" t="s">
        <v>838</v>
      </c>
      <c r="SA50" s="40">
        <v>0.19270989298820496</v>
      </c>
      <c r="SB50" s="40">
        <v>0.19700115919113159</v>
      </c>
      <c r="SC50" s="40">
        <v>0.1965177059173584</v>
      </c>
      <c r="SD50" s="40">
        <v>0.1763695627450943</v>
      </c>
      <c r="SE50" s="40">
        <v>0.18420757353305817</v>
      </c>
      <c r="SF50" s="336" t="s">
        <v>851</v>
      </c>
      <c r="SG50" s="336" t="s">
        <v>851</v>
      </c>
      <c r="SH50" s="40">
        <v>0.18014860153198242</v>
      </c>
      <c r="SI50" s="40">
        <v>0.18114891648292542</v>
      </c>
      <c r="SJ50" s="40">
        <v>0.1809738427400589</v>
      </c>
      <c r="SK50" s="40">
        <v>0.15665708482265472</v>
      </c>
      <c r="SL50" s="40">
        <v>0.15312492847442627</v>
      </c>
      <c r="SM50" s="336" t="s">
        <v>840</v>
      </c>
      <c r="SN50" s="336" t="s">
        <v>851</v>
      </c>
      <c r="SO50" s="336" t="s">
        <v>851</v>
      </c>
      <c r="SP50" s="40">
        <v>1.9408164545893669E-2</v>
      </c>
      <c r="SQ50" s="40">
        <v>1.6361221671104431E-2</v>
      </c>
      <c r="SR50" s="40">
        <v>2.6623322628438473E-3</v>
      </c>
      <c r="SS50" s="40">
        <v>-5.982209462672472E-3</v>
      </c>
      <c r="ST50" s="40">
        <v>-4.1437424719333649E-2</v>
      </c>
      <c r="SU50" s="336" t="s">
        <v>838</v>
      </c>
      <c r="SV50" s="336" t="s">
        <v>851</v>
      </c>
      <c r="SW50" s="336" t="s">
        <v>851</v>
      </c>
      <c r="SX50" s="40">
        <v>2.3627294227480888E-2</v>
      </c>
      <c r="SY50" s="40">
        <v>2.1225020289421082E-2</v>
      </c>
      <c r="SZ50" s="40">
        <v>1.4064502902328968E-2</v>
      </c>
      <c r="TA50" s="40">
        <v>-4.9149966798722744E-3</v>
      </c>
      <c r="TB50" s="40">
        <v>1.4012889005243778E-2</v>
      </c>
      <c r="TC50" s="336" t="s">
        <v>840</v>
      </c>
      <c r="TD50" s="336" t="s">
        <v>851</v>
      </c>
      <c r="TE50" s="336" t="s">
        <v>851</v>
      </c>
      <c r="TF50" s="336" t="s">
        <v>851</v>
      </c>
      <c r="TG50" s="40">
        <v>9.430496022105217E-3</v>
      </c>
      <c r="TH50" s="40">
        <v>7.4103828519582748E-3</v>
      </c>
      <c r="TI50" s="40">
        <v>-5.6371153332293034E-3</v>
      </c>
      <c r="TJ50" s="40">
        <v>-1.3959551230072975E-2</v>
      </c>
      <c r="TK50" s="40">
        <v>-4.9062829464673996E-2</v>
      </c>
      <c r="TL50" s="336" t="s">
        <v>838</v>
      </c>
      <c r="TM50" s="336" t="s">
        <v>851</v>
      </c>
      <c r="TN50" s="336" t="s">
        <v>851</v>
      </c>
      <c r="TO50" s="336" t="s">
        <v>851</v>
      </c>
      <c r="TP50" s="40">
        <v>1.3489930890500546E-2</v>
      </c>
      <c r="TQ50" s="40">
        <v>1.2083564884960651E-2</v>
      </c>
      <c r="TR50" s="40">
        <v>5.5825202725827694E-3</v>
      </c>
      <c r="TS50" s="40">
        <v>-1.292525976896286E-2</v>
      </c>
      <c r="TT50" s="40">
        <v>6.4973807893693447E-3</v>
      </c>
      <c r="TU50" s="336" t="s">
        <v>840</v>
      </c>
      <c r="TV50" s="336" t="s">
        <v>851</v>
      </c>
      <c r="TW50" s="40">
        <v>9270</v>
      </c>
      <c r="TX50" s="336" t="s">
        <v>840</v>
      </c>
      <c r="TY50" s="336" t="s">
        <v>851</v>
      </c>
      <c r="TZ50" s="40">
        <v>8646.36328125</v>
      </c>
      <c r="UA50" s="336" t="s">
        <v>838</v>
      </c>
      <c r="UB50" s="336" t="s">
        <v>851</v>
      </c>
      <c r="UC50" s="40">
        <v>8638.2942866552803</v>
      </c>
      <c r="UD50" s="336" t="s">
        <v>840</v>
      </c>
      <c r="UE50" s="336" t="s">
        <v>851</v>
      </c>
      <c r="UF50" s="336" t="s">
        <v>851</v>
      </c>
      <c r="UG50" s="40">
        <v>0.17528082430362701</v>
      </c>
      <c r="UH50" s="40">
        <v>0.17505769431591034</v>
      </c>
      <c r="UI50" s="40">
        <v>0.16936209797859192</v>
      </c>
      <c r="UJ50" s="40">
        <v>0.15562652051448822</v>
      </c>
      <c r="UK50" s="40">
        <v>0.16625833511352539</v>
      </c>
      <c r="UL50" s="336" t="s">
        <v>838</v>
      </c>
      <c r="UM50" s="336" t="s">
        <v>851</v>
      </c>
      <c r="UN50" s="336" t="s">
        <v>851</v>
      </c>
      <c r="UO50" s="336" t="s">
        <v>851</v>
      </c>
      <c r="UP50" s="40">
        <v>0.16168585419654846</v>
      </c>
      <c r="UQ50" s="40">
        <v>0.16143296658992767</v>
      </c>
      <c r="UR50" s="40">
        <v>0.15204483270645142</v>
      </c>
      <c r="US50" s="40">
        <v>0.13342033326625824</v>
      </c>
      <c r="UT50" s="40">
        <v>0.11849422007799149</v>
      </c>
      <c r="UU50" s="336" t="s">
        <v>840</v>
      </c>
    </row>
    <row r="51" spans="1:567">
      <c r="A51" s="336" t="s">
        <v>517</v>
      </c>
      <c r="B51" s="336" t="s">
        <v>864</v>
      </c>
      <c r="C51" s="336" t="s">
        <v>865</v>
      </c>
      <c r="D51" s="40">
        <v>3.9786387234926224E-2</v>
      </c>
      <c r="E51" s="336" t="s">
        <v>470</v>
      </c>
      <c r="F51" s="40">
        <v>4.8514775931835175E-2</v>
      </c>
      <c r="G51" s="336" t="s">
        <v>1741</v>
      </c>
      <c r="H51" s="40">
        <v>4.9033664166927338E-2</v>
      </c>
      <c r="I51" s="336" t="s">
        <v>1447</v>
      </c>
      <c r="J51" s="40">
        <v>4.1994929313659668E-2</v>
      </c>
      <c r="K51" s="336" t="s">
        <v>1803</v>
      </c>
      <c r="L51" s="336" t="s">
        <v>470</v>
      </c>
      <c r="M51" s="40">
        <v>0.55448776483535767</v>
      </c>
      <c r="N51" s="40"/>
      <c r="O51" s="336" t="s">
        <v>1736</v>
      </c>
      <c r="P51" s="40"/>
      <c r="Q51" s="336" t="s">
        <v>1736</v>
      </c>
      <c r="R51" s="40"/>
      <c r="S51" s="336" t="s">
        <v>1736</v>
      </c>
      <c r="T51" s="40"/>
      <c r="U51" s="336" t="s">
        <v>1736</v>
      </c>
      <c r="V51" s="336" t="s">
        <v>851</v>
      </c>
      <c r="W51" s="336" t="s">
        <v>1741</v>
      </c>
      <c r="X51" s="40">
        <v>0.39211338758468628</v>
      </c>
      <c r="Y51" s="40"/>
      <c r="Z51" s="336" t="s">
        <v>1736</v>
      </c>
      <c r="AA51" s="40"/>
      <c r="AB51" s="336" t="s">
        <v>1736</v>
      </c>
      <c r="AC51" s="40"/>
      <c r="AD51" s="336" t="s">
        <v>1736</v>
      </c>
      <c r="AE51" s="40">
        <v>0.39211338758468628</v>
      </c>
      <c r="AF51" s="336" t="s">
        <v>1741</v>
      </c>
      <c r="AG51" s="336" t="s">
        <v>851</v>
      </c>
      <c r="AH51" s="336" t="s">
        <v>1447</v>
      </c>
      <c r="AI51" s="40">
        <v>0.38063862919807434</v>
      </c>
      <c r="AJ51" s="40"/>
      <c r="AK51" s="336" t="s">
        <v>1736</v>
      </c>
      <c r="AL51" s="40"/>
      <c r="AM51" s="336" t="s">
        <v>1736</v>
      </c>
      <c r="AN51" s="40"/>
      <c r="AO51" s="336" t="s">
        <v>1736</v>
      </c>
      <c r="AP51" s="40">
        <v>0.38063862919807434</v>
      </c>
      <c r="AQ51" s="336" t="s">
        <v>1447</v>
      </c>
      <c r="AR51" s="336" t="s">
        <v>851</v>
      </c>
      <c r="AS51" s="336" t="s">
        <v>1803</v>
      </c>
      <c r="AT51" s="40">
        <v>0.38055825233459473</v>
      </c>
      <c r="AU51" s="40"/>
      <c r="AV51" s="336" t="s">
        <v>1736</v>
      </c>
      <c r="AW51" s="40"/>
      <c r="AX51" s="336" t="s">
        <v>1736</v>
      </c>
      <c r="AY51" s="40"/>
      <c r="AZ51" s="336" t="s">
        <v>1736</v>
      </c>
      <c r="BA51" s="40">
        <v>0.38055825233459473</v>
      </c>
      <c r="BB51" s="336" t="s">
        <v>1803</v>
      </c>
      <c r="BC51" s="336" t="s">
        <v>851</v>
      </c>
      <c r="BD51" s="336" t="s">
        <v>470</v>
      </c>
      <c r="BE51" s="40">
        <v>3.0543386936187744</v>
      </c>
      <c r="BF51" s="336" t="s">
        <v>827</v>
      </c>
      <c r="BG51" s="40">
        <v>3.4018971920013428</v>
      </c>
      <c r="BH51" s="336" t="s">
        <v>1447</v>
      </c>
      <c r="BI51" s="40">
        <v>3.4401423931121826</v>
      </c>
      <c r="BJ51" s="336" t="s">
        <v>1803</v>
      </c>
      <c r="BK51" s="40">
        <v>3.8658242225646973</v>
      </c>
      <c r="BL51" s="336" t="s">
        <v>851</v>
      </c>
      <c r="BM51" s="40">
        <v>2.5403203964233398</v>
      </c>
      <c r="BN51" s="336" t="s">
        <v>470</v>
      </c>
      <c r="BO51" s="336" t="s">
        <v>851</v>
      </c>
      <c r="BP51" s="336" t="s">
        <v>470</v>
      </c>
      <c r="BQ51" s="40">
        <v>5.4633389227092266E-3</v>
      </c>
      <c r="BR51" s="40">
        <v>4.874122329056263E-3</v>
      </c>
      <c r="BS51" s="40">
        <v>4.7387173399329185E-3</v>
      </c>
      <c r="BT51" s="40">
        <v>4.0320712141692638E-3</v>
      </c>
      <c r="BU51" s="40">
        <v>4.0320581756532192E-3</v>
      </c>
      <c r="BV51" s="336" t="s">
        <v>851</v>
      </c>
      <c r="BW51" s="336" t="s">
        <v>470</v>
      </c>
      <c r="BX51" s="40">
        <v>6.6169267520308495E-3</v>
      </c>
      <c r="BY51" s="40">
        <v>6.0194586403667927E-3</v>
      </c>
      <c r="BZ51" s="40">
        <v>5.7810433208942413E-3</v>
      </c>
      <c r="CA51" s="40">
        <v>5.6933793239295483E-3</v>
      </c>
      <c r="CB51" s="40">
        <v>5.7845008559525013E-3</v>
      </c>
      <c r="CC51" s="336" t="s">
        <v>851</v>
      </c>
      <c r="CD51" s="336" t="s">
        <v>470</v>
      </c>
      <c r="CE51" s="40">
        <v>6.0282209888100624E-3</v>
      </c>
      <c r="CF51" s="40">
        <v>5.7438574731349945E-3</v>
      </c>
      <c r="CG51" s="40">
        <v>5.7322676293551922E-3</v>
      </c>
      <c r="CH51" s="40">
        <v>5.8233737945556641E-3</v>
      </c>
      <c r="CI51" s="40">
        <v>5.5761244148015976E-3</v>
      </c>
      <c r="CJ51" s="336" t="s">
        <v>851</v>
      </c>
      <c r="CK51" s="336" t="s">
        <v>470</v>
      </c>
      <c r="CL51" s="40">
        <v>5.7923928834497929E-3</v>
      </c>
      <c r="CM51" s="40">
        <v>5.6811533868312836E-3</v>
      </c>
      <c r="CN51" s="40">
        <v>5.6940866634249687E-3</v>
      </c>
      <c r="CO51" s="40">
        <v>5.5781658738851547E-3</v>
      </c>
      <c r="CP51" s="40">
        <v>5.5760461837053299E-3</v>
      </c>
      <c r="CQ51" s="336" t="s">
        <v>851</v>
      </c>
      <c r="CR51" s="40"/>
      <c r="CS51" s="40"/>
      <c r="CT51" s="40"/>
      <c r="CU51" s="40"/>
      <c r="CV51" s="40"/>
      <c r="CW51" s="336" t="s">
        <v>1737</v>
      </c>
      <c r="CX51" s="336" t="s">
        <v>851</v>
      </c>
      <c r="CY51" s="40"/>
      <c r="CZ51" s="40"/>
      <c r="DA51" s="40"/>
      <c r="DB51" s="40"/>
      <c r="DC51" s="40"/>
      <c r="DD51" s="336" t="s">
        <v>1737</v>
      </c>
      <c r="DE51" s="336" t="s">
        <v>851</v>
      </c>
      <c r="DF51" s="40"/>
      <c r="DG51" s="336" t="s">
        <v>1737</v>
      </c>
      <c r="DH51" s="336" t="s">
        <v>851</v>
      </c>
      <c r="DI51" s="336" t="s">
        <v>851</v>
      </c>
      <c r="DJ51" s="336" t="s">
        <v>851</v>
      </c>
      <c r="DK51" s="336" t="s">
        <v>1737</v>
      </c>
      <c r="DL51" s="336" t="s">
        <v>851</v>
      </c>
      <c r="DM51" s="336" t="s">
        <v>851</v>
      </c>
      <c r="DN51" s="336" t="s">
        <v>470</v>
      </c>
      <c r="DO51" s="40">
        <v>2.6685080956667662E-3</v>
      </c>
      <c r="DP51" s="40">
        <v>3.2482023816555738E-3</v>
      </c>
      <c r="DQ51" s="40">
        <v>-2.6227673515677452E-5</v>
      </c>
      <c r="DR51" s="40">
        <v>-5.4957056418061256E-3</v>
      </c>
      <c r="DS51" s="40">
        <v>1.0799197480082512E-2</v>
      </c>
      <c r="DT51" s="336" t="s">
        <v>851</v>
      </c>
      <c r="DU51" s="336" t="s">
        <v>470</v>
      </c>
      <c r="DV51" s="40">
        <v>3.7750001065433025E-3</v>
      </c>
      <c r="DW51" s="40">
        <v>3.1333332881331444E-3</v>
      </c>
      <c r="DX51" s="40">
        <v>-5.0000118790194392E-5</v>
      </c>
      <c r="DY51" s="40">
        <v>1.8999999156221747E-3</v>
      </c>
      <c r="DZ51" s="40">
        <v>2.0000000949949026E-3</v>
      </c>
      <c r="EA51" s="336" t="s">
        <v>851</v>
      </c>
      <c r="EB51" s="336" t="s">
        <v>470</v>
      </c>
      <c r="EC51" s="40">
        <v>3.5477709025144577E-3</v>
      </c>
      <c r="ED51" s="40">
        <v>2.897999482229352E-3</v>
      </c>
      <c r="EE51" s="40">
        <v>-1.2229772983118892E-3</v>
      </c>
      <c r="EF51" s="40">
        <v>5.1962067373096943E-3</v>
      </c>
      <c r="EG51" s="40">
        <v>7.5013483874499798E-3</v>
      </c>
      <c r="EH51" s="336" t="s">
        <v>851</v>
      </c>
      <c r="EI51" s="336" t="s">
        <v>470</v>
      </c>
      <c r="EJ51" s="40">
        <v>3.8668853230774403E-3</v>
      </c>
      <c r="EK51" s="40">
        <v>2.8925032820552588E-3</v>
      </c>
      <c r="EL51" s="40">
        <v>3.3319739159196615E-3</v>
      </c>
      <c r="EM51" s="40">
        <v>4.8540206626057625E-3</v>
      </c>
      <c r="EN51" s="40">
        <v>6.3185812905430794E-4</v>
      </c>
      <c r="EO51" s="336" t="s">
        <v>851</v>
      </c>
      <c r="EP51" s="336" t="s">
        <v>851</v>
      </c>
      <c r="EQ51" s="336" t="s">
        <v>851</v>
      </c>
      <c r="ER51" s="40"/>
      <c r="ES51" s="336" t="s">
        <v>1737</v>
      </c>
      <c r="ET51" s="336" t="s">
        <v>851</v>
      </c>
      <c r="EU51" s="336" t="s">
        <v>851</v>
      </c>
      <c r="EV51" s="40"/>
      <c r="EW51" s="336" t="s">
        <v>1737</v>
      </c>
      <c r="EX51" s="336" t="s">
        <v>851</v>
      </c>
      <c r="EY51" s="336" t="s">
        <v>851</v>
      </c>
      <c r="EZ51" s="40"/>
      <c r="FA51" s="336" t="s">
        <v>1737</v>
      </c>
      <c r="FB51" s="336" t="s">
        <v>851</v>
      </c>
      <c r="FC51" s="40"/>
      <c r="FD51" s="40"/>
      <c r="FE51" s="40"/>
      <c r="FF51" s="40"/>
      <c r="FG51" s="40"/>
      <c r="FH51" s="336" t="s">
        <v>1737</v>
      </c>
      <c r="FI51" s="336" t="s">
        <v>851</v>
      </c>
      <c r="FJ51" s="40"/>
      <c r="FK51" s="40"/>
      <c r="FL51" s="40"/>
      <c r="FM51" s="40"/>
      <c r="FN51" s="40"/>
      <c r="FO51" s="336" t="s">
        <v>1737</v>
      </c>
      <c r="FP51" s="336" t="s">
        <v>851</v>
      </c>
      <c r="FQ51" s="40"/>
      <c r="FR51" s="336" t="s">
        <v>1737</v>
      </c>
      <c r="FS51" s="336" t="s">
        <v>851</v>
      </c>
      <c r="FT51" s="336" t="s">
        <v>851</v>
      </c>
      <c r="FU51" s="40"/>
      <c r="FV51" s="40"/>
      <c r="FW51" s="40"/>
      <c r="FX51" s="40"/>
      <c r="FY51" s="40"/>
      <c r="FZ51" s="336" t="s">
        <v>1737</v>
      </c>
      <c r="GA51" s="336" t="s">
        <v>851</v>
      </c>
      <c r="GB51" s="336" t="s">
        <v>851</v>
      </c>
      <c r="GC51" s="336" t="s">
        <v>851</v>
      </c>
      <c r="GD51" s="336" t="s">
        <v>851</v>
      </c>
      <c r="GE51" s="336" t="s">
        <v>851</v>
      </c>
      <c r="GF51" s="336" t="s">
        <v>851</v>
      </c>
      <c r="GG51" s="336" t="s">
        <v>851</v>
      </c>
      <c r="GH51" s="336" t="s">
        <v>851</v>
      </c>
      <c r="GI51" s="336" t="s">
        <v>851</v>
      </c>
      <c r="GJ51" s="336" t="s">
        <v>851</v>
      </c>
      <c r="GK51" s="40">
        <v>20313</v>
      </c>
      <c r="GL51" s="40">
        <v>20675</v>
      </c>
      <c r="GM51" s="40">
        <v>21128</v>
      </c>
      <c r="GN51" s="40">
        <v>21674</v>
      </c>
      <c r="GO51" s="40">
        <v>22329</v>
      </c>
      <c r="GP51" s="40">
        <v>23106</v>
      </c>
      <c r="GQ51" s="40">
        <v>24022</v>
      </c>
      <c r="GR51" s="40">
        <v>25050</v>
      </c>
      <c r="GS51" s="40">
        <v>26096</v>
      </c>
      <c r="GT51" s="40">
        <v>27035</v>
      </c>
      <c r="GU51" s="40">
        <v>27796</v>
      </c>
      <c r="GV51" s="40">
        <v>28326</v>
      </c>
      <c r="GW51" s="40">
        <v>28654</v>
      </c>
      <c r="GX51" s="40">
        <v>28850</v>
      </c>
      <c r="GY51" s="40">
        <v>28985</v>
      </c>
      <c r="GZ51" s="40">
        <v>29148</v>
      </c>
      <c r="HA51" s="40">
        <v>29355</v>
      </c>
      <c r="HB51" s="40">
        <v>29567</v>
      </c>
      <c r="HC51" s="40">
        <v>29795</v>
      </c>
      <c r="HD51" s="40">
        <v>30033</v>
      </c>
      <c r="HE51" s="40">
        <v>30237</v>
      </c>
      <c r="HF51" s="40">
        <v>30000</v>
      </c>
      <c r="HG51" s="40">
        <v>31000</v>
      </c>
      <c r="HH51" s="40">
        <v>31000</v>
      </c>
      <c r="HI51" s="40">
        <v>31000</v>
      </c>
      <c r="HJ51" s="40">
        <v>31000</v>
      </c>
      <c r="HK51" s="40">
        <v>31000</v>
      </c>
      <c r="HL51" s="40">
        <v>31000</v>
      </c>
      <c r="HM51" s="40">
        <v>32000</v>
      </c>
      <c r="HN51" s="40">
        <v>32000</v>
      </c>
      <c r="HO51" s="40">
        <v>32000</v>
      </c>
      <c r="HP51" s="40">
        <v>32000</v>
      </c>
      <c r="HQ51" s="40">
        <v>32000</v>
      </c>
      <c r="HR51" s="40">
        <v>32000</v>
      </c>
      <c r="HS51" s="40">
        <v>32000</v>
      </c>
      <c r="HT51" s="40">
        <v>32000</v>
      </c>
      <c r="HU51" s="40">
        <v>32000</v>
      </c>
      <c r="HV51" s="40">
        <v>32000</v>
      </c>
      <c r="HW51" s="40">
        <v>32000</v>
      </c>
      <c r="HX51" s="40">
        <v>32000</v>
      </c>
      <c r="HY51" s="40">
        <v>32000</v>
      </c>
      <c r="HZ51" s="40">
        <v>32000</v>
      </c>
      <c r="IA51" s="40">
        <v>32000</v>
      </c>
      <c r="IB51" s="40">
        <v>32000</v>
      </c>
      <c r="IC51" s="40">
        <v>32000</v>
      </c>
      <c r="ID51" s="40">
        <v>32000</v>
      </c>
      <c r="IE51" s="40">
        <v>32000</v>
      </c>
      <c r="IF51" s="40">
        <v>32000</v>
      </c>
      <c r="IG51" s="40">
        <v>32000</v>
      </c>
      <c r="IH51" s="40">
        <v>32000</v>
      </c>
      <c r="II51" s="40">
        <v>32000</v>
      </c>
      <c r="IJ51" s="336" t="s">
        <v>851</v>
      </c>
      <c r="IK51" s="336" t="s">
        <v>851</v>
      </c>
      <c r="IL51" s="336" t="s">
        <v>851</v>
      </c>
      <c r="IM51" s="40">
        <v>7.0765898562967777E-3</v>
      </c>
      <c r="IN51" s="40">
        <v>7.1959849447011948E-3</v>
      </c>
      <c r="IO51" s="40">
        <v>7.6817194931209087E-3</v>
      </c>
      <c r="IP51" s="40">
        <v>7.9561825841665268E-3</v>
      </c>
      <c r="IQ51" s="40">
        <v>6.7695630714297295E-3</v>
      </c>
      <c r="IR51" s="40">
        <v>-7.8689586371183395E-3</v>
      </c>
      <c r="IS51" s="40">
        <v>3.2789822667837143E-2</v>
      </c>
      <c r="IT51" s="40">
        <v>0</v>
      </c>
      <c r="IU51" s="40">
        <v>0</v>
      </c>
      <c r="IV51" s="40">
        <v>0</v>
      </c>
      <c r="IW51" s="40">
        <v>0</v>
      </c>
      <c r="IX51" s="40">
        <v>0</v>
      </c>
      <c r="IY51" s="40">
        <v>3.17486971616745E-2</v>
      </c>
      <c r="IZ51" s="40">
        <v>0</v>
      </c>
      <c r="JA51" s="40">
        <v>0</v>
      </c>
      <c r="JB51" s="40">
        <v>0</v>
      </c>
      <c r="JC51" s="40">
        <v>0</v>
      </c>
      <c r="JD51" s="40">
        <v>0</v>
      </c>
      <c r="JE51" s="40">
        <v>0</v>
      </c>
      <c r="JF51" s="40">
        <v>0</v>
      </c>
      <c r="JG51" s="40">
        <v>0</v>
      </c>
      <c r="JH51" s="40">
        <v>0</v>
      </c>
      <c r="JI51" s="40">
        <v>0</v>
      </c>
      <c r="JJ51" s="40">
        <v>0</v>
      </c>
      <c r="JK51" s="40">
        <v>0</v>
      </c>
      <c r="JL51" s="40">
        <v>0</v>
      </c>
      <c r="JM51" s="40">
        <v>0</v>
      </c>
      <c r="JN51" s="40">
        <v>0</v>
      </c>
      <c r="JO51" s="40">
        <v>0</v>
      </c>
      <c r="JP51" s="40">
        <v>0</v>
      </c>
      <c r="JQ51" s="40">
        <v>0</v>
      </c>
      <c r="JR51" s="40">
        <v>0</v>
      </c>
      <c r="JS51" s="40">
        <v>0</v>
      </c>
      <c r="JT51" s="40">
        <v>0</v>
      </c>
      <c r="JU51" s="40">
        <v>0</v>
      </c>
      <c r="JV51" s="336" t="s">
        <v>1740</v>
      </c>
      <c r="JW51" s="336" t="s">
        <v>851</v>
      </c>
      <c r="JX51" s="336" t="s">
        <v>851</v>
      </c>
      <c r="JY51" s="336" t="s">
        <v>851</v>
      </c>
      <c r="JZ51" s="336" t="s">
        <v>851</v>
      </c>
      <c r="KA51" s="336" t="s">
        <v>470</v>
      </c>
      <c r="KB51" s="40">
        <v>0.5</v>
      </c>
      <c r="KC51" s="40">
        <v>0.5</v>
      </c>
      <c r="KD51" s="40">
        <v>0.5</v>
      </c>
      <c r="KE51" s="40">
        <v>0.5</v>
      </c>
      <c r="KF51" s="40">
        <v>0.5</v>
      </c>
      <c r="KG51" s="40">
        <v>0.5</v>
      </c>
      <c r="KH51" s="40">
        <v>0.5</v>
      </c>
      <c r="KI51" s="40">
        <v>0.5</v>
      </c>
      <c r="KJ51" s="40">
        <v>0.5</v>
      </c>
      <c r="KK51" s="40">
        <v>0.5</v>
      </c>
      <c r="KL51" s="40">
        <v>0.5</v>
      </c>
      <c r="KM51" s="40">
        <v>0.5</v>
      </c>
      <c r="KN51" s="40">
        <v>0.5</v>
      </c>
      <c r="KO51" s="40">
        <v>0.5</v>
      </c>
      <c r="KP51" s="40">
        <v>0.5</v>
      </c>
      <c r="KQ51" s="40">
        <v>0.5</v>
      </c>
      <c r="KR51" s="40">
        <v>0.5</v>
      </c>
      <c r="KS51" s="40">
        <v>0.5</v>
      </c>
      <c r="KT51" s="40">
        <v>0.5</v>
      </c>
      <c r="KU51" s="40">
        <v>0.5</v>
      </c>
      <c r="KV51" s="40">
        <v>0.5</v>
      </c>
      <c r="KW51" s="40">
        <v>0.5</v>
      </c>
      <c r="KX51" s="40">
        <v>0.5</v>
      </c>
      <c r="KY51" s="40">
        <v>0.5</v>
      </c>
      <c r="KZ51" s="40">
        <v>0.5</v>
      </c>
      <c r="LA51" s="40">
        <v>0.5</v>
      </c>
      <c r="LB51" s="40">
        <v>0.5</v>
      </c>
      <c r="LC51" s="40">
        <v>0.5</v>
      </c>
      <c r="LD51" s="40">
        <v>0.5</v>
      </c>
      <c r="LE51" s="40">
        <v>0.5</v>
      </c>
      <c r="LF51" s="40">
        <v>0.5</v>
      </c>
      <c r="LG51" s="40">
        <v>0.5</v>
      </c>
      <c r="LH51" s="40">
        <v>0.5</v>
      </c>
      <c r="LI51" s="40">
        <v>0.5</v>
      </c>
      <c r="LJ51" s="40">
        <v>0.5</v>
      </c>
      <c r="LK51" s="40">
        <v>0.5</v>
      </c>
      <c r="LL51" s="336" t="s">
        <v>851</v>
      </c>
      <c r="LM51" s="336" t="s">
        <v>851</v>
      </c>
      <c r="LN51" s="336" t="s">
        <v>1737</v>
      </c>
      <c r="LO51" s="40"/>
      <c r="LP51" s="40"/>
      <c r="LQ51" s="40"/>
      <c r="LR51" s="40"/>
      <c r="LS51" s="40"/>
      <c r="LT51" s="40"/>
      <c r="LU51" s="40"/>
      <c r="LV51" s="40"/>
      <c r="LW51" s="40"/>
      <c r="LX51" s="40"/>
      <c r="LY51" s="40"/>
      <c r="LZ51" s="40"/>
      <c r="MA51" s="40"/>
      <c r="MB51" s="40"/>
      <c r="MC51" s="40"/>
      <c r="MD51" s="40"/>
      <c r="ME51" s="40"/>
      <c r="MF51" s="40"/>
      <c r="MG51" s="40"/>
      <c r="MH51" s="40"/>
      <c r="MI51" s="40"/>
      <c r="MJ51" s="40"/>
      <c r="MK51" s="40"/>
      <c r="ML51" s="40"/>
      <c r="MM51" s="40"/>
      <c r="MN51" s="40"/>
      <c r="MO51" s="40"/>
      <c r="MP51" s="40"/>
      <c r="MQ51" s="40"/>
      <c r="MR51" s="40"/>
      <c r="MS51" s="40"/>
      <c r="MT51" s="40"/>
      <c r="MU51" s="40"/>
      <c r="MV51" s="40"/>
      <c r="MW51" s="40"/>
      <c r="MX51" s="40"/>
      <c r="MY51" s="336" t="s">
        <v>851</v>
      </c>
      <c r="MZ51" s="336" t="s">
        <v>1737</v>
      </c>
      <c r="NA51" s="40"/>
      <c r="NB51" s="40"/>
      <c r="NC51" s="40"/>
      <c r="ND51" s="40"/>
      <c r="NE51" s="40"/>
      <c r="NF51" s="40"/>
      <c r="NG51" s="40"/>
      <c r="NH51" s="40"/>
      <c r="NI51" s="40"/>
      <c r="NJ51" s="40"/>
      <c r="NK51" s="40"/>
      <c r="NL51" s="40"/>
      <c r="NM51" s="40"/>
      <c r="NN51" s="40"/>
      <c r="NO51" s="40"/>
      <c r="NP51" s="40"/>
      <c r="NQ51" s="40"/>
      <c r="NR51" s="40"/>
      <c r="NS51" s="40"/>
      <c r="NT51" s="40"/>
      <c r="NU51" s="40"/>
      <c r="NV51" s="40"/>
      <c r="NW51" s="40"/>
      <c r="NX51" s="40"/>
      <c r="NY51" s="40"/>
      <c r="NZ51" s="40"/>
      <c r="OA51" s="40"/>
      <c r="OB51" s="40"/>
      <c r="OC51" s="40"/>
      <c r="OD51" s="40"/>
      <c r="OE51" s="40"/>
      <c r="OF51" s="40"/>
      <c r="OG51" s="40"/>
      <c r="OH51" s="40"/>
      <c r="OI51" s="40"/>
      <c r="OJ51" s="40"/>
      <c r="OK51" s="336" t="s">
        <v>851</v>
      </c>
      <c r="OL51" s="336" t="s">
        <v>851</v>
      </c>
      <c r="OM51" s="336" t="s">
        <v>1737</v>
      </c>
      <c r="ON51" s="40"/>
      <c r="OO51" s="40"/>
      <c r="OP51" s="40"/>
      <c r="OQ51" s="40"/>
      <c r="OR51" s="40"/>
      <c r="OS51" s="40"/>
      <c r="OT51" s="40"/>
      <c r="OU51" s="40"/>
      <c r="OV51" s="40"/>
      <c r="OW51" s="40"/>
      <c r="OX51" s="40"/>
      <c r="OY51" s="40"/>
      <c r="OZ51" s="40"/>
      <c r="PA51" s="40"/>
      <c r="PB51" s="40"/>
      <c r="PC51" s="40"/>
      <c r="PD51" s="40"/>
      <c r="PE51" s="40"/>
      <c r="PF51" s="40"/>
      <c r="PG51" s="40"/>
      <c r="PH51" s="40"/>
      <c r="PI51" s="40"/>
      <c r="PJ51" s="40"/>
      <c r="PK51" s="40"/>
      <c r="PL51" s="40"/>
      <c r="PM51" s="40"/>
      <c r="PN51" s="40"/>
      <c r="PO51" s="40"/>
      <c r="PP51" s="40"/>
      <c r="PQ51" s="40"/>
      <c r="PR51" s="40"/>
      <c r="PS51" s="40"/>
      <c r="PT51" s="40"/>
      <c r="PU51" s="40"/>
      <c r="PV51" s="40"/>
      <c r="PW51" s="40"/>
      <c r="PX51" s="336" t="s">
        <v>851</v>
      </c>
      <c r="PY51" s="336" t="s">
        <v>851</v>
      </c>
      <c r="PZ51" s="40"/>
      <c r="QA51" s="40"/>
      <c r="QB51" s="40"/>
      <c r="QC51" s="40"/>
      <c r="QD51" s="40"/>
      <c r="QE51" s="40"/>
      <c r="QF51" s="40"/>
      <c r="QG51" s="40"/>
      <c r="QH51" s="40"/>
      <c r="QI51" s="40"/>
      <c r="QJ51" s="40"/>
      <c r="QK51" s="40"/>
      <c r="QL51" s="40"/>
      <c r="QM51" s="40"/>
      <c r="QN51" s="40"/>
      <c r="QO51" s="40"/>
      <c r="QP51" s="40"/>
      <c r="QQ51" s="40"/>
      <c r="QR51" s="40"/>
      <c r="QS51" s="336" t="s">
        <v>851</v>
      </c>
      <c r="QT51" s="336" t="s">
        <v>851</v>
      </c>
      <c r="QU51" s="336" t="s">
        <v>851</v>
      </c>
      <c r="QV51" s="336" t="s">
        <v>851</v>
      </c>
      <c r="QW51" s="40"/>
      <c r="QX51" s="336" t="s">
        <v>851</v>
      </c>
      <c r="QY51" s="336" t="s">
        <v>851</v>
      </c>
      <c r="QZ51" s="336" t="s">
        <v>851</v>
      </c>
      <c r="RA51" s="336" t="s">
        <v>851</v>
      </c>
      <c r="RB51" s="336" t="s">
        <v>851</v>
      </c>
      <c r="RC51" s="336" t="s">
        <v>851</v>
      </c>
      <c r="RD51" s="336" t="s">
        <v>851</v>
      </c>
      <c r="RE51" s="336" t="s">
        <v>851</v>
      </c>
      <c r="RF51" s="40"/>
      <c r="RG51" s="40"/>
      <c r="RH51" s="336" t="s">
        <v>1737</v>
      </c>
      <c r="RI51" s="336" t="s">
        <v>851</v>
      </c>
      <c r="RJ51" s="40"/>
      <c r="RK51" s="40"/>
      <c r="RL51" s="336" t="s">
        <v>1737</v>
      </c>
      <c r="RM51" s="336" t="s">
        <v>851</v>
      </c>
      <c r="RN51" s="40"/>
      <c r="RO51" s="40"/>
      <c r="RP51" s="336" t="s">
        <v>1737</v>
      </c>
      <c r="RQ51" s="336" t="s">
        <v>851</v>
      </c>
      <c r="RR51" s="40"/>
      <c r="RS51" s="40"/>
      <c r="RT51" s="336" t="s">
        <v>1737</v>
      </c>
      <c r="RU51" s="336" t="s">
        <v>851</v>
      </c>
      <c r="RV51" s="40"/>
      <c r="RW51" s="40"/>
      <c r="RX51" s="336" t="s">
        <v>1737</v>
      </c>
      <c r="RY51" s="336" t="s">
        <v>851</v>
      </c>
      <c r="RZ51" s="336" t="s">
        <v>470</v>
      </c>
      <c r="SA51" s="40">
        <v>0.20580217242240906</v>
      </c>
      <c r="SB51" s="40">
        <v>0.21130917966365814</v>
      </c>
      <c r="SC51" s="40">
        <v>0.20870833098888397</v>
      </c>
      <c r="SD51" s="40">
        <v>0.21385818719863892</v>
      </c>
      <c r="SE51" s="40">
        <v>0.21668897569179535</v>
      </c>
      <c r="SF51" s="336" t="s">
        <v>851</v>
      </c>
      <c r="SG51" s="336" t="s">
        <v>851</v>
      </c>
      <c r="SH51" s="40"/>
      <c r="SI51" s="40"/>
      <c r="SJ51" s="40"/>
      <c r="SK51" s="40"/>
      <c r="SL51" s="40">
        <v>0.22095246613025665</v>
      </c>
      <c r="SM51" s="336" t="s">
        <v>470</v>
      </c>
      <c r="SN51" s="336" t="s">
        <v>851</v>
      </c>
      <c r="SO51" s="336" t="s">
        <v>851</v>
      </c>
      <c r="SP51" s="40"/>
      <c r="SQ51" s="40"/>
      <c r="SR51" s="40"/>
      <c r="SS51" s="40"/>
      <c r="ST51" s="40"/>
      <c r="SU51" s="336" t="s">
        <v>1737</v>
      </c>
      <c r="SV51" s="336" t="s">
        <v>851</v>
      </c>
      <c r="SW51" s="336" t="s">
        <v>851</v>
      </c>
      <c r="SX51" s="40"/>
      <c r="SY51" s="40"/>
      <c r="SZ51" s="40"/>
      <c r="TA51" s="40"/>
      <c r="TB51" s="40"/>
      <c r="TC51" s="336" t="s">
        <v>1737</v>
      </c>
      <c r="TD51" s="336" t="s">
        <v>851</v>
      </c>
      <c r="TE51" s="336" t="s">
        <v>851</v>
      </c>
      <c r="TF51" s="336" t="s">
        <v>851</v>
      </c>
      <c r="TG51" s="40"/>
      <c r="TH51" s="40"/>
      <c r="TI51" s="40"/>
      <c r="TJ51" s="40"/>
      <c r="TK51" s="40"/>
      <c r="TL51" s="336" t="s">
        <v>1737</v>
      </c>
      <c r="TM51" s="336" t="s">
        <v>851</v>
      </c>
      <c r="TN51" s="336" t="s">
        <v>851</v>
      </c>
      <c r="TO51" s="336" t="s">
        <v>851</v>
      </c>
      <c r="TP51" s="40"/>
      <c r="TQ51" s="40"/>
      <c r="TR51" s="40"/>
      <c r="TS51" s="40"/>
      <c r="TT51" s="40"/>
      <c r="TU51" s="336" t="s">
        <v>1737</v>
      </c>
      <c r="TV51" s="336" t="s">
        <v>851</v>
      </c>
      <c r="TW51" s="40"/>
      <c r="TX51" s="336" t="s">
        <v>1737</v>
      </c>
      <c r="TY51" s="336" t="s">
        <v>851</v>
      </c>
      <c r="TZ51" s="40"/>
      <c r="UA51" s="336" t="s">
        <v>1737</v>
      </c>
      <c r="UB51" s="336" t="s">
        <v>851</v>
      </c>
      <c r="UC51" s="40"/>
      <c r="UD51" s="336" t="s">
        <v>1737</v>
      </c>
      <c r="UE51" s="336" t="s">
        <v>851</v>
      </c>
      <c r="UF51" s="336" t="s">
        <v>851</v>
      </c>
      <c r="UG51" s="40"/>
      <c r="UH51" s="40"/>
      <c r="UI51" s="40"/>
      <c r="UJ51" s="40"/>
      <c r="UK51" s="40"/>
      <c r="UL51" s="336" t="s">
        <v>1737</v>
      </c>
      <c r="UM51" s="336" t="s">
        <v>851</v>
      </c>
      <c r="UN51" s="336" t="s">
        <v>851</v>
      </c>
      <c r="UO51" s="336" t="s">
        <v>851</v>
      </c>
      <c r="UP51" s="40"/>
      <c r="UQ51" s="40"/>
      <c r="UR51" s="40"/>
      <c r="US51" s="40"/>
      <c r="UT51" s="40">
        <v>0.24538061022758484</v>
      </c>
      <c r="UU51" s="336" t="s">
        <v>470</v>
      </c>
    </row>
    <row r="52" spans="1:567">
      <c r="A52" s="336" t="s">
        <v>517</v>
      </c>
      <c r="B52" s="336" t="s">
        <v>180</v>
      </c>
      <c r="C52" s="336" t="s">
        <v>242</v>
      </c>
      <c r="D52" s="40">
        <v>3.2691948115825653E-2</v>
      </c>
      <c r="E52" s="336" t="s">
        <v>436</v>
      </c>
      <c r="F52" s="40">
        <v>4.9728624522686005E-2</v>
      </c>
      <c r="G52" s="336" t="s">
        <v>1741</v>
      </c>
      <c r="H52" s="40">
        <v>4.5593496412038803E-2</v>
      </c>
      <c r="I52" s="336" t="s">
        <v>1447</v>
      </c>
      <c r="J52" s="40">
        <v>4.5029368251562119E-2</v>
      </c>
      <c r="K52" s="336" t="s">
        <v>1803</v>
      </c>
      <c r="L52" s="336" t="s">
        <v>471</v>
      </c>
      <c r="M52" s="40">
        <v>0.2199999988079071</v>
      </c>
      <c r="N52" s="40"/>
      <c r="O52" s="336" t="s">
        <v>1736</v>
      </c>
      <c r="P52" s="40"/>
      <c r="Q52" s="336" t="s">
        <v>1736</v>
      </c>
      <c r="R52" s="40"/>
      <c r="S52" s="336" t="s">
        <v>1736</v>
      </c>
      <c r="T52" s="40"/>
      <c r="U52" s="336" t="s">
        <v>1736</v>
      </c>
      <c r="V52" s="336" t="s">
        <v>851</v>
      </c>
      <c r="W52" s="336" t="s">
        <v>470</v>
      </c>
      <c r="X52" s="40">
        <v>0.55226528644561768</v>
      </c>
      <c r="Y52" s="40"/>
      <c r="Z52" s="336" t="s">
        <v>1736</v>
      </c>
      <c r="AA52" s="40"/>
      <c r="AB52" s="336" t="s">
        <v>1736</v>
      </c>
      <c r="AC52" s="40"/>
      <c r="AD52" s="336" t="s">
        <v>1736</v>
      </c>
      <c r="AE52" s="40"/>
      <c r="AF52" s="336" t="s">
        <v>1736</v>
      </c>
      <c r="AG52" s="336" t="s">
        <v>851</v>
      </c>
      <c r="AH52" s="336" t="s">
        <v>470</v>
      </c>
      <c r="AI52" s="40">
        <v>0.55033010244369507</v>
      </c>
      <c r="AJ52" s="40"/>
      <c r="AK52" s="336" t="s">
        <v>1736</v>
      </c>
      <c r="AL52" s="40"/>
      <c r="AM52" s="336" t="s">
        <v>1736</v>
      </c>
      <c r="AN52" s="40"/>
      <c r="AO52" s="336" t="s">
        <v>1736</v>
      </c>
      <c r="AP52" s="40"/>
      <c r="AQ52" s="336" t="s">
        <v>1736</v>
      </c>
      <c r="AR52" s="336" t="s">
        <v>851</v>
      </c>
      <c r="AS52" s="336" t="s">
        <v>470</v>
      </c>
      <c r="AT52" s="40">
        <v>0.5560491681098938</v>
      </c>
      <c r="AU52" s="40"/>
      <c r="AV52" s="336" t="s">
        <v>1736</v>
      </c>
      <c r="AW52" s="40"/>
      <c r="AX52" s="336" t="s">
        <v>1736</v>
      </c>
      <c r="AY52" s="40"/>
      <c r="AZ52" s="336" t="s">
        <v>1736</v>
      </c>
      <c r="BA52" s="40"/>
      <c r="BB52" s="336" t="s">
        <v>1736</v>
      </c>
      <c r="BC52" s="336" t="s">
        <v>851</v>
      </c>
      <c r="BD52" s="336" t="s">
        <v>436</v>
      </c>
      <c r="BE52" s="40">
        <v>2.4934401512145996</v>
      </c>
      <c r="BF52" s="336" t="s">
        <v>827</v>
      </c>
      <c r="BG52" s="40">
        <v>3.7535965442657471</v>
      </c>
      <c r="BH52" s="336" t="s">
        <v>1447</v>
      </c>
      <c r="BI52" s="40">
        <v>4.354987621307373</v>
      </c>
      <c r="BJ52" s="336" t="s">
        <v>1803</v>
      </c>
      <c r="BK52" s="40">
        <v>7.0581445693969727</v>
      </c>
      <c r="BL52" s="336" t="s">
        <v>851</v>
      </c>
      <c r="BM52" s="40">
        <v>5.1064729690551758</v>
      </c>
      <c r="BN52" s="336" t="s">
        <v>838</v>
      </c>
      <c r="BO52" s="336" t="s">
        <v>851</v>
      </c>
      <c r="BP52" s="336" t="s">
        <v>436</v>
      </c>
      <c r="BQ52" s="40">
        <v>3.9758333005011082E-3</v>
      </c>
      <c r="BR52" s="40">
        <v>3.3310784492641687E-3</v>
      </c>
      <c r="BS52" s="40">
        <v>3.5439166240394115E-3</v>
      </c>
      <c r="BT52" s="40">
        <v>3.7164061795920134E-3</v>
      </c>
      <c r="BU52" s="40">
        <v>3.7164411041885614E-3</v>
      </c>
      <c r="BV52" s="336" t="s">
        <v>851</v>
      </c>
      <c r="BW52" s="336" t="s">
        <v>827</v>
      </c>
      <c r="BX52" s="40">
        <v>3.6603142507374287E-3</v>
      </c>
      <c r="BY52" s="40">
        <v>3.433572594076395E-3</v>
      </c>
      <c r="BZ52" s="40">
        <v>3.8189131300896406E-3</v>
      </c>
      <c r="CA52" s="40">
        <v>4.0024919435381889E-3</v>
      </c>
      <c r="CB52" s="40">
        <v>4.0666023269295692E-3</v>
      </c>
      <c r="CC52" s="336" t="s">
        <v>851</v>
      </c>
      <c r="CD52" s="336" t="s">
        <v>1447</v>
      </c>
      <c r="CE52" s="40">
        <v>3.5060027148574591E-3</v>
      </c>
      <c r="CF52" s="40">
        <v>3.7098058965057135E-3</v>
      </c>
      <c r="CG52" s="40">
        <v>4.0191174484789371E-3</v>
      </c>
      <c r="CH52" s="40">
        <v>4.0940176695585251E-3</v>
      </c>
      <c r="CI52" s="40">
        <v>4.1487882845103741E-3</v>
      </c>
      <c r="CJ52" s="336" t="s">
        <v>851</v>
      </c>
      <c r="CK52" s="336" t="s">
        <v>1803</v>
      </c>
      <c r="CL52" s="40">
        <v>3.6124149337410927E-3</v>
      </c>
      <c r="CM52" s="40">
        <v>3.9289225824177265E-3</v>
      </c>
      <c r="CN52" s="40">
        <v>4.0757167153060436E-3</v>
      </c>
      <c r="CO52" s="40">
        <v>4.1489414870738983E-3</v>
      </c>
      <c r="CP52" s="40">
        <v>4.2043570429086685E-3</v>
      </c>
      <c r="CQ52" s="336" t="s">
        <v>851</v>
      </c>
      <c r="CR52" s="40">
        <v>7.950775146484375</v>
      </c>
      <c r="CS52" s="40">
        <v>8.2460441589355469</v>
      </c>
      <c r="CT52" s="40">
        <v>8.4418449401855469</v>
      </c>
      <c r="CU52" s="40">
        <v>8.7091484069824219</v>
      </c>
      <c r="CV52" s="40">
        <v>9.0034503936767578</v>
      </c>
      <c r="CW52" s="336" t="s">
        <v>1741</v>
      </c>
      <c r="CX52" s="336" t="s">
        <v>851</v>
      </c>
      <c r="CY52" s="40">
        <v>8.1540937423706055</v>
      </c>
      <c r="CZ52" s="40">
        <v>8.3669319152832031</v>
      </c>
      <c r="DA52" s="40">
        <v>8.5942249298095703</v>
      </c>
      <c r="DB52" s="40">
        <v>8.8842411041259766</v>
      </c>
      <c r="DC52" s="40">
        <v>9.1852712631225586</v>
      </c>
      <c r="DD52" s="336" t="s">
        <v>1447</v>
      </c>
      <c r="DE52" s="336" t="s">
        <v>851</v>
      </c>
      <c r="DF52" s="40">
        <v>9.3085193634033203</v>
      </c>
      <c r="DG52" s="336" t="s">
        <v>1803</v>
      </c>
      <c r="DH52" s="336" t="s">
        <v>851</v>
      </c>
      <c r="DI52" s="336" t="s">
        <v>851</v>
      </c>
      <c r="DJ52" s="336">
        <v>9.1</v>
      </c>
      <c r="DK52" s="336" t="s">
        <v>1738</v>
      </c>
      <c r="DL52" s="336" t="s">
        <v>851</v>
      </c>
      <c r="DM52" s="336" t="s">
        <v>851</v>
      </c>
      <c r="DN52" s="336" t="s">
        <v>1012</v>
      </c>
      <c r="DO52" s="40">
        <v>-1.4215688221156597E-2</v>
      </c>
      <c r="DP52" s="40">
        <v>-1.3760293833911419E-2</v>
      </c>
      <c r="DQ52" s="40">
        <v>-7.3275691829621792E-3</v>
      </c>
      <c r="DR52" s="40">
        <v>-1.8509872257709503E-2</v>
      </c>
      <c r="DS52" s="40">
        <v>1.4199890429154038E-3</v>
      </c>
      <c r="DT52" s="336" t="s">
        <v>851</v>
      </c>
      <c r="DU52" s="336" t="s">
        <v>470</v>
      </c>
      <c r="DV52" s="40">
        <v>3.7750001065433025E-3</v>
      </c>
      <c r="DW52" s="40">
        <v>3.1333332881331444E-3</v>
      </c>
      <c r="DX52" s="40">
        <v>-5.0000118790194392E-5</v>
      </c>
      <c r="DY52" s="40">
        <v>1.8999999156221747E-3</v>
      </c>
      <c r="DZ52" s="40">
        <v>2.0000000949949026E-3</v>
      </c>
      <c r="EA52" s="336" t="s">
        <v>851</v>
      </c>
      <c r="EB52" s="336" t="s">
        <v>470</v>
      </c>
      <c r="EC52" s="40">
        <v>3.5477709025144577E-3</v>
      </c>
      <c r="ED52" s="40">
        <v>2.897999482229352E-3</v>
      </c>
      <c r="EE52" s="40">
        <v>-1.2229772983118892E-3</v>
      </c>
      <c r="EF52" s="40">
        <v>5.1962067373096943E-3</v>
      </c>
      <c r="EG52" s="40">
        <v>7.5013483874499798E-3</v>
      </c>
      <c r="EH52" s="336" t="s">
        <v>851</v>
      </c>
      <c r="EI52" s="336" t="s">
        <v>470</v>
      </c>
      <c r="EJ52" s="40">
        <v>3.8668853230774403E-3</v>
      </c>
      <c r="EK52" s="40">
        <v>2.8925032820552588E-3</v>
      </c>
      <c r="EL52" s="40">
        <v>3.3319739159196615E-3</v>
      </c>
      <c r="EM52" s="40">
        <v>4.8540206626057625E-3</v>
      </c>
      <c r="EN52" s="40">
        <v>6.3185812905430794E-4</v>
      </c>
      <c r="EO52" s="336" t="s">
        <v>851</v>
      </c>
      <c r="EP52" s="336" t="s">
        <v>851</v>
      </c>
      <c r="EQ52" s="336" t="s">
        <v>851</v>
      </c>
      <c r="ER52" s="40">
        <v>0.68530000000000002</v>
      </c>
      <c r="ES52" s="336" t="s">
        <v>1739</v>
      </c>
      <c r="ET52" s="336" t="s">
        <v>851</v>
      </c>
      <c r="EU52" s="336" t="s">
        <v>851</v>
      </c>
      <c r="EV52" s="40">
        <v>0.76629999999999998</v>
      </c>
      <c r="EW52" s="336" t="s">
        <v>1739</v>
      </c>
      <c r="EX52" s="336" t="s">
        <v>851</v>
      </c>
      <c r="EY52" s="336" t="s">
        <v>851</v>
      </c>
      <c r="EZ52" s="40">
        <v>0.59660000000000002</v>
      </c>
      <c r="FA52" s="336" t="s">
        <v>1739</v>
      </c>
      <c r="FB52" s="336" t="s">
        <v>851</v>
      </c>
      <c r="FC52" s="40">
        <v>0.26728641986846924</v>
      </c>
      <c r="FD52" s="40">
        <v>0.23525682091712952</v>
      </c>
      <c r="FE52" s="40">
        <v>0.1460077315568924</v>
      </c>
      <c r="FF52" s="40">
        <v>2.6378147304058075E-2</v>
      </c>
      <c r="FG52" s="40">
        <v>-0.29629740118980408</v>
      </c>
      <c r="FH52" s="336" t="s">
        <v>838</v>
      </c>
      <c r="FI52" s="336" t="s">
        <v>851</v>
      </c>
      <c r="FJ52" s="40">
        <v>0.29694747924804688</v>
      </c>
      <c r="FK52" s="40">
        <v>0.2832145094871521</v>
      </c>
      <c r="FL52" s="40">
        <v>0.21223121881484985</v>
      </c>
      <c r="FM52" s="40">
        <v>0.11899589002132416</v>
      </c>
      <c r="FN52" s="40">
        <v>6.6354788839817047E-2</v>
      </c>
      <c r="FO52" s="336" t="s">
        <v>840</v>
      </c>
      <c r="FP52" s="336" t="s">
        <v>851</v>
      </c>
      <c r="FQ52" s="40"/>
      <c r="FR52" s="336" t="s">
        <v>1737</v>
      </c>
      <c r="FS52" s="336" t="s">
        <v>851</v>
      </c>
      <c r="FT52" s="336" t="s">
        <v>851</v>
      </c>
      <c r="FU52" s="40">
        <v>2.8303628787398338E-2</v>
      </c>
      <c r="FV52" s="40">
        <v>2.6072314009070396E-2</v>
      </c>
      <c r="FW52" s="40">
        <v>2.9825024306774139E-2</v>
      </c>
      <c r="FX52" s="40">
        <v>2.087654173374176E-2</v>
      </c>
      <c r="FY52" s="40">
        <v>2.7711415663361549E-2</v>
      </c>
      <c r="FZ52" s="336" t="s">
        <v>840</v>
      </c>
      <c r="GA52" s="336" t="s">
        <v>851</v>
      </c>
      <c r="GB52" s="336" t="s">
        <v>851</v>
      </c>
      <c r="GC52" s="336" t="s">
        <v>851</v>
      </c>
      <c r="GD52" s="336" t="s">
        <v>851</v>
      </c>
      <c r="GE52" s="336" t="s">
        <v>851</v>
      </c>
      <c r="GF52" s="336" t="s">
        <v>851</v>
      </c>
      <c r="GG52" s="336" t="s">
        <v>851</v>
      </c>
      <c r="GH52" s="336" t="s">
        <v>851</v>
      </c>
      <c r="GI52" s="336" t="s">
        <v>851</v>
      </c>
      <c r="GJ52" s="336" t="s">
        <v>851</v>
      </c>
      <c r="GK52" s="40">
        <v>333166</v>
      </c>
      <c r="GL52" s="40">
        <v>340037</v>
      </c>
      <c r="GM52" s="40">
        <v>346777</v>
      </c>
      <c r="GN52" s="40">
        <v>353295</v>
      </c>
      <c r="GO52" s="40">
        <v>359434</v>
      </c>
      <c r="GP52" s="40">
        <v>365112</v>
      </c>
      <c r="GQ52" s="40">
        <v>370262</v>
      </c>
      <c r="GR52" s="40">
        <v>374967</v>
      </c>
      <c r="GS52" s="40">
        <v>379418</v>
      </c>
      <c r="GT52" s="40">
        <v>383902</v>
      </c>
      <c r="GU52" s="40">
        <v>388634</v>
      </c>
      <c r="GV52" s="40">
        <v>393687</v>
      </c>
      <c r="GW52" s="40">
        <v>398997</v>
      </c>
      <c r="GX52" s="40">
        <v>404414</v>
      </c>
      <c r="GY52" s="40">
        <v>409778</v>
      </c>
      <c r="GZ52" s="40">
        <v>414914</v>
      </c>
      <c r="HA52" s="40">
        <v>419791</v>
      </c>
      <c r="HB52" s="40">
        <v>424481</v>
      </c>
      <c r="HC52" s="40">
        <v>428960</v>
      </c>
      <c r="HD52" s="40">
        <v>433296</v>
      </c>
      <c r="HE52" s="40">
        <v>437483</v>
      </c>
      <c r="HF52" s="40">
        <v>442000</v>
      </c>
      <c r="HG52" s="40">
        <v>445000</v>
      </c>
      <c r="HH52" s="40">
        <v>449000</v>
      </c>
      <c r="HI52" s="40">
        <v>453000</v>
      </c>
      <c r="HJ52" s="40">
        <v>456000</v>
      </c>
      <c r="HK52" s="40">
        <v>459000</v>
      </c>
      <c r="HL52" s="40">
        <v>463000</v>
      </c>
      <c r="HM52" s="40">
        <v>466000</v>
      </c>
      <c r="HN52" s="40">
        <v>468000</v>
      </c>
      <c r="HO52" s="40">
        <v>471000</v>
      </c>
      <c r="HP52" s="40">
        <v>473000</v>
      </c>
      <c r="HQ52" s="40">
        <v>476000</v>
      </c>
      <c r="HR52" s="40">
        <v>478000</v>
      </c>
      <c r="HS52" s="40">
        <v>480000</v>
      </c>
      <c r="HT52" s="40">
        <v>482000</v>
      </c>
      <c r="HU52" s="40">
        <v>483000</v>
      </c>
      <c r="HV52" s="40">
        <v>485000</v>
      </c>
      <c r="HW52" s="40">
        <v>486000</v>
      </c>
      <c r="HX52" s="40">
        <v>488000</v>
      </c>
      <c r="HY52" s="40">
        <v>489000</v>
      </c>
      <c r="HZ52" s="40">
        <v>490000</v>
      </c>
      <c r="IA52" s="40">
        <v>491000</v>
      </c>
      <c r="IB52" s="40">
        <v>491000</v>
      </c>
      <c r="IC52" s="40">
        <v>492000</v>
      </c>
      <c r="ID52" s="40">
        <v>492000</v>
      </c>
      <c r="IE52" s="40">
        <v>493000</v>
      </c>
      <c r="IF52" s="40">
        <v>493000</v>
      </c>
      <c r="IG52" s="40">
        <v>493000</v>
      </c>
      <c r="IH52" s="40">
        <v>493000</v>
      </c>
      <c r="II52" s="40">
        <v>492000</v>
      </c>
      <c r="IJ52" s="336" t="s">
        <v>851</v>
      </c>
      <c r="IK52" s="336" t="s">
        <v>851</v>
      </c>
      <c r="IL52" s="336" t="s">
        <v>851</v>
      </c>
      <c r="IM52" s="40">
        <v>1.1685698293149471E-2</v>
      </c>
      <c r="IN52" s="40">
        <v>1.1110277846455574E-2</v>
      </c>
      <c r="IO52" s="40">
        <v>1.0496428236365318E-2</v>
      </c>
      <c r="IP52" s="40">
        <v>1.0057422332465649E-2</v>
      </c>
      <c r="IQ52" s="40">
        <v>9.6167502924799919E-3</v>
      </c>
      <c r="IR52" s="40">
        <v>1.027203444391489E-2</v>
      </c>
      <c r="IS52" s="40">
        <v>6.7644002847373486E-3</v>
      </c>
      <c r="IT52" s="40">
        <v>8.9486055076122284E-3</v>
      </c>
      <c r="IU52" s="40">
        <v>8.8692381978034973E-3</v>
      </c>
      <c r="IV52" s="40">
        <v>6.6006840206682682E-3</v>
      </c>
      <c r="IW52" s="40">
        <v>6.5574003383517265E-3</v>
      </c>
      <c r="IX52" s="40">
        <v>8.6768437176942825E-3</v>
      </c>
      <c r="IY52" s="40">
        <v>6.4585800282657146E-3</v>
      </c>
      <c r="IZ52" s="40">
        <v>4.2826617136597633E-3</v>
      </c>
      <c r="JA52" s="40">
        <v>6.3897981308400631E-3</v>
      </c>
      <c r="JB52" s="40">
        <v>4.2372946627438068E-3</v>
      </c>
      <c r="JC52" s="40">
        <v>6.3224658370018005E-3</v>
      </c>
      <c r="JD52" s="40">
        <v>4.1928784921765327E-3</v>
      </c>
      <c r="JE52" s="40">
        <v>4.175371490418911E-3</v>
      </c>
      <c r="JF52" s="40">
        <v>4.1580102406442165E-3</v>
      </c>
      <c r="JG52" s="40">
        <v>2.072539646178484E-3</v>
      </c>
      <c r="JH52" s="40">
        <v>4.1322372853755951E-3</v>
      </c>
      <c r="JI52" s="40">
        <v>2.0597330294549465E-3</v>
      </c>
      <c r="JJ52" s="40">
        <v>4.1067819111049175E-3</v>
      </c>
      <c r="JK52" s="40">
        <v>2.0470835734158754E-3</v>
      </c>
      <c r="JL52" s="40">
        <v>2.0429017022252083E-3</v>
      </c>
      <c r="JM52" s="40">
        <v>2.0387365948408842E-3</v>
      </c>
      <c r="JN52" s="40">
        <v>0</v>
      </c>
      <c r="JO52" s="40">
        <v>2.0345887169241905E-3</v>
      </c>
      <c r="JP52" s="40">
        <v>0</v>
      </c>
      <c r="JQ52" s="40">
        <v>2.0304576028138399E-3</v>
      </c>
      <c r="JR52" s="40">
        <v>0</v>
      </c>
      <c r="JS52" s="40">
        <v>0</v>
      </c>
      <c r="JT52" s="40">
        <v>0</v>
      </c>
      <c r="JU52" s="40">
        <v>-2.0304576028138399E-3</v>
      </c>
      <c r="JV52" s="336" t="s">
        <v>1740</v>
      </c>
      <c r="JW52" s="336" t="s">
        <v>851</v>
      </c>
      <c r="JX52" s="336" t="s">
        <v>851</v>
      </c>
      <c r="JY52" s="336" t="s">
        <v>851</v>
      </c>
      <c r="JZ52" s="336" t="s">
        <v>851</v>
      </c>
      <c r="KA52" s="336" t="s">
        <v>1740</v>
      </c>
      <c r="KB52" s="40">
        <v>0.52017526523568702</v>
      </c>
      <c r="KC52" s="40">
        <v>0.52020171942704796</v>
      </c>
      <c r="KD52" s="40">
        <v>0.51999500566574197</v>
      </c>
      <c r="KE52" s="40">
        <v>0.51963819470346895</v>
      </c>
      <c r="KF52" s="40">
        <v>0.51923396477235007</v>
      </c>
      <c r="KG52" s="40">
        <v>0.51884758950633492</v>
      </c>
      <c r="KH52" s="40">
        <v>0.51853093320529409</v>
      </c>
      <c r="KI52" s="40">
        <v>0.51826665978191799</v>
      </c>
      <c r="KJ52" s="40">
        <v>0.51801883032889595</v>
      </c>
      <c r="KK52" s="40">
        <v>0.51778508592719907</v>
      </c>
      <c r="KL52" s="40">
        <v>0.51752151553546599</v>
      </c>
      <c r="KM52" s="40">
        <v>0.51724940963947197</v>
      </c>
      <c r="KN52" s="40">
        <v>0.51697421441295</v>
      </c>
      <c r="KO52" s="40">
        <v>0.51670504437780795</v>
      </c>
      <c r="KP52" s="40">
        <v>0.51641713924569599</v>
      </c>
      <c r="KQ52" s="40">
        <v>0.51614163448247996</v>
      </c>
      <c r="KR52" s="40">
        <v>0.51585554912537901</v>
      </c>
      <c r="KS52" s="40">
        <v>0.51557429421754397</v>
      </c>
      <c r="KT52" s="40">
        <v>0.51529493488667899</v>
      </c>
      <c r="KU52" s="40">
        <v>0.51501582532343493</v>
      </c>
      <c r="KV52" s="40">
        <v>0.51473280446342895</v>
      </c>
      <c r="KW52" s="40">
        <v>0.51445348534174995</v>
      </c>
      <c r="KX52" s="40">
        <v>0.51417337932371099</v>
      </c>
      <c r="KY52" s="40">
        <v>0.51390010998386204</v>
      </c>
      <c r="KZ52" s="40">
        <v>0.51362750927843503</v>
      </c>
      <c r="LA52" s="40">
        <v>0.51336594267384295</v>
      </c>
      <c r="LB52" s="40">
        <v>0.51310435505176599</v>
      </c>
      <c r="LC52" s="40">
        <v>0.51284397686372207</v>
      </c>
      <c r="LD52" s="40">
        <v>0.512588196746667</v>
      </c>
      <c r="LE52" s="40">
        <v>0.51234058468881205</v>
      </c>
      <c r="LF52" s="40">
        <v>0.51210234288685297</v>
      </c>
      <c r="LG52" s="40">
        <v>0.51186175092758701</v>
      </c>
      <c r="LH52" s="40">
        <v>0.51163795814758506</v>
      </c>
      <c r="LI52" s="40">
        <v>0.51141367205730193</v>
      </c>
      <c r="LJ52" s="40">
        <v>0.51120375406948004</v>
      </c>
      <c r="LK52" s="40">
        <v>0.51100040415035997</v>
      </c>
      <c r="LL52" s="336" t="s">
        <v>851</v>
      </c>
      <c r="LM52" s="336" t="s">
        <v>851</v>
      </c>
      <c r="LN52" s="336" t="s">
        <v>1740</v>
      </c>
      <c r="LO52" s="40">
        <v>0.71837294101715088</v>
      </c>
      <c r="LP52" s="40">
        <v>0.71815973520278931</v>
      </c>
      <c r="LQ52" s="40">
        <v>0.71936315298080444</v>
      </c>
      <c r="LR52" s="40">
        <v>0.72100430727005005</v>
      </c>
      <c r="LS52" s="40">
        <v>0.72174680233001709</v>
      </c>
      <c r="LT52" s="40">
        <v>0.72105890512466431</v>
      </c>
      <c r="LU52" s="40">
        <v>0.71945703029632568</v>
      </c>
      <c r="LV52" s="40">
        <v>0.71910113096237183</v>
      </c>
      <c r="LW52" s="40">
        <v>0.71714919805526733</v>
      </c>
      <c r="LX52" s="40">
        <v>0.71302425861358643</v>
      </c>
      <c r="LY52" s="40">
        <v>0.71271932125091553</v>
      </c>
      <c r="LZ52" s="40">
        <v>0.7124183177947998</v>
      </c>
      <c r="MA52" s="40">
        <v>0.7105831503868103</v>
      </c>
      <c r="MB52" s="40">
        <v>0.71030044555664063</v>
      </c>
      <c r="MC52" s="40">
        <v>0.71153843402862549</v>
      </c>
      <c r="MD52" s="40">
        <v>0.70912951231002808</v>
      </c>
      <c r="ME52" s="40">
        <v>0.70824521780014038</v>
      </c>
      <c r="MF52" s="40">
        <v>0.70588237047195435</v>
      </c>
      <c r="MG52" s="40">
        <v>0.70292884111404419</v>
      </c>
      <c r="MH52" s="40">
        <v>0.69999998807907104</v>
      </c>
      <c r="MI52" s="40">
        <v>0.69502073526382446</v>
      </c>
      <c r="MJ52" s="40">
        <v>0.69358175992965698</v>
      </c>
      <c r="MK52" s="40">
        <v>0.68865978717803955</v>
      </c>
      <c r="ML52" s="40">
        <v>0.68724280595779419</v>
      </c>
      <c r="MM52" s="40">
        <v>0.68237704038619995</v>
      </c>
      <c r="MN52" s="40">
        <v>0.67689162492752075</v>
      </c>
      <c r="MO52" s="40">
        <v>0.67346936464309692</v>
      </c>
      <c r="MP52" s="40">
        <v>0.66802442073822021</v>
      </c>
      <c r="MQ52" s="40">
        <v>0.66598778963088989</v>
      </c>
      <c r="MR52" s="40">
        <v>0.66056913137435913</v>
      </c>
      <c r="MS52" s="40">
        <v>0.65650409460067749</v>
      </c>
      <c r="MT52" s="40">
        <v>0.65111559629440308</v>
      </c>
      <c r="MU52" s="40">
        <v>0.6450304388999939</v>
      </c>
      <c r="MV52" s="40">
        <v>0.64097362756729126</v>
      </c>
      <c r="MW52" s="40">
        <v>0.6348884105682373</v>
      </c>
      <c r="MX52" s="40">
        <v>0.63211381435394287</v>
      </c>
      <c r="MY52" s="336" t="s">
        <v>851</v>
      </c>
      <c r="MZ52" s="336" t="s">
        <v>1740</v>
      </c>
      <c r="NA52" s="40">
        <v>0.68875235319137573</v>
      </c>
      <c r="NB52" s="40">
        <v>0.68658691644668579</v>
      </c>
      <c r="NC52" s="40">
        <v>0.68575268983840942</v>
      </c>
      <c r="ND52" s="40">
        <v>0.68535292148590088</v>
      </c>
      <c r="NE52" s="40">
        <v>0.68418127298355103</v>
      </c>
      <c r="NF52" s="40">
        <v>0.68177503347396851</v>
      </c>
      <c r="NG52" s="40">
        <v>0.67873305082321167</v>
      </c>
      <c r="NH52" s="40">
        <v>0.67685395479202271</v>
      </c>
      <c r="NI52" s="40">
        <v>0.67394208908081055</v>
      </c>
      <c r="NJ52" s="40">
        <v>0.66931569576263428</v>
      </c>
      <c r="NK52" s="40">
        <v>0.66666668653488159</v>
      </c>
      <c r="NL52" s="40">
        <v>0.66448801755905151</v>
      </c>
      <c r="NM52" s="40">
        <v>0.66090714931488037</v>
      </c>
      <c r="NN52" s="40">
        <v>0.65879827737808228</v>
      </c>
      <c r="NO52" s="40">
        <v>0.66025638580322266</v>
      </c>
      <c r="NP52" s="40">
        <v>0.65392780303955078</v>
      </c>
      <c r="NQ52" s="40">
        <v>0.65327697992324829</v>
      </c>
      <c r="NR52" s="40">
        <v>0.64705884456634521</v>
      </c>
      <c r="NS52" s="40">
        <v>0.64435148239135742</v>
      </c>
      <c r="NT52" s="40">
        <v>0.64166665077209473</v>
      </c>
      <c r="NU52" s="40">
        <v>0.63278007507324219</v>
      </c>
      <c r="NV52" s="40">
        <v>0.6314699649810791</v>
      </c>
      <c r="NW52" s="40">
        <v>0.62680411338806152</v>
      </c>
      <c r="NX52" s="40">
        <v>0.62345677614212036</v>
      </c>
      <c r="NY52" s="40">
        <v>0.61885243654251099</v>
      </c>
      <c r="NZ52" s="40">
        <v>0.61145192384719849</v>
      </c>
      <c r="OA52" s="40">
        <v>0.60612243413925171</v>
      </c>
      <c r="OB52" s="40">
        <v>0.60081464052200317</v>
      </c>
      <c r="OC52" s="40">
        <v>0.59674131870269775</v>
      </c>
      <c r="OD52" s="40">
        <v>0.59146338701248169</v>
      </c>
      <c r="OE52" s="40">
        <v>0.58739835023880005</v>
      </c>
      <c r="OF52" s="40">
        <v>0.58215010166168213</v>
      </c>
      <c r="OG52" s="40">
        <v>0.57606488466262817</v>
      </c>
      <c r="OH52" s="40">
        <v>0.57200813293457031</v>
      </c>
      <c r="OI52" s="40">
        <v>0.56592291593551636</v>
      </c>
      <c r="OJ52" s="40">
        <v>0.56300812959671021</v>
      </c>
      <c r="OK52" s="336" t="s">
        <v>851</v>
      </c>
      <c r="OL52" s="336" t="s">
        <v>851</v>
      </c>
      <c r="OM52" s="336" t="s">
        <v>1740</v>
      </c>
      <c r="ON52" s="40">
        <v>0.63318425416946411</v>
      </c>
      <c r="OO52" s="40">
        <v>0.63430851697921753</v>
      </c>
      <c r="OP52" s="40">
        <v>0.63691425323486328</v>
      </c>
      <c r="OQ52" s="40">
        <v>0.64008533954620361</v>
      </c>
      <c r="OR52" s="40">
        <v>0.6425861120223999</v>
      </c>
      <c r="OS52" s="40">
        <v>0.64385586977005005</v>
      </c>
      <c r="OT52" s="40">
        <v>0.64479637145996094</v>
      </c>
      <c r="OU52" s="40">
        <v>0.64494383335113525</v>
      </c>
      <c r="OV52" s="40">
        <v>0.64810693264007568</v>
      </c>
      <c r="OW52" s="40">
        <v>0.64459162950515747</v>
      </c>
      <c r="OX52" s="40">
        <v>0.64473682641983032</v>
      </c>
      <c r="OY52" s="40">
        <v>0.64488017559051514</v>
      </c>
      <c r="OZ52" s="40">
        <v>0.6393088698387146</v>
      </c>
      <c r="PA52" s="40">
        <v>0.63948500156402588</v>
      </c>
      <c r="PB52" s="40">
        <v>0.63675212860107422</v>
      </c>
      <c r="PC52" s="40">
        <v>0.63481950759887695</v>
      </c>
      <c r="PD52" s="40">
        <v>0.63424944877624512</v>
      </c>
      <c r="PE52" s="40">
        <v>0.63655459880828857</v>
      </c>
      <c r="PF52" s="40">
        <v>0.63389122486114502</v>
      </c>
      <c r="PG52" s="40">
        <v>0.63125002384185791</v>
      </c>
      <c r="PH52" s="40">
        <v>0.63070541620254517</v>
      </c>
      <c r="PI52" s="40">
        <v>0.62939959764480591</v>
      </c>
      <c r="PJ52" s="40">
        <v>0.62474226951599121</v>
      </c>
      <c r="PK52" s="40">
        <v>0.62551438808441162</v>
      </c>
      <c r="PL52" s="40">
        <v>0.62090164422988892</v>
      </c>
      <c r="PM52" s="40">
        <v>0.61758691072463989</v>
      </c>
      <c r="PN52" s="40">
        <v>0.61428570747375488</v>
      </c>
      <c r="PO52" s="40">
        <v>0.60896128416061401</v>
      </c>
      <c r="PP52" s="40">
        <v>0.60692465305328369</v>
      </c>
      <c r="PQ52" s="40">
        <v>0.60365855693817139</v>
      </c>
      <c r="PR52" s="40">
        <v>0.60162603855133057</v>
      </c>
      <c r="PS52" s="40">
        <v>0.59634888172149658</v>
      </c>
      <c r="PT52" s="40">
        <v>0.59026366472244263</v>
      </c>
      <c r="PU52" s="40">
        <v>0.58620691299438477</v>
      </c>
      <c r="PV52" s="40">
        <v>0.58012169599533081</v>
      </c>
      <c r="PW52" s="40">
        <v>0.57926827669143677</v>
      </c>
      <c r="PX52" s="336" t="s">
        <v>851</v>
      </c>
      <c r="PY52" s="336" t="s">
        <v>851</v>
      </c>
      <c r="PZ52" s="40">
        <v>0.69980000000000009</v>
      </c>
      <c r="QA52" s="40">
        <v>0.69689999999999996</v>
      </c>
      <c r="QB52" s="40">
        <v>0.69550000000000001</v>
      </c>
      <c r="QC52" s="40">
        <v>0.6956</v>
      </c>
      <c r="QD52" s="40">
        <v>0.6966</v>
      </c>
      <c r="QE52" s="40">
        <v>0.69440000000000002</v>
      </c>
      <c r="QF52" s="40">
        <v>0.69269999999999998</v>
      </c>
      <c r="QG52" s="40">
        <v>0.69180000000000008</v>
      </c>
      <c r="QH52" s="40">
        <v>0.69189999999999996</v>
      </c>
      <c r="QI52" s="40">
        <v>0.6926000000000001</v>
      </c>
      <c r="QJ52" s="40">
        <v>0.69319999999999993</v>
      </c>
      <c r="QK52" s="40">
        <v>0.69310000000000005</v>
      </c>
      <c r="QL52" s="40">
        <v>0.69269999999999998</v>
      </c>
      <c r="QM52" s="40">
        <v>0.69209999999999994</v>
      </c>
      <c r="QN52" s="40">
        <v>0.69180000000000008</v>
      </c>
      <c r="QO52" s="40">
        <v>0.69159999999999999</v>
      </c>
      <c r="QP52" s="40">
        <v>0.69129999999999991</v>
      </c>
      <c r="QQ52" s="40">
        <v>0.70150000000000001</v>
      </c>
      <c r="QR52" s="40">
        <v>0.68530000000000002</v>
      </c>
      <c r="QS52" s="336" t="s">
        <v>851</v>
      </c>
      <c r="QT52" s="336" t="s">
        <v>851</v>
      </c>
      <c r="QU52" s="336" t="s">
        <v>851</v>
      </c>
      <c r="QV52" s="336" t="s">
        <v>851</v>
      </c>
      <c r="QW52" s="40">
        <v>-2.3364201188087463E-2</v>
      </c>
      <c r="QX52" s="336" t="s">
        <v>851</v>
      </c>
      <c r="QY52" s="336" t="s">
        <v>851</v>
      </c>
      <c r="QZ52" s="336" t="s">
        <v>851</v>
      </c>
      <c r="RA52" s="336" t="s">
        <v>851</v>
      </c>
      <c r="RB52" s="336" t="s">
        <v>851</v>
      </c>
      <c r="RC52" s="336" t="s">
        <v>851</v>
      </c>
      <c r="RD52" s="336" t="s">
        <v>851</v>
      </c>
      <c r="RE52" s="336" t="s">
        <v>851</v>
      </c>
      <c r="RF52" s="40"/>
      <c r="RG52" s="40"/>
      <c r="RH52" s="336" t="s">
        <v>1737</v>
      </c>
      <c r="RI52" s="336" t="s">
        <v>851</v>
      </c>
      <c r="RJ52" s="40"/>
      <c r="RK52" s="40"/>
      <c r="RL52" s="336" t="s">
        <v>1737</v>
      </c>
      <c r="RM52" s="336" t="s">
        <v>851</v>
      </c>
      <c r="RN52" s="40"/>
      <c r="RO52" s="40"/>
      <c r="RP52" s="336" t="s">
        <v>1737</v>
      </c>
      <c r="RQ52" s="336" t="s">
        <v>851</v>
      </c>
      <c r="RR52" s="40"/>
      <c r="RS52" s="40"/>
      <c r="RT52" s="336" t="s">
        <v>1737</v>
      </c>
      <c r="RU52" s="336" t="s">
        <v>851</v>
      </c>
      <c r="RV52" s="40"/>
      <c r="RW52" s="40"/>
      <c r="RX52" s="336" t="s">
        <v>1737</v>
      </c>
      <c r="RY52" s="336" t="s">
        <v>851</v>
      </c>
      <c r="RZ52" s="336" t="s">
        <v>838</v>
      </c>
      <c r="SA52" s="40">
        <v>0.28593778610229492</v>
      </c>
      <c r="SB52" s="40">
        <v>0.32145038247108459</v>
      </c>
      <c r="SC52" s="40">
        <v>0.37057214975357056</v>
      </c>
      <c r="SD52" s="40">
        <v>0.37551924586296082</v>
      </c>
      <c r="SE52" s="40">
        <v>0.41169551014900208</v>
      </c>
      <c r="SF52" s="336" t="s">
        <v>851</v>
      </c>
      <c r="SG52" s="336" t="s">
        <v>851</v>
      </c>
      <c r="SH52" s="40">
        <v>0.23778316378593445</v>
      </c>
      <c r="SI52" s="40">
        <v>0.26557436585426331</v>
      </c>
      <c r="SJ52" s="40">
        <v>0.33232635259628296</v>
      </c>
      <c r="SK52" s="40">
        <v>0.36675918102264404</v>
      </c>
      <c r="SL52" s="40">
        <v>0.38507026433944702</v>
      </c>
      <c r="SM52" s="336" t="s">
        <v>840</v>
      </c>
      <c r="SN52" s="336" t="s">
        <v>851</v>
      </c>
      <c r="SO52" s="336" t="s">
        <v>851</v>
      </c>
      <c r="SP52" s="40">
        <v>5.3559504449367523E-3</v>
      </c>
      <c r="SQ52" s="40">
        <v>3.0227168463170528E-4</v>
      </c>
      <c r="SR52" s="40">
        <v>-2.8315279632806778E-3</v>
      </c>
      <c r="SS52" s="40">
        <v>-4.6692583709955215E-3</v>
      </c>
      <c r="ST52" s="40">
        <v>-4.9937501549720764E-2</v>
      </c>
      <c r="SU52" s="336" t="s">
        <v>838</v>
      </c>
      <c r="SV52" s="336" t="s">
        <v>851</v>
      </c>
      <c r="SW52" s="336" t="s">
        <v>851</v>
      </c>
      <c r="SX52" s="40">
        <v>9.2575978487730026E-3</v>
      </c>
      <c r="SY52" s="40">
        <v>3.8892638403922319E-3</v>
      </c>
      <c r="SZ52" s="40">
        <v>4.7279736027121544E-3</v>
      </c>
      <c r="TA52" s="40">
        <v>4.5318477787077427E-3</v>
      </c>
      <c r="TB52" s="40">
        <v>3.7961360067129135E-2</v>
      </c>
      <c r="TC52" s="336" t="s">
        <v>840</v>
      </c>
      <c r="TD52" s="336" t="s">
        <v>851</v>
      </c>
      <c r="TE52" s="336" t="s">
        <v>851</v>
      </c>
      <c r="TF52" s="336" t="s">
        <v>851</v>
      </c>
      <c r="TG52" s="40">
        <v>-8.2088187336921692E-3</v>
      </c>
      <c r="TH52" s="40">
        <v>-1.1679300107061863E-2</v>
      </c>
      <c r="TI52" s="40">
        <v>-1.4557958580553532E-2</v>
      </c>
      <c r="TJ52" s="40">
        <v>-1.5045021660625935E-2</v>
      </c>
      <c r="TK52" s="40">
        <v>-5.8475010097026825E-2</v>
      </c>
      <c r="TL52" s="336" t="s">
        <v>838</v>
      </c>
      <c r="TM52" s="336" t="s">
        <v>851</v>
      </c>
      <c r="TN52" s="336" t="s">
        <v>851</v>
      </c>
      <c r="TO52" s="336" t="s">
        <v>851</v>
      </c>
      <c r="TP52" s="40">
        <v>-4.935776349157095E-3</v>
      </c>
      <c r="TQ52" s="40">
        <v>-8.5701039060950279E-3</v>
      </c>
      <c r="TR52" s="40">
        <v>-7.3754042387008667E-3</v>
      </c>
      <c r="TS52" s="40">
        <v>-6.6292611882090569E-3</v>
      </c>
      <c r="TT52" s="40">
        <v>2.7903938665986061E-2</v>
      </c>
      <c r="TU52" s="336" t="s">
        <v>840</v>
      </c>
      <c r="TV52" s="336" t="s">
        <v>851</v>
      </c>
      <c r="TW52" s="40">
        <v>32230</v>
      </c>
      <c r="TX52" s="336" t="s">
        <v>840</v>
      </c>
      <c r="TY52" s="336" t="s">
        <v>851</v>
      </c>
      <c r="TZ52" s="40">
        <v>30646.677734375</v>
      </c>
      <c r="UA52" s="336" t="s">
        <v>838</v>
      </c>
      <c r="UB52" s="336" t="s">
        <v>851</v>
      </c>
      <c r="UC52" s="40">
        <v>30646.109231040002</v>
      </c>
      <c r="UD52" s="336" t="s">
        <v>840</v>
      </c>
      <c r="UE52" s="336" t="s">
        <v>851</v>
      </c>
      <c r="UF52" s="336" t="s">
        <v>851</v>
      </c>
      <c r="UG52" s="40">
        <v>0.55322420597076416</v>
      </c>
      <c r="UH52" s="40">
        <v>0.55670720338821411</v>
      </c>
      <c r="UI52" s="40">
        <v>0.51657986640930176</v>
      </c>
      <c r="UJ52" s="40">
        <v>0.4018973708152771</v>
      </c>
      <c r="UK52" s="40">
        <v>0.115398108959198</v>
      </c>
      <c r="UL52" s="336" t="s">
        <v>838</v>
      </c>
      <c r="UM52" s="336" t="s">
        <v>851</v>
      </c>
      <c r="UN52" s="336" t="s">
        <v>851</v>
      </c>
      <c r="UO52" s="336" t="s">
        <v>851</v>
      </c>
      <c r="UP52" s="40">
        <v>0.54042571783065796</v>
      </c>
      <c r="UQ52" s="40">
        <v>0.54878890514373779</v>
      </c>
      <c r="UR52" s="40">
        <v>0.54455757141113281</v>
      </c>
      <c r="US52" s="40">
        <v>0.48575508594512939</v>
      </c>
      <c r="UT52" s="40">
        <v>0.45142504572868347</v>
      </c>
      <c r="UU52" s="336" t="s">
        <v>840</v>
      </c>
    </row>
    <row r="53" spans="1:567">
      <c r="A53" s="336" t="s">
        <v>425</v>
      </c>
      <c r="B53" s="336" t="s">
        <v>21</v>
      </c>
      <c r="C53" s="336" t="s">
        <v>243</v>
      </c>
      <c r="D53" s="40">
        <v>4.5169409364461899E-2</v>
      </c>
      <c r="E53" s="336" t="s">
        <v>436</v>
      </c>
      <c r="F53" s="40">
        <v>5.5682558566331863E-2</v>
      </c>
      <c r="G53" s="336" t="s">
        <v>1741</v>
      </c>
      <c r="H53" s="40">
        <v>5.1846511662006378E-2</v>
      </c>
      <c r="I53" s="336" t="s">
        <v>1447</v>
      </c>
      <c r="J53" s="40">
        <v>5.3235366940498352E-2</v>
      </c>
      <c r="K53" s="336" t="s">
        <v>1803</v>
      </c>
      <c r="L53" s="336" t="s">
        <v>436</v>
      </c>
      <c r="M53" s="40">
        <v>0.4736340343952179</v>
      </c>
      <c r="N53" s="40"/>
      <c r="O53" s="336" t="s">
        <v>1736</v>
      </c>
      <c r="P53" s="40"/>
      <c r="Q53" s="336" t="s">
        <v>1736</v>
      </c>
      <c r="R53" s="40">
        <v>0.48681321740150452</v>
      </c>
      <c r="S53" s="336" t="s">
        <v>436</v>
      </c>
      <c r="T53" s="40">
        <v>0.4736340343952179</v>
      </c>
      <c r="U53" s="336" t="s">
        <v>436</v>
      </c>
      <c r="V53" s="336" t="s">
        <v>851</v>
      </c>
      <c r="W53" s="336" t="s">
        <v>1741</v>
      </c>
      <c r="X53" s="40">
        <v>0.53379368782043457</v>
      </c>
      <c r="Y53" s="40">
        <v>0.58064794540405273</v>
      </c>
      <c r="Z53" s="336" t="s">
        <v>1741</v>
      </c>
      <c r="AA53" s="40">
        <v>0.53379368782043457</v>
      </c>
      <c r="AB53" s="336" t="s">
        <v>1741</v>
      </c>
      <c r="AC53" s="40">
        <v>0.54647952318191528</v>
      </c>
      <c r="AD53" s="336" t="s">
        <v>1741</v>
      </c>
      <c r="AE53" s="40">
        <v>0.53479969501495361</v>
      </c>
      <c r="AF53" s="336" t="s">
        <v>1741</v>
      </c>
      <c r="AG53" s="336" t="s">
        <v>851</v>
      </c>
      <c r="AH53" s="336" t="s">
        <v>1447</v>
      </c>
      <c r="AI53" s="40">
        <v>0.53252172470092773</v>
      </c>
      <c r="AJ53" s="40">
        <v>0.550750732421875</v>
      </c>
      <c r="AK53" s="336" t="s">
        <v>1447</v>
      </c>
      <c r="AL53" s="40">
        <v>0.53252172470092773</v>
      </c>
      <c r="AM53" s="336" t="s">
        <v>1447</v>
      </c>
      <c r="AN53" s="40">
        <v>0.54752212762832642</v>
      </c>
      <c r="AO53" s="336" t="s">
        <v>1447</v>
      </c>
      <c r="AP53" s="40">
        <v>0.55869722366333008</v>
      </c>
      <c r="AQ53" s="336" t="s">
        <v>1447</v>
      </c>
      <c r="AR53" s="336" t="s">
        <v>851</v>
      </c>
      <c r="AS53" s="336" t="s">
        <v>1803</v>
      </c>
      <c r="AT53" s="40">
        <v>0.52765876054763794</v>
      </c>
      <c r="AU53" s="40">
        <v>0.54603588581085205</v>
      </c>
      <c r="AV53" s="336" t="s">
        <v>1803</v>
      </c>
      <c r="AW53" s="40">
        <v>0.52765876054763794</v>
      </c>
      <c r="AX53" s="336" t="s">
        <v>1803</v>
      </c>
      <c r="AY53" s="40">
        <v>0.53734731674194336</v>
      </c>
      <c r="AZ53" s="336" t="s">
        <v>1803</v>
      </c>
      <c r="BA53" s="40">
        <v>0.54600822925567627</v>
      </c>
      <c r="BB53" s="336" t="s">
        <v>1803</v>
      </c>
      <c r="BC53" s="336" t="s">
        <v>851</v>
      </c>
      <c r="BD53" s="336" t="s">
        <v>436</v>
      </c>
      <c r="BE53" s="40">
        <v>2.6191675662994385</v>
      </c>
      <c r="BF53" s="336" t="s">
        <v>827</v>
      </c>
      <c r="BG53" s="40">
        <v>2.7251052856445313</v>
      </c>
      <c r="BH53" s="336" t="s">
        <v>1447</v>
      </c>
      <c r="BI53" s="40">
        <v>2.8695013523101807</v>
      </c>
      <c r="BJ53" s="336" t="s">
        <v>1803</v>
      </c>
      <c r="BK53" s="40">
        <v>3.082979679107666</v>
      </c>
      <c r="BL53" s="336" t="s">
        <v>851</v>
      </c>
      <c r="BM53" s="40">
        <v>2.8451194763183594</v>
      </c>
      <c r="BN53" s="336" t="s">
        <v>838</v>
      </c>
      <c r="BO53" s="336" t="s">
        <v>851</v>
      </c>
      <c r="BP53" s="336" t="s">
        <v>436</v>
      </c>
      <c r="BQ53" s="40">
        <v>3.5542587283998728E-3</v>
      </c>
      <c r="BR53" s="40">
        <v>3.4688038285821676E-3</v>
      </c>
      <c r="BS53" s="40">
        <v>3.1252996996045113E-3</v>
      </c>
      <c r="BT53" s="40">
        <v>2.177457557991147E-3</v>
      </c>
      <c r="BU53" s="40">
        <v>2.1774705965071917E-3</v>
      </c>
      <c r="BV53" s="336" t="s">
        <v>851</v>
      </c>
      <c r="BW53" s="336" t="s">
        <v>827</v>
      </c>
      <c r="BX53" s="40">
        <v>5.4181679151952267E-3</v>
      </c>
      <c r="BY53" s="40">
        <v>5.3784125484526157E-3</v>
      </c>
      <c r="BZ53" s="40">
        <v>5.0934553146362305E-3</v>
      </c>
      <c r="CA53" s="40">
        <v>4.135865718126297E-3</v>
      </c>
      <c r="CB53" s="40">
        <v>3.6570895463228226E-3</v>
      </c>
      <c r="CC53" s="336" t="s">
        <v>851</v>
      </c>
      <c r="CD53" s="336" t="s">
        <v>1447</v>
      </c>
      <c r="CE53" s="40">
        <v>5.1361075602471828E-3</v>
      </c>
      <c r="CF53" s="40">
        <v>4.9338457174599171E-3</v>
      </c>
      <c r="CG53" s="40">
        <v>4.3752496130764484E-3</v>
      </c>
      <c r="CH53" s="40">
        <v>3.6570343654602766E-3</v>
      </c>
      <c r="CI53" s="40">
        <v>3.6570611409842968E-3</v>
      </c>
      <c r="CJ53" s="336" t="s">
        <v>851</v>
      </c>
      <c r="CK53" s="336" t="s">
        <v>1803</v>
      </c>
      <c r="CL53" s="40">
        <v>4.9480660818517208E-3</v>
      </c>
      <c r="CM53" s="40">
        <v>4.6146460808813572E-3</v>
      </c>
      <c r="CN53" s="40">
        <v>3.8964464329183102E-3</v>
      </c>
      <c r="CO53" s="40">
        <v>3.657027380540967E-3</v>
      </c>
      <c r="CP53" s="40">
        <v>3.6570250522345304E-3</v>
      </c>
      <c r="CQ53" s="336" t="s">
        <v>851</v>
      </c>
      <c r="CR53" s="40">
        <v>9.3547420501708984</v>
      </c>
      <c r="CS53" s="40">
        <v>9.761906623840332</v>
      </c>
      <c r="CT53" s="40">
        <v>10.199283599853516</v>
      </c>
      <c r="CU53" s="40">
        <v>10.644213676452637</v>
      </c>
      <c r="CV53" s="40">
        <v>10.948320388793945</v>
      </c>
      <c r="CW53" s="336" t="s">
        <v>1741</v>
      </c>
      <c r="CX53" s="336" t="s">
        <v>851</v>
      </c>
      <c r="CY53" s="40">
        <v>9.5990409851074219</v>
      </c>
      <c r="CZ53" s="40">
        <v>10.02131175994873</v>
      </c>
      <c r="DA53" s="40">
        <v>10.466241836547852</v>
      </c>
      <c r="DB53" s="40">
        <v>10.840760231018066</v>
      </c>
      <c r="DC53" s="40">
        <v>11.109660148620605</v>
      </c>
      <c r="DD53" s="336" t="s">
        <v>1447</v>
      </c>
      <c r="DE53" s="336" t="s">
        <v>851</v>
      </c>
      <c r="DF53" s="40">
        <v>11.217220306396484</v>
      </c>
      <c r="DG53" s="336" t="s">
        <v>1803</v>
      </c>
      <c r="DH53" s="336" t="s">
        <v>851</v>
      </c>
      <c r="DI53" s="336" t="s">
        <v>851</v>
      </c>
      <c r="DJ53" s="336">
        <v>11.4</v>
      </c>
      <c r="DK53" s="336" t="s">
        <v>1738</v>
      </c>
      <c r="DL53" s="336" t="s">
        <v>851</v>
      </c>
      <c r="DM53" s="336" t="s">
        <v>851</v>
      </c>
      <c r="DN53" s="336" t="s">
        <v>436</v>
      </c>
      <c r="DO53" s="40">
        <v>-9.8922876641154289E-3</v>
      </c>
      <c r="DP53" s="40">
        <v>2.5449204258620739E-3</v>
      </c>
      <c r="DQ53" s="40">
        <v>5.0869784317910671E-3</v>
      </c>
      <c r="DR53" s="40">
        <v>-1.1274729855358601E-2</v>
      </c>
      <c r="DS53" s="40">
        <v>7.0636644959449768E-3</v>
      </c>
      <c r="DT53" s="336" t="s">
        <v>851</v>
      </c>
      <c r="DU53" s="336" t="s">
        <v>827</v>
      </c>
      <c r="DV53" s="40">
        <v>-1.4001230709254742E-2</v>
      </c>
      <c r="DW53" s="40">
        <v>-5.776513833552599E-3</v>
      </c>
      <c r="DX53" s="40">
        <v>-1.0962921194732189E-2</v>
      </c>
      <c r="DY53" s="40">
        <v>-3.4345777239650488E-3</v>
      </c>
      <c r="DZ53" s="40">
        <v>-5.3665116429328918E-3</v>
      </c>
      <c r="EA53" s="336" t="s">
        <v>851</v>
      </c>
      <c r="EB53" s="336" t="s">
        <v>1447</v>
      </c>
      <c r="EC53" s="40">
        <v>-2.5678923702798784E-4</v>
      </c>
      <c r="ED53" s="40">
        <v>6.156841991469264E-4</v>
      </c>
      <c r="EE53" s="40">
        <v>1.2408861657604575E-3</v>
      </c>
      <c r="EF53" s="40">
        <v>1.1819354258477688E-2</v>
      </c>
      <c r="EG53" s="40">
        <v>2.6474455371499062E-2</v>
      </c>
      <c r="EH53" s="336" t="s">
        <v>851</v>
      </c>
      <c r="EI53" s="336" t="s">
        <v>1803</v>
      </c>
      <c r="EJ53" s="40">
        <v>6.5360829466953874E-4</v>
      </c>
      <c r="EK53" s="40">
        <v>-1.0026863310486078E-3</v>
      </c>
      <c r="EL53" s="40">
        <v>6.1128656379878521E-3</v>
      </c>
      <c r="EM53" s="40">
        <v>1.1291773989796638E-2</v>
      </c>
      <c r="EN53" s="40">
        <v>4.4310959056019783E-3</v>
      </c>
      <c r="EO53" s="336" t="s">
        <v>851</v>
      </c>
      <c r="EP53" s="336" t="s">
        <v>851</v>
      </c>
      <c r="EQ53" s="336" t="s">
        <v>851</v>
      </c>
      <c r="ER53" s="40">
        <v>0.73370000000000002</v>
      </c>
      <c r="ES53" s="336" t="s">
        <v>1739</v>
      </c>
      <c r="ET53" s="336" t="s">
        <v>851</v>
      </c>
      <c r="EU53" s="336" t="s">
        <v>851</v>
      </c>
      <c r="EV53" s="40">
        <v>0.77739999999999998</v>
      </c>
      <c r="EW53" s="336" t="s">
        <v>1739</v>
      </c>
      <c r="EX53" s="336" t="s">
        <v>851</v>
      </c>
      <c r="EY53" s="336" t="s">
        <v>851</v>
      </c>
      <c r="EZ53" s="40">
        <v>0.68870000000000009</v>
      </c>
      <c r="FA53" s="336" t="s">
        <v>1739</v>
      </c>
      <c r="FB53" s="336" t="s">
        <v>851</v>
      </c>
      <c r="FC53" s="40">
        <v>-4.6310648322105408E-2</v>
      </c>
      <c r="FD53" s="40">
        <v>-4.1719797998666763E-2</v>
      </c>
      <c r="FE53" s="40">
        <v>1.0499153286218643E-2</v>
      </c>
      <c r="FF53" s="40">
        <v>1.701015792787075E-2</v>
      </c>
      <c r="FG53" s="40">
        <v>-6.593720056116581E-3</v>
      </c>
      <c r="FH53" s="336" t="s">
        <v>838</v>
      </c>
      <c r="FI53" s="336" t="s">
        <v>851</v>
      </c>
      <c r="FJ53" s="40">
        <v>-4.9688931554555893E-2</v>
      </c>
      <c r="FK53" s="40">
        <v>-5.0149712711572647E-2</v>
      </c>
      <c r="FL53" s="40">
        <v>8.7868534028530121E-3</v>
      </c>
      <c r="FM53" s="40">
        <v>1.7343072220683098E-2</v>
      </c>
      <c r="FN53" s="40">
        <v>1.799360103905201E-2</v>
      </c>
      <c r="FO53" s="336" t="s">
        <v>840</v>
      </c>
      <c r="FP53" s="336" t="s">
        <v>851</v>
      </c>
      <c r="FQ53" s="40">
        <v>0.62726771831512451</v>
      </c>
      <c r="FR53" s="336" t="s">
        <v>840</v>
      </c>
      <c r="FS53" s="336" t="s">
        <v>851</v>
      </c>
      <c r="FT53" s="336" t="s">
        <v>851</v>
      </c>
      <c r="FU53" s="40">
        <v>8.3597078919410706E-2</v>
      </c>
      <c r="FV53" s="40">
        <v>8.4482647478580475E-2</v>
      </c>
      <c r="FW53" s="40">
        <v>3.2447952777147293E-2</v>
      </c>
      <c r="FX53" s="40">
        <v>3.2632868736982346E-2</v>
      </c>
      <c r="FY53" s="40">
        <v>3.027692437171936E-2</v>
      </c>
      <c r="FZ53" s="336" t="s">
        <v>840</v>
      </c>
      <c r="GA53" s="336" t="s">
        <v>851</v>
      </c>
      <c r="GB53" s="336" t="s">
        <v>851</v>
      </c>
      <c r="GC53" s="336" t="s">
        <v>851</v>
      </c>
      <c r="GD53" s="336" t="s">
        <v>851</v>
      </c>
      <c r="GE53" s="336" t="s">
        <v>851</v>
      </c>
      <c r="GF53" s="336" t="s">
        <v>851</v>
      </c>
      <c r="GG53" s="336" t="s">
        <v>851</v>
      </c>
      <c r="GH53" s="336" t="s">
        <v>851</v>
      </c>
      <c r="GI53" s="336" t="s">
        <v>851</v>
      </c>
      <c r="GJ53" s="336" t="s">
        <v>851</v>
      </c>
      <c r="GK53" s="40">
        <v>8170172</v>
      </c>
      <c r="GL53" s="40">
        <v>8009142</v>
      </c>
      <c r="GM53" s="40">
        <v>7837161</v>
      </c>
      <c r="GN53" s="40">
        <v>7775327</v>
      </c>
      <c r="GO53" s="40">
        <v>7716860</v>
      </c>
      <c r="GP53" s="40">
        <v>7658972</v>
      </c>
      <c r="GQ53" s="40">
        <v>7601022</v>
      </c>
      <c r="GR53" s="40">
        <v>7545338</v>
      </c>
      <c r="GS53" s="40">
        <v>7492561</v>
      </c>
      <c r="GT53" s="40">
        <v>7444443</v>
      </c>
      <c r="GU53" s="40">
        <v>7395599</v>
      </c>
      <c r="GV53" s="40">
        <v>7348328</v>
      </c>
      <c r="GW53" s="40">
        <v>7305888</v>
      </c>
      <c r="GX53" s="40">
        <v>7265115</v>
      </c>
      <c r="GY53" s="40">
        <v>7223938</v>
      </c>
      <c r="GZ53" s="40">
        <v>7177991</v>
      </c>
      <c r="HA53" s="40">
        <v>7127822</v>
      </c>
      <c r="HB53" s="40">
        <v>7075947</v>
      </c>
      <c r="HC53" s="40">
        <v>7025037</v>
      </c>
      <c r="HD53" s="40">
        <v>6975761</v>
      </c>
      <c r="HE53" s="40">
        <v>6927288</v>
      </c>
      <c r="HF53" s="40">
        <v>6875000</v>
      </c>
      <c r="HG53" s="40">
        <v>6824000</v>
      </c>
      <c r="HH53" s="40">
        <v>6772000</v>
      </c>
      <c r="HI53" s="40">
        <v>6719000</v>
      </c>
      <c r="HJ53" s="40">
        <v>6666000</v>
      </c>
      <c r="HK53" s="40">
        <v>6611000</v>
      </c>
      <c r="HL53" s="40">
        <v>6556000</v>
      </c>
      <c r="HM53" s="40">
        <v>6500000</v>
      </c>
      <c r="HN53" s="40">
        <v>6443000</v>
      </c>
      <c r="HO53" s="40">
        <v>6386000</v>
      </c>
      <c r="HP53" s="40">
        <v>6329000</v>
      </c>
      <c r="HQ53" s="40">
        <v>6273000</v>
      </c>
      <c r="HR53" s="40">
        <v>6216000</v>
      </c>
      <c r="HS53" s="40">
        <v>6161000</v>
      </c>
      <c r="HT53" s="40">
        <v>6105000</v>
      </c>
      <c r="HU53" s="40">
        <v>6051000</v>
      </c>
      <c r="HV53" s="40">
        <v>5997000</v>
      </c>
      <c r="HW53" s="40">
        <v>5945000</v>
      </c>
      <c r="HX53" s="40">
        <v>5893000</v>
      </c>
      <c r="HY53" s="40">
        <v>5842000</v>
      </c>
      <c r="HZ53" s="40">
        <v>5791000</v>
      </c>
      <c r="IA53" s="40">
        <v>5742000</v>
      </c>
      <c r="IB53" s="40">
        <v>5693000</v>
      </c>
      <c r="IC53" s="40">
        <v>5645000</v>
      </c>
      <c r="ID53" s="40">
        <v>5598000</v>
      </c>
      <c r="IE53" s="40">
        <v>5551000</v>
      </c>
      <c r="IF53" s="40">
        <v>5504000</v>
      </c>
      <c r="IG53" s="40">
        <v>5458000</v>
      </c>
      <c r="IH53" s="40">
        <v>5412000</v>
      </c>
      <c r="II53" s="40">
        <v>5364000</v>
      </c>
      <c r="IJ53" s="336" t="s">
        <v>851</v>
      </c>
      <c r="IK53" s="336" t="s">
        <v>851</v>
      </c>
      <c r="IL53" s="336" t="s">
        <v>851</v>
      </c>
      <c r="IM53" s="40">
        <v>-7.013821043074131E-3</v>
      </c>
      <c r="IN53" s="40">
        <v>-7.3044318705797195E-3</v>
      </c>
      <c r="IO53" s="40">
        <v>-7.22080422565341E-3</v>
      </c>
      <c r="IP53" s="40">
        <v>-7.0390566252171993E-3</v>
      </c>
      <c r="IQ53" s="40">
        <v>-6.9730309769511223E-3</v>
      </c>
      <c r="IR53" s="40">
        <v>-7.5767510570585728E-3</v>
      </c>
      <c r="IS53" s="40">
        <v>-7.4458331800997257E-3</v>
      </c>
      <c r="IT53" s="40">
        <v>-7.6493457891047001E-3</v>
      </c>
      <c r="IU53" s="40">
        <v>-7.8571299090981483E-3</v>
      </c>
      <c r="IV53" s="40">
        <v>-7.9193543642759323E-3</v>
      </c>
      <c r="IW53" s="40">
        <v>-8.2850512117147446E-3</v>
      </c>
      <c r="IX53" s="40">
        <v>-8.3542671054601669E-3</v>
      </c>
      <c r="IY53" s="40">
        <v>-8.578483946621418E-3</v>
      </c>
      <c r="IZ53" s="40">
        <v>-8.8079068809747696E-3</v>
      </c>
      <c r="JA53" s="40">
        <v>-8.886176161468029E-3</v>
      </c>
      <c r="JB53" s="40">
        <v>-8.965848945081234E-3</v>
      </c>
      <c r="JC53" s="40">
        <v>-8.8875368237495422E-3</v>
      </c>
      <c r="JD53" s="40">
        <v>-9.1280965134501457E-3</v>
      </c>
      <c r="JE53" s="40">
        <v>-8.887510746717453E-3</v>
      </c>
      <c r="JF53" s="40">
        <v>-9.1309947893023491E-3</v>
      </c>
      <c r="JG53" s="40">
        <v>-8.8845603168010712E-3</v>
      </c>
      <c r="JH53" s="40">
        <v>-8.9642032980918884E-3</v>
      </c>
      <c r="JI53" s="40">
        <v>-8.7088141590356827E-3</v>
      </c>
      <c r="JJ53" s="40">
        <v>-8.7853241711854935E-3</v>
      </c>
      <c r="JK53" s="40">
        <v>-8.6920019239187241E-3</v>
      </c>
      <c r="JL53" s="40">
        <v>-8.7682157754898071E-3</v>
      </c>
      <c r="JM53" s="40">
        <v>-8.4974067285656929E-3</v>
      </c>
      <c r="JN53" s="40">
        <v>-8.5702314972877502E-3</v>
      </c>
      <c r="JO53" s="40">
        <v>-8.4671527147293091E-3</v>
      </c>
      <c r="JP53" s="40">
        <v>-8.3608068525791168E-3</v>
      </c>
      <c r="JQ53" s="40">
        <v>-8.431299589574337E-3</v>
      </c>
      <c r="JR53" s="40">
        <v>-8.5029909387230873E-3</v>
      </c>
      <c r="JS53" s="40">
        <v>-8.3926785737276077E-3</v>
      </c>
      <c r="JT53" s="40">
        <v>-8.4637124091386795E-3</v>
      </c>
      <c r="JU53" s="40">
        <v>-8.9087449014186859E-3</v>
      </c>
      <c r="JV53" s="336" t="s">
        <v>1740</v>
      </c>
      <c r="JW53" s="336" t="s">
        <v>851</v>
      </c>
      <c r="JX53" s="336" t="s">
        <v>851</v>
      </c>
      <c r="JY53" s="336" t="s">
        <v>851</v>
      </c>
      <c r="JZ53" s="336" t="s">
        <v>851</v>
      </c>
      <c r="KA53" s="336" t="s">
        <v>1740</v>
      </c>
      <c r="KB53" s="40">
        <v>0.48635568594917106</v>
      </c>
      <c r="KC53" s="40">
        <v>0.48619033583577498</v>
      </c>
      <c r="KD53" s="40">
        <v>0.48602130644459102</v>
      </c>
      <c r="KE53" s="40">
        <v>0.485859115861484</v>
      </c>
      <c r="KF53" s="40">
        <v>0.48571388163940704</v>
      </c>
      <c r="KG53" s="40">
        <v>0.485593683190987</v>
      </c>
      <c r="KH53" s="40">
        <v>0.48550550955499405</v>
      </c>
      <c r="KI53" s="40">
        <v>0.485449751489899</v>
      </c>
      <c r="KJ53" s="40">
        <v>0.48542208615819199</v>
      </c>
      <c r="KK53" s="40">
        <v>0.48541702493806299</v>
      </c>
      <c r="KL53" s="40">
        <v>0.48542930942196599</v>
      </c>
      <c r="KM53" s="40">
        <v>0.48545696609447098</v>
      </c>
      <c r="KN53" s="40">
        <v>0.48550428702984399</v>
      </c>
      <c r="KO53" s="40">
        <v>0.48557292183061501</v>
      </c>
      <c r="KP53" s="40">
        <v>0.48566562299211596</v>
      </c>
      <c r="KQ53" s="40">
        <v>0.48578501134842805</v>
      </c>
      <c r="KR53" s="40">
        <v>0.48593124168964402</v>
      </c>
      <c r="KS53" s="40">
        <v>0.48610203548013703</v>
      </c>
      <c r="KT53" s="40">
        <v>0.486297482427543</v>
      </c>
      <c r="KU53" s="40">
        <v>0.48651350892471501</v>
      </c>
      <c r="KV53" s="40">
        <v>0.48675041340078001</v>
      </c>
      <c r="KW53" s="40">
        <v>0.48700544643517296</v>
      </c>
      <c r="KX53" s="40">
        <v>0.48727870412350699</v>
      </c>
      <c r="KY53" s="40">
        <v>0.48756365529147999</v>
      </c>
      <c r="KZ53" s="40">
        <v>0.48785597480774201</v>
      </c>
      <c r="LA53" s="40">
        <v>0.488151025327699</v>
      </c>
      <c r="LB53" s="40">
        <v>0.48844615779157502</v>
      </c>
      <c r="LC53" s="40">
        <v>0.48874070259318897</v>
      </c>
      <c r="LD53" s="40">
        <v>0.48903399408520398</v>
      </c>
      <c r="LE53" s="40">
        <v>0.48932353062007899</v>
      </c>
      <c r="LF53" s="40">
        <v>0.48961012791324499</v>
      </c>
      <c r="LG53" s="40">
        <v>0.48989204427013705</v>
      </c>
      <c r="LH53" s="40">
        <v>0.49016898635149903</v>
      </c>
      <c r="LI53" s="40">
        <v>0.49044285487714495</v>
      </c>
      <c r="LJ53" s="40">
        <v>0.49071635420503801</v>
      </c>
      <c r="LK53" s="40">
        <v>0.490991086343113</v>
      </c>
      <c r="LL53" s="336" t="s">
        <v>851</v>
      </c>
      <c r="LM53" s="336" t="s">
        <v>851</v>
      </c>
      <c r="LN53" s="336" t="s">
        <v>1740</v>
      </c>
      <c r="LO53" s="40">
        <v>0.65707439184188843</v>
      </c>
      <c r="LP53" s="40">
        <v>0.65254265069961548</v>
      </c>
      <c r="LQ53" s="40">
        <v>0.64797675609588623</v>
      </c>
      <c r="LR53" s="40">
        <v>0.64382624626159668</v>
      </c>
      <c r="LS53" s="40">
        <v>0.64061653614044189</v>
      </c>
      <c r="LT53" s="40">
        <v>0.63852608203887939</v>
      </c>
      <c r="LU53" s="40">
        <v>0.63578182458877563</v>
      </c>
      <c r="LV53" s="40">
        <v>0.63437867164611816</v>
      </c>
      <c r="LW53" s="40">
        <v>0.63393384218215942</v>
      </c>
      <c r="LX53" s="40">
        <v>0.63387405872344971</v>
      </c>
      <c r="LY53" s="40">
        <v>0.6336633563041687</v>
      </c>
      <c r="LZ53" s="40">
        <v>0.63273334503173828</v>
      </c>
      <c r="MA53" s="40">
        <v>0.63163512945175171</v>
      </c>
      <c r="MB53" s="40">
        <v>0.63061541318893433</v>
      </c>
      <c r="MC53" s="40">
        <v>0.62983083724975586</v>
      </c>
      <c r="MD53" s="40">
        <v>0.62934541702270508</v>
      </c>
      <c r="ME53" s="40">
        <v>0.62806129455566406</v>
      </c>
      <c r="MF53" s="40">
        <v>0.6269727349281311</v>
      </c>
      <c r="MG53" s="40">
        <v>0.62612611055374146</v>
      </c>
      <c r="MH53" s="40">
        <v>0.62489855289459229</v>
      </c>
      <c r="MI53" s="40">
        <v>0.62342339754104614</v>
      </c>
      <c r="MJ53" s="40">
        <v>0.62055855989456177</v>
      </c>
      <c r="MK53" s="40">
        <v>0.61764216423034668</v>
      </c>
      <c r="ML53" s="40">
        <v>0.61446595191955566</v>
      </c>
      <c r="MM53" s="40">
        <v>0.61106395721435547</v>
      </c>
      <c r="MN53" s="40">
        <v>0.60783976316452026</v>
      </c>
      <c r="MO53" s="40">
        <v>0.60335004329681396</v>
      </c>
      <c r="MP53" s="40">
        <v>0.59892022609710693</v>
      </c>
      <c r="MQ53" s="40">
        <v>0.59476548433303833</v>
      </c>
      <c r="MR53" s="40">
        <v>0.59078830480575562</v>
      </c>
      <c r="MS53" s="40">
        <v>0.58735263347625732</v>
      </c>
      <c r="MT53" s="40">
        <v>0.58367860317230225</v>
      </c>
      <c r="MU53" s="40">
        <v>0.58085030317306519</v>
      </c>
      <c r="MV53" s="40">
        <v>0.57823377847671509</v>
      </c>
      <c r="MW53" s="40">
        <v>0.57557278871536255</v>
      </c>
      <c r="MX53" s="40">
        <v>0.57289338111877441</v>
      </c>
      <c r="MY53" s="336" t="s">
        <v>851</v>
      </c>
      <c r="MZ53" s="336" t="s">
        <v>1740</v>
      </c>
      <c r="NA53" s="40">
        <v>0.58732074499130249</v>
      </c>
      <c r="NB53" s="40">
        <v>0.58353841304779053</v>
      </c>
      <c r="NC53" s="40">
        <v>0.57956230640411377</v>
      </c>
      <c r="ND53" s="40">
        <v>0.57586085796356201</v>
      </c>
      <c r="NE53" s="40">
        <v>0.57302480936050415</v>
      </c>
      <c r="NF53" s="40">
        <v>0.57127392292022705</v>
      </c>
      <c r="NG53" s="40">
        <v>0.56916362047195435</v>
      </c>
      <c r="NH53" s="40">
        <v>0.5681418776512146</v>
      </c>
      <c r="NI53" s="40">
        <v>0.56807440519332886</v>
      </c>
      <c r="NJ53" s="40">
        <v>0.56823933124542236</v>
      </c>
      <c r="NK53" s="40">
        <v>0.56810683012008667</v>
      </c>
      <c r="NL53" s="40">
        <v>0.56738770008087158</v>
      </c>
      <c r="NM53" s="40">
        <v>0.56635141372680664</v>
      </c>
      <c r="NN53" s="40">
        <v>0.56523078680038452</v>
      </c>
      <c r="NO53" s="40">
        <v>0.56402295827865601</v>
      </c>
      <c r="NP53" s="40">
        <v>0.56248044967651367</v>
      </c>
      <c r="NQ53" s="40">
        <v>0.55996209383010864</v>
      </c>
      <c r="NR53" s="40">
        <v>0.55699026584625244</v>
      </c>
      <c r="NS53" s="40">
        <v>0.5542149543762207</v>
      </c>
      <c r="NT53" s="40">
        <v>0.55104690790176392</v>
      </c>
      <c r="NU53" s="40">
        <v>0.54791152477264404</v>
      </c>
      <c r="NV53" s="40">
        <v>0.54371178150177002</v>
      </c>
      <c r="NW53" s="40">
        <v>0.53943639993667603</v>
      </c>
      <c r="NX53" s="40">
        <v>0.5354079008102417</v>
      </c>
      <c r="NY53" s="40">
        <v>0.53147804737091064</v>
      </c>
      <c r="NZ53" s="40">
        <v>0.52841490507125854</v>
      </c>
      <c r="OA53" s="40">
        <v>0.52477985620498657</v>
      </c>
      <c r="OB53" s="40">
        <v>0.52194356918334961</v>
      </c>
      <c r="OC53" s="40">
        <v>0.51958543062210083</v>
      </c>
      <c r="OD53" s="40">
        <v>0.51674050092697144</v>
      </c>
      <c r="OE53" s="40">
        <v>0.51375490427017212</v>
      </c>
      <c r="OF53" s="40">
        <v>0.50981807708740234</v>
      </c>
      <c r="OG53" s="40">
        <v>0.50581395626068115</v>
      </c>
      <c r="OH53" s="40">
        <v>0.50164896249771118</v>
      </c>
      <c r="OI53" s="40">
        <v>0.49796748161315918</v>
      </c>
      <c r="OJ53" s="40">
        <v>0.49533930420875549</v>
      </c>
      <c r="OK53" s="336" t="s">
        <v>851</v>
      </c>
      <c r="OL53" s="336" t="s">
        <v>851</v>
      </c>
      <c r="OM53" s="336" t="s">
        <v>1740</v>
      </c>
      <c r="ON53" s="40">
        <v>0.61473274230957031</v>
      </c>
      <c r="OO53" s="40">
        <v>0.61082881689071655</v>
      </c>
      <c r="OP53" s="40">
        <v>0.6061779260635376</v>
      </c>
      <c r="OQ53" s="40">
        <v>0.60129094123840332</v>
      </c>
      <c r="OR53" s="40">
        <v>0.59684282541275024</v>
      </c>
      <c r="OS53" s="40">
        <v>0.59315365552902222</v>
      </c>
      <c r="OT53" s="40">
        <v>0.58850908279418945</v>
      </c>
      <c r="OU53" s="40">
        <v>0.58499413728713989</v>
      </c>
      <c r="OV53" s="40">
        <v>0.58210277557373047</v>
      </c>
      <c r="OW53" s="40">
        <v>0.58014583587646484</v>
      </c>
      <c r="OX53" s="40">
        <v>0.57860785722732544</v>
      </c>
      <c r="OY53" s="40">
        <v>0.57752233743667603</v>
      </c>
      <c r="OZ53" s="40">
        <v>0.57687616348266602</v>
      </c>
      <c r="PA53" s="40">
        <v>0.57676923274993896</v>
      </c>
      <c r="PB53" s="40">
        <v>0.57706040143966675</v>
      </c>
      <c r="PC53" s="40">
        <v>0.57735669612884521</v>
      </c>
      <c r="PD53" s="40">
        <v>0.57686835527420044</v>
      </c>
      <c r="PE53" s="40">
        <v>0.57627928256988525</v>
      </c>
      <c r="PF53" s="40">
        <v>0.57561135292053223</v>
      </c>
      <c r="PG53" s="40">
        <v>0.57458204030990601</v>
      </c>
      <c r="PH53" s="40">
        <v>0.57330060005187988</v>
      </c>
      <c r="PI53" s="40">
        <v>0.57081472873687744</v>
      </c>
      <c r="PJ53" s="40">
        <v>0.56811738014221191</v>
      </c>
      <c r="PK53" s="40">
        <v>0.56518083810806274</v>
      </c>
      <c r="PL53" s="40">
        <v>0.56202274560928345</v>
      </c>
      <c r="PM53" s="40">
        <v>0.55905508995056152</v>
      </c>
      <c r="PN53" s="40">
        <v>0.55482643842697144</v>
      </c>
      <c r="PO53" s="40">
        <v>0.55067920684814453</v>
      </c>
      <c r="PP53" s="40">
        <v>0.54663622379302979</v>
      </c>
      <c r="PQ53" s="40">
        <v>0.54278123378753662</v>
      </c>
      <c r="PR53" s="40">
        <v>0.53929972648620605</v>
      </c>
      <c r="PS53" s="40">
        <v>0.53593945503234863</v>
      </c>
      <c r="PT53" s="40">
        <v>0.53306686878204346</v>
      </c>
      <c r="PU53" s="40">
        <v>0.53041404485702515</v>
      </c>
      <c r="PV53" s="40">
        <v>0.52771615982055664</v>
      </c>
      <c r="PW53" s="40">
        <v>0.52479493618011475</v>
      </c>
      <c r="PX53" s="336" t="s">
        <v>851</v>
      </c>
      <c r="PY53" s="336" t="s">
        <v>851</v>
      </c>
      <c r="PZ53" s="40">
        <v>0.63780000000000003</v>
      </c>
      <c r="QA53" s="40">
        <v>0.63149999999999995</v>
      </c>
      <c r="QB53" s="40">
        <v>0.61809999999999998</v>
      </c>
      <c r="QC53" s="40">
        <v>0.63019999999999998</v>
      </c>
      <c r="QD53" s="40">
        <v>0.624</v>
      </c>
      <c r="QE53" s="40">
        <v>0.64879999999999993</v>
      </c>
      <c r="QF53" s="40">
        <v>0.66720000000000002</v>
      </c>
      <c r="QG53" s="40">
        <v>0.68310000000000004</v>
      </c>
      <c r="QH53" s="40">
        <v>0.67569999999999997</v>
      </c>
      <c r="QI53" s="40">
        <v>0.66720000000000002</v>
      </c>
      <c r="QJ53" s="40">
        <v>0.65989999999999993</v>
      </c>
      <c r="QK53" s="40">
        <v>0.67069999999999996</v>
      </c>
      <c r="QL53" s="40">
        <v>0.68370000000000009</v>
      </c>
      <c r="QM53" s="40">
        <v>0.69030000000000002</v>
      </c>
      <c r="QN53" s="40">
        <v>0.69400000000000006</v>
      </c>
      <c r="QO53" s="40">
        <v>0.68799999999999994</v>
      </c>
      <c r="QP53" s="40">
        <v>0.71479999999999999</v>
      </c>
      <c r="QQ53" s="40">
        <v>0.7167</v>
      </c>
      <c r="QR53" s="40">
        <v>0.73370000000000002</v>
      </c>
      <c r="QS53" s="336" t="s">
        <v>851</v>
      </c>
      <c r="QT53" s="336" t="s">
        <v>851</v>
      </c>
      <c r="QU53" s="336" t="s">
        <v>851</v>
      </c>
      <c r="QV53" s="336" t="s">
        <v>851</v>
      </c>
      <c r="QW53" s="40">
        <v>2.3442883044481277E-2</v>
      </c>
      <c r="QX53" s="336" t="s">
        <v>851</v>
      </c>
      <c r="QY53" s="336" t="s">
        <v>851</v>
      </c>
      <c r="QZ53" s="336" t="s">
        <v>851</v>
      </c>
      <c r="RA53" s="336" t="s">
        <v>851</v>
      </c>
      <c r="RB53" s="336" t="s">
        <v>851</v>
      </c>
      <c r="RC53" s="336" t="s">
        <v>851</v>
      </c>
      <c r="RD53" s="336" t="s">
        <v>851</v>
      </c>
      <c r="RE53" s="336" t="s">
        <v>851</v>
      </c>
      <c r="RF53" s="40">
        <v>0.41299999999999998</v>
      </c>
      <c r="RG53" s="40">
        <v>2018</v>
      </c>
      <c r="RH53" s="336" t="s">
        <v>840</v>
      </c>
      <c r="RI53" s="336" t="s">
        <v>851</v>
      </c>
      <c r="RJ53" s="40">
        <v>9.0000000000000011E-3</v>
      </c>
      <c r="RK53" s="40">
        <v>2018</v>
      </c>
      <c r="RL53" s="336" t="s">
        <v>840</v>
      </c>
      <c r="RM53" s="336" t="s">
        <v>851</v>
      </c>
      <c r="RN53" s="40">
        <v>2.2000000000000002E-2</v>
      </c>
      <c r="RO53" s="40">
        <v>2018</v>
      </c>
      <c r="RP53" s="336" t="s">
        <v>840</v>
      </c>
      <c r="RQ53" s="336" t="s">
        <v>851</v>
      </c>
      <c r="RR53" s="40">
        <v>6.9000000000000006E-2</v>
      </c>
      <c r="RS53" s="40">
        <v>2018</v>
      </c>
      <c r="RT53" s="336" t="s">
        <v>840</v>
      </c>
      <c r="RU53" s="336" t="s">
        <v>851</v>
      </c>
      <c r="RV53" s="40">
        <v>0.23800000000000002</v>
      </c>
      <c r="RW53" s="40">
        <v>2019</v>
      </c>
      <c r="RX53" s="336" t="s">
        <v>840</v>
      </c>
      <c r="RY53" s="336" t="s">
        <v>851</v>
      </c>
      <c r="RZ53" s="336" t="s">
        <v>838</v>
      </c>
      <c r="SA53" s="40">
        <v>0.21639169752597809</v>
      </c>
      <c r="SB53" s="40">
        <v>0.2219199538230896</v>
      </c>
      <c r="SC53" s="40">
        <v>0.19947029650211334</v>
      </c>
      <c r="SD53" s="40">
        <v>0.19041746854782104</v>
      </c>
      <c r="SE53" s="40">
        <v>0.19142709672451019</v>
      </c>
      <c r="SF53" s="336" t="s">
        <v>851</v>
      </c>
      <c r="SG53" s="336" t="s">
        <v>851</v>
      </c>
      <c r="SH53" s="40">
        <v>0.22001270949840546</v>
      </c>
      <c r="SI53" s="40">
        <v>0.22953015565872192</v>
      </c>
      <c r="SJ53" s="40">
        <v>0.20209953188896179</v>
      </c>
      <c r="SK53" s="40">
        <v>0.19044716656208038</v>
      </c>
      <c r="SL53" s="40">
        <v>0.18705342710018158</v>
      </c>
      <c r="SM53" s="336" t="s">
        <v>840</v>
      </c>
      <c r="SN53" s="336" t="s">
        <v>851</v>
      </c>
      <c r="SO53" s="336" t="s">
        <v>851</v>
      </c>
      <c r="SP53" s="40">
        <v>3.104015626013279E-2</v>
      </c>
      <c r="SQ53" s="40">
        <v>2.2917266935110092E-2</v>
      </c>
      <c r="SR53" s="40">
        <v>1.8411608412861824E-2</v>
      </c>
      <c r="SS53" s="40">
        <v>1.9245855510234833E-2</v>
      </c>
      <c r="ST53" s="40">
        <v>-4.2424358427524567E-2</v>
      </c>
      <c r="SU53" s="336" t="s">
        <v>838</v>
      </c>
      <c r="SV53" s="336" t="s">
        <v>851</v>
      </c>
      <c r="SW53" s="336" t="s">
        <v>851</v>
      </c>
      <c r="SX53" s="40">
        <v>3.5496987402439117E-2</v>
      </c>
      <c r="SY53" s="40">
        <v>3.0351730063557625E-2</v>
      </c>
      <c r="SZ53" s="40">
        <v>2.3211931809782982E-2</v>
      </c>
      <c r="TA53" s="40">
        <v>3.555535152554512E-2</v>
      </c>
      <c r="TB53" s="40">
        <v>3.6277040839195251E-2</v>
      </c>
      <c r="TC53" s="336" t="s">
        <v>840</v>
      </c>
      <c r="TD53" s="336" t="s">
        <v>851</v>
      </c>
      <c r="TE53" s="336" t="s">
        <v>851</v>
      </c>
      <c r="TF53" s="336" t="s">
        <v>851</v>
      </c>
      <c r="TG53" s="40">
        <v>3.9242703467607498E-2</v>
      </c>
      <c r="TH53" s="40">
        <v>2.9546521604061127E-2</v>
      </c>
      <c r="TI53" s="40">
        <v>2.4856219068169594E-2</v>
      </c>
      <c r="TJ53" s="40">
        <v>2.6161964982748032E-2</v>
      </c>
      <c r="TK53" s="40">
        <v>-3.6421917378902435E-2</v>
      </c>
      <c r="TL53" s="336" t="s">
        <v>838</v>
      </c>
      <c r="TM53" s="336" t="s">
        <v>851</v>
      </c>
      <c r="TN53" s="336" t="s">
        <v>851</v>
      </c>
      <c r="TO53" s="336" t="s">
        <v>851</v>
      </c>
      <c r="TP53" s="40">
        <v>4.364636167883873E-2</v>
      </c>
      <c r="TQ53" s="40">
        <v>3.708280622959137E-2</v>
      </c>
      <c r="TR53" s="40">
        <v>2.9714573174715042E-2</v>
      </c>
      <c r="TS53" s="40">
        <v>4.2547114193439484E-2</v>
      </c>
      <c r="TT53" s="40">
        <v>4.3316099792718887E-2</v>
      </c>
      <c r="TU53" s="336" t="s">
        <v>840</v>
      </c>
      <c r="TV53" s="336" t="s">
        <v>851</v>
      </c>
      <c r="TW53" s="40">
        <v>9570</v>
      </c>
      <c r="TX53" s="336" t="s">
        <v>840</v>
      </c>
      <c r="TY53" s="336" t="s">
        <v>851</v>
      </c>
      <c r="TZ53" s="40">
        <v>8344.6103515625</v>
      </c>
      <c r="UA53" s="336" t="s">
        <v>838</v>
      </c>
      <c r="UB53" s="336" t="s">
        <v>851</v>
      </c>
      <c r="UC53" s="40">
        <v>8340.3146897668994</v>
      </c>
      <c r="UD53" s="336" t="s">
        <v>840</v>
      </c>
      <c r="UE53" s="336" t="s">
        <v>851</v>
      </c>
      <c r="UF53" s="336" t="s">
        <v>851</v>
      </c>
      <c r="UG53" s="40">
        <v>0.17008104920387268</v>
      </c>
      <c r="UH53" s="40">
        <v>0.18020014464855194</v>
      </c>
      <c r="UI53" s="40">
        <v>0.20996946096420288</v>
      </c>
      <c r="UJ53" s="40">
        <v>0.20742762088775635</v>
      </c>
      <c r="UK53" s="40">
        <v>0.18483337759971619</v>
      </c>
      <c r="UL53" s="336" t="s">
        <v>838</v>
      </c>
      <c r="UM53" s="336" t="s">
        <v>851</v>
      </c>
      <c r="UN53" s="336" t="s">
        <v>851</v>
      </c>
      <c r="UO53" s="336" t="s">
        <v>851</v>
      </c>
      <c r="UP53" s="40">
        <v>0.17032378911972046</v>
      </c>
      <c r="UQ53" s="40">
        <v>0.17938044667243958</v>
      </c>
      <c r="UR53" s="40">
        <v>0.2108863890171051</v>
      </c>
      <c r="US53" s="40">
        <v>0.20779024064540863</v>
      </c>
      <c r="UT53" s="40">
        <v>0.20504702627658844</v>
      </c>
      <c r="UU53" s="336" t="s">
        <v>840</v>
      </c>
    </row>
    <row r="54" spans="1:567">
      <c r="A54" s="336" t="s">
        <v>424</v>
      </c>
      <c r="B54" s="336" t="s">
        <v>19</v>
      </c>
      <c r="C54" s="336" t="s">
        <v>244</v>
      </c>
      <c r="D54" s="40">
        <v>3.6491740494966507E-2</v>
      </c>
      <c r="E54" s="336" t="s">
        <v>436</v>
      </c>
      <c r="F54" s="40">
        <v>6.0206253081560135E-2</v>
      </c>
      <c r="G54" s="336" t="s">
        <v>1741</v>
      </c>
      <c r="H54" s="40">
        <v>6.7042529582977295E-2</v>
      </c>
      <c r="I54" s="336" t="s">
        <v>1447</v>
      </c>
      <c r="J54" s="40">
        <v>5.8053083717823029E-2</v>
      </c>
      <c r="K54" s="336" t="s">
        <v>1803</v>
      </c>
      <c r="L54" s="336" t="s">
        <v>436</v>
      </c>
      <c r="M54" s="40">
        <v>0.57867419719696045</v>
      </c>
      <c r="N54" s="40"/>
      <c r="O54" s="336" t="s">
        <v>1736</v>
      </c>
      <c r="P54" s="40"/>
      <c r="Q54" s="336" t="s">
        <v>1736</v>
      </c>
      <c r="R54" s="40"/>
      <c r="S54" s="336" t="s">
        <v>1736</v>
      </c>
      <c r="T54" s="40">
        <v>0.57867419719696045</v>
      </c>
      <c r="U54" s="336" t="s">
        <v>436</v>
      </c>
      <c r="V54" s="336" t="s">
        <v>851</v>
      </c>
      <c r="W54" s="336" t="s">
        <v>1741</v>
      </c>
      <c r="X54" s="40">
        <v>0.54630976915359497</v>
      </c>
      <c r="Y54" s="40"/>
      <c r="Z54" s="336" t="s">
        <v>1736</v>
      </c>
      <c r="AA54" s="40"/>
      <c r="AB54" s="336" t="s">
        <v>1736</v>
      </c>
      <c r="AC54" s="40"/>
      <c r="AD54" s="336" t="s">
        <v>1736</v>
      </c>
      <c r="AE54" s="40">
        <v>0.54630976915359497</v>
      </c>
      <c r="AF54" s="336" t="s">
        <v>1741</v>
      </c>
      <c r="AG54" s="336" t="s">
        <v>851</v>
      </c>
      <c r="AH54" s="336" t="s">
        <v>1447</v>
      </c>
      <c r="AI54" s="40">
        <v>0.57081425189971924</v>
      </c>
      <c r="AJ54" s="40"/>
      <c r="AK54" s="336" t="s">
        <v>1736</v>
      </c>
      <c r="AL54" s="40"/>
      <c r="AM54" s="336" t="s">
        <v>1736</v>
      </c>
      <c r="AN54" s="40"/>
      <c r="AO54" s="336" t="s">
        <v>1736</v>
      </c>
      <c r="AP54" s="40">
        <v>0.57081425189971924</v>
      </c>
      <c r="AQ54" s="336" t="s">
        <v>1447</v>
      </c>
      <c r="AR54" s="336" t="s">
        <v>851</v>
      </c>
      <c r="AS54" s="336" t="s">
        <v>1803</v>
      </c>
      <c r="AT54" s="40">
        <v>0.46092802286148071</v>
      </c>
      <c r="AU54" s="40"/>
      <c r="AV54" s="336" t="s">
        <v>1736</v>
      </c>
      <c r="AW54" s="40"/>
      <c r="AX54" s="336" t="s">
        <v>1736</v>
      </c>
      <c r="AY54" s="40"/>
      <c r="AZ54" s="336" t="s">
        <v>1736</v>
      </c>
      <c r="BA54" s="40">
        <v>0.46092802286148071</v>
      </c>
      <c r="BB54" s="336" t="s">
        <v>1803</v>
      </c>
      <c r="BC54" s="336" t="s">
        <v>851</v>
      </c>
      <c r="BD54" s="336" t="s">
        <v>436</v>
      </c>
      <c r="BE54" s="40">
        <v>1.8773146867752075</v>
      </c>
      <c r="BF54" s="336" t="s">
        <v>827</v>
      </c>
      <c r="BG54" s="40">
        <v>2.62837815284729</v>
      </c>
      <c r="BH54" s="336" t="s">
        <v>1447</v>
      </c>
      <c r="BI54" s="40">
        <v>2.8585309982299805</v>
      </c>
      <c r="BJ54" s="336" t="s">
        <v>1803</v>
      </c>
      <c r="BK54" s="40">
        <v>2.0867757797241211</v>
      </c>
      <c r="BL54" s="336" t="s">
        <v>851</v>
      </c>
      <c r="BM54" s="40">
        <v>2.0451254844665527</v>
      </c>
      <c r="BN54" s="336" t="s">
        <v>838</v>
      </c>
      <c r="BO54" s="336" t="s">
        <v>851</v>
      </c>
      <c r="BP54" s="336" t="s">
        <v>470</v>
      </c>
      <c r="BQ54" s="40">
        <v>9.1786235570907593E-3</v>
      </c>
      <c r="BR54" s="40">
        <v>9.4486195594072342E-3</v>
      </c>
      <c r="BS54" s="40">
        <v>1.0329173877835274E-2</v>
      </c>
      <c r="BT54" s="40">
        <v>9.4340341165661812E-3</v>
      </c>
      <c r="BU54" s="40">
        <v>9.4340145587921143E-3</v>
      </c>
      <c r="BV54" s="336" t="s">
        <v>851</v>
      </c>
      <c r="BW54" s="336" t="s">
        <v>827</v>
      </c>
      <c r="BX54" s="40">
        <v>7.6447357423603535E-3</v>
      </c>
      <c r="BY54" s="40">
        <v>8.927294984459877E-3</v>
      </c>
      <c r="BZ54" s="40">
        <v>9.5496838912367821E-3</v>
      </c>
      <c r="CA54" s="40">
        <v>1.0445483960211277E-2</v>
      </c>
      <c r="CB54" s="40">
        <v>1.0893331840634346E-2</v>
      </c>
      <c r="CC54" s="336" t="s">
        <v>851</v>
      </c>
      <c r="CD54" s="336" t="s">
        <v>1447</v>
      </c>
      <c r="CE54" s="40">
        <v>8.7091885507106781E-3</v>
      </c>
      <c r="CF54" s="40">
        <v>9.6989870071411133E-3</v>
      </c>
      <c r="CG54" s="40">
        <v>1.0221542790532112E-2</v>
      </c>
      <c r="CH54" s="40">
        <v>1.0893410071730614E-2</v>
      </c>
      <c r="CI54" s="40">
        <v>1.0893472470343113E-2</v>
      </c>
      <c r="CJ54" s="336" t="s">
        <v>851</v>
      </c>
      <c r="CK54" s="336" t="s">
        <v>1803</v>
      </c>
      <c r="CL54" s="40">
        <v>9.4188209623098373E-3</v>
      </c>
      <c r="CM54" s="40">
        <v>9.9975895136594772E-3</v>
      </c>
      <c r="CN54" s="40">
        <v>1.0669441893696785E-2</v>
      </c>
      <c r="CO54" s="40">
        <v>1.0893398895859718E-2</v>
      </c>
      <c r="CP54" s="40">
        <v>1.0893347673118114E-2</v>
      </c>
      <c r="CQ54" s="336" t="s">
        <v>851</v>
      </c>
      <c r="CR54" s="40">
        <v>0.33107081055641174</v>
      </c>
      <c r="CS54" s="40">
        <v>0.47275182604789734</v>
      </c>
      <c r="CT54" s="40">
        <v>0.75941282510757446</v>
      </c>
      <c r="CU54" s="40">
        <v>1.082318902015686</v>
      </c>
      <c r="CV54" s="40">
        <v>1.4720760583877563</v>
      </c>
      <c r="CW54" s="336" t="s">
        <v>1741</v>
      </c>
      <c r="CX54" s="336" t="s">
        <v>851</v>
      </c>
      <c r="CY54" s="40">
        <v>0.41607943177223206</v>
      </c>
      <c r="CZ54" s="40">
        <v>0.63025045394897461</v>
      </c>
      <c r="DA54" s="40">
        <v>0.95315647125244141</v>
      </c>
      <c r="DB54" s="40">
        <v>1.30948805809021</v>
      </c>
      <c r="DC54" s="40">
        <v>1.7159581184387207</v>
      </c>
      <c r="DD54" s="336" t="s">
        <v>1447</v>
      </c>
      <c r="DE54" s="336" t="s">
        <v>851</v>
      </c>
      <c r="DF54" s="40">
        <v>1.8785459995269775</v>
      </c>
      <c r="DG54" s="336" t="s">
        <v>1803</v>
      </c>
      <c r="DH54" s="336" t="s">
        <v>851</v>
      </c>
      <c r="DI54" s="336" t="s">
        <v>851</v>
      </c>
      <c r="DJ54" s="336">
        <v>1.6</v>
      </c>
      <c r="DK54" s="336" t="s">
        <v>1738</v>
      </c>
      <c r="DL54" s="336" t="s">
        <v>851</v>
      </c>
      <c r="DM54" s="336" t="s">
        <v>851</v>
      </c>
      <c r="DN54" s="336" t="s">
        <v>470</v>
      </c>
      <c r="DO54" s="40">
        <v>1.7731204861775041E-3</v>
      </c>
      <c r="DP54" s="40">
        <v>7.8073800541460514E-3</v>
      </c>
      <c r="DQ54" s="40">
        <v>1.0499698109924793E-2</v>
      </c>
      <c r="DR54" s="40">
        <v>1.6782781109213829E-2</v>
      </c>
      <c r="DS54" s="40">
        <v>1.0616175830364227E-2</v>
      </c>
      <c r="DT54" s="336" t="s">
        <v>851</v>
      </c>
      <c r="DU54" s="336" t="s">
        <v>827</v>
      </c>
      <c r="DV54" s="40">
        <v>1.4219199307262897E-2</v>
      </c>
      <c r="DW54" s="40">
        <v>9.3481577932834625E-3</v>
      </c>
      <c r="DX54" s="40">
        <v>5.1031499169766903E-3</v>
      </c>
      <c r="DY54" s="40">
        <v>-7.6703773811459541E-3</v>
      </c>
      <c r="DZ54" s="40">
        <v>-2.0231790840625763E-2</v>
      </c>
      <c r="EA54" s="336" t="s">
        <v>851</v>
      </c>
      <c r="EB54" s="336" t="s">
        <v>1447</v>
      </c>
      <c r="EC54" s="40">
        <v>1.1756202438846231E-3</v>
      </c>
      <c r="ED54" s="40">
        <v>-7.7725690789520741E-3</v>
      </c>
      <c r="EE54" s="40">
        <v>-2.3226846009492874E-2</v>
      </c>
      <c r="EF54" s="40">
        <v>-3.3988691866397858E-2</v>
      </c>
      <c r="EG54" s="40">
        <v>-1.8684512004256248E-2</v>
      </c>
      <c r="EH54" s="336" t="s">
        <v>851</v>
      </c>
      <c r="EI54" s="336" t="s">
        <v>1803</v>
      </c>
      <c r="EJ54" s="40">
        <v>8.1954775378108025E-3</v>
      </c>
      <c r="EK54" s="40">
        <v>1.8124784110113978E-3</v>
      </c>
      <c r="EL54" s="40">
        <v>-7.6451688073575497E-3</v>
      </c>
      <c r="EM54" s="40">
        <v>-1.0953927412629128E-2</v>
      </c>
      <c r="EN54" s="40">
        <v>-1.6078224405646324E-2</v>
      </c>
      <c r="EO54" s="336" t="s">
        <v>851</v>
      </c>
      <c r="EP54" s="336" t="s">
        <v>851</v>
      </c>
      <c r="EQ54" s="336" t="s">
        <v>851</v>
      </c>
      <c r="ER54" s="40">
        <v>0.67790000000000006</v>
      </c>
      <c r="ES54" s="336" t="s">
        <v>1739</v>
      </c>
      <c r="ET54" s="336" t="s">
        <v>851</v>
      </c>
      <c r="EU54" s="336" t="s">
        <v>851</v>
      </c>
      <c r="EV54" s="40">
        <v>0.75680000000000003</v>
      </c>
      <c r="EW54" s="336" t="s">
        <v>1739</v>
      </c>
      <c r="EX54" s="336" t="s">
        <v>851</v>
      </c>
      <c r="EY54" s="336" t="s">
        <v>851</v>
      </c>
      <c r="EZ54" s="40">
        <v>0.60009999999999997</v>
      </c>
      <c r="FA54" s="336" t="s">
        <v>1739</v>
      </c>
      <c r="FB54" s="336" t="s">
        <v>851</v>
      </c>
      <c r="FC54" s="40">
        <v>-6.1656162142753601E-2</v>
      </c>
      <c r="FD54" s="40">
        <v>-5.2035745233297348E-2</v>
      </c>
      <c r="FE54" s="40">
        <v>-4.6327080577611923E-2</v>
      </c>
      <c r="FF54" s="40">
        <v>-3.7934295833110809E-2</v>
      </c>
      <c r="FG54" s="40">
        <v>-1.294955494813621E-3</v>
      </c>
      <c r="FH54" s="336" t="s">
        <v>838</v>
      </c>
      <c r="FI54" s="336" t="s">
        <v>851</v>
      </c>
      <c r="FJ54" s="40">
        <v>-5.9506237506866455E-2</v>
      </c>
      <c r="FK54" s="40">
        <v>-5.9506237506866455E-2</v>
      </c>
      <c r="FL54" s="40">
        <v>-4.9005143344402313E-2</v>
      </c>
      <c r="FM54" s="40">
        <v>-5.4831977933645248E-2</v>
      </c>
      <c r="FN54" s="40">
        <v>-3.2758656889200211E-2</v>
      </c>
      <c r="FO54" s="336" t="s">
        <v>840</v>
      </c>
      <c r="FP54" s="336" t="s">
        <v>851</v>
      </c>
      <c r="FQ54" s="40">
        <v>0.25867187976837158</v>
      </c>
      <c r="FR54" s="336" t="s">
        <v>840</v>
      </c>
      <c r="FS54" s="336" t="s">
        <v>851</v>
      </c>
      <c r="FT54" s="336" t="s">
        <v>851</v>
      </c>
      <c r="FU54" s="40">
        <v>1.1875358410179615E-2</v>
      </c>
      <c r="FV54" s="40">
        <v>1.4322344213724136E-2</v>
      </c>
      <c r="FW54" s="40">
        <v>1.8119366839528084E-2</v>
      </c>
      <c r="FX54" s="40">
        <v>1.5424903482198715E-2</v>
      </c>
      <c r="FY54" s="40">
        <v>1.0191491805016994E-2</v>
      </c>
      <c r="FZ54" s="336" t="s">
        <v>840</v>
      </c>
      <c r="GA54" s="336" t="s">
        <v>851</v>
      </c>
      <c r="GB54" s="336" t="s">
        <v>851</v>
      </c>
      <c r="GC54" s="336" t="s">
        <v>851</v>
      </c>
      <c r="GD54" s="336" t="s">
        <v>851</v>
      </c>
      <c r="GE54" s="336" t="s">
        <v>851</v>
      </c>
      <c r="GF54" s="336" t="s">
        <v>851</v>
      </c>
      <c r="GG54" s="336" t="s">
        <v>851</v>
      </c>
      <c r="GH54" s="336" t="s">
        <v>851</v>
      </c>
      <c r="GI54" s="336" t="s">
        <v>851</v>
      </c>
      <c r="GJ54" s="336" t="s">
        <v>851</v>
      </c>
      <c r="GK54" s="40">
        <v>11607951</v>
      </c>
      <c r="GL54" s="40">
        <v>11944589</v>
      </c>
      <c r="GM54" s="40">
        <v>12293097</v>
      </c>
      <c r="GN54" s="40">
        <v>12654624</v>
      </c>
      <c r="GO54" s="40">
        <v>13030576</v>
      </c>
      <c r="GP54" s="40">
        <v>13421935</v>
      </c>
      <c r="GQ54" s="40">
        <v>13829173</v>
      </c>
      <c r="GR54" s="40">
        <v>14252029</v>
      </c>
      <c r="GS54" s="40">
        <v>14689725</v>
      </c>
      <c r="GT54" s="40">
        <v>15141098</v>
      </c>
      <c r="GU54" s="40">
        <v>15605211</v>
      </c>
      <c r="GV54" s="40">
        <v>16081915</v>
      </c>
      <c r="GW54" s="40">
        <v>16571252</v>
      </c>
      <c r="GX54" s="40">
        <v>17072791</v>
      </c>
      <c r="GY54" s="40">
        <v>17586029</v>
      </c>
      <c r="GZ54" s="40">
        <v>18110616</v>
      </c>
      <c r="HA54" s="40">
        <v>18646350</v>
      </c>
      <c r="HB54" s="40">
        <v>19193236</v>
      </c>
      <c r="HC54" s="40">
        <v>19751466</v>
      </c>
      <c r="HD54" s="40">
        <v>20321383</v>
      </c>
      <c r="HE54" s="40">
        <v>20903278</v>
      </c>
      <c r="HF54" s="40">
        <v>21497000</v>
      </c>
      <c r="HG54" s="40">
        <v>22103000</v>
      </c>
      <c r="HH54" s="40">
        <v>22721000</v>
      </c>
      <c r="HI54" s="40">
        <v>23352000</v>
      </c>
      <c r="HJ54" s="40">
        <v>23995000</v>
      </c>
      <c r="HK54" s="40">
        <v>24652000</v>
      </c>
      <c r="HL54" s="40">
        <v>25321000</v>
      </c>
      <c r="HM54" s="40">
        <v>26003000</v>
      </c>
      <c r="HN54" s="40">
        <v>26698000</v>
      </c>
      <c r="HO54" s="40">
        <v>27404000</v>
      </c>
      <c r="HP54" s="40">
        <v>28122000</v>
      </c>
      <c r="HQ54" s="40">
        <v>28852000</v>
      </c>
      <c r="HR54" s="40">
        <v>29593000</v>
      </c>
      <c r="HS54" s="40">
        <v>30344000</v>
      </c>
      <c r="HT54" s="40">
        <v>31106000</v>
      </c>
      <c r="HU54" s="40">
        <v>31878000</v>
      </c>
      <c r="HV54" s="40">
        <v>32658000</v>
      </c>
      <c r="HW54" s="40">
        <v>33448000</v>
      </c>
      <c r="HX54" s="40">
        <v>34246000</v>
      </c>
      <c r="HY54" s="40">
        <v>35051000</v>
      </c>
      <c r="HZ54" s="40">
        <v>35863000</v>
      </c>
      <c r="IA54" s="40">
        <v>36682000</v>
      </c>
      <c r="IB54" s="40">
        <v>37507000</v>
      </c>
      <c r="IC54" s="40">
        <v>38339000</v>
      </c>
      <c r="ID54" s="40">
        <v>39176000</v>
      </c>
      <c r="IE54" s="40">
        <v>40018000</v>
      </c>
      <c r="IF54" s="40">
        <v>40866000</v>
      </c>
      <c r="IG54" s="40">
        <v>41718000</v>
      </c>
      <c r="IH54" s="40">
        <v>42574000</v>
      </c>
      <c r="II54" s="40">
        <v>43432000</v>
      </c>
      <c r="IJ54" s="336" t="s">
        <v>851</v>
      </c>
      <c r="IK54" s="336" t="s">
        <v>851</v>
      </c>
      <c r="IL54" s="336" t="s">
        <v>851</v>
      </c>
      <c r="IM54" s="40">
        <v>2.9152130708098412E-2</v>
      </c>
      <c r="IN54" s="40">
        <v>2.890750952064991E-2</v>
      </c>
      <c r="IO54" s="40">
        <v>2.8669791296124458E-2</v>
      </c>
      <c r="IP54" s="40">
        <v>2.8445964679121971E-2</v>
      </c>
      <c r="IQ54" s="40">
        <v>2.8232308104634285E-2</v>
      </c>
      <c r="IR54" s="40">
        <v>2.8007401153445244E-2</v>
      </c>
      <c r="IS54" s="40">
        <v>2.7799954637885094E-2</v>
      </c>
      <c r="IT54" s="40">
        <v>2.7576260268688202E-2</v>
      </c>
      <c r="IU54" s="40">
        <v>2.7393026277422905E-2</v>
      </c>
      <c r="IV54" s="40">
        <v>2.7162842452526093E-2</v>
      </c>
      <c r="IW54" s="40">
        <v>2.7012558653950691E-2</v>
      </c>
      <c r="IX54" s="40">
        <v>2.6776058599352837E-2</v>
      </c>
      <c r="IY54" s="40">
        <v>2.6577824726700783E-2</v>
      </c>
      <c r="IZ54" s="40">
        <v>2.6376741006970406E-2</v>
      </c>
      <c r="JA54" s="40">
        <v>2.6100331917405128E-2</v>
      </c>
      <c r="JB54" s="40">
        <v>2.5863200426101685E-2</v>
      </c>
      <c r="JC54" s="40">
        <v>2.5627126917243004E-2</v>
      </c>
      <c r="JD54" s="40">
        <v>2.5358531624078751E-2</v>
      </c>
      <c r="JE54" s="40">
        <v>2.5060957297682762E-2</v>
      </c>
      <c r="JF54" s="40">
        <v>2.4801922962069511E-2</v>
      </c>
      <c r="JG54" s="40">
        <v>2.4515390396118164E-2</v>
      </c>
      <c r="JH54" s="40">
        <v>2.4173732846975327E-2</v>
      </c>
      <c r="JI54" s="40">
        <v>2.3902146145701408E-2</v>
      </c>
      <c r="JJ54" s="40">
        <v>2.3577775806188583E-2</v>
      </c>
      <c r="JK54" s="40">
        <v>2.3234374821186066E-2</v>
      </c>
      <c r="JL54" s="40">
        <v>2.2901980206370354E-2</v>
      </c>
      <c r="JM54" s="40">
        <v>2.2580048069357872E-2</v>
      </c>
      <c r="JN54" s="40">
        <v>2.2241409868001938E-2</v>
      </c>
      <c r="JO54" s="40">
        <v>2.1940072998404503E-2</v>
      </c>
      <c r="JP54" s="40">
        <v>2.1596658974885941E-2</v>
      </c>
      <c r="JQ54" s="40">
        <v>2.1265039220452309E-2</v>
      </c>
      <c r="JR54" s="40">
        <v>2.0969068631529808E-2</v>
      </c>
      <c r="JS54" s="40">
        <v>2.0634269341826439E-2</v>
      </c>
      <c r="JT54" s="40">
        <v>2.0311048254370689E-2</v>
      </c>
      <c r="JU54" s="40">
        <v>1.9952759146690369E-2</v>
      </c>
      <c r="JV54" s="336" t="s">
        <v>1740</v>
      </c>
      <c r="JW54" s="336" t="s">
        <v>851</v>
      </c>
      <c r="JX54" s="336" t="s">
        <v>851</v>
      </c>
      <c r="JY54" s="336" t="s">
        <v>851</v>
      </c>
      <c r="JZ54" s="336" t="s">
        <v>851</v>
      </c>
      <c r="KA54" s="336" t="s">
        <v>1740</v>
      </c>
      <c r="KB54" s="40">
        <v>0.49798261969664603</v>
      </c>
      <c r="KC54" s="40">
        <v>0.49835571036690801</v>
      </c>
      <c r="KD54" s="40">
        <v>0.49870944118021598</v>
      </c>
      <c r="KE54" s="40">
        <v>0.49904518479792798</v>
      </c>
      <c r="KF54" s="40">
        <v>0.49936433952354498</v>
      </c>
      <c r="KG54" s="40">
        <v>0.49966866440756297</v>
      </c>
      <c r="KH54" s="40">
        <v>0.49995825017675599</v>
      </c>
      <c r="KI54" s="40">
        <v>0.50023309223910506</v>
      </c>
      <c r="KJ54" s="40">
        <v>0.50049346762765201</v>
      </c>
      <c r="KK54" s="40">
        <v>0.50073958805153196</v>
      </c>
      <c r="KL54" s="40">
        <v>0.50097175891677093</v>
      </c>
      <c r="KM54" s="40">
        <v>0.50119013737590301</v>
      </c>
      <c r="KN54" s="40">
        <v>0.50139519476094296</v>
      </c>
      <c r="KO54" s="40">
        <v>0.50158760972958705</v>
      </c>
      <c r="KP54" s="40">
        <v>0.50176815419654508</v>
      </c>
      <c r="KQ54" s="40">
        <v>0.50193657605762898</v>
      </c>
      <c r="KR54" s="40">
        <v>0.50209419431311197</v>
      </c>
      <c r="KS54" s="40">
        <v>0.50224081193282599</v>
      </c>
      <c r="KT54" s="40">
        <v>0.50237612441103796</v>
      </c>
      <c r="KU54" s="40">
        <v>0.50250096714520698</v>
      </c>
      <c r="KV54" s="40">
        <v>0.502614724266084</v>
      </c>
      <c r="KW54" s="40">
        <v>0.50271800617330098</v>
      </c>
      <c r="KX54" s="40">
        <v>0.50281111057186001</v>
      </c>
      <c r="KY54" s="40">
        <v>0.50289454754625507</v>
      </c>
      <c r="KZ54" s="40">
        <v>0.50296883294817596</v>
      </c>
      <c r="LA54" s="40">
        <v>0.50303436395243795</v>
      </c>
      <c r="LB54" s="40">
        <v>0.50309134217572504</v>
      </c>
      <c r="LC54" s="40">
        <v>0.50314019798549092</v>
      </c>
      <c r="LD54" s="40">
        <v>0.50318078428498303</v>
      </c>
      <c r="LE54" s="40">
        <v>0.503213164574289</v>
      </c>
      <c r="LF54" s="40">
        <v>0.50323756211739801</v>
      </c>
      <c r="LG54" s="40">
        <v>0.50325427863030203</v>
      </c>
      <c r="LH54" s="40">
        <v>0.50326355097485198</v>
      </c>
      <c r="LI54" s="40">
        <v>0.50326557179375198</v>
      </c>
      <c r="LJ54" s="40">
        <v>0.50326035383430101</v>
      </c>
      <c r="LK54" s="40">
        <v>0.50324832922247897</v>
      </c>
      <c r="LL54" s="336" t="s">
        <v>851</v>
      </c>
      <c r="LM54" s="336" t="s">
        <v>851</v>
      </c>
      <c r="LN54" s="336" t="s">
        <v>1740</v>
      </c>
      <c r="LO54" s="40">
        <v>0.52018189430236816</v>
      </c>
      <c r="LP54" s="40">
        <v>0.52202624082565308</v>
      </c>
      <c r="LQ54" s="40">
        <v>0.52409839630126953</v>
      </c>
      <c r="LR54" s="40">
        <v>0.52644938230514526</v>
      </c>
      <c r="LS54" s="40">
        <v>0.52914893627166748</v>
      </c>
      <c r="LT54" s="40">
        <v>0.53218674659729004</v>
      </c>
      <c r="LU54" s="40">
        <v>0.53481882810592651</v>
      </c>
      <c r="LV54" s="40">
        <v>0.53780031204223633</v>
      </c>
      <c r="LW54" s="40">
        <v>0.54104131460189819</v>
      </c>
      <c r="LX54" s="40">
        <v>0.54436451196670532</v>
      </c>
      <c r="LY54" s="40">
        <v>0.54769742488861084</v>
      </c>
      <c r="LZ54" s="40">
        <v>0.55046242475509644</v>
      </c>
      <c r="MA54" s="40">
        <v>0.55329567193984985</v>
      </c>
      <c r="MB54" s="40">
        <v>0.55620503425598145</v>
      </c>
      <c r="MC54" s="40">
        <v>0.55910557508468628</v>
      </c>
      <c r="MD54" s="40">
        <v>0.5620347261428833</v>
      </c>
      <c r="ME54" s="40">
        <v>0.56439799070358276</v>
      </c>
      <c r="MF54" s="40">
        <v>0.56685847043991089</v>
      </c>
      <c r="MG54" s="40">
        <v>0.56939142942428589</v>
      </c>
      <c r="MH54" s="40">
        <v>0.57200765609741211</v>
      </c>
      <c r="MI54" s="40">
        <v>0.57461583614349365</v>
      </c>
      <c r="MJ54" s="40">
        <v>0.5768241286277771</v>
      </c>
      <c r="MK54" s="40">
        <v>0.57918429374694824</v>
      </c>
      <c r="ML54" s="40">
        <v>0.58161920309066772</v>
      </c>
      <c r="MM54" s="40">
        <v>0.58409738540649414</v>
      </c>
      <c r="MN54" s="40">
        <v>0.58660238981246948</v>
      </c>
      <c r="MO54" s="40">
        <v>0.58879625797271729</v>
      </c>
      <c r="MP54" s="40">
        <v>0.59108006954193115</v>
      </c>
      <c r="MQ54" s="40">
        <v>0.59346252679824829</v>
      </c>
      <c r="MR54" s="40">
        <v>0.59589451551437378</v>
      </c>
      <c r="MS54" s="40">
        <v>0.5983765721321106</v>
      </c>
      <c r="MT54" s="40">
        <v>0.60057973861694336</v>
      </c>
      <c r="MU54" s="40">
        <v>0.60282385349273682</v>
      </c>
      <c r="MV54" s="40">
        <v>0.60515844821929932</v>
      </c>
      <c r="MW54" s="40">
        <v>0.60755389928817749</v>
      </c>
      <c r="MX54" s="40">
        <v>0.61003404855728149</v>
      </c>
      <c r="MY54" s="336" t="s">
        <v>851</v>
      </c>
      <c r="MZ54" s="336" t="s">
        <v>1740</v>
      </c>
      <c r="NA54" s="40">
        <v>0.50588446855545044</v>
      </c>
      <c r="NB54" s="40">
        <v>0.50764411687850952</v>
      </c>
      <c r="NC54" s="40">
        <v>0.50956821441650391</v>
      </c>
      <c r="ND54" s="40">
        <v>0.51172727346420288</v>
      </c>
      <c r="NE54" s="40">
        <v>0.51421356201171875</v>
      </c>
      <c r="NF54" s="40">
        <v>0.51702916622161865</v>
      </c>
      <c r="NG54" s="40">
        <v>0.51956087350845337</v>
      </c>
      <c r="NH54" s="40">
        <v>0.5223725438117981</v>
      </c>
      <c r="NI54" s="40">
        <v>0.5254170298576355</v>
      </c>
      <c r="NJ54" s="40">
        <v>0.52856284379959106</v>
      </c>
      <c r="NK54" s="40">
        <v>0.53156906366348267</v>
      </c>
      <c r="NL54" s="40">
        <v>0.53415542840957642</v>
      </c>
      <c r="NM54" s="40">
        <v>0.53678762912750244</v>
      </c>
      <c r="NN54" s="40">
        <v>0.53939932584762573</v>
      </c>
      <c r="NO54" s="40">
        <v>0.54198813438415527</v>
      </c>
      <c r="NP54" s="40">
        <v>0.54462850093841553</v>
      </c>
      <c r="NQ54" s="40">
        <v>0.54686719179153442</v>
      </c>
      <c r="NR54" s="40">
        <v>0.54918205738067627</v>
      </c>
      <c r="NS54" s="40">
        <v>0.55154937505722046</v>
      </c>
      <c r="NT54" s="40">
        <v>0.55388212203979492</v>
      </c>
      <c r="NU54" s="40">
        <v>0.55613064765930176</v>
      </c>
      <c r="NV54" s="40">
        <v>0.55803376436233521</v>
      </c>
      <c r="NW54" s="40">
        <v>0.55998528003692627</v>
      </c>
      <c r="NX54" s="40">
        <v>0.56194692850112915</v>
      </c>
      <c r="NY54" s="40">
        <v>0.56394904851913452</v>
      </c>
      <c r="NZ54" s="40">
        <v>0.56600379943847656</v>
      </c>
      <c r="OA54" s="40">
        <v>0.56782758235931396</v>
      </c>
      <c r="OB54" s="40">
        <v>0.56973445415496826</v>
      </c>
      <c r="OC54" s="40">
        <v>0.57173329591751099</v>
      </c>
      <c r="OD54" s="40">
        <v>0.57380211353302002</v>
      </c>
      <c r="OE54" s="40">
        <v>0.57588827610015869</v>
      </c>
      <c r="OF54" s="40">
        <v>0.57786494493484497</v>
      </c>
      <c r="OG54" s="40">
        <v>0.5798952579498291</v>
      </c>
      <c r="OH54" s="40">
        <v>0.58197897672653198</v>
      </c>
      <c r="OI54" s="40">
        <v>0.58408886194229126</v>
      </c>
      <c r="OJ54" s="40">
        <v>0.58620369434356689</v>
      </c>
      <c r="OK54" s="336" t="s">
        <v>851</v>
      </c>
      <c r="OL54" s="336" t="s">
        <v>851</v>
      </c>
      <c r="OM54" s="336" t="s">
        <v>1740</v>
      </c>
      <c r="ON54" s="40">
        <v>0.41149479150772095</v>
      </c>
      <c r="OO54" s="40">
        <v>0.41319072246551514</v>
      </c>
      <c r="OP54" s="40">
        <v>0.41504356265068054</v>
      </c>
      <c r="OQ54" s="40">
        <v>0.41707542538642883</v>
      </c>
      <c r="OR54" s="40">
        <v>0.4193325936794281</v>
      </c>
      <c r="OS54" s="40">
        <v>0.42182675004005432</v>
      </c>
      <c r="OT54" s="40">
        <v>0.42410570383071899</v>
      </c>
      <c r="OU54" s="40">
        <v>0.42659366130828857</v>
      </c>
      <c r="OV54" s="40">
        <v>0.42938250303268433</v>
      </c>
      <c r="OW54" s="40">
        <v>0.43233984708786011</v>
      </c>
      <c r="OX54" s="40">
        <v>0.43546572327613831</v>
      </c>
      <c r="OY54" s="40">
        <v>0.43846341967582703</v>
      </c>
      <c r="OZ54" s="40">
        <v>0.44164922833442688</v>
      </c>
      <c r="PA54" s="40">
        <v>0.44506403803825378</v>
      </c>
      <c r="PB54" s="40">
        <v>0.4484231173992157</v>
      </c>
      <c r="PC54" s="40">
        <v>0.45179536938667297</v>
      </c>
      <c r="PD54" s="40">
        <v>0.45480406284332275</v>
      </c>
      <c r="PE54" s="40">
        <v>0.45781922340393066</v>
      </c>
      <c r="PF54" s="40">
        <v>0.46088603138923645</v>
      </c>
      <c r="PG54" s="40">
        <v>0.46401265263557434</v>
      </c>
      <c r="PH54" s="40">
        <v>0.46711245179176331</v>
      </c>
      <c r="PI54" s="40">
        <v>0.46991655230522156</v>
      </c>
      <c r="PJ54" s="40">
        <v>0.47283974289894104</v>
      </c>
      <c r="PK54" s="40">
        <v>0.4757235050201416</v>
      </c>
      <c r="PL54" s="40">
        <v>0.47865444421768188</v>
      </c>
      <c r="PM54" s="40">
        <v>0.48155546188354492</v>
      </c>
      <c r="PN54" s="40">
        <v>0.48414799571037292</v>
      </c>
      <c r="PO54" s="40">
        <v>0.48680552840232849</v>
      </c>
      <c r="PP54" s="40">
        <v>0.48950862884521484</v>
      </c>
      <c r="PQ54" s="40">
        <v>0.49224027991294861</v>
      </c>
      <c r="PR54" s="40">
        <v>0.4950224757194519</v>
      </c>
      <c r="PS54" s="40">
        <v>0.49760109186172485</v>
      </c>
      <c r="PT54" s="40">
        <v>0.50022023916244507</v>
      </c>
      <c r="PU54" s="40">
        <v>0.50292438268661499</v>
      </c>
      <c r="PV54" s="40">
        <v>0.50568419694900513</v>
      </c>
      <c r="PW54" s="40">
        <v>0.50854206085205078</v>
      </c>
      <c r="PX54" s="336" t="s">
        <v>851</v>
      </c>
      <c r="PY54" s="336" t="s">
        <v>851</v>
      </c>
      <c r="PZ54" s="40">
        <v>0.78410000000000002</v>
      </c>
      <c r="QA54" s="40">
        <v>0.77659999999999996</v>
      </c>
      <c r="QB54" s="40">
        <v>0.76900000000000002</v>
      </c>
      <c r="QC54" s="40">
        <v>0.76129999999999998</v>
      </c>
      <c r="QD54" s="40">
        <v>0.75329999999999997</v>
      </c>
      <c r="QE54" s="40">
        <v>0.74529999999999996</v>
      </c>
      <c r="QF54" s="40">
        <v>0.73860000000000003</v>
      </c>
      <c r="QG54" s="40">
        <v>0.73159999999999992</v>
      </c>
      <c r="QH54" s="40">
        <v>0.72400000000000009</v>
      </c>
      <c r="QI54" s="40">
        <v>0.71599999999999997</v>
      </c>
      <c r="QJ54" s="40">
        <v>0.7077</v>
      </c>
      <c r="QK54" s="40">
        <v>0.69889999999999997</v>
      </c>
      <c r="QL54" s="40">
        <v>0.68959999999999999</v>
      </c>
      <c r="QM54" s="40">
        <v>0.67969999999999997</v>
      </c>
      <c r="QN54" s="40">
        <v>0.67959999999999998</v>
      </c>
      <c r="QO54" s="40">
        <v>0.67930000000000001</v>
      </c>
      <c r="QP54" s="40">
        <v>0.67900000000000005</v>
      </c>
      <c r="QQ54" s="40">
        <v>0.67849999999999999</v>
      </c>
      <c r="QR54" s="40">
        <v>0.67790000000000006</v>
      </c>
      <c r="QS54" s="336" t="s">
        <v>851</v>
      </c>
      <c r="QT54" s="336" t="s">
        <v>851</v>
      </c>
      <c r="QU54" s="336" t="s">
        <v>851</v>
      </c>
      <c r="QV54" s="336" t="s">
        <v>851</v>
      </c>
      <c r="QW54" s="40">
        <v>-8.8469486217945814E-4</v>
      </c>
      <c r="QX54" s="336" t="s">
        <v>851</v>
      </c>
      <c r="QY54" s="336" t="s">
        <v>851</v>
      </c>
      <c r="QZ54" s="336" t="s">
        <v>851</v>
      </c>
      <c r="RA54" s="336" t="s">
        <v>851</v>
      </c>
      <c r="RB54" s="336" t="s">
        <v>851</v>
      </c>
      <c r="RC54" s="336" t="s">
        <v>851</v>
      </c>
      <c r="RD54" s="336" t="s">
        <v>851</v>
      </c>
      <c r="RE54" s="336" t="s">
        <v>851</v>
      </c>
      <c r="RF54" s="40">
        <v>0.35299999999999998</v>
      </c>
      <c r="RG54" s="40">
        <v>2014</v>
      </c>
      <c r="RH54" s="336" t="s">
        <v>840</v>
      </c>
      <c r="RI54" s="336" t="s">
        <v>851</v>
      </c>
      <c r="RJ54" s="40">
        <v>0.43799999999999994</v>
      </c>
      <c r="RK54" s="40">
        <v>2014</v>
      </c>
      <c r="RL54" s="336" t="s">
        <v>840</v>
      </c>
      <c r="RM54" s="336" t="s">
        <v>851</v>
      </c>
      <c r="RN54" s="40">
        <v>0.76700000000000002</v>
      </c>
      <c r="RO54" s="40">
        <v>2014</v>
      </c>
      <c r="RP54" s="336" t="s">
        <v>840</v>
      </c>
      <c r="RQ54" s="336" t="s">
        <v>851</v>
      </c>
      <c r="RR54" s="40">
        <v>0.92299999999999993</v>
      </c>
      <c r="RS54" s="40">
        <v>2014</v>
      </c>
      <c r="RT54" s="336" t="s">
        <v>840</v>
      </c>
      <c r="RU54" s="336" t="s">
        <v>851</v>
      </c>
      <c r="RV54" s="40">
        <v>0.41399999999999998</v>
      </c>
      <c r="RW54" s="40">
        <v>2018</v>
      </c>
      <c r="RX54" s="336" t="s">
        <v>840</v>
      </c>
      <c r="RY54" s="336" t="s">
        <v>851</v>
      </c>
      <c r="RZ54" s="336" t="s">
        <v>838</v>
      </c>
      <c r="SA54" s="40">
        <v>0.18146711587905884</v>
      </c>
      <c r="SB54" s="40">
        <v>0.19932366907596588</v>
      </c>
      <c r="SC54" s="40">
        <v>0.21827107667922974</v>
      </c>
      <c r="SD54" s="40">
        <v>0.23615492880344391</v>
      </c>
      <c r="SE54" s="40">
        <v>0.20343384146690369</v>
      </c>
      <c r="SF54" s="336" t="s">
        <v>851</v>
      </c>
      <c r="SG54" s="336" t="s">
        <v>851</v>
      </c>
      <c r="SH54" s="40">
        <v>0.18264229595661163</v>
      </c>
      <c r="SI54" s="40">
        <v>0.1944904625415802</v>
      </c>
      <c r="SJ54" s="40">
        <v>0.20612594485282898</v>
      </c>
      <c r="SK54" s="40">
        <v>0.20118105411529541</v>
      </c>
      <c r="SL54" s="40">
        <v>0.20484307408332825</v>
      </c>
      <c r="SM54" s="336" t="s">
        <v>840</v>
      </c>
      <c r="SN54" s="336" t="s">
        <v>851</v>
      </c>
      <c r="SO54" s="336" t="s">
        <v>851</v>
      </c>
      <c r="SP54" s="40">
        <v>5.2911661565303802E-2</v>
      </c>
      <c r="SQ54" s="40">
        <v>4.9971550703048706E-2</v>
      </c>
      <c r="SR54" s="40">
        <v>4.8197343945503235E-2</v>
      </c>
      <c r="SS54" s="40">
        <v>4.3637275695800781E-2</v>
      </c>
      <c r="ST54" s="40">
        <v>1.8581869080662727E-2</v>
      </c>
      <c r="SU54" s="336" t="s">
        <v>838</v>
      </c>
      <c r="SV54" s="336" t="s">
        <v>851</v>
      </c>
      <c r="SW54" s="336" t="s">
        <v>851</v>
      </c>
      <c r="SX54" s="40">
        <v>5.4869387298822403E-2</v>
      </c>
      <c r="SY54" s="40">
        <v>5.6872658431529999E-2</v>
      </c>
      <c r="SZ54" s="40">
        <v>5.8350402861833572E-2</v>
      </c>
      <c r="TA54" s="40">
        <v>5.5419042706489563E-2</v>
      </c>
      <c r="TB54" s="40">
        <v>5.5429361760616302E-2</v>
      </c>
      <c r="TC54" s="336" t="s">
        <v>840</v>
      </c>
      <c r="TD54" s="336" t="s">
        <v>851</v>
      </c>
      <c r="TE54" s="336" t="s">
        <v>851</v>
      </c>
      <c r="TF54" s="336" t="s">
        <v>851</v>
      </c>
      <c r="TG54" s="40">
        <v>2.3501507937908173E-2</v>
      </c>
      <c r="TH54" s="40">
        <v>2.0438037812709808E-2</v>
      </c>
      <c r="TI54" s="40">
        <v>1.8968602642416954E-2</v>
      </c>
      <c r="TJ54" s="40">
        <v>1.4958493411540985E-2</v>
      </c>
      <c r="TK54" s="40">
        <v>-9.637320414185524E-3</v>
      </c>
      <c r="TL54" s="336" t="s">
        <v>838</v>
      </c>
      <c r="TM54" s="336" t="s">
        <v>851</v>
      </c>
      <c r="TN54" s="336" t="s">
        <v>851</v>
      </c>
      <c r="TO54" s="336" t="s">
        <v>851</v>
      </c>
      <c r="TP54" s="40">
        <v>2.5449212640523911E-2</v>
      </c>
      <c r="TQ54" s="40">
        <v>2.7247654274106026E-2</v>
      </c>
      <c r="TR54" s="40">
        <v>2.8924310579895973E-2</v>
      </c>
      <c r="TS54" s="40">
        <v>2.6505261659622192E-2</v>
      </c>
      <c r="TT54" s="40">
        <v>2.6983395218849182E-2</v>
      </c>
      <c r="TU54" s="336" t="s">
        <v>840</v>
      </c>
      <c r="TV54" s="336" t="s">
        <v>851</v>
      </c>
      <c r="TW54" s="40">
        <v>780</v>
      </c>
      <c r="TX54" s="336" t="s">
        <v>840</v>
      </c>
      <c r="TY54" s="336" t="s">
        <v>851</v>
      </c>
      <c r="TZ54" s="40">
        <v>696.91607666015625</v>
      </c>
      <c r="UA54" s="336" t="s">
        <v>838</v>
      </c>
      <c r="UB54" s="336" t="s">
        <v>851</v>
      </c>
      <c r="UC54" s="40">
        <v>739.17520717570801</v>
      </c>
      <c r="UD54" s="336" t="s">
        <v>840</v>
      </c>
      <c r="UE54" s="336" t="s">
        <v>851</v>
      </c>
      <c r="UF54" s="336" t="s">
        <v>851</v>
      </c>
      <c r="UG54" s="40">
        <v>0.11981094628572464</v>
      </c>
      <c r="UH54" s="40">
        <v>0.14728792011737823</v>
      </c>
      <c r="UI54" s="40">
        <v>0.17194399237632751</v>
      </c>
      <c r="UJ54" s="40">
        <v>0.1982206255197525</v>
      </c>
      <c r="UK54" s="40">
        <v>0.20213888585567474</v>
      </c>
      <c r="UL54" s="336" t="s">
        <v>838</v>
      </c>
      <c r="UM54" s="336" t="s">
        <v>851</v>
      </c>
      <c r="UN54" s="336" t="s">
        <v>851</v>
      </c>
      <c r="UO54" s="336" t="s">
        <v>851</v>
      </c>
      <c r="UP54" s="40">
        <v>0.13498422503471375</v>
      </c>
      <c r="UQ54" s="40">
        <v>0.13498422503471375</v>
      </c>
      <c r="UR54" s="40">
        <v>0.15712079405784607</v>
      </c>
      <c r="US54" s="40">
        <v>0.14634907245635986</v>
      </c>
      <c r="UT54" s="40">
        <v>0.17208442091941833</v>
      </c>
      <c r="UU54" s="336" t="s">
        <v>840</v>
      </c>
    </row>
    <row r="55" spans="1:567">
      <c r="A55" s="336" t="s">
        <v>424</v>
      </c>
      <c r="B55" s="336" t="s">
        <v>16</v>
      </c>
      <c r="C55" s="336" t="s">
        <v>245</v>
      </c>
      <c r="D55" s="40">
        <v>3.4162823110818863E-2</v>
      </c>
      <c r="E55" s="336" t="s">
        <v>436</v>
      </c>
      <c r="F55" s="40">
        <v>4.2194895446300507E-2</v>
      </c>
      <c r="G55" s="336" t="s">
        <v>1741</v>
      </c>
      <c r="H55" s="40">
        <v>3.8564477115869522E-2</v>
      </c>
      <c r="I55" s="336" t="s">
        <v>1447</v>
      </c>
      <c r="J55" s="40">
        <v>4.1114028543233871E-2</v>
      </c>
      <c r="K55" s="336" t="s">
        <v>1803</v>
      </c>
      <c r="L55" s="336" t="s">
        <v>436</v>
      </c>
      <c r="M55" s="40">
        <v>0.59308409690856934</v>
      </c>
      <c r="N55" s="40"/>
      <c r="O55" s="336" t="s">
        <v>1736</v>
      </c>
      <c r="P55" s="40"/>
      <c r="Q55" s="336" t="s">
        <v>1736</v>
      </c>
      <c r="R55" s="40"/>
      <c r="S55" s="336" t="s">
        <v>1736</v>
      </c>
      <c r="T55" s="40">
        <v>0.59308409690856934</v>
      </c>
      <c r="U55" s="336" t="s">
        <v>436</v>
      </c>
      <c r="V55" s="336" t="s">
        <v>851</v>
      </c>
      <c r="W55" s="336" t="s">
        <v>1741</v>
      </c>
      <c r="X55" s="40">
        <v>0.6086430549621582</v>
      </c>
      <c r="Y55" s="40"/>
      <c r="Z55" s="336" t="s">
        <v>1736</v>
      </c>
      <c r="AA55" s="40"/>
      <c r="AB55" s="336" t="s">
        <v>1736</v>
      </c>
      <c r="AC55" s="40"/>
      <c r="AD55" s="336" t="s">
        <v>1736</v>
      </c>
      <c r="AE55" s="40">
        <v>0.6086430549621582</v>
      </c>
      <c r="AF55" s="336" t="s">
        <v>1741</v>
      </c>
      <c r="AG55" s="336" t="s">
        <v>851</v>
      </c>
      <c r="AH55" s="336" t="s">
        <v>1447</v>
      </c>
      <c r="AI55" s="40">
        <v>0.60621821880340576</v>
      </c>
      <c r="AJ55" s="40"/>
      <c r="AK55" s="336" t="s">
        <v>1736</v>
      </c>
      <c r="AL55" s="40"/>
      <c r="AM55" s="336" t="s">
        <v>1736</v>
      </c>
      <c r="AN55" s="40"/>
      <c r="AO55" s="336" t="s">
        <v>1736</v>
      </c>
      <c r="AP55" s="40">
        <v>0.60621821880340576</v>
      </c>
      <c r="AQ55" s="336" t="s">
        <v>1447</v>
      </c>
      <c r="AR55" s="336" t="s">
        <v>851</v>
      </c>
      <c r="AS55" s="336" t="s">
        <v>1803</v>
      </c>
      <c r="AT55" s="40">
        <v>0.60621821880340576</v>
      </c>
      <c r="AU55" s="40"/>
      <c r="AV55" s="336" t="s">
        <v>1736</v>
      </c>
      <c r="AW55" s="40"/>
      <c r="AX55" s="336" t="s">
        <v>1736</v>
      </c>
      <c r="AY55" s="40"/>
      <c r="AZ55" s="336" t="s">
        <v>1736</v>
      </c>
      <c r="BA55" s="40">
        <v>0.60621821880340576</v>
      </c>
      <c r="BB55" s="336" t="s">
        <v>1803</v>
      </c>
      <c r="BC55" s="336" t="s">
        <v>851</v>
      </c>
      <c r="BD55" s="336" t="s">
        <v>436</v>
      </c>
      <c r="BE55" s="40">
        <v>1.7210687398910522</v>
      </c>
      <c r="BF55" s="336" t="s">
        <v>827</v>
      </c>
      <c r="BG55" s="40">
        <v>1.3706256151199341</v>
      </c>
      <c r="BH55" s="336" t="s">
        <v>1447</v>
      </c>
      <c r="BI55" s="40">
        <v>1.7946079969406128</v>
      </c>
      <c r="BJ55" s="336" t="s">
        <v>1803</v>
      </c>
      <c r="BK55" s="40">
        <v>2.0469827651977539</v>
      </c>
      <c r="BL55" s="336" t="s">
        <v>851</v>
      </c>
      <c r="BM55" s="40">
        <v>2.1278290748596191</v>
      </c>
      <c r="BN55" s="336" t="s">
        <v>838</v>
      </c>
      <c r="BO55" s="336" t="s">
        <v>851</v>
      </c>
      <c r="BP55" s="336" t="s">
        <v>436</v>
      </c>
      <c r="BQ55" s="40">
        <v>1.0894343256950378E-2</v>
      </c>
      <c r="BR55" s="40">
        <v>1.0722587816417217E-2</v>
      </c>
      <c r="BS55" s="40">
        <v>1.0996666736900806E-2</v>
      </c>
      <c r="BT55" s="40">
        <v>1.2959057465195656E-2</v>
      </c>
      <c r="BU55" s="40">
        <v>1.2959029525518417E-2</v>
      </c>
      <c r="BV55" s="336" t="s">
        <v>851</v>
      </c>
      <c r="BW55" s="336" t="s">
        <v>827</v>
      </c>
      <c r="BX55" s="40">
        <v>7.4484418146312237E-3</v>
      </c>
      <c r="BY55" s="40">
        <v>7.877781055867672E-3</v>
      </c>
      <c r="BZ55" s="40">
        <v>8.274497464299202E-3</v>
      </c>
      <c r="CA55" s="40">
        <v>9.2336768284440041E-3</v>
      </c>
      <c r="CB55" s="40">
        <v>9.713280014693737E-3</v>
      </c>
      <c r="CC55" s="336" t="s">
        <v>851</v>
      </c>
      <c r="CD55" s="336" t="s">
        <v>1447</v>
      </c>
      <c r="CE55" s="40">
        <v>7.9813618212938309E-3</v>
      </c>
      <c r="CF55" s="40">
        <v>8.4343608468770981E-3</v>
      </c>
      <c r="CG55" s="40">
        <v>8.993878960609436E-3</v>
      </c>
      <c r="CH55" s="40">
        <v>9.7132464870810509E-3</v>
      </c>
      <c r="CI55" s="40">
        <v>9.713171049952507E-3</v>
      </c>
      <c r="CJ55" s="336" t="s">
        <v>851</v>
      </c>
      <c r="CK55" s="336" t="s">
        <v>1803</v>
      </c>
      <c r="CL55" s="40">
        <v>8.3366502076387405E-3</v>
      </c>
      <c r="CM55" s="40">
        <v>8.7540829554200172E-3</v>
      </c>
      <c r="CN55" s="40">
        <v>9.4734653830528259E-3</v>
      </c>
      <c r="CO55" s="40">
        <v>9.7132548689842224E-3</v>
      </c>
      <c r="CP55" s="40">
        <v>9.7132734954357147E-3</v>
      </c>
      <c r="CQ55" s="336" t="s">
        <v>851</v>
      </c>
      <c r="CR55" s="40">
        <v>1.1244207620620728</v>
      </c>
      <c r="CS55" s="40">
        <v>1.354286789894104</v>
      </c>
      <c r="CT55" s="40">
        <v>1.6186280250549316</v>
      </c>
      <c r="CU55" s="40">
        <v>1.8915879726409912</v>
      </c>
      <c r="CV55" s="40">
        <v>2.2361280918121338</v>
      </c>
      <c r="CW55" s="336" t="s">
        <v>1741</v>
      </c>
      <c r="CX55" s="336" t="s">
        <v>851</v>
      </c>
      <c r="CY55" s="40">
        <v>1.2623404264450073</v>
      </c>
      <c r="CZ55" s="40">
        <v>1.509443998336792</v>
      </c>
      <c r="DA55" s="40">
        <v>1.7824039459228516</v>
      </c>
      <c r="DB55" s="40">
        <v>2.0911540985107422</v>
      </c>
      <c r="DC55" s="40">
        <v>2.4535889625549316</v>
      </c>
      <c r="DD55" s="336" t="s">
        <v>1447</v>
      </c>
      <c r="DE55" s="336" t="s">
        <v>851</v>
      </c>
      <c r="DF55" s="40">
        <v>2.5985629558563232</v>
      </c>
      <c r="DG55" s="336" t="s">
        <v>1803</v>
      </c>
      <c r="DH55" s="336" t="s">
        <v>851</v>
      </c>
      <c r="DI55" s="336" t="s">
        <v>851</v>
      </c>
      <c r="DJ55" s="336">
        <v>3.3</v>
      </c>
      <c r="DK55" s="336" t="s">
        <v>1738</v>
      </c>
      <c r="DL55" s="336" t="s">
        <v>851</v>
      </c>
      <c r="DM55" s="336" t="s">
        <v>851</v>
      </c>
      <c r="DN55" s="336" t="s">
        <v>436</v>
      </c>
      <c r="DO55" s="40">
        <v>-1.7795819789171219E-2</v>
      </c>
      <c r="DP55" s="40">
        <v>-1.1286826804280281E-2</v>
      </c>
      <c r="DQ55" s="40">
        <v>-3.8618685211986303E-3</v>
      </c>
      <c r="DR55" s="40">
        <v>1.6782781109213829E-2</v>
      </c>
      <c r="DS55" s="40">
        <v>-1.0778033174574375E-3</v>
      </c>
      <c r="DT55" s="336" t="s">
        <v>851</v>
      </c>
      <c r="DU55" s="336" t="s">
        <v>827</v>
      </c>
      <c r="DV55" s="40">
        <v>1.1574301868677139E-2</v>
      </c>
      <c r="DW55" s="40">
        <v>2.9001880437135696E-2</v>
      </c>
      <c r="DX55" s="40">
        <v>5.1275629550218582E-2</v>
      </c>
      <c r="DY55" s="40">
        <v>4.3498437851667404E-2</v>
      </c>
      <c r="DZ55" s="40">
        <v>-7.197265513241291E-3</v>
      </c>
      <c r="EA55" s="336" t="s">
        <v>851</v>
      </c>
      <c r="EB55" s="336" t="s">
        <v>1447</v>
      </c>
      <c r="EC55" s="40">
        <v>-3.199438564479351E-3</v>
      </c>
      <c r="ED55" s="40">
        <v>-7.6298289932310581E-3</v>
      </c>
      <c r="EE55" s="40">
        <v>2.1332720294594765E-2</v>
      </c>
      <c r="EF55" s="40">
        <v>1.0092663578689098E-2</v>
      </c>
      <c r="EG55" s="40">
        <v>-6.8888510577380657E-3</v>
      </c>
      <c r="EH55" s="336" t="s">
        <v>851</v>
      </c>
      <c r="EI55" s="336" t="s">
        <v>1803</v>
      </c>
      <c r="EJ55" s="40">
        <v>-1.090711448341608E-2</v>
      </c>
      <c r="EK55" s="40">
        <v>-1.034905668348074E-2</v>
      </c>
      <c r="EL55" s="40">
        <v>-1.3631027191877365E-2</v>
      </c>
      <c r="EM55" s="40">
        <v>-2.3147132247686386E-2</v>
      </c>
      <c r="EN55" s="40">
        <v>-2.4441838264465332E-2</v>
      </c>
      <c r="EO55" s="336" t="s">
        <v>851</v>
      </c>
      <c r="EP55" s="336" t="s">
        <v>851</v>
      </c>
      <c r="EQ55" s="336" t="s">
        <v>851</v>
      </c>
      <c r="ER55" s="40">
        <v>0.8</v>
      </c>
      <c r="ES55" s="336" t="s">
        <v>1739</v>
      </c>
      <c r="ET55" s="336" t="s">
        <v>851</v>
      </c>
      <c r="EU55" s="336" t="s">
        <v>851</v>
      </c>
      <c r="EV55" s="40">
        <v>0.78249999999999997</v>
      </c>
      <c r="EW55" s="336" t="s">
        <v>1739</v>
      </c>
      <c r="EX55" s="336" t="s">
        <v>851</v>
      </c>
      <c r="EY55" s="336" t="s">
        <v>851</v>
      </c>
      <c r="EZ55" s="40">
        <v>0.81689999999999996</v>
      </c>
      <c r="FA55" s="336" t="s">
        <v>1739</v>
      </c>
      <c r="FB55" s="336" t="s">
        <v>851</v>
      </c>
      <c r="FC55" s="40">
        <v>-9.4917692244052887E-2</v>
      </c>
      <c r="FD55" s="40">
        <v>-0.11877390742301941</v>
      </c>
      <c r="FE55" s="40">
        <v>-0.11953388154506683</v>
      </c>
      <c r="FF55" s="40">
        <v>-0.11830507963895798</v>
      </c>
      <c r="FG55" s="40">
        <v>-0.10937276482582092</v>
      </c>
      <c r="FH55" s="336" t="s">
        <v>838</v>
      </c>
      <c r="FI55" s="336" t="s">
        <v>851</v>
      </c>
      <c r="FJ55" s="40">
        <v>-9.0692244470119476E-2</v>
      </c>
      <c r="FK55" s="40">
        <v>-0.11098901182413101</v>
      </c>
      <c r="FL55" s="40">
        <v>-0.12337977439165115</v>
      </c>
      <c r="FM55" s="40">
        <v>-0.11803028732538223</v>
      </c>
      <c r="FN55" s="40"/>
      <c r="FO55" s="336" t="s">
        <v>840</v>
      </c>
      <c r="FP55" s="336" t="s">
        <v>851</v>
      </c>
      <c r="FQ55" s="40">
        <v>0.19212484359741211</v>
      </c>
      <c r="FR55" s="336" t="s">
        <v>840</v>
      </c>
      <c r="FS55" s="336" t="s">
        <v>851</v>
      </c>
      <c r="FT55" s="336" t="s">
        <v>851</v>
      </c>
      <c r="FU55" s="40">
        <v>5.6845122016966343E-3</v>
      </c>
      <c r="FV55" s="40">
        <v>6.682196632027626E-3</v>
      </c>
      <c r="FW55" s="40">
        <v>9.6742138266563416E-3</v>
      </c>
      <c r="FX55" s="40">
        <v>3.3548050560057163E-3</v>
      </c>
      <c r="FY55" s="40">
        <v>3.4689684980548918E-4</v>
      </c>
      <c r="FZ55" s="336" t="s">
        <v>840</v>
      </c>
      <c r="GA55" s="336" t="s">
        <v>851</v>
      </c>
      <c r="GB55" s="336" t="s">
        <v>851</v>
      </c>
      <c r="GC55" s="336" t="s">
        <v>851</v>
      </c>
      <c r="GD55" s="336" t="s">
        <v>851</v>
      </c>
      <c r="GE55" s="336" t="s">
        <v>851</v>
      </c>
      <c r="GF55" s="336" t="s">
        <v>851</v>
      </c>
      <c r="GG55" s="336" t="s">
        <v>851</v>
      </c>
      <c r="GH55" s="336" t="s">
        <v>851</v>
      </c>
      <c r="GI55" s="336" t="s">
        <v>851</v>
      </c>
      <c r="GJ55" s="336" t="s">
        <v>851</v>
      </c>
      <c r="GK55" s="40">
        <v>6378871</v>
      </c>
      <c r="GL55" s="40">
        <v>6525546</v>
      </c>
      <c r="GM55" s="40">
        <v>6704118</v>
      </c>
      <c r="GN55" s="40">
        <v>6909161</v>
      </c>
      <c r="GO55" s="40">
        <v>7131688</v>
      </c>
      <c r="GP55" s="40">
        <v>7364857</v>
      </c>
      <c r="GQ55" s="40">
        <v>7607850</v>
      </c>
      <c r="GR55" s="40">
        <v>7862226</v>
      </c>
      <c r="GS55" s="40">
        <v>8126104</v>
      </c>
      <c r="GT55" s="40">
        <v>8397661</v>
      </c>
      <c r="GU55" s="40">
        <v>8675606</v>
      </c>
      <c r="GV55" s="40">
        <v>8958406</v>
      </c>
      <c r="GW55" s="40">
        <v>9245992</v>
      </c>
      <c r="GX55" s="40">
        <v>9540302</v>
      </c>
      <c r="GY55" s="40">
        <v>9844301</v>
      </c>
      <c r="GZ55" s="40">
        <v>10160034</v>
      </c>
      <c r="HA55" s="40">
        <v>10488002</v>
      </c>
      <c r="HB55" s="40">
        <v>10827010</v>
      </c>
      <c r="HC55" s="40">
        <v>11175379</v>
      </c>
      <c r="HD55" s="40">
        <v>11530577</v>
      </c>
      <c r="HE55" s="40">
        <v>11890781</v>
      </c>
      <c r="HF55" s="40">
        <v>12255000</v>
      </c>
      <c r="HG55" s="40">
        <v>12625000</v>
      </c>
      <c r="HH55" s="40">
        <v>12999000</v>
      </c>
      <c r="HI55" s="40">
        <v>13379000</v>
      </c>
      <c r="HJ55" s="40">
        <v>13764000</v>
      </c>
      <c r="HK55" s="40">
        <v>14155000</v>
      </c>
      <c r="HL55" s="40">
        <v>14551000</v>
      </c>
      <c r="HM55" s="40">
        <v>14952000</v>
      </c>
      <c r="HN55" s="40">
        <v>15360000</v>
      </c>
      <c r="HO55" s="40">
        <v>15773000</v>
      </c>
      <c r="HP55" s="40">
        <v>16192000</v>
      </c>
      <c r="HQ55" s="40">
        <v>16618000</v>
      </c>
      <c r="HR55" s="40">
        <v>17049000</v>
      </c>
      <c r="HS55" s="40">
        <v>17487000</v>
      </c>
      <c r="HT55" s="40">
        <v>17932000</v>
      </c>
      <c r="HU55" s="40">
        <v>18383000</v>
      </c>
      <c r="HV55" s="40">
        <v>18841000</v>
      </c>
      <c r="HW55" s="40">
        <v>19305000</v>
      </c>
      <c r="HX55" s="40">
        <v>19776000</v>
      </c>
      <c r="HY55" s="40">
        <v>20253000</v>
      </c>
      <c r="HZ55" s="40">
        <v>20736000</v>
      </c>
      <c r="IA55" s="40">
        <v>21226000</v>
      </c>
      <c r="IB55" s="40">
        <v>21721000</v>
      </c>
      <c r="IC55" s="40">
        <v>22222000</v>
      </c>
      <c r="ID55" s="40">
        <v>22728000</v>
      </c>
      <c r="IE55" s="40">
        <v>23239000</v>
      </c>
      <c r="IF55" s="40">
        <v>23754000</v>
      </c>
      <c r="IG55" s="40">
        <v>24274000</v>
      </c>
      <c r="IH55" s="40">
        <v>24798000</v>
      </c>
      <c r="II55" s="40">
        <v>25325000</v>
      </c>
      <c r="IJ55" s="336" t="s">
        <v>851</v>
      </c>
      <c r="IK55" s="336" t="s">
        <v>851</v>
      </c>
      <c r="IL55" s="336" t="s">
        <v>851</v>
      </c>
      <c r="IM55" s="40">
        <v>3.1770147383213043E-2</v>
      </c>
      <c r="IN55" s="40">
        <v>3.1812001019716263E-2</v>
      </c>
      <c r="IO55" s="40">
        <v>3.1669117510318756E-2</v>
      </c>
      <c r="IP55" s="40">
        <v>3.1289320439100266E-2</v>
      </c>
      <c r="IQ55" s="40">
        <v>3.0761018395423889E-2</v>
      </c>
      <c r="IR55" s="40">
        <v>3.017062321305275E-2</v>
      </c>
      <c r="IS55" s="40">
        <v>2.9744958505034447E-2</v>
      </c>
      <c r="IT55" s="40">
        <v>2.919345535337925E-2</v>
      </c>
      <c r="IU55" s="40">
        <v>2.8813881799578667E-2</v>
      </c>
      <c r="IV55" s="40">
        <v>2.8370173647999763E-2</v>
      </c>
      <c r="IW55" s="40">
        <v>2.801143005490303E-2</v>
      </c>
      <c r="IX55" s="40">
        <v>2.7591800317168236E-2</v>
      </c>
      <c r="IY55" s="40">
        <v>2.7185350656509399E-2</v>
      </c>
      <c r="IZ55" s="40">
        <v>2.6921657845377922E-2</v>
      </c>
      <c r="JA55" s="40">
        <v>2.6532890275120735E-2</v>
      </c>
      <c r="JB55" s="40">
        <v>2.621767483651638E-2</v>
      </c>
      <c r="JC55" s="40">
        <v>2.596915140748024E-2</v>
      </c>
      <c r="JD55" s="40">
        <v>2.5605104863643646E-2</v>
      </c>
      <c r="JE55" s="40">
        <v>2.5366196408867836E-2</v>
      </c>
      <c r="JF55" s="40">
        <v>2.5129077956080437E-2</v>
      </c>
      <c r="JG55" s="40">
        <v>2.4839498102664948E-2</v>
      </c>
      <c r="JH55" s="40">
        <v>2.4609021842479706E-2</v>
      </c>
      <c r="JI55" s="40">
        <v>2.432878315448761E-2</v>
      </c>
      <c r="JJ55" s="40">
        <v>2.4104950949549675E-2</v>
      </c>
      <c r="JK55" s="40">
        <v>2.3833848536014557E-2</v>
      </c>
      <c r="JL55" s="40">
        <v>2.3568389937281609E-2</v>
      </c>
      <c r="JM55" s="40">
        <v>2.3355524986982346E-2</v>
      </c>
      <c r="JN55" s="40">
        <v>2.305268868803978E-2</v>
      </c>
      <c r="JO55" s="40">
        <v>2.2803254425525665E-2</v>
      </c>
      <c r="JP55" s="40">
        <v>2.2514855489134789E-2</v>
      </c>
      <c r="JQ55" s="40">
        <v>2.2234257310628891E-2</v>
      </c>
      <c r="JR55" s="40">
        <v>2.1919036284089088E-2</v>
      </c>
      <c r="JS55" s="40">
        <v>2.1654881536960602E-2</v>
      </c>
      <c r="JT55" s="40">
        <v>2.1357186138629913E-2</v>
      </c>
      <c r="JU55" s="40">
        <v>2.1029045805335045E-2</v>
      </c>
      <c r="JV55" s="336" t="s">
        <v>1740</v>
      </c>
      <c r="JW55" s="336" t="s">
        <v>851</v>
      </c>
      <c r="JX55" s="336" t="s">
        <v>851</v>
      </c>
      <c r="JY55" s="336" t="s">
        <v>851</v>
      </c>
      <c r="JZ55" s="336" t="s">
        <v>851</v>
      </c>
      <c r="KA55" s="336" t="s">
        <v>1740</v>
      </c>
      <c r="KB55" s="40">
        <v>0.49514942568105602</v>
      </c>
      <c r="KC55" s="40">
        <v>0.49535240363226501</v>
      </c>
      <c r="KD55" s="40">
        <v>0.49556581179845599</v>
      </c>
      <c r="KE55" s="40">
        <v>0.49578005363397504</v>
      </c>
      <c r="KF55" s="40">
        <v>0.49598454613329401</v>
      </c>
      <c r="KG55" s="40">
        <v>0.49617127756368601</v>
      </c>
      <c r="KH55" s="40">
        <v>0.496339785412653</v>
      </c>
      <c r="KI55" s="40">
        <v>0.49649290743767599</v>
      </c>
      <c r="KJ55" s="40">
        <v>0.49663196975861701</v>
      </c>
      <c r="KK55" s="40">
        <v>0.49675940888867504</v>
      </c>
      <c r="KL55" s="40">
        <v>0.49687701727523198</v>
      </c>
      <c r="KM55" s="40">
        <v>0.49698465857357099</v>
      </c>
      <c r="KN55" s="40">
        <v>0.49708222396036705</v>
      </c>
      <c r="KO55" s="40">
        <v>0.49717084543581302</v>
      </c>
      <c r="KP55" s="40">
        <v>0.49725043240322997</v>
      </c>
      <c r="KQ55" s="40">
        <v>0.49732238868783596</v>
      </c>
      <c r="KR55" s="40">
        <v>0.49738661029710102</v>
      </c>
      <c r="KS55" s="40">
        <v>0.49744352942599496</v>
      </c>
      <c r="KT55" s="40">
        <v>0.49749394682567699</v>
      </c>
      <c r="KU55" s="40">
        <v>0.49753851794820397</v>
      </c>
      <c r="KV55" s="40">
        <v>0.497577496765432</v>
      </c>
      <c r="KW55" s="40">
        <v>0.49761144378960404</v>
      </c>
      <c r="KX55" s="40">
        <v>0.49763945525155501</v>
      </c>
      <c r="KY55" s="40">
        <v>0.49766360937374104</v>
      </c>
      <c r="KZ55" s="40">
        <v>0.49768301117072705</v>
      </c>
      <c r="LA55" s="40">
        <v>0.49769858161368602</v>
      </c>
      <c r="LB55" s="40">
        <v>0.49770990437423301</v>
      </c>
      <c r="LC55" s="40">
        <v>0.49771738525137799</v>
      </c>
      <c r="LD55" s="40">
        <v>0.49772028207501101</v>
      </c>
      <c r="LE55" s="40">
        <v>0.49771853310021597</v>
      </c>
      <c r="LF55" s="40">
        <v>0.497711646014179</v>
      </c>
      <c r="LG55" s="40">
        <v>0.49769937696614297</v>
      </c>
      <c r="LH55" s="40">
        <v>0.49768224304416103</v>
      </c>
      <c r="LI55" s="40">
        <v>0.49765958968419999</v>
      </c>
      <c r="LJ55" s="40">
        <v>0.49763206672023003</v>
      </c>
      <c r="LK55" s="40">
        <v>0.497599070001425</v>
      </c>
      <c r="LL55" s="336" t="s">
        <v>851</v>
      </c>
      <c r="LM55" s="336" t="s">
        <v>851</v>
      </c>
      <c r="LN55" s="336" t="s">
        <v>1740</v>
      </c>
      <c r="LO55" s="40">
        <v>0.52383464574813843</v>
      </c>
      <c r="LP55" s="40">
        <v>0.523029625415802</v>
      </c>
      <c r="LQ55" s="40">
        <v>0.52257740497589111</v>
      </c>
      <c r="LR55" s="40">
        <v>0.52251380681991577</v>
      </c>
      <c r="LS55" s="40">
        <v>0.52287250757217407</v>
      </c>
      <c r="LT55" s="40">
        <v>0.52367937564849854</v>
      </c>
      <c r="LU55" s="40">
        <v>0.52492862939834595</v>
      </c>
      <c r="LV55" s="40">
        <v>0.52641582489013672</v>
      </c>
      <c r="LW55" s="40">
        <v>0.52850216627120972</v>
      </c>
      <c r="LX55" s="40">
        <v>0.53105610609054565</v>
      </c>
      <c r="LY55" s="40">
        <v>0.53429234027862549</v>
      </c>
      <c r="LZ55" s="40">
        <v>0.53747791051864624</v>
      </c>
      <c r="MA55" s="40">
        <v>0.54126864671707153</v>
      </c>
      <c r="MB55" s="40">
        <v>0.54554575681686401</v>
      </c>
      <c r="MC55" s="40">
        <v>0.5498046875</v>
      </c>
      <c r="MD55" s="40">
        <v>0.55417484045028687</v>
      </c>
      <c r="ME55" s="40">
        <v>0.55817687511444092</v>
      </c>
      <c r="MF55" s="40">
        <v>0.56216150522232056</v>
      </c>
      <c r="MG55" s="40">
        <v>0.56619155406951904</v>
      </c>
      <c r="MH55" s="40">
        <v>0.57019501924514771</v>
      </c>
      <c r="MI55" s="40">
        <v>0.57422482967376709</v>
      </c>
      <c r="MJ55" s="40">
        <v>0.57787084579467773</v>
      </c>
      <c r="MK55" s="40">
        <v>0.58149778842926025</v>
      </c>
      <c r="ML55" s="40">
        <v>0.58502978086471558</v>
      </c>
      <c r="MM55" s="40">
        <v>0.58844053745269775</v>
      </c>
      <c r="MN55" s="40">
        <v>0.59161603450775146</v>
      </c>
      <c r="MO55" s="40">
        <v>0.59418404102325439</v>
      </c>
      <c r="MP55" s="40">
        <v>0.59662675857543945</v>
      </c>
      <c r="MQ55" s="40">
        <v>0.59895950555801392</v>
      </c>
      <c r="MR55" s="40">
        <v>0.60107100009918213</v>
      </c>
      <c r="MS55" s="40">
        <v>0.60304468870162964</v>
      </c>
      <c r="MT55" s="40">
        <v>0.60450106859207153</v>
      </c>
      <c r="MU55" s="40">
        <v>0.60587692260742188</v>
      </c>
      <c r="MV55" s="40">
        <v>0.60719287395477295</v>
      </c>
      <c r="MW55" s="40">
        <v>0.60847651958465576</v>
      </c>
      <c r="MX55" s="40">
        <v>0.60967421531677246</v>
      </c>
      <c r="MY55" s="336" t="s">
        <v>851</v>
      </c>
      <c r="MZ55" s="336" t="s">
        <v>1740</v>
      </c>
      <c r="NA55" s="40">
        <v>0.50820547342300415</v>
      </c>
      <c r="NB55" s="40">
        <v>0.50693219900131226</v>
      </c>
      <c r="NC55" s="40">
        <v>0.50609844923019409</v>
      </c>
      <c r="ND55" s="40">
        <v>0.50575459003448486</v>
      </c>
      <c r="NE55" s="40">
        <v>0.50596052408218384</v>
      </c>
      <c r="NF55" s="40">
        <v>0.50675106048583984</v>
      </c>
      <c r="NG55" s="40">
        <v>0.50811910629272461</v>
      </c>
      <c r="NH55" s="40">
        <v>0.51001977920532227</v>
      </c>
      <c r="NI55" s="40">
        <v>0.51234710216522217</v>
      </c>
      <c r="NJ55" s="40">
        <v>0.51528513431549072</v>
      </c>
      <c r="NK55" s="40">
        <v>0.51881718635559082</v>
      </c>
      <c r="NL55" s="40">
        <v>0.52235960960388184</v>
      </c>
      <c r="NM55" s="40">
        <v>0.5263555645942688</v>
      </c>
      <c r="NN55" s="40">
        <v>0.53083199262619019</v>
      </c>
      <c r="NO55" s="40">
        <v>0.53528648614883423</v>
      </c>
      <c r="NP55" s="40">
        <v>0.53984659910202026</v>
      </c>
      <c r="NQ55" s="40">
        <v>0.54409587383270264</v>
      </c>
      <c r="NR55" s="40">
        <v>0.54832106828689575</v>
      </c>
      <c r="NS55" s="40">
        <v>0.5525251030921936</v>
      </c>
      <c r="NT55" s="40">
        <v>0.55647051334381104</v>
      </c>
      <c r="NU55" s="40">
        <v>0.56017178297042847</v>
      </c>
      <c r="NV55" s="40">
        <v>0.56334656476974487</v>
      </c>
      <c r="NW55" s="40">
        <v>0.56637120246887207</v>
      </c>
      <c r="NX55" s="40">
        <v>0.56907534599304199</v>
      </c>
      <c r="NY55" s="40">
        <v>0.57155138254165649</v>
      </c>
      <c r="NZ55" s="40">
        <v>0.57369279861450195</v>
      </c>
      <c r="OA55" s="40">
        <v>0.57527971267700195</v>
      </c>
      <c r="OB55" s="40">
        <v>0.57665127515792847</v>
      </c>
      <c r="OC55" s="40">
        <v>0.57791996002197266</v>
      </c>
      <c r="OD55" s="40">
        <v>0.57893079519271851</v>
      </c>
      <c r="OE55" s="40">
        <v>0.57981342077255249</v>
      </c>
      <c r="OF55" s="40">
        <v>0.58036059141159058</v>
      </c>
      <c r="OG55" s="40">
        <v>0.58082848787307739</v>
      </c>
      <c r="OH55" s="40">
        <v>0.58136278390884399</v>
      </c>
      <c r="OI55" s="40">
        <v>0.58194208145141602</v>
      </c>
      <c r="OJ55" s="40">
        <v>0.58258634805679321</v>
      </c>
      <c r="OK55" s="336" t="s">
        <v>851</v>
      </c>
      <c r="OL55" s="336" t="s">
        <v>851</v>
      </c>
      <c r="OM55" s="336" t="s">
        <v>1740</v>
      </c>
      <c r="ON55" s="40">
        <v>0.41959112882614136</v>
      </c>
      <c r="OO55" s="40">
        <v>0.42029386758804321</v>
      </c>
      <c r="OP55" s="40">
        <v>0.42068392038345337</v>
      </c>
      <c r="OQ55" s="40">
        <v>0.42088156938552856</v>
      </c>
      <c r="OR55" s="40">
        <v>0.4210536777973175</v>
      </c>
      <c r="OS55" s="40">
        <v>0.42133691906929016</v>
      </c>
      <c r="OT55" s="40">
        <v>0.42170542478561401</v>
      </c>
      <c r="OU55" s="40">
        <v>0.42201980948448181</v>
      </c>
      <c r="OV55" s="40">
        <v>0.42280176281929016</v>
      </c>
      <c r="OW55" s="40">
        <v>0.42394798994064331</v>
      </c>
      <c r="OX55" s="40">
        <v>0.425893634557724</v>
      </c>
      <c r="OY55" s="40">
        <v>0.42797598242759705</v>
      </c>
      <c r="OZ55" s="40">
        <v>0.43062332272529602</v>
      </c>
      <c r="PA55" s="40">
        <v>0.43392187356948853</v>
      </c>
      <c r="PB55" s="40">
        <v>0.4375</v>
      </c>
      <c r="PC55" s="40">
        <v>0.44157737493515015</v>
      </c>
      <c r="PD55" s="40">
        <v>0.44565218687057495</v>
      </c>
      <c r="PE55" s="40">
        <v>0.44999396800994873</v>
      </c>
      <c r="PF55" s="40">
        <v>0.45463076233863831</v>
      </c>
      <c r="PG55" s="40">
        <v>0.45931261777877808</v>
      </c>
      <c r="PH55" s="40">
        <v>0.46403077244758606</v>
      </c>
      <c r="PI55" s="40">
        <v>0.46842190623283386</v>
      </c>
      <c r="PJ55" s="40">
        <v>0.4727986752986908</v>
      </c>
      <c r="PK55" s="40">
        <v>0.47707846760749817</v>
      </c>
      <c r="PL55" s="40">
        <v>0.48134103417396545</v>
      </c>
      <c r="PM55" s="40">
        <v>0.48531082272529602</v>
      </c>
      <c r="PN55" s="40">
        <v>0.48871529102325439</v>
      </c>
      <c r="PO55" s="40">
        <v>0.4919438362121582</v>
      </c>
      <c r="PP55" s="40">
        <v>0.49509692192077637</v>
      </c>
      <c r="PQ55" s="40">
        <v>0.49797499179840088</v>
      </c>
      <c r="PR55" s="40">
        <v>0.5006600022315979</v>
      </c>
      <c r="PS55" s="40">
        <v>0.50277549028396606</v>
      </c>
      <c r="PT55" s="40">
        <v>0.50479918718338013</v>
      </c>
      <c r="PU55" s="40">
        <v>0.50667381286621094</v>
      </c>
      <c r="PV55" s="40">
        <v>0.50846844911575317</v>
      </c>
      <c r="PW55" s="40">
        <v>0.51016783714294434</v>
      </c>
      <c r="PX55" s="336" t="s">
        <v>851</v>
      </c>
      <c r="PY55" s="336" t="s">
        <v>851</v>
      </c>
      <c r="PZ55" s="40">
        <v>0.83700000000000008</v>
      </c>
      <c r="QA55" s="40">
        <v>0.83</v>
      </c>
      <c r="QB55" s="40">
        <v>0.82319999999999993</v>
      </c>
      <c r="QC55" s="40">
        <v>0.81689999999999996</v>
      </c>
      <c r="QD55" s="40">
        <v>0.81129999999999991</v>
      </c>
      <c r="QE55" s="40">
        <v>0.80650000000000011</v>
      </c>
      <c r="QF55" s="40">
        <v>0.8024</v>
      </c>
      <c r="QG55" s="40">
        <v>0.79900000000000004</v>
      </c>
      <c r="QH55" s="40">
        <v>0.79620000000000002</v>
      </c>
      <c r="QI55" s="40">
        <v>0.79409999999999992</v>
      </c>
      <c r="QJ55" s="40">
        <v>0.79249999999999998</v>
      </c>
      <c r="QK55" s="40">
        <v>0.7913</v>
      </c>
      <c r="QL55" s="40">
        <v>0.7904000000000001</v>
      </c>
      <c r="QM55" s="40">
        <v>0.78920000000000001</v>
      </c>
      <c r="QN55" s="40">
        <v>0.79290000000000005</v>
      </c>
      <c r="QO55" s="40">
        <v>0.79590000000000005</v>
      </c>
      <c r="QP55" s="40">
        <v>0.79799999999999993</v>
      </c>
      <c r="QQ55" s="40">
        <v>0.7994</v>
      </c>
      <c r="QR55" s="40">
        <v>0.8</v>
      </c>
      <c r="QS55" s="336" t="s">
        <v>851</v>
      </c>
      <c r="QT55" s="336" t="s">
        <v>851</v>
      </c>
      <c r="QU55" s="336" t="s">
        <v>851</v>
      </c>
      <c r="QV55" s="336" t="s">
        <v>851</v>
      </c>
      <c r="QW55" s="40">
        <v>7.5028138235211372E-4</v>
      </c>
      <c r="QX55" s="336" t="s">
        <v>851</v>
      </c>
      <c r="QY55" s="336" t="s">
        <v>851</v>
      </c>
      <c r="QZ55" s="336" t="s">
        <v>851</v>
      </c>
      <c r="RA55" s="336" t="s">
        <v>851</v>
      </c>
      <c r="RB55" s="336" t="s">
        <v>851</v>
      </c>
      <c r="RC55" s="336" t="s">
        <v>851</v>
      </c>
      <c r="RD55" s="336" t="s">
        <v>851</v>
      </c>
      <c r="RE55" s="336" t="s">
        <v>851</v>
      </c>
      <c r="RF55" s="40">
        <v>0.38600000000000001</v>
      </c>
      <c r="RG55" s="40">
        <v>2013</v>
      </c>
      <c r="RH55" s="336" t="s">
        <v>840</v>
      </c>
      <c r="RI55" s="336" t="s">
        <v>851</v>
      </c>
      <c r="RJ55" s="40">
        <v>0.72799999999999998</v>
      </c>
      <c r="RK55" s="40">
        <v>2013</v>
      </c>
      <c r="RL55" s="336" t="s">
        <v>840</v>
      </c>
      <c r="RM55" s="336" t="s">
        <v>851</v>
      </c>
      <c r="RN55" s="40">
        <v>0.89599999999999991</v>
      </c>
      <c r="RO55" s="40">
        <v>2013</v>
      </c>
      <c r="RP55" s="336" t="s">
        <v>840</v>
      </c>
      <c r="RQ55" s="336" t="s">
        <v>851</v>
      </c>
      <c r="RR55" s="40">
        <v>0.96900000000000008</v>
      </c>
      <c r="RS55" s="40">
        <v>2013</v>
      </c>
      <c r="RT55" s="336" t="s">
        <v>840</v>
      </c>
      <c r="RU55" s="336" t="s">
        <v>851</v>
      </c>
      <c r="RV55" s="40">
        <v>0.64900000000000002</v>
      </c>
      <c r="RW55" s="40">
        <v>2013</v>
      </c>
      <c r="RX55" s="336" t="s">
        <v>840</v>
      </c>
      <c r="RY55" s="336" t="s">
        <v>851</v>
      </c>
      <c r="RZ55" s="336" t="s">
        <v>838</v>
      </c>
      <c r="SA55" s="40">
        <v>0.1565144956111908</v>
      </c>
      <c r="SB55" s="40">
        <v>0.14327867329120636</v>
      </c>
      <c r="SC55" s="40">
        <v>0.1342180073261261</v>
      </c>
      <c r="SD55" s="40">
        <v>0.12166398763656616</v>
      </c>
      <c r="SE55" s="40">
        <v>0.13090714812278748</v>
      </c>
      <c r="SF55" s="336" t="s">
        <v>851</v>
      </c>
      <c r="SG55" s="336" t="s">
        <v>851</v>
      </c>
      <c r="SH55" s="40">
        <v>0.1199975311756134</v>
      </c>
      <c r="SI55" s="40">
        <v>0.14038741588592529</v>
      </c>
      <c r="SJ55" s="40">
        <v>0.12859784066677094</v>
      </c>
      <c r="SK55" s="40">
        <v>0.10809502005577087</v>
      </c>
      <c r="SL55" s="40">
        <v>0.12263000011444092</v>
      </c>
      <c r="SM55" s="336" t="s">
        <v>840</v>
      </c>
      <c r="SN55" s="336" t="s">
        <v>851</v>
      </c>
      <c r="SO55" s="336" t="s">
        <v>851</v>
      </c>
      <c r="SP55" s="40">
        <v>2.4906519800424576E-2</v>
      </c>
      <c r="SQ55" s="40">
        <v>2.6036893948912621E-2</v>
      </c>
      <c r="SR55" s="40">
        <v>1.690300926566124E-2</v>
      </c>
      <c r="SS55" s="40">
        <v>7.2340355254709721E-3</v>
      </c>
      <c r="ST55" s="40">
        <v>3.266229061409831E-3</v>
      </c>
      <c r="SU55" s="336" t="s">
        <v>838</v>
      </c>
      <c r="SV55" s="336" t="s">
        <v>851</v>
      </c>
      <c r="SW55" s="336" t="s">
        <v>851</v>
      </c>
      <c r="SX55" s="40">
        <v>2.4334080517292023E-2</v>
      </c>
      <c r="SY55" s="40">
        <v>2.6436043903231621E-2</v>
      </c>
      <c r="SZ55" s="40">
        <v>2.1602952852845192E-2</v>
      </c>
      <c r="TA55" s="40">
        <v>-1.3166676508262753E-3</v>
      </c>
      <c r="TB55" s="40">
        <v>1.8257087096571922E-2</v>
      </c>
      <c r="TC55" s="336" t="s">
        <v>840</v>
      </c>
      <c r="TD55" s="336" t="s">
        <v>851</v>
      </c>
      <c r="TE55" s="336" t="s">
        <v>851</v>
      </c>
      <c r="TF55" s="336" t="s">
        <v>851</v>
      </c>
      <c r="TG55" s="40">
        <v>-6.2330150976777077E-3</v>
      </c>
      <c r="TH55" s="40">
        <v>-5.9005431830883026E-3</v>
      </c>
      <c r="TI55" s="40">
        <v>-1.4623698778450489E-2</v>
      </c>
      <c r="TJ55" s="40">
        <v>-2.4230048060417175E-2</v>
      </c>
      <c r="TK55" s="40">
        <v>-2.7512939646840096E-2</v>
      </c>
      <c r="TL55" s="336" t="s">
        <v>838</v>
      </c>
      <c r="TM55" s="336" t="s">
        <v>851</v>
      </c>
      <c r="TN55" s="336" t="s">
        <v>851</v>
      </c>
      <c r="TO55" s="336" t="s">
        <v>851</v>
      </c>
      <c r="TP55" s="40">
        <v>-6.1500971205532551E-3</v>
      </c>
      <c r="TQ55" s="40">
        <v>-5.594251211732626E-3</v>
      </c>
      <c r="TR55" s="40">
        <v>-1.0101963765919209E-2</v>
      </c>
      <c r="TS55" s="40">
        <v>-3.2938599586486816E-2</v>
      </c>
      <c r="TT55" s="40">
        <v>-1.3032234273850918E-2</v>
      </c>
      <c r="TU55" s="336" t="s">
        <v>840</v>
      </c>
      <c r="TV55" s="336" t="s">
        <v>851</v>
      </c>
      <c r="TW55" s="40">
        <v>280</v>
      </c>
      <c r="TX55" s="336" t="s">
        <v>840</v>
      </c>
      <c r="TY55" s="336" t="s">
        <v>851</v>
      </c>
      <c r="TZ55" s="40">
        <v>278.20257568359375</v>
      </c>
      <c r="UA55" s="336" t="s">
        <v>838</v>
      </c>
      <c r="UB55" s="336" t="s">
        <v>851</v>
      </c>
      <c r="UC55" s="40">
        <v>278.31936539493398</v>
      </c>
      <c r="UD55" s="336" t="s">
        <v>840</v>
      </c>
      <c r="UE55" s="336" t="s">
        <v>851</v>
      </c>
      <c r="UF55" s="336" t="s">
        <v>851</v>
      </c>
      <c r="UG55" s="40">
        <v>6.1596807092428207E-2</v>
      </c>
      <c r="UH55" s="40">
        <v>2.4504758417606354E-2</v>
      </c>
      <c r="UI55" s="40">
        <v>1.4684123918414116E-2</v>
      </c>
      <c r="UJ55" s="40">
        <v>3.3589110244065523E-3</v>
      </c>
      <c r="UK55" s="40">
        <v>2.1534383296966553E-2</v>
      </c>
      <c r="UL55" s="336" t="s">
        <v>838</v>
      </c>
      <c r="UM55" s="336" t="s">
        <v>851</v>
      </c>
      <c r="UN55" s="336" t="s">
        <v>851</v>
      </c>
      <c r="UO55" s="336" t="s">
        <v>851</v>
      </c>
      <c r="UP55" s="40">
        <v>2.9166735708713531E-2</v>
      </c>
      <c r="UQ55" s="40">
        <v>3.0666781589388847E-2</v>
      </c>
      <c r="UR55" s="40">
        <v>5.8811632916331291E-3</v>
      </c>
      <c r="US55" s="40">
        <v>-1.3569007627665997E-2</v>
      </c>
      <c r="UT55" s="40">
        <v>0.1697530597448349</v>
      </c>
      <c r="UU55" s="336" t="s">
        <v>840</v>
      </c>
    </row>
    <row r="56" spans="1:567">
      <c r="A56" s="336" t="s">
        <v>426</v>
      </c>
      <c r="B56" s="336" t="s">
        <v>41</v>
      </c>
      <c r="C56" s="336" t="s">
        <v>246</v>
      </c>
      <c r="D56" s="40">
        <v>4.122518002986908E-2</v>
      </c>
      <c r="E56" s="336" t="s">
        <v>436</v>
      </c>
      <c r="F56" s="40">
        <v>4.8218280076980591E-2</v>
      </c>
      <c r="G56" s="336" t="s">
        <v>1741</v>
      </c>
      <c r="H56" s="40">
        <v>4.0376521646976471E-2</v>
      </c>
      <c r="I56" s="336" t="s">
        <v>1447</v>
      </c>
      <c r="J56" s="40">
        <v>3.9369747042655945E-2</v>
      </c>
      <c r="K56" s="336" t="s">
        <v>1803</v>
      </c>
      <c r="L56" s="336" t="s">
        <v>470</v>
      </c>
      <c r="M56" s="40">
        <v>0.51838648319244385</v>
      </c>
      <c r="N56" s="40"/>
      <c r="O56" s="336" t="s">
        <v>1736</v>
      </c>
      <c r="P56" s="40"/>
      <c r="Q56" s="336" t="s">
        <v>1736</v>
      </c>
      <c r="R56" s="40"/>
      <c r="S56" s="336" t="s">
        <v>1736</v>
      </c>
      <c r="T56" s="40"/>
      <c r="U56" s="336" t="s">
        <v>1736</v>
      </c>
      <c r="V56" s="336" t="s">
        <v>851</v>
      </c>
      <c r="W56" s="336" t="s">
        <v>470</v>
      </c>
      <c r="X56" s="40">
        <v>0.50167715549468994</v>
      </c>
      <c r="Y56" s="40"/>
      <c r="Z56" s="336" t="s">
        <v>1736</v>
      </c>
      <c r="AA56" s="40"/>
      <c r="AB56" s="336" t="s">
        <v>1736</v>
      </c>
      <c r="AC56" s="40"/>
      <c r="AD56" s="336" t="s">
        <v>1736</v>
      </c>
      <c r="AE56" s="40"/>
      <c r="AF56" s="336" t="s">
        <v>1736</v>
      </c>
      <c r="AG56" s="336" t="s">
        <v>851</v>
      </c>
      <c r="AH56" s="336" t="s">
        <v>1447</v>
      </c>
      <c r="AI56" s="40">
        <v>0.64139097929000854</v>
      </c>
      <c r="AJ56" s="40">
        <v>0.76911270618438721</v>
      </c>
      <c r="AK56" s="336" t="s">
        <v>1447</v>
      </c>
      <c r="AL56" s="40">
        <v>0.64139097929000854</v>
      </c>
      <c r="AM56" s="336" t="s">
        <v>1447</v>
      </c>
      <c r="AN56" s="40"/>
      <c r="AO56" s="336" t="s">
        <v>1736</v>
      </c>
      <c r="AP56" s="40">
        <v>0.50406813621520996</v>
      </c>
      <c r="AQ56" s="336" t="s">
        <v>1447</v>
      </c>
      <c r="AR56" s="336" t="s">
        <v>851</v>
      </c>
      <c r="AS56" s="336" t="s">
        <v>1803</v>
      </c>
      <c r="AT56" s="40">
        <v>0.62674784660339355</v>
      </c>
      <c r="AU56" s="40">
        <v>0.75276803970336914</v>
      </c>
      <c r="AV56" s="336" t="s">
        <v>1803</v>
      </c>
      <c r="AW56" s="40">
        <v>0.62674784660339355</v>
      </c>
      <c r="AX56" s="336" t="s">
        <v>1803</v>
      </c>
      <c r="AY56" s="40"/>
      <c r="AZ56" s="336" t="s">
        <v>1736</v>
      </c>
      <c r="BA56" s="40">
        <v>0.49334502220153809</v>
      </c>
      <c r="BB56" s="336" t="s">
        <v>1803</v>
      </c>
      <c r="BC56" s="336" t="s">
        <v>851</v>
      </c>
      <c r="BD56" s="336" t="s">
        <v>436</v>
      </c>
      <c r="BE56" s="40">
        <v>4.846005916595459</v>
      </c>
      <c r="BF56" s="336" t="s">
        <v>827</v>
      </c>
      <c r="BG56" s="40">
        <v>4.5054678916931152</v>
      </c>
      <c r="BH56" s="336" t="s">
        <v>1447</v>
      </c>
      <c r="BI56" s="40">
        <v>4.920414924621582</v>
      </c>
      <c r="BJ56" s="336" t="s">
        <v>1803</v>
      </c>
      <c r="BK56" s="40">
        <v>4.6926298141479492</v>
      </c>
      <c r="BL56" s="336" t="s">
        <v>851</v>
      </c>
      <c r="BM56" s="40">
        <v>4.9648237228393555</v>
      </c>
      <c r="BN56" s="336" t="s">
        <v>838</v>
      </c>
      <c r="BO56" s="336" t="s">
        <v>851</v>
      </c>
      <c r="BP56" s="336" t="s">
        <v>470</v>
      </c>
      <c r="BQ56" s="40">
        <v>9.827224537730217E-3</v>
      </c>
      <c r="BR56" s="40">
        <v>9.4302324578166008E-3</v>
      </c>
      <c r="BS56" s="40">
        <v>9.5276664942502975E-3</v>
      </c>
      <c r="BT56" s="40">
        <v>9.6608968451619148E-3</v>
      </c>
      <c r="BU56" s="40">
        <v>9.6608875319361687E-3</v>
      </c>
      <c r="BV56" s="336" t="s">
        <v>851</v>
      </c>
      <c r="BW56" s="336" t="s">
        <v>470</v>
      </c>
      <c r="BX56" s="40">
        <v>1.0419801808893681E-2</v>
      </c>
      <c r="BY56" s="40">
        <v>1.0656860657036304E-2</v>
      </c>
      <c r="BZ56" s="40">
        <v>1.0948614217340946E-2</v>
      </c>
      <c r="CA56" s="40">
        <v>1.1234244331717491E-2</v>
      </c>
      <c r="CB56" s="40">
        <v>1.1394614353775978E-2</v>
      </c>
      <c r="CC56" s="336" t="s">
        <v>851</v>
      </c>
      <c r="CD56" s="336" t="s">
        <v>470</v>
      </c>
      <c r="CE56" s="40">
        <v>1.062366645783186E-2</v>
      </c>
      <c r="CF56" s="40">
        <v>1.0703550651669502E-2</v>
      </c>
      <c r="CG56" s="40">
        <v>1.0892973281443119E-2</v>
      </c>
      <c r="CH56" s="40">
        <v>1.1394552886486053E-2</v>
      </c>
      <c r="CI56" s="40">
        <v>1.1193050071597099E-2</v>
      </c>
      <c r="CJ56" s="336" t="s">
        <v>851</v>
      </c>
      <c r="CK56" s="336" t="s">
        <v>470</v>
      </c>
      <c r="CL56" s="40">
        <v>1.0783977806568146E-2</v>
      </c>
      <c r="CM56" s="40">
        <v>1.0973623022437096E-2</v>
      </c>
      <c r="CN56" s="40">
        <v>1.1064695194363594E-2</v>
      </c>
      <c r="CO56" s="40">
        <v>1.1394557543098927E-2</v>
      </c>
      <c r="CP56" s="40">
        <v>1.1193034239113331E-2</v>
      </c>
      <c r="CQ56" s="336" t="s">
        <v>851</v>
      </c>
      <c r="CR56" s="40"/>
      <c r="CS56" s="40"/>
      <c r="CT56" s="40"/>
      <c r="CU56" s="40"/>
      <c r="CV56" s="40"/>
      <c r="CW56" s="336" t="s">
        <v>1737</v>
      </c>
      <c r="CX56" s="336" t="s">
        <v>851</v>
      </c>
      <c r="CY56" s="40"/>
      <c r="CZ56" s="40"/>
      <c r="DA56" s="40"/>
      <c r="DB56" s="40"/>
      <c r="DC56" s="40"/>
      <c r="DD56" s="336" t="s">
        <v>1737</v>
      </c>
      <c r="DE56" s="336" t="s">
        <v>851</v>
      </c>
      <c r="DF56" s="40"/>
      <c r="DG56" s="336" t="s">
        <v>1737</v>
      </c>
      <c r="DH56" s="336" t="s">
        <v>851</v>
      </c>
      <c r="DI56" s="336" t="s">
        <v>851</v>
      </c>
      <c r="DJ56" s="336">
        <v>6.3</v>
      </c>
      <c r="DK56" s="336" t="s">
        <v>1738</v>
      </c>
      <c r="DL56" s="336" t="s">
        <v>851</v>
      </c>
      <c r="DM56" s="336" t="s">
        <v>851</v>
      </c>
      <c r="DN56" s="336" t="s">
        <v>470</v>
      </c>
      <c r="DO56" s="40">
        <v>2.4838317767716944E-4</v>
      </c>
      <c r="DP56" s="40">
        <v>6.6777346655726433E-3</v>
      </c>
      <c r="DQ56" s="40">
        <v>6.404221523553133E-3</v>
      </c>
      <c r="DR56" s="40">
        <v>4.8264935612678528E-3</v>
      </c>
      <c r="DS56" s="40">
        <v>7.9046227037906647E-3</v>
      </c>
      <c r="DT56" s="336" t="s">
        <v>851</v>
      </c>
      <c r="DU56" s="336" t="s">
        <v>470</v>
      </c>
      <c r="DV56" s="40">
        <v>7.7449996024370193E-3</v>
      </c>
      <c r="DW56" s="40">
        <v>7.1666669100522995E-3</v>
      </c>
      <c r="DX56" s="40">
        <v>6.9000003859400749E-3</v>
      </c>
      <c r="DY56" s="40">
        <v>6.199999712407589E-3</v>
      </c>
      <c r="DZ56" s="40">
        <v>1.4999997802078724E-4</v>
      </c>
      <c r="EA56" s="336" t="s">
        <v>851</v>
      </c>
      <c r="EB56" s="336" t="s">
        <v>470</v>
      </c>
      <c r="EC56" s="40">
        <v>3.435768885537982E-3</v>
      </c>
      <c r="ED56" s="40">
        <v>5.2266726270318031E-3</v>
      </c>
      <c r="EE56" s="40">
        <v>5.2354913204908371E-3</v>
      </c>
      <c r="EF56" s="40">
        <v>4.9662156961858273E-3</v>
      </c>
      <c r="EG56" s="40">
        <v>1.3287917245179415E-3</v>
      </c>
      <c r="EH56" s="336" t="s">
        <v>851</v>
      </c>
      <c r="EI56" s="336" t="s">
        <v>470</v>
      </c>
      <c r="EJ56" s="40">
        <v>1.1610358953475952E-2</v>
      </c>
      <c r="EK56" s="40">
        <v>6.5970621071755886E-3</v>
      </c>
      <c r="EL56" s="40">
        <v>3.3070479985326529E-3</v>
      </c>
      <c r="EM56" s="40">
        <v>1.5682466328144073E-3</v>
      </c>
      <c r="EN56" s="40">
        <v>1.8855860689654946E-3</v>
      </c>
      <c r="EO56" s="336" t="s">
        <v>851</v>
      </c>
      <c r="EP56" s="336" t="s">
        <v>851</v>
      </c>
      <c r="EQ56" s="336" t="s">
        <v>851</v>
      </c>
      <c r="ER56" s="40">
        <v>0.63890000000000002</v>
      </c>
      <c r="ES56" s="336" t="s">
        <v>1739</v>
      </c>
      <c r="ET56" s="336" t="s">
        <v>851</v>
      </c>
      <c r="EU56" s="336" t="s">
        <v>851</v>
      </c>
      <c r="EV56" s="40">
        <v>0.69900000000000007</v>
      </c>
      <c r="EW56" s="336" t="s">
        <v>1739</v>
      </c>
      <c r="EX56" s="336" t="s">
        <v>851</v>
      </c>
      <c r="EY56" s="336" t="s">
        <v>851</v>
      </c>
      <c r="EZ56" s="40">
        <v>0.57630000000000003</v>
      </c>
      <c r="FA56" s="336" t="s">
        <v>1739</v>
      </c>
      <c r="FB56" s="336" t="s">
        <v>851</v>
      </c>
      <c r="FC56" s="40">
        <v>-9.4122275710105896E-2</v>
      </c>
      <c r="FD56" s="40">
        <v>-9.1636195778846741E-2</v>
      </c>
      <c r="FE56" s="40">
        <v>-7.8401222825050354E-2</v>
      </c>
      <c r="FF56" s="40">
        <v>-7.0476934313774109E-2</v>
      </c>
      <c r="FG56" s="40">
        <v>-0.16486282646656036</v>
      </c>
      <c r="FH56" s="336" t="s">
        <v>838</v>
      </c>
      <c r="FI56" s="336" t="s">
        <v>851</v>
      </c>
      <c r="FJ56" s="40">
        <v>-9.3655861914157867E-2</v>
      </c>
      <c r="FK56" s="40">
        <v>-8.6374416947364807E-2</v>
      </c>
      <c r="FL56" s="40">
        <v>-7.9042702913284302E-2</v>
      </c>
      <c r="FM56" s="40">
        <v>-4.0934648364782333E-2</v>
      </c>
      <c r="FN56" s="40">
        <v>-3.8174348883330822E-3</v>
      </c>
      <c r="FO56" s="336" t="s">
        <v>840</v>
      </c>
      <c r="FP56" s="336" t="s">
        <v>851</v>
      </c>
      <c r="FQ56" s="40">
        <v>1.2148780822753906</v>
      </c>
      <c r="FR56" s="336" t="s">
        <v>840</v>
      </c>
      <c r="FS56" s="336" t="s">
        <v>851</v>
      </c>
      <c r="FT56" s="336" t="s">
        <v>851</v>
      </c>
      <c r="FU56" s="40">
        <v>6.98389932513237E-2</v>
      </c>
      <c r="FV56" s="40">
        <v>7.8148327767848969E-2</v>
      </c>
      <c r="FW56" s="40">
        <v>6.5251849591732025E-2</v>
      </c>
      <c r="FX56" s="40">
        <v>6.1811376363039017E-2</v>
      </c>
      <c r="FY56" s="40">
        <v>5.252239853143692E-2</v>
      </c>
      <c r="FZ56" s="336" t="s">
        <v>840</v>
      </c>
      <c r="GA56" s="336" t="s">
        <v>851</v>
      </c>
      <c r="GB56" s="336" t="s">
        <v>851</v>
      </c>
      <c r="GC56" s="336" t="s">
        <v>851</v>
      </c>
      <c r="GD56" s="336" t="s">
        <v>851</v>
      </c>
      <c r="GE56" s="336" t="s">
        <v>851</v>
      </c>
      <c r="GF56" s="336" t="s">
        <v>851</v>
      </c>
      <c r="GG56" s="336" t="s">
        <v>851</v>
      </c>
      <c r="GH56" s="336" t="s">
        <v>851</v>
      </c>
      <c r="GI56" s="336" t="s">
        <v>851</v>
      </c>
      <c r="GJ56" s="336" t="s">
        <v>851</v>
      </c>
      <c r="GK56" s="40">
        <v>428178</v>
      </c>
      <c r="GL56" s="40">
        <v>435701</v>
      </c>
      <c r="GM56" s="40">
        <v>442955</v>
      </c>
      <c r="GN56" s="40">
        <v>449925</v>
      </c>
      <c r="GO56" s="40">
        <v>456619</v>
      </c>
      <c r="GP56" s="40">
        <v>463034</v>
      </c>
      <c r="GQ56" s="40">
        <v>469171</v>
      </c>
      <c r="GR56" s="40">
        <v>475067</v>
      </c>
      <c r="GS56" s="40">
        <v>480846</v>
      </c>
      <c r="GT56" s="40">
        <v>486667</v>
      </c>
      <c r="GU56" s="40">
        <v>492644</v>
      </c>
      <c r="GV56" s="40">
        <v>498858</v>
      </c>
      <c r="GW56" s="40">
        <v>505241</v>
      </c>
      <c r="GX56" s="40">
        <v>511740</v>
      </c>
      <c r="GY56" s="40">
        <v>518276</v>
      </c>
      <c r="GZ56" s="40">
        <v>524740</v>
      </c>
      <c r="HA56" s="40">
        <v>531140</v>
      </c>
      <c r="HB56" s="40">
        <v>537499</v>
      </c>
      <c r="HC56" s="40">
        <v>543764</v>
      </c>
      <c r="HD56" s="40">
        <v>549936</v>
      </c>
      <c r="HE56" s="40">
        <v>555988</v>
      </c>
      <c r="HF56" s="40">
        <v>562000</v>
      </c>
      <c r="HG56" s="40">
        <v>568000</v>
      </c>
      <c r="HH56" s="40">
        <v>573000</v>
      </c>
      <c r="HI56" s="40">
        <v>579000</v>
      </c>
      <c r="HJ56" s="40">
        <v>584000</v>
      </c>
      <c r="HK56" s="40">
        <v>590000</v>
      </c>
      <c r="HL56" s="40">
        <v>595000</v>
      </c>
      <c r="HM56" s="40">
        <v>600000</v>
      </c>
      <c r="HN56" s="40">
        <v>605000</v>
      </c>
      <c r="HO56" s="40">
        <v>610000</v>
      </c>
      <c r="HP56" s="40">
        <v>615000</v>
      </c>
      <c r="HQ56" s="40">
        <v>620000</v>
      </c>
      <c r="HR56" s="40">
        <v>624000</v>
      </c>
      <c r="HS56" s="40">
        <v>629000</v>
      </c>
      <c r="HT56" s="40">
        <v>633000</v>
      </c>
      <c r="HU56" s="40">
        <v>637000</v>
      </c>
      <c r="HV56" s="40">
        <v>641000</v>
      </c>
      <c r="HW56" s="40">
        <v>645000</v>
      </c>
      <c r="HX56" s="40">
        <v>649000</v>
      </c>
      <c r="HY56" s="40">
        <v>652000</v>
      </c>
      <c r="HZ56" s="40">
        <v>656000</v>
      </c>
      <c r="IA56" s="40">
        <v>659000</v>
      </c>
      <c r="IB56" s="40">
        <v>662000</v>
      </c>
      <c r="IC56" s="40">
        <v>665000</v>
      </c>
      <c r="ID56" s="40">
        <v>668000</v>
      </c>
      <c r="IE56" s="40">
        <v>671000</v>
      </c>
      <c r="IF56" s="40">
        <v>673000</v>
      </c>
      <c r="IG56" s="40">
        <v>675000</v>
      </c>
      <c r="IH56" s="40">
        <v>677000</v>
      </c>
      <c r="II56" s="40">
        <v>679000</v>
      </c>
      <c r="IJ56" s="336" t="s">
        <v>851</v>
      </c>
      <c r="IK56" s="336" t="s">
        <v>851</v>
      </c>
      <c r="IL56" s="336" t="s">
        <v>851</v>
      </c>
      <c r="IM56" s="40">
        <v>1.2122738175094128E-2</v>
      </c>
      <c r="IN56" s="40">
        <v>1.1901259422302246E-2</v>
      </c>
      <c r="IO56" s="40">
        <v>1.1588430032134056E-2</v>
      </c>
      <c r="IP56" s="40">
        <v>1.1286579072475433E-2</v>
      </c>
      <c r="IQ56" s="40">
        <v>1.094480324536562E-2</v>
      </c>
      <c r="IR56" s="40">
        <v>1.0755138471722603E-2</v>
      </c>
      <c r="IS56" s="40">
        <v>1.0619568638503551E-2</v>
      </c>
      <c r="IT56" s="40">
        <v>8.7642977014183998E-3</v>
      </c>
      <c r="IU56" s="40">
        <v>1.0416761040687561E-2</v>
      </c>
      <c r="IV56" s="40">
        <v>8.5985055193305016E-3</v>
      </c>
      <c r="IW56" s="40">
        <v>1.0221553966403008E-2</v>
      </c>
      <c r="IX56" s="40">
        <v>8.438868448138237E-3</v>
      </c>
      <c r="IY56" s="40">
        <v>8.3682499825954437E-3</v>
      </c>
      <c r="IZ56" s="40">
        <v>8.2988031208515167E-3</v>
      </c>
      <c r="JA56" s="40">
        <v>8.2304989919066429E-3</v>
      </c>
      <c r="JB56" s="40">
        <v>8.1633105874061584E-3</v>
      </c>
      <c r="JC56" s="40">
        <v>8.0972099676728249E-3</v>
      </c>
      <c r="JD56" s="40">
        <v>6.4308904111385345E-3</v>
      </c>
      <c r="JE56" s="40">
        <v>7.9808887094259262E-3</v>
      </c>
      <c r="JF56" s="40">
        <v>6.3391653820872307E-3</v>
      </c>
      <c r="JG56" s="40">
        <v>6.2992335297167301E-3</v>
      </c>
      <c r="JH56" s="40">
        <v>6.2598013319075108E-3</v>
      </c>
      <c r="JI56" s="40">
        <v>6.2208599410951138E-3</v>
      </c>
      <c r="JJ56" s="40">
        <v>6.182400044053793E-3</v>
      </c>
      <c r="JK56" s="40">
        <v>4.6118451282382011E-3</v>
      </c>
      <c r="JL56" s="40">
        <v>6.1162272468209267E-3</v>
      </c>
      <c r="JM56" s="40">
        <v>4.5627453364431858E-3</v>
      </c>
      <c r="JN56" s="40">
        <v>4.5420215465128422E-3</v>
      </c>
      <c r="JO56" s="40">
        <v>4.521484486758709E-3</v>
      </c>
      <c r="JP56" s="40">
        <v>4.5011327601969242E-3</v>
      </c>
      <c r="JQ56" s="40">
        <v>4.4809635728597641E-3</v>
      </c>
      <c r="JR56" s="40">
        <v>2.9761926271021366E-3</v>
      </c>
      <c r="JS56" s="40">
        <v>2.9673611279577017E-3</v>
      </c>
      <c r="JT56" s="40">
        <v>2.9585820157080889E-3</v>
      </c>
      <c r="JU56" s="40">
        <v>2.9498545918613672E-3</v>
      </c>
      <c r="JV56" s="336" t="s">
        <v>1740</v>
      </c>
      <c r="JW56" s="336" t="s">
        <v>851</v>
      </c>
      <c r="JX56" s="336" t="s">
        <v>851</v>
      </c>
      <c r="JY56" s="336" t="s">
        <v>851</v>
      </c>
      <c r="JZ56" s="336" t="s">
        <v>851</v>
      </c>
      <c r="KA56" s="336" t="s">
        <v>1740</v>
      </c>
      <c r="KB56" s="40">
        <v>0.50133399397796996</v>
      </c>
      <c r="KC56" s="40">
        <v>0.50146665662537204</v>
      </c>
      <c r="KD56" s="40">
        <v>0.50163070070827998</v>
      </c>
      <c r="KE56" s="40">
        <v>0.50180960858019297</v>
      </c>
      <c r="KF56" s="40">
        <v>0.50194204416513899</v>
      </c>
      <c r="KG56" s="40">
        <v>0.50201982776606702</v>
      </c>
      <c r="KH56" s="40">
        <v>0.50203683567034096</v>
      </c>
      <c r="KI56" s="40">
        <v>0.50201347247373496</v>
      </c>
      <c r="KJ56" s="40">
        <v>0.50196224809095102</v>
      </c>
      <c r="KK56" s="40">
        <v>0.50188471292246195</v>
      </c>
      <c r="KL56" s="40">
        <v>0.50179954305468799</v>
      </c>
      <c r="KM56" s="40">
        <v>0.50169417367060798</v>
      </c>
      <c r="KN56" s="40">
        <v>0.50158085559501897</v>
      </c>
      <c r="KO56" s="40">
        <v>0.50145645790769999</v>
      </c>
      <c r="KP56" s="40">
        <v>0.50130964676719703</v>
      </c>
      <c r="KQ56" s="40">
        <v>0.50114578518248998</v>
      </c>
      <c r="KR56" s="40">
        <v>0.50097337490302796</v>
      </c>
      <c r="KS56" s="40">
        <v>0.50076990619088502</v>
      </c>
      <c r="KT56" s="40">
        <v>0.50056478346762601</v>
      </c>
      <c r="KU56" s="40">
        <v>0.50033965175751904</v>
      </c>
      <c r="KV56" s="40">
        <v>0.50011297399702004</v>
      </c>
      <c r="KW56" s="40">
        <v>0.49987050190322996</v>
      </c>
      <c r="KX56" s="40">
        <v>0.499614734307052</v>
      </c>
      <c r="KY56" s="40">
        <v>0.49936435882409497</v>
      </c>
      <c r="KZ56" s="40">
        <v>0.49909136169353502</v>
      </c>
      <c r="LA56" s="40">
        <v>0.49882354383851202</v>
      </c>
      <c r="LB56" s="40">
        <v>0.49854839103174003</v>
      </c>
      <c r="LC56" s="40">
        <v>0.49826662034206398</v>
      </c>
      <c r="LD56" s="40">
        <v>0.49798489691943698</v>
      </c>
      <c r="LE56" s="40">
        <v>0.49769996752895301</v>
      </c>
      <c r="LF56" s="40">
        <v>0.49740275682019602</v>
      </c>
      <c r="LG56" s="40">
        <v>0.49711099016618299</v>
      </c>
      <c r="LH56" s="40">
        <v>0.49681029974565599</v>
      </c>
      <c r="LI56" s="40">
        <v>0.49650277172368001</v>
      </c>
      <c r="LJ56" s="40">
        <v>0.49618591030394599</v>
      </c>
      <c r="LK56" s="40">
        <v>0.49586619939093196</v>
      </c>
      <c r="LL56" s="336" t="s">
        <v>851</v>
      </c>
      <c r="LM56" s="336" t="s">
        <v>851</v>
      </c>
      <c r="LN56" s="336" t="s">
        <v>1740</v>
      </c>
      <c r="LO56" s="40">
        <v>0.65548843145370483</v>
      </c>
      <c r="LP56" s="40">
        <v>0.65928947925567627</v>
      </c>
      <c r="LQ56" s="40">
        <v>0.66284400224685669</v>
      </c>
      <c r="LR56" s="40">
        <v>0.66612905263900757</v>
      </c>
      <c r="LS56" s="40">
        <v>0.66895240545272827</v>
      </c>
      <c r="LT56" s="40">
        <v>0.67132741212844849</v>
      </c>
      <c r="LU56" s="40">
        <v>0.6743772029876709</v>
      </c>
      <c r="LV56" s="40">
        <v>0.67605632543563843</v>
      </c>
      <c r="LW56" s="40">
        <v>0.67888307571411133</v>
      </c>
      <c r="LX56" s="40">
        <v>0.68048357963562012</v>
      </c>
      <c r="LY56" s="40">
        <v>0.68150687217712402</v>
      </c>
      <c r="LZ56" s="40">
        <v>0.68305087089538574</v>
      </c>
      <c r="MA56" s="40">
        <v>0.68403363227844238</v>
      </c>
      <c r="MB56" s="40">
        <v>0.68666666746139526</v>
      </c>
      <c r="MC56" s="40">
        <v>0.68760329484939575</v>
      </c>
      <c r="MD56" s="40">
        <v>0.68852460384368896</v>
      </c>
      <c r="ME56" s="40">
        <v>0.68943089246749878</v>
      </c>
      <c r="MF56" s="40">
        <v>0.69193547964096069</v>
      </c>
      <c r="MG56" s="40">
        <v>0.69230771064758301</v>
      </c>
      <c r="MH56" s="40">
        <v>0.69316375255584717</v>
      </c>
      <c r="MI56" s="40">
        <v>0.69510269165039063</v>
      </c>
      <c r="MJ56" s="40">
        <v>0.69544738531112671</v>
      </c>
      <c r="MK56" s="40">
        <v>0.69578784704208374</v>
      </c>
      <c r="ML56" s="40">
        <v>0.69612401723861694</v>
      </c>
      <c r="MM56" s="40">
        <v>0.69491523504257202</v>
      </c>
      <c r="MN56" s="40">
        <v>0.69631904363632202</v>
      </c>
      <c r="MO56" s="40">
        <v>0.69512194395065308</v>
      </c>
      <c r="MP56" s="40">
        <v>0.69347494840621948</v>
      </c>
      <c r="MQ56" s="40">
        <v>0.69184291362762451</v>
      </c>
      <c r="MR56" s="40">
        <v>0.69022554159164429</v>
      </c>
      <c r="MS56" s="40">
        <v>0.68862277269363403</v>
      </c>
      <c r="MT56" s="40">
        <v>0.68405365943908691</v>
      </c>
      <c r="MU56" s="40">
        <v>0.68202078342437744</v>
      </c>
      <c r="MV56" s="40">
        <v>0.67851853370666504</v>
      </c>
      <c r="MW56" s="40">
        <v>0.67503690719604492</v>
      </c>
      <c r="MX56" s="40">
        <v>0.67010307312011719</v>
      </c>
      <c r="MY56" s="336" t="s">
        <v>851</v>
      </c>
      <c r="MZ56" s="336" t="s">
        <v>1740</v>
      </c>
      <c r="NA56" s="40">
        <v>0.63233792781829834</v>
      </c>
      <c r="NB56" s="40">
        <v>0.63495498895645142</v>
      </c>
      <c r="NC56" s="40">
        <v>0.63780957460403442</v>
      </c>
      <c r="ND56" s="40">
        <v>0.64056098461151123</v>
      </c>
      <c r="NE56" s="40">
        <v>0.64256387948989868</v>
      </c>
      <c r="NF56" s="40">
        <v>0.64360380172729492</v>
      </c>
      <c r="NG56" s="40">
        <v>0.64501780271530151</v>
      </c>
      <c r="NH56" s="40">
        <v>0.64471828937530518</v>
      </c>
      <c r="NI56" s="40">
        <v>0.6448516845703125</v>
      </c>
      <c r="NJ56" s="40">
        <v>0.64576858282089233</v>
      </c>
      <c r="NK56" s="40">
        <v>0.64452052116394043</v>
      </c>
      <c r="NL56" s="40">
        <v>0.64593219757080078</v>
      </c>
      <c r="NM56" s="40">
        <v>0.64705884456634521</v>
      </c>
      <c r="NN56" s="40">
        <v>0.64999997615814209</v>
      </c>
      <c r="NO56" s="40">
        <v>0.64958679676055908</v>
      </c>
      <c r="NP56" s="40">
        <v>0.65081965923309326</v>
      </c>
      <c r="NQ56" s="40">
        <v>0.65203249454498291</v>
      </c>
      <c r="NR56" s="40">
        <v>0.65322577953338623</v>
      </c>
      <c r="NS56" s="40">
        <v>0.6538461446762085</v>
      </c>
      <c r="NT56" s="40">
        <v>0.65341812372207642</v>
      </c>
      <c r="NU56" s="40">
        <v>0.65402841567993164</v>
      </c>
      <c r="NV56" s="40">
        <v>0.65306121110916138</v>
      </c>
      <c r="NW56" s="40">
        <v>0.65210610628128052</v>
      </c>
      <c r="NX56" s="40">
        <v>0.65116280317306519</v>
      </c>
      <c r="NY56" s="40">
        <v>0.64869028329849243</v>
      </c>
      <c r="NZ56" s="40">
        <v>0.64723926782608032</v>
      </c>
      <c r="OA56" s="40">
        <v>0.64329266548156738</v>
      </c>
      <c r="OB56" s="40">
        <v>0.638846755027771</v>
      </c>
      <c r="OC56" s="40">
        <v>0.634441077709198</v>
      </c>
      <c r="OD56" s="40">
        <v>0.63007521629333496</v>
      </c>
      <c r="OE56" s="40">
        <v>0.62574851512908936</v>
      </c>
      <c r="OF56" s="40">
        <v>0.62146049737930298</v>
      </c>
      <c r="OG56" s="40">
        <v>0.61664187908172607</v>
      </c>
      <c r="OH56" s="40">
        <v>0.61037039756774902</v>
      </c>
      <c r="OI56" s="40">
        <v>0.60561299324035645</v>
      </c>
      <c r="OJ56" s="40">
        <v>0.59941089153289795</v>
      </c>
      <c r="OK56" s="336" t="s">
        <v>851</v>
      </c>
      <c r="OL56" s="336" t="s">
        <v>851</v>
      </c>
      <c r="OM56" s="336" t="s">
        <v>1740</v>
      </c>
      <c r="ON56" s="40">
        <v>0.55833745002746582</v>
      </c>
      <c r="OO56" s="40">
        <v>0.5654328465461731</v>
      </c>
      <c r="OP56" s="40">
        <v>0.57136106491088867</v>
      </c>
      <c r="OQ56" s="40">
        <v>0.57615435123443604</v>
      </c>
      <c r="OR56" s="40">
        <v>0.58005839586257935</v>
      </c>
      <c r="OS56" s="40">
        <v>0.58340466022491455</v>
      </c>
      <c r="OT56" s="40">
        <v>0.58896797895431519</v>
      </c>
      <c r="OU56" s="40">
        <v>0.59154927730560303</v>
      </c>
      <c r="OV56" s="40">
        <v>0.59511345624923706</v>
      </c>
      <c r="OW56" s="40">
        <v>0.59758204221725464</v>
      </c>
      <c r="OX56" s="40">
        <v>0.59931504726409912</v>
      </c>
      <c r="OY56" s="40">
        <v>0.60169494152069092</v>
      </c>
      <c r="OZ56" s="40">
        <v>0.6016806960105896</v>
      </c>
      <c r="PA56" s="40">
        <v>0.60333335399627686</v>
      </c>
      <c r="PB56" s="40">
        <v>0.60495865345001221</v>
      </c>
      <c r="PC56" s="40">
        <v>0.60491800308227539</v>
      </c>
      <c r="PD56" s="40">
        <v>0.60650408267974854</v>
      </c>
      <c r="PE56" s="40">
        <v>0.60967743396759033</v>
      </c>
      <c r="PF56" s="40">
        <v>0.6121794581413269</v>
      </c>
      <c r="PG56" s="40">
        <v>0.61367249488830566</v>
      </c>
      <c r="PH56" s="40">
        <v>0.61611372232437134</v>
      </c>
      <c r="PI56" s="40">
        <v>0.61852431297302246</v>
      </c>
      <c r="PJ56" s="40">
        <v>0.61934477090835571</v>
      </c>
      <c r="PK56" s="40">
        <v>0.62170541286468506</v>
      </c>
      <c r="PL56" s="40">
        <v>0.62095528841018677</v>
      </c>
      <c r="PM56" s="40">
        <v>0.62423312664031982</v>
      </c>
      <c r="PN56" s="40">
        <v>0.62347561120986938</v>
      </c>
      <c r="PO56" s="40">
        <v>0.6236722469329834</v>
      </c>
      <c r="PP56" s="40">
        <v>0.62235647439956665</v>
      </c>
      <c r="PQ56" s="40">
        <v>0.62255638837814331</v>
      </c>
      <c r="PR56" s="40">
        <v>0.621257483959198</v>
      </c>
      <c r="PS56" s="40">
        <v>0.61847990751266479</v>
      </c>
      <c r="PT56" s="40">
        <v>0.61664187908172607</v>
      </c>
      <c r="PU56" s="40">
        <v>0.61333334445953369</v>
      </c>
      <c r="PV56" s="40">
        <v>0.61152142286300659</v>
      </c>
      <c r="PW56" s="40">
        <v>0.60677468776702881</v>
      </c>
      <c r="PX56" s="336" t="s">
        <v>851</v>
      </c>
      <c r="PY56" s="336" t="s">
        <v>851</v>
      </c>
      <c r="PZ56" s="40">
        <v>0.62270000000000003</v>
      </c>
      <c r="QA56" s="40">
        <v>0.62049999999999994</v>
      </c>
      <c r="QB56" s="40">
        <v>0.61850000000000005</v>
      </c>
      <c r="QC56" s="40">
        <v>0.61670000000000003</v>
      </c>
      <c r="QD56" s="40">
        <v>0.61529999999999996</v>
      </c>
      <c r="QE56" s="40">
        <v>0.61709999999999998</v>
      </c>
      <c r="QF56" s="40">
        <v>0.61890000000000001</v>
      </c>
      <c r="QG56" s="40">
        <v>0.62060000000000004</v>
      </c>
      <c r="QH56" s="40">
        <v>0.62209999999999999</v>
      </c>
      <c r="QI56" s="40">
        <v>0.62350000000000005</v>
      </c>
      <c r="QJ56" s="40">
        <v>0.62519999999999998</v>
      </c>
      <c r="QK56" s="40">
        <v>0.62729999999999997</v>
      </c>
      <c r="QL56" s="40">
        <v>0.62950000000000006</v>
      </c>
      <c r="QM56" s="40">
        <v>0.63129999999999997</v>
      </c>
      <c r="QN56" s="40">
        <v>0.63259999999999994</v>
      </c>
      <c r="QO56" s="40">
        <v>0.63400000000000001</v>
      </c>
      <c r="QP56" s="40">
        <v>0.63500000000000001</v>
      </c>
      <c r="QQ56" s="40">
        <v>0.63729999999999998</v>
      </c>
      <c r="QR56" s="40">
        <v>0.63890000000000002</v>
      </c>
      <c r="QS56" s="336" t="s">
        <v>851</v>
      </c>
      <c r="QT56" s="336" t="s">
        <v>851</v>
      </c>
      <c r="QU56" s="336" t="s">
        <v>851</v>
      </c>
      <c r="QV56" s="336" t="s">
        <v>851</v>
      </c>
      <c r="QW56" s="40">
        <v>2.507445402443409E-3</v>
      </c>
      <c r="QX56" s="336" t="s">
        <v>851</v>
      </c>
      <c r="QY56" s="336" t="s">
        <v>851</v>
      </c>
      <c r="QZ56" s="336" t="s">
        <v>851</v>
      </c>
      <c r="RA56" s="336" t="s">
        <v>851</v>
      </c>
      <c r="RB56" s="336" t="s">
        <v>851</v>
      </c>
      <c r="RC56" s="336" t="s">
        <v>851</v>
      </c>
      <c r="RD56" s="336" t="s">
        <v>851</v>
      </c>
      <c r="RE56" s="336" t="s">
        <v>851</v>
      </c>
      <c r="RF56" s="40">
        <v>0.42399999999999999</v>
      </c>
      <c r="RG56" s="40">
        <v>2015</v>
      </c>
      <c r="RH56" s="336" t="s">
        <v>840</v>
      </c>
      <c r="RI56" s="336" t="s">
        <v>851</v>
      </c>
      <c r="RJ56" s="40">
        <v>3.4000000000000002E-2</v>
      </c>
      <c r="RK56" s="40">
        <v>2015</v>
      </c>
      <c r="RL56" s="336" t="s">
        <v>840</v>
      </c>
      <c r="RM56" s="336" t="s">
        <v>851</v>
      </c>
      <c r="RN56" s="40">
        <v>0.154</v>
      </c>
      <c r="RO56" s="40">
        <v>2015</v>
      </c>
      <c r="RP56" s="336" t="s">
        <v>840</v>
      </c>
      <c r="RQ56" s="336" t="s">
        <v>851</v>
      </c>
      <c r="RR56" s="40">
        <v>0.41299999999999998</v>
      </c>
      <c r="RS56" s="40">
        <v>2015</v>
      </c>
      <c r="RT56" s="336" t="s">
        <v>840</v>
      </c>
      <c r="RU56" s="336" t="s">
        <v>851</v>
      </c>
      <c r="RV56" s="40">
        <v>0.35</v>
      </c>
      <c r="RW56" s="40">
        <v>2015</v>
      </c>
      <c r="RX56" s="336" t="s">
        <v>840</v>
      </c>
      <c r="RY56" s="336" t="s">
        <v>851</v>
      </c>
      <c r="RZ56" s="336" t="s">
        <v>838</v>
      </c>
      <c r="SA56" s="40">
        <v>0.36975681781768799</v>
      </c>
      <c r="SB56" s="40">
        <v>0.38730660080909729</v>
      </c>
      <c r="SC56" s="40">
        <v>0.37393862009048462</v>
      </c>
      <c r="SD56" s="40">
        <v>0.38940456509590149</v>
      </c>
      <c r="SE56" s="40">
        <v>0.4790501594543457</v>
      </c>
      <c r="SF56" s="336" t="s">
        <v>851</v>
      </c>
      <c r="SG56" s="336" t="s">
        <v>851</v>
      </c>
      <c r="SH56" s="40">
        <v>0.39626491069793701</v>
      </c>
      <c r="SI56" s="40">
        <v>0.39626491069793701</v>
      </c>
      <c r="SJ56" s="40">
        <v>0.38348111510276794</v>
      </c>
      <c r="SK56" s="40"/>
      <c r="SL56" s="40">
        <v>0.25205183029174805</v>
      </c>
      <c r="SM56" s="336" t="s">
        <v>470</v>
      </c>
      <c r="SN56" s="336" t="s">
        <v>851</v>
      </c>
      <c r="SO56" s="336" t="s">
        <v>851</v>
      </c>
      <c r="SP56" s="40">
        <v>3.2896023243665695E-2</v>
      </c>
      <c r="SQ56" s="40">
        <v>2.532120980322361E-2</v>
      </c>
      <c r="SR56" s="40">
        <v>9.5599675551056862E-3</v>
      </c>
      <c r="SS56" s="40">
        <v>4.3618679046630859E-3</v>
      </c>
      <c r="ST56" s="40">
        <v>-0.15997135639190674</v>
      </c>
      <c r="SU56" s="336" t="s">
        <v>838</v>
      </c>
      <c r="SV56" s="336" t="s">
        <v>851</v>
      </c>
      <c r="SW56" s="336" t="s">
        <v>851</v>
      </c>
      <c r="SX56" s="40">
        <v>4.7570779919624329E-2</v>
      </c>
      <c r="SY56" s="40">
        <v>4.0441963821649551E-2</v>
      </c>
      <c r="SZ56" s="40">
        <v>2.7013212442398071E-2</v>
      </c>
      <c r="TA56" s="40">
        <v>3.8359750062227249E-2</v>
      </c>
      <c r="TB56" s="40">
        <v>5.5129576474428177E-2</v>
      </c>
      <c r="TC56" s="336" t="s">
        <v>840</v>
      </c>
      <c r="TD56" s="336" t="s">
        <v>851</v>
      </c>
      <c r="TE56" s="336" t="s">
        <v>851</v>
      </c>
      <c r="TF56" s="336" t="s">
        <v>851</v>
      </c>
      <c r="TG56" s="40">
        <v>1.9835725426673889E-2</v>
      </c>
      <c r="TH56" s="40">
        <v>1.3123066164553165E-2</v>
      </c>
      <c r="TI56" s="40">
        <v>-2.5361510924994946E-3</v>
      </c>
      <c r="TJ56" s="40">
        <v>-7.2100632824003696E-3</v>
      </c>
      <c r="TK56" s="40">
        <v>-0.17093957960605621</v>
      </c>
      <c r="TL56" s="336" t="s">
        <v>838</v>
      </c>
      <c r="TM56" s="336" t="s">
        <v>851</v>
      </c>
      <c r="TN56" s="336" t="s">
        <v>851</v>
      </c>
      <c r="TO56" s="336" t="s">
        <v>851</v>
      </c>
      <c r="TP56" s="40">
        <v>3.4147676080465317E-2</v>
      </c>
      <c r="TQ56" s="40">
        <v>2.8045125305652618E-2</v>
      </c>
      <c r="TR56" s="40">
        <v>1.4791033230721951E-2</v>
      </c>
      <c r="TS56" s="40">
        <v>2.6500949636101723E-2</v>
      </c>
      <c r="TT56" s="40">
        <v>4.3842997401952744E-2</v>
      </c>
      <c r="TU56" s="336" t="s">
        <v>840</v>
      </c>
      <c r="TV56" s="336" t="s">
        <v>851</v>
      </c>
      <c r="TW56" s="40">
        <v>3630</v>
      </c>
      <c r="TX56" s="336" t="s">
        <v>840</v>
      </c>
      <c r="TY56" s="336" t="s">
        <v>851</v>
      </c>
      <c r="TZ56" s="40">
        <v>3483.356201171875</v>
      </c>
      <c r="UA56" s="336" t="s">
        <v>838</v>
      </c>
      <c r="UB56" s="336" t="s">
        <v>851</v>
      </c>
      <c r="UC56" s="40">
        <v>3482.4484719474099</v>
      </c>
      <c r="UD56" s="336" t="s">
        <v>840</v>
      </c>
      <c r="UE56" s="336" t="s">
        <v>851</v>
      </c>
      <c r="UF56" s="336" t="s">
        <v>851</v>
      </c>
      <c r="UG56" s="40">
        <v>0.2756345272064209</v>
      </c>
      <c r="UH56" s="40">
        <v>0.29567041993141174</v>
      </c>
      <c r="UI56" s="40">
        <v>0.29553741216659546</v>
      </c>
      <c r="UJ56" s="40">
        <v>0.31892764568328857</v>
      </c>
      <c r="UK56" s="40">
        <v>0.31418734788894653</v>
      </c>
      <c r="UL56" s="336" t="s">
        <v>838</v>
      </c>
      <c r="UM56" s="336" t="s">
        <v>851</v>
      </c>
      <c r="UN56" s="336" t="s">
        <v>851</v>
      </c>
      <c r="UO56" s="336" t="s">
        <v>851</v>
      </c>
      <c r="UP56" s="40">
        <v>0.27446019649505615</v>
      </c>
      <c r="UQ56" s="40">
        <v>0.27446019649505615</v>
      </c>
      <c r="UR56" s="40">
        <v>0.26633036136627197</v>
      </c>
      <c r="US56" s="40"/>
      <c r="UT56" s="40">
        <v>0.21408852934837341</v>
      </c>
      <c r="UU56" s="336" t="s">
        <v>840</v>
      </c>
    </row>
    <row r="57" spans="1:567">
      <c r="A57" s="336" t="s">
        <v>426</v>
      </c>
      <c r="B57" s="336" t="s">
        <v>88</v>
      </c>
      <c r="C57" s="336" t="s">
        <v>247</v>
      </c>
      <c r="D57" s="40">
        <v>4.73310686647892E-2</v>
      </c>
      <c r="E57" s="336" t="s">
        <v>436</v>
      </c>
      <c r="F57" s="40">
        <v>5.2157875150442123E-2</v>
      </c>
      <c r="G57" s="336" t="s">
        <v>1741</v>
      </c>
      <c r="H57" s="40">
        <v>5.5058576166629791E-2</v>
      </c>
      <c r="I57" s="336" t="s">
        <v>1447</v>
      </c>
      <c r="J57" s="40">
        <v>3.9204027503728867E-2</v>
      </c>
      <c r="K57" s="336" t="s">
        <v>1803</v>
      </c>
      <c r="L57" s="336" t="s">
        <v>471</v>
      </c>
      <c r="M57" s="40">
        <v>0.38100001215934753</v>
      </c>
      <c r="N57" s="40"/>
      <c r="O57" s="336" t="s">
        <v>1736</v>
      </c>
      <c r="P57" s="40"/>
      <c r="Q57" s="336" t="s">
        <v>1736</v>
      </c>
      <c r="R57" s="40"/>
      <c r="S57" s="336" t="s">
        <v>1736</v>
      </c>
      <c r="T57" s="40"/>
      <c r="U57" s="336" t="s">
        <v>1736</v>
      </c>
      <c r="V57" s="336" t="s">
        <v>851</v>
      </c>
      <c r="W57" s="336" t="s">
        <v>470</v>
      </c>
      <c r="X57" s="40">
        <v>0.50167715549468994</v>
      </c>
      <c r="Y57" s="40"/>
      <c r="Z57" s="336" t="s">
        <v>1736</v>
      </c>
      <c r="AA57" s="40"/>
      <c r="AB57" s="336" t="s">
        <v>1736</v>
      </c>
      <c r="AC57" s="40"/>
      <c r="AD57" s="336" t="s">
        <v>1736</v>
      </c>
      <c r="AE57" s="40"/>
      <c r="AF57" s="336" t="s">
        <v>1736</v>
      </c>
      <c r="AG57" s="336" t="s">
        <v>851</v>
      </c>
      <c r="AH57" s="336" t="s">
        <v>470</v>
      </c>
      <c r="AI57" s="40">
        <v>0.51752066612243652</v>
      </c>
      <c r="AJ57" s="40"/>
      <c r="AK57" s="336" t="s">
        <v>1736</v>
      </c>
      <c r="AL57" s="40"/>
      <c r="AM57" s="336" t="s">
        <v>1736</v>
      </c>
      <c r="AN57" s="40"/>
      <c r="AO57" s="336" t="s">
        <v>1736</v>
      </c>
      <c r="AP57" s="40"/>
      <c r="AQ57" s="336" t="s">
        <v>1736</v>
      </c>
      <c r="AR57" s="336" t="s">
        <v>851</v>
      </c>
      <c r="AS57" s="336" t="s">
        <v>470</v>
      </c>
      <c r="AT57" s="40">
        <v>0.50167655944824219</v>
      </c>
      <c r="AU57" s="40"/>
      <c r="AV57" s="336" t="s">
        <v>1736</v>
      </c>
      <c r="AW57" s="40"/>
      <c r="AX57" s="336" t="s">
        <v>1736</v>
      </c>
      <c r="AY57" s="40"/>
      <c r="AZ57" s="336" t="s">
        <v>1736</v>
      </c>
      <c r="BA57" s="40"/>
      <c r="BB57" s="336" t="s">
        <v>1736</v>
      </c>
      <c r="BC57" s="336" t="s">
        <v>851</v>
      </c>
      <c r="BD57" s="336" t="s">
        <v>436</v>
      </c>
      <c r="BE57" s="40">
        <v>2.0725152492523193</v>
      </c>
      <c r="BF57" s="336" t="s">
        <v>827</v>
      </c>
      <c r="BG57" s="40">
        <v>2.0251033306121826</v>
      </c>
      <c r="BH57" s="336" t="s">
        <v>1447</v>
      </c>
      <c r="BI57" s="40">
        <v>2.2719316482543945</v>
      </c>
      <c r="BJ57" s="336" t="s">
        <v>1803</v>
      </c>
      <c r="BK57" s="40">
        <v>2.8988170623779297</v>
      </c>
      <c r="BL57" s="336" t="s">
        <v>851</v>
      </c>
      <c r="BM57" s="40">
        <v>2.3312485218048096</v>
      </c>
      <c r="BN57" s="336" t="s">
        <v>838</v>
      </c>
      <c r="BO57" s="336" t="s">
        <v>851</v>
      </c>
      <c r="BP57" s="336" t="s">
        <v>436</v>
      </c>
      <c r="BQ57" s="40">
        <v>7.4890679679811001E-3</v>
      </c>
      <c r="BR57" s="40">
        <v>8.1528928130865097E-3</v>
      </c>
      <c r="BS57" s="40">
        <v>8.9388834312558174E-3</v>
      </c>
      <c r="BT57" s="40">
        <v>1.0779613628983498E-2</v>
      </c>
      <c r="BU57" s="40">
        <v>1.0779617354273796E-2</v>
      </c>
      <c r="BV57" s="336" t="s">
        <v>851</v>
      </c>
      <c r="BW57" s="336" t="s">
        <v>827</v>
      </c>
      <c r="BX57" s="40">
        <v>1.0534550994634628E-2</v>
      </c>
      <c r="BY57" s="40">
        <v>1.1602377519011497E-2</v>
      </c>
      <c r="BZ57" s="40">
        <v>1.348410826176405E-2</v>
      </c>
      <c r="CA57" s="40">
        <v>1.3071825727820396E-2</v>
      </c>
      <c r="CB57" s="40">
        <v>1.3886614702641964E-2</v>
      </c>
      <c r="CC57" s="336" t="s">
        <v>851</v>
      </c>
      <c r="CD57" s="336" t="s">
        <v>1447</v>
      </c>
      <c r="CE57" s="40">
        <v>1.1656302958726883E-2</v>
      </c>
      <c r="CF57" s="40">
        <v>1.3000020757317543E-2</v>
      </c>
      <c r="CG57" s="40">
        <v>1.4039482921361923E-2</v>
      </c>
      <c r="CH57" s="40">
        <v>1.432553306221962E-2</v>
      </c>
      <c r="CI57" s="40">
        <v>1.5203800052404404E-2</v>
      </c>
      <c r="CJ57" s="336" t="s">
        <v>851</v>
      </c>
      <c r="CK57" s="336" t="s">
        <v>1803</v>
      </c>
      <c r="CL57" s="40">
        <v>1.2506180442869663E-2</v>
      </c>
      <c r="CM57" s="40">
        <v>1.4061934314668179E-2</v>
      </c>
      <c r="CN57" s="40">
        <v>1.4144706539809704E-2</v>
      </c>
      <c r="CO57" s="40">
        <v>1.5217588283121586E-2</v>
      </c>
      <c r="CP57" s="40">
        <v>1.6150413081049919E-2</v>
      </c>
      <c r="CQ57" s="336" t="s">
        <v>851</v>
      </c>
      <c r="CR57" s="40">
        <v>2.8958141803741455</v>
      </c>
      <c r="CS57" s="40">
        <v>3.1693615913391113</v>
      </c>
      <c r="CT57" s="40">
        <v>3.4618587493896484</v>
      </c>
      <c r="CU57" s="40">
        <v>3.9803805351257324</v>
      </c>
      <c r="CV57" s="40">
        <v>4.6210908889770508</v>
      </c>
      <c r="CW57" s="336" t="s">
        <v>1741</v>
      </c>
      <c r="CX57" s="336" t="s">
        <v>851</v>
      </c>
      <c r="CY57" s="40">
        <v>3.0587437152862549</v>
      </c>
      <c r="CZ57" s="40">
        <v>3.3432645797729492</v>
      </c>
      <c r="DA57" s="40">
        <v>3.7507681846618652</v>
      </c>
      <c r="DB57" s="40">
        <v>4.3501987457275391</v>
      </c>
      <c r="DC57" s="40">
        <v>5.0593833923339844</v>
      </c>
      <c r="DD57" s="336" t="s">
        <v>1447</v>
      </c>
      <c r="DE57" s="336" t="s">
        <v>851</v>
      </c>
      <c r="DF57" s="40">
        <v>5.3744368553161621</v>
      </c>
      <c r="DG57" s="336" t="s">
        <v>1803</v>
      </c>
      <c r="DH57" s="336" t="s">
        <v>851</v>
      </c>
      <c r="DI57" s="336" t="s">
        <v>851</v>
      </c>
      <c r="DJ57" s="336">
        <v>5</v>
      </c>
      <c r="DK57" s="336" t="s">
        <v>1738</v>
      </c>
      <c r="DL57" s="336" t="s">
        <v>851</v>
      </c>
      <c r="DM57" s="336" t="s">
        <v>851</v>
      </c>
      <c r="DN57" s="336" t="s">
        <v>1012</v>
      </c>
      <c r="DO57" s="40">
        <v>2.2057607769966125E-2</v>
      </c>
      <c r="DP57" s="40">
        <v>2.0038142800331116E-2</v>
      </c>
      <c r="DQ57" s="40">
        <v>1.3359344564378262E-2</v>
      </c>
      <c r="DR57" s="40">
        <v>1.2302590534090996E-2</v>
      </c>
      <c r="DS57" s="40">
        <v>1.0416393168270588E-2</v>
      </c>
      <c r="DT57" s="336" t="s">
        <v>851</v>
      </c>
      <c r="DU57" s="336" t="s">
        <v>470</v>
      </c>
      <c r="DV57" s="40">
        <v>7.7449996024370193E-3</v>
      </c>
      <c r="DW57" s="40">
        <v>7.1666669100522995E-3</v>
      </c>
      <c r="DX57" s="40">
        <v>6.9000003859400749E-3</v>
      </c>
      <c r="DY57" s="40">
        <v>6.199999712407589E-3</v>
      </c>
      <c r="DZ57" s="40">
        <v>1.4999997802078724E-4</v>
      </c>
      <c r="EA57" s="336" t="s">
        <v>851</v>
      </c>
      <c r="EB57" s="336" t="s">
        <v>470</v>
      </c>
      <c r="EC57" s="40">
        <v>3.435768885537982E-3</v>
      </c>
      <c r="ED57" s="40">
        <v>5.2266726270318031E-3</v>
      </c>
      <c r="EE57" s="40">
        <v>5.2354913204908371E-3</v>
      </c>
      <c r="EF57" s="40">
        <v>4.9662156961858273E-3</v>
      </c>
      <c r="EG57" s="40">
        <v>1.3287917245179415E-3</v>
      </c>
      <c r="EH57" s="336" t="s">
        <v>851</v>
      </c>
      <c r="EI57" s="336" t="s">
        <v>470</v>
      </c>
      <c r="EJ57" s="40">
        <v>1.1610358953475952E-2</v>
      </c>
      <c r="EK57" s="40">
        <v>6.5970621071755886E-3</v>
      </c>
      <c r="EL57" s="40">
        <v>3.3070479985326529E-3</v>
      </c>
      <c r="EM57" s="40">
        <v>1.5682466328144073E-3</v>
      </c>
      <c r="EN57" s="40">
        <v>1.8855860689654946E-3</v>
      </c>
      <c r="EO57" s="336" t="s">
        <v>851</v>
      </c>
      <c r="EP57" s="336" t="s">
        <v>851</v>
      </c>
      <c r="EQ57" s="336" t="s">
        <v>851</v>
      </c>
      <c r="ER57" s="40">
        <v>0.84900000000000009</v>
      </c>
      <c r="ES57" s="336" t="s">
        <v>1739</v>
      </c>
      <c r="ET57" s="336" t="s">
        <v>851</v>
      </c>
      <c r="EU57" s="336" t="s">
        <v>851</v>
      </c>
      <c r="EV57" s="40">
        <v>0.89610000000000001</v>
      </c>
      <c r="EW57" s="336" t="s">
        <v>1739</v>
      </c>
      <c r="EX57" s="336" t="s">
        <v>851</v>
      </c>
      <c r="EY57" s="336" t="s">
        <v>851</v>
      </c>
      <c r="EZ57" s="40">
        <v>0.80480000000000007</v>
      </c>
      <c r="FA57" s="336" t="s">
        <v>1739</v>
      </c>
      <c r="FB57" s="336" t="s">
        <v>851</v>
      </c>
      <c r="FC57" s="40">
        <v>-7.8560791909694672E-2</v>
      </c>
      <c r="FD57" s="40">
        <v>-9.2581488192081451E-2</v>
      </c>
      <c r="FE57" s="40">
        <v>-9.7168497741222382E-2</v>
      </c>
      <c r="FF57" s="40">
        <v>-9.4018593430519104E-2</v>
      </c>
      <c r="FG57" s="40">
        <v>-9.910515695810318E-2</v>
      </c>
      <c r="FH57" s="336" t="s">
        <v>838</v>
      </c>
      <c r="FI57" s="336" t="s">
        <v>851</v>
      </c>
      <c r="FJ57" s="40">
        <v>-6.9937050342559814E-2</v>
      </c>
      <c r="FK57" s="40">
        <v>-8.2000702619552612E-2</v>
      </c>
      <c r="FL57" s="40">
        <v>-9.4959087669849396E-2</v>
      </c>
      <c r="FM57" s="40">
        <v>-0.10490809381008148</v>
      </c>
      <c r="FN57" s="40">
        <v>-0.1500430703163147</v>
      </c>
      <c r="FO57" s="336" t="s">
        <v>840</v>
      </c>
      <c r="FP57" s="336" t="s">
        <v>851</v>
      </c>
      <c r="FQ57" s="40">
        <v>0.69439274072647095</v>
      </c>
      <c r="FR57" s="336" t="s">
        <v>840</v>
      </c>
      <c r="FS57" s="336" t="s">
        <v>851</v>
      </c>
      <c r="FT57" s="336" t="s">
        <v>851</v>
      </c>
      <c r="FU57" s="40">
        <v>8.9319907128810883E-2</v>
      </c>
      <c r="FV57" s="40">
        <v>0.10963676869869232</v>
      </c>
      <c r="FW57" s="40">
        <v>0.12494844943284988</v>
      </c>
      <c r="FX57" s="40">
        <v>0.12327250838279724</v>
      </c>
      <c r="FY57" s="40">
        <v>0.13522021472454071</v>
      </c>
      <c r="FZ57" s="336" t="s">
        <v>840</v>
      </c>
      <c r="GA57" s="336" t="s">
        <v>851</v>
      </c>
      <c r="GB57" s="336" t="s">
        <v>851</v>
      </c>
      <c r="GC57" s="336" t="s">
        <v>851</v>
      </c>
      <c r="GD57" s="336" t="s">
        <v>851</v>
      </c>
      <c r="GE57" s="336" t="s">
        <v>851</v>
      </c>
      <c r="GF57" s="336" t="s">
        <v>851</v>
      </c>
      <c r="GG57" s="336" t="s">
        <v>851</v>
      </c>
      <c r="GH57" s="336" t="s">
        <v>851</v>
      </c>
      <c r="GI57" s="336" t="s">
        <v>851</v>
      </c>
      <c r="GJ57" s="336" t="s">
        <v>851</v>
      </c>
      <c r="GK57" s="40">
        <v>12155241</v>
      </c>
      <c r="GL57" s="40">
        <v>12405411</v>
      </c>
      <c r="GM57" s="40">
        <v>12637719</v>
      </c>
      <c r="GN57" s="40">
        <v>12856171</v>
      </c>
      <c r="GO57" s="40">
        <v>13066475</v>
      </c>
      <c r="GP57" s="40">
        <v>13273355</v>
      </c>
      <c r="GQ57" s="40">
        <v>13477705</v>
      </c>
      <c r="GR57" s="40">
        <v>13679953</v>
      </c>
      <c r="GS57" s="40">
        <v>13883835</v>
      </c>
      <c r="GT57" s="40">
        <v>14093605</v>
      </c>
      <c r="GU57" s="40">
        <v>14312205</v>
      </c>
      <c r="GV57" s="40">
        <v>14541421</v>
      </c>
      <c r="GW57" s="40">
        <v>14780454</v>
      </c>
      <c r="GX57" s="40">
        <v>15026330</v>
      </c>
      <c r="GY57" s="40">
        <v>15274506</v>
      </c>
      <c r="GZ57" s="40">
        <v>15521435</v>
      </c>
      <c r="HA57" s="40">
        <v>15766290</v>
      </c>
      <c r="HB57" s="40">
        <v>16009413</v>
      </c>
      <c r="HC57" s="40">
        <v>16249795</v>
      </c>
      <c r="HD57" s="40">
        <v>16486542</v>
      </c>
      <c r="HE57" s="40">
        <v>16718971</v>
      </c>
      <c r="HF57" s="40">
        <v>16946000</v>
      </c>
      <c r="HG57" s="40">
        <v>17169000</v>
      </c>
      <c r="HH57" s="40">
        <v>17386000</v>
      </c>
      <c r="HI57" s="40">
        <v>17598000</v>
      </c>
      <c r="HJ57" s="40">
        <v>17806000</v>
      </c>
      <c r="HK57" s="40">
        <v>18009000</v>
      </c>
      <c r="HL57" s="40">
        <v>18207000</v>
      </c>
      <c r="HM57" s="40">
        <v>18402000</v>
      </c>
      <c r="HN57" s="40">
        <v>18593000</v>
      </c>
      <c r="HO57" s="40">
        <v>18781000</v>
      </c>
      <c r="HP57" s="40">
        <v>18967000</v>
      </c>
      <c r="HQ57" s="40">
        <v>19150000</v>
      </c>
      <c r="HR57" s="40">
        <v>19331000</v>
      </c>
      <c r="HS57" s="40">
        <v>19509000</v>
      </c>
      <c r="HT57" s="40">
        <v>19686000</v>
      </c>
      <c r="HU57" s="40">
        <v>19860000</v>
      </c>
      <c r="HV57" s="40">
        <v>20031000</v>
      </c>
      <c r="HW57" s="40">
        <v>20200000</v>
      </c>
      <c r="HX57" s="40">
        <v>20366000</v>
      </c>
      <c r="HY57" s="40">
        <v>20527000</v>
      </c>
      <c r="HZ57" s="40">
        <v>20683000</v>
      </c>
      <c r="IA57" s="40">
        <v>20835000</v>
      </c>
      <c r="IB57" s="40">
        <v>20982000</v>
      </c>
      <c r="IC57" s="40">
        <v>21124000</v>
      </c>
      <c r="ID57" s="40">
        <v>21261000</v>
      </c>
      <c r="IE57" s="40">
        <v>21392000</v>
      </c>
      <c r="IF57" s="40">
        <v>21518000</v>
      </c>
      <c r="IG57" s="40">
        <v>21638000</v>
      </c>
      <c r="IH57" s="40">
        <v>21753000</v>
      </c>
      <c r="II57" s="40">
        <v>21861000</v>
      </c>
      <c r="IJ57" s="336" t="s">
        <v>851</v>
      </c>
      <c r="IK57" s="336" t="s">
        <v>851</v>
      </c>
      <c r="IL57" s="336" t="s">
        <v>851</v>
      </c>
      <c r="IM57" s="40">
        <v>1.5652144327759743E-2</v>
      </c>
      <c r="IN57" s="40">
        <v>1.5302745625376701E-2</v>
      </c>
      <c r="IO57" s="40">
        <v>1.4903431758284569E-2</v>
      </c>
      <c r="IP57" s="40">
        <v>1.4464118517935276E-2</v>
      </c>
      <c r="IQ57" s="40">
        <v>1.3999651186168194E-2</v>
      </c>
      <c r="IR57" s="40">
        <v>1.3487755320966244E-2</v>
      </c>
      <c r="IS57" s="40">
        <v>1.3073613867163658E-2</v>
      </c>
      <c r="IT57" s="40">
        <v>1.2559852562844753E-2</v>
      </c>
      <c r="IU57" s="40">
        <v>1.2119974941015244E-2</v>
      </c>
      <c r="IV57" s="40">
        <v>1.1750220321118832E-2</v>
      </c>
      <c r="IW57" s="40">
        <v>1.1336153373122215E-2</v>
      </c>
      <c r="IX57" s="40">
        <v>1.0934502817690372E-2</v>
      </c>
      <c r="IY57" s="40">
        <v>1.0653219185769558E-2</v>
      </c>
      <c r="IZ57" s="40">
        <v>1.0325811803340912E-2</v>
      </c>
      <c r="JA57" s="40">
        <v>1.0060554370284081E-2</v>
      </c>
      <c r="JB57" s="40">
        <v>9.8549062386155128E-3</v>
      </c>
      <c r="JC57" s="40">
        <v>9.6020884811878204E-3</v>
      </c>
      <c r="JD57" s="40">
        <v>9.4073088839650154E-3</v>
      </c>
      <c r="JE57" s="40">
        <v>9.1658728197216988E-3</v>
      </c>
      <c r="JF57" s="40">
        <v>9.0318256989121437E-3</v>
      </c>
      <c r="JG57" s="40">
        <v>8.7999356910586357E-3</v>
      </c>
      <c r="JH57" s="40">
        <v>8.5734147578477859E-3</v>
      </c>
      <c r="JI57" s="40">
        <v>8.4015307947993279E-3</v>
      </c>
      <c r="JJ57" s="40">
        <v>8.1842392683029175E-3</v>
      </c>
      <c r="JK57" s="40">
        <v>7.8742485493421555E-3</v>
      </c>
      <c r="JL57" s="40">
        <v>7.5710141099989414E-3</v>
      </c>
      <c r="JM57" s="40">
        <v>7.3221581988036633E-3</v>
      </c>
      <c r="JN57" s="40">
        <v>7.03066261485219E-3</v>
      </c>
      <c r="JO57" s="40">
        <v>6.7449077032506466E-3</v>
      </c>
      <c r="JP57" s="40">
        <v>6.4645735546946526E-3</v>
      </c>
      <c r="JQ57" s="40">
        <v>6.1426120810210705E-3</v>
      </c>
      <c r="JR57" s="40">
        <v>5.8727739378809929E-3</v>
      </c>
      <c r="JS57" s="40">
        <v>5.561233963817358E-3</v>
      </c>
      <c r="JT57" s="40">
        <v>5.3006508387625217E-3</v>
      </c>
      <c r="JU57" s="40">
        <v>4.9525480717420578E-3</v>
      </c>
      <c r="JV57" s="336" t="s">
        <v>1740</v>
      </c>
      <c r="JW57" s="336" t="s">
        <v>851</v>
      </c>
      <c r="JX57" s="336" t="s">
        <v>851</v>
      </c>
      <c r="JY57" s="336" t="s">
        <v>851</v>
      </c>
      <c r="JZ57" s="336" t="s">
        <v>851</v>
      </c>
      <c r="KA57" s="336" t="s">
        <v>1740</v>
      </c>
      <c r="KB57" s="40">
        <v>0.48774104971608601</v>
      </c>
      <c r="KC57" s="40">
        <v>0.48783137948115901</v>
      </c>
      <c r="KD57" s="40">
        <v>0.48792457287472096</v>
      </c>
      <c r="KE57" s="40">
        <v>0.48802018733159402</v>
      </c>
      <c r="KF57" s="40">
        <v>0.48811715640550901</v>
      </c>
      <c r="KG57" s="40">
        <v>0.48821329972998906</v>
      </c>
      <c r="KH57" s="40">
        <v>0.48831100043041503</v>
      </c>
      <c r="KI57" s="40">
        <v>0.48841046478068895</v>
      </c>
      <c r="KJ57" s="40">
        <v>0.488507775484957</v>
      </c>
      <c r="KK57" s="40">
        <v>0.48859680177203302</v>
      </c>
      <c r="KL57" s="40">
        <v>0.488673539200841</v>
      </c>
      <c r="KM57" s="40">
        <v>0.48873688540024501</v>
      </c>
      <c r="KN57" s="40">
        <v>0.488788802220056</v>
      </c>
      <c r="KO57" s="40">
        <v>0.48883249255088301</v>
      </c>
      <c r="KP57" s="40">
        <v>0.48887225984225802</v>
      </c>
      <c r="KQ57" s="40">
        <v>0.488910944228861</v>
      </c>
      <c r="KR57" s="40">
        <v>0.48894942727691398</v>
      </c>
      <c r="KS57" s="40">
        <v>0.48898605721291999</v>
      </c>
      <c r="KT57" s="40">
        <v>0.489021427007307</v>
      </c>
      <c r="KU57" s="40">
        <v>0.48905569161905704</v>
      </c>
      <c r="KV57" s="40">
        <v>0.48908835631611902</v>
      </c>
      <c r="KW57" s="40">
        <v>0.48911976369351801</v>
      </c>
      <c r="KX57" s="40">
        <v>0.48914895733911301</v>
      </c>
      <c r="KY57" s="40">
        <v>0.48917444841314894</v>
      </c>
      <c r="KZ57" s="40">
        <v>0.48919312867855297</v>
      </c>
      <c r="LA57" s="40">
        <v>0.48920365971097196</v>
      </c>
      <c r="LB57" s="40">
        <v>0.48920496485217596</v>
      </c>
      <c r="LC57" s="40">
        <v>0.48919740650403298</v>
      </c>
      <c r="LD57" s="40">
        <v>0.48918027158377902</v>
      </c>
      <c r="LE57" s="40">
        <v>0.48915324753083506</v>
      </c>
      <c r="LF57" s="40">
        <v>0.48911632854560499</v>
      </c>
      <c r="LG57" s="40">
        <v>0.48906911925393998</v>
      </c>
      <c r="LH57" s="40">
        <v>0.48901203029811596</v>
      </c>
      <c r="LI57" s="40">
        <v>0.48894582407965798</v>
      </c>
      <c r="LJ57" s="40">
        <v>0.488871086615772</v>
      </c>
      <c r="LK57" s="40">
        <v>0.48878887376956798</v>
      </c>
      <c r="LL57" s="336" t="s">
        <v>851</v>
      </c>
      <c r="LM57" s="336" t="s">
        <v>851</v>
      </c>
      <c r="LN57" s="336" t="s">
        <v>1740</v>
      </c>
      <c r="LO57" s="40">
        <v>0.64278638362884521</v>
      </c>
      <c r="LP57" s="40">
        <v>0.64353042840957642</v>
      </c>
      <c r="LQ57" s="40">
        <v>0.64316737651824951</v>
      </c>
      <c r="LR57" s="40">
        <v>0.64229905605316162</v>
      </c>
      <c r="LS57" s="40">
        <v>0.64183032512664795</v>
      </c>
      <c r="LT57" s="40">
        <v>0.64222198724746704</v>
      </c>
      <c r="LU57" s="40">
        <v>0.64321964979171753</v>
      </c>
      <c r="LV57" s="40">
        <v>0.64488321542739868</v>
      </c>
      <c r="LW57" s="40">
        <v>0.64707237482070923</v>
      </c>
      <c r="LX57" s="40">
        <v>0.64933514595031738</v>
      </c>
      <c r="LY57" s="40">
        <v>0.65129733085632324</v>
      </c>
      <c r="LZ57" s="40">
        <v>0.65317338705062866</v>
      </c>
      <c r="MA57" s="40">
        <v>0.65491294860839844</v>
      </c>
      <c r="MB57" s="40">
        <v>0.65650475025177002</v>
      </c>
      <c r="MC57" s="40">
        <v>0.65825849771499634</v>
      </c>
      <c r="MD57" s="40">
        <v>0.66013526916503906</v>
      </c>
      <c r="ME57" s="40">
        <v>0.66188645362854004</v>
      </c>
      <c r="MF57" s="40">
        <v>0.66381198167800903</v>
      </c>
      <c r="MG57" s="40">
        <v>0.66571825742721558</v>
      </c>
      <c r="MH57" s="40">
        <v>0.66743552684783936</v>
      </c>
      <c r="MI57" s="40">
        <v>0.66880017518997192</v>
      </c>
      <c r="MJ57" s="40">
        <v>0.66963744163513184</v>
      </c>
      <c r="MK57" s="40">
        <v>0.67006140947341919</v>
      </c>
      <c r="ML57" s="40">
        <v>0.67049503326416016</v>
      </c>
      <c r="MM57" s="40">
        <v>0.67160952091217041</v>
      </c>
      <c r="MN57" s="40">
        <v>0.6736980676651001</v>
      </c>
      <c r="MO57" s="40">
        <v>0.67649757862091064</v>
      </c>
      <c r="MP57" s="40">
        <v>0.68034559488296509</v>
      </c>
      <c r="MQ57" s="40">
        <v>0.6841578483581543</v>
      </c>
      <c r="MR57" s="40">
        <v>0.68618631362915039</v>
      </c>
      <c r="MS57" s="40">
        <v>0.68562155961990356</v>
      </c>
      <c r="MT57" s="40">
        <v>0.68263834714889526</v>
      </c>
      <c r="MU57" s="40">
        <v>0.67729341983795166</v>
      </c>
      <c r="MV57" s="40">
        <v>0.67099547386169434</v>
      </c>
      <c r="MW57" s="40">
        <v>0.66560935974121094</v>
      </c>
      <c r="MX57" s="40">
        <v>0.66222953796386719</v>
      </c>
      <c r="MY57" s="336" t="s">
        <v>851</v>
      </c>
      <c r="MZ57" s="336" t="s">
        <v>1740</v>
      </c>
      <c r="NA57" s="40">
        <v>0.6163712739944458</v>
      </c>
      <c r="NB57" s="40">
        <v>0.61693710088729858</v>
      </c>
      <c r="NC57" s="40">
        <v>0.61675220727920532</v>
      </c>
      <c r="ND57" s="40">
        <v>0.61610746383666992</v>
      </c>
      <c r="NE57" s="40">
        <v>0.61547160148620605</v>
      </c>
      <c r="NF57" s="40">
        <v>0.61509597301483154</v>
      </c>
      <c r="NG57" s="40">
        <v>0.61501240730285645</v>
      </c>
      <c r="NH57" s="40">
        <v>0.61506205797195435</v>
      </c>
      <c r="NI57" s="40">
        <v>0.61543768644332886</v>
      </c>
      <c r="NJ57" s="40">
        <v>0.61620640754699707</v>
      </c>
      <c r="NK57" s="40">
        <v>0.61709535121917725</v>
      </c>
      <c r="NL57" s="40">
        <v>0.6184685230255127</v>
      </c>
      <c r="NM57" s="40">
        <v>0.62014609575271606</v>
      </c>
      <c r="NN57" s="40">
        <v>0.62183457612991333</v>
      </c>
      <c r="NO57" s="40">
        <v>0.62356799840927124</v>
      </c>
      <c r="NP57" s="40">
        <v>0.62525957822799683</v>
      </c>
      <c r="NQ57" s="40">
        <v>0.62661463022232056</v>
      </c>
      <c r="NR57" s="40">
        <v>0.62767624855041504</v>
      </c>
      <c r="NS57" s="40">
        <v>0.62878280878067017</v>
      </c>
      <c r="NT57" s="40">
        <v>0.63058078289031982</v>
      </c>
      <c r="NU57" s="40">
        <v>0.63329267501831055</v>
      </c>
      <c r="NV57" s="40">
        <v>0.63690835237503052</v>
      </c>
      <c r="NW57" s="40">
        <v>0.64155560731887817</v>
      </c>
      <c r="NX57" s="40">
        <v>0.64603960514068604</v>
      </c>
      <c r="NY57" s="40">
        <v>0.64843368530273438</v>
      </c>
      <c r="NZ57" s="40">
        <v>0.64782971143722534</v>
      </c>
      <c r="OA57" s="40">
        <v>0.64449065923690796</v>
      </c>
      <c r="OB57" s="40">
        <v>0.63834893703460693</v>
      </c>
      <c r="OC57" s="40">
        <v>0.63096940517425537</v>
      </c>
      <c r="OD57" s="40">
        <v>0.62440824508666992</v>
      </c>
      <c r="OE57" s="40">
        <v>0.61991441249847412</v>
      </c>
      <c r="OF57" s="40">
        <v>0.61724007129669189</v>
      </c>
      <c r="OG57" s="40">
        <v>0.61641418933868408</v>
      </c>
      <c r="OH57" s="40">
        <v>0.61646175384521484</v>
      </c>
      <c r="OI57" s="40">
        <v>0.61628282070159912</v>
      </c>
      <c r="OJ57" s="40">
        <v>0.61511367559432983</v>
      </c>
      <c r="OK57" s="336" t="s">
        <v>851</v>
      </c>
      <c r="OL57" s="336" t="s">
        <v>851</v>
      </c>
      <c r="OM57" s="336" t="s">
        <v>1740</v>
      </c>
      <c r="ON57" s="40">
        <v>0.54178982973098755</v>
      </c>
      <c r="OO57" s="40">
        <v>0.54614347219467163</v>
      </c>
      <c r="OP57" s="40">
        <v>0.54927057027816772</v>
      </c>
      <c r="OQ57" s="40">
        <v>0.55145454406738281</v>
      </c>
      <c r="OR57" s="40">
        <v>0.5532267689704895</v>
      </c>
      <c r="OS57" s="40">
        <v>0.55487662553787231</v>
      </c>
      <c r="OT57" s="40">
        <v>0.55629646778106689</v>
      </c>
      <c r="OU57" s="40">
        <v>0.55745822191238403</v>
      </c>
      <c r="OV57" s="40">
        <v>0.55849534273147583</v>
      </c>
      <c r="OW57" s="40">
        <v>0.55955219268798828</v>
      </c>
      <c r="OX57" s="40">
        <v>0.56054139137268066</v>
      </c>
      <c r="OY57" s="40">
        <v>0.56194126605987549</v>
      </c>
      <c r="OZ57" s="40">
        <v>0.56340968608856201</v>
      </c>
      <c r="PA57" s="40">
        <v>0.56493860483169556</v>
      </c>
      <c r="PB57" s="40">
        <v>0.5668262243270874</v>
      </c>
      <c r="PC57" s="40">
        <v>0.56881952285766602</v>
      </c>
      <c r="PD57" s="40">
        <v>0.57099169492721558</v>
      </c>
      <c r="PE57" s="40">
        <v>0.57342034578323364</v>
      </c>
      <c r="PF57" s="40">
        <v>0.57606953382492065</v>
      </c>
      <c r="PG57" s="40">
        <v>0.57855349779129028</v>
      </c>
      <c r="PH57" s="40">
        <v>0.58086967468261719</v>
      </c>
      <c r="PI57" s="40">
        <v>0.58288013935089111</v>
      </c>
      <c r="PJ57" s="40">
        <v>0.58454394340515137</v>
      </c>
      <c r="PK57" s="40">
        <v>0.58633661270141602</v>
      </c>
      <c r="PL57" s="40">
        <v>0.5887753963470459</v>
      </c>
      <c r="PM57" s="40">
        <v>0.59214693307876587</v>
      </c>
      <c r="PN57" s="40">
        <v>0.59619009494781494</v>
      </c>
      <c r="PO57" s="40">
        <v>0.6011999249458313</v>
      </c>
      <c r="PP57" s="40">
        <v>0.6060909628868103</v>
      </c>
      <c r="PQ57" s="40">
        <v>0.60902291536331177</v>
      </c>
      <c r="PR57" s="40">
        <v>0.60923755168914795</v>
      </c>
      <c r="PS57" s="40">
        <v>0.6070026159286499</v>
      </c>
      <c r="PT57" s="40">
        <v>0.60219353437423706</v>
      </c>
      <c r="PU57" s="40">
        <v>0.59631204605102539</v>
      </c>
      <c r="PV57" s="40">
        <v>0.59132075309753418</v>
      </c>
      <c r="PW57" s="40">
        <v>0.58817070722579956</v>
      </c>
      <c r="PX57" s="336" t="s">
        <v>851</v>
      </c>
      <c r="PY57" s="336" t="s">
        <v>851</v>
      </c>
      <c r="PZ57" s="40">
        <v>0.86060000000000003</v>
      </c>
      <c r="QA57" s="40">
        <v>0.85270000000000001</v>
      </c>
      <c r="QB57" s="40">
        <v>0.84200000000000008</v>
      </c>
      <c r="QC57" s="40">
        <v>0.82680000000000009</v>
      </c>
      <c r="QD57" s="40">
        <v>0.83180000000000009</v>
      </c>
      <c r="QE57" s="40">
        <v>0.83700000000000008</v>
      </c>
      <c r="QF57" s="40">
        <v>0.84150000000000003</v>
      </c>
      <c r="QG57" s="40">
        <v>0.84530000000000005</v>
      </c>
      <c r="QH57" s="40">
        <v>0.8488</v>
      </c>
      <c r="QI57" s="40">
        <v>0.87519999999999998</v>
      </c>
      <c r="QJ57" s="40">
        <v>0.87980000000000003</v>
      </c>
      <c r="QK57" s="40">
        <v>0.85670000000000002</v>
      </c>
      <c r="QL57" s="40">
        <v>0.83079999999999998</v>
      </c>
      <c r="QM57" s="40">
        <v>0.83150000000000002</v>
      </c>
      <c r="QN57" s="40">
        <v>0.83180000000000009</v>
      </c>
      <c r="QO57" s="40">
        <v>0.8478</v>
      </c>
      <c r="QP57" s="40">
        <v>0.84939999999999993</v>
      </c>
      <c r="QQ57" s="40">
        <v>0.84939999999999993</v>
      </c>
      <c r="QR57" s="40">
        <v>0.84900000000000009</v>
      </c>
      <c r="QS57" s="336" t="s">
        <v>851</v>
      </c>
      <c r="QT57" s="336" t="s">
        <v>851</v>
      </c>
      <c r="QU57" s="336" t="s">
        <v>851</v>
      </c>
      <c r="QV57" s="336" t="s">
        <v>851</v>
      </c>
      <c r="QW57" s="40">
        <v>-4.7103155520744622E-4</v>
      </c>
      <c r="QX57" s="336" t="s">
        <v>851</v>
      </c>
      <c r="QY57" s="336" t="s">
        <v>851</v>
      </c>
      <c r="QZ57" s="336" t="s">
        <v>851</v>
      </c>
      <c r="RA57" s="336" t="s">
        <v>851</v>
      </c>
      <c r="RB57" s="336" t="s">
        <v>851</v>
      </c>
      <c r="RC57" s="336" t="s">
        <v>851</v>
      </c>
      <c r="RD57" s="336" t="s">
        <v>851</v>
      </c>
      <c r="RE57" s="336" t="s">
        <v>851</v>
      </c>
      <c r="RF57" s="40"/>
      <c r="RG57" s="40"/>
      <c r="RH57" s="336" t="s">
        <v>1737</v>
      </c>
      <c r="RI57" s="336" t="s">
        <v>851</v>
      </c>
      <c r="RJ57" s="40"/>
      <c r="RK57" s="40"/>
      <c r="RL57" s="336" t="s">
        <v>1737</v>
      </c>
      <c r="RM57" s="336" t="s">
        <v>851</v>
      </c>
      <c r="RN57" s="40"/>
      <c r="RO57" s="40"/>
      <c r="RP57" s="336" t="s">
        <v>1737</v>
      </c>
      <c r="RQ57" s="336" t="s">
        <v>851</v>
      </c>
      <c r="RR57" s="40"/>
      <c r="RS57" s="40"/>
      <c r="RT57" s="336" t="s">
        <v>1737</v>
      </c>
      <c r="RU57" s="336" t="s">
        <v>851</v>
      </c>
      <c r="RV57" s="40">
        <v>0.17699999999999999</v>
      </c>
      <c r="RW57" s="40">
        <v>2012</v>
      </c>
      <c r="RX57" s="336" t="s">
        <v>840</v>
      </c>
      <c r="RY57" s="336" t="s">
        <v>851</v>
      </c>
      <c r="RZ57" s="336" t="s">
        <v>838</v>
      </c>
      <c r="SA57" s="40">
        <v>0.23230533301830292</v>
      </c>
      <c r="SB57" s="40">
        <v>0.24659653007984161</v>
      </c>
      <c r="SC57" s="40">
        <v>0.25877225399017334</v>
      </c>
      <c r="SD57" s="40">
        <v>0.27478194236755371</v>
      </c>
      <c r="SE57" s="40">
        <v>0.30403813719749451</v>
      </c>
      <c r="SF57" s="336" t="s">
        <v>851</v>
      </c>
      <c r="SG57" s="336" t="s">
        <v>851</v>
      </c>
      <c r="SH57" s="40">
        <v>0.19300815463066101</v>
      </c>
      <c r="SI57" s="40">
        <v>0.1972244530916214</v>
      </c>
      <c r="SJ57" s="40">
        <v>0.20043985545635223</v>
      </c>
      <c r="SK57" s="40">
        <v>0.22185404598712921</v>
      </c>
      <c r="SL57" s="40">
        <v>0.23358114063739777</v>
      </c>
      <c r="SM57" s="336" t="s">
        <v>840</v>
      </c>
      <c r="SN57" s="336" t="s">
        <v>851</v>
      </c>
      <c r="SO57" s="336" t="s">
        <v>851</v>
      </c>
      <c r="SP57" s="40">
        <v>6.8070255219936371E-2</v>
      </c>
      <c r="SQ57" s="40">
        <v>6.1063811182975769E-2</v>
      </c>
      <c r="SR57" s="40">
        <v>5.8957930654287338E-2</v>
      </c>
      <c r="SS57" s="40">
        <v>4.8674456775188446E-2</v>
      </c>
      <c r="ST57" s="40">
        <v>-3.1490668654441833E-2</v>
      </c>
      <c r="SU57" s="336" t="s">
        <v>838</v>
      </c>
      <c r="SV57" s="336" t="s">
        <v>851</v>
      </c>
      <c r="SW57" s="336" t="s">
        <v>851</v>
      </c>
      <c r="SX57" s="40">
        <v>7.4296548962593079E-2</v>
      </c>
      <c r="SY57" s="40">
        <v>7.1239590644836426E-2</v>
      </c>
      <c r="SZ57" s="40">
        <v>6.7899048328399658E-2</v>
      </c>
      <c r="TA57" s="40">
        <v>6.8440377712249756E-2</v>
      </c>
      <c r="TB57" s="40">
        <v>6.8164192140102386E-2</v>
      </c>
      <c r="TC57" s="336" t="s">
        <v>840</v>
      </c>
      <c r="TD57" s="336" t="s">
        <v>851</v>
      </c>
      <c r="TE57" s="336" t="s">
        <v>851</v>
      </c>
      <c r="TF57" s="336" t="s">
        <v>851</v>
      </c>
      <c r="TG57" s="40">
        <v>5.2130978554487228E-2</v>
      </c>
      <c r="TH57" s="40">
        <v>4.5677993446588516E-2</v>
      </c>
      <c r="TI57" s="40">
        <v>4.3414667248725891E-2</v>
      </c>
      <c r="TJ57" s="40">
        <v>3.3809714019298553E-2</v>
      </c>
      <c r="TK57" s="40">
        <v>-4.5492067933082581E-2</v>
      </c>
      <c r="TL57" s="336" t="s">
        <v>838</v>
      </c>
      <c r="TM57" s="336" t="s">
        <v>851</v>
      </c>
      <c r="TN57" s="336" t="s">
        <v>851</v>
      </c>
      <c r="TO57" s="336" t="s">
        <v>851</v>
      </c>
      <c r="TP57" s="40">
        <v>5.7939339429140091E-2</v>
      </c>
      <c r="TQ57" s="40">
        <v>5.5739950388669968E-2</v>
      </c>
      <c r="TR57" s="40">
        <v>5.2216723561286926E-2</v>
      </c>
      <c r="TS57" s="40">
        <v>5.3168531507253647E-2</v>
      </c>
      <c r="TT57" s="40">
        <v>5.3700074553489685E-2</v>
      </c>
      <c r="TU57" s="336" t="s">
        <v>840</v>
      </c>
      <c r="TV57" s="336" t="s">
        <v>851</v>
      </c>
      <c r="TW57" s="40">
        <v>1530</v>
      </c>
      <c r="TX57" s="336" t="s">
        <v>840</v>
      </c>
      <c r="TY57" s="336" t="s">
        <v>851</v>
      </c>
      <c r="TZ57" s="40">
        <v>1456.4862060546875</v>
      </c>
      <c r="UA57" s="336" t="s">
        <v>838</v>
      </c>
      <c r="UB57" s="336" t="s">
        <v>851</v>
      </c>
      <c r="UC57" s="40">
        <v>1439.1624548150201</v>
      </c>
      <c r="UD57" s="336" t="s">
        <v>840</v>
      </c>
      <c r="UE57" s="336" t="s">
        <v>851</v>
      </c>
      <c r="UF57" s="336" t="s">
        <v>851</v>
      </c>
      <c r="UG57" s="40">
        <v>0.15374453365802765</v>
      </c>
      <c r="UH57" s="40">
        <v>0.15401503443717957</v>
      </c>
      <c r="UI57" s="40">
        <v>0.16160374879837036</v>
      </c>
      <c r="UJ57" s="40">
        <v>0.18076334893703461</v>
      </c>
      <c r="UK57" s="40">
        <v>0.20493298768997192</v>
      </c>
      <c r="UL57" s="336" t="s">
        <v>838</v>
      </c>
      <c r="UM57" s="336" t="s">
        <v>851</v>
      </c>
      <c r="UN57" s="336" t="s">
        <v>851</v>
      </c>
      <c r="UO57" s="336" t="s">
        <v>851</v>
      </c>
      <c r="UP57" s="40">
        <v>0.1230710968375206</v>
      </c>
      <c r="UQ57" s="40">
        <v>0.11522375047206879</v>
      </c>
      <c r="UR57" s="40">
        <v>0.10548077523708344</v>
      </c>
      <c r="US57" s="40">
        <v>0.11694595217704773</v>
      </c>
      <c r="UT57" s="40">
        <v>8.3538070321083069E-2</v>
      </c>
      <c r="UU57" s="336" t="s">
        <v>840</v>
      </c>
    </row>
    <row r="58" spans="1:567">
      <c r="A58" s="336" t="s">
        <v>426</v>
      </c>
      <c r="B58" s="336" t="s">
        <v>37</v>
      </c>
      <c r="C58" s="336" t="s">
        <v>248</v>
      </c>
      <c r="D58" s="40">
        <v>4.5465316623449326E-2</v>
      </c>
      <c r="E58" s="336" t="s">
        <v>436</v>
      </c>
      <c r="F58" s="40">
        <v>4.8520658165216446E-2</v>
      </c>
      <c r="G58" s="336" t="s">
        <v>1741</v>
      </c>
      <c r="H58" s="40">
        <v>5.2096515893936157E-2</v>
      </c>
      <c r="I58" s="336" t="s">
        <v>1447</v>
      </c>
      <c r="J58" s="40">
        <v>4.7827064990997314E-2</v>
      </c>
      <c r="K58" s="336" t="s">
        <v>1803</v>
      </c>
      <c r="L58" s="336" t="s">
        <v>436</v>
      </c>
      <c r="M58" s="40">
        <v>0.50265955924987793</v>
      </c>
      <c r="N58" s="40">
        <v>0.77730679512023926</v>
      </c>
      <c r="O58" s="336" t="s">
        <v>436</v>
      </c>
      <c r="P58" s="40">
        <v>0.50265955924987793</v>
      </c>
      <c r="Q58" s="336" t="s">
        <v>436</v>
      </c>
      <c r="R58" s="40">
        <v>1.1374319791793823</v>
      </c>
      <c r="S58" s="336" t="s">
        <v>436</v>
      </c>
      <c r="T58" s="40">
        <v>0.46364289522171021</v>
      </c>
      <c r="U58" s="336" t="s">
        <v>436</v>
      </c>
      <c r="V58" s="336" t="s">
        <v>851</v>
      </c>
      <c r="W58" s="336" t="s">
        <v>1741</v>
      </c>
      <c r="X58" s="40">
        <v>0.50266045331954956</v>
      </c>
      <c r="Y58" s="40">
        <v>0.77730715274810791</v>
      </c>
      <c r="Z58" s="336" t="s">
        <v>1741</v>
      </c>
      <c r="AA58" s="40">
        <v>0.50266045331954956</v>
      </c>
      <c r="AB58" s="336" t="s">
        <v>1741</v>
      </c>
      <c r="AC58" s="40"/>
      <c r="AD58" s="336" t="s">
        <v>1736</v>
      </c>
      <c r="AE58" s="40">
        <v>0.46350747346878052</v>
      </c>
      <c r="AF58" s="336" t="s">
        <v>1741</v>
      </c>
      <c r="AG58" s="336" t="s">
        <v>851</v>
      </c>
      <c r="AH58" s="336" t="s">
        <v>1447</v>
      </c>
      <c r="AI58" s="40">
        <v>0.50265944004058838</v>
      </c>
      <c r="AJ58" s="40">
        <v>0.77730667591094971</v>
      </c>
      <c r="AK58" s="336" t="s">
        <v>1447</v>
      </c>
      <c r="AL58" s="40">
        <v>0.50265944004058838</v>
      </c>
      <c r="AM58" s="336" t="s">
        <v>1447</v>
      </c>
      <c r="AN58" s="40"/>
      <c r="AO58" s="336" t="s">
        <v>1736</v>
      </c>
      <c r="AP58" s="40">
        <v>0.38159453868865967</v>
      </c>
      <c r="AQ58" s="336" t="s">
        <v>1447</v>
      </c>
      <c r="AR58" s="336" t="s">
        <v>851</v>
      </c>
      <c r="AS58" s="336" t="s">
        <v>1803</v>
      </c>
      <c r="AT58" s="40">
        <v>0.50352883338928223</v>
      </c>
      <c r="AU58" s="40">
        <v>0.77769601345062256</v>
      </c>
      <c r="AV58" s="336" t="s">
        <v>1803</v>
      </c>
      <c r="AW58" s="40">
        <v>0.50352883338928223</v>
      </c>
      <c r="AX58" s="336" t="s">
        <v>1803</v>
      </c>
      <c r="AY58" s="40"/>
      <c r="AZ58" s="336" t="s">
        <v>1736</v>
      </c>
      <c r="BA58" s="40">
        <v>0.38159453868865967</v>
      </c>
      <c r="BB58" s="336" t="s">
        <v>1803</v>
      </c>
      <c r="BC58" s="336" t="s">
        <v>851</v>
      </c>
      <c r="BD58" s="336" t="s">
        <v>436</v>
      </c>
      <c r="BE58" s="40">
        <v>1.8912992477416992</v>
      </c>
      <c r="BF58" s="336" t="s">
        <v>827</v>
      </c>
      <c r="BG58" s="40">
        <v>2.2136547565460205</v>
      </c>
      <c r="BH58" s="336" t="s">
        <v>1447</v>
      </c>
      <c r="BI58" s="40">
        <v>2.743452787399292</v>
      </c>
      <c r="BJ58" s="336" t="s">
        <v>1803</v>
      </c>
      <c r="BK58" s="40">
        <v>2.6749222278594971</v>
      </c>
      <c r="BL58" s="336" t="s">
        <v>851</v>
      </c>
      <c r="BM58" s="40">
        <v>3.1215000152587891</v>
      </c>
      <c r="BN58" s="336" t="s">
        <v>838</v>
      </c>
      <c r="BO58" s="336" t="s">
        <v>851</v>
      </c>
      <c r="BP58" s="336" t="s">
        <v>436</v>
      </c>
      <c r="BQ58" s="40">
        <v>9.4899758696556091E-3</v>
      </c>
      <c r="BR58" s="40">
        <v>8.4429038688540459E-3</v>
      </c>
      <c r="BS58" s="40">
        <v>8.0086011439561844E-3</v>
      </c>
      <c r="BT58" s="40">
        <v>9.3850539997220039E-3</v>
      </c>
      <c r="BU58" s="40">
        <v>9.3850055709481239E-3</v>
      </c>
      <c r="BV58" s="336" t="s">
        <v>851</v>
      </c>
      <c r="BW58" s="336" t="s">
        <v>827</v>
      </c>
      <c r="BX58" s="40">
        <v>7.8484024852514267E-3</v>
      </c>
      <c r="BY58" s="40">
        <v>5.958865862339735E-3</v>
      </c>
      <c r="BZ58" s="40">
        <v>4.9770190380513668E-3</v>
      </c>
      <c r="CA58" s="40">
        <v>2.6793032884597778E-3</v>
      </c>
      <c r="CB58" s="40">
        <v>1.5304441330954432E-3</v>
      </c>
      <c r="CC58" s="336" t="s">
        <v>851</v>
      </c>
      <c r="CD58" s="336" t="s">
        <v>1447</v>
      </c>
      <c r="CE58" s="40">
        <v>5.9856022708117962E-3</v>
      </c>
      <c r="CF58" s="40">
        <v>4.5940675772726536E-3</v>
      </c>
      <c r="CG58" s="40">
        <v>3.2537383958697319E-3</v>
      </c>
      <c r="CH58" s="40">
        <v>1.5304553089663386E-3</v>
      </c>
      <c r="CI58" s="40">
        <v>1.5304398257285357E-3</v>
      </c>
      <c r="CJ58" s="336" t="s">
        <v>851</v>
      </c>
      <c r="CK58" s="336" t="s">
        <v>1803</v>
      </c>
      <c r="CL58" s="40">
        <v>4.8517617397010326E-3</v>
      </c>
      <c r="CM58" s="40">
        <v>3.8281623274087906E-3</v>
      </c>
      <c r="CN58" s="40">
        <v>2.104876097291708E-3</v>
      </c>
      <c r="CO58" s="40">
        <v>1.5304489061236382E-3</v>
      </c>
      <c r="CP58" s="40">
        <v>1.5304192202165723E-3</v>
      </c>
      <c r="CQ58" s="336" t="s">
        <v>851</v>
      </c>
      <c r="CR58" s="40">
        <v>3.5449819564819336</v>
      </c>
      <c r="CS58" s="40">
        <v>4.0654721260070801</v>
      </c>
      <c r="CT58" s="40">
        <v>4.4576778411865234</v>
      </c>
      <c r="CU58" s="40">
        <v>4.8178129196166992</v>
      </c>
      <c r="CV58" s="40">
        <v>4.9504518508911133</v>
      </c>
      <c r="CW58" s="336" t="s">
        <v>1741</v>
      </c>
      <c r="CX58" s="336" t="s">
        <v>851</v>
      </c>
      <c r="CY58" s="40">
        <v>3.8572759628295898</v>
      </c>
      <c r="CZ58" s="40">
        <v>4.3136239051818848</v>
      </c>
      <c r="DA58" s="40">
        <v>4.6737589836120605</v>
      </c>
      <c r="DB58" s="40">
        <v>4.9201459884643555</v>
      </c>
      <c r="DC58" s="40">
        <v>4.9959111213684082</v>
      </c>
      <c r="DD58" s="336" t="s">
        <v>1447</v>
      </c>
      <c r="DE58" s="336" t="s">
        <v>851</v>
      </c>
      <c r="DF58" s="40">
        <v>5.026216983795166</v>
      </c>
      <c r="DG58" s="336" t="s">
        <v>1803</v>
      </c>
      <c r="DH58" s="336" t="s">
        <v>851</v>
      </c>
      <c r="DI58" s="336" t="s">
        <v>851</v>
      </c>
      <c r="DJ58" s="336">
        <v>6.3</v>
      </c>
      <c r="DK58" s="336" t="s">
        <v>1738</v>
      </c>
      <c r="DL58" s="336" t="s">
        <v>851</v>
      </c>
      <c r="DM58" s="336" t="s">
        <v>851</v>
      </c>
      <c r="DN58" s="336" t="s">
        <v>436</v>
      </c>
      <c r="DO58" s="40">
        <v>-6.7083369940519333E-3</v>
      </c>
      <c r="DP58" s="40">
        <v>4.6152141876518726E-3</v>
      </c>
      <c r="DQ58" s="40">
        <v>-3.1729480251669884E-3</v>
      </c>
      <c r="DR58" s="40">
        <v>-9.3852858990430832E-3</v>
      </c>
      <c r="DS58" s="40">
        <v>-9.3547198921442032E-3</v>
      </c>
      <c r="DT58" s="336" t="s">
        <v>851</v>
      </c>
      <c r="DU58" s="336" t="s">
        <v>827</v>
      </c>
      <c r="DV58" s="40">
        <v>3.5270035732537508E-3</v>
      </c>
      <c r="DW58" s="40">
        <v>-3.9562498568557203E-4</v>
      </c>
      <c r="DX58" s="40">
        <v>-3.4703398123383522E-3</v>
      </c>
      <c r="DY58" s="40">
        <v>4.7013158909976482E-3</v>
      </c>
      <c r="DZ58" s="40">
        <v>1.5281933359801769E-2</v>
      </c>
      <c r="EA58" s="336" t="s">
        <v>851</v>
      </c>
      <c r="EB58" s="336" t="s">
        <v>1447</v>
      </c>
      <c r="EC58" s="40">
        <v>3.3547785133123398E-3</v>
      </c>
      <c r="ED58" s="40">
        <v>3.3927375916391611E-3</v>
      </c>
      <c r="EE58" s="40">
        <v>4.4093490578234196E-3</v>
      </c>
      <c r="EF58" s="40">
        <v>9.1722011566162109E-3</v>
      </c>
      <c r="EG58" s="40">
        <v>-4.5706955716013908E-3</v>
      </c>
      <c r="EH58" s="336" t="s">
        <v>851</v>
      </c>
      <c r="EI58" s="336" t="s">
        <v>1803</v>
      </c>
      <c r="EJ58" s="40">
        <v>4.173551220446825E-3</v>
      </c>
      <c r="EK58" s="40">
        <v>2.5718805845826864E-3</v>
      </c>
      <c r="EL58" s="40">
        <v>8.6001921445131302E-3</v>
      </c>
      <c r="EM58" s="40">
        <v>4.247625358402729E-3</v>
      </c>
      <c r="EN58" s="40">
        <v>1.8855860689654946E-3</v>
      </c>
      <c r="EO58" s="336" t="s">
        <v>851</v>
      </c>
      <c r="EP58" s="336" t="s">
        <v>851</v>
      </c>
      <c r="EQ58" s="336" t="s">
        <v>851</v>
      </c>
      <c r="ER58" s="40">
        <v>0.76900000000000002</v>
      </c>
      <c r="ES58" s="336" t="s">
        <v>1739</v>
      </c>
      <c r="ET58" s="336" t="s">
        <v>851</v>
      </c>
      <c r="EU58" s="336" t="s">
        <v>851</v>
      </c>
      <c r="EV58" s="40">
        <v>0.81680000000000008</v>
      </c>
      <c r="EW58" s="336" t="s">
        <v>1739</v>
      </c>
      <c r="EX58" s="336" t="s">
        <v>851</v>
      </c>
      <c r="EY58" s="336" t="s">
        <v>851</v>
      </c>
      <c r="EZ58" s="40">
        <v>0.72140000000000004</v>
      </c>
      <c r="FA58" s="336" t="s">
        <v>1739</v>
      </c>
      <c r="FB58" s="336" t="s">
        <v>851</v>
      </c>
      <c r="FC58" s="40">
        <v>-2.86098662763834E-2</v>
      </c>
      <c r="FD58" s="40">
        <v>-2.7233503758907318E-2</v>
      </c>
      <c r="FE58" s="40">
        <v>-3.3897288143634796E-2</v>
      </c>
      <c r="FF58" s="40">
        <v>-3.434276208281517E-2</v>
      </c>
      <c r="FG58" s="40">
        <v>-3.4138098359107971E-2</v>
      </c>
      <c r="FH58" s="336" t="s">
        <v>838</v>
      </c>
      <c r="FI58" s="336" t="s">
        <v>851</v>
      </c>
      <c r="FJ58" s="40">
        <v>-2.8266696259379387E-2</v>
      </c>
      <c r="FK58" s="40">
        <v>-2.7176044881343842E-2</v>
      </c>
      <c r="FL58" s="40">
        <v>-3.4277215600013733E-2</v>
      </c>
      <c r="FM58" s="40">
        <v>-3.534713014960289E-2</v>
      </c>
      <c r="FN58" s="40">
        <v>-4.3455157428979874E-2</v>
      </c>
      <c r="FO58" s="336" t="s">
        <v>840</v>
      </c>
      <c r="FP58" s="336" t="s">
        <v>851</v>
      </c>
      <c r="FQ58" s="40">
        <v>0.34832039475440979</v>
      </c>
      <c r="FR58" s="336" t="s">
        <v>840</v>
      </c>
      <c r="FS58" s="336" t="s">
        <v>851</v>
      </c>
      <c r="FT58" s="336" t="s">
        <v>851</v>
      </c>
      <c r="FU58" s="40">
        <v>1.7501011490821838E-2</v>
      </c>
      <c r="FV58" s="40">
        <v>1.7670445144176483E-2</v>
      </c>
      <c r="FW58" s="40">
        <v>2.1060936152935028E-2</v>
      </c>
      <c r="FX58" s="40">
        <v>2.241910807788372E-2</v>
      </c>
      <c r="FY58" s="40">
        <v>2.6271436363458633E-2</v>
      </c>
      <c r="FZ58" s="336" t="s">
        <v>840</v>
      </c>
      <c r="GA58" s="336" t="s">
        <v>851</v>
      </c>
      <c r="GB58" s="336" t="s">
        <v>851</v>
      </c>
      <c r="GC58" s="336" t="s">
        <v>851</v>
      </c>
      <c r="GD58" s="336" t="s">
        <v>851</v>
      </c>
      <c r="GE58" s="336" t="s">
        <v>851</v>
      </c>
      <c r="GF58" s="336" t="s">
        <v>851</v>
      </c>
      <c r="GG58" s="336" t="s">
        <v>851</v>
      </c>
      <c r="GH58" s="336" t="s">
        <v>851</v>
      </c>
      <c r="GI58" s="336" t="s">
        <v>851</v>
      </c>
      <c r="GJ58" s="336" t="s">
        <v>851</v>
      </c>
      <c r="GK58" s="40">
        <v>15513944</v>
      </c>
      <c r="GL58" s="40">
        <v>15928910</v>
      </c>
      <c r="GM58" s="40">
        <v>16357605</v>
      </c>
      <c r="GN58" s="40">
        <v>16800869</v>
      </c>
      <c r="GO58" s="40">
        <v>17259322</v>
      </c>
      <c r="GP58" s="40">
        <v>17733408</v>
      </c>
      <c r="GQ58" s="40">
        <v>18223677</v>
      </c>
      <c r="GR58" s="40">
        <v>18730283</v>
      </c>
      <c r="GS58" s="40">
        <v>19252674</v>
      </c>
      <c r="GT58" s="40">
        <v>19789922</v>
      </c>
      <c r="GU58" s="40">
        <v>20341236</v>
      </c>
      <c r="GV58" s="40">
        <v>20906392</v>
      </c>
      <c r="GW58" s="40">
        <v>21485267</v>
      </c>
      <c r="GX58" s="40">
        <v>22077300</v>
      </c>
      <c r="GY58" s="40">
        <v>22681853</v>
      </c>
      <c r="GZ58" s="40">
        <v>23298376</v>
      </c>
      <c r="HA58" s="40">
        <v>23926549</v>
      </c>
      <c r="HB58" s="40">
        <v>24566070</v>
      </c>
      <c r="HC58" s="40">
        <v>25216261</v>
      </c>
      <c r="HD58" s="40">
        <v>25876387</v>
      </c>
      <c r="HE58" s="40">
        <v>26545864</v>
      </c>
      <c r="HF58" s="40">
        <v>27224000</v>
      </c>
      <c r="HG58" s="40">
        <v>27912000</v>
      </c>
      <c r="HH58" s="40">
        <v>28608000</v>
      </c>
      <c r="HI58" s="40">
        <v>29315000</v>
      </c>
      <c r="HJ58" s="40">
        <v>30032000</v>
      </c>
      <c r="HK58" s="40">
        <v>30759000</v>
      </c>
      <c r="HL58" s="40">
        <v>31497000</v>
      </c>
      <c r="HM58" s="40">
        <v>32244000</v>
      </c>
      <c r="HN58" s="40">
        <v>33001000</v>
      </c>
      <c r="HO58" s="40">
        <v>33766000</v>
      </c>
      <c r="HP58" s="40">
        <v>34540000</v>
      </c>
      <c r="HQ58" s="40">
        <v>35323000</v>
      </c>
      <c r="HR58" s="40">
        <v>36115000</v>
      </c>
      <c r="HS58" s="40">
        <v>36915000</v>
      </c>
      <c r="HT58" s="40">
        <v>37722000</v>
      </c>
      <c r="HU58" s="40">
        <v>38538000</v>
      </c>
      <c r="HV58" s="40">
        <v>39362000</v>
      </c>
      <c r="HW58" s="40">
        <v>40193000</v>
      </c>
      <c r="HX58" s="40">
        <v>41030000</v>
      </c>
      <c r="HY58" s="40">
        <v>41873000</v>
      </c>
      <c r="HZ58" s="40">
        <v>42723000</v>
      </c>
      <c r="IA58" s="40">
        <v>43578000</v>
      </c>
      <c r="IB58" s="40">
        <v>44437000</v>
      </c>
      <c r="IC58" s="40">
        <v>45302000</v>
      </c>
      <c r="ID58" s="40">
        <v>46172000</v>
      </c>
      <c r="IE58" s="40">
        <v>47046000</v>
      </c>
      <c r="IF58" s="40">
        <v>47924000</v>
      </c>
      <c r="IG58" s="40">
        <v>48806000</v>
      </c>
      <c r="IH58" s="40">
        <v>49689000</v>
      </c>
      <c r="II58" s="40">
        <v>50573000</v>
      </c>
      <c r="IJ58" s="336" t="s">
        <v>851</v>
      </c>
      <c r="IK58" s="336" t="s">
        <v>851</v>
      </c>
      <c r="IL58" s="336" t="s">
        <v>851</v>
      </c>
      <c r="IM58" s="40">
        <v>2.6605021208524704E-2</v>
      </c>
      <c r="IN58" s="40">
        <v>2.6377543807029724E-2</v>
      </c>
      <c r="IO58" s="40">
        <v>2.6122841984033585E-2</v>
      </c>
      <c r="IP58" s="40">
        <v>2.5841789320111275E-2</v>
      </c>
      <c r="IQ58" s="40">
        <v>2.5543099269270897E-2</v>
      </c>
      <c r="IR58" s="40">
        <v>2.5224983692169189E-2</v>
      </c>
      <c r="IS58" s="40">
        <v>2.4957766756415367E-2</v>
      </c>
      <c r="IT58" s="40">
        <v>2.462969534099102E-2</v>
      </c>
      <c r="IU58" s="40">
        <v>2.4412931874394417E-2</v>
      </c>
      <c r="IV58" s="40">
        <v>2.4164149537682533E-2</v>
      </c>
      <c r="IW58" s="40">
        <v>2.3919153958559036E-2</v>
      </c>
      <c r="IX58" s="40">
        <v>2.3709669709205627E-2</v>
      </c>
      <c r="IY58" s="40">
        <v>2.3439675569534302E-2</v>
      </c>
      <c r="IZ58" s="40">
        <v>2.3205883800983429E-2</v>
      </c>
      <c r="JA58" s="40">
        <v>2.2916514426469803E-2</v>
      </c>
      <c r="JB58" s="40">
        <v>2.2663693875074387E-2</v>
      </c>
      <c r="JC58" s="40">
        <v>2.2416237741708755E-2</v>
      </c>
      <c r="JD58" s="40">
        <v>2.2173982113599777E-2</v>
      </c>
      <c r="JE58" s="40">
        <v>2.1909680217504501E-2</v>
      </c>
      <c r="JF58" s="40">
        <v>2.162550576031208E-2</v>
      </c>
      <c r="JG58" s="40">
        <v>2.1401287987828255E-2</v>
      </c>
      <c r="JH58" s="40">
        <v>2.115611732006073E-2</v>
      </c>
      <c r="JI58" s="40">
        <v>2.0891966298222542E-2</v>
      </c>
      <c r="JJ58" s="40">
        <v>2.0610654726624489E-2</v>
      </c>
      <c r="JK58" s="40">
        <v>2.0337721332907677E-2</v>
      </c>
      <c r="JL58" s="40">
        <v>2.00961884111166E-2</v>
      </c>
      <c r="JM58" s="40">
        <v>1.9815018400549889E-2</v>
      </c>
      <c r="JN58" s="40">
        <v>1.9520020112395287E-2</v>
      </c>
      <c r="JO58" s="40">
        <v>1.9278725609183311E-2</v>
      </c>
      <c r="JP58" s="40">
        <v>1.9022371619939804E-2</v>
      </c>
      <c r="JQ58" s="40">
        <v>1.8752291798591614E-2</v>
      </c>
      <c r="JR58" s="40">
        <v>1.849057711660862E-2</v>
      </c>
      <c r="JS58" s="40">
        <v>1.8236832693219185E-2</v>
      </c>
      <c r="JT58" s="40">
        <v>1.7930325120687485E-2</v>
      </c>
      <c r="JU58" s="40">
        <v>1.7634255811572075E-2</v>
      </c>
      <c r="JV58" s="336" t="s">
        <v>1740</v>
      </c>
      <c r="JW58" s="336" t="s">
        <v>851</v>
      </c>
      <c r="JX58" s="336" t="s">
        <v>851</v>
      </c>
      <c r="JY58" s="336" t="s">
        <v>851</v>
      </c>
      <c r="JZ58" s="336" t="s">
        <v>851</v>
      </c>
      <c r="KA58" s="336" t="s">
        <v>1740</v>
      </c>
      <c r="KB58" s="40">
        <v>0.49964340862212903</v>
      </c>
      <c r="KC58" s="40">
        <v>0.49974666217012698</v>
      </c>
      <c r="KD58" s="40">
        <v>0.49985598021987199</v>
      </c>
      <c r="KE58" s="40">
        <v>0.49996512171253299</v>
      </c>
      <c r="KF58" s="40">
        <v>0.50006703022334598</v>
      </c>
      <c r="KG58" s="40">
        <v>0.50015606951048996</v>
      </c>
      <c r="KH58" s="40">
        <v>0.50023155815940901</v>
      </c>
      <c r="KI58" s="40">
        <v>0.50029568410833902</v>
      </c>
      <c r="KJ58" s="40">
        <v>0.50034953351895195</v>
      </c>
      <c r="KK58" s="40">
        <v>0.50039487029864094</v>
      </c>
      <c r="KL58" s="40">
        <v>0.50043272641750902</v>
      </c>
      <c r="KM58" s="40">
        <v>0.50046363518201997</v>
      </c>
      <c r="KN58" s="40">
        <v>0.50048683037091302</v>
      </c>
      <c r="KO58" s="40">
        <v>0.50050301012123699</v>
      </c>
      <c r="KP58" s="40">
        <v>0.50051231024877196</v>
      </c>
      <c r="KQ58" s="40">
        <v>0.50051520588111498</v>
      </c>
      <c r="KR58" s="40">
        <v>0.50051203724698901</v>
      </c>
      <c r="KS58" s="40">
        <v>0.50050272632352399</v>
      </c>
      <c r="KT58" s="40">
        <v>0.50048747346862299</v>
      </c>
      <c r="KU58" s="40">
        <v>0.50046632014028902</v>
      </c>
      <c r="KV58" s="40">
        <v>0.50043904835989705</v>
      </c>
      <c r="KW58" s="40">
        <v>0.50040606254572406</v>
      </c>
      <c r="KX58" s="40">
        <v>0.50036770322128998</v>
      </c>
      <c r="KY58" s="40">
        <v>0.50032417679135999</v>
      </c>
      <c r="KZ58" s="40">
        <v>0.50027583528615605</v>
      </c>
      <c r="LA58" s="40">
        <v>0.50022301708769201</v>
      </c>
      <c r="LB58" s="40">
        <v>0.50016609406813406</v>
      </c>
      <c r="LC58" s="40">
        <v>0.50010495090851503</v>
      </c>
      <c r="LD58" s="40">
        <v>0.50004005629304404</v>
      </c>
      <c r="LE58" s="40">
        <v>0.49997152471006201</v>
      </c>
      <c r="LF58" s="40">
        <v>0.49989956062456797</v>
      </c>
      <c r="LG58" s="40">
        <v>0.49982448145615499</v>
      </c>
      <c r="LH58" s="40">
        <v>0.49974624627695002</v>
      </c>
      <c r="LI58" s="40">
        <v>0.49966486410620098</v>
      </c>
      <c r="LJ58" s="40">
        <v>0.49957994502335301</v>
      </c>
      <c r="LK58" s="40">
        <v>0.49949115176712</v>
      </c>
      <c r="LL58" s="336" t="s">
        <v>851</v>
      </c>
      <c r="LM58" s="336" t="s">
        <v>851</v>
      </c>
      <c r="LN58" s="336" t="s">
        <v>1740</v>
      </c>
      <c r="LO58" s="40">
        <v>0.54053992033004761</v>
      </c>
      <c r="LP58" s="40">
        <v>0.54204905033111572</v>
      </c>
      <c r="LQ58" s="40">
        <v>0.54401272535324097</v>
      </c>
      <c r="LR58" s="40">
        <v>0.54639542102813721</v>
      </c>
      <c r="LS58" s="40">
        <v>0.54914218187332153</v>
      </c>
      <c r="LT58" s="40">
        <v>0.55219912528991699</v>
      </c>
      <c r="LU58" s="40">
        <v>0.55495148897171021</v>
      </c>
      <c r="LV58" s="40">
        <v>0.5579679012298584</v>
      </c>
      <c r="LW58" s="40">
        <v>0.56124162673950195</v>
      </c>
      <c r="LX58" s="40">
        <v>0.56472796201705933</v>
      </c>
      <c r="LY58" s="40">
        <v>0.56832712888717651</v>
      </c>
      <c r="LZ58" s="40">
        <v>0.57131248712539673</v>
      </c>
      <c r="MA58" s="40">
        <v>0.57446742057800293</v>
      </c>
      <c r="MB58" s="40">
        <v>0.57771986722946167</v>
      </c>
      <c r="MC58" s="40">
        <v>0.58101272583007813</v>
      </c>
      <c r="MD58" s="40">
        <v>0.58428597450256348</v>
      </c>
      <c r="ME58" s="40">
        <v>0.58688479661941528</v>
      </c>
      <c r="MF58" s="40">
        <v>0.58955919742584229</v>
      </c>
      <c r="MG58" s="40">
        <v>0.59224700927734375</v>
      </c>
      <c r="MH58" s="40">
        <v>0.59493428468704224</v>
      </c>
      <c r="MI58" s="40">
        <v>0.59760880470275879</v>
      </c>
      <c r="MJ58" s="40">
        <v>0.59971976280212402</v>
      </c>
      <c r="MK58" s="40">
        <v>0.60187488794326782</v>
      </c>
      <c r="ML58" s="40">
        <v>0.60406041145324707</v>
      </c>
      <c r="MM58" s="40">
        <v>0.60628807544708252</v>
      </c>
      <c r="MN58" s="40">
        <v>0.60853058099746704</v>
      </c>
      <c r="MO58" s="40">
        <v>0.61025679111480713</v>
      </c>
      <c r="MP58" s="40">
        <v>0.61209785938262939</v>
      </c>
      <c r="MQ58" s="40">
        <v>0.61399286985397339</v>
      </c>
      <c r="MR58" s="40">
        <v>0.61586683988571167</v>
      </c>
      <c r="MS58" s="40">
        <v>0.61771202087402344</v>
      </c>
      <c r="MT58" s="40">
        <v>0.61905372142791748</v>
      </c>
      <c r="MU58" s="40">
        <v>0.62046158313751221</v>
      </c>
      <c r="MV58" s="40">
        <v>0.62189072370529175</v>
      </c>
      <c r="MW58" s="40">
        <v>0.62335729598999023</v>
      </c>
      <c r="MX58" s="40">
        <v>0.62487888336181641</v>
      </c>
      <c r="MY58" s="336" t="s">
        <v>851</v>
      </c>
      <c r="MZ58" s="336" t="s">
        <v>1740</v>
      </c>
      <c r="NA58" s="40">
        <v>0.52471423149108887</v>
      </c>
      <c r="NB58" s="40">
        <v>0.52629810571670532</v>
      </c>
      <c r="NC58" s="40">
        <v>0.52831953763961792</v>
      </c>
      <c r="ND58" s="40">
        <v>0.53072184324264526</v>
      </c>
      <c r="NE58" s="40">
        <v>0.53342372179031372</v>
      </c>
      <c r="NF58" s="40">
        <v>0.5363624095916748</v>
      </c>
      <c r="NG58" s="40">
        <v>0.53904640674591064</v>
      </c>
      <c r="NH58" s="40">
        <v>0.54188162088394165</v>
      </c>
      <c r="NI58" s="40">
        <v>0.54498744010925293</v>
      </c>
      <c r="NJ58" s="40">
        <v>0.54821765422821045</v>
      </c>
      <c r="NK58" s="40">
        <v>0.55154502391815186</v>
      </c>
      <c r="NL58" s="40">
        <v>0.55430930852890015</v>
      </c>
      <c r="NM58" s="40">
        <v>0.55725944042205811</v>
      </c>
      <c r="NN58" s="40">
        <v>0.56022828817367554</v>
      </c>
      <c r="NO58" s="40">
        <v>0.56319504976272583</v>
      </c>
      <c r="NP58" s="40">
        <v>0.56610196828842163</v>
      </c>
      <c r="NQ58" s="40">
        <v>0.56841343641281128</v>
      </c>
      <c r="NR58" s="40">
        <v>0.57078957557678223</v>
      </c>
      <c r="NS58" s="40">
        <v>0.57311367988586426</v>
      </c>
      <c r="NT58" s="40">
        <v>0.57537585496902466</v>
      </c>
      <c r="NU58" s="40">
        <v>0.57759398221969604</v>
      </c>
      <c r="NV58" s="40">
        <v>0.57932430505752563</v>
      </c>
      <c r="NW58" s="40">
        <v>0.58106803894042969</v>
      </c>
      <c r="NX58" s="40">
        <v>0.58278805017471313</v>
      </c>
      <c r="NY58" s="40">
        <v>0.58447480201721191</v>
      </c>
      <c r="NZ58" s="40">
        <v>0.5861055850982666</v>
      </c>
      <c r="OA58" s="40">
        <v>0.58729487657546997</v>
      </c>
      <c r="OB58" s="40">
        <v>0.58855384588241577</v>
      </c>
      <c r="OC58" s="40">
        <v>0.58980131149291992</v>
      </c>
      <c r="OD58" s="40">
        <v>0.59103351831436157</v>
      </c>
      <c r="OE58" s="40">
        <v>0.59222036600112915</v>
      </c>
      <c r="OF58" s="40">
        <v>0.59310036897659302</v>
      </c>
      <c r="OG58" s="40">
        <v>0.59404474496841431</v>
      </c>
      <c r="OH58" s="40">
        <v>0.59498834609985352</v>
      </c>
      <c r="OI58" s="40">
        <v>0.59602731466293335</v>
      </c>
      <c r="OJ58" s="40">
        <v>0.59711706638336182</v>
      </c>
      <c r="OK58" s="336" t="s">
        <v>851</v>
      </c>
      <c r="OL58" s="336" t="s">
        <v>851</v>
      </c>
      <c r="OM58" s="336" t="s">
        <v>1740</v>
      </c>
      <c r="ON58" s="40">
        <v>0.4347919225692749</v>
      </c>
      <c r="OO58" s="40">
        <v>0.43637701869010925</v>
      </c>
      <c r="OP58" s="40">
        <v>0.43807840347290039</v>
      </c>
      <c r="OQ58" s="40">
        <v>0.43996095657348633</v>
      </c>
      <c r="OR58" s="40">
        <v>0.44211909174919128</v>
      </c>
      <c r="OS58" s="40">
        <v>0.44460234045982361</v>
      </c>
      <c r="OT58" s="40">
        <v>0.44692182540893555</v>
      </c>
      <c r="OU58" s="40">
        <v>0.44948408007621765</v>
      </c>
      <c r="OV58" s="40">
        <v>0.45235598087310791</v>
      </c>
      <c r="OW58" s="40">
        <v>0.45550060272216797</v>
      </c>
      <c r="OX58" s="40">
        <v>0.45887720584869385</v>
      </c>
      <c r="OY58" s="40">
        <v>0.46188107132911682</v>
      </c>
      <c r="OZ58" s="40">
        <v>0.46515542268753052</v>
      </c>
      <c r="PA58" s="40">
        <v>0.46861431002616882</v>
      </c>
      <c r="PB58" s="40">
        <v>0.47219780087471008</v>
      </c>
      <c r="PC58" s="40">
        <v>0.47589290142059326</v>
      </c>
      <c r="PD58" s="40">
        <v>0.47906774282455444</v>
      </c>
      <c r="PE58" s="40">
        <v>0.48243352770805359</v>
      </c>
      <c r="PF58" s="40">
        <v>0.48583692312240601</v>
      </c>
      <c r="PG58" s="40">
        <v>0.48923203349113464</v>
      </c>
      <c r="PH58" s="40">
        <v>0.49257728457450867</v>
      </c>
      <c r="PI58" s="40">
        <v>0.49540713429450989</v>
      </c>
      <c r="PJ58" s="40">
        <v>0.49822163581848145</v>
      </c>
      <c r="PK58" s="40">
        <v>0.50103253126144409</v>
      </c>
      <c r="PL58" s="40">
        <v>0.50380212068557739</v>
      </c>
      <c r="PM58" s="40">
        <v>0.50660330057144165</v>
      </c>
      <c r="PN58" s="40">
        <v>0.50888282060623169</v>
      </c>
      <c r="PO58" s="40">
        <v>0.51122123003005981</v>
      </c>
      <c r="PP58" s="40">
        <v>0.5135810375213623</v>
      </c>
      <c r="PQ58" s="40">
        <v>0.5159153938293457</v>
      </c>
      <c r="PR58" s="40">
        <v>0.51821452379226685</v>
      </c>
      <c r="PS58" s="40">
        <v>0.52004420757293701</v>
      </c>
      <c r="PT58" s="40">
        <v>0.52195143699645996</v>
      </c>
      <c r="PU58" s="40">
        <v>0.52386999130249023</v>
      </c>
      <c r="PV58" s="40">
        <v>0.52581053972244263</v>
      </c>
      <c r="PW58" s="40">
        <v>0.5277717113494873</v>
      </c>
      <c r="PX58" s="336" t="s">
        <v>851</v>
      </c>
      <c r="PY58" s="336" t="s">
        <v>851</v>
      </c>
      <c r="PZ58" s="40">
        <v>0.82959999999999989</v>
      </c>
      <c r="QA58" s="40">
        <v>0.82819999999999994</v>
      </c>
      <c r="QB58" s="40">
        <v>0.82689999999999997</v>
      </c>
      <c r="QC58" s="40">
        <v>0.8256</v>
      </c>
      <c r="QD58" s="40">
        <v>0.82469999999999999</v>
      </c>
      <c r="QE58" s="40">
        <v>0.82469999999999999</v>
      </c>
      <c r="QF58" s="40">
        <v>0.82459999999999989</v>
      </c>
      <c r="QG58" s="40">
        <v>0.80680000000000007</v>
      </c>
      <c r="QH58" s="40">
        <v>0.78780000000000006</v>
      </c>
      <c r="QI58" s="40">
        <v>0.76769999999999994</v>
      </c>
      <c r="QJ58" s="40">
        <v>0.76859999999999995</v>
      </c>
      <c r="QK58" s="40">
        <v>0.76950000000000007</v>
      </c>
      <c r="QL58" s="40">
        <v>0.7702</v>
      </c>
      <c r="QM58" s="40">
        <v>0.77060000000000006</v>
      </c>
      <c r="QN58" s="40">
        <v>0.77069999999999994</v>
      </c>
      <c r="QO58" s="40">
        <v>0.77069999999999994</v>
      </c>
      <c r="QP58" s="40">
        <v>0.77049999999999996</v>
      </c>
      <c r="QQ58" s="40">
        <v>0.76989999999999992</v>
      </c>
      <c r="QR58" s="40">
        <v>0.76900000000000002</v>
      </c>
      <c r="QS58" s="336" t="s">
        <v>851</v>
      </c>
      <c r="QT58" s="336" t="s">
        <v>851</v>
      </c>
      <c r="QU58" s="336" t="s">
        <v>851</v>
      </c>
      <c r="QV58" s="336" t="s">
        <v>851</v>
      </c>
      <c r="QW58" s="40">
        <v>-1.1696667643263936E-3</v>
      </c>
      <c r="QX58" s="336" t="s">
        <v>851</v>
      </c>
      <c r="QY58" s="336" t="s">
        <v>851</v>
      </c>
      <c r="QZ58" s="336" t="s">
        <v>851</v>
      </c>
      <c r="RA58" s="336" t="s">
        <v>851</v>
      </c>
      <c r="RB58" s="336" t="s">
        <v>851</v>
      </c>
      <c r="RC58" s="336" t="s">
        <v>851</v>
      </c>
      <c r="RD58" s="336" t="s">
        <v>851</v>
      </c>
      <c r="RE58" s="336" t="s">
        <v>851</v>
      </c>
      <c r="RF58" s="40">
        <v>0.46600000000000003</v>
      </c>
      <c r="RG58" s="40">
        <v>2014</v>
      </c>
      <c r="RH58" s="336" t="s">
        <v>840</v>
      </c>
      <c r="RI58" s="336" t="s">
        <v>851</v>
      </c>
      <c r="RJ58" s="40">
        <v>0.26</v>
      </c>
      <c r="RK58" s="40">
        <v>2014</v>
      </c>
      <c r="RL58" s="336" t="s">
        <v>840</v>
      </c>
      <c r="RM58" s="336" t="s">
        <v>851</v>
      </c>
      <c r="RN58" s="40">
        <v>0.47</v>
      </c>
      <c r="RO58" s="40">
        <v>2014</v>
      </c>
      <c r="RP58" s="336" t="s">
        <v>840</v>
      </c>
      <c r="RQ58" s="336" t="s">
        <v>851</v>
      </c>
      <c r="RR58" s="40">
        <v>0.71</v>
      </c>
      <c r="RS58" s="40">
        <v>2014</v>
      </c>
      <c r="RT58" s="336" t="s">
        <v>840</v>
      </c>
      <c r="RU58" s="336" t="s">
        <v>851</v>
      </c>
      <c r="RV58" s="40">
        <v>0.375</v>
      </c>
      <c r="RW58" s="40">
        <v>2014</v>
      </c>
      <c r="RX58" s="336" t="s">
        <v>840</v>
      </c>
      <c r="RY58" s="336" t="s">
        <v>851</v>
      </c>
      <c r="RZ58" s="336" t="s">
        <v>838</v>
      </c>
      <c r="SA58" s="40">
        <v>0.24688708782196045</v>
      </c>
      <c r="SB58" s="40">
        <v>0.25298821926116943</v>
      </c>
      <c r="SC58" s="40">
        <v>0.26590955257415771</v>
      </c>
      <c r="SD58" s="40">
        <v>0.27362629771232605</v>
      </c>
      <c r="SE58" s="40">
        <v>0.28843370079994202</v>
      </c>
      <c r="SF58" s="336" t="s">
        <v>851</v>
      </c>
      <c r="SG58" s="336" t="s">
        <v>851</v>
      </c>
      <c r="SH58" s="40">
        <v>0.22609370946884155</v>
      </c>
      <c r="SI58" s="40">
        <v>0.22796347737312317</v>
      </c>
      <c r="SJ58" s="40">
        <v>0.23074382543563843</v>
      </c>
      <c r="SK58" s="40">
        <v>0.22793653607368469</v>
      </c>
      <c r="SL58" s="40">
        <v>0.2257283627986908</v>
      </c>
      <c r="SM58" s="336" t="s">
        <v>840</v>
      </c>
      <c r="SN58" s="336" t="s">
        <v>851</v>
      </c>
      <c r="SO58" s="336" t="s">
        <v>851</v>
      </c>
      <c r="SP58" s="40">
        <v>3.9990641176700592E-2</v>
      </c>
      <c r="SQ58" s="40">
        <v>3.9019051939249039E-2</v>
      </c>
      <c r="SR58" s="40">
        <v>4.1374113410711288E-2</v>
      </c>
      <c r="SS58" s="40">
        <v>3.2785914838314056E-2</v>
      </c>
      <c r="ST58" s="40">
        <v>6.9961482658982277E-3</v>
      </c>
      <c r="SU58" s="336" t="s">
        <v>838</v>
      </c>
      <c r="SV58" s="336" t="s">
        <v>851</v>
      </c>
      <c r="SW58" s="336" t="s">
        <v>851</v>
      </c>
      <c r="SX58" s="40">
        <v>4.1366532444953918E-2</v>
      </c>
      <c r="SY58" s="40">
        <v>3.9859462529420853E-2</v>
      </c>
      <c r="SZ58" s="40">
        <v>4.399944469332695E-2</v>
      </c>
      <c r="TA58" s="40">
        <v>4.2328152805566788E-2</v>
      </c>
      <c r="TB58" s="40">
        <v>3.6531634628772736E-2</v>
      </c>
      <c r="TC58" s="336" t="s">
        <v>840</v>
      </c>
      <c r="TD58" s="336" t="s">
        <v>851</v>
      </c>
      <c r="TE58" s="336" t="s">
        <v>851</v>
      </c>
      <c r="TF58" s="336" t="s">
        <v>851</v>
      </c>
      <c r="TG58" s="40">
        <v>1.3133648782968521E-2</v>
      </c>
      <c r="TH58" s="40">
        <v>1.2123802676796913E-2</v>
      </c>
      <c r="TI58" s="40">
        <v>1.4751245267689228E-2</v>
      </c>
      <c r="TJ58" s="40">
        <v>6.6867582499980927E-3</v>
      </c>
      <c r="TK58" s="40">
        <v>-1.855241134762764E-2</v>
      </c>
      <c r="TL58" s="336" t="s">
        <v>838</v>
      </c>
      <c r="TM58" s="336" t="s">
        <v>851</v>
      </c>
      <c r="TN58" s="336" t="s">
        <v>851</v>
      </c>
      <c r="TO58" s="336" t="s">
        <v>851</v>
      </c>
      <c r="TP58" s="40">
        <v>1.447642594575882E-2</v>
      </c>
      <c r="TQ58" s="40">
        <v>1.2860897928476334E-2</v>
      </c>
      <c r="TR58" s="40">
        <v>1.7183640971779823E-2</v>
      </c>
      <c r="TS58" s="40">
        <v>1.5975015237927437E-2</v>
      </c>
      <c r="TT58" s="40">
        <v>1.0689843446016312E-2</v>
      </c>
      <c r="TU58" s="336" t="s">
        <v>840</v>
      </c>
      <c r="TV58" s="336" t="s">
        <v>851</v>
      </c>
      <c r="TW58" s="40">
        <v>1500</v>
      </c>
      <c r="TX58" s="336" t="s">
        <v>840</v>
      </c>
      <c r="TY58" s="336" t="s">
        <v>851</v>
      </c>
      <c r="TZ58" s="40">
        <v>1398.038818359375</v>
      </c>
      <c r="UA58" s="336" t="s">
        <v>838</v>
      </c>
      <c r="UB58" s="336" t="s">
        <v>851</v>
      </c>
      <c r="UC58" s="40">
        <v>1397.9649199299499</v>
      </c>
      <c r="UD58" s="336" t="s">
        <v>840</v>
      </c>
      <c r="UE58" s="336" t="s">
        <v>851</v>
      </c>
      <c r="UF58" s="336" t="s">
        <v>851</v>
      </c>
      <c r="UG58" s="40">
        <v>0.2182772308588028</v>
      </c>
      <c r="UH58" s="40">
        <v>0.22575470805168152</v>
      </c>
      <c r="UI58" s="40">
        <v>0.23201227188110352</v>
      </c>
      <c r="UJ58" s="40">
        <v>0.23928353190422058</v>
      </c>
      <c r="UK58" s="40">
        <v>0.25429558753967285</v>
      </c>
      <c r="UL58" s="336" t="s">
        <v>838</v>
      </c>
      <c r="UM58" s="336" t="s">
        <v>851</v>
      </c>
      <c r="UN58" s="336" t="s">
        <v>851</v>
      </c>
      <c r="UO58" s="336" t="s">
        <v>851</v>
      </c>
      <c r="UP58" s="40">
        <v>0.19782701134681702</v>
      </c>
      <c r="UQ58" s="40">
        <v>0.20078742504119873</v>
      </c>
      <c r="UR58" s="40">
        <v>0.19646662473678589</v>
      </c>
      <c r="US58" s="40">
        <v>0.1925894170999527</v>
      </c>
      <c r="UT58" s="40">
        <v>0.18227320909500122</v>
      </c>
      <c r="UU58" s="336" t="s">
        <v>840</v>
      </c>
    </row>
    <row r="59" spans="1:567">
      <c r="A59" s="336" t="s">
        <v>517</v>
      </c>
      <c r="B59" s="336" t="s">
        <v>32</v>
      </c>
      <c r="C59" s="336" t="s">
        <v>249</v>
      </c>
      <c r="D59" s="40">
        <v>3.8255918771028519E-2</v>
      </c>
      <c r="E59" s="336" t="s">
        <v>436</v>
      </c>
      <c r="F59" s="40">
        <v>3.6295410245656967E-2</v>
      </c>
      <c r="G59" s="336" t="s">
        <v>1741</v>
      </c>
      <c r="H59" s="40">
        <v>3.507455438375473E-2</v>
      </c>
      <c r="I59" s="336" t="s">
        <v>1447</v>
      </c>
      <c r="J59" s="40">
        <v>3.4432131797075272E-2</v>
      </c>
      <c r="K59" s="336" t="s">
        <v>1803</v>
      </c>
      <c r="L59" s="336" t="s">
        <v>436</v>
      </c>
      <c r="M59" s="40">
        <v>0.58277237415313721</v>
      </c>
      <c r="N59" s="40">
        <v>0.6067700982093811</v>
      </c>
      <c r="O59" s="336" t="s">
        <v>436</v>
      </c>
      <c r="P59" s="40">
        <v>0.58277237415313721</v>
      </c>
      <c r="Q59" s="336" t="s">
        <v>436</v>
      </c>
      <c r="R59" s="40">
        <v>0.66004395484924316</v>
      </c>
      <c r="S59" s="336" t="s">
        <v>436</v>
      </c>
      <c r="T59" s="40">
        <v>0.57233542203903198</v>
      </c>
      <c r="U59" s="336" t="s">
        <v>436</v>
      </c>
      <c r="V59" s="336" t="s">
        <v>851</v>
      </c>
      <c r="W59" s="336" t="s">
        <v>1741</v>
      </c>
      <c r="X59" s="40">
        <v>0.61911797523498535</v>
      </c>
      <c r="Y59" s="40">
        <v>0.66686958074569702</v>
      </c>
      <c r="Z59" s="336" t="s">
        <v>1741</v>
      </c>
      <c r="AA59" s="40">
        <v>0.61911797523498535</v>
      </c>
      <c r="AB59" s="336" t="s">
        <v>1741</v>
      </c>
      <c r="AC59" s="40">
        <v>0.63905078172683716</v>
      </c>
      <c r="AD59" s="336" t="s">
        <v>1741</v>
      </c>
      <c r="AE59" s="40">
        <v>0.5581432580947876</v>
      </c>
      <c r="AF59" s="336" t="s">
        <v>1741</v>
      </c>
      <c r="AG59" s="336" t="s">
        <v>851</v>
      </c>
      <c r="AH59" s="336" t="s">
        <v>1447</v>
      </c>
      <c r="AI59" s="40">
        <v>0.65144342184066772</v>
      </c>
      <c r="AJ59" s="40">
        <v>0.69754838943481445</v>
      </c>
      <c r="AK59" s="336" t="s">
        <v>1447</v>
      </c>
      <c r="AL59" s="40">
        <v>0.65144342184066772</v>
      </c>
      <c r="AM59" s="336" t="s">
        <v>1447</v>
      </c>
      <c r="AN59" s="40">
        <v>0.66890972852706909</v>
      </c>
      <c r="AO59" s="336" t="s">
        <v>1447</v>
      </c>
      <c r="AP59" s="40">
        <v>0.58223819732666016</v>
      </c>
      <c r="AQ59" s="336" t="s">
        <v>1447</v>
      </c>
      <c r="AR59" s="336" t="s">
        <v>851</v>
      </c>
      <c r="AS59" s="336" t="s">
        <v>1803</v>
      </c>
      <c r="AT59" s="40">
        <v>0.65488040447235107</v>
      </c>
      <c r="AU59" s="40">
        <v>0.70118564367294312</v>
      </c>
      <c r="AV59" s="336" t="s">
        <v>1803</v>
      </c>
      <c r="AW59" s="40">
        <v>0.65488040447235107</v>
      </c>
      <c r="AX59" s="336" t="s">
        <v>1803</v>
      </c>
      <c r="AY59" s="40">
        <v>0.66705465316772461</v>
      </c>
      <c r="AZ59" s="336" t="s">
        <v>1803</v>
      </c>
      <c r="BA59" s="40">
        <v>0.58669185638427734</v>
      </c>
      <c r="BB59" s="336" t="s">
        <v>1803</v>
      </c>
      <c r="BC59" s="336" t="s">
        <v>851</v>
      </c>
      <c r="BD59" s="336" t="s">
        <v>436</v>
      </c>
      <c r="BE59" s="40">
        <v>2.9204857349395752</v>
      </c>
      <c r="BF59" s="336" t="s">
        <v>827</v>
      </c>
      <c r="BG59" s="40">
        <v>3.837557315826416</v>
      </c>
      <c r="BH59" s="336" t="s">
        <v>1447</v>
      </c>
      <c r="BI59" s="40">
        <v>4.0968079566955566</v>
      </c>
      <c r="BJ59" s="336" t="s">
        <v>1803</v>
      </c>
      <c r="BK59" s="40">
        <v>4.6728730201721191</v>
      </c>
      <c r="BL59" s="336" t="s">
        <v>851</v>
      </c>
      <c r="BM59" s="40">
        <v>2.2544500827789307</v>
      </c>
      <c r="BN59" s="336" t="s">
        <v>838</v>
      </c>
      <c r="BO59" s="336" t="s">
        <v>851</v>
      </c>
      <c r="BP59" s="336" t="s">
        <v>436</v>
      </c>
      <c r="BQ59" s="40">
        <v>5.7188635692000389E-3</v>
      </c>
      <c r="BR59" s="40">
        <v>5.9124506078660488E-3</v>
      </c>
      <c r="BS59" s="40">
        <v>7.1561336517333984E-3</v>
      </c>
      <c r="BT59" s="40">
        <v>-6.1205407837405801E-4</v>
      </c>
      <c r="BU59" s="40">
        <v>-6.1205629026517272E-4</v>
      </c>
      <c r="BV59" s="336" t="s">
        <v>851</v>
      </c>
      <c r="BW59" s="336" t="s">
        <v>827</v>
      </c>
      <c r="BX59" s="40">
        <v>4.3924590572714806E-3</v>
      </c>
      <c r="BY59" s="40">
        <v>3.7610810250043869E-3</v>
      </c>
      <c r="BZ59" s="40">
        <v>3.3260122872889042E-3</v>
      </c>
      <c r="CA59" s="40">
        <v>2.4346772115677595E-3</v>
      </c>
      <c r="CB59" s="40">
        <v>1.9889904651790857E-3</v>
      </c>
      <c r="CC59" s="336" t="s">
        <v>851</v>
      </c>
      <c r="CD59" s="336" t="s">
        <v>1447</v>
      </c>
      <c r="CE59" s="40">
        <v>3.7478206213563681E-3</v>
      </c>
      <c r="CF59" s="40">
        <v>3.177460515871644E-3</v>
      </c>
      <c r="CG59" s="40">
        <v>2.6575073134154081E-3</v>
      </c>
      <c r="CH59" s="40">
        <v>1.9889997784048319E-3</v>
      </c>
      <c r="CI59" s="40">
        <v>1.9890055991709232E-3</v>
      </c>
      <c r="CJ59" s="336" t="s">
        <v>851</v>
      </c>
      <c r="CK59" s="336" t="s">
        <v>1803</v>
      </c>
      <c r="CL59" s="40">
        <v>3.3180601894855499E-3</v>
      </c>
      <c r="CM59" s="40">
        <v>2.8803409077227116E-3</v>
      </c>
      <c r="CN59" s="40">
        <v>2.2118375636637211E-3</v>
      </c>
      <c r="CO59" s="40">
        <v>1.988997682929039E-3</v>
      </c>
      <c r="CP59" s="40">
        <v>1.9889979157596827E-3</v>
      </c>
      <c r="CQ59" s="336" t="s">
        <v>851</v>
      </c>
      <c r="CR59" s="40">
        <v>12.062000274658203</v>
      </c>
      <c r="CS59" s="40">
        <v>12.524250030517578</v>
      </c>
      <c r="CT59" s="40">
        <v>12.864780426025391</v>
      </c>
      <c r="CU59" s="40">
        <v>13.174880027770996</v>
      </c>
      <c r="CV59" s="40">
        <v>13.353899955749512</v>
      </c>
      <c r="CW59" s="336" t="s">
        <v>1741</v>
      </c>
      <c r="CX59" s="336" t="s">
        <v>851</v>
      </c>
      <c r="CY59" s="40">
        <v>12.339349746704102</v>
      </c>
      <c r="CZ59" s="40">
        <v>12.740739822387695</v>
      </c>
      <c r="DA59" s="40">
        <v>13.050840377807617</v>
      </c>
      <c r="DB59" s="40">
        <v>13.295400619506836</v>
      </c>
      <c r="DC59" s="40">
        <v>13.441650390625</v>
      </c>
      <c r="DD59" s="336" t="s">
        <v>1447</v>
      </c>
      <c r="DE59" s="336" t="s">
        <v>851</v>
      </c>
      <c r="DF59" s="40">
        <v>13.500149726867676</v>
      </c>
      <c r="DG59" s="336" t="s">
        <v>1803</v>
      </c>
      <c r="DH59" s="336" t="s">
        <v>851</v>
      </c>
      <c r="DI59" s="336" t="s">
        <v>851</v>
      </c>
      <c r="DJ59" s="336">
        <v>13.4</v>
      </c>
      <c r="DK59" s="336" t="s">
        <v>1738</v>
      </c>
      <c r="DL59" s="336" t="s">
        <v>851</v>
      </c>
      <c r="DM59" s="336" t="s">
        <v>851</v>
      </c>
      <c r="DN59" s="336" t="s">
        <v>436</v>
      </c>
      <c r="DO59" s="40">
        <v>-3.5296734422445297E-3</v>
      </c>
      <c r="DP59" s="40">
        <v>-5.2133616991341114E-3</v>
      </c>
      <c r="DQ59" s="40">
        <v>-1.3382590375840664E-2</v>
      </c>
      <c r="DR59" s="40">
        <v>-1.3962971046566963E-2</v>
      </c>
      <c r="DS59" s="40">
        <v>6.5455897711217403E-3</v>
      </c>
      <c r="DT59" s="336" t="s">
        <v>851</v>
      </c>
      <c r="DU59" s="336" t="s">
        <v>827</v>
      </c>
      <c r="DV59" s="40">
        <v>1.2937708524987102E-3</v>
      </c>
      <c r="DW59" s="40">
        <v>-1.113888924010098E-3</v>
      </c>
      <c r="DX59" s="40">
        <v>-3.1463243067264557E-3</v>
      </c>
      <c r="DY59" s="40">
        <v>1.6778088174760342E-3</v>
      </c>
      <c r="DZ59" s="40">
        <v>4.5805736444890499E-3</v>
      </c>
      <c r="EA59" s="336" t="s">
        <v>851</v>
      </c>
      <c r="EB59" s="336" t="s">
        <v>1447</v>
      </c>
      <c r="EC59" s="40">
        <v>3.626618068665266E-3</v>
      </c>
      <c r="ED59" s="40">
        <v>2.465361263602972E-3</v>
      </c>
      <c r="EE59" s="40">
        <v>5.1706624217331409E-3</v>
      </c>
      <c r="EF59" s="40">
        <v>1.0834800079464912E-2</v>
      </c>
      <c r="EG59" s="40">
        <v>1.8184786662459373E-2</v>
      </c>
      <c r="EH59" s="336" t="s">
        <v>851</v>
      </c>
      <c r="EI59" s="336" t="s">
        <v>1803</v>
      </c>
      <c r="EJ59" s="40">
        <v>1.7881827661767602E-3</v>
      </c>
      <c r="EK59" s="40">
        <v>6.1242701485753059E-4</v>
      </c>
      <c r="EL59" s="40">
        <v>4.8180203884840012E-3</v>
      </c>
      <c r="EM59" s="40">
        <v>3.4706583246588707E-3</v>
      </c>
      <c r="EN59" s="40">
        <v>6.1303982511162758E-3</v>
      </c>
      <c r="EO59" s="336" t="s">
        <v>851</v>
      </c>
      <c r="EP59" s="336" t="s">
        <v>851</v>
      </c>
      <c r="EQ59" s="336" t="s">
        <v>851</v>
      </c>
      <c r="ER59" s="40">
        <v>0.7904000000000001</v>
      </c>
      <c r="ES59" s="336" t="s">
        <v>1739</v>
      </c>
      <c r="ET59" s="336" t="s">
        <v>851</v>
      </c>
      <c r="EU59" s="336" t="s">
        <v>851</v>
      </c>
      <c r="EV59" s="40">
        <v>0.82459999999999989</v>
      </c>
      <c r="EW59" s="336" t="s">
        <v>1739</v>
      </c>
      <c r="EX59" s="336" t="s">
        <v>851</v>
      </c>
      <c r="EY59" s="336" t="s">
        <v>851</v>
      </c>
      <c r="EZ59" s="40">
        <v>0.75590000000000002</v>
      </c>
      <c r="FA59" s="336" t="s">
        <v>1739</v>
      </c>
      <c r="FB59" s="336" t="s">
        <v>851</v>
      </c>
      <c r="FC59" s="40">
        <v>-1.2662489898502827E-2</v>
      </c>
      <c r="FD59" s="40">
        <v>-2.291368693113327E-2</v>
      </c>
      <c r="FE59" s="40">
        <v>-3.0060600489377975E-2</v>
      </c>
      <c r="FF59" s="40">
        <v>-2.9043901711702347E-2</v>
      </c>
      <c r="FG59" s="40">
        <v>-2.5551877915859222E-2</v>
      </c>
      <c r="FH59" s="336" t="s">
        <v>838</v>
      </c>
      <c r="FI59" s="336" t="s">
        <v>851</v>
      </c>
      <c r="FJ59" s="40">
        <v>-9.1317705810070038E-3</v>
      </c>
      <c r="FK59" s="40">
        <v>-1.8634872511029243E-2</v>
      </c>
      <c r="FL59" s="40">
        <v>-2.9176332056522369E-2</v>
      </c>
      <c r="FM59" s="40">
        <v>-2.7616189792752266E-2</v>
      </c>
      <c r="FN59" s="40">
        <v>-2.0491894334554672E-2</v>
      </c>
      <c r="FO59" s="336" t="s">
        <v>840</v>
      </c>
      <c r="FP59" s="336" t="s">
        <v>851</v>
      </c>
      <c r="FQ59" s="40"/>
      <c r="FR59" s="336" t="s">
        <v>1737</v>
      </c>
      <c r="FS59" s="336" t="s">
        <v>851</v>
      </c>
      <c r="FT59" s="336" t="s">
        <v>851</v>
      </c>
      <c r="FU59" s="40">
        <v>3.2516419887542725E-2</v>
      </c>
      <c r="FV59" s="40">
        <v>3.1917542219161987E-2</v>
      </c>
      <c r="FW59" s="40">
        <v>2.6584221050143242E-2</v>
      </c>
      <c r="FX59" s="40">
        <v>2.5450509041547775E-2</v>
      </c>
      <c r="FY59" s="40">
        <v>2.5889026001095772E-2</v>
      </c>
      <c r="FZ59" s="336" t="s">
        <v>840</v>
      </c>
      <c r="GA59" s="336" t="s">
        <v>851</v>
      </c>
      <c r="GB59" s="336" t="s">
        <v>851</v>
      </c>
      <c r="GC59" s="336" t="s">
        <v>851</v>
      </c>
      <c r="GD59" s="336" t="s">
        <v>851</v>
      </c>
      <c r="GE59" s="336" t="s">
        <v>851</v>
      </c>
      <c r="GF59" s="336" t="s">
        <v>851</v>
      </c>
      <c r="GG59" s="336" t="s">
        <v>851</v>
      </c>
      <c r="GH59" s="336" t="s">
        <v>851</v>
      </c>
      <c r="GI59" s="336" t="s">
        <v>851</v>
      </c>
      <c r="GJ59" s="336" t="s">
        <v>851</v>
      </c>
      <c r="GK59" s="40">
        <v>30685730</v>
      </c>
      <c r="GL59" s="40">
        <v>31020902</v>
      </c>
      <c r="GM59" s="40">
        <v>31360079</v>
      </c>
      <c r="GN59" s="40">
        <v>31644028</v>
      </c>
      <c r="GO59" s="40">
        <v>31940655</v>
      </c>
      <c r="GP59" s="40">
        <v>32243753</v>
      </c>
      <c r="GQ59" s="40">
        <v>32571174</v>
      </c>
      <c r="GR59" s="40">
        <v>32889025</v>
      </c>
      <c r="GS59" s="40">
        <v>33247118</v>
      </c>
      <c r="GT59" s="40">
        <v>33628895</v>
      </c>
      <c r="GU59" s="40">
        <v>34004889</v>
      </c>
      <c r="GV59" s="40">
        <v>34339328</v>
      </c>
      <c r="GW59" s="40">
        <v>34714222</v>
      </c>
      <c r="GX59" s="40">
        <v>35082954</v>
      </c>
      <c r="GY59" s="40">
        <v>35437435</v>
      </c>
      <c r="GZ59" s="40">
        <v>35702908</v>
      </c>
      <c r="HA59" s="40">
        <v>36109487</v>
      </c>
      <c r="HB59" s="40">
        <v>36545295</v>
      </c>
      <c r="HC59" s="40">
        <v>37065178</v>
      </c>
      <c r="HD59" s="40">
        <v>37593384</v>
      </c>
      <c r="HE59" s="40">
        <v>38005238</v>
      </c>
      <c r="HF59" s="40">
        <v>38322000</v>
      </c>
      <c r="HG59" s="40">
        <v>38636000</v>
      </c>
      <c r="HH59" s="40">
        <v>38947000</v>
      </c>
      <c r="HI59" s="40">
        <v>39255000</v>
      </c>
      <c r="HJ59" s="40">
        <v>39560000</v>
      </c>
      <c r="HK59" s="40">
        <v>39861000</v>
      </c>
      <c r="HL59" s="40">
        <v>40157000</v>
      </c>
      <c r="HM59" s="40">
        <v>40447000</v>
      </c>
      <c r="HN59" s="40">
        <v>40731000</v>
      </c>
      <c r="HO59" s="40">
        <v>41011000</v>
      </c>
      <c r="HP59" s="40">
        <v>41284000</v>
      </c>
      <c r="HQ59" s="40">
        <v>41552000</v>
      </c>
      <c r="HR59" s="40">
        <v>41813000</v>
      </c>
      <c r="HS59" s="40">
        <v>42067000</v>
      </c>
      <c r="HT59" s="40">
        <v>42313000</v>
      </c>
      <c r="HU59" s="40">
        <v>42552000</v>
      </c>
      <c r="HV59" s="40">
        <v>42784000</v>
      </c>
      <c r="HW59" s="40">
        <v>43009000</v>
      </c>
      <c r="HX59" s="40">
        <v>43229000</v>
      </c>
      <c r="HY59" s="40">
        <v>43443000</v>
      </c>
      <c r="HZ59" s="40">
        <v>43652000</v>
      </c>
      <c r="IA59" s="40">
        <v>43857000</v>
      </c>
      <c r="IB59" s="40">
        <v>44059000</v>
      </c>
      <c r="IC59" s="40">
        <v>44258000</v>
      </c>
      <c r="ID59" s="40">
        <v>44455000</v>
      </c>
      <c r="IE59" s="40">
        <v>44653000</v>
      </c>
      <c r="IF59" s="40">
        <v>44852000</v>
      </c>
      <c r="IG59" s="40">
        <v>45053000</v>
      </c>
      <c r="IH59" s="40">
        <v>45257000</v>
      </c>
      <c r="II59" s="40">
        <v>45459000</v>
      </c>
      <c r="IJ59" s="336" t="s">
        <v>851</v>
      </c>
      <c r="IK59" s="336" t="s">
        <v>851</v>
      </c>
      <c r="IL59" s="336" t="s">
        <v>851</v>
      </c>
      <c r="IM59" s="40">
        <v>1.132348645478487E-2</v>
      </c>
      <c r="IN59" s="40">
        <v>1.1996821500360966E-2</v>
      </c>
      <c r="IO59" s="40">
        <v>1.4125480316579342E-2</v>
      </c>
      <c r="IP59" s="40">
        <v>1.4150147326290607E-2</v>
      </c>
      <c r="IQ59" s="40">
        <v>1.0895915329456329E-2</v>
      </c>
      <c r="IR59" s="40">
        <v>8.3001516759395599E-3</v>
      </c>
      <c r="IS59" s="40">
        <v>8.1603405997157097E-3</v>
      </c>
      <c r="IT59" s="40">
        <v>8.017263375222683E-3</v>
      </c>
      <c r="IU59" s="40">
        <v>7.8770769760012627E-3</v>
      </c>
      <c r="IV59" s="40">
        <v>7.7396822161972523E-3</v>
      </c>
      <c r="IW59" s="40">
        <v>7.5798956677317619E-3</v>
      </c>
      <c r="IX59" s="40">
        <v>7.3983692564070225E-3</v>
      </c>
      <c r="IY59" s="40">
        <v>7.1957036852836609E-3</v>
      </c>
      <c r="IZ59" s="40">
        <v>6.9969980977475643E-3</v>
      </c>
      <c r="JA59" s="40">
        <v>6.8508503027260303E-3</v>
      </c>
      <c r="JB59" s="40">
        <v>6.634692195802927E-3</v>
      </c>
      <c r="JC59" s="40">
        <v>6.4706392586231232E-3</v>
      </c>
      <c r="JD59" s="40">
        <v>6.2616411596536636E-3</v>
      </c>
      <c r="JE59" s="40">
        <v>6.0562891885638237E-3</v>
      </c>
      <c r="JF59" s="40">
        <v>5.8307819999754429E-3</v>
      </c>
      <c r="JG59" s="40">
        <v>5.6324899196624756E-3</v>
      </c>
      <c r="JH59" s="40">
        <v>5.4373433813452721E-3</v>
      </c>
      <c r="JI59" s="40">
        <v>5.2451952360570431E-3</v>
      </c>
      <c r="JJ59" s="40">
        <v>5.1021701656281948E-3</v>
      </c>
      <c r="JK59" s="40">
        <v>4.9381675198674202E-3</v>
      </c>
      <c r="JL59" s="40">
        <v>4.7993664629757404E-3</v>
      </c>
      <c r="JM59" s="40">
        <v>4.6852407976984978E-3</v>
      </c>
      <c r="JN59" s="40">
        <v>4.5953034423291683E-3</v>
      </c>
      <c r="JO59" s="40">
        <v>4.5065013691782951E-3</v>
      </c>
      <c r="JP59" s="40">
        <v>4.4412952847778797E-3</v>
      </c>
      <c r="JQ59" s="40">
        <v>4.4440529309213161E-3</v>
      </c>
      <c r="JR59" s="40">
        <v>4.4466862455010414E-3</v>
      </c>
      <c r="JS59" s="40">
        <v>4.4713937677443027E-3</v>
      </c>
      <c r="JT59" s="40">
        <v>4.5177796855568886E-3</v>
      </c>
      <c r="JU59" s="40">
        <v>4.4534667395055294E-3</v>
      </c>
      <c r="JV59" s="336" t="s">
        <v>1740</v>
      </c>
      <c r="JW59" s="336" t="s">
        <v>851</v>
      </c>
      <c r="JX59" s="336" t="s">
        <v>851</v>
      </c>
      <c r="JY59" s="336" t="s">
        <v>851</v>
      </c>
      <c r="JZ59" s="336" t="s">
        <v>851</v>
      </c>
      <c r="KA59" s="336" t="s">
        <v>1740</v>
      </c>
      <c r="KB59" s="40">
        <v>0.49585873442417699</v>
      </c>
      <c r="KC59" s="40">
        <v>0.49589433971557301</v>
      </c>
      <c r="KD59" s="40">
        <v>0.49597437837121805</v>
      </c>
      <c r="KE59" s="40">
        <v>0.49608470045684699</v>
      </c>
      <c r="KF59" s="40">
        <v>0.496204836658101</v>
      </c>
      <c r="KG59" s="40">
        <v>0.49631975194210498</v>
      </c>
      <c r="KH59" s="40">
        <v>0.49642600580704299</v>
      </c>
      <c r="KI59" s="40">
        <v>0.49652752017692003</v>
      </c>
      <c r="KJ59" s="40">
        <v>0.49662417623552002</v>
      </c>
      <c r="KK59" s="40">
        <v>0.49671752839197902</v>
      </c>
      <c r="KL59" s="40">
        <v>0.49680806786915999</v>
      </c>
      <c r="KM59" s="40">
        <v>0.49689569717090298</v>
      </c>
      <c r="KN59" s="40">
        <v>0.49697815713592902</v>
      </c>
      <c r="KO59" s="40">
        <v>0.49705255677141102</v>
      </c>
      <c r="KP59" s="40">
        <v>0.497115852301524</v>
      </c>
      <c r="KQ59" s="40">
        <v>0.49716595835115102</v>
      </c>
      <c r="KR59" s="40">
        <v>0.49720224001712698</v>
      </c>
      <c r="KS59" s="40">
        <v>0.49722629517475903</v>
      </c>
      <c r="KT59" s="40">
        <v>0.49724128163521103</v>
      </c>
      <c r="KU59" s="40">
        <v>0.49725173061973105</v>
      </c>
      <c r="KV59" s="40">
        <v>0.49726109046706596</v>
      </c>
      <c r="KW59" s="40">
        <v>0.49727056992367302</v>
      </c>
      <c r="KX59" s="40">
        <v>0.49728018817813596</v>
      </c>
      <c r="KY59" s="40">
        <v>0.497291359706036</v>
      </c>
      <c r="KZ59" s="40">
        <v>0.49730490280719897</v>
      </c>
      <c r="LA59" s="40">
        <v>0.49732155708078302</v>
      </c>
      <c r="LB59" s="40">
        <v>0.49734240028128396</v>
      </c>
      <c r="LC59" s="40">
        <v>0.49736797381437398</v>
      </c>
      <c r="LD59" s="40">
        <v>0.49739819988429901</v>
      </c>
      <c r="LE59" s="40">
        <v>0.49743342513525496</v>
      </c>
      <c r="LF59" s="40">
        <v>0.49747353600188199</v>
      </c>
      <c r="LG59" s="40">
        <v>0.49751878584180503</v>
      </c>
      <c r="LH59" s="40">
        <v>0.49756929208816703</v>
      </c>
      <c r="LI59" s="40">
        <v>0.49762493444153399</v>
      </c>
      <c r="LJ59" s="40">
        <v>0.497685689124577</v>
      </c>
      <c r="LK59" s="40">
        <v>0.49775124304641899</v>
      </c>
      <c r="LL59" s="336" t="s">
        <v>851</v>
      </c>
      <c r="LM59" s="336" t="s">
        <v>851</v>
      </c>
      <c r="LN59" s="336" t="s">
        <v>1740</v>
      </c>
      <c r="LO59" s="40">
        <v>0.67954885959625244</v>
      </c>
      <c r="LP59" s="40">
        <v>0.67646956443786621</v>
      </c>
      <c r="LQ59" s="40">
        <v>0.67287468910217285</v>
      </c>
      <c r="LR59" s="40">
        <v>0.66897743940353394</v>
      </c>
      <c r="LS59" s="40">
        <v>0.66506201028823853</v>
      </c>
      <c r="LT59" s="40">
        <v>0.66120386123657227</v>
      </c>
      <c r="LU59" s="40">
        <v>0.65693336725234985</v>
      </c>
      <c r="LV59" s="40">
        <v>0.65299201011657715</v>
      </c>
      <c r="LW59" s="40">
        <v>0.64921557903289795</v>
      </c>
      <c r="LX59" s="40">
        <v>0.64534455537796021</v>
      </c>
      <c r="LY59" s="40">
        <v>0.64120322465896606</v>
      </c>
      <c r="LZ59" s="40">
        <v>0.6370387077331543</v>
      </c>
      <c r="MA59" s="40">
        <v>0.63284111022949219</v>
      </c>
      <c r="MB59" s="40">
        <v>0.62879818677902222</v>
      </c>
      <c r="MC59" s="40">
        <v>0.62524861097335815</v>
      </c>
      <c r="MD59" s="40">
        <v>0.6223452091217041</v>
      </c>
      <c r="ME59" s="40">
        <v>0.62026453018188477</v>
      </c>
      <c r="MF59" s="40">
        <v>0.6189112663269043</v>
      </c>
      <c r="MG59" s="40">
        <v>0.61810922622680664</v>
      </c>
      <c r="MH59" s="40">
        <v>0.61746734380722046</v>
      </c>
      <c r="MI59" s="40">
        <v>0.61673718690872192</v>
      </c>
      <c r="MJ59" s="40">
        <v>0.61628127098083496</v>
      </c>
      <c r="MK59" s="40">
        <v>0.61590778827667236</v>
      </c>
      <c r="ML59" s="40">
        <v>0.61554557085037231</v>
      </c>
      <c r="MM59" s="40">
        <v>0.61516577005386353</v>
      </c>
      <c r="MN59" s="40">
        <v>0.61471354961395264</v>
      </c>
      <c r="MO59" s="40">
        <v>0.61438190937042236</v>
      </c>
      <c r="MP59" s="40">
        <v>0.61413228511810303</v>
      </c>
      <c r="MQ59" s="40">
        <v>0.61379057168960571</v>
      </c>
      <c r="MR59" s="40">
        <v>0.61324506998062134</v>
      </c>
      <c r="MS59" s="40">
        <v>0.61234956979751587</v>
      </c>
      <c r="MT59" s="40">
        <v>0.61138111352920532</v>
      </c>
      <c r="MU59" s="40">
        <v>0.61025148630142212</v>
      </c>
      <c r="MV59" s="40">
        <v>0.60897165536880493</v>
      </c>
      <c r="MW59" s="40">
        <v>0.60759663581848145</v>
      </c>
      <c r="MX59" s="40">
        <v>0.60617262125015259</v>
      </c>
      <c r="MY59" s="336" t="s">
        <v>851</v>
      </c>
      <c r="MZ59" s="336" t="s">
        <v>1740</v>
      </c>
      <c r="NA59" s="40">
        <v>0.61746746301651001</v>
      </c>
      <c r="NB59" s="40">
        <v>0.61334139108657837</v>
      </c>
      <c r="NC59" s="40">
        <v>0.60852503776550293</v>
      </c>
      <c r="ND59" s="40">
        <v>0.60333198308944702</v>
      </c>
      <c r="NE59" s="40">
        <v>0.59819674491882324</v>
      </c>
      <c r="NF59" s="40">
        <v>0.5933072566986084</v>
      </c>
      <c r="NG59" s="40">
        <v>0.58825218677520752</v>
      </c>
      <c r="NH59" s="40">
        <v>0.58360075950622559</v>
      </c>
      <c r="NI59" s="40">
        <v>0.57940280437469482</v>
      </c>
      <c r="NJ59" s="40">
        <v>0.57569736242294312</v>
      </c>
      <c r="NK59" s="40">
        <v>0.5724722146987915</v>
      </c>
      <c r="NL59" s="40">
        <v>0.5699806809425354</v>
      </c>
      <c r="NM59" s="40">
        <v>0.5681450366973877</v>
      </c>
      <c r="NN59" s="40">
        <v>0.56676638126373291</v>
      </c>
      <c r="NO59" s="40">
        <v>0.56558889150619507</v>
      </c>
      <c r="NP59" s="40">
        <v>0.56450706720352173</v>
      </c>
      <c r="NQ59" s="40">
        <v>0.56370508670806885</v>
      </c>
      <c r="NR59" s="40">
        <v>0.56307756900787354</v>
      </c>
      <c r="NS59" s="40">
        <v>0.56255233287811279</v>
      </c>
      <c r="NT59" s="40">
        <v>0.56200820207595825</v>
      </c>
      <c r="NU59" s="40">
        <v>0.56138777732849121</v>
      </c>
      <c r="NV59" s="40">
        <v>0.56093722581863403</v>
      </c>
      <c r="NW59" s="40">
        <v>0.56053662300109863</v>
      </c>
      <c r="NX59" s="40">
        <v>0.55999904870986938</v>
      </c>
      <c r="NY59" s="40">
        <v>0.5592542290687561</v>
      </c>
      <c r="NZ59" s="40">
        <v>0.55824875831604004</v>
      </c>
      <c r="OA59" s="40">
        <v>0.55715662240982056</v>
      </c>
      <c r="OB59" s="40">
        <v>0.55594319105148315</v>
      </c>
      <c r="OC59" s="40">
        <v>0.55457454919815063</v>
      </c>
      <c r="OD59" s="40">
        <v>0.55312031507492065</v>
      </c>
      <c r="OE59" s="40">
        <v>0.5516589879989624</v>
      </c>
      <c r="OF59" s="40">
        <v>0.55042213201522827</v>
      </c>
      <c r="OG59" s="40">
        <v>0.54934006929397583</v>
      </c>
      <c r="OH59" s="40">
        <v>0.54822099208831787</v>
      </c>
      <c r="OI59" s="40">
        <v>0.54683256149291992</v>
      </c>
      <c r="OJ59" s="40">
        <v>0.54499661922454834</v>
      </c>
      <c r="OK59" s="336" t="s">
        <v>851</v>
      </c>
      <c r="OL59" s="336" t="s">
        <v>851</v>
      </c>
      <c r="OM59" s="336" t="s">
        <v>1740</v>
      </c>
      <c r="ON59" s="40">
        <v>0.62037009000778198</v>
      </c>
      <c r="OO59" s="40">
        <v>0.61871141195297241</v>
      </c>
      <c r="OP59" s="40">
        <v>0.6165846586227417</v>
      </c>
      <c r="OQ59" s="40">
        <v>0.61411935091018677</v>
      </c>
      <c r="OR59" s="40">
        <v>0.61143958568572998</v>
      </c>
      <c r="OS59" s="40">
        <v>0.60852223634719849</v>
      </c>
      <c r="OT59" s="40">
        <v>0.60427433252334595</v>
      </c>
      <c r="OU59" s="40">
        <v>0.59998446702957153</v>
      </c>
      <c r="OV59" s="40">
        <v>0.5957069993019104</v>
      </c>
      <c r="OW59" s="40">
        <v>0.59156793355941772</v>
      </c>
      <c r="OX59" s="40">
        <v>0.58753794431686401</v>
      </c>
      <c r="OY59" s="40">
        <v>0.58315145969390869</v>
      </c>
      <c r="OZ59" s="40">
        <v>0.57907712459564209</v>
      </c>
      <c r="PA59" s="40">
        <v>0.57544440031051636</v>
      </c>
      <c r="PB59" s="40">
        <v>0.57243865728378296</v>
      </c>
      <c r="PC59" s="40">
        <v>0.57006657123565674</v>
      </c>
      <c r="PD59" s="40">
        <v>0.56791979074478149</v>
      </c>
      <c r="PE59" s="40">
        <v>0.56649500131607056</v>
      </c>
      <c r="PF59" s="40">
        <v>0.56570923328399658</v>
      </c>
      <c r="PG59" s="40">
        <v>0.5652887225151062</v>
      </c>
      <c r="PH59" s="40">
        <v>0.56498003005981445</v>
      </c>
      <c r="PI59" s="40">
        <v>0.56446230411529541</v>
      </c>
      <c r="PJ59" s="40">
        <v>0.56418287754058838</v>
      </c>
      <c r="PK59" s="40">
        <v>0.56406795978546143</v>
      </c>
      <c r="PL59" s="40">
        <v>0.56406581401824951</v>
      </c>
      <c r="PM59" s="40">
        <v>0.56411850452423096</v>
      </c>
      <c r="PN59" s="40">
        <v>0.56377714872360229</v>
      </c>
      <c r="PO59" s="40">
        <v>0.56355881690979004</v>
      </c>
      <c r="PP59" s="40">
        <v>0.5633808970451355</v>
      </c>
      <c r="PQ59" s="40">
        <v>0.56310725212097168</v>
      </c>
      <c r="PR59" s="40">
        <v>0.56263637542724609</v>
      </c>
      <c r="PS59" s="40">
        <v>0.56161957979202271</v>
      </c>
      <c r="PT59" s="40">
        <v>0.56051009893417358</v>
      </c>
      <c r="PU59" s="40">
        <v>0.55936342477798462</v>
      </c>
      <c r="PV59" s="40">
        <v>0.55823409557342529</v>
      </c>
      <c r="PW59" s="40">
        <v>0.55718338489532471</v>
      </c>
      <c r="PX59" s="336" t="s">
        <v>851</v>
      </c>
      <c r="PY59" s="336" t="s">
        <v>851</v>
      </c>
      <c r="PZ59" s="40">
        <v>0.76349999999999996</v>
      </c>
      <c r="QA59" s="40">
        <v>0.7742</v>
      </c>
      <c r="QB59" s="40">
        <v>0.78189999999999993</v>
      </c>
      <c r="QC59" s="40">
        <v>0.78159999999999996</v>
      </c>
      <c r="QD59" s="40">
        <v>0.77769999999999995</v>
      </c>
      <c r="QE59" s="40">
        <v>0.77749999999999997</v>
      </c>
      <c r="QF59" s="40">
        <v>0.7833</v>
      </c>
      <c r="QG59" s="40">
        <v>0.78459999999999996</v>
      </c>
      <c r="QH59" s="40">
        <v>0.7802</v>
      </c>
      <c r="QI59" s="40">
        <v>0.77910000000000001</v>
      </c>
      <c r="QJ59" s="40">
        <v>0.77839999999999998</v>
      </c>
      <c r="QK59" s="40">
        <v>0.77819999999999989</v>
      </c>
      <c r="QL59" s="40">
        <v>0.7802</v>
      </c>
      <c r="QM59" s="40">
        <v>0.77739999999999998</v>
      </c>
      <c r="QN59" s="40">
        <v>0.77950000000000008</v>
      </c>
      <c r="QO59" s="40">
        <v>0.78090000000000004</v>
      </c>
      <c r="QP59" s="40">
        <v>0.78459999999999996</v>
      </c>
      <c r="QQ59" s="40">
        <v>0.78469999999999995</v>
      </c>
      <c r="QR59" s="40">
        <v>0.7904000000000001</v>
      </c>
      <c r="QS59" s="336" t="s">
        <v>851</v>
      </c>
      <c r="QT59" s="336" t="s">
        <v>851</v>
      </c>
      <c r="QU59" s="336" t="s">
        <v>851</v>
      </c>
      <c r="QV59" s="336" t="s">
        <v>851</v>
      </c>
      <c r="QW59" s="40">
        <v>7.2376672178506851E-3</v>
      </c>
      <c r="QX59" s="336" t="s">
        <v>851</v>
      </c>
      <c r="QY59" s="336" t="s">
        <v>851</v>
      </c>
      <c r="QZ59" s="336" t="s">
        <v>851</v>
      </c>
      <c r="RA59" s="336" t="s">
        <v>851</v>
      </c>
      <c r="RB59" s="336" t="s">
        <v>851</v>
      </c>
      <c r="RC59" s="336" t="s">
        <v>851</v>
      </c>
      <c r="RD59" s="336" t="s">
        <v>851</v>
      </c>
      <c r="RE59" s="336" t="s">
        <v>851</v>
      </c>
      <c r="RF59" s="40">
        <v>0.33299999999999996</v>
      </c>
      <c r="RG59" s="40">
        <v>2017</v>
      </c>
      <c r="RH59" s="336" t="s">
        <v>840</v>
      </c>
      <c r="RI59" s="336" t="s">
        <v>851</v>
      </c>
      <c r="RJ59" s="40">
        <v>2E-3</v>
      </c>
      <c r="RK59" s="40">
        <v>2017</v>
      </c>
      <c r="RL59" s="336" t="s">
        <v>840</v>
      </c>
      <c r="RM59" s="336" t="s">
        <v>851</v>
      </c>
      <c r="RN59" s="40">
        <v>5.0000000000000001E-3</v>
      </c>
      <c r="RO59" s="40">
        <v>2017</v>
      </c>
      <c r="RP59" s="336" t="s">
        <v>840</v>
      </c>
      <c r="RQ59" s="336" t="s">
        <v>851</v>
      </c>
      <c r="RR59" s="40">
        <v>6.9999999999999993E-3</v>
      </c>
      <c r="RS59" s="40">
        <v>2017</v>
      </c>
      <c r="RT59" s="336" t="s">
        <v>840</v>
      </c>
      <c r="RU59" s="336" t="s">
        <v>851</v>
      </c>
      <c r="RV59" s="40"/>
      <c r="RW59" s="40"/>
      <c r="RX59" s="336" t="s">
        <v>1737</v>
      </c>
      <c r="RY59" s="336" t="s">
        <v>851</v>
      </c>
      <c r="RZ59" s="336" t="s">
        <v>838</v>
      </c>
      <c r="SA59" s="40">
        <v>0.19274488091468811</v>
      </c>
      <c r="SB59" s="40">
        <v>0.19723288714885712</v>
      </c>
      <c r="SC59" s="40">
        <v>0.195770263671875</v>
      </c>
      <c r="SD59" s="40">
        <v>0.18488776683807373</v>
      </c>
      <c r="SE59" s="40">
        <v>0.18523174524307251</v>
      </c>
      <c r="SF59" s="336" t="s">
        <v>851</v>
      </c>
      <c r="SG59" s="336" t="s">
        <v>851</v>
      </c>
      <c r="SH59" s="40">
        <v>0.22432810068130493</v>
      </c>
      <c r="SI59" s="40">
        <v>0.2320287823677063</v>
      </c>
      <c r="SJ59" s="40">
        <v>0.23420555889606476</v>
      </c>
      <c r="SK59" s="40">
        <v>0.22832620143890381</v>
      </c>
      <c r="SL59" s="40">
        <v>0.22283650934696198</v>
      </c>
      <c r="SM59" s="336" t="s">
        <v>840</v>
      </c>
      <c r="SN59" s="336" t="s">
        <v>851</v>
      </c>
      <c r="SO59" s="336" t="s">
        <v>851</v>
      </c>
      <c r="SP59" s="40">
        <v>1.5929847955703735E-2</v>
      </c>
      <c r="SQ59" s="40">
        <v>1.2754975818097591E-2</v>
      </c>
      <c r="SR59" s="40">
        <v>1.3408888131380081E-2</v>
      </c>
      <c r="SS59" s="40">
        <v>5.552993156015873E-3</v>
      </c>
      <c r="ST59" s="40">
        <v>-5.4592762142419815E-2</v>
      </c>
      <c r="SU59" s="336" t="s">
        <v>838</v>
      </c>
      <c r="SV59" s="336" t="s">
        <v>851</v>
      </c>
      <c r="SW59" s="336" t="s">
        <v>851</v>
      </c>
      <c r="SX59" s="40">
        <v>2.6341840624809265E-2</v>
      </c>
      <c r="SY59" s="40">
        <v>2.3695165291428566E-2</v>
      </c>
      <c r="SZ59" s="40">
        <v>2.1912846714258194E-2</v>
      </c>
      <c r="TA59" s="40">
        <v>1.7785651609301567E-2</v>
      </c>
      <c r="TB59" s="40">
        <v>1.844303123652935E-2</v>
      </c>
      <c r="TC59" s="336" t="s">
        <v>840</v>
      </c>
      <c r="TD59" s="336" t="s">
        <v>851</v>
      </c>
      <c r="TE59" s="336" t="s">
        <v>851</v>
      </c>
      <c r="TF59" s="336" t="s">
        <v>851</v>
      </c>
      <c r="TG59" s="40">
        <v>5.4219854064285755E-3</v>
      </c>
      <c r="TH59" s="40">
        <v>2.0936329383403063E-3</v>
      </c>
      <c r="TI59" s="40">
        <v>3.4002510365098715E-3</v>
      </c>
      <c r="TJ59" s="40">
        <v>-3.7505854852497578E-3</v>
      </c>
      <c r="TK59" s="40">
        <v>-6.3404321670532227E-2</v>
      </c>
      <c r="TL59" s="336" t="s">
        <v>838</v>
      </c>
      <c r="TM59" s="336" t="s">
        <v>851</v>
      </c>
      <c r="TN59" s="336" t="s">
        <v>851</v>
      </c>
      <c r="TO59" s="336" t="s">
        <v>851</v>
      </c>
      <c r="TP59" s="40">
        <v>1.5724681317806244E-2</v>
      </c>
      <c r="TQ59" s="40">
        <v>1.2831935659050941E-2</v>
      </c>
      <c r="TR59" s="40">
        <v>1.0768607258796692E-2</v>
      </c>
      <c r="TS59" s="40">
        <v>5.9737851843237877E-3</v>
      </c>
      <c r="TT59" s="40">
        <v>4.2928839102387428E-3</v>
      </c>
      <c r="TU59" s="336" t="s">
        <v>840</v>
      </c>
      <c r="TV59" s="336" t="s">
        <v>851</v>
      </c>
      <c r="TW59" s="40">
        <v>46460</v>
      </c>
      <c r="TX59" s="336" t="s">
        <v>840</v>
      </c>
      <c r="TY59" s="336" t="s">
        <v>851</v>
      </c>
      <c r="TZ59" s="40">
        <v>52209.109375</v>
      </c>
      <c r="UA59" s="336" t="s">
        <v>838</v>
      </c>
      <c r="UB59" s="336" t="s">
        <v>851</v>
      </c>
      <c r="UC59" s="40">
        <v>44958.088686957897</v>
      </c>
      <c r="UD59" s="336" t="s">
        <v>840</v>
      </c>
      <c r="UE59" s="336" t="s">
        <v>851</v>
      </c>
      <c r="UF59" s="336" t="s">
        <v>851</v>
      </c>
      <c r="UG59" s="40">
        <v>0.18008238077163696</v>
      </c>
      <c r="UH59" s="40">
        <v>0.17431920766830444</v>
      </c>
      <c r="UI59" s="40">
        <v>0.16570967435836792</v>
      </c>
      <c r="UJ59" s="40">
        <v>0.15584386885166168</v>
      </c>
      <c r="UK59" s="40">
        <v>0.15967985987663269</v>
      </c>
      <c r="UL59" s="336" t="s">
        <v>838</v>
      </c>
      <c r="UM59" s="336" t="s">
        <v>851</v>
      </c>
      <c r="UN59" s="336" t="s">
        <v>851</v>
      </c>
      <c r="UO59" s="336" t="s">
        <v>851</v>
      </c>
      <c r="UP59" s="40">
        <v>0.21519632637500763</v>
      </c>
      <c r="UQ59" s="40">
        <v>0.2133939117193222</v>
      </c>
      <c r="UR59" s="40">
        <v>0.20502923429012299</v>
      </c>
      <c r="US59" s="40">
        <v>0.20071001350879669</v>
      </c>
      <c r="UT59" s="40">
        <v>0.202344611287117</v>
      </c>
      <c r="UU59" s="336" t="s">
        <v>840</v>
      </c>
    </row>
    <row r="60" spans="1:567">
      <c r="A60" s="336" t="s">
        <v>517</v>
      </c>
      <c r="B60" s="336" t="s">
        <v>181</v>
      </c>
      <c r="C60" s="336" t="s">
        <v>250</v>
      </c>
      <c r="D60" s="40">
        <v>3.9786387234926224E-2</v>
      </c>
      <c r="E60" s="336" t="s">
        <v>470</v>
      </c>
      <c r="F60" s="40">
        <v>4.5501790940761566E-2</v>
      </c>
      <c r="G60" s="336" t="s">
        <v>1741</v>
      </c>
      <c r="H60" s="40">
        <v>4.1475988924503326E-2</v>
      </c>
      <c r="I60" s="336" t="s">
        <v>1447</v>
      </c>
      <c r="J60" s="40">
        <v>3.565201535820961E-2</v>
      </c>
      <c r="K60" s="336" t="s">
        <v>1803</v>
      </c>
      <c r="L60" s="336" t="s">
        <v>470</v>
      </c>
      <c r="M60" s="40">
        <v>0.55448776483535767</v>
      </c>
      <c r="N60" s="40"/>
      <c r="O60" s="336" t="s">
        <v>1736</v>
      </c>
      <c r="P60" s="40"/>
      <c r="Q60" s="336" t="s">
        <v>1736</v>
      </c>
      <c r="R60" s="40"/>
      <c r="S60" s="336" t="s">
        <v>1736</v>
      </c>
      <c r="T60" s="40"/>
      <c r="U60" s="336" t="s">
        <v>1736</v>
      </c>
      <c r="V60" s="336" t="s">
        <v>851</v>
      </c>
      <c r="W60" s="336" t="s">
        <v>1741</v>
      </c>
      <c r="X60" s="40">
        <v>0.55226528644561768</v>
      </c>
      <c r="Y60" s="40"/>
      <c r="Z60" s="336" t="s">
        <v>1736</v>
      </c>
      <c r="AA60" s="40"/>
      <c r="AB60" s="336" t="s">
        <v>1736</v>
      </c>
      <c r="AC60" s="40">
        <v>0.60247468948364258</v>
      </c>
      <c r="AD60" s="336" t="s">
        <v>1741</v>
      </c>
      <c r="AE60" s="40">
        <v>0.55226528644561768</v>
      </c>
      <c r="AF60" s="336" t="s">
        <v>1741</v>
      </c>
      <c r="AG60" s="336" t="s">
        <v>851</v>
      </c>
      <c r="AH60" s="336" t="s">
        <v>1447</v>
      </c>
      <c r="AI60" s="40">
        <v>0.53900229930877686</v>
      </c>
      <c r="AJ60" s="40"/>
      <c r="AK60" s="336" t="s">
        <v>1736</v>
      </c>
      <c r="AL60" s="40"/>
      <c r="AM60" s="336" t="s">
        <v>1736</v>
      </c>
      <c r="AN60" s="40">
        <v>0.59522002935409546</v>
      </c>
      <c r="AO60" s="336" t="s">
        <v>1447</v>
      </c>
      <c r="AP60" s="40">
        <v>0.53900229930877686</v>
      </c>
      <c r="AQ60" s="336" t="s">
        <v>1447</v>
      </c>
      <c r="AR60" s="336" t="s">
        <v>851</v>
      </c>
      <c r="AS60" s="336" t="s">
        <v>1803</v>
      </c>
      <c r="AT60" s="40">
        <v>0.48049458861351013</v>
      </c>
      <c r="AU60" s="40"/>
      <c r="AV60" s="336" t="s">
        <v>1736</v>
      </c>
      <c r="AW60" s="40"/>
      <c r="AX60" s="336" t="s">
        <v>1736</v>
      </c>
      <c r="AY60" s="40">
        <v>0.54279345273971558</v>
      </c>
      <c r="AZ60" s="336" t="s">
        <v>1803</v>
      </c>
      <c r="BA60" s="40">
        <v>0.48049458861351013</v>
      </c>
      <c r="BB60" s="336" t="s">
        <v>1803</v>
      </c>
      <c r="BC60" s="336" t="s">
        <v>851</v>
      </c>
      <c r="BD60" s="336" t="s">
        <v>470</v>
      </c>
      <c r="BE60" s="40">
        <v>3.0543386936187744</v>
      </c>
      <c r="BF60" s="336" t="s">
        <v>827</v>
      </c>
      <c r="BG60" s="40">
        <v>13.699443817138672</v>
      </c>
      <c r="BH60" s="336" t="s">
        <v>1447</v>
      </c>
      <c r="BI60" s="40">
        <v>6.655022144317627</v>
      </c>
      <c r="BJ60" s="336" t="s">
        <v>1803</v>
      </c>
      <c r="BK60" s="40">
        <v>3.5100204944610596</v>
      </c>
      <c r="BL60" s="336" t="s">
        <v>851</v>
      </c>
      <c r="BM60" s="40">
        <v>2.5403203964233398</v>
      </c>
      <c r="BN60" s="336" t="s">
        <v>470</v>
      </c>
      <c r="BO60" s="336" t="s">
        <v>851</v>
      </c>
      <c r="BP60" s="336" t="s">
        <v>470</v>
      </c>
      <c r="BQ60" s="40">
        <v>5.4633389227092266E-3</v>
      </c>
      <c r="BR60" s="40">
        <v>4.874122329056263E-3</v>
      </c>
      <c r="BS60" s="40">
        <v>4.7387173399329185E-3</v>
      </c>
      <c r="BT60" s="40">
        <v>4.0320712141692638E-3</v>
      </c>
      <c r="BU60" s="40">
        <v>4.0320581756532192E-3</v>
      </c>
      <c r="BV60" s="336" t="s">
        <v>851</v>
      </c>
      <c r="BW60" s="336" t="s">
        <v>470</v>
      </c>
      <c r="BX60" s="40">
        <v>6.6169267520308495E-3</v>
      </c>
      <c r="BY60" s="40">
        <v>6.0194586403667927E-3</v>
      </c>
      <c r="BZ60" s="40">
        <v>5.7810433208942413E-3</v>
      </c>
      <c r="CA60" s="40">
        <v>5.6933793239295483E-3</v>
      </c>
      <c r="CB60" s="40">
        <v>5.7845008559525013E-3</v>
      </c>
      <c r="CC60" s="336" t="s">
        <v>851</v>
      </c>
      <c r="CD60" s="336" t="s">
        <v>470</v>
      </c>
      <c r="CE60" s="40">
        <v>6.0282209888100624E-3</v>
      </c>
      <c r="CF60" s="40">
        <v>5.7438574731349945E-3</v>
      </c>
      <c r="CG60" s="40">
        <v>5.7322676293551922E-3</v>
      </c>
      <c r="CH60" s="40">
        <v>5.8233737945556641E-3</v>
      </c>
      <c r="CI60" s="40">
        <v>5.5761244148015976E-3</v>
      </c>
      <c r="CJ60" s="336" t="s">
        <v>851</v>
      </c>
      <c r="CK60" s="336" t="s">
        <v>470</v>
      </c>
      <c r="CL60" s="40">
        <v>5.7923928834497929E-3</v>
      </c>
      <c r="CM60" s="40">
        <v>5.6811533868312836E-3</v>
      </c>
      <c r="CN60" s="40">
        <v>5.6940866634249687E-3</v>
      </c>
      <c r="CO60" s="40">
        <v>5.5781658738851547E-3</v>
      </c>
      <c r="CP60" s="40">
        <v>5.5760461837053299E-3</v>
      </c>
      <c r="CQ60" s="336" t="s">
        <v>851</v>
      </c>
      <c r="CR60" s="40"/>
      <c r="CS60" s="40"/>
      <c r="CT60" s="40"/>
      <c r="CU60" s="40"/>
      <c r="CV60" s="40"/>
      <c r="CW60" s="336" t="s">
        <v>1737</v>
      </c>
      <c r="CX60" s="336" t="s">
        <v>851</v>
      </c>
      <c r="CY60" s="40"/>
      <c r="CZ60" s="40"/>
      <c r="DA60" s="40"/>
      <c r="DB60" s="40"/>
      <c r="DC60" s="40"/>
      <c r="DD60" s="336" t="s">
        <v>1737</v>
      </c>
      <c r="DE60" s="336" t="s">
        <v>851</v>
      </c>
      <c r="DF60" s="40"/>
      <c r="DG60" s="336" t="s">
        <v>1737</v>
      </c>
      <c r="DH60" s="336" t="s">
        <v>851</v>
      </c>
      <c r="DI60" s="336" t="s">
        <v>851</v>
      </c>
      <c r="DJ60" s="336" t="s">
        <v>851</v>
      </c>
      <c r="DK60" s="336" t="s">
        <v>1737</v>
      </c>
      <c r="DL60" s="336" t="s">
        <v>851</v>
      </c>
      <c r="DM60" s="336" t="s">
        <v>851</v>
      </c>
      <c r="DN60" s="336" t="s">
        <v>470</v>
      </c>
      <c r="DO60" s="40">
        <v>2.6685080956667662E-3</v>
      </c>
      <c r="DP60" s="40">
        <v>3.2482023816555738E-3</v>
      </c>
      <c r="DQ60" s="40">
        <v>-2.6227673515677452E-5</v>
      </c>
      <c r="DR60" s="40">
        <v>-5.4957056418061256E-3</v>
      </c>
      <c r="DS60" s="40">
        <v>1.0799197480082512E-2</v>
      </c>
      <c r="DT60" s="336" t="s">
        <v>851</v>
      </c>
      <c r="DU60" s="336" t="s">
        <v>470</v>
      </c>
      <c r="DV60" s="40">
        <v>3.7750001065433025E-3</v>
      </c>
      <c r="DW60" s="40">
        <v>3.1333332881331444E-3</v>
      </c>
      <c r="DX60" s="40">
        <v>-5.0000118790194392E-5</v>
      </c>
      <c r="DY60" s="40">
        <v>1.8999999156221747E-3</v>
      </c>
      <c r="DZ60" s="40">
        <v>2.0000000949949026E-3</v>
      </c>
      <c r="EA60" s="336" t="s">
        <v>851</v>
      </c>
      <c r="EB60" s="336" t="s">
        <v>470</v>
      </c>
      <c r="EC60" s="40">
        <v>3.5477709025144577E-3</v>
      </c>
      <c r="ED60" s="40">
        <v>2.897999482229352E-3</v>
      </c>
      <c r="EE60" s="40">
        <v>-1.2229772983118892E-3</v>
      </c>
      <c r="EF60" s="40">
        <v>5.1962067373096943E-3</v>
      </c>
      <c r="EG60" s="40">
        <v>7.5013483874499798E-3</v>
      </c>
      <c r="EH60" s="336" t="s">
        <v>851</v>
      </c>
      <c r="EI60" s="336" t="s">
        <v>470</v>
      </c>
      <c r="EJ60" s="40">
        <v>3.8668853230774403E-3</v>
      </c>
      <c r="EK60" s="40">
        <v>2.8925032820552588E-3</v>
      </c>
      <c r="EL60" s="40">
        <v>3.3319739159196615E-3</v>
      </c>
      <c r="EM60" s="40">
        <v>4.8540206626057625E-3</v>
      </c>
      <c r="EN60" s="40">
        <v>6.3185812905430794E-4</v>
      </c>
      <c r="EO60" s="336" t="s">
        <v>851</v>
      </c>
      <c r="EP60" s="336" t="s">
        <v>851</v>
      </c>
      <c r="EQ60" s="336" t="s">
        <v>851</v>
      </c>
      <c r="ER60" s="40"/>
      <c r="ES60" s="336" t="s">
        <v>1737</v>
      </c>
      <c r="ET60" s="336" t="s">
        <v>851</v>
      </c>
      <c r="EU60" s="336" t="s">
        <v>851</v>
      </c>
      <c r="EV60" s="40"/>
      <c r="EW60" s="336" t="s">
        <v>1737</v>
      </c>
      <c r="EX60" s="336" t="s">
        <v>851</v>
      </c>
      <c r="EY60" s="336" t="s">
        <v>851</v>
      </c>
      <c r="EZ60" s="40"/>
      <c r="FA60" s="336" t="s">
        <v>1737</v>
      </c>
      <c r="FB60" s="336" t="s">
        <v>851</v>
      </c>
      <c r="FC60" s="40"/>
      <c r="FD60" s="40"/>
      <c r="FE60" s="40"/>
      <c r="FF60" s="40"/>
      <c r="FG60" s="40"/>
      <c r="FH60" s="336" t="s">
        <v>1737</v>
      </c>
      <c r="FI60" s="336" t="s">
        <v>851</v>
      </c>
      <c r="FJ60" s="40">
        <v>-0.1446344256401062</v>
      </c>
      <c r="FK60" s="40">
        <v>-0.1446344256401062</v>
      </c>
      <c r="FL60" s="40">
        <v>-0.1446344256401062</v>
      </c>
      <c r="FM60" s="40">
        <v>-0.1446344256401062</v>
      </c>
      <c r="FN60" s="40">
        <v>-9.7979433834552765E-2</v>
      </c>
      <c r="FO60" s="336" t="s">
        <v>840</v>
      </c>
      <c r="FP60" s="336" t="s">
        <v>851</v>
      </c>
      <c r="FQ60" s="40"/>
      <c r="FR60" s="336" t="s">
        <v>1737</v>
      </c>
      <c r="FS60" s="336" t="s">
        <v>851</v>
      </c>
      <c r="FT60" s="336" t="s">
        <v>851</v>
      </c>
      <c r="FU60" s="40">
        <v>5.3357172012329102</v>
      </c>
      <c r="FV60" s="40">
        <v>5.3357172012329102</v>
      </c>
      <c r="FW60" s="40">
        <v>5.3470215797424316</v>
      </c>
      <c r="FX60" s="40">
        <v>3.655031681060791</v>
      </c>
      <c r="FY60" s="40">
        <v>0.16592954099178314</v>
      </c>
      <c r="FZ60" s="336" t="s">
        <v>840</v>
      </c>
      <c r="GA60" s="336" t="s">
        <v>851</v>
      </c>
      <c r="GB60" s="336" t="s">
        <v>851</v>
      </c>
      <c r="GC60" s="336" t="s">
        <v>851</v>
      </c>
      <c r="GD60" s="336" t="s">
        <v>851</v>
      </c>
      <c r="GE60" s="336" t="s">
        <v>851</v>
      </c>
      <c r="GF60" s="336" t="s">
        <v>851</v>
      </c>
      <c r="GG60" s="336" t="s">
        <v>851</v>
      </c>
      <c r="GH60" s="336" t="s">
        <v>851</v>
      </c>
      <c r="GI60" s="336" t="s">
        <v>851</v>
      </c>
      <c r="GJ60" s="336" t="s">
        <v>851</v>
      </c>
      <c r="GK60" s="40">
        <v>42305</v>
      </c>
      <c r="GL60" s="40">
        <v>43934</v>
      </c>
      <c r="GM60" s="40">
        <v>45347</v>
      </c>
      <c r="GN60" s="40">
        <v>46624</v>
      </c>
      <c r="GO60" s="40">
        <v>47899</v>
      </c>
      <c r="GP60" s="40">
        <v>49261</v>
      </c>
      <c r="GQ60" s="40">
        <v>50729</v>
      </c>
      <c r="GR60" s="40">
        <v>52280</v>
      </c>
      <c r="GS60" s="40">
        <v>53835</v>
      </c>
      <c r="GT60" s="40">
        <v>55321</v>
      </c>
      <c r="GU60" s="40">
        <v>56672</v>
      </c>
      <c r="GV60" s="40">
        <v>57877</v>
      </c>
      <c r="GW60" s="40">
        <v>58963</v>
      </c>
      <c r="GX60" s="40">
        <v>59933</v>
      </c>
      <c r="GY60" s="40">
        <v>60848</v>
      </c>
      <c r="GZ60" s="40">
        <v>61721</v>
      </c>
      <c r="HA60" s="40">
        <v>62564</v>
      </c>
      <c r="HB60" s="40">
        <v>63382</v>
      </c>
      <c r="HC60" s="40">
        <v>64172</v>
      </c>
      <c r="HD60" s="40">
        <v>64948</v>
      </c>
      <c r="HE60" s="40">
        <v>65720</v>
      </c>
      <c r="HF60" s="40">
        <v>66000</v>
      </c>
      <c r="HG60" s="40">
        <v>67000</v>
      </c>
      <c r="HH60" s="40">
        <v>68000</v>
      </c>
      <c r="HI60" s="40">
        <v>69000</v>
      </c>
      <c r="HJ60" s="40">
        <v>70000</v>
      </c>
      <c r="HK60" s="40">
        <v>70000</v>
      </c>
      <c r="HL60" s="40">
        <v>71000</v>
      </c>
      <c r="HM60" s="40">
        <v>72000</v>
      </c>
      <c r="HN60" s="40">
        <v>73000</v>
      </c>
      <c r="HO60" s="40">
        <v>73000</v>
      </c>
      <c r="HP60" s="40">
        <v>74000</v>
      </c>
      <c r="HQ60" s="40">
        <v>75000</v>
      </c>
      <c r="HR60" s="40">
        <v>75000</v>
      </c>
      <c r="HS60" s="40">
        <v>76000</v>
      </c>
      <c r="HT60" s="40">
        <v>77000</v>
      </c>
      <c r="HU60" s="40">
        <v>77000</v>
      </c>
      <c r="HV60" s="40">
        <v>78000</v>
      </c>
      <c r="HW60" s="40">
        <v>79000</v>
      </c>
      <c r="HX60" s="40">
        <v>79000</v>
      </c>
      <c r="HY60" s="40">
        <v>80000</v>
      </c>
      <c r="HZ60" s="40">
        <v>81000</v>
      </c>
      <c r="IA60" s="40">
        <v>81000</v>
      </c>
      <c r="IB60" s="40">
        <v>82000</v>
      </c>
      <c r="IC60" s="40">
        <v>82000</v>
      </c>
      <c r="ID60" s="40">
        <v>83000</v>
      </c>
      <c r="IE60" s="40">
        <v>83000</v>
      </c>
      <c r="IF60" s="40">
        <v>84000</v>
      </c>
      <c r="IG60" s="40">
        <v>84000</v>
      </c>
      <c r="IH60" s="40">
        <v>84000</v>
      </c>
      <c r="II60" s="40">
        <v>85000</v>
      </c>
      <c r="IJ60" s="336" t="s">
        <v>851</v>
      </c>
      <c r="IK60" s="336" t="s">
        <v>851</v>
      </c>
      <c r="IL60" s="336" t="s">
        <v>851</v>
      </c>
      <c r="IM60" s="40">
        <v>1.3565802946686745E-2</v>
      </c>
      <c r="IN60" s="40">
        <v>1.2989876791834831E-2</v>
      </c>
      <c r="IO60" s="40">
        <v>1.2387068942189217E-2</v>
      </c>
      <c r="IP60" s="40">
        <v>1.2019971385598183E-2</v>
      </c>
      <c r="IQ60" s="40">
        <v>1.1816343292593956E-2</v>
      </c>
      <c r="IR60" s="40">
        <v>4.2514489032328129E-3</v>
      </c>
      <c r="IS60" s="40">
        <v>1.5037877485156059E-2</v>
      </c>
      <c r="IT60" s="40">
        <v>1.481508556753397E-2</v>
      </c>
      <c r="IU60" s="40">
        <v>1.4598799869418144E-2</v>
      </c>
      <c r="IV60" s="40">
        <v>1.4388737268745899E-2</v>
      </c>
      <c r="IW60" s="40">
        <v>0</v>
      </c>
      <c r="IX60" s="40">
        <v>1.4184635132551193E-2</v>
      </c>
      <c r="IY60" s="40">
        <v>1.398624200373888E-2</v>
      </c>
      <c r="IZ60" s="40">
        <v>1.3793322257697582E-2</v>
      </c>
      <c r="JA60" s="40">
        <v>0</v>
      </c>
      <c r="JB60" s="40">
        <v>1.3605652377009392E-2</v>
      </c>
      <c r="JC60" s="40">
        <v>1.3423020020127296E-2</v>
      </c>
      <c r="JD60" s="40">
        <v>0</v>
      </c>
      <c r="JE60" s="40">
        <v>1.3245226815342903E-2</v>
      </c>
      <c r="JF60" s="40">
        <v>1.3072081841528416E-2</v>
      </c>
      <c r="JG60" s="40">
        <v>0</v>
      </c>
      <c r="JH60" s="40">
        <v>1.2903404422104359E-2</v>
      </c>
      <c r="JI60" s="40">
        <v>1.2739025987684727E-2</v>
      </c>
      <c r="JJ60" s="40">
        <v>0</v>
      </c>
      <c r="JK60" s="40">
        <v>1.2578782625496387E-2</v>
      </c>
      <c r="JL60" s="40">
        <v>1.2422519735991955E-2</v>
      </c>
      <c r="JM60" s="40">
        <v>0</v>
      </c>
      <c r="JN60" s="40">
        <v>1.2270092964172363E-2</v>
      </c>
      <c r="JO60" s="40">
        <v>0</v>
      </c>
      <c r="JP60" s="40">
        <v>1.2121360749006271E-2</v>
      </c>
      <c r="JQ60" s="40">
        <v>0</v>
      </c>
      <c r="JR60" s="40">
        <v>1.1976190842688084E-2</v>
      </c>
      <c r="JS60" s="40">
        <v>0</v>
      </c>
      <c r="JT60" s="40">
        <v>0</v>
      </c>
      <c r="JU60" s="40">
        <v>1.1834457516670227E-2</v>
      </c>
      <c r="JV60" s="336" t="s">
        <v>1740</v>
      </c>
      <c r="JW60" s="336" t="s">
        <v>851</v>
      </c>
      <c r="JX60" s="336" t="s">
        <v>851</v>
      </c>
      <c r="JY60" s="336" t="s">
        <v>851</v>
      </c>
      <c r="JZ60" s="336" t="s">
        <v>851</v>
      </c>
      <c r="KA60" s="336" t="s">
        <v>470</v>
      </c>
      <c r="KB60" s="40">
        <v>0.5</v>
      </c>
      <c r="KC60" s="40">
        <v>0.5</v>
      </c>
      <c r="KD60" s="40">
        <v>0.5</v>
      </c>
      <c r="KE60" s="40">
        <v>0.5</v>
      </c>
      <c r="KF60" s="40">
        <v>0.5</v>
      </c>
      <c r="KG60" s="40">
        <v>0.5</v>
      </c>
      <c r="KH60" s="40">
        <v>0.5</v>
      </c>
      <c r="KI60" s="40">
        <v>0.5</v>
      </c>
      <c r="KJ60" s="40">
        <v>0.5</v>
      </c>
      <c r="KK60" s="40">
        <v>0.5</v>
      </c>
      <c r="KL60" s="40">
        <v>0.5</v>
      </c>
      <c r="KM60" s="40">
        <v>0.5</v>
      </c>
      <c r="KN60" s="40">
        <v>0.5</v>
      </c>
      <c r="KO60" s="40">
        <v>0.5</v>
      </c>
      <c r="KP60" s="40">
        <v>0.5</v>
      </c>
      <c r="KQ60" s="40">
        <v>0.5</v>
      </c>
      <c r="KR60" s="40">
        <v>0.5</v>
      </c>
      <c r="KS60" s="40">
        <v>0.5</v>
      </c>
      <c r="KT60" s="40">
        <v>0.5</v>
      </c>
      <c r="KU60" s="40">
        <v>0.5</v>
      </c>
      <c r="KV60" s="40">
        <v>0.5</v>
      </c>
      <c r="KW60" s="40">
        <v>0.5</v>
      </c>
      <c r="KX60" s="40">
        <v>0.5</v>
      </c>
      <c r="KY60" s="40">
        <v>0.5</v>
      </c>
      <c r="KZ60" s="40">
        <v>0.5</v>
      </c>
      <c r="LA60" s="40">
        <v>0.5</v>
      </c>
      <c r="LB60" s="40">
        <v>0.5</v>
      </c>
      <c r="LC60" s="40">
        <v>0.5</v>
      </c>
      <c r="LD60" s="40">
        <v>0.5</v>
      </c>
      <c r="LE60" s="40">
        <v>0.5</v>
      </c>
      <c r="LF60" s="40">
        <v>0.5</v>
      </c>
      <c r="LG60" s="40">
        <v>0.5</v>
      </c>
      <c r="LH60" s="40">
        <v>0.5</v>
      </c>
      <c r="LI60" s="40">
        <v>0.5</v>
      </c>
      <c r="LJ60" s="40">
        <v>0.5</v>
      </c>
      <c r="LK60" s="40">
        <v>0.5</v>
      </c>
      <c r="LL60" s="336" t="s">
        <v>851</v>
      </c>
      <c r="LM60" s="336" t="s">
        <v>851</v>
      </c>
      <c r="LN60" s="336" t="s">
        <v>1737</v>
      </c>
      <c r="LO60" s="40"/>
      <c r="LP60" s="40"/>
      <c r="LQ60" s="40"/>
      <c r="LR60" s="40"/>
      <c r="LS60" s="40"/>
      <c r="LT60" s="40"/>
      <c r="LU60" s="40"/>
      <c r="LV60" s="40"/>
      <c r="LW60" s="40"/>
      <c r="LX60" s="40"/>
      <c r="LY60" s="40"/>
      <c r="LZ60" s="40"/>
      <c r="MA60" s="40"/>
      <c r="MB60" s="40"/>
      <c r="MC60" s="40"/>
      <c r="MD60" s="40"/>
      <c r="ME60" s="40"/>
      <c r="MF60" s="40"/>
      <c r="MG60" s="40"/>
      <c r="MH60" s="40"/>
      <c r="MI60" s="40"/>
      <c r="MJ60" s="40"/>
      <c r="MK60" s="40"/>
      <c r="ML60" s="40"/>
      <c r="MM60" s="40"/>
      <c r="MN60" s="40"/>
      <c r="MO60" s="40"/>
      <c r="MP60" s="40"/>
      <c r="MQ60" s="40"/>
      <c r="MR60" s="40"/>
      <c r="MS60" s="40"/>
      <c r="MT60" s="40"/>
      <c r="MU60" s="40"/>
      <c r="MV60" s="40"/>
      <c r="MW60" s="40"/>
      <c r="MX60" s="40"/>
      <c r="MY60" s="336" t="s">
        <v>851</v>
      </c>
      <c r="MZ60" s="336" t="s">
        <v>1737</v>
      </c>
      <c r="NA60" s="40"/>
      <c r="NB60" s="40"/>
      <c r="NC60" s="40"/>
      <c r="ND60" s="40"/>
      <c r="NE60" s="40"/>
      <c r="NF60" s="40"/>
      <c r="NG60" s="40"/>
      <c r="NH60" s="40"/>
      <c r="NI60" s="40"/>
      <c r="NJ60" s="40"/>
      <c r="NK60" s="40"/>
      <c r="NL60" s="40"/>
      <c r="NM60" s="40"/>
      <c r="NN60" s="40"/>
      <c r="NO60" s="40"/>
      <c r="NP60" s="40"/>
      <c r="NQ60" s="40"/>
      <c r="NR60" s="40"/>
      <c r="NS60" s="40"/>
      <c r="NT60" s="40"/>
      <c r="NU60" s="40"/>
      <c r="NV60" s="40"/>
      <c r="NW60" s="40"/>
      <c r="NX60" s="40"/>
      <c r="NY60" s="40"/>
      <c r="NZ60" s="40"/>
      <c r="OA60" s="40"/>
      <c r="OB60" s="40"/>
      <c r="OC60" s="40"/>
      <c r="OD60" s="40"/>
      <c r="OE60" s="40"/>
      <c r="OF60" s="40"/>
      <c r="OG60" s="40"/>
      <c r="OH60" s="40"/>
      <c r="OI60" s="40"/>
      <c r="OJ60" s="40"/>
      <c r="OK60" s="336" t="s">
        <v>851</v>
      </c>
      <c r="OL60" s="336" t="s">
        <v>851</v>
      </c>
      <c r="OM60" s="336" t="s">
        <v>1737</v>
      </c>
      <c r="ON60" s="40"/>
      <c r="OO60" s="40"/>
      <c r="OP60" s="40"/>
      <c r="OQ60" s="40"/>
      <c r="OR60" s="40"/>
      <c r="OS60" s="40"/>
      <c r="OT60" s="40"/>
      <c r="OU60" s="40"/>
      <c r="OV60" s="40"/>
      <c r="OW60" s="40"/>
      <c r="OX60" s="40"/>
      <c r="OY60" s="40"/>
      <c r="OZ60" s="40"/>
      <c r="PA60" s="40"/>
      <c r="PB60" s="40"/>
      <c r="PC60" s="40"/>
      <c r="PD60" s="40"/>
      <c r="PE60" s="40"/>
      <c r="PF60" s="40"/>
      <c r="PG60" s="40"/>
      <c r="PH60" s="40"/>
      <c r="PI60" s="40"/>
      <c r="PJ60" s="40"/>
      <c r="PK60" s="40"/>
      <c r="PL60" s="40"/>
      <c r="PM60" s="40"/>
      <c r="PN60" s="40"/>
      <c r="PO60" s="40"/>
      <c r="PP60" s="40"/>
      <c r="PQ60" s="40"/>
      <c r="PR60" s="40"/>
      <c r="PS60" s="40"/>
      <c r="PT60" s="40"/>
      <c r="PU60" s="40"/>
      <c r="PV60" s="40"/>
      <c r="PW60" s="40"/>
      <c r="PX60" s="336" t="s">
        <v>851</v>
      </c>
      <c r="PY60" s="336" t="s">
        <v>851</v>
      </c>
      <c r="PZ60" s="40"/>
      <c r="QA60" s="40"/>
      <c r="QB60" s="40"/>
      <c r="QC60" s="40"/>
      <c r="QD60" s="40"/>
      <c r="QE60" s="40"/>
      <c r="QF60" s="40"/>
      <c r="QG60" s="40"/>
      <c r="QH60" s="40"/>
      <c r="QI60" s="40"/>
      <c r="QJ60" s="40"/>
      <c r="QK60" s="40"/>
      <c r="QL60" s="40"/>
      <c r="QM60" s="40"/>
      <c r="QN60" s="40"/>
      <c r="QO60" s="40"/>
      <c r="QP60" s="40"/>
      <c r="QQ60" s="40"/>
      <c r="QR60" s="40"/>
      <c r="QS60" s="336" t="s">
        <v>851</v>
      </c>
      <c r="QT60" s="336" t="s">
        <v>851</v>
      </c>
      <c r="QU60" s="336" t="s">
        <v>851</v>
      </c>
      <c r="QV60" s="336" t="s">
        <v>851</v>
      </c>
      <c r="QW60" s="40"/>
      <c r="QX60" s="336" t="s">
        <v>851</v>
      </c>
      <c r="QY60" s="336" t="s">
        <v>851</v>
      </c>
      <c r="QZ60" s="336" t="s">
        <v>851</v>
      </c>
      <c r="RA60" s="336" t="s">
        <v>851</v>
      </c>
      <c r="RB60" s="336" t="s">
        <v>851</v>
      </c>
      <c r="RC60" s="336" t="s">
        <v>851</v>
      </c>
      <c r="RD60" s="336" t="s">
        <v>851</v>
      </c>
      <c r="RE60" s="336" t="s">
        <v>851</v>
      </c>
      <c r="RF60" s="40"/>
      <c r="RG60" s="40"/>
      <c r="RH60" s="336" t="s">
        <v>1737</v>
      </c>
      <c r="RI60" s="336" t="s">
        <v>851</v>
      </c>
      <c r="RJ60" s="40"/>
      <c r="RK60" s="40"/>
      <c r="RL60" s="336" t="s">
        <v>1737</v>
      </c>
      <c r="RM60" s="336" t="s">
        <v>851</v>
      </c>
      <c r="RN60" s="40"/>
      <c r="RO60" s="40"/>
      <c r="RP60" s="336" t="s">
        <v>1737</v>
      </c>
      <c r="RQ60" s="336" t="s">
        <v>851</v>
      </c>
      <c r="RR60" s="40"/>
      <c r="RS60" s="40"/>
      <c r="RT60" s="336" t="s">
        <v>1737</v>
      </c>
      <c r="RU60" s="336" t="s">
        <v>851</v>
      </c>
      <c r="RV60" s="40"/>
      <c r="RW60" s="40"/>
      <c r="RX60" s="336" t="s">
        <v>1737</v>
      </c>
      <c r="RY60" s="336" t="s">
        <v>851</v>
      </c>
      <c r="RZ60" s="336" t="s">
        <v>470</v>
      </c>
      <c r="SA60" s="40">
        <v>0.20580217242240906</v>
      </c>
      <c r="SB60" s="40">
        <v>0.21130917966365814</v>
      </c>
      <c r="SC60" s="40">
        <v>0.20870833098888397</v>
      </c>
      <c r="SD60" s="40">
        <v>0.21385818719863892</v>
      </c>
      <c r="SE60" s="40">
        <v>0.21668897569179535</v>
      </c>
      <c r="SF60" s="336" t="s">
        <v>851</v>
      </c>
      <c r="SG60" s="336" t="s">
        <v>851</v>
      </c>
      <c r="SH60" s="40"/>
      <c r="SI60" s="40"/>
      <c r="SJ60" s="40"/>
      <c r="SK60" s="40"/>
      <c r="SL60" s="40">
        <v>0.22095246613025665</v>
      </c>
      <c r="SM60" s="336" t="s">
        <v>470</v>
      </c>
      <c r="SN60" s="336" t="s">
        <v>851</v>
      </c>
      <c r="SO60" s="336" t="s">
        <v>851</v>
      </c>
      <c r="SP60" s="40"/>
      <c r="SQ60" s="40"/>
      <c r="SR60" s="40"/>
      <c r="SS60" s="40"/>
      <c r="ST60" s="40"/>
      <c r="SU60" s="336" t="s">
        <v>1737</v>
      </c>
      <c r="SV60" s="336" t="s">
        <v>851</v>
      </c>
      <c r="SW60" s="336" t="s">
        <v>851</v>
      </c>
      <c r="SX60" s="40">
        <v>1.2135956436395645E-2</v>
      </c>
      <c r="SY60" s="40">
        <v>1.2135956436395645E-2</v>
      </c>
      <c r="SZ60" s="40">
        <v>2.0494014024734497E-2</v>
      </c>
      <c r="TA60" s="40">
        <v>3.3943094313144684E-2</v>
      </c>
      <c r="TB60" s="40">
        <v>3.7460513412952423E-2</v>
      </c>
      <c r="TC60" s="336" t="s">
        <v>840</v>
      </c>
      <c r="TD60" s="336" t="s">
        <v>851</v>
      </c>
      <c r="TE60" s="336" t="s">
        <v>851</v>
      </c>
      <c r="TF60" s="336" t="s">
        <v>851</v>
      </c>
      <c r="TG60" s="40"/>
      <c r="TH60" s="40"/>
      <c r="TI60" s="40"/>
      <c r="TJ60" s="40"/>
      <c r="TK60" s="40"/>
      <c r="TL60" s="336" t="s">
        <v>1737</v>
      </c>
      <c r="TM60" s="336" t="s">
        <v>851</v>
      </c>
      <c r="TN60" s="336" t="s">
        <v>851</v>
      </c>
      <c r="TO60" s="336" t="s">
        <v>851</v>
      </c>
      <c r="TP60" s="40">
        <v>-6.8709058687090874E-3</v>
      </c>
      <c r="TQ60" s="40">
        <v>-6.8709058687090874E-3</v>
      </c>
      <c r="TR60" s="40">
        <v>4.4505782425403595E-3</v>
      </c>
      <c r="TS60" s="40">
        <v>2.0901493728160858E-2</v>
      </c>
      <c r="TT60" s="40">
        <v>2.544054388999939E-2</v>
      </c>
      <c r="TU60" s="336" t="s">
        <v>840</v>
      </c>
      <c r="TV60" s="336" t="s">
        <v>851</v>
      </c>
      <c r="TW60" s="40">
        <v>68200</v>
      </c>
      <c r="TX60" s="336" t="s">
        <v>840</v>
      </c>
      <c r="TY60" s="336" t="s">
        <v>851</v>
      </c>
      <c r="TZ60" s="40"/>
      <c r="UA60" s="336" t="s">
        <v>1737</v>
      </c>
      <c r="UB60" s="336" t="s">
        <v>851</v>
      </c>
      <c r="UC60" s="40">
        <v>83536.293351715605</v>
      </c>
      <c r="UD60" s="336" t="s">
        <v>840</v>
      </c>
      <c r="UE60" s="336" t="s">
        <v>851</v>
      </c>
      <c r="UF60" s="336" t="s">
        <v>851</v>
      </c>
      <c r="UG60" s="40"/>
      <c r="UH60" s="40"/>
      <c r="UI60" s="40"/>
      <c r="UJ60" s="40"/>
      <c r="UK60" s="40"/>
      <c r="UL60" s="336" t="s">
        <v>1737</v>
      </c>
      <c r="UM60" s="336" t="s">
        <v>851</v>
      </c>
      <c r="UN60" s="336" t="s">
        <v>851</v>
      </c>
      <c r="UO60" s="336" t="s">
        <v>851</v>
      </c>
      <c r="UP60" s="40"/>
      <c r="UQ60" s="40"/>
      <c r="UR60" s="40"/>
      <c r="US60" s="40"/>
      <c r="UT60" s="40">
        <v>0.24538061022758484</v>
      </c>
      <c r="UU60" s="336" t="s">
        <v>470</v>
      </c>
    </row>
    <row r="61" spans="1:567">
      <c r="A61" s="336" t="s">
        <v>424</v>
      </c>
      <c r="B61" s="336" t="s">
        <v>31</v>
      </c>
      <c r="C61" s="336" t="s">
        <v>251</v>
      </c>
      <c r="D61" s="40">
        <v>2.7720045298337936E-2</v>
      </c>
      <c r="E61" s="336" t="s">
        <v>436</v>
      </c>
      <c r="F61" s="40">
        <v>2.9172744601964951E-2</v>
      </c>
      <c r="G61" s="336" t="s">
        <v>1741</v>
      </c>
      <c r="H61" s="40">
        <v>3.0483053997159004E-2</v>
      </c>
      <c r="I61" s="336" t="s">
        <v>1447</v>
      </c>
      <c r="J61" s="40">
        <v>3.1044648960232735E-2</v>
      </c>
      <c r="K61" s="336" t="s">
        <v>1803</v>
      </c>
      <c r="L61" s="336" t="s">
        <v>436</v>
      </c>
      <c r="M61" s="40">
        <v>0.16431578993797302</v>
      </c>
      <c r="N61" s="40">
        <v>0.26847130060195923</v>
      </c>
      <c r="O61" s="336" t="s">
        <v>436</v>
      </c>
      <c r="P61" s="40">
        <v>0.16431578993797302</v>
      </c>
      <c r="Q61" s="336" t="s">
        <v>436</v>
      </c>
      <c r="R61" s="40"/>
      <c r="S61" s="336" t="s">
        <v>1736</v>
      </c>
      <c r="T61" s="40">
        <v>0.69560813903808594</v>
      </c>
      <c r="U61" s="336" t="s">
        <v>436</v>
      </c>
      <c r="V61" s="336" t="s">
        <v>851</v>
      </c>
      <c r="W61" s="336" t="s">
        <v>1741</v>
      </c>
      <c r="X61" s="40">
        <v>0.16431578993797302</v>
      </c>
      <c r="Y61" s="40">
        <v>0.26847130060195923</v>
      </c>
      <c r="Z61" s="336" t="s">
        <v>1741</v>
      </c>
      <c r="AA61" s="40">
        <v>0.16431578993797302</v>
      </c>
      <c r="AB61" s="336" t="s">
        <v>1741</v>
      </c>
      <c r="AC61" s="40"/>
      <c r="AD61" s="336" t="s">
        <v>1736</v>
      </c>
      <c r="AE61" s="40">
        <v>0.58076333999633789</v>
      </c>
      <c r="AF61" s="336" t="s">
        <v>1741</v>
      </c>
      <c r="AG61" s="336" t="s">
        <v>851</v>
      </c>
      <c r="AH61" s="336" t="s">
        <v>1447</v>
      </c>
      <c r="AI61" s="40">
        <v>0.16431578993797302</v>
      </c>
      <c r="AJ61" s="40">
        <v>0.26847130060195923</v>
      </c>
      <c r="AK61" s="336" t="s">
        <v>1447</v>
      </c>
      <c r="AL61" s="40">
        <v>0.16431578993797302</v>
      </c>
      <c r="AM61" s="336" t="s">
        <v>1447</v>
      </c>
      <c r="AN61" s="40"/>
      <c r="AO61" s="336" t="s">
        <v>1736</v>
      </c>
      <c r="AP61" s="40">
        <v>0.58076333999633789</v>
      </c>
      <c r="AQ61" s="336" t="s">
        <v>1447</v>
      </c>
      <c r="AR61" s="336" t="s">
        <v>851</v>
      </c>
      <c r="AS61" s="336" t="s">
        <v>1803</v>
      </c>
      <c r="AT61" s="40">
        <v>0.16431578993797302</v>
      </c>
      <c r="AU61" s="40">
        <v>0.26847130060195923</v>
      </c>
      <c r="AV61" s="336" t="s">
        <v>1803</v>
      </c>
      <c r="AW61" s="40">
        <v>0.16431578993797302</v>
      </c>
      <c r="AX61" s="336" t="s">
        <v>1803</v>
      </c>
      <c r="AY61" s="40"/>
      <c r="AZ61" s="336" t="s">
        <v>1736</v>
      </c>
      <c r="BA61" s="40">
        <v>0.57692396640777588</v>
      </c>
      <c r="BB61" s="336" t="s">
        <v>1803</v>
      </c>
      <c r="BC61" s="336" t="s">
        <v>851</v>
      </c>
      <c r="BD61" s="336" t="s">
        <v>436</v>
      </c>
      <c r="BE61" s="40">
        <v>2.4307150840759277</v>
      </c>
      <c r="BF61" s="336" t="s">
        <v>827</v>
      </c>
      <c r="BG61" s="40">
        <v>6.0979199409484863</v>
      </c>
      <c r="BH61" s="336" t="s">
        <v>1447</v>
      </c>
      <c r="BI61" s="40">
        <v>5.7455534934997559</v>
      </c>
      <c r="BJ61" s="336" t="s">
        <v>1803</v>
      </c>
      <c r="BK61" s="40">
        <v>6.9977307319641113</v>
      </c>
      <c r="BL61" s="336" t="s">
        <v>851</v>
      </c>
      <c r="BM61" s="40">
        <v>2.1046457290649414</v>
      </c>
      <c r="BN61" s="336" t="s">
        <v>838</v>
      </c>
      <c r="BO61" s="336" t="s">
        <v>851</v>
      </c>
      <c r="BP61" s="336" t="s">
        <v>436</v>
      </c>
      <c r="BQ61" s="40">
        <v>6.8373121321201324E-3</v>
      </c>
      <c r="BR61" s="40">
        <v>6.3605858013033867E-3</v>
      </c>
      <c r="BS61" s="40">
        <v>5.6306286714971066E-3</v>
      </c>
      <c r="BT61" s="40">
        <v>4.8266411758959293E-3</v>
      </c>
      <c r="BU61" s="40">
        <v>4.8266015946865082E-3</v>
      </c>
      <c r="BV61" s="336" t="s">
        <v>851</v>
      </c>
      <c r="BW61" s="336" t="s">
        <v>827</v>
      </c>
      <c r="BX61" s="40">
        <v>7.101462222635746E-3</v>
      </c>
      <c r="BY61" s="40">
        <v>5.8430256322026253E-3</v>
      </c>
      <c r="BZ61" s="40">
        <v>5.7010543532669544E-3</v>
      </c>
      <c r="CA61" s="40">
        <v>6.4625986851751804E-3</v>
      </c>
      <c r="CB61" s="40">
        <v>6.8433713167905807E-3</v>
      </c>
      <c r="CC61" s="336" t="s">
        <v>851</v>
      </c>
      <c r="CD61" s="336" t="s">
        <v>1447</v>
      </c>
      <c r="CE61" s="40">
        <v>6.496453657746315E-3</v>
      </c>
      <c r="CF61" s="40">
        <v>5.8279829099774361E-3</v>
      </c>
      <c r="CG61" s="40">
        <v>6.2722163274884224E-3</v>
      </c>
      <c r="CH61" s="40">
        <v>6.8433769047260284E-3</v>
      </c>
      <c r="CI61" s="40">
        <v>6.8433862179517746E-3</v>
      </c>
      <c r="CJ61" s="336" t="s">
        <v>851</v>
      </c>
      <c r="CK61" s="336" t="s">
        <v>1803</v>
      </c>
      <c r="CL61" s="40">
        <v>6.0931174084544182E-3</v>
      </c>
      <c r="CM61" s="40">
        <v>6.081833504140377E-3</v>
      </c>
      <c r="CN61" s="40">
        <v>6.6529950127005577E-3</v>
      </c>
      <c r="CO61" s="40">
        <v>6.8433918058872223E-3</v>
      </c>
      <c r="CP61" s="40">
        <v>6.8434267304837704E-3</v>
      </c>
      <c r="CQ61" s="336" t="s">
        <v>851</v>
      </c>
      <c r="CR61" s="40">
        <v>2.0110599994659424</v>
      </c>
      <c r="CS61" s="40">
        <v>2.41690993309021</v>
      </c>
      <c r="CT61" s="40">
        <v>2.6455280780792236</v>
      </c>
      <c r="CU61" s="40">
        <v>2.8298380374908447</v>
      </c>
      <c r="CV61" s="40">
        <v>3.0709798336029053</v>
      </c>
      <c r="CW61" s="336" t="s">
        <v>1741</v>
      </c>
      <c r="CX61" s="336" t="s">
        <v>851</v>
      </c>
      <c r="CY61" s="40">
        <v>2.2545700073242188</v>
      </c>
      <c r="CZ61" s="40">
        <v>2.5718040466308594</v>
      </c>
      <c r="DA61" s="40">
        <v>2.7561140060424805</v>
      </c>
      <c r="DB61" s="40">
        <v>2.9688398838043213</v>
      </c>
      <c r="DC61" s="40">
        <v>3.2241899967193604</v>
      </c>
      <c r="DD61" s="336" t="s">
        <v>1447</v>
      </c>
      <c r="DE61" s="336" t="s">
        <v>851</v>
      </c>
      <c r="DF61" s="40">
        <v>3.3263299465179443</v>
      </c>
      <c r="DG61" s="336" t="s">
        <v>1803</v>
      </c>
      <c r="DH61" s="336" t="s">
        <v>851</v>
      </c>
      <c r="DI61" s="336" t="s">
        <v>851</v>
      </c>
      <c r="DJ61" s="336">
        <v>4.3</v>
      </c>
      <c r="DK61" s="336" t="s">
        <v>1738</v>
      </c>
      <c r="DL61" s="336" t="s">
        <v>851</v>
      </c>
      <c r="DM61" s="336" t="s">
        <v>851</v>
      </c>
      <c r="DN61" s="336" t="s">
        <v>436</v>
      </c>
      <c r="DO61" s="40">
        <v>8.9193657040596008E-3</v>
      </c>
      <c r="DP61" s="40">
        <v>9.8283849656581879E-3</v>
      </c>
      <c r="DQ61" s="40">
        <v>5.6445789523422718E-3</v>
      </c>
      <c r="DR61" s="40">
        <v>1.7708586528897285E-2</v>
      </c>
      <c r="DS61" s="40">
        <v>1.6043700277805328E-2</v>
      </c>
      <c r="DT61" s="336" t="s">
        <v>851</v>
      </c>
      <c r="DU61" s="336" t="s">
        <v>827</v>
      </c>
      <c r="DV61" s="40">
        <v>-1.2922191992402077E-2</v>
      </c>
      <c r="DW61" s="40">
        <v>-2.2414607927203178E-2</v>
      </c>
      <c r="DX61" s="40">
        <v>-2.8507556766271591E-2</v>
      </c>
      <c r="DY61" s="40">
        <v>-7.7774353325366974E-2</v>
      </c>
      <c r="DZ61" s="40">
        <v>7.468856405466795E-3</v>
      </c>
      <c r="EA61" s="336" t="s">
        <v>851</v>
      </c>
      <c r="EB61" s="336" t="s">
        <v>1447</v>
      </c>
      <c r="EC61" s="40">
        <v>-6.4473454840481281E-3</v>
      </c>
      <c r="ED61" s="40">
        <v>-1.362303551286459E-2</v>
      </c>
      <c r="EE61" s="40">
        <v>-2.6397177949547768E-2</v>
      </c>
      <c r="EF61" s="40">
        <v>-6.7243702709674835E-2</v>
      </c>
      <c r="EG61" s="40">
        <v>3.0272305011749268E-2</v>
      </c>
      <c r="EH61" s="336" t="s">
        <v>851</v>
      </c>
      <c r="EI61" s="336" t="s">
        <v>1803</v>
      </c>
      <c r="EJ61" s="40">
        <v>-7.2999047115445137E-3</v>
      </c>
      <c r="EK61" s="40">
        <v>-7.5890403240919113E-3</v>
      </c>
      <c r="EL61" s="40">
        <v>-2.3501735180616379E-2</v>
      </c>
      <c r="EM61" s="40">
        <v>1.9373590126633644E-2</v>
      </c>
      <c r="EN61" s="40">
        <v>1.1036576703190804E-2</v>
      </c>
      <c r="EO61" s="336" t="s">
        <v>851</v>
      </c>
      <c r="EP61" s="336" t="s">
        <v>851</v>
      </c>
      <c r="EQ61" s="336" t="s">
        <v>851</v>
      </c>
      <c r="ER61" s="40">
        <v>0.7248</v>
      </c>
      <c r="ES61" s="336" t="s">
        <v>1739</v>
      </c>
      <c r="ET61" s="336" t="s">
        <v>851</v>
      </c>
      <c r="EU61" s="336" t="s">
        <v>851</v>
      </c>
      <c r="EV61" s="40">
        <v>0.79420000000000002</v>
      </c>
      <c r="EW61" s="336" t="s">
        <v>1739</v>
      </c>
      <c r="EX61" s="336" t="s">
        <v>851</v>
      </c>
      <c r="EY61" s="336" t="s">
        <v>851</v>
      </c>
      <c r="EZ61" s="40">
        <v>0.65680000000000005</v>
      </c>
      <c r="FA61" s="336" t="s">
        <v>1739</v>
      </c>
      <c r="FB61" s="336" t="s">
        <v>851</v>
      </c>
      <c r="FC61" s="40">
        <v>-6.6145829856395721E-2</v>
      </c>
      <c r="FD61" s="40">
        <v>-6.7595541477203369E-2</v>
      </c>
      <c r="FE61" s="40">
        <v>-6.4196906983852386E-2</v>
      </c>
      <c r="FF61" s="40">
        <v>-6.9630242884159088E-2</v>
      </c>
      <c r="FG61" s="40">
        <v>-8.6533695459365845E-2</v>
      </c>
      <c r="FH61" s="336" t="s">
        <v>838</v>
      </c>
      <c r="FI61" s="336" t="s">
        <v>851</v>
      </c>
      <c r="FJ61" s="40"/>
      <c r="FK61" s="40"/>
      <c r="FL61" s="40"/>
      <c r="FM61" s="40"/>
      <c r="FN61" s="40"/>
      <c r="FO61" s="336" t="s">
        <v>1737</v>
      </c>
      <c r="FP61" s="336" t="s">
        <v>851</v>
      </c>
      <c r="FQ61" s="40">
        <v>0.42363288998603821</v>
      </c>
      <c r="FR61" s="336" t="s">
        <v>840</v>
      </c>
      <c r="FS61" s="336" t="s">
        <v>851</v>
      </c>
      <c r="FT61" s="336" t="s">
        <v>851</v>
      </c>
      <c r="FU61" s="40">
        <v>1.4083167538046837E-2</v>
      </c>
      <c r="FV61" s="40">
        <v>1.6508752480149269E-2</v>
      </c>
      <c r="FW61" s="40">
        <v>1.0338781401515007E-2</v>
      </c>
      <c r="FX61" s="40">
        <v>5.741131491959095E-3</v>
      </c>
      <c r="FY61" s="40">
        <v>1.1530457064509392E-2</v>
      </c>
      <c r="FZ61" s="336" t="s">
        <v>840</v>
      </c>
      <c r="GA61" s="336" t="s">
        <v>851</v>
      </c>
      <c r="GB61" s="336" t="s">
        <v>851</v>
      </c>
      <c r="GC61" s="336" t="s">
        <v>851</v>
      </c>
      <c r="GD61" s="336" t="s">
        <v>851</v>
      </c>
      <c r="GE61" s="336" t="s">
        <v>851</v>
      </c>
      <c r="GF61" s="336" t="s">
        <v>851</v>
      </c>
      <c r="GG61" s="336" t="s">
        <v>851</v>
      </c>
      <c r="GH61" s="336" t="s">
        <v>851</v>
      </c>
      <c r="GI61" s="336" t="s">
        <v>851</v>
      </c>
      <c r="GJ61" s="336" t="s">
        <v>851</v>
      </c>
      <c r="GK61" s="40">
        <v>3640421</v>
      </c>
      <c r="GL61" s="40">
        <v>3722016</v>
      </c>
      <c r="GM61" s="40">
        <v>3802129</v>
      </c>
      <c r="GN61" s="40">
        <v>3881185</v>
      </c>
      <c r="GO61" s="40">
        <v>3959883</v>
      </c>
      <c r="GP61" s="40">
        <v>4038380</v>
      </c>
      <c r="GQ61" s="40">
        <v>4118075</v>
      </c>
      <c r="GR61" s="40">
        <v>4198004</v>
      </c>
      <c r="GS61" s="40">
        <v>4273368</v>
      </c>
      <c r="GT61" s="40">
        <v>4337623</v>
      </c>
      <c r="GU61" s="40">
        <v>4386765</v>
      </c>
      <c r="GV61" s="40">
        <v>4418639</v>
      </c>
      <c r="GW61" s="40">
        <v>4436411</v>
      </c>
      <c r="GX61" s="40">
        <v>4447945</v>
      </c>
      <c r="GY61" s="40">
        <v>4464171</v>
      </c>
      <c r="GZ61" s="40">
        <v>4493171</v>
      </c>
      <c r="HA61" s="40">
        <v>4537683</v>
      </c>
      <c r="HB61" s="40">
        <v>4596023</v>
      </c>
      <c r="HC61" s="40">
        <v>4666375</v>
      </c>
      <c r="HD61" s="40">
        <v>4745179</v>
      </c>
      <c r="HE61" s="40">
        <v>4829764</v>
      </c>
      <c r="HF61" s="40">
        <v>4920000</v>
      </c>
      <c r="HG61" s="40">
        <v>5017000</v>
      </c>
      <c r="HH61" s="40">
        <v>5119000</v>
      </c>
      <c r="HI61" s="40">
        <v>5227000</v>
      </c>
      <c r="HJ61" s="40">
        <v>5338000</v>
      </c>
      <c r="HK61" s="40">
        <v>5454000</v>
      </c>
      <c r="HL61" s="40">
        <v>5572000</v>
      </c>
      <c r="HM61" s="40">
        <v>5694000</v>
      </c>
      <c r="HN61" s="40">
        <v>5817000</v>
      </c>
      <c r="HO61" s="40">
        <v>5942000</v>
      </c>
      <c r="HP61" s="40">
        <v>6068000</v>
      </c>
      <c r="HQ61" s="40">
        <v>6195000</v>
      </c>
      <c r="HR61" s="40">
        <v>6323000</v>
      </c>
      <c r="HS61" s="40">
        <v>6450000</v>
      </c>
      <c r="HT61" s="40">
        <v>6577000</v>
      </c>
      <c r="HU61" s="40">
        <v>6704000</v>
      </c>
      <c r="HV61" s="40">
        <v>6831000</v>
      </c>
      <c r="HW61" s="40">
        <v>6956000</v>
      </c>
      <c r="HX61" s="40">
        <v>7081000</v>
      </c>
      <c r="HY61" s="40">
        <v>7205000</v>
      </c>
      <c r="HZ61" s="40">
        <v>7329000</v>
      </c>
      <c r="IA61" s="40">
        <v>7451000</v>
      </c>
      <c r="IB61" s="40">
        <v>7573000</v>
      </c>
      <c r="IC61" s="40">
        <v>7693000</v>
      </c>
      <c r="ID61" s="40">
        <v>7813000</v>
      </c>
      <c r="IE61" s="40">
        <v>7933000</v>
      </c>
      <c r="IF61" s="40">
        <v>8051000</v>
      </c>
      <c r="IG61" s="40">
        <v>8169000</v>
      </c>
      <c r="IH61" s="40">
        <v>8285000</v>
      </c>
      <c r="II61" s="40">
        <v>8401000</v>
      </c>
      <c r="IJ61" s="336" t="s">
        <v>851</v>
      </c>
      <c r="IK61" s="336" t="s">
        <v>851</v>
      </c>
      <c r="IL61" s="336" t="s">
        <v>851</v>
      </c>
      <c r="IM61" s="40">
        <v>9.8578408360481262E-3</v>
      </c>
      <c r="IN61" s="40">
        <v>1.2774835340678692E-2</v>
      </c>
      <c r="IO61" s="40">
        <v>1.5191175043582916E-2</v>
      </c>
      <c r="IP61" s="40">
        <v>1.6746615990996361E-2</v>
      </c>
      <c r="IQ61" s="40">
        <v>1.7668450251221657E-2</v>
      </c>
      <c r="IR61" s="40">
        <v>1.8510924652218819E-2</v>
      </c>
      <c r="IS61" s="40">
        <v>1.9523615017533302E-2</v>
      </c>
      <c r="IT61" s="40">
        <v>2.0126961171627045E-2</v>
      </c>
      <c r="IU61" s="40">
        <v>2.0878391340374947E-2</v>
      </c>
      <c r="IV61" s="40">
        <v>2.1013550460338593E-2</v>
      </c>
      <c r="IW61" s="40">
        <v>2.1498233079910278E-2</v>
      </c>
      <c r="IX61" s="40">
        <v>2.1404771134257317E-2</v>
      </c>
      <c r="IY61" s="40">
        <v>2.1658932790160179E-2</v>
      </c>
      <c r="IZ61" s="40">
        <v>2.1371675655245781E-2</v>
      </c>
      <c r="JA61" s="40">
        <v>2.126111276447773E-2</v>
      </c>
      <c r="JB61" s="40">
        <v>2.0983284339308739E-2</v>
      </c>
      <c r="JC61" s="40">
        <v>2.0713454112410545E-2</v>
      </c>
      <c r="JD61" s="40">
        <v>2.0451264455914497E-2</v>
      </c>
      <c r="JE61" s="40">
        <v>1.9886352121829987E-2</v>
      </c>
      <c r="JF61" s="40">
        <v>1.9498582929372787E-2</v>
      </c>
      <c r="JG61" s="40">
        <v>1.9125649705529213E-2</v>
      </c>
      <c r="JH61" s="40">
        <v>1.876671239733696E-2</v>
      </c>
      <c r="JI61" s="40">
        <v>1.813352108001709E-2</v>
      </c>
      <c r="JJ61" s="40">
        <v>1.781054399907589E-2</v>
      </c>
      <c r="JK61" s="40">
        <v>1.7360089346766472E-2</v>
      </c>
      <c r="JL61" s="40">
        <v>1.7063852399587631E-2</v>
      </c>
      <c r="JM61" s="40">
        <v>1.6509169712662697E-2</v>
      </c>
      <c r="JN61" s="40">
        <v>1.6241038218140602E-2</v>
      </c>
      <c r="JO61" s="40">
        <v>1.5721533447504044E-2</v>
      </c>
      <c r="JP61" s="40">
        <v>1.5478188171982765E-2</v>
      </c>
      <c r="JQ61" s="40">
        <v>1.5242260880768299E-2</v>
      </c>
      <c r="JR61" s="40">
        <v>1.4765032567083836E-2</v>
      </c>
      <c r="JS61" s="40">
        <v>1.4550195075571537E-2</v>
      </c>
      <c r="JT61" s="40">
        <v>1.4100148342549801E-2</v>
      </c>
      <c r="JU61" s="40">
        <v>1.3904095627367496E-2</v>
      </c>
      <c r="JV61" s="336" t="s">
        <v>1740</v>
      </c>
      <c r="JW61" s="336" t="s">
        <v>851</v>
      </c>
      <c r="JX61" s="336" t="s">
        <v>851</v>
      </c>
      <c r="JY61" s="336" t="s">
        <v>851</v>
      </c>
      <c r="JZ61" s="336" t="s">
        <v>851</v>
      </c>
      <c r="KA61" s="336" t="s">
        <v>1740</v>
      </c>
      <c r="KB61" s="40">
        <v>0.49554423813382598</v>
      </c>
      <c r="KC61" s="40">
        <v>0.49559125218751499</v>
      </c>
      <c r="KD61" s="40">
        <v>0.49561892967028198</v>
      </c>
      <c r="KE61" s="40">
        <v>0.49563526291821802</v>
      </c>
      <c r="KF61" s="40">
        <v>0.49565527454285702</v>
      </c>
      <c r="KG61" s="40">
        <v>0.49568508937496703</v>
      </c>
      <c r="KH61" s="40">
        <v>0.49572651309850996</v>
      </c>
      <c r="KI61" s="40">
        <v>0.49577768395739197</v>
      </c>
      <c r="KJ61" s="40">
        <v>0.49583367193213801</v>
      </c>
      <c r="KK61" s="40">
        <v>0.495890233257962</v>
      </c>
      <c r="KL61" s="40">
        <v>0.49594353221505499</v>
      </c>
      <c r="KM61" s="40">
        <v>0.49599381703597301</v>
      </c>
      <c r="KN61" s="40">
        <v>0.49604146017960404</v>
      </c>
      <c r="KO61" s="40">
        <v>0.49608499998770594</v>
      </c>
      <c r="KP61" s="40">
        <v>0.49612416693182904</v>
      </c>
      <c r="KQ61" s="40">
        <v>0.49615925530699301</v>
      </c>
      <c r="KR61" s="40">
        <v>0.496187932159595</v>
      </c>
      <c r="KS61" s="40">
        <v>0.49621163819611397</v>
      </c>
      <c r="KT61" s="40">
        <v>0.49622966099134802</v>
      </c>
      <c r="KU61" s="40">
        <v>0.49624169258482503</v>
      </c>
      <c r="KV61" s="40">
        <v>0.49624799522365698</v>
      </c>
      <c r="KW61" s="40">
        <v>0.49624836895334395</v>
      </c>
      <c r="KX61" s="40">
        <v>0.49624224934189004</v>
      </c>
      <c r="KY61" s="40">
        <v>0.49622972776956797</v>
      </c>
      <c r="KZ61" s="40">
        <v>0.49621077691959697</v>
      </c>
      <c r="LA61" s="40">
        <v>0.49618606982823205</v>
      </c>
      <c r="LB61" s="40">
        <v>0.49615447383890499</v>
      </c>
      <c r="LC61" s="40">
        <v>0.496115797314436</v>
      </c>
      <c r="LD61" s="40">
        <v>0.49607052454984596</v>
      </c>
      <c r="LE61" s="40">
        <v>0.49601938108031002</v>
      </c>
      <c r="LF61" s="40">
        <v>0.49596214457746796</v>
      </c>
      <c r="LG61" s="40">
        <v>0.49589874248777199</v>
      </c>
      <c r="LH61" s="40">
        <v>0.49582939437626899</v>
      </c>
      <c r="LI61" s="40">
        <v>0.49575322737580502</v>
      </c>
      <c r="LJ61" s="40">
        <v>0.49567163546797899</v>
      </c>
      <c r="LK61" s="40">
        <v>0.49558395391761501</v>
      </c>
      <c r="LL61" s="336" t="s">
        <v>851</v>
      </c>
      <c r="LM61" s="336" t="s">
        <v>851</v>
      </c>
      <c r="LN61" s="336" t="s">
        <v>1740</v>
      </c>
      <c r="LO61" s="40">
        <v>0.5196419358253479</v>
      </c>
      <c r="LP61" s="40">
        <v>0.52212375402450562</v>
      </c>
      <c r="LQ61" s="40">
        <v>0.52522170543670654</v>
      </c>
      <c r="LR61" s="40">
        <v>0.52879911661148071</v>
      </c>
      <c r="LS61" s="40">
        <v>0.53265196084976196</v>
      </c>
      <c r="LT61" s="40">
        <v>0.53660136461257935</v>
      </c>
      <c r="LU61" s="40">
        <v>0.54146343469619751</v>
      </c>
      <c r="LV61" s="40">
        <v>0.54614311456680298</v>
      </c>
      <c r="LW61" s="40">
        <v>0.55088883638381958</v>
      </c>
      <c r="LX61" s="40">
        <v>0.5551941990852356</v>
      </c>
      <c r="LY61" s="40">
        <v>0.55976021289825439</v>
      </c>
      <c r="LZ61" s="40">
        <v>0.56307297945022583</v>
      </c>
      <c r="MA61" s="40">
        <v>0.56676238775253296</v>
      </c>
      <c r="MB61" s="40">
        <v>0.57024937868118286</v>
      </c>
      <c r="MC61" s="40">
        <v>0.57366341352462769</v>
      </c>
      <c r="MD61" s="40">
        <v>0.57674181461334229</v>
      </c>
      <c r="ME61" s="40">
        <v>0.57893872261047363</v>
      </c>
      <c r="MF61" s="40">
        <v>0.58095240592956543</v>
      </c>
      <c r="MG61" s="40">
        <v>0.58310925960540771</v>
      </c>
      <c r="MH61" s="40">
        <v>0.58558142185211182</v>
      </c>
      <c r="MI61" s="40">
        <v>0.58841419219970703</v>
      </c>
      <c r="MJ61" s="40">
        <v>0.59099042415618896</v>
      </c>
      <c r="MK61" s="40">
        <v>0.59376370906829834</v>
      </c>
      <c r="ML61" s="40">
        <v>0.59703850746154785</v>
      </c>
      <c r="MM61" s="40">
        <v>0.60062140226364136</v>
      </c>
      <c r="MN61" s="40">
        <v>0.60458016395568848</v>
      </c>
      <c r="MO61" s="40">
        <v>0.60813206434249878</v>
      </c>
      <c r="MP61" s="40">
        <v>0.61213260889053345</v>
      </c>
      <c r="MQ61" s="40">
        <v>0.6162683367729187</v>
      </c>
      <c r="MR61" s="40">
        <v>0.62069416046142578</v>
      </c>
      <c r="MS61" s="40">
        <v>0.62523996829986572</v>
      </c>
      <c r="MT61" s="40">
        <v>0.62901800870895386</v>
      </c>
      <c r="MU61" s="40">
        <v>0.63308906555175781</v>
      </c>
      <c r="MV61" s="40">
        <v>0.63704246282577515</v>
      </c>
      <c r="MW61" s="40">
        <v>0.64115869998931885</v>
      </c>
      <c r="MX61" s="40">
        <v>0.64516127109527588</v>
      </c>
      <c r="MY61" s="336" t="s">
        <v>851</v>
      </c>
      <c r="MZ61" s="336" t="s">
        <v>1740</v>
      </c>
      <c r="NA61" s="40">
        <v>0.50352680683135986</v>
      </c>
      <c r="NB61" s="40">
        <v>0.50587821006774902</v>
      </c>
      <c r="NC61" s="40">
        <v>0.50883382558822632</v>
      </c>
      <c r="ND61" s="40">
        <v>0.51226723194122314</v>
      </c>
      <c r="NE61" s="40">
        <v>0.5159919261932373</v>
      </c>
      <c r="NF61" s="40">
        <v>0.51983988285064697</v>
      </c>
      <c r="NG61" s="40">
        <v>0.52459347248077393</v>
      </c>
      <c r="NH61" s="40">
        <v>0.5294000506401062</v>
      </c>
      <c r="NI61" s="40">
        <v>0.53428405523300171</v>
      </c>
      <c r="NJ61" s="40">
        <v>0.53854984045028687</v>
      </c>
      <c r="NK61" s="40">
        <v>0.5428999662399292</v>
      </c>
      <c r="NL61" s="40">
        <v>0.54620462656021118</v>
      </c>
      <c r="NM61" s="40">
        <v>0.54989230632781982</v>
      </c>
      <c r="NN61" s="40">
        <v>0.55338954925537109</v>
      </c>
      <c r="NO61" s="40">
        <v>0.5568162202835083</v>
      </c>
      <c r="NP61" s="40">
        <v>0.55974417924880981</v>
      </c>
      <c r="NQ61" s="40">
        <v>0.56179958581924438</v>
      </c>
      <c r="NR61" s="40">
        <v>0.56384181976318359</v>
      </c>
      <c r="NS61" s="40">
        <v>0.56587064266204834</v>
      </c>
      <c r="NT61" s="40">
        <v>0.56837207078933716</v>
      </c>
      <c r="NU61" s="40">
        <v>0.57123309373855591</v>
      </c>
      <c r="NV61" s="40">
        <v>0.57383650541305542</v>
      </c>
      <c r="NW61" s="40">
        <v>0.57663589715957642</v>
      </c>
      <c r="NX61" s="40">
        <v>0.57993102073669434</v>
      </c>
      <c r="NY61" s="40">
        <v>0.58353340625762939</v>
      </c>
      <c r="NZ61" s="40">
        <v>0.5872310996055603</v>
      </c>
      <c r="OA61" s="40">
        <v>0.59066718816757202</v>
      </c>
      <c r="OB61" s="40">
        <v>0.59441685676574707</v>
      </c>
      <c r="OC61" s="40">
        <v>0.59830975532531738</v>
      </c>
      <c r="OD61" s="40">
        <v>0.60236579179763794</v>
      </c>
      <c r="OE61" s="40">
        <v>0.60655319690704346</v>
      </c>
      <c r="OF61" s="40">
        <v>0.61010968685150146</v>
      </c>
      <c r="OG61" s="40">
        <v>0.61396098136901855</v>
      </c>
      <c r="OH61" s="40">
        <v>0.61745625734329224</v>
      </c>
      <c r="OI61" s="40">
        <v>0.62112253904342651</v>
      </c>
      <c r="OJ61" s="40">
        <v>0.62456852197647095</v>
      </c>
      <c r="OK61" s="336" t="s">
        <v>851</v>
      </c>
      <c r="OL61" s="336" t="s">
        <v>851</v>
      </c>
      <c r="OM61" s="336" t="s">
        <v>1740</v>
      </c>
      <c r="ON61" s="40">
        <v>0.40306434035301208</v>
      </c>
      <c r="OO61" s="40">
        <v>0.40420892834663391</v>
      </c>
      <c r="OP61" s="40">
        <v>0.40588808059692383</v>
      </c>
      <c r="OQ61" s="40">
        <v>0.40798264741897583</v>
      </c>
      <c r="OR61" s="40">
        <v>0.41035565733909607</v>
      </c>
      <c r="OS61" s="40">
        <v>0.41294026374816895</v>
      </c>
      <c r="OT61" s="40">
        <v>0.41747966408729553</v>
      </c>
      <c r="OU61" s="40">
        <v>0.42216464877128601</v>
      </c>
      <c r="OV61" s="40">
        <v>0.42723187804222107</v>
      </c>
      <c r="OW61" s="40">
        <v>0.43198776245117188</v>
      </c>
      <c r="OX61" s="40">
        <v>0.43724241852760315</v>
      </c>
      <c r="OY61" s="40">
        <v>0.44206085801124573</v>
      </c>
      <c r="OZ61" s="40">
        <v>0.44741564989089966</v>
      </c>
      <c r="PA61" s="40">
        <v>0.45275729894638062</v>
      </c>
      <c r="PB61" s="40">
        <v>0.45796802639961243</v>
      </c>
      <c r="PC61" s="40">
        <v>0.46280714869499207</v>
      </c>
      <c r="PD61" s="40">
        <v>0.46704021096229553</v>
      </c>
      <c r="PE61" s="40">
        <v>0.47118642926216125</v>
      </c>
      <c r="PF61" s="40">
        <v>0.47509095072746277</v>
      </c>
      <c r="PG61" s="40">
        <v>0.47891473770141602</v>
      </c>
      <c r="PH61" s="40">
        <v>0.48274290561676025</v>
      </c>
      <c r="PI61" s="40">
        <v>0.48597851395606995</v>
      </c>
      <c r="PJ61" s="40">
        <v>0.48894745111465454</v>
      </c>
      <c r="PK61" s="40">
        <v>0.49209314584732056</v>
      </c>
      <c r="PL61" s="40">
        <v>0.4955514669418335</v>
      </c>
      <c r="PM61" s="40">
        <v>0.49923664331436157</v>
      </c>
      <c r="PN61" s="40">
        <v>0.50279712677001953</v>
      </c>
      <c r="PO61" s="40">
        <v>0.50664341449737549</v>
      </c>
      <c r="PP61" s="40">
        <v>0.51076191663742065</v>
      </c>
      <c r="PQ61" s="40">
        <v>0.51514363288879395</v>
      </c>
      <c r="PR61" s="40">
        <v>0.51990270614624023</v>
      </c>
      <c r="PS61" s="40">
        <v>0.52401363849639893</v>
      </c>
      <c r="PT61" s="40">
        <v>0.5283815860748291</v>
      </c>
      <c r="PU61" s="40">
        <v>0.5328681468963623</v>
      </c>
      <c r="PV61" s="40">
        <v>0.53771877288818359</v>
      </c>
      <c r="PW61" s="40">
        <v>0.5424354076385498</v>
      </c>
      <c r="PX61" s="336" t="s">
        <v>851</v>
      </c>
      <c r="PY61" s="336" t="s">
        <v>851</v>
      </c>
      <c r="PZ61" s="40">
        <v>0.7340000000000001</v>
      </c>
      <c r="QA61" s="40">
        <v>0.7339</v>
      </c>
      <c r="QB61" s="40">
        <v>0.73419999999999996</v>
      </c>
      <c r="QC61" s="40">
        <v>0.73370000000000002</v>
      </c>
      <c r="QD61" s="40">
        <v>0.73360000000000003</v>
      </c>
      <c r="QE61" s="40">
        <v>0.73470000000000002</v>
      </c>
      <c r="QF61" s="40">
        <v>0.73549999999999993</v>
      </c>
      <c r="QG61" s="40">
        <v>0.73609999999999998</v>
      </c>
      <c r="QH61" s="40">
        <v>0.73580000000000001</v>
      </c>
      <c r="QI61" s="40">
        <v>0.73499999999999999</v>
      </c>
      <c r="QJ61" s="40">
        <v>0.73640000000000005</v>
      </c>
      <c r="QK61" s="40">
        <v>0.73670000000000002</v>
      </c>
      <c r="QL61" s="40">
        <v>0.73939999999999995</v>
      </c>
      <c r="QM61" s="40">
        <v>0.73819999999999997</v>
      </c>
      <c r="QN61" s="40">
        <v>0.73609999999999998</v>
      </c>
      <c r="QO61" s="40">
        <v>0.73370000000000002</v>
      </c>
      <c r="QP61" s="40">
        <v>0.73099999999999998</v>
      </c>
      <c r="QQ61" s="40">
        <v>0.72799999999999998</v>
      </c>
      <c r="QR61" s="40">
        <v>0.7248</v>
      </c>
      <c r="QS61" s="336" t="s">
        <v>851</v>
      </c>
      <c r="QT61" s="336" t="s">
        <v>851</v>
      </c>
      <c r="QU61" s="336" t="s">
        <v>851</v>
      </c>
      <c r="QV61" s="336" t="s">
        <v>851</v>
      </c>
      <c r="QW61" s="40">
        <v>-4.4052936136722565E-3</v>
      </c>
      <c r="QX61" s="336" t="s">
        <v>851</v>
      </c>
      <c r="QY61" s="336" t="s">
        <v>851</v>
      </c>
      <c r="QZ61" s="336" t="s">
        <v>851</v>
      </c>
      <c r="RA61" s="336" t="s">
        <v>851</v>
      </c>
      <c r="RB61" s="336" t="s">
        <v>851</v>
      </c>
      <c r="RC61" s="336" t="s">
        <v>851</v>
      </c>
      <c r="RD61" s="336" t="s">
        <v>851</v>
      </c>
      <c r="RE61" s="336" t="s">
        <v>851</v>
      </c>
      <c r="RF61" s="40">
        <v>0.56200000000000006</v>
      </c>
      <c r="RG61" s="40">
        <v>2008</v>
      </c>
      <c r="RH61" s="336" t="s">
        <v>840</v>
      </c>
      <c r="RI61" s="336" t="s">
        <v>851</v>
      </c>
      <c r="RJ61" s="40">
        <v>0.65900000000000003</v>
      </c>
      <c r="RK61" s="40">
        <v>2008</v>
      </c>
      <c r="RL61" s="336" t="s">
        <v>840</v>
      </c>
      <c r="RM61" s="336" t="s">
        <v>851</v>
      </c>
      <c r="RN61" s="40">
        <v>0.82900000000000007</v>
      </c>
      <c r="RO61" s="40">
        <v>2008</v>
      </c>
      <c r="RP61" s="336" t="s">
        <v>840</v>
      </c>
      <c r="RQ61" s="336" t="s">
        <v>851</v>
      </c>
      <c r="RR61" s="40">
        <v>0.92700000000000005</v>
      </c>
      <c r="RS61" s="40">
        <v>2008</v>
      </c>
      <c r="RT61" s="336" t="s">
        <v>840</v>
      </c>
      <c r="RU61" s="336" t="s">
        <v>851</v>
      </c>
      <c r="RV61" s="40">
        <v>0.62</v>
      </c>
      <c r="RW61" s="40">
        <v>2008</v>
      </c>
      <c r="RX61" s="336" t="s">
        <v>840</v>
      </c>
      <c r="RY61" s="336" t="s">
        <v>851</v>
      </c>
      <c r="RZ61" s="336" t="s">
        <v>838</v>
      </c>
      <c r="SA61" s="40">
        <v>0.11653659492731094</v>
      </c>
      <c r="SB61" s="40">
        <v>0.13021509349346161</v>
      </c>
      <c r="SC61" s="40">
        <v>0.13828136026859283</v>
      </c>
      <c r="SD61" s="40">
        <v>0.15276272594928741</v>
      </c>
      <c r="SE61" s="40">
        <v>0.18390919268131256</v>
      </c>
      <c r="SF61" s="336" t="s">
        <v>851</v>
      </c>
      <c r="SG61" s="336" t="s">
        <v>851</v>
      </c>
      <c r="SH61" s="40">
        <v>0.13675449788570404</v>
      </c>
      <c r="SI61" s="40">
        <v>0.15290266275405884</v>
      </c>
      <c r="SJ61" s="40">
        <v>0.17291758954524994</v>
      </c>
      <c r="SK61" s="40">
        <v>0.21018481254577637</v>
      </c>
      <c r="SL61" s="40">
        <v>0.14389519393444061</v>
      </c>
      <c r="SM61" s="336" t="s">
        <v>840</v>
      </c>
      <c r="SN61" s="336" t="s">
        <v>851</v>
      </c>
      <c r="SO61" s="336" t="s">
        <v>851</v>
      </c>
      <c r="SP61" s="40">
        <v>4.2737284675240517E-3</v>
      </c>
      <c r="SQ61" s="40">
        <v>-3.6715113674290478E-4</v>
      </c>
      <c r="SR61" s="40">
        <v>-1.644529215991497E-2</v>
      </c>
      <c r="SS61" s="40">
        <v>3.2564666122198105E-2</v>
      </c>
      <c r="ST61" s="40">
        <v>8.2559259608387947E-3</v>
      </c>
      <c r="SU61" s="336" t="s">
        <v>838</v>
      </c>
      <c r="SV61" s="336" t="s">
        <v>851</v>
      </c>
      <c r="SW61" s="336" t="s">
        <v>851</v>
      </c>
      <c r="SX61" s="40">
        <v>7.2039896622300148E-3</v>
      </c>
      <c r="SY61" s="40">
        <v>5.8232331648468971E-3</v>
      </c>
      <c r="SZ61" s="40">
        <v>-1.1606275103986263E-2</v>
      </c>
      <c r="TA61" s="40">
        <v>3.9979435503482819E-2</v>
      </c>
      <c r="TB61" s="40">
        <v>2.9558802023530006E-2</v>
      </c>
      <c r="TC61" s="336" t="s">
        <v>840</v>
      </c>
      <c r="TD61" s="336" t="s">
        <v>851</v>
      </c>
      <c r="TE61" s="336" t="s">
        <v>851</v>
      </c>
      <c r="TF61" s="336" t="s">
        <v>851</v>
      </c>
      <c r="TG61" s="40">
        <v>-9.2464257031679153E-3</v>
      </c>
      <c r="TH61" s="40">
        <v>-1.2081988155841827E-2</v>
      </c>
      <c r="TI61" s="40">
        <v>-2.6537733152508736E-2</v>
      </c>
      <c r="TJ61" s="40">
        <v>1.6720343381166458E-2</v>
      </c>
      <c r="TK61" s="40">
        <v>-1.1238223873078823E-2</v>
      </c>
      <c r="TL61" s="336" t="s">
        <v>838</v>
      </c>
      <c r="TM61" s="336" t="s">
        <v>851</v>
      </c>
      <c r="TN61" s="336" t="s">
        <v>851</v>
      </c>
      <c r="TO61" s="336" t="s">
        <v>851</v>
      </c>
      <c r="TP61" s="40">
        <v>-7.1922712959349155E-3</v>
      </c>
      <c r="TQ61" s="40">
        <v>-6.2377448193728924E-3</v>
      </c>
      <c r="TR61" s="40">
        <v>-2.0586539059877396E-2</v>
      </c>
      <c r="TS61" s="40">
        <v>2.7770312502980232E-2</v>
      </c>
      <c r="TT61" s="40">
        <v>1.2812186032533646E-2</v>
      </c>
      <c r="TU61" s="336" t="s">
        <v>840</v>
      </c>
      <c r="TV61" s="336" t="s">
        <v>851</v>
      </c>
      <c r="TW61" s="40">
        <v>520</v>
      </c>
      <c r="TX61" s="336" t="s">
        <v>840</v>
      </c>
      <c r="TY61" s="336" t="s">
        <v>851</v>
      </c>
      <c r="TZ61" s="40">
        <v>396.92227172851563</v>
      </c>
      <c r="UA61" s="336" t="s">
        <v>838</v>
      </c>
      <c r="UB61" s="336" t="s">
        <v>851</v>
      </c>
      <c r="UC61" s="40">
        <v>418.31555321913402</v>
      </c>
      <c r="UD61" s="336" t="s">
        <v>840</v>
      </c>
      <c r="UE61" s="336" t="s">
        <v>851</v>
      </c>
      <c r="UF61" s="336" t="s">
        <v>851</v>
      </c>
      <c r="UG61" s="40">
        <v>5.0390765070915222E-2</v>
      </c>
      <c r="UH61" s="40">
        <v>6.261955201625824E-2</v>
      </c>
      <c r="UI61" s="40">
        <v>7.4084460735321045E-2</v>
      </c>
      <c r="UJ61" s="40">
        <v>8.3132490515708923E-2</v>
      </c>
      <c r="UK61" s="40">
        <v>9.7375497221946716E-2</v>
      </c>
      <c r="UL61" s="336" t="s">
        <v>838</v>
      </c>
      <c r="UM61" s="336" t="s">
        <v>851</v>
      </c>
      <c r="UN61" s="336" t="s">
        <v>851</v>
      </c>
      <c r="UO61" s="336" t="s">
        <v>851</v>
      </c>
      <c r="UP61" s="40"/>
      <c r="UQ61" s="40"/>
      <c r="UR61" s="40"/>
      <c r="US61" s="40"/>
      <c r="UT61" s="40">
        <v>0.1697530597448349</v>
      </c>
      <c r="UU61" s="336" t="s">
        <v>470</v>
      </c>
    </row>
    <row r="62" spans="1:567">
      <c r="A62" s="336" t="s">
        <v>424</v>
      </c>
      <c r="B62" s="336" t="s">
        <v>150</v>
      </c>
      <c r="C62" s="336" t="s">
        <v>252</v>
      </c>
      <c r="D62" s="40">
        <v>3.1023252755403519E-2</v>
      </c>
      <c r="E62" s="336" t="s">
        <v>436</v>
      </c>
      <c r="F62" s="40">
        <v>6.2808133661746979E-2</v>
      </c>
      <c r="G62" s="336" t="s">
        <v>1741</v>
      </c>
      <c r="H62" s="40">
        <v>6.4797438681125641E-2</v>
      </c>
      <c r="I62" s="336" t="s">
        <v>1447</v>
      </c>
      <c r="J62" s="40">
        <v>6.718473881483078E-2</v>
      </c>
      <c r="K62" s="336" t="s">
        <v>1803</v>
      </c>
      <c r="L62" s="336" t="s">
        <v>436</v>
      </c>
      <c r="M62" s="40">
        <v>0.682792067527771</v>
      </c>
      <c r="N62" s="40"/>
      <c r="O62" s="336" t="s">
        <v>1736</v>
      </c>
      <c r="P62" s="40"/>
      <c r="Q62" s="336" t="s">
        <v>1736</v>
      </c>
      <c r="R62" s="40"/>
      <c r="S62" s="336" t="s">
        <v>1736</v>
      </c>
      <c r="T62" s="40">
        <v>0.682792067527771</v>
      </c>
      <c r="U62" s="336" t="s">
        <v>436</v>
      </c>
      <c r="V62" s="336" t="s">
        <v>851</v>
      </c>
      <c r="W62" s="336" t="s">
        <v>1741</v>
      </c>
      <c r="X62" s="40">
        <v>0.59574282169342041</v>
      </c>
      <c r="Y62" s="40"/>
      <c r="Z62" s="336" t="s">
        <v>1736</v>
      </c>
      <c r="AA62" s="40"/>
      <c r="AB62" s="336" t="s">
        <v>1736</v>
      </c>
      <c r="AC62" s="40"/>
      <c r="AD62" s="336" t="s">
        <v>1736</v>
      </c>
      <c r="AE62" s="40">
        <v>0.59574282169342041</v>
      </c>
      <c r="AF62" s="336" t="s">
        <v>1741</v>
      </c>
      <c r="AG62" s="336" t="s">
        <v>851</v>
      </c>
      <c r="AH62" s="336" t="s">
        <v>1447</v>
      </c>
      <c r="AI62" s="40">
        <v>0.45241037011146545</v>
      </c>
      <c r="AJ62" s="40"/>
      <c r="AK62" s="336" t="s">
        <v>1736</v>
      </c>
      <c r="AL62" s="40"/>
      <c r="AM62" s="336" t="s">
        <v>1736</v>
      </c>
      <c r="AN62" s="40"/>
      <c r="AO62" s="336" t="s">
        <v>1736</v>
      </c>
      <c r="AP62" s="40">
        <v>0.45241037011146545</v>
      </c>
      <c r="AQ62" s="336" t="s">
        <v>1447</v>
      </c>
      <c r="AR62" s="336" t="s">
        <v>851</v>
      </c>
      <c r="AS62" s="336" t="s">
        <v>1803</v>
      </c>
      <c r="AT62" s="40">
        <v>0.49264279007911682</v>
      </c>
      <c r="AU62" s="40"/>
      <c r="AV62" s="336" t="s">
        <v>1736</v>
      </c>
      <c r="AW62" s="40"/>
      <c r="AX62" s="336" t="s">
        <v>1736</v>
      </c>
      <c r="AY62" s="40"/>
      <c r="AZ62" s="336" t="s">
        <v>1736</v>
      </c>
      <c r="BA62" s="40">
        <v>0.49264279007911682</v>
      </c>
      <c r="BB62" s="336" t="s">
        <v>1803</v>
      </c>
      <c r="BC62" s="336" t="s">
        <v>851</v>
      </c>
      <c r="BD62" s="336" t="s">
        <v>436</v>
      </c>
      <c r="BE62" s="40">
        <v>1.0039660930633545</v>
      </c>
      <c r="BF62" s="336" t="s">
        <v>827</v>
      </c>
      <c r="BG62" s="40">
        <v>1.1518024206161499</v>
      </c>
      <c r="BH62" s="336" t="s">
        <v>1447</v>
      </c>
      <c r="BI62" s="40">
        <v>1.2322086095809937</v>
      </c>
      <c r="BJ62" s="336" t="s">
        <v>1803</v>
      </c>
      <c r="BK62" s="40">
        <v>1.8908993005752563</v>
      </c>
      <c r="BL62" s="336" t="s">
        <v>851</v>
      </c>
      <c r="BM62" s="40">
        <v>2.8186366558074951</v>
      </c>
      <c r="BN62" s="336" t="s">
        <v>838</v>
      </c>
      <c r="BO62" s="336" t="s">
        <v>851</v>
      </c>
      <c r="BP62" s="336" t="s">
        <v>470</v>
      </c>
      <c r="BQ62" s="40">
        <v>9.1786235570907593E-3</v>
      </c>
      <c r="BR62" s="40">
        <v>9.4486195594072342E-3</v>
      </c>
      <c r="BS62" s="40">
        <v>1.0329173877835274E-2</v>
      </c>
      <c r="BT62" s="40">
        <v>9.4340341165661812E-3</v>
      </c>
      <c r="BU62" s="40">
        <v>9.4340145587921143E-3</v>
      </c>
      <c r="BV62" s="336" t="s">
        <v>851</v>
      </c>
      <c r="BW62" s="336" t="s">
        <v>470</v>
      </c>
      <c r="BX62" s="40">
        <v>8.2585904747247696E-3</v>
      </c>
      <c r="BY62" s="40">
        <v>8.2279164344072342E-3</v>
      </c>
      <c r="BZ62" s="40">
        <v>8.274497464299202E-3</v>
      </c>
      <c r="CA62" s="40">
        <v>9.2336768284440041E-3</v>
      </c>
      <c r="CB62" s="40">
        <v>9.713280014693737E-3</v>
      </c>
      <c r="CC62" s="336" t="s">
        <v>851</v>
      </c>
      <c r="CD62" s="336" t="s">
        <v>470</v>
      </c>
      <c r="CE62" s="40">
        <v>8.5397651419043541E-3</v>
      </c>
      <c r="CF62" s="40">
        <v>8.4343608468770981E-3</v>
      </c>
      <c r="CG62" s="40">
        <v>8.993878960609436E-3</v>
      </c>
      <c r="CH62" s="40">
        <v>9.7132464870810509E-3</v>
      </c>
      <c r="CI62" s="40">
        <v>9.0504046529531479E-3</v>
      </c>
      <c r="CJ62" s="336" t="s">
        <v>851</v>
      </c>
      <c r="CK62" s="336" t="s">
        <v>470</v>
      </c>
      <c r="CL62" s="40">
        <v>8.3366502076387405E-3</v>
      </c>
      <c r="CM62" s="40">
        <v>8.7540829554200172E-3</v>
      </c>
      <c r="CN62" s="40">
        <v>9.4734653830528259E-3</v>
      </c>
      <c r="CO62" s="40">
        <v>9.5320167019963264E-3</v>
      </c>
      <c r="CP62" s="40">
        <v>8.0245295539498329E-3</v>
      </c>
      <c r="CQ62" s="336" t="s">
        <v>851</v>
      </c>
      <c r="CR62" s="40"/>
      <c r="CS62" s="40"/>
      <c r="CT62" s="40"/>
      <c r="CU62" s="40"/>
      <c r="CV62" s="40"/>
      <c r="CW62" s="336" t="s">
        <v>1737</v>
      </c>
      <c r="CX62" s="336" t="s">
        <v>851</v>
      </c>
      <c r="CY62" s="40"/>
      <c r="CZ62" s="40"/>
      <c r="DA62" s="40"/>
      <c r="DB62" s="40"/>
      <c r="DC62" s="40"/>
      <c r="DD62" s="336" t="s">
        <v>1737</v>
      </c>
      <c r="DE62" s="336" t="s">
        <v>851</v>
      </c>
      <c r="DF62" s="40"/>
      <c r="DG62" s="336" t="s">
        <v>1737</v>
      </c>
      <c r="DH62" s="336" t="s">
        <v>851</v>
      </c>
      <c r="DI62" s="336" t="s">
        <v>851</v>
      </c>
      <c r="DJ62" s="336">
        <v>2.5</v>
      </c>
      <c r="DK62" s="336" t="s">
        <v>1738</v>
      </c>
      <c r="DL62" s="336" t="s">
        <v>851</v>
      </c>
      <c r="DM62" s="336" t="s">
        <v>851</v>
      </c>
      <c r="DN62" s="336" t="s">
        <v>470</v>
      </c>
      <c r="DO62" s="40">
        <v>1.7731204861775041E-3</v>
      </c>
      <c r="DP62" s="40">
        <v>7.8073800541460514E-3</v>
      </c>
      <c r="DQ62" s="40">
        <v>1.0499698109924793E-2</v>
      </c>
      <c r="DR62" s="40">
        <v>1.6782781109213829E-2</v>
      </c>
      <c r="DS62" s="40">
        <v>1.0616175830364227E-2</v>
      </c>
      <c r="DT62" s="336" t="s">
        <v>851</v>
      </c>
      <c r="DU62" s="336" t="s">
        <v>470</v>
      </c>
      <c r="DV62" s="40">
        <v>7.9624997451901436E-3</v>
      </c>
      <c r="DW62" s="40">
        <v>9.6666663885116577E-3</v>
      </c>
      <c r="DX62" s="40">
        <v>1.0895000770688057E-2</v>
      </c>
      <c r="DY62" s="40">
        <v>3.250000299885869E-3</v>
      </c>
      <c r="DZ62" s="40">
        <v>2.4999999441206455E-3</v>
      </c>
      <c r="EA62" s="336" t="s">
        <v>851</v>
      </c>
      <c r="EB62" s="336" t="s">
        <v>470</v>
      </c>
      <c r="EC62" s="40">
        <v>9.6504413522779942E-4</v>
      </c>
      <c r="ED62" s="40">
        <v>-3.3170864917337894E-3</v>
      </c>
      <c r="EE62" s="40">
        <v>9.831645293161273E-4</v>
      </c>
      <c r="EF62" s="40">
        <v>-7.4484641663730145E-3</v>
      </c>
      <c r="EG62" s="40">
        <v>-5.2168671973049641E-3</v>
      </c>
      <c r="EH62" s="336" t="s">
        <v>851</v>
      </c>
      <c r="EI62" s="336" t="s">
        <v>470</v>
      </c>
      <c r="EJ62" s="40">
        <v>1.1138869449496269E-2</v>
      </c>
      <c r="EK62" s="40">
        <v>9.9210543558001518E-3</v>
      </c>
      <c r="EL62" s="40">
        <v>3.4307290334254503E-3</v>
      </c>
      <c r="EM62" s="40">
        <v>5.0339279696345329E-3</v>
      </c>
      <c r="EN62" s="40">
        <v>9.8834987729787827E-3</v>
      </c>
      <c r="EO62" s="336" t="s">
        <v>851</v>
      </c>
      <c r="EP62" s="336" t="s">
        <v>851</v>
      </c>
      <c r="EQ62" s="336" t="s">
        <v>851</v>
      </c>
      <c r="ER62" s="40">
        <v>0.70719999999999994</v>
      </c>
      <c r="ES62" s="336" t="s">
        <v>1739</v>
      </c>
      <c r="ET62" s="336" t="s">
        <v>851</v>
      </c>
      <c r="EU62" s="336" t="s">
        <v>851</v>
      </c>
      <c r="EV62" s="40">
        <v>0.77040000000000008</v>
      </c>
      <c r="EW62" s="336" t="s">
        <v>1739</v>
      </c>
      <c r="EX62" s="336" t="s">
        <v>851</v>
      </c>
      <c r="EY62" s="336" t="s">
        <v>851</v>
      </c>
      <c r="EZ62" s="40">
        <v>0.64430000000000009</v>
      </c>
      <c r="FA62" s="336" t="s">
        <v>1739</v>
      </c>
      <c r="FB62" s="336" t="s">
        <v>851</v>
      </c>
      <c r="FC62" s="40">
        <v>-9.6868112683296204E-2</v>
      </c>
      <c r="FD62" s="40">
        <v>-2.9330844059586525E-2</v>
      </c>
      <c r="FE62" s="40">
        <v>-6.4870424568653107E-2</v>
      </c>
      <c r="FF62" s="40">
        <v>-6.6502779722213745E-2</v>
      </c>
      <c r="FG62" s="40">
        <v>-7.8969985246658325E-2</v>
      </c>
      <c r="FH62" s="336" t="s">
        <v>838</v>
      </c>
      <c r="FI62" s="336" t="s">
        <v>851</v>
      </c>
      <c r="FJ62" s="40"/>
      <c r="FK62" s="40"/>
      <c r="FL62" s="40"/>
      <c r="FM62" s="40"/>
      <c r="FN62" s="40"/>
      <c r="FO62" s="336" t="s">
        <v>1737</v>
      </c>
      <c r="FP62" s="336" t="s">
        <v>851</v>
      </c>
      <c r="FQ62" s="40">
        <v>0.36205831170082092</v>
      </c>
      <c r="FR62" s="336" t="s">
        <v>840</v>
      </c>
      <c r="FS62" s="336" t="s">
        <v>851</v>
      </c>
      <c r="FT62" s="336" t="s">
        <v>851</v>
      </c>
      <c r="FU62" s="40">
        <v>7.3465116322040558E-2</v>
      </c>
      <c r="FV62" s="40">
        <v>1.9295826554298401E-2</v>
      </c>
      <c r="FW62" s="40">
        <v>2.9384184628725052E-2</v>
      </c>
      <c r="FX62" s="40">
        <v>4.0552269667387009E-2</v>
      </c>
      <c r="FY62" s="40">
        <v>5.0078779458999634E-2</v>
      </c>
      <c r="FZ62" s="336" t="s">
        <v>840</v>
      </c>
      <c r="GA62" s="336" t="s">
        <v>851</v>
      </c>
      <c r="GB62" s="336" t="s">
        <v>851</v>
      </c>
      <c r="GC62" s="336" t="s">
        <v>851</v>
      </c>
      <c r="GD62" s="336" t="s">
        <v>851</v>
      </c>
      <c r="GE62" s="336" t="s">
        <v>851</v>
      </c>
      <c r="GF62" s="336" t="s">
        <v>851</v>
      </c>
      <c r="GG62" s="336" t="s">
        <v>851</v>
      </c>
      <c r="GH62" s="336" t="s">
        <v>851</v>
      </c>
      <c r="GI62" s="336" t="s">
        <v>851</v>
      </c>
      <c r="GJ62" s="336" t="s">
        <v>851</v>
      </c>
      <c r="GK62" s="40">
        <v>8355654</v>
      </c>
      <c r="GL62" s="40">
        <v>8678049</v>
      </c>
      <c r="GM62" s="40">
        <v>9019226</v>
      </c>
      <c r="GN62" s="40">
        <v>9373913</v>
      </c>
      <c r="GO62" s="40">
        <v>9734761</v>
      </c>
      <c r="GP62" s="40">
        <v>10096630</v>
      </c>
      <c r="GQ62" s="40">
        <v>10457122</v>
      </c>
      <c r="GR62" s="40">
        <v>10818031</v>
      </c>
      <c r="GS62" s="40">
        <v>11183589</v>
      </c>
      <c r="GT62" s="40">
        <v>11560142</v>
      </c>
      <c r="GU62" s="40">
        <v>11952134</v>
      </c>
      <c r="GV62" s="40">
        <v>12360986</v>
      </c>
      <c r="GW62" s="40">
        <v>12784748</v>
      </c>
      <c r="GX62" s="40">
        <v>13220433</v>
      </c>
      <c r="GY62" s="40">
        <v>13663562</v>
      </c>
      <c r="GZ62" s="40">
        <v>14110971</v>
      </c>
      <c r="HA62" s="40">
        <v>14561658</v>
      </c>
      <c r="HB62" s="40">
        <v>15016761</v>
      </c>
      <c r="HC62" s="40">
        <v>15477727</v>
      </c>
      <c r="HD62" s="40">
        <v>15946882</v>
      </c>
      <c r="HE62" s="40">
        <v>16425859</v>
      </c>
      <c r="HF62" s="40">
        <v>16915000</v>
      </c>
      <c r="HG62" s="40">
        <v>17414000</v>
      </c>
      <c r="HH62" s="40">
        <v>17921000</v>
      </c>
      <c r="HI62" s="40">
        <v>18437000</v>
      </c>
      <c r="HJ62" s="40">
        <v>18961000</v>
      </c>
      <c r="HK62" s="40">
        <v>19491000</v>
      </c>
      <c r="HL62" s="40">
        <v>20030000</v>
      </c>
      <c r="HM62" s="40">
        <v>20576000</v>
      </c>
      <c r="HN62" s="40">
        <v>21129000</v>
      </c>
      <c r="HO62" s="40">
        <v>21690000</v>
      </c>
      <c r="HP62" s="40">
        <v>22259000</v>
      </c>
      <c r="HQ62" s="40">
        <v>22834000</v>
      </c>
      <c r="HR62" s="40">
        <v>23415000</v>
      </c>
      <c r="HS62" s="40">
        <v>24003000</v>
      </c>
      <c r="HT62" s="40">
        <v>24597000</v>
      </c>
      <c r="HU62" s="40">
        <v>25196000</v>
      </c>
      <c r="HV62" s="40">
        <v>25800000</v>
      </c>
      <c r="HW62" s="40">
        <v>26409000</v>
      </c>
      <c r="HX62" s="40">
        <v>27024000</v>
      </c>
      <c r="HY62" s="40">
        <v>27643000</v>
      </c>
      <c r="HZ62" s="40">
        <v>28267000</v>
      </c>
      <c r="IA62" s="40">
        <v>28895000</v>
      </c>
      <c r="IB62" s="40">
        <v>29528000</v>
      </c>
      <c r="IC62" s="40">
        <v>30164000</v>
      </c>
      <c r="ID62" s="40">
        <v>30802000</v>
      </c>
      <c r="IE62" s="40">
        <v>31444000</v>
      </c>
      <c r="IF62" s="40">
        <v>32088000</v>
      </c>
      <c r="IG62" s="40">
        <v>32734000</v>
      </c>
      <c r="IH62" s="40">
        <v>33382000</v>
      </c>
      <c r="II62" s="40">
        <v>34031000</v>
      </c>
      <c r="IJ62" s="336" t="s">
        <v>851</v>
      </c>
      <c r="IK62" s="336" t="s">
        <v>851</v>
      </c>
      <c r="IL62" s="336" t="s">
        <v>851</v>
      </c>
      <c r="IM62" s="40">
        <v>3.143933042883873E-2</v>
      </c>
      <c r="IN62" s="40">
        <v>3.0775066465139389E-2</v>
      </c>
      <c r="IO62" s="40">
        <v>3.0235044658184052E-2</v>
      </c>
      <c r="IP62" s="40">
        <v>2.9861301183700562E-2</v>
      </c>
      <c r="IQ62" s="40">
        <v>2.9593536630272865E-2</v>
      </c>
      <c r="IR62" s="40">
        <v>2.9343940317630768E-2</v>
      </c>
      <c r="IS62" s="40">
        <v>2.9073677957057953E-2</v>
      </c>
      <c r="IT62" s="40">
        <v>2.869872935116291E-2</v>
      </c>
      <c r="IU62" s="40">
        <v>2.8386306017637253E-2</v>
      </c>
      <c r="IV62" s="40">
        <v>2.8024723753333092E-2</v>
      </c>
      <c r="IW62" s="40">
        <v>2.7568582445383072E-2</v>
      </c>
      <c r="IX62" s="40">
        <v>2.7278328314423561E-2</v>
      </c>
      <c r="IY62" s="40">
        <v>2.6894198730587959E-2</v>
      </c>
      <c r="IZ62" s="40">
        <v>2.652115561068058E-2</v>
      </c>
      <c r="JA62" s="40">
        <v>2.6204820722341537E-2</v>
      </c>
      <c r="JB62" s="40">
        <v>2.5895096361637115E-2</v>
      </c>
      <c r="JC62" s="40">
        <v>2.5504231452941895E-2</v>
      </c>
      <c r="JD62" s="40">
        <v>2.5126188993453979E-2</v>
      </c>
      <c r="JE62" s="40">
        <v>2.4801980704069138E-2</v>
      </c>
      <c r="JF62" s="40">
        <v>2.4445662274956703E-2</v>
      </c>
      <c r="JG62" s="40">
        <v>2.4060767143964767E-2</v>
      </c>
      <c r="JH62" s="40">
        <v>2.3689240217208862E-2</v>
      </c>
      <c r="JI62" s="40">
        <v>2.3330369964241982E-2</v>
      </c>
      <c r="JJ62" s="40">
        <v>2.302049845457077E-2</v>
      </c>
      <c r="JK62" s="40">
        <v>2.2647172212600708E-2</v>
      </c>
      <c r="JL62" s="40">
        <v>2.2322515025734901E-2</v>
      </c>
      <c r="JM62" s="40">
        <v>2.1973522379994392E-2</v>
      </c>
      <c r="JN62" s="40">
        <v>2.1670395508408546E-2</v>
      </c>
      <c r="JO62" s="40">
        <v>2.1310195326805115E-2</v>
      </c>
      <c r="JP62" s="40">
        <v>2.0930463448166847E-2</v>
      </c>
      <c r="JQ62" s="40">
        <v>2.0628562197089195E-2</v>
      </c>
      <c r="JR62" s="40">
        <v>2.0273942500352859E-2</v>
      </c>
      <c r="JS62" s="40">
        <v>1.9932163879275322E-2</v>
      </c>
      <c r="JT62" s="40">
        <v>1.9602539017796516E-2</v>
      </c>
      <c r="JU62" s="40">
        <v>1.925504207611084E-2</v>
      </c>
      <c r="JV62" s="336" t="s">
        <v>1740</v>
      </c>
      <c r="JW62" s="336" t="s">
        <v>851</v>
      </c>
      <c r="JX62" s="336" t="s">
        <v>851</v>
      </c>
      <c r="JY62" s="336" t="s">
        <v>851</v>
      </c>
      <c r="JZ62" s="336" t="s">
        <v>851</v>
      </c>
      <c r="KA62" s="336" t="s">
        <v>1740</v>
      </c>
      <c r="KB62" s="40">
        <v>0.49902547457577495</v>
      </c>
      <c r="KC62" s="40">
        <v>0.49906645246029002</v>
      </c>
      <c r="KD62" s="40">
        <v>0.49910916208894901</v>
      </c>
      <c r="KE62" s="40">
        <v>0.49915100582921496</v>
      </c>
      <c r="KF62" s="40">
        <v>0.49918987297955802</v>
      </c>
      <c r="KG62" s="40">
        <v>0.49922320653062996</v>
      </c>
      <c r="KH62" s="40">
        <v>0.49925081222359902</v>
      </c>
      <c r="KI62" s="40">
        <v>0.499274014627899</v>
      </c>
      <c r="KJ62" s="40">
        <v>0.49929259692287098</v>
      </c>
      <c r="KK62" s="40">
        <v>0.49930767029930301</v>
      </c>
      <c r="KL62" s="40">
        <v>0.49931924360541202</v>
      </c>
      <c r="KM62" s="40">
        <v>0.49932804039340395</v>
      </c>
      <c r="KN62" s="40">
        <v>0.49933329998335502</v>
      </c>
      <c r="KO62" s="40">
        <v>0.49933502621185</v>
      </c>
      <c r="KP62" s="40">
        <v>0.499332969796982</v>
      </c>
      <c r="KQ62" s="40">
        <v>0.49932698262123304</v>
      </c>
      <c r="KR62" s="40">
        <v>0.49931716151603406</v>
      </c>
      <c r="KS62" s="40">
        <v>0.49930348624753201</v>
      </c>
      <c r="KT62" s="40">
        <v>0.49928624165338803</v>
      </c>
      <c r="KU62" s="40">
        <v>0.49926585259710005</v>
      </c>
      <c r="KV62" s="40">
        <v>0.49924195796701498</v>
      </c>
      <c r="KW62" s="40">
        <v>0.49921489095253496</v>
      </c>
      <c r="KX62" s="40">
        <v>0.499184709333926</v>
      </c>
      <c r="KY62" s="40">
        <v>0.49915094130290599</v>
      </c>
      <c r="KZ62" s="40">
        <v>0.49911301481599601</v>
      </c>
      <c r="LA62" s="40">
        <v>0.49907100804959903</v>
      </c>
      <c r="LB62" s="40">
        <v>0.499024973706023</v>
      </c>
      <c r="LC62" s="40">
        <v>0.49897478541058499</v>
      </c>
      <c r="LD62" s="40">
        <v>0.498920477208949</v>
      </c>
      <c r="LE62" s="40">
        <v>0.498862507071413</v>
      </c>
      <c r="LF62" s="40">
        <v>0.49880089251217397</v>
      </c>
      <c r="LG62" s="40">
        <v>0.49873552645287605</v>
      </c>
      <c r="LH62" s="40">
        <v>0.49866673240315995</v>
      </c>
      <c r="LI62" s="40">
        <v>0.49859447439763999</v>
      </c>
      <c r="LJ62" s="40">
        <v>0.49851870447153701</v>
      </c>
      <c r="LK62" s="40">
        <v>0.49843967217247903</v>
      </c>
      <c r="LL62" s="336" t="s">
        <v>851</v>
      </c>
      <c r="LM62" s="336" t="s">
        <v>851</v>
      </c>
      <c r="LN62" s="336" t="s">
        <v>1740</v>
      </c>
      <c r="LO62" s="40">
        <v>0.49718627333641052</v>
      </c>
      <c r="LP62" s="40">
        <v>0.49907496571540833</v>
      </c>
      <c r="LQ62" s="40">
        <v>0.50132709741592407</v>
      </c>
      <c r="LR62" s="40">
        <v>0.50393182039260864</v>
      </c>
      <c r="LS62" s="40">
        <v>0.50687414407730103</v>
      </c>
      <c r="LT62" s="40">
        <v>0.51011121273040771</v>
      </c>
      <c r="LU62" s="40">
        <v>0.51256281137466431</v>
      </c>
      <c r="LV62" s="40">
        <v>0.51544731855392456</v>
      </c>
      <c r="LW62" s="40">
        <v>0.51860946416854858</v>
      </c>
      <c r="LX62" s="40">
        <v>0.52204805612564087</v>
      </c>
      <c r="LY62" s="40">
        <v>0.52560520172119141</v>
      </c>
      <c r="LZ62" s="40">
        <v>0.52850031852722168</v>
      </c>
      <c r="MA62" s="40">
        <v>0.53165251016616821</v>
      </c>
      <c r="MB62" s="40">
        <v>0.53504079580307007</v>
      </c>
      <c r="MC62" s="40">
        <v>0.53864359855651855</v>
      </c>
      <c r="MD62" s="40">
        <v>0.5423697829246521</v>
      </c>
      <c r="ME62" s="40">
        <v>0.54544228315353394</v>
      </c>
      <c r="MF62" s="40">
        <v>0.54878687858581543</v>
      </c>
      <c r="MG62" s="40">
        <v>0.55233824253082275</v>
      </c>
      <c r="MH62" s="40">
        <v>0.55597215890884399</v>
      </c>
      <c r="MI62" s="40">
        <v>0.55974304676055908</v>
      </c>
      <c r="MJ62" s="40">
        <v>0.56286710500717163</v>
      </c>
      <c r="MK62" s="40">
        <v>0.56616276502609253</v>
      </c>
      <c r="ML62" s="40">
        <v>0.56965428590774536</v>
      </c>
      <c r="MM62" s="40">
        <v>0.57323122024536133</v>
      </c>
      <c r="MN62" s="40">
        <v>0.57689106464385986</v>
      </c>
      <c r="MO62" s="40">
        <v>0.57989883422851563</v>
      </c>
      <c r="MP62" s="40">
        <v>0.58304202556610107</v>
      </c>
      <c r="MQ62" s="40">
        <v>0.58629095554351807</v>
      </c>
      <c r="MR62" s="40">
        <v>0.58964329957962036</v>
      </c>
      <c r="MS62" s="40">
        <v>0.59304589033126831</v>
      </c>
      <c r="MT62" s="40">
        <v>0.59582114219665527</v>
      </c>
      <c r="MU62" s="40">
        <v>0.59875965118408203</v>
      </c>
      <c r="MV62" s="40">
        <v>0.60182070732116699</v>
      </c>
      <c r="MW62" s="40">
        <v>0.60490685701370239</v>
      </c>
      <c r="MX62" s="40">
        <v>0.60800445079803467</v>
      </c>
      <c r="MY62" s="336" t="s">
        <v>851</v>
      </c>
      <c r="MZ62" s="336" t="s">
        <v>1740</v>
      </c>
      <c r="NA62" s="40">
        <v>0.48221182823181152</v>
      </c>
      <c r="NB62" s="40">
        <v>0.48416814208030701</v>
      </c>
      <c r="NC62" s="40">
        <v>0.48655545711517334</v>
      </c>
      <c r="ND62" s="40">
        <v>0.48932307958602905</v>
      </c>
      <c r="NE62" s="40">
        <v>0.49240699410438538</v>
      </c>
      <c r="NF62" s="40">
        <v>0.49574217200279236</v>
      </c>
      <c r="NG62" s="40">
        <v>0.49837422370910645</v>
      </c>
      <c r="NH62" s="40">
        <v>0.50132077932357788</v>
      </c>
      <c r="NI62" s="40">
        <v>0.50460356473922729</v>
      </c>
      <c r="NJ62" s="40">
        <v>0.50805443525314331</v>
      </c>
      <c r="NK62" s="40">
        <v>0.51162910461425781</v>
      </c>
      <c r="NL62" s="40">
        <v>0.51459646224975586</v>
      </c>
      <c r="NM62" s="40">
        <v>0.51782327890396118</v>
      </c>
      <c r="NN62" s="40">
        <v>0.52118974924087524</v>
      </c>
      <c r="NO62" s="40">
        <v>0.52472907304763794</v>
      </c>
      <c r="NP62" s="40">
        <v>0.52826189994812012</v>
      </c>
      <c r="NQ62" s="40">
        <v>0.53115594387054443</v>
      </c>
      <c r="NR62" s="40">
        <v>0.53429096937179565</v>
      </c>
      <c r="NS62" s="40">
        <v>0.53756141662597656</v>
      </c>
      <c r="NT62" s="40">
        <v>0.54089069366455078</v>
      </c>
      <c r="NU62" s="40">
        <v>0.54437536001205444</v>
      </c>
      <c r="NV62" s="40">
        <v>0.54726940393447876</v>
      </c>
      <c r="NW62" s="40">
        <v>0.55027133226394653</v>
      </c>
      <c r="NX62" s="40">
        <v>0.55348557233810425</v>
      </c>
      <c r="NY62" s="40">
        <v>0.55672734975814819</v>
      </c>
      <c r="NZ62" s="40">
        <v>0.56006944179534912</v>
      </c>
      <c r="OA62" s="40">
        <v>0.56281173229217529</v>
      </c>
      <c r="OB62" s="40">
        <v>0.56563419103622437</v>
      </c>
      <c r="OC62" s="40">
        <v>0.56854510307312012</v>
      </c>
      <c r="OD62" s="40">
        <v>0.57154226303100586</v>
      </c>
      <c r="OE62" s="40">
        <v>0.57450813055038452</v>
      </c>
      <c r="OF62" s="40">
        <v>0.57696223258972168</v>
      </c>
      <c r="OG62" s="40">
        <v>0.57953131198883057</v>
      </c>
      <c r="OH62" s="40">
        <v>0.58214700222015381</v>
      </c>
      <c r="OI62" s="40">
        <v>0.58480620384216309</v>
      </c>
      <c r="OJ62" s="40">
        <v>0.58737623691558838</v>
      </c>
      <c r="OK62" s="336" t="s">
        <v>851</v>
      </c>
      <c r="OL62" s="336" t="s">
        <v>851</v>
      </c>
      <c r="OM62" s="336" t="s">
        <v>1740</v>
      </c>
      <c r="ON62" s="40">
        <v>0.38597953319549561</v>
      </c>
      <c r="OO62" s="40">
        <v>0.38756498694419861</v>
      </c>
      <c r="OP62" s="40">
        <v>0.38946220278739929</v>
      </c>
      <c r="OQ62" s="40">
        <v>0.39168897271156311</v>
      </c>
      <c r="OR62" s="40">
        <v>0.39426848292350769</v>
      </c>
      <c r="OS62" s="40">
        <v>0.39718866348266602</v>
      </c>
      <c r="OT62" s="40">
        <v>0.39952704310417175</v>
      </c>
      <c r="OU62" s="40">
        <v>0.40231996774673462</v>
      </c>
      <c r="OV62" s="40">
        <v>0.40539032220840454</v>
      </c>
      <c r="OW62" s="40">
        <v>0.40874329209327698</v>
      </c>
      <c r="OX62" s="40">
        <v>0.41232001781463623</v>
      </c>
      <c r="OY62" s="40">
        <v>0.41542249917984009</v>
      </c>
      <c r="OZ62" s="40">
        <v>0.418821781873703</v>
      </c>
      <c r="PA62" s="40">
        <v>0.42238530516624451</v>
      </c>
      <c r="PB62" s="40">
        <v>0.42623880505561829</v>
      </c>
      <c r="PC62" s="40">
        <v>0.43015214800834656</v>
      </c>
      <c r="PD62" s="40">
        <v>0.43357741832733154</v>
      </c>
      <c r="PE62" s="40">
        <v>0.43724271655082703</v>
      </c>
      <c r="PF62" s="40">
        <v>0.44104206562042236</v>
      </c>
      <c r="PG62" s="40">
        <v>0.44490271806716919</v>
      </c>
      <c r="PH62" s="40">
        <v>0.4489571750164032</v>
      </c>
      <c r="PI62" s="40">
        <v>0.45245277881622314</v>
      </c>
      <c r="PJ62" s="40">
        <v>0.45604652166366577</v>
      </c>
      <c r="PK62" s="40">
        <v>0.45988109707832336</v>
      </c>
      <c r="PL62" s="40">
        <v>0.46377295255661011</v>
      </c>
      <c r="PM62" s="40">
        <v>0.46778568625450134</v>
      </c>
      <c r="PN62" s="40">
        <v>0.47122085094451904</v>
      </c>
      <c r="PO62" s="40">
        <v>0.47482264041900635</v>
      </c>
      <c r="PP62" s="40">
        <v>0.47852885723114014</v>
      </c>
      <c r="PQ62" s="40">
        <v>0.48232993483543396</v>
      </c>
      <c r="PR62" s="40">
        <v>0.4862021803855896</v>
      </c>
      <c r="PS62" s="40">
        <v>0.48953694105148315</v>
      </c>
      <c r="PT62" s="40">
        <v>0.49298802018165588</v>
      </c>
      <c r="PU62" s="40">
        <v>0.49654793739318848</v>
      </c>
      <c r="PV62" s="40">
        <v>0.5001797080039978</v>
      </c>
      <c r="PW62" s="40">
        <v>0.50383472442626953</v>
      </c>
      <c r="PX62" s="336" t="s">
        <v>851</v>
      </c>
      <c r="PY62" s="336" t="s">
        <v>851</v>
      </c>
      <c r="PZ62" s="40">
        <v>0.72540000000000004</v>
      </c>
      <c r="QA62" s="40">
        <v>0.72519999999999996</v>
      </c>
      <c r="QB62" s="40">
        <v>0.72439999999999993</v>
      </c>
      <c r="QC62" s="40">
        <v>0.72199999999999998</v>
      </c>
      <c r="QD62" s="40">
        <v>0.72040000000000004</v>
      </c>
      <c r="QE62" s="40">
        <v>0.72060000000000002</v>
      </c>
      <c r="QF62" s="40">
        <v>0.72019999999999995</v>
      </c>
      <c r="QG62" s="40">
        <v>0.71950000000000003</v>
      </c>
      <c r="QH62" s="40">
        <v>0.71849999999999992</v>
      </c>
      <c r="QI62" s="40">
        <v>0.71660000000000001</v>
      </c>
      <c r="QJ62" s="40">
        <v>0.71620000000000006</v>
      </c>
      <c r="QK62" s="40">
        <v>0.71489999999999998</v>
      </c>
      <c r="QL62" s="40">
        <v>0.71360000000000001</v>
      </c>
      <c r="QM62" s="40">
        <v>0.71209999999999996</v>
      </c>
      <c r="QN62" s="40">
        <v>0.71069999999999989</v>
      </c>
      <c r="QO62" s="40">
        <v>0.71060000000000001</v>
      </c>
      <c r="QP62" s="40">
        <v>0.70989999999999998</v>
      </c>
      <c r="QQ62" s="40">
        <v>0.70860000000000001</v>
      </c>
      <c r="QR62" s="40">
        <v>0.70719999999999994</v>
      </c>
      <c r="QS62" s="336" t="s">
        <v>851</v>
      </c>
      <c r="QT62" s="336" t="s">
        <v>851</v>
      </c>
      <c r="QU62" s="336" t="s">
        <v>851</v>
      </c>
      <c r="QV62" s="336" t="s">
        <v>851</v>
      </c>
      <c r="QW62" s="40">
        <v>-1.9776811823248863E-3</v>
      </c>
      <c r="QX62" s="336" t="s">
        <v>851</v>
      </c>
      <c r="QY62" s="336" t="s">
        <v>851</v>
      </c>
      <c r="QZ62" s="336" t="s">
        <v>851</v>
      </c>
      <c r="RA62" s="336" t="s">
        <v>851</v>
      </c>
      <c r="RB62" s="336" t="s">
        <v>851</v>
      </c>
      <c r="RC62" s="336" t="s">
        <v>851</v>
      </c>
      <c r="RD62" s="336" t="s">
        <v>851</v>
      </c>
      <c r="RE62" s="336" t="s">
        <v>851</v>
      </c>
      <c r="RF62" s="40">
        <v>0.433</v>
      </c>
      <c r="RG62" s="40">
        <v>2011</v>
      </c>
      <c r="RH62" s="336" t="s">
        <v>840</v>
      </c>
      <c r="RI62" s="336" t="s">
        <v>851</v>
      </c>
      <c r="RJ62" s="40">
        <v>0.38100000000000001</v>
      </c>
      <c r="RK62" s="40">
        <v>2011</v>
      </c>
      <c r="RL62" s="336" t="s">
        <v>840</v>
      </c>
      <c r="RM62" s="336" t="s">
        <v>851</v>
      </c>
      <c r="RN62" s="40">
        <v>0.66299999999999992</v>
      </c>
      <c r="RO62" s="40">
        <v>2011</v>
      </c>
      <c r="RP62" s="336" t="s">
        <v>840</v>
      </c>
      <c r="RQ62" s="336" t="s">
        <v>851</v>
      </c>
      <c r="RR62" s="40">
        <v>0.86199999999999999</v>
      </c>
      <c r="RS62" s="40">
        <v>2011</v>
      </c>
      <c r="RT62" s="336" t="s">
        <v>840</v>
      </c>
      <c r="RU62" s="336" t="s">
        <v>851</v>
      </c>
      <c r="RV62" s="40">
        <v>0.42299999999999999</v>
      </c>
      <c r="RW62" s="40">
        <v>2018</v>
      </c>
      <c r="RX62" s="336" t="s">
        <v>840</v>
      </c>
      <c r="RY62" s="336" t="s">
        <v>851</v>
      </c>
      <c r="RZ62" s="336" t="s">
        <v>838</v>
      </c>
      <c r="SA62" s="40">
        <v>0.30874374508857727</v>
      </c>
      <c r="SB62" s="40">
        <v>0.22545018792152405</v>
      </c>
      <c r="SC62" s="40">
        <v>0.21145913004875183</v>
      </c>
      <c r="SD62" s="40">
        <v>0.14525198936462402</v>
      </c>
      <c r="SE62" s="40">
        <v>0.13222089409828186</v>
      </c>
      <c r="SF62" s="336" t="s">
        <v>851</v>
      </c>
      <c r="SG62" s="336" t="s">
        <v>851</v>
      </c>
      <c r="SH62" s="40">
        <v>0.28616181015968323</v>
      </c>
      <c r="SI62" s="40">
        <v>0.25582560896873474</v>
      </c>
      <c r="SJ62" s="40">
        <v>0.26903575658798218</v>
      </c>
      <c r="SK62" s="40">
        <v>0.22855427861213684</v>
      </c>
      <c r="SL62" s="40">
        <v>0.2141343355178833</v>
      </c>
      <c r="SM62" s="336" t="s">
        <v>840</v>
      </c>
      <c r="SN62" s="336" t="s">
        <v>851</v>
      </c>
      <c r="SO62" s="336" t="s">
        <v>851</v>
      </c>
      <c r="SP62" s="40">
        <v>6.0115374624729156E-2</v>
      </c>
      <c r="SQ62" s="40">
        <v>2.8230426833033562E-2</v>
      </c>
      <c r="SR62" s="40">
        <v>1.8634747713804245E-2</v>
      </c>
      <c r="SS62" s="40">
        <v>-9.8079200834035873E-3</v>
      </c>
      <c r="ST62" s="40">
        <v>-9.518153965473175E-3</v>
      </c>
      <c r="SU62" s="336" t="s">
        <v>838</v>
      </c>
      <c r="SV62" s="336" t="s">
        <v>851</v>
      </c>
      <c r="SW62" s="336" t="s">
        <v>851</v>
      </c>
      <c r="SX62" s="40">
        <v>6.0149494558572769E-2</v>
      </c>
      <c r="SY62" s="40">
        <v>3.9521094411611557E-2</v>
      </c>
      <c r="SZ62" s="40">
        <v>3.2293960452079773E-2</v>
      </c>
      <c r="TA62" s="40">
        <v>-2.444154117256403E-3</v>
      </c>
      <c r="TB62" s="40">
        <v>3.1955752521753311E-2</v>
      </c>
      <c r="TC62" s="336" t="s">
        <v>840</v>
      </c>
      <c r="TD62" s="336" t="s">
        <v>851</v>
      </c>
      <c r="TE62" s="336" t="s">
        <v>851</v>
      </c>
      <c r="TF62" s="336" t="s">
        <v>851</v>
      </c>
      <c r="TG62" s="40">
        <v>2.6319021359086037E-2</v>
      </c>
      <c r="TH62" s="40">
        <v>-4.2138085700571537E-3</v>
      </c>
      <c r="TI62" s="40">
        <v>-1.3160798698663712E-2</v>
      </c>
      <c r="TJ62" s="40">
        <v>-4.0190450847148895E-2</v>
      </c>
      <c r="TK62" s="40">
        <v>-3.9120707660913467E-2</v>
      </c>
      <c r="TL62" s="336" t="s">
        <v>838</v>
      </c>
      <c r="TM62" s="336" t="s">
        <v>851</v>
      </c>
      <c r="TN62" s="336" t="s">
        <v>851</v>
      </c>
      <c r="TO62" s="336" t="s">
        <v>851</v>
      </c>
      <c r="TP62" s="40">
        <v>2.5991868227720261E-2</v>
      </c>
      <c r="TQ62" s="40">
        <v>6.6170794889330864E-3</v>
      </c>
      <c r="TR62" s="40">
        <v>1.2394238729029894E-4</v>
      </c>
      <c r="TS62" s="40">
        <v>-3.3350303769111633E-2</v>
      </c>
      <c r="TT62" s="40">
        <v>2.0944501738995314E-3</v>
      </c>
      <c r="TU62" s="336" t="s">
        <v>840</v>
      </c>
      <c r="TV62" s="336" t="s">
        <v>851</v>
      </c>
      <c r="TW62" s="40">
        <v>700</v>
      </c>
      <c r="TX62" s="336" t="s">
        <v>840</v>
      </c>
      <c r="TY62" s="336" t="s">
        <v>851</v>
      </c>
      <c r="TZ62" s="40">
        <v>660.07208251953125</v>
      </c>
      <c r="UA62" s="336" t="s">
        <v>838</v>
      </c>
      <c r="UB62" s="336" t="s">
        <v>851</v>
      </c>
      <c r="UC62" s="40">
        <v>660.06992878813696</v>
      </c>
      <c r="UD62" s="336" t="s">
        <v>840</v>
      </c>
      <c r="UE62" s="336" t="s">
        <v>851</v>
      </c>
      <c r="UF62" s="336" t="s">
        <v>851</v>
      </c>
      <c r="UG62" s="40">
        <v>0.19985923171043396</v>
      </c>
      <c r="UH62" s="40">
        <v>0.19611933827400208</v>
      </c>
      <c r="UI62" s="40">
        <v>0.14658869802951813</v>
      </c>
      <c r="UJ62" s="40">
        <v>7.8749217092990875E-2</v>
      </c>
      <c r="UK62" s="40">
        <v>5.3250908851623535E-2</v>
      </c>
      <c r="UL62" s="336" t="s">
        <v>838</v>
      </c>
      <c r="UM62" s="336" t="s">
        <v>851</v>
      </c>
      <c r="UN62" s="336" t="s">
        <v>851</v>
      </c>
      <c r="UO62" s="336" t="s">
        <v>851</v>
      </c>
      <c r="UP62" s="40"/>
      <c r="UQ62" s="40"/>
      <c r="UR62" s="40"/>
      <c r="US62" s="40"/>
      <c r="UT62" s="40">
        <v>0.1697530597448349</v>
      </c>
      <c r="UU62" s="336" t="s">
        <v>470</v>
      </c>
    </row>
    <row r="63" spans="1:567">
      <c r="A63" s="336" t="s">
        <v>517</v>
      </c>
      <c r="B63" s="336" t="s">
        <v>182</v>
      </c>
      <c r="C63" s="336" t="s">
        <v>253</v>
      </c>
      <c r="D63" s="40">
        <v>3.9786387234926224E-2</v>
      </c>
      <c r="E63" s="336" t="s">
        <v>470</v>
      </c>
      <c r="F63" s="40">
        <v>4.46503646671772E-2</v>
      </c>
      <c r="G63" s="336" t="s">
        <v>470</v>
      </c>
      <c r="H63" s="40">
        <v>4.414917528629303E-2</v>
      </c>
      <c r="I63" s="336" t="s">
        <v>470</v>
      </c>
      <c r="J63" s="40">
        <v>4.1827131062746048E-2</v>
      </c>
      <c r="K63" s="336" t="s">
        <v>470</v>
      </c>
      <c r="L63" s="336" t="s">
        <v>470</v>
      </c>
      <c r="M63" s="40">
        <v>0.55448776483535767</v>
      </c>
      <c r="N63" s="40"/>
      <c r="O63" s="336" t="s">
        <v>1736</v>
      </c>
      <c r="P63" s="40"/>
      <c r="Q63" s="336" t="s">
        <v>1736</v>
      </c>
      <c r="R63" s="40"/>
      <c r="S63" s="336" t="s">
        <v>1736</v>
      </c>
      <c r="T63" s="40"/>
      <c r="U63" s="336" t="s">
        <v>1736</v>
      </c>
      <c r="V63" s="336" t="s">
        <v>851</v>
      </c>
      <c r="W63" s="336" t="s">
        <v>470</v>
      </c>
      <c r="X63" s="40">
        <v>0.55226528644561768</v>
      </c>
      <c r="Y63" s="40"/>
      <c r="Z63" s="336" t="s">
        <v>1736</v>
      </c>
      <c r="AA63" s="40"/>
      <c r="AB63" s="336" t="s">
        <v>1736</v>
      </c>
      <c r="AC63" s="40"/>
      <c r="AD63" s="336" t="s">
        <v>1736</v>
      </c>
      <c r="AE63" s="40"/>
      <c r="AF63" s="336" t="s">
        <v>1736</v>
      </c>
      <c r="AG63" s="336" t="s">
        <v>851</v>
      </c>
      <c r="AH63" s="336" t="s">
        <v>470</v>
      </c>
      <c r="AI63" s="40">
        <v>0.55033010244369507</v>
      </c>
      <c r="AJ63" s="40"/>
      <c r="AK63" s="336" t="s">
        <v>1736</v>
      </c>
      <c r="AL63" s="40"/>
      <c r="AM63" s="336" t="s">
        <v>1736</v>
      </c>
      <c r="AN63" s="40"/>
      <c r="AO63" s="336" t="s">
        <v>1736</v>
      </c>
      <c r="AP63" s="40"/>
      <c r="AQ63" s="336" t="s">
        <v>1736</v>
      </c>
      <c r="AR63" s="336" t="s">
        <v>851</v>
      </c>
      <c r="AS63" s="336" t="s">
        <v>470</v>
      </c>
      <c r="AT63" s="40">
        <v>0.5560491681098938</v>
      </c>
      <c r="AU63" s="40"/>
      <c r="AV63" s="336" t="s">
        <v>1736</v>
      </c>
      <c r="AW63" s="40"/>
      <c r="AX63" s="336" t="s">
        <v>1736</v>
      </c>
      <c r="AY63" s="40"/>
      <c r="AZ63" s="336" t="s">
        <v>1736</v>
      </c>
      <c r="BA63" s="40"/>
      <c r="BB63" s="336" t="s">
        <v>1736</v>
      </c>
      <c r="BC63" s="336" t="s">
        <v>851</v>
      </c>
      <c r="BD63" s="336" t="s">
        <v>470</v>
      </c>
      <c r="BE63" s="40">
        <v>3.0543386936187744</v>
      </c>
      <c r="BF63" s="336" t="s">
        <v>470</v>
      </c>
      <c r="BG63" s="40">
        <v>4.0604763031005859</v>
      </c>
      <c r="BH63" s="336" t="s">
        <v>470</v>
      </c>
      <c r="BI63" s="40">
        <v>4.4199590682983398</v>
      </c>
      <c r="BJ63" s="336" t="s">
        <v>470</v>
      </c>
      <c r="BK63" s="40">
        <v>5.0964579582214355</v>
      </c>
      <c r="BL63" s="336" t="s">
        <v>851</v>
      </c>
      <c r="BM63" s="40">
        <v>2.5403203964233398</v>
      </c>
      <c r="BN63" s="336" t="s">
        <v>470</v>
      </c>
      <c r="BO63" s="336" t="s">
        <v>851</v>
      </c>
      <c r="BP63" s="336" t="s">
        <v>470</v>
      </c>
      <c r="BQ63" s="40">
        <v>5.4633389227092266E-3</v>
      </c>
      <c r="BR63" s="40">
        <v>4.874122329056263E-3</v>
      </c>
      <c r="BS63" s="40">
        <v>4.7387173399329185E-3</v>
      </c>
      <c r="BT63" s="40">
        <v>4.0320712141692638E-3</v>
      </c>
      <c r="BU63" s="40">
        <v>4.0320581756532192E-3</v>
      </c>
      <c r="BV63" s="336" t="s">
        <v>851</v>
      </c>
      <c r="BW63" s="336" t="s">
        <v>470</v>
      </c>
      <c r="BX63" s="40">
        <v>6.6169267520308495E-3</v>
      </c>
      <c r="BY63" s="40">
        <v>6.0194586403667927E-3</v>
      </c>
      <c r="BZ63" s="40">
        <v>5.7810433208942413E-3</v>
      </c>
      <c r="CA63" s="40">
        <v>5.6933793239295483E-3</v>
      </c>
      <c r="CB63" s="40">
        <v>5.7845008559525013E-3</v>
      </c>
      <c r="CC63" s="336" t="s">
        <v>851</v>
      </c>
      <c r="CD63" s="336" t="s">
        <v>470</v>
      </c>
      <c r="CE63" s="40">
        <v>6.0282209888100624E-3</v>
      </c>
      <c r="CF63" s="40">
        <v>5.7438574731349945E-3</v>
      </c>
      <c r="CG63" s="40">
        <v>5.7322676293551922E-3</v>
      </c>
      <c r="CH63" s="40">
        <v>5.8233737945556641E-3</v>
      </c>
      <c r="CI63" s="40">
        <v>5.5761244148015976E-3</v>
      </c>
      <c r="CJ63" s="336" t="s">
        <v>851</v>
      </c>
      <c r="CK63" s="336" t="s">
        <v>470</v>
      </c>
      <c r="CL63" s="40">
        <v>5.7923928834497929E-3</v>
      </c>
      <c r="CM63" s="40">
        <v>5.6811533868312836E-3</v>
      </c>
      <c r="CN63" s="40">
        <v>5.6940866634249687E-3</v>
      </c>
      <c r="CO63" s="40">
        <v>5.5781658738851547E-3</v>
      </c>
      <c r="CP63" s="40">
        <v>5.5760461837053299E-3</v>
      </c>
      <c r="CQ63" s="336" t="s">
        <v>851</v>
      </c>
      <c r="CR63" s="40"/>
      <c r="CS63" s="40"/>
      <c r="CT63" s="40"/>
      <c r="CU63" s="40"/>
      <c r="CV63" s="40"/>
      <c r="CW63" s="336" t="s">
        <v>1737</v>
      </c>
      <c r="CX63" s="336" t="s">
        <v>851</v>
      </c>
      <c r="CY63" s="40"/>
      <c r="CZ63" s="40"/>
      <c r="DA63" s="40"/>
      <c r="DB63" s="40"/>
      <c r="DC63" s="40"/>
      <c r="DD63" s="336" t="s">
        <v>1737</v>
      </c>
      <c r="DE63" s="336" t="s">
        <v>851</v>
      </c>
      <c r="DF63" s="40"/>
      <c r="DG63" s="336" t="s">
        <v>1737</v>
      </c>
      <c r="DH63" s="336" t="s">
        <v>851</v>
      </c>
      <c r="DI63" s="336" t="s">
        <v>851</v>
      </c>
      <c r="DJ63" s="336" t="s">
        <v>851</v>
      </c>
      <c r="DK63" s="336" t="s">
        <v>1737</v>
      </c>
      <c r="DL63" s="336" t="s">
        <v>851</v>
      </c>
      <c r="DM63" s="336" t="s">
        <v>851</v>
      </c>
      <c r="DN63" s="336" t="s">
        <v>470</v>
      </c>
      <c r="DO63" s="40">
        <v>2.6685080956667662E-3</v>
      </c>
      <c r="DP63" s="40">
        <v>3.2482023816555738E-3</v>
      </c>
      <c r="DQ63" s="40">
        <v>-2.6227673515677452E-5</v>
      </c>
      <c r="DR63" s="40">
        <v>-5.4957056418061256E-3</v>
      </c>
      <c r="DS63" s="40">
        <v>1.0799197480082512E-2</v>
      </c>
      <c r="DT63" s="336" t="s">
        <v>851</v>
      </c>
      <c r="DU63" s="336" t="s">
        <v>470</v>
      </c>
      <c r="DV63" s="40">
        <v>3.7750001065433025E-3</v>
      </c>
      <c r="DW63" s="40">
        <v>3.1333332881331444E-3</v>
      </c>
      <c r="DX63" s="40">
        <v>-5.0000118790194392E-5</v>
      </c>
      <c r="DY63" s="40">
        <v>1.8999999156221747E-3</v>
      </c>
      <c r="DZ63" s="40">
        <v>2.0000000949949026E-3</v>
      </c>
      <c r="EA63" s="336" t="s">
        <v>851</v>
      </c>
      <c r="EB63" s="336" t="s">
        <v>470</v>
      </c>
      <c r="EC63" s="40">
        <v>3.5477709025144577E-3</v>
      </c>
      <c r="ED63" s="40">
        <v>2.897999482229352E-3</v>
      </c>
      <c r="EE63" s="40">
        <v>-1.2229772983118892E-3</v>
      </c>
      <c r="EF63" s="40">
        <v>5.1962067373096943E-3</v>
      </c>
      <c r="EG63" s="40">
        <v>7.5013483874499798E-3</v>
      </c>
      <c r="EH63" s="336" t="s">
        <v>851</v>
      </c>
      <c r="EI63" s="336" t="s">
        <v>470</v>
      </c>
      <c r="EJ63" s="40">
        <v>3.8668853230774403E-3</v>
      </c>
      <c r="EK63" s="40">
        <v>2.8925032820552588E-3</v>
      </c>
      <c r="EL63" s="40">
        <v>3.3319739159196615E-3</v>
      </c>
      <c r="EM63" s="40">
        <v>4.8540206626057625E-3</v>
      </c>
      <c r="EN63" s="40">
        <v>6.3185812905430794E-4</v>
      </c>
      <c r="EO63" s="336" t="s">
        <v>851</v>
      </c>
      <c r="EP63" s="336" t="s">
        <v>851</v>
      </c>
      <c r="EQ63" s="336" t="s">
        <v>851</v>
      </c>
      <c r="ER63" s="40">
        <v>0.72680000000000011</v>
      </c>
      <c r="ES63" s="336" t="s">
        <v>1739</v>
      </c>
      <c r="ET63" s="336" t="s">
        <v>851</v>
      </c>
      <c r="EU63" s="336" t="s">
        <v>851</v>
      </c>
      <c r="EV63" s="40">
        <v>0.79680000000000006</v>
      </c>
      <c r="EW63" s="336" t="s">
        <v>1739</v>
      </c>
      <c r="EX63" s="336" t="s">
        <v>851</v>
      </c>
      <c r="EY63" s="336" t="s">
        <v>851</v>
      </c>
      <c r="EZ63" s="40">
        <v>0.65620000000000001</v>
      </c>
      <c r="FA63" s="336" t="s">
        <v>1739</v>
      </c>
      <c r="FB63" s="336" t="s">
        <v>851</v>
      </c>
      <c r="FC63" s="40"/>
      <c r="FD63" s="40"/>
      <c r="FE63" s="40"/>
      <c r="FF63" s="40"/>
      <c r="FG63" s="40"/>
      <c r="FH63" s="336" t="s">
        <v>1737</v>
      </c>
      <c r="FI63" s="336" t="s">
        <v>851</v>
      </c>
      <c r="FJ63" s="40"/>
      <c r="FK63" s="40"/>
      <c r="FL63" s="40"/>
      <c r="FM63" s="40"/>
      <c r="FN63" s="40"/>
      <c r="FO63" s="336" t="s">
        <v>1737</v>
      </c>
      <c r="FP63" s="336" t="s">
        <v>851</v>
      </c>
      <c r="FQ63" s="40"/>
      <c r="FR63" s="336" t="s">
        <v>1737</v>
      </c>
      <c r="FS63" s="336" t="s">
        <v>851</v>
      </c>
      <c r="FT63" s="336" t="s">
        <v>851</v>
      </c>
      <c r="FU63" s="40"/>
      <c r="FV63" s="40"/>
      <c r="FW63" s="40"/>
      <c r="FX63" s="40"/>
      <c r="FY63" s="40"/>
      <c r="FZ63" s="336" t="s">
        <v>1737</v>
      </c>
      <c r="GA63" s="336" t="s">
        <v>851</v>
      </c>
      <c r="GB63" s="336" t="s">
        <v>851</v>
      </c>
      <c r="GC63" s="336" t="s">
        <v>851</v>
      </c>
      <c r="GD63" s="336" t="s">
        <v>851</v>
      </c>
      <c r="GE63" s="336" t="s">
        <v>851</v>
      </c>
      <c r="GF63" s="336" t="s">
        <v>851</v>
      </c>
      <c r="GG63" s="336" t="s">
        <v>851</v>
      </c>
      <c r="GH63" s="336" t="s">
        <v>851</v>
      </c>
      <c r="GI63" s="336" t="s">
        <v>851</v>
      </c>
      <c r="GJ63" s="336" t="s">
        <v>851</v>
      </c>
      <c r="GK63" s="40">
        <v>148439</v>
      </c>
      <c r="GL63" s="40">
        <v>149097</v>
      </c>
      <c r="GM63" s="40">
        <v>149591</v>
      </c>
      <c r="GN63" s="40">
        <v>150070</v>
      </c>
      <c r="GO63" s="40">
        <v>150722</v>
      </c>
      <c r="GP63" s="40">
        <v>151674</v>
      </c>
      <c r="GQ63" s="40">
        <v>152999</v>
      </c>
      <c r="GR63" s="40">
        <v>154644</v>
      </c>
      <c r="GS63" s="40">
        <v>156441</v>
      </c>
      <c r="GT63" s="40">
        <v>158187</v>
      </c>
      <c r="GU63" s="40">
        <v>159718</v>
      </c>
      <c r="GV63" s="40">
        <v>160990</v>
      </c>
      <c r="GW63" s="40">
        <v>162051</v>
      </c>
      <c r="GX63" s="40">
        <v>163039</v>
      </c>
      <c r="GY63" s="40">
        <v>164107</v>
      </c>
      <c r="GZ63" s="40">
        <v>165387</v>
      </c>
      <c r="HA63" s="40">
        <v>166922</v>
      </c>
      <c r="HB63" s="40">
        <v>168666</v>
      </c>
      <c r="HC63" s="40">
        <v>170496</v>
      </c>
      <c r="HD63" s="40">
        <v>172264</v>
      </c>
      <c r="HE63" s="40">
        <v>173859</v>
      </c>
      <c r="HF63" s="40">
        <v>175000</v>
      </c>
      <c r="HG63" s="40">
        <v>176000</v>
      </c>
      <c r="HH63" s="40">
        <v>178000</v>
      </c>
      <c r="HI63" s="40">
        <v>179000</v>
      </c>
      <c r="HJ63" s="40">
        <v>180000</v>
      </c>
      <c r="HK63" s="40">
        <v>181000</v>
      </c>
      <c r="HL63" s="40">
        <v>182000</v>
      </c>
      <c r="HM63" s="40">
        <v>183000</v>
      </c>
      <c r="HN63" s="40">
        <v>184000</v>
      </c>
      <c r="HO63" s="40">
        <v>185000</v>
      </c>
      <c r="HP63" s="40">
        <v>186000</v>
      </c>
      <c r="HQ63" s="40">
        <v>187000</v>
      </c>
      <c r="HR63" s="40">
        <v>188000</v>
      </c>
      <c r="HS63" s="40">
        <v>189000</v>
      </c>
      <c r="HT63" s="40">
        <v>190000</v>
      </c>
      <c r="HU63" s="40">
        <v>190000</v>
      </c>
      <c r="HV63" s="40">
        <v>191000</v>
      </c>
      <c r="HW63" s="40">
        <v>192000</v>
      </c>
      <c r="HX63" s="40">
        <v>193000</v>
      </c>
      <c r="HY63" s="40">
        <v>194000</v>
      </c>
      <c r="HZ63" s="40">
        <v>194000</v>
      </c>
      <c r="IA63" s="40">
        <v>195000</v>
      </c>
      <c r="IB63" s="40">
        <v>196000</v>
      </c>
      <c r="IC63" s="40">
        <v>196000</v>
      </c>
      <c r="ID63" s="40">
        <v>197000</v>
      </c>
      <c r="IE63" s="40">
        <v>197000</v>
      </c>
      <c r="IF63" s="40">
        <v>198000</v>
      </c>
      <c r="IG63" s="40">
        <v>198000</v>
      </c>
      <c r="IH63" s="40">
        <v>199000</v>
      </c>
      <c r="II63" s="40">
        <v>199000</v>
      </c>
      <c r="IJ63" s="336" t="s">
        <v>851</v>
      </c>
      <c r="IK63" s="336" t="s">
        <v>851</v>
      </c>
      <c r="IL63" s="336" t="s">
        <v>851</v>
      </c>
      <c r="IM63" s="40">
        <v>9.2384554445743561E-3</v>
      </c>
      <c r="IN63" s="40">
        <v>1.0393790900707245E-2</v>
      </c>
      <c r="IO63" s="40">
        <v>1.0791407898068428E-2</v>
      </c>
      <c r="IP63" s="40">
        <v>1.0316347703337669E-2</v>
      </c>
      <c r="IQ63" s="40">
        <v>9.21644177287817E-3</v>
      </c>
      <c r="IR63" s="40">
        <v>6.5413480624556541E-3</v>
      </c>
      <c r="IS63" s="40">
        <v>5.6980210356414318E-3</v>
      </c>
      <c r="IT63" s="40">
        <v>1.1299555189907551E-2</v>
      </c>
      <c r="IU63" s="40">
        <v>5.6022554636001587E-3</v>
      </c>
      <c r="IV63" s="40">
        <v>5.5710449814796448E-3</v>
      </c>
      <c r="IW63" s="40">
        <v>5.5401804856956005E-3</v>
      </c>
      <c r="IX63" s="40">
        <v>5.5096559226512909E-3</v>
      </c>
      <c r="IY63" s="40">
        <v>5.4794657044112682E-3</v>
      </c>
      <c r="IZ63" s="40">
        <v>5.4496047087013721E-3</v>
      </c>
      <c r="JA63" s="40">
        <v>5.4200673475861549E-3</v>
      </c>
      <c r="JB63" s="40">
        <v>5.3908484987914562E-3</v>
      </c>
      <c r="JC63" s="40">
        <v>5.3619430400431156E-3</v>
      </c>
      <c r="JD63" s="40">
        <v>5.3333458490669727E-3</v>
      </c>
      <c r="JE63" s="40">
        <v>5.3050522692501545E-3</v>
      </c>
      <c r="JF63" s="40">
        <v>5.2770571783185005E-3</v>
      </c>
      <c r="JG63" s="40">
        <v>0</v>
      </c>
      <c r="JH63" s="40">
        <v>5.2493559196591377E-3</v>
      </c>
      <c r="JI63" s="40">
        <v>5.221943836659193E-3</v>
      </c>
      <c r="JJ63" s="40">
        <v>5.1948167383670807E-3</v>
      </c>
      <c r="JK63" s="40">
        <v>5.1679699681699276E-3</v>
      </c>
      <c r="JL63" s="40">
        <v>0</v>
      </c>
      <c r="JM63" s="40">
        <v>5.141399335116148E-3</v>
      </c>
      <c r="JN63" s="40">
        <v>5.1151006482541561E-3</v>
      </c>
      <c r="JO63" s="40">
        <v>0</v>
      </c>
      <c r="JP63" s="40">
        <v>5.0890697166323662E-3</v>
      </c>
      <c r="JQ63" s="40">
        <v>0</v>
      </c>
      <c r="JR63" s="40">
        <v>5.0633018836379051E-3</v>
      </c>
      <c r="JS63" s="40">
        <v>0</v>
      </c>
      <c r="JT63" s="40">
        <v>5.0377938896417618E-3</v>
      </c>
      <c r="JU63" s="40">
        <v>0</v>
      </c>
      <c r="JV63" s="336" t="s">
        <v>1740</v>
      </c>
      <c r="JW63" s="336" t="s">
        <v>851</v>
      </c>
      <c r="JX63" s="336" t="s">
        <v>851</v>
      </c>
      <c r="JY63" s="336" t="s">
        <v>851</v>
      </c>
      <c r="JZ63" s="336" t="s">
        <v>851</v>
      </c>
      <c r="KA63" s="336" t="s">
        <v>1740</v>
      </c>
      <c r="KB63" s="40">
        <v>0.49408962010315199</v>
      </c>
      <c r="KC63" s="40">
        <v>0.49432669150860903</v>
      </c>
      <c r="KD63" s="40">
        <v>0.49452764635433299</v>
      </c>
      <c r="KE63" s="40">
        <v>0.49470955330330296</v>
      </c>
      <c r="KF63" s="40">
        <v>0.49490317187572602</v>
      </c>
      <c r="KG63" s="40">
        <v>0.49505633875726901</v>
      </c>
      <c r="KH63" s="40">
        <v>0.49522380224144597</v>
      </c>
      <c r="KI63" s="40">
        <v>0.49538424921087398</v>
      </c>
      <c r="KJ63" s="40">
        <v>0.495553590637478</v>
      </c>
      <c r="KK63" s="40">
        <v>0.49567763680951399</v>
      </c>
      <c r="KL63" s="40">
        <v>0.49580613022981401</v>
      </c>
      <c r="KM63" s="40">
        <v>0.49590014274806599</v>
      </c>
      <c r="KN63" s="40">
        <v>0.49601825881317702</v>
      </c>
      <c r="KO63" s="40">
        <v>0.49609368593125502</v>
      </c>
      <c r="KP63" s="40">
        <v>0.49619237605518202</v>
      </c>
      <c r="KQ63" s="40">
        <v>0.49625929769936</v>
      </c>
      <c r="KR63" s="40">
        <v>0.49631406034079495</v>
      </c>
      <c r="KS63" s="40">
        <v>0.49639179393907001</v>
      </c>
      <c r="KT63" s="40">
        <v>0.496444084830934</v>
      </c>
      <c r="KU63" s="40">
        <v>0.49649034513813495</v>
      </c>
      <c r="KV63" s="40">
        <v>0.49652750312445598</v>
      </c>
      <c r="KW63" s="40">
        <v>0.49655078276756398</v>
      </c>
      <c r="KX63" s="40">
        <v>0.49658370319255196</v>
      </c>
      <c r="KY63" s="40">
        <v>0.49661833233540698</v>
      </c>
      <c r="KZ63" s="40">
        <v>0.49664457375195803</v>
      </c>
      <c r="LA63" s="40">
        <v>0.496672556861043</v>
      </c>
      <c r="LB63" s="40">
        <v>0.49671045857957702</v>
      </c>
      <c r="LC63" s="40">
        <v>0.49675754435289399</v>
      </c>
      <c r="LD63" s="40">
        <v>0.49677099365447802</v>
      </c>
      <c r="LE63" s="40">
        <v>0.49683726572574699</v>
      </c>
      <c r="LF63" s="40">
        <v>0.49686991869918701</v>
      </c>
      <c r="LG63" s="40">
        <v>0.49692707568057798</v>
      </c>
      <c r="LH63" s="40">
        <v>0.49697107490210896</v>
      </c>
      <c r="LI63" s="40">
        <v>0.49705200564402297</v>
      </c>
      <c r="LJ63" s="40">
        <v>0.49712229130957097</v>
      </c>
      <c r="LK63" s="40">
        <v>0.49717941903553703</v>
      </c>
      <c r="LL63" s="336" t="s">
        <v>851</v>
      </c>
      <c r="LM63" s="336" t="s">
        <v>851</v>
      </c>
      <c r="LN63" s="336" t="s">
        <v>1740</v>
      </c>
      <c r="LO63" s="40">
        <v>0.68033158779144287</v>
      </c>
      <c r="LP63" s="40">
        <v>0.67836475372314453</v>
      </c>
      <c r="LQ63" s="40">
        <v>0.67675167322158813</v>
      </c>
      <c r="LR63" s="40">
        <v>0.67514193058013916</v>
      </c>
      <c r="LS63" s="40">
        <v>0.6733095645904541</v>
      </c>
      <c r="LT63" s="40">
        <v>0.67109555006027222</v>
      </c>
      <c r="LU63" s="40">
        <v>0.66857141256332397</v>
      </c>
      <c r="LV63" s="40">
        <v>0.66477274894714355</v>
      </c>
      <c r="LW63" s="40">
        <v>0.65730339288711548</v>
      </c>
      <c r="LX63" s="40">
        <v>0.65921789407730103</v>
      </c>
      <c r="LY63" s="40">
        <v>0.65555554628372192</v>
      </c>
      <c r="LZ63" s="40">
        <v>0.65193372964859009</v>
      </c>
      <c r="MA63" s="40">
        <v>0.64835166931152344</v>
      </c>
      <c r="MB63" s="40">
        <v>0.64480876922607422</v>
      </c>
      <c r="MC63" s="40">
        <v>0.63586956262588501</v>
      </c>
      <c r="MD63" s="40">
        <v>0.63243246078491211</v>
      </c>
      <c r="ME63" s="40">
        <v>0.62903225421905518</v>
      </c>
      <c r="MF63" s="40">
        <v>0.62566846609115601</v>
      </c>
      <c r="MG63" s="40">
        <v>0.61702126264572144</v>
      </c>
      <c r="MH63" s="40">
        <v>0.61375659704208374</v>
      </c>
      <c r="MI63" s="40">
        <v>0.61052632331848145</v>
      </c>
      <c r="MJ63" s="40">
        <v>0.61052632331848145</v>
      </c>
      <c r="MK63" s="40">
        <v>0.60209423303604126</v>
      </c>
      <c r="ML63" s="40">
        <v>0.59895831346511841</v>
      </c>
      <c r="MM63" s="40">
        <v>0.59585493803024292</v>
      </c>
      <c r="MN63" s="40">
        <v>0.59278351068496704</v>
      </c>
      <c r="MO63" s="40">
        <v>0.59278351068496704</v>
      </c>
      <c r="MP63" s="40">
        <v>0.58974361419677734</v>
      </c>
      <c r="MQ63" s="40">
        <v>0.58673471212387085</v>
      </c>
      <c r="MR63" s="40">
        <v>0.59183675050735474</v>
      </c>
      <c r="MS63" s="40">
        <v>0.58883249759674072</v>
      </c>
      <c r="MT63" s="40">
        <v>0.58883249759674072</v>
      </c>
      <c r="MU63" s="40">
        <v>0.58585858345031738</v>
      </c>
      <c r="MV63" s="40">
        <v>0.58585858345031738</v>
      </c>
      <c r="MW63" s="40">
        <v>0.58291459083557129</v>
      </c>
      <c r="MX63" s="40">
        <v>0.58291459083557129</v>
      </c>
      <c r="MY63" s="336" t="s">
        <v>851</v>
      </c>
      <c r="MZ63" s="336" t="s">
        <v>1740</v>
      </c>
      <c r="NA63" s="40">
        <v>0.62171149253845215</v>
      </c>
      <c r="NB63" s="40">
        <v>0.61928921937942505</v>
      </c>
      <c r="NC63" s="40">
        <v>0.61735028028488159</v>
      </c>
      <c r="ND63" s="40">
        <v>0.61541032791137695</v>
      </c>
      <c r="NE63" s="40">
        <v>0.61305904388427734</v>
      </c>
      <c r="NF63" s="40">
        <v>0.61001729965209961</v>
      </c>
      <c r="NG63" s="40">
        <v>0.6062856912612915</v>
      </c>
      <c r="NH63" s="40">
        <v>0.60113638639450073</v>
      </c>
      <c r="NI63" s="40">
        <v>0.59213483333587646</v>
      </c>
      <c r="NJ63" s="40">
        <v>0.59273743629455566</v>
      </c>
      <c r="NK63" s="40">
        <v>0.58722221851348877</v>
      </c>
      <c r="NL63" s="40">
        <v>0.58287292718887329</v>
      </c>
      <c r="NM63" s="40">
        <v>0.5774725079536438</v>
      </c>
      <c r="NN63" s="40">
        <v>0.57322406768798828</v>
      </c>
      <c r="NO63" s="40">
        <v>0.56358695030212402</v>
      </c>
      <c r="NP63" s="40">
        <v>0.55945944786071777</v>
      </c>
      <c r="NQ63" s="40">
        <v>0.55645161867141724</v>
      </c>
      <c r="NR63" s="40">
        <v>0.55347591638565063</v>
      </c>
      <c r="NS63" s="40">
        <v>0.54574465751647949</v>
      </c>
      <c r="NT63" s="40">
        <v>0.54285717010498047</v>
      </c>
      <c r="NU63" s="40">
        <v>0.54157894849777222</v>
      </c>
      <c r="NV63" s="40">
        <v>0.54315787553787231</v>
      </c>
      <c r="NW63" s="40">
        <v>0.53717279434204102</v>
      </c>
      <c r="NX63" s="40">
        <v>0.53593748807907104</v>
      </c>
      <c r="NY63" s="40">
        <v>0.53471499681472778</v>
      </c>
      <c r="NZ63" s="40">
        <v>0.53247421979904175</v>
      </c>
      <c r="OA63" s="40">
        <v>0.53247421979904175</v>
      </c>
      <c r="OB63" s="40">
        <v>0.52923077344894409</v>
      </c>
      <c r="OC63" s="40">
        <v>0.52551019191741943</v>
      </c>
      <c r="OD63" s="40">
        <v>0.52908164262771606</v>
      </c>
      <c r="OE63" s="40">
        <v>0.52639591693878174</v>
      </c>
      <c r="OF63" s="40">
        <v>0.52538073062896729</v>
      </c>
      <c r="OG63" s="40">
        <v>0.52272725105285645</v>
      </c>
      <c r="OH63" s="40">
        <v>0.52272725105285645</v>
      </c>
      <c r="OI63" s="40">
        <v>0.5206030011177063</v>
      </c>
      <c r="OJ63" s="40">
        <v>0.5206030011177063</v>
      </c>
      <c r="OK63" s="336" t="s">
        <v>851</v>
      </c>
      <c r="OL63" s="336" t="s">
        <v>851</v>
      </c>
      <c r="OM63" s="336" t="s">
        <v>1740</v>
      </c>
      <c r="ON63" s="40">
        <v>0.6248314380645752</v>
      </c>
      <c r="OO63" s="40">
        <v>0.62290769815444946</v>
      </c>
      <c r="OP63" s="40">
        <v>0.62139970064163208</v>
      </c>
      <c r="OQ63" s="40">
        <v>0.62010836601257324</v>
      </c>
      <c r="OR63" s="40">
        <v>0.61888730525970459</v>
      </c>
      <c r="OS63" s="40">
        <v>0.61754637956619263</v>
      </c>
      <c r="OT63" s="40">
        <v>0.61599999666213989</v>
      </c>
      <c r="OU63" s="40">
        <v>0.61250001192092896</v>
      </c>
      <c r="OV63" s="40">
        <v>0.60617977380752563</v>
      </c>
      <c r="OW63" s="40">
        <v>0.60949718952178955</v>
      </c>
      <c r="OX63" s="40">
        <v>0.60611110925674438</v>
      </c>
      <c r="OY63" s="40">
        <v>0.60220992565155029</v>
      </c>
      <c r="OZ63" s="40">
        <v>0.59835165739059448</v>
      </c>
      <c r="PA63" s="40">
        <v>0.59398907423019409</v>
      </c>
      <c r="PB63" s="40">
        <v>0.58532607555389404</v>
      </c>
      <c r="PC63" s="40">
        <v>0.58162164688110352</v>
      </c>
      <c r="PD63" s="40">
        <v>0.5784946084022522</v>
      </c>
      <c r="PE63" s="40">
        <v>0.57486629486083984</v>
      </c>
      <c r="PF63" s="40">
        <v>0.56702125072479248</v>
      </c>
      <c r="PG63" s="40">
        <v>0.56402117013931274</v>
      </c>
      <c r="PH63" s="40">
        <v>0.56157892942428589</v>
      </c>
      <c r="PI63" s="40">
        <v>0.56105262041091919</v>
      </c>
      <c r="PJ63" s="40">
        <v>0.55287957191467285</v>
      </c>
      <c r="PK63" s="40">
        <v>0.54947918653488159</v>
      </c>
      <c r="PL63" s="40">
        <v>0.54663211107254028</v>
      </c>
      <c r="PM63" s="40">
        <v>0.54381442070007324</v>
      </c>
      <c r="PN63" s="40">
        <v>0.54329895973205566</v>
      </c>
      <c r="PO63" s="40">
        <v>0.5405128002166748</v>
      </c>
      <c r="PP63" s="40">
        <v>0.53775513172149658</v>
      </c>
      <c r="PQ63" s="40">
        <v>0.54285717010498047</v>
      </c>
      <c r="PR63" s="40">
        <v>0.54010152816772461</v>
      </c>
      <c r="PS63" s="40">
        <v>0.54010152816772461</v>
      </c>
      <c r="PT63" s="40">
        <v>0.53737372159957886</v>
      </c>
      <c r="PU63" s="40">
        <v>0.53737372159957886</v>
      </c>
      <c r="PV63" s="40">
        <v>0.53467339277267456</v>
      </c>
      <c r="PW63" s="40">
        <v>0.53467339277267456</v>
      </c>
      <c r="PX63" s="336" t="s">
        <v>851</v>
      </c>
      <c r="PY63" s="336" t="s">
        <v>851</v>
      </c>
      <c r="PZ63" s="40">
        <v>0.71609999999999996</v>
      </c>
      <c r="QA63" s="40">
        <v>0.72420000000000007</v>
      </c>
      <c r="QB63" s="40">
        <v>0.72750000000000004</v>
      </c>
      <c r="QC63" s="40">
        <v>0.72589999999999999</v>
      </c>
      <c r="QD63" s="40">
        <v>0.72329999999999994</v>
      </c>
      <c r="QE63" s="40">
        <v>0.72049999999999992</v>
      </c>
      <c r="QF63" s="40">
        <v>0.71739999999999993</v>
      </c>
      <c r="QG63" s="40">
        <v>0.7208</v>
      </c>
      <c r="QH63" s="40">
        <v>0.72319999999999995</v>
      </c>
      <c r="QI63" s="40">
        <v>0.72049999999999992</v>
      </c>
      <c r="QJ63" s="40">
        <v>0.71599999999999997</v>
      </c>
      <c r="QK63" s="40">
        <v>0.71779999999999999</v>
      </c>
      <c r="QL63" s="40">
        <v>0.71939999999999993</v>
      </c>
      <c r="QM63" s="40">
        <v>0.7208</v>
      </c>
      <c r="QN63" s="40">
        <v>0.72250000000000003</v>
      </c>
      <c r="QO63" s="40">
        <v>0.7238</v>
      </c>
      <c r="QP63" s="40">
        <v>0.72489999999999999</v>
      </c>
      <c r="QQ63" s="40">
        <v>0.7258</v>
      </c>
      <c r="QR63" s="40">
        <v>0.72680000000000011</v>
      </c>
      <c r="QS63" s="336" t="s">
        <v>851</v>
      </c>
      <c r="QT63" s="336" t="s">
        <v>851</v>
      </c>
      <c r="QU63" s="336" t="s">
        <v>851</v>
      </c>
      <c r="QV63" s="336" t="s">
        <v>851</v>
      </c>
      <c r="QW63" s="40">
        <v>1.3768417993560433E-3</v>
      </c>
      <c r="QX63" s="336" t="s">
        <v>851</v>
      </c>
      <c r="QY63" s="336" t="s">
        <v>851</v>
      </c>
      <c r="QZ63" s="336" t="s">
        <v>851</v>
      </c>
      <c r="RA63" s="336" t="s">
        <v>851</v>
      </c>
      <c r="RB63" s="336" t="s">
        <v>851</v>
      </c>
      <c r="RC63" s="336" t="s">
        <v>851</v>
      </c>
      <c r="RD63" s="336" t="s">
        <v>851</v>
      </c>
      <c r="RE63" s="336" t="s">
        <v>851</v>
      </c>
      <c r="RF63" s="40"/>
      <c r="RG63" s="40"/>
      <c r="RH63" s="336" t="s">
        <v>1737</v>
      </c>
      <c r="RI63" s="336" t="s">
        <v>851</v>
      </c>
      <c r="RJ63" s="40"/>
      <c r="RK63" s="40"/>
      <c r="RL63" s="336" t="s">
        <v>1737</v>
      </c>
      <c r="RM63" s="336" t="s">
        <v>851</v>
      </c>
      <c r="RN63" s="40"/>
      <c r="RO63" s="40"/>
      <c r="RP63" s="336" t="s">
        <v>1737</v>
      </c>
      <c r="RQ63" s="336" t="s">
        <v>851</v>
      </c>
      <c r="RR63" s="40"/>
      <c r="RS63" s="40"/>
      <c r="RT63" s="336" t="s">
        <v>1737</v>
      </c>
      <c r="RU63" s="336" t="s">
        <v>851</v>
      </c>
      <c r="RV63" s="40"/>
      <c r="RW63" s="40"/>
      <c r="RX63" s="336" t="s">
        <v>1737</v>
      </c>
      <c r="RY63" s="336" t="s">
        <v>851</v>
      </c>
      <c r="RZ63" s="336" t="s">
        <v>470</v>
      </c>
      <c r="SA63" s="40">
        <v>0.20580217242240906</v>
      </c>
      <c r="SB63" s="40">
        <v>0.21130917966365814</v>
      </c>
      <c r="SC63" s="40">
        <v>0.20870833098888397</v>
      </c>
      <c r="SD63" s="40">
        <v>0.21385818719863892</v>
      </c>
      <c r="SE63" s="40">
        <v>0.21668897569179535</v>
      </c>
      <c r="SF63" s="336" t="s">
        <v>851</v>
      </c>
      <c r="SG63" s="336" t="s">
        <v>851</v>
      </c>
      <c r="SH63" s="40"/>
      <c r="SI63" s="40"/>
      <c r="SJ63" s="40"/>
      <c r="SK63" s="40"/>
      <c r="SL63" s="40">
        <v>0.22095246613025665</v>
      </c>
      <c r="SM63" s="336" t="s">
        <v>470</v>
      </c>
      <c r="SN63" s="336" t="s">
        <v>851</v>
      </c>
      <c r="SO63" s="336" t="s">
        <v>851</v>
      </c>
      <c r="SP63" s="40"/>
      <c r="SQ63" s="40"/>
      <c r="SR63" s="40"/>
      <c r="SS63" s="40"/>
      <c r="ST63" s="40"/>
      <c r="SU63" s="336" t="s">
        <v>1737</v>
      </c>
      <c r="SV63" s="336" t="s">
        <v>851</v>
      </c>
      <c r="SW63" s="336" t="s">
        <v>851</v>
      </c>
      <c r="SX63" s="40"/>
      <c r="SY63" s="40"/>
      <c r="SZ63" s="40"/>
      <c r="TA63" s="40"/>
      <c r="TB63" s="40"/>
      <c r="TC63" s="336" t="s">
        <v>1737</v>
      </c>
      <c r="TD63" s="336" t="s">
        <v>851</v>
      </c>
      <c r="TE63" s="336" t="s">
        <v>851</v>
      </c>
      <c r="TF63" s="336" t="s">
        <v>851</v>
      </c>
      <c r="TG63" s="40"/>
      <c r="TH63" s="40"/>
      <c r="TI63" s="40"/>
      <c r="TJ63" s="40"/>
      <c r="TK63" s="40"/>
      <c r="TL63" s="336" t="s">
        <v>1737</v>
      </c>
      <c r="TM63" s="336" t="s">
        <v>851</v>
      </c>
      <c r="TN63" s="336" t="s">
        <v>851</v>
      </c>
      <c r="TO63" s="336" t="s">
        <v>851</v>
      </c>
      <c r="TP63" s="40"/>
      <c r="TQ63" s="40"/>
      <c r="TR63" s="40"/>
      <c r="TS63" s="40"/>
      <c r="TT63" s="40"/>
      <c r="TU63" s="336" t="s">
        <v>1737</v>
      </c>
      <c r="TV63" s="336" t="s">
        <v>851</v>
      </c>
      <c r="TW63" s="40"/>
      <c r="TX63" s="336" t="s">
        <v>1737</v>
      </c>
      <c r="TY63" s="336" t="s">
        <v>851</v>
      </c>
      <c r="TZ63" s="40"/>
      <c r="UA63" s="336" t="s">
        <v>1737</v>
      </c>
      <c r="UB63" s="336" t="s">
        <v>851</v>
      </c>
      <c r="UC63" s="40"/>
      <c r="UD63" s="336" t="s">
        <v>1737</v>
      </c>
      <c r="UE63" s="336" t="s">
        <v>851</v>
      </c>
      <c r="UF63" s="336" t="s">
        <v>851</v>
      </c>
      <c r="UG63" s="40"/>
      <c r="UH63" s="40"/>
      <c r="UI63" s="40"/>
      <c r="UJ63" s="40"/>
      <c r="UK63" s="40"/>
      <c r="UL63" s="336" t="s">
        <v>1737</v>
      </c>
      <c r="UM63" s="336" t="s">
        <v>851</v>
      </c>
      <c r="UN63" s="336" t="s">
        <v>851</v>
      </c>
      <c r="UO63" s="336" t="s">
        <v>851</v>
      </c>
      <c r="UP63" s="40"/>
      <c r="UQ63" s="40"/>
      <c r="UR63" s="40"/>
      <c r="US63" s="40"/>
      <c r="UT63" s="40">
        <v>0.24538061022758484</v>
      </c>
      <c r="UU63" s="336" t="s">
        <v>470</v>
      </c>
    </row>
    <row r="64" spans="1:567">
      <c r="A64" s="336" t="s">
        <v>517</v>
      </c>
      <c r="B64" s="336" t="s">
        <v>34</v>
      </c>
      <c r="C64" s="336" t="s">
        <v>254</v>
      </c>
      <c r="D64" s="40">
        <v>3.9753451943397522E-2</v>
      </c>
      <c r="E64" s="336" t="s">
        <v>436</v>
      </c>
      <c r="F64" s="40">
        <v>4.4979020953178406E-2</v>
      </c>
      <c r="G64" s="336" t="s">
        <v>1741</v>
      </c>
      <c r="H64" s="40">
        <v>4.3118216097354889E-2</v>
      </c>
      <c r="I64" s="336" t="s">
        <v>1447</v>
      </c>
      <c r="J64" s="40">
        <v>4.1827131062746048E-2</v>
      </c>
      <c r="K64" s="336" t="s">
        <v>1803</v>
      </c>
      <c r="L64" s="336" t="s">
        <v>436</v>
      </c>
      <c r="M64" s="40">
        <v>0.44669574499130249</v>
      </c>
      <c r="N64" s="40">
        <v>0.49187025427818298</v>
      </c>
      <c r="O64" s="336" t="s">
        <v>436</v>
      </c>
      <c r="P64" s="40">
        <v>0.44669574499130249</v>
      </c>
      <c r="Q64" s="336" t="s">
        <v>436</v>
      </c>
      <c r="R64" s="40">
        <v>0.56938892602920532</v>
      </c>
      <c r="S64" s="336" t="s">
        <v>436</v>
      </c>
      <c r="T64" s="40">
        <v>0.42379775643348694</v>
      </c>
      <c r="U64" s="336" t="s">
        <v>436</v>
      </c>
      <c r="V64" s="336" t="s">
        <v>851</v>
      </c>
      <c r="W64" s="336" t="s">
        <v>1741</v>
      </c>
      <c r="X64" s="40">
        <v>0.44779911637306213</v>
      </c>
      <c r="Y64" s="40">
        <v>0.47937348484992981</v>
      </c>
      <c r="Z64" s="336" t="s">
        <v>1741</v>
      </c>
      <c r="AA64" s="40">
        <v>0.44779911637306213</v>
      </c>
      <c r="AB64" s="336" t="s">
        <v>1741</v>
      </c>
      <c r="AC64" s="40">
        <v>0.63803410530090332</v>
      </c>
      <c r="AD64" s="336" t="s">
        <v>1741</v>
      </c>
      <c r="AE64" s="40">
        <v>0.48067149519920349</v>
      </c>
      <c r="AF64" s="336" t="s">
        <v>1741</v>
      </c>
      <c r="AG64" s="336" t="s">
        <v>851</v>
      </c>
      <c r="AH64" s="336" t="s">
        <v>1447</v>
      </c>
      <c r="AI64" s="40">
        <v>0.439616858959198</v>
      </c>
      <c r="AJ64" s="40">
        <v>0.47165912389755249</v>
      </c>
      <c r="AK64" s="336" t="s">
        <v>1447</v>
      </c>
      <c r="AL64" s="40">
        <v>0.439616858959198</v>
      </c>
      <c r="AM64" s="336" t="s">
        <v>1447</v>
      </c>
      <c r="AN64" s="40">
        <v>0.61137163639068604</v>
      </c>
      <c r="AO64" s="336" t="s">
        <v>1447</v>
      </c>
      <c r="AP64" s="40">
        <v>0.47720268368721008</v>
      </c>
      <c r="AQ64" s="336" t="s">
        <v>1447</v>
      </c>
      <c r="AR64" s="336" t="s">
        <v>851</v>
      </c>
      <c r="AS64" s="336" t="s">
        <v>1803</v>
      </c>
      <c r="AT64" s="40">
        <v>0.43961441516876221</v>
      </c>
      <c r="AU64" s="40">
        <v>0.47165387868881226</v>
      </c>
      <c r="AV64" s="336" t="s">
        <v>1803</v>
      </c>
      <c r="AW64" s="40">
        <v>0.43961441516876221</v>
      </c>
      <c r="AX64" s="336" t="s">
        <v>1803</v>
      </c>
      <c r="AY64" s="40">
        <v>0.61137163639068604</v>
      </c>
      <c r="AZ64" s="336" t="s">
        <v>1803</v>
      </c>
      <c r="BA64" s="40">
        <v>0.48117202520370483</v>
      </c>
      <c r="BB64" s="336" t="s">
        <v>1803</v>
      </c>
      <c r="BC64" s="336" t="s">
        <v>851</v>
      </c>
      <c r="BD64" s="336" t="s">
        <v>436</v>
      </c>
      <c r="BE64" s="40">
        <v>2.8758430480957031</v>
      </c>
      <c r="BF64" s="336" t="s">
        <v>827</v>
      </c>
      <c r="BG64" s="40">
        <v>3.0011663436889648</v>
      </c>
      <c r="BH64" s="336" t="s">
        <v>1447</v>
      </c>
      <c r="BI64" s="40">
        <v>3.4287741184234619</v>
      </c>
      <c r="BJ64" s="336" t="s">
        <v>1803</v>
      </c>
      <c r="BK64" s="40">
        <v>4.7018232345581055</v>
      </c>
      <c r="BL64" s="336" t="s">
        <v>851</v>
      </c>
      <c r="BM64" s="40">
        <v>2.6784355640411377</v>
      </c>
      <c r="BN64" s="336" t="s">
        <v>838</v>
      </c>
      <c r="BO64" s="336" t="s">
        <v>851</v>
      </c>
      <c r="BP64" s="336" t="s">
        <v>436</v>
      </c>
      <c r="BQ64" s="40">
        <v>6.0353362932801247E-3</v>
      </c>
      <c r="BR64" s="40">
        <v>6.2225828878581524E-3</v>
      </c>
      <c r="BS64" s="40">
        <v>7.501368410885334E-3</v>
      </c>
      <c r="BT64" s="40">
        <v>6.3313543796539307E-3</v>
      </c>
      <c r="BU64" s="40">
        <v>6.3313585706055164E-3</v>
      </c>
      <c r="BV64" s="336" t="s">
        <v>851</v>
      </c>
      <c r="BW64" s="336" t="s">
        <v>827</v>
      </c>
      <c r="BX64" s="40">
        <v>6.2240762636065483E-3</v>
      </c>
      <c r="BY64" s="40">
        <v>6.4338715746998787E-3</v>
      </c>
      <c r="BZ64" s="40">
        <v>6.4245397225022316E-3</v>
      </c>
      <c r="CA64" s="40">
        <v>6.1820810660719872E-3</v>
      </c>
      <c r="CB64" s="40">
        <v>6.060844287276268E-3</v>
      </c>
      <c r="CC64" s="336" t="s">
        <v>851</v>
      </c>
      <c r="CD64" s="336" t="s">
        <v>1447</v>
      </c>
      <c r="CE64" s="40">
        <v>6.2939934432506561E-3</v>
      </c>
      <c r="CF64" s="40">
        <v>6.3841231167316437E-3</v>
      </c>
      <c r="CG64" s="40">
        <v>6.2426812946796417E-3</v>
      </c>
      <c r="CH64" s="40">
        <v>6.0608391650021076E-3</v>
      </c>
      <c r="CI64" s="40">
        <v>6.0607497580349445E-3</v>
      </c>
      <c r="CJ64" s="336" t="s">
        <v>851</v>
      </c>
      <c r="CK64" s="336" t="s">
        <v>1803</v>
      </c>
      <c r="CL64" s="40">
        <v>6.3406121917068958E-3</v>
      </c>
      <c r="CM64" s="40">
        <v>6.3033048063516617E-3</v>
      </c>
      <c r="CN64" s="40">
        <v>6.1214580200612545E-3</v>
      </c>
      <c r="CO64" s="40">
        <v>6.0608349740505219E-3</v>
      </c>
      <c r="CP64" s="40">
        <v>6.0607823543250561E-3</v>
      </c>
      <c r="CQ64" s="336" t="s">
        <v>851</v>
      </c>
      <c r="CR64" s="40">
        <v>8.7540092468261719</v>
      </c>
      <c r="CS64" s="40">
        <v>9.1653842926025391</v>
      </c>
      <c r="CT64" s="40">
        <v>9.6398353576660156</v>
      </c>
      <c r="CU64" s="40">
        <v>10.13005542755127</v>
      </c>
      <c r="CV64" s="40">
        <v>10.584619522094727</v>
      </c>
      <c r="CW64" s="336" t="s">
        <v>1741</v>
      </c>
      <c r="CX64" s="336" t="s">
        <v>851</v>
      </c>
      <c r="CY64" s="40">
        <v>9.0008344650268555</v>
      </c>
      <c r="CZ64" s="40">
        <v>9.4437475204467773</v>
      </c>
      <c r="DA64" s="40">
        <v>9.9339675903320313</v>
      </c>
      <c r="DB64" s="40">
        <v>10.406359672546387</v>
      </c>
      <c r="DC64" s="40">
        <v>10.852009773254395</v>
      </c>
      <c r="DD64" s="336" t="s">
        <v>1447</v>
      </c>
      <c r="DE64" s="336" t="s">
        <v>851</v>
      </c>
      <c r="DF64" s="40">
        <v>11.030269622802734</v>
      </c>
      <c r="DG64" s="336" t="s">
        <v>1803</v>
      </c>
      <c r="DH64" s="336" t="s">
        <v>851</v>
      </c>
      <c r="DI64" s="336" t="s">
        <v>851</v>
      </c>
      <c r="DJ64" s="336">
        <v>10.6</v>
      </c>
      <c r="DK64" s="336" t="s">
        <v>1738</v>
      </c>
      <c r="DL64" s="336" t="s">
        <v>851</v>
      </c>
      <c r="DM64" s="336" t="s">
        <v>851</v>
      </c>
      <c r="DN64" s="336" t="s">
        <v>436</v>
      </c>
      <c r="DO64" s="40">
        <v>4.0236485074274242E-4</v>
      </c>
      <c r="DP64" s="40">
        <v>-1.1583494022488594E-2</v>
      </c>
      <c r="DQ64" s="40">
        <v>-1.3382028788328171E-2</v>
      </c>
      <c r="DR64" s="40">
        <v>-2.1048203110694885E-2</v>
      </c>
      <c r="DS64" s="40">
        <v>-1.4941293746232986E-2</v>
      </c>
      <c r="DT64" s="336" t="s">
        <v>851</v>
      </c>
      <c r="DU64" s="336" t="s">
        <v>827</v>
      </c>
      <c r="DV64" s="40">
        <v>-2.3034568584989756E-4</v>
      </c>
      <c r="DW64" s="40">
        <v>-9.7472523339092731E-4</v>
      </c>
      <c r="DX64" s="40">
        <v>-2.6929737068712711E-3</v>
      </c>
      <c r="DY64" s="40">
        <v>-9.7568263299763203E-4</v>
      </c>
      <c r="DZ64" s="40">
        <v>-1.214242447167635E-2</v>
      </c>
      <c r="EA64" s="336" t="s">
        <v>851</v>
      </c>
      <c r="EB64" s="336" t="s">
        <v>1447</v>
      </c>
      <c r="EC64" s="40">
        <v>-1.0838484391570091E-2</v>
      </c>
      <c r="ED64" s="40">
        <v>-8.509613573551178E-3</v>
      </c>
      <c r="EE64" s="40">
        <v>-1.2007375247776508E-2</v>
      </c>
      <c r="EF64" s="40">
        <v>-5.1989993080496788E-3</v>
      </c>
      <c r="EG64" s="40">
        <v>-4.0935133583843708E-3</v>
      </c>
      <c r="EH64" s="336" t="s">
        <v>851</v>
      </c>
      <c r="EI64" s="336" t="s">
        <v>1803</v>
      </c>
      <c r="EJ64" s="40">
        <v>-2.5411136448383331E-3</v>
      </c>
      <c r="EK64" s="40">
        <v>-4.7325543127954006E-3</v>
      </c>
      <c r="EL64" s="40">
        <v>-3.0855732038617134E-3</v>
      </c>
      <c r="EM64" s="40">
        <v>-4.7832978889346123E-3</v>
      </c>
      <c r="EN64" s="40">
        <v>-1.1330719105899334E-2</v>
      </c>
      <c r="EO64" s="336" t="s">
        <v>851</v>
      </c>
      <c r="EP64" s="336" t="s">
        <v>851</v>
      </c>
      <c r="EQ64" s="336" t="s">
        <v>851</v>
      </c>
      <c r="ER64" s="40">
        <v>0.68900000000000006</v>
      </c>
      <c r="ES64" s="336" t="s">
        <v>1739</v>
      </c>
      <c r="ET64" s="336" t="s">
        <v>851</v>
      </c>
      <c r="EU64" s="336" t="s">
        <v>851</v>
      </c>
      <c r="EV64" s="40">
        <v>0.78700000000000003</v>
      </c>
      <c r="EW64" s="336" t="s">
        <v>1739</v>
      </c>
      <c r="EX64" s="336" t="s">
        <v>851</v>
      </c>
      <c r="EY64" s="336" t="s">
        <v>851</v>
      </c>
      <c r="EZ64" s="40">
        <v>0.59130000000000005</v>
      </c>
      <c r="FA64" s="336" t="s">
        <v>1739</v>
      </c>
      <c r="FB64" s="336" t="s">
        <v>851</v>
      </c>
      <c r="FC64" s="40">
        <v>-8.4494408220052719E-3</v>
      </c>
      <c r="FD64" s="40">
        <v>-1.2367276474833488E-2</v>
      </c>
      <c r="FE64" s="40">
        <v>-2.6894953101873398E-2</v>
      </c>
      <c r="FF64" s="40">
        <v>-2.1267276257276535E-2</v>
      </c>
      <c r="FG64" s="40">
        <v>1.3321919366717339E-2</v>
      </c>
      <c r="FH64" s="336" t="s">
        <v>838</v>
      </c>
      <c r="FI64" s="336" t="s">
        <v>851</v>
      </c>
      <c r="FJ64" s="40">
        <v>-9.6919024363160133E-3</v>
      </c>
      <c r="FK64" s="40">
        <v>-1.2266163714230061E-2</v>
      </c>
      <c r="FL64" s="40">
        <v>-2.6822905987501144E-2</v>
      </c>
      <c r="FM64" s="40">
        <v>-2.8634250164031982E-2</v>
      </c>
      <c r="FN64" s="40">
        <v>-3.7416175007820129E-2</v>
      </c>
      <c r="FO64" s="336" t="s">
        <v>840</v>
      </c>
      <c r="FP64" s="336" t="s">
        <v>851</v>
      </c>
      <c r="FQ64" s="40"/>
      <c r="FR64" s="336" t="s">
        <v>1737</v>
      </c>
      <c r="FS64" s="336" t="s">
        <v>851</v>
      </c>
      <c r="FT64" s="336" t="s">
        <v>851</v>
      </c>
      <c r="FU64" s="40">
        <v>6.7038603127002716E-2</v>
      </c>
      <c r="FV64" s="40">
        <v>7.0725075900554657E-2</v>
      </c>
      <c r="FW64" s="40">
        <v>6.9035731256008148E-2</v>
      </c>
      <c r="FX64" s="40">
        <v>4.5614678412675858E-2</v>
      </c>
      <c r="FY64" s="40">
        <v>4.505104199051857E-2</v>
      </c>
      <c r="FZ64" s="336" t="s">
        <v>840</v>
      </c>
      <c r="GA64" s="336" t="s">
        <v>851</v>
      </c>
      <c r="GB64" s="336" t="s">
        <v>851</v>
      </c>
      <c r="GC64" s="336" t="s">
        <v>851</v>
      </c>
      <c r="GD64" s="336" t="s">
        <v>851</v>
      </c>
      <c r="GE64" s="336" t="s">
        <v>851</v>
      </c>
      <c r="GF64" s="336" t="s">
        <v>851</v>
      </c>
      <c r="GG64" s="336" t="s">
        <v>851</v>
      </c>
      <c r="GH64" s="336" t="s">
        <v>851</v>
      </c>
      <c r="GI64" s="336" t="s">
        <v>851</v>
      </c>
      <c r="GJ64" s="336" t="s">
        <v>851</v>
      </c>
      <c r="GK64" s="40">
        <v>15342350</v>
      </c>
      <c r="GL64" s="40">
        <v>15516112</v>
      </c>
      <c r="GM64" s="40">
        <v>15684413</v>
      </c>
      <c r="GN64" s="40">
        <v>15849649</v>
      </c>
      <c r="GO64" s="40">
        <v>16014972</v>
      </c>
      <c r="GP64" s="40">
        <v>16182713</v>
      </c>
      <c r="GQ64" s="40">
        <v>16354507</v>
      </c>
      <c r="GR64" s="40">
        <v>16530201</v>
      </c>
      <c r="GS64" s="40">
        <v>16708255</v>
      </c>
      <c r="GT64" s="40">
        <v>16886184</v>
      </c>
      <c r="GU64" s="40">
        <v>17062531</v>
      </c>
      <c r="GV64" s="40">
        <v>17233584</v>
      </c>
      <c r="GW64" s="40">
        <v>17400359</v>
      </c>
      <c r="GX64" s="40">
        <v>17571511</v>
      </c>
      <c r="GY64" s="40">
        <v>17758969</v>
      </c>
      <c r="GZ64" s="40">
        <v>17969356</v>
      </c>
      <c r="HA64" s="40">
        <v>18209072</v>
      </c>
      <c r="HB64" s="40">
        <v>18470435</v>
      </c>
      <c r="HC64" s="40">
        <v>18729166</v>
      </c>
      <c r="HD64" s="40">
        <v>18952035</v>
      </c>
      <c r="HE64" s="40">
        <v>19116209</v>
      </c>
      <c r="HF64" s="40">
        <v>19212000</v>
      </c>
      <c r="HG64" s="40">
        <v>19250000</v>
      </c>
      <c r="HH64" s="40">
        <v>19249000</v>
      </c>
      <c r="HI64" s="40">
        <v>19239000</v>
      </c>
      <c r="HJ64" s="40">
        <v>19241000</v>
      </c>
      <c r="HK64" s="40">
        <v>19260000</v>
      </c>
      <c r="HL64" s="40">
        <v>19293000</v>
      </c>
      <c r="HM64" s="40">
        <v>19338000</v>
      </c>
      <c r="HN64" s="40">
        <v>19394000</v>
      </c>
      <c r="HO64" s="40">
        <v>19458000</v>
      </c>
      <c r="HP64" s="40">
        <v>19533000</v>
      </c>
      <c r="HQ64" s="40">
        <v>19618000</v>
      </c>
      <c r="HR64" s="40">
        <v>19710000</v>
      </c>
      <c r="HS64" s="40">
        <v>19798000</v>
      </c>
      <c r="HT64" s="40">
        <v>19879000</v>
      </c>
      <c r="HU64" s="40">
        <v>19950000</v>
      </c>
      <c r="HV64" s="40">
        <v>20012000</v>
      </c>
      <c r="HW64" s="40">
        <v>20066000</v>
      </c>
      <c r="HX64" s="40">
        <v>20114000</v>
      </c>
      <c r="HY64" s="40">
        <v>20157000</v>
      </c>
      <c r="HZ64" s="40">
        <v>20195000</v>
      </c>
      <c r="IA64" s="40">
        <v>20228000</v>
      </c>
      <c r="IB64" s="40">
        <v>20256000</v>
      </c>
      <c r="IC64" s="40">
        <v>20279000</v>
      </c>
      <c r="ID64" s="40">
        <v>20297000</v>
      </c>
      <c r="IE64" s="40">
        <v>20310000</v>
      </c>
      <c r="IF64" s="40">
        <v>20319000</v>
      </c>
      <c r="IG64" s="40">
        <v>20323000</v>
      </c>
      <c r="IH64" s="40">
        <v>20323000</v>
      </c>
      <c r="II64" s="40">
        <v>20319000</v>
      </c>
      <c r="IJ64" s="336" t="s">
        <v>851</v>
      </c>
      <c r="IK64" s="336" t="s">
        <v>851</v>
      </c>
      <c r="IL64" s="336" t="s">
        <v>851</v>
      </c>
      <c r="IM64" s="40">
        <v>1.3252069242298603E-2</v>
      </c>
      <c r="IN64" s="40">
        <v>1.4251413755118847E-2</v>
      </c>
      <c r="IO64" s="40">
        <v>1.3910641893744469E-2</v>
      </c>
      <c r="IP64" s="40">
        <v>1.1829325929284096E-2</v>
      </c>
      <c r="IQ64" s="40">
        <v>8.6253006011247635E-3</v>
      </c>
      <c r="IR64" s="40">
        <v>4.9984697252511978E-3</v>
      </c>
      <c r="IS64" s="40">
        <v>1.97597686201334E-3</v>
      </c>
      <c r="IT64" s="40">
        <v>-5.1949402404716238E-5</v>
      </c>
      <c r="IU64" s="40">
        <v>-5.196424899622798E-4</v>
      </c>
      <c r="IV64" s="40">
        <v>1.0395010758657008E-4</v>
      </c>
      <c r="IW64" s="40">
        <v>9.8698737565428019E-4</v>
      </c>
      <c r="IX64" s="40">
        <v>1.7119294498115778E-3</v>
      </c>
      <c r="IY64" s="40">
        <v>2.3297362495213747E-3</v>
      </c>
      <c r="IZ64" s="40">
        <v>2.8916678857058287E-3</v>
      </c>
      <c r="JA64" s="40">
        <v>3.2945566345006227E-3</v>
      </c>
      <c r="JB64" s="40">
        <v>3.8470462895929813E-3</v>
      </c>
      <c r="JC64" s="40">
        <v>4.3421690352261066E-3</v>
      </c>
      <c r="JD64" s="40">
        <v>4.6786088496446609E-3</v>
      </c>
      <c r="JE64" s="40">
        <v>4.4548013247549534E-3</v>
      </c>
      <c r="JF64" s="40">
        <v>4.0829754434525967E-3</v>
      </c>
      <c r="JG64" s="40">
        <v>3.5652450751513243E-3</v>
      </c>
      <c r="JH64" s="40">
        <v>3.1029502861201763E-3</v>
      </c>
      <c r="JI64" s="40">
        <v>2.694746945053339E-3</v>
      </c>
      <c r="JJ64" s="40">
        <v>2.389249624684453E-3</v>
      </c>
      <c r="JK64" s="40">
        <v>2.1355326753109694E-3</v>
      </c>
      <c r="JL64" s="40">
        <v>1.8834264483302832E-3</v>
      </c>
      <c r="JM64" s="40">
        <v>1.6327342018485069E-3</v>
      </c>
      <c r="JN64" s="40">
        <v>1.3832626864314079E-3</v>
      </c>
      <c r="JO64" s="40">
        <v>1.1348219122737646E-3</v>
      </c>
      <c r="JP64" s="40">
        <v>8.8722404325380921E-4</v>
      </c>
      <c r="JQ64" s="40">
        <v>6.4028368797153234E-4</v>
      </c>
      <c r="JR64" s="40">
        <v>4.4303332106210291E-4</v>
      </c>
      <c r="JS64" s="40">
        <v>1.9684070139192045E-4</v>
      </c>
      <c r="JT64" s="40">
        <v>0</v>
      </c>
      <c r="JU64" s="40">
        <v>-1.9684070139192045E-4</v>
      </c>
      <c r="JV64" s="336" t="s">
        <v>1740</v>
      </c>
      <c r="JW64" s="336" t="s">
        <v>851</v>
      </c>
      <c r="JX64" s="336" t="s">
        <v>851</v>
      </c>
      <c r="JY64" s="336" t="s">
        <v>851</v>
      </c>
      <c r="JZ64" s="336" t="s">
        <v>851</v>
      </c>
      <c r="KA64" s="336" t="s">
        <v>1740</v>
      </c>
      <c r="KB64" s="40">
        <v>0.49221574774299098</v>
      </c>
      <c r="KC64" s="40">
        <v>0.49235117528229899</v>
      </c>
      <c r="KD64" s="40">
        <v>0.49253046828621</v>
      </c>
      <c r="KE64" s="40">
        <v>0.49272968160995495</v>
      </c>
      <c r="KF64" s="40">
        <v>0.49291667095380498</v>
      </c>
      <c r="KG64" s="40">
        <v>0.49307208348684595</v>
      </c>
      <c r="KH64" s="40">
        <v>0.49318974939156396</v>
      </c>
      <c r="KI64" s="40">
        <v>0.49327840470370399</v>
      </c>
      <c r="KJ64" s="40">
        <v>0.49334941076182998</v>
      </c>
      <c r="KK64" s="40">
        <v>0.49341927752262799</v>
      </c>
      <c r="KL64" s="40">
        <v>0.49350005028326199</v>
      </c>
      <c r="KM64" s="40">
        <v>0.49359442136349996</v>
      </c>
      <c r="KN64" s="40">
        <v>0.493697219173582</v>
      </c>
      <c r="KO64" s="40">
        <v>0.49380457844894898</v>
      </c>
      <c r="KP64" s="40">
        <v>0.49390986846644097</v>
      </c>
      <c r="KQ64" s="40">
        <v>0.494009229473508</v>
      </c>
      <c r="KR64" s="40">
        <v>0.49410111072458102</v>
      </c>
      <c r="KS64" s="40">
        <v>0.49418735045941503</v>
      </c>
      <c r="KT64" s="40">
        <v>0.49427054223070799</v>
      </c>
      <c r="KU64" s="40">
        <v>0.49435405696118601</v>
      </c>
      <c r="KV64" s="40">
        <v>0.49444078516150297</v>
      </c>
      <c r="KW64" s="40">
        <v>0.494530575983476</v>
      </c>
      <c r="KX64" s="40">
        <v>0.49462347914007204</v>
      </c>
      <c r="KY64" s="40">
        <v>0.49471854236812701</v>
      </c>
      <c r="KZ64" s="40">
        <v>0.49481482740999999</v>
      </c>
      <c r="LA64" s="40">
        <v>0.49491162738870997</v>
      </c>
      <c r="LB64" s="40">
        <v>0.49500869813576898</v>
      </c>
      <c r="LC64" s="40">
        <v>0.49510659916143601</v>
      </c>
      <c r="LD64" s="40">
        <v>0.49520414965499804</v>
      </c>
      <c r="LE64" s="40">
        <v>0.49530093337307302</v>
      </c>
      <c r="LF64" s="40">
        <v>0.495395553283482</v>
      </c>
      <c r="LG64" s="40">
        <v>0.49548860011916296</v>
      </c>
      <c r="LH64" s="40">
        <v>0.49557959664219198</v>
      </c>
      <c r="LI64" s="40">
        <v>0.49566886557855705</v>
      </c>
      <c r="LJ64" s="40">
        <v>0.49575738919679901</v>
      </c>
      <c r="LK64" s="40">
        <v>0.49584594510943603</v>
      </c>
      <c r="LL64" s="336" t="s">
        <v>851</v>
      </c>
      <c r="LM64" s="336" t="s">
        <v>851</v>
      </c>
      <c r="LN64" s="336" t="s">
        <v>1740</v>
      </c>
      <c r="LO64" s="40">
        <v>0.688365638256073</v>
      </c>
      <c r="LP64" s="40">
        <v>0.68822246789932251</v>
      </c>
      <c r="LQ64" s="40">
        <v>0.6878390908241272</v>
      </c>
      <c r="LR64" s="40">
        <v>0.68716293573379517</v>
      </c>
      <c r="LS64" s="40">
        <v>0.68624186515808105</v>
      </c>
      <c r="LT64" s="40">
        <v>0.68518608808517456</v>
      </c>
      <c r="LU64" s="40">
        <v>0.68285447359085083</v>
      </c>
      <c r="LV64" s="40">
        <v>0.68005192279815674</v>
      </c>
      <c r="LW64" s="40">
        <v>0.677074134349823</v>
      </c>
      <c r="LX64" s="40">
        <v>0.67415148019790649</v>
      </c>
      <c r="LY64" s="40">
        <v>0.67137885093688965</v>
      </c>
      <c r="LZ64" s="40">
        <v>0.66884732246398926</v>
      </c>
      <c r="MA64" s="40">
        <v>0.666614830493927</v>
      </c>
      <c r="MB64" s="40">
        <v>0.66459822654724121</v>
      </c>
      <c r="MC64" s="40">
        <v>0.66231822967529297</v>
      </c>
      <c r="MD64" s="40">
        <v>0.65957444906234741</v>
      </c>
      <c r="ME64" s="40">
        <v>0.65760505199432373</v>
      </c>
      <c r="MF64" s="40">
        <v>0.65536749362945557</v>
      </c>
      <c r="MG64" s="40">
        <v>0.65281581878662109</v>
      </c>
      <c r="MH64" s="40">
        <v>0.6503182053565979</v>
      </c>
      <c r="MI64" s="40">
        <v>0.64786958694458008</v>
      </c>
      <c r="MJ64" s="40">
        <v>0.64556390047073364</v>
      </c>
      <c r="MK64" s="40">
        <v>0.6434139609336853</v>
      </c>
      <c r="ML64" s="40">
        <v>0.64128375053405762</v>
      </c>
      <c r="MM64" s="40">
        <v>0.6389579176902771</v>
      </c>
      <c r="MN64" s="40">
        <v>0.63645386695861816</v>
      </c>
      <c r="MO64" s="40">
        <v>0.6340678334236145</v>
      </c>
      <c r="MP64" s="40">
        <v>0.63150089979171753</v>
      </c>
      <c r="MQ64" s="40">
        <v>0.62870258092880249</v>
      </c>
      <c r="MR64" s="40">
        <v>0.62586915493011475</v>
      </c>
      <c r="MS64" s="40">
        <v>0.62294918298721313</v>
      </c>
      <c r="MT64" s="40">
        <v>0.62028557062149048</v>
      </c>
      <c r="MU64" s="40">
        <v>0.61759930849075317</v>
      </c>
      <c r="MV64" s="40">
        <v>0.61486983299255371</v>
      </c>
      <c r="MW64" s="40">
        <v>0.61186832189559937</v>
      </c>
      <c r="MX64" s="40">
        <v>0.60849452018737793</v>
      </c>
      <c r="MY64" s="336" t="s">
        <v>851</v>
      </c>
      <c r="MZ64" s="336" t="s">
        <v>1740</v>
      </c>
      <c r="NA64" s="40">
        <v>0.64091765880584717</v>
      </c>
      <c r="NB64" s="40">
        <v>0.63978153467178345</v>
      </c>
      <c r="NC64" s="40">
        <v>0.63859856128692627</v>
      </c>
      <c r="ND64" s="40">
        <v>0.63723886013031006</v>
      </c>
      <c r="NE64" s="40">
        <v>0.63562601804733276</v>
      </c>
      <c r="NF64" s="40">
        <v>0.6338004469871521</v>
      </c>
      <c r="NG64" s="40">
        <v>0.63033521175384521</v>
      </c>
      <c r="NH64" s="40">
        <v>0.62633764743804932</v>
      </c>
      <c r="NI64" s="40">
        <v>0.62221413850784302</v>
      </c>
      <c r="NJ64" s="40">
        <v>0.61822342872619629</v>
      </c>
      <c r="NK64" s="40">
        <v>0.61457306146621704</v>
      </c>
      <c r="NL64" s="40">
        <v>0.6115264892578125</v>
      </c>
      <c r="NM64" s="40">
        <v>0.60892552137374878</v>
      </c>
      <c r="NN64" s="40">
        <v>0.60657769441604614</v>
      </c>
      <c r="NO64" s="40">
        <v>0.60410434007644653</v>
      </c>
      <c r="NP64" s="40">
        <v>0.60119229555130005</v>
      </c>
      <c r="NQ64" s="40">
        <v>0.59924232959747314</v>
      </c>
      <c r="NR64" s="40">
        <v>0.59710472822189331</v>
      </c>
      <c r="NS64" s="40">
        <v>0.59462201595306396</v>
      </c>
      <c r="NT64" s="40">
        <v>0.59213054180145264</v>
      </c>
      <c r="NU64" s="40">
        <v>0.58956688642501831</v>
      </c>
      <c r="NV64" s="40">
        <v>0.58706766366958618</v>
      </c>
      <c r="NW64" s="40">
        <v>0.58459925651550293</v>
      </c>
      <c r="NX64" s="40">
        <v>0.58207911252975464</v>
      </c>
      <c r="NY64" s="40">
        <v>0.57939743995666504</v>
      </c>
      <c r="NZ64" s="40">
        <v>0.57652425765991211</v>
      </c>
      <c r="OA64" s="40">
        <v>0.57380539178848267</v>
      </c>
      <c r="OB64" s="40">
        <v>0.57099068164825439</v>
      </c>
      <c r="OC64" s="40">
        <v>0.56788110733032227</v>
      </c>
      <c r="OD64" s="40">
        <v>0.56457418203353882</v>
      </c>
      <c r="OE64" s="40">
        <v>0.5609203577041626</v>
      </c>
      <c r="OF64" s="40">
        <v>0.55736088752746582</v>
      </c>
      <c r="OG64" s="40">
        <v>0.55357056856155396</v>
      </c>
      <c r="OH64" s="40">
        <v>0.54967278242111206</v>
      </c>
      <c r="OI64" s="40">
        <v>0.5454411506652832</v>
      </c>
      <c r="OJ64" s="40">
        <v>0.54102069139480591</v>
      </c>
      <c r="OK64" s="336" t="s">
        <v>851</v>
      </c>
      <c r="OL64" s="336" t="s">
        <v>851</v>
      </c>
      <c r="OM64" s="336" t="s">
        <v>1740</v>
      </c>
      <c r="ON64" s="40">
        <v>0.61413800716400146</v>
      </c>
      <c r="OO64" s="40">
        <v>0.6159399151802063</v>
      </c>
      <c r="OP64" s="40">
        <v>0.61753714084625244</v>
      </c>
      <c r="OQ64" s="40">
        <v>0.61879736185073853</v>
      </c>
      <c r="OR64" s="40">
        <v>0.61965113878250122</v>
      </c>
      <c r="OS64" s="40">
        <v>0.620097815990448</v>
      </c>
      <c r="OT64" s="40">
        <v>0.6185716986656189</v>
      </c>
      <c r="OU64" s="40">
        <v>0.6161038875579834</v>
      </c>
      <c r="OV64" s="40">
        <v>0.61312276124954224</v>
      </c>
      <c r="OW64" s="40">
        <v>0.61006289720535278</v>
      </c>
      <c r="OX64" s="40">
        <v>0.60714101791381836</v>
      </c>
      <c r="OY64" s="40">
        <v>0.60446518659591675</v>
      </c>
      <c r="OZ64" s="40">
        <v>0.60203182697296143</v>
      </c>
      <c r="PA64" s="40">
        <v>0.59985518455505371</v>
      </c>
      <c r="PB64" s="40">
        <v>0.59771060943603516</v>
      </c>
      <c r="PC64" s="40">
        <v>0.59543633460998535</v>
      </c>
      <c r="PD64" s="40">
        <v>0.59407156705856323</v>
      </c>
      <c r="PE64" s="40">
        <v>0.59297585487365723</v>
      </c>
      <c r="PF64" s="40">
        <v>0.59173005819320679</v>
      </c>
      <c r="PG64" s="40">
        <v>0.59061521291732788</v>
      </c>
      <c r="PH64" s="40">
        <v>0.58936566114425659</v>
      </c>
      <c r="PI64" s="40">
        <v>0.58786970376968384</v>
      </c>
      <c r="PJ64" s="40">
        <v>0.58634817600250244</v>
      </c>
      <c r="PK64" s="40">
        <v>0.58477026224136353</v>
      </c>
      <c r="PL64" s="40">
        <v>0.5829770565032959</v>
      </c>
      <c r="PM64" s="40">
        <v>0.5811876654624939</v>
      </c>
      <c r="PN64" s="40">
        <v>0.57940083742141724</v>
      </c>
      <c r="PO64" s="40">
        <v>0.57756572961807251</v>
      </c>
      <c r="PP64" s="40">
        <v>0.57548379898071289</v>
      </c>
      <c r="PQ64" s="40">
        <v>0.57335174083709717</v>
      </c>
      <c r="PR64" s="40">
        <v>0.57106959819793701</v>
      </c>
      <c r="PS64" s="40">
        <v>0.5688331127166748</v>
      </c>
      <c r="PT64" s="40">
        <v>0.56656330823898315</v>
      </c>
      <c r="PU64" s="40">
        <v>0.56413912773132324</v>
      </c>
      <c r="PV64" s="40">
        <v>0.56143283843994141</v>
      </c>
      <c r="PW64" s="40">
        <v>0.55844283103942871</v>
      </c>
      <c r="PX64" s="336" t="s">
        <v>851</v>
      </c>
      <c r="PY64" s="336" t="s">
        <v>851</v>
      </c>
      <c r="PZ64" s="40">
        <v>0.60360000000000003</v>
      </c>
      <c r="QA64" s="40">
        <v>0.60070000000000001</v>
      </c>
      <c r="QB64" s="40">
        <v>0.60709999999999997</v>
      </c>
      <c r="QC64" s="40">
        <v>0.61630000000000007</v>
      </c>
      <c r="QD64" s="40">
        <v>0.62290000000000001</v>
      </c>
      <c r="QE64" s="40">
        <v>0.63070000000000004</v>
      </c>
      <c r="QF64" s="40">
        <v>0.63829999999999998</v>
      </c>
      <c r="QG64" s="40">
        <v>0.65540000000000009</v>
      </c>
      <c r="QH64" s="40">
        <v>0.65500000000000003</v>
      </c>
      <c r="QI64" s="40">
        <v>0.65989999999999993</v>
      </c>
      <c r="QJ64" s="40">
        <v>0.67189999999999994</v>
      </c>
      <c r="QK64" s="40">
        <v>0.67269999999999996</v>
      </c>
      <c r="QL64" s="40">
        <v>0.67469999999999997</v>
      </c>
      <c r="QM64" s="40">
        <v>0.67810000000000004</v>
      </c>
      <c r="QN64" s="40">
        <v>0.68069999999999997</v>
      </c>
      <c r="QO64" s="40">
        <v>0.68040000000000012</v>
      </c>
      <c r="QP64" s="40">
        <v>0.68519999999999992</v>
      </c>
      <c r="QQ64" s="40">
        <v>0.68959999999999999</v>
      </c>
      <c r="QR64" s="40">
        <v>0.68900000000000006</v>
      </c>
      <c r="QS64" s="336" t="s">
        <v>851</v>
      </c>
      <c r="QT64" s="336" t="s">
        <v>851</v>
      </c>
      <c r="QU64" s="336" t="s">
        <v>851</v>
      </c>
      <c r="QV64" s="336" t="s">
        <v>851</v>
      </c>
      <c r="QW64" s="40">
        <v>-8.7044836254790425E-4</v>
      </c>
      <c r="QX64" s="336" t="s">
        <v>851</v>
      </c>
      <c r="QY64" s="336" t="s">
        <v>851</v>
      </c>
      <c r="QZ64" s="336" t="s">
        <v>851</v>
      </c>
      <c r="RA64" s="336" t="s">
        <v>851</v>
      </c>
      <c r="RB64" s="336" t="s">
        <v>851</v>
      </c>
      <c r="RC64" s="336" t="s">
        <v>851</v>
      </c>
      <c r="RD64" s="336" t="s">
        <v>851</v>
      </c>
      <c r="RE64" s="336" t="s">
        <v>851</v>
      </c>
      <c r="RF64" s="40">
        <v>0.44400000000000001</v>
      </c>
      <c r="RG64" s="40">
        <v>2017</v>
      </c>
      <c r="RH64" s="336" t="s">
        <v>840</v>
      </c>
      <c r="RI64" s="336" t="s">
        <v>851</v>
      </c>
      <c r="RJ64" s="40">
        <v>3.0000000000000001E-3</v>
      </c>
      <c r="RK64" s="40">
        <v>2017</v>
      </c>
      <c r="RL64" s="336" t="s">
        <v>840</v>
      </c>
      <c r="RM64" s="336" t="s">
        <v>851</v>
      </c>
      <c r="RN64" s="40">
        <v>6.9999999999999993E-3</v>
      </c>
      <c r="RO64" s="40">
        <v>2017</v>
      </c>
      <c r="RP64" s="336" t="s">
        <v>840</v>
      </c>
      <c r="RQ64" s="336" t="s">
        <v>851</v>
      </c>
      <c r="RR64" s="40">
        <v>3.6000000000000004E-2</v>
      </c>
      <c r="RS64" s="40">
        <v>2017</v>
      </c>
      <c r="RT64" s="336" t="s">
        <v>840</v>
      </c>
      <c r="RU64" s="336" t="s">
        <v>851</v>
      </c>
      <c r="RV64" s="40">
        <v>0.10800000000000001</v>
      </c>
      <c r="RW64" s="40">
        <v>2020</v>
      </c>
      <c r="RX64" s="336" t="s">
        <v>840</v>
      </c>
      <c r="RY64" s="336" t="s">
        <v>851</v>
      </c>
      <c r="RZ64" s="336" t="s">
        <v>838</v>
      </c>
      <c r="SA64" s="40">
        <v>0.2053646594285965</v>
      </c>
      <c r="SB64" s="40">
        <v>0.22000271081924438</v>
      </c>
      <c r="SC64" s="40">
        <v>0.22616176307201385</v>
      </c>
      <c r="SD64" s="40">
        <v>0.21386644244194031</v>
      </c>
      <c r="SE64" s="40">
        <v>0.20687253773212433</v>
      </c>
      <c r="SF64" s="336" t="s">
        <v>851</v>
      </c>
      <c r="SG64" s="336" t="s">
        <v>851</v>
      </c>
      <c r="SH64" s="40">
        <v>0.22316825389862061</v>
      </c>
      <c r="SI64" s="40">
        <v>0.22723741829395294</v>
      </c>
      <c r="SJ64" s="40">
        <v>0.2301165759563446</v>
      </c>
      <c r="SK64" s="40">
        <v>0.22381898760795593</v>
      </c>
      <c r="SL64" s="40">
        <v>0.22909362614154816</v>
      </c>
      <c r="SM64" s="336" t="s">
        <v>840</v>
      </c>
      <c r="SN64" s="336" t="s">
        <v>851</v>
      </c>
      <c r="SO64" s="336" t="s">
        <v>851</v>
      </c>
      <c r="SP64" s="40">
        <v>3.0986055731773376E-2</v>
      </c>
      <c r="SQ64" s="40">
        <v>2.6071794331073761E-2</v>
      </c>
      <c r="SR64" s="40">
        <v>2.0621368661522865E-2</v>
      </c>
      <c r="SS64" s="40">
        <v>3.0271997675299644E-3</v>
      </c>
      <c r="ST64" s="40">
        <v>-5.9447519481182098E-2</v>
      </c>
      <c r="SU64" s="336" t="s">
        <v>838</v>
      </c>
      <c r="SV64" s="336" t="s">
        <v>851</v>
      </c>
      <c r="SW64" s="336" t="s">
        <v>851</v>
      </c>
      <c r="SX64" s="40">
        <v>3.6553382873535156E-2</v>
      </c>
      <c r="SY64" s="40">
        <v>3.3757619559764862E-2</v>
      </c>
      <c r="SZ64" s="40">
        <v>3.2245900481939316E-2</v>
      </c>
      <c r="TA64" s="40">
        <v>1.9471965730190277E-2</v>
      </c>
      <c r="TB64" s="40">
        <v>9.375961497426033E-3</v>
      </c>
      <c r="TC64" s="336" t="s">
        <v>840</v>
      </c>
      <c r="TD64" s="336" t="s">
        <v>851</v>
      </c>
      <c r="TE64" s="336" t="s">
        <v>851</v>
      </c>
      <c r="TF64" s="336" t="s">
        <v>851</v>
      </c>
      <c r="TG64" s="40">
        <v>1.9990628585219383E-2</v>
      </c>
      <c r="TH64" s="40">
        <v>1.4966354705393314E-2</v>
      </c>
      <c r="TI64" s="40">
        <v>9.2573137953877449E-3</v>
      </c>
      <c r="TJ64" s="40">
        <v>-9.3444045633077621E-3</v>
      </c>
      <c r="TK64" s="40">
        <v>-6.8061769008636475E-2</v>
      </c>
      <c r="TL64" s="336" t="s">
        <v>838</v>
      </c>
      <c r="TM64" s="336" t="s">
        <v>851</v>
      </c>
      <c r="TN64" s="336" t="s">
        <v>851</v>
      </c>
      <c r="TO64" s="336" t="s">
        <v>851</v>
      </c>
      <c r="TP64" s="40">
        <v>2.5400072336196899E-2</v>
      </c>
      <c r="TQ64" s="40">
        <v>2.2531799972057343E-2</v>
      </c>
      <c r="TR64" s="40">
        <v>2.0704347640275955E-2</v>
      </c>
      <c r="TS64" s="40">
        <v>6.467839702963829E-3</v>
      </c>
      <c r="TT64" s="40">
        <v>-2.4533646646887064E-3</v>
      </c>
      <c r="TU64" s="336" t="s">
        <v>840</v>
      </c>
      <c r="TV64" s="336" t="s">
        <v>851</v>
      </c>
      <c r="TW64" s="40">
        <v>14990</v>
      </c>
      <c r="TX64" s="336" t="s">
        <v>840</v>
      </c>
      <c r="TY64" s="336" t="s">
        <v>851</v>
      </c>
      <c r="TZ64" s="40">
        <v>13866.9541015625</v>
      </c>
      <c r="UA64" s="336" t="s">
        <v>838</v>
      </c>
      <c r="UB64" s="336" t="s">
        <v>851</v>
      </c>
      <c r="UC64" s="40">
        <v>13866.955843358901</v>
      </c>
      <c r="UD64" s="336" t="s">
        <v>840</v>
      </c>
      <c r="UE64" s="336" t="s">
        <v>851</v>
      </c>
      <c r="UF64" s="336" t="s">
        <v>851</v>
      </c>
      <c r="UG64" s="40">
        <v>0.19691520929336548</v>
      </c>
      <c r="UH64" s="40">
        <v>0.20763544738292694</v>
      </c>
      <c r="UI64" s="40">
        <v>0.19926680624485016</v>
      </c>
      <c r="UJ64" s="40">
        <v>0.19259916245937347</v>
      </c>
      <c r="UK64" s="40">
        <v>0.22019445896148682</v>
      </c>
      <c r="UL64" s="336" t="s">
        <v>838</v>
      </c>
      <c r="UM64" s="336" t="s">
        <v>851</v>
      </c>
      <c r="UN64" s="336" t="s">
        <v>851</v>
      </c>
      <c r="UO64" s="336" t="s">
        <v>851</v>
      </c>
      <c r="UP64" s="40">
        <v>0.21347635984420776</v>
      </c>
      <c r="UQ64" s="40">
        <v>0.21497125923633575</v>
      </c>
      <c r="UR64" s="40">
        <v>0.20329366624355316</v>
      </c>
      <c r="US64" s="40">
        <v>0.19518473744392395</v>
      </c>
      <c r="UT64" s="40">
        <v>0.19167745113372803</v>
      </c>
      <c r="UU64" s="336" t="s">
        <v>840</v>
      </c>
    </row>
    <row r="65" spans="1:567">
      <c r="A65" s="336" t="s">
        <v>425</v>
      </c>
      <c r="B65" s="336" t="s">
        <v>35</v>
      </c>
      <c r="C65" s="336" t="s">
        <v>255</v>
      </c>
      <c r="D65" s="40">
        <v>3.095700778067112E-2</v>
      </c>
      <c r="E65" s="336" t="s">
        <v>436</v>
      </c>
      <c r="F65" s="40">
        <v>5.2639972418546677E-2</v>
      </c>
      <c r="G65" s="336" t="s">
        <v>1741</v>
      </c>
      <c r="H65" s="40">
        <v>5.3356103599071503E-2</v>
      </c>
      <c r="I65" s="336" t="s">
        <v>1447</v>
      </c>
      <c r="J65" s="40">
        <v>5.1894567906856537E-2</v>
      </c>
      <c r="K65" s="336" t="s">
        <v>1803</v>
      </c>
      <c r="L65" s="336" t="s">
        <v>436</v>
      </c>
      <c r="M65" s="40">
        <v>0.41888225078582764</v>
      </c>
      <c r="N65" s="40"/>
      <c r="O65" s="336" t="s">
        <v>1736</v>
      </c>
      <c r="P65" s="40"/>
      <c r="Q65" s="336" t="s">
        <v>1736</v>
      </c>
      <c r="R65" s="40"/>
      <c r="S65" s="336" t="s">
        <v>1736</v>
      </c>
      <c r="T65" s="40">
        <v>0.52221375703811646</v>
      </c>
      <c r="U65" s="336" t="s">
        <v>436</v>
      </c>
      <c r="V65" s="336" t="s">
        <v>851</v>
      </c>
      <c r="W65" s="336" t="s">
        <v>1741</v>
      </c>
      <c r="X65" s="40">
        <v>0.56723862886428833</v>
      </c>
      <c r="Y65" s="40"/>
      <c r="Z65" s="336" t="s">
        <v>1736</v>
      </c>
      <c r="AA65" s="40"/>
      <c r="AB65" s="336" t="s">
        <v>1736</v>
      </c>
      <c r="AC65" s="40">
        <v>0.63914024829864502</v>
      </c>
      <c r="AD65" s="336" t="s">
        <v>1741</v>
      </c>
      <c r="AE65" s="40">
        <v>0.66526615619659424</v>
      </c>
      <c r="AF65" s="336" t="s">
        <v>1741</v>
      </c>
      <c r="AG65" s="336" t="s">
        <v>851</v>
      </c>
      <c r="AH65" s="336" t="s">
        <v>1447</v>
      </c>
      <c r="AI65" s="40">
        <v>0.58316868543624878</v>
      </c>
      <c r="AJ65" s="40"/>
      <c r="AK65" s="336" t="s">
        <v>1736</v>
      </c>
      <c r="AL65" s="40"/>
      <c r="AM65" s="336" t="s">
        <v>1736</v>
      </c>
      <c r="AN65" s="40">
        <v>0.64996516704559326</v>
      </c>
      <c r="AO65" s="336" t="s">
        <v>1447</v>
      </c>
      <c r="AP65" s="40">
        <v>0.67447066307067871</v>
      </c>
      <c r="AQ65" s="336" t="s">
        <v>1447</v>
      </c>
      <c r="AR65" s="336" t="s">
        <v>851</v>
      </c>
      <c r="AS65" s="336" t="s">
        <v>1803</v>
      </c>
      <c r="AT65" s="40">
        <v>0.58625292778015137</v>
      </c>
      <c r="AU65" s="40"/>
      <c r="AV65" s="336" t="s">
        <v>1736</v>
      </c>
      <c r="AW65" s="40"/>
      <c r="AX65" s="336" t="s">
        <v>1736</v>
      </c>
      <c r="AY65" s="40">
        <v>0.64996504783630371</v>
      </c>
      <c r="AZ65" s="336" t="s">
        <v>1803</v>
      </c>
      <c r="BA65" s="40">
        <v>0.66992312669754028</v>
      </c>
      <c r="BB65" s="336" t="s">
        <v>1803</v>
      </c>
      <c r="BC65" s="336" t="s">
        <v>851</v>
      </c>
      <c r="BD65" s="336" t="s">
        <v>436</v>
      </c>
      <c r="BE65" s="40">
        <v>3.1992113590240479</v>
      </c>
      <c r="BF65" s="336" t="s">
        <v>827</v>
      </c>
      <c r="BG65" s="40">
        <v>3.9409885406494141</v>
      </c>
      <c r="BH65" s="336" t="s">
        <v>1447</v>
      </c>
      <c r="BI65" s="40">
        <v>5.0005912780761719</v>
      </c>
      <c r="BJ65" s="336" t="s">
        <v>1803</v>
      </c>
      <c r="BK65" s="40">
        <v>4.9436140060424805</v>
      </c>
      <c r="BL65" s="336" t="s">
        <v>851</v>
      </c>
      <c r="BM65" s="40">
        <v>3.4374935626983643</v>
      </c>
      <c r="BN65" s="336" t="s">
        <v>838</v>
      </c>
      <c r="BO65" s="336" t="s">
        <v>851</v>
      </c>
      <c r="BP65" s="336" t="s">
        <v>436</v>
      </c>
      <c r="BQ65" s="40">
        <v>1.2370988726615906E-2</v>
      </c>
      <c r="BR65" s="40">
        <v>1.1228499934077263E-2</v>
      </c>
      <c r="BS65" s="40">
        <v>9.78073850274086E-3</v>
      </c>
      <c r="BT65" s="40">
        <v>9.4756018370389938E-3</v>
      </c>
      <c r="BU65" s="40">
        <v>6.8676057271659374E-3</v>
      </c>
      <c r="BV65" s="336" t="s">
        <v>851</v>
      </c>
      <c r="BW65" s="336" t="s">
        <v>827</v>
      </c>
      <c r="BX65" s="40">
        <v>1.0727817192673683E-2</v>
      </c>
      <c r="BY65" s="40">
        <v>8.9548099786043167E-3</v>
      </c>
      <c r="BZ65" s="40">
        <v>8.6809182539582253E-3</v>
      </c>
      <c r="CA65" s="40">
        <v>1.1634299531579018E-2</v>
      </c>
      <c r="CB65" s="40">
        <v>1.3249806128442287E-2</v>
      </c>
      <c r="CC65" s="336" t="s">
        <v>851</v>
      </c>
      <c r="CD65" s="336" t="s">
        <v>1447</v>
      </c>
      <c r="CE65" s="40">
        <v>1.0214067995548248E-2</v>
      </c>
      <c r="CF65" s="40">
        <v>9.4158211722970009E-3</v>
      </c>
      <c r="CG65" s="40">
        <v>1.0704478248953819E-2</v>
      </c>
      <c r="CH65" s="40">
        <v>1.3005779124796391E-2</v>
      </c>
      <c r="CI65" s="40">
        <v>1.2029374018311501E-2</v>
      </c>
      <c r="CJ65" s="336" t="s">
        <v>851</v>
      </c>
      <c r="CK65" s="336" t="s">
        <v>1803</v>
      </c>
      <c r="CL65" s="40">
        <v>8.4935743361711502E-3</v>
      </c>
      <c r="CM65" s="40">
        <v>8.4186391904950142E-3</v>
      </c>
      <c r="CN65" s="40">
        <v>1.0423268191516399E-2</v>
      </c>
      <c r="CO65" s="40">
        <v>9.434746578335762E-3</v>
      </c>
      <c r="CP65" s="40">
        <v>9.4347838312387466E-3</v>
      </c>
      <c r="CQ65" s="336" t="s">
        <v>851</v>
      </c>
      <c r="CR65" s="40">
        <v>5.5191025733947754</v>
      </c>
      <c r="CS65" s="40">
        <v>6.3135008811950684</v>
      </c>
      <c r="CT65" s="40">
        <v>6.7839255332946777</v>
      </c>
      <c r="CU65" s="40">
        <v>7.067467212677002</v>
      </c>
      <c r="CV65" s="40">
        <v>7.6434230804443359</v>
      </c>
      <c r="CW65" s="336" t="s">
        <v>1741</v>
      </c>
      <c r="CX65" s="336" t="s">
        <v>851</v>
      </c>
      <c r="CY65" s="40">
        <v>6.002312183380127</v>
      </c>
      <c r="CZ65" s="40">
        <v>6.6265106201171875</v>
      </c>
      <c r="DA65" s="40">
        <v>6.965050220489502</v>
      </c>
      <c r="DB65" s="40">
        <v>7.3810491561889648</v>
      </c>
      <c r="DC65" s="40">
        <v>8.0369834899902344</v>
      </c>
      <c r="DD65" s="336" t="s">
        <v>1447</v>
      </c>
      <c r="DE65" s="336" t="s">
        <v>851</v>
      </c>
      <c r="DF65" s="40">
        <v>8.7775955200195313</v>
      </c>
      <c r="DG65" s="336" t="s">
        <v>1803</v>
      </c>
      <c r="DH65" s="336" t="s">
        <v>851</v>
      </c>
      <c r="DI65" s="336" t="s">
        <v>851</v>
      </c>
      <c r="DJ65" s="336">
        <v>8.1</v>
      </c>
      <c r="DK65" s="336" t="s">
        <v>1738</v>
      </c>
      <c r="DL65" s="336" t="s">
        <v>851</v>
      </c>
      <c r="DM65" s="336" t="s">
        <v>851</v>
      </c>
      <c r="DN65" s="336" t="s">
        <v>436</v>
      </c>
      <c r="DO65" s="40">
        <v>3.5762201994657516E-2</v>
      </c>
      <c r="DP65" s="40">
        <v>2.7766549959778786E-2</v>
      </c>
      <c r="DQ65" s="40">
        <v>3.0505174770951271E-2</v>
      </c>
      <c r="DR65" s="40">
        <v>3.171919658780098E-2</v>
      </c>
      <c r="DS65" s="40">
        <v>2.0260192453861237E-2</v>
      </c>
      <c r="DT65" s="336" t="s">
        <v>851</v>
      </c>
      <c r="DU65" s="336" t="s">
        <v>827</v>
      </c>
      <c r="DV65" s="40">
        <v>2.202591672539711E-2</v>
      </c>
      <c r="DW65" s="40">
        <v>2.818569727241993E-2</v>
      </c>
      <c r="DX65" s="40">
        <v>2.3805204778909683E-2</v>
      </c>
      <c r="DY65" s="40">
        <v>1.2969348579645157E-2</v>
      </c>
      <c r="DZ65" s="40">
        <v>1.2437362223863602E-2</v>
      </c>
      <c r="EA65" s="336" t="s">
        <v>851</v>
      </c>
      <c r="EB65" s="336" t="s">
        <v>1447</v>
      </c>
      <c r="EC65" s="40">
        <v>1.8462995067238808E-2</v>
      </c>
      <c r="ED65" s="40">
        <v>2.3312810808420181E-2</v>
      </c>
      <c r="EE65" s="40">
        <v>1.4864875003695488E-2</v>
      </c>
      <c r="EF65" s="40">
        <v>8.0860750749707222E-3</v>
      </c>
      <c r="EG65" s="40">
        <v>9.0977540239691734E-3</v>
      </c>
      <c r="EH65" s="336" t="s">
        <v>851</v>
      </c>
      <c r="EI65" s="336" t="s">
        <v>1803</v>
      </c>
      <c r="EJ65" s="40">
        <v>1.1633655987679958E-2</v>
      </c>
      <c r="EK65" s="40">
        <v>8.7819416075944901E-3</v>
      </c>
      <c r="EL65" s="40">
        <v>-2.0607872866094112E-3</v>
      </c>
      <c r="EM65" s="40">
        <v>-1.1656536720693111E-2</v>
      </c>
      <c r="EN65" s="40">
        <v>-1.5302331885322928E-3</v>
      </c>
      <c r="EO65" s="336" t="s">
        <v>851</v>
      </c>
      <c r="EP65" s="336" t="s">
        <v>851</v>
      </c>
      <c r="EQ65" s="336" t="s">
        <v>851</v>
      </c>
      <c r="ER65" s="40">
        <v>0.75879999999999992</v>
      </c>
      <c r="ES65" s="336" t="s">
        <v>1739</v>
      </c>
      <c r="ET65" s="336" t="s">
        <v>851</v>
      </c>
      <c r="EU65" s="336" t="s">
        <v>851</v>
      </c>
      <c r="EV65" s="40">
        <v>0.8276</v>
      </c>
      <c r="EW65" s="336" t="s">
        <v>1739</v>
      </c>
      <c r="EX65" s="336" t="s">
        <v>851</v>
      </c>
      <c r="EY65" s="336" t="s">
        <v>851</v>
      </c>
      <c r="EZ65" s="40">
        <v>0.68569999999999998</v>
      </c>
      <c r="FA65" s="336" t="s">
        <v>1739</v>
      </c>
      <c r="FB65" s="336" t="s">
        <v>851</v>
      </c>
      <c r="FC65" s="40">
        <v>3.4293681383132935E-2</v>
      </c>
      <c r="FD65" s="40">
        <v>3.531317412853241E-2</v>
      </c>
      <c r="FE65" s="40">
        <v>1.6768785193562508E-2</v>
      </c>
      <c r="FF65" s="40">
        <v>1.1982452124357224E-2</v>
      </c>
      <c r="FG65" s="40">
        <v>1.8609346821904182E-2</v>
      </c>
      <c r="FH65" s="336" t="s">
        <v>838</v>
      </c>
      <c r="FI65" s="336" t="s">
        <v>851</v>
      </c>
      <c r="FJ65" s="40">
        <v>3.4210160374641418E-2</v>
      </c>
      <c r="FK65" s="40">
        <v>3.7933174520730972E-2</v>
      </c>
      <c r="FL65" s="40">
        <v>1.8814601004123688E-2</v>
      </c>
      <c r="FM65" s="40">
        <v>1.3558611273765564E-2</v>
      </c>
      <c r="FN65" s="40">
        <v>7.2066052816808224E-3</v>
      </c>
      <c r="FO65" s="336" t="s">
        <v>840</v>
      </c>
      <c r="FP65" s="336" t="s">
        <v>851</v>
      </c>
      <c r="FQ65" s="40">
        <v>0.15957559645175934</v>
      </c>
      <c r="FR65" s="336" t="s">
        <v>840</v>
      </c>
      <c r="FS65" s="336" t="s">
        <v>851</v>
      </c>
      <c r="FT65" s="336" t="s">
        <v>851</v>
      </c>
      <c r="FU65" s="40">
        <v>3.0787361785769463E-2</v>
      </c>
      <c r="FV65" s="40">
        <v>2.933766134083271E-2</v>
      </c>
      <c r="FW65" s="40">
        <v>2.4240171536803246E-2</v>
      </c>
      <c r="FX65" s="40">
        <v>1.6203161329030991E-2</v>
      </c>
      <c r="FY65" s="40">
        <v>1.3107188045978546E-2</v>
      </c>
      <c r="FZ65" s="336" t="s">
        <v>840</v>
      </c>
      <c r="GA65" s="336" t="s">
        <v>851</v>
      </c>
      <c r="GB65" s="336" t="s">
        <v>851</v>
      </c>
      <c r="GC65" s="336" t="s">
        <v>851</v>
      </c>
      <c r="GD65" s="336" t="s">
        <v>851</v>
      </c>
      <c r="GE65" s="336" t="s">
        <v>851</v>
      </c>
      <c r="GF65" s="336" t="s">
        <v>851</v>
      </c>
      <c r="GG65" s="336" t="s">
        <v>851</v>
      </c>
      <c r="GH65" s="336" t="s">
        <v>851</v>
      </c>
      <c r="GI65" s="336" t="s">
        <v>851</v>
      </c>
      <c r="GJ65" s="336" t="s">
        <v>851</v>
      </c>
      <c r="GK65" s="40">
        <v>1262645000</v>
      </c>
      <c r="GL65" s="40">
        <v>1271850000</v>
      </c>
      <c r="GM65" s="40">
        <v>1280400000</v>
      </c>
      <c r="GN65" s="40">
        <v>1288400000</v>
      </c>
      <c r="GO65" s="40">
        <v>1296075000</v>
      </c>
      <c r="GP65" s="40">
        <v>1303720000</v>
      </c>
      <c r="GQ65" s="40">
        <v>1311020000</v>
      </c>
      <c r="GR65" s="40">
        <v>1317885000</v>
      </c>
      <c r="GS65" s="40">
        <v>1324655000</v>
      </c>
      <c r="GT65" s="40">
        <v>1331260000</v>
      </c>
      <c r="GU65" s="40">
        <v>1337705000</v>
      </c>
      <c r="GV65" s="40">
        <v>1344130000</v>
      </c>
      <c r="GW65" s="40">
        <v>1350695000</v>
      </c>
      <c r="GX65" s="40">
        <v>1357380000</v>
      </c>
      <c r="GY65" s="40">
        <v>1364270000</v>
      </c>
      <c r="GZ65" s="40">
        <v>1371220000</v>
      </c>
      <c r="HA65" s="40">
        <v>1378665000</v>
      </c>
      <c r="HB65" s="40">
        <v>1386395000</v>
      </c>
      <c r="HC65" s="40">
        <v>1392730000</v>
      </c>
      <c r="HD65" s="40">
        <v>1397715000</v>
      </c>
      <c r="HE65" s="40">
        <v>1402112000</v>
      </c>
      <c r="HF65" s="40">
        <v>1406537000</v>
      </c>
      <c r="HG65" s="40">
        <v>1410474000</v>
      </c>
      <c r="HH65" s="40">
        <v>1413880000</v>
      </c>
      <c r="HI65" s="40">
        <v>1416760000</v>
      </c>
      <c r="HJ65" s="40">
        <v>1419135000</v>
      </c>
      <c r="HK65" s="40">
        <v>1421038000</v>
      </c>
      <c r="HL65" s="40">
        <v>1422504000</v>
      </c>
      <c r="HM65" s="40">
        <v>1423559000</v>
      </c>
      <c r="HN65" s="40">
        <v>1424221000</v>
      </c>
      <c r="HO65" s="40">
        <v>1424490000</v>
      </c>
      <c r="HP65" s="40">
        <v>1424355000</v>
      </c>
      <c r="HQ65" s="40">
        <v>1423803000</v>
      </c>
      <c r="HR65" s="40">
        <v>1422831000</v>
      </c>
      <c r="HS65" s="40">
        <v>1421452000</v>
      </c>
      <c r="HT65" s="40">
        <v>1419704000</v>
      </c>
      <c r="HU65" s="40">
        <v>1417632000</v>
      </c>
      <c r="HV65" s="40">
        <v>1415281000</v>
      </c>
      <c r="HW65" s="40">
        <v>1412675000</v>
      </c>
      <c r="HX65" s="40">
        <v>1409826000</v>
      </c>
      <c r="HY65" s="40">
        <v>1406718000</v>
      </c>
      <c r="HZ65" s="40">
        <v>1403328000</v>
      </c>
      <c r="IA65" s="40">
        <v>1399634000</v>
      </c>
      <c r="IB65" s="40">
        <v>1395624000</v>
      </c>
      <c r="IC65" s="40">
        <v>1391283000</v>
      </c>
      <c r="ID65" s="40">
        <v>1386598000</v>
      </c>
      <c r="IE65" s="40">
        <v>1381561000</v>
      </c>
      <c r="IF65" s="40">
        <v>1376169000</v>
      </c>
      <c r="IG65" s="40">
        <v>1370430000</v>
      </c>
      <c r="IH65" s="40">
        <v>1364369000</v>
      </c>
      <c r="II65" s="40">
        <v>1357803000</v>
      </c>
      <c r="IJ65" s="336" t="s">
        <v>851</v>
      </c>
      <c r="IK65" s="336" t="s">
        <v>851</v>
      </c>
      <c r="IL65" s="336" t="s">
        <v>851</v>
      </c>
      <c r="IM65" s="40">
        <v>5.4147853516042233E-3</v>
      </c>
      <c r="IN65" s="40">
        <v>5.5912132374942303E-3</v>
      </c>
      <c r="IO65" s="40">
        <v>4.5589967630803585E-3</v>
      </c>
      <c r="IP65" s="40">
        <v>3.5729105584323406E-3</v>
      </c>
      <c r="IQ65" s="40">
        <v>3.1409109942615032E-3</v>
      </c>
      <c r="IR65" s="40">
        <v>3.1509837135672569E-3</v>
      </c>
      <c r="IS65" s="40">
        <v>2.7951630763709545E-3</v>
      </c>
      <c r="IT65" s="40">
        <v>2.4118800647556782E-3</v>
      </c>
      <c r="IU65" s="40">
        <v>2.0348762627691031E-3</v>
      </c>
      <c r="IV65" s="40">
        <v>1.6749566420912743E-3</v>
      </c>
      <c r="IW65" s="40">
        <v>1.3400594471022487E-3</v>
      </c>
      <c r="IX65" s="40">
        <v>1.031108433380723E-3</v>
      </c>
      <c r="IY65" s="40">
        <v>7.4137502815574408E-4</v>
      </c>
      <c r="IZ65" s="40">
        <v>4.6492356341332197E-4</v>
      </c>
      <c r="JA65" s="40">
        <v>1.8885734607465565E-4</v>
      </c>
      <c r="JB65" s="40">
        <v>-9.4775248726364225E-5</v>
      </c>
      <c r="JC65" s="40">
        <v>-3.8761895848438144E-4</v>
      </c>
      <c r="JD65" s="40">
        <v>-6.8291183561086655E-4</v>
      </c>
      <c r="JE65" s="40">
        <v>-9.6966448472812772E-4</v>
      </c>
      <c r="JF65" s="40">
        <v>-1.2304851552471519E-3</v>
      </c>
      <c r="JG65" s="40">
        <v>-1.460525207221508E-3</v>
      </c>
      <c r="JH65" s="40">
        <v>-1.6597759677097201E-3</v>
      </c>
      <c r="JI65" s="40">
        <v>-1.8430277705192566E-3</v>
      </c>
      <c r="JJ65" s="40">
        <v>-2.0187776535749435E-3</v>
      </c>
      <c r="JK65" s="40">
        <v>-2.2069609258323908E-3</v>
      </c>
      <c r="JL65" s="40">
        <v>-2.4127729702740908E-3</v>
      </c>
      <c r="JM65" s="40">
        <v>-2.6357846800237894E-3</v>
      </c>
      <c r="JN65" s="40">
        <v>-2.8691468760371208E-3</v>
      </c>
      <c r="JO65" s="40">
        <v>-3.1152840238064528E-3</v>
      </c>
      <c r="JP65" s="40">
        <v>-3.3730778377503157E-3</v>
      </c>
      <c r="JQ65" s="40">
        <v>-3.6392458714544773E-3</v>
      </c>
      <c r="JR65" s="40">
        <v>-3.9104674942791462E-3</v>
      </c>
      <c r="JS65" s="40">
        <v>-4.178992472589016E-3</v>
      </c>
      <c r="JT65" s="40">
        <v>-4.43250872194767E-3</v>
      </c>
      <c r="JU65" s="40">
        <v>-4.8240981996059418E-3</v>
      </c>
      <c r="JV65" s="336" t="s">
        <v>1740</v>
      </c>
      <c r="JW65" s="336" t="s">
        <v>851</v>
      </c>
      <c r="JX65" s="336" t="s">
        <v>851</v>
      </c>
      <c r="JY65" s="336" t="s">
        <v>851</v>
      </c>
      <c r="JZ65" s="336" t="s">
        <v>851</v>
      </c>
      <c r="KA65" s="336" t="s">
        <v>1740</v>
      </c>
      <c r="KB65" s="40">
        <v>0.51356512842225799</v>
      </c>
      <c r="KC65" s="40">
        <v>0.51345620395754299</v>
      </c>
      <c r="KD65" s="40">
        <v>0.51333651818713799</v>
      </c>
      <c r="KE65" s="40">
        <v>0.51320626042730499</v>
      </c>
      <c r="KF65" s="40">
        <v>0.51306502027085399</v>
      </c>
      <c r="KG65" s="40">
        <v>0.51291262837155105</v>
      </c>
      <c r="KH65" s="40">
        <v>0.51274996794074001</v>
      </c>
      <c r="KI65" s="40">
        <v>0.51257806053311594</v>
      </c>
      <c r="KJ65" s="40">
        <v>0.512397029766957</v>
      </c>
      <c r="KK65" s="40">
        <v>0.512206876241311</v>
      </c>
      <c r="KL65" s="40">
        <v>0.51200791615248498</v>
      </c>
      <c r="KM65" s="40">
        <v>0.511801180020097</v>
      </c>
      <c r="KN65" s="40">
        <v>0.51158791788935698</v>
      </c>
      <c r="KO65" s="40">
        <v>0.51136902337155898</v>
      </c>
      <c r="KP65" s="40">
        <v>0.51114548641607593</v>
      </c>
      <c r="KQ65" s="40">
        <v>0.51091863458090703</v>
      </c>
      <c r="KR65" s="40">
        <v>0.510689268585374</v>
      </c>
      <c r="KS65" s="40">
        <v>0.510459355102451</v>
      </c>
      <c r="KT65" s="40">
        <v>0.51023281243545593</v>
      </c>
      <c r="KU65" s="40">
        <v>0.51001448428386598</v>
      </c>
      <c r="KV65" s="40">
        <v>0.50980820713522301</v>
      </c>
      <c r="KW65" s="40">
        <v>0.50961618521374807</v>
      </c>
      <c r="KX65" s="40">
        <v>0.50943906055166999</v>
      </c>
      <c r="KY65" s="40">
        <v>0.50927717976347209</v>
      </c>
      <c r="KZ65" s="40">
        <v>0.50913019809554205</v>
      </c>
      <c r="LA65" s="40">
        <v>0.50899810509284893</v>
      </c>
      <c r="LB65" s="40">
        <v>0.50888163410807008</v>
      </c>
      <c r="LC65" s="40">
        <v>0.50878213139123407</v>
      </c>
      <c r="LD65" s="40">
        <v>0.50870084695784601</v>
      </c>
      <c r="LE65" s="40">
        <v>0.50863916756050498</v>
      </c>
      <c r="LF65" s="40">
        <v>0.508598192272536</v>
      </c>
      <c r="LG65" s="40">
        <v>0.50857831373129403</v>
      </c>
      <c r="LH65" s="40">
        <v>0.50857964666963607</v>
      </c>
      <c r="LI65" s="40">
        <v>0.50860255956522205</v>
      </c>
      <c r="LJ65" s="40">
        <v>0.50864732482527297</v>
      </c>
      <c r="LK65" s="40">
        <v>0.50871393145687105</v>
      </c>
      <c r="LL65" s="336" t="s">
        <v>851</v>
      </c>
      <c r="LM65" s="336" t="s">
        <v>851</v>
      </c>
      <c r="LN65" s="336" t="s">
        <v>1740</v>
      </c>
      <c r="LO65" s="40">
        <v>0.72614336013793945</v>
      </c>
      <c r="LP65" s="40">
        <v>0.72202754020690918</v>
      </c>
      <c r="LQ65" s="40">
        <v>0.7171751856803894</v>
      </c>
      <c r="LR65" s="40">
        <v>0.7120211124420166</v>
      </c>
      <c r="LS65" s="40">
        <v>0.7072330117225647</v>
      </c>
      <c r="LT65" s="40">
        <v>0.70319914817810059</v>
      </c>
      <c r="LU65" s="40">
        <v>0.69991403818130493</v>
      </c>
      <c r="LV65" s="40">
        <v>0.6973421573638916</v>
      </c>
      <c r="LW65" s="40">
        <v>0.69519335031509399</v>
      </c>
      <c r="LX65" s="40">
        <v>0.69300514459609985</v>
      </c>
      <c r="LY65" s="40">
        <v>0.69047552347183228</v>
      </c>
      <c r="LZ65" s="40">
        <v>0.68783736228942871</v>
      </c>
      <c r="MA65" s="40">
        <v>0.68495553731918335</v>
      </c>
      <c r="MB65" s="40">
        <v>0.68173360824584961</v>
      </c>
      <c r="MC65" s="40">
        <v>0.67801624536514282</v>
      </c>
      <c r="MD65" s="40">
        <v>0.67368179559707642</v>
      </c>
      <c r="ME65" s="40">
        <v>0.66868233680725098</v>
      </c>
      <c r="MF65" s="40">
        <v>0.66323500871658325</v>
      </c>
      <c r="MG65" s="40">
        <v>0.6574547290802002</v>
      </c>
      <c r="MH65" s="40">
        <v>0.65153872966766357</v>
      </c>
      <c r="MI65" s="40">
        <v>0.6456373929977417</v>
      </c>
      <c r="MJ65" s="40">
        <v>0.63988399505615234</v>
      </c>
      <c r="MK65" s="40">
        <v>0.63422244787216187</v>
      </c>
      <c r="ML65" s="40">
        <v>0.62883108854293823</v>
      </c>
      <c r="MM65" s="40">
        <v>0.62402170896530151</v>
      </c>
      <c r="MN65" s="40">
        <v>0.61998069286346436</v>
      </c>
      <c r="MO65" s="40">
        <v>0.61688286066055298</v>
      </c>
      <c r="MP65" s="40">
        <v>0.6145671010017395</v>
      </c>
      <c r="MQ65" s="40">
        <v>0.61277538537979126</v>
      </c>
      <c r="MR65" s="40">
        <v>0.61114311218261719</v>
      </c>
      <c r="MS65" s="40">
        <v>0.60940659046173096</v>
      </c>
      <c r="MT65" s="40">
        <v>0.60769450664520264</v>
      </c>
      <c r="MU65" s="40">
        <v>0.60617482662200928</v>
      </c>
      <c r="MV65" s="40">
        <v>0.6044197678565979</v>
      </c>
      <c r="MW65" s="40">
        <v>0.60176533460617065</v>
      </c>
      <c r="MX65" s="40">
        <v>0.59781497716903687</v>
      </c>
      <c r="MY65" s="336" t="s">
        <v>851</v>
      </c>
      <c r="MZ65" s="336" t="s">
        <v>1740</v>
      </c>
      <c r="NA65" s="40">
        <v>0.66922080516815186</v>
      </c>
      <c r="NB65" s="40">
        <v>0.66485899686813354</v>
      </c>
      <c r="NC65" s="40">
        <v>0.66099387407302856</v>
      </c>
      <c r="ND65" s="40">
        <v>0.65735429525375366</v>
      </c>
      <c r="NE65" s="40">
        <v>0.65354627370834351</v>
      </c>
      <c r="NF65" s="40">
        <v>0.64934456348419189</v>
      </c>
      <c r="NG65" s="40">
        <v>0.6451454758644104</v>
      </c>
      <c r="NH65" s="40">
        <v>0.64074915647506714</v>
      </c>
      <c r="NI65" s="40">
        <v>0.63606882095336914</v>
      </c>
      <c r="NJ65" s="40">
        <v>0.63095438480377197</v>
      </c>
      <c r="NK65" s="40">
        <v>0.62531894445419312</v>
      </c>
      <c r="NL65" s="40">
        <v>0.61958014965057373</v>
      </c>
      <c r="NM65" s="40">
        <v>0.61332833766937256</v>
      </c>
      <c r="NN65" s="40">
        <v>0.60680025815963745</v>
      </c>
      <c r="NO65" s="40">
        <v>0.60032117366790771</v>
      </c>
      <c r="NP65" s="40">
        <v>0.59407997131347656</v>
      </c>
      <c r="NQ65" s="40">
        <v>0.5882381796836853</v>
      </c>
      <c r="NR65" s="40">
        <v>0.58265715837478638</v>
      </c>
      <c r="NS65" s="40">
        <v>0.57746142148971558</v>
      </c>
      <c r="NT65" s="40">
        <v>0.5728374719619751</v>
      </c>
      <c r="NU65" s="40">
        <v>0.56889253854751587</v>
      </c>
      <c r="NV65" s="40">
        <v>0.56593459844589233</v>
      </c>
      <c r="NW65" s="40">
        <v>0.56368809938430786</v>
      </c>
      <c r="NX65" s="40">
        <v>0.56187021732330322</v>
      </c>
      <c r="NY65" s="40">
        <v>0.56009042263031006</v>
      </c>
      <c r="NZ65" s="40">
        <v>0.55807489156723022</v>
      </c>
      <c r="OA65" s="40">
        <v>0.55624556541442871</v>
      </c>
      <c r="OB65" s="40">
        <v>0.55438065528869629</v>
      </c>
      <c r="OC65" s="40">
        <v>0.55209213495254517</v>
      </c>
      <c r="OD65" s="40">
        <v>0.54881715774536133</v>
      </c>
      <c r="OE65" s="40">
        <v>0.54424929618835449</v>
      </c>
      <c r="OF65" s="40">
        <v>0.5386652946472168</v>
      </c>
      <c r="OG65" s="40">
        <v>0.53182929754257202</v>
      </c>
      <c r="OH65" s="40">
        <v>0.52447992563247681</v>
      </c>
      <c r="OI65" s="40">
        <v>0.51775509119033813</v>
      </c>
      <c r="OJ65" s="40">
        <v>0.51235264539718628</v>
      </c>
      <c r="OK65" s="336" t="s">
        <v>851</v>
      </c>
      <c r="OL65" s="336" t="s">
        <v>851</v>
      </c>
      <c r="OM65" s="336" t="s">
        <v>1740</v>
      </c>
      <c r="ON65" s="40">
        <v>0.66382282972335815</v>
      </c>
      <c r="OO65" s="40">
        <v>0.66101926565170288</v>
      </c>
      <c r="OP65" s="40">
        <v>0.65741539001464844</v>
      </c>
      <c r="OQ65" s="40">
        <v>0.65338444709777832</v>
      </c>
      <c r="OR65" s="40">
        <v>0.64946866035461426</v>
      </c>
      <c r="OS65" s="40">
        <v>0.64599043130874634</v>
      </c>
      <c r="OT65" s="40">
        <v>0.64296925067901611</v>
      </c>
      <c r="OU65" s="40">
        <v>0.64043152332305908</v>
      </c>
      <c r="OV65" s="40">
        <v>0.6381375789642334</v>
      </c>
      <c r="OW65" s="40">
        <v>0.63570117950439453</v>
      </c>
      <c r="OX65" s="40">
        <v>0.63288342952728271</v>
      </c>
      <c r="OY65" s="40">
        <v>0.62988603115081787</v>
      </c>
      <c r="OZ65" s="40">
        <v>0.62663936614990234</v>
      </c>
      <c r="PA65" s="40">
        <v>0.62309044599533081</v>
      </c>
      <c r="PB65" s="40">
        <v>0.61914831399917603</v>
      </c>
      <c r="PC65" s="40">
        <v>0.61473864316940308</v>
      </c>
      <c r="PD65" s="40">
        <v>0.60979455709457397</v>
      </c>
      <c r="PE65" s="40">
        <v>0.60456258058547974</v>
      </c>
      <c r="PF65" s="40">
        <v>0.59915965795516968</v>
      </c>
      <c r="PG65" s="40">
        <v>0.59378087520599365</v>
      </c>
      <c r="PH65" s="40">
        <v>0.58856773376464844</v>
      </c>
      <c r="PI65" s="40">
        <v>0.58361619710922241</v>
      </c>
      <c r="PJ65" s="40">
        <v>0.57890766859054565</v>
      </c>
      <c r="PK65" s="40">
        <v>0.57454967498779297</v>
      </c>
      <c r="PL65" s="40">
        <v>0.57075124979019165</v>
      </c>
      <c r="PM65" s="40">
        <v>0.56762903928756714</v>
      </c>
      <c r="PN65" s="40">
        <v>0.56532257795333862</v>
      </c>
      <c r="PO65" s="40">
        <v>0.56369304656982422</v>
      </c>
      <c r="PP65" s="40">
        <v>0.56248170137405396</v>
      </c>
      <c r="PQ65" s="40">
        <v>0.56133872270584106</v>
      </c>
      <c r="PR65" s="40">
        <v>0.56001377105712891</v>
      </c>
      <c r="PS65" s="40">
        <v>0.55860507488250732</v>
      </c>
      <c r="PT65" s="40">
        <v>0.55728763341903687</v>
      </c>
      <c r="PU65" s="40">
        <v>0.55565118789672852</v>
      </c>
      <c r="PV65" s="40">
        <v>0.55306005477905273</v>
      </c>
      <c r="PW65" s="40">
        <v>0.549144446849823</v>
      </c>
      <c r="PX65" s="336" t="s">
        <v>851</v>
      </c>
      <c r="PY65" s="336" t="s">
        <v>851</v>
      </c>
      <c r="PZ65" s="40">
        <v>0.81900000000000006</v>
      </c>
      <c r="QA65" s="40">
        <v>0.81099999999999994</v>
      </c>
      <c r="QB65" s="40">
        <v>0.80249999999999999</v>
      </c>
      <c r="QC65" s="40">
        <v>0.79449999999999998</v>
      </c>
      <c r="QD65" s="40">
        <v>0.78780000000000006</v>
      </c>
      <c r="QE65" s="40">
        <v>0.78239999999999998</v>
      </c>
      <c r="QF65" s="40">
        <v>0.77839999999999998</v>
      </c>
      <c r="QG65" s="40">
        <v>0.7752</v>
      </c>
      <c r="QH65" s="40">
        <v>0.77190000000000003</v>
      </c>
      <c r="QI65" s="40">
        <v>0.76790000000000003</v>
      </c>
      <c r="QJ65" s="40">
        <v>0.76690000000000003</v>
      </c>
      <c r="QK65" s="40">
        <v>0.76580000000000004</v>
      </c>
      <c r="QL65" s="40">
        <v>0.76459999999999995</v>
      </c>
      <c r="QM65" s="40">
        <v>0.76349999999999996</v>
      </c>
      <c r="QN65" s="40">
        <v>0.76260000000000006</v>
      </c>
      <c r="QO65" s="40">
        <v>0.76190000000000002</v>
      </c>
      <c r="QP65" s="40">
        <v>0.7612000000000001</v>
      </c>
      <c r="QQ65" s="40">
        <v>0.76019999999999999</v>
      </c>
      <c r="QR65" s="40">
        <v>0.75879999999999992</v>
      </c>
      <c r="QS65" s="336" t="s">
        <v>851</v>
      </c>
      <c r="QT65" s="336" t="s">
        <v>851</v>
      </c>
      <c r="QU65" s="336" t="s">
        <v>851</v>
      </c>
      <c r="QV65" s="336" t="s">
        <v>851</v>
      </c>
      <c r="QW65" s="40">
        <v>-1.8433184595778584E-3</v>
      </c>
      <c r="QX65" s="336" t="s">
        <v>851</v>
      </c>
      <c r="QY65" s="336" t="s">
        <v>851</v>
      </c>
      <c r="QZ65" s="336" t="s">
        <v>851</v>
      </c>
      <c r="RA65" s="336" t="s">
        <v>851</v>
      </c>
      <c r="RB65" s="336" t="s">
        <v>851</v>
      </c>
      <c r="RC65" s="336" t="s">
        <v>851</v>
      </c>
      <c r="RD65" s="336" t="s">
        <v>851</v>
      </c>
      <c r="RE65" s="336" t="s">
        <v>851</v>
      </c>
      <c r="RF65" s="40">
        <v>0.38500000000000001</v>
      </c>
      <c r="RG65" s="40">
        <v>2016</v>
      </c>
      <c r="RH65" s="336" t="s">
        <v>840</v>
      </c>
      <c r="RI65" s="336" t="s">
        <v>851</v>
      </c>
      <c r="RJ65" s="40">
        <v>5.0000000000000001E-3</v>
      </c>
      <c r="RK65" s="40">
        <v>2016</v>
      </c>
      <c r="RL65" s="336" t="s">
        <v>840</v>
      </c>
      <c r="RM65" s="336" t="s">
        <v>851</v>
      </c>
      <c r="RN65" s="40">
        <v>5.4000000000000006E-2</v>
      </c>
      <c r="RO65" s="40">
        <v>2016</v>
      </c>
      <c r="RP65" s="336" t="s">
        <v>840</v>
      </c>
      <c r="RQ65" s="336" t="s">
        <v>851</v>
      </c>
      <c r="RR65" s="40">
        <v>0.24</v>
      </c>
      <c r="RS65" s="40">
        <v>2016</v>
      </c>
      <c r="RT65" s="336" t="s">
        <v>840</v>
      </c>
      <c r="RU65" s="336" t="s">
        <v>851</v>
      </c>
      <c r="RV65" s="40">
        <v>6.0000000000000001E-3</v>
      </c>
      <c r="RW65" s="40">
        <v>2019</v>
      </c>
      <c r="RX65" s="336" t="s">
        <v>840</v>
      </c>
      <c r="RY65" s="336" t="s">
        <v>851</v>
      </c>
      <c r="RZ65" s="336" t="s">
        <v>838</v>
      </c>
      <c r="SA65" s="40">
        <v>0.37969228625297546</v>
      </c>
      <c r="SB65" s="40">
        <v>0.4050678014755249</v>
      </c>
      <c r="SC65" s="40">
        <v>0.4208463728427887</v>
      </c>
      <c r="SD65" s="40">
        <v>0.42108631134033203</v>
      </c>
      <c r="SE65" s="40">
        <v>0.4276232123374939</v>
      </c>
      <c r="SF65" s="336" t="s">
        <v>851</v>
      </c>
      <c r="SG65" s="336" t="s">
        <v>851</v>
      </c>
      <c r="SH65" s="40">
        <v>0.40469101071357727</v>
      </c>
      <c r="SI65" s="40">
        <v>0.42033693194389343</v>
      </c>
      <c r="SJ65" s="40">
        <v>0.43158885836601257</v>
      </c>
      <c r="SK65" s="40">
        <v>0.42234697937965393</v>
      </c>
      <c r="SL65" s="40">
        <v>0.42822584509849548</v>
      </c>
      <c r="SM65" s="336" t="s">
        <v>840</v>
      </c>
      <c r="SN65" s="336" t="s">
        <v>851</v>
      </c>
      <c r="SO65" s="336" t="s">
        <v>851</v>
      </c>
      <c r="SP65" s="40">
        <v>8.3190172910690308E-2</v>
      </c>
      <c r="SQ65" s="40">
        <v>7.9761907458305359E-2</v>
      </c>
      <c r="SR65" s="40">
        <v>6.605994701385498E-2</v>
      </c>
      <c r="SS65" s="40">
        <v>5.5842865258455276E-2</v>
      </c>
      <c r="ST65" s="40">
        <v>2.2958185523748398E-2</v>
      </c>
      <c r="SU65" s="336" t="s">
        <v>838</v>
      </c>
      <c r="SV65" s="336" t="s">
        <v>851</v>
      </c>
      <c r="SW65" s="336" t="s">
        <v>851</v>
      </c>
      <c r="SX65" s="40">
        <v>8.6129941046237946E-2</v>
      </c>
      <c r="SY65" s="40">
        <v>8.5442930459976196E-2</v>
      </c>
      <c r="SZ65" s="40">
        <v>7.3898032307624817E-2</v>
      </c>
      <c r="TA65" s="40">
        <v>6.4913176000118256E-2</v>
      </c>
      <c r="TB65" s="40">
        <v>5.7794403284788132E-2</v>
      </c>
      <c r="TC65" s="336" t="s">
        <v>840</v>
      </c>
      <c r="TD65" s="336" t="s">
        <v>851</v>
      </c>
      <c r="TE65" s="336" t="s">
        <v>851</v>
      </c>
      <c r="TF65" s="336" t="s">
        <v>851</v>
      </c>
      <c r="TG65" s="40">
        <v>7.7638179063796997E-2</v>
      </c>
      <c r="TH65" s="40">
        <v>7.4493452906608582E-2</v>
      </c>
      <c r="TI65" s="40">
        <v>6.0730636119842529E-2</v>
      </c>
      <c r="TJ65" s="40">
        <v>5.1389552652835846E-2</v>
      </c>
      <c r="TK65" s="40">
        <v>2.0698759704828262E-2</v>
      </c>
      <c r="TL65" s="336" t="s">
        <v>838</v>
      </c>
      <c r="TM65" s="336" t="s">
        <v>851</v>
      </c>
      <c r="TN65" s="336" t="s">
        <v>851</v>
      </c>
      <c r="TO65" s="336" t="s">
        <v>851</v>
      </c>
      <c r="TP65" s="40">
        <v>8.0654464662075043E-2</v>
      </c>
      <c r="TQ65" s="40">
        <v>8.0409713089466095E-2</v>
      </c>
      <c r="TR65" s="40">
        <v>6.9026745855808258E-2</v>
      </c>
      <c r="TS65" s="40">
        <v>6.0069318860769272E-2</v>
      </c>
      <c r="TT65" s="40">
        <v>5.4221492260694504E-2</v>
      </c>
      <c r="TU65" s="336" t="s">
        <v>840</v>
      </c>
      <c r="TV65" s="336" t="s">
        <v>851</v>
      </c>
      <c r="TW65" s="40">
        <v>10390</v>
      </c>
      <c r="TX65" s="336" t="s">
        <v>840</v>
      </c>
      <c r="TY65" s="336" t="s">
        <v>851</v>
      </c>
      <c r="TZ65" s="40">
        <v>10152.7275390625</v>
      </c>
      <c r="UA65" s="336" t="s">
        <v>838</v>
      </c>
      <c r="UB65" s="336" t="s">
        <v>851</v>
      </c>
      <c r="UC65" s="40">
        <v>10228.292811470999</v>
      </c>
      <c r="UD65" s="336" t="s">
        <v>840</v>
      </c>
      <c r="UE65" s="336" t="s">
        <v>851</v>
      </c>
      <c r="UF65" s="336" t="s">
        <v>851</v>
      </c>
      <c r="UG65" s="40">
        <v>0.4139859676361084</v>
      </c>
      <c r="UH65" s="40">
        <v>0.44038099050521851</v>
      </c>
      <c r="UI65" s="40">
        <v>0.43761515617370605</v>
      </c>
      <c r="UJ65" s="40">
        <v>0.43306875228881836</v>
      </c>
      <c r="UK65" s="40">
        <v>0.44623255729675293</v>
      </c>
      <c r="UL65" s="336" t="s">
        <v>838</v>
      </c>
      <c r="UM65" s="336" t="s">
        <v>851</v>
      </c>
      <c r="UN65" s="336" t="s">
        <v>851</v>
      </c>
      <c r="UO65" s="336" t="s">
        <v>851</v>
      </c>
      <c r="UP65" s="40">
        <v>0.43890118598937988</v>
      </c>
      <c r="UQ65" s="40">
        <v>0.45827010273933411</v>
      </c>
      <c r="UR65" s="40">
        <v>0.45040345191955566</v>
      </c>
      <c r="US65" s="40">
        <v>0.43590560555458069</v>
      </c>
      <c r="UT65" s="40">
        <v>0.43543246388435364</v>
      </c>
      <c r="UU65" s="336" t="s">
        <v>840</v>
      </c>
    </row>
    <row r="66" spans="1:567">
      <c r="A66" s="336" t="s">
        <v>425</v>
      </c>
      <c r="B66" s="336" t="s">
        <v>39</v>
      </c>
      <c r="C66" s="336" t="s">
        <v>256</v>
      </c>
      <c r="D66" s="40">
        <v>3.4226033836603165E-2</v>
      </c>
      <c r="E66" s="336" t="s">
        <v>436</v>
      </c>
      <c r="F66" s="40">
        <v>4.097268357872963E-2</v>
      </c>
      <c r="G66" s="336" t="s">
        <v>1741</v>
      </c>
      <c r="H66" s="40">
        <v>4.3220944702625275E-2</v>
      </c>
      <c r="I66" s="336" t="s">
        <v>1447</v>
      </c>
      <c r="J66" s="40">
        <v>3.8317888975143433E-2</v>
      </c>
      <c r="K66" s="336" t="s">
        <v>1803</v>
      </c>
      <c r="L66" s="336" t="s">
        <v>436</v>
      </c>
      <c r="M66" s="40">
        <v>0.47503116726875305</v>
      </c>
      <c r="N66" s="40">
        <v>0.60444241762161255</v>
      </c>
      <c r="O66" s="336" t="s">
        <v>436</v>
      </c>
      <c r="P66" s="40">
        <v>0.47503116726875305</v>
      </c>
      <c r="Q66" s="336" t="s">
        <v>436</v>
      </c>
      <c r="R66" s="40">
        <v>0.77249830961227417</v>
      </c>
      <c r="S66" s="336" t="s">
        <v>436</v>
      </c>
      <c r="T66" s="40">
        <v>0.4291418194770813</v>
      </c>
      <c r="U66" s="336" t="s">
        <v>436</v>
      </c>
      <c r="V66" s="336" t="s">
        <v>851</v>
      </c>
      <c r="W66" s="336" t="s">
        <v>1741</v>
      </c>
      <c r="X66" s="40">
        <v>0.62110990285873413</v>
      </c>
      <c r="Y66" s="40">
        <v>0.70967626571655273</v>
      </c>
      <c r="Z66" s="336" t="s">
        <v>1741</v>
      </c>
      <c r="AA66" s="40">
        <v>0.62110990285873413</v>
      </c>
      <c r="AB66" s="336" t="s">
        <v>1741</v>
      </c>
      <c r="AC66" s="40"/>
      <c r="AD66" s="336" t="s">
        <v>1736</v>
      </c>
      <c r="AE66" s="40">
        <v>0.53691184520721436</v>
      </c>
      <c r="AF66" s="336" t="s">
        <v>1741</v>
      </c>
      <c r="AG66" s="336" t="s">
        <v>851</v>
      </c>
      <c r="AH66" s="336" t="s">
        <v>1447</v>
      </c>
      <c r="AI66" s="40">
        <v>0.49234011769294739</v>
      </c>
      <c r="AJ66" s="40">
        <v>0.60976934432983398</v>
      </c>
      <c r="AK66" s="336" t="s">
        <v>1447</v>
      </c>
      <c r="AL66" s="40">
        <v>0.49234011769294739</v>
      </c>
      <c r="AM66" s="336" t="s">
        <v>1447</v>
      </c>
      <c r="AN66" s="40">
        <v>0.77154147624969482</v>
      </c>
      <c r="AO66" s="336" t="s">
        <v>1447</v>
      </c>
      <c r="AP66" s="40">
        <v>0.45116874575614929</v>
      </c>
      <c r="AQ66" s="336" t="s">
        <v>1447</v>
      </c>
      <c r="AR66" s="336" t="s">
        <v>851</v>
      </c>
      <c r="AS66" s="336" t="s">
        <v>1803</v>
      </c>
      <c r="AT66" s="40">
        <v>0.49521136283874512</v>
      </c>
      <c r="AU66" s="40">
        <v>0.60590285062789917</v>
      </c>
      <c r="AV66" s="336" t="s">
        <v>1803</v>
      </c>
      <c r="AW66" s="40">
        <v>0.49521136283874512</v>
      </c>
      <c r="AX66" s="336" t="s">
        <v>1803</v>
      </c>
      <c r="AY66" s="40">
        <v>0.77154147624969482</v>
      </c>
      <c r="AZ66" s="336" t="s">
        <v>1803</v>
      </c>
      <c r="BA66" s="40">
        <v>0.45588096976280212</v>
      </c>
      <c r="BB66" s="336" t="s">
        <v>1803</v>
      </c>
      <c r="BC66" s="336" t="s">
        <v>851</v>
      </c>
      <c r="BD66" s="336" t="s">
        <v>436</v>
      </c>
      <c r="BE66" s="40">
        <v>3.3314530849456787</v>
      </c>
      <c r="BF66" s="336" t="s">
        <v>827</v>
      </c>
      <c r="BG66" s="40">
        <v>2.9176750183105469</v>
      </c>
      <c r="BH66" s="336" t="s">
        <v>1447</v>
      </c>
      <c r="BI66" s="40">
        <v>3.3008124828338623</v>
      </c>
      <c r="BJ66" s="336" t="s">
        <v>1803</v>
      </c>
      <c r="BK66" s="40">
        <v>3.1581425666809082</v>
      </c>
      <c r="BL66" s="336" t="s">
        <v>851</v>
      </c>
      <c r="BM66" s="40">
        <v>2.6653931140899658</v>
      </c>
      <c r="BN66" s="336" t="s">
        <v>838</v>
      </c>
      <c r="BO66" s="336" t="s">
        <v>851</v>
      </c>
      <c r="BP66" s="336" t="s">
        <v>436</v>
      </c>
      <c r="BQ66" s="40">
        <v>8.8614411652088165E-3</v>
      </c>
      <c r="BR66" s="40">
        <v>8.5770506411790848E-3</v>
      </c>
      <c r="BS66" s="40">
        <v>8.4620192646980286E-3</v>
      </c>
      <c r="BT66" s="40">
        <v>1.4112355187535286E-2</v>
      </c>
      <c r="BU66" s="40">
        <v>1.4112340286374092E-2</v>
      </c>
      <c r="BV66" s="336" t="s">
        <v>851</v>
      </c>
      <c r="BW66" s="336" t="s">
        <v>827</v>
      </c>
      <c r="BX66" s="40">
        <v>1.0530306957662106E-2</v>
      </c>
      <c r="BY66" s="40">
        <v>1.0080974549055099E-2</v>
      </c>
      <c r="BZ66" s="40">
        <v>1.0008851066231728E-2</v>
      </c>
      <c r="CA66" s="40">
        <v>1.0205751284956932E-2</v>
      </c>
      <c r="CB66" s="40">
        <v>1.0304135270416737E-2</v>
      </c>
      <c r="CC66" s="336" t="s">
        <v>851</v>
      </c>
      <c r="CD66" s="336" t="s">
        <v>1447</v>
      </c>
      <c r="CE66" s="40">
        <v>1.026580948382616E-2</v>
      </c>
      <c r="CF66" s="40">
        <v>1.0003829374909401E-2</v>
      </c>
      <c r="CG66" s="40">
        <v>1.0099761188030243E-2</v>
      </c>
      <c r="CH66" s="40">
        <v>1.0190685279667377E-2</v>
      </c>
      <c r="CI66" s="40">
        <v>9.7364438697695732E-3</v>
      </c>
      <c r="CJ66" s="336" t="s">
        <v>851</v>
      </c>
      <c r="CK66" s="336" t="s">
        <v>1803</v>
      </c>
      <c r="CL66" s="40">
        <v>9.7717270255088806E-3</v>
      </c>
      <c r="CM66" s="40">
        <v>9.6205621957778931E-3</v>
      </c>
      <c r="CN66" s="40">
        <v>9.524867869913578E-3</v>
      </c>
      <c r="CO66" s="40">
        <v>8.8439835235476494E-3</v>
      </c>
      <c r="CP66" s="40">
        <v>6.9375215098261833E-3</v>
      </c>
      <c r="CQ66" s="336" t="s">
        <v>851</v>
      </c>
      <c r="CR66" s="40">
        <v>5.6259279251098633</v>
      </c>
      <c r="CS66" s="40">
        <v>6.2139630317687988</v>
      </c>
      <c r="CT66" s="40">
        <v>6.7201619148254395</v>
      </c>
      <c r="CU66" s="40">
        <v>7.205902099609375</v>
      </c>
      <c r="CV66" s="40">
        <v>7.7111377716064453</v>
      </c>
      <c r="CW66" s="336" t="s">
        <v>1741</v>
      </c>
      <c r="CX66" s="336" t="s">
        <v>851</v>
      </c>
      <c r="CY66" s="40">
        <v>5.9787492752075195</v>
      </c>
      <c r="CZ66" s="40">
        <v>6.5258660316467285</v>
      </c>
      <c r="DA66" s="40">
        <v>7.0116062164306641</v>
      </c>
      <c r="DB66" s="40">
        <v>7.5070939064025879</v>
      </c>
      <c r="DC66" s="40">
        <v>8.0172042846679688</v>
      </c>
      <c r="DD66" s="336" t="s">
        <v>1447</v>
      </c>
      <c r="DE66" s="336" t="s">
        <v>851</v>
      </c>
      <c r="DF66" s="40">
        <v>8.221247673034668</v>
      </c>
      <c r="DG66" s="336" t="s">
        <v>1803</v>
      </c>
      <c r="DH66" s="336" t="s">
        <v>851</v>
      </c>
      <c r="DI66" s="336" t="s">
        <v>851</v>
      </c>
      <c r="DJ66" s="336">
        <v>8.5</v>
      </c>
      <c r="DK66" s="336" t="s">
        <v>1738</v>
      </c>
      <c r="DL66" s="336" t="s">
        <v>851</v>
      </c>
      <c r="DM66" s="336" t="s">
        <v>851</v>
      </c>
      <c r="DN66" s="336" t="s">
        <v>436</v>
      </c>
      <c r="DO66" s="40">
        <v>-7.21010472625494E-3</v>
      </c>
      <c r="DP66" s="40">
        <v>-8.3947721868753433E-3</v>
      </c>
      <c r="DQ66" s="40">
        <v>-7.4830482481047511E-4</v>
      </c>
      <c r="DR66" s="40">
        <v>-3.4765857271850109E-3</v>
      </c>
      <c r="DS66" s="40">
        <v>-1.6505997627973557E-2</v>
      </c>
      <c r="DT66" s="336" t="s">
        <v>851</v>
      </c>
      <c r="DU66" s="336" t="s">
        <v>827</v>
      </c>
      <c r="DV66" s="40">
        <v>1.0946410475298762E-3</v>
      </c>
      <c r="DW66" s="40">
        <v>5.3119491785764694E-3</v>
      </c>
      <c r="DX66" s="40">
        <v>8.3223516121506691E-3</v>
      </c>
      <c r="DY66" s="40">
        <v>8.7445527315139771E-3</v>
      </c>
      <c r="DZ66" s="40">
        <v>5.6872661225497723E-3</v>
      </c>
      <c r="EA66" s="336" t="s">
        <v>851</v>
      </c>
      <c r="EB66" s="336" t="s">
        <v>1447</v>
      </c>
      <c r="EC66" s="40">
        <v>-1.2037822743877769E-3</v>
      </c>
      <c r="ED66" s="40">
        <v>4.7565433196723461E-3</v>
      </c>
      <c r="EE66" s="40">
        <v>-2.6211801450699568E-3</v>
      </c>
      <c r="EF66" s="40">
        <v>1.2325209099799395E-3</v>
      </c>
      <c r="EG66" s="40">
        <v>-5.2362964488565922E-3</v>
      </c>
      <c r="EH66" s="336" t="s">
        <v>851</v>
      </c>
      <c r="EI66" s="336" t="s">
        <v>1803</v>
      </c>
      <c r="EJ66" s="40">
        <v>2.5718985125422478E-3</v>
      </c>
      <c r="EK66" s="40">
        <v>2.5471961125731468E-3</v>
      </c>
      <c r="EL66" s="40">
        <v>4.8726005479693413E-3</v>
      </c>
      <c r="EM66" s="40">
        <v>-8.6027442011982203E-4</v>
      </c>
      <c r="EN66" s="40">
        <v>1.5293956734240055E-2</v>
      </c>
      <c r="EO66" s="336" t="s">
        <v>851</v>
      </c>
      <c r="EP66" s="336" t="s">
        <v>851</v>
      </c>
      <c r="EQ66" s="336" t="s">
        <v>851</v>
      </c>
      <c r="ER66" s="40">
        <v>0.72860000000000003</v>
      </c>
      <c r="ES66" s="336" t="s">
        <v>1739</v>
      </c>
      <c r="ET66" s="336" t="s">
        <v>851</v>
      </c>
      <c r="EU66" s="336" t="s">
        <v>851</v>
      </c>
      <c r="EV66" s="40">
        <v>0.8458</v>
      </c>
      <c r="EW66" s="336" t="s">
        <v>1739</v>
      </c>
      <c r="EX66" s="336" t="s">
        <v>851</v>
      </c>
      <c r="EY66" s="336" t="s">
        <v>851</v>
      </c>
      <c r="EZ66" s="40">
        <v>0.61580000000000001</v>
      </c>
      <c r="FA66" s="336" t="s">
        <v>1739</v>
      </c>
      <c r="FB66" s="336" t="s">
        <v>851</v>
      </c>
      <c r="FC66" s="40">
        <v>-2.9424445703625679E-2</v>
      </c>
      <c r="FD66" s="40">
        <v>-3.5664547234773636E-2</v>
      </c>
      <c r="FE66" s="40">
        <v>-4.1084229946136475E-2</v>
      </c>
      <c r="FF66" s="40">
        <v>-4.0462296456098557E-2</v>
      </c>
      <c r="FG66" s="40">
        <v>-3.6555003374814987E-2</v>
      </c>
      <c r="FH66" s="336" t="s">
        <v>838</v>
      </c>
      <c r="FI66" s="336" t="s">
        <v>851</v>
      </c>
      <c r="FJ66" s="40">
        <v>-2.736625075340271E-2</v>
      </c>
      <c r="FK66" s="40">
        <v>-3.4326490014791489E-2</v>
      </c>
      <c r="FL66" s="40">
        <v>-4.0815792977809906E-2</v>
      </c>
      <c r="FM66" s="40">
        <v>-4.6073712408542633E-2</v>
      </c>
      <c r="FN66" s="40">
        <v>-4.4167142361402512E-2</v>
      </c>
      <c r="FO66" s="336" t="s">
        <v>840</v>
      </c>
      <c r="FP66" s="336" t="s">
        <v>851</v>
      </c>
      <c r="FQ66" s="40">
        <v>0.5718575119972229</v>
      </c>
      <c r="FR66" s="336" t="s">
        <v>840</v>
      </c>
      <c r="FS66" s="336" t="s">
        <v>851</v>
      </c>
      <c r="FT66" s="336" t="s">
        <v>851</v>
      </c>
      <c r="FU66" s="40">
        <v>3.7567123770713806E-2</v>
      </c>
      <c r="FV66" s="40">
        <v>4.2299821972846985E-2</v>
      </c>
      <c r="FW66" s="40">
        <v>4.0114972740411758E-2</v>
      </c>
      <c r="FX66" s="40">
        <v>4.1917227208614349E-2</v>
      </c>
      <c r="FY66" s="40">
        <v>4.3254628777503967E-2</v>
      </c>
      <c r="FZ66" s="336" t="s">
        <v>840</v>
      </c>
      <c r="GA66" s="336" t="s">
        <v>851</v>
      </c>
      <c r="GB66" s="336" t="s">
        <v>851</v>
      </c>
      <c r="GC66" s="336" t="s">
        <v>851</v>
      </c>
      <c r="GD66" s="336" t="s">
        <v>851</v>
      </c>
      <c r="GE66" s="336" t="s">
        <v>851</v>
      </c>
      <c r="GF66" s="336" t="s">
        <v>851</v>
      </c>
      <c r="GG66" s="336" t="s">
        <v>851</v>
      </c>
      <c r="GH66" s="336" t="s">
        <v>851</v>
      </c>
      <c r="GI66" s="336" t="s">
        <v>851</v>
      </c>
      <c r="GJ66" s="336" t="s">
        <v>851</v>
      </c>
      <c r="GK66" s="40">
        <v>39629965</v>
      </c>
      <c r="GL66" s="40">
        <v>40255956</v>
      </c>
      <c r="GM66" s="40">
        <v>40875363</v>
      </c>
      <c r="GN66" s="40">
        <v>41483872</v>
      </c>
      <c r="GO66" s="40">
        <v>42075953</v>
      </c>
      <c r="GP66" s="40">
        <v>42647731</v>
      </c>
      <c r="GQ66" s="40">
        <v>43200901</v>
      </c>
      <c r="GR66" s="40">
        <v>43737512</v>
      </c>
      <c r="GS66" s="40">
        <v>44254972</v>
      </c>
      <c r="GT66" s="40">
        <v>44750054</v>
      </c>
      <c r="GU66" s="40">
        <v>45222699</v>
      </c>
      <c r="GV66" s="40">
        <v>45662747</v>
      </c>
      <c r="GW66" s="40">
        <v>46075721</v>
      </c>
      <c r="GX66" s="40">
        <v>46495492</v>
      </c>
      <c r="GY66" s="40">
        <v>46967706</v>
      </c>
      <c r="GZ66" s="40">
        <v>47520667</v>
      </c>
      <c r="HA66" s="40">
        <v>48175048</v>
      </c>
      <c r="HB66" s="40">
        <v>48909844</v>
      </c>
      <c r="HC66" s="40">
        <v>49661056</v>
      </c>
      <c r="HD66" s="40">
        <v>50339443</v>
      </c>
      <c r="HE66" s="40">
        <v>50882884</v>
      </c>
      <c r="HF66" s="40">
        <v>51266000</v>
      </c>
      <c r="HG66" s="40">
        <v>51513000</v>
      </c>
      <c r="HH66" s="40">
        <v>51673000</v>
      </c>
      <c r="HI66" s="40">
        <v>51820000</v>
      </c>
      <c r="HJ66" s="40">
        <v>52007000</v>
      </c>
      <c r="HK66" s="40">
        <v>52249000</v>
      </c>
      <c r="HL66" s="40">
        <v>52530000</v>
      </c>
      <c r="HM66" s="40">
        <v>52835000</v>
      </c>
      <c r="HN66" s="40">
        <v>53136000</v>
      </c>
      <c r="HO66" s="40">
        <v>53417000</v>
      </c>
      <c r="HP66" s="40">
        <v>53674000</v>
      </c>
      <c r="HQ66" s="40">
        <v>53914000</v>
      </c>
      <c r="HR66" s="40">
        <v>54139000</v>
      </c>
      <c r="HS66" s="40">
        <v>54350000</v>
      </c>
      <c r="HT66" s="40">
        <v>54549000</v>
      </c>
      <c r="HU66" s="40">
        <v>54735000</v>
      </c>
      <c r="HV66" s="40">
        <v>54906000</v>
      </c>
      <c r="HW66" s="40">
        <v>55062000</v>
      </c>
      <c r="HX66" s="40">
        <v>55206000</v>
      </c>
      <c r="HY66" s="40">
        <v>55336000</v>
      </c>
      <c r="HZ66" s="40">
        <v>55454000</v>
      </c>
      <c r="IA66" s="40">
        <v>55558000</v>
      </c>
      <c r="IB66" s="40">
        <v>55650000</v>
      </c>
      <c r="IC66" s="40">
        <v>55730000</v>
      </c>
      <c r="ID66" s="40">
        <v>55797000</v>
      </c>
      <c r="IE66" s="40">
        <v>55853000</v>
      </c>
      <c r="IF66" s="40">
        <v>55897000</v>
      </c>
      <c r="IG66" s="40">
        <v>55930000</v>
      </c>
      <c r="IH66" s="40">
        <v>55950000</v>
      </c>
      <c r="II66" s="40">
        <v>55958000</v>
      </c>
      <c r="IJ66" s="336" t="s">
        <v>851</v>
      </c>
      <c r="IK66" s="336" t="s">
        <v>851</v>
      </c>
      <c r="IL66" s="336" t="s">
        <v>851</v>
      </c>
      <c r="IM66" s="40">
        <v>1.367649994790554E-2</v>
      </c>
      <c r="IN66" s="40">
        <v>1.5137474052608013E-2</v>
      </c>
      <c r="IO66" s="40">
        <v>1.5242359600961208E-2</v>
      </c>
      <c r="IP66" s="40">
        <v>1.3567880727350712E-2</v>
      </c>
      <c r="IQ66" s="40">
        <v>1.0737675242125988E-2</v>
      </c>
      <c r="IR66" s="40">
        <v>7.5011644512414932E-3</v>
      </c>
      <c r="IS66" s="40">
        <v>4.8064384609460831E-3</v>
      </c>
      <c r="IT66" s="40">
        <v>3.1011984683573246E-3</v>
      </c>
      <c r="IU66" s="40">
        <v>2.840773668140173E-3</v>
      </c>
      <c r="IV66" s="40">
        <v>3.6021496634930372E-3</v>
      </c>
      <c r="IW66" s="40">
        <v>4.6424269676208496E-3</v>
      </c>
      <c r="IX66" s="40">
        <v>5.3636832162737846E-3</v>
      </c>
      <c r="IY66" s="40">
        <v>5.7894149795174599E-3</v>
      </c>
      <c r="IZ66" s="40">
        <v>5.6808148510754108E-3</v>
      </c>
      <c r="JA66" s="40">
        <v>5.2743828855454922E-3</v>
      </c>
      <c r="JB66" s="40">
        <v>4.799665417522192E-3</v>
      </c>
      <c r="JC66" s="40">
        <v>4.4614714570343494E-3</v>
      </c>
      <c r="JD66" s="40">
        <v>4.1646291501820087E-3</v>
      </c>
      <c r="JE66" s="40">
        <v>3.8898002821952105E-3</v>
      </c>
      <c r="JF66" s="40">
        <v>3.6547668278217316E-3</v>
      </c>
      <c r="JG66" s="40">
        <v>3.4039781894534826E-3</v>
      </c>
      <c r="JH66" s="40">
        <v>3.1192735768854618E-3</v>
      </c>
      <c r="JI66" s="40">
        <v>2.8371908701956272E-3</v>
      </c>
      <c r="JJ66" s="40">
        <v>2.6118198875337839E-3</v>
      </c>
      <c r="JK66" s="40">
        <v>2.3520481772720814E-3</v>
      </c>
      <c r="JL66" s="40">
        <v>2.1301568485796452E-3</v>
      </c>
      <c r="JM66" s="40">
        <v>1.8736718920990825E-3</v>
      </c>
      <c r="JN66" s="40">
        <v>1.6545576509088278E-3</v>
      </c>
      <c r="JO66" s="40">
        <v>1.4365238603204489E-3</v>
      </c>
      <c r="JP66" s="40">
        <v>1.2015028623864055E-3</v>
      </c>
      <c r="JQ66" s="40">
        <v>1.003134879283607E-3</v>
      </c>
      <c r="JR66" s="40">
        <v>7.8747206134721637E-4</v>
      </c>
      <c r="JS66" s="40">
        <v>5.9019739273935556E-4</v>
      </c>
      <c r="JT66" s="40">
        <v>3.5752591793425381E-4</v>
      </c>
      <c r="JU66" s="40">
        <v>1.4297458983492106E-4</v>
      </c>
      <c r="JV66" s="336" t="s">
        <v>1740</v>
      </c>
      <c r="JW66" s="336" t="s">
        <v>851</v>
      </c>
      <c r="JX66" s="336" t="s">
        <v>851</v>
      </c>
      <c r="JY66" s="336" t="s">
        <v>851</v>
      </c>
      <c r="JZ66" s="336" t="s">
        <v>851</v>
      </c>
      <c r="KA66" s="336" t="s">
        <v>1740</v>
      </c>
      <c r="KB66" s="40">
        <v>0.49007689643750196</v>
      </c>
      <c r="KC66" s="40">
        <v>0.490256989468905</v>
      </c>
      <c r="KD66" s="40">
        <v>0.49049596232611203</v>
      </c>
      <c r="KE66" s="40">
        <v>0.49074228304770601</v>
      </c>
      <c r="KF66" s="40">
        <v>0.49093099818367103</v>
      </c>
      <c r="KG66" s="40">
        <v>0.49102098851157899</v>
      </c>
      <c r="KH66" s="40">
        <v>0.49099766060601602</v>
      </c>
      <c r="KI66" s="40">
        <v>0.49088169716997904</v>
      </c>
      <c r="KJ66" s="40">
        <v>0.49071173668274398</v>
      </c>
      <c r="KK66" s="40">
        <v>0.49054469597895201</v>
      </c>
      <c r="KL66" s="40">
        <v>0.490421798583077</v>
      </c>
      <c r="KM66" s="40">
        <v>0.49035484488786302</v>
      </c>
      <c r="KN66" s="40">
        <v>0.49033141230563404</v>
      </c>
      <c r="KO66" s="40">
        <v>0.490340963161918</v>
      </c>
      <c r="KP66" s="40">
        <v>0.49036451419627197</v>
      </c>
      <c r="KQ66" s="40">
        <v>0.49038879496394799</v>
      </c>
      <c r="KR66" s="40">
        <v>0.490413049162778</v>
      </c>
      <c r="KS66" s="40">
        <v>0.49044279650992401</v>
      </c>
      <c r="KT66" s="40">
        <v>0.49047801680374697</v>
      </c>
      <c r="KU66" s="40">
        <v>0.49051906553862801</v>
      </c>
      <c r="KV66" s="40">
        <v>0.49056642547685397</v>
      </c>
      <c r="KW66" s="40">
        <v>0.49061946676300999</v>
      </c>
      <c r="KX66" s="40">
        <v>0.49067786554371901</v>
      </c>
      <c r="KY66" s="40">
        <v>0.490742522224554</v>
      </c>
      <c r="KZ66" s="40">
        <v>0.49081474250872703</v>
      </c>
      <c r="LA66" s="40">
        <v>0.49089556922268202</v>
      </c>
      <c r="LB66" s="40">
        <v>0.49098510772598603</v>
      </c>
      <c r="LC66" s="40">
        <v>0.491083379072286</v>
      </c>
      <c r="LD66" s="40">
        <v>0.49119087306327103</v>
      </c>
      <c r="LE66" s="40">
        <v>0.49130825941716305</v>
      </c>
      <c r="LF66" s="40">
        <v>0.49143588126562199</v>
      </c>
      <c r="LG66" s="40">
        <v>0.49157371200174405</v>
      </c>
      <c r="LH66" s="40">
        <v>0.49172168763788598</v>
      </c>
      <c r="LI66" s="40">
        <v>0.49187981011507903</v>
      </c>
      <c r="LJ66" s="40">
        <v>0.49204797307361803</v>
      </c>
      <c r="LK66" s="40">
        <v>0.49222593952591803</v>
      </c>
      <c r="LL66" s="336" t="s">
        <v>851</v>
      </c>
      <c r="LM66" s="336" t="s">
        <v>851</v>
      </c>
      <c r="LN66" s="336" t="s">
        <v>1740</v>
      </c>
      <c r="LO66" s="40">
        <v>0.67775636911392212</v>
      </c>
      <c r="LP66" s="40">
        <v>0.68017947673797607</v>
      </c>
      <c r="LQ66" s="40">
        <v>0.68243998289108276</v>
      </c>
      <c r="LR66" s="40">
        <v>0.68444055318832397</v>
      </c>
      <c r="LS66" s="40">
        <v>0.68613386154174805</v>
      </c>
      <c r="LT66" s="40">
        <v>0.68755865097045898</v>
      </c>
      <c r="LU66" s="40">
        <v>0.68718057870864868</v>
      </c>
      <c r="LV66" s="40">
        <v>0.68675869703292847</v>
      </c>
      <c r="LW66" s="40">
        <v>0.68610298633575439</v>
      </c>
      <c r="LX66" s="40">
        <v>0.685005784034729</v>
      </c>
      <c r="LY66" s="40">
        <v>0.68336951732635498</v>
      </c>
      <c r="LZ66" s="40">
        <v>0.68232882022857666</v>
      </c>
      <c r="MA66" s="40">
        <v>0.68075382709503174</v>
      </c>
      <c r="MB66" s="40">
        <v>0.67886817455291748</v>
      </c>
      <c r="MC66" s="40">
        <v>0.6770174503326416</v>
      </c>
      <c r="MD66" s="40">
        <v>0.67534679174423218</v>
      </c>
      <c r="ME66" s="40">
        <v>0.67399483919143677</v>
      </c>
      <c r="MF66" s="40">
        <v>0.67284935712814331</v>
      </c>
      <c r="MG66" s="40">
        <v>0.67178928852081299</v>
      </c>
      <c r="MH66" s="40">
        <v>0.67074519395828247</v>
      </c>
      <c r="MI66" s="40">
        <v>0.66959983110427856</v>
      </c>
      <c r="MJ66" s="40">
        <v>0.66865807771682739</v>
      </c>
      <c r="MK66" s="40">
        <v>0.66772300004959106</v>
      </c>
      <c r="ML66" s="40">
        <v>0.6667029857635498</v>
      </c>
      <c r="MM66" s="40">
        <v>0.66541677713394165</v>
      </c>
      <c r="MN66" s="40">
        <v>0.66376316547393799</v>
      </c>
      <c r="MO66" s="40">
        <v>0.66211634874343872</v>
      </c>
      <c r="MP66" s="40">
        <v>0.66019296646118164</v>
      </c>
      <c r="MQ66" s="40">
        <v>0.65800541639328003</v>
      </c>
      <c r="MR66" s="40">
        <v>0.65555357933044434</v>
      </c>
      <c r="MS66" s="40">
        <v>0.6529204249382019</v>
      </c>
      <c r="MT66" s="40">
        <v>0.65040373802185059</v>
      </c>
      <c r="MU66" s="40">
        <v>0.64774495363235474</v>
      </c>
      <c r="MV66" s="40">
        <v>0.64491325616836548</v>
      </c>
      <c r="MW66" s="40">
        <v>0.64191240072250366</v>
      </c>
      <c r="MX66" s="40">
        <v>0.63869333267211914</v>
      </c>
      <c r="MY66" s="336" t="s">
        <v>851</v>
      </c>
      <c r="MZ66" s="336" t="s">
        <v>1740</v>
      </c>
      <c r="NA66" s="40">
        <v>0.64007407426834106</v>
      </c>
      <c r="NB66" s="40">
        <v>0.64179670810699463</v>
      </c>
      <c r="NC66" s="40">
        <v>0.64354473352432251</v>
      </c>
      <c r="ND66" s="40">
        <v>0.64506906270980835</v>
      </c>
      <c r="NE66" s="40">
        <v>0.64609766006469727</v>
      </c>
      <c r="NF66" s="40">
        <v>0.64655369520187378</v>
      </c>
      <c r="NG66" s="40">
        <v>0.64487183094024658</v>
      </c>
      <c r="NH66" s="40">
        <v>0.64284741878509521</v>
      </c>
      <c r="NI66" s="40">
        <v>0.64046984910964966</v>
      </c>
      <c r="NJ66" s="40">
        <v>0.63782322406768799</v>
      </c>
      <c r="NK66" s="40">
        <v>0.63491451740264893</v>
      </c>
      <c r="NL66" s="40">
        <v>0.63306474685668945</v>
      </c>
      <c r="NM66" s="40">
        <v>0.63089662790298462</v>
      </c>
      <c r="NN66" s="40">
        <v>0.62861740589141846</v>
      </c>
      <c r="NO66" s="40">
        <v>0.62652438879013062</v>
      </c>
      <c r="NP66" s="40">
        <v>0.62468874454498291</v>
      </c>
      <c r="NQ66" s="40">
        <v>0.62341171503067017</v>
      </c>
      <c r="NR66" s="40">
        <v>0.62241721153259277</v>
      </c>
      <c r="NS66" s="40">
        <v>0.62151128053665161</v>
      </c>
      <c r="NT66" s="40">
        <v>0.62038636207580566</v>
      </c>
      <c r="NU66" s="40">
        <v>0.61881977319717407</v>
      </c>
      <c r="NV66" s="40">
        <v>0.61726498603820801</v>
      </c>
      <c r="NW66" s="40">
        <v>0.6153607964515686</v>
      </c>
      <c r="NX66" s="40">
        <v>0.61316335201263428</v>
      </c>
      <c r="NY66" s="40">
        <v>0.61069446802139282</v>
      </c>
      <c r="NZ66" s="40">
        <v>0.60797673463821411</v>
      </c>
      <c r="OA66" s="40">
        <v>0.60540264844894409</v>
      </c>
      <c r="OB66" s="40">
        <v>0.60263150930404663</v>
      </c>
      <c r="OC66" s="40">
        <v>0.59962266683578491</v>
      </c>
      <c r="OD66" s="40">
        <v>0.59639334678649902</v>
      </c>
      <c r="OE66" s="40">
        <v>0.59298884868621826</v>
      </c>
      <c r="OF66" s="40">
        <v>0.58978033065795898</v>
      </c>
      <c r="OG66" s="40">
        <v>0.58645367622375488</v>
      </c>
      <c r="OH66" s="40">
        <v>0.58296084403991699</v>
      </c>
      <c r="OI66" s="40">
        <v>0.57915997505187988</v>
      </c>
      <c r="OJ66" s="40">
        <v>0.57498478889465332</v>
      </c>
      <c r="OK66" s="336" t="s">
        <v>851</v>
      </c>
      <c r="OL66" s="336" t="s">
        <v>851</v>
      </c>
      <c r="OM66" s="336" t="s">
        <v>1740</v>
      </c>
      <c r="ON66" s="40">
        <v>0.58784234523773193</v>
      </c>
      <c r="OO66" s="40">
        <v>0.591239333152771</v>
      </c>
      <c r="OP66" s="40">
        <v>0.59449756145477295</v>
      </c>
      <c r="OQ66" s="40">
        <v>0.59766650199890137</v>
      </c>
      <c r="OR66" s="40">
        <v>0.60084956884384155</v>
      </c>
      <c r="OS66" s="40">
        <v>0.60410445928573608</v>
      </c>
      <c r="OT66" s="40">
        <v>0.60582059621810913</v>
      </c>
      <c r="OU66" s="40">
        <v>0.60757476091384888</v>
      </c>
      <c r="OV66" s="40">
        <v>0.60909950733184814</v>
      </c>
      <c r="OW66" s="40">
        <v>0.6100347638130188</v>
      </c>
      <c r="OX66" s="40">
        <v>0.61012941598892212</v>
      </c>
      <c r="OY66" s="40">
        <v>0.61055713891983032</v>
      </c>
      <c r="OZ66" s="40">
        <v>0.61020368337631226</v>
      </c>
      <c r="PA66" s="40">
        <v>0.60929310321807861</v>
      </c>
      <c r="PB66" s="40">
        <v>0.60821288824081421</v>
      </c>
      <c r="PC66" s="40">
        <v>0.60711008310317993</v>
      </c>
      <c r="PD66" s="40">
        <v>0.60619664192199707</v>
      </c>
      <c r="PE66" s="40">
        <v>0.60526025295257568</v>
      </c>
      <c r="PF66" s="40">
        <v>0.60435175895690918</v>
      </c>
      <c r="PG66" s="40">
        <v>0.60351425409317017</v>
      </c>
      <c r="PH66" s="40">
        <v>0.602852463722229</v>
      </c>
      <c r="PI66" s="40">
        <v>0.60257607698440552</v>
      </c>
      <c r="PJ66" s="40">
        <v>0.60253888368606567</v>
      </c>
      <c r="PK66" s="40">
        <v>0.60255712270736694</v>
      </c>
      <c r="PL66" s="40">
        <v>0.60236203670501709</v>
      </c>
      <c r="PM66" s="40">
        <v>0.60170596837997437</v>
      </c>
      <c r="PN66" s="40">
        <v>0.60100263357162476</v>
      </c>
      <c r="PO66" s="40">
        <v>0.59998559951782227</v>
      </c>
      <c r="PP66" s="40">
        <v>0.59867024421691895</v>
      </c>
      <c r="PQ66" s="40">
        <v>0.59705722332000732</v>
      </c>
      <c r="PR66" s="40">
        <v>0.5952112078666687</v>
      </c>
      <c r="PS66" s="40">
        <v>0.59341484308242798</v>
      </c>
      <c r="PT66" s="40">
        <v>0.59139132499694824</v>
      </c>
      <c r="PU66" s="40">
        <v>0.58918291330337524</v>
      </c>
      <c r="PV66" s="40">
        <v>0.58675605058670044</v>
      </c>
      <c r="PW66" s="40">
        <v>0.58411663770675659</v>
      </c>
      <c r="PX66" s="336" t="s">
        <v>851</v>
      </c>
      <c r="PY66" s="336" t="s">
        <v>851</v>
      </c>
      <c r="PZ66" s="40">
        <v>0.71279999999999999</v>
      </c>
      <c r="QA66" s="40">
        <v>0.7137</v>
      </c>
      <c r="QB66" s="40">
        <v>0.72019999999999995</v>
      </c>
      <c r="QC66" s="40">
        <v>0.70620000000000005</v>
      </c>
      <c r="QD66" s="40">
        <v>0.69950000000000001</v>
      </c>
      <c r="QE66" s="40">
        <v>0.69069999999999998</v>
      </c>
      <c r="QF66" s="40">
        <v>0.68169999999999997</v>
      </c>
      <c r="QG66" s="40">
        <v>0.68669999999999998</v>
      </c>
      <c r="QH66" s="40">
        <v>0.7137</v>
      </c>
      <c r="QI66" s="40">
        <v>0.72239999999999993</v>
      </c>
      <c r="QJ66" s="40">
        <v>0.73010000000000008</v>
      </c>
      <c r="QK66" s="40">
        <v>0.74049999999999994</v>
      </c>
      <c r="QL66" s="40">
        <v>0.73750000000000004</v>
      </c>
      <c r="QM66" s="40">
        <v>0.73919999999999997</v>
      </c>
      <c r="QN66" s="40">
        <v>0.74430000000000007</v>
      </c>
      <c r="QO66" s="40">
        <v>0.74120000000000008</v>
      </c>
      <c r="QP66" s="40">
        <v>0.73909999999999998</v>
      </c>
      <c r="QQ66" s="40">
        <v>0.73599999999999999</v>
      </c>
      <c r="QR66" s="40">
        <v>0.72860000000000003</v>
      </c>
      <c r="QS66" s="336" t="s">
        <v>851</v>
      </c>
      <c r="QT66" s="336" t="s">
        <v>851</v>
      </c>
      <c r="QU66" s="336" t="s">
        <v>851</v>
      </c>
      <c r="QV66" s="336" t="s">
        <v>851</v>
      </c>
      <c r="QW66" s="40">
        <v>-1.0105234570801258E-2</v>
      </c>
      <c r="QX66" s="336" t="s">
        <v>851</v>
      </c>
      <c r="QY66" s="336" t="s">
        <v>851</v>
      </c>
      <c r="QZ66" s="336" t="s">
        <v>851</v>
      </c>
      <c r="RA66" s="336" t="s">
        <v>851</v>
      </c>
      <c r="RB66" s="336" t="s">
        <v>851</v>
      </c>
      <c r="RC66" s="336" t="s">
        <v>851</v>
      </c>
      <c r="RD66" s="336" t="s">
        <v>851</v>
      </c>
      <c r="RE66" s="336" t="s">
        <v>851</v>
      </c>
      <c r="RF66" s="40">
        <v>0.51300000000000001</v>
      </c>
      <c r="RG66" s="40">
        <v>2019</v>
      </c>
      <c r="RH66" s="336" t="s">
        <v>840</v>
      </c>
      <c r="RI66" s="336" t="s">
        <v>851</v>
      </c>
      <c r="RJ66" s="40">
        <v>4.9000000000000002E-2</v>
      </c>
      <c r="RK66" s="40">
        <v>2019</v>
      </c>
      <c r="RL66" s="336" t="s">
        <v>840</v>
      </c>
      <c r="RM66" s="336" t="s">
        <v>851</v>
      </c>
      <c r="RN66" s="40">
        <v>0.127</v>
      </c>
      <c r="RO66" s="40">
        <v>2019</v>
      </c>
      <c r="RP66" s="336" t="s">
        <v>840</v>
      </c>
      <c r="RQ66" s="336" t="s">
        <v>851</v>
      </c>
      <c r="RR66" s="40">
        <v>0.29399999999999998</v>
      </c>
      <c r="RS66" s="40">
        <v>2019</v>
      </c>
      <c r="RT66" s="336" t="s">
        <v>840</v>
      </c>
      <c r="RU66" s="336" t="s">
        <v>851</v>
      </c>
      <c r="RV66" s="40">
        <v>0.42499999999999999</v>
      </c>
      <c r="RW66" s="40">
        <v>2020</v>
      </c>
      <c r="RX66" s="336" t="s">
        <v>840</v>
      </c>
      <c r="RY66" s="336" t="s">
        <v>851</v>
      </c>
      <c r="RZ66" s="336" t="s">
        <v>838</v>
      </c>
      <c r="SA66" s="40">
        <v>0.1966739147901535</v>
      </c>
      <c r="SB66" s="40">
        <v>0.21347270905971527</v>
      </c>
      <c r="SC66" s="40">
        <v>0.220006063580513</v>
      </c>
      <c r="SD66" s="40">
        <v>0.2145705372095108</v>
      </c>
      <c r="SE66" s="40">
        <v>0.18726211786270142</v>
      </c>
      <c r="SF66" s="336" t="s">
        <v>851</v>
      </c>
      <c r="SG66" s="336" t="s">
        <v>851</v>
      </c>
      <c r="SH66" s="40">
        <v>0.20715662837028503</v>
      </c>
      <c r="SI66" s="40">
        <v>0.22074507176876068</v>
      </c>
      <c r="SJ66" s="40">
        <v>0.21894599497318268</v>
      </c>
      <c r="SK66" s="40">
        <v>0.21970616281032562</v>
      </c>
      <c r="SL66" s="40">
        <v>0.21397976577281952</v>
      </c>
      <c r="SM66" s="336" t="s">
        <v>840</v>
      </c>
      <c r="SN66" s="336" t="s">
        <v>851</v>
      </c>
      <c r="SO66" s="336" t="s">
        <v>851</v>
      </c>
      <c r="SP66" s="40">
        <v>3.2344356179237366E-2</v>
      </c>
      <c r="SQ66" s="40">
        <v>3.1197771430015564E-2</v>
      </c>
      <c r="SR66" s="40">
        <v>2.5014389306306839E-2</v>
      </c>
      <c r="SS66" s="40">
        <v>4.2776772752404213E-3</v>
      </c>
      <c r="ST66" s="40">
        <v>-7.0376954972743988E-2</v>
      </c>
      <c r="SU66" s="336" t="s">
        <v>838</v>
      </c>
      <c r="SV66" s="336" t="s">
        <v>851</v>
      </c>
      <c r="SW66" s="336" t="s">
        <v>851</v>
      </c>
      <c r="SX66" s="40">
        <v>3.7304654717445374E-2</v>
      </c>
      <c r="SY66" s="40">
        <v>3.90334352850914E-2</v>
      </c>
      <c r="SZ66" s="40">
        <v>3.6448661237955093E-2</v>
      </c>
      <c r="TA66" s="40">
        <v>2.4179181084036827E-2</v>
      </c>
      <c r="TB66" s="40">
        <v>3.228437528014183E-2</v>
      </c>
      <c r="TC66" s="336" t="s">
        <v>840</v>
      </c>
      <c r="TD66" s="336" t="s">
        <v>851</v>
      </c>
      <c r="TE66" s="336" t="s">
        <v>851</v>
      </c>
      <c r="TF66" s="336" t="s">
        <v>851</v>
      </c>
      <c r="TG66" s="40">
        <v>2.118477039039135E-2</v>
      </c>
      <c r="TH66" s="40">
        <v>2.0475864410400391E-2</v>
      </c>
      <c r="TI66" s="40">
        <v>1.4152711257338524E-2</v>
      </c>
      <c r="TJ66" s="40">
        <v>-8.7988544255495071E-3</v>
      </c>
      <c r="TK66" s="40">
        <v>-8.9870452880859375E-2</v>
      </c>
      <c r="TL66" s="336" t="s">
        <v>838</v>
      </c>
      <c r="TM66" s="336" t="s">
        <v>851</v>
      </c>
      <c r="TN66" s="336" t="s">
        <v>851</v>
      </c>
      <c r="TO66" s="336" t="s">
        <v>851</v>
      </c>
      <c r="TP66" s="40">
        <v>2.4542609229683876E-2</v>
      </c>
      <c r="TQ66" s="40">
        <v>2.707926370203495E-2</v>
      </c>
      <c r="TR66" s="40">
        <v>2.4679034948348999E-2</v>
      </c>
      <c r="TS66" s="40">
        <v>1.0313448496162891E-2</v>
      </c>
      <c r="TT66" s="40">
        <v>1.8716493621468544E-2</v>
      </c>
      <c r="TU66" s="336" t="s">
        <v>840</v>
      </c>
      <c r="TV66" s="336" t="s">
        <v>851</v>
      </c>
      <c r="TW66" s="40">
        <v>6580</v>
      </c>
      <c r="TX66" s="336" t="s">
        <v>840</v>
      </c>
      <c r="TY66" s="336" t="s">
        <v>851</v>
      </c>
      <c r="TZ66" s="40">
        <v>6512.1298828125</v>
      </c>
      <c r="UA66" s="336" t="s">
        <v>838</v>
      </c>
      <c r="UB66" s="336" t="s">
        <v>851</v>
      </c>
      <c r="UC66" s="40">
        <v>6390.3680570965498</v>
      </c>
      <c r="UD66" s="336" t="s">
        <v>840</v>
      </c>
      <c r="UE66" s="336" t="s">
        <v>851</v>
      </c>
      <c r="UF66" s="336" t="s">
        <v>851</v>
      </c>
      <c r="UG66" s="40">
        <v>0.16724947094917297</v>
      </c>
      <c r="UH66" s="40">
        <v>0.17780816555023193</v>
      </c>
      <c r="UI66" s="40">
        <v>0.17892183363437653</v>
      </c>
      <c r="UJ66" s="40">
        <v>0.17410823702812195</v>
      </c>
      <c r="UK66" s="40">
        <v>0.15070711076259613</v>
      </c>
      <c r="UL66" s="336" t="s">
        <v>838</v>
      </c>
      <c r="UM66" s="336" t="s">
        <v>851</v>
      </c>
      <c r="UN66" s="336" t="s">
        <v>851</v>
      </c>
      <c r="UO66" s="336" t="s">
        <v>851</v>
      </c>
      <c r="UP66" s="40">
        <v>0.17979037761688232</v>
      </c>
      <c r="UQ66" s="40">
        <v>0.18641857802867889</v>
      </c>
      <c r="UR66" s="40">
        <v>0.17813019454479218</v>
      </c>
      <c r="US66" s="40">
        <v>0.17363244295120239</v>
      </c>
      <c r="UT66" s="40">
        <v>0.16981261968612671</v>
      </c>
      <c r="UU66" s="336" t="s">
        <v>840</v>
      </c>
    </row>
    <row r="67" spans="1:567">
      <c r="A67" s="336" t="s">
        <v>426</v>
      </c>
      <c r="B67" s="336" t="s">
        <v>40</v>
      </c>
      <c r="C67" s="336" t="s">
        <v>257</v>
      </c>
      <c r="D67" s="40">
        <v>3.3931657671928406E-2</v>
      </c>
      <c r="E67" s="336" t="s">
        <v>436</v>
      </c>
      <c r="F67" s="40">
        <v>3.3520221710205078E-2</v>
      </c>
      <c r="G67" s="336" t="s">
        <v>1741</v>
      </c>
      <c r="H67" s="40">
        <v>3.3010248094797134E-2</v>
      </c>
      <c r="I67" s="336" t="s">
        <v>1447</v>
      </c>
      <c r="J67" s="40">
        <v>3.1073058024048805E-2</v>
      </c>
      <c r="K67" s="336" t="s">
        <v>1803</v>
      </c>
      <c r="L67" s="336" t="s">
        <v>470</v>
      </c>
      <c r="M67" s="40">
        <v>0.51838648319244385</v>
      </c>
      <c r="N67" s="40"/>
      <c r="O67" s="336" t="s">
        <v>1736</v>
      </c>
      <c r="P67" s="40"/>
      <c r="Q67" s="336" t="s">
        <v>1736</v>
      </c>
      <c r="R67" s="40"/>
      <c r="S67" s="336" t="s">
        <v>1736</v>
      </c>
      <c r="T67" s="40"/>
      <c r="U67" s="336" t="s">
        <v>1736</v>
      </c>
      <c r="V67" s="336" t="s">
        <v>851</v>
      </c>
      <c r="W67" s="336" t="s">
        <v>470</v>
      </c>
      <c r="X67" s="40">
        <v>0.50167715549468994</v>
      </c>
      <c r="Y67" s="40"/>
      <c r="Z67" s="336" t="s">
        <v>1736</v>
      </c>
      <c r="AA67" s="40"/>
      <c r="AB67" s="336" t="s">
        <v>1736</v>
      </c>
      <c r="AC67" s="40"/>
      <c r="AD67" s="336" t="s">
        <v>1736</v>
      </c>
      <c r="AE67" s="40"/>
      <c r="AF67" s="336" t="s">
        <v>1736</v>
      </c>
      <c r="AG67" s="336" t="s">
        <v>851</v>
      </c>
      <c r="AH67" s="336" t="s">
        <v>470</v>
      </c>
      <c r="AI67" s="40">
        <v>0.51752066612243652</v>
      </c>
      <c r="AJ67" s="40"/>
      <c r="AK67" s="336" t="s">
        <v>1736</v>
      </c>
      <c r="AL67" s="40"/>
      <c r="AM67" s="336" t="s">
        <v>1736</v>
      </c>
      <c r="AN67" s="40"/>
      <c r="AO67" s="336" t="s">
        <v>1736</v>
      </c>
      <c r="AP67" s="40"/>
      <c r="AQ67" s="336" t="s">
        <v>1736</v>
      </c>
      <c r="AR67" s="336" t="s">
        <v>851</v>
      </c>
      <c r="AS67" s="336" t="s">
        <v>470</v>
      </c>
      <c r="AT67" s="40">
        <v>0.50167655944824219</v>
      </c>
      <c r="AU67" s="40"/>
      <c r="AV67" s="336" t="s">
        <v>1736</v>
      </c>
      <c r="AW67" s="40"/>
      <c r="AX67" s="336" t="s">
        <v>1736</v>
      </c>
      <c r="AY67" s="40"/>
      <c r="AZ67" s="336" t="s">
        <v>1736</v>
      </c>
      <c r="BA67" s="40"/>
      <c r="BB67" s="336" t="s">
        <v>1736</v>
      </c>
      <c r="BC67" s="336" t="s">
        <v>851</v>
      </c>
      <c r="BD67" s="336" t="s">
        <v>436</v>
      </c>
      <c r="BE67" s="40">
        <v>3.5290665626525879</v>
      </c>
      <c r="BF67" s="336" t="s">
        <v>827</v>
      </c>
      <c r="BG67" s="40">
        <v>1.9596335887908936</v>
      </c>
      <c r="BH67" s="336" t="s">
        <v>1447</v>
      </c>
      <c r="BI67" s="40">
        <v>4.3716945648193359</v>
      </c>
      <c r="BJ67" s="336" t="s">
        <v>1803</v>
      </c>
      <c r="BK67" s="40">
        <v>4.725095272064209</v>
      </c>
      <c r="BL67" s="336" t="s">
        <v>851</v>
      </c>
      <c r="BM67" s="40">
        <v>2.5545363426208496</v>
      </c>
      <c r="BN67" s="336" t="s">
        <v>838</v>
      </c>
      <c r="BO67" s="336" t="s">
        <v>851</v>
      </c>
      <c r="BP67" s="336" t="s">
        <v>470</v>
      </c>
      <c r="BQ67" s="40">
        <v>9.827224537730217E-3</v>
      </c>
      <c r="BR67" s="40">
        <v>9.4302324578166008E-3</v>
      </c>
      <c r="BS67" s="40">
        <v>9.5276664942502975E-3</v>
      </c>
      <c r="BT67" s="40">
        <v>9.6608968451619148E-3</v>
      </c>
      <c r="BU67" s="40">
        <v>9.6608875319361687E-3</v>
      </c>
      <c r="BV67" s="336" t="s">
        <v>851</v>
      </c>
      <c r="BW67" s="336" t="s">
        <v>470</v>
      </c>
      <c r="BX67" s="40">
        <v>1.0419801808893681E-2</v>
      </c>
      <c r="BY67" s="40">
        <v>1.0656860657036304E-2</v>
      </c>
      <c r="BZ67" s="40">
        <v>1.0948614217340946E-2</v>
      </c>
      <c r="CA67" s="40">
        <v>1.1234244331717491E-2</v>
      </c>
      <c r="CB67" s="40">
        <v>1.1394614353775978E-2</v>
      </c>
      <c r="CC67" s="336" t="s">
        <v>851</v>
      </c>
      <c r="CD67" s="336" t="s">
        <v>470</v>
      </c>
      <c r="CE67" s="40">
        <v>1.062366645783186E-2</v>
      </c>
      <c r="CF67" s="40">
        <v>1.0703550651669502E-2</v>
      </c>
      <c r="CG67" s="40">
        <v>1.0892973281443119E-2</v>
      </c>
      <c r="CH67" s="40">
        <v>1.1394552886486053E-2</v>
      </c>
      <c r="CI67" s="40">
        <v>1.1193050071597099E-2</v>
      </c>
      <c r="CJ67" s="336" t="s">
        <v>851</v>
      </c>
      <c r="CK67" s="336" t="s">
        <v>470</v>
      </c>
      <c r="CL67" s="40">
        <v>1.0783977806568146E-2</v>
      </c>
      <c r="CM67" s="40">
        <v>1.0973623022437096E-2</v>
      </c>
      <c r="CN67" s="40">
        <v>1.1064695194363594E-2</v>
      </c>
      <c r="CO67" s="40">
        <v>1.1394557543098927E-2</v>
      </c>
      <c r="CP67" s="40">
        <v>1.1193034239113331E-2</v>
      </c>
      <c r="CQ67" s="336" t="s">
        <v>851</v>
      </c>
      <c r="CR67" s="40"/>
      <c r="CS67" s="40"/>
      <c r="CT67" s="40"/>
      <c r="CU67" s="40"/>
      <c r="CV67" s="40"/>
      <c r="CW67" s="336" t="s">
        <v>1737</v>
      </c>
      <c r="CX67" s="336" t="s">
        <v>851</v>
      </c>
      <c r="CY67" s="40"/>
      <c r="CZ67" s="40"/>
      <c r="DA67" s="40"/>
      <c r="DB67" s="40"/>
      <c r="DC67" s="40"/>
      <c r="DD67" s="336" t="s">
        <v>1737</v>
      </c>
      <c r="DE67" s="336" t="s">
        <v>851</v>
      </c>
      <c r="DF67" s="40"/>
      <c r="DG67" s="336" t="s">
        <v>1737</v>
      </c>
      <c r="DH67" s="336" t="s">
        <v>851</v>
      </c>
      <c r="DI67" s="336" t="s">
        <v>851</v>
      </c>
      <c r="DJ67" s="336">
        <v>5.0999999999999996</v>
      </c>
      <c r="DK67" s="336" t="s">
        <v>1738</v>
      </c>
      <c r="DL67" s="336" t="s">
        <v>851</v>
      </c>
      <c r="DM67" s="336" t="s">
        <v>851</v>
      </c>
      <c r="DN67" s="336" t="s">
        <v>470</v>
      </c>
      <c r="DO67" s="40">
        <v>2.4838317767716944E-4</v>
      </c>
      <c r="DP67" s="40">
        <v>6.6777346655726433E-3</v>
      </c>
      <c r="DQ67" s="40">
        <v>6.404221523553133E-3</v>
      </c>
      <c r="DR67" s="40">
        <v>4.8264935612678528E-3</v>
      </c>
      <c r="DS67" s="40">
        <v>7.9046227037906647E-3</v>
      </c>
      <c r="DT67" s="336" t="s">
        <v>851</v>
      </c>
      <c r="DU67" s="336" t="s">
        <v>470</v>
      </c>
      <c r="DV67" s="40">
        <v>7.7449996024370193E-3</v>
      </c>
      <c r="DW67" s="40">
        <v>7.1666669100522995E-3</v>
      </c>
      <c r="DX67" s="40">
        <v>6.9000003859400749E-3</v>
      </c>
      <c r="DY67" s="40">
        <v>6.199999712407589E-3</v>
      </c>
      <c r="DZ67" s="40">
        <v>1.4999997802078724E-4</v>
      </c>
      <c r="EA67" s="336" t="s">
        <v>851</v>
      </c>
      <c r="EB67" s="336" t="s">
        <v>470</v>
      </c>
      <c r="EC67" s="40">
        <v>3.435768885537982E-3</v>
      </c>
      <c r="ED67" s="40">
        <v>5.2266726270318031E-3</v>
      </c>
      <c r="EE67" s="40">
        <v>5.2354913204908371E-3</v>
      </c>
      <c r="EF67" s="40">
        <v>4.9662156961858273E-3</v>
      </c>
      <c r="EG67" s="40">
        <v>1.3287917245179415E-3</v>
      </c>
      <c r="EH67" s="336" t="s">
        <v>851</v>
      </c>
      <c r="EI67" s="336" t="s">
        <v>470</v>
      </c>
      <c r="EJ67" s="40">
        <v>1.1610358953475952E-2</v>
      </c>
      <c r="EK67" s="40">
        <v>6.5970621071755886E-3</v>
      </c>
      <c r="EL67" s="40">
        <v>3.3070479985326529E-3</v>
      </c>
      <c r="EM67" s="40">
        <v>1.5682466328144073E-3</v>
      </c>
      <c r="EN67" s="40">
        <v>1.8855860689654946E-3</v>
      </c>
      <c r="EO67" s="336" t="s">
        <v>851</v>
      </c>
      <c r="EP67" s="336" t="s">
        <v>851</v>
      </c>
      <c r="EQ67" s="336" t="s">
        <v>851</v>
      </c>
      <c r="ER67" s="40">
        <v>0.46560000000000001</v>
      </c>
      <c r="ES67" s="336" t="s">
        <v>1739</v>
      </c>
      <c r="ET67" s="336" t="s">
        <v>851</v>
      </c>
      <c r="EU67" s="336" t="s">
        <v>851</v>
      </c>
      <c r="EV67" s="40">
        <v>0.57430000000000003</v>
      </c>
      <c r="EW67" s="336" t="s">
        <v>1739</v>
      </c>
      <c r="EX67" s="336" t="s">
        <v>851</v>
      </c>
      <c r="EY67" s="336" t="s">
        <v>851</v>
      </c>
      <c r="EZ67" s="40">
        <v>0.3553</v>
      </c>
      <c r="FA67" s="336" t="s">
        <v>1739</v>
      </c>
      <c r="FB67" s="336" t="s">
        <v>851</v>
      </c>
      <c r="FC67" s="40">
        <v>-3.8119714707136154E-2</v>
      </c>
      <c r="FD67" s="40">
        <v>-3.7532459944486618E-2</v>
      </c>
      <c r="FE67" s="40">
        <v>-3.2864805310964584E-2</v>
      </c>
      <c r="FF67" s="40">
        <v>-3.1123669818043709E-2</v>
      </c>
      <c r="FG67" s="40">
        <v>-3.4881960600614548E-2</v>
      </c>
      <c r="FH67" s="336" t="s">
        <v>838</v>
      </c>
      <c r="FI67" s="336" t="s">
        <v>851</v>
      </c>
      <c r="FJ67" s="40">
        <v>-3.7640973925590515E-2</v>
      </c>
      <c r="FK67" s="40">
        <v>-3.8272581994533539E-2</v>
      </c>
      <c r="FL67" s="40">
        <v>-3.3765703439712524E-2</v>
      </c>
      <c r="FM67" s="40">
        <v>-2.5604294613003731E-2</v>
      </c>
      <c r="FN67" s="40">
        <v>-3.2081268727779388E-2</v>
      </c>
      <c r="FO67" s="336" t="s">
        <v>840</v>
      </c>
      <c r="FP67" s="336" t="s">
        <v>851</v>
      </c>
      <c r="FQ67" s="40">
        <v>0.24661335349082947</v>
      </c>
      <c r="FR67" s="336" t="s">
        <v>840</v>
      </c>
      <c r="FS67" s="336" t="s">
        <v>851</v>
      </c>
      <c r="FT67" s="336" t="s">
        <v>851</v>
      </c>
      <c r="FU67" s="40">
        <v>5.4465611465275288E-3</v>
      </c>
      <c r="FV67" s="40">
        <v>6.8076583556830883E-3</v>
      </c>
      <c r="FW67" s="40">
        <v>7.0112845860421658E-3</v>
      </c>
      <c r="FX67" s="40">
        <v>4.0479949675500393E-3</v>
      </c>
      <c r="FY67" s="40">
        <v>3.1542594078928232E-3</v>
      </c>
      <c r="FZ67" s="336" t="s">
        <v>840</v>
      </c>
      <c r="GA67" s="336" t="s">
        <v>851</v>
      </c>
      <c r="GB67" s="336" t="s">
        <v>851</v>
      </c>
      <c r="GC67" s="336" t="s">
        <v>851</v>
      </c>
      <c r="GD67" s="336" t="s">
        <v>851</v>
      </c>
      <c r="GE67" s="336" t="s">
        <v>851</v>
      </c>
      <c r="GF67" s="336" t="s">
        <v>851</v>
      </c>
      <c r="GG67" s="336" t="s">
        <v>851</v>
      </c>
      <c r="GH67" s="336" t="s">
        <v>851</v>
      </c>
      <c r="GI67" s="336" t="s">
        <v>851</v>
      </c>
      <c r="GJ67" s="336" t="s">
        <v>851</v>
      </c>
      <c r="GK67" s="40">
        <v>542358</v>
      </c>
      <c r="GL67" s="40">
        <v>555895</v>
      </c>
      <c r="GM67" s="40">
        <v>569480</v>
      </c>
      <c r="GN67" s="40">
        <v>583213</v>
      </c>
      <c r="GO67" s="40">
        <v>597230</v>
      </c>
      <c r="GP67" s="40">
        <v>611625</v>
      </c>
      <c r="GQ67" s="40">
        <v>626427</v>
      </c>
      <c r="GR67" s="40">
        <v>641624</v>
      </c>
      <c r="GS67" s="40">
        <v>657227</v>
      </c>
      <c r="GT67" s="40">
        <v>673251</v>
      </c>
      <c r="GU67" s="40">
        <v>689696</v>
      </c>
      <c r="GV67" s="40">
        <v>706578</v>
      </c>
      <c r="GW67" s="40">
        <v>723865</v>
      </c>
      <c r="GX67" s="40">
        <v>741511</v>
      </c>
      <c r="GY67" s="40">
        <v>759390</v>
      </c>
      <c r="GZ67" s="40">
        <v>777435</v>
      </c>
      <c r="HA67" s="40">
        <v>795597</v>
      </c>
      <c r="HB67" s="40">
        <v>813890</v>
      </c>
      <c r="HC67" s="40">
        <v>832322</v>
      </c>
      <c r="HD67" s="40">
        <v>850891</v>
      </c>
      <c r="HE67" s="40">
        <v>869595</v>
      </c>
      <c r="HF67" s="40">
        <v>888000</v>
      </c>
      <c r="HG67" s="40">
        <v>907000</v>
      </c>
      <c r="HH67" s="40">
        <v>926000</v>
      </c>
      <c r="HI67" s="40">
        <v>946000</v>
      </c>
      <c r="HJ67" s="40">
        <v>965000</v>
      </c>
      <c r="HK67" s="40">
        <v>984000</v>
      </c>
      <c r="HL67" s="40">
        <v>1004000</v>
      </c>
      <c r="HM67" s="40">
        <v>1024000</v>
      </c>
      <c r="HN67" s="40">
        <v>1043000</v>
      </c>
      <c r="HO67" s="40">
        <v>1063000</v>
      </c>
      <c r="HP67" s="40">
        <v>1083000</v>
      </c>
      <c r="HQ67" s="40">
        <v>1103000</v>
      </c>
      <c r="HR67" s="40">
        <v>1123000</v>
      </c>
      <c r="HS67" s="40">
        <v>1143000</v>
      </c>
      <c r="HT67" s="40">
        <v>1164000</v>
      </c>
      <c r="HU67" s="40">
        <v>1184000</v>
      </c>
      <c r="HV67" s="40">
        <v>1205000</v>
      </c>
      <c r="HW67" s="40">
        <v>1225000</v>
      </c>
      <c r="HX67" s="40">
        <v>1246000</v>
      </c>
      <c r="HY67" s="40">
        <v>1266000</v>
      </c>
      <c r="HZ67" s="40">
        <v>1287000</v>
      </c>
      <c r="IA67" s="40">
        <v>1308000</v>
      </c>
      <c r="IB67" s="40">
        <v>1328000</v>
      </c>
      <c r="IC67" s="40">
        <v>1349000</v>
      </c>
      <c r="ID67" s="40">
        <v>1370000</v>
      </c>
      <c r="IE67" s="40">
        <v>1390000</v>
      </c>
      <c r="IF67" s="40">
        <v>1411000</v>
      </c>
      <c r="IG67" s="40">
        <v>1431000</v>
      </c>
      <c r="IH67" s="40">
        <v>1452000</v>
      </c>
      <c r="II67" s="40">
        <v>1472000</v>
      </c>
      <c r="IJ67" s="336" t="s">
        <v>851</v>
      </c>
      <c r="IK67" s="336" t="s">
        <v>851</v>
      </c>
      <c r="IL67" s="336" t="s">
        <v>851</v>
      </c>
      <c r="IM67" s="40">
        <v>2.3092737421393394E-2</v>
      </c>
      <c r="IN67" s="40">
        <v>2.273244597017765E-2</v>
      </c>
      <c r="IO67" s="40">
        <v>2.2394163534045219E-2</v>
      </c>
      <c r="IP67" s="40">
        <v>2.2064650431275368E-2</v>
      </c>
      <c r="IQ67" s="40">
        <v>2.1743550896644592E-2</v>
      </c>
      <c r="IR67" s="40">
        <v>2.0944157615303993E-2</v>
      </c>
      <c r="IS67" s="40">
        <v>2.1170707419514656E-2</v>
      </c>
      <c r="IT67" s="40">
        <v>2.0731784403324127E-2</v>
      </c>
      <c r="IU67" s="40">
        <v>2.1368334069848061E-2</v>
      </c>
      <c r="IV67" s="40">
        <v>1.9885532557964325E-2</v>
      </c>
      <c r="IW67" s="40">
        <v>1.9497795030474663E-2</v>
      </c>
      <c r="IX67" s="40">
        <v>2.012140303850174E-2</v>
      </c>
      <c r="IY67" s="40">
        <v>1.9724505022168159E-2</v>
      </c>
      <c r="IZ67" s="40">
        <v>1.8384648486971855E-2</v>
      </c>
      <c r="JA67" s="40">
        <v>1.89939234405756E-2</v>
      </c>
      <c r="JB67" s="40">
        <v>1.8639868125319481E-2</v>
      </c>
      <c r="JC67" s="40">
        <v>1.8298773095011711E-2</v>
      </c>
      <c r="JD67" s="40">
        <v>1.796993613243103E-2</v>
      </c>
      <c r="JE67" s="40">
        <v>1.7652709037065506E-2</v>
      </c>
      <c r="JF67" s="40">
        <v>1.8205964937806129E-2</v>
      </c>
      <c r="JG67" s="40">
        <v>1.7036186531186104E-2</v>
      </c>
      <c r="JH67" s="40">
        <v>1.75810307264328E-2</v>
      </c>
      <c r="JI67" s="40">
        <v>1.646127738058567E-2</v>
      </c>
      <c r="JJ67" s="40">
        <v>1.6997575759887695E-2</v>
      </c>
      <c r="JK67" s="40">
        <v>1.5923904255032539E-2</v>
      </c>
      <c r="JL67" s="40">
        <v>1.6451604664325714E-2</v>
      </c>
      <c r="JM67" s="40">
        <v>1.6185324639081955E-2</v>
      </c>
      <c r="JN67" s="40">
        <v>1.5174797736108303E-2</v>
      </c>
      <c r="JO67" s="40">
        <v>1.5689525753259659E-2</v>
      </c>
      <c r="JP67" s="40">
        <v>1.54471630230546E-2</v>
      </c>
      <c r="JQ67" s="40">
        <v>1.4493007212877274E-2</v>
      </c>
      <c r="JR67" s="40">
        <v>1.4994925819337368E-2</v>
      </c>
      <c r="JS67" s="40">
        <v>1.4074827544391155E-2</v>
      </c>
      <c r="JT67" s="40">
        <v>1.4568415470421314E-2</v>
      </c>
      <c r="JU67" s="40">
        <v>1.3680104166269302E-2</v>
      </c>
      <c r="JV67" s="336" t="s">
        <v>1740</v>
      </c>
      <c r="JW67" s="336" t="s">
        <v>851</v>
      </c>
      <c r="JX67" s="336" t="s">
        <v>851</v>
      </c>
      <c r="JY67" s="336" t="s">
        <v>851</v>
      </c>
      <c r="JZ67" s="336" t="s">
        <v>851</v>
      </c>
      <c r="KA67" s="336" t="s">
        <v>1740</v>
      </c>
      <c r="KB67" s="40">
        <v>0.50433669695858807</v>
      </c>
      <c r="KC67" s="40">
        <v>0.50436841767879992</v>
      </c>
      <c r="KD67" s="40">
        <v>0.50439494280553898</v>
      </c>
      <c r="KE67" s="40">
        <v>0.50441295556287102</v>
      </c>
      <c r="KF67" s="40">
        <v>0.50442418594156002</v>
      </c>
      <c r="KG67" s="40">
        <v>0.50443367314669496</v>
      </c>
      <c r="KH67" s="40">
        <v>0.50443015748669606</v>
      </c>
      <c r="KI67" s="40">
        <v>0.50442632941412402</v>
      </c>
      <c r="KJ67" s="40">
        <v>0.50441665983084594</v>
      </c>
      <c r="KK67" s="40">
        <v>0.50440153411307898</v>
      </c>
      <c r="KL67" s="40">
        <v>0.50438030180248294</v>
      </c>
      <c r="KM67" s="40">
        <v>0.50434928358466702</v>
      </c>
      <c r="KN67" s="40">
        <v>0.50431957159890406</v>
      </c>
      <c r="KO67" s="40">
        <v>0.504277762960054</v>
      </c>
      <c r="KP67" s="40">
        <v>0.50424093941912196</v>
      </c>
      <c r="KQ67" s="40">
        <v>0.50419570486995202</v>
      </c>
      <c r="KR67" s="40">
        <v>0.50414521119387101</v>
      </c>
      <c r="KS67" s="40">
        <v>0.50409569308591207</v>
      </c>
      <c r="KT67" s="40">
        <v>0.50404138693598</v>
      </c>
      <c r="KU67" s="40">
        <v>0.50398297147424598</v>
      </c>
      <c r="KV67" s="40">
        <v>0.50392634504921408</v>
      </c>
      <c r="KW67" s="40">
        <v>0.50386255583985706</v>
      </c>
      <c r="KX67" s="40">
        <v>0.50379407011039801</v>
      </c>
      <c r="KY67" s="40">
        <v>0.50372765204445402</v>
      </c>
      <c r="KZ67" s="40">
        <v>0.50365688900733796</v>
      </c>
      <c r="LA67" s="40">
        <v>0.50358397040904701</v>
      </c>
      <c r="LB67" s="40">
        <v>0.503505892883783</v>
      </c>
      <c r="LC67" s="40">
        <v>0.50342601939371701</v>
      </c>
      <c r="LD67" s="40">
        <v>0.50334259825281502</v>
      </c>
      <c r="LE67" s="40">
        <v>0.50325510505145499</v>
      </c>
      <c r="LF67" s="40">
        <v>0.50316810140260904</v>
      </c>
      <c r="LG67" s="40">
        <v>0.50307227728327497</v>
      </c>
      <c r="LH67" s="40">
        <v>0.50297758077675803</v>
      </c>
      <c r="LI67" s="40">
        <v>0.50287949444993307</v>
      </c>
      <c r="LJ67" s="40">
        <v>0.50277158501869801</v>
      </c>
      <c r="LK67" s="40">
        <v>0.50266623543049105</v>
      </c>
      <c r="LL67" s="336" t="s">
        <v>851</v>
      </c>
      <c r="LM67" s="336" t="s">
        <v>851</v>
      </c>
      <c r="LN67" s="336" t="s">
        <v>1740</v>
      </c>
      <c r="LO67" s="40">
        <v>0.56964761018753052</v>
      </c>
      <c r="LP67" s="40">
        <v>0.57099133729934692</v>
      </c>
      <c r="LQ67" s="40">
        <v>0.57264620065689087</v>
      </c>
      <c r="LR67" s="40">
        <v>0.57454568147659302</v>
      </c>
      <c r="LS67" s="40">
        <v>0.57658737897872925</v>
      </c>
      <c r="LT67" s="40">
        <v>0.57874411344528198</v>
      </c>
      <c r="LU67" s="40">
        <v>0.5810810923576355</v>
      </c>
      <c r="LV67" s="40">
        <v>0.58324146270751953</v>
      </c>
      <c r="LW67" s="40">
        <v>0.58531320095062256</v>
      </c>
      <c r="LX67" s="40">
        <v>0.58773785829544067</v>
      </c>
      <c r="LY67" s="40">
        <v>0.59067356586456299</v>
      </c>
      <c r="LZ67" s="40">
        <v>0.59349590539932251</v>
      </c>
      <c r="MA67" s="40">
        <v>0.59561753273010254</v>
      </c>
      <c r="MB67" s="40">
        <v>0.5986328125</v>
      </c>
      <c r="MC67" s="40">
        <v>0.60210931301116943</v>
      </c>
      <c r="MD67" s="40">
        <v>0.60489183664321899</v>
      </c>
      <c r="ME67" s="40">
        <v>0.60757154226303101</v>
      </c>
      <c r="MF67" s="40">
        <v>0.61015415191650391</v>
      </c>
      <c r="MG67" s="40">
        <v>0.61264467239379883</v>
      </c>
      <c r="MH67" s="40">
        <v>0.6150481104850769</v>
      </c>
      <c r="MI67" s="40">
        <v>0.61683851480484009</v>
      </c>
      <c r="MJ67" s="40">
        <v>0.619087815284729</v>
      </c>
      <c r="MK67" s="40">
        <v>0.620746910572052</v>
      </c>
      <c r="ML67" s="40">
        <v>0.62285715341567993</v>
      </c>
      <c r="MM67" s="40">
        <v>0.62520062923431396</v>
      </c>
      <c r="MN67" s="40">
        <v>0.62717217206954956</v>
      </c>
      <c r="MO67" s="40">
        <v>0.62859362363815308</v>
      </c>
      <c r="MP67" s="40">
        <v>0.62996941804885864</v>
      </c>
      <c r="MQ67" s="40">
        <v>0.63177710771560669</v>
      </c>
      <c r="MR67" s="40">
        <v>0.63306152820587158</v>
      </c>
      <c r="MS67" s="40">
        <v>0.63430655002593994</v>
      </c>
      <c r="MT67" s="40">
        <v>0.63525182008743286</v>
      </c>
      <c r="MU67" s="40">
        <v>0.63642805814743042</v>
      </c>
      <c r="MV67" s="40">
        <v>0.63731658458709717</v>
      </c>
      <c r="MW67" s="40">
        <v>0.63842976093292236</v>
      </c>
      <c r="MX67" s="40">
        <v>0.63926631212234497</v>
      </c>
      <c r="MY67" s="336" t="s">
        <v>851</v>
      </c>
      <c r="MZ67" s="336" t="s">
        <v>1740</v>
      </c>
      <c r="NA67" s="40">
        <v>0.55143260955810547</v>
      </c>
      <c r="NB67" s="40">
        <v>0.55234748125076294</v>
      </c>
      <c r="NC67" s="40">
        <v>0.55359572172164917</v>
      </c>
      <c r="ND67" s="40">
        <v>0.5551108717918396</v>
      </c>
      <c r="NE67" s="40">
        <v>0.55677992105484009</v>
      </c>
      <c r="NF67" s="40">
        <v>0.55858069658279419</v>
      </c>
      <c r="NG67" s="40">
        <v>0.56069821119308472</v>
      </c>
      <c r="NH67" s="40">
        <v>0.56262403726577759</v>
      </c>
      <c r="NI67" s="40">
        <v>0.56447082757949829</v>
      </c>
      <c r="NJ67" s="40">
        <v>0.56701904535293579</v>
      </c>
      <c r="NK67" s="40">
        <v>0.56891191005706787</v>
      </c>
      <c r="NL67" s="40">
        <v>0.5721544623374939</v>
      </c>
      <c r="NM67" s="40">
        <v>0.57370519638061523</v>
      </c>
      <c r="NN67" s="40">
        <v>0.576171875</v>
      </c>
      <c r="NO67" s="40">
        <v>0.58005750179290771</v>
      </c>
      <c r="NP67" s="40">
        <v>0.58231419324874878</v>
      </c>
      <c r="NQ67" s="40">
        <v>0.58448755741119385</v>
      </c>
      <c r="NR67" s="40">
        <v>0.58748865127563477</v>
      </c>
      <c r="NS67" s="40">
        <v>0.58949244022369385</v>
      </c>
      <c r="NT67" s="40">
        <v>0.59142607450485229</v>
      </c>
      <c r="NU67" s="40">
        <v>0.59364259243011475</v>
      </c>
      <c r="NV67" s="40">
        <v>0.59459459781646729</v>
      </c>
      <c r="NW67" s="40">
        <v>0.59668052196502686</v>
      </c>
      <c r="NX67" s="40">
        <v>0.59755104780197144</v>
      </c>
      <c r="NY67" s="40">
        <v>0.59871590137481689</v>
      </c>
      <c r="NZ67" s="40">
        <v>0.60110586881637573</v>
      </c>
      <c r="OA67" s="40">
        <v>0.60139858722686768</v>
      </c>
      <c r="OB67" s="40">
        <v>0.60168194770812988</v>
      </c>
      <c r="OC67" s="40">
        <v>0.60240966081619263</v>
      </c>
      <c r="OD67" s="40">
        <v>0.60415124893188477</v>
      </c>
      <c r="OE67" s="40">
        <v>0.60437953472137451</v>
      </c>
      <c r="OF67" s="40">
        <v>0.60431653261184692</v>
      </c>
      <c r="OG67" s="40">
        <v>0.60453581809997559</v>
      </c>
      <c r="OH67" s="40">
        <v>0.60587000846862793</v>
      </c>
      <c r="OI67" s="40">
        <v>0.60606062412261963</v>
      </c>
      <c r="OJ67" s="40">
        <v>0.60597825050354004</v>
      </c>
      <c r="OK67" s="336" t="s">
        <v>851</v>
      </c>
      <c r="OL67" s="336" t="s">
        <v>851</v>
      </c>
      <c r="OM67" s="336" t="s">
        <v>1740</v>
      </c>
      <c r="ON67" s="40">
        <v>0.46494048833847046</v>
      </c>
      <c r="OO67" s="40">
        <v>0.46687707304954529</v>
      </c>
      <c r="OP67" s="40">
        <v>0.46898597478866577</v>
      </c>
      <c r="OQ67" s="40">
        <v>0.47121185064315796</v>
      </c>
      <c r="OR67" s="40">
        <v>0.47346135973930359</v>
      </c>
      <c r="OS67" s="40">
        <v>0.47571685910224915</v>
      </c>
      <c r="OT67" s="40">
        <v>0.47747749090194702</v>
      </c>
      <c r="OU67" s="40">
        <v>0.47960308194160461</v>
      </c>
      <c r="OV67" s="40">
        <v>0.48164147138595581</v>
      </c>
      <c r="OW67" s="40">
        <v>0.48414376378059387</v>
      </c>
      <c r="OX67" s="40">
        <v>0.48704662919044495</v>
      </c>
      <c r="OY67" s="40">
        <v>0.4898374080657959</v>
      </c>
      <c r="OZ67" s="40">
        <v>0.49203187227249146</v>
      </c>
      <c r="PA67" s="40">
        <v>0.4951171875</v>
      </c>
      <c r="PB67" s="40">
        <v>0.49856182932853699</v>
      </c>
      <c r="PC67" s="40">
        <v>0.5014110803604126</v>
      </c>
      <c r="PD67" s="40">
        <v>0.50415509939193726</v>
      </c>
      <c r="PE67" s="40">
        <v>0.50679963827133179</v>
      </c>
      <c r="PF67" s="40">
        <v>0.51024043560028076</v>
      </c>
      <c r="PG67" s="40">
        <v>0.51356083154678345</v>
      </c>
      <c r="PH67" s="40">
        <v>0.51546388864517212</v>
      </c>
      <c r="PI67" s="40">
        <v>0.51942569017410278</v>
      </c>
      <c r="PJ67" s="40">
        <v>0.52116185426712036</v>
      </c>
      <c r="PK67" s="40">
        <v>0.52489793300628662</v>
      </c>
      <c r="PL67" s="40">
        <v>0.52728730440139771</v>
      </c>
      <c r="PM67" s="40">
        <v>0.52922588586807251</v>
      </c>
      <c r="PN67" s="40">
        <v>0.53224551677703857</v>
      </c>
      <c r="PO67" s="40">
        <v>0.53363913297653198</v>
      </c>
      <c r="PP67" s="40">
        <v>0.53689759969711304</v>
      </c>
      <c r="PQ67" s="40">
        <v>0.53817641735076904</v>
      </c>
      <c r="PR67" s="40">
        <v>0.54087591171264648</v>
      </c>
      <c r="PS67" s="40">
        <v>0.54172658920288086</v>
      </c>
      <c r="PT67" s="40">
        <v>0.54287737607955933</v>
      </c>
      <c r="PU67" s="40">
        <v>0.54507339000701904</v>
      </c>
      <c r="PV67" s="40">
        <v>0.54614323377609253</v>
      </c>
      <c r="PW67" s="40">
        <v>0.5475543737411499</v>
      </c>
      <c r="PX67" s="336" t="s">
        <v>851</v>
      </c>
      <c r="PY67" s="336" t="s">
        <v>851</v>
      </c>
      <c r="PZ67" s="40">
        <v>0.42469999999999997</v>
      </c>
      <c r="QA67" s="40">
        <v>0.42420000000000002</v>
      </c>
      <c r="QB67" s="40">
        <v>0.4239</v>
      </c>
      <c r="QC67" s="40">
        <v>0.4239</v>
      </c>
      <c r="QD67" s="40">
        <v>0.42649999999999999</v>
      </c>
      <c r="QE67" s="40">
        <v>0.42950000000000005</v>
      </c>
      <c r="QF67" s="40">
        <v>0.43270000000000003</v>
      </c>
      <c r="QG67" s="40">
        <v>0.43630000000000002</v>
      </c>
      <c r="QH67" s="40">
        <v>0.44009999999999999</v>
      </c>
      <c r="QI67" s="40">
        <v>0.44400000000000001</v>
      </c>
      <c r="QJ67" s="40">
        <v>0.44799999999999995</v>
      </c>
      <c r="QK67" s="40">
        <v>0.4521</v>
      </c>
      <c r="QL67" s="40">
        <v>0.45619999999999999</v>
      </c>
      <c r="QM67" s="40">
        <v>0.46020000000000005</v>
      </c>
      <c r="QN67" s="40">
        <v>0.46189999999999998</v>
      </c>
      <c r="QO67" s="40">
        <v>0.46299999999999997</v>
      </c>
      <c r="QP67" s="40">
        <v>0.46389999999999998</v>
      </c>
      <c r="QQ67" s="40">
        <v>0.4647</v>
      </c>
      <c r="QR67" s="40">
        <v>0.46560000000000001</v>
      </c>
      <c r="QS67" s="336" t="s">
        <v>851</v>
      </c>
      <c r="QT67" s="336" t="s">
        <v>851</v>
      </c>
      <c r="QU67" s="336" t="s">
        <v>851</v>
      </c>
      <c r="QV67" s="336" t="s">
        <v>851</v>
      </c>
      <c r="QW67" s="40">
        <v>1.9348603673279285E-3</v>
      </c>
      <c r="QX67" s="336" t="s">
        <v>851</v>
      </c>
      <c r="QY67" s="336" t="s">
        <v>851</v>
      </c>
      <c r="QZ67" s="336" t="s">
        <v>851</v>
      </c>
      <c r="RA67" s="336" t="s">
        <v>851</v>
      </c>
      <c r="RB67" s="336" t="s">
        <v>851</v>
      </c>
      <c r="RC67" s="336" t="s">
        <v>851</v>
      </c>
      <c r="RD67" s="336" t="s">
        <v>851</v>
      </c>
      <c r="RE67" s="336" t="s">
        <v>851</v>
      </c>
      <c r="RF67" s="40">
        <v>0.45299999999999996</v>
      </c>
      <c r="RG67" s="40">
        <v>2014</v>
      </c>
      <c r="RH67" s="336" t="s">
        <v>840</v>
      </c>
      <c r="RI67" s="336" t="s">
        <v>851</v>
      </c>
      <c r="RJ67" s="40">
        <v>0.191</v>
      </c>
      <c r="RK67" s="40">
        <v>2014</v>
      </c>
      <c r="RL67" s="336" t="s">
        <v>840</v>
      </c>
      <c r="RM67" s="336" t="s">
        <v>851</v>
      </c>
      <c r="RN67" s="40">
        <v>0.39700000000000002</v>
      </c>
      <c r="RO67" s="40">
        <v>2014</v>
      </c>
      <c r="RP67" s="336" t="s">
        <v>840</v>
      </c>
      <c r="RQ67" s="336" t="s">
        <v>851</v>
      </c>
      <c r="RR67" s="40">
        <v>0.64599999999999991</v>
      </c>
      <c r="RS67" s="40">
        <v>2014</v>
      </c>
      <c r="RT67" s="336" t="s">
        <v>840</v>
      </c>
      <c r="RU67" s="336" t="s">
        <v>851</v>
      </c>
      <c r="RV67" s="40">
        <v>0.42399999999999999</v>
      </c>
      <c r="RW67" s="40">
        <v>2013</v>
      </c>
      <c r="RX67" s="336" t="s">
        <v>840</v>
      </c>
      <c r="RY67" s="336" t="s">
        <v>851</v>
      </c>
      <c r="RZ67" s="336" t="s">
        <v>838</v>
      </c>
      <c r="SA67" s="40">
        <v>0.18702055513858795</v>
      </c>
      <c r="SB67" s="40">
        <v>0.19386012852191925</v>
      </c>
      <c r="SC67" s="40">
        <v>0.20768910646438599</v>
      </c>
      <c r="SD67" s="40">
        <v>0.21758089959621429</v>
      </c>
      <c r="SE67" s="40">
        <v>0.21727243065834045</v>
      </c>
      <c r="SF67" s="336" t="s">
        <v>851</v>
      </c>
      <c r="SG67" s="336" t="s">
        <v>851</v>
      </c>
      <c r="SH67" s="40">
        <v>0.16213890910148621</v>
      </c>
      <c r="SI67" s="40">
        <v>0.15891547501087189</v>
      </c>
      <c r="SJ67" s="40">
        <v>0.15211045742034912</v>
      </c>
      <c r="SK67" s="40">
        <v>0.13539949059486389</v>
      </c>
      <c r="SL67" s="40">
        <v>0.25205183029174805</v>
      </c>
      <c r="SM67" s="336" t="s">
        <v>470</v>
      </c>
      <c r="SN67" s="336" t="s">
        <v>851</v>
      </c>
      <c r="SO67" s="336" t="s">
        <v>851</v>
      </c>
      <c r="SP67" s="40">
        <v>2.6277622207999229E-2</v>
      </c>
      <c r="SQ67" s="40">
        <v>2.7446169406175613E-2</v>
      </c>
      <c r="SR67" s="40">
        <v>2.6974335312843323E-2</v>
      </c>
      <c r="SS67" s="40">
        <v>2.4400275200605392E-2</v>
      </c>
      <c r="ST67" s="40">
        <v>-1.2891856022179127E-3</v>
      </c>
      <c r="SU67" s="336" t="s">
        <v>838</v>
      </c>
      <c r="SV67" s="336" t="s">
        <v>851</v>
      </c>
      <c r="SW67" s="336" t="s">
        <v>851</v>
      </c>
      <c r="SX67" s="40">
        <v>3.1502515077590942E-2</v>
      </c>
      <c r="SY67" s="40">
        <v>2.9412146657705307E-2</v>
      </c>
      <c r="SZ67" s="40">
        <v>3.0838774517178535E-2</v>
      </c>
      <c r="TA67" s="40">
        <v>2.6922537013888359E-2</v>
      </c>
      <c r="TB67" s="40">
        <v>1.9666437059640884E-2</v>
      </c>
      <c r="TC67" s="336" t="s">
        <v>840</v>
      </c>
      <c r="TD67" s="336" t="s">
        <v>851</v>
      </c>
      <c r="TE67" s="336" t="s">
        <v>851</v>
      </c>
      <c r="TF67" s="336" t="s">
        <v>851</v>
      </c>
      <c r="TG67" s="40">
        <v>2.6491838507354259E-3</v>
      </c>
      <c r="TH67" s="40">
        <v>3.9547989144921303E-3</v>
      </c>
      <c r="TI67" s="40">
        <v>3.7495277356356382E-3</v>
      </c>
      <c r="TJ67" s="40">
        <v>1.8988105002790689E-3</v>
      </c>
      <c r="TK67" s="40">
        <v>-2.3504199460148811E-2</v>
      </c>
      <c r="TL67" s="336" t="s">
        <v>838</v>
      </c>
      <c r="TM67" s="336" t="s">
        <v>851</v>
      </c>
      <c r="TN67" s="336" t="s">
        <v>851</v>
      </c>
      <c r="TO67" s="336" t="s">
        <v>851</v>
      </c>
      <c r="TP67" s="40">
        <v>7.723840419203043E-3</v>
      </c>
      <c r="TQ67" s="40">
        <v>5.8133630082011223E-3</v>
      </c>
      <c r="TR67" s="40">
        <v>7.4221920222043991E-3</v>
      </c>
      <c r="TS67" s="40">
        <v>4.1688247583806515E-3</v>
      </c>
      <c r="TT67" s="40">
        <v>-2.3982138372957706E-3</v>
      </c>
      <c r="TU67" s="336" t="s">
        <v>840</v>
      </c>
      <c r="TV67" s="336" t="s">
        <v>851</v>
      </c>
      <c r="TW67" s="40">
        <v>1400</v>
      </c>
      <c r="TX67" s="336" t="s">
        <v>840</v>
      </c>
      <c r="TY67" s="336" t="s">
        <v>851</v>
      </c>
      <c r="TZ67" s="40">
        <v>1284.2904052734375</v>
      </c>
      <c r="UA67" s="336" t="s">
        <v>838</v>
      </c>
      <c r="UB67" s="336" t="s">
        <v>851</v>
      </c>
      <c r="UC67" s="40">
        <v>1284.5693726772699</v>
      </c>
      <c r="UD67" s="336" t="s">
        <v>840</v>
      </c>
      <c r="UE67" s="336" t="s">
        <v>851</v>
      </c>
      <c r="UF67" s="336" t="s">
        <v>851</v>
      </c>
      <c r="UG67" s="40">
        <v>0.1489008367061615</v>
      </c>
      <c r="UH67" s="40">
        <v>0.15632766485214233</v>
      </c>
      <c r="UI67" s="40">
        <v>0.1748242974281311</v>
      </c>
      <c r="UJ67" s="40">
        <v>0.18645723164081573</v>
      </c>
      <c r="UK67" s="40">
        <v>0.18239046633243561</v>
      </c>
      <c r="UL67" s="336" t="s">
        <v>838</v>
      </c>
      <c r="UM67" s="336" t="s">
        <v>851</v>
      </c>
      <c r="UN67" s="336" t="s">
        <v>851</v>
      </c>
      <c r="UO67" s="336" t="s">
        <v>851</v>
      </c>
      <c r="UP67" s="40">
        <v>0.1223205178976059</v>
      </c>
      <c r="UQ67" s="40">
        <v>0.11991677433252335</v>
      </c>
      <c r="UR67" s="40">
        <v>0.11687753349542618</v>
      </c>
      <c r="US67" s="40">
        <v>0.11141443252563477</v>
      </c>
      <c r="UT67" s="40">
        <v>0.21408852934837341</v>
      </c>
      <c r="UU67" s="336" t="s">
        <v>840</v>
      </c>
    </row>
    <row r="68" spans="1:567">
      <c r="A68" s="336" t="s">
        <v>424</v>
      </c>
      <c r="B68" s="336" t="s">
        <v>170</v>
      </c>
      <c r="C68" s="336" t="s">
        <v>853</v>
      </c>
      <c r="D68" s="40">
        <v>2.1484550088644028E-2</v>
      </c>
      <c r="E68" s="336" t="s">
        <v>436</v>
      </c>
      <c r="F68" s="40">
        <v>3.2084304839372635E-2</v>
      </c>
      <c r="G68" s="336" t="s">
        <v>1741</v>
      </c>
      <c r="H68" s="40">
        <v>3.8560107350349426E-2</v>
      </c>
      <c r="I68" s="336" t="s">
        <v>1447</v>
      </c>
      <c r="J68" s="40">
        <v>2.9399950057268143E-2</v>
      </c>
      <c r="K68" s="336" t="s">
        <v>1803</v>
      </c>
      <c r="L68" s="336" t="s">
        <v>470</v>
      </c>
      <c r="M68" s="40">
        <v>0.58587914705276489</v>
      </c>
      <c r="N68" s="40"/>
      <c r="O68" s="336" t="s">
        <v>1736</v>
      </c>
      <c r="P68" s="40"/>
      <c r="Q68" s="336" t="s">
        <v>1736</v>
      </c>
      <c r="R68" s="40"/>
      <c r="S68" s="336" t="s">
        <v>1736</v>
      </c>
      <c r="T68" s="40"/>
      <c r="U68" s="336" t="s">
        <v>1736</v>
      </c>
      <c r="V68" s="336" t="s">
        <v>851</v>
      </c>
      <c r="W68" s="336" t="s">
        <v>470</v>
      </c>
      <c r="X68" s="40">
        <v>0.53137719631195068</v>
      </c>
      <c r="Y68" s="40"/>
      <c r="Z68" s="336" t="s">
        <v>1736</v>
      </c>
      <c r="AA68" s="40"/>
      <c r="AB68" s="336" t="s">
        <v>1736</v>
      </c>
      <c r="AC68" s="40"/>
      <c r="AD68" s="336" t="s">
        <v>1736</v>
      </c>
      <c r="AE68" s="40"/>
      <c r="AF68" s="336" t="s">
        <v>1736</v>
      </c>
      <c r="AG68" s="336" t="s">
        <v>851</v>
      </c>
      <c r="AH68" s="336" t="s">
        <v>470</v>
      </c>
      <c r="AI68" s="40">
        <v>0.51387327909469604</v>
      </c>
      <c r="AJ68" s="40"/>
      <c r="AK68" s="336" t="s">
        <v>1736</v>
      </c>
      <c r="AL68" s="40"/>
      <c r="AM68" s="336" t="s">
        <v>1736</v>
      </c>
      <c r="AN68" s="40"/>
      <c r="AO68" s="336" t="s">
        <v>1736</v>
      </c>
      <c r="AP68" s="40"/>
      <c r="AQ68" s="336" t="s">
        <v>1736</v>
      </c>
      <c r="AR68" s="336" t="s">
        <v>851</v>
      </c>
      <c r="AS68" s="336" t="s">
        <v>470</v>
      </c>
      <c r="AT68" s="40">
        <v>0.47678542137145996</v>
      </c>
      <c r="AU68" s="40"/>
      <c r="AV68" s="336" t="s">
        <v>1736</v>
      </c>
      <c r="AW68" s="40"/>
      <c r="AX68" s="336" t="s">
        <v>1736</v>
      </c>
      <c r="AY68" s="40"/>
      <c r="AZ68" s="336" t="s">
        <v>1736</v>
      </c>
      <c r="BA68" s="40"/>
      <c r="BB68" s="336" t="s">
        <v>1736</v>
      </c>
      <c r="BC68" s="336" t="s">
        <v>851</v>
      </c>
      <c r="BD68" s="336" t="s">
        <v>436</v>
      </c>
      <c r="BE68" s="40">
        <v>3.58913254737854</v>
      </c>
      <c r="BF68" s="336" t="s">
        <v>827</v>
      </c>
      <c r="BG68" s="40">
        <v>1.2673321962356567</v>
      </c>
      <c r="BH68" s="336" t="s">
        <v>1447</v>
      </c>
      <c r="BI68" s="40">
        <v>2.5971195697784424</v>
      </c>
      <c r="BJ68" s="336" t="s">
        <v>1803</v>
      </c>
      <c r="BK68" s="40">
        <v>2.97812819480896</v>
      </c>
      <c r="BL68" s="336" t="s">
        <v>851</v>
      </c>
      <c r="BM68" s="40">
        <v>1.6026973724365234</v>
      </c>
      <c r="BN68" s="336" t="s">
        <v>838</v>
      </c>
      <c r="BO68" s="336" t="s">
        <v>851</v>
      </c>
      <c r="BP68" s="336" t="s">
        <v>436</v>
      </c>
      <c r="BQ68" s="40">
        <v>2.2211370524019003E-3</v>
      </c>
      <c r="BR68" s="40">
        <v>1.9183396361768246E-3</v>
      </c>
      <c r="BS68" s="40">
        <v>2.1398158278316259E-3</v>
      </c>
      <c r="BT68" s="40">
        <v>2.3162539582699537E-3</v>
      </c>
      <c r="BU68" s="40">
        <v>2.3163037840276957E-3</v>
      </c>
      <c r="BV68" s="336" t="s">
        <v>851</v>
      </c>
      <c r="BW68" s="336" t="s">
        <v>827</v>
      </c>
      <c r="BX68" s="40">
        <v>6.2745064496994019E-3</v>
      </c>
      <c r="BY68" s="40">
        <v>4.5621306635439396E-3</v>
      </c>
      <c r="BZ68" s="40">
        <v>3.8037172053009272E-3</v>
      </c>
      <c r="CA68" s="40">
        <v>3.6970444489270449E-3</v>
      </c>
      <c r="CB68" s="40">
        <v>3.7643674295395613E-3</v>
      </c>
      <c r="CC68" s="336" t="s">
        <v>851</v>
      </c>
      <c r="CD68" s="336" t="s">
        <v>1447</v>
      </c>
      <c r="CE68" s="40">
        <v>4.9693305045366287E-3</v>
      </c>
      <c r="CF68" s="40">
        <v>3.9885323494672775E-3</v>
      </c>
      <c r="CG68" s="40">
        <v>3.7145535461604595E-3</v>
      </c>
      <c r="CH68" s="40">
        <v>3.7931906990706921E-3</v>
      </c>
      <c r="CI68" s="40">
        <v>3.8508723955601454E-3</v>
      </c>
      <c r="CJ68" s="336" t="s">
        <v>851</v>
      </c>
      <c r="CK68" s="336" t="s">
        <v>1803</v>
      </c>
      <c r="CL68" s="40">
        <v>4.3843681924045086E-3</v>
      </c>
      <c r="CM68" s="40">
        <v>3.8195049855858088E-3</v>
      </c>
      <c r="CN68" s="40">
        <v>3.7740624975413084E-3</v>
      </c>
      <c r="CO68" s="40">
        <v>3.8510805461555719E-3</v>
      </c>
      <c r="CP68" s="40">
        <v>3.9096688851714134E-3</v>
      </c>
      <c r="CQ68" s="336" t="s">
        <v>851</v>
      </c>
      <c r="CR68" s="40">
        <v>2.7872166633605957</v>
      </c>
      <c r="CS68" s="40">
        <v>3.2130236625671387</v>
      </c>
      <c r="CT68" s="40">
        <v>3.4398505687713623</v>
      </c>
      <c r="CU68" s="40">
        <v>3.5857605934143066</v>
      </c>
      <c r="CV68" s="40">
        <v>3.7237100601196289</v>
      </c>
      <c r="CW68" s="336" t="s">
        <v>1741</v>
      </c>
      <c r="CX68" s="336" t="s">
        <v>851</v>
      </c>
      <c r="CY68" s="40">
        <v>3.0675835609436035</v>
      </c>
      <c r="CZ68" s="40">
        <v>3.3627972602844238</v>
      </c>
      <c r="DA68" s="40">
        <v>3.5320689678192139</v>
      </c>
      <c r="DB68" s="40">
        <v>3.6677374839782715</v>
      </c>
      <c r="DC68" s="40">
        <v>3.809274435043335</v>
      </c>
      <c r="DD68" s="336" t="s">
        <v>1447</v>
      </c>
      <c r="DE68" s="336" t="s">
        <v>851</v>
      </c>
      <c r="DF68" s="40">
        <v>3.8674070835113525</v>
      </c>
      <c r="DG68" s="336" t="s">
        <v>1803</v>
      </c>
      <c r="DH68" s="336" t="s">
        <v>851</v>
      </c>
      <c r="DI68" s="336" t="s">
        <v>851</v>
      </c>
      <c r="DJ68" s="336">
        <v>6.8</v>
      </c>
      <c r="DK68" s="336" t="s">
        <v>1738</v>
      </c>
      <c r="DL68" s="336" t="s">
        <v>851</v>
      </c>
      <c r="DM68" s="336" t="s">
        <v>851</v>
      </c>
      <c r="DN68" s="336" t="s">
        <v>1012</v>
      </c>
      <c r="DO68" s="40">
        <v>-3.1486526131629944E-2</v>
      </c>
      <c r="DP68" s="40">
        <v>-6.3235056586563587E-3</v>
      </c>
      <c r="DQ68" s="40">
        <v>1.8019435927271843E-2</v>
      </c>
      <c r="DR68" s="40">
        <v>2.0014872774481773E-2</v>
      </c>
      <c r="DS68" s="40">
        <v>3.3616874366998672E-2</v>
      </c>
      <c r="DT68" s="336" t="s">
        <v>851</v>
      </c>
      <c r="DU68" s="336" t="s">
        <v>470</v>
      </c>
      <c r="DV68" s="40">
        <v>7.9624997451901436E-3</v>
      </c>
      <c r="DW68" s="40">
        <v>9.6666663885116577E-3</v>
      </c>
      <c r="DX68" s="40">
        <v>1.0895000770688057E-2</v>
      </c>
      <c r="DY68" s="40">
        <v>3.250000299885869E-3</v>
      </c>
      <c r="DZ68" s="40">
        <v>2.4999999441206455E-3</v>
      </c>
      <c r="EA68" s="336" t="s">
        <v>851</v>
      </c>
      <c r="EB68" s="336" t="s">
        <v>470</v>
      </c>
      <c r="EC68" s="40">
        <v>9.6504413522779942E-4</v>
      </c>
      <c r="ED68" s="40">
        <v>-3.3170864917337894E-3</v>
      </c>
      <c r="EE68" s="40">
        <v>9.831645293161273E-4</v>
      </c>
      <c r="EF68" s="40">
        <v>-7.4484641663730145E-3</v>
      </c>
      <c r="EG68" s="40">
        <v>-5.2168671973049641E-3</v>
      </c>
      <c r="EH68" s="336" t="s">
        <v>851</v>
      </c>
      <c r="EI68" s="336" t="s">
        <v>470</v>
      </c>
      <c r="EJ68" s="40">
        <v>1.1138869449496269E-2</v>
      </c>
      <c r="EK68" s="40">
        <v>9.9210543558001518E-3</v>
      </c>
      <c r="EL68" s="40">
        <v>3.4307290334254503E-3</v>
      </c>
      <c r="EM68" s="40">
        <v>5.0339279696345329E-3</v>
      </c>
      <c r="EN68" s="40">
        <v>9.8834987729787827E-3</v>
      </c>
      <c r="EO68" s="336" t="s">
        <v>851</v>
      </c>
      <c r="EP68" s="336" t="s">
        <v>851</v>
      </c>
      <c r="EQ68" s="336" t="s">
        <v>851</v>
      </c>
      <c r="ER68" s="40">
        <v>0.64069999999999994</v>
      </c>
      <c r="ES68" s="336" t="s">
        <v>1739</v>
      </c>
      <c r="ET68" s="336" t="s">
        <v>851</v>
      </c>
      <c r="EU68" s="336" t="s">
        <v>851</v>
      </c>
      <c r="EV68" s="40">
        <v>0.66310000000000002</v>
      </c>
      <c r="EW68" s="336" t="s">
        <v>1739</v>
      </c>
      <c r="EX68" s="336" t="s">
        <v>851</v>
      </c>
      <c r="EY68" s="336" t="s">
        <v>851</v>
      </c>
      <c r="EZ68" s="40">
        <v>0.61860000000000004</v>
      </c>
      <c r="FA68" s="336" t="s">
        <v>1739</v>
      </c>
      <c r="FB68" s="336" t="s">
        <v>851</v>
      </c>
      <c r="FC68" s="40">
        <v>-2.3686680942773819E-2</v>
      </c>
      <c r="FD68" s="40">
        <v>-3.576328232884407E-2</v>
      </c>
      <c r="FE68" s="40">
        <v>-4.4146653264760971E-2</v>
      </c>
      <c r="FF68" s="40">
        <v>-3.0994627624750137E-2</v>
      </c>
      <c r="FG68" s="40">
        <v>-2.2531559690833092E-2</v>
      </c>
      <c r="FH68" s="336" t="s">
        <v>838</v>
      </c>
      <c r="FI68" s="336" t="s">
        <v>851</v>
      </c>
      <c r="FJ68" s="40">
        <v>-3.8905821740627289E-2</v>
      </c>
      <c r="FK68" s="40">
        <v>-3.8905821740627289E-2</v>
      </c>
      <c r="FL68" s="40">
        <v>-5.1804658025503159E-2</v>
      </c>
      <c r="FM68" s="40">
        <v>-3.6318253725767136E-2</v>
      </c>
      <c r="FN68" s="40">
        <v>-3.3595375716686249E-2</v>
      </c>
      <c r="FO68" s="336" t="s">
        <v>840</v>
      </c>
      <c r="FP68" s="336" t="s">
        <v>851</v>
      </c>
      <c r="FQ68" s="40">
        <v>0.12306743860244751</v>
      </c>
      <c r="FR68" s="336" t="s">
        <v>840</v>
      </c>
      <c r="FS68" s="336" t="s">
        <v>851</v>
      </c>
      <c r="FT68" s="336" t="s">
        <v>851</v>
      </c>
      <c r="FU68" s="40">
        <v>4.3012894690036774E-2</v>
      </c>
      <c r="FV68" s="40">
        <v>4.9105912446975708E-2</v>
      </c>
      <c r="FW68" s="40">
        <v>5.2157822996377945E-2</v>
      </c>
      <c r="FX68" s="40">
        <v>2.8055351227521896E-2</v>
      </c>
      <c r="FY68" s="40">
        <v>2.680504322052002E-2</v>
      </c>
      <c r="FZ68" s="336" t="s">
        <v>840</v>
      </c>
      <c r="GA68" s="336" t="s">
        <v>851</v>
      </c>
      <c r="GB68" s="336" t="s">
        <v>851</v>
      </c>
      <c r="GC68" s="336" t="s">
        <v>851</v>
      </c>
      <c r="GD68" s="336" t="s">
        <v>851</v>
      </c>
      <c r="GE68" s="336" t="s">
        <v>851</v>
      </c>
      <c r="GF68" s="336" t="s">
        <v>851</v>
      </c>
      <c r="GG68" s="336" t="s">
        <v>851</v>
      </c>
      <c r="GH68" s="336" t="s">
        <v>851</v>
      </c>
      <c r="GI68" s="336" t="s">
        <v>851</v>
      </c>
      <c r="GJ68" s="336" t="s">
        <v>851</v>
      </c>
      <c r="GK68" s="40">
        <v>47105830</v>
      </c>
      <c r="GL68" s="40">
        <v>48428534</v>
      </c>
      <c r="GM68" s="40">
        <v>49871670</v>
      </c>
      <c r="GN68" s="40">
        <v>51425583</v>
      </c>
      <c r="GO68" s="40">
        <v>53068869</v>
      </c>
      <c r="GP68" s="40">
        <v>54785894</v>
      </c>
      <c r="GQ68" s="40">
        <v>56578046</v>
      </c>
      <c r="GR68" s="40">
        <v>58453687</v>
      </c>
      <c r="GS68" s="40">
        <v>60411195</v>
      </c>
      <c r="GT68" s="40">
        <v>62448572</v>
      </c>
      <c r="GU68" s="40">
        <v>64563853</v>
      </c>
      <c r="GV68" s="40">
        <v>66755151</v>
      </c>
      <c r="GW68" s="40">
        <v>69020749</v>
      </c>
      <c r="GX68" s="40">
        <v>71358804</v>
      </c>
      <c r="GY68" s="40">
        <v>73767445</v>
      </c>
      <c r="GZ68" s="40">
        <v>76244532</v>
      </c>
      <c r="HA68" s="40">
        <v>78789130</v>
      </c>
      <c r="HB68" s="40">
        <v>81398765</v>
      </c>
      <c r="HC68" s="40">
        <v>84068092</v>
      </c>
      <c r="HD68" s="40">
        <v>86790568</v>
      </c>
      <c r="HE68" s="40">
        <v>89561404</v>
      </c>
      <c r="HF68" s="40">
        <v>92378000</v>
      </c>
      <c r="HG68" s="40">
        <v>95241000</v>
      </c>
      <c r="HH68" s="40">
        <v>98152000</v>
      </c>
      <c r="HI68" s="40">
        <v>101115000</v>
      </c>
      <c r="HJ68" s="40">
        <v>104134000</v>
      </c>
      <c r="HK68" s="40">
        <v>107206000</v>
      </c>
      <c r="HL68" s="40">
        <v>110332000</v>
      </c>
      <c r="HM68" s="40">
        <v>113514000</v>
      </c>
      <c r="HN68" s="40">
        <v>116751000</v>
      </c>
      <c r="HO68" s="40">
        <v>120047000</v>
      </c>
      <c r="HP68" s="40">
        <v>123400000</v>
      </c>
      <c r="HQ68" s="40">
        <v>126808000</v>
      </c>
      <c r="HR68" s="40">
        <v>130270000</v>
      </c>
      <c r="HS68" s="40">
        <v>133780000</v>
      </c>
      <c r="HT68" s="40">
        <v>137337000</v>
      </c>
      <c r="HU68" s="40">
        <v>140936000</v>
      </c>
      <c r="HV68" s="40">
        <v>144577000</v>
      </c>
      <c r="HW68" s="40">
        <v>148257000</v>
      </c>
      <c r="HX68" s="40">
        <v>151974000</v>
      </c>
      <c r="HY68" s="40">
        <v>155725000</v>
      </c>
      <c r="HZ68" s="40">
        <v>159508000</v>
      </c>
      <c r="IA68" s="40">
        <v>163320000</v>
      </c>
      <c r="IB68" s="40">
        <v>167158000</v>
      </c>
      <c r="IC68" s="40">
        <v>171018000</v>
      </c>
      <c r="ID68" s="40">
        <v>174895000</v>
      </c>
      <c r="IE68" s="40">
        <v>178788000</v>
      </c>
      <c r="IF68" s="40">
        <v>182695000</v>
      </c>
      <c r="IG68" s="40">
        <v>186614000</v>
      </c>
      <c r="IH68" s="40">
        <v>190546000</v>
      </c>
      <c r="II68" s="40">
        <v>194489000</v>
      </c>
      <c r="IJ68" s="336" t="s">
        <v>851</v>
      </c>
      <c r="IK68" s="336" t="s">
        <v>851</v>
      </c>
      <c r="IL68" s="336" t="s">
        <v>851</v>
      </c>
      <c r="IM68" s="40">
        <v>3.2829340547323227E-2</v>
      </c>
      <c r="IN68" s="40">
        <v>3.2585058361291885E-2</v>
      </c>
      <c r="IO68" s="40">
        <v>3.2266989350318909E-2</v>
      </c>
      <c r="IP68" s="40">
        <v>3.187086433172226E-2</v>
      </c>
      <c r="IQ68" s="40">
        <v>3.1426515430212021E-2</v>
      </c>
      <c r="IR68" s="40">
        <v>3.0964387580752373E-2</v>
      </c>
      <c r="IS68" s="40">
        <v>3.0521666631102562E-2</v>
      </c>
      <c r="IT68" s="40">
        <v>3.0106775462627411E-2</v>
      </c>
      <c r="IU68" s="40">
        <v>2.9741184785962105E-2</v>
      </c>
      <c r="IV68" s="40">
        <v>2.9420047998428345E-2</v>
      </c>
      <c r="IW68" s="40">
        <v>2.907368540763855E-2</v>
      </c>
      <c r="IX68" s="40">
        <v>2.8741784393787384E-2</v>
      </c>
      <c r="IY68" s="40">
        <v>2.8432175517082214E-2</v>
      </c>
      <c r="IZ68" s="40">
        <v>2.8117284178733826E-2</v>
      </c>
      <c r="JA68" s="40">
        <v>2.7839871123433113E-2</v>
      </c>
      <c r="JB68" s="40">
        <v>2.7547778561711311E-2</v>
      </c>
      <c r="JC68" s="40">
        <v>2.7243020012974739E-2</v>
      </c>
      <c r="JD68" s="40">
        <v>2.6935087516903877E-2</v>
      </c>
      <c r="JE68" s="40">
        <v>2.6587439700961113E-2</v>
      </c>
      <c r="JF68" s="40">
        <v>2.6241099461913109E-2</v>
      </c>
      <c r="JG68" s="40">
        <v>2.58681271225214E-2</v>
      </c>
      <c r="JH68" s="40">
        <v>2.5506351143121719E-2</v>
      </c>
      <c r="JI68" s="40">
        <v>2.5135016068816185E-2</v>
      </c>
      <c r="JJ68" s="40">
        <v>2.4762200191617012E-2</v>
      </c>
      <c r="JK68" s="40">
        <v>2.4382177740335464E-2</v>
      </c>
      <c r="JL68" s="40">
        <v>2.4002445861697197E-2</v>
      </c>
      <c r="JM68" s="40">
        <v>2.3617388680577278E-2</v>
      </c>
      <c r="JN68" s="40">
        <v>2.3228006437420845E-2</v>
      </c>
      <c r="JO68" s="40">
        <v>2.2829340770840645E-2</v>
      </c>
      <c r="JP68" s="40">
        <v>2.2416979074478149E-2</v>
      </c>
      <c r="JQ68" s="40">
        <v>2.2014953196048737E-2</v>
      </c>
      <c r="JR68" s="40">
        <v>2.1617349237203598E-2</v>
      </c>
      <c r="JS68" s="40">
        <v>2.1224217489361763E-2</v>
      </c>
      <c r="JT68" s="40">
        <v>2.0851323381066322E-2</v>
      </c>
      <c r="JU68" s="40">
        <v>2.048197016119957E-2</v>
      </c>
      <c r="JV68" s="336" t="s">
        <v>1740</v>
      </c>
      <c r="JW68" s="336" t="s">
        <v>851</v>
      </c>
      <c r="JX68" s="336" t="s">
        <v>851</v>
      </c>
      <c r="JY68" s="336" t="s">
        <v>851</v>
      </c>
      <c r="JZ68" s="336" t="s">
        <v>851</v>
      </c>
      <c r="KA68" s="336" t="s">
        <v>1740</v>
      </c>
      <c r="KB68" s="40">
        <v>0.498658185743733</v>
      </c>
      <c r="KC68" s="40">
        <v>0.49879143226990796</v>
      </c>
      <c r="KD68" s="40">
        <v>0.49891265549299196</v>
      </c>
      <c r="KE68" s="40">
        <v>0.49902256613603202</v>
      </c>
      <c r="KF68" s="40">
        <v>0.49912224332948296</v>
      </c>
      <c r="KG68" s="40">
        <v>0.49921249559687603</v>
      </c>
      <c r="KH68" s="40">
        <v>0.499293597935768</v>
      </c>
      <c r="KI68" s="40">
        <v>0.49936568139476201</v>
      </c>
      <c r="KJ68" s="40">
        <v>0.49942927777360197</v>
      </c>
      <c r="KK68" s="40">
        <v>0.49948471182862497</v>
      </c>
      <c r="KL68" s="40">
        <v>0.49953244657336904</v>
      </c>
      <c r="KM68" s="40">
        <v>0.49957274448108896</v>
      </c>
      <c r="KN68" s="40">
        <v>0.499605977361538</v>
      </c>
      <c r="KO68" s="40">
        <v>0.49963233018216402</v>
      </c>
      <c r="KP68" s="40">
        <v>0.49965196105479004</v>
      </c>
      <c r="KQ68" s="40">
        <v>0.49966517202635802</v>
      </c>
      <c r="KR68" s="40">
        <v>0.49967213443686603</v>
      </c>
      <c r="KS68" s="40">
        <v>0.49967314063262996</v>
      </c>
      <c r="KT68" s="40">
        <v>0.49966848445407303</v>
      </c>
      <c r="KU68" s="40">
        <v>0.49965839554832397</v>
      </c>
      <c r="KV68" s="40">
        <v>0.49964317219528803</v>
      </c>
      <c r="KW68" s="40">
        <v>0.49962297785903098</v>
      </c>
      <c r="KX68" s="40">
        <v>0.49959798281544499</v>
      </c>
      <c r="KY68" s="40">
        <v>0.49956841640559602</v>
      </c>
      <c r="KZ68" s="40">
        <v>0.49953432964373495</v>
      </c>
      <c r="LA68" s="40">
        <v>0.49949595262020097</v>
      </c>
      <c r="LB68" s="40">
        <v>0.49945335138513997</v>
      </c>
      <c r="LC68" s="40">
        <v>0.49940675833401599</v>
      </c>
      <c r="LD68" s="40">
        <v>0.499356166939257</v>
      </c>
      <c r="LE68" s="40">
        <v>0.49930173859984101</v>
      </c>
      <c r="LF68" s="40">
        <v>0.49924351240097997</v>
      </c>
      <c r="LG68" s="40">
        <v>0.49918158436112697</v>
      </c>
      <c r="LH68" s="40">
        <v>0.499116072975549</v>
      </c>
      <c r="LI68" s="40">
        <v>0.49904709402312902</v>
      </c>
      <c r="LJ68" s="40">
        <v>0.49897481164662399</v>
      </c>
      <c r="LK68" s="40">
        <v>0.49889933173122797</v>
      </c>
      <c r="LL68" s="336" t="s">
        <v>851</v>
      </c>
      <c r="LM68" s="336" t="s">
        <v>851</v>
      </c>
      <c r="LN68" s="336" t="s">
        <v>1740</v>
      </c>
      <c r="LO68" s="40">
        <v>0.50638216733932495</v>
      </c>
      <c r="LP68" s="40">
        <v>0.50633513927459717</v>
      </c>
      <c r="LQ68" s="40">
        <v>0.50696766376495361</v>
      </c>
      <c r="LR68" s="40">
        <v>0.50816518068313599</v>
      </c>
      <c r="LS68" s="40">
        <v>0.50981664657592773</v>
      </c>
      <c r="LT68" s="40">
        <v>0.51186138391494751</v>
      </c>
      <c r="LU68" s="40">
        <v>0.5135962963104248</v>
      </c>
      <c r="LV68" s="40">
        <v>0.51574426889419556</v>
      </c>
      <c r="LW68" s="40">
        <v>0.51828795671463013</v>
      </c>
      <c r="LX68" s="40">
        <v>0.52119863033294678</v>
      </c>
      <c r="LY68" s="40">
        <v>0.52442044019699097</v>
      </c>
      <c r="LZ68" s="40">
        <v>0.52712535858154297</v>
      </c>
      <c r="MA68" s="40">
        <v>0.53019070625305176</v>
      </c>
      <c r="MB68" s="40">
        <v>0.53350245952606201</v>
      </c>
      <c r="MC68" s="40">
        <v>0.53695470094680786</v>
      </c>
      <c r="MD68" s="40">
        <v>0.54046332836151123</v>
      </c>
      <c r="ME68" s="40">
        <v>0.54329824447631836</v>
      </c>
      <c r="MF68" s="40">
        <v>0.54631412029266357</v>
      </c>
      <c r="MG68" s="40">
        <v>0.54944348335266113</v>
      </c>
      <c r="MH68" s="40">
        <v>0.55266106128692627</v>
      </c>
      <c r="MI68" s="40">
        <v>0.55592447519302368</v>
      </c>
      <c r="MJ68" s="40">
        <v>0.55862236022949219</v>
      </c>
      <c r="MK68" s="40">
        <v>0.56150007247924805</v>
      </c>
      <c r="ML68" s="40">
        <v>0.56451296806335449</v>
      </c>
      <c r="MM68" s="40">
        <v>0.56762343645095825</v>
      </c>
      <c r="MN68" s="40">
        <v>0.57080751657485962</v>
      </c>
      <c r="MO68" s="40">
        <v>0.57357627153396606</v>
      </c>
      <c r="MP68" s="40">
        <v>0.57649397850036621</v>
      </c>
      <c r="MQ68" s="40">
        <v>0.57954150438308716</v>
      </c>
      <c r="MR68" s="40">
        <v>0.58271646499633789</v>
      </c>
      <c r="MS68" s="40">
        <v>0.58599728345870972</v>
      </c>
      <c r="MT68" s="40">
        <v>0.58889299631118774</v>
      </c>
      <c r="MU68" s="40">
        <v>0.59197020530700684</v>
      </c>
      <c r="MV68" s="40">
        <v>0.59517508745193481</v>
      </c>
      <c r="MW68" s="40">
        <v>0.59844869375228882</v>
      </c>
      <c r="MX68" s="40">
        <v>0.60174095630645752</v>
      </c>
      <c r="MY68" s="336" t="s">
        <v>851</v>
      </c>
      <c r="MZ68" s="336" t="s">
        <v>1740</v>
      </c>
      <c r="NA68" s="40">
        <v>0.48995110392570496</v>
      </c>
      <c r="NB68" s="40">
        <v>0.48999074101448059</v>
      </c>
      <c r="NC68" s="40">
        <v>0.49062839150428772</v>
      </c>
      <c r="ND68" s="40">
        <v>0.49177011847496033</v>
      </c>
      <c r="NE68" s="40">
        <v>0.49333071708679199</v>
      </c>
      <c r="NF68" s="40">
        <v>0.49526485800743103</v>
      </c>
      <c r="NG68" s="40">
        <v>0.49696898460388184</v>
      </c>
      <c r="NH68" s="40">
        <v>0.49906027317047119</v>
      </c>
      <c r="NI68" s="40">
        <v>0.50151807069778442</v>
      </c>
      <c r="NJ68" s="40">
        <v>0.50430697202682495</v>
      </c>
      <c r="NK68" s="40">
        <v>0.50737512111663818</v>
      </c>
      <c r="NL68" s="40">
        <v>0.51002740859985352</v>
      </c>
      <c r="NM68" s="40">
        <v>0.51299715042114258</v>
      </c>
      <c r="NN68" s="40">
        <v>0.51619184017181396</v>
      </c>
      <c r="NO68" s="40">
        <v>0.51949876546859741</v>
      </c>
      <c r="NP68" s="40">
        <v>0.5228535532951355</v>
      </c>
      <c r="NQ68" s="40">
        <v>0.5256158709526062</v>
      </c>
      <c r="NR68" s="40">
        <v>0.52853918075561523</v>
      </c>
      <c r="NS68" s="40">
        <v>0.53154218196868896</v>
      </c>
      <c r="NT68" s="40">
        <v>0.53460156917572021</v>
      </c>
      <c r="NU68" s="40">
        <v>0.53767740726470947</v>
      </c>
      <c r="NV68" s="40">
        <v>0.54027360677719116</v>
      </c>
      <c r="NW68" s="40">
        <v>0.54300475120544434</v>
      </c>
      <c r="NX68" s="40">
        <v>0.54584270715713501</v>
      </c>
      <c r="NY68" s="40">
        <v>0.54873859882354736</v>
      </c>
      <c r="NZ68" s="40">
        <v>0.55166476964950562</v>
      </c>
      <c r="OA68" s="40">
        <v>0.55425435304641724</v>
      </c>
      <c r="OB68" s="40">
        <v>0.55695569515228271</v>
      </c>
      <c r="OC68" s="40">
        <v>0.55974584817886353</v>
      </c>
      <c r="OD68" s="40">
        <v>0.56263083219528198</v>
      </c>
      <c r="OE68" s="40">
        <v>0.56559652090072632</v>
      </c>
      <c r="OF68" s="40">
        <v>0.56827080249786377</v>
      </c>
      <c r="OG68" s="40">
        <v>0.57108843326568604</v>
      </c>
      <c r="OH68" s="40">
        <v>0.57399231195449829</v>
      </c>
      <c r="OI68" s="40">
        <v>0.57693153619766235</v>
      </c>
      <c r="OJ68" s="40">
        <v>0.57985281944274902</v>
      </c>
      <c r="OK68" s="336" t="s">
        <v>851</v>
      </c>
      <c r="OL68" s="336" t="s">
        <v>851</v>
      </c>
      <c r="OM68" s="336" t="s">
        <v>1740</v>
      </c>
      <c r="ON68" s="40">
        <v>0.40350455045700073</v>
      </c>
      <c r="OO68" s="40">
        <v>0.40321964025497437</v>
      </c>
      <c r="OP68" s="40">
        <v>0.40338337421417236</v>
      </c>
      <c r="OQ68" s="40">
        <v>0.40393894910812378</v>
      </c>
      <c r="OR68" s="40">
        <v>0.40484768152236938</v>
      </c>
      <c r="OS68" s="40">
        <v>0.40609586238861084</v>
      </c>
      <c r="OT68" s="40">
        <v>0.40712073445320129</v>
      </c>
      <c r="OU68" s="40">
        <v>0.40849003195762634</v>
      </c>
      <c r="OV68" s="40">
        <v>0.41024124622344971</v>
      </c>
      <c r="OW68" s="40">
        <v>0.41238194704055786</v>
      </c>
      <c r="OX68" s="40">
        <v>0.41487890481948853</v>
      </c>
      <c r="OY68" s="40">
        <v>0.41706621646881104</v>
      </c>
      <c r="OZ68" s="40">
        <v>0.41963347792625427</v>
      </c>
      <c r="PA68" s="40">
        <v>0.42253819108009338</v>
      </c>
      <c r="PB68" s="40">
        <v>0.42570942640304565</v>
      </c>
      <c r="PC68" s="40">
        <v>0.42911526560783386</v>
      </c>
      <c r="PD68" s="40">
        <v>0.43213939666748047</v>
      </c>
      <c r="PE68" s="40">
        <v>0.43544572591781616</v>
      </c>
      <c r="PF68" s="40">
        <v>0.43895754218101501</v>
      </c>
      <c r="PG68" s="40">
        <v>0.44259980320930481</v>
      </c>
      <c r="PH68" s="40">
        <v>0.4462890625</v>
      </c>
      <c r="PI68" s="40">
        <v>0.44953736662864685</v>
      </c>
      <c r="PJ68" s="40">
        <v>0.45294895768165588</v>
      </c>
      <c r="PK68" s="40">
        <v>0.45645061135292053</v>
      </c>
      <c r="PL68" s="40">
        <v>0.46003264188766479</v>
      </c>
      <c r="PM68" s="40">
        <v>0.46364423632621765</v>
      </c>
      <c r="PN68" s="40">
        <v>0.46688568592071533</v>
      </c>
      <c r="PO68" s="40">
        <v>0.47022411227226257</v>
      </c>
      <c r="PP68" s="40">
        <v>0.47364768385887146</v>
      </c>
      <c r="PQ68" s="40">
        <v>0.47716614603996277</v>
      </c>
      <c r="PR68" s="40">
        <v>0.48076274991035461</v>
      </c>
      <c r="PS68" s="40">
        <v>0.48402577638626099</v>
      </c>
      <c r="PT68" s="40">
        <v>0.48743534088134766</v>
      </c>
      <c r="PU68" s="40">
        <v>0.49095457792282104</v>
      </c>
      <c r="PV68" s="40">
        <v>0.49456298351287842</v>
      </c>
      <c r="PW68" s="40">
        <v>0.49822869896888733</v>
      </c>
      <c r="PX68" s="336" t="s">
        <v>851</v>
      </c>
      <c r="PY68" s="336" t="s">
        <v>851</v>
      </c>
      <c r="PZ68" s="40">
        <v>0.72199999999999998</v>
      </c>
      <c r="QA68" s="40">
        <v>0.72209999999999996</v>
      </c>
      <c r="QB68" s="40">
        <v>0.72189999999999999</v>
      </c>
      <c r="QC68" s="40">
        <v>0.72160000000000002</v>
      </c>
      <c r="QD68" s="40">
        <v>0.72120000000000006</v>
      </c>
      <c r="QE68" s="40">
        <v>0.71099999999999997</v>
      </c>
      <c r="QF68" s="40">
        <v>0.7006</v>
      </c>
      <c r="QG68" s="40">
        <v>0.68989999999999996</v>
      </c>
      <c r="QH68" s="40">
        <v>0.67900000000000005</v>
      </c>
      <c r="QI68" s="40">
        <v>0.66790000000000005</v>
      </c>
      <c r="QJ68" s="40">
        <v>0.65659999999999996</v>
      </c>
      <c r="QK68" s="40">
        <v>0.64500000000000002</v>
      </c>
      <c r="QL68" s="40">
        <v>0.64480000000000004</v>
      </c>
      <c r="QM68" s="40">
        <v>0.64419999999999999</v>
      </c>
      <c r="QN68" s="40">
        <v>0.64359999999999995</v>
      </c>
      <c r="QO68" s="40">
        <v>0.64349999999999996</v>
      </c>
      <c r="QP68" s="40">
        <v>0.64290000000000003</v>
      </c>
      <c r="QQ68" s="40">
        <v>0.64180000000000004</v>
      </c>
      <c r="QR68" s="40">
        <v>0.64069999999999994</v>
      </c>
      <c r="QS68" s="336" t="s">
        <v>851</v>
      </c>
      <c r="QT68" s="336" t="s">
        <v>851</v>
      </c>
      <c r="QU68" s="336" t="s">
        <v>851</v>
      </c>
      <c r="QV68" s="336" t="s">
        <v>851</v>
      </c>
      <c r="QW68" s="40">
        <v>-1.7154000233858824E-3</v>
      </c>
      <c r="QX68" s="336" t="s">
        <v>851</v>
      </c>
      <c r="QY68" s="336" t="s">
        <v>851</v>
      </c>
      <c r="QZ68" s="336" t="s">
        <v>851</v>
      </c>
      <c r="RA68" s="336" t="s">
        <v>851</v>
      </c>
      <c r="RB68" s="336" t="s">
        <v>851</v>
      </c>
      <c r="RC68" s="336" t="s">
        <v>851</v>
      </c>
      <c r="RD68" s="336" t="s">
        <v>851</v>
      </c>
      <c r="RE68" s="336" t="s">
        <v>851</v>
      </c>
      <c r="RF68" s="40">
        <v>0.42100000000000004</v>
      </c>
      <c r="RG68" s="40">
        <v>2012</v>
      </c>
      <c r="RH68" s="336" t="s">
        <v>840</v>
      </c>
      <c r="RI68" s="336" t="s">
        <v>851</v>
      </c>
      <c r="RJ68" s="40">
        <v>0.77200000000000002</v>
      </c>
      <c r="RK68" s="40">
        <v>2012</v>
      </c>
      <c r="RL68" s="336" t="s">
        <v>840</v>
      </c>
      <c r="RM68" s="336" t="s">
        <v>851</v>
      </c>
      <c r="RN68" s="40">
        <v>0.91400000000000003</v>
      </c>
      <c r="RO68" s="40">
        <v>2012</v>
      </c>
      <c r="RP68" s="336" t="s">
        <v>840</v>
      </c>
      <c r="RQ68" s="336" t="s">
        <v>851</v>
      </c>
      <c r="RR68" s="40">
        <v>0.97900000000000009</v>
      </c>
      <c r="RS68" s="40">
        <v>2012</v>
      </c>
      <c r="RT68" s="336" t="s">
        <v>840</v>
      </c>
      <c r="RU68" s="336" t="s">
        <v>851</v>
      </c>
      <c r="RV68" s="40">
        <v>0.63900000000000001</v>
      </c>
      <c r="RW68" s="40">
        <v>2012</v>
      </c>
      <c r="RX68" s="336" t="s">
        <v>840</v>
      </c>
      <c r="RY68" s="336" t="s">
        <v>851</v>
      </c>
      <c r="RZ68" s="336" t="s">
        <v>838</v>
      </c>
      <c r="SA68" s="40">
        <v>0.11922825127840042</v>
      </c>
      <c r="SB68" s="40">
        <v>0.12204317003488541</v>
      </c>
      <c r="SC68" s="40">
        <v>0.1165398582816124</v>
      </c>
      <c r="SD68" s="40">
        <v>0.11588218063116074</v>
      </c>
      <c r="SE68" s="40">
        <v>7.5064755976200104E-2</v>
      </c>
      <c r="SF68" s="336" t="s">
        <v>851</v>
      </c>
      <c r="SG68" s="336" t="s">
        <v>851</v>
      </c>
      <c r="SH68" s="40">
        <v>0.16640670597553253</v>
      </c>
      <c r="SI68" s="40">
        <v>0.18849098682403564</v>
      </c>
      <c r="SJ68" s="40">
        <v>0.21762378513813019</v>
      </c>
      <c r="SK68" s="40">
        <v>0.20997664332389832</v>
      </c>
      <c r="SL68" s="40">
        <v>0.23995108902454376</v>
      </c>
      <c r="SM68" s="336" t="s">
        <v>840</v>
      </c>
      <c r="SN68" s="336" t="s">
        <v>851</v>
      </c>
      <c r="SO68" s="336" t="s">
        <v>851</v>
      </c>
      <c r="SP68" s="40">
        <v>5.0075303763151169E-2</v>
      </c>
      <c r="SQ68" s="40">
        <v>5.4309874773025513E-2</v>
      </c>
      <c r="SR68" s="40">
        <v>5.4512843489646912E-2</v>
      </c>
      <c r="SS68" s="40">
        <v>3.5196982324123383E-2</v>
      </c>
      <c r="ST68" s="40">
        <v>1.7205335199832916E-2</v>
      </c>
      <c r="SU68" s="336" t="s">
        <v>838</v>
      </c>
      <c r="SV68" s="336" t="s">
        <v>851</v>
      </c>
      <c r="SW68" s="336" t="s">
        <v>851</v>
      </c>
      <c r="SX68" s="40">
        <v>4.5926939696073532E-2</v>
      </c>
      <c r="SY68" s="40">
        <v>5.75224868953228E-2</v>
      </c>
      <c r="SZ68" s="40">
        <v>6.021895632147789E-2</v>
      </c>
      <c r="TA68" s="40">
        <v>4.5333702117204666E-2</v>
      </c>
      <c r="TB68" s="40">
        <v>4.2911287397146225E-2</v>
      </c>
      <c r="TC68" s="336" t="s">
        <v>840</v>
      </c>
      <c r="TD68" s="336" t="s">
        <v>851</v>
      </c>
      <c r="TE68" s="336" t="s">
        <v>851</v>
      </c>
      <c r="TF68" s="336" t="s">
        <v>851</v>
      </c>
      <c r="TG68" s="40">
        <v>1.7949165776371956E-2</v>
      </c>
      <c r="TH68" s="40">
        <v>2.1543888375163078E-2</v>
      </c>
      <c r="TI68" s="40">
        <v>2.1786026656627655E-2</v>
      </c>
      <c r="TJ68" s="40">
        <v>3.0014344956725836E-3</v>
      </c>
      <c r="TK68" s="40">
        <v>-1.4312310144305229E-2</v>
      </c>
      <c r="TL68" s="336" t="s">
        <v>838</v>
      </c>
      <c r="TM68" s="336" t="s">
        <v>851</v>
      </c>
      <c r="TN68" s="336" t="s">
        <v>851</v>
      </c>
      <c r="TO68" s="336" t="s">
        <v>851</v>
      </c>
      <c r="TP68" s="40">
        <v>1.4096659608185291E-2</v>
      </c>
      <c r="TQ68" s="40">
        <v>2.4728655815124512E-2</v>
      </c>
      <c r="TR68" s="40">
        <v>2.730349637567997E-2</v>
      </c>
      <c r="TS68" s="40">
        <v>1.281761284917593E-2</v>
      </c>
      <c r="TT68" s="40">
        <v>1.1040424928069115E-2</v>
      </c>
      <c r="TU68" s="336" t="s">
        <v>840</v>
      </c>
      <c r="TV68" s="336" t="s">
        <v>851</v>
      </c>
      <c r="TW68" s="40">
        <v>530</v>
      </c>
      <c r="TX68" s="336" t="s">
        <v>840</v>
      </c>
      <c r="TY68" s="336" t="s">
        <v>851</v>
      </c>
      <c r="TZ68" s="40">
        <v>499.03189086914063</v>
      </c>
      <c r="UA68" s="336" t="s">
        <v>838</v>
      </c>
      <c r="UB68" s="336" t="s">
        <v>851</v>
      </c>
      <c r="UC68" s="40">
        <v>512.58622017508105</v>
      </c>
      <c r="UD68" s="336" t="s">
        <v>840</v>
      </c>
      <c r="UE68" s="336" t="s">
        <v>851</v>
      </c>
      <c r="UF68" s="336" t="s">
        <v>851</v>
      </c>
      <c r="UG68" s="40">
        <v>9.5541574060916901E-2</v>
      </c>
      <c r="UH68" s="40">
        <v>8.6279883980751038E-2</v>
      </c>
      <c r="UI68" s="40">
        <v>7.2393208742141724E-2</v>
      </c>
      <c r="UJ68" s="40">
        <v>8.4887556731700897E-2</v>
      </c>
      <c r="UK68" s="40">
        <v>5.2533194422721863E-2</v>
      </c>
      <c r="UL68" s="336" t="s">
        <v>838</v>
      </c>
      <c r="UM68" s="336" t="s">
        <v>851</v>
      </c>
      <c r="UN68" s="336" t="s">
        <v>851</v>
      </c>
      <c r="UO68" s="336" t="s">
        <v>851</v>
      </c>
      <c r="UP68" s="40">
        <v>0.14958515763282776</v>
      </c>
      <c r="UQ68" s="40">
        <v>0.14958515763282776</v>
      </c>
      <c r="UR68" s="40">
        <v>0.16581912338733673</v>
      </c>
      <c r="US68" s="40">
        <v>0.17365838587284088</v>
      </c>
      <c r="UT68" s="40">
        <v>0.20635570585727692</v>
      </c>
      <c r="UU68" s="336" t="s">
        <v>840</v>
      </c>
    </row>
    <row r="69" spans="1:567">
      <c r="A69" s="336" t="s">
        <v>426</v>
      </c>
      <c r="B69" s="336" t="s">
        <v>38</v>
      </c>
      <c r="C69" s="336" t="s">
        <v>258</v>
      </c>
      <c r="D69" s="40">
        <v>3.3838339149951935E-2</v>
      </c>
      <c r="E69" s="336" t="s">
        <v>436</v>
      </c>
      <c r="F69" s="40">
        <v>3.8875926285982132E-2</v>
      </c>
      <c r="G69" s="336" t="s">
        <v>1741</v>
      </c>
      <c r="H69" s="40">
        <v>4.1987370699644089E-2</v>
      </c>
      <c r="I69" s="336" t="s">
        <v>1447</v>
      </c>
      <c r="J69" s="40">
        <v>3.8109153509140015E-2</v>
      </c>
      <c r="K69" s="336" t="s">
        <v>1803</v>
      </c>
      <c r="L69" s="336" t="s">
        <v>470</v>
      </c>
      <c r="M69" s="40">
        <v>0.51838648319244385</v>
      </c>
      <c r="N69" s="40"/>
      <c r="O69" s="336" t="s">
        <v>1736</v>
      </c>
      <c r="P69" s="40"/>
      <c r="Q69" s="336" t="s">
        <v>1736</v>
      </c>
      <c r="R69" s="40"/>
      <c r="S69" s="336" t="s">
        <v>1736</v>
      </c>
      <c r="T69" s="40"/>
      <c r="U69" s="336" t="s">
        <v>1736</v>
      </c>
      <c r="V69" s="336" t="s">
        <v>851</v>
      </c>
      <c r="W69" s="336" t="s">
        <v>470</v>
      </c>
      <c r="X69" s="40">
        <v>0.50167715549468994</v>
      </c>
      <c r="Y69" s="40"/>
      <c r="Z69" s="336" t="s">
        <v>1736</v>
      </c>
      <c r="AA69" s="40"/>
      <c r="AB69" s="336" t="s">
        <v>1736</v>
      </c>
      <c r="AC69" s="40"/>
      <c r="AD69" s="336" t="s">
        <v>1736</v>
      </c>
      <c r="AE69" s="40"/>
      <c r="AF69" s="336" t="s">
        <v>1736</v>
      </c>
      <c r="AG69" s="336" t="s">
        <v>851</v>
      </c>
      <c r="AH69" s="336" t="s">
        <v>470</v>
      </c>
      <c r="AI69" s="40">
        <v>0.51752066612243652</v>
      </c>
      <c r="AJ69" s="40"/>
      <c r="AK69" s="336" t="s">
        <v>1736</v>
      </c>
      <c r="AL69" s="40"/>
      <c r="AM69" s="336" t="s">
        <v>1736</v>
      </c>
      <c r="AN69" s="40"/>
      <c r="AO69" s="336" t="s">
        <v>1736</v>
      </c>
      <c r="AP69" s="40"/>
      <c r="AQ69" s="336" t="s">
        <v>1736</v>
      </c>
      <c r="AR69" s="336" t="s">
        <v>851</v>
      </c>
      <c r="AS69" s="336" t="s">
        <v>470</v>
      </c>
      <c r="AT69" s="40">
        <v>0.50167655944824219</v>
      </c>
      <c r="AU69" s="40"/>
      <c r="AV69" s="336" t="s">
        <v>1736</v>
      </c>
      <c r="AW69" s="40"/>
      <c r="AX69" s="336" t="s">
        <v>1736</v>
      </c>
      <c r="AY69" s="40"/>
      <c r="AZ69" s="336" t="s">
        <v>1736</v>
      </c>
      <c r="BA69" s="40"/>
      <c r="BB69" s="336" t="s">
        <v>1736</v>
      </c>
      <c r="BC69" s="336" t="s">
        <v>851</v>
      </c>
      <c r="BD69" s="336" t="s">
        <v>436</v>
      </c>
      <c r="BE69" s="40">
        <v>1.9920946359634399</v>
      </c>
      <c r="BF69" s="336" t="s">
        <v>827</v>
      </c>
      <c r="BG69" s="40">
        <v>3.3694443702697754</v>
      </c>
      <c r="BH69" s="336" t="s">
        <v>1447</v>
      </c>
      <c r="BI69" s="40">
        <v>6.3792619705200195</v>
      </c>
      <c r="BJ69" s="336" t="s">
        <v>1803</v>
      </c>
      <c r="BK69" s="40">
        <v>7.297635555267334</v>
      </c>
      <c r="BL69" s="336" t="s">
        <v>851</v>
      </c>
      <c r="BM69" s="40">
        <v>6.2219176292419434</v>
      </c>
      <c r="BN69" s="336" t="s">
        <v>838</v>
      </c>
      <c r="BO69" s="336" t="s">
        <v>851</v>
      </c>
      <c r="BP69" s="336" t="s">
        <v>436</v>
      </c>
      <c r="BQ69" s="40">
        <v>4.3958192691206932E-3</v>
      </c>
      <c r="BR69" s="40">
        <v>3.3120827283710241E-3</v>
      </c>
      <c r="BS69" s="40">
        <v>3.2554443459957838E-3</v>
      </c>
      <c r="BT69" s="40">
        <v>3.966819029301405E-3</v>
      </c>
      <c r="BU69" s="40">
        <v>3.9668739773333073E-3</v>
      </c>
      <c r="BV69" s="336" t="s">
        <v>851</v>
      </c>
      <c r="BW69" s="336" t="s">
        <v>827</v>
      </c>
      <c r="BX69" s="40">
        <v>4.011854063719511E-3</v>
      </c>
      <c r="BY69" s="40">
        <v>2.3815210442990065E-3</v>
      </c>
      <c r="BZ69" s="40">
        <v>1.3839921448379755E-3</v>
      </c>
      <c r="CA69" s="40">
        <v>1.1492114281281829E-3</v>
      </c>
      <c r="CB69" s="40">
        <v>1.1546973837539554E-3</v>
      </c>
      <c r="CC69" s="336" t="s">
        <v>851</v>
      </c>
      <c r="CD69" s="336" t="s">
        <v>1447</v>
      </c>
      <c r="CE69" s="40">
        <v>2.7363216504454613E-3</v>
      </c>
      <c r="CF69" s="40">
        <v>1.6252115601673722E-3</v>
      </c>
      <c r="CG69" s="40">
        <v>1.1506115552037954E-3</v>
      </c>
      <c r="CH69" s="40">
        <v>1.1570572387427092E-3</v>
      </c>
      <c r="CI69" s="40">
        <v>1.1616833508014679E-3</v>
      </c>
      <c r="CJ69" s="336" t="s">
        <v>851</v>
      </c>
      <c r="CK69" s="336" t="s">
        <v>1803</v>
      </c>
      <c r="CL69" s="40">
        <v>2.0765708759427071E-3</v>
      </c>
      <c r="CM69" s="40">
        <v>1.3099015923216939E-3</v>
      </c>
      <c r="CN69" s="40">
        <v>1.1554659577086568E-3</v>
      </c>
      <c r="CO69" s="40">
        <v>1.1617204872891307E-3</v>
      </c>
      <c r="CP69" s="40">
        <v>1.1664481135085225E-3</v>
      </c>
      <c r="CQ69" s="336" t="s">
        <v>851</v>
      </c>
      <c r="CR69" s="40">
        <v>4.9240779876708984</v>
      </c>
      <c r="CS69" s="40">
        <v>5.3648133277893066</v>
      </c>
      <c r="CT69" s="40">
        <v>5.5814752578735352</v>
      </c>
      <c r="CU69" s="40">
        <v>5.6616129875183105</v>
      </c>
      <c r="CV69" s="40">
        <v>5.7185049057006836</v>
      </c>
      <c r="CW69" s="336" t="s">
        <v>1741</v>
      </c>
      <c r="CX69" s="336" t="s">
        <v>851</v>
      </c>
      <c r="CY69" s="40">
        <v>5.2110958099365234</v>
      </c>
      <c r="CZ69" s="40">
        <v>5.5115737915039063</v>
      </c>
      <c r="DA69" s="40">
        <v>5.6390194892883301</v>
      </c>
      <c r="DB69" s="40">
        <v>5.6956615447998047</v>
      </c>
      <c r="DC69" s="40">
        <v>5.7529416084289551</v>
      </c>
      <c r="DD69" s="336" t="s">
        <v>1447</v>
      </c>
      <c r="DE69" s="336" t="s">
        <v>851</v>
      </c>
      <c r="DF69" s="40">
        <v>5.7760148048400879</v>
      </c>
      <c r="DG69" s="336" t="s">
        <v>1803</v>
      </c>
      <c r="DH69" s="336" t="s">
        <v>851</v>
      </c>
      <c r="DI69" s="336" t="s">
        <v>851</v>
      </c>
      <c r="DJ69" s="336">
        <v>6.5</v>
      </c>
      <c r="DK69" s="336" t="s">
        <v>1738</v>
      </c>
      <c r="DL69" s="336" t="s">
        <v>851</v>
      </c>
      <c r="DM69" s="336" t="s">
        <v>851</v>
      </c>
      <c r="DN69" s="336" t="s">
        <v>1012</v>
      </c>
      <c r="DO69" s="40">
        <v>-4.0747793391346931E-3</v>
      </c>
      <c r="DP69" s="40">
        <v>7.2838193736970425E-3</v>
      </c>
      <c r="DQ69" s="40">
        <v>8.0747725442051888E-3</v>
      </c>
      <c r="DR69" s="40">
        <v>-4.6873083338141441E-3</v>
      </c>
      <c r="DS69" s="40">
        <v>1.6595374792814255E-2</v>
      </c>
      <c r="DT69" s="336" t="s">
        <v>851</v>
      </c>
      <c r="DU69" s="336" t="s">
        <v>470</v>
      </c>
      <c r="DV69" s="40">
        <v>7.7449996024370193E-3</v>
      </c>
      <c r="DW69" s="40">
        <v>7.1666669100522995E-3</v>
      </c>
      <c r="DX69" s="40">
        <v>6.9000003859400749E-3</v>
      </c>
      <c r="DY69" s="40">
        <v>6.199999712407589E-3</v>
      </c>
      <c r="DZ69" s="40">
        <v>1.4999997802078724E-4</v>
      </c>
      <c r="EA69" s="336" t="s">
        <v>851</v>
      </c>
      <c r="EB69" s="336" t="s">
        <v>470</v>
      </c>
      <c r="EC69" s="40">
        <v>3.435768885537982E-3</v>
      </c>
      <c r="ED69" s="40">
        <v>5.2266726270318031E-3</v>
      </c>
      <c r="EE69" s="40">
        <v>5.2354913204908371E-3</v>
      </c>
      <c r="EF69" s="40">
        <v>4.9662156961858273E-3</v>
      </c>
      <c r="EG69" s="40">
        <v>1.3287917245179415E-3</v>
      </c>
      <c r="EH69" s="336" t="s">
        <v>851</v>
      </c>
      <c r="EI69" s="336" t="s">
        <v>470</v>
      </c>
      <c r="EJ69" s="40">
        <v>1.1610358953475952E-2</v>
      </c>
      <c r="EK69" s="40">
        <v>6.5970621071755886E-3</v>
      </c>
      <c r="EL69" s="40">
        <v>3.3070479985326529E-3</v>
      </c>
      <c r="EM69" s="40">
        <v>1.5682466328144073E-3</v>
      </c>
      <c r="EN69" s="40">
        <v>1.8855860689654946E-3</v>
      </c>
      <c r="EO69" s="336" t="s">
        <v>851</v>
      </c>
      <c r="EP69" s="336" t="s">
        <v>851</v>
      </c>
      <c r="EQ69" s="336" t="s">
        <v>851</v>
      </c>
      <c r="ER69" s="40">
        <v>0.70330000000000004</v>
      </c>
      <c r="ES69" s="336" t="s">
        <v>1739</v>
      </c>
      <c r="ET69" s="336" t="s">
        <v>851</v>
      </c>
      <c r="EU69" s="336" t="s">
        <v>851</v>
      </c>
      <c r="EV69" s="40">
        <v>0.72089999999999999</v>
      </c>
      <c r="EW69" s="336" t="s">
        <v>1739</v>
      </c>
      <c r="EX69" s="336" t="s">
        <v>851</v>
      </c>
      <c r="EY69" s="336" t="s">
        <v>851</v>
      </c>
      <c r="EZ69" s="40">
        <v>0.68579999999999997</v>
      </c>
      <c r="FA69" s="336" t="s">
        <v>1739</v>
      </c>
      <c r="FB69" s="336" t="s">
        <v>851</v>
      </c>
      <c r="FC69" s="40">
        <v>-5.8408449403941631E-3</v>
      </c>
      <c r="FD69" s="40">
        <v>-3.6143023520708084E-2</v>
      </c>
      <c r="FE69" s="40">
        <v>-4.5220896601676941E-2</v>
      </c>
      <c r="FF69" s="40">
        <v>-8.0119132995605469E-2</v>
      </c>
      <c r="FG69" s="40">
        <v>-1.0289219208061695E-2</v>
      </c>
      <c r="FH69" s="336" t="s">
        <v>838</v>
      </c>
      <c r="FI69" s="336" t="s">
        <v>851</v>
      </c>
      <c r="FJ69" s="40">
        <v>1.5698480419814587E-3</v>
      </c>
      <c r="FK69" s="40">
        <v>-3.7163220345973969E-2</v>
      </c>
      <c r="FL69" s="40">
        <v>-3.7081923335790634E-2</v>
      </c>
      <c r="FM69" s="40">
        <v>-0.37159615755081177</v>
      </c>
      <c r="FN69" s="40"/>
      <c r="FO69" s="336" t="s">
        <v>840</v>
      </c>
      <c r="FP69" s="336" t="s">
        <v>851</v>
      </c>
      <c r="FQ69" s="40">
        <v>0.47304925322532654</v>
      </c>
      <c r="FR69" s="336" t="s">
        <v>840</v>
      </c>
      <c r="FS69" s="336" t="s">
        <v>851</v>
      </c>
      <c r="FT69" s="336" t="s">
        <v>851</v>
      </c>
      <c r="FU69" s="40">
        <v>0.12830683588981628</v>
      </c>
      <c r="FV69" s="40">
        <v>0.16650578379631042</v>
      </c>
      <c r="FW69" s="40">
        <v>0.17409640550613403</v>
      </c>
      <c r="FX69" s="40">
        <v>0.26880162954330444</v>
      </c>
      <c r="FY69" s="40">
        <v>0.26518046855926514</v>
      </c>
      <c r="FZ69" s="336" t="s">
        <v>840</v>
      </c>
      <c r="GA69" s="336" t="s">
        <v>851</v>
      </c>
      <c r="GB69" s="336" t="s">
        <v>851</v>
      </c>
      <c r="GC69" s="336" t="s">
        <v>851</v>
      </c>
      <c r="GD69" s="336" t="s">
        <v>851</v>
      </c>
      <c r="GE69" s="336" t="s">
        <v>851</v>
      </c>
      <c r="GF69" s="336" t="s">
        <v>851</v>
      </c>
      <c r="GG69" s="336" t="s">
        <v>851</v>
      </c>
      <c r="GH69" s="336" t="s">
        <v>851</v>
      </c>
      <c r="GI69" s="336" t="s">
        <v>851</v>
      </c>
      <c r="GJ69" s="336" t="s">
        <v>851</v>
      </c>
      <c r="GK69" s="40">
        <v>3127420</v>
      </c>
      <c r="GL69" s="40">
        <v>3217930</v>
      </c>
      <c r="GM69" s="40">
        <v>3310376</v>
      </c>
      <c r="GN69" s="40">
        <v>3406915</v>
      </c>
      <c r="GO69" s="40">
        <v>3510468</v>
      </c>
      <c r="GP69" s="40">
        <v>3622775</v>
      </c>
      <c r="GQ69" s="40">
        <v>3745143</v>
      </c>
      <c r="GR69" s="40">
        <v>3876123</v>
      </c>
      <c r="GS69" s="40">
        <v>4011487</v>
      </c>
      <c r="GT69" s="40">
        <v>4145400</v>
      </c>
      <c r="GU69" s="40">
        <v>4273738</v>
      </c>
      <c r="GV69" s="40">
        <v>4394842</v>
      </c>
      <c r="GW69" s="40">
        <v>4510197</v>
      </c>
      <c r="GX69" s="40">
        <v>4622757</v>
      </c>
      <c r="GY69" s="40">
        <v>4736965</v>
      </c>
      <c r="GZ69" s="40">
        <v>4856093</v>
      </c>
      <c r="HA69" s="40">
        <v>4980996</v>
      </c>
      <c r="HB69" s="40">
        <v>5110701</v>
      </c>
      <c r="HC69" s="40">
        <v>5244363</v>
      </c>
      <c r="HD69" s="40">
        <v>5380504</v>
      </c>
      <c r="HE69" s="40">
        <v>5518092</v>
      </c>
      <c r="HF69" s="40">
        <v>5657000</v>
      </c>
      <c r="HG69" s="40">
        <v>5798000</v>
      </c>
      <c r="HH69" s="40">
        <v>5941000</v>
      </c>
      <c r="HI69" s="40">
        <v>6086000</v>
      </c>
      <c r="HJ69" s="40">
        <v>6235000</v>
      </c>
      <c r="HK69" s="40">
        <v>6386000</v>
      </c>
      <c r="HL69" s="40">
        <v>6540000</v>
      </c>
      <c r="HM69" s="40">
        <v>6697000</v>
      </c>
      <c r="HN69" s="40">
        <v>6857000</v>
      </c>
      <c r="HO69" s="40">
        <v>7020000</v>
      </c>
      <c r="HP69" s="40">
        <v>7185000</v>
      </c>
      <c r="HQ69" s="40">
        <v>7353000</v>
      </c>
      <c r="HR69" s="40">
        <v>7523000</v>
      </c>
      <c r="HS69" s="40">
        <v>7696000</v>
      </c>
      <c r="HT69" s="40">
        <v>7871000</v>
      </c>
      <c r="HU69" s="40">
        <v>8048000</v>
      </c>
      <c r="HV69" s="40">
        <v>8228000</v>
      </c>
      <c r="HW69" s="40">
        <v>8409000</v>
      </c>
      <c r="HX69" s="40">
        <v>8592000</v>
      </c>
      <c r="HY69" s="40">
        <v>8777000</v>
      </c>
      <c r="HZ69" s="40">
        <v>8963000</v>
      </c>
      <c r="IA69" s="40">
        <v>9151000</v>
      </c>
      <c r="IB69" s="40">
        <v>9341000</v>
      </c>
      <c r="IC69" s="40">
        <v>9532000</v>
      </c>
      <c r="ID69" s="40">
        <v>9724000</v>
      </c>
      <c r="IE69" s="40">
        <v>9917000</v>
      </c>
      <c r="IF69" s="40">
        <v>10112000</v>
      </c>
      <c r="IG69" s="40">
        <v>10308000</v>
      </c>
      <c r="IH69" s="40">
        <v>10504000</v>
      </c>
      <c r="II69" s="40">
        <v>10702000</v>
      </c>
      <c r="IJ69" s="336" t="s">
        <v>851</v>
      </c>
      <c r="IK69" s="336" t="s">
        <v>851</v>
      </c>
      <c r="IL69" s="336" t="s">
        <v>851</v>
      </c>
      <c r="IM69" s="40">
        <v>2.5395665317773819E-2</v>
      </c>
      <c r="IN69" s="40">
        <v>2.5706706568598747E-2</v>
      </c>
      <c r="IO69" s="40">
        <v>2.5817207992076874E-2</v>
      </c>
      <c r="IP69" s="40">
        <v>2.5628264993429184E-2</v>
      </c>
      <c r="IQ69" s="40">
        <v>2.525009773671627E-2</v>
      </c>
      <c r="IR69" s="40">
        <v>2.4861568585038185E-2</v>
      </c>
      <c r="IS69" s="40">
        <v>2.4619314819574356E-2</v>
      </c>
      <c r="IT69" s="40">
        <v>2.4364439770579338E-2</v>
      </c>
      <c r="IU69" s="40">
        <v>2.4113582447171211E-2</v>
      </c>
      <c r="IV69" s="40">
        <v>2.4187527596950531E-2</v>
      </c>
      <c r="IW69" s="40">
        <v>2.3929515853524208E-2</v>
      </c>
      <c r="IX69" s="40">
        <v>2.3829070851206779E-2</v>
      </c>
      <c r="IY69" s="40">
        <v>2.372249960899353E-2</v>
      </c>
      <c r="IZ69" s="40">
        <v>2.3610362783074379E-2</v>
      </c>
      <c r="JA69" s="40">
        <v>2.3493189364671707E-2</v>
      </c>
      <c r="JB69" s="40">
        <v>2.3232301697134972E-2</v>
      </c>
      <c r="JC69" s="40">
        <v>2.311287447810173E-2</v>
      </c>
      <c r="JD69" s="40">
        <v>2.285660058259964E-2</v>
      </c>
      <c r="JE69" s="40">
        <v>2.2735718637704849E-2</v>
      </c>
      <c r="JF69" s="40">
        <v>2.2484404966235161E-2</v>
      </c>
      <c r="JG69" s="40">
        <v>2.2238494828343391E-2</v>
      </c>
      <c r="JH69" s="40">
        <v>2.211935818195343E-2</v>
      </c>
      <c r="JI69" s="40">
        <v>2.1759588271379471E-2</v>
      </c>
      <c r="JJ69" s="40">
        <v>2.1528976038098335E-2</v>
      </c>
      <c r="JK69" s="40">
        <v>2.1303126588463783E-2</v>
      </c>
      <c r="JL69" s="40">
        <v>2.0970329642295837E-2</v>
      </c>
      <c r="JM69" s="40">
        <v>2.0758170634508133E-2</v>
      </c>
      <c r="JN69" s="40">
        <v>2.055015042424202E-2</v>
      </c>
      <c r="JO69" s="40">
        <v>2.0241245627403259E-2</v>
      </c>
      <c r="JP69" s="40">
        <v>1.9942497834563255E-2</v>
      </c>
      <c r="JQ69" s="40">
        <v>1.9653400406241417E-2</v>
      </c>
      <c r="JR69" s="40">
        <v>1.9472381100058556E-2</v>
      </c>
      <c r="JS69" s="40">
        <v>1.9197454676032066E-2</v>
      </c>
      <c r="JT69" s="40">
        <v>1.8835844472050667E-2</v>
      </c>
      <c r="JU69" s="40">
        <v>1.8674502149224281E-2</v>
      </c>
      <c r="JV69" s="336" t="s">
        <v>1740</v>
      </c>
      <c r="JW69" s="336" t="s">
        <v>851</v>
      </c>
      <c r="JX69" s="336" t="s">
        <v>851</v>
      </c>
      <c r="JY69" s="336" t="s">
        <v>851</v>
      </c>
      <c r="JZ69" s="336" t="s">
        <v>851</v>
      </c>
      <c r="KA69" s="336" t="s">
        <v>1740</v>
      </c>
      <c r="KB69" s="40">
        <v>0.49887244745930504</v>
      </c>
      <c r="KC69" s="40">
        <v>0.499055811327694</v>
      </c>
      <c r="KD69" s="40">
        <v>0.49921057796181001</v>
      </c>
      <c r="KE69" s="40">
        <v>0.499343962269584</v>
      </c>
      <c r="KF69" s="40">
        <v>0.49946213217200502</v>
      </c>
      <c r="KG69" s="40">
        <v>0.49957086616170898</v>
      </c>
      <c r="KH69" s="40">
        <v>0.49966917193283999</v>
      </c>
      <c r="KI69" s="40">
        <v>0.499759132816045</v>
      </c>
      <c r="KJ69" s="40">
        <v>0.49983958243628002</v>
      </c>
      <c r="KK69" s="40">
        <v>0.499909139901549</v>
      </c>
      <c r="KL69" s="40">
        <v>0.49996800177586104</v>
      </c>
      <c r="KM69" s="40">
        <v>0.50001644188779204</v>
      </c>
      <c r="KN69" s="40">
        <v>0.50005687755088901</v>
      </c>
      <c r="KO69" s="40">
        <v>0.50008749606566294</v>
      </c>
      <c r="KP69" s="40">
        <v>0.50011039356106601</v>
      </c>
      <c r="KQ69" s="40">
        <v>0.50012628501952006</v>
      </c>
      <c r="KR69" s="40">
        <v>0.50013486272394303</v>
      </c>
      <c r="KS69" s="40">
        <v>0.50013735938682802</v>
      </c>
      <c r="KT69" s="40">
        <v>0.50013318449987598</v>
      </c>
      <c r="KU69" s="40">
        <v>0.50012265793508492</v>
      </c>
      <c r="KV69" s="40">
        <v>0.50010525701960096</v>
      </c>
      <c r="KW69" s="40">
        <v>0.50008243912457706</v>
      </c>
      <c r="KX69" s="40">
        <v>0.50005439020077003</v>
      </c>
      <c r="KY69" s="40">
        <v>0.50002110891115903</v>
      </c>
      <c r="KZ69" s="40">
        <v>0.49998329806917502</v>
      </c>
      <c r="LA69" s="40">
        <v>0.499942176161151</v>
      </c>
      <c r="LB69" s="40">
        <v>0.49989758096960701</v>
      </c>
      <c r="LC69" s="40">
        <v>0.49984914723110002</v>
      </c>
      <c r="LD69" s="40">
        <v>0.499799002775421</v>
      </c>
      <c r="LE69" s="40">
        <v>0.49974511851333403</v>
      </c>
      <c r="LF69" s="40">
        <v>0.49968881394097103</v>
      </c>
      <c r="LG69" s="40">
        <v>0.49962954171870499</v>
      </c>
      <c r="LH69" s="40">
        <v>0.49956783685633704</v>
      </c>
      <c r="LI69" s="40">
        <v>0.49950395372071599</v>
      </c>
      <c r="LJ69" s="40">
        <v>0.49943860561706599</v>
      </c>
      <c r="LK69" s="40">
        <v>0.49937147209336996</v>
      </c>
      <c r="LL69" s="336" t="s">
        <v>851</v>
      </c>
      <c r="LM69" s="336" t="s">
        <v>851</v>
      </c>
      <c r="LN69" s="336" t="s">
        <v>1740</v>
      </c>
      <c r="LO69" s="40">
        <v>0.55276286602020264</v>
      </c>
      <c r="LP69" s="40">
        <v>0.55318695306777954</v>
      </c>
      <c r="LQ69" s="40">
        <v>0.5541263222694397</v>
      </c>
      <c r="LR69" s="40">
        <v>0.55554771423339844</v>
      </c>
      <c r="LS69" s="40">
        <v>0.55741339921951294</v>
      </c>
      <c r="LT69" s="40">
        <v>0.55966991186141968</v>
      </c>
      <c r="LU69" s="40">
        <v>0.56231218576431274</v>
      </c>
      <c r="LV69" s="40">
        <v>0.56519490480422974</v>
      </c>
      <c r="LW69" s="40">
        <v>0.56808620691299438</v>
      </c>
      <c r="LX69" s="40">
        <v>0.57114690542221069</v>
      </c>
      <c r="LY69" s="40">
        <v>0.57433843612670898</v>
      </c>
      <c r="LZ69" s="40">
        <v>0.57704353332519531</v>
      </c>
      <c r="MA69" s="40">
        <v>0.57996940612792969</v>
      </c>
      <c r="MB69" s="40">
        <v>0.58264893293380737</v>
      </c>
      <c r="MC69" s="40">
        <v>0.58524137735366821</v>
      </c>
      <c r="MD69" s="40">
        <v>0.587321937084198</v>
      </c>
      <c r="ME69" s="40">
        <v>0.58886569738388062</v>
      </c>
      <c r="MF69" s="40">
        <v>0.5900992751121521</v>
      </c>
      <c r="MG69" s="40">
        <v>0.59112054109573364</v>
      </c>
      <c r="MH69" s="40">
        <v>0.59199583530426025</v>
      </c>
      <c r="MI69" s="40">
        <v>0.59293609857559204</v>
      </c>
      <c r="MJ69" s="40">
        <v>0.59343934059143066</v>
      </c>
      <c r="MK69" s="40">
        <v>0.59394747018814087</v>
      </c>
      <c r="ML69" s="40">
        <v>0.59448212385177612</v>
      </c>
      <c r="MM69" s="40">
        <v>0.59520483016967773</v>
      </c>
      <c r="MN69" s="40">
        <v>0.59587556123733521</v>
      </c>
      <c r="MO69" s="40">
        <v>0.59645205736160278</v>
      </c>
      <c r="MP69" s="40">
        <v>0.59720247983932495</v>
      </c>
      <c r="MQ69" s="40">
        <v>0.59790170192718506</v>
      </c>
      <c r="MR69" s="40">
        <v>0.59892994165420532</v>
      </c>
      <c r="MS69" s="40">
        <v>0.60026735067367554</v>
      </c>
      <c r="MT69" s="40">
        <v>0.60139155387878418</v>
      </c>
      <c r="MU69" s="40">
        <v>0.60274922847747803</v>
      </c>
      <c r="MV69" s="40">
        <v>0.60428792238235474</v>
      </c>
      <c r="MW69" s="40">
        <v>0.60605484247207642</v>
      </c>
      <c r="MX69" s="40">
        <v>0.60792374610900879</v>
      </c>
      <c r="MY69" s="336" t="s">
        <v>851</v>
      </c>
      <c r="MZ69" s="336" t="s">
        <v>1740</v>
      </c>
      <c r="NA69" s="40">
        <v>0.53675329685211182</v>
      </c>
      <c r="NB69" s="40">
        <v>0.53695946931838989</v>
      </c>
      <c r="NC69" s="40">
        <v>0.53764384984970093</v>
      </c>
      <c r="ND69" s="40">
        <v>0.53875714540481567</v>
      </c>
      <c r="NE69" s="40">
        <v>0.54024159908294678</v>
      </c>
      <c r="NF69" s="40">
        <v>0.54203790426254272</v>
      </c>
      <c r="NG69" s="40">
        <v>0.54428142309188843</v>
      </c>
      <c r="NH69" s="40">
        <v>0.54656779766082764</v>
      </c>
      <c r="NI69" s="40">
        <v>0.54889750480651855</v>
      </c>
      <c r="NJ69" s="40">
        <v>0.55142951011657715</v>
      </c>
      <c r="NK69" s="40">
        <v>0.55396950244903564</v>
      </c>
      <c r="NL69" s="40">
        <v>0.55621671676635742</v>
      </c>
      <c r="NM69" s="40">
        <v>0.55856269598007202</v>
      </c>
      <c r="NN69" s="40">
        <v>0.56069880723953247</v>
      </c>
      <c r="NO69" s="40">
        <v>0.56263673305511475</v>
      </c>
      <c r="NP69" s="40">
        <v>0.56410259008407593</v>
      </c>
      <c r="NQ69" s="40">
        <v>0.56534445285797119</v>
      </c>
      <c r="NR69" s="40">
        <v>0.56602746248245239</v>
      </c>
      <c r="NS69" s="40">
        <v>0.56679517030715942</v>
      </c>
      <c r="NT69" s="40">
        <v>0.56717777252197266</v>
      </c>
      <c r="NU69" s="40">
        <v>0.56765341758728027</v>
      </c>
      <c r="NV69" s="40">
        <v>0.56784296035766602</v>
      </c>
      <c r="NW69" s="40">
        <v>0.56793874502182007</v>
      </c>
      <c r="NX69" s="40">
        <v>0.56820076704025269</v>
      </c>
      <c r="NY69" s="40">
        <v>0.56866854429244995</v>
      </c>
      <c r="NZ69" s="40">
        <v>0.56921499967575073</v>
      </c>
      <c r="OA69" s="40">
        <v>0.56978690624237061</v>
      </c>
      <c r="OB69" s="40">
        <v>0.57053875923156738</v>
      </c>
      <c r="OC69" s="40">
        <v>0.57145917415618896</v>
      </c>
      <c r="OD69" s="40">
        <v>0.57259756326675415</v>
      </c>
      <c r="OE69" s="40">
        <v>0.5740436315536499</v>
      </c>
      <c r="OF69" s="40">
        <v>0.57537561655044556</v>
      </c>
      <c r="OG69" s="40">
        <v>0.57693827152252197</v>
      </c>
      <c r="OH69" s="40">
        <v>0.57867676019668579</v>
      </c>
      <c r="OI69" s="40">
        <v>0.58054071664810181</v>
      </c>
      <c r="OJ69" s="40">
        <v>0.58241450786590576</v>
      </c>
      <c r="OK69" s="336" t="s">
        <v>851</v>
      </c>
      <c r="OL69" s="336" t="s">
        <v>851</v>
      </c>
      <c r="OM69" s="336" t="s">
        <v>1740</v>
      </c>
      <c r="ON69" s="40">
        <v>0.45302695035934448</v>
      </c>
      <c r="OO69" s="40">
        <v>0.45284295082092285</v>
      </c>
      <c r="OP69" s="40">
        <v>0.45310458540916443</v>
      </c>
      <c r="OQ69" s="40">
        <v>0.4537443220615387</v>
      </c>
      <c r="OR69" s="40">
        <v>0.45467209815979004</v>
      </c>
      <c r="OS69" s="40">
        <v>0.45583564043045044</v>
      </c>
      <c r="OT69" s="40">
        <v>0.45730951428413391</v>
      </c>
      <c r="OU69" s="40">
        <v>0.45895135402679443</v>
      </c>
      <c r="OV69" s="40">
        <v>0.46069684624671936</v>
      </c>
      <c r="OW69" s="40">
        <v>0.46270129084587097</v>
      </c>
      <c r="OX69" s="40">
        <v>0.46511629223823547</v>
      </c>
      <c r="OY69" s="40">
        <v>0.46758535504341125</v>
      </c>
      <c r="OZ69" s="40">
        <v>0.47033637762069702</v>
      </c>
      <c r="PA69" s="40">
        <v>0.4730476438999176</v>
      </c>
      <c r="PB69" s="40">
        <v>0.47600990533828735</v>
      </c>
      <c r="PC69" s="40">
        <v>0.47877493500709534</v>
      </c>
      <c r="PD69" s="40">
        <v>0.48141962289810181</v>
      </c>
      <c r="PE69" s="40">
        <v>0.48388412594795227</v>
      </c>
      <c r="PF69" s="40">
        <v>0.48624220490455627</v>
      </c>
      <c r="PG69" s="40">
        <v>0.4884355366230011</v>
      </c>
      <c r="PH69" s="40">
        <v>0.49066191911697388</v>
      </c>
      <c r="PI69" s="40">
        <v>0.49217197299003601</v>
      </c>
      <c r="PJ69" s="40">
        <v>0.49343705177307129</v>
      </c>
      <c r="PK69" s="40">
        <v>0.49447020888328552</v>
      </c>
      <c r="PL69" s="40">
        <v>0.49581006169319153</v>
      </c>
      <c r="PM69" s="40">
        <v>0.49686682224273682</v>
      </c>
      <c r="PN69" s="40">
        <v>0.49782440066337585</v>
      </c>
      <c r="PO69" s="40">
        <v>0.49885258078575134</v>
      </c>
      <c r="PP69" s="40">
        <v>0.4997323751449585</v>
      </c>
      <c r="PQ69" s="40">
        <v>0.50083929300308228</v>
      </c>
      <c r="PR69" s="40">
        <v>0.50236529111862183</v>
      </c>
      <c r="PS69" s="40">
        <v>0.50357973575592041</v>
      </c>
      <c r="PT69" s="40">
        <v>0.50494462251663208</v>
      </c>
      <c r="PU69" s="40">
        <v>0.50649982690811157</v>
      </c>
      <c r="PV69" s="40">
        <v>0.5083777904510498</v>
      </c>
      <c r="PW69" s="40">
        <v>0.5103718638420105</v>
      </c>
      <c r="PX69" s="336" t="s">
        <v>851</v>
      </c>
      <c r="PY69" s="336" t="s">
        <v>851</v>
      </c>
      <c r="PZ69" s="40">
        <v>0.6915</v>
      </c>
      <c r="QA69" s="40">
        <v>0.69269999999999998</v>
      </c>
      <c r="QB69" s="40">
        <v>0.69440000000000002</v>
      </c>
      <c r="QC69" s="40">
        <v>0.69599999999999995</v>
      </c>
      <c r="QD69" s="40">
        <v>0.69720000000000004</v>
      </c>
      <c r="QE69" s="40">
        <v>0.6984999999999999</v>
      </c>
      <c r="QF69" s="40">
        <v>0.70090000000000008</v>
      </c>
      <c r="QG69" s="40">
        <v>0.7026</v>
      </c>
      <c r="QH69" s="40">
        <v>0.70389999999999997</v>
      </c>
      <c r="QI69" s="40">
        <v>0.70480000000000009</v>
      </c>
      <c r="QJ69" s="40">
        <v>0.70669999999999999</v>
      </c>
      <c r="QK69" s="40">
        <v>0.70779999999999998</v>
      </c>
      <c r="QL69" s="40">
        <v>0.70819999999999994</v>
      </c>
      <c r="QM69" s="40">
        <v>0.70760000000000001</v>
      </c>
      <c r="QN69" s="40">
        <v>0.70709999999999995</v>
      </c>
      <c r="QO69" s="40">
        <v>0.70700000000000007</v>
      </c>
      <c r="QP69" s="40">
        <v>0.70629999999999993</v>
      </c>
      <c r="QQ69" s="40">
        <v>0.70480000000000009</v>
      </c>
      <c r="QR69" s="40">
        <v>0.70330000000000004</v>
      </c>
      <c r="QS69" s="336" t="s">
        <v>851</v>
      </c>
      <c r="QT69" s="336" t="s">
        <v>851</v>
      </c>
      <c r="QU69" s="336" t="s">
        <v>851</v>
      </c>
      <c r="QV69" s="336" t="s">
        <v>851</v>
      </c>
      <c r="QW69" s="40">
        <v>-2.1305312402546406E-3</v>
      </c>
      <c r="QX69" s="336" t="s">
        <v>851</v>
      </c>
      <c r="QY69" s="336" t="s">
        <v>851</v>
      </c>
      <c r="QZ69" s="336" t="s">
        <v>851</v>
      </c>
      <c r="RA69" s="336" t="s">
        <v>851</v>
      </c>
      <c r="RB69" s="336" t="s">
        <v>851</v>
      </c>
      <c r="RC69" s="336" t="s">
        <v>851</v>
      </c>
      <c r="RD69" s="336" t="s">
        <v>851</v>
      </c>
      <c r="RE69" s="336" t="s">
        <v>851</v>
      </c>
      <c r="RF69" s="40">
        <v>0.48899999999999999</v>
      </c>
      <c r="RG69" s="40">
        <v>2011</v>
      </c>
      <c r="RH69" s="336" t="s">
        <v>840</v>
      </c>
      <c r="RI69" s="336" t="s">
        <v>851</v>
      </c>
      <c r="RJ69" s="40">
        <v>0.39600000000000002</v>
      </c>
      <c r="RK69" s="40">
        <v>2011</v>
      </c>
      <c r="RL69" s="336" t="s">
        <v>840</v>
      </c>
      <c r="RM69" s="336" t="s">
        <v>851</v>
      </c>
      <c r="RN69" s="40">
        <v>0.6409999999999999</v>
      </c>
      <c r="RO69" s="40">
        <v>2011</v>
      </c>
      <c r="RP69" s="336" t="s">
        <v>840</v>
      </c>
      <c r="RQ69" s="336" t="s">
        <v>851</v>
      </c>
      <c r="RR69" s="40">
        <v>0.83900000000000008</v>
      </c>
      <c r="RS69" s="40">
        <v>2011</v>
      </c>
      <c r="RT69" s="336" t="s">
        <v>840</v>
      </c>
      <c r="RU69" s="336" t="s">
        <v>851</v>
      </c>
      <c r="RV69" s="40">
        <v>0.40899999999999997</v>
      </c>
      <c r="RW69" s="40">
        <v>2011</v>
      </c>
      <c r="RX69" s="336" t="s">
        <v>840</v>
      </c>
      <c r="RY69" s="336" t="s">
        <v>851</v>
      </c>
      <c r="RZ69" s="336" t="s">
        <v>838</v>
      </c>
      <c r="SA69" s="40">
        <v>0.35540786385536194</v>
      </c>
      <c r="SB69" s="40">
        <v>0.39632853865623474</v>
      </c>
      <c r="SC69" s="40">
        <v>0.42271798849105835</v>
      </c>
      <c r="SD69" s="40">
        <v>0.35697996616363525</v>
      </c>
      <c r="SE69" s="40">
        <v>0.24468530714511871</v>
      </c>
      <c r="SF69" s="336" t="s">
        <v>851</v>
      </c>
      <c r="SG69" s="336" t="s">
        <v>851</v>
      </c>
      <c r="SH69" s="40">
        <v>0.38951048254966736</v>
      </c>
      <c r="SI69" s="40">
        <v>0.44127470254898071</v>
      </c>
      <c r="SJ69" s="40">
        <v>0.46207252144813538</v>
      </c>
      <c r="SK69" s="40">
        <v>0.49728494882583618</v>
      </c>
      <c r="SL69" s="40">
        <v>0.24856950342655182</v>
      </c>
      <c r="SM69" s="336" t="s">
        <v>840</v>
      </c>
      <c r="SN69" s="336" t="s">
        <v>851</v>
      </c>
      <c r="SO69" s="336" t="s">
        <v>851</v>
      </c>
      <c r="SP69" s="40">
        <v>8.5984524339437485E-3</v>
      </c>
      <c r="SQ69" s="40">
        <v>8.0583728849887848E-3</v>
      </c>
      <c r="SR69" s="40">
        <v>-1.5345447696745396E-2</v>
      </c>
      <c r="SS69" s="40">
        <v>-5.8361895382404327E-2</v>
      </c>
      <c r="ST69" s="40">
        <v>-8.2777872681617737E-2</v>
      </c>
      <c r="SU69" s="336" t="s">
        <v>838</v>
      </c>
      <c r="SV69" s="336" t="s">
        <v>851</v>
      </c>
      <c r="SW69" s="336" t="s">
        <v>851</v>
      </c>
      <c r="SX69" s="40">
        <v>2.3976905271410942E-2</v>
      </c>
      <c r="SY69" s="40">
        <v>1.8807642161846161E-2</v>
      </c>
      <c r="SZ69" s="40">
        <v>2.7772719040513039E-3</v>
      </c>
      <c r="TA69" s="40">
        <v>-4.8283778131008148E-2</v>
      </c>
      <c r="TB69" s="40">
        <v>2.3185466416180134E-3</v>
      </c>
      <c r="TC69" s="336" t="s">
        <v>840</v>
      </c>
      <c r="TD69" s="336" t="s">
        <v>851</v>
      </c>
      <c r="TE69" s="336" t="s">
        <v>851</v>
      </c>
      <c r="TF69" s="336" t="s">
        <v>851</v>
      </c>
      <c r="TG69" s="40">
        <v>-1.9811784848570824E-2</v>
      </c>
      <c r="TH69" s="40">
        <v>-2.0019626244902611E-2</v>
      </c>
      <c r="TI69" s="40">
        <v>-4.0937751531600952E-2</v>
      </c>
      <c r="TJ69" s="40">
        <v>-8.3997033536434174E-2</v>
      </c>
      <c r="TK69" s="40">
        <v>-0.10840608924627304</v>
      </c>
      <c r="TL69" s="336" t="s">
        <v>838</v>
      </c>
      <c r="TM69" s="336" t="s">
        <v>851</v>
      </c>
      <c r="TN69" s="336" t="s">
        <v>851</v>
      </c>
      <c r="TO69" s="336" t="s">
        <v>851</v>
      </c>
      <c r="TP69" s="40">
        <v>-4.5951176434755325E-3</v>
      </c>
      <c r="TQ69" s="40">
        <v>-9.6612023189663887E-3</v>
      </c>
      <c r="TR69" s="40">
        <v>-2.3301003500819206E-2</v>
      </c>
      <c r="TS69" s="40">
        <v>-7.3760859668254852E-2</v>
      </c>
      <c r="TT69" s="40">
        <v>-2.3309718817472458E-2</v>
      </c>
      <c r="TU69" s="336" t="s">
        <v>840</v>
      </c>
      <c r="TV69" s="336" t="s">
        <v>851</v>
      </c>
      <c r="TW69" s="40">
        <v>1810</v>
      </c>
      <c r="TX69" s="336" t="s">
        <v>840</v>
      </c>
      <c r="TY69" s="336" t="s">
        <v>851</v>
      </c>
      <c r="TZ69" s="40">
        <v>1792.30712890625</v>
      </c>
      <c r="UA69" s="336" t="s">
        <v>838</v>
      </c>
      <c r="UB69" s="336" t="s">
        <v>851</v>
      </c>
      <c r="UC69" s="40">
        <v>1799.0664678109099</v>
      </c>
      <c r="UD69" s="336" t="s">
        <v>840</v>
      </c>
      <c r="UE69" s="336" t="s">
        <v>851</v>
      </c>
      <c r="UF69" s="336" t="s">
        <v>851</v>
      </c>
      <c r="UG69" s="40">
        <v>0.34956702589988708</v>
      </c>
      <c r="UH69" s="40">
        <v>0.36018550395965576</v>
      </c>
      <c r="UI69" s="40">
        <v>0.37749707698822021</v>
      </c>
      <c r="UJ69" s="40">
        <v>0.27686083316802979</v>
      </c>
      <c r="UK69" s="40">
        <v>0.23439608514308929</v>
      </c>
      <c r="UL69" s="336" t="s">
        <v>838</v>
      </c>
      <c r="UM69" s="336" t="s">
        <v>851</v>
      </c>
      <c r="UN69" s="336" t="s">
        <v>851</v>
      </c>
      <c r="UO69" s="336" t="s">
        <v>851</v>
      </c>
      <c r="UP69" s="40">
        <v>0.40869084000587463</v>
      </c>
      <c r="UQ69" s="40">
        <v>0.44200080633163452</v>
      </c>
      <c r="UR69" s="40">
        <v>0.49885702133178711</v>
      </c>
      <c r="US69" s="40">
        <v>0.43703997135162354</v>
      </c>
      <c r="UT69" s="40">
        <v>0.21408852934837341</v>
      </c>
      <c r="UU69" s="336" t="s">
        <v>840</v>
      </c>
    </row>
    <row r="70" spans="1:567">
      <c r="A70" s="336" t="s">
        <v>425</v>
      </c>
      <c r="B70" s="336" t="s">
        <v>42</v>
      </c>
      <c r="C70" s="336" t="s">
        <v>259</v>
      </c>
      <c r="D70" s="40">
        <v>4.5758131891489029E-2</v>
      </c>
      <c r="E70" s="336" t="s">
        <v>436</v>
      </c>
      <c r="F70" s="40">
        <v>5.8340504765510559E-2</v>
      </c>
      <c r="G70" s="336" t="s">
        <v>1741</v>
      </c>
      <c r="H70" s="40">
        <v>5.4817277938127518E-2</v>
      </c>
      <c r="I70" s="336" t="s">
        <v>1447</v>
      </c>
      <c r="J70" s="40">
        <v>4.8747163265943527E-2</v>
      </c>
      <c r="K70" s="336" t="s">
        <v>1803</v>
      </c>
      <c r="L70" s="336" t="s">
        <v>436</v>
      </c>
      <c r="M70" s="40">
        <v>0.619911789894104</v>
      </c>
      <c r="N70" s="40"/>
      <c r="O70" s="336" t="s">
        <v>1736</v>
      </c>
      <c r="P70" s="40"/>
      <c r="Q70" s="336" t="s">
        <v>1736</v>
      </c>
      <c r="R70" s="40">
        <v>0.72506797313690186</v>
      </c>
      <c r="S70" s="336" t="s">
        <v>436</v>
      </c>
      <c r="T70" s="40">
        <v>0.619911789894104</v>
      </c>
      <c r="U70" s="336" t="s">
        <v>436</v>
      </c>
      <c r="V70" s="336" t="s">
        <v>851</v>
      </c>
      <c r="W70" s="336" t="s">
        <v>1741</v>
      </c>
      <c r="X70" s="40">
        <v>0.62106525897979736</v>
      </c>
      <c r="Y70" s="40"/>
      <c r="Z70" s="336" t="s">
        <v>1736</v>
      </c>
      <c r="AA70" s="40"/>
      <c r="AB70" s="336" t="s">
        <v>1736</v>
      </c>
      <c r="AC70" s="40">
        <v>0.74044615030288696</v>
      </c>
      <c r="AD70" s="336" t="s">
        <v>1741</v>
      </c>
      <c r="AE70" s="40">
        <v>0.62106525897979736</v>
      </c>
      <c r="AF70" s="336" t="s">
        <v>1741</v>
      </c>
      <c r="AG70" s="336" t="s">
        <v>851</v>
      </c>
      <c r="AH70" s="336" t="s">
        <v>1447</v>
      </c>
      <c r="AI70" s="40">
        <v>0.57978594303131104</v>
      </c>
      <c r="AJ70" s="40">
        <v>0.61809748411178589</v>
      </c>
      <c r="AK70" s="336" t="s">
        <v>1447</v>
      </c>
      <c r="AL70" s="40">
        <v>0.57978594303131104</v>
      </c>
      <c r="AM70" s="336" t="s">
        <v>1447</v>
      </c>
      <c r="AN70" s="40">
        <v>0.70990145206451416</v>
      </c>
      <c r="AO70" s="336" t="s">
        <v>1447</v>
      </c>
      <c r="AP70" s="40">
        <v>0.58350688219070435</v>
      </c>
      <c r="AQ70" s="336" t="s">
        <v>1447</v>
      </c>
      <c r="AR70" s="336" t="s">
        <v>851</v>
      </c>
      <c r="AS70" s="336" t="s">
        <v>1803</v>
      </c>
      <c r="AT70" s="40">
        <v>0.57978594303131104</v>
      </c>
      <c r="AU70" s="40">
        <v>0.61809748411178589</v>
      </c>
      <c r="AV70" s="336" t="s">
        <v>1803</v>
      </c>
      <c r="AW70" s="40">
        <v>0.57978594303131104</v>
      </c>
      <c r="AX70" s="336" t="s">
        <v>1803</v>
      </c>
      <c r="AY70" s="40">
        <v>0.70990145206451416</v>
      </c>
      <c r="AZ70" s="336" t="s">
        <v>1803</v>
      </c>
      <c r="BA70" s="40">
        <v>0.58282768726348877</v>
      </c>
      <c r="BB70" s="336" t="s">
        <v>1803</v>
      </c>
      <c r="BC70" s="336" t="s">
        <v>851</v>
      </c>
      <c r="BD70" s="336" t="s">
        <v>436</v>
      </c>
      <c r="BE70" s="40">
        <v>1.9301998615264893</v>
      </c>
      <c r="BF70" s="336" t="s">
        <v>827</v>
      </c>
      <c r="BG70" s="40">
        <v>2.4689767360687256</v>
      </c>
      <c r="BH70" s="336" t="s">
        <v>1447</v>
      </c>
      <c r="BI70" s="40">
        <v>2.89892578125</v>
      </c>
      <c r="BJ70" s="336" t="s">
        <v>1803</v>
      </c>
      <c r="BK70" s="40">
        <v>2.5195095539093018</v>
      </c>
      <c r="BL70" s="336" t="s">
        <v>851</v>
      </c>
      <c r="BM70" s="40">
        <v>2.2253401279449463</v>
      </c>
      <c r="BN70" s="336" t="s">
        <v>838</v>
      </c>
      <c r="BO70" s="336" t="s">
        <v>851</v>
      </c>
      <c r="BP70" s="336" t="s">
        <v>436</v>
      </c>
      <c r="BQ70" s="40">
        <v>6.372346542775631E-3</v>
      </c>
      <c r="BR70" s="40">
        <v>6.1072646640241146E-3</v>
      </c>
      <c r="BS70" s="40">
        <v>5.3889621049165726E-3</v>
      </c>
      <c r="BT70" s="40">
        <v>9.3971434980630875E-3</v>
      </c>
      <c r="BU70" s="40">
        <v>9.3971434980630875E-3</v>
      </c>
      <c r="BV70" s="336" t="s">
        <v>851</v>
      </c>
      <c r="BW70" s="336" t="s">
        <v>827</v>
      </c>
      <c r="BX70" s="40">
        <v>5.4836440831422806E-3</v>
      </c>
      <c r="BY70" s="40">
        <v>5.1511991769075394E-3</v>
      </c>
      <c r="BZ70" s="40">
        <v>3.1762276776134968E-3</v>
      </c>
      <c r="CA70" s="40">
        <v>6.0973819345235825E-3</v>
      </c>
      <c r="CB70" s="40">
        <v>6.8776956759393215E-3</v>
      </c>
      <c r="CC70" s="336" t="s">
        <v>851</v>
      </c>
      <c r="CD70" s="336" t="s">
        <v>1447</v>
      </c>
      <c r="CE70" s="40">
        <v>5.4782130755484104E-3</v>
      </c>
      <c r="CF70" s="40">
        <v>4.8154876567423344E-3</v>
      </c>
      <c r="CG70" s="40">
        <v>4.6798288822174072E-3</v>
      </c>
      <c r="CH70" s="40">
        <v>6.8776467815041542E-3</v>
      </c>
      <c r="CI70" s="40">
        <v>6.8776560947299004E-3</v>
      </c>
      <c r="CJ70" s="336" t="s">
        <v>851</v>
      </c>
      <c r="CK70" s="336" t="s">
        <v>1803</v>
      </c>
      <c r="CL70" s="40">
        <v>5.582813173532486E-3</v>
      </c>
      <c r="CM70" s="40">
        <v>4.4100368395447731E-3</v>
      </c>
      <c r="CN70" s="40">
        <v>6.4875180833041668E-3</v>
      </c>
      <c r="CO70" s="40">
        <v>6.8776546977460384E-3</v>
      </c>
      <c r="CP70" s="40">
        <v>6.8776276893913746E-3</v>
      </c>
      <c r="CQ70" s="336" t="s">
        <v>851</v>
      </c>
      <c r="CR70" s="40">
        <v>7.0817060470581055</v>
      </c>
      <c r="CS70" s="40">
        <v>7.4025468826293945</v>
      </c>
      <c r="CT70" s="40">
        <v>7.8530983924865723</v>
      </c>
      <c r="CU70" s="40">
        <v>7.8657259941101074</v>
      </c>
      <c r="CV70" s="40">
        <v>8.2489004135131836</v>
      </c>
      <c r="CW70" s="336" t="s">
        <v>1741</v>
      </c>
      <c r="CX70" s="336" t="s">
        <v>851</v>
      </c>
      <c r="CY70" s="40">
        <v>7.2870688438415527</v>
      </c>
      <c r="CZ70" s="40">
        <v>7.6566920280456543</v>
      </c>
      <c r="DA70" s="40">
        <v>7.9085140228271484</v>
      </c>
      <c r="DB70" s="40">
        <v>8.0466165542602539</v>
      </c>
      <c r="DC70" s="40">
        <v>8.5523262023925781</v>
      </c>
      <c r="DD70" s="336" t="s">
        <v>1447</v>
      </c>
      <c r="DE70" s="336" t="s">
        <v>851</v>
      </c>
      <c r="DF70" s="40">
        <v>8.7546110153198242</v>
      </c>
      <c r="DG70" s="336" t="s">
        <v>1803</v>
      </c>
      <c r="DH70" s="336" t="s">
        <v>851</v>
      </c>
      <c r="DI70" s="336" t="s">
        <v>851</v>
      </c>
      <c r="DJ70" s="336">
        <v>8.6999999999999993</v>
      </c>
      <c r="DK70" s="336" t="s">
        <v>1738</v>
      </c>
      <c r="DL70" s="336" t="s">
        <v>851</v>
      </c>
      <c r="DM70" s="336" t="s">
        <v>851</v>
      </c>
      <c r="DN70" s="336" t="s">
        <v>436</v>
      </c>
      <c r="DO70" s="40">
        <v>2.9509107116609812E-3</v>
      </c>
      <c r="DP70" s="40">
        <v>-4.6642363304272294E-4</v>
      </c>
      <c r="DQ70" s="40">
        <v>-4.8418057849630713E-4</v>
      </c>
      <c r="DR70" s="40">
        <v>-3.1987838447093964E-3</v>
      </c>
      <c r="DS70" s="40">
        <v>2.1992528345435858E-3</v>
      </c>
      <c r="DT70" s="336" t="s">
        <v>851</v>
      </c>
      <c r="DU70" s="336" t="s">
        <v>827</v>
      </c>
      <c r="DV70" s="40">
        <v>3.8263623137027025E-3</v>
      </c>
      <c r="DW70" s="40">
        <v>1.7271200194954872E-3</v>
      </c>
      <c r="DX70" s="40">
        <v>6.181047298014164E-3</v>
      </c>
      <c r="DY70" s="40">
        <v>2.5110379792749882E-3</v>
      </c>
      <c r="DZ70" s="40">
        <v>-1.0476643219590187E-2</v>
      </c>
      <c r="EA70" s="336" t="s">
        <v>851</v>
      </c>
      <c r="EB70" s="336" t="s">
        <v>1447</v>
      </c>
      <c r="EC70" s="40">
        <v>7.8807221725583076E-3</v>
      </c>
      <c r="ED70" s="40">
        <v>1.1958873830735683E-2</v>
      </c>
      <c r="EE70" s="40">
        <v>1.3733714818954468E-2</v>
      </c>
      <c r="EF70" s="40">
        <v>1.0437125340104103E-2</v>
      </c>
      <c r="EG70" s="40">
        <v>-7.1963327936828136E-3</v>
      </c>
      <c r="EH70" s="336" t="s">
        <v>851</v>
      </c>
      <c r="EI70" s="336" t="s">
        <v>1803</v>
      </c>
      <c r="EJ70" s="40">
        <v>8.8080530986189842E-3</v>
      </c>
      <c r="EK70" s="40">
        <v>1.2123514898121357E-2</v>
      </c>
      <c r="EL70" s="40">
        <v>1.2731350027024746E-2</v>
      </c>
      <c r="EM70" s="40">
        <v>6.9958046078681946E-3</v>
      </c>
      <c r="EN70" s="40">
        <v>6.1409049667418003E-3</v>
      </c>
      <c r="EO70" s="336" t="s">
        <v>851</v>
      </c>
      <c r="EP70" s="336" t="s">
        <v>851</v>
      </c>
      <c r="EQ70" s="336" t="s">
        <v>851</v>
      </c>
      <c r="ER70" s="40">
        <v>0.71150000000000002</v>
      </c>
      <c r="ES70" s="336" t="s">
        <v>1739</v>
      </c>
      <c r="ET70" s="336" t="s">
        <v>851</v>
      </c>
      <c r="EU70" s="336" t="s">
        <v>851</v>
      </c>
      <c r="EV70" s="40">
        <v>0.83939999999999992</v>
      </c>
      <c r="EW70" s="336" t="s">
        <v>1739</v>
      </c>
      <c r="EX70" s="336" t="s">
        <v>851</v>
      </c>
      <c r="EY70" s="336" t="s">
        <v>851</v>
      </c>
      <c r="EZ70" s="40">
        <v>0.58299999999999996</v>
      </c>
      <c r="FA70" s="336" t="s">
        <v>1739</v>
      </c>
      <c r="FB70" s="336" t="s">
        <v>851</v>
      </c>
      <c r="FC70" s="40">
        <v>-3.933379054069519E-2</v>
      </c>
      <c r="FD70" s="40">
        <v>-3.809039294719696E-2</v>
      </c>
      <c r="FE70" s="40">
        <v>-3.4003462642431259E-2</v>
      </c>
      <c r="FF70" s="40">
        <v>-2.2967077791690826E-2</v>
      </c>
      <c r="FG70" s="40">
        <v>-2.1699100732803345E-2</v>
      </c>
      <c r="FH70" s="336" t="s">
        <v>838</v>
      </c>
      <c r="FI70" s="336" t="s">
        <v>851</v>
      </c>
      <c r="FJ70" s="40">
        <v>-4.1620004922151566E-2</v>
      </c>
      <c r="FK70" s="40">
        <v>-4.0958326309919357E-2</v>
      </c>
      <c r="FL70" s="40">
        <v>-3.723733127117157E-2</v>
      </c>
      <c r="FM70" s="40">
        <v>-2.8249239549040794E-2</v>
      </c>
      <c r="FN70" s="40">
        <v>-2.0157888531684875E-2</v>
      </c>
      <c r="FO70" s="336" t="s">
        <v>840</v>
      </c>
      <c r="FP70" s="336" t="s">
        <v>851</v>
      </c>
      <c r="FQ70" s="40">
        <v>0.50857096910476685</v>
      </c>
      <c r="FR70" s="336" t="s">
        <v>840</v>
      </c>
      <c r="FS70" s="336" t="s">
        <v>851</v>
      </c>
      <c r="FT70" s="336" t="s">
        <v>851</v>
      </c>
      <c r="FU70" s="40">
        <v>5.6866511702537537E-2</v>
      </c>
      <c r="FV70" s="40">
        <v>6.0235686600208282E-2</v>
      </c>
      <c r="FW70" s="40">
        <v>5.3298644721508026E-2</v>
      </c>
      <c r="FX70" s="40">
        <v>4.7220662236213684E-2</v>
      </c>
      <c r="FY70" s="40">
        <v>4.2517341673374176E-2</v>
      </c>
      <c r="FZ70" s="336" t="s">
        <v>840</v>
      </c>
      <c r="GA70" s="336" t="s">
        <v>851</v>
      </c>
      <c r="GB70" s="336" t="s">
        <v>851</v>
      </c>
      <c r="GC70" s="336" t="s">
        <v>851</v>
      </c>
      <c r="GD70" s="336" t="s">
        <v>851</v>
      </c>
      <c r="GE70" s="336" t="s">
        <v>851</v>
      </c>
      <c r="GF70" s="336" t="s">
        <v>851</v>
      </c>
      <c r="GG70" s="336" t="s">
        <v>851</v>
      </c>
      <c r="GH70" s="336" t="s">
        <v>851</v>
      </c>
      <c r="GI70" s="336" t="s">
        <v>851</v>
      </c>
      <c r="GJ70" s="336" t="s">
        <v>851</v>
      </c>
      <c r="GK70" s="40">
        <v>3962369</v>
      </c>
      <c r="GL70" s="40">
        <v>4034074</v>
      </c>
      <c r="GM70" s="40">
        <v>4100922</v>
      </c>
      <c r="GN70" s="40">
        <v>4164053</v>
      </c>
      <c r="GO70" s="40">
        <v>4225156</v>
      </c>
      <c r="GP70" s="40">
        <v>4285504</v>
      </c>
      <c r="GQ70" s="40">
        <v>4345421</v>
      </c>
      <c r="GR70" s="40">
        <v>4404626</v>
      </c>
      <c r="GS70" s="40">
        <v>4463123</v>
      </c>
      <c r="GT70" s="40">
        <v>4520739</v>
      </c>
      <c r="GU70" s="40">
        <v>4577371</v>
      </c>
      <c r="GV70" s="40">
        <v>4633086</v>
      </c>
      <c r="GW70" s="40">
        <v>4688003</v>
      </c>
      <c r="GX70" s="40">
        <v>4742111</v>
      </c>
      <c r="GY70" s="40">
        <v>4795390</v>
      </c>
      <c r="GZ70" s="40">
        <v>4847805</v>
      </c>
      <c r="HA70" s="40">
        <v>4899336</v>
      </c>
      <c r="HB70" s="40">
        <v>4949955</v>
      </c>
      <c r="HC70" s="40">
        <v>4999443</v>
      </c>
      <c r="HD70" s="40">
        <v>5047561</v>
      </c>
      <c r="HE70" s="40">
        <v>5094114</v>
      </c>
      <c r="HF70" s="40">
        <v>5139000</v>
      </c>
      <c r="HG70" s="40">
        <v>5182000</v>
      </c>
      <c r="HH70" s="40">
        <v>5224000</v>
      </c>
      <c r="HI70" s="40">
        <v>5264000</v>
      </c>
      <c r="HJ70" s="40">
        <v>5302000</v>
      </c>
      <c r="HK70" s="40">
        <v>5339000</v>
      </c>
      <c r="HL70" s="40">
        <v>5373000</v>
      </c>
      <c r="HM70" s="40">
        <v>5406000</v>
      </c>
      <c r="HN70" s="40">
        <v>5438000</v>
      </c>
      <c r="HO70" s="40">
        <v>5468000</v>
      </c>
      <c r="HP70" s="40">
        <v>5497000</v>
      </c>
      <c r="HQ70" s="40">
        <v>5524000</v>
      </c>
      <c r="HR70" s="40">
        <v>5550000</v>
      </c>
      <c r="HS70" s="40">
        <v>5575000</v>
      </c>
      <c r="HT70" s="40">
        <v>5598000</v>
      </c>
      <c r="HU70" s="40">
        <v>5620000</v>
      </c>
      <c r="HV70" s="40">
        <v>5640000</v>
      </c>
      <c r="HW70" s="40">
        <v>5659000</v>
      </c>
      <c r="HX70" s="40">
        <v>5676000</v>
      </c>
      <c r="HY70" s="40">
        <v>5692000</v>
      </c>
      <c r="HZ70" s="40">
        <v>5706000</v>
      </c>
      <c r="IA70" s="40">
        <v>5719000</v>
      </c>
      <c r="IB70" s="40">
        <v>5731000</v>
      </c>
      <c r="IC70" s="40">
        <v>5741000</v>
      </c>
      <c r="ID70" s="40">
        <v>5749000</v>
      </c>
      <c r="IE70" s="40">
        <v>5757000</v>
      </c>
      <c r="IF70" s="40">
        <v>5763000</v>
      </c>
      <c r="IG70" s="40">
        <v>5767000</v>
      </c>
      <c r="IH70" s="40">
        <v>5771000</v>
      </c>
      <c r="II70" s="40">
        <v>5773000</v>
      </c>
      <c r="IJ70" s="336" t="s">
        <v>851</v>
      </c>
      <c r="IK70" s="336" t="s">
        <v>851</v>
      </c>
      <c r="IL70" s="336" t="s">
        <v>851</v>
      </c>
      <c r="IM70" s="40">
        <v>1.0573660954833031E-2</v>
      </c>
      <c r="IN70" s="40">
        <v>1.0278799571096897E-2</v>
      </c>
      <c r="IO70" s="40">
        <v>9.948020800948143E-3</v>
      </c>
      <c r="IP70" s="40">
        <v>9.5786498859524727E-3</v>
      </c>
      <c r="IQ70" s="40">
        <v>9.1805988922715187E-3</v>
      </c>
      <c r="IR70" s="40">
        <v>8.7727522477507591E-3</v>
      </c>
      <c r="IS70" s="40">
        <v>8.3325738087296486E-3</v>
      </c>
      <c r="IT70" s="40">
        <v>8.0723101273179054E-3</v>
      </c>
      <c r="IU70" s="40">
        <v>7.6278019696474075E-3</v>
      </c>
      <c r="IV70" s="40">
        <v>7.1929139085114002E-3</v>
      </c>
      <c r="IW70" s="40">
        <v>6.9542615674436092E-3</v>
      </c>
      <c r="IX70" s="40">
        <v>6.3480422832071781E-3</v>
      </c>
      <c r="IY70" s="40">
        <v>6.1230361461639404E-3</v>
      </c>
      <c r="IZ70" s="40">
        <v>5.9018982574343681E-3</v>
      </c>
      <c r="JA70" s="40">
        <v>5.5015725083649158E-3</v>
      </c>
      <c r="JB70" s="40">
        <v>5.2895699627697468E-3</v>
      </c>
      <c r="JC70" s="40">
        <v>4.8997467383742332E-3</v>
      </c>
      <c r="JD70" s="40">
        <v>4.6956920996308327E-3</v>
      </c>
      <c r="JE70" s="40">
        <v>4.4943895190954208E-3</v>
      </c>
      <c r="JF70" s="40">
        <v>4.1170739568769932E-3</v>
      </c>
      <c r="JG70" s="40">
        <v>3.922272939234972E-3</v>
      </c>
      <c r="JH70" s="40">
        <v>3.5524016711860895E-3</v>
      </c>
      <c r="JI70" s="40">
        <v>3.3631327096372843E-3</v>
      </c>
      <c r="JJ70" s="40">
        <v>2.9995611403137445E-3</v>
      </c>
      <c r="JK70" s="40">
        <v>2.8149208519607782E-3</v>
      </c>
      <c r="JL70" s="40">
        <v>2.4565726052969694E-3</v>
      </c>
      <c r="JM70" s="40">
        <v>2.27571208961308E-3</v>
      </c>
      <c r="JN70" s="40">
        <v>2.0960706751793623E-3</v>
      </c>
      <c r="JO70" s="40">
        <v>1.7433756729587913E-3</v>
      </c>
      <c r="JP70" s="40">
        <v>1.3925154926255345E-3</v>
      </c>
      <c r="JQ70" s="40">
        <v>1.3905790401622653E-3</v>
      </c>
      <c r="JR70" s="40">
        <v>1.0416667209938169E-3</v>
      </c>
      <c r="JS70" s="40">
        <v>6.9384218659251928E-4</v>
      </c>
      <c r="JT70" s="40">
        <v>6.9336110027506948E-4</v>
      </c>
      <c r="JU70" s="40">
        <v>3.4650033921934664E-4</v>
      </c>
      <c r="JV70" s="336" t="s">
        <v>1740</v>
      </c>
      <c r="JW70" s="336" t="s">
        <v>851</v>
      </c>
      <c r="JX70" s="336" t="s">
        <v>851</v>
      </c>
      <c r="JY70" s="336" t="s">
        <v>851</v>
      </c>
      <c r="JZ70" s="336" t="s">
        <v>851</v>
      </c>
      <c r="KA70" s="336" t="s">
        <v>1740</v>
      </c>
      <c r="KB70" s="40">
        <v>0.50033571894909101</v>
      </c>
      <c r="KC70" s="40">
        <v>0.50019819012208999</v>
      </c>
      <c r="KD70" s="40">
        <v>0.50005202067493504</v>
      </c>
      <c r="KE70" s="40">
        <v>0.499901489025877</v>
      </c>
      <c r="KF70" s="40">
        <v>0.499754039624286</v>
      </c>
      <c r="KG70" s="40">
        <v>0.499611119813966</v>
      </c>
      <c r="KH70" s="40">
        <v>0.49947607078580397</v>
      </c>
      <c r="KI70" s="40">
        <v>0.49934894426314502</v>
      </c>
      <c r="KJ70" s="40">
        <v>0.49922664210298201</v>
      </c>
      <c r="KK70" s="40">
        <v>0.49910921627749999</v>
      </c>
      <c r="KL70" s="40">
        <v>0.49899445711340201</v>
      </c>
      <c r="KM70" s="40">
        <v>0.49888321860817797</v>
      </c>
      <c r="KN70" s="40">
        <v>0.49877700012078302</v>
      </c>
      <c r="KO70" s="40">
        <v>0.49867571681370798</v>
      </c>
      <c r="KP70" s="40">
        <v>0.49857977532387698</v>
      </c>
      <c r="KQ70" s="40">
        <v>0.49849105036135399</v>
      </c>
      <c r="KR70" s="40">
        <v>0.498410816237017</v>
      </c>
      <c r="KS70" s="40">
        <v>0.49833724366028298</v>
      </c>
      <c r="KT70" s="40">
        <v>0.49827063370820196</v>
      </c>
      <c r="KU70" s="40">
        <v>0.498210367634291</v>
      </c>
      <c r="KV70" s="40">
        <v>0.49815685292372303</v>
      </c>
      <c r="KW70" s="40">
        <v>0.498108270085862</v>
      </c>
      <c r="KX70" s="40">
        <v>0.498067013051119</v>
      </c>
      <c r="KY70" s="40">
        <v>0.498029347289215</v>
      </c>
      <c r="KZ70" s="40">
        <v>0.49799766848310301</v>
      </c>
      <c r="LA70" s="40">
        <v>0.49797012852807399</v>
      </c>
      <c r="LB70" s="40">
        <v>0.497946765742032</v>
      </c>
      <c r="LC70" s="40">
        <v>0.49792805580296501</v>
      </c>
      <c r="LD70" s="40">
        <v>0.49791169529160795</v>
      </c>
      <c r="LE70" s="40">
        <v>0.49790107102077497</v>
      </c>
      <c r="LF70" s="40">
        <v>0.497893979426622</v>
      </c>
      <c r="LG70" s="40">
        <v>0.49789109939895299</v>
      </c>
      <c r="LH70" s="40">
        <v>0.49789250801784002</v>
      </c>
      <c r="LI70" s="40">
        <v>0.49789619348604602</v>
      </c>
      <c r="LJ70" s="40">
        <v>0.49790346240190803</v>
      </c>
      <c r="LK70" s="40">
        <v>0.497912756730576</v>
      </c>
      <c r="LL70" s="336" t="s">
        <v>851</v>
      </c>
      <c r="LM70" s="336" t="s">
        <v>851</v>
      </c>
      <c r="LN70" s="336" t="s">
        <v>1740</v>
      </c>
      <c r="LO70" s="40">
        <v>0.69167220592498779</v>
      </c>
      <c r="LP70" s="40">
        <v>0.69183927774429321</v>
      </c>
      <c r="LQ70" s="40">
        <v>0.69172126054763794</v>
      </c>
      <c r="LR70" s="40">
        <v>0.69125401973724365</v>
      </c>
      <c r="LS70" s="40">
        <v>0.69040930271148682</v>
      </c>
      <c r="LT70" s="40">
        <v>0.68918871879577637</v>
      </c>
      <c r="LU70" s="40">
        <v>0.68787699937820435</v>
      </c>
      <c r="LV70" s="40">
        <v>0.68622153997421265</v>
      </c>
      <c r="LW70" s="40">
        <v>0.6841500997543335</v>
      </c>
      <c r="LX70" s="40">
        <v>0.68218082189559937</v>
      </c>
      <c r="LY70" s="40">
        <v>0.6799321174621582</v>
      </c>
      <c r="LZ70" s="40">
        <v>0.67765498161315918</v>
      </c>
      <c r="MA70" s="40">
        <v>0.67560023069381714</v>
      </c>
      <c r="MB70" s="40">
        <v>0.67332595586776733</v>
      </c>
      <c r="MC70" s="40">
        <v>0.67120265960693359</v>
      </c>
      <c r="MD70" s="40">
        <v>0.66898316144943237</v>
      </c>
      <c r="ME70" s="40">
        <v>0.66727304458618164</v>
      </c>
      <c r="MF70" s="40">
        <v>0.66545981168746948</v>
      </c>
      <c r="MG70" s="40">
        <v>0.66378378868103027</v>
      </c>
      <c r="MH70" s="40">
        <v>0.66224217414855957</v>
      </c>
      <c r="MI70" s="40">
        <v>0.66059309244155884</v>
      </c>
      <c r="MJ70" s="40">
        <v>0.65943062305450439</v>
      </c>
      <c r="MK70" s="40">
        <v>0.65833336114883423</v>
      </c>
      <c r="ML70" s="40">
        <v>0.65718322992324829</v>
      </c>
      <c r="MM70" s="40">
        <v>0.65574347972869873</v>
      </c>
      <c r="MN70" s="40">
        <v>0.6537245512008667</v>
      </c>
      <c r="MO70" s="40">
        <v>0.65177005529403687</v>
      </c>
      <c r="MP70" s="40">
        <v>0.64923936128616333</v>
      </c>
      <c r="MQ70" s="40">
        <v>0.64630955457687378</v>
      </c>
      <c r="MR70" s="40">
        <v>0.64326775074005127</v>
      </c>
      <c r="MS70" s="40">
        <v>0.63976341485977173</v>
      </c>
      <c r="MT70" s="40">
        <v>0.63626891374588013</v>
      </c>
      <c r="MU70" s="40">
        <v>0.63265657424926758</v>
      </c>
      <c r="MV70" s="40">
        <v>0.6287497878074646</v>
      </c>
      <c r="MW70" s="40">
        <v>0.62450182437896729</v>
      </c>
      <c r="MX70" s="40">
        <v>0.61995494365692139</v>
      </c>
      <c r="MY70" s="336" t="s">
        <v>851</v>
      </c>
      <c r="MZ70" s="336" t="s">
        <v>1740</v>
      </c>
      <c r="NA70" s="40">
        <v>0.65276634693145752</v>
      </c>
      <c r="NB70" s="40">
        <v>0.65147358179092407</v>
      </c>
      <c r="NC70" s="40">
        <v>0.64956933259963989</v>
      </c>
      <c r="ND70" s="40">
        <v>0.64712327718734741</v>
      </c>
      <c r="NE70" s="40">
        <v>0.64430087804794312</v>
      </c>
      <c r="NF70" s="40">
        <v>0.64123004674911499</v>
      </c>
      <c r="NG70" s="40">
        <v>0.6382564902305603</v>
      </c>
      <c r="NH70" s="40">
        <v>0.63508296012878418</v>
      </c>
      <c r="NI70" s="40">
        <v>0.63150840997695923</v>
      </c>
      <c r="NJ70" s="40">
        <v>0.62860941886901855</v>
      </c>
      <c r="NK70" s="40">
        <v>0.62561297416687012</v>
      </c>
      <c r="NL70" s="40">
        <v>0.62296313047409058</v>
      </c>
      <c r="NM70" s="40">
        <v>0.62106829881668091</v>
      </c>
      <c r="NN70" s="40">
        <v>0.61912691593170166</v>
      </c>
      <c r="NO70" s="40">
        <v>0.61732256412506104</v>
      </c>
      <c r="NP70" s="40">
        <v>0.61576443910598755</v>
      </c>
      <c r="NQ70" s="40">
        <v>0.61469894647598267</v>
      </c>
      <c r="NR70" s="40">
        <v>0.61386674642562866</v>
      </c>
      <c r="NS70" s="40">
        <v>0.61279278993606567</v>
      </c>
      <c r="NT70" s="40">
        <v>0.61130046844482422</v>
      </c>
      <c r="NU70" s="40">
        <v>0.60950338840484619</v>
      </c>
      <c r="NV70" s="40">
        <v>0.6076512336730957</v>
      </c>
      <c r="NW70" s="40">
        <v>0.60531914234161377</v>
      </c>
      <c r="NX70" s="40">
        <v>0.60257995128631592</v>
      </c>
      <c r="NY70" s="40">
        <v>0.59954190254211426</v>
      </c>
      <c r="NZ70" s="40">
        <v>0.59592407941818237</v>
      </c>
      <c r="OA70" s="40">
        <v>0.59235894680023193</v>
      </c>
      <c r="OB70" s="40">
        <v>0.58856445550918579</v>
      </c>
      <c r="OC70" s="40">
        <v>0.58419126272201538</v>
      </c>
      <c r="OD70" s="40">
        <v>0.57986414432525635</v>
      </c>
      <c r="OE70" s="40">
        <v>0.57470864057540894</v>
      </c>
      <c r="OF70" s="40">
        <v>0.56991487741470337</v>
      </c>
      <c r="OG70" s="40">
        <v>0.56498348712921143</v>
      </c>
      <c r="OH70" s="40">
        <v>0.55990982055664063</v>
      </c>
      <c r="OI70" s="40">
        <v>0.55466991662979126</v>
      </c>
      <c r="OJ70" s="40">
        <v>0.54928112030029297</v>
      </c>
      <c r="OK70" s="336" t="s">
        <v>851</v>
      </c>
      <c r="OL70" s="336" t="s">
        <v>851</v>
      </c>
      <c r="OM70" s="336" t="s">
        <v>1740</v>
      </c>
      <c r="ON70" s="40">
        <v>0.60941928625106812</v>
      </c>
      <c r="OO70" s="40">
        <v>0.61186987161636353</v>
      </c>
      <c r="OP70" s="40">
        <v>0.61414921283721924</v>
      </c>
      <c r="OQ70" s="40">
        <v>0.61604803800582886</v>
      </c>
      <c r="OR70" s="40">
        <v>0.61732149124145508</v>
      </c>
      <c r="OS70" s="40">
        <v>0.61784541606903076</v>
      </c>
      <c r="OT70" s="40">
        <v>0.6178244948387146</v>
      </c>
      <c r="OU70" s="40">
        <v>0.61713624000549316</v>
      </c>
      <c r="OV70" s="40">
        <v>0.61581164598464966</v>
      </c>
      <c r="OW70" s="40">
        <v>0.61455166339874268</v>
      </c>
      <c r="OX70" s="40">
        <v>0.61278760433197021</v>
      </c>
      <c r="OY70" s="40">
        <v>0.61060124635696411</v>
      </c>
      <c r="OZ70" s="40">
        <v>0.6089707612991333</v>
      </c>
      <c r="PA70" s="40">
        <v>0.60673326253890991</v>
      </c>
      <c r="PB70" s="40">
        <v>0.60500186681747437</v>
      </c>
      <c r="PC70" s="40">
        <v>0.60314559936523438</v>
      </c>
      <c r="PD70" s="40">
        <v>0.60178279876708984</v>
      </c>
      <c r="PE70" s="40">
        <v>0.60065168142318726</v>
      </c>
      <c r="PF70" s="40">
        <v>0.5996396541595459</v>
      </c>
      <c r="PG70" s="40">
        <v>0.59892374277114868</v>
      </c>
      <c r="PH70" s="40">
        <v>0.59807074069976807</v>
      </c>
      <c r="PI70" s="40">
        <v>0.59786474704742432</v>
      </c>
      <c r="PJ70" s="40">
        <v>0.59769505262374878</v>
      </c>
      <c r="PK70" s="40">
        <v>0.59745538234710693</v>
      </c>
      <c r="PL70" s="40">
        <v>0.59689921140670776</v>
      </c>
      <c r="PM70" s="40">
        <v>0.59592407941818237</v>
      </c>
      <c r="PN70" s="40">
        <v>0.59481245279312134</v>
      </c>
      <c r="PO70" s="40">
        <v>0.59328556060791016</v>
      </c>
      <c r="PP70" s="40">
        <v>0.59117084741592407</v>
      </c>
      <c r="PQ70" s="40">
        <v>0.58909595012664795</v>
      </c>
      <c r="PR70" s="40">
        <v>0.58636283874511719</v>
      </c>
      <c r="PS70" s="40">
        <v>0.58328992128372192</v>
      </c>
      <c r="PT70" s="40">
        <v>0.58042687177658081</v>
      </c>
      <c r="PU70" s="40">
        <v>0.57690304517745972</v>
      </c>
      <c r="PV70" s="40">
        <v>0.57303762435913086</v>
      </c>
      <c r="PW70" s="40">
        <v>0.56885498762130737</v>
      </c>
      <c r="PX70" s="336" t="s">
        <v>851</v>
      </c>
      <c r="PY70" s="336" t="s">
        <v>851</v>
      </c>
      <c r="PZ70" s="40">
        <v>0.65680000000000005</v>
      </c>
      <c r="QA70" s="40">
        <v>0.6522</v>
      </c>
      <c r="QB70" s="40">
        <v>0.65540000000000009</v>
      </c>
      <c r="QC70" s="40">
        <v>0.64390000000000003</v>
      </c>
      <c r="QD70" s="40">
        <v>0.66680000000000006</v>
      </c>
      <c r="QE70" s="40">
        <v>0.66400000000000003</v>
      </c>
      <c r="QF70" s="40">
        <v>0.67469999999999997</v>
      </c>
      <c r="QG70" s="40">
        <v>0.67169999999999996</v>
      </c>
      <c r="QH70" s="40">
        <v>0.66920000000000002</v>
      </c>
      <c r="QI70" s="40">
        <v>0.65709999999999991</v>
      </c>
      <c r="QJ70" s="40">
        <v>0.65310000000000001</v>
      </c>
      <c r="QK70" s="40">
        <v>0.6905</v>
      </c>
      <c r="QL70" s="40">
        <v>0.6875</v>
      </c>
      <c r="QM70" s="40">
        <v>0.68700000000000006</v>
      </c>
      <c r="QN70" s="40">
        <v>0.67669999999999997</v>
      </c>
      <c r="QO70" s="40">
        <v>0.65390000000000004</v>
      </c>
      <c r="QP70" s="40">
        <v>0.66370000000000007</v>
      </c>
      <c r="QQ70" s="40">
        <v>0.68610000000000004</v>
      </c>
      <c r="QR70" s="40">
        <v>0.71150000000000002</v>
      </c>
      <c r="QS70" s="336" t="s">
        <v>851</v>
      </c>
      <c r="QT70" s="336" t="s">
        <v>851</v>
      </c>
      <c r="QU70" s="336" t="s">
        <v>851</v>
      </c>
      <c r="QV70" s="336" t="s">
        <v>851</v>
      </c>
      <c r="QW70" s="40">
        <v>3.6352027207612991E-2</v>
      </c>
      <c r="QX70" s="336" t="s">
        <v>851</v>
      </c>
      <c r="QY70" s="336" t="s">
        <v>851</v>
      </c>
      <c r="QZ70" s="336" t="s">
        <v>851</v>
      </c>
      <c r="RA70" s="336" t="s">
        <v>851</v>
      </c>
      <c r="RB70" s="336" t="s">
        <v>851</v>
      </c>
      <c r="RC70" s="336" t="s">
        <v>851</v>
      </c>
      <c r="RD70" s="336" t="s">
        <v>851</v>
      </c>
      <c r="RE70" s="336" t="s">
        <v>851</v>
      </c>
      <c r="RF70" s="40">
        <v>0.48200000000000004</v>
      </c>
      <c r="RG70" s="40">
        <v>2019</v>
      </c>
      <c r="RH70" s="336" t="s">
        <v>840</v>
      </c>
      <c r="RI70" s="336" t="s">
        <v>851</v>
      </c>
      <c r="RJ70" s="40">
        <v>0.01</v>
      </c>
      <c r="RK70" s="40">
        <v>2019</v>
      </c>
      <c r="RL70" s="336" t="s">
        <v>840</v>
      </c>
      <c r="RM70" s="336" t="s">
        <v>851</v>
      </c>
      <c r="RN70" s="40">
        <v>3.2000000000000001E-2</v>
      </c>
      <c r="RO70" s="40">
        <v>2019</v>
      </c>
      <c r="RP70" s="336" t="s">
        <v>840</v>
      </c>
      <c r="RQ70" s="336" t="s">
        <v>851</v>
      </c>
      <c r="RR70" s="40">
        <v>0.106</v>
      </c>
      <c r="RS70" s="40">
        <v>2019</v>
      </c>
      <c r="RT70" s="336" t="s">
        <v>840</v>
      </c>
      <c r="RU70" s="336" t="s">
        <v>851</v>
      </c>
      <c r="RV70" s="40">
        <v>0.3</v>
      </c>
      <c r="RW70" s="40">
        <v>2020</v>
      </c>
      <c r="RX70" s="336" t="s">
        <v>840</v>
      </c>
      <c r="RY70" s="336" t="s">
        <v>851</v>
      </c>
      <c r="RZ70" s="336" t="s">
        <v>838</v>
      </c>
      <c r="SA70" s="40">
        <v>0.18091268837451935</v>
      </c>
      <c r="SB70" s="40">
        <v>0.1821521669626236</v>
      </c>
      <c r="SC70" s="40">
        <v>0.18026445806026459</v>
      </c>
      <c r="SD70" s="40">
        <v>0.17765778303146362</v>
      </c>
      <c r="SE70" s="40">
        <v>0.17271393537521362</v>
      </c>
      <c r="SF70" s="336" t="s">
        <v>851</v>
      </c>
      <c r="SG70" s="336" t="s">
        <v>851</v>
      </c>
      <c r="SH70" s="40">
        <v>0.19774298369884491</v>
      </c>
      <c r="SI70" s="40">
        <v>0.19767282903194427</v>
      </c>
      <c r="SJ70" s="40">
        <v>0.18915084004402161</v>
      </c>
      <c r="SK70" s="40">
        <v>0.18115498125553131</v>
      </c>
      <c r="SL70" s="40">
        <v>0.16590604186058044</v>
      </c>
      <c r="SM70" s="336" t="s">
        <v>840</v>
      </c>
      <c r="SN70" s="336" t="s">
        <v>851</v>
      </c>
      <c r="SO70" s="336" t="s">
        <v>851</v>
      </c>
      <c r="SP70" s="40">
        <v>3.53257916867733E-2</v>
      </c>
      <c r="SQ70" s="40">
        <v>3.4269630908966064E-2</v>
      </c>
      <c r="SR70" s="40">
        <v>2.7464954182505608E-2</v>
      </c>
      <c r="SS70" s="40">
        <v>1.7713787034153938E-2</v>
      </c>
      <c r="ST70" s="40">
        <v>-4.1485510766506195E-2</v>
      </c>
      <c r="SU70" s="336" t="s">
        <v>838</v>
      </c>
      <c r="SV70" s="336" t="s">
        <v>851</v>
      </c>
      <c r="SW70" s="336" t="s">
        <v>851</v>
      </c>
      <c r="SX70" s="40">
        <v>3.8981258869171143E-2</v>
      </c>
      <c r="SY70" s="40">
        <v>3.9212834089994431E-2</v>
      </c>
      <c r="SZ70" s="40">
        <v>3.6201741546392441E-2</v>
      </c>
      <c r="TA70" s="40">
        <v>3.1918078660964966E-2</v>
      </c>
      <c r="TB70" s="40">
        <v>2.1447859704494476E-2</v>
      </c>
      <c r="TC70" s="336" t="s">
        <v>840</v>
      </c>
      <c r="TD70" s="336" t="s">
        <v>851</v>
      </c>
      <c r="TE70" s="336" t="s">
        <v>851</v>
      </c>
      <c r="TF70" s="336" t="s">
        <v>851</v>
      </c>
      <c r="TG70" s="40">
        <v>2.2764766588807106E-2</v>
      </c>
      <c r="TH70" s="40">
        <v>2.2747917100787163E-2</v>
      </c>
      <c r="TI70" s="40">
        <v>1.6771256923675537E-2</v>
      </c>
      <c r="TJ70" s="40">
        <v>7.8062722459435463E-3</v>
      </c>
      <c r="TK70" s="40">
        <v>-5.0643742084503174E-2</v>
      </c>
      <c r="TL70" s="336" t="s">
        <v>838</v>
      </c>
      <c r="TM70" s="336" t="s">
        <v>851</v>
      </c>
      <c r="TN70" s="336" t="s">
        <v>851</v>
      </c>
      <c r="TO70" s="336" t="s">
        <v>851</v>
      </c>
      <c r="TP70" s="40">
        <v>2.5897659361362457E-2</v>
      </c>
      <c r="TQ70" s="40">
        <v>2.7356237173080444E-2</v>
      </c>
      <c r="TR70" s="40">
        <v>2.5178773328661919E-2</v>
      </c>
      <c r="TS70" s="40">
        <v>2.1668057888746262E-2</v>
      </c>
      <c r="TT70" s="40">
        <v>1.1869209818542004E-2</v>
      </c>
      <c r="TU70" s="336" t="s">
        <v>840</v>
      </c>
      <c r="TV70" s="336" t="s">
        <v>851</v>
      </c>
      <c r="TW70" s="40">
        <v>12070</v>
      </c>
      <c r="TX70" s="336" t="s">
        <v>840</v>
      </c>
      <c r="TY70" s="336" t="s">
        <v>851</v>
      </c>
      <c r="TZ70" s="40">
        <v>12734.9931640625</v>
      </c>
      <c r="UA70" s="336" t="s">
        <v>838</v>
      </c>
      <c r="UB70" s="336" t="s">
        <v>851</v>
      </c>
      <c r="UC70" s="40">
        <v>12654.686519305</v>
      </c>
      <c r="UD70" s="336" t="s">
        <v>840</v>
      </c>
      <c r="UE70" s="336" t="s">
        <v>851</v>
      </c>
      <c r="UF70" s="336" t="s">
        <v>851</v>
      </c>
      <c r="UG70" s="40">
        <v>0.14157889783382416</v>
      </c>
      <c r="UH70" s="40">
        <v>0.14406177401542664</v>
      </c>
      <c r="UI70" s="40">
        <v>0.14626099169254303</v>
      </c>
      <c r="UJ70" s="40">
        <v>0.15469071269035339</v>
      </c>
      <c r="UK70" s="40">
        <v>0.15101483464241028</v>
      </c>
      <c r="UL70" s="336" t="s">
        <v>838</v>
      </c>
      <c r="UM70" s="336" t="s">
        <v>851</v>
      </c>
      <c r="UN70" s="336" t="s">
        <v>851</v>
      </c>
      <c r="UO70" s="336" t="s">
        <v>851</v>
      </c>
      <c r="UP70" s="40">
        <v>0.15612298250198364</v>
      </c>
      <c r="UQ70" s="40">
        <v>0.15671449899673462</v>
      </c>
      <c r="UR70" s="40">
        <v>0.15191349387168884</v>
      </c>
      <c r="US70" s="40">
        <v>0.15290574729442596</v>
      </c>
      <c r="UT70" s="40">
        <v>0.14574815332889557</v>
      </c>
      <c r="UU70" s="336" t="s">
        <v>840</v>
      </c>
    </row>
    <row r="71" spans="1:567">
      <c r="A71" s="336" t="s">
        <v>517</v>
      </c>
      <c r="B71" s="336" t="s">
        <v>71</v>
      </c>
      <c r="C71" s="336" t="s">
        <v>261</v>
      </c>
      <c r="D71" s="40">
        <v>3.56430783867836E-2</v>
      </c>
      <c r="E71" s="336" t="s">
        <v>436</v>
      </c>
      <c r="F71" s="40">
        <v>4.1835062205791473E-2</v>
      </c>
      <c r="G71" s="336" t="s">
        <v>1741</v>
      </c>
      <c r="H71" s="40">
        <v>4.5184437185525894E-2</v>
      </c>
      <c r="I71" s="336" t="s">
        <v>1447</v>
      </c>
      <c r="J71" s="40">
        <v>4.4798228889703751E-2</v>
      </c>
      <c r="K71" s="336" t="s">
        <v>1803</v>
      </c>
      <c r="L71" s="336" t="s">
        <v>436</v>
      </c>
      <c r="M71" s="40">
        <v>0.63864898681640625</v>
      </c>
      <c r="N71" s="40">
        <v>0.6775394082069397</v>
      </c>
      <c r="O71" s="336" t="s">
        <v>436</v>
      </c>
      <c r="P71" s="40">
        <v>0.63864898681640625</v>
      </c>
      <c r="Q71" s="336" t="s">
        <v>436</v>
      </c>
      <c r="R71" s="40">
        <v>0.66225540637969971</v>
      </c>
      <c r="S71" s="336" t="s">
        <v>436</v>
      </c>
      <c r="T71" s="40">
        <v>0.56932246685028076</v>
      </c>
      <c r="U71" s="336" t="s">
        <v>436</v>
      </c>
      <c r="V71" s="336" t="s">
        <v>851</v>
      </c>
      <c r="W71" s="336" t="s">
        <v>1741</v>
      </c>
      <c r="X71" s="40">
        <v>0.67167264223098755</v>
      </c>
      <c r="Y71" s="40">
        <v>0.71118360757827759</v>
      </c>
      <c r="Z71" s="336" t="s">
        <v>1741</v>
      </c>
      <c r="AA71" s="40">
        <v>0.67167264223098755</v>
      </c>
      <c r="AB71" s="336" t="s">
        <v>1741</v>
      </c>
      <c r="AC71" s="40">
        <v>0.7212250828742981</v>
      </c>
      <c r="AD71" s="336" t="s">
        <v>1741</v>
      </c>
      <c r="AE71" s="40">
        <v>0.6347765326499939</v>
      </c>
      <c r="AF71" s="336" t="s">
        <v>1741</v>
      </c>
      <c r="AG71" s="336" t="s">
        <v>851</v>
      </c>
      <c r="AH71" s="336" t="s">
        <v>1447</v>
      </c>
      <c r="AI71" s="40">
        <v>0.59600108861923218</v>
      </c>
      <c r="AJ71" s="40">
        <v>0.61666250228881836</v>
      </c>
      <c r="AK71" s="336" t="s">
        <v>1447</v>
      </c>
      <c r="AL71" s="40">
        <v>0.59600108861923218</v>
      </c>
      <c r="AM71" s="336" t="s">
        <v>1447</v>
      </c>
      <c r="AN71" s="40">
        <v>0.67017191648483276</v>
      </c>
      <c r="AO71" s="336" t="s">
        <v>1447</v>
      </c>
      <c r="AP71" s="40">
        <v>0.60084879398345947</v>
      </c>
      <c r="AQ71" s="336" t="s">
        <v>1447</v>
      </c>
      <c r="AR71" s="336" t="s">
        <v>851</v>
      </c>
      <c r="AS71" s="336" t="s">
        <v>1803</v>
      </c>
      <c r="AT71" s="40">
        <v>0.59054577350616455</v>
      </c>
      <c r="AU71" s="40">
        <v>0.61303675174713135</v>
      </c>
      <c r="AV71" s="336" t="s">
        <v>1803</v>
      </c>
      <c r="AW71" s="40">
        <v>0.59054577350616455</v>
      </c>
      <c r="AX71" s="336" t="s">
        <v>1803</v>
      </c>
      <c r="AY71" s="40">
        <v>0.66118776798248291</v>
      </c>
      <c r="AZ71" s="336" t="s">
        <v>1803</v>
      </c>
      <c r="BA71" s="40">
        <v>0.59283757209777832</v>
      </c>
      <c r="BB71" s="336" t="s">
        <v>1803</v>
      </c>
      <c r="BC71" s="336" t="s">
        <v>851</v>
      </c>
      <c r="BD71" s="336" t="s">
        <v>436</v>
      </c>
      <c r="BE71" s="40">
        <v>3.9103524684906006</v>
      </c>
      <c r="BF71" s="336" t="s">
        <v>827</v>
      </c>
      <c r="BG71" s="40">
        <v>4.866966724395752</v>
      </c>
      <c r="BH71" s="336" t="s">
        <v>1447</v>
      </c>
      <c r="BI71" s="40">
        <v>5.2099485397338867</v>
      </c>
      <c r="BJ71" s="336" t="s">
        <v>1803</v>
      </c>
      <c r="BK71" s="40">
        <v>5.3963227272033691</v>
      </c>
      <c r="BL71" s="336" t="s">
        <v>851</v>
      </c>
      <c r="BM71" s="40">
        <v>3.4119377136230469</v>
      </c>
      <c r="BN71" s="336" t="s">
        <v>838</v>
      </c>
      <c r="BO71" s="336" t="s">
        <v>851</v>
      </c>
      <c r="BP71" s="336" t="s">
        <v>436</v>
      </c>
      <c r="BQ71" s="40">
        <v>4.5016603544354439E-3</v>
      </c>
      <c r="BR71" s="40">
        <v>4.2997868731617928E-3</v>
      </c>
      <c r="BS71" s="40">
        <v>4.8430333845317364E-3</v>
      </c>
      <c r="BT71" s="40">
        <v>3.8022354710847139E-3</v>
      </c>
      <c r="BU71" s="40">
        <v>3.8022384978830814E-3</v>
      </c>
      <c r="BV71" s="336" t="s">
        <v>851</v>
      </c>
      <c r="BW71" s="336" t="s">
        <v>827</v>
      </c>
      <c r="BX71" s="40">
        <v>1.0031804442405701E-2</v>
      </c>
      <c r="BY71" s="40">
        <v>1.0710975155234337E-2</v>
      </c>
      <c r="BZ71" s="40">
        <v>1.1499229818582535E-2</v>
      </c>
      <c r="CA71" s="40">
        <v>1.2012213468551636E-2</v>
      </c>
      <c r="CB71" s="40">
        <v>1.2452197261154652E-2</v>
      </c>
      <c r="CC71" s="336" t="s">
        <v>851</v>
      </c>
      <c r="CD71" s="336" t="s">
        <v>1447</v>
      </c>
      <c r="CE71" s="40">
        <v>1.0743697173893452E-2</v>
      </c>
      <c r="CF71" s="40">
        <v>1.1494513601064682E-2</v>
      </c>
      <c r="CG71" s="40">
        <v>1.2131188996136189E-2</v>
      </c>
      <c r="CH71" s="40">
        <v>1.2645924463868141E-2</v>
      </c>
      <c r="CI71" s="40">
        <v>1.3033541850745678E-2</v>
      </c>
      <c r="CJ71" s="336" t="s">
        <v>851</v>
      </c>
      <c r="CK71" s="336" t="s">
        <v>1803</v>
      </c>
      <c r="CL71" s="40">
        <v>1.1292355135083199E-2</v>
      </c>
      <c r="CM71" s="40">
        <v>1.2011650949716568E-2</v>
      </c>
      <c r="CN71" s="40">
        <v>1.252435427159071E-2</v>
      </c>
      <c r="CO71" s="40">
        <v>1.3036495074629784E-2</v>
      </c>
      <c r="CP71" s="40">
        <v>1.3436063192784786E-2</v>
      </c>
      <c r="CQ71" s="336" t="s">
        <v>851</v>
      </c>
      <c r="CR71" s="40">
        <v>9.1816482543945313</v>
      </c>
      <c r="CS71" s="40">
        <v>9.7694635391235352</v>
      </c>
      <c r="CT71" s="40">
        <v>10.441116333007813</v>
      </c>
      <c r="CU71" s="40">
        <v>11.248928070068359</v>
      </c>
      <c r="CV71" s="40">
        <v>12.132179260253906</v>
      </c>
      <c r="CW71" s="336" t="s">
        <v>1741</v>
      </c>
      <c r="CX71" s="336" t="s">
        <v>851</v>
      </c>
      <c r="CY71" s="40">
        <v>9.5386390686035156</v>
      </c>
      <c r="CZ71" s="40">
        <v>10.162995338439941</v>
      </c>
      <c r="DA71" s="40">
        <v>10.914551734924316</v>
      </c>
      <c r="DB71" s="40">
        <v>11.768702507019043</v>
      </c>
      <c r="DC71" s="40">
        <v>12.698550224304199</v>
      </c>
      <c r="DD71" s="336" t="s">
        <v>1447</v>
      </c>
      <c r="DE71" s="336" t="s">
        <v>851</v>
      </c>
      <c r="DF71" s="40">
        <v>13.090744972229004</v>
      </c>
      <c r="DG71" s="336" t="s">
        <v>1803</v>
      </c>
      <c r="DH71" s="336" t="s">
        <v>851</v>
      </c>
      <c r="DI71" s="336" t="s">
        <v>851</v>
      </c>
      <c r="DJ71" s="336">
        <v>11.4</v>
      </c>
      <c r="DK71" s="336" t="s">
        <v>1738</v>
      </c>
      <c r="DL71" s="336" t="s">
        <v>851</v>
      </c>
      <c r="DM71" s="336" t="s">
        <v>851</v>
      </c>
      <c r="DN71" s="336" t="s">
        <v>436</v>
      </c>
      <c r="DO71" s="40">
        <v>-5.2371728233993053E-3</v>
      </c>
      <c r="DP71" s="40">
        <v>1.250334270298481E-2</v>
      </c>
      <c r="DQ71" s="40">
        <v>1.1767381802201271E-2</v>
      </c>
      <c r="DR71" s="40">
        <v>-7.2288890369236469E-3</v>
      </c>
      <c r="DS71" s="40">
        <v>1.8093636026605964E-3</v>
      </c>
      <c r="DT71" s="336" t="s">
        <v>851</v>
      </c>
      <c r="DU71" s="336" t="s">
        <v>827</v>
      </c>
      <c r="DV71" s="40">
        <v>8.0455457791686058E-3</v>
      </c>
      <c r="DW71" s="40">
        <v>-1.2616310268640518E-3</v>
      </c>
      <c r="DX71" s="40">
        <v>-1.6088169068098068E-2</v>
      </c>
      <c r="DY71" s="40">
        <v>-1.0144859552383423E-2</v>
      </c>
      <c r="DZ71" s="40">
        <v>-3.4375902265310287E-2</v>
      </c>
      <c r="EA71" s="336" t="s">
        <v>851</v>
      </c>
      <c r="EB71" s="336" t="s">
        <v>1447</v>
      </c>
      <c r="EC71" s="40">
        <v>3.4670007880777121E-3</v>
      </c>
      <c r="ED71" s="40">
        <v>-6.8931817077100277E-4</v>
      </c>
      <c r="EE71" s="40">
        <v>-5.2785985171794891E-3</v>
      </c>
      <c r="EF71" s="40">
        <v>1.0161574929952621E-2</v>
      </c>
      <c r="EG71" s="40">
        <v>2.5013251230120659E-2</v>
      </c>
      <c r="EH71" s="336" t="s">
        <v>851</v>
      </c>
      <c r="EI71" s="336" t="s">
        <v>1803</v>
      </c>
      <c r="EJ71" s="40">
        <v>1.5831377822905779E-3</v>
      </c>
      <c r="EK71" s="40">
        <v>-2.9958358500152826E-3</v>
      </c>
      <c r="EL71" s="40">
        <v>3.3407548908144236E-3</v>
      </c>
      <c r="EM71" s="40">
        <v>9.0338950976729393E-3</v>
      </c>
      <c r="EN71" s="40">
        <v>-2.4464002344757318E-3</v>
      </c>
      <c r="EO71" s="336" t="s">
        <v>851</v>
      </c>
      <c r="EP71" s="336" t="s">
        <v>851</v>
      </c>
      <c r="EQ71" s="336" t="s">
        <v>851</v>
      </c>
      <c r="ER71" s="40">
        <v>0.66989999999999994</v>
      </c>
      <c r="ES71" s="336" t="s">
        <v>1739</v>
      </c>
      <c r="ET71" s="336" t="s">
        <v>851</v>
      </c>
      <c r="EU71" s="336" t="s">
        <v>851</v>
      </c>
      <c r="EV71" s="40">
        <v>0.72010000000000007</v>
      </c>
      <c r="EW71" s="336" t="s">
        <v>1739</v>
      </c>
      <c r="EX71" s="336" t="s">
        <v>851</v>
      </c>
      <c r="EY71" s="336" t="s">
        <v>851</v>
      </c>
      <c r="EZ71" s="40">
        <v>0.61960000000000004</v>
      </c>
      <c r="FA71" s="336" t="s">
        <v>1739</v>
      </c>
      <c r="FB71" s="336" t="s">
        <v>851</v>
      </c>
      <c r="FC71" s="40">
        <v>-2.8245843946933746E-2</v>
      </c>
      <c r="FD71" s="40">
        <v>-1.7116526141762733E-2</v>
      </c>
      <c r="FE71" s="40">
        <v>9.174794889986515E-3</v>
      </c>
      <c r="FF71" s="40">
        <v>2.0332541316747665E-2</v>
      </c>
      <c r="FG71" s="40">
        <v>-3.6287968978285789E-3</v>
      </c>
      <c r="FH71" s="336" t="s">
        <v>838</v>
      </c>
      <c r="FI71" s="336" t="s">
        <v>851</v>
      </c>
      <c r="FJ71" s="40">
        <v>-2.7953438460826874E-2</v>
      </c>
      <c r="FK71" s="40">
        <v>-2.0311055704951286E-2</v>
      </c>
      <c r="FL71" s="40">
        <v>9.8550068214535713E-3</v>
      </c>
      <c r="FM71" s="40">
        <v>2.6577576994895935E-2</v>
      </c>
      <c r="FN71" s="40">
        <v>2.3958679288625717E-2</v>
      </c>
      <c r="FO71" s="336" t="s">
        <v>840</v>
      </c>
      <c r="FP71" s="336" t="s">
        <v>851</v>
      </c>
      <c r="FQ71" s="40"/>
      <c r="FR71" s="336" t="s">
        <v>1737</v>
      </c>
      <c r="FS71" s="336" t="s">
        <v>851</v>
      </c>
      <c r="FT71" s="336" t="s">
        <v>851</v>
      </c>
      <c r="FU71" s="40">
        <v>3.6028046160936356E-2</v>
      </c>
      <c r="FV71" s="40">
        <v>3.3817041665315628E-2</v>
      </c>
      <c r="FW71" s="40">
        <v>1.9977772608399391E-2</v>
      </c>
      <c r="FX71" s="40">
        <v>1.1355889029800892E-2</v>
      </c>
      <c r="FY71" s="40">
        <v>1.9259298220276833E-2</v>
      </c>
      <c r="FZ71" s="336" t="s">
        <v>840</v>
      </c>
      <c r="GA71" s="336" t="s">
        <v>851</v>
      </c>
      <c r="GB71" s="336" t="s">
        <v>851</v>
      </c>
      <c r="GC71" s="336" t="s">
        <v>851</v>
      </c>
      <c r="GD71" s="336" t="s">
        <v>851</v>
      </c>
      <c r="GE71" s="336" t="s">
        <v>851</v>
      </c>
      <c r="GF71" s="336" t="s">
        <v>851</v>
      </c>
      <c r="GG71" s="336" t="s">
        <v>851</v>
      </c>
      <c r="GH71" s="336" t="s">
        <v>851</v>
      </c>
      <c r="GI71" s="336" t="s">
        <v>851</v>
      </c>
      <c r="GJ71" s="336" t="s">
        <v>851</v>
      </c>
      <c r="GK71" s="40">
        <v>4468302</v>
      </c>
      <c r="GL71" s="40">
        <v>4299642</v>
      </c>
      <c r="GM71" s="40">
        <v>4302174</v>
      </c>
      <c r="GN71" s="40">
        <v>4303399</v>
      </c>
      <c r="GO71" s="40">
        <v>4304600</v>
      </c>
      <c r="GP71" s="40">
        <v>4310145</v>
      </c>
      <c r="GQ71" s="40">
        <v>4311159</v>
      </c>
      <c r="GR71" s="40">
        <v>4310217</v>
      </c>
      <c r="GS71" s="40">
        <v>4309705</v>
      </c>
      <c r="GT71" s="40">
        <v>4305181</v>
      </c>
      <c r="GU71" s="40">
        <v>4295427</v>
      </c>
      <c r="GV71" s="40">
        <v>4280622</v>
      </c>
      <c r="GW71" s="40">
        <v>4267558</v>
      </c>
      <c r="GX71" s="40">
        <v>4255689</v>
      </c>
      <c r="GY71" s="40">
        <v>4238389</v>
      </c>
      <c r="GZ71" s="40">
        <v>4203604</v>
      </c>
      <c r="HA71" s="40">
        <v>4174349</v>
      </c>
      <c r="HB71" s="40">
        <v>4124531</v>
      </c>
      <c r="HC71" s="40">
        <v>4087843</v>
      </c>
      <c r="HD71" s="40">
        <v>4065253</v>
      </c>
      <c r="HE71" s="40">
        <v>4047200</v>
      </c>
      <c r="HF71" s="40">
        <v>4024000</v>
      </c>
      <c r="HG71" s="40">
        <v>4003000</v>
      </c>
      <c r="HH71" s="40">
        <v>3982000</v>
      </c>
      <c r="HI71" s="40">
        <v>3961000</v>
      </c>
      <c r="HJ71" s="40">
        <v>3939000</v>
      </c>
      <c r="HK71" s="40">
        <v>3917000</v>
      </c>
      <c r="HL71" s="40">
        <v>3894000</v>
      </c>
      <c r="HM71" s="40">
        <v>3871000</v>
      </c>
      <c r="HN71" s="40">
        <v>3848000</v>
      </c>
      <c r="HO71" s="40">
        <v>3824000</v>
      </c>
      <c r="HP71" s="40">
        <v>3800000</v>
      </c>
      <c r="HQ71" s="40">
        <v>3775000</v>
      </c>
      <c r="HR71" s="40">
        <v>3750000</v>
      </c>
      <c r="HS71" s="40">
        <v>3725000</v>
      </c>
      <c r="HT71" s="40">
        <v>3699000</v>
      </c>
      <c r="HU71" s="40">
        <v>3673000</v>
      </c>
      <c r="HV71" s="40">
        <v>3646000</v>
      </c>
      <c r="HW71" s="40">
        <v>3620000</v>
      </c>
      <c r="HX71" s="40">
        <v>3593000</v>
      </c>
      <c r="HY71" s="40">
        <v>3567000</v>
      </c>
      <c r="HZ71" s="40">
        <v>3540000</v>
      </c>
      <c r="IA71" s="40">
        <v>3514000</v>
      </c>
      <c r="IB71" s="40">
        <v>3487000</v>
      </c>
      <c r="IC71" s="40">
        <v>3461000</v>
      </c>
      <c r="ID71" s="40">
        <v>3435000</v>
      </c>
      <c r="IE71" s="40">
        <v>3409000</v>
      </c>
      <c r="IF71" s="40">
        <v>3383000</v>
      </c>
      <c r="IG71" s="40">
        <v>3357000</v>
      </c>
      <c r="IH71" s="40">
        <v>3331000</v>
      </c>
      <c r="II71" s="40">
        <v>3304000</v>
      </c>
      <c r="IJ71" s="336" t="s">
        <v>851</v>
      </c>
      <c r="IK71" s="336" t="s">
        <v>851</v>
      </c>
      <c r="IL71" s="336" t="s">
        <v>851</v>
      </c>
      <c r="IM71" s="40">
        <v>-6.9838347844779491E-3</v>
      </c>
      <c r="IN71" s="40">
        <v>-1.2006101198494434E-2</v>
      </c>
      <c r="IO71" s="40">
        <v>-8.9348694309592247E-3</v>
      </c>
      <c r="IP71" s="40">
        <v>-5.5414675734937191E-3</v>
      </c>
      <c r="IQ71" s="40">
        <v>-4.450695589184761E-3</v>
      </c>
      <c r="IR71" s="40">
        <v>-5.7488512247800827E-3</v>
      </c>
      <c r="IS71" s="40">
        <v>-5.2323527634143829E-3</v>
      </c>
      <c r="IT71" s="40">
        <v>-5.2598742768168449E-3</v>
      </c>
      <c r="IU71" s="40">
        <v>-5.2876868285238743E-3</v>
      </c>
      <c r="IV71" s="40">
        <v>-5.5696344934403896E-3</v>
      </c>
      <c r="IW71" s="40">
        <v>-5.6008291430771351E-3</v>
      </c>
      <c r="IX71" s="40">
        <v>-5.8891475200653076E-3</v>
      </c>
      <c r="IY71" s="40">
        <v>-5.9240353293716908E-3</v>
      </c>
      <c r="IZ71" s="40">
        <v>-5.9593389742076397E-3</v>
      </c>
      <c r="JA71" s="40">
        <v>-6.2565375119447708E-3</v>
      </c>
      <c r="JB71" s="40">
        <v>-6.2959282658994198E-3</v>
      </c>
      <c r="JC71" s="40">
        <v>-6.6006840206682682E-3</v>
      </c>
      <c r="JD71" s="40">
        <v>-6.6445427946746349E-3</v>
      </c>
      <c r="JE71" s="40">
        <v>-6.6889883019030094E-3</v>
      </c>
      <c r="JF71" s="40">
        <v>-7.0043387822806835E-3</v>
      </c>
      <c r="JG71" s="40">
        <v>-7.053745910525322E-3</v>
      </c>
      <c r="JH71" s="40">
        <v>-7.378090638667345E-3</v>
      </c>
      <c r="JI71" s="40">
        <v>-7.15665053576231E-3</v>
      </c>
      <c r="JJ71" s="40">
        <v>-7.4865175411105156E-3</v>
      </c>
      <c r="JK71" s="40">
        <v>-7.2626019828021526E-3</v>
      </c>
      <c r="JL71" s="40">
        <v>-7.598179392516613E-3</v>
      </c>
      <c r="JM71" s="40">
        <v>-7.3717371560633183E-3</v>
      </c>
      <c r="JN71" s="40">
        <v>-7.7132219448685646E-3</v>
      </c>
      <c r="JO71" s="40">
        <v>-7.4842032045125961E-3</v>
      </c>
      <c r="JP71" s="40">
        <v>-7.5406390242278576E-3</v>
      </c>
      <c r="JQ71" s="40">
        <v>-7.5979325920343399E-3</v>
      </c>
      <c r="JR71" s="40">
        <v>-7.65610346570611E-3</v>
      </c>
      <c r="JS71" s="40">
        <v>-7.7151716686785221E-3</v>
      </c>
      <c r="JT71" s="40">
        <v>-7.7751586213707924E-3</v>
      </c>
      <c r="JU71" s="40">
        <v>-8.1387031823396683E-3</v>
      </c>
      <c r="JV71" s="336" t="s">
        <v>1740</v>
      </c>
      <c r="JW71" s="336" t="s">
        <v>851</v>
      </c>
      <c r="JX71" s="336" t="s">
        <v>851</v>
      </c>
      <c r="JY71" s="336" t="s">
        <v>851</v>
      </c>
      <c r="JZ71" s="336" t="s">
        <v>851</v>
      </c>
      <c r="KA71" s="336" t="s">
        <v>1740</v>
      </c>
      <c r="KB71" s="40">
        <v>0.48085650553264797</v>
      </c>
      <c r="KC71" s="40">
        <v>0.48095107863378206</v>
      </c>
      <c r="KD71" s="40">
        <v>0.48116916540337201</v>
      </c>
      <c r="KE71" s="40">
        <v>0.48147378252418499</v>
      </c>
      <c r="KF71" s="40">
        <v>0.48180894409823599</v>
      </c>
      <c r="KG71" s="40">
        <v>0.48213466209757799</v>
      </c>
      <c r="KH71" s="40">
        <v>0.48243691226381796</v>
      </c>
      <c r="KI71" s="40">
        <v>0.48272860860964401</v>
      </c>
      <c r="KJ71" s="40">
        <v>0.48300501449962396</v>
      </c>
      <c r="KK71" s="40">
        <v>0.48326961120579903</v>
      </c>
      <c r="KL71" s="40">
        <v>0.48352523823389604</v>
      </c>
      <c r="KM71" s="40">
        <v>0.48376792442758204</v>
      </c>
      <c r="KN71" s="40">
        <v>0.48399481187999399</v>
      </c>
      <c r="KO71" s="40">
        <v>0.48420627529616506</v>
      </c>
      <c r="KP71" s="40">
        <v>0.48440728295854596</v>
      </c>
      <c r="KQ71" s="40">
        <v>0.48460139577697398</v>
      </c>
      <c r="KR71" s="40">
        <v>0.48478901749104703</v>
      </c>
      <c r="KS71" s="40">
        <v>0.48497065840491999</v>
      </c>
      <c r="KT71" s="40">
        <v>0.48515076816339797</v>
      </c>
      <c r="KU71" s="40">
        <v>0.48533053670638998</v>
      </c>
      <c r="KV71" s="40">
        <v>0.48551676142006001</v>
      </c>
      <c r="KW71" s="40">
        <v>0.48570970648601702</v>
      </c>
      <c r="KX71" s="40">
        <v>0.48590974660857694</v>
      </c>
      <c r="KY71" s="40">
        <v>0.48612280163126897</v>
      </c>
      <c r="KZ71" s="40">
        <v>0.486348466500719</v>
      </c>
      <c r="LA71" s="40">
        <v>0.48659383680486201</v>
      </c>
      <c r="LB71" s="40">
        <v>0.48685488615801298</v>
      </c>
      <c r="LC71" s="40">
        <v>0.48713603442318498</v>
      </c>
      <c r="LD71" s="40">
        <v>0.48743599434277596</v>
      </c>
      <c r="LE71" s="40">
        <v>0.48775550215762303</v>
      </c>
      <c r="LF71" s="40">
        <v>0.48809302596830101</v>
      </c>
      <c r="LG71" s="40">
        <v>0.48844566197418404</v>
      </c>
      <c r="LH71" s="40">
        <v>0.48881606715004206</v>
      </c>
      <c r="LI71" s="40">
        <v>0.48920236550677998</v>
      </c>
      <c r="LJ71" s="40">
        <v>0.48959086728963896</v>
      </c>
      <c r="LK71" s="40">
        <v>0.48998082797813503</v>
      </c>
      <c r="LL71" s="336" t="s">
        <v>851</v>
      </c>
      <c r="LM71" s="336" t="s">
        <v>851</v>
      </c>
      <c r="LN71" s="336" t="s">
        <v>1740</v>
      </c>
      <c r="LO71" s="40">
        <v>0.66213136911392212</v>
      </c>
      <c r="LP71" s="40">
        <v>0.65952825546264648</v>
      </c>
      <c r="LQ71" s="40">
        <v>0.6553957462310791</v>
      </c>
      <c r="LR71" s="40">
        <v>0.65042614936828613</v>
      </c>
      <c r="LS71" s="40">
        <v>0.64577651023864746</v>
      </c>
      <c r="LT71" s="40">
        <v>0.64206194877624512</v>
      </c>
      <c r="LU71" s="40">
        <v>0.6386680006980896</v>
      </c>
      <c r="LV71" s="40">
        <v>0.63602298498153687</v>
      </c>
      <c r="LW71" s="40">
        <v>0.63435459136962891</v>
      </c>
      <c r="LX71" s="40">
        <v>0.63266849517822266</v>
      </c>
      <c r="LY71" s="40">
        <v>0.6308707594871521</v>
      </c>
      <c r="LZ71" s="40">
        <v>0.62803167104721069</v>
      </c>
      <c r="MA71" s="40">
        <v>0.62557780742645264</v>
      </c>
      <c r="MB71" s="40">
        <v>0.62309479713439941</v>
      </c>
      <c r="MC71" s="40">
        <v>0.62058210372924805</v>
      </c>
      <c r="MD71" s="40">
        <v>0.61846232414245605</v>
      </c>
      <c r="ME71" s="40">
        <v>0.61605262756347656</v>
      </c>
      <c r="MF71" s="40">
        <v>0.61403971910476685</v>
      </c>
      <c r="MG71" s="40">
        <v>0.6122666597366333</v>
      </c>
      <c r="MH71" s="40">
        <v>0.61046981811523438</v>
      </c>
      <c r="MI71" s="40">
        <v>0.60881316661834717</v>
      </c>
      <c r="MJ71" s="40">
        <v>0.60686087608337402</v>
      </c>
      <c r="MK71" s="40">
        <v>0.60532087087631226</v>
      </c>
      <c r="ML71" s="40">
        <v>0.60359114408493042</v>
      </c>
      <c r="MM71" s="40">
        <v>0.60172557830810547</v>
      </c>
      <c r="MN71" s="40">
        <v>0.59910291433334351</v>
      </c>
      <c r="MO71" s="40">
        <v>0.59632766246795654</v>
      </c>
      <c r="MP71" s="40">
        <v>0.593056321144104</v>
      </c>
      <c r="MQ71" s="40">
        <v>0.58990538120269775</v>
      </c>
      <c r="MR71" s="40">
        <v>0.58624672889709473</v>
      </c>
      <c r="MS71" s="40">
        <v>0.58253276348114014</v>
      </c>
      <c r="MT71" s="40">
        <v>0.57876211404800415</v>
      </c>
      <c r="MU71" s="40">
        <v>0.57522910833358765</v>
      </c>
      <c r="MV71" s="40">
        <v>0.57193922996520996</v>
      </c>
      <c r="MW71" s="40">
        <v>0.56859803199768066</v>
      </c>
      <c r="MX71" s="40">
        <v>0.5656779408454895</v>
      </c>
      <c r="MY71" s="336" t="s">
        <v>851</v>
      </c>
      <c r="MZ71" s="336" t="s">
        <v>1740</v>
      </c>
      <c r="NA71" s="40">
        <v>0.59180408716201782</v>
      </c>
      <c r="NB71" s="40">
        <v>0.58831161260604858</v>
      </c>
      <c r="NC71" s="40">
        <v>0.58416652679443359</v>
      </c>
      <c r="ND71" s="40">
        <v>0.57968688011169434</v>
      </c>
      <c r="NE71" s="40">
        <v>0.5754241943359375</v>
      </c>
      <c r="NF71" s="40">
        <v>0.57165300846099854</v>
      </c>
      <c r="NG71" s="40">
        <v>0.56809145212173462</v>
      </c>
      <c r="NH71" s="40">
        <v>0.56507617235183716</v>
      </c>
      <c r="NI71" s="40">
        <v>0.56278252601623535</v>
      </c>
      <c r="NJ71" s="40">
        <v>0.56071698665618896</v>
      </c>
      <c r="NK71" s="40">
        <v>0.55877125263214111</v>
      </c>
      <c r="NL71" s="40">
        <v>0.5565483570098877</v>
      </c>
      <c r="NM71" s="40">
        <v>0.55495631694793701</v>
      </c>
      <c r="NN71" s="40">
        <v>0.55334538221359253</v>
      </c>
      <c r="NO71" s="40">
        <v>0.5519750714302063</v>
      </c>
      <c r="NP71" s="40">
        <v>0.55073219537734985</v>
      </c>
      <c r="NQ71" s="40">
        <v>0.54921054840087891</v>
      </c>
      <c r="NR71" s="40">
        <v>0.54754966497421265</v>
      </c>
      <c r="NS71" s="40">
        <v>0.54640001058578491</v>
      </c>
      <c r="NT71" s="40">
        <v>0.54469799995422363</v>
      </c>
      <c r="NU71" s="40">
        <v>0.5425790548324585</v>
      </c>
      <c r="NV71" s="40">
        <v>0.53988564014434814</v>
      </c>
      <c r="NW71" s="40">
        <v>0.53675258159637451</v>
      </c>
      <c r="NX71" s="40">
        <v>0.53314918279647827</v>
      </c>
      <c r="NY71" s="40">
        <v>0.52964097261428833</v>
      </c>
      <c r="NZ71" s="40">
        <v>0.52593213319778442</v>
      </c>
      <c r="OA71" s="40">
        <v>0.52231639623641968</v>
      </c>
      <c r="OB71" s="40">
        <v>0.51849746704101563</v>
      </c>
      <c r="OC71" s="40">
        <v>0.51534271240234375</v>
      </c>
      <c r="OD71" s="40">
        <v>0.51199072599411011</v>
      </c>
      <c r="OE71" s="40">
        <v>0.50829696655273438</v>
      </c>
      <c r="OF71" s="40">
        <v>0.50513345003128052</v>
      </c>
      <c r="OG71" s="40">
        <v>0.50221699476242065</v>
      </c>
      <c r="OH71" s="40">
        <v>0.4998510479927063</v>
      </c>
      <c r="OI71" s="40">
        <v>0.49744820594787598</v>
      </c>
      <c r="OJ71" s="40">
        <v>0.495157390832901</v>
      </c>
      <c r="OK71" s="336" t="s">
        <v>851</v>
      </c>
      <c r="OL71" s="336" t="s">
        <v>851</v>
      </c>
      <c r="OM71" s="336" t="s">
        <v>1740</v>
      </c>
      <c r="ON71" s="40">
        <v>0.60480862855911255</v>
      </c>
      <c r="OO71" s="40">
        <v>0.60368835926055908</v>
      </c>
      <c r="OP71" s="40">
        <v>0.60184687376022339</v>
      </c>
      <c r="OQ71" s="40">
        <v>0.59945720434188843</v>
      </c>
      <c r="OR71" s="40">
        <v>0.59683716297149658</v>
      </c>
      <c r="OS71" s="40">
        <v>0.59409618377685547</v>
      </c>
      <c r="OT71" s="40">
        <v>0.5907057523727417</v>
      </c>
      <c r="OU71" s="40">
        <v>0.58730953931808472</v>
      </c>
      <c r="OV71" s="40">
        <v>0.58387744426727295</v>
      </c>
      <c r="OW71" s="40">
        <v>0.58091390132904053</v>
      </c>
      <c r="OX71" s="40">
        <v>0.57831937074661255</v>
      </c>
      <c r="OY71" s="40">
        <v>0.57492977380752563</v>
      </c>
      <c r="OZ71" s="40">
        <v>0.57267588376998901</v>
      </c>
      <c r="PA71" s="40">
        <v>0.57039523124694824</v>
      </c>
      <c r="PB71" s="40">
        <v>0.56834721565246582</v>
      </c>
      <c r="PC71" s="40">
        <v>0.56668412685394287</v>
      </c>
      <c r="PD71" s="40">
        <v>0.56499999761581421</v>
      </c>
      <c r="PE71" s="40">
        <v>0.5637086033821106</v>
      </c>
      <c r="PF71" s="40">
        <v>0.5621333122253418</v>
      </c>
      <c r="PG71" s="40">
        <v>0.56107383966445923</v>
      </c>
      <c r="PH71" s="40">
        <v>0.56015139818191528</v>
      </c>
      <c r="PI71" s="40">
        <v>0.55894362926483154</v>
      </c>
      <c r="PJ71" s="40">
        <v>0.55787163972854614</v>
      </c>
      <c r="PK71" s="40">
        <v>0.55690610408782959</v>
      </c>
      <c r="PL71" s="40">
        <v>0.55552464723587036</v>
      </c>
      <c r="PM71" s="40">
        <v>0.5534062385559082</v>
      </c>
      <c r="PN71" s="40">
        <v>0.55112993717193604</v>
      </c>
      <c r="PO71" s="40">
        <v>0.54809331893920898</v>
      </c>
      <c r="PP71" s="40">
        <v>0.54516774415969849</v>
      </c>
      <c r="PQ71" s="40">
        <v>0.54175096750259399</v>
      </c>
      <c r="PR71" s="40">
        <v>0.53828239440917969</v>
      </c>
      <c r="PS71" s="40">
        <v>0.53476095199584961</v>
      </c>
      <c r="PT71" s="40">
        <v>0.5311853289604187</v>
      </c>
      <c r="PU71" s="40">
        <v>0.52785223722457886</v>
      </c>
      <c r="PV71" s="40">
        <v>0.52476733922958374</v>
      </c>
      <c r="PW71" s="40">
        <v>0.52148908376693726</v>
      </c>
      <c r="PX71" s="336" t="s">
        <v>851</v>
      </c>
      <c r="PY71" s="336" t="s">
        <v>851</v>
      </c>
      <c r="PZ71" s="40">
        <v>0.64390000000000003</v>
      </c>
      <c r="QA71" s="40">
        <v>0.63470000000000004</v>
      </c>
      <c r="QB71" s="40">
        <v>0.6371</v>
      </c>
      <c r="QC71" s="40">
        <v>0.6520999999999999</v>
      </c>
      <c r="QD71" s="40">
        <v>0.6520999999999999</v>
      </c>
      <c r="QE71" s="40">
        <v>0.6462</v>
      </c>
      <c r="QF71" s="40">
        <v>0.65529999999999999</v>
      </c>
      <c r="QG71" s="40">
        <v>0.65569999999999995</v>
      </c>
      <c r="QH71" s="40">
        <v>0.65459999999999996</v>
      </c>
      <c r="QI71" s="40">
        <v>0.65060000000000007</v>
      </c>
      <c r="QJ71" s="40">
        <v>0.64219999999999999</v>
      </c>
      <c r="QK71" s="40">
        <v>0.63950000000000007</v>
      </c>
      <c r="QL71" s="40">
        <v>0.63719999999999999</v>
      </c>
      <c r="QM71" s="40">
        <v>0.66079999999999994</v>
      </c>
      <c r="QN71" s="40">
        <v>0.66859999999999997</v>
      </c>
      <c r="QO71" s="40">
        <v>0.65560000000000007</v>
      </c>
      <c r="QP71" s="40">
        <v>0.6654000000000001</v>
      </c>
      <c r="QQ71" s="40">
        <v>0.66579999999999995</v>
      </c>
      <c r="QR71" s="40">
        <v>0.66989999999999994</v>
      </c>
      <c r="QS71" s="336" t="s">
        <v>851</v>
      </c>
      <c r="QT71" s="336" t="s">
        <v>851</v>
      </c>
      <c r="QU71" s="336" t="s">
        <v>851</v>
      </c>
      <c r="QV71" s="336" t="s">
        <v>851</v>
      </c>
      <c r="QW71" s="40">
        <v>6.1391224153339863E-3</v>
      </c>
      <c r="QX71" s="336" t="s">
        <v>851</v>
      </c>
      <c r="QY71" s="336" t="s">
        <v>851</v>
      </c>
      <c r="QZ71" s="336" t="s">
        <v>851</v>
      </c>
      <c r="RA71" s="336" t="s">
        <v>851</v>
      </c>
      <c r="RB71" s="336" t="s">
        <v>851</v>
      </c>
      <c r="RC71" s="336" t="s">
        <v>851</v>
      </c>
      <c r="RD71" s="336" t="s">
        <v>851</v>
      </c>
      <c r="RE71" s="336" t="s">
        <v>851</v>
      </c>
      <c r="RF71" s="40">
        <v>0.29699999999999999</v>
      </c>
      <c r="RG71" s="40">
        <v>2018</v>
      </c>
      <c r="RH71" s="336" t="s">
        <v>840</v>
      </c>
      <c r="RI71" s="336" t="s">
        <v>851</v>
      </c>
      <c r="RJ71" s="40">
        <v>4.0000000000000001E-3</v>
      </c>
      <c r="RK71" s="40">
        <v>2018</v>
      </c>
      <c r="RL71" s="336" t="s">
        <v>840</v>
      </c>
      <c r="RM71" s="336" t="s">
        <v>851</v>
      </c>
      <c r="RN71" s="40">
        <v>6.9999999999999993E-3</v>
      </c>
      <c r="RO71" s="40">
        <v>2018</v>
      </c>
      <c r="RP71" s="336" t="s">
        <v>840</v>
      </c>
      <c r="RQ71" s="336" t="s">
        <v>851</v>
      </c>
      <c r="RR71" s="40">
        <v>2.4E-2</v>
      </c>
      <c r="RS71" s="40">
        <v>2018</v>
      </c>
      <c r="RT71" s="336" t="s">
        <v>840</v>
      </c>
      <c r="RU71" s="336" t="s">
        <v>851</v>
      </c>
      <c r="RV71" s="40">
        <v>0.183</v>
      </c>
      <c r="RW71" s="40">
        <v>2018</v>
      </c>
      <c r="RX71" s="336" t="s">
        <v>840</v>
      </c>
      <c r="RY71" s="336" t="s">
        <v>851</v>
      </c>
      <c r="RZ71" s="336" t="s">
        <v>838</v>
      </c>
      <c r="SA71" s="40">
        <v>0.2110736072063446</v>
      </c>
      <c r="SB71" s="40">
        <v>0.21334351599216461</v>
      </c>
      <c r="SC71" s="40">
        <v>0.20453087985515594</v>
      </c>
      <c r="SD71" s="40">
        <v>0.21384994685649872</v>
      </c>
      <c r="SE71" s="40">
        <v>0.23231711983680725</v>
      </c>
      <c r="SF71" s="336" t="s">
        <v>851</v>
      </c>
      <c r="SG71" s="336" t="s">
        <v>851</v>
      </c>
      <c r="SH71" s="40">
        <v>0.22377605736255646</v>
      </c>
      <c r="SI71" s="40">
        <v>0.2220262736082077</v>
      </c>
      <c r="SJ71" s="40">
        <v>0.20080910623073578</v>
      </c>
      <c r="SK71" s="40">
        <v>0.20188625156879425</v>
      </c>
      <c r="SL71" s="40">
        <v>0.2102159708738327</v>
      </c>
      <c r="SM71" s="336" t="s">
        <v>840</v>
      </c>
      <c r="SN71" s="336" t="s">
        <v>851</v>
      </c>
      <c r="SO71" s="336" t="s">
        <v>851</v>
      </c>
      <c r="SP71" s="40">
        <v>1.4000110328197479E-2</v>
      </c>
      <c r="SQ71" s="40">
        <v>3.86069156229496E-3</v>
      </c>
      <c r="SR71" s="40">
        <v>3.0301348306238651E-3</v>
      </c>
      <c r="SS71" s="40">
        <v>8.0737704411149025E-3</v>
      </c>
      <c r="ST71" s="40">
        <v>-8.3695374429225922E-2</v>
      </c>
      <c r="SU71" s="336" t="s">
        <v>838</v>
      </c>
      <c r="SV71" s="336" t="s">
        <v>851</v>
      </c>
      <c r="SW71" s="336" t="s">
        <v>851</v>
      </c>
      <c r="SX71" s="40">
        <v>1.9596189260482788E-2</v>
      </c>
      <c r="SY71" s="40">
        <v>1.2253261171281338E-2</v>
      </c>
      <c r="SZ71" s="40">
        <v>1.0075422003865242E-2</v>
      </c>
      <c r="TA71" s="40">
        <v>2.9620535671710968E-2</v>
      </c>
      <c r="TB71" s="40">
        <v>2.8188211843371391E-2</v>
      </c>
      <c r="TC71" s="336" t="s">
        <v>840</v>
      </c>
      <c r="TD71" s="336" t="s">
        <v>851</v>
      </c>
      <c r="TE71" s="336" t="s">
        <v>851</v>
      </c>
      <c r="TF71" s="336" t="s">
        <v>851</v>
      </c>
      <c r="TG71" s="40">
        <v>1.8467482179403305E-2</v>
      </c>
      <c r="TH71" s="40">
        <v>1.0057754814624786E-2</v>
      </c>
      <c r="TI71" s="40">
        <v>1.1779005639255047E-2</v>
      </c>
      <c r="TJ71" s="40">
        <v>1.5632471069693565E-2</v>
      </c>
      <c r="TK71" s="40">
        <v>-7.9356648027896881E-2</v>
      </c>
      <c r="TL71" s="336" t="s">
        <v>838</v>
      </c>
      <c r="TM71" s="336" t="s">
        <v>851</v>
      </c>
      <c r="TN71" s="336" t="s">
        <v>851</v>
      </c>
      <c r="TO71" s="336" t="s">
        <v>851</v>
      </c>
      <c r="TP71" s="40">
        <v>2.4816030636429787E-2</v>
      </c>
      <c r="TQ71" s="40">
        <v>1.6067143529653549E-2</v>
      </c>
      <c r="TR71" s="40">
        <v>1.5809742733836174E-2</v>
      </c>
      <c r="TS71" s="40">
        <v>3.7961989641189575E-2</v>
      </c>
      <c r="TT71" s="40">
        <v>3.3729679882526398E-2</v>
      </c>
      <c r="TU71" s="336" t="s">
        <v>840</v>
      </c>
      <c r="TV71" s="336" t="s">
        <v>851</v>
      </c>
      <c r="TW71" s="40">
        <v>14990</v>
      </c>
      <c r="TX71" s="336" t="s">
        <v>840</v>
      </c>
      <c r="TY71" s="336" t="s">
        <v>851</v>
      </c>
      <c r="TZ71" s="40">
        <v>13783.7783203125</v>
      </c>
      <c r="UA71" s="336" t="s">
        <v>838</v>
      </c>
      <c r="UB71" s="336" t="s">
        <v>851</v>
      </c>
      <c r="UC71" s="40">
        <v>13792.038382675601</v>
      </c>
      <c r="UD71" s="336" t="s">
        <v>840</v>
      </c>
      <c r="UE71" s="336" t="s">
        <v>851</v>
      </c>
      <c r="UF71" s="336" t="s">
        <v>851</v>
      </c>
      <c r="UG71" s="40">
        <v>0.18282777070999146</v>
      </c>
      <c r="UH71" s="40">
        <v>0.19622698426246643</v>
      </c>
      <c r="UI71" s="40">
        <v>0.21370567381381989</v>
      </c>
      <c r="UJ71" s="40">
        <v>0.23418247699737549</v>
      </c>
      <c r="UK71" s="40">
        <v>0.22868832945823669</v>
      </c>
      <c r="UL71" s="336" t="s">
        <v>838</v>
      </c>
      <c r="UM71" s="336" t="s">
        <v>851</v>
      </c>
      <c r="UN71" s="336" t="s">
        <v>851</v>
      </c>
      <c r="UO71" s="336" t="s">
        <v>851</v>
      </c>
      <c r="UP71" s="40">
        <v>0.19582261145114899</v>
      </c>
      <c r="UQ71" s="40">
        <v>0.20171521604061127</v>
      </c>
      <c r="UR71" s="40">
        <v>0.21066412329673767</v>
      </c>
      <c r="US71" s="40">
        <v>0.22846382856369019</v>
      </c>
      <c r="UT71" s="40">
        <v>0.23417465388774872</v>
      </c>
      <c r="UU71" s="336" t="s">
        <v>840</v>
      </c>
    </row>
    <row r="72" spans="1:567">
      <c r="A72" s="336" t="s">
        <v>425</v>
      </c>
      <c r="B72" s="336" t="s">
        <v>183</v>
      </c>
      <c r="C72" s="336" t="s">
        <v>262</v>
      </c>
      <c r="D72" s="40">
        <v>3.8237404078245163E-2</v>
      </c>
      <c r="E72" s="336" t="s">
        <v>470</v>
      </c>
      <c r="F72" s="40">
        <v>4.5408941805362701E-2</v>
      </c>
      <c r="G72" s="336" t="s">
        <v>470</v>
      </c>
      <c r="H72" s="40">
        <v>4.4523879885673523E-2</v>
      </c>
      <c r="I72" s="336" t="s">
        <v>470</v>
      </c>
      <c r="J72" s="40">
        <v>4.1685223579406738E-2</v>
      </c>
      <c r="K72" s="336" t="s">
        <v>470</v>
      </c>
      <c r="L72" s="336" t="s">
        <v>470</v>
      </c>
      <c r="M72" s="40">
        <v>0.45784017443656921</v>
      </c>
      <c r="N72" s="40"/>
      <c r="O72" s="336" t="s">
        <v>1736</v>
      </c>
      <c r="P72" s="40"/>
      <c r="Q72" s="336" t="s">
        <v>1736</v>
      </c>
      <c r="R72" s="40"/>
      <c r="S72" s="336" t="s">
        <v>1736</v>
      </c>
      <c r="T72" s="40"/>
      <c r="U72" s="336" t="s">
        <v>1736</v>
      </c>
      <c r="V72" s="336" t="s">
        <v>851</v>
      </c>
      <c r="W72" s="336" t="s">
        <v>470</v>
      </c>
      <c r="X72" s="40">
        <v>0.48862648010253906</v>
      </c>
      <c r="Y72" s="40"/>
      <c r="Z72" s="336" t="s">
        <v>1736</v>
      </c>
      <c r="AA72" s="40"/>
      <c r="AB72" s="336" t="s">
        <v>1736</v>
      </c>
      <c r="AC72" s="40"/>
      <c r="AD72" s="336" t="s">
        <v>1736</v>
      </c>
      <c r="AE72" s="40"/>
      <c r="AF72" s="336" t="s">
        <v>1736</v>
      </c>
      <c r="AG72" s="336" t="s">
        <v>851</v>
      </c>
      <c r="AH72" s="336" t="s">
        <v>470</v>
      </c>
      <c r="AI72" s="40">
        <v>0.48862648010253906</v>
      </c>
      <c r="AJ72" s="40"/>
      <c r="AK72" s="336" t="s">
        <v>1736</v>
      </c>
      <c r="AL72" s="40"/>
      <c r="AM72" s="336" t="s">
        <v>1736</v>
      </c>
      <c r="AN72" s="40"/>
      <c r="AO72" s="336" t="s">
        <v>1736</v>
      </c>
      <c r="AP72" s="40"/>
      <c r="AQ72" s="336" t="s">
        <v>1736</v>
      </c>
      <c r="AR72" s="336" t="s">
        <v>851</v>
      </c>
      <c r="AS72" s="336" t="s">
        <v>1803</v>
      </c>
      <c r="AT72" s="40">
        <v>0.48455053567886353</v>
      </c>
      <c r="AU72" s="40"/>
      <c r="AV72" s="336" t="s">
        <v>1736</v>
      </c>
      <c r="AW72" s="40"/>
      <c r="AX72" s="336" t="s">
        <v>1736</v>
      </c>
      <c r="AY72" s="40">
        <v>0.50889283418655396</v>
      </c>
      <c r="AZ72" s="336" t="s">
        <v>1803</v>
      </c>
      <c r="BA72" s="40">
        <v>0.48455053567886353</v>
      </c>
      <c r="BB72" s="336" t="s">
        <v>1803</v>
      </c>
      <c r="BC72" s="336" t="s">
        <v>851</v>
      </c>
      <c r="BD72" s="336" t="s">
        <v>470</v>
      </c>
      <c r="BE72" s="40">
        <v>2.7614853382110596</v>
      </c>
      <c r="BF72" s="336" t="s">
        <v>470</v>
      </c>
      <c r="BG72" s="40">
        <v>3.1187098026275635</v>
      </c>
      <c r="BH72" s="336" t="s">
        <v>470</v>
      </c>
      <c r="BI72" s="40">
        <v>3.422025203704834</v>
      </c>
      <c r="BJ72" s="336" t="s">
        <v>470</v>
      </c>
      <c r="BK72" s="40">
        <v>4.1233325004577637</v>
      </c>
      <c r="BL72" s="336" t="s">
        <v>851</v>
      </c>
      <c r="BM72" s="40">
        <v>3.0110313892364502</v>
      </c>
      <c r="BN72" s="336" t="s">
        <v>470</v>
      </c>
      <c r="BO72" s="336" t="s">
        <v>851</v>
      </c>
      <c r="BP72" s="336" t="s">
        <v>470</v>
      </c>
      <c r="BQ72" s="40">
        <v>8.2093430683016777E-3</v>
      </c>
      <c r="BR72" s="40">
        <v>7.3686395771801472E-3</v>
      </c>
      <c r="BS72" s="40">
        <v>7.5995810329914093E-3</v>
      </c>
      <c r="BT72" s="40">
        <v>7.8190751373767853E-3</v>
      </c>
      <c r="BU72" s="40">
        <v>7.2972276248037815E-3</v>
      </c>
      <c r="BV72" s="336" t="s">
        <v>851</v>
      </c>
      <c r="BW72" s="336" t="s">
        <v>470</v>
      </c>
      <c r="BX72" s="40">
        <v>1.0131515562534332E-2</v>
      </c>
      <c r="BY72" s="40">
        <v>9.7008505836129189E-3</v>
      </c>
      <c r="BZ72" s="40">
        <v>8.6809182539582253E-3</v>
      </c>
      <c r="CA72" s="40">
        <v>8.3659766241908073E-3</v>
      </c>
      <c r="CB72" s="40">
        <v>8.6410082876682281E-3</v>
      </c>
      <c r="CC72" s="336" t="s">
        <v>851</v>
      </c>
      <c r="CD72" s="336" t="s">
        <v>470</v>
      </c>
      <c r="CE72" s="40">
        <v>1.0214067995548248E-2</v>
      </c>
      <c r="CF72" s="40">
        <v>9.1963382437825203E-3</v>
      </c>
      <c r="CG72" s="40">
        <v>8.3921756595373154E-3</v>
      </c>
      <c r="CH72" s="40">
        <v>8.7615326046943665E-3</v>
      </c>
      <c r="CI72" s="40">
        <v>9.0025216341018677E-3</v>
      </c>
      <c r="CJ72" s="336" t="s">
        <v>851</v>
      </c>
      <c r="CK72" s="336" t="s">
        <v>470</v>
      </c>
      <c r="CL72" s="40">
        <v>8.7871551513671875E-3</v>
      </c>
      <c r="CM72" s="40">
        <v>8.2843899726867676E-3</v>
      </c>
      <c r="CN72" s="40">
        <v>8.1671141088008881E-3</v>
      </c>
      <c r="CO72" s="40">
        <v>8.0996043980121613E-3</v>
      </c>
      <c r="CP72" s="40">
        <v>7.3164217174053192E-3</v>
      </c>
      <c r="CQ72" s="336" t="s">
        <v>851</v>
      </c>
      <c r="CR72" s="40"/>
      <c r="CS72" s="40"/>
      <c r="CT72" s="40"/>
      <c r="CU72" s="40"/>
      <c r="CV72" s="40"/>
      <c r="CW72" s="336" t="s">
        <v>1737</v>
      </c>
      <c r="CX72" s="336" t="s">
        <v>851</v>
      </c>
      <c r="CY72" s="40"/>
      <c r="CZ72" s="40"/>
      <c r="DA72" s="40"/>
      <c r="DB72" s="40"/>
      <c r="DC72" s="40"/>
      <c r="DD72" s="336" t="s">
        <v>1737</v>
      </c>
      <c r="DE72" s="336" t="s">
        <v>851</v>
      </c>
      <c r="DF72" s="40">
        <v>11.271936416625977</v>
      </c>
      <c r="DG72" s="336" t="s">
        <v>1803</v>
      </c>
      <c r="DH72" s="336" t="s">
        <v>851</v>
      </c>
      <c r="DI72" s="336" t="s">
        <v>851</v>
      </c>
      <c r="DJ72" s="336">
        <v>11.8</v>
      </c>
      <c r="DK72" s="336" t="s">
        <v>1738</v>
      </c>
      <c r="DL72" s="336" t="s">
        <v>851</v>
      </c>
      <c r="DM72" s="336" t="s">
        <v>851</v>
      </c>
      <c r="DN72" s="336" t="s">
        <v>470</v>
      </c>
      <c r="DO72" s="40">
        <v>5.7577021652832627E-4</v>
      </c>
      <c r="DP72" s="40">
        <v>1.8438555998727679E-3</v>
      </c>
      <c r="DQ72" s="40">
        <v>5.5081956088542938E-3</v>
      </c>
      <c r="DR72" s="40">
        <v>1.5274698380380869E-3</v>
      </c>
      <c r="DS72" s="40">
        <v>1.4246196486055851E-2</v>
      </c>
      <c r="DT72" s="336" t="s">
        <v>851</v>
      </c>
      <c r="DU72" s="336" t="s">
        <v>470</v>
      </c>
      <c r="DV72" s="40">
        <v>2.0999996922910213E-3</v>
      </c>
      <c r="DW72" s="40">
        <v>5.1333331502974033E-3</v>
      </c>
      <c r="DX72" s="40">
        <v>2.9999997932463884E-3</v>
      </c>
      <c r="DY72" s="40">
        <v>2.4000001139938831E-3</v>
      </c>
      <c r="DZ72" s="40">
        <v>-7.0000002160668373E-3</v>
      </c>
      <c r="EA72" s="336" t="s">
        <v>851</v>
      </c>
      <c r="EB72" s="336" t="s">
        <v>470</v>
      </c>
      <c r="EC72" s="40">
        <v>2.6309528038837016E-5</v>
      </c>
      <c r="ED72" s="40">
        <v>5.4717287421226501E-3</v>
      </c>
      <c r="EE72" s="40">
        <v>1.8535100389271975E-3</v>
      </c>
      <c r="EF72" s="40">
        <v>5.3652701899409294E-3</v>
      </c>
      <c r="EG72" s="40">
        <v>3.7466571666300297E-3</v>
      </c>
      <c r="EH72" s="336" t="s">
        <v>851</v>
      </c>
      <c r="EI72" s="336" t="s">
        <v>470</v>
      </c>
      <c r="EJ72" s="40">
        <v>2.0530018955469131E-3</v>
      </c>
      <c r="EK72" s="40">
        <v>2.0704155322164297E-3</v>
      </c>
      <c r="EL72" s="40">
        <v>1.2409227201715112E-4</v>
      </c>
      <c r="EM72" s="40">
        <v>-3.709936048835516E-3</v>
      </c>
      <c r="EN72" s="40">
        <v>-5.5026458576321602E-3</v>
      </c>
      <c r="EO72" s="336" t="s">
        <v>851</v>
      </c>
      <c r="EP72" s="336" t="s">
        <v>851</v>
      </c>
      <c r="EQ72" s="336" t="s">
        <v>851</v>
      </c>
      <c r="ER72" s="40">
        <v>0.64290000000000003</v>
      </c>
      <c r="ES72" s="336" t="s">
        <v>1739</v>
      </c>
      <c r="ET72" s="336" t="s">
        <v>851</v>
      </c>
      <c r="EU72" s="336" t="s">
        <v>851</v>
      </c>
      <c r="EV72" s="40">
        <v>0.77959999999999996</v>
      </c>
      <c r="EW72" s="336" t="s">
        <v>1739</v>
      </c>
      <c r="EX72" s="336" t="s">
        <v>851</v>
      </c>
      <c r="EY72" s="336" t="s">
        <v>851</v>
      </c>
      <c r="EZ72" s="40">
        <v>0.50539999999999996</v>
      </c>
      <c r="FA72" s="336" t="s">
        <v>1739</v>
      </c>
      <c r="FB72" s="336" t="s">
        <v>851</v>
      </c>
      <c r="FC72" s="40"/>
      <c r="FD72" s="40"/>
      <c r="FE72" s="40"/>
      <c r="FF72" s="40"/>
      <c r="FG72" s="40"/>
      <c r="FH72" s="336" t="s">
        <v>1737</v>
      </c>
      <c r="FI72" s="336" t="s">
        <v>851</v>
      </c>
      <c r="FJ72" s="40"/>
      <c r="FK72" s="40"/>
      <c r="FL72" s="40"/>
      <c r="FM72" s="40"/>
      <c r="FN72" s="40"/>
      <c r="FO72" s="336" t="s">
        <v>1737</v>
      </c>
      <c r="FP72" s="336" t="s">
        <v>851</v>
      </c>
      <c r="FQ72" s="40"/>
      <c r="FR72" s="336" t="s">
        <v>1737</v>
      </c>
      <c r="FS72" s="336" t="s">
        <v>851</v>
      </c>
      <c r="FT72" s="336" t="s">
        <v>851</v>
      </c>
      <c r="FU72" s="40"/>
      <c r="FV72" s="40"/>
      <c r="FW72" s="40"/>
      <c r="FX72" s="40"/>
      <c r="FY72" s="40"/>
      <c r="FZ72" s="336" t="s">
        <v>1737</v>
      </c>
      <c r="GA72" s="336" t="s">
        <v>851</v>
      </c>
      <c r="GB72" s="336" t="s">
        <v>851</v>
      </c>
      <c r="GC72" s="336" t="s">
        <v>851</v>
      </c>
      <c r="GD72" s="336" t="s">
        <v>851</v>
      </c>
      <c r="GE72" s="336" t="s">
        <v>851</v>
      </c>
      <c r="GF72" s="336" t="s">
        <v>851</v>
      </c>
      <c r="GG72" s="336" t="s">
        <v>851</v>
      </c>
      <c r="GH72" s="336" t="s">
        <v>851</v>
      </c>
      <c r="GI72" s="336" t="s">
        <v>851</v>
      </c>
      <c r="GJ72" s="336" t="s">
        <v>851</v>
      </c>
      <c r="GK72" s="40">
        <v>11126423</v>
      </c>
      <c r="GL72" s="40">
        <v>11164676</v>
      </c>
      <c r="GM72" s="40">
        <v>11199664</v>
      </c>
      <c r="GN72" s="40">
        <v>11229185</v>
      </c>
      <c r="GO72" s="40">
        <v>11250369</v>
      </c>
      <c r="GP72" s="40">
        <v>11261586</v>
      </c>
      <c r="GQ72" s="40">
        <v>11261241</v>
      </c>
      <c r="GR72" s="40">
        <v>11251117</v>
      </c>
      <c r="GS72" s="40">
        <v>11236975</v>
      </c>
      <c r="GT72" s="40">
        <v>11226711</v>
      </c>
      <c r="GU72" s="40">
        <v>11225833</v>
      </c>
      <c r="GV72" s="40">
        <v>11236671</v>
      </c>
      <c r="GW72" s="40">
        <v>11257112</v>
      </c>
      <c r="GX72" s="40">
        <v>11282722</v>
      </c>
      <c r="GY72" s="40">
        <v>11306909</v>
      </c>
      <c r="GZ72" s="40">
        <v>11324777</v>
      </c>
      <c r="HA72" s="40">
        <v>11335108</v>
      </c>
      <c r="HB72" s="40">
        <v>11339255</v>
      </c>
      <c r="HC72" s="40">
        <v>11338146</v>
      </c>
      <c r="HD72" s="40">
        <v>11333484</v>
      </c>
      <c r="HE72" s="40">
        <v>11326616</v>
      </c>
      <c r="HF72" s="40">
        <v>11317000</v>
      </c>
      <c r="HG72" s="40">
        <v>11306000</v>
      </c>
      <c r="HH72" s="40">
        <v>11291000</v>
      </c>
      <c r="HI72" s="40">
        <v>11275000</v>
      </c>
      <c r="HJ72" s="40">
        <v>11257000</v>
      </c>
      <c r="HK72" s="40">
        <v>11237000</v>
      </c>
      <c r="HL72" s="40">
        <v>11216000</v>
      </c>
      <c r="HM72" s="40">
        <v>11193000</v>
      </c>
      <c r="HN72" s="40">
        <v>11169000</v>
      </c>
      <c r="HO72" s="40">
        <v>11142000</v>
      </c>
      <c r="HP72" s="40">
        <v>11114000</v>
      </c>
      <c r="HQ72" s="40">
        <v>11084000</v>
      </c>
      <c r="HR72" s="40">
        <v>11052000</v>
      </c>
      <c r="HS72" s="40">
        <v>11017000</v>
      </c>
      <c r="HT72" s="40">
        <v>10981000</v>
      </c>
      <c r="HU72" s="40">
        <v>10942000</v>
      </c>
      <c r="HV72" s="40">
        <v>10901000</v>
      </c>
      <c r="HW72" s="40">
        <v>10858000</v>
      </c>
      <c r="HX72" s="40">
        <v>10813000</v>
      </c>
      <c r="HY72" s="40">
        <v>10765000</v>
      </c>
      <c r="HZ72" s="40">
        <v>10715000</v>
      </c>
      <c r="IA72" s="40">
        <v>10662000</v>
      </c>
      <c r="IB72" s="40">
        <v>10608000</v>
      </c>
      <c r="IC72" s="40">
        <v>10551000</v>
      </c>
      <c r="ID72" s="40">
        <v>10492000</v>
      </c>
      <c r="IE72" s="40">
        <v>10430000</v>
      </c>
      <c r="IF72" s="40">
        <v>10367000</v>
      </c>
      <c r="IG72" s="40">
        <v>10301000</v>
      </c>
      <c r="IH72" s="40">
        <v>10233000</v>
      </c>
      <c r="II72" s="40">
        <v>10162000</v>
      </c>
      <c r="IJ72" s="336" t="s">
        <v>851</v>
      </c>
      <c r="IK72" s="336" t="s">
        <v>851</v>
      </c>
      <c r="IL72" s="336" t="s">
        <v>851</v>
      </c>
      <c r="IM72" s="40">
        <v>9.1183168115094304E-4</v>
      </c>
      <c r="IN72" s="40">
        <v>3.6578756407834589E-4</v>
      </c>
      <c r="IO72" s="40">
        <v>-9.7806623671203852E-5</v>
      </c>
      <c r="IP72" s="40">
        <v>-4.1126288124360144E-4</v>
      </c>
      <c r="IQ72" s="40">
        <v>-6.0617562849074602E-4</v>
      </c>
      <c r="IR72" s="40">
        <v>-8.4933434845879674E-4</v>
      </c>
      <c r="IS72" s="40">
        <v>-9.7246171208098531E-4</v>
      </c>
      <c r="IT72" s="40">
        <v>-1.3276101090013981E-3</v>
      </c>
      <c r="IU72" s="40">
        <v>-1.4180628350004554E-3</v>
      </c>
      <c r="IV72" s="40">
        <v>-1.5977279981598258E-3</v>
      </c>
      <c r="IW72" s="40">
        <v>-1.7782524228096008E-3</v>
      </c>
      <c r="IX72" s="40">
        <v>-1.8705746624618769E-3</v>
      </c>
      <c r="IY72" s="40">
        <v>-2.0527474116533995E-3</v>
      </c>
      <c r="IZ72" s="40">
        <v>-2.1464994642883539E-3</v>
      </c>
      <c r="JA72" s="40">
        <v>-2.4203320499509573E-3</v>
      </c>
      <c r="JB72" s="40">
        <v>-2.5161767844110727E-3</v>
      </c>
      <c r="JC72" s="40">
        <v>-2.7029479388147593E-3</v>
      </c>
      <c r="JD72" s="40">
        <v>-2.8912199195474386E-3</v>
      </c>
      <c r="JE72" s="40">
        <v>-3.1718728132545948E-3</v>
      </c>
      <c r="JF72" s="40">
        <v>-3.273027716204524E-3</v>
      </c>
      <c r="JG72" s="40">
        <v>-3.5579109098762274E-3</v>
      </c>
      <c r="JH72" s="40">
        <v>-3.7540674675256014E-3</v>
      </c>
      <c r="JI72" s="40">
        <v>-3.9523928426206112E-3</v>
      </c>
      <c r="JJ72" s="40">
        <v>-4.1530216112732887E-3</v>
      </c>
      <c r="JK72" s="40">
        <v>-4.4489833526313305E-3</v>
      </c>
      <c r="JL72" s="40">
        <v>-4.6555018052458763E-3</v>
      </c>
      <c r="JM72" s="40">
        <v>-4.9586105160415173E-3</v>
      </c>
      <c r="JN72" s="40">
        <v>-5.0775851123034954E-3</v>
      </c>
      <c r="JO72" s="40">
        <v>-5.3877914324402809E-3</v>
      </c>
      <c r="JP72" s="40">
        <v>-5.6075803004205227E-3</v>
      </c>
      <c r="JQ72" s="40">
        <v>-5.9267929755151272E-3</v>
      </c>
      <c r="JR72" s="40">
        <v>-6.0585848987102509E-3</v>
      </c>
      <c r="JS72" s="40">
        <v>-6.386706605553627E-3</v>
      </c>
      <c r="JT72" s="40">
        <v>-6.6231857053935528E-3</v>
      </c>
      <c r="JU72" s="40">
        <v>-6.9625191390514374E-3</v>
      </c>
      <c r="JV72" s="336" t="s">
        <v>1740</v>
      </c>
      <c r="JW72" s="336" t="s">
        <v>851</v>
      </c>
      <c r="JX72" s="336" t="s">
        <v>851</v>
      </c>
      <c r="JY72" s="336" t="s">
        <v>851</v>
      </c>
      <c r="JZ72" s="336" t="s">
        <v>851</v>
      </c>
      <c r="KA72" s="336" t="s">
        <v>1740</v>
      </c>
      <c r="KB72" s="40">
        <v>0.49694135257586097</v>
      </c>
      <c r="KC72" s="40">
        <v>0.49685719800817096</v>
      </c>
      <c r="KD72" s="40">
        <v>0.49676596919286098</v>
      </c>
      <c r="KE72" s="40">
        <v>0.49667150167231905</v>
      </c>
      <c r="KF72" s="40">
        <v>0.496575280822737</v>
      </c>
      <c r="KG72" s="40">
        <v>0.49648262111119501</v>
      </c>
      <c r="KH72" s="40">
        <v>0.49639231215238605</v>
      </c>
      <c r="KI72" s="40">
        <v>0.49630450196220499</v>
      </c>
      <c r="KJ72" s="40">
        <v>0.49621959339241001</v>
      </c>
      <c r="KK72" s="40">
        <v>0.49614060524959297</v>
      </c>
      <c r="KL72" s="40">
        <v>0.496067970988461</v>
      </c>
      <c r="KM72" s="40">
        <v>0.49600308042676</v>
      </c>
      <c r="KN72" s="40">
        <v>0.49594640474113499</v>
      </c>
      <c r="KO72" s="40">
        <v>0.49589918546541706</v>
      </c>
      <c r="KP72" s="40">
        <v>0.49586464152556403</v>
      </c>
      <c r="KQ72" s="40">
        <v>0.49584440522662804</v>
      </c>
      <c r="KR72" s="40">
        <v>0.49583848974545097</v>
      </c>
      <c r="KS72" s="40">
        <v>0.49584781917127102</v>
      </c>
      <c r="KT72" s="40">
        <v>0.49587067380331801</v>
      </c>
      <c r="KU72" s="40">
        <v>0.49590522084795702</v>
      </c>
      <c r="KV72" s="40">
        <v>0.49594886437886598</v>
      </c>
      <c r="KW72" s="40">
        <v>0.49600275481741202</v>
      </c>
      <c r="KX72" s="40">
        <v>0.49606638549523097</v>
      </c>
      <c r="KY72" s="40">
        <v>0.49614133467501298</v>
      </c>
      <c r="KZ72" s="40">
        <v>0.496226824647855</v>
      </c>
      <c r="LA72" s="40">
        <v>0.496324485008941</v>
      </c>
      <c r="LB72" s="40">
        <v>0.49643412085528099</v>
      </c>
      <c r="LC72" s="40">
        <v>0.496555399285945</v>
      </c>
      <c r="LD72" s="40">
        <v>0.49669110968513502</v>
      </c>
      <c r="LE72" s="40">
        <v>0.49684230599141999</v>
      </c>
      <c r="LF72" s="40">
        <v>0.49701048880897902</v>
      </c>
      <c r="LG72" s="40">
        <v>0.49719688781923499</v>
      </c>
      <c r="LH72" s="40">
        <v>0.4974004628109</v>
      </c>
      <c r="LI72" s="40">
        <v>0.49762216181881302</v>
      </c>
      <c r="LJ72" s="40">
        <v>0.49786169447068096</v>
      </c>
      <c r="LK72" s="40">
        <v>0.498119882173444</v>
      </c>
      <c r="LL72" s="336" t="s">
        <v>851</v>
      </c>
      <c r="LM72" s="336" t="s">
        <v>851</v>
      </c>
      <c r="LN72" s="336" t="s">
        <v>1740</v>
      </c>
      <c r="LO72" s="40">
        <v>0.69278597831726074</v>
      </c>
      <c r="LP72" s="40">
        <v>0.69038087129592896</v>
      </c>
      <c r="LQ72" s="40">
        <v>0.68815624713897705</v>
      </c>
      <c r="LR72" s="40">
        <v>0.68602550029754639</v>
      </c>
      <c r="LS72" s="40">
        <v>0.68392693996429443</v>
      </c>
      <c r="LT72" s="40">
        <v>0.68185865879058838</v>
      </c>
      <c r="LU72" s="40">
        <v>0.68083411455154419</v>
      </c>
      <c r="LV72" s="40">
        <v>0.67963910102844238</v>
      </c>
      <c r="LW72" s="40">
        <v>0.67806220054626465</v>
      </c>
      <c r="LX72" s="40">
        <v>0.67556542158126831</v>
      </c>
      <c r="LY72" s="40">
        <v>0.67202627658843994</v>
      </c>
      <c r="LZ72" s="40">
        <v>0.6671709418296814</v>
      </c>
      <c r="MA72" s="40">
        <v>0.66128742694854736</v>
      </c>
      <c r="MB72" s="40">
        <v>0.65487360954284668</v>
      </c>
      <c r="MC72" s="40">
        <v>0.64804369211196899</v>
      </c>
      <c r="MD72" s="40">
        <v>0.64135700464248657</v>
      </c>
      <c r="ME72" s="40">
        <v>0.63469499349594116</v>
      </c>
      <c r="MF72" s="40">
        <v>0.62811261415481567</v>
      </c>
      <c r="MG72" s="40">
        <v>0.62169742584228516</v>
      </c>
      <c r="MH72" s="40">
        <v>0.6152309775352478</v>
      </c>
      <c r="MI72" s="40">
        <v>0.60850560665130615</v>
      </c>
      <c r="MJ72" s="40">
        <v>0.60190093517303467</v>
      </c>
      <c r="MK72" s="40">
        <v>0.59535825252532959</v>
      </c>
      <c r="ML72" s="40">
        <v>0.58915084600448608</v>
      </c>
      <c r="MM72" s="40">
        <v>0.5840192437171936</v>
      </c>
      <c r="MN72" s="40">
        <v>0.58049231767654419</v>
      </c>
      <c r="MO72" s="40">
        <v>0.57881474494934082</v>
      </c>
      <c r="MP72" s="40">
        <v>0.57869064807891846</v>
      </c>
      <c r="MQ72" s="40">
        <v>0.57946830987930298</v>
      </c>
      <c r="MR72" s="40">
        <v>0.58032411336898804</v>
      </c>
      <c r="MS72" s="40">
        <v>0.58034694194793701</v>
      </c>
      <c r="MT72" s="40">
        <v>0.58044105768203735</v>
      </c>
      <c r="MU72" s="40">
        <v>0.58001351356506348</v>
      </c>
      <c r="MV72" s="40">
        <v>0.57906997203826904</v>
      </c>
      <c r="MW72" s="40">
        <v>0.57744550704956055</v>
      </c>
      <c r="MX72" s="40">
        <v>0.57508367300033569</v>
      </c>
      <c r="MY72" s="336" t="s">
        <v>851</v>
      </c>
      <c r="MZ72" s="336" t="s">
        <v>1740</v>
      </c>
      <c r="NA72" s="40">
        <v>0.63893485069274902</v>
      </c>
      <c r="NB72" s="40">
        <v>0.63699746131896973</v>
      </c>
      <c r="NC72" s="40">
        <v>0.63604521751403809</v>
      </c>
      <c r="ND72" s="40">
        <v>0.6351083517074585</v>
      </c>
      <c r="NE72" s="40">
        <v>0.63276529312133789</v>
      </c>
      <c r="NF72" s="40">
        <v>0.62826859951019287</v>
      </c>
      <c r="NG72" s="40">
        <v>0.62295663356781006</v>
      </c>
      <c r="NH72" s="40">
        <v>0.6154254674911499</v>
      </c>
      <c r="NI72" s="40">
        <v>0.60658931732177734</v>
      </c>
      <c r="NJ72" s="40">
        <v>0.5976940393447876</v>
      </c>
      <c r="NK72" s="40">
        <v>0.58967751264572144</v>
      </c>
      <c r="NL72" s="40">
        <v>0.58245080709457397</v>
      </c>
      <c r="NM72" s="40">
        <v>0.5758737325668335</v>
      </c>
      <c r="NN72" s="40">
        <v>0.57008844614028931</v>
      </c>
      <c r="NO72" s="40">
        <v>0.56406122446060181</v>
      </c>
      <c r="NP72" s="40">
        <v>0.55779933929443359</v>
      </c>
      <c r="NQ72" s="40">
        <v>0.55137664079666138</v>
      </c>
      <c r="NR72" s="40">
        <v>0.54465895891189575</v>
      </c>
      <c r="NS72" s="40">
        <v>0.53827363252639771</v>
      </c>
      <c r="NT72" s="40">
        <v>0.53299444913864136</v>
      </c>
      <c r="NU72" s="40">
        <v>0.52927786111831665</v>
      </c>
      <c r="NV72" s="40">
        <v>0.52732592821121216</v>
      </c>
      <c r="NW72" s="40">
        <v>0.5271075963973999</v>
      </c>
      <c r="NX72" s="40">
        <v>0.52772152423858643</v>
      </c>
      <c r="NY72" s="40">
        <v>0.52825301885604858</v>
      </c>
      <c r="NZ72" s="40">
        <v>0.52810031175613403</v>
      </c>
      <c r="OA72" s="40">
        <v>0.52776479721069336</v>
      </c>
      <c r="OB72" s="40">
        <v>0.52691805362701416</v>
      </c>
      <c r="OC72" s="40">
        <v>0.52545249462127686</v>
      </c>
      <c r="OD72" s="40">
        <v>0.52336269617080688</v>
      </c>
      <c r="OE72" s="40">
        <v>0.52020585536956787</v>
      </c>
      <c r="OF72" s="40">
        <v>0.51706618070602417</v>
      </c>
      <c r="OG72" s="40">
        <v>0.5129738450050354</v>
      </c>
      <c r="OH72" s="40">
        <v>0.50849431753158569</v>
      </c>
      <c r="OI72" s="40">
        <v>0.50425094366073608</v>
      </c>
      <c r="OJ72" s="40">
        <v>0.50059044361114502</v>
      </c>
      <c r="OK72" s="336" t="s">
        <v>851</v>
      </c>
      <c r="OL72" s="336" t="s">
        <v>851</v>
      </c>
      <c r="OM72" s="336" t="s">
        <v>1740</v>
      </c>
      <c r="ON72" s="40">
        <v>0.62946176528930664</v>
      </c>
      <c r="OO72" s="40">
        <v>0.62817901372909546</v>
      </c>
      <c r="OP72" s="40">
        <v>0.62728714942932129</v>
      </c>
      <c r="OQ72" s="40">
        <v>0.62660896778106689</v>
      </c>
      <c r="OR72" s="40">
        <v>0.62592059373855591</v>
      </c>
      <c r="OS72" s="40">
        <v>0.62510478496551514</v>
      </c>
      <c r="OT72" s="40">
        <v>0.62516570091247559</v>
      </c>
      <c r="OU72" s="40">
        <v>0.62497788667678833</v>
      </c>
      <c r="OV72" s="40">
        <v>0.62439107894897461</v>
      </c>
      <c r="OW72" s="40">
        <v>0.62243902683258057</v>
      </c>
      <c r="OX72" s="40">
        <v>0.61899262666702271</v>
      </c>
      <c r="OY72" s="40">
        <v>0.61386489868164063</v>
      </c>
      <c r="OZ72" s="40">
        <v>0.60716831684112549</v>
      </c>
      <c r="PA72" s="40">
        <v>0.59992849826812744</v>
      </c>
      <c r="PB72" s="40">
        <v>0.59244334697723389</v>
      </c>
      <c r="PC72" s="40">
        <v>0.58544248342514038</v>
      </c>
      <c r="PD72" s="40">
        <v>0.57917940616607666</v>
      </c>
      <c r="PE72" s="40">
        <v>0.57343918085098267</v>
      </c>
      <c r="PF72" s="40">
        <v>0.56813246011734009</v>
      </c>
      <c r="PG72" s="40">
        <v>0.56285738945007324</v>
      </c>
      <c r="PH72" s="40">
        <v>0.5571441650390625</v>
      </c>
      <c r="PI72" s="40">
        <v>0.55136173963546753</v>
      </c>
      <c r="PJ72" s="40">
        <v>0.54554629325866699</v>
      </c>
      <c r="PK72" s="40">
        <v>0.53987842798233032</v>
      </c>
      <c r="PL72" s="40">
        <v>0.53528159856796265</v>
      </c>
      <c r="PM72" s="40">
        <v>0.5322805643081665</v>
      </c>
      <c r="PN72" s="40">
        <v>0.53103125095367432</v>
      </c>
      <c r="PO72" s="40">
        <v>0.53141999244689941</v>
      </c>
      <c r="PP72" s="40">
        <v>0.53252261877059937</v>
      </c>
      <c r="PQ72" s="40">
        <v>0.53378826379776001</v>
      </c>
      <c r="PR72" s="40">
        <v>0.53412121534347534</v>
      </c>
      <c r="PS72" s="40">
        <v>0.53451579809188843</v>
      </c>
      <c r="PT72" s="40">
        <v>0.53419506549835205</v>
      </c>
      <c r="PU72" s="40">
        <v>0.53344333171844482</v>
      </c>
      <c r="PV72" s="40">
        <v>0.53200429677963257</v>
      </c>
      <c r="PW72" s="40">
        <v>0.52971857786178589</v>
      </c>
      <c r="PX72" s="336" t="s">
        <v>851</v>
      </c>
      <c r="PY72" s="336" t="s">
        <v>851</v>
      </c>
      <c r="PZ72" s="40">
        <v>0.58289999999999997</v>
      </c>
      <c r="QA72" s="40">
        <v>0.58399999999999996</v>
      </c>
      <c r="QB72" s="40">
        <v>0.5857</v>
      </c>
      <c r="QC72" s="40">
        <v>0.58779999999999999</v>
      </c>
      <c r="QD72" s="40">
        <v>0.59729999999999994</v>
      </c>
      <c r="QE72" s="40">
        <v>0.60580000000000001</v>
      </c>
      <c r="QF72" s="40">
        <v>0.61890000000000001</v>
      </c>
      <c r="QG72" s="40">
        <v>0.62630000000000008</v>
      </c>
      <c r="QH72" s="40">
        <v>0.64019999999999999</v>
      </c>
      <c r="QI72" s="40">
        <v>0.63800000000000001</v>
      </c>
      <c r="QJ72" s="40">
        <v>0.63869999999999993</v>
      </c>
      <c r="QK72" s="40">
        <v>0.63900000000000001</v>
      </c>
      <c r="QL72" s="40">
        <v>0.63890000000000002</v>
      </c>
      <c r="QM72" s="40">
        <v>0.63880000000000003</v>
      </c>
      <c r="QN72" s="40">
        <v>0.63950000000000007</v>
      </c>
      <c r="QO72" s="40">
        <v>0.63990000000000002</v>
      </c>
      <c r="QP72" s="40">
        <v>0.64119999999999999</v>
      </c>
      <c r="QQ72" s="40">
        <v>0.64260000000000006</v>
      </c>
      <c r="QR72" s="40">
        <v>0.64290000000000003</v>
      </c>
      <c r="QS72" s="336" t="s">
        <v>851</v>
      </c>
      <c r="QT72" s="336" t="s">
        <v>851</v>
      </c>
      <c r="QU72" s="336" t="s">
        <v>851</v>
      </c>
      <c r="QV72" s="336" t="s">
        <v>851</v>
      </c>
      <c r="QW72" s="40">
        <v>4.6674447366967797E-4</v>
      </c>
      <c r="QX72" s="336" t="s">
        <v>851</v>
      </c>
      <c r="QY72" s="336" t="s">
        <v>851</v>
      </c>
      <c r="QZ72" s="336" t="s">
        <v>851</v>
      </c>
      <c r="RA72" s="336" t="s">
        <v>851</v>
      </c>
      <c r="RB72" s="336" t="s">
        <v>851</v>
      </c>
      <c r="RC72" s="336" t="s">
        <v>851</v>
      </c>
      <c r="RD72" s="336" t="s">
        <v>851</v>
      </c>
      <c r="RE72" s="336" t="s">
        <v>851</v>
      </c>
      <c r="RF72" s="40"/>
      <c r="RG72" s="40"/>
      <c r="RH72" s="336" t="s">
        <v>1737</v>
      </c>
      <c r="RI72" s="336" t="s">
        <v>851</v>
      </c>
      <c r="RJ72" s="40"/>
      <c r="RK72" s="40"/>
      <c r="RL72" s="336" t="s">
        <v>1737</v>
      </c>
      <c r="RM72" s="336" t="s">
        <v>851</v>
      </c>
      <c r="RN72" s="40"/>
      <c r="RO72" s="40"/>
      <c r="RP72" s="336" t="s">
        <v>1737</v>
      </c>
      <c r="RQ72" s="336" t="s">
        <v>851</v>
      </c>
      <c r="RR72" s="40"/>
      <c r="RS72" s="40"/>
      <c r="RT72" s="336" t="s">
        <v>1737</v>
      </c>
      <c r="RU72" s="336" t="s">
        <v>851</v>
      </c>
      <c r="RV72" s="40"/>
      <c r="RW72" s="40"/>
      <c r="RX72" s="336" t="s">
        <v>1737</v>
      </c>
      <c r="RY72" s="336" t="s">
        <v>851</v>
      </c>
      <c r="RZ72" s="336" t="s">
        <v>470</v>
      </c>
      <c r="SA72" s="40">
        <v>0.22939208149909973</v>
      </c>
      <c r="SB72" s="40">
        <v>0.23161929845809937</v>
      </c>
      <c r="SC72" s="40">
        <v>0.22486382722854614</v>
      </c>
      <c r="SD72" s="40">
        <v>0.21620720624923706</v>
      </c>
      <c r="SE72" s="40">
        <v>0.20933203399181366</v>
      </c>
      <c r="SF72" s="336" t="s">
        <v>851</v>
      </c>
      <c r="SG72" s="336" t="s">
        <v>851</v>
      </c>
      <c r="SH72" s="40">
        <v>9.2363111674785614E-2</v>
      </c>
      <c r="SI72" s="40">
        <v>9.0712867677211761E-2</v>
      </c>
      <c r="SJ72" s="40">
        <v>8.7159804999828339E-2</v>
      </c>
      <c r="SK72" s="40">
        <v>9.6941933035850525E-2</v>
      </c>
      <c r="SL72" s="40">
        <v>0.21253371238708496</v>
      </c>
      <c r="SM72" s="336" t="s">
        <v>470</v>
      </c>
      <c r="SN72" s="336" t="s">
        <v>851</v>
      </c>
      <c r="SO72" s="336" t="s">
        <v>851</v>
      </c>
      <c r="SP72" s="40"/>
      <c r="SQ72" s="40"/>
      <c r="SR72" s="40"/>
      <c r="SS72" s="40"/>
      <c r="ST72" s="40"/>
      <c r="SU72" s="336" t="s">
        <v>1737</v>
      </c>
      <c r="SV72" s="336" t="s">
        <v>851</v>
      </c>
      <c r="SW72" s="336" t="s">
        <v>851</v>
      </c>
      <c r="SX72" s="40">
        <v>3.7313483655452728E-2</v>
      </c>
      <c r="SY72" s="40">
        <v>3.6665085703134537E-2</v>
      </c>
      <c r="SZ72" s="40">
        <v>2.0502690225839615E-2</v>
      </c>
      <c r="TA72" s="40">
        <v>1.7307396978139877E-2</v>
      </c>
      <c r="TB72" s="40">
        <v>-2.1768524311482906E-3</v>
      </c>
      <c r="TC72" s="336" t="s">
        <v>840</v>
      </c>
      <c r="TD72" s="336" t="s">
        <v>851</v>
      </c>
      <c r="TE72" s="336" t="s">
        <v>851</v>
      </c>
      <c r="TF72" s="336" t="s">
        <v>851</v>
      </c>
      <c r="TG72" s="40"/>
      <c r="TH72" s="40"/>
      <c r="TI72" s="40"/>
      <c r="TJ72" s="40"/>
      <c r="TK72" s="40"/>
      <c r="TL72" s="336" t="s">
        <v>1737</v>
      </c>
      <c r="TM72" s="336" t="s">
        <v>851</v>
      </c>
      <c r="TN72" s="336" t="s">
        <v>851</v>
      </c>
      <c r="TO72" s="336" t="s">
        <v>851</v>
      </c>
      <c r="TP72" s="40">
        <v>3.6203574389219284E-2</v>
      </c>
      <c r="TQ72" s="40">
        <v>3.6174379289150238E-2</v>
      </c>
      <c r="TR72" s="40">
        <v>1.9556121900677681E-2</v>
      </c>
      <c r="TS72" s="40">
        <v>1.6837881878018379E-2</v>
      </c>
      <c r="TT72" s="40">
        <v>-1.7655895790085196E-3</v>
      </c>
      <c r="TU72" s="336" t="s">
        <v>840</v>
      </c>
      <c r="TV72" s="336" t="s">
        <v>851</v>
      </c>
      <c r="TW72" s="40"/>
      <c r="TX72" s="336" t="s">
        <v>1737</v>
      </c>
      <c r="TY72" s="336" t="s">
        <v>851</v>
      </c>
      <c r="TZ72" s="40"/>
      <c r="UA72" s="336" t="s">
        <v>1737</v>
      </c>
      <c r="UB72" s="336" t="s">
        <v>851</v>
      </c>
      <c r="UC72" s="40">
        <v>8026.8034359007897</v>
      </c>
      <c r="UD72" s="336" t="s">
        <v>840</v>
      </c>
      <c r="UE72" s="336" t="s">
        <v>851</v>
      </c>
      <c r="UF72" s="336" t="s">
        <v>851</v>
      </c>
      <c r="UG72" s="40"/>
      <c r="UH72" s="40"/>
      <c r="UI72" s="40"/>
      <c r="UJ72" s="40"/>
      <c r="UK72" s="40"/>
      <c r="UL72" s="336" t="s">
        <v>1737</v>
      </c>
      <c r="UM72" s="336" t="s">
        <v>851</v>
      </c>
      <c r="UN72" s="336" t="s">
        <v>851</v>
      </c>
      <c r="UO72" s="336" t="s">
        <v>851</v>
      </c>
      <c r="UP72" s="40"/>
      <c r="UQ72" s="40"/>
      <c r="UR72" s="40"/>
      <c r="US72" s="40"/>
      <c r="UT72" s="40">
        <v>0.18038532137870789</v>
      </c>
      <c r="UU72" s="336" t="s">
        <v>470</v>
      </c>
    </row>
    <row r="73" spans="1:567">
      <c r="A73" s="336" t="s">
        <v>517</v>
      </c>
      <c r="B73" s="336" t="s">
        <v>427</v>
      </c>
      <c r="C73" s="336" t="s">
        <v>263</v>
      </c>
      <c r="D73" s="40">
        <v>3.9786387234926224E-2</v>
      </c>
      <c r="E73" s="336" t="s">
        <v>470</v>
      </c>
      <c r="F73" s="40">
        <v>4.46503646671772E-2</v>
      </c>
      <c r="G73" s="336" t="s">
        <v>470</v>
      </c>
      <c r="H73" s="40">
        <v>4.414917528629303E-2</v>
      </c>
      <c r="I73" s="336" t="s">
        <v>470</v>
      </c>
      <c r="J73" s="40">
        <v>4.1827131062746048E-2</v>
      </c>
      <c r="K73" s="336" t="s">
        <v>470</v>
      </c>
      <c r="L73" s="336" t="s">
        <v>470</v>
      </c>
      <c r="M73" s="40">
        <v>0.55448776483535767</v>
      </c>
      <c r="N73" s="40"/>
      <c r="O73" s="336" t="s">
        <v>1736</v>
      </c>
      <c r="P73" s="40"/>
      <c r="Q73" s="336" t="s">
        <v>1736</v>
      </c>
      <c r="R73" s="40"/>
      <c r="S73" s="336" t="s">
        <v>1736</v>
      </c>
      <c r="T73" s="40"/>
      <c r="U73" s="336" t="s">
        <v>1736</v>
      </c>
      <c r="V73" s="336" t="s">
        <v>851</v>
      </c>
      <c r="W73" s="336" t="s">
        <v>470</v>
      </c>
      <c r="X73" s="40">
        <v>0.55226528644561768</v>
      </c>
      <c r="Y73" s="40"/>
      <c r="Z73" s="336" t="s">
        <v>1736</v>
      </c>
      <c r="AA73" s="40"/>
      <c r="AB73" s="336" t="s">
        <v>1736</v>
      </c>
      <c r="AC73" s="40"/>
      <c r="AD73" s="336" t="s">
        <v>1736</v>
      </c>
      <c r="AE73" s="40"/>
      <c r="AF73" s="336" t="s">
        <v>1736</v>
      </c>
      <c r="AG73" s="336" t="s">
        <v>851</v>
      </c>
      <c r="AH73" s="336" t="s">
        <v>1447</v>
      </c>
      <c r="AI73" s="40">
        <v>0.6531451940536499</v>
      </c>
      <c r="AJ73" s="40"/>
      <c r="AK73" s="336" t="s">
        <v>1736</v>
      </c>
      <c r="AL73" s="40"/>
      <c r="AM73" s="336" t="s">
        <v>1736</v>
      </c>
      <c r="AN73" s="40"/>
      <c r="AO73" s="336" t="s">
        <v>1736</v>
      </c>
      <c r="AP73" s="40">
        <v>0.6531451940536499</v>
      </c>
      <c r="AQ73" s="336" t="s">
        <v>1447</v>
      </c>
      <c r="AR73" s="336" t="s">
        <v>851</v>
      </c>
      <c r="AS73" s="336" t="s">
        <v>1803</v>
      </c>
      <c r="AT73" s="40">
        <v>0.68103116750717163</v>
      </c>
      <c r="AU73" s="40"/>
      <c r="AV73" s="336" t="s">
        <v>1736</v>
      </c>
      <c r="AW73" s="40"/>
      <c r="AX73" s="336" t="s">
        <v>1736</v>
      </c>
      <c r="AY73" s="40"/>
      <c r="AZ73" s="336" t="s">
        <v>1736</v>
      </c>
      <c r="BA73" s="40">
        <v>0.68103116750717163</v>
      </c>
      <c r="BB73" s="336" t="s">
        <v>1803</v>
      </c>
      <c r="BC73" s="336" t="s">
        <v>851</v>
      </c>
      <c r="BD73" s="336" t="s">
        <v>470</v>
      </c>
      <c r="BE73" s="40">
        <v>3.0543386936187744</v>
      </c>
      <c r="BF73" s="336" t="s">
        <v>470</v>
      </c>
      <c r="BG73" s="40">
        <v>4.0604763031005859</v>
      </c>
      <c r="BH73" s="336" t="s">
        <v>470</v>
      </c>
      <c r="BI73" s="40">
        <v>4.4199590682983398</v>
      </c>
      <c r="BJ73" s="336" t="s">
        <v>470</v>
      </c>
      <c r="BK73" s="40">
        <v>5.0964579582214355</v>
      </c>
      <c r="BL73" s="336" t="s">
        <v>851</v>
      </c>
      <c r="BM73" s="40">
        <v>2.5403203964233398</v>
      </c>
      <c r="BN73" s="336" t="s">
        <v>470</v>
      </c>
      <c r="BO73" s="336" t="s">
        <v>851</v>
      </c>
      <c r="BP73" s="336" t="s">
        <v>470</v>
      </c>
      <c r="BQ73" s="40">
        <v>5.4633389227092266E-3</v>
      </c>
      <c r="BR73" s="40">
        <v>4.874122329056263E-3</v>
      </c>
      <c r="BS73" s="40">
        <v>4.7387173399329185E-3</v>
      </c>
      <c r="BT73" s="40">
        <v>4.0320712141692638E-3</v>
      </c>
      <c r="BU73" s="40">
        <v>4.0320581756532192E-3</v>
      </c>
      <c r="BV73" s="336" t="s">
        <v>851</v>
      </c>
      <c r="BW73" s="336" t="s">
        <v>470</v>
      </c>
      <c r="BX73" s="40">
        <v>6.6169267520308495E-3</v>
      </c>
      <c r="BY73" s="40">
        <v>6.0194586403667927E-3</v>
      </c>
      <c r="BZ73" s="40">
        <v>5.7810433208942413E-3</v>
      </c>
      <c r="CA73" s="40">
        <v>5.6933793239295483E-3</v>
      </c>
      <c r="CB73" s="40">
        <v>5.7845008559525013E-3</v>
      </c>
      <c r="CC73" s="336" t="s">
        <v>851</v>
      </c>
      <c r="CD73" s="336" t="s">
        <v>470</v>
      </c>
      <c r="CE73" s="40">
        <v>6.0282209888100624E-3</v>
      </c>
      <c r="CF73" s="40">
        <v>5.7438574731349945E-3</v>
      </c>
      <c r="CG73" s="40">
        <v>5.7322676293551922E-3</v>
      </c>
      <c r="CH73" s="40">
        <v>5.8233737945556641E-3</v>
      </c>
      <c r="CI73" s="40">
        <v>5.5761244148015976E-3</v>
      </c>
      <c r="CJ73" s="336" t="s">
        <v>851</v>
      </c>
      <c r="CK73" s="336" t="s">
        <v>470</v>
      </c>
      <c r="CL73" s="40">
        <v>5.7923928834497929E-3</v>
      </c>
      <c r="CM73" s="40">
        <v>5.6811533868312836E-3</v>
      </c>
      <c r="CN73" s="40">
        <v>5.6940866634249687E-3</v>
      </c>
      <c r="CO73" s="40">
        <v>5.5781658738851547E-3</v>
      </c>
      <c r="CP73" s="40">
        <v>5.5760461837053299E-3</v>
      </c>
      <c r="CQ73" s="336" t="s">
        <v>851</v>
      </c>
      <c r="CR73" s="40"/>
      <c r="CS73" s="40"/>
      <c r="CT73" s="40"/>
      <c r="CU73" s="40"/>
      <c r="CV73" s="40"/>
      <c r="CW73" s="336" t="s">
        <v>1737</v>
      </c>
      <c r="CX73" s="336" t="s">
        <v>851</v>
      </c>
      <c r="CY73" s="40"/>
      <c r="CZ73" s="40"/>
      <c r="DA73" s="40"/>
      <c r="DB73" s="40"/>
      <c r="DC73" s="40"/>
      <c r="DD73" s="336" t="s">
        <v>1737</v>
      </c>
      <c r="DE73" s="336" t="s">
        <v>851</v>
      </c>
      <c r="DF73" s="40"/>
      <c r="DG73" s="336" t="s">
        <v>1737</v>
      </c>
      <c r="DH73" s="336" t="s">
        <v>851</v>
      </c>
      <c r="DI73" s="336" t="s">
        <v>851</v>
      </c>
      <c r="DJ73" s="336" t="s">
        <v>851</v>
      </c>
      <c r="DK73" s="336" t="s">
        <v>1737</v>
      </c>
      <c r="DL73" s="336" t="s">
        <v>851</v>
      </c>
      <c r="DM73" s="336" t="s">
        <v>851</v>
      </c>
      <c r="DN73" s="336" t="s">
        <v>470</v>
      </c>
      <c r="DO73" s="40">
        <v>2.6685080956667662E-3</v>
      </c>
      <c r="DP73" s="40">
        <v>3.2482023816555738E-3</v>
      </c>
      <c r="DQ73" s="40">
        <v>-2.6227673515677452E-5</v>
      </c>
      <c r="DR73" s="40">
        <v>-5.4957056418061256E-3</v>
      </c>
      <c r="DS73" s="40">
        <v>1.0799197480082512E-2</v>
      </c>
      <c r="DT73" s="336" t="s">
        <v>851</v>
      </c>
      <c r="DU73" s="336" t="s">
        <v>470</v>
      </c>
      <c r="DV73" s="40">
        <v>3.7750001065433025E-3</v>
      </c>
      <c r="DW73" s="40">
        <v>3.1333332881331444E-3</v>
      </c>
      <c r="DX73" s="40">
        <v>-5.0000118790194392E-5</v>
      </c>
      <c r="DY73" s="40">
        <v>1.8999999156221747E-3</v>
      </c>
      <c r="DZ73" s="40">
        <v>2.0000000949949026E-3</v>
      </c>
      <c r="EA73" s="336" t="s">
        <v>851</v>
      </c>
      <c r="EB73" s="336" t="s">
        <v>470</v>
      </c>
      <c r="EC73" s="40">
        <v>3.5477709025144577E-3</v>
      </c>
      <c r="ED73" s="40">
        <v>2.897999482229352E-3</v>
      </c>
      <c r="EE73" s="40">
        <v>-1.2229772983118892E-3</v>
      </c>
      <c r="EF73" s="40">
        <v>5.1962067373096943E-3</v>
      </c>
      <c r="EG73" s="40">
        <v>7.5013483874499798E-3</v>
      </c>
      <c r="EH73" s="336" t="s">
        <v>851</v>
      </c>
      <c r="EI73" s="336" t="s">
        <v>470</v>
      </c>
      <c r="EJ73" s="40">
        <v>3.8668853230774403E-3</v>
      </c>
      <c r="EK73" s="40">
        <v>2.8925032820552588E-3</v>
      </c>
      <c r="EL73" s="40">
        <v>3.3319739159196615E-3</v>
      </c>
      <c r="EM73" s="40">
        <v>4.8540206626057625E-3</v>
      </c>
      <c r="EN73" s="40">
        <v>6.3185812905430794E-4</v>
      </c>
      <c r="EO73" s="336" t="s">
        <v>851</v>
      </c>
      <c r="EP73" s="336" t="s">
        <v>851</v>
      </c>
      <c r="EQ73" s="336" t="s">
        <v>851</v>
      </c>
      <c r="ER73" s="40"/>
      <c r="ES73" s="336" t="s">
        <v>1737</v>
      </c>
      <c r="ET73" s="336" t="s">
        <v>851</v>
      </c>
      <c r="EU73" s="336" t="s">
        <v>851</v>
      </c>
      <c r="EV73" s="40"/>
      <c r="EW73" s="336" t="s">
        <v>1737</v>
      </c>
      <c r="EX73" s="336" t="s">
        <v>851</v>
      </c>
      <c r="EY73" s="336" t="s">
        <v>851</v>
      </c>
      <c r="EZ73" s="40"/>
      <c r="FA73" s="336" t="s">
        <v>1737</v>
      </c>
      <c r="FB73" s="336" t="s">
        <v>851</v>
      </c>
      <c r="FC73" s="40"/>
      <c r="FD73" s="40"/>
      <c r="FE73" s="40"/>
      <c r="FF73" s="40"/>
      <c r="FG73" s="40"/>
      <c r="FH73" s="336" t="s">
        <v>1737</v>
      </c>
      <c r="FI73" s="336" t="s">
        <v>851</v>
      </c>
      <c r="FJ73" s="40">
        <v>-0.22023990750312805</v>
      </c>
      <c r="FK73" s="40">
        <v>-0.22023990750312805</v>
      </c>
      <c r="FL73" s="40">
        <v>-0.22023990750312805</v>
      </c>
      <c r="FM73" s="40">
        <v>-0.20079094171524048</v>
      </c>
      <c r="FN73" s="40">
        <v>-0.17386515438556671</v>
      </c>
      <c r="FO73" s="336" t="s">
        <v>840</v>
      </c>
      <c r="FP73" s="336" t="s">
        <v>851</v>
      </c>
      <c r="FQ73" s="40"/>
      <c r="FR73" s="336" t="s">
        <v>1737</v>
      </c>
      <c r="FS73" s="336" t="s">
        <v>851</v>
      </c>
      <c r="FT73" s="336" t="s">
        <v>851</v>
      </c>
      <c r="FU73" s="40">
        <v>3.0801646411418915E-2</v>
      </c>
      <c r="FV73" s="40">
        <v>3.0801646411418915E-2</v>
      </c>
      <c r="FW73" s="40">
        <v>3.0801646411418915E-2</v>
      </c>
      <c r="FX73" s="40">
        <v>4.2058218270540237E-2</v>
      </c>
      <c r="FY73" s="40">
        <v>2.5222828611731529E-2</v>
      </c>
      <c r="FZ73" s="336" t="s">
        <v>840</v>
      </c>
      <c r="GA73" s="336" t="s">
        <v>851</v>
      </c>
      <c r="GB73" s="336" t="s">
        <v>851</v>
      </c>
      <c r="GC73" s="336" t="s">
        <v>851</v>
      </c>
      <c r="GD73" s="336" t="s">
        <v>851</v>
      </c>
      <c r="GE73" s="336" t="s">
        <v>851</v>
      </c>
      <c r="GF73" s="336" t="s">
        <v>851</v>
      </c>
      <c r="GG73" s="336" t="s">
        <v>851</v>
      </c>
      <c r="GH73" s="336" t="s">
        <v>851</v>
      </c>
      <c r="GI73" s="336" t="s">
        <v>851</v>
      </c>
      <c r="GJ73" s="336" t="s">
        <v>851</v>
      </c>
      <c r="GK73" s="40">
        <v>133860</v>
      </c>
      <c r="GL73" s="40">
        <v>129047</v>
      </c>
      <c r="GM73" s="40">
        <v>129205</v>
      </c>
      <c r="GN73" s="40">
        <v>131897</v>
      </c>
      <c r="GO73" s="40">
        <v>134192</v>
      </c>
      <c r="GP73" s="40">
        <v>137658</v>
      </c>
      <c r="GQ73" s="40">
        <v>141239</v>
      </c>
      <c r="GR73" s="40">
        <v>144056</v>
      </c>
      <c r="GS73" s="40">
        <v>145880</v>
      </c>
      <c r="GT73" s="40">
        <v>146833</v>
      </c>
      <c r="GU73" s="40">
        <v>148703</v>
      </c>
      <c r="GV73" s="40">
        <v>150831</v>
      </c>
      <c r="GW73" s="40">
        <v>152088</v>
      </c>
      <c r="GX73" s="40">
        <v>153822</v>
      </c>
      <c r="GY73" s="40">
        <v>155909</v>
      </c>
      <c r="GZ73" s="40">
        <v>157980</v>
      </c>
      <c r="HA73" s="40">
        <v>159664</v>
      </c>
      <c r="HB73" s="40">
        <v>160175</v>
      </c>
      <c r="HC73" s="40">
        <v>159336</v>
      </c>
      <c r="HD73" s="40">
        <v>157441</v>
      </c>
      <c r="HE73" s="40">
        <v>155014</v>
      </c>
      <c r="HF73" s="40">
        <v>156000</v>
      </c>
      <c r="HG73" s="40">
        <v>156000</v>
      </c>
      <c r="HH73" s="40">
        <v>157000</v>
      </c>
      <c r="HI73" s="40">
        <v>158000</v>
      </c>
      <c r="HJ73" s="40">
        <v>158000</v>
      </c>
      <c r="HK73" s="40">
        <v>159000</v>
      </c>
      <c r="HL73" s="40">
        <v>159000</v>
      </c>
      <c r="HM73" s="40">
        <v>160000</v>
      </c>
      <c r="HN73" s="40">
        <v>160000</v>
      </c>
      <c r="HO73" s="40">
        <v>161000</v>
      </c>
      <c r="HP73" s="40">
        <v>161000</v>
      </c>
      <c r="HQ73" s="40">
        <v>162000</v>
      </c>
      <c r="HR73" s="40">
        <v>162000</v>
      </c>
      <c r="HS73" s="40">
        <v>162000</v>
      </c>
      <c r="HT73" s="40">
        <v>163000</v>
      </c>
      <c r="HU73" s="40">
        <v>163000</v>
      </c>
      <c r="HV73" s="40">
        <v>163000</v>
      </c>
      <c r="HW73" s="40">
        <v>164000</v>
      </c>
      <c r="HX73" s="40">
        <v>164000</v>
      </c>
      <c r="HY73" s="40">
        <v>164000</v>
      </c>
      <c r="HZ73" s="40">
        <v>164000</v>
      </c>
      <c r="IA73" s="40">
        <v>164000</v>
      </c>
      <c r="IB73" s="40">
        <v>165000</v>
      </c>
      <c r="IC73" s="40">
        <v>165000</v>
      </c>
      <c r="ID73" s="40">
        <v>165000</v>
      </c>
      <c r="IE73" s="40">
        <v>165000</v>
      </c>
      <c r="IF73" s="40">
        <v>165000</v>
      </c>
      <c r="IG73" s="40">
        <v>165000</v>
      </c>
      <c r="IH73" s="40">
        <v>165000</v>
      </c>
      <c r="II73" s="40">
        <v>165000</v>
      </c>
      <c r="IJ73" s="336" t="s">
        <v>851</v>
      </c>
      <c r="IK73" s="336" t="s">
        <v>851</v>
      </c>
      <c r="IL73" s="336" t="s">
        <v>851</v>
      </c>
      <c r="IM73" s="40">
        <v>1.0603164322674274E-2</v>
      </c>
      <c r="IN73" s="40">
        <v>3.1953603029251099E-3</v>
      </c>
      <c r="IO73" s="40">
        <v>-5.2517876029014587E-3</v>
      </c>
      <c r="IP73" s="40">
        <v>-1.1964394710958004E-2</v>
      </c>
      <c r="IQ73" s="40">
        <v>-1.5535349026322365E-2</v>
      </c>
      <c r="IR73" s="40">
        <v>6.3405716791749001E-3</v>
      </c>
      <c r="IS73" s="40">
        <v>0</v>
      </c>
      <c r="IT73" s="40">
        <v>6.3897981308400631E-3</v>
      </c>
      <c r="IU73" s="40">
        <v>6.3492278568446636E-3</v>
      </c>
      <c r="IV73" s="40">
        <v>0</v>
      </c>
      <c r="IW73" s="40">
        <v>6.3091693446040154E-3</v>
      </c>
      <c r="IX73" s="40">
        <v>0</v>
      </c>
      <c r="IY73" s="40">
        <v>6.2696128152310848E-3</v>
      </c>
      <c r="IZ73" s="40">
        <v>0</v>
      </c>
      <c r="JA73" s="40">
        <v>6.2305498868227005E-3</v>
      </c>
      <c r="JB73" s="40">
        <v>0</v>
      </c>
      <c r="JC73" s="40">
        <v>6.1919703148305416E-3</v>
      </c>
      <c r="JD73" s="40">
        <v>0</v>
      </c>
      <c r="JE73" s="40">
        <v>0</v>
      </c>
      <c r="JF73" s="40">
        <v>6.1538657173514366E-3</v>
      </c>
      <c r="JG73" s="40">
        <v>0</v>
      </c>
      <c r="JH73" s="40">
        <v>0</v>
      </c>
      <c r="JI73" s="40">
        <v>6.1162272468209267E-3</v>
      </c>
      <c r="JJ73" s="40">
        <v>0</v>
      </c>
      <c r="JK73" s="40">
        <v>0</v>
      </c>
      <c r="JL73" s="40">
        <v>0</v>
      </c>
      <c r="JM73" s="40">
        <v>0</v>
      </c>
      <c r="JN73" s="40">
        <v>6.0790460556745529E-3</v>
      </c>
      <c r="JO73" s="40">
        <v>0</v>
      </c>
      <c r="JP73" s="40">
        <v>0</v>
      </c>
      <c r="JQ73" s="40">
        <v>0</v>
      </c>
      <c r="JR73" s="40">
        <v>0</v>
      </c>
      <c r="JS73" s="40">
        <v>0</v>
      </c>
      <c r="JT73" s="40">
        <v>0</v>
      </c>
      <c r="JU73" s="40">
        <v>0</v>
      </c>
      <c r="JV73" s="336" t="s">
        <v>1740</v>
      </c>
      <c r="JW73" s="336" t="s">
        <v>851</v>
      </c>
      <c r="JX73" s="336" t="s">
        <v>851</v>
      </c>
      <c r="JY73" s="336" t="s">
        <v>851</v>
      </c>
      <c r="JZ73" s="336" t="s">
        <v>851</v>
      </c>
      <c r="KA73" s="336" t="s">
        <v>1740</v>
      </c>
      <c r="KB73" s="40">
        <v>0.45812324053800402</v>
      </c>
      <c r="KC73" s="40">
        <v>0.45836515476079598</v>
      </c>
      <c r="KD73" s="40">
        <v>0.45867544108750102</v>
      </c>
      <c r="KE73" s="40">
        <v>0.45904530177631103</v>
      </c>
      <c r="KF73" s="40">
        <v>0.45944573285278101</v>
      </c>
      <c r="KG73" s="40">
        <v>0.45989640463132198</v>
      </c>
      <c r="KH73" s="40">
        <v>0.46030243452510999</v>
      </c>
      <c r="KI73" s="40">
        <v>0.46067503972065699</v>
      </c>
      <c r="KJ73" s="40">
        <v>0.461025878503942</v>
      </c>
      <c r="KK73" s="40">
        <v>0.46142192468218396</v>
      </c>
      <c r="KL73" s="40">
        <v>0.461825619741071</v>
      </c>
      <c r="KM73" s="40">
        <v>0.46223030130215798</v>
      </c>
      <c r="KN73" s="40">
        <v>0.46267844037783201</v>
      </c>
      <c r="KO73" s="40">
        <v>0.46313244486378102</v>
      </c>
      <c r="KP73" s="40">
        <v>0.46358106321079101</v>
      </c>
      <c r="KQ73" s="40">
        <v>0.464075030901625</v>
      </c>
      <c r="KR73" s="40">
        <v>0.46456499775154902</v>
      </c>
      <c r="KS73" s="40">
        <v>0.46507849622659103</v>
      </c>
      <c r="KT73" s="40">
        <v>0.46562877450525003</v>
      </c>
      <c r="KU73" s="40">
        <v>0.46616968159359601</v>
      </c>
      <c r="KV73" s="40">
        <v>0.466750647189349</v>
      </c>
      <c r="KW73" s="40">
        <v>0.46734705644928803</v>
      </c>
      <c r="KX73" s="40">
        <v>0.46794259474514099</v>
      </c>
      <c r="KY73" s="40">
        <v>0.46857733616679098</v>
      </c>
      <c r="KZ73" s="40">
        <v>0.46924744254323597</v>
      </c>
      <c r="LA73" s="40">
        <v>0.469892349977096</v>
      </c>
      <c r="LB73" s="40">
        <v>0.470560651462818</v>
      </c>
      <c r="LC73" s="40">
        <v>0.47128544337057598</v>
      </c>
      <c r="LD73" s="40">
        <v>0.47200789828109696</v>
      </c>
      <c r="LE73" s="40">
        <v>0.47274064697127799</v>
      </c>
      <c r="LF73" s="40">
        <v>0.47349585712494702</v>
      </c>
      <c r="LG73" s="40">
        <v>0.47425886373344706</v>
      </c>
      <c r="LH73" s="40">
        <v>0.47504796825270296</v>
      </c>
      <c r="LI73" s="40">
        <v>0.47587686843273602</v>
      </c>
      <c r="LJ73" s="40">
        <v>0.47665577800794501</v>
      </c>
      <c r="LK73" s="40">
        <v>0.47746737763411701</v>
      </c>
      <c r="LL73" s="336" t="s">
        <v>851</v>
      </c>
      <c r="LM73" s="336" t="s">
        <v>851</v>
      </c>
      <c r="LN73" s="336" t="s">
        <v>1740</v>
      </c>
      <c r="LO73" s="40">
        <v>0.64908218383789063</v>
      </c>
      <c r="LP73" s="40">
        <v>0.64654523134231567</v>
      </c>
      <c r="LQ73" s="40">
        <v>0.64506322145462036</v>
      </c>
      <c r="LR73" s="40">
        <v>0.64431136846542358</v>
      </c>
      <c r="LS73" s="40">
        <v>0.64337116479873657</v>
      </c>
      <c r="LT73" s="40">
        <v>0.64155495166778564</v>
      </c>
      <c r="LU73" s="40">
        <v>0.64102566242218018</v>
      </c>
      <c r="LV73" s="40">
        <v>0.64102566242218018</v>
      </c>
      <c r="LW73" s="40">
        <v>0.63694268465042114</v>
      </c>
      <c r="LX73" s="40">
        <v>0.62658226490020752</v>
      </c>
      <c r="LY73" s="40">
        <v>0.62658226490020752</v>
      </c>
      <c r="LZ73" s="40">
        <v>0.62264150381088257</v>
      </c>
      <c r="MA73" s="40">
        <v>0.62264150381088257</v>
      </c>
      <c r="MB73" s="40">
        <v>0.61874997615814209</v>
      </c>
      <c r="MC73" s="40">
        <v>0.61250001192092896</v>
      </c>
      <c r="MD73" s="40">
        <v>0.6086956262588501</v>
      </c>
      <c r="ME73" s="40">
        <v>0.6086956262588501</v>
      </c>
      <c r="MF73" s="40">
        <v>0.60493826866149902</v>
      </c>
      <c r="MG73" s="40">
        <v>0.59876543283462524</v>
      </c>
      <c r="MH73" s="40">
        <v>0.59876543283462524</v>
      </c>
      <c r="MI73" s="40">
        <v>0.59509199857711792</v>
      </c>
      <c r="MJ73" s="40">
        <v>0.59509199857711792</v>
      </c>
      <c r="MK73" s="40">
        <v>0.59509199857711792</v>
      </c>
      <c r="ML73" s="40">
        <v>0.59146338701248169</v>
      </c>
      <c r="MM73" s="40">
        <v>0.59146338701248169</v>
      </c>
      <c r="MN73" s="40">
        <v>0.59146338701248169</v>
      </c>
      <c r="MO73" s="40">
        <v>0.59146338701248169</v>
      </c>
      <c r="MP73" s="40">
        <v>0.59146338701248169</v>
      </c>
      <c r="MQ73" s="40">
        <v>0.5878787636756897</v>
      </c>
      <c r="MR73" s="40">
        <v>0.59393942356109619</v>
      </c>
      <c r="MS73" s="40">
        <v>0.59393942356109619</v>
      </c>
      <c r="MT73" s="40">
        <v>0.59393942356109619</v>
      </c>
      <c r="MU73" s="40">
        <v>0.59393942356109619</v>
      </c>
      <c r="MV73" s="40">
        <v>0.60000002384185791</v>
      </c>
      <c r="MW73" s="40">
        <v>0.60000002384185791</v>
      </c>
      <c r="MX73" s="40">
        <v>0.60000002384185791</v>
      </c>
      <c r="MY73" s="336" t="s">
        <v>851</v>
      </c>
      <c r="MZ73" s="336" t="s">
        <v>1740</v>
      </c>
      <c r="NA73" s="40">
        <v>0.58628940582275391</v>
      </c>
      <c r="NB73" s="40">
        <v>0.58298677206039429</v>
      </c>
      <c r="NC73" s="40">
        <v>0.58050882816314697</v>
      </c>
      <c r="ND73" s="40">
        <v>0.57858234643936157</v>
      </c>
      <c r="NE73" s="40">
        <v>0.57631748914718628</v>
      </c>
      <c r="NF73" s="40">
        <v>0.5730966329574585</v>
      </c>
      <c r="NG73" s="40">
        <v>0.57115381956100464</v>
      </c>
      <c r="NH73" s="40">
        <v>0.56923079490661621</v>
      </c>
      <c r="NI73" s="40">
        <v>0.56433123350143433</v>
      </c>
      <c r="NJ73" s="40">
        <v>0.55316454172134399</v>
      </c>
      <c r="NK73" s="40">
        <v>0.55316454172134399</v>
      </c>
      <c r="NL73" s="40">
        <v>0.54968553781509399</v>
      </c>
      <c r="NM73" s="40">
        <v>0.55157232284545898</v>
      </c>
      <c r="NN73" s="40">
        <v>0.55000001192092896</v>
      </c>
      <c r="NO73" s="40">
        <v>0.54562497138977051</v>
      </c>
      <c r="NP73" s="40">
        <v>0.54347825050354004</v>
      </c>
      <c r="NQ73" s="40">
        <v>0.54472047090530396</v>
      </c>
      <c r="NR73" s="40">
        <v>0.54135805368423462</v>
      </c>
      <c r="NS73" s="40">
        <v>0.53580248355865479</v>
      </c>
      <c r="NT73" s="40">
        <v>0.53641974925994873</v>
      </c>
      <c r="NU73" s="40">
        <v>0.53435581922531128</v>
      </c>
      <c r="NV73" s="40">
        <v>0.53558284044265747</v>
      </c>
      <c r="NW73" s="40">
        <v>0.53803682327270508</v>
      </c>
      <c r="NX73" s="40">
        <v>0.53719514608383179</v>
      </c>
      <c r="NY73" s="40">
        <v>0.53841465711593628</v>
      </c>
      <c r="NZ73" s="40">
        <v>0.53963416814804077</v>
      </c>
      <c r="OA73" s="40">
        <v>0.54024392366409302</v>
      </c>
      <c r="OB73" s="40">
        <v>0.53963416814804077</v>
      </c>
      <c r="OC73" s="40">
        <v>0.53575760126113892</v>
      </c>
      <c r="OD73" s="40">
        <v>0.54060608148574829</v>
      </c>
      <c r="OE73" s="40">
        <v>0.54000002145767212</v>
      </c>
      <c r="OF73" s="40">
        <v>0.54000002145767212</v>
      </c>
      <c r="OG73" s="40">
        <v>0.53939396142959595</v>
      </c>
      <c r="OH73" s="40">
        <v>0.54545456171035767</v>
      </c>
      <c r="OI73" s="40">
        <v>0.54484850168228149</v>
      </c>
      <c r="OJ73" s="40">
        <v>0.54424244165420532</v>
      </c>
      <c r="OK73" s="336" t="s">
        <v>851</v>
      </c>
      <c r="OL73" s="336" t="s">
        <v>851</v>
      </c>
      <c r="OM73" s="336" t="s">
        <v>1740</v>
      </c>
      <c r="ON73" s="40">
        <v>0.58308649063110352</v>
      </c>
      <c r="OO73" s="40">
        <v>0.58110153675079346</v>
      </c>
      <c r="OP73" s="40">
        <v>0.57983458042144775</v>
      </c>
      <c r="OQ73" s="40">
        <v>0.57853215932846069</v>
      </c>
      <c r="OR73" s="40">
        <v>0.57660967111587524</v>
      </c>
      <c r="OS73" s="40">
        <v>0.57405781745910645</v>
      </c>
      <c r="OT73" s="40">
        <v>0.57435899972915649</v>
      </c>
      <c r="OU73" s="40">
        <v>0.57564103603363037</v>
      </c>
      <c r="OV73" s="40">
        <v>0.57324838638305664</v>
      </c>
      <c r="OW73" s="40">
        <v>0.56329113245010376</v>
      </c>
      <c r="OX73" s="40">
        <v>0.56329113245010376</v>
      </c>
      <c r="OY73" s="40">
        <v>0.56100630760192871</v>
      </c>
      <c r="OZ73" s="40">
        <v>0.56100630760192871</v>
      </c>
      <c r="PA73" s="40">
        <v>0.55750000476837158</v>
      </c>
      <c r="PB73" s="40">
        <v>0.5506250262260437</v>
      </c>
      <c r="PC73" s="40">
        <v>0.54720497131347656</v>
      </c>
      <c r="PD73" s="40">
        <v>0.54906833171844482</v>
      </c>
      <c r="PE73" s="40">
        <v>0.54814815521240234</v>
      </c>
      <c r="PF73" s="40">
        <v>0.54320985078811646</v>
      </c>
      <c r="PG73" s="40">
        <v>0.54444444179534912</v>
      </c>
      <c r="PH73" s="40">
        <v>0.54110431671142578</v>
      </c>
      <c r="PI73" s="40">
        <v>0.5423312783241272</v>
      </c>
      <c r="PJ73" s="40">
        <v>0.54355829954147339</v>
      </c>
      <c r="PK73" s="40">
        <v>0.53963416814804077</v>
      </c>
      <c r="PL73" s="40">
        <v>0.53902441263198853</v>
      </c>
      <c r="PM73" s="40">
        <v>0.53780490159988403</v>
      </c>
      <c r="PN73" s="40">
        <v>0.53780490159988403</v>
      </c>
      <c r="PO73" s="40">
        <v>0.53902441263198853</v>
      </c>
      <c r="PP73" s="40">
        <v>0.53575760126113892</v>
      </c>
      <c r="PQ73" s="40">
        <v>0.54060608148574829</v>
      </c>
      <c r="PR73" s="40">
        <v>0.53939396142959595</v>
      </c>
      <c r="PS73" s="40">
        <v>0.54060608148574829</v>
      </c>
      <c r="PT73" s="40">
        <v>0.54060608148574829</v>
      </c>
      <c r="PU73" s="40">
        <v>0.54666668176651001</v>
      </c>
      <c r="PV73" s="40">
        <v>0.54666668176651001</v>
      </c>
      <c r="PW73" s="40">
        <v>0.54545456171035767</v>
      </c>
      <c r="PX73" s="336" t="s">
        <v>851</v>
      </c>
      <c r="PY73" s="336" t="s">
        <v>851</v>
      </c>
      <c r="PZ73" s="40"/>
      <c r="QA73" s="40"/>
      <c r="QB73" s="40"/>
      <c r="QC73" s="40"/>
      <c r="QD73" s="40"/>
      <c r="QE73" s="40"/>
      <c r="QF73" s="40"/>
      <c r="QG73" s="40"/>
      <c r="QH73" s="40"/>
      <c r="QI73" s="40"/>
      <c r="QJ73" s="40"/>
      <c r="QK73" s="40"/>
      <c r="QL73" s="40"/>
      <c r="QM73" s="40"/>
      <c r="QN73" s="40"/>
      <c r="QO73" s="40"/>
      <c r="QP73" s="40"/>
      <c r="QQ73" s="40"/>
      <c r="QR73" s="40"/>
      <c r="QS73" s="336" t="s">
        <v>851</v>
      </c>
      <c r="QT73" s="336" t="s">
        <v>851</v>
      </c>
      <c r="QU73" s="336" t="s">
        <v>851</v>
      </c>
      <c r="QV73" s="336" t="s">
        <v>851</v>
      </c>
      <c r="QW73" s="40"/>
      <c r="QX73" s="336" t="s">
        <v>851</v>
      </c>
      <c r="QY73" s="336" t="s">
        <v>851</v>
      </c>
      <c r="QZ73" s="336" t="s">
        <v>851</v>
      </c>
      <c r="RA73" s="336" t="s">
        <v>851</v>
      </c>
      <c r="RB73" s="336" t="s">
        <v>851</v>
      </c>
      <c r="RC73" s="336" t="s">
        <v>851</v>
      </c>
      <c r="RD73" s="336" t="s">
        <v>851</v>
      </c>
      <c r="RE73" s="336" t="s">
        <v>851</v>
      </c>
      <c r="RF73" s="40"/>
      <c r="RG73" s="40"/>
      <c r="RH73" s="336" t="s">
        <v>1737</v>
      </c>
      <c r="RI73" s="336" t="s">
        <v>851</v>
      </c>
      <c r="RJ73" s="40"/>
      <c r="RK73" s="40"/>
      <c r="RL73" s="336" t="s">
        <v>1737</v>
      </c>
      <c r="RM73" s="336" t="s">
        <v>851</v>
      </c>
      <c r="RN73" s="40"/>
      <c r="RO73" s="40"/>
      <c r="RP73" s="336" t="s">
        <v>1737</v>
      </c>
      <c r="RQ73" s="336" t="s">
        <v>851</v>
      </c>
      <c r="RR73" s="40"/>
      <c r="RS73" s="40"/>
      <c r="RT73" s="336" t="s">
        <v>1737</v>
      </c>
      <c r="RU73" s="336" t="s">
        <v>851</v>
      </c>
      <c r="RV73" s="40"/>
      <c r="RW73" s="40"/>
      <c r="RX73" s="336" t="s">
        <v>1737</v>
      </c>
      <c r="RY73" s="336" t="s">
        <v>851</v>
      </c>
      <c r="RZ73" s="336" t="s">
        <v>470</v>
      </c>
      <c r="SA73" s="40">
        <v>0.20580217242240906</v>
      </c>
      <c r="SB73" s="40">
        <v>0.21130917966365814</v>
      </c>
      <c r="SC73" s="40">
        <v>0.20870833098888397</v>
      </c>
      <c r="SD73" s="40">
        <v>0.21385818719863892</v>
      </c>
      <c r="SE73" s="40">
        <v>0.21668897569179535</v>
      </c>
      <c r="SF73" s="336" t="s">
        <v>851</v>
      </c>
      <c r="SG73" s="336" t="s">
        <v>851</v>
      </c>
      <c r="SH73" s="40">
        <v>0.2603762149810791</v>
      </c>
      <c r="SI73" s="40">
        <v>0.2603762149810791</v>
      </c>
      <c r="SJ73" s="40">
        <v>0.25817188620567322</v>
      </c>
      <c r="SK73" s="40"/>
      <c r="SL73" s="40">
        <v>0.22095246613025665</v>
      </c>
      <c r="SM73" s="336" t="s">
        <v>470</v>
      </c>
      <c r="SN73" s="336" t="s">
        <v>851</v>
      </c>
      <c r="SO73" s="336" t="s">
        <v>851</v>
      </c>
      <c r="SP73" s="40"/>
      <c r="SQ73" s="40"/>
      <c r="SR73" s="40"/>
      <c r="SS73" s="40"/>
      <c r="ST73" s="40"/>
      <c r="SU73" s="336" t="s">
        <v>1737</v>
      </c>
      <c r="SV73" s="336" t="s">
        <v>851</v>
      </c>
      <c r="SW73" s="336" t="s">
        <v>851</v>
      </c>
      <c r="SX73" s="40">
        <v>-1.5491255326196551E-3</v>
      </c>
      <c r="SY73" s="40">
        <v>-2.0916319917887449E-3</v>
      </c>
      <c r="SZ73" s="40">
        <v>-9.5059704035520554E-3</v>
      </c>
      <c r="TA73" s="40">
        <v>-1.6234638169407845E-2</v>
      </c>
      <c r="TB73" s="40">
        <v>-3.4591443836688995E-2</v>
      </c>
      <c r="TC73" s="336" t="s">
        <v>840</v>
      </c>
      <c r="TD73" s="336" t="s">
        <v>851</v>
      </c>
      <c r="TE73" s="336" t="s">
        <v>851</v>
      </c>
      <c r="TF73" s="336" t="s">
        <v>851</v>
      </c>
      <c r="TG73" s="40"/>
      <c r="TH73" s="40"/>
      <c r="TI73" s="40"/>
      <c r="TJ73" s="40"/>
      <c r="TK73" s="40"/>
      <c r="TL73" s="336" t="s">
        <v>1737</v>
      </c>
      <c r="TM73" s="336" t="s">
        <v>851</v>
      </c>
      <c r="TN73" s="336" t="s">
        <v>851</v>
      </c>
      <c r="TO73" s="336" t="s">
        <v>851</v>
      </c>
      <c r="TP73" s="40">
        <v>-1.008893083781004E-2</v>
      </c>
      <c r="TQ73" s="40">
        <v>-1.2743577361106873E-2</v>
      </c>
      <c r="TR73" s="40">
        <v>-1.6481461003422737E-2</v>
      </c>
      <c r="TS73" s="40">
        <v>-1.8190294504165649E-2</v>
      </c>
      <c r="TT73" s="40">
        <v>-2.2627050057053566E-2</v>
      </c>
      <c r="TU73" s="336" t="s">
        <v>840</v>
      </c>
      <c r="TV73" s="336" t="s">
        <v>851</v>
      </c>
      <c r="TW73" s="40">
        <v>20370</v>
      </c>
      <c r="TX73" s="336" t="s">
        <v>840</v>
      </c>
      <c r="TY73" s="336" t="s">
        <v>851</v>
      </c>
      <c r="TZ73" s="40"/>
      <c r="UA73" s="336" t="s">
        <v>1737</v>
      </c>
      <c r="UB73" s="336" t="s">
        <v>851</v>
      </c>
      <c r="UC73" s="40">
        <v>18407.4798840722</v>
      </c>
      <c r="UD73" s="336" t="s">
        <v>840</v>
      </c>
      <c r="UE73" s="336" t="s">
        <v>851</v>
      </c>
      <c r="UF73" s="336" t="s">
        <v>851</v>
      </c>
      <c r="UG73" s="40"/>
      <c r="UH73" s="40"/>
      <c r="UI73" s="40"/>
      <c r="UJ73" s="40"/>
      <c r="UK73" s="40"/>
      <c r="UL73" s="336" t="s">
        <v>1737</v>
      </c>
      <c r="UM73" s="336" t="s">
        <v>851</v>
      </c>
      <c r="UN73" s="336" t="s">
        <v>851</v>
      </c>
      <c r="UO73" s="336" t="s">
        <v>851</v>
      </c>
      <c r="UP73" s="40">
        <v>9.531976655125618E-3</v>
      </c>
      <c r="UQ73" s="40">
        <v>9.531976655125618E-3</v>
      </c>
      <c r="UR73" s="40">
        <v>9.531976655125618E-3</v>
      </c>
      <c r="US73" s="40"/>
      <c r="UT73" s="40">
        <v>0.24538061022758484</v>
      </c>
      <c r="UU73" s="336" t="s">
        <v>840</v>
      </c>
    </row>
    <row r="74" spans="1:567">
      <c r="A74" s="336" t="s">
        <v>517</v>
      </c>
      <c r="B74" s="336" t="s">
        <v>43</v>
      </c>
      <c r="C74" s="336" t="s">
        <v>264</v>
      </c>
      <c r="D74" s="40">
        <v>2.9969675466418266E-2</v>
      </c>
      <c r="E74" s="336" t="s">
        <v>436</v>
      </c>
      <c r="F74" s="40">
        <v>3.513292595744133E-2</v>
      </c>
      <c r="G74" s="336" t="s">
        <v>1741</v>
      </c>
      <c r="H74" s="40">
        <v>3.4216295927762985E-2</v>
      </c>
      <c r="I74" s="336" t="s">
        <v>1447</v>
      </c>
      <c r="J74" s="40">
        <v>3.4274697303771973E-2</v>
      </c>
      <c r="K74" s="336" t="s">
        <v>1803</v>
      </c>
      <c r="L74" s="336" t="s">
        <v>436</v>
      </c>
      <c r="M74" s="40">
        <v>0.55762004852294922</v>
      </c>
      <c r="N74" s="40">
        <v>0.60346311330795288</v>
      </c>
      <c r="O74" s="336" t="s">
        <v>436</v>
      </c>
      <c r="P74" s="40">
        <v>0.55762004852294922</v>
      </c>
      <c r="Q74" s="336" t="s">
        <v>436</v>
      </c>
      <c r="R74" s="40">
        <v>0.6198156476020813</v>
      </c>
      <c r="S74" s="336" t="s">
        <v>436</v>
      </c>
      <c r="T74" s="40">
        <v>0.52706301212310791</v>
      </c>
      <c r="U74" s="336" t="s">
        <v>436</v>
      </c>
      <c r="V74" s="336" t="s">
        <v>851</v>
      </c>
      <c r="W74" s="336" t="s">
        <v>1741</v>
      </c>
      <c r="X74" s="40">
        <v>0.46968063712120056</v>
      </c>
      <c r="Y74" s="40">
        <v>0.5124504566192627</v>
      </c>
      <c r="Z74" s="336" t="s">
        <v>1741</v>
      </c>
      <c r="AA74" s="40">
        <v>0.46968063712120056</v>
      </c>
      <c r="AB74" s="336" t="s">
        <v>1741</v>
      </c>
      <c r="AC74" s="40">
        <v>0.52377170324325562</v>
      </c>
      <c r="AD74" s="336" t="s">
        <v>1741</v>
      </c>
      <c r="AE74" s="40">
        <v>0.45672774314880371</v>
      </c>
      <c r="AF74" s="336" t="s">
        <v>1741</v>
      </c>
      <c r="AG74" s="336" t="s">
        <v>851</v>
      </c>
      <c r="AH74" s="336" t="s">
        <v>1447</v>
      </c>
      <c r="AI74" s="40">
        <v>0.54765421152114868</v>
      </c>
      <c r="AJ74" s="40">
        <v>0.58602058887481689</v>
      </c>
      <c r="AK74" s="336" t="s">
        <v>1447</v>
      </c>
      <c r="AL74" s="40">
        <v>0.54765421152114868</v>
      </c>
      <c r="AM74" s="336" t="s">
        <v>1447</v>
      </c>
      <c r="AN74" s="40">
        <v>0.61673641204833984</v>
      </c>
      <c r="AO74" s="336" t="s">
        <v>1447</v>
      </c>
      <c r="AP74" s="40">
        <v>0.52239149808883667</v>
      </c>
      <c r="AQ74" s="336" t="s">
        <v>1447</v>
      </c>
      <c r="AR74" s="336" t="s">
        <v>851</v>
      </c>
      <c r="AS74" s="336" t="s">
        <v>1803</v>
      </c>
      <c r="AT74" s="40">
        <v>0.55271404981613159</v>
      </c>
      <c r="AU74" s="40">
        <v>0.59064114093780518</v>
      </c>
      <c r="AV74" s="336" t="s">
        <v>1803</v>
      </c>
      <c r="AW74" s="40">
        <v>0.55271404981613159</v>
      </c>
      <c r="AX74" s="336" t="s">
        <v>1803</v>
      </c>
      <c r="AY74" s="40">
        <v>0.6276366114616394</v>
      </c>
      <c r="AZ74" s="336" t="s">
        <v>1803</v>
      </c>
      <c r="BA74" s="40">
        <v>0.52928531169891357</v>
      </c>
      <c r="BB74" s="336" t="s">
        <v>1803</v>
      </c>
      <c r="BC74" s="336" t="s">
        <v>851</v>
      </c>
      <c r="BD74" s="336" t="s">
        <v>436</v>
      </c>
      <c r="BE74" s="40">
        <v>4.4500069618225098</v>
      </c>
      <c r="BF74" s="336" t="s">
        <v>827</v>
      </c>
      <c r="BG74" s="40">
        <v>6.176429271697998</v>
      </c>
      <c r="BH74" s="336" t="s">
        <v>1447</v>
      </c>
      <c r="BI74" s="40">
        <v>6.1446824073791504</v>
      </c>
      <c r="BJ74" s="336" t="s">
        <v>1803</v>
      </c>
      <c r="BK74" s="40">
        <v>7.5072407722473145</v>
      </c>
      <c r="BL74" s="336" t="s">
        <v>851</v>
      </c>
      <c r="BM74" s="40">
        <v>1.977012038230896</v>
      </c>
      <c r="BN74" s="336" t="s">
        <v>838</v>
      </c>
      <c r="BO74" s="336" t="s">
        <v>851</v>
      </c>
      <c r="BP74" s="336" t="s">
        <v>436</v>
      </c>
      <c r="BQ74" s="40">
        <v>3.1708574388176203E-3</v>
      </c>
      <c r="BR74" s="40">
        <v>2.1208834368735552E-3</v>
      </c>
      <c r="BS74" s="40">
        <v>9.3088869471102953E-4</v>
      </c>
      <c r="BT74" s="40">
        <v>1.0842260904610157E-2</v>
      </c>
      <c r="BU74" s="40">
        <v>1.0842276737093925E-2</v>
      </c>
      <c r="BV74" s="336" t="s">
        <v>851</v>
      </c>
      <c r="BW74" s="336" t="s">
        <v>827</v>
      </c>
      <c r="BX74" s="40">
        <v>7.7234180644154549E-3</v>
      </c>
      <c r="BY74" s="40">
        <v>6.9425026886165142E-3</v>
      </c>
      <c r="BZ74" s="40">
        <v>6.7203165963292122E-3</v>
      </c>
      <c r="CA74" s="40">
        <v>7.034271489828825E-3</v>
      </c>
      <c r="CB74" s="40">
        <v>7.1912468411028385E-3</v>
      </c>
      <c r="CC74" s="336" t="s">
        <v>851</v>
      </c>
      <c r="CD74" s="336" t="s">
        <v>1447</v>
      </c>
      <c r="CE74" s="40">
        <v>7.2921826504170895E-3</v>
      </c>
      <c r="CF74" s="40">
        <v>6.7726513370871544E-3</v>
      </c>
      <c r="CG74" s="40">
        <v>6.9557926617562771E-3</v>
      </c>
      <c r="CH74" s="40">
        <v>7.1912705898284912E-3</v>
      </c>
      <c r="CI74" s="40">
        <v>7.1912147104740143E-3</v>
      </c>
      <c r="CJ74" s="336" t="s">
        <v>851</v>
      </c>
      <c r="CK74" s="336" t="s">
        <v>1803</v>
      </c>
      <c r="CL74" s="40">
        <v>7.0046964101493359E-3</v>
      </c>
      <c r="CM74" s="40">
        <v>6.8773035891354084E-3</v>
      </c>
      <c r="CN74" s="40">
        <v>7.1127745322883129E-3</v>
      </c>
      <c r="CO74" s="40">
        <v>7.1912775747478008E-3</v>
      </c>
      <c r="CP74" s="40">
        <v>7.1912603452801704E-3</v>
      </c>
      <c r="CQ74" s="336" t="s">
        <v>851</v>
      </c>
      <c r="CR74" s="40">
        <v>7.3643498420715332</v>
      </c>
      <c r="CS74" s="40">
        <v>7.8626747131347656</v>
      </c>
      <c r="CT74" s="40">
        <v>8.3391838073730469</v>
      </c>
      <c r="CU74" s="40">
        <v>8.8102397918701172</v>
      </c>
      <c r="CV74" s="40">
        <v>9.3274660110473633</v>
      </c>
      <c r="CW74" s="336" t="s">
        <v>1741</v>
      </c>
      <c r="CX74" s="336" t="s">
        <v>851</v>
      </c>
      <c r="CY74" s="40">
        <v>7.6633448600769043</v>
      </c>
      <c r="CZ74" s="40">
        <v>8.150761604309082</v>
      </c>
      <c r="DA74" s="40">
        <v>8.6218175888061523</v>
      </c>
      <c r="DB74" s="40">
        <v>9.1159582138061523</v>
      </c>
      <c r="DC74" s="40">
        <v>9.6447286605834961</v>
      </c>
      <c r="DD74" s="336" t="s">
        <v>1447</v>
      </c>
      <c r="DE74" s="336" t="s">
        <v>851</v>
      </c>
      <c r="DF74" s="40">
        <v>9.856236457824707</v>
      </c>
      <c r="DG74" s="336" t="s">
        <v>1803</v>
      </c>
      <c r="DH74" s="336" t="s">
        <v>851</v>
      </c>
      <c r="DI74" s="336" t="s">
        <v>851</v>
      </c>
      <c r="DJ74" s="336">
        <v>12.2</v>
      </c>
      <c r="DK74" s="336" t="s">
        <v>1738</v>
      </c>
      <c r="DL74" s="336" t="s">
        <v>851</v>
      </c>
      <c r="DM74" s="336" t="s">
        <v>851</v>
      </c>
      <c r="DN74" s="336" t="s">
        <v>436</v>
      </c>
      <c r="DO74" s="40">
        <v>9.5592457801103592E-3</v>
      </c>
      <c r="DP74" s="40">
        <v>6.5556755289435387E-3</v>
      </c>
      <c r="DQ74" s="40">
        <v>1.1751793790608644E-3</v>
      </c>
      <c r="DR74" s="40">
        <v>-4.1803410276770592E-3</v>
      </c>
      <c r="DS74" s="40">
        <v>-4.2293411679565907E-3</v>
      </c>
      <c r="DT74" s="336" t="s">
        <v>851</v>
      </c>
      <c r="DU74" s="336" t="s">
        <v>827</v>
      </c>
      <c r="DV74" s="40">
        <v>3.4707519225776196E-3</v>
      </c>
      <c r="DW74" s="40">
        <v>-2.8407925274223089E-3</v>
      </c>
      <c r="DX74" s="40">
        <v>-1.116675790399313E-2</v>
      </c>
      <c r="DY74" s="40">
        <v>-1.7888564616441727E-2</v>
      </c>
      <c r="DZ74" s="40">
        <v>-1.0346315801143646E-2</v>
      </c>
      <c r="EA74" s="336" t="s">
        <v>851</v>
      </c>
      <c r="EB74" s="336" t="s">
        <v>1447</v>
      </c>
      <c r="EC74" s="40">
        <v>6.6948640160262585E-3</v>
      </c>
      <c r="ED74" s="40">
        <v>3.5216388641856611E-4</v>
      </c>
      <c r="EE74" s="40">
        <v>-5.3726830519735813E-3</v>
      </c>
      <c r="EF74" s="40">
        <v>3.1841064337641001E-3</v>
      </c>
      <c r="EG74" s="40">
        <v>3.1057531014084816E-3</v>
      </c>
      <c r="EH74" s="336" t="s">
        <v>851</v>
      </c>
      <c r="EI74" s="336" t="s">
        <v>1803</v>
      </c>
      <c r="EJ74" s="40">
        <v>3.8668853230774403E-3</v>
      </c>
      <c r="EK74" s="40">
        <v>-6.4698612550273538E-4</v>
      </c>
      <c r="EL74" s="40">
        <v>-4.5037324889563024E-4</v>
      </c>
      <c r="EM74" s="40">
        <v>1.2459331192076206E-2</v>
      </c>
      <c r="EN74" s="40">
        <v>9.6949320286512375E-3</v>
      </c>
      <c r="EO74" s="336" t="s">
        <v>851</v>
      </c>
      <c r="EP74" s="336" t="s">
        <v>851</v>
      </c>
      <c r="EQ74" s="336" t="s">
        <v>851</v>
      </c>
      <c r="ER74" s="40">
        <v>0.74840000000000007</v>
      </c>
      <c r="ES74" s="336" t="s">
        <v>1739</v>
      </c>
      <c r="ET74" s="336" t="s">
        <v>851</v>
      </c>
      <c r="EU74" s="336" t="s">
        <v>851</v>
      </c>
      <c r="EV74" s="40">
        <v>0.79370000000000007</v>
      </c>
      <c r="EW74" s="336" t="s">
        <v>1739</v>
      </c>
      <c r="EX74" s="336" t="s">
        <v>851</v>
      </c>
      <c r="EY74" s="336" t="s">
        <v>851</v>
      </c>
      <c r="EZ74" s="40">
        <v>0.70209999999999995</v>
      </c>
      <c r="FA74" s="336" t="s">
        <v>1739</v>
      </c>
      <c r="FB74" s="336" t="s">
        <v>851</v>
      </c>
      <c r="FC74" s="40">
        <v>-5.7008203119039536E-2</v>
      </c>
      <c r="FD74" s="40">
        <v>-6.3610993325710297E-2</v>
      </c>
      <c r="FE74" s="40">
        <v>-5.0397604703903198E-2</v>
      </c>
      <c r="FF74" s="40">
        <v>-7.8349806368350983E-2</v>
      </c>
      <c r="FG74" s="40">
        <v>-8.6732842028141022E-2</v>
      </c>
      <c r="FH74" s="336" t="s">
        <v>838</v>
      </c>
      <c r="FI74" s="336" t="s">
        <v>851</v>
      </c>
      <c r="FJ74" s="40">
        <v>-5.0532393157482147E-2</v>
      </c>
      <c r="FK74" s="40">
        <v>-5.5318046361207962E-2</v>
      </c>
      <c r="FL74" s="40">
        <v>-4.2564444243907928E-2</v>
      </c>
      <c r="FM74" s="40">
        <v>-3.9782170206308365E-2</v>
      </c>
      <c r="FN74" s="40">
        <v>-6.3228383660316467E-2</v>
      </c>
      <c r="FO74" s="336" t="s">
        <v>840</v>
      </c>
      <c r="FP74" s="336" t="s">
        <v>851</v>
      </c>
      <c r="FQ74" s="40"/>
      <c r="FR74" s="336" t="s">
        <v>1737</v>
      </c>
      <c r="FS74" s="336" t="s">
        <v>851</v>
      </c>
      <c r="FT74" s="336" t="s">
        <v>851</v>
      </c>
      <c r="FU74" s="40">
        <v>0.77864235639572144</v>
      </c>
      <c r="FV74" s="40">
        <v>1.0115156173706055</v>
      </c>
      <c r="FW74" s="40">
        <v>1.1987988948822021</v>
      </c>
      <c r="FX74" s="40">
        <v>0.63855171203613281</v>
      </c>
      <c r="FY74" s="40">
        <v>1.0393322706222534</v>
      </c>
      <c r="FZ74" s="336" t="s">
        <v>840</v>
      </c>
      <c r="GA74" s="336" t="s">
        <v>851</v>
      </c>
      <c r="GB74" s="336" t="s">
        <v>851</v>
      </c>
      <c r="GC74" s="336" t="s">
        <v>851</v>
      </c>
      <c r="GD74" s="336" t="s">
        <v>851</v>
      </c>
      <c r="GE74" s="336" t="s">
        <v>851</v>
      </c>
      <c r="GF74" s="336" t="s">
        <v>851</v>
      </c>
      <c r="GG74" s="336" t="s">
        <v>851</v>
      </c>
      <c r="GH74" s="336" t="s">
        <v>851</v>
      </c>
      <c r="GI74" s="336" t="s">
        <v>851</v>
      </c>
      <c r="GJ74" s="336" t="s">
        <v>851</v>
      </c>
      <c r="GK74" s="40">
        <v>943288</v>
      </c>
      <c r="GL74" s="40">
        <v>960274</v>
      </c>
      <c r="GM74" s="40">
        <v>976968</v>
      </c>
      <c r="GN74" s="40">
        <v>993562</v>
      </c>
      <c r="GO74" s="40">
        <v>1010410</v>
      </c>
      <c r="GP74" s="40">
        <v>1027657</v>
      </c>
      <c r="GQ74" s="40">
        <v>1045508</v>
      </c>
      <c r="GR74" s="40">
        <v>1063708</v>
      </c>
      <c r="GS74" s="40">
        <v>1081568</v>
      </c>
      <c r="GT74" s="40">
        <v>1098089</v>
      </c>
      <c r="GU74" s="40">
        <v>1112617</v>
      </c>
      <c r="GV74" s="40">
        <v>1124837</v>
      </c>
      <c r="GW74" s="40">
        <v>1135046</v>
      </c>
      <c r="GX74" s="40">
        <v>1143866</v>
      </c>
      <c r="GY74" s="40">
        <v>1152297</v>
      </c>
      <c r="GZ74" s="40">
        <v>1160987</v>
      </c>
      <c r="HA74" s="40">
        <v>1170189</v>
      </c>
      <c r="HB74" s="40">
        <v>1179685</v>
      </c>
      <c r="HC74" s="40">
        <v>1189262</v>
      </c>
      <c r="HD74" s="40">
        <v>1198574</v>
      </c>
      <c r="HE74" s="40">
        <v>1207361</v>
      </c>
      <c r="HF74" s="40">
        <v>1216000</v>
      </c>
      <c r="HG74" s="40">
        <v>1223000</v>
      </c>
      <c r="HH74" s="40">
        <v>1231000</v>
      </c>
      <c r="HI74" s="40">
        <v>1238000</v>
      </c>
      <c r="HJ74" s="40">
        <v>1245000</v>
      </c>
      <c r="HK74" s="40">
        <v>1251000</v>
      </c>
      <c r="HL74" s="40">
        <v>1257000</v>
      </c>
      <c r="HM74" s="40">
        <v>1263000</v>
      </c>
      <c r="HN74" s="40">
        <v>1269000</v>
      </c>
      <c r="HO74" s="40">
        <v>1275000</v>
      </c>
      <c r="HP74" s="40">
        <v>1280000</v>
      </c>
      <c r="HQ74" s="40">
        <v>1286000</v>
      </c>
      <c r="HR74" s="40">
        <v>1291000</v>
      </c>
      <c r="HS74" s="40">
        <v>1296000</v>
      </c>
      <c r="HT74" s="40">
        <v>1301000</v>
      </c>
      <c r="HU74" s="40">
        <v>1306000</v>
      </c>
      <c r="HV74" s="40">
        <v>1311000</v>
      </c>
      <c r="HW74" s="40">
        <v>1315000</v>
      </c>
      <c r="HX74" s="40">
        <v>1320000</v>
      </c>
      <c r="HY74" s="40">
        <v>1324000</v>
      </c>
      <c r="HZ74" s="40">
        <v>1328000</v>
      </c>
      <c r="IA74" s="40">
        <v>1332000</v>
      </c>
      <c r="IB74" s="40">
        <v>1335000</v>
      </c>
      <c r="IC74" s="40">
        <v>1339000</v>
      </c>
      <c r="ID74" s="40">
        <v>1342000</v>
      </c>
      <c r="IE74" s="40">
        <v>1345000</v>
      </c>
      <c r="IF74" s="40">
        <v>1348000</v>
      </c>
      <c r="IG74" s="40">
        <v>1350000</v>
      </c>
      <c r="IH74" s="40">
        <v>1353000</v>
      </c>
      <c r="II74" s="40">
        <v>1355000</v>
      </c>
      <c r="IJ74" s="336" t="s">
        <v>851</v>
      </c>
      <c r="IK74" s="336" t="s">
        <v>851</v>
      </c>
      <c r="IL74" s="336" t="s">
        <v>851</v>
      </c>
      <c r="IM74" s="40">
        <v>7.8947683796286583E-3</v>
      </c>
      <c r="IN74" s="40">
        <v>8.0821793526411057E-3</v>
      </c>
      <c r="IO74" s="40">
        <v>8.0854929983615875E-3</v>
      </c>
      <c r="IP74" s="40">
        <v>7.799569983035326E-3</v>
      </c>
      <c r="IQ74" s="40">
        <v>7.3044691234827042E-3</v>
      </c>
      <c r="IR74" s="40">
        <v>7.1297977119684219E-3</v>
      </c>
      <c r="IS74" s="40">
        <v>5.7400730438530445E-3</v>
      </c>
      <c r="IT74" s="40">
        <v>6.5199905075132847E-3</v>
      </c>
      <c r="IU74" s="40">
        <v>5.6703272275626659E-3</v>
      </c>
      <c r="IV74" s="40">
        <v>5.6383558548986912E-3</v>
      </c>
      <c r="IW74" s="40">
        <v>4.807701800018549E-3</v>
      </c>
      <c r="IX74" s="40">
        <v>4.7846981324255466E-3</v>
      </c>
      <c r="IY74" s="40">
        <v>4.7619137912988663E-3</v>
      </c>
      <c r="IZ74" s="40">
        <v>4.7393455170094967E-3</v>
      </c>
      <c r="JA74" s="40">
        <v>4.7169900499284267E-3</v>
      </c>
      <c r="JB74" s="40">
        <v>3.9138994179666042E-3</v>
      </c>
      <c r="JC74" s="40">
        <v>4.6765478327870369E-3</v>
      </c>
      <c r="JD74" s="40">
        <v>3.8804861251264811E-3</v>
      </c>
      <c r="JE74" s="40">
        <v>3.8654860109090805E-3</v>
      </c>
      <c r="JF74" s="40">
        <v>3.8506016135215759E-3</v>
      </c>
      <c r="JG74" s="40">
        <v>3.8358313031494617E-3</v>
      </c>
      <c r="JH74" s="40">
        <v>3.8211739156395197E-3</v>
      </c>
      <c r="JI74" s="40">
        <v>3.0464609153568745E-3</v>
      </c>
      <c r="JJ74" s="40">
        <v>3.7950710393488407E-3</v>
      </c>
      <c r="JK74" s="40">
        <v>3.0257208272814751E-3</v>
      </c>
      <c r="JL74" s="40">
        <v>3.0165936332195997E-3</v>
      </c>
      <c r="JM74" s="40">
        <v>3.007521154358983E-3</v>
      </c>
      <c r="JN74" s="40">
        <v>2.2497198078781366E-3</v>
      </c>
      <c r="JO74" s="40">
        <v>2.9917748179286718E-3</v>
      </c>
      <c r="JP74" s="40">
        <v>2.2379718720912933E-3</v>
      </c>
      <c r="JQ74" s="40">
        <v>2.2329743951559067E-3</v>
      </c>
      <c r="JR74" s="40">
        <v>2.2279995027929544E-3</v>
      </c>
      <c r="JS74" s="40">
        <v>1.482579973526299E-3</v>
      </c>
      <c r="JT74" s="40">
        <v>2.2197568323463202E-3</v>
      </c>
      <c r="JU74" s="40">
        <v>1.4771051937714219E-3</v>
      </c>
      <c r="JV74" s="336" t="s">
        <v>1740</v>
      </c>
      <c r="JW74" s="336" t="s">
        <v>851</v>
      </c>
      <c r="JX74" s="336" t="s">
        <v>851</v>
      </c>
      <c r="JY74" s="336" t="s">
        <v>851</v>
      </c>
      <c r="JZ74" s="336" t="s">
        <v>851</v>
      </c>
      <c r="KA74" s="336" t="s">
        <v>1740</v>
      </c>
      <c r="KB74" s="40">
        <v>0.500776494482712</v>
      </c>
      <c r="KC74" s="40">
        <v>0.50079944350869798</v>
      </c>
      <c r="KD74" s="40">
        <v>0.50060058405421803</v>
      </c>
      <c r="KE74" s="40">
        <v>0.50028925501697696</v>
      </c>
      <c r="KF74" s="40">
        <v>0.50000834324789301</v>
      </c>
      <c r="KG74" s="40">
        <v>0.49986209592656999</v>
      </c>
      <c r="KH74" s="40">
        <v>0.49986508586790895</v>
      </c>
      <c r="KI74" s="40">
        <v>0.49997956497927903</v>
      </c>
      <c r="KJ74" s="40">
        <v>0.500147059779394</v>
      </c>
      <c r="KK74" s="40">
        <v>0.50028637925337793</v>
      </c>
      <c r="KL74" s="40">
        <v>0.50033342063865704</v>
      </c>
      <c r="KM74" s="40">
        <v>0.50027613160008499</v>
      </c>
      <c r="KN74" s="40">
        <v>0.50014314411272098</v>
      </c>
      <c r="KO74" s="40">
        <v>0.49997229908127899</v>
      </c>
      <c r="KP74" s="40">
        <v>0.49982313350702201</v>
      </c>
      <c r="KQ74" s="40">
        <v>0.49973921016366601</v>
      </c>
      <c r="KR74" s="40">
        <v>0.49972197708653904</v>
      </c>
      <c r="KS74" s="40">
        <v>0.49976824199890502</v>
      </c>
      <c r="KT74" s="40">
        <v>0.49985825293253794</v>
      </c>
      <c r="KU74" s="40">
        <v>0.49996142308689401</v>
      </c>
      <c r="KV74" s="40">
        <v>0.50007801337218405</v>
      </c>
      <c r="KW74" s="40">
        <v>0.50018340137179595</v>
      </c>
      <c r="KX74" s="40">
        <v>0.50029567084471804</v>
      </c>
      <c r="KY74" s="40">
        <v>0.50040832341038999</v>
      </c>
      <c r="KZ74" s="40">
        <v>0.50053275899438099</v>
      </c>
      <c r="LA74" s="40">
        <v>0.50066325520821497</v>
      </c>
      <c r="LB74" s="40">
        <v>0.50080207137757493</v>
      </c>
      <c r="LC74" s="40">
        <v>0.50094617751792103</v>
      </c>
      <c r="LD74" s="40">
        <v>0.50109559619754007</v>
      </c>
      <c r="LE74" s="40">
        <v>0.50124627555201007</v>
      </c>
      <c r="LF74" s="40">
        <v>0.50140199834129806</v>
      </c>
      <c r="LG74" s="40">
        <v>0.50155760692097895</v>
      </c>
      <c r="LH74" s="40">
        <v>0.50171468171174405</v>
      </c>
      <c r="LI74" s="40">
        <v>0.50187514719016701</v>
      </c>
      <c r="LJ74" s="40">
        <v>0.50203798270394795</v>
      </c>
      <c r="LK74" s="40">
        <v>0.50220177485569406</v>
      </c>
      <c r="LL74" s="336" t="s">
        <v>851</v>
      </c>
      <c r="LM74" s="336" t="s">
        <v>851</v>
      </c>
      <c r="LN74" s="336" t="s">
        <v>1740</v>
      </c>
      <c r="LO74" s="40">
        <v>0.70271414518356323</v>
      </c>
      <c r="LP74" s="40">
        <v>0.70003390312194824</v>
      </c>
      <c r="LQ74" s="40">
        <v>0.69748026132583618</v>
      </c>
      <c r="LR74" s="40">
        <v>0.69493097066879272</v>
      </c>
      <c r="LS74" s="40">
        <v>0.69244617223739624</v>
      </c>
      <c r="LT74" s="40">
        <v>0.69013988971710205</v>
      </c>
      <c r="LU74" s="40">
        <v>0.6875</v>
      </c>
      <c r="LV74" s="40">
        <v>0.68601799011230469</v>
      </c>
      <c r="LW74" s="40">
        <v>0.68399673700332642</v>
      </c>
      <c r="LX74" s="40">
        <v>0.6825525164604187</v>
      </c>
      <c r="LY74" s="40">
        <v>0.68112450838088989</v>
      </c>
      <c r="LZ74" s="40">
        <v>0.68025577068328857</v>
      </c>
      <c r="MA74" s="40">
        <v>0.67859983444213867</v>
      </c>
      <c r="MB74" s="40">
        <v>0.67775136232376099</v>
      </c>
      <c r="MC74" s="40">
        <v>0.67612290382385254</v>
      </c>
      <c r="MD74" s="40">
        <v>0.67450982332229614</v>
      </c>
      <c r="ME74" s="40">
        <v>0.67343747615814209</v>
      </c>
      <c r="MF74" s="40">
        <v>0.67107307910919189</v>
      </c>
      <c r="MG74" s="40">
        <v>0.67002326250076294</v>
      </c>
      <c r="MH74" s="40">
        <v>0.66820985078811646</v>
      </c>
      <c r="MI74" s="40">
        <v>0.66641044616699219</v>
      </c>
      <c r="MJ74" s="40">
        <v>0.66385912895202637</v>
      </c>
      <c r="MK74" s="40">
        <v>0.66132724285125732</v>
      </c>
      <c r="ML74" s="40">
        <v>0.65931558609008789</v>
      </c>
      <c r="MM74" s="40">
        <v>0.65530300140380859</v>
      </c>
      <c r="MN74" s="40">
        <v>0.65256798267364502</v>
      </c>
      <c r="MO74" s="40">
        <v>0.64909636974334717</v>
      </c>
      <c r="MP74" s="40">
        <v>0.64489489793777466</v>
      </c>
      <c r="MQ74" s="40">
        <v>0.64119851589202881</v>
      </c>
      <c r="MR74" s="40">
        <v>0.6370425820350647</v>
      </c>
      <c r="MS74" s="40">
        <v>0.63263785839080811</v>
      </c>
      <c r="MT74" s="40">
        <v>0.62825280427932739</v>
      </c>
      <c r="MU74" s="40">
        <v>0.62462908029556274</v>
      </c>
      <c r="MV74" s="40">
        <v>0.62074071168899536</v>
      </c>
      <c r="MW74" s="40">
        <v>0.61640799045562744</v>
      </c>
      <c r="MX74" s="40">
        <v>0.61180812120437622</v>
      </c>
      <c r="MY74" s="336" t="s">
        <v>851</v>
      </c>
      <c r="MZ74" s="336" t="s">
        <v>1740</v>
      </c>
      <c r="NA74" s="40">
        <v>0.65395307540893555</v>
      </c>
      <c r="NB74" s="40">
        <v>0.65041375160217285</v>
      </c>
      <c r="NC74" s="40">
        <v>0.64680910110473633</v>
      </c>
      <c r="ND74" s="40">
        <v>0.64314424991607666</v>
      </c>
      <c r="NE74" s="40">
        <v>0.63959336280822754</v>
      </c>
      <c r="NF74" s="40">
        <v>0.63631260395050049</v>
      </c>
      <c r="NG74" s="40">
        <v>0.63322371244430542</v>
      </c>
      <c r="NH74" s="40">
        <v>0.63041698932647705</v>
      </c>
      <c r="NI74" s="40">
        <v>0.62794476747512817</v>
      </c>
      <c r="NJ74" s="40">
        <v>0.62600970268249512</v>
      </c>
      <c r="NK74" s="40">
        <v>0.62409639358520508</v>
      </c>
      <c r="NL74" s="40">
        <v>0.6219024658203125</v>
      </c>
      <c r="NM74" s="40">
        <v>0.620525062084198</v>
      </c>
      <c r="NN74" s="40">
        <v>0.61916071176528931</v>
      </c>
      <c r="NO74" s="40">
        <v>0.61702126264572144</v>
      </c>
      <c r="NP74" s="40">
        <v>0.61490195989608765</v>
      </c>
      <c r="NQ74" s="40">
        <v>0.61406248807907104</v>
      </c>
      <c r="NR74" s="40">
        <v>0.61119753122329712</v>
      </c>
      <c r="NS74" s="40">
        <v>0.61037957668304443</v>
      </c>
      <c r="NT74" s="40">
        <v>0.60725307464599609</v>
      </c>
      <c r="NU74" s="40">
        <v>0.60491931438446045</v>
      </c>
      <c r="NV74" s="40">
        <v>0.60183769464492798</v>
      </c>
      <c r="NW74" s="40">
        <v>0.59801679849624634</v>
      </c>
      <c r="NX74" s="40">
        <v>0.59467679262161255</v>
      </c>
      <c r="NY74" s="40">
        <v>0.58939391374588013</v>
      </c>
      <c r="NZ74" s="40">
        <v>0.58610272407531738</v>
      </c>
      <c r="OA74" s="40">
        <v>0.58132529258728027</v>
      </c>
      <c r="OB74" s="40">
        <v>0.5765765905380249</v>
      </c>
      <c r="OC74" s="40">
        <v>0.57228463888168335</v>
      </c>
      <c r="OD74" s="40">
        <v>0.56758773326873779</v>
      </c>
      <c r="OE74" s="40">
        <v>0.56333827972412109</v>
      </c>
      <c r="OF74" s="40">
        <v>0.55836433172225952</v>
      </c>
      <c r="OG74" s="40">
        <v>0.55415427684783936</v>
      </c>
      <c r="OH74" s="40">
        <v>0.54962962865829468</v>
      </c>
      <c r="OI74" s="40">
        <v>0.54619365930557251</v>
      </c>
      <c r="OJ74" s="40">
        <v>0.54095941781997681</v>
      </c>
      <c r="OK74" s="336" t="s">
        <v>851</v>
      </c>
      <c r="OL74" s="336" t="s">
        <v>851</v>
      </c>
      <c r="OM74" s="336" t="s">
        <v>1740</v>
      </c>
      <c r="ON74" s="40">
        <v>0.63554972410202026</v>
      </c>
      <c r="OO74" s="40">
        <v>0.63438296318054199</v>
      </c>
      <c r="OP74" s="40">
        <v>0.63262903690338135</v>
      </c>
      <c r="OQ74" s="40">
        <v>0.63101655244827271</v>
      </c>
      <c r="OR74" s="40">
        <v>0.62984097003936768</v>
      </c>
      <c r="OS74" s="40">
        <v>0.62893038988113403</v>
      </c>
      <c r="OT74" s="40">
        <v>0.62746709585189819</v>
      </c>
      <c r="OU74" s="40">
        <v>0.6255110502243042</v>
      </c>
      <c r="OV74" s="40">
        <v>0.62307065725326538</v>
      </c>
      <c r="OW74" s="40">
        <v>0.62197089195251465</v>
      </c>
      <c r="OX74" s="40">
        <v>0.62168675661087036</v>
      </c>
      <c r="OY74" s="40">
        <v>0.62110310792922974</v>
      </c>
      <c r="OZ74" s="40">
        <v>0.61972951889038086</v>
      </c>
      <c r="PA74" s="40">
        <v>0.61916071176528931</v>
      </c>
      <c r="PB74" s="40">
        <v>0.61780929565429688</v>
      </c>
      <c r="PC74" s="40">
        <v>0.6164705753326416</v>
      </c>
      <c r="PD74" s="40">
        <v>0.61640626192092896</v>
      </c>
      <c r="PE74" s="40">
        <v>0.6143079400062561</v>
      </c>
      <c r="PF74" s="40">
        <v>0.61425250768661499</v>
      </c>
      <c r="PG74" s="40">
        <v>0.61265432834625244</v>
      </c>
      <c r="PH74" s="40">
        <v>0.61260569095611572</v>
      </c>
      <c r="PI74" s="40">
        <v>0.61026030778884888</v>
      </c>
      <c r="PJ74" s="40">
        <v>0.60945844650268555</v>
      </c>
      <c r="PK74" s="40">
        <v>0.60912549495697021</v>
      </c>
      <c r="PL74" s="40">
        <v>0.60530304908752441</v>
      </c>
      <c r="PM74" s="40">
        <v>0.6042296290397644</v>
      </c>
      <c r="PN74" s="40">
        <v>0.60090363025665283</v>
      </c>
      <c r="PO74" s="40">
        <v>0.59834831953048706</v>
      </c>
      <c r="PP74" s="40">
        <v>0.59475654363632202</v>
      </c>
      <c r="PQ74" s="40">
        <v>0.59073936939239502</v>
      </c>
      <c r="PR74" s="40">
        <v>0.58792847394943237</v>
      </c>
      <c r="PS74" s="40">
        <v>0.58364313840866089</v>
      </c>
      <c r="PT74" s="40">
        <v>0.58011871576309204</v>
      </c>
      <c r="PU74" s="40">
        <v>0.57629626989364624</v>
      </c>
      <c r="PV74" s="40">
        <v>0.57206207513809204</v>
      </c>
      <c r="PW74" s="40">
        <v>0.5675276517868042</v>
      </c>
      <c r="PX74" s="336" t="s">
        <v>851</v>
      </c>
      <c r="PY74" s="336" t="s">
        <v>851</v>
      </c>
      <c r="PZ74" s="40">
        <v>0.69920000000000004</v>
      </c>
      <c r="QA74" s="40">
        <v>0.69799999999999995</v>
      </c>
      <c r="QB74" s="40">
        <v>0.70799999999999996</v>
      </c>
      <c r="QC74" s="40">
        <v>0.71510000000000007</v>
      </c>
      <c r="QD74" s="40">
        <v>0.71040000000000003</v>
      </c>
      <c r="QE74" s="40">
        <v>0.71540000000000004</v>
      </c>
      <c r="QF74" s="40">
        <v>0.71889999999999998</v>
      </c>
      <c r="QG74" s="40">
        <v>0.71530000000000005</v>
      </c>
      <c r="QH74" s="40">
        <v>0.71799999999999997</v>
      </c>
      <c r="QI74" s="40">
        <v>0.72360000000000002</v>
      </c>
      <c r="QJ74" s="40">
        <v>0.71790000000000009</v>
      </c>
      <c r="QK74" s="40">
        <v>0.71849999999999992</v>
      </c>
      <c r="QL74" s="40">
        <v>0.72150000000000003</v>
      </c>
      <c r="QM74" s="40">
        <v>0.73219999999999996</v>
      </c>
      <c r="QN74" s="40">
        <v>0.7279000000000001</v>
      </c>
      <c r="QO74" s="40">
        <v>0.72230000000000005</v>
      </c>
      <c r="QP74" s="40">
        <v>0.72799999999999998</v>
      </c>
      <c r="QQ74" s="40">
        <v>0.74049999999999994</v>
      </c>
      <c r="QR74" s="40">
        <v>0.74840000000000007</v>
      </c>
      <c r="QS74" s="336" t="s">
        <v>851</v>
      </c>
      <c r="QT74" s="336" t="s">
        <v>851</v>
      </c>
      <c r="QU74" s="336" t="s">
        <v>851</v>
      </c>
      <c r="QV74" s="336" t="s">
        <v>851</v>
      </c>
      <c r="QW74" s="40">
        <v>1.0611960664391518E-2</v>
      </c>
      <c r="QX74" s="336" t="s">
        <v>851</v>
      </c>
      <c r="QY74" s="336" t="s">
        <v>851</v>
      </c>
      <c r="QZ74" s="336" t="s">
        <v>851</v>
      </c>
      <c r="RA74" s="336" t="s">
        <v>851</v>
      </c>
      <c r="RB74" s="336" t="s">
        <v>851</v>
      </c>
      <c r="RC74" s="336" t="s">
        <v>851</v>
      </c>
      <c r="RD74" s="336" t="s">
        <v>851</v>
      </c>
      <c r="RE74" s="336" t="s">
        <v>851</v>
      </c>
      <c r="RF74" s="40">
        <v>0.32700000000000001</v>
      </c>
      <c r="RG74" s="40">
        <v>2018</v>
      </c>
      <c r="RH74" s="336" t="s">
        <v>840</v>
      </c>
      <c r="RI74" s="336" t="s">
        <v>851</v>
      </c>
      <c r="RJ74" s="40">
        <v>0</v>
      </c>
      <c r="RK74" s="40">
        <v>2018</v>
      </c>
      <c r="RL74" s="336" t="s">
        <v>840</v>
      </c>
      <c r="RM74" s="336" t="s">
        <v>851</v>
      </c>
      <c r="RN74" s="40">
        <v>1E-3</v>
      </c>
      <c r="RO74" s="40">
        <v>2018</v>
      </c>
      <c r="RP74" s="336" t="s">
        <v>840</v>
      </c>
      <c r="RQ74" s="336" t="s">
        <v>851</v>
      </c>
      <c r="RR74" s="40">
        <v>1E-3</v>
      </c>
      <c r="RS74" s="40">
        <v>2018</v>
      </c>
      <c r="RT74" s="336" t="s">
        <v>840</v>
      </c>
      <c r="RU74" s="336" t="s">
        <v>851</v>
      </c>
      <c r="RV74" s="40">
        <v>0.14699999999999999</v>
      </c>
      <c r="RW74" s="40">
        <v>2018</v>
      </c>
      <c r="RX74" s="336" t="s">
        <v>840</v>
      </c>
      <c r="RY74" s="336" t="s">
        <v>851</v>
      </c>
      <c r="RZ74" s="336" t="s">
        <v>838</v>
      </c>
      <c r="SA74" s="40">
        <v>0.1692488044500351</v>
      </c>
      <c r="SB74" s="40">
        <v>0.16753539443016052</v>
      </c>
      <c r="SC74" s="40">
        <v>0.14889222383499146</v>
      </c>
      <c r="SD74" s="40">
        <v>0.16610299050807953</v>
      </c>
      <c r="SE74" s="40">
        <v>0.16687117516994476</v>
      </c>
      <c r="SF74" s="336" t="s">
        <v>851</v>
      </c>
      <c r="SG74" s="336" t="s">
        <v>851</v>
      </c>
      <c r="SH74" s="40">
        <v>0.19942238926887512</v>
      </c>
      <c r="SI74" s="40">
        <v>0.19857284426689148</v>
      </c>
      <c r="SJ74" s="40">
        <v>0.17508473992347717</v>
      </c>
      <c r="SK74" s="40">
        <v>0.18126285076141357</v>
      </c>
      <c r="SL74" s="40">
        <v>0.19410687685012817</v>
      </c>
      <c r="SM74" s="336" t="s">
        <v>840</v>
      </c>
      <c r="SN74" s="336" t="s">
        <v>851</v>
      </c>
      <c r="SO74" s="336" t="s">
        <v>851</v>
      </c>
      <c r="SP74" s="40">
        <v>1.9242465496063232E-2</v>
      </c>
      <c r="SQ74" s="40">
        <v>1.2480253353714943E-2</v>
      </c>
      <c r="SR74" s="40">
        <v>5.6021171621978283E-3</v>
      </c>
      <c r="SS74" s="40">
        <v>2.8330272063612938E-2</v>
      </c>
      <c r="ST74" s="40">
        <v>-5.2387770265340805E-2</v>
      </c>
      <c r="SU74" s="336" t="s">
        <v>838</v>
      </c>
      <c r="SV74" s="336" t="s">
        <v>851</v>
      </c>
      <c r="SW74" s="336" t="s">
        <v>851</v>
      </c>
      <c r="SX74" s="40">
        <v>2.4758830666542053E-2</v>
      </c>
      <c r="SY74" s="40">
        <v>1.9132105633616447E-2</v>
      </c>
      <c r="SZ74" s="40">
        <v>1.2834720313549042E-2</v>
      </c>
      <c r="TA74" s="40">
        <v>4.5141901820898056E-2</v>
      </c>
      <c r="TB74" s="40">
        <v>3.0294375494122505E-2</v>
      </c>
      <c r="TC74" s="336" t="s">
        <v>840</v>
      </c>
      <c r="TD74" s="336" t="s">
        <v>851</v>
      </c>
      <c r="TE74" s="336" t="s">
        <v>851</v>
      </c>
      <c r="TF74" s="336" t="s">
        <v>851</v>
      </c>
      <c r="TG74" s="40">
        <v>6.9016208872199059E-3</v>
      </c>
      <c r="TH74" s="40">
        <v>1.7369822598993778E-3</v>
      </c>
      <c r="TI74" s="40">
        <v>-2.5703734718263149E-3</v>
      </c>
      <c r="TJ74" s="40">
        <v>2.0496953278779984E-2</v>
      </c>
      <c r="TK74" s="40">
        <v>-5.9689737856388092E-2</v>
      </c>
      <c r="TL74" s="336" t="s">
        <v>838</v>
      </c>
      <c r="TM74" s="336" t="s">
        <v>851</v>
      </c>
      <c r="TN74" s="336" t="s">
        <v>851</v>
      </c>
      <c r="TO74" s="336" t="s">
        <v>851</v>
      </c>
      <c r="TP74" s="40">
        <v>1.2245369143784046E-2</v>
      </c>
      <c r="TQ74" s="40">
        <v>6.341167725622654E-3</v>
      </c>
      <c r="TR74" s="40">
        <v>4.0814941748976707E-3</v>
      </c>
      <c r="TS74" s="40">
        <v>3.8349952548742294E-2</v>
      </c>
      <c r="TT74" s="40">
        <v>1.67281124740839E-2</v>
      </c>
      <c r="TU74" s="336" t="s">
        <v>840</v>
      </c>
      <c r="TV74" s="336" t="s">
        <v>851</v>
      </c>
      <c r="TW74" s="40">
        <v>27930</v>
      </c>
      <c r="TX74" s="336" t="s">
        <v>840</v>
      </c>
      <c r="TY74" s="336" t="s">
        <v>851</v>
      </c>
      <c r="TZ74" s="40">
        <v>23927.515625</v>
      </c>
      <c r="UA74" s="336" t="s">
        <v>838</v>
      </c>
      <c r="UB74" s="336" t="s">
        <v>851</v>
      </c>
      <c r="UC74" s="40">
        <v>32517.2372758989</v>
      </c>
      <c r="UD74" s="336" t="s">
        <v>840</v>
      </c>
      <c r="UE74" s="336" t="s">
        <v>851</v>
      </c>
      <c r="UF74" s="336" t="s">
        <v>851</v>
      </c>
      <c r="UG74" s="40">
        <v>0.11224060505628586</v>
      </c>
      <c r="UH74" s="40">
        <v>0.10392440110445023</v>
      </c>
      <c r="UI74" s="40">
        <v>9.8494619131088257E-2</v>
      </c>
      <c r="UJ74" s="40">
        <v>8.7753184139728546E-2</v>
      </c>
      <c r="UK74" s="40">
        <v>8.0138333141803741E-2</v>
      </c>
      <c r="UL74" s="336" t="s">
        <v>838</v>
      </c>
      <c r="UM74" s="336" t="s">
        <v>851</v>
      </c>
      <c r="UN74" s="336" t="s">
        <v>851</v>
      </c>
      <c r="UO74" s="336" t="s">
        <v>851</v>
      </c>
      <c r="UP74" s="40">
        <v>0.14889000356197357</v>
      </c>
      <c r="UQ74" s="40">
        <v>0.14325480163097382</v>
      </c>
      <c r="UR74" s="40">
        <v>0.13252028822898865</v>
      </c>
      <c r="US74" s="40">
        <v>0.14148066937923431</v>
      </c>
      <c r="UT74" s="40">
        <v>0.13087849318981171</v>
      </c>
      <c r="UU74" s="336" t="s">
        <v>840</v>
      </c>
    </row>
    <row r="75" spans="1:567">
      <c r="A75" s="336" t="s">
        <v>517</v>
      </c>
      <c r="B75" s="336" t="s">
        <v>44</v>
      </c>
      <c r="C75" s="336" t="s">
        <v>265</v>
      </c>
      <c r="D75" s="40">
        <v>4.0364276617765427E-2</v>
      </c>
      <c r="E75" s="336" t="s">
        <v>436</v>
      </c>
      <c r="F75" s="40">
        <v>4.4662725180387497E-2</v>
      </c>
      <c r="G75" s="336" t="s">
        <v>1741</v>
      </c>
      <c r="H75" s="40">
        <v>4.2253922671079636E-2</v>
      </c>
      <c r="I75" s="336" t="s">
        <v>1447</v>
      </c>
      <c r="J75" s="40">
        <v>4.9875833094120026E-2</v>
      </c>
      <c r="K75" s="336" t="s">
        <v>1803</v>
      </c>
      <c r="L75" s="336" t="s">
        <v>436</v>
      </c>
      <c r="M75" s="40">
        <v>0.5662616491317749</v>
      </c>
      <c r="N75" s="40">
        <v>0.62321841716766357</v>
      </c>
      <c r="O75" s="336" t="s">
        <v>436</v>
      </c>
      <c r="P75" s="40">
        <v>0.5662616491317749</v>
      </c>
      <c r="Q75" s="336" t="s">
        <v>436</v>
      </c>
      <c r="R75" s="40">
        <v>0.59431242942810059</v>
      </c>
      <c r="S75" s="336" t="s">
        <v>436</v>
      </c>
      <c r="T75" s="40">
        <v>0.51262450218200684</v>
      </c>
      <c r="U75" s="336" t="s">
        <v>436</v>
      </c>
      <c r="V75" s="336" t="s">
        <v>851</v>
      </c>
      <c r="W75" s="336" t="s">
        <v>1741</v>
      </c>
      <c r="X75" s="40">
        <v>0.51240038871765137</v>
      </c>
      <c r="Y75" s="40">
        <v>0.57202607393264771</v>
      </c>
      <c r="Z75" s="336" t="s">
        <v>1741</v>
      </c>
      <c r="AA75" s="40">
        <v>0.51240038871765137</v>
      </c>
      <c r="AB75" s="336" t="s">
        <v>1741</v>
      </c>
      <c r="AC75" s="40">
        <v>0.54841989278793335</v>
      </c>
      <c r="AD75" s="336" t="s">
        <v>1741</v>
      </c>
      <c r="AE75" s="40">
        <v>0.47678613662719727</v>
      </c>
      <c r="AF75" s="336" t="s">
        <v>1741</v>
      </c>
      <c r="AG75" s="336" t="s">
        <v>851</v>
      </c>
      <c r="AH75" s="336" t="s">
        <v>1447</v>
      </c>
      <c r="AI75" s="40">
        <v>0.52642166614532471</v>
      </c>
      <c r="AJ75" s="40">
        <v>0.57834219932556152</v>
      </c>
      <c r="AK75" s="336" t="s">
        <v>1447</v>
      </c>
      <c r="AL75" s="40">
        <v>0.52642166614532471</v>
      </c>
      <c r="AM75" s="336" t="s">
        <v>1447</v>
      </c>
      <c r="AN75" s="40">
        <v>0.5492931604385376</v>
      </c>
      <c r="AO75" s="336" t="s">
        <v>1447</v>
      </c>
      <c r="AP75" s="40">
        <v>0.49164769053459167</v>
      </c>
      <c r="AQ75" s="336" t="s">
        <v>1447</v>
      </c>
      <c r="AR75" s="336" t="s">
        <v>851</v>
      </c>
      <c r="AS75" s="336" t="s">
        <v>1803</v>
      </c>
      <c r="AT75" s="40">
        <v>0.54924970865249634</v>
      </c>
      <c r="AU75" s="40">
        <v>0.59605592489242554</v>
      </c>
      <c r="AV75" s="336" t="s">
        <v>1803</v>
      </c>
      <c r="AW75" s="40">
        <v>0.54924970865249634</v>
      </c>
      <c r="AX75" s="336" t="s">
        <v>1803</v>
      </c>
      <c r="AY75" s="40">
        <v>0.55833911895751953</v>
      </c>
      <c r="AZ75" s="336" t="s">
        <v>1803</v>
      </c>
      <c r="BA75" s="40">
        <v>0.513702392578125</v>
      </c>
      <c r="BB75" s="336" t="s">
        <v>1803</v>
      </c>
      <c r="BC75" s="336" t="s">
        <v>851</v>
      </c>
      <c r="BD75" s="336" t="s">
        <v>436</v>
      </c>
      <c r="BE75" s="40">
        <v>3.5741462707519531</v>
      </c>
      <c r="BF75" s="336" t="s">
        <v>827</v>
      </c>
      <c r="BG75" s="40">
        <v>5.945803165435791</v>
      </c>
      <c r="BH75" s="336" t="s">
        <v>1447</v>
      </c>
      <c r="BI75" s="40">
        <v>6.0018520355224609</v>
      </c>
      <c r="BJ75" s="336" t="s">
        <v>1803</v>
      </c>
      <c r="BK75" s="40">
        <v>5.9138984680175781</v>
      </c>
      <c r="BL75" s="336" t="s">
        <v>851</v>
      </c>
      <c r="BM75" s="40">
        <v>2.509598970413208</v>
      </c>
      <c r="BN75" s="336" t="s">
        <v>838</v>
      </c>
      <c r="BO75" s="336" t="s">
        <v>851</v>
      </c>
      <c r="BP75" s="336" t="s">
        <v>436</v>
      </c>
      <c r="BQ75" s="40">
        <v>4.3987380340695381E-3</v>
      </c>
      <c r="BR75" s="40">
        <v>3.12083400785923E-3</v>
      </c>
      <c r="BS75" s="40">
        <v>2.2219340316951275E-3</v>
      </c>
      <c r="BT75" s="40">
        <v>-8.6618494242429733E-3</v>
      </c>
      <c r="BU75" s="40">
        <v>-8.6618401110172272E-3</v>
      </c>
      <c r="BV75" s="336" t="s">
        <v>851</v>
      </c>
      <c r="BW75" s="336" t="s">
        <v>827</v>
      </c>
      <c r="BX75" s="40">
        <v>4.7535006888210773E-3</v>
      </c>
      <c r="BY75" s="40">
        <v>2.225460484623909E-3</v>
      </c>
      <c r="BZ75" s="40">
        <v>1.2640244094654918E-3</v>
      </c>
      <c r="CA75" s="40">
        <v>1.1470854515209794E-3</v>
      </c>
      <c r="CB75" s="40">
        <v>1.1506117880344391E-3</v>
      </c>
      <c r="CC75" s="336" t="s">
        <v>851</v>
      </c>
      <c r="CD75" s="336" t="s">
        <v>1447</v>
      </c>
      <c r="CE75" s="40">
        <v>2.9813030268996954E-3</v>
      </c>
      <c r="CF75" s="40">
        <v>1.3850607210770249E-3</v>
      </c>
      <c r="CG75" s="40">
        <v>1.1479823151603341E-3</v>
      </c>
      <c r="CH75" s="40">
        <v>1.1520728003233671E-3</v>
      </c>
      <c r="CI75" s="40">
        <v>1.1550992494449019E-3</v>
      </c>
      <c r="CJ75" s="336" t="s">
        <v>851</v>
      </c>
      <c r="CK75" s="336" t="s">
        <v>1803</v>
      </c>
      <c r="CL75" s="40">
        <v>1.9578521605581045E-3</v>
      </c>
      <c r="CM75" s="40">
        <v>1.22769211884588E-3</v>
      </c>
      <c r="CN75" s="40">
        <v>1.151056494563818E-3</v>
      </c>
      <c r="CO75" s="40">
        <v>1.1550275376066566E-3</v>
      </c>
      <c r="CP75" s="40">
        <v>1.1580141726881266E-3</v>
      </c>
      <c r="CQ75" s="336" t="s">
        <v>851</v>
      </c>
      <c r="CR75" s="40">
        <v>11.831156730651855</v>
      </c>
      <c r="CS75" s="40">
        <v>12.738334655761719</v>
      </c>
      <c r="CT75" s="40">
        <v>13.04335880279541</v>
      </c>
      <c r="CU75" s="40">
        <v>13.144900321960449</v>
      </c>
      <c r="CV75" s="40">
        <v>13.229245185852051</v>
      </c>
      <c r="CW75" s="336" t="s">
        <v>1741</v>
      </c>
      <c r="CX75" s="336" t="s">
        <v>851</v>
      </c>
      <c r="CY75" s="40">
        <v>12.403284072875977</v>
      </c>
      <c r="CZ75" s="40">
        <v>12.974609375</v>
      </c>
      <c r="DA75" s="40">
        <v>13.111316680908203</v>
      </c>
      <c r="DB75" s="40">
        <v>13.195425987243652</v>
      </c>
      <c r="DC75" s="40">
        <v>13.280137062072754</v>
      </c>
      <c r="DD75" s="336" t="s">
        <v>1447</v>
      </c>
      <c r="DE75" s="336" t="s">
        <v>851</v>
      </c>
      <c r="DF75" s="40">
        <v>13.314173698425293</v>
      </c>
      <c r="DG75" s="336" t="s">
        <v>1803</v>
      </c>
      <c r="DH75" s="336" t="s">
        <v>851</v>
      </c>
      <c r="DI75" s="336" t="s">
        <v>851</v>
      </c>
      <c r="DJ75" s="336">
        <v>12.7</v>
      </c>
      <c r="DK75" s="336" t="s">
        <v>1738</v>
      </c>
      <c r="DL75" s="336" t="s">
        <v>851</v>
      </c>
      <c r="DM75" s="336" t="s">
        <v>851</v>
      </c>
      <c r="DN75" s="336" t="s">
        <v>436</v>
      </c>
      <c r="DO75" s="40">
        <v>-1.4755334705114365E-3</v>
      </c>
      <c r="DP75" s="40">
        <v>1.1373239569365978E-2</v>
      </c>
      <c r="DQ75" s="40">
        <v>1.466712262481451E-2</v>
      </c>
      <c r="DR75" s="40">
        <v>1.1235900223255157E-2</v>
      </c>
      <c r="DS75" s="40">
        <v>2.1530617028474808E-2</v>
      </c>
      <c r="DT75" s="336" t="s">
        <v>851</v>
      </c>
      <c r="DU75" s="336" t="s">
        <v>827</v>
      </c>
      <c r="DV75" s="40">
        <v>1.4067395590245724E-2</v>
      </c>
      <c r="DW75" s="40">
        <v>1.7284095287322998E-2</v>
      </c>
      <c r="DX75" s="40">
        <v>1.1089409701526165E-2</v>
      </c>
      <c r="DY75" s="40">
        <v>4.1458252817392349E-3</v>
      </c>
      <c r="DZ75" s="40">
        <v>1.0371851734817028E-2</v>
      </c>
      <c r="EA75" s="336" t="s">
        <v>851</v>
      </c>
      <c r="EB75" s="336" t="s">
        <v>1447</v>
      </c>
      <c r="EC75" s="40">
        <v>-2.8531313873827457E-3</v>
      </c>
      <c r="ED75" s="40">
        <v>1.4895827509462833E-2</v>
      </c>
      <c r="EE75" s="40">
        <v>4.9287676811218262E-3</v>
      </c>
      <c r="EF75" s="40">
        <v>1.6639087349176407E-2</v>
      </c>
      <c r="EG75" s="40">
        <v>2.8020171448588371E-2</v>
      </c>
      <c r="EH75" s="336" t="s">
        <v>851</v>
      </c>
      <c r="EI75" s="336" t="s">
        <v>1803</v>
      </c>
      <c r="EJ75" s="40">
        <v>1.7164330929517746E-2</v>
      </c>
      <c r="EK75" s="40">
        <v>1.4795425347983837E-2</v>
      </c>
      <c r="EL75" s="40">
        <v>1.4218601398169994E-2</v>
      </c>
      <c r="EM75" s="40">
        <v>2.1910538896918297E-2</v>
      </c>
      <c r="EN75" s="40">
        <v>1.1969686485826969E-2</v>
      </c>
      <c r="EO75" s="336" t="s">
        <v>851</v>
      </c>
      <c r="EP75" s="336" t="s">
        <v>851</v>
      </c>
      <c r="EQ75" s="336" t="s">
        <v>851</v>
      </c>
      <c r="ER75" s="40">
        <v>0.76859999999999995</v>
      </c>
      <c r="ES75" s="336" t="s">
        <v>1739</v>
      </c>
      <c r="ET75" s="336" t="s">
        <v>851</v>
      </c>
      <c r="EU75" s="336" t="s">
        <v>851</v>
      </c>
      <c r="EV75" s="40">
        <v>0.83540000000000003</v>
      </c>
      <c r="EW75" s="336" t="s">
        <v>1739</v>
      </c>
      <c r="EX75" s="336" t="s">
        <v>851</v>
      </c>
      <c r="EY75" s="336" t="s">
        <v>851</v>
      </c>
      <c r="EZ75" s="40">
        <v>0.69950000000000001</v>
      </c>
      <c r="FA75" s="336" t="s">
        <v>1739</v>
      </c>
      <c r="FB75" s="336" t="s">
        <v>851</v>
      </c>
      <c r="FC75" s="40">
        <v>-1.8706189468502998E-2</v>
      </c>
      <c r="FD75" s="40">
        <v>-1.0659071616828442E-2</v>
      </c>
      <c r="FE75" s="40">
        <v>-9.9339045118540525E-4</v>
      </c>
      <c r="FF75" s="40">
        <v>5.6774187833070755E-3</v>
      </c>
      <c r="FG75" s="40">
        <v>1.2714815326035023E-2</v>
      </c>
      <c r="FH75" s="336" t="s">
        <v>838</v>
      </c>
      <c r="FI75" s="336" t="s">
        <v>851</v>
      </c>
      <c r="FJ75" s="40">
        <v>-2.0236818119883537E-2</v>
      </c>
      <c r="FK75" s="40">
        <v>-1.1072041466832161E-2</v>
      </c>
      <c r="FL75" s="40">
        <v>-3.0894388910382986E-3</v>
      </c>
      <c r="FM75" s="40">
        <v>8.8591258972883224E-3</v>
      </c>
      <c r="FN75" s="40">
        <v>3.5567581653594971E-3</v>
      </c>
      <c r="FO75" s="336" t="s">
        <v>840</v>
      </c>
      <c r="FP75" s="336" t="s">
        <v>851</v>
      </c>
      <c r="FQ75" s="40"/>
      <c r="FR75" s="336" t="s">
        <v>1737</v>
      </c>
      <c r="FS75" s="336" t="s">
        <v>851</v>
      </c>
      <c r="FT75" s="336" t="s">
        <v>851</v>
      </c>
      <c r="FU75" s="40">
        <v>4.9961630254983902E-2</v>
      </c>
      <c r="FV75" s="40">
        <v>4.3880634009838104E-2</v>
      </c>
      <c r="FW75" s="40">
        <v>3.7717178463935852E-2</v>
      </c>
      <c r="FX75" s="40">
        <v>3.8346678018569946E-2</v>
      </c>
      <c r="FY75" s="40">
        <v>4.2582988739013672E-2</v>
      </c>
      <c r="FZ75" s="336" t="s">
        <v>840</v>
      </c>
      <c r="GA75" s="336" t="s">
        <v>851</v>
      </c>
      <c r="GB75" s="336" t="s">
        <v>851</v>
      </c>
      <c r="GC75" s="336" t="s">
        <v>851</v>
      </c>
      <c r="GD75" s="336" t="s">
        <v>851</v>
      </c>
      <c r="GE75" s="336" t="s">
        <v>851</v>
      </c>
      <c r="GF75" s="336" t="s">
        <v>851</v>
      </c>
      <c r="GG75" s="336" t="s">
        <v>851</v>
      </c>
      <c r="GH75" s="336" t="s">
        <v>851</v>
      </c>
      <c r="GI75" s="336" t="s">
        <v>851</v>
      </c>
      <c r="GJ75" s="336" t="s">
        <v>851</v>
      </c>
      <c r="GK75" s="40">
        <v>10255063</v>
      </c>
      <c r="GL75" s="40">
        <v>10216605</v>
      </c>
      <c r="GM75" s="40">
        <v>10196916</v>
      </c>
      <c r="GN75" s="40">
        <v>10193998</v>
      </c>
      <c r="GO75" s="40">
        <v>10197101</v>
      </c>
      <c r="GP75" s="40">
        <v>10211216</v>
      </c>
      <c r="GQ75" s="40">
        <v>10238905</v>
      </c>
      <c r="GR75" s="40">
        <v>10298828</v>
      </c>
      <c r="GS75" s="40">
        <v>10384603</v>
      </c>
      <c r="GT75" s="40">
        <v>10443936</v>
      </c>
      <c r="GU75" s="40">
        <v>10474410</v>
      </c>
      <c r="GV75" s="40">
        <v>10496088</v>
      </c>
      <c r="GW75" s="40">
        <v>10510785</v>
      </c>
      <c r="GX75" s="40">
        <v>10514272</v>
      </c>
      <c r="GY75" s="40">
        <v>10525347</v>
      </c>
      <c r="GZ75" s="40">
        <v>10546059</v>
      </c>
      <c r="HA75" s="40">
        <v>10566332</v>
      </c>
      <c r="HB75" s="40">
        <v>10594438</v>
      </c>
      <c r="HC75" s="40">
        <v>10629928</v>
      </c>
      <c r="HD75" s="40">
        <v>10671870</v>
      </c>
      <c r="HE75" s="40">
        <v>10698896</v>
      </c>
      <c r="HF75" s="40">
        <v>10713000</v>
      </c>
      <c r="HG75" s="40">
        <v>10724000</v>
      </c>
      <c r="HH75" s="40">
        <v>10731000</v>
      </c>
      <c r="HI75" s="40">
        <v>10735000</v>
      </c>
      <c r="HJ75" s="40">
        <v>10736000</v>
      </c>
      <c r="HK75" s="40">
        <v>10734000</v>
      </c>
      <c r="HL75" s="40">
        <v>10729000</v>
      </c>
      <c r="HM75" s="40">
        <v>10721000</v>
      </c>
      <c r="HN75" s="40">
        <v>10710000</v>
      </c>
      <c r="HO75" s="40">
        <v>10698000</v>
      </c>
      <c r="HP75" s="40">
        <v>10683000</v>
      </c>
      <c r="HQ75" s="40">
        <v>10667000</v>
      </c>
      <c r="HR75" s="40">
        <v>10651000</v>
      </c>
      <c r="HS75" s="40">
        <v>10634000</v>
      </c>
      <c r="HT75" s="40">
        <v>10618000</v>
      </c>
      <c r="HU75" s="40">
        <v>10603000</v>
      </c>
      <c r="HV75" s="40">
        <v>10589000</v>
      </c>
      <c r="HW75" s="40">
        <v>10576000</v>
      </c>
      <c r="HX75" s="40">
        <v>10566000</v>
      </c>
      <c r="HY75" s="40">
        <v>10557000</v>
      </c>
      <c r="HZ75" s="40">
        <v>10549000</v>
      </c>
      <c r="IA75" s="40">
        <v>10543000</v>
      </c>
      <c r="IB75" s="40">
        <v>10537000</v>
      </c>
      <c r="IC75" s="40">
        <v>10532000</v>
      </c>
      <c r="ID75" s="40">
        <v>10527000</v>
      </c>
      <c r="IE75" s="40">
        <v>10523000</v>
      </c>
      <c r="IF75" s="40">
        <v>10519000</v>
      </c>
      <c r="IG75" s="40">
        <v>10514000</v>
      </c>
      <c r="IH75" s="40">
        <v>10510000</v>
      </c>
      <c r="II75" s="40">
        <v>10502000</v>
      </c>
      <c r="IJ75" s="336" t="s">
        <v>851</v>
      </c>
      <c r="IK75" s="336" t="s">
        <v>851</v>
      </c>
      <c r="IL75" s="336" t="s">
        <v>851</v>
      </c>
      <c r="IM75" s="40">
        <v>1.9204841228201985E-3</v>
      </c>
      <c r="IN75" s="40">
        <v>2.6564267463982105E-3</v>
      </c>
      <c r="IO75" s="40">
        <v>3.3442727290093899E-3</v>
      </c>
      <c r="IP75" s="40">
        <v>3.9378884248435497E-3</v>
      </c>
      <c r="IQ75" s="40">
        <v>2.5292509235441685E-3</v>
      </c>
      <c r="IR75" s="40">
        <v>1.3173987390473485E-3</v>
      </c>
      <c r="IS75" s="40">
        <v>1.0262631112709641E-3</v>
      </c>
      <c r="IT75" s="40">
        <v>6.5252854255959392E-4</v>
      </c>
      <c r="IU75" s="40">
        <v>3.7268237792886794E-4</v>
      </c>
      <c r="IV75" s="40">
        <v>9.3148897576611489E-5</v>
      </c>
      <c r="IW75" s="40">
        <v>-1.8630646809469908E-4</v>
      </c>
      <c r="IX75" s="40">
        <v>-4.6591809950768948E-4</v>
      </c>
      <c r="IY75" s="40">
        <v>-7.4592075543478131E-4</v>
      </c>
      <c r="IZ75" s="40">
        <v>-1.026550424285233E-3</v>
      </c>
      <c r="JA75" s="40">
        <v>-1.1210764059796929E-3</v>
      </c>
      <c r="JB75" s="40">
        <v>-1.4031151076778769E-3</v>
      </c>
      <c r="JC75" s="40">
        <v>-1.4988293405622244E-3</v>
      </c>
      <c r="JD75" s="40">
        <v>-1.5010791830718517E-3</v>
      </c>
      <c r="JE75" s="40">
        <v>-1.597369322553277E-3</v>
      </c>
      <c r="JF75" s="40">
        <v>-1.5057409182190895E-3</v>
      </c>
      <c r="JG75" s="40">
        <v>-1.4136942336335778E-3</v>
      </c>
      <c r="JH75" s="40">
        <v>-1.321253483183682E-3</v>
      </c>
      <c r="JI75" s="40">
        <v>-1.2284433469176292E-3</v>
      </c>
      <c r="JJ75" s="40">
        <v>-9.4598438590764999E-4</v>
      </c>
      <c r="JK75" s="40">
        <v>-8.5215171566233039E-4</v>
      </c>
      <c r="JL75" s="40">
        <v>-7.5807829853147268E-4</v>
      </c>
      <c r="JM75" s="40">
        <v>-5.6893611326813698E-4</v>
      </c>
      <c r="JN75" s="40">
        <v>-5.6925998069345951E-4</v>
      </c>
      <c r="JO75" s="40">
        <v>-4.7463097143918276E-4</v>
      </c>
      <c r="JP75" s="40">
        <v>-4.748563515022397E-4</v>
      </c>
      <c r="JQ75" s="40">
        <v>-3.8004750967957079E-4</v>
      </c>
      <c r="JR75" s="40">
        <v>-3.8019201019778848E-4</v>
      </c>
      <c r="JS75" s="40">
        <v>-4.7544334665872157E-4</v>
      </c>
      <c r="JT75" s="40">
        <v>-3.8051750743761659E-4</v>
      </c>
      <c r="JU75" s="40">
        <v>-7.6146965147927403E-4</v>
      </c>
      <c r="JV75" s="336" t="s">
        <v>1740</v>
      </c>
      <c r="JW75" s="336" t="s">
        <v>851</v>
      </c>
      <c r="JX75" s="336" t="s">
        <v>851</v>
      </c>
      <c r="JY75" s="336" t="s">
        <v>851</v>
      </c>
      <c r="JZ75" s="336" t="s">
        <v>851</v>
      </c>
      <c r="KA75" s="336" t="s">
        <v>1740</v>
      </c>
      <c r="KB75" s="40">
        <v>0.49134877596239696</v>
      </c>
      <c r="KC75" s="40">
        <v>0.49148732237748904</v>
      </c>
      <c r="KD75" s="40">
        <v>0.49168304352434999</v>
      </c>
      <c r="KE75" s="40">
        <v>0.49191411067218505</v>
      </c>
      <c r="KF75" s="40">
        <v>0.49214362179891097</v>
      </c>
      <c r="KG75" s="40">
        <v>0.49234577105461597</v>
      </c>
      <c r="KH75" s="40">
        <v>0.492518242951478</v>
      </c>
      <c r="KI75" s="40">
        <v>0.49267340996585401</v>
      </c>
      <c r="KJ75" s="40">
        <v>0.49281529827967702</v>
      </c>
      <c r="KK75" s="40">
        <v>0.49295021719826304</v>
      </c>
      <c r="KL75" s="40">
        <v>0.49308366205856402</v>
      </c>
      <c r="KM75" s="40">
        <v>0.49321548416432004</v>
      </c>
      <c r="KN75" s="40">
        <v>0.49334612803144096</v>
      </c>
      <c r="KO75" s="40">
        <v>0.49347796740768701</v>
      </c>
      <c r="KP75" s="40">
        <v>0.49361508468622001</v>
      </c>
      <c r="KQ75" s="40">
        <v>0.49375951038778604</v>
      </c>
      <c r="KR75" s="40">
        <v>0.49391293802452202</v>
      </c>
      <c r="KS75" s="40">
        <v>0.49407531958871503</v>
      </c>
      <c r="KT75" s="40">
        <v>0.49424873469923397</v>
      </c>
      <c r="KU75" s="40">
        <v>0.49443363835412901</v>
      </c>
      <c r="KV75" s="40">
        <v>0.49463023291973995</v>
      </c>
      <c r="KW75" s="40">
        <v>0.49483862047983501</v>
      </c>
      <c r="KX75" s="40">
        <v>0.49505887975639901</v>
      </c>
      <c r="KY75" s="40">
        <v>0.49528784759905903</v>
      </c>
      <c r="KZ75" s="40">
        <v>0.49552285389684997</v>
      </c>
      <c r="LA75" s="40">
        <v>0.49576162717377203</v>
      </c>
      <c r="LB75" s="40">
        <v>0.49600271321846101</v>
      </c>
      <c r="LC75" s="40">
        <v>0.496244601703352</v>
      </c>
      <c r="LD75" s="40">
        <v>0.49648340175633104</v>
      </c>
      <c r="LE75" s="40">
        <v>0.49671490163312298</v>
      </c>
      <c r="LF75" s="40">
        <v>0.49693564504865501</v>
      </c>
      <c r="LG75" s="40">
        <v>0.497143952205644</v>
      </c>
      <c r="LH75" s="40">
        <v>0.497339890362405</v>
      </c>
      <c r="LI75" s="40">
        <v>0.497522315638321</v>
      </c>
      <c r="LJ75" s="40">
        <v>0.49768989583161599</v>
      </c>
      <c r="LK75" s="40">
        <v>0.49784355356125198</v>
      </c>
      <c r="LL75" s="336" t="s">
        <v>851</v>
      </c>
      <c r="LM75" s="336" t="s">
        <v>851</v>
      </c>
      <c r="LN75" s="336" t="s">
        <v>1740</v>
      </c>
      <c r="LO75" s="40">
        <v>0.66890835762023926</v>
      </c>
      <c r="LP75" s="40">
        <v>0.66272252798080444</v>
      </c>
      <c r="LQ75" s="40">
        <v>0.65617918968200684</v>
      </c>
      <c r="LR75" s="40">
        <v>0.64992517232894897</v>
      </c>
      <c r="LS75" s="40">
        <v>0.64476299285888672</v>
      </c>
      <c r="LT75" s="40">
        <v>0.64101457595825195</v>
      </c>
      <c r="LU75" s="40">
        <v>0.6375432014465332</v>
      </c>
      <c r="LV75" s="40">
        <v>0.63577026128768921</v>
      </c>
      <c r="LW75" s="40">
        <v>0.63516914844512939</v>
      </c>
      <c r="LX75" s="40">
        <v>0.63474613428115845</v>
      </c>
      <c r="LY75" s="40">
        <v>0.6339418888092041</v>
      </c>
      <c r="LZ75" s="40">
        <v>0.63340789079666138</v>
      </c>
      <c r="MA75" s="40">
        <v>0.6324913501739502</v>
      </c>
      <c r="MB75" s="40">
        <v>0.6313776969909668</v>
      </c>
      <c r="MC75" s="40">
        <v>0.63062560558319092</v>
      </c>
      <c r="MD75" s="40">
        <v>0.63011777400970459</v>
      </c>
      <c r="ME75" s="40">
        <v>0.62987923622131348</v>
      </c>
      <c r="MF75" s="40">
        <v>0.62998032569885254</v>
      </c>
      <c r="MG75" s="40">
        <v>0.62989389896392822</v>
      </c>
      <c r="MH75" s="40">
        <v>0.6293022632598877</v>
      </c>
      <c r="MI75" s="40">
        <v>0.62761348485946655</v>
      </c>
      <c r="MJ75" s="40">
        <v>0.62501180171966553</v>
      </c>
      <c r="MK75" s="40">
        <v>0.62158846855163574</v>
      </c>
      <c r="ML75" s="40">
        <v>0.61753028631210327</v>
      </c>
      <c r="MM75" s="40">
        <v>0.61290931701660156</v>
      </c>
      <c r="MN75" s="40">
        <v>0.60774838924407959</v>
      </c>
      <c r="MO75" s="40">
        <v>0.60204756259918213</v>
      </c>
      <c r="MP75" s="40">
        <v>0.59584558010101318</v>
      </c>
      <c r="MQ75" s="40">
        <v>0.58982634544372559</v>
      </c>
      <c r="MR75" s="40">
        <v>0.58412456512451172</v>
      </c>
      <c r="MS75" s="40">
        <v>0.57927232980728149</v>
      </c>
      <c r="MT75" s="40">
        <v>0.57483607530593872</v>
      </c>
      <c r="MU75" s="40">
        <v>0.5714421272277832</v>
      </c>
      <c r="MV75" s="40">
        <v>0.56876546144485474</v>
      </c>
      <c r="MW75" s="40">
        <v>0.5661274790763855</v>
      </c>
      <c r="MX75" s="40">
        <v>0.56351172924041748</v>
      </c>
      <c r="MY75" s="336" t="s">
        <v>851</v>
      </c>
      <c r="MZ75" s="336" t="s">
        <v>1740</v>
      </c>
      <c r="NA75" s="40">
        <v>0.60014486312866211</v>
      </c>
      <c r="NB75" s="40">
        <v>0.59550446271896362</v>
      </c>
      <c r="NC75" s="40">
        <v>0.59092932939529419</v>
      </c>
      <c r="ND75" s="40">
        <v>0.5867612361907959</v>
      </c>
      <c r="NE75" s="40">
        <v>0.58338969945907593</v>
      </c>
      <c r="NF75" s="40">
        <v>0.58090406656265259</v>
      </c>
      <c r="NG75" s="40">
        <v>0.57845610380172729</v>
      </c>
      <c r="NH75" s="40">
        <v>0.57711672782897949</v>
      </c>
      <c r="NI75" s="40">
        <v>0.57646071910858154</v>
      </c>
      <c r="NJ75" s="40">
        <v>0.575966477394104</v>
      </c>
      <c r="NK75" s="40">
        <v>0.57507449388504028</v>
      </c>
      <c r="NL75" s="40">
        <v>0.57462269067764282</v>
      </c>
      <c r="NM75" s="40">
        <v>0.57386523485183716</v>
      </c>
      <c r="NN75" s="40">
        <v>0.57261449098587036</v>
      </c>
      <c r="NO75" s="40">
        <v>0.57114845514297485</v>
      </c>
      <c r="NP75" s="40">
        <v>0.56898486614227295</v>
      </c>
      <c r="NQ75" s="40">
        <v>0.56641393899917603</v>
      </c>
      <c r="NR75" s="40">
        <v>0.5634198784828186</v>
      </c>
      <c r="NS75" s="40">
        <v>0.55985355377197266</v>
      </c>
      <c r="NT75" s="40">
        <v>0.5558585524559021</v>
      </c>
      <c r="NU75" s="40">
        <v>0.55123376846313477</v>
      </c>
      <c r="NV75" s="40">
        <v>0.54616618156433105</v>
      </c>
      <c r="NW75" s="40">
        <v>0.54065537452697754</v>
      </c>
      <c r="NX75" s="40">
        <v>0.53507941961288452</v>
      </c>
      <c r="NY75" s="40">
        <v>0.52981263399124146</v>
      </c>
      <c r="NZ75" s="40">
        <v>0.52514916658401489</v>
      </c>
      <c r="OA75" s="40">
        <v>0.52118682861328125</v>
      </c>
      <c r="OB75" s="40">
        <v>0.51806885004043579</v>
      </c>
      <c r="OC75" s="40">
        <v>0.51551675796508789</v>
      </c>
      <c r="OD75" s="40">
        <v>0.5129130482673645</v>
      </c>
      <c r="OE75" s="40">
        <v>0.51040184497833252</v>
      </c>
      <c r="OF75" s="40">
        <v>0.50745987892150879</v>
      </c>
      <c r="OG75" s="40">
        <v>0.50461071729660034</v>
      </c>
      <c r="OH75" s="40">
        <v>0.50190222263336182</v>
      </c>
      <c r="OI75" s="40">
        <v>0.49923881888389587</v>
      </c>
      <c r="OJ75" s="40">
        <v>0.49704816937446594</v>
      </c>
      <c r="OK75" s="336" t="s">
        <v>851</v>
      </c>
      <c r="OL75" s="336" t="s">
        <v>851</v>
      </c>
      <c r="OM75" s="336" t="s">
        <v>1740</v>
      </c>
      <c r="ON75" s="40">
        <v>0.62594062089920044</v>
      </c>
      <c r="OO75" s="40">
        <v>0.62053579092025757</v>
      </c>
      <c r="OP75" s="40">
        <v>0.61392277479171753</v>
      </c>
      <c r="OQ75" s="40">
        <v>0.60690832138061523</v>
      </c>
      <c r="OR75" s="40">
        <v>0.60058152675628662</v>
      </c>
      <c r="OS75" s="40">
        <v>0.59547162055969238</v>
      </c>
      <c r="OT75" s="40">
        <v>0.5902174711227417</v>
      </c>
      <c r="OU75" s="40">
        <v>0.58644163608551025</v>
      </c>
      <c r="OV75" s="40">
        <v>0.58372938632965088</v>
      </c>
      <c r="OW75" s="40">
        <v>0.58174198865890503</v>
      </c>
      <c r="OX75" s="40">
        <v>0.58001118898391724</v>
      </c>
      <c r="OY75" s="40">
        <v>0.57890814542770386</v>
      </c>
      <c r="OZ75" s="40">
        <v>0.57815265655517578</v>
      </c>
      <c r="PA75" s="40">
        <v>0.57774460315704346</v>
      </c>
      <c r="PB75" s="40">
        <v>0.57768440246582031</v>
      </c>
      <c r="PC75" s="40">
        <v>0.57758462429046631</v>
      </c>
      <c r="PD75" s="40">
        <v>0.57727229595184326</v>
      </c>
      <c r="PE75" s="40">
        <v>0.57701319456100464</v>
      </c>
      <c r="PF75" s="40">
        <v>0.57647168636322021</v>
      </c>
      <c r="PG75" s="40">
        <v>0.57560652494430542</v>
      </c>
      <c r="PH75" s="40">
        <v>0.57402521371841431</v>
      </c>
      <c r="PI75" s="40">
        <v>0.57163065671920776</v>
      </c>
      <c r="PJ75" s="40">
        <v>0.56870335340499878</v>
      </c>
      <c r="PK75" s="40">
        <v>0.56533658504486084</v>
      </c>
      <c r="PL75" s="40">
        <v>0.56161272525787354</v>
      </c>
      <c r="PM75" s="40">
        <v>0.55716586112976074</v>
      </c>
      <c r="PN75" s="40">
        <v>0.55199545621871948</v>
      </c>
      <c r="PO75" s="40">
        <v>0.54642891883850098</v>
      </c>
      <c r="PP75" s="40">
        <v>0.5409509539604187</v>
      </c>
      <c r="PQ75" s="40">
        <v>0.53570073843002319</v>
      </c>
      <c r="PR75" s="40">
        <v>0.53130048513412476</v>
      </c>
      <c r="PS75" s="40">
        <v>0.52722609043121338</v>
      </c>
      <c r="PT75" s="40">
        <v>0.52400416135787964</v>
      </c>
      <c r="PU75" s="40">
        <v>0.52149516344070435</v>
      </c>
      <c r="PV75" s="40">
        <v>0.51902949810028076</v>
      </c>
      <c r="PW75" s="40">
        <v>0.51637780666351318</v>
      </c>
      <c r="PX75" s="336" t="s">
        <v>851</v>
      </c>
      <c r="PY75" s="336" t="s">
        <v>851</v>
      </c>
      <c r="PZ75" s="40">
        <v>0.70779999999999998</v>
      </c>
      <c r="QA75" s="40">
        <v>0.70590000000000008</v>
      </c>
      <c r="QB75" s="40">
        <v>0.70269999999999999</v>
      </c>
      <c r="QC75" s="40">
        <v>0.7</v>
      </c>
      <c r="QD75" s="40">
        <v>0.70469999999999999</v>
      </c>
      <c r="QE75" s="40">
        <v>0.7036</v>
      </c>
      <c r="QF75" s="40">
        <v>0.69920000000000004</v>
      </c>
      <c r="QG75" s="40">
        <v>0.69700000000000006</v>
      </c>
      <c r="QH75" s="40">
        <v>0.70050000000000001</v>
      </c>
      <c r="QI75" s="40">
        <v>0.70120000000000005</v>
      </c>
      <c r="QJ75" s="40">
        <v>0.70450000000000002</v>
      </c>
      <c r="QK75" s="40">
        <v>0.71479999999999999</v>
      </c>
      <c r="QL75" s="40">
        <v>0.72799999999999998</v>
      </c>
      <c r="QM75" s="40">
        <v>0.73530000000000006</v>
      </c>
      <c r="QN75" s="40">
        <v>0.74129999999999996</v>
      </c>
      <c r="QO75" s="40">
        <v>0.75190000000000001</v>
      </c>
      <c r="QP75" s="40">
        <v>0.7611</v>
      </c>
      <c r="QQ75" s="40">
        <v>0.76790000000000003</v>
      </c>
      <c r="QR75" s="40">
        <v>0.76859999999999995</v>
      </c>
      <c r="QS75" s="336" t="s">
        <v>851</v>
      </c>
      <c r="QT75" s="336" t="s">
        <v>851</v>
      </c>
      <c r="QU75" s="336" t="s">
        <v>851</v>
      </c>
      <c r="QV75" s="336" t="s">
        <v>851</v>
      </c>
      <c r="QW75" s="40">
        <v>9.1116176918148994E-4</v>
      </c>
      <c r="QX75" s="336" t="s">
        <v>851</v>
      </c>
      <c r="QY75" s="336" t="s">
        <v>851</v>
      </c>
      <c r="QZ75" s="336" t="s">
        <v>851</v>
      </c>
      <c r="RA75" s="336" t="s">
        <v>851</v>
      </c>
      <c r="RB75" s="336" t="s">
        <v>851</v>
      </c>
      <c r="RC75" s="336" t="s">
        <v>851</v>
      </c>
      <c r="RD75" s="336" t="s">
        <v>851</v>
      </c>
      <c r="RE75" s="336" t="s">
        <v>851</v>
      </c>
      <c r="RF75" s="40">
        <v>0.25</v>
      </c>
      <c r="RG75" s="40">
        <v>2018</v>
      </c>
      <c r="RH75" s="336" t="s">
        <v>840</v>
      </c>
      <c r="RI75" s="336" t="s">
        <v>851</v>
      </c>
      <c r="RJ75" s="40">
        <v>0</v>
      </c>
      <c r="RK75" s="40">
        <v>2018</v>
      </c>
      <c r="RL75" s="336" t="s">
        <v>840</v>
      </c>
      <c r="RM75" s="336" t="s">
        <v>851</v>
      </c>
      <c r="RN75" s="40">
        <v>0</v>
      </c>
      <c r="RO75" s="40">
        <v>2018</v>
      </c>
      <c r="RP75" s="336" t="s">
        <v>840</v>
      </c>
      <c r="RQ75" s="336" t="s">
        <v>851</v>
      </c>
      <c r="RR75" s="40">
        <v>2E-3</v>
      </c>
      <c r="RS75" s="40">
        <v>2018</v>
      </c>
      <c r="RT75" s="336" t="s">
        <v>840</v>
      </c>
      <c r="RU75" s="336" t="s">
        <v>851</v>
      </c>
      <c r="RV75" s="40">
        <v>0.10099999999999999</v>
      </c>
      <c r="RW75" s="40">
        <v>2018</v>
      </c>
      <c r="RX75" s="336" t="s">
        <v>840</v>
      </c>
      <c r="RY75" s="336" t="s">
        <v>851</v>
      </c>
      <c r="RZ75" s="336" t="s">
        <v>838</v>
      </c>
      <c r="SA75" s="40">
        <v>0.22158527374267578</v>
      </c>
      <c r="SB75" s="40">
        <v>0.21977762877941132</v>
      </c>
      <c r="SC75" s="40">
        <v>0.21566131711006165</v>
      </c>
      <c r="SD75" s="40">
        <v>0.2171078622341156</v>
      </c>
      <c r="SE75" s="40">
        <v>0.22345046699047089</v>
      </c>
      <c r="SF75" s="336" t="s">
        <v>851</v>
      </c>
      <c r="SG75" s="336" t="s">
        <v>851</v>
      </c>
      <c r="SH75" s="40">
        <v>0.2774290144443512</v>
      </c>
      <c r="SI75" s="40">
        <v>0.2697509229183197</v>
      </c>
      <c r="SJ75" s="40">
        <v>0.26059776544570923</v>
      </c>
      <c r="SK75" s="40">
        <v>0.25955042243003845</v>
      </c>
      <c r="SL75" s="40">
        <v>0.27073019742965698</v>
      </c>
      <c r="SM75" s="336" t="s">
        <v>840</v>
      </c>
      <c r="SN75" s="336" t="s">
        <v>851</v>
      </c>
      <c r="SO75" s="336" t="s">
        <v>851</v>
      </c>
      <c r="SP75" s="40">
        <v>2.3766614496707916E-2</v>
      </c>
      <c r="SQ75" s="40">
        <v>1.8908126279711723E-2</v>
      </c>
      <c r="SR75" s="40">
        <v>1.6106236726045609E-2</v>
      </c>
      <c r="SS75" s="40">
        <v>1.5420181676745415E-2</v>
      </c>
      <c r="ST75" s="40">
        <v>-5.9681762009859085E-2</v>
      </c>
      <c r="SU75" s="336" t="s">
        <v>838</v>
      </c>
      <c r="SV75" s="336" t="s">
        <v>851</v>
      </c>
      <c r="SW75" s="336" t="s">
        <v>851</v>
      </c>
      <c r="SX75" s="40">
        <v>2.8712233528494835E-2</v>
      </c>
      <c r="SY75" s="40">
        <v>2.7148809283971786E-2</v>
      </c>
      <c r="SZ75" s="40">
        <v>2.4480143561959267E-2</v>
      </c>
      <c r="TA75" s="40">
        <v>3.7852976471185684E-2</v>
      </c>
      <c r="TB75" s="40">
        <v>2.9844958335161209E-2</v>
      </c>
      <c r="TC75" s="336" t="s">
        <v>840</v>
      </c>
      <c r="TD75" s="336" t="s">
        <v>851</v>
      </c>
      <c r="TE75" s="336" t="s">
        <v>851</v>
      </c>
      <c r="TF75" s="336" t="s">
        <v>851</v>
      </c>
      <c r="TG75" s="40">
        <v>2.1768059581518173E-2</v>
      </c>
      <c r="TH75" s="40">
        <v>1.6040883958339691E-2</v>
      </c>
      <c r="TI75" s="40">
        <v>1.4482678845524788E-2</v>
      </c>
      <c r="TJ75" s="40">
        <v>1.340078841894865E-2</v>
      </c>
      <c r="TK75" s="40">
        <v>-6.1529800295829773E-2</v>
      </c>
      <c r="TL75" s="336" t="s">
        <v>838</v>
      </c>
      <c r="TM75" s="336" t="s">
        <v>851</v>
      </c>
      <c r="TN75" s="336" t="s">
        <v>851</v>
      </c>
      <c r="TO75" s="336" t="s">
        <v>851</v>
      </c>
      <c r="TP75" s="40">
        <v>2.6860451325774193E-2</v>
      </c>
      <c r="TQ75" s="40">
        <v>2.4114953354001045E-2</v>
      </c>
      <c r="TR75" s="40">
        <v>2.2321166470646858E-2</v>
      </c>
      <c r="TS75" s="40">
        <v>3.5087984055280685E-2</v>
      </c>
      <c r="TT75" s="40">
        <v>2.5907069444656372E-2</v>
      </c>
      <c r="TU75" s="336" t="s">
        <v>840</v>
      </c>
      <c r="TV75" s="336" t="s">
        <v>851</v>
      </c>
      <c r="TW75" s="40">
        <v>22110</v>
      </c>
      <c r="TX75" s="336" t="s">
        <v>840</v>
      </c>
      <c r="TY75" s="336" t="s">
        <v>851</v>
      </c>
      <c r="TZ75" s="40">
        <v>24390.123046875</v>
      </c>
      <c r="UA75" s="336" t="s">
        <v>838</v>
      </c>
      <c r="UB75" s="336" t="s">
        <v>851</v>
      </c>
      <c r="UC75" s="40">
        <v>20202.151591506699</v>
      </c>
      <c r="UD75" s="336" t="s">
        <v>840</v>
      </c>
      <c r="UE75" s="336" t="s">
        <v>851</v>
      </c>
      <c r="UF75" s="336" t="s">
        <v>851</v>
      </c>
      <c r="UG75" s="40">
        <v>0.20287908613681793</v>
      </c>
      <c r="UH75" s="40">
        <v>0.2091185450553894</v>
      </c>
      <c r="UI75" s="40">
        <v>0.21466793119907379</v>
      </c>
      <c r="UJ75" s="40">
        <v>0.22278527915477753</v>
      </c>
      <c r="UK75" s="40">
        <v>0.23616528511047363</v>
      </c>
      <c r="UL75" s="336" t="s">
        <v>838</v>
      </c>
      <c r="UM75" s="336" t="s">
        <v>851</v>
      </c>
      <c r="UN75" s="336" t="s">
        <v>851</v>
      </c>
      <c r="UO75" s="336" t="s">
        <v>851</v>
      </c>
      <c r="UP75" s="40">
        <v>0.25719219446182251</v>
      </c>
      <c r="UQ75" s="40">
        <v>0.25867888331413269</v>
      </c>
      <c r="UR75" s="40">
        <v>0.25750833749771118</v>
      </c>
      <c r="US75" s="40">
        <v>0.26840955018997192</v>
      </c>
      <c r="UT75" s="40">
        <v>0.27428695559501648</v>
      </c>
      <c r="UU75" s="336" t="s">
        <v>840</v>
      </c>
    </row>
    <row r="76" spans="1:567">
      <c r="A76" s="336" t="s">
        <v>426</v>
      </c>
      <c r="B76" s="336" t="s">
        <v>36</v>
      </c>
      <c r="C76" s="336" t="s">
        <v>260</v>
      </c>
      <c r="D76" s="40">
        <v>3.6995869129896164E-2</v>
      </c>
      <c r="E76" s="336" t="s">
        <v>436</v>
      </c>
      <c r="F76" s="40">
        <v>3.9752647280693054E-2</v>
      </c>
      <c r="G76" s="336" t="s">
        <v>1741</v>
      </c>
      <c r="H76" s="40">
        <v>3.552396222949028E-2</v>
      </c>
      <c r="I76" s="336" t="s">
        <v>1447</v>
      </c>
      <c r="J76" s="40">
        <v>5.4266475141048431E-2</v>
      </c>
      <c r="K76" s="336" t="s">
        <v>1803</v>
      </c>
      <c r="L76" s="336" t="s">
        <v>436</v>
      </c>
      <c r="M76" s="40">
        <v>0.50368613004684448</v>
      </c>
      <c r="N76" s="40">
        <v>0.75377088785171509</v>
      </c>
      <c r="O76" s="336" t="s">
        <v>436</v>
      </c>
      <c r="P76" s="40">
        <v>0.50368613004684448</v>
      </c>
      <c r="Q76" s="336" t="s">
        <v>436</v>
      </c>
      <c r="R76" s="40"/>
      <c r="S76" s="336" t="s">
        <v>1736</v>
      </c>
      <c r="T76" s="40">
        <v>0.49803876876831055</v>
      </c>
      <c r="U76" s="336" t="s">
        <v>436</v>
      </c>
      <c r="V76" s="336" t="s">
        <v>851</v>
      </c>
      <c r="W76" s="336" t="s">
        <v>1741</v>
      </c>
      <c r="X76" s="40">
        <v>0.4777924120426178</v>
      </c>
      <c r="Y76" s="40">
        <v>0.74095445871353149</v>
      </c>
      <c r="Z76" s="336" t="s">
        <v>1741</v>
      </c>
      <c r="AA76" s="40">
        <v>0.4777924120426178</v>
      </c>
      <c r="AB76" s="336" t="s">
        <v>1741</v>
      </c>
      <c r="AC76" s="40"/>
      <c r="AD76" s="336" t="s">
        <v>1736</v>
      </c>
      <c r="AE76" s="40">
        <v>0.48516517877578735</v>
      </c>
      <c r="AF76" s="336" t="s">
        <v>1741</v>
      </c>
      <c r="AG76" s="336" t="s">
        <v>851</v>
      </c>
      <c r="AH76" s="336" t="s">
        <v>1447</v>
      </c>
      <c r="AI76" s="40">
        <v>0.33191898465156555</v>
      </c>
      <c r="AJ76" s="40">
        <v>0.57803040742874146</v>
      </c>
      <c r="AK76" s="336" t="s">
        <v>1447</v>
      </c>
      <c r="AL76" s="40">
        <v>0.33191898465156555</v>
      </c>
      <c r="AM76" s="336" t="s">
        <v>1447</v>
      </c>
      <c r="AN76" s="40"/>
      <c r="AO76" s="336" t="s">
        <v>1736</v>
      </c>
      <c r="AP76" s="40">
        <v>0.31380417943000793</v>
      </c>
      <c r="AQ76" s="336" t="s">
        <v>1447</v>
      </c>
      <c r="AR76" s="336" t="s">
        <v>851</v>
      </c>
      <c r="AS76" s="336" t="s">
        <v>1803</v>
      </c>
      <c r="AT76" s="40">
        <v>0.33409875631332397</v>
      </c>
      <c r="AU76" s="40">
        <v>0.5803183913230896</v>
      </c>
      <c r="AV76" s="336" t="s">
        <v>1803</v>
      </c>
      <c r="AW76" s="40">
        <v>0.33409875631332397</v>
      </c>
      <c r="AX76" s="336" t="s">
        <v>1803</v>
      </c>
      <c r="AY76" s="40"/>
      <c r="AZ76" s="336" t="s">
        <v>1736</v>
      </c>
      <c r="BA76" s="40">
        <v>0.27428233623504639</v>
      </c>
      <c r="BB76" s="336" t="s">
        <v>1803</v>
      </c>
      <c r="BC76" s="336" t="s">
        <v>851</v>
      </c>
      <c r="BD76" s="336" t="s">
        <v>436</v>
      </c>
      <c r="BE76" s="40">
        <v>1.3218212127685547</v>
      </c>
      <c r="BF76" s="336" t="s">
        <v>827</v>
      </c>
      <c r="BG76" s="40">
        <v>2.5105667114257813</v>
      </c>
      <c r="BH76" s="336" t="s">
        <v>1447</v>
      </c>
      <c r="BI76" s="40">
        <v>2.4358973503112793</v>
      </c>
      <c r="BJ76" s="336" t="s">
        <v>1803</v>
      </c>
      <c r="BK76" s="40">
        <v>2.0298616886138916</v>
      </c>
      <c r="BL76" s="336" t="s">
        <v>851</v>
      </c>
      <c r="BM76" s="40">
        <v>1.8068369626998901</v>
      </c>
      <c r="BN76" s="336" t="s">
        <v>838</v>
      </c>
      <c r="BO76" s="336" t="s">
        <v>851</v>
      </c>
      <c r="BP76" s="336" t="s">
        <v>436</v>
      </c>
      <c r="BQ76" s="40">
        <v>1.181220356374979E-2</v>
      </c>
      <c r="BR76" s="40">
        <v>1.0318221524357796E-2</v>
      </c>
      <c r="BS76" s="40">
        <v>7.9327132552862167E-3</v>
      </c>
      <c r="BT76" s="40">
        <v>6.8153375759720802E-3</v>
      </c>
      <c r="BU76" s="40">
        <v>6.8153110332787037E-3</v>
      </c>
      <c r="BV76" s="336" t="s">
        <v>851</v>
      </c>
      <c r="BW76" s="336" t="s">
        <v>827</v>
      </c>
      <c r="BX76" s="40">
        <v>9.1165993362665176E-3</v>
      </c>
      <c r="BY76" s="40">
        <v>8.4322709590196609E-3</v>
      </c>
      <c r="BZ76" s="40">
        <v>8.7420027703046799E-3</v>
      </c>
      <c r="CA76" s="40">
        <v>1.0510380379855633E-2</v>
      </c>
      <c r="CB76" s="40">
        <v>1.1394614353775978E-2</v>
      </c>
      <c r="CC76" s="336" t="s">
        <v>851</v>
      </c>
      <c r="CD76" s="336" t="s">
        <v>1447</v>
      </c>
      <c r="CE76" s="40">
        <v>9.1503448784351349E-3</v>
      </c>
      <c r="CF76" s="40">
        <v>9.0367263182997704E-3</v>
      </c>
      <c r="CG76" s="40">
        <v>1.0068275034427643E-2</v>
      </c>
      <c r="CH76" s="40">
        <v>1.1394552886486053E-2</v>
      </c>
      <c r="CI76" s="40">
        <v>1.1394503526389599E-2</v>
      </c>
      <c r="CJ76" s="336" t="s">
        <v>851</v>
      </c>
      <c r="CK76" s="336" t="s">
        <v>1803</v>
      </c>
      <c r="CL76" s="40">
        <v>9.172842837870121E-3</v>
      </c>
      <c r="CM76" s="40">
        <v>9.6261873841285706E-3</v>
      </c>
      <c r="CN76" s="40">
        <v>1.095246896147728E-2</v>
      </c>
      <c r="CO76" s="40">
        <v>1.1394557543098927E-2</v>
      </c>
      <c r="CP76" s="40">
        <v>1.1394583620131016E-2</v>
      </c>
      <c r="CQ76" s="336" t="s">
        <v>851</v>
      </c>
      <c r="CR76" s="40">
        <v>2.1544599533081055</v>
      </c>
      <c r="CS76" s="40">
        <v>2.5712349414825439</v>
      </c>
      <c r="CT76" s="40">
        <v>2.8627579212188721</v>
      </c>
      <c r="CU76" s="40">
        <v>3.1229679584503174</v>
      </c>
      <c r="CV76" s="40">
        <v>3.515146017074585</v>
      </c>
      <c r="CW76" s="336" t="s">
        <v>1741</v>
      </c>
      <c r="CX76" s="336" t="s">
        <v>851</v>
      </c>
      <c r="CY76" s="40">
        <v>2.4045250415802002</v>
      </c>
      <c r="CZ76" s="40">
        <v>2.7586739063262939</v>
      </c>
      <c r="DA76" s="40">
        <v>3.0188839435577393</v>
      </c>
      <c r="DB76" s="40">
        <v>3.3450779914855957</v>
      </c>
      <c r="DC76" s="40">
        <v>3.7702479362487793</v>
      </c>
      <c r="DD76" s="336" t="s">
        <v>1447</v>
      </c>
      <c r="DE76" s="336" t="s">
        <v>851</v>
      </c>
      <c r="DF76" s="40">
        <v>3.9403162002563477</v>
      </c>
      <c r="DG76" s="336" t="s">
        <v>1803</v>
      </c>
      <c r="DH76" s="336" t="s">
        <v>851</v>
      </c>
      <c r="DI76" s="336" t="s">
        <v>851</v>
      </c>
      <c r="DJ76" s="336">
        <v>5.3</v>
      </c>
      <c r="DK76" s="336" t="s">
        <v>1738</v>
      </c>
      <c r="DL76" s="336" t="s">
        <v>851</v>
      </c>
      <c r="DM76" s="336" t="s">
        <v>851</v>
      </c>
      <c r="DN76" s="336" t="s">
        <v>436</v>
      </c>
      <c r="DO76" s="40">
        <v>2.6351143606007099E-3</v>
      </c>
      <c r="DP76" s="40">
        <v>6.7268130369484425E-3</v>
      </c>
      <c r="DQ76" s="40">
        <v>5.6619872339069843E-3</v>
      </c>
      <c r="DR76" s="40">
        <v>1.3279145583510399E-2</v>
      </c>
      <c r="DS76" s="40">
        <v>1.4848754741251469E-2</v>
      </c>
      <c r="DT76" s="336" t="s">
        <v>851</v>
      </c>
      <c r="DU76" s="336" t="s">
        <v>827</v>
      </c>
      <c r="DV76" s="40">
        <v>9.1764107346534729E-3</v>
      </c>
      <c r="DW76" s="40">
        <v>5.4244231432676315E-3</v>
      </c>
      <c r="DX76" s="40">
        <v>1.6071369871497154E-2</v>
      </c>
      <c r="DY76" s="40">
        <v>1.9733749330043793E-2</v>
      </c>
      <c r="DZ76" s="40">
        <v>4.4585634022951126E-2</v>
      </c>
      <c r="EA76" s="336" t="s">
        <v>851</v>
      </c>
      <c r="EB76" s="336" t="s">
        <v>1447</v>
      </c>
      <c r="EC76" s="40">
        <v>3.5167592577636242E-3</v>
      </c>
      <c r="ED76" s="40">
        <v>9.8809702321887016E-3</v>
      </c>
      <c r="EE76" s="40">
        <v>1.5103790909051895E-2</v>
      </c>
      <c r="EF76" s="40">
        <v>2.5604585185647011E-2</v>
      </c>
      <c r="EG76" s="40">
        <v>1.183557603508234E-2</v>
      </c>
      <c r="EH76" s="336" t="s">
        <v>851</v>
      </c>
      <c r="EI76" s="336" t="s">
        <v>1803</v>
      </c>
      <c r="EJ76" s="40">
        <v>1.2041427195072174E-2</v>
      </c>
      <c r="EK76" s="40">
        <v>1.9865706562995911E-2</v>
      </c>
      <c r="EL76" s="40">
        <v>2.4637650698423386E-2</v>
      </c>
      <c r="EM76" s="40">
        <v>-1.3608088484033942E-3</v>
      </c>
      <c r="EN76" s="40">
        <v>-1.7577692866325378E-2</v>
      </c>
      <c r="EO76" s="336" t="s">
        <v>851</v>
      </c>
      <c r="EP76" s="336" t="s">
        <v>851</v>
      </c>
      <c r="EQ76" s="336" t="s">
        <v>851</v>
      </c>
      <c r="ER76" s="40">
        <v>0.54559999999999997</v>
      </c>
      <c r="ES76" s="336" t="s">
        <v>1739</v>
      </c>
      <c r="ET76" s="336" t="s">
        <v>851</v>
      </c>
      <c r="EU76" s="336" t="s">
        <v>851</v>
      </c>
      <c r="EV76" s="40">
        <v>0.63450000000000006</v>
      </c>
      <c r="EW76" s="336" t="s">
        <v>1739</v>
      </c>
      <c r="EX76" s="336" t="s">
        <v>851</v>
      </c>
      <c r="EY76" s="336" t="s">
        <v>851</v>
      </c>
      <c r="EZ76" s="40">
        <v>0.4551</v>
      </c>
      <c r="FA76" s="336" t="s">
        <v>1739</v>
      </c>
      <c r="FB76" s="336" t="s">
        <v>851</v>
      </c>
      <c r="FC76" s="40">
        <v>5.6317811831831932E-3</v>
      </c>
      <c r="FD76" s="40">
        <v>5.2550225518643856E-3</v>
      </c>
      <c r="FE76" s="40">
        <v>-4.518863745033741E-3</v>
      </c>
      <c r="FF76" s="40">
        <v>-2.5947412475943565E-2</v>
      </c>
      <c r="FG76" s="40">
        <v>-3.8445852696895599E-2</v>
      </c>
      <c r="FH76" s="336" t="s">
        <v>838</v>
      </c>
      <c r="FI76" s="336" t="s">
        <v>851</v>
      </c>
      <c r="FJ76" s="40">
        <v>7.8458590433001518E-3</v>
      </c>
      <c r="FK76" s="40">
        <v>7.8458590433001518E-3</v>
      </c>
      <c r="FL76" s="40">
        <v>1.0023869108408689E-3</v>
      </c>
      <c r="FM76" s="40">
        <v>-1.9157985225319862E-2</v>
      </c>
      <c r="FN76" s="40">
        <v>-2.3041350767016411E-2</v>
      </c>
      <c r="FO76" s="336" t="s">
        <v>840</v>
      </c>
      <c r="FP76" s="336" t="s">
        <v>851</v>
      </c>
      <c r="FQ76" s="40">
        <v>0.40869233012199402</v>
      </c>
      <c r="FR76" s="336" t="s">
        <v>840</v>
      </c>
      <c r="FS76" s="336" t="s">
        <v>851</v>
      </c>
      <c r="FT76" s="336" t="s">
        <v>851</v>
      </c>
      <c r="FU76" s="40">
        <v>1.5981825068593025E-2</v>
      </c>
      <c r="FV76" s="40">
        <v>1.5231271274387836E-2</v>
      </c>
      <c r="FW76" s="40">
        <v>1.3099201023578644E-2</v>
      </c>
      <c r="FX76" s="40">
        <v>1.338674034923315E-2</v>
      </c>
      <c r="FY76" s="40">
        <v>1.4501015655696392E-2</v>
      </c>
      <c r="FZ76" s="336" t="s">
        <v>840</v>
      </c>
      <c r="GA76" s="336" t="s">
        <v>851</v>
      </c>
      <c r="GB76" s="336" t="s">
        <v>851</v>
      </c>
      <c r="GC76" s="336" t="s">
        <v>851</v>
      </c>
      <c r="GD76" s="336" t="s">
        <v>851</v>
      </c>
      <c r="GE76" s="336" t="s">
        <v>851</v>
      </c>
      <c r="GF76" s="336" t="s">
        <v>851</v>
      </c>
      <c r="GG76" s="336" t="s">
        <v>851</v>
      </c>
      <c r="GH76" s="336" t="s">
        <v>851</v>
      </c>
      <c r="GI76" s="336" t="s">
        <v>851</v>
      </c>
      <c r="GJ76" s="336" t="s">
        <v>851</v>
      </c>
      <c r="GK76" s="40">
        <v>16454660</v>
      </c>
      <c r="GL76" s="40">
        <v>16853027</v>
      </c>
      <c r="GM76" s="40">
        <v>17231539</v>
      </c>
      <c r="GN76" s="40">
        <v>17599613</v>
      </c>
      <c r="GO76" s="40">
        <v>17970493</v>
      </c>
      <c r="GP76" s="40">
        <v>18354513</v>
      </c>
      <c r="GQ76" s="40">
        <v>18754914</v>
      </c>
      <c r="GR76" s="40">
        <v>19171250</v>
      </c>
      <c r="GS76" s="40">
        <v>19605568</v>
      </c>
      <c r="GT76" s="40">
        <v>20059147</v>
      </c>
      <c r="GU76" s="40">
        <v>20532944</v>
      </c>
      <c r="GV76" s="40">
        <v>21028652</v>
      </c>
      <c r="GW76" s="40">
        <v>21547188</v>
      </c>
      <c r="GX76" s="40">
        <v>22087506</v>
      </c>
      <c r="GY76" s="40">
        <v>22647672</v>
      </c>
      <c r="GZ76" s="40">
        <v>23226148</v>
      </c>
      <c r="HA76" s="40">
        <v>23822726</v>
      </c>
      <c r="HB76" s="40">
        <v>24437475</v>
      </c>
      <c r="HC76" s="40">
        <v>25069226</v>
      </c>
      <c r="HD76" s="40">
        <v>25716554</v>
      </c>
      <c r="HE76" s="40">
        <v>26378275</v>
      </c>
      <c r="HF76" s="40">
        <v>27054000</v>
      </c>
      <c r="HG76" s="40">
        <v>27742000</v>
      </c>
      <c r="HH76" s="40">
        <v>28444000</v>
      </c>
      <c r="HI76" s="40">
        <v>29160000</v>
      </c>
      <c r="HJ76" s="40">
        <v>29888000</v>
      </c>
      <c r="HK76" s="40">
        <v>30630000</v>
      </c>
      <c r="HL76" s="40">
        <v>31384000</v>
      </c>
      <c r="HM76" s="40">
        <v>32150000</v>
      </c>
      <c r="HN76" s="40">
        <v>32926000</v>
      </c>
      <c r="HO76" s="40">
        <v>33713000</v>
      </c>
      <c r="HP76" s="40">
        <v>34508000</v>
      </c>
      <c r="HQ76" s="40">
        <v>35313000</v>
      </c>
      <c r="HR76" s="40">
        <v>36127000</v>
      </c>
      <c r="HS76" s="40">
        <v>36950000</v>
      </c>
      <c r="HT76" s="40">
        <v>37783000</v>
      </c>
      <c r="HU76" s="40">
        <v>38625000</v>
      </c>
      <c r="HV76" s="40">
        <v>39476000</v>
      </c>
      <c r="HW76" s="40">
        <v>40337000</v>
      </c>
      <c r="HX76" s="40">
        <v>41206000</v>
      </c>
      <c r="HY76" s="40">
        <v>42083000</v>
      </c>
      <c r="HZ76" s="40">
        <v>42969000</v>
      </c>
      <c r="IA76" s="40">
        <v>43862000</v>
      </c>
      <c r="IB76" s="40">
        <v>44764000</v>
      </c>
      <c r="IC76" s="40">
        <v>45673000</v>
      </c>
      <c r="ID76" s="40">
        <v>46589000</v>
      </c>
      <c r="IE76" s="40">
        <v>47511000</v>
      </c>
      <c r="IF76" s="40">
        <v>48441000</v>
      </c>
      <c r="IG76" s="40">
        <v>49376000</v>
      </c>
      <c r="IH76" s="40">
        <v>50317000</v>
      </c>
      <c r="II76" s="40">
        <v>51264000</v>
      </c>
      <c r="IJ76" s="336" t="s">
        <v>851</v>
      </c>
      <c r="IK76" s="336" t="s">
        <v>851</v>
      </c>
      <c r="IL76" s="336" t="s">
        <v>851</v>
      </c>
      <c r="IM76" s="40">
        <v>2.5361286476254463E-2</v>
      </c>
      <c r="IN76" s="40">
        <v>2.5477815419435501E-2</v>
      </c>
      <c r="IO76" s="40">
        <v>2.5523222982883453E-2</v>
      </c>
      <c r="IP76" s="40">
        <v>2.5493871420621872E-2</v>
      </c>
      <c r="IQ76" s="40">
        <v>2.5405846536159515E-2</v>
      </c>
      <c r="IR76" s="40">
        <v>2.5294113904237747E-2</v>
      </c>
      <c r="IS76" s="40">
        <v>2.5112641975283623E-2</v>
      </c>
      <c r="IT76" s="40">
        <v>2.498973160982132E-2</v>
      </c>
      <c r="IU76" s="40">
        <v>2.4860665202140808E-2</v>
      </c>
      <c r="IV76" s="40">
        <v>2.4659154936671257E-2</v>
      </c>
      <c r="IW76" s="40">
        <v>2.452285960316658E-2</v>
      </c>
      <c r="IX76" s="40">
        <v>2.4318287149071693E-2</v>
      </c>
      <c r="IY76" s="40">
        <v>2.4114241823554039E-2</v>
      </c>
      <c r="IZ76" s="40">
        <v>2.3850169032812119E-2</v>
      </c>
      <c r="JA76" s="40">
        <v>2.3620899766683578E-2</v>
      </c>
      <c r="JB76" s="40">
        <v>2.3307662457227707E-2</v>
      </c>
      <c r="JC76" s="40">
        <v>2.3059986531734467E-2</v>
      </c>
      <c r="JD76" s="40">
        <v>2.278934046626091E-2</v>
      </c>
      <c r="JE76" s="40">
        <v>2.2525139153003693E-2</v>
      </c>
      <c r="JF76" s="40">
        <v>2.2293617948889732E-2</v>
      </c>
      <c r="JG76" s="40">
        <v>2.2040469571948051E-2</v>
      </c>
      <c r="JH76" s="40">
        <v>2.1793156862258911E-2</v>
      </c>
      <c r="JI76" s="40">
        <v>2.1576270461082458E-2</v>
      </c>
      <c r="JJ76" s="40">
        <v>2.1314714103937149E-2</v>
      </c>
      <c r="JK76" s="40">
        <v>2.1059982478618622E-2</v>
      </c>
      <c r="JL76" s="40">
        <v>2.0835066214203835E-2</v>
      </c>
      <c r="JM76" s="40">
        <v>2.0569415763020515E-2</v>
      </c>
      <c r="JN76" s="40">
        <v>2.035590261220932E-2</v>
      </c>
      <c r="JO76" s="40">
        <v>2.0103069022297859E-2</v>
      </c>
      <c r="JP76" s="40">
        <v>1.9857147708535194E-2</v>
      </c>
      <c r="JQ76" s="40">
        <v>1.9596802070736885E-2</v>
      </c>
      <c r="JR76" s="40">
        <v>1.938529871404171E-2</v>
      </c>
      <c r="JS76" s="40">
        <v>1.9117914140224457E-2</v>
      </c>
      <c r="JT76" s="40">
        <v>1.8878515809774399E-2</v>
      </c>
      <c r="JU76" s="40">
        <v>1.8645759671926498E-2</v>
      </c>
      <c r="JV76" s="336" t="s">
        <v>1740</v>
      </c>
      <c r="JW76" s="336" t="s">
        <v>851</v>
      </c>
      <c r="JX76" s="336" t="s">
        <v>851</v>
      </c>
      <c r="JY76" s="336" t="s">
        <v>851</v>
      </c>
      <c r="JZ76" s="336" t="s">
        <v>851</v>
      </c>
      <c r="KA76" s="336" t="s">
        <v>1740</v>
      </c>
      <c r="KB76" s="40">
        <v>0.50577990805879602</v>
      </c>
      <c r="KC76" s="40">
        <v>0.50544341566955897</v>
      </c>
      <c r="KD76" s="40">
        <v>0.50512039398505804</v>
      </c>
      <c r="KE76" s="40">
        <v>0.50480880422873797</v>
      </c>
      <c r="KF76" s="40">
        <v>0.50450795234851498</v>
      </c>
      <c r="KG76" s="40">
        <v>0.50421720146597904</v>
      </c>
      <c r="KH76" s="40">
        <v>0.50393413024182399</v>
      </c>
      <c r="KI76" s="40">
        <v>0.50365894307036796</v>
      </c>
      <c r="KJ76" s="40">
        <v>0.50339461048763301</v>
      </c>
      <c r="KK76" s="40">
        <v>0.50314547542185506</v>
      </c>
      <c r="KL76" s="40">
        <v>0.50291392882200503</v>
      </c>
      <c r="KM76" s="40">
        <v>0.50269984257883205</v>
      </c>
      <c r="KN76" s="40">
        <v>0.50250137322453803</v>
      </c>
      <c r="KO76" s="40">
        <v>0.50231533552240604</v>
      </c>
      <c r="KP76" s="40">
        <v>0.50213816269012101</v>
      </c>
      <c r="KQ76" s="40">
        <v>0.501967187109011</v>
      </c>
      <c r="KR76" s="40">
        <v>0.50180154887764805</v>
      </c>
      <c r="KS76" s="40">
        <v>0.50164143378909398</v>
      </c>
      <c r="KT76" s="40">
        <v>0.50148685505533996</v>
      </c>
      <c r="KU76" s="40">
        <v>0.50133770314194603</v>
      </c>
      <c r="KV76" s="40">
        <v>0.50119386306084301</v>
      </c>
      <c r="KW76" s="40">
        <v>0.50105510403713904</v>
      </c>
      <c r="KX76" s="40">
        <v>0.50092084021644601</v>
      </c>
      <c r="KY76" s="40">
        <v>0.50079093025977695</v>
      </c>
      <c r="KZ76" s="40">
        <v>0.50066522547020198</v>
      </c>
      <c r="LA76" s="40">
        <v>0.50054379439336993</v>
      </c>
      <c r="LB76" s="40">
        <v>0.50042626420523806</v>
      </c>
      <c r="LC76" s="40">
        <v>0.50031255763062699</v>
      </c>
      <c r="LD76" s="40">
        <v>0.50020193810991798</v>
      </c>
      <c r="LE76" s="40">
        <v>0.50009375436120895</v>
      </c>
      <c r="LF76" s="40">
        <v>0.49998774376650301</v>
      </c>
      <c r="LG76" s="40">
        <v>0.49988352249036699</v>
      </c>
      <c r="LH76" s="40">
        <v>0.49978106178562098</v>
      </c>
      <c r="LI76" s="40">
        <v>0.49968061405057596</v>
      </c>
      <c r="LJ76" s="40">
        <v>0.49958289576722698</v>
      </c>
      <c r="LK76" s="40">
        <v>0.49948782441834505</v>
      </c>
      <c r="LL76" s="336" t="s">
        <v>851</v>
      </c>
      <c r="LM76" s="336" t="s">
        <v>851</v>
      </c>
      <c r="LN76" s="336" t="s">
        <v>1740</v>
      </c>
      <c r="LO76" s="40">
        <v>0.54638636112213135</v>
      </c>
      <c r="LP76" s="40">
        <v>0.54798507690429688</v>
      </c>
      <c r="LQ76" s="40">
        <v>0.54992705583572388</v>
      </c>
      <c r="LR76" s="40">
        <v>0.55204087495803833</v>
      </c>
      <c r="LS76" s="40">
        <v>0.55412179231643677</v>
      </c>
      <c r="LT76" s="40">
        <v>0.55608958005905151</v>
      </c>
      <c r="LU76" s="40">
        <v>0.55736672878265381</v>
      </c>
      <c r="LV76" s="40">
        <v>0.55871963500976563</v>
      </c>
      <c r="LW76" s="40">
        <v>0.5601884126663208</v>
      </c>
      <c r="LX76" s="40">
        <v>0.56179696321487427</v>
      </c>
      <c r="LY76" s="40">
        <v>0.5636710524559021</v>
      </c>
      <c r="LZ76" s="40">
        <v>0.56516486406326294</v>
      </c>
      <c r="MA76" s="40">
        <v>0.56694495677947998</v>
      </c>
      <c r="MB76" s="40">
        <v>0.56892693042755127</v>
      </c>
      <c r="MC76" s="40">
        <v>0.57115954160690308</v>
      </c>
      <c r="MD76" s="40">
        <v>0.57363629341125488</v>
      </c>
      <c r="ME76" s="40">
        <v>0.5756346583366394</v>
      </c>
      <c r="MF76" s="40">
        <v>0.57791745662689209</v>
      </c>
      <c r="MG76" s="40">
        <v>0.58042460680007935</v>
      </c>
      <c r="MH76" s="40">
        <v>0.58305817842483521</v>
      </c>
      <c r="MI76" s="40">
        <v>0.58576607704162598</v>
      </c>
      <c r="MJ76" s="40">
        <v>0.58790940046310425</v>
      </c>
      <c r="MK76" s="40">
        <v>0.59020668268203735</v>
      </c>
      <c r="ML76" s="40">
        <v>0.59255772829055786</v>
      </c>
      <c r="MM76" s="40">
        <v>0.59498614072799683</v>
      </c>
      <c r="MN76" s="40">
        <v>0.59743839502334595</v>
      </c>
      <c r="MO76" s="40">
        <v>0.59926921129226685</v>
      </c>
      <c r="MP76" s="40">
        <v>0.60124939680099487</v>
      </c>
      <c r="MQ76" s="40">
        <v>0.60327494144439697</v>
      </c>
      <c r="MR76" s="40">
        <v>0.60539048910140991</v>
      </c>
      <c r="MS76" s="40">
        <v>0.60752540826797485</v>
      </c>
      <c r="MT76" s="40">
        <v>0.60914313793182373</v>
      </c>
      <c r="MU76" s="40">
        <v>0.61084616184234619</v>
      </c>
      <c r="MV76" s="40">
        <v>0.61264580488204956</v>
      </c>
      <c r="MW76" s="40">
        <v>0.61450403928756714</v>
      </c>
      <c r="MX76" s="40">
        <v>0.61639750003814697</v>
      </c>
      <c r="MY76" s="336" t="s">
        <v>851</v>
      </c>
      <c r="MZ76" s="336" t="s">
        <v>1740</v>
      </c>
      <c r="NA76" s="40">
        <v>0.52844464778900146</v>
      </c>
      <c r="NB76" s="40">
        <v>0.5300060510635376</v>
      </c>
      <c r="NC76" s="40">
        <v>0.53193849325180054</v>
      </c>
      <c r="ND76" s="40">
        <v>0.53405511379241943</v>
      </c>
      <c r="NE76" s="40">
        <v>0.53613483905792236</v>
      </c>
      <c r="NF76" s="40">
        <v>0.53809112310409546</v>
      </c>
      <c r="NG76" s="40">
        <v>0.5394396185874939</v>
      </c>
      <c r="NH76" s="40">
        <v>0.54087662696838379</v>
      </c>
      <c r="NI76" s="40">
        <v>0.54236394166946411</v>
      </c>
      <c r="NJ76" s="40">
        <v>0.5439985990524292</v>
      </c>
      <c r="NK76" s="40">
        <v>0.54587125778198242</v>
      </c>
      <c r="NL76" s="40">
        <v>0.54743713140487671</v>
      </c>
      <c r="NM76" s="40">
        <v>0.54922890663146973</v>
      </c>
      <c r="NN76" s="40">
        <v>0.55119752883911133</v>
      </c>
      <c r="NO76" s="40">
        <v>0.55333173274993896</v>
      </c>
      <c r="NP76" s="40">
        <v>0.55566102266311646</v>
      </c>
      <c r="NQ76" s="40">
        <v>0.55752289295196533</v>
      </c>
      <c r="NR76" s="40">
        <v>0.55965226888656616</v>
      </c>
      <c r="NS76" s="40">
        <v>0.56190663576126099</v>
      </c>
      <c r="NT76" s="40">
        <v>0.56424897909164429</v>
      </c>
      <c r="NU76" s="40">
        <v>0.56657755374908447</v>
      </c>
      <c r="NV76" s="40">
        <v>0.56838834285736084</v>
      </c>
      <c r="NW76" s="40">
        <v>0.57032120227813721</v>
      </c>
      <c r="NX76" s="40">
        <v>0.5722537636756897</v>
      </c>
      <c r="NY76" s="40">
        <v>0.57428526878356934</v>
      </c>
      <c r="NZ76" s="40">
        <v>0.57633721828460693</v>
      </c>
      <c r="OA76" s="40">
        <v>0.57795155048370361</v>
      </c>
      <c r="OB76" s="40">
        <v>0.57972735166549683</v>
      </c>
      <c r="OC76" s="40">
        <v>0.5814940333366394</v>
      </c>
      <c r="OD76" s="40">
        <v>0.58334243297576904</v>
      </c>
      <c r="OE76" s="40">
        <v>0.5851166844367981</v>
      </c>
      <c r="OF76" s="40">
        <v>0.5864747166633606</v>
      </c>
      <c r="OG76" s="40">
        <v>0.58782851696014404</v>
      </c>
      <c r="OH76" s="40">
        <v>0.5892336368560791</v>
      </c>
      <c r="OI76" s="40">
        <v>0.59065526723861694</v>
      </c>
      <c r="OJ76" s="40">
        <v>0.59203338623046875</v>
      </c>
      <c r="OK76" s="336" t="s">
        <v>851</v>
      </c>
      <c r="OL76" s="336" t="s">
        <v>851</v>
      </c>
      <c r="OM76" s="336" t="s">
        <v>1740</v>
      </c>
      <c r="ON76" s="40">
        <v>0.43485143780708313</v>
      </c>
      <c r="OO76" s="40">
        <v>0.43653818964958191</v>
      </c>
      <c r="OP76" s="40">
        <v>0.43860641121864319</v>
      </c>
      <c r="OQ76" s="40">
        <v>0.44093522429466248</v>
      </c>
      <c r="OR76" s="40">
        <v>0.44339373707771301</v>
      </c>
      <c r="OS76" s="40">
        <v>0.4459260106086731</v>
      </c>
      <c r="OT76" s="40">
        <v>0.4480668306350708</v>
      </c>
      <c r="OU76" s="40">
        <v>0.45040011405944824</v>
      </c>
      <c r="OV76" s="40">
        <v>0.45285472273826599</v>
      </c>
      <c r="OW76" s="40">
        <v>0.45524692535400391</v>
      </c>
      <c r="OX76" s="40">
        <v>0.45770877599716187</v>
      </c>
      <c r="OY76" s="40">
        <v>0.45961475372314453</v>
      </c>
      <c r="OZ76" s="40">
        <v>0.46160462498664856</v>
      </c>
      <c r="PA76" s="40">
        <v>0.46357697248458862</v>
      </c>
      <c r="PB76" s="40">
        <v>0.46577173471450806</v>
      </c>
      <c r="PC76" s="40">
        <v>0.46821701526641846</v>
      </c>
      <c r="PD76" s="40">
        <v>0.47020980715751648</v>
      </c>
      <c r="PE76" s="40">
        <v>0.4724888801574707</v>
      </c>
      <c r="PF76" s="40">
        <v>0.47499099373817444</v>
      </c>
      <c r="PG76" s="40">
        <v>0.47764545679092407</v>
      </c>
      <c r="PH76" s="40">
        <v>0.48042771220207214</v>
      </c>
      <c r="PI76" s="40">
        <v>0.48277023434638977</v>
      </c>
      <c r="PJ76" s="40">
        <v>0.48533284664154053</v>
      </c>
      <c r="PK76" s="40">
        <v>0.48801347613334656</v>
      </c>
      <c r="PL76" s="40">
        <v>0.49075376987457275</v>
      </c>
      <c r="PM76" s="40">
        <v>0.49354845285415649</v>
      </c>
      <c r="PN76" s="40">
        <v>0.49579930305480957</v>
      </c>
      <c r="PO76" s="40">
        <v>0.49815329909324646</v>
      </c>
      <c r="PP76" s="40">
        <v>0.50058084726333618</v>
      </c>
      <c r="PQ76" s="40">
        <v>0.50312000513076782</v>
      </c>
      <c r="PR76" s="40">
        <v>0.50569874048233032</v>
      </c>
      <c r="PS76" s="40">
        <v>0.50779819488525391</v>
      </c>
      <c r="PT76" s="40">
        <v>0.51000183820724487</v>
      </c>
      <c r="PU76" s="40">
        <v>0.51229339838027954</v>
      </c>
      <c r="PV76" s="40">
        <v>0.51465708017349243</v>
      </c>
      <c r="PW76" s="40">
        <v>0.51700997352600098</v>
      </c>
      <c r="PX76" s="336" t="s">
        <v>851</v>
      </c>
      <c r="PY76" s="336" t="s">
        <v>851</v>
      </c>
      <c r="PZ76" s="40">
        <v>0.65110000000000001</v>
      </c>
      <c r="QA76" s="40">
        <v>0.64549999999999996</v>
      </c>
      <c r="QB76" s="40">
        <v>0.63979999999999992</v>
      </c>
      <c r="QC76" s="40">
        <v>0.63390000000000002</v>
      </c>
      <c r="QD76" s="40">
        <v>0.62790000000000001</v>
      </c>
      <c r="QE76" s="40">
        <v>0.62209999999999999</v>
      </c>
      <c r="QF76" s="40">
        <v>0.61619999999999997</v>
      </c>
      <c r="QG76" s="40">
        <v>0.61030000000000006</v>
      </c>
      <c r="QH76" s="40">
        <v>0.60429999999999995</v>
      </c>
      <c r="QI76" s="40">
        <v>0.59819999999999995</v>
      </c>
      <c r="QJ76" s="40">
        <v>0.59219999999999995</v>
      </c>
      <c r="QK76" s="40">
        <v>0.58619999999999994</v>
      </c>
      <c r="QL76" s="40">
        <v>0.58030000000000004</v>
      </c>
      <c r="QM76" s="40">
        <v>0.57440000000000002</v>
      </c>
      <c r="QN76" s="40">
        <v>0.56869999999999998</v>
      </c>
      <c r="QO76" s="40">
        <v>0.56310000000000004</v>
      </c>
      <c r="QP76" s="40">
        <v>0.54649999999999999</v>
      </c>
      <c r="QQ76" s="40">
        <v>0.54590000000000005</v>
      </c>
      <c r="QR76" s="40">
        <v>0.54559999999999997</v>
      </c>
      <c r="QS76" s="336" t="s">
        <v>851</v>
      </c>
      <c r="QT76" s="336" t="s">
        <v>851</v>
      </c>
      <c r="QU76" s="336" t="s">
        <v>851</v>
      </c>
      <c r="QV76" s="336" t="s">
        <v>851</v>
      </c>
      <c r="QW76" s="40">
        <v>-5.4970226483419538E-4</v>
      </c>
      <c r="QX76" s="336" t="s">
        <v>851</v>
      </c>
      <c r="QY76" s="336" t="s">
        <v>851</v>
      </c>
      <c r="QZ76" s="336" t="s">
        <v>851</v>
      </c>
      <c r="RA76" s="336" t="s">
        <v>851</v>
      </c>
      <c r="RB76" s="336" t="s">
        <v>851</v>
      </c>
      <c r="RC76" s="336" t="s">
        <v>851</v>
      </c>
      <c r="RD76" s="336" t="s">
        <v>851</v>
      </c>
      <c r="RE76" s="336" t="s">
        <v>851</v>
      </c>
      <c r="RF76" s="40">
        <v>0.41499999999999998</v>
      </c>
      <c r="RG76" s="40">
        <v>2015</v>
      </c>
      <c r="RH76" s="336" t="s">
        <v>840</v>
      </c>
      <c r="RI76" s="336" t="s">
        <v>851</v>
      </c>
      <c r="RJ76" s="40">
        <v>0.29799999999999999</v>
      </c>
      <c r="RK76" s="40">
        <v>2015</v>
      </c>
      <c r="RL76" s="336" t="s">
        <v>840</v>
      </c>
      <c r="RM76" s="336" t="s">
        <v>851</v>
      </c>
      <c r="RN76" s="40">
        <v>0.59099999999999997</v>
      </c>
      <c r="RO76" s="40">
        <v>2015</v>
      </c>
      <c r="RP76" s="336" t="s">
        <v>840</v>
      </c>
      <c r="RQ76" s="336" t="s">
        <v>851</v>
      </c>
      <c r="RR76" s="40">
        <v>0.83200000000000007</v>
      </c>
      <c r="RS76" s="40">
        <v>2015</v>
      </c>
      <c r="RT76" s="336" t="s">
        <v>840</v>
      </c>
      <c r="RU76" s="336" t="s">
        <v>851</v>
      </c>
      <c r="RV76" s="40">
        <v>0.39500000000000002</v>
      </c>
      <c r="RW76" s="40">
        <v>2018</v>
      </c>
      <c r="RX76" s="336" t="s">
        <v>840</v>
      </c>
      <c r="RY76" s="336" t="s">
        <v>851</v>
      </c>
      <c r="RZ76" s="336" t="s">
        <v>838</v>
      </c>
      <c r="SA76" s="40">
        <v>0.14739789068698883</v>
      </c>
      <c r="SB76" s="40">
        <v>0.18047024309635162</v>
      </c>
      <c r="SC76" s="40">
        <v>0.21427267789840698</v>
      </c>
      <c r="SD76" s="40">
        <v>0.24437813460826874</v>
      </c>
      <c r="SE76" s="40">
        <v>0.27244526147842407</v>
      </c>
      <c r="SF76" s="336" t="s">
        <v>851</v>
      </c>
      <c r="SG76" s="336" t="s">
        <v>851</v>
      </c>
      <c r="SH76" s="40">
        <v>0.13754244148731232</v>
      </c>
      <c r="SI76" s="40">
        <v>0.1523321121931076</v>
      </c>
      <c r="SJ76" s="40">
        <v>0.17611867189407349</v>
      </c>
      <c r="SK76" s="40">
        <v>0.21234326064586639</v>
      </c>
      <c r="SL76" s="40">
        <v>0.21107484400272369</v>
      </c>
      <c r="SM76" s="336" t="s">
        <v>840</v>
      </c>
      <c r="SN76" s="336" t="s">
        <v>851</v>
      </c>
      <c r="SO76" s="336" t="s">
        <v>851</v>
      </c>
      <c r="SP76" s="40">
        <v>3.5384960472583771E-2</v>
      </c>
      <c r="SQ76" s="40">
        <v>4.7178890556097031E-2</v>
      </c>
      <c r="SR76" s="40">
        <v>5.9805914759635925E-2</v>
      </c>
      <c r="SS76" s="40">
        <v>5.7405274361371994E-2</v>
      </c>
      <c r="ST76" s="40">
        <v>1.9802628085017204E-2</v>
      </c>
      <c r="SU76" s="336" t="s">
        <v>838</v>
      </c>
      <c r="SV76" s="336" t="s">
        <v>851</v>
      </c>
      <c r="SW76" s="336" t="s">
        <v>851</v>
      </c>
      <c r="SX76" s="40">
        <v>3.3360164612531662E-2</v>
      </c>
      <c r="SY76" s="40">
        <v>4.701029509305954E-2</v>
      </c>
      <c r="SZ76" s="40">
        <v>5.9843972325325012E-2</v>
      </c>
      <c r="TA76" s="40">
        <v>7.0433281362056732E-2</v>
      </c>
      <c r="TB76" s="40">
        <v>6.0452461242675781E-2</v>
      </c>
      <c r="TC76" s="336" t="s">
        <v>840</v>
      </c>
      <c r="TD76" s="336" t="s">
        <v>851</v>
      </c>
      <c r="TE76" s="336" t="s">
        <v>851</v>
      </c>
      <c r="TF76" s="336" t="s">
        <v>851</v>
      </c>
      <c r="TG76" s="40">
        <v>1.1788905598223209E-2</v>
      </c>
      <c r="TH76" s="40">
        <v>2.3001905530691147E-2</v>
      </c>
      <c r="TI76" s="40">
        <v>3.4755975008010864E-2</v>
      </c>
      <c r="TJ76" s="40">
        <v>3.1954910606145859E-2</v>
      </c>
      <c r="TK76" s="40">
        <v>-5.5931159295141697E-3</v>
      </c>
      <c r="TL76" s="336" t="s">
        <v>838</v>
      </c>
      <c r="TM76" s="336" t="s">
        <v>851</v>
      </c>
      <c r="TN76" s="336" t="s">
        <v>851</v>
      </c>
      <c r="TO76" s="336" t="s">
        <v>851</v>
      </c>
      <c r="TP76" s="40">
        <v>9.7345439717173576E-3</v>
      </c>
      <c r="TQ76" s="40">
        <v>2.3116709664463997E-2</v>
      </c>
      <c r="TR76" s="40">
        <v>3.4999005496501923E-2</v>
      </c>
      <c r="TS76" s="40">
        <v>4.5017711818218231E-2</v>
      </c>
      <c r="TT76" s="40">
        <v>3.4958589822053909E-2</v>
      </c>
      <c r="TU76" s="336" t="s">
        <v>840</v>
      </c>
      <c r="TV76" s="336" t="s">
        <v>851</v>
      </c>
      <c r="TW76" s="40">
        <v>2290</v>
      </c>
      <c r="TX76" s="336" t="s">
        <v>840</v>
      </c>
      <c r="TY76" s="336" t="s">
        <v>851</v>
      </c>
      <c r="TZ76" s="40">
        <v>2326.3271484375</v>
      </c>
      <c r="UA76" s="336" t="s">
        <v>838</v>
      </c>
      <c r="UB76" s="336" t="s">
        <v>851</v>
      </c>
      <c r="UC76" s="40">
        <v>2327.7453636556702</v>
      </c>
      <c r="UD76" s="336" t="s">
        <v>840</v>
      </c>
      <c r="UE76" s="336" t="s">
        <v>851</v>
      </c>
      <c r="UF76" s="336" t="s">
        <v>851</v>
      </c>
      <c r="UG76" s="40">
        <v>0.17061491310596466</v>
      </c>
      <c r="UH76" s="40">
        <v>0.18572525680065155</v>
      </c>
      <c r="UI76" s="40">
        <v>0.20975381135940552</v>
      </c>
      <c r="UJ76" s="40">
        <v>0.21843072772026062</v>
      </c>
      <c r="UK76" s="40">
        <v>0.23399940133094788</v>
      </c>
      <c r="UL76" s="336" t="s">
        <v>838</v>
      </c>
      <c r="UM76" s="336" t="s">
        <v>851</v>
      </c>
      <c r="UN76" s="336" t="s">
        <v>851</v>
      </c>
      <c r="UO76" s="336" t="s">
        <v>851</v>
      </c>
      <c r="UP76" s="40">
        <v>0.16017797589302063</v>
      </c>
      <c r="UQ76" s="40">
        <v>0.16017797589302063</v>
      </c>
      <c r="UR76" s="40">
        <v>0.17712105810642242</v>
      </c>
      <c r="US76" s="40">
        <v>0.19318526983261108</v>
      </c>
      <c r="UT76" s="40">
        <v>0.18803349137306213</v>
      </c>
      <c r="UU76" s="336" t="s">
        <v>840</v>
      </c>
    </row>
    <row r="77" spans="1:567">
      <c r="A77" s="336" t="s">
        <v>517</v>
      </c>
      <c r="B77" s="336" t="s">
        <v>47</v>
      </c>
      <c r="C77" s="336" t="s">
        <v>266</v>
      </c>
      <c r="D77" s="40">
        <v>4.1196614503860474E-2</v>
      </c>
      <c r="E77" s="336" t="s">
        <v>436</v>
      </c>
      <c r="F77" s="40">
        <v>4.298880323767662E-2</v>
      </c>
      <c r="G77" s="336" t="s">
        <v>1741</v>
      </c>
      <c r="H77" s="40">
        <v>4.1928581893444061E-2</v>
      </c>
      <c r="I77" s="336" t="s">
        <v>1447</v>
      </c>
      <c r="J77" s="40">
        <v>4.2991954833269119E-2</v>
      </c>
      <c r="K77" s="336" t="s">
        <v>1803</v>
      </c>
      <c r="L77" s="336" t="s">
        <v>436</v>
      </c>
      <c r="M77" s="40">
        <v>0.6926690936088562</v>
      </c>
      <c r="N77" s="40"/>
      <c r="O77" s="336" t="s">
        <v>1736</v>
      </c>
      <c r="P77" s="40"/>
      <c r="Q77" s="336" t="s">
        <v>1736</v>
      </c>
      <c r="R77" s="40">
        <v>0.75365358591079712</v>
      </c>
      <c r="S77" s="336" t="s">
        <v>436</v>
      </c>
      <c r="T77" s="40">
        <v>0.6926690936088562</v>
      </c>
      <c r="U77" s="336" t="s">
        <v>436</v>
      </c>
      <c r="V77" s="336" t="s">
        <v>851</v>
      </c>
      <c r="W77" s="336" t="s">
        <v>1741</v>
      </c>
      <c r="X77" s="40">
        <v>0.64039546251296997</v>
      </c>
      <c r="Y77" s="40">
        <v>0.65915638208389282</v>
      </c>
      <c r="Z77" s="336" t="s">
        <v>1741</v>
      </c>
      <c r="AA77" s="40">
        <v>0.64039546251296997</v>
      </c>
      <c r="AB77" s="336" t="s">
        <v>1741</v>
      </c>
      <c r="AC77" s="40">
        <v>0.66611397266387939</v>
      </c>
      <c r="AD77" s="336" t="s">
        <v>1741</v>
      </c>
      <c r="AE77" s="40">
        <v>0.62277346849441528</v>
      </c>
      <c r="AF77" s="336" t="s">
        <v>1741</v>
      </c>
      <c r="AG77" s="336" t="s">
        <v>851</v>
      </c>
      <c r="AH77" s="336" t="s">
        <v>1447</v>
      </c>
      <c r="AI77" s="40">
        <v>0.61345219612121582</v>
      </c>
      <c r="AJ77" s="40">
        <v>0.63138598203659058</v>
      </c>
      <c r="AK77" s="336" t="s">
        <v>1447</v>
      </c>
      <c r="AL77" s="40">
        <v>0.61345219612121582</v>
      </c>
      <c r="AM77" s="336" t="s">
        <v>1447</v>
      </c>
      <c r="AN77" s="40">
        <v>0.64254987239837646</v>
      </c>
      <c r="AO77" s="336" t="s">
        <v>1447</v>
      </c>
      <c r="AP77" s="40">
        <v>0.60140866041183472</v>
      </c>
      <c r="AQ77" s="336" t="s">
        <v>1447</v>
      </c>
      <c r="AR77" s="336" t="s">
        <v>851</v>
      </c>
      <c r="AS77" s="336" t="s">
        <v>1803</v>
      </c>
      <c r="AT77" s="40">
        <v>0.6203920841217041</v>
      </c>
      <c r="AU77" s="40">
        <v>0.63807642459869385</v>
      </c>
      <c r="AV77" s="336" t="s">
        <v>1803</v>
      </c>
      <c r="AW77" s="40">
        <v>0.6203920841217041</v>
      </c>
      <c r="AX77" s="336" t="s">
        <v>1803</v>
      </c>
      <c r="AY77" s="40">
        <v>0.64973717927932739</v>
      </c>
      <c r="AZ77" s="336" t="s">
        <v>1803</v>
      </c>
      <c r="BA77" s="40">
        <v>0.60344177484512329</v>
      </c>
      <c r="BB77" s="336" t="s">
        <v>1803</v>
      </c>
      <c r="BC77" s="336" t="s">
        <v>851</v>
      </c>
      <c r="BD77" s="336" t="s">
        <v>436</v>
      </c>
      <c r="BE77" s="40">
        <v>3.5565552711486816</v>
      </c>
      <c r="BF77" s="336" t="s">
        <v>827</v>
      </c>
      <c r="BG77" s="40">
        <v>4.5362453460693359</v>
      </c>
      <c r="BH77" s="336" t="s">
        <v>1447</v>
      </c>
      <c r="BI77" s="40">
        <v>4.8486542701721191</v>
      </c>
      <c r="BJ77" s="336" t="s">
        <v>1803</v>
      </c>
      <c r="BK77" s="40">
        <v>5.1342506408691406</v>
      </c>
      <c r="BL77" s="336" t="s">
        <v>851</v>
      </c>
      <c r="BM77" s="40">
        <v>2.1121578216552734</v>
      </c>
      <c r="BN77" s="336" t="s">
        <v>838</v>
      </c>
      <c r="BO77" s="336" t="s">
        <v>851</v>
      </c>
      <c r="BP77" s="336" t="s">
        <v>436</v>
      </c>
      <c r="BQ77" s="40">
        <v>1.8568612867966294E-3</v>
      </c>
      <c r="BR77" s="40">
        <v>1.3290195493027568E-3</v>
      </c>
      <c r="BS77" s="40">
        <v>1.7695826245471835E-3</v>
      </c>
      <c r="BT77" s="40">
        <v>1.4052363112568855E-3</v>
      </c>
      <c r="BU77" s="40">
        <v>1.4052401529625058E-3</v>
      </c>
      <c r="BV77" s="336" t="s">
        <v>851</v>
      </c>
      <c r="BW77" s="336" t="s">
        <v>827</v>
      </c>
      <c r="BX77" s="40">
        <v>4.9025933258235455E-3</v>
      </c>
      <c r="BY77" s="40">
        <v>4.4875023886561394E-3</v>
      </c>
      <c r="BZ77" s="40">
        <v>4.4790254905819893E-3</v>
      </c>
      <c r="CA77" s="40">
        <v>4.8644370399415493E-3</v>
      </c>
      <c r="CB77" s="40">
        <v>5.0571043975651264E-3</v>
      </c>
      <c r="CC77" s="336" t="s">
        <v>851</v>
      </c>
      <c r="CD77" s="336" t="s">
        <v>1447</v>
      </c>
      <c r="CE77" s="40">
        <v>4.7389883548021317E-3</v>
      </c>
      <c r="CF77" s="40">
        <v>4.54326206818223E-3</v>
      </c>
      <c r="CG77" s="40">
        <v>4.7680921852588654E-3</v>
      </c>
      <c r="CH77" s="40">
        <v>5.0571616739034653E-3</v>
      </c>
      <c r="CI77" s="40">
        <v>5.057099275290966E-3</v>
      </c>
      <c r="CJ77" s="336" t="s">
        <v>851</v>
      </c>
      <c r="CK77" s="336" t="s">
        <v>1803</v>
      </c>
      <c r="CL77" s="40">
        <v>4.6299165114760399E-3</v>
      </c>
      <c r="CM77" s="40">
        <v>4.671736154705286E-3</v>
      </c>
      <c r="CN77" s="40">
        <v>4.9607972614467144E-3</v>
      </c>
      <c r="CO77" s="40">
        <v>5.0571579486131668E-3</v>
      </c>
      <c r="CP77" s="40">
        <v>5.0571435131132603E-3</v>
      </c>
      <c r="CQ77" s="336" t="s">
        <v>851</v>
      </c>
      <c r="CR77" s="40">
        <v>11.196940422058105</v>
      </c>
      <c r="CS77" s="40">
        <v>11.648989677429199</v>
      </c>
      <c r="CT77" s="40">
        <v>11.980199813842773</v>
      </c>
      <c r="CU77" s="40">
        <v>12.281200408935547</v>
      </c>
      <c r="CV77" s="40">
        <v>12.638879776000977</v>
      </c>
      <c r="CW77" s="336" t="s">
        <v>1741</v>
      </c>
      <c r="CX77" s="336" t="s">
        <v>851</v>
      </c>
      <c r="CY77" s="40">
        <v>11.468170166015625</v>
      </c>
      <c r="CZ77" s="40">
        <v>11.859800338745117</v>
      </c>
      <c r="DA77" s="40">
        <v>12.160799980163574</v>
      </c>
      <c r="DB77" s="40">
        <v>12.490139961242676</v>
      </c>
      <c r="DC77" s="40">
        <v>12.861989974975586</v>
      </c>
      <c r="DD77" s="336" t="s">
        <v>1447</v>
      </c>
      <c r="DE77" s="336" t="s">
        <v>851</v>
      </c>
      <c r="DF77" s="40">
        <v>13.010729789733887</v>
      </c>
      <c r="DG77" s="336" t="s">
        <v>1803</v>
      </c>
      <c r="DH77" s="336" t="s">
        <v>851</v>
      </c>
      <c r="DI77" s="336" t="s">
        <v>851</v>
      </c>
      <c r="DJ77" s="336">
        <v>12.6</v>
      </c>
      <c r="DK77" s="336" t="s">
        <v>1738</v>
      </c>
      <c r="DL77" s="336" t="s">
        <v>851</v>
      </c>
      <c r="DM77" s="336" t="s">
        <v>851</v>
      </c>
      <c r="DN77" s="336" t="s">
        <v>436</v>
      </c>
      <c r="DO77" s="40">
        <v>5.7788160629570484E-3</v>
      </c>
      <c r="DP77" s="40">
        <v>2.1515409462153912E-3</v>
      </c>
      <c r="DQ77" s="40">
        <v>-3.3643317874521017E-3</v>
      </c>
      <c r="DR77" s="40">
        <v>-1.1275751516222954E-2</v>
      </c>
      <c r="DS77" s="40">
        <v>2.3569736629724503E-2</v>
      </c>
      <c r="DT77" s="336" t="s">
        <v>851</v>
      </c>
      <c r="DU77" s="336" t="s">
        <v>827</v>
      </c>
      <c r="DV77" s="40">
        <v>8.5760664660483599E-5</v>
      </c>
      <c r="DW77" s="40">
        <v>-1.3355490518733859E-3</v>
      </c>
      <c r="DX77" s="40">
        <v>-4.3883025646209717E-3</v>
      </c>
      <c r="DY77" s="40">
        <v>2.7698753401637077E-3</v>
      </c>
      <c r="DZ77" s="40">
        <v>-1.2688016286119819E-3</v>
      </c>
      <c r="EA77" s="336" t="s">
        <v>851</v>
      </c>
      <c r="EB77" s="336" t="s">
        <v>1447</v>
      </c>
      <c r="EC77" s="40">
        <v>1.269857631996274E-3</v>
      </c>
      <c r="ED77" s="40">
        <v>3.2391778659075499E-3</v>
      </c>
      <c r="EE77" s="40">
        <v>2.664065221324563E-3</v>
      </c>
      <c r="EF77" s="40">
        <v>8.3593409508466721E-3</v>
      </c>
      <c r="EG77" s="40">
        <v>1.0168612003326416E-2</v>
      </c>
      <c r="EH77" s="336" t="s">
        <v>851</v>
      </c>
      <c r="EI77" s="336" t="s">
        <v>1803</v>
      </c>
      <c r="EJ77" s="40">
        <v>3.7944277282804251E-3</v>
      </c>
      <c r="EK77" s="40">
        <v>3.8627213798463345E-3</v>
      </c>
      <c r="EL77" s="40">
        <v>1.0515030473470688E-2</v>
      </c>
      <c r="EM77" s="40">
        <v>1.2301578186452389E-2</v>
      </c>
      <c r="EN77" s="40">
        <v>1.2381045147776604E-2</v>
      </c>
      <c r="EO77" s="336" t="s">
        <v>851</v>
      </c>
      <c r="EP77" s="336" t="s">
        <v>851</v>
      </c>
      <c r="EQ77" s="336" t="s">
        <v>851</v>
      </c>
      <c r="ER77" s="40">
        <v>0.79010000000000002</v>
      </c>
      <c r="ES77" s="336" t="s">
        <v>1739</v>
      </c>
      <c r="ET77" s="336" t="s">
        <v>851</v>
      </c>
      <c r="EU77" s="336" t="s">
        <v>851</v>
      </c>
      <c r="EV77" s="40">
        <v>0.81930000000000003</v>
      </c>
      <c r="EW77" s="336" t="s">
        <v>1739</v>
      </c>
      <c r="EX77" s="336" t="s">
        <v>851</v>
      </c>
      <c r="EY77" s="336" t="s">
        <v>851</v>
      </c>
      <c r="EZ77" s="40">
        <v>0.76040000000000008</v>
      </c>
      <c r="FA77" s="336" t="s">
        <v>1739</v>
      </c>
      <c r="FB77" s="336" t="s">
        <v>851</v>
      </c>
      <c r="FC77" s="40">
        <v>5.2262138575315475E-2</v>
      </c>
      <c r="FD77" s="40">
        <v>5.9952966868877411E-2</v>
      </c>
      <c r="FE77" s="40">
        <v>7.2174802422523499E-2</v>
      </c>
      <c r="FF77" s="40">
        <v>6.8830288946628571E-2</v>
      </c>
      <c r="FG77" s="40">
        <v>6.3319265842437744E-2</v>
      </c>
      <c r="FH77" s="336" t="s">
        <v>838</v>
      </c>
      <c r="FI77" s="336" t="s">
        <v>851</v>
      </c>
      <c r="FJ77" s="40">
        <v>5.1629919558763504E-2</v>
      </c>
      <c r="FK77" s="40">
        <v>6.096460297703743E-2</v>
      </c>
      <c r="FL77" s="40">
        <v>7.5952619314193726E-2</v>
      </c>
      <c r="FM77" s="40">
        <v>7.9836226999759674E-2</v>
      </c>
      <c r="FN77" s="40">
        <v>8.9012257754802704E-2</v>
      </c>
      <c r="FO77" s="336" t="s">
        <v>840</v>
      </c>
      <c r="FP77" s="336" t="s">
        <v>851</v>
      </c>
      <c r="FQ77" s="40"/>
      <c r="FR77" s="336" t="s">
        <v>1737</v>
      </c>
      <c r="FS77" s="336" t="s">
        <v>851</v>
      </c>
      <c r="FT77" s="336" t="s">
        <v>851</v>
      </c>
      <c r="FU77" s="40">
        <v>2.0635111257433891E-2</v>
      </c>
      <c r="FV77" s="40">
        <v>9.4504980370402336E-3</v>
      </c>
      <c r="FW77" s="40">
        <v>2.9837365727871656E-3</v>
      </c>
      <c r="FX77" s="40">
        <v>1.1266510933637619E-2</v>
      </c>
      <c r="FY77" s="40">
        <v>-1.0127278044819832E-2</v>
      </c>
      <c r="FZ77" s="336" t="s">
        <v>840</v>
      </c>
      <c r="GA77" s="336" t="s">
        <v>851</v>
      </c>
      <c r="GB77" s="336" t="s">
        <v>851</v>
      </c>
      <c r="GC77" s="336" t="s">
        <v>851</v>
      </c>
      <c r="GD77" s="336" t="s">
        <v>851</v>
      </c>
      <c r="GE77" s="336" t="s">
        <v>851</v>
      </c>
      <c r="GF77" s="336" t="s">
        <v>851</v>
      </c>
      <c r="GG77" s="336" t="s">
        <v>851</v>
      </c>
      <c r="GH77" s="336" t="s">
        <v>851</v>
      </c>
      <c r="GI77" s="336" t="s">
        <v>851</v>
      </c>
      <c r="GJ77" s="336" t="s">
        <v>851</v>
      </c>
      <c r="GK77" s="40">
        <v>5339616</v>
      </c>
      <c r="GL77" s="40">
        <v>5358783</v>
      </c>
      <c r="GM77" s="40">
        <v>5375931</v>
      </c>
      <c r="GN77" s="40">
        <v>5390574</v>
      </c>
      <c r="GO77" s="40">
        <v>5404523</v>
      </c>
      <c r="GP77" s="40">
        <v>5419432</v>
      </c>
      <c r="GQ77" s="40">
        <v>5437272</v>
      </c>
      <c r="GR77" s="40">
        <v>5461438</v>
      </c>
      <c r="GS77" s="40">
        <v>5493621</v>
      </c>
      <c r="GT77" s="40">
        <v>5523095</v>
      </c>
      <c r="GU77" s="40">
        <v>5547683</v>
      </c>
      <c r="GV77" s="40">
        <v>5570572</v>
      </c>
      <c r="GW77" s="40">
        <v>5591572</v>
      </c>
      <c r="GX77" s="40">
        <v>5614932</v>
      </c>
      <c r="GY77" s="40">
        <v>5643475</v>
      </c>
      <c r="GZ77" s="40">
        <v>5683483</v>
      </c>
      <c r="HA77" s="40">
        <v>5728010</v>
      </c>
      <c r="HB77" s="40">
        <v>5764980</v>
      </c>
      <c r="HC77" s="40">
        <v>5793636</v>
      </c>
      <c r="HD77" s="40">
        <v>5814422</v>
      </c>
      <c r="HE77" s="40">
        <v>5831404</v>
      </c>
      <c r="HF77" s="40">
        <v>5851000</v>
      </c>
      <c r="HG77" s="40">
        <v>5872000</v>
      </c>
      <c r="HH77" s="40">
        <v>5894000</v>
      </c>
      <c r="HI77" s="40">
        <v>5915000</v>
      </c>
      <c r="HJ77" s="40">
        <v>5935000</v>
      </c>
      <c r="HK77" s="40">
        <v>5955000</v>
      </c>
      <c r="HL77" s="40">
        <v>5973000</v>
      </c>
      <c r="HM77" s="40">
        <v>5990000</v>
      </c>
      <c r="HN77" s="40">
        <v>6007000</v>
      </c>
      <c r="HO77" s="40">
        <v>6022000</v>
      </c>
      <c r="HP77" s="40">
        <v>6038000</v>
      </c>
      <c r="HQ77" s="40">
        <v>6053000</v>
      </c>
      <c r="HR77" s="40">
        <v>6067000</v>
      </c>
      <c r="HS77" s="40">
        <v>6082000</v>
      </c>
      <c r="HT77" s="40">
        <v>6096000</v>
      </c>
      <c r="HU77" s="40">
        <v>6111000</v>
      </c>
      <c r="HV77" s="40">
        <v>6124000</v>
      </c>
      <c r="HW77" s="40">
        <v>6137000</v>
      </c>
      <c r="HX77" s="40">
        <v>6149000</v>
      </c>
      <c r="HY77" s="40">
        <v>6161000</v>
      </c>
      <c r="HZ77" s="40">
        <v>6172000</v>
      </c>
      <c r="IA77" s="40">
        <v>6182000</v>
      </c>
      <c r="IB77" s="40">
        <v>6192000</v>
      </c>
      <c r="IC77" s="40">
        <v>6201000</v>
      </c>
      <c r="ID77" s="40">
        <v>6209000</v>
      </c>
      <c r="IE77" s="40">
        <v>6217000</v>
      </c>
      <c r="IF77" s="40">
        <v>6225000</v>
      </c>
      <c r="IG77" s="40">
        <v>6232000</v>
      </c>
      <c r="IH77" s="40">
        <v>6239000</v>
      </c>
      <c r="II77" s="40">
        <v>6246000</v>
      </c>
      <c r="IJ77" s="336" t="s">
        <v>851</v>
      </c>
      <c r="IK77" s="336" t="s">
        <v>851</v>
      </c>
      <c r="IL77" s="336" t="s">
        <v>851</v>
      </c>
      <c r="IM77" s="40">
        <v>7.8039262443780899E-3</v>
      </c>
      <c r="IN77" s="40">
        <v>6.433508824557066E-3</v>
      </c>
      <c r="IO77" s="40">
        <v>4.9583893269300461E-3</v>
      </c>
      <c r="IP77" s="40">
        <v>3.581309225410223E-3</v>
      </c>
      <c r="IQ77" s="40">
        <v>2.9164117295295E-3</v>
      </c>
      <c r="IR77" s="40">
        <v>3.3547920174896717E-3</v>
      </c>
      <c r="IS77" s="40">
        <v>3.5827045794576406E-3</v>
      </c>
      <c r="IT77" s="40">
        <v>3.7395930849015713E-3</v>
      </c>
      <c r="IU77" s="40">
        <v>3.5566131118685007E-3</v>
      </c>
      <c r="IV77" s="40">
        <v>3.3755307085812092E-3</v>
      </c>
      <c r="IW77" s="40">
        <v>3.364174859598279E-3</v>
      </c>
      <c r="IX77" s="40">
        <v>3.018110990524292E-3</v>
      </c>
      <c r="IY77" s="40">
        <v>2.8420984745025635E-3</v>
      </c>
      <c r="IZ77" s="40">
        <v>2.8340436983853579E-3</v>
      </c>
      <c r="JA77" s="40">
        <v>2.4939742870628834E-3</v>
      </c>
      <c r="JB77" s="40">
        <v>2.6534011121839285E-3</v>
      </c>
      <c r="JC77" s="40">
        <v>2.4811855982989073E-3</v>
      </c>
      <c r="JD77" s="40">
        <v>2.31023202650249E-3</v>
      </c>
      <c r="JE77" s="40">
        <v>2.4693403393030167E-3</v>
      </c>
      <c r="JF77" s="40">
        <v>2.2992291487753391E-3</v>
      </c>
      <c r="JG77" s="40">
        <v>2.4576075375080109E-3</v>
      </c>
      <c r="JH77" s="40">
        <v>2.1250518038868904E-3</v>
      </c>
      <c r="JI77" s="40">
        <v>2.1205455996096134E-3</v>
      </c>
      <c r="JJ77" s="40">
        <v>1.9534435123205185E-3</v>
      </c>
      <c r="JK77" s="40">
        <v>1.9496351014822721E-3</v>
      </c>
      <c r="JL77" s="40">
        <v>1.7838324420154095E-3</v>
      </c>
      <c r="JM77" s="40">
        <v>1.6189091838896275E-3</v>
      </c>
      <c r="JN77" s="40">
        <v>1.6162926331162453E-3</v>
      </c>
      <c r="JO77" s="40">
        <v>1.452433061785996E-3</v>
      </c>
      <c r="JP77" s="40">
        <v>1.2892830418422818E-3</v>
      </c>
      <c r="JQ77" s="40">
        <v>1.2876229593530297E-3</v>
      </c>
      <c r="JR77" s="40">
        <v>1.2859670678153634E-3</v>
      </c>
      <c r="JS77" s="40">
        <v>1.1238661827519536E-3</v>
      </c>
      <c r="JT77" s="40">
        <v>1.1226045899093151E-3</v>
      </c>
      <c r="JU77" s="40">
        <v>1.1213456746190786E-3</v>
      </c>
      <c r="JV77" s="336" t="s">
        <v>1740</v>
      </c>
      <c r="JW77" s="336" t="s">
        <v>851</v>
      </c>
      <c r="JX77" s="336" t="s">
        <v>851</v>
      </c>
      <c r="JY77" s="336" t="s">
        <v>851</v>
      </c>
      <c r="JZ77" s="336" t="s">
        <v>851</v>
      </c>
      <c r="KA77" s="336" t="s">
        <v>1740</v>
      </c>
      <c r="KB77" s="40">
        <v>0.49726835416558601</v>
      </c>
      <c r="KC77" s="40">
        <v>0.49732602437323897</v>
      </c>
      <c r="KD77" s="40">
        <v>0.49731563914304899</v>
      </c>
      <c r="KE77" s="40">
        <v>0.49725797274088501</v>
      </c>
      <c r="KF77" s="40">
        <v>0.49718176600090402</v>
      </c>
      <c r="KG77" s="40">
        <v>0.49710982159982997</v>
      </c>
      <c r="KH77" s="40">
        <v>0.49704642903465202</v>
      </c>
      <c r="KI77" s="40">
        <v>0.49698677898292898</v>
      </c>
      <c r="KJ77" s="40">
        <v>0.496932782442427</v>
      </c>
      <c r="KK77" s="40">
        <v>0.49687771895132998</v>
      </c>
      <c r="KL77" s="40">
        <v>0.49682009783584297</v>
      </c>
      <c r="KM77" s="40">
        <v>0.49676100760096403</v>
      </c>
      <c r="KN77" s="40">
        <v>0.49670434444303802</v>
      </c>
      <c r="KO77" s="40">
        <v>0.49665191373357698</v>
      </c>
      <c r="KP77" s="40">
        <v>0.496605908475443</v>
      </c>
      <c r="KQ77" s="40">
        <v>0.496567068785918</v>
      </c>
      <c r="KR77" s="40">
        <v>0.49653461785779401</v>
      </c>
      <c r="KS77" s="40">
        <v>0.49651180048008897</v>
      </c>
      <c r="KT77" s="40">
        <v>0.49649835477600596</v>
      </c>
      <c r="KU77" s="40">
        <v>0.49649965382097</v>
      </c>
      <c r="KV77" s="40">
        <v>0.49651651389055096</v>
      </c>
      <c r="KW77" s="40">
        <v>0.49654883219185403</v>
      </c>
      <c r="KX77" s="40">
        <v>0.49659644645380097</v>
      </c>
      <c r="KY77" s="40">
        <v>0.49665750784895701</v>
      </c>
      <c r="KZ77" s="40">
        <v>0.49672793856380698</v>
      </c>
      <c r="LA77" s="40">
        <v>0.49680570853107198</v>
      </c>
      <c r="LB77" s="40">
        <v>0.49689146645380605</v>
      </c>
      <c r="LC77" s="40">
        <v>0.49698238753264901</v>
      </c>
      <c r="LD77" s="40">
        <v>0.49707583312452203</v>
      </c>
      <c r="LE77" s="40">
        <v>0.49717015955063898</v>
      </c>
      <c r="LF77" s="40">
        <v>0.497260091833718</v>
      </c>
      <c r="LG77" s="40">
        <v>0.49734721066019999</v>
      </c>
      <c r="LH77" s="40">
        <v>0.497428412677832</v>
      </c>
      <c r="LI77" s="40">
        <v>0.49750680659067198</v>
      </c>
      <c r="LJ77" s="40">
        <v>0.49758050470860998</v>
      </c>
      <c r="LK77" s="40">
        <v>0.497650260817046</v>
      </c>
      <c r="LL77" s="336" t="s">
        <v>851</v>
      </c>
      <c r="LM77" s="336" t="s">
        <v>851</v>
      </c>
      <c r="LN77" s="336" t="s">
        <v>1740</v>
      </c>
      <c r="LO77" s="40">
        <v>0.64109402894973755</v>
      </c>
      <c r="LP77" s="40">
        <v>0.63980281352996826</v>
      </c>
      <c r="LQ77" s="40">
        <v>0.6384880542755127</v>
      </c>
      <c r="LR77" s="40">
        <v>0.63728785514831543</v>
      </c>
      <c r="LS77" s="40">
        <v>0.63633787631988525</v>
      </c>
      <c r="LT77" s="40">
        <v>0.63554280996322632</v>
      </c>
      <c r="LU77" s="40">
        <v>0.63390874862670898</v>
      </c>
      <c r="LV77" s="40">
        <v>0.63266348838806152</v>
      </c>
      <c r="LW77" s="40">
        <v>0.63148963451385498</v>
      </c>
      <c r="LX77" s="40">
        <v>0.62992393970489502</v>
      </c>
      <c r="LY77" s="40">
        <v>0.62763267755508423</v>
      </c>
      <c r="LZ77" s="40">
        <v>0.62485307455062866</v>
      </c>
      <c r="MA77" s="40">
        <v>0.62146323919296265</v>
      </c>
      <c r="MB77" s="40">
        <v>0.61769616603851318</v>
      </c>
      <c r="MC77" s="40">
        <v>0.61378389596939087</v>
      </c>
      <c r="MD77" s="40">
        <v>0.60993027687072754</v>
      </c>
      <c r="ME77" s="40">
        <v>0.60599535703659058</v>
      </c>
      <c r="MF77" s="40">
        <v>0.60218071937561035</v>
      </c>
      <c r="MG77" s="40">
        <v>0.59881323575973511</v>
      </c>
      <c r="MH77" s="40">
        <v>0.5956922173500061</v>
      </c>
      <c r="MI77" s="40">
        <v>0.59333992004394531</v>
      </c>
      <c r="MJ77" s="40">
        <v>0.59155619144439697</v>
      </c>
      <c r="MK77" s="40">
        <v>0.59062701463699341</v>
      </c>
      <c r="ML77" s="40">
        <v>0.59019064903259277</v>
      </c>
      <c r="MM77" s="40">
        <v>0.59001463651657104</v>
      </c>
      <c r="MN77" s="40">
        <v>0.59000164270401001</v>
      </c>
      <c r="MO77" s="40">
        <v>0.5897601842880249</v>
      </c>
      <c r="MP77" s="40">
        <v>0.58993852138519287</v>
      </c>
      <c r="MQ77" s="40">
        <v>0.59027779102325439</v>
      </c>
      <c r="MR77" s="40">
        <v>0.5910336971282959</v>
      </c>
      <c r="MS77" s="40">
        <v>0.59204381704330444</v>
      </c>
      <c r="MT77" s="40">
        <v>0.59353387355804443</v>
      </c>
      <c r="MU77" s="40">
        <v>0.59534138441085815</v>
      </c>
      <c r="MV77" s="40">
        <v>0.59724003076553345</v>
      </c>
      <c r="MW77" s="40">
        <v>0.59881389141082764</v>
      </c>
      <c r="MX77" s="40">
        <v>0.59974384307861328</v>
      </c>
      <c r="MY77" s="336" t="s">
        <v>851</v>
      </c>
      <c r="MZ77" s="336" t="s">
        <v>1740</v>
      </c>
      <c r="NA77" s="40">
        <v>0.58398610353469849</v>
      </c>
      <c r="NB77" s="40">
        <v>0.5837520956993103</v>
      </c>
      <c r="NC77" s="40">
        <v>0.58225560188293457</v>
      </c>
      <c r="ND77" s="40">
        <v>0.58000534772872925</v>
      </c>
      <c r="NE77" s="40">
        <v>0.57777124643325806</v>
      </c>
      <c r="NF77" s="40">
        <v>0.57585877180099487</v>
      </c>
      <c r="NG77" s="40">
        <v>0.57340627908706665</v>
      </c>
      <c r="NH77" s="40">
        <v>0.57135558128356934</v>
      </c>
      <c r="NI77" s="40">
        <v>0.56922292709350586</v>
      </c>
      <c r="NJ77" s="40">
        <v>0.56686389446258545</v>
      </c>
      <c r="NK77" s="40">
        <v>0.56360572576522827</v>
      </c>
      <c r="NL77" s="40">
        <v>0.55986565351486206</v>
      </c>
      <c r="NM77" s="40">
        <v>0.55533230304718018</v>
      </c>
      <c r="NN77" s="40">
        <v>0.55058431625366211</v>
      </c>
      <c r="NO77" s="40">
        <v>0.54636257886886597</v>
      </c>
      <c r="NP77" s="40">
        <v>0.54267686605453491</v>
      </c>
      <c r="NQ77" s="40">
        <v>0.53974825143814087</v>
      </c>
      <c r="NR77" s="40">
        <v>0.53774988651275635</v>
      </c>
      <c r="NS77" s="40">
        <v>0.53650897741317749</v>
      </c>
      <c r="NT77" s="40">
        <v>0.53518581390380859</v>
      </c>
      <c r="NU77" s="40">
        <v>0.53428477048873901</v>
      </c>
      <c r="NV77" s="40">
        <v>0.53346425294876099</v>
      </c>
      <c r="NW77" s="40">
        <v>0.53298497200012207</v>
      </c>
      <c r="NX77" s="40">
        <v>0.53283363580703735</v>
      </c>
      <c r="NY77" s="40">
        <v>0.53293216228485107</v>
      </c>
      <c r="NZ77" s="40">
        <v>0.53384190797805786</v>
      </c>
      <c r="OA77" s="40">
        <v>0.53499674797058105</v>
      </c>
      <c r="OB77" s="40">
        <v>0.53688126802444458</v>
      </c>
      <c r="OC77" s="40">
        <v>0.53892117738723755</v>
      </c>
      <c r="OD77" s="40">
        <v>0.54071921110153198</v>
      </c>
      <c r="OE77" s="40">
        <v>0.54227733612060547</v>
      </c>
      <c r="OF77" s="40">
        <v>0.54350972175598145</v>
      </c>
      <c r="OG77" s="40">
        <v>0.54425704479217529</v>
      </c>
      <c r="OH77" s="40">
        <v>0.54476892948150635</v>
      </c>
      <c r="OI77" s="40">
        <v>0.54447829723358154</v>
      </c>
      <c r="OJ77" s="40">
        <v>0.5435478687286377</v>
      </c>
      <c r="OK77" s="336" t="s">
        <v>851</v>
      </c>
      <c r="OL77" s="336" t="s">
        <v>851</v>
      </c>
      <c r="OM77" s="336" t="s">
        <v>1740</v>
      </c>
      <c r="ON77" s="40">
        <v>0.57775503396987915</v>
      </c>
      <c r="OO77" s="40">
        <v>0.577472984790802</v>
      </c>
      <c r="OP77" s="40">
        <v>0.57730662822723389</v>
      </c>
      <c r="OQ77" s="40">
        <v>0.57724547386169434</v>
      </c>
      <c r="OR77" s="40">
        <v>0.5772203803062439</v>
      </c>
      <c r="OS77" s="40">
        <v>0.57703256607055664</v>
      </c>
      <c r="OT77" s="40">
        <v>0.57545721530914307</v>
      </c>
      <c r="OU77" s="40">
        <v>0.57391005754470825</v>
      </c>
      <c r="OV77" s="40">
        <v>0.57244658470153809</v>
      </c>
      <c r="OW77" s="40">
        <v>0.57075232267379761</v>
      </c>
      <c r="OX77" s="40">
        <v>0.56916594505310059</v>
      </c>
      <c r="OY77" s="40">
        <v>0.56725442409515381</v>
      </c>
      <c r="OZ77" s="40">
        <v>0.56521010398864746</v>
      </c>
      <c r="PA77" s="40">
        <v>0.56327211856842041</v>
      </c>
      <c r="PB77" s="40">
        <v>0.5610121488571167</v>
      </c>
      <c r="PC77" s="40">
        <v>0.55828630924224854</v>
      </c>
      <c r="PD77" s="40">
        <v>0.55448824167251587</v>
      </c>
      <c r="PE77" s="40">
        <v>0.55047082901000977</v>
      </c>
      <c r="PF77" s="40">
        <v>0.54656338691711426</v>
      </c>
      <c r="PG77" s="40">
        <v>0.54291349649429321</v>
      </c>
      <c r="PH77" s="40">
        <v>0.54002624750137329</v>
      </c>
      <c r="PI77" s="40">
        <v>0.53755521774291992</v>
      </c>
      <c r="PJ77" s="40">
        <v>0.5360875129699707</v>
      </c>
      <c r="PK77" s="40">
        <v>0.53511488437652588</v>
      </c>
      <c r="PL77" s="40">
        <v>0.53439581394195557</v>
      </c>
      <c r="PM77" s="40">
        <v>0.53416651487350464</v>
      </c>
      <c r="PN77" s="40">
        <v>0.53337651491165161</v>
      </c>
      <c r="PO77" s="40">
        <v>0.53316080570220947</v>
      </c>
      <c r="PP77" s="40">
        <v>0.5331072211265564</v>
      </c>
      <c r="PQ77" s="40">
        <v>0.53378486633300781</v>
      </c>
      <c r="PR77" s="40">
        <v>0.53486871719360352</v>
      </c>
      <c r="PS77" s="40">
        <v>0.53627151250839233</v>
      </c>
      <c r="PT77" s="40">
        <v>0.53815263509750366</v>
      </c>
      <c r="PU77" s="40">
        <v>0.54011553525924683</v>
      </c>
      <c r="PV77" s="40">
        <v>0.54207402467727661</v>
      </c>
      <c r="PW77" s="40">
        <v>0.543387770652771</v>
      </c>
      <c r="PX77" s="336" t="s">
        <v>851</v>
      </c>
      <c r="PY77" s="336" t="s">
        <v>851</v>
      </c>
      <c r="PZ77" s="40">
        <v>0.79</v>
      </c>
      <c r="QA77" s="40">
        <v>0.79819999999999991</v>
      </c>
      <c r="QB77" s="40">
        <v>0.79180000000000006</v>
      </c>
      <c r="QC77" s="40">
        <v>0.79980000000000007</v>
      </c>
      <c r="QD77" s="40">
        <v>0.79700000000000004</v>
      </c>
      <c r="QE77" s="40">
        <v>0.80519999999999992</v>
      </c>
      <c r="QF77" s="40">
        <v>0.80230000000000001</v>
      </c>
      <c r="QG77" s="40">
        <v>0.79449999999999998</v>
      </c>
      <c r="QH77" s="40">
        <v>0.78720000000000001</v>
      </c>
      <c r="QI77" s="40">
        <v>0.77939999999999998</v>
      </c>
      <c r="QJ77" s="40">
        <v>0.77560000000000007</v>
      </c>
      <c r="QK77" s="40">
        <v>0.76900000000000002</v>
      </c>
      <c r="QL77" s="40">
        <v>0.76300000000000001</v>
      </c>
      <c r="QM77" s="40">
        <v>0.76419999999999999</v>
      </c>
      <c r="QN77" s="40">
        <v>0.76859999999999995</v>
      </c>
      <c r="QO77" s="40">
        <v>0.7743000000000001</v>
      </c>
      <c r="QP77" s="40">
        <v>0.77890000000000004</v>
      </c>
      <c r="QQ77" s="40">
        <v>0.78200000000000003</v>
      </c>
      <c r="QR77" s="40">
        <v>0.79010000000000002</v>
      </c>
      <c r="QS77" s="336" t="s">
        <v>851</v>
      </c>
      <c r="QT77" s="336" t="s">
        <v>851</v>
      </c>
      <c r="QU77" s="336" t="s">
        <v>851</v>
      </c>
      <c r="QV77" s="336" t="s">
        <v>851</v>
      </c>
      <c r="QW77" s="40">
        <v>1.0304778814315796E-2</v>
      </c>
      <c r="QX77" s="336" t="s">
        <v>851</v>
      </c>
      <c r="QY77" s="336" t="s">
        <v>851</v>
      </c>
      <c r="QZ77" s="336" t="s">
        <v>851</v>
      </c>
      <c r="RA77" s="336" t="s">
        <v>851</v>
      </c>
      <c r="RB77" s="336" t="s">
        <v>851</v>
      </c>
      <c r="RC77" s="336" t="s">
        <v>851</v>
      </c>
      <c r="RD77" s="336" t="s">
        <v>851</v>
      </c>
      <c r="RE77" s="336" t="s">
        <v>851</v>
      </c>
      <c r="RF77" s="40">
        <v>0.28199999999999997</v>
      </c>
      <c r="RG77" s="40">
        <v>2018</v>
      </c>
      <c r="RH77" s="336" t="s">
        <v>840</v>
      </c>
      <c r="RI77" s="336" t="s">
        <v>851</v>
      </c>
      <c r="RJ77" s="40">
        <v>2E-3</v>
      </c>
      <c r="RK77" s="40">
        <v>2018</v>
      </c>
      <c r="RL77" s="336" t="s">
        <v>840</v>
      </c>
      <c r="RM77" s="336" t="s">
        <v>851</v>
      </c>
      <c r="RN77" s="40">
        <v>2E-3</v>
      </c>
      <c r="RO77" s="40">
        <v>2018</v>
      </c>
      <c r="RP77" s="336" t="s">
        <v>840</v>
      </c>
      <c r="RQ77" s="336" t="s">
        <v>851</v>
      </c>
      <c r="RR77" s="40">
        <v>3.0000000000000001E-3</v>
      </c>
      <c r="RS77" s="40">
        <v>2018</v>
      </c>
      <c r="RT77" s="336" t="s">
        <v>840</v>
      </c>
      <c r="RU77" s="336" t="s">
        <v>851</v>
      </c>
      <c r="RV77" s="40">
        <v>0.125</v>
      </c>
      <c r="RW77" s="40">
        <v>2018</v>
      </c>
      <c r="RX77" s="336" t="s">
        <v>840</v>
      </c>
      <c r="RY77" s="336" t="s">
        <v>851</v>
      </c>
      <c r="RZ77" s="336" t="s">
        <v>838</v>
      </c>
      <c r="SA77" s="40">
        <v>0.17648498713970184</v>
      </c>
      <c r="SB77" s="40">
        <v>0.17838776111602783</v>
      </c>
      <c r="SC77" s="40">
        <v>0.17696136236190796</v>
      </c>
      <c r="SD77" s="40">
        <v>0.18750618398189545</v>
      </c>
      <c r="SE77" s="40">
        <v>0.19813044369220734</v>
      </c>
      <c r="SF77" s="336" t="s">
        <v>851</v>
      </c>
      <c r="SG77" s="336" t="s">
        <v>851</v>
      </c>
      <c r="SH77" s="40">
        <v>0.20713996887207031</v>
      </c>
      <c r="SI77" s="40">
        <v>0.20631195604801178</v>
      </c>
      <c r="SJ77" s="40">
        <v>0.19839558005332947</v>
      </c>
      <c r="SK77" s="40">
        <v>0.2102598249912262</v>
      </c>
      <c r="SL77" s="40">
        <v>0.21301501989364624</v>
      </c>
      <c r="SM77" s="336" t="s">
        <v>840</v>
      </c>
      <c r="SN77" s="336" t="s">
        <v>851</v>
      </c>
      <c r="SO77" s="336" t="s">
        <v>851</v>
      </c>
      <c r="SP77" s="40">
        <v>1.1015660129487514E-2</v>
      </c>
      <c r="SQ77" s="40">
        <v>1.0276015847921371E-2</v>
      </c>
      <c r="SR77" s="40">
        <v>1.4361190609633923E-2</v>
      </c>
      <c r="SS77" s="40">
        <v>1.5911854803562164E-2</v>
      </c>
      <c r="ST77" s="40">
        <v>-2.0836630836129189E-2</v>
      </c>
      <c r="SU77" s="336" t="s">
        <v>838</v>
      </c>
      <c r="SV77" s="336" t="s">
        <v>851</v>
      </c>
      <c r="SW77" s="336" t="s">
        <v>851</v>
      </c>
      <c r="SX77" s="40">
        <v>1.389672327786684E-2</v>
      </c>
      <c r="SY77" s="40">
        <v>1.3204989954829216E-2</v>
      </c>
      <c r="SZ77" s="40">
        <v>1.8298543989658356E-2</v>
      </c>
      <c r="TA77" s="40">
        <v>2.4710481986403465E-2</v>
      </c>
      <c r="TB77" s="40">
        <v>2.0926155149936676E-2</v>
      </c>
      <c r="TC77" s="336" t="s">
        <v>840</v>
      </c>
      <c r="TD77" s="336" t="s">
        <v>851</v>
      </c>
      <c r="TE77" s="336" t="s">
        <v>851</v>
      </c>
      <c r="TF77" s="336" t="s">
        <v>851</v>
      </c>
      <c r="TG77" s="40">
        <v>6.9624967873096466E-3</v>
      </c>
      <c r="TH77" s="40">
        <v>5.8691683225333691E-3</v>
      </c>
      <c r="TI77" s="40">
        <v>1.0176974348723888E-2</v>
      </c>
      <c r="TJ77" s="40">
        <v>1.2305524200201035E-2</v>
      </c>
      <c r="TK77" s="40">
        <v>-2.4352045729756355E-2</v>
      </c>
      <c r="TL77" s="336" t="s">
        <v>838</v>
      </c>
      <c r="TM77" s="336" t="s">
        <v>851</v>
      </c>
      <c r="TN77" s="336" t="s">
        <v>851</v>
      </c>
      <c r="TO77" s="336" t="s">
        <v>851</v>
      </c>
      <c r="TP77" s="40">
        <v>9.4702243804931641E-3</v>
      </c>
      <c r="TQ77" s="40">
        <v>8.33131093531847E-3</v>
      </c>
      <c r="TR77" s="40">
        <v>1.3158245012164116E-2</v>
      </c>
      <c r="TS77" s="40">
        <v>1.8742207437753677E-2</v>
      </c>
      <c r="TT77" s="40">
        <v>1.7344845458865166E-2</v>
      </c>
      <c r="TU77" s="336" t="s">
        <v>840</v>
      </c>
      <c r="TV77" s="336" t="s">
        <v>851</v>
      </c>
      <c r="TW77" s="40">
        <v>63420</v>
      </c>
      <c r="TX77" s="336" t="s">
        <v>840</v>
      </c>
      <c r="TY77" s="336" t="s">
        <v>851</v>
      </c>
      <c r="TZ77" s="40">
        <v>65758.4375</v>
      </c>
      <c r="UA77" s="336" t="s">
        <v>838</v>
      </c>
      <c r="UB77" s="336" t="s">
        <v>851</v>
      </c>
      <c r="UC77" s="40">
        <v>57553.131239948802</v>
      </c>
      <c r="UD77" s="336" t="s">
        <v>840</v>
      </c>
      <c r="UE77" s="336" t="s">
        <v>851</v>
      </c>
      <c r="UF77" s="336" t="s">
        <v>851</v>
      </c>
      <c r="UG77" s="40">
        <v>0.22874712944030762</v>
      </c>
      <c r="UH77" s="40">
        <v>0.23834073543548584</v>
      </c>
      <c r="UI77" s="40">
        <v>0.24913616478443146</v>
      </c>
      <c r="UJ77" s="40">
        <v>0.25633648037910461</v>
      </c>
      <c r="UK77" s="40">
        <v>0.26144969463348389</v>
      </c>
      <c r="UL77" s="336" t="s">
        <v>838</v>
      </c>
      <c r="UM77" s="336" t="s">
        <v>851</v>
      </c>
      <c r="UN77" s="336" t="s">
        <v>851</v>
      </c>
      <c r="UO77" s="336" t="s">
        <v>851</v>
      </c>
      <c r="UP77" s="40">
        <v>0.25876989960670471</v>
      </c>
      <c r="UQ77" s="40">
        <v>0.26727655529975891</v>
      </c>
      <c r="UR77" s="40">
        <v>0.27434819936752319</v>
      </c>
      <c r="US77" s="40">
        <v>0.29009607434272766</v>
      </c>
      <c r="UT77" s="40">
        <v>0.30202728509902954</v>
      </c>
      <c r="UU77" s="336" t="s">
        <v>840</v>
      </c>
    </row>
    <row r="78" spans="1:567">
      <c r="A78" s="336" t="s">
        <v>426</v>
      </c>
      <c r="B78" s="336" t="s">
        <v>184</v>
      </c>
      <c r="C78" s="336" t="s">
        <v>267</v>
      </c>
      <c r="D78" s="40">
        <v>3.0994497239589691E-2</v>
      </c>
      <c r="E78" s="336" t="s">
        <v>436</v>
      </c>
      <c r="F78" s="40">
        <v>4.1275795549154282E-2</v>
      </c>
      <c r="G78" s="336" t="s">
        <v>1741</v>
      </c>
      <c r="H78" s="40">
        <v>5.9528645128011703E-2</v>
      </c>
      <c r="I78" s="336" t="s">
        <v>1447</v>
      </c>
      <c r="J78" s="40">
        <v>6.6440261900424957E-2</v>
      </c>
      <c r="K78" s="336" t="s">
        <v>1803</v>
      </c>
      <c r="L78" s="336" t="s">
        <v>436</v>
      </c>
      <c r="M78" s="40">
        <v>0.63349533081054688</v>
      </c>
      <c r="N78" s="40"/>
      <c r="O78" s="336" t="s">
        <v>1736</v>
      </c>
      <c r="P78" s="40"/>
      <c r="Q78" s="336" t="s">
        <v>1736</v>
      </c>
      <c r="R78" s="40"/>
      <c r="S78" s="336" t="s">
        <v>1736</v>
      </c>
      <c r="T78" s="40">
        <v>0.63349533081054688</v>
      </c>
      <c r="U78" s="336" t="s">
        <v>436</v>
      </c>
      <c r="V78" s="336" t="s">
        <v>851</v>
      </c>
      <c r="W78" s="336" t="s">
        <v>1741</v>
      </c>
      <c r="X78" s="40">
        <v>0.63349533081054688</v>
      </c>
      <c r="Y78" s="40"/>
      <c r="Z78" s="336" t="s">
        <v>1736</v>
      </c>
      <c r="AA78" s="40"/>
      <c r="AB78" s="336" t="s">
        <v>1736</v>
      </c>
      <c r="AC78" s="40"/>
      <c r="AD78" s="336" t="s">
        <v>1736</v>
      </c>
      <c r="AE78" s="40">
        <v>0.63349533081054688</v>
      </c>
      <c r="AF78" s="336" t="s">
        <v>1741</v>
      </c>
      <c r="AG78" s="336" t="s">
        <v>851</v>
      </c>
      <c r="AH78" s="336" t="s">
        <v>1447</v>
      </c>
      <c r="AI78" s="40">
        <v>0.61396682262420654</v>
      </c>
      <c r="AJ78" s="40"/>
      <c r="AK78" s="336" t="s">
        <v>1736</v>
      </c>
      <c r="AL78" s="40"/>
      <c r="AM78" s="336" t="s">
        <v>1736</v>
      </c>
      <c r="AN78" s="40"/>
      <c r="AO78" s="336" t="s">
        <v>1736</v>
      </c>
      <c r="AP78" s="40">
        <v>0.61396682262420654</v>
      </c>
      <c r="AQ78" s="336" t="s">
        <v>1447</v>
      </c>
      <c r="AR78" s="336" t="s">
        <v>851</v>
      </c>
      <c r="AS78" s="336" t="s">
        <v>1803</v>
      </c>
      <c r="AT78" s="40">
        <v>0.63356858491897583</v>
      </c>
      <c r="AU78" s="40"/>
      <c r="AV78" s="336" t="s">
        <v>1736</v>
      </c>
      <c r="AW78" s="40"/>
      <c r="AX78" s="336" t="s">
        <v>1736</v>
      </c>
      <c r="AY78" s="40"/>
      <c r="AZ78" s="336" t="s">
        <v>1736</v>
      </c>
      <c r="BA78" s="40">
        <v>0.63356858491897583</v>
      </c>
      <c r="BB78" s="336" t="s">
        <v>1803</v>
      </c>
      <c r="BC78" s="336" t="s">
        <v>851</v>
      </c>
      <c r="BD78" s="336" t="s">
        <v>436</v>
      </c>
      <c r="BE78" s="40">
        <v>3.3847651481628418</v>
      </c>
      <c r="BF78" s="336" t="s">
        <v>827</v>
      </c>
      <c r="BG78" s="40">
        <v>6.1265621185302734</v>
      </c>
      <c r="BH78" s="336" t="s">
        <v>1447</v>
      </c>
      <c r="BI78" s="40">
        <v>4.5557746887207031</v>
      </c>
      <c r="BJ78" s="336" t="s">
        <v>1803</v>
      </c>
      <c r="BK78" s="40">
        <v>2.3411445617675781</v>
      </c>
      <c r="BL78" s="336" t="s">
        <v>851</v>
      </c>
      <c r="BM78" s="40">
        <v>3.3461833000183105</v>
      </c>
      <c r="BN78" s="336" t="s">
        <v>838</v>
      </c>
      <c r="BO78" s="336" t="s">
        <v>851</v>
      </c>
      <c r="BP78" s="336" t="s">
        <v>470</v>
      </c>
      <c r="BQ78" s="40">
        <v>9.827224537730217E-3</v>
      </c>
      <c r="BR78" s="40">
        <v>9.4302324578166008E-3</v>
      </c>
      <c r="BS78" s="40">
        <v>9.5276664942502975E-3</v>
      </c>
      <c r="BT78" s="40">
        <v>9.6608968451619148E-3</v>
      </c>
      <c r="BU78" s="40">
        <v>9.6608875319361687E-3</v>
      </c>
      <c r="BV78" s="336" t="s">
        <v>851</v>
      </c>
      <c r="BW78" s="336" t="s">
        <v>470</v>
      </c>
      <c r="BX78" s="40">
        <v>1.0419801808893681E-2</v>
      </c>
      <c r="BY78" s="40">
        <v>1.0656860657036304E-2</v>
      </c>
      <c r="BZ78" s="40">
        <v>1.0948614217340946E-2</v>
      </c>
      <c r="CA78" s="40">
        <v>1.1234244331717491E-2</v>
      </c>
      <c r="CB78" s="40">
        <v>1.1394614353775978E-2</v>
      </c>
      <c r="CC78" s="336" t="s">
        <v>851</v>
      </c>
      <c r="CD78" s="336" t="s">
        <v>470</v>
      </c>
      <c r="CE78" s="40">
        <v>1.062366645783186E-2</v>
      </c>
      <c r="CF78" s="40">
        <v>1.0703550651669502E-2</v>
      </c>
      <c r="CG78" s="40">
        <v>1.0892973281443119E-2</v>
      </c>
      <c r="CH78" s="40">
        <v>1.1394552886486053E-2</v>
      </c>
      <c r="CI78" s="40">
        <v>1.1193050071597099E-2</v>
      </c>
      <c r="CJ78" s="336" t="s">
        <v>851</v>
      </c>
      <c r="CK78" s="336" t="s">
        <v>470</v>
      </c>
      <c r="CL78" s="40">
        <v>1.0783977806568146E-2</v>
      </c>
      <c r="CM78" s="40">
        <v>1.0973623022437096E-2</v>
      </c>
      <c r="CN78" s="40">
        <v>1.1064695194363594E-2</v>
      </c>
      <c r="CO78" s="40">
        <v>1.1394557543098927E-2</v>
      </c>
      <c r="CP78" s="40">
        <v>1.1193034239113331E-2</v>
      </c>
      <c r="CQ78" s="336" t="s">
        <v>851</v>
      </c>
      <c r="CR78" s="40"/>
      <c r="CS78" s="40"/>
      <c r="CT78" s="40"/>
      <c r="CU78" s="40"/>
      <c r="CV78" s="40"/>
      <c r="CW78" s="336" t="s">
        <v>1737</v>
      </c>
      <c r="CX78" s="336" t="s">
        <v>851</v>
      </c>
      <c r="CY78" s="40"/>
      <c r="CZ78" s="40"/>
      <c r="DA78" s="40"/>
      <c r="DB78" s="40"/>
      <c r="DC78" s="40"/>
      <c r="DD78" s="336" t="s">
        <v>1737</v>
      </c>
      <c r="DE78" s="336" t="s">
        <v>851</v>
      </c>
      <c r="DF78" s="40"/>
      <c r="DG78" s="336" t="s">
        <v>1737</v>
      </c>
      <c r="DH78" s="336" t="s">
        <v>851</v>
      </c>
      <c r="DI78" s="336" t="s">
        <v>851</v>
      </c>
      <c r="DJ78" s="336">
        <v>4.0999999999999996</v>
      </c>
      <c r="DK78" s="336" t="s">
        <v>1738</v>
      </c>
      <c r="DL78" s="336" t="s">
        <v>851</v>
      </c>
      <c r="DM78" s="336" t="s">
        <v>851</v>
      </c>
      <c r="DN78" s="336" t="s">
        <v>470</v>
      </c>
      <c r="DO78" s="40">
        <v>2.4838317767716944E-4</v>
      </c>
      <c r="DP78" s="40">
        <v>6.6777346655726433E-3</v>
      </c>
      <c r="DQ78" s="40">
        <v>6.404221523553133E-3</v>
      </c>
      <c r="DR78" s="40">
        <v>4.8264935612678528E-3</v>
      </c>
      <c r="DS78" s="40">
        <v>7.9046227037906647E-3</v>
      </c>
      <c r="DT78" s="336" t="s">
        <v>851</v>
      </c>
      <c r="DU78" s="336" t="s">
        <v>470</v>
      </c>
      <c r="DV78" s="40">
        <v>7.7449996024370193E-3</v>
      </c>
      <c r="DW78" s="40">
        <v>7.1666669100522995E-3</v>
      </c>
      <c r="DX78" s="40">
        <v>6.9000003859400749E-3</v>
      </c>
      <c r="DY78" s="40">
        <v>6.199999712407589E-3</v>
      </c>
      <c r="DZ78" s="40">
        <v>1.4999997802078724E-4</v>
      </c>
      <c r="EA78" s="336" t="s">
        <v>851</v>
      </c>
      <c r="EB78" s="336" t="s">
        <v>470</v>
      </c>
      <c r="EC78" s="40">
        <v>3.435768885537982E-3</v>
      </c>
      <c r="ED78" s="40">
        <v>5.2266726270318031E-3</v>
      </c>
      <c r="EE78" s="40">
        <v>5.2354913204908371E-3</v>
      </c>
      <c r="EF78" s="40">
        <v>4.9662156961858273E-3</v>
      </c>
      <c r="EG78" s="40">
        <v>1.3287917245179415E-3</v>
      </c>
      <c r="EH78" s="336" t="s">
        <v>851</v>
      </c>
      <c r="EI78" s="336" t="s">
        <v>470</v>
      </c>
      <c r="EJ78" s="40">
        <v>1.1610358953475952E-2</v>
      </c>
      <c r="EK78" s="40">
        <v>6.5970621071755886E-3</v>
      </c>
      <c r="EL78" s="40">
        <v>3.3070479985326529E-3</v>
      </c>
      <c r="EM78" s="40">
        <v>1.5682466328144073E-3</v>
      </c>
      <c r="EN78" s="40">
        <v>1.8855860689654946E-3</v>
      </c>
      <c r="EO78" s="336" t="s">
        <v>851</v>
      </c>
      <c r="EP78" s="336" t="s">
        <v>851</v>
      </c>
      <c r="EQ78" s="336" t="s">
        <v>851</v>
      </c>
      <c r="ER78" s="40">
        <v>0.63700000000000001</v>
      </c>
      <c r="ES78" s="336" t="s">
        <v>1739</v>
      </c>
      <c r="ET78" s="336" t="s">
        <v>851</v>
      </c>
      <c r="EU78" s="336" t="s">
        <v>851</v>
      </c>
      <c r="EV78" s="40">
        <v>0.7208</v>
      </c>
      <c r="EW78" s="336" t="s">
        <v>1739</v>
      </c>
      <c r="EX78" s="336" t="s">
        <v>851</v>
      </c>
      <c r="EY78" s="336" t="s">
        <v>851</v>
      </c>
      <c r="EZ78" s="40">
        <v>0.54239999999999999</v>
      </c>
      <c r="FA78" s="336" t="s">
        <v>1739</v>
      </c>
      <c r="FB78" s="336" t="s">
        <v>851</v>
      </c>
      <c r="FC78" s="40">
        <v>0.13631242513656616</v>
      </c>
      <c r="FD78" s="40">
        <v>0.16648593544960022</v>
      </c>
      <c r="FE78" s="40">
        <v>0.12999960780143738</v>
      </c>
      <c r="FF78" s="40">
        <v>9.7864143550395966E-2</v>
      </c>
      <c r="FG78" s="40">
        <v>0.11609102040529251</v>
      </c>
      <c r="FH78" s="336" t="s">
        <v>838</v>
      </c>
      <c r="FI78" s="336" t="s">
        <v>851</v>
      </c>
      <c r="FJ78" s="40">
        <v>9.1779548674821854E-3</v>
      </c>
      <c r="FK78" s="40">
        <v>-1.6478478908538818E-2</v>
      </c>
      <c r="FL78" s="40">
        <v>2.4140320718288422E-2</v>
      </c>
      <c r="FM78" s="40">
        <v>0.10256729274988174</v>
      </c>
      <c r="FN78" s="40">
        <v>0.13483364880084991</v>
      </c>
      <c r="FO78" s="336" t="s">
        <v>840</v>
      </c>
      <c r="FP78" s="336" t="s">
        <v>851</v>
      </c>
      <c r="FQ78" s="40">
        <v>0.79149055480957031</v>
      </c>
      <c r="FR78" s="336" t="s">
        <v>840</v>
      </c>
      <c r="FS78" s="336" t="s">
        <v>851</v>
      </c>
      <c r="FT78" s="336" t="s">
        <v>851</v>
      </c>
      <c r="FU78" s="40">
        <v>7.4863098561763763E-2</v>
      </c>
      <c r="FV78" s="40">
        <v>9.3255497515201569E-2</v>
      </c>
      <c r="FW78" s="40">
        <v>6.7608758807182312E-2</v>
      </c>
      <c r="FX78" s="40">
        <v>5.7928420603275299E-2</v>
      </c>
      <c r="FY78" s="40">
        <v>5.2637074142694473E-2</v>
      </c>
      <c r="FZ78" s="336" t="s">
        <v>840</v>
      </c>
      <c r="GA78" s="336" t="s">
        <v>851</v>
      </c>
      <c r="GB78" s="336" t="s">
        <v>851</v>
      </c>
      <c r="GC78" s="336" t="s">
        <v>851</v>
      </c>
      <c r="GD78" s="336" t="s">
        <v>851</v>
      </c>
      <c r="GE78" s="336" t="s">
        <v>851</v>
      </c>
      <c r="GF78" s="336" t="s">
        <v>851</v>
      </c>
      <c r="GG78" s="336" t="s">
        <v>851</v>
      </c>
      <c r="GH78" s="336" t="s">
        <v>851</v>
      </c>
      <c r="GI78" s="336" t="s">
        <v>851</v>
      </c>
      <c r="GJ78" s="336" t="s">
        <v>851</v>
      </c>
      <c r="GK78" s="40">
        <v>717577</v>
      </c>
      <c r="GL78" s="40">
        <v>733019</v>
      </c>
      <c r="GM78" s="40">
        <v>746947</v>
      </c>
      <c r="GN78" s="40">
        <v>759639</v>
      </c>
      <c r="GO78" s="40">
        <v>771599</v>
      </c>
      <c r="GP78" s="40">
        <v>783248</v>
      </c>
      <c r="GQ78" s="40">
        <v>794554</v>
      </c>
      <c r="GR78" s="40">
        <v>805456</v>
      </c>
      <c r="GS78" s="40">
        <v>816361</v>
      </c>
      <c r="GT78" s="40">
        <v>827820</v>
      </c>
      <c r="GU78" s="40">
        <v>840194</v>
      </c>
      <c r="GV78" s="40">
        <v>853671</v>
      </c>
      <c r="GW78" s="40">
        <v>868136</v>
      </c>
      <c r="GX78" s="40">
        <v>883296</v>
      </c>
      <c r="GY78" s="40">
        <v>898707</v>
      </c>
      <c r="GZ78" s="40">
        <v>913998</v>
      </c>
      <c r="HA78" s="40">
        <v>929117</v>
      </c>
      <c r="HB78" s="40">
        <v>944100</v>
      </c>
      <c r="HC78" s="40">
        <v>958923</v>
      </c>
      <c r="HD78" s="40">
        <v>973557</v>
      </c>
      <c r="HE78" s="40">
        <v>988002</v>
      </c>
      <c r="HF78" s="40">
        <v>1002000</v>
      </c>
      <c r="HG78" s="40">
        <v>1016000</v>
      </c>
      <c r="HH78" s="40">
        <v>1030000</v>
      </c>
      <c r="HI78" s="40">
        <v>1043000</v>
      </c>
      <c r="HJ78" s="40">
        <v>1056000</v>
      </c>
      <c r="HK78" s="40">
        <v>1069000</v>
      </c>
      <c r="HL78" s="40">
        <v>1081000</v>
      </c>
      <c r="HM78" s="40">
        <v>1093000</v>
      </c>
      <c r="HN78" s="40">
        <v>1105000</v>
      </c>
      <c r="HO78" s="40">
        <v>1117000</v>
      </c>
      <c r="HP78" s="40">
        <v>1128000</v>
      </c>
      <c r="HQ78" s="40">
        <v>1139000</v>
      </c>
      <c r="HR78" s="40">
        <v>1150000</v>
      </c>
      <c r="HS78" s="40">
        <v>1160000</v>
      </c>
      <c r="HT78" s="40">
        <v>1170000</v>
      </c>
      <c r="HU78" s="40">
        <v>1180000</v>
      </c>
      <c r="HV78" s="40">
        <v>1189000</v>
      </c>
      <c r="HW78" s="40">
        <v>1199000</v>
      </c>
      <c r="HX78" s="40">
        <v>1208000</v>
      </c>
      <c r="HY78" s="40">
        <v>1217000</v>
      </c>
      <c r="HZ78" s="40">
        <v>1226000</v>
      </c>
      <c r="IA78" s="40">
        <v>1234000</v>
      </c>
      <c r="IB78" s="40">
        <v>1243000</v>
      </c>
      <c r="IC78" s="40">
        <v>1251000</v>
      </c>
      <c r="ID78" s="40">
        <v>1259000</v>
      </c>
      <c r="IE78" s="40">
        <v>1266000</v>
      </c>
      <c r="IF78" s="40">
        <v>1274000</v>
      </c>
      <c r="IG78" s="40">
        <v>1281000</v>
      </c>
      <c r="IH78" s="40">
        <v>1289000</v>
      </c>
      <c r="II78" s="40">
        <v>1295000</v>
      </c>
      <c r="IJ78" s="336" t="s">
        <v>851</v>
      </c>
      <c r="IK78" s="336" t="s">
        <v>851</v>
      </c>
      <c r="IL78" s="336" t="s">
        <v>851</v>
      </c>
      <c r="IM78" s="40">
        <v>1.6406290233135223E-2</v>
      </c>
      <c r="IN78" s="40">
        <v>1.5997419133782387E-2</v>
      </c>
      <c r="IO78" s="40">
        <v>1.5578687191009521E-2</v>
      </c>
      <c r="IP78" s="40">
        <v>1.514559518545866E-2</v>
      </c>
      <c r="IQ78" s="40">
        <v>1.4728347770869732E-2</v>
      </c>
      <c r="IR78" s="40">
        <v>1.4068559743463993E-2</v>
      </c>
      <c r="IS78" s="40">
        <v>1.3875346630811691E-2</v>
      </c>
      <c r="IT78" s="40">
        <v>1.3685452751815319E-2</v>
      </c>
      <c r="IU78" s="40">
        <v>1.254237350076437E-2</v>
      </c>
      <c r="IV78" s="40">
        <v>1.2387009337544441E-2</v>
      </c>
      <c r="IW78" s="40">
        <v>1.2235446833074093E-2</v>
      </c>
      <c r="IX78" s="40">
        <v>1.1162906885147095E-2</v>
      </c>
      <c r="IY78" s="40">
        <v>1.1039670556783676E-2</v>
      </c>
      <c r="IZ78" s="40">
        <v>1.0919125750660896E-2</v>
      </c>
      <c r="JA78" s="40">
        <v>1.0801184922456741E-2</v>
      </c>
      <c r="JB78" s="40">
        <v>9.7996331751346588E-3</v>
      </c>
      <c r="JC78" s="40">
        <v>9.7045311704277992E-3</v>
      </c>
      <c r="JD78" s="40">
        <v>9.6112582832574844E-3</v>
      </c>
      <c r="JE78" s="40">
        <v>8.6580626666545868E-3</v>
      </c>
      <c r="JF78" s="40">
        <v>8.5837440565228462E-3</v>
      </c>
      <c r="JG78" s="40">
        <v>8.5106892511248589E-3</v>
      </c>
      <c r="JH78" s="40">
        <v>7.598179392516613E-3</v>
      </c>
      <c r="JI78" s="40">
        <v>8.3752581849694252E-3</v>
      </c>
      <c r="JJ78" s="40">
        <v>7.4782236479222775E-3</v>
      </c>
      <c r="JK78" s="40">
        <v>7.4227144941687584E-3</v>
      </c>
      <c r="JL78" s="40">
        <v>7.368023507297039E-3</v>
      </c>
      <c r="JM78" s="40">
        <v>6.5040881745517254E-3</v>
      </c>
      <c r="JN78" s="40">
        <v>7.2668869979679585E-3</v>
      </c>
      <c r="JO78" s="40">
        <v>6.4154188148677349E-3</v>
      </c>
      <c r="JP78" s="40">
        <v>6.3745235092937946E-3</v>
      </c>
      <c r="JQ78" s="40">
        <v>5.5445688776671886E-3</v>
      </c>
      <c r="JR78" s="40">
        <v>6.2992335297167301E-3</v>
      </c>
      <c r="JS78" s="40">
        <v>5.4794657044112682E-3</v>
      </c>
      <c r="JT78" s="40">
        <v>6.225700955837965E-3</v>
      </c>
      <c r="JU78" s="40">
        <v>4.6439711004495621E-3</v>
      </c>
      <c r="JV78" s="336" t="s">
        <v>1740</v>
      </c>
      <c r="JW78" s="336" t="s">
        <v>851</v>
      </c>
      <c r="JX78" s="336" t="s">
        <v>851</v>
      </c>
      <c r="JY78" s="336" t="s">
        <v>851</v>
      </c>
      <c r="JZ78" s="336" t="s">
        <v>851</v>
      </c>
      <c r="KA78" s="336" t="s">
        <v>1740</v>
      </c>
      <c r="KB78" s="40">
        <v>0.52857555486992291</v>
      </c>
      <c r="KC78" s="40">
        <v>0.52757295367537094</v>
      </c>
      <c r="KD78" s="40">
        <v>0.52684779154750605</v>
      </c>
      <c r="KE78" s="40">
        <v>0.52633214554244701</v>
      </c>
      <c r="KF78" s="40">
        <v>0.52585210727261</v>
      </c>
      <c r="KG78" s="40">
        <v>0.52529549535324793</v>
      </c>
      <c r="KH78" s="40">
        <v>0.52468426866175</v>
      </c>
      <c r="KI78" s="40">
        <v>0.52408724355327896</v>
      </c>
      <c r="KJ78" s="40">
        <v>0.52350439593629605</v>
      </c>
      <c r="KK78" s="40">
        <v>0.52293157535454904</v>
      </c>
      <c r="KL78" s="40">
        <v>0.52236808963144099</v>
      </c>
      <c r="KM78" s="40">
        <v>0.52181695019283303</v>
      </c>
      <c r="KN78" s="40">
        <v>0.52127609395534902</v>
      </c>
      <c r="KO78" s="40">
        <v>0.52073486156637794</v>
      </c>
      <c r="KP78" s="40">
        <v>0.52020318549543698</v>
      </c>
      <c r="KQ78" s="40">
        <v>0.51967515377720197</v>
      </c>
      <c r="KR78" s="40">
        <v>0.51915396134010794</v>
      </c>
      <c r="KS78" s="40">
        <v>0.51863419482752304</v>
      </c>
      <c r="KT78" s="40">
        <v>0.51812082755548905</v>
      </c>
      <c r="KU78" s="40">
        <v>0.51760277409442801</v>
      </c>
      <c r="KV78" s="40">
        <v>0.51709127397577603</v>
      </c>
      <c r="KW78" s="40">
        <v>0.51657173854081895</v>
      </c>
      <c r="KX78" s="40">
        <v>0.51605879059256399</v>
      </c>
      <c r="KY78" s="40">
        <v>0.51554232776648401</v>
      </c>
      <c r="KZ78" s="40">
        <v>0.51502709056817797</v>
      </c>
      <c r="LA78" s="40">
        <v>0.51450655048388005</v>
      </c>
      <c r="LB78" s="40">
        <v>0.51398698676239596</v>
      </c>
      <c r="LC78" s="40">
        <v>0.51346524994855003</v>
      </c>
      <c r="LD78" s="40">
        <v>0.51294271789027701</v>
      </c>
      <c r="LE78" s="40">
        <v>0.51242016521841993</v>
      </c>
      <c r="LF78" s="40">
        <v>0.51189099090796397</v>
      </c>
      <c r="LG78" s="40">
        <v>0.51136627434135595</v>
      </c>
      <c r="LH78" s="40">
        <v>0.51083824613261797</v>
      </c>
      <c r="LI78" s="40">
        <v>0.51031241196269395</v>
      </c>
      <c r="LJ78" s="40">
        <v>0.50978508284162805</v>
      </c>
      <c r="LK78" s="40">
        <v>0.50926146083584001</v>
      </c>
      <c r="LL78" s="336" t="s">
        <v>851</v>
      </c>
      <c r="LM78" s="336" t="s">
        <v>851</v>
      </c>
      <c r="LN78" s="336" t="s">
        <v>1740</v>
      </c>
      <c r="LO78" s="40">
        <v>0.65126949548721313</v>
      </c>
      <c r="LP78" s="40">
        <v>0.65279185771942139</v>
      </c>
      <c r="LQ78" s="40">
        <v>0.65561485290527344</v>
      </c>
      <c r="LR78" s="40">
        <v>0.65898305177688599</v>
      </c>
      <c r="LS78" s="40">
        <v>0.66185957193374634</v>
      </c>
      <c r="LT78" s="40">
        <v>0.66381239891052246</v>
      </c>
      <c r="LU78" s="40">
        <v>0.66566866636276245</v>
      </c>
      <c r="LV78" s="40">
        <v>0.66633856296539307</v>
      </c>
      <c r="LW78" s="40">
        <v>0.66699028015136719</v>
      </c>
      <c r="LX78" s="40">
        <v>0.66826462745666504</v>
      </c>
      <c r="LY78" s="40">
        <v>0.66950756311416626</v>
      </c>
      <c r="LZ78" s="40">
        <v>0.67072027921676636</v>
      </c>
      <c r="MA78" s="40">
        <v>0.6734505295753479</v>
      </c>
      <c r="MB78" s="40">
        <v>0.67612075805664063</v>
      </c>
      <c r="MC78" s="40">
        <v>0.67782807350158691</v>
      </c>
      <c r="MD78" s="40">
        <v>0.68039393424987793</v>
      </c>
      <c r="ME78" s="40">
        <v>0.68262410163879395</v>
      </c>
      <c r="MF78" s="40">
        <v>0.68481123447418213</v>
      </c>
      <c r="MG78" s="40">
        <v>0.68695652484893799</v>
      </c>
      <c r="MH78" s="40">
        <v>0.6887931227684021</v>
      </c>
      <c r="MI78" s="40">
        <v>0.69059830904006958</v>
      </c>
      <c r="MJ78" s="40">
        <v>0.69152539968490601</v>
      </c>
      <c r="MK78" s="40">
        <v>0.69217830896377563</v>
      </c>
      <c r="ML78" s="40">
        <v>0.69307756423950195</v>
      </c>
      <c r="MM78" s="40">
        <v>0.69288080930709839</v>
      </c>
      <c r="MN78" s="40">
        <v>0.69268691539764404</v>
      </c>
      <c r="MO78" s="40">
        <v>0.69249594211578369</v>
      </c>
      <c r="MP78" s="40">
        <v>0.69205832481384277</v>
      </c>
      <c r="MQ78" s="40">
        <v>0.6902654767036438</v>
      </c>
      <c r="MR78" s="40">
        <v>0.68904876708984375</v>
      </c>
      <c r="MS78" s="40">
        <v>0.68784749507904053</v>
      </c>
      <c r="MT78" s="40">
        <v>0.68641388416290283</v>
      </c>
      <c r="MU78" s="40">
        <v>0.6836734414100647</v>
      </c>
      <c r="MV78" s="40">
        <v>0.68227946758270264</v>
      </c>
      <c r="MW78" s="40">
        <v>0.67959660291671753</v>
      </c>
      <c r="MX78" s="40">
        <v>0.67799228429794312</v>
      </c>
      <c r="MY78" s="336" t="s">
        <v>851</v>
      </c>
      <c r="MZ78" s="336" t="s">
        <v>1740</v>
      </c>
      <c r="NA78" s="40">
        <v>0.62926614284515381</v>
      </c>
      <c r="NB78" s="40">
        <v>0.63028877973556519</v>
      </c>
      <c r="NC78" s="40">
        <v>0.63228046894073486</v>
      </c>
      <c r="ND78" s="40">
        <v>0.63459110260009766</v>
      </c>
      <c r="NE78" s="40">
        <v>0.63633459806442261</v>
      </c>
      <c r="NF78" s="40">
        <v>0.63716471195220947</v>
      </c>
      <c r="NG78" s="40">
        <v>0.63872253894805908</v>
      </c>
      <c r="NH78" s="40">
        <v>0.63779526948928833</v>
      </c>
      <c r="NI78" s="40">
        <v>0.63689321279525757</v>
      </c>
      <c r="NJ78" s="40">
        <v>0.63758391141891479</v>
      </c>
      <c r="NK78" s="40">
        <v>0.63825756311416626</v>
      </c>
      <c r="NL78" s="40">
        <v>0.63797944784164429</v>
      </c>
      <c r="NM78" s="40">
        <v>0.64107310771942139</v>
      </c>
      <c r="NN78" s="40">
        <v>0.64318388700485229</v>
      </c>
      <c r="NO78" s="40">
        <v>0.6452488899230957</v>
      </c>
      <c r="NP78" s="40">
        <v>0.64637422561645508</v>
      </c>
      <c r="NQ78" s="40">
        <v>0.64804965257644653</v>
      </c>
      <c r="NR78" s="40">
        <v>0.64881473779678345</v>
      </c>
      <c r="NS78" s="40">
        <v>0.65043479204177856</v>
      </c>
      <c r="NT78" s="40">
        <v>0.64999997615814209</v>
      </c>
      <c r="NU78" s="40">
        <v>0.65042734146118164</v>
      </c>
      <c r="NV78" s="40">
        <v>0.64999997615814209</v>
      </c>
      <c r="NW78" s="40">
        <v>0.64928513765335083</v>
      </c>
      <c r="NX78" s="40">
        <v>0.64887404441833496</v>
      </c>
      <c r="NY78" s="40">
        <v>0.6473509669303894</v>
      </c>
      <c r="NZ78" s="40">
        <v>0.64585047960281372</v>
      </c>
      <c r="OA78" s="40">
        <v>0.64437192678451538</v>
      </c>
      <c r="OB78" s="40">
        <v>0.64343595504760742</v>
      </c>
      <c r="OC78" s="40">
        <v>0.64119064807891846</v>
      </c>
      <c r="OD78" s="40">
        <v>0.63948839902877808</v>
      </c>
      <c r="OE78" s="40">
        <v>0.63701349496841431</v>
      </c>
      <c r="OF78" s="40">
        <v>0.6342812180519104</v>
      </c>
      <c r="OG78" s="40">
        <v>0.63029825687408447</v>
      </c>
      <c r="OH78" s="40">
        <v>0.62763464450836182</v>
      </c>
      <c r="OI78" s="40">
        <v>0.6245151162147522</v>
      </c>
      <c r="OJ78" s="40">
        <v>0.62162160873413086</v>
      </c>
      <c r="OK78" s="336" t="s">
        <v>851</v>
      </c>
      <c r="OL78" s="336" t="s">
        <v>851</v>
      </c>
      <c r="OM78" s="336" t="s">
        <v>1740</v>
      </c>
      <c r="ON78" s="40">
        <v>0.55259966850280762</v>
      </c>
      <c r="OO78" s="40">
        <v>0.55543273687362671</v>
      </c>
      <c r="OP78" s="40">
        <v>0.55943119525909424</v>
      </c>
      <c r="OQ78" s="40">
        <v>0.56399106979370117</v>
      </c>
      <c r="OR78" s="40">
        <v>0.56828105449676514</v>
      </c>
      <c r="OS78" s="40">
        <v>0.57193303108215332</v>
      </c>
      <c r="OT78" s="40">
        <v>0.57485032081604004</v>
      </c>
      <c r="OU78" s="40">
        <v>0.57874017953872681</v>
      </c>
      <c r="OV78" s="40">
        <v>0.58058249950408936</v>
      </c>
      <c r="OW78" s="40">
        <v>0.58389264345169067</v>
      </c>
      <c r="OX78" s="40">
        <v>0.58522725105285645</v>
      </c>
      <c r="OY78" s="40">
        <v>0.58652949333190918</v>
      </c>
      <c r="OZ78" s="40">
        <v>0.58834409713745117</v>
      </c>
      <c r="PA78" s="40">
        <v>0.59011894464492798</v>
      </c>
      <c r="PB78" s="40">
        <v>0.59095025062561035</v>
      </c>
      <c r="PC78" s="40">
        <v>0.59355413913726807</v>
      </c>
      <c r="PD78" s="40">
        <v>0.59574466943740845</v>
      </c>
      <c r="PE78" s="40">
        <v>0.5987708568572998</v>
      </c>
      <c r="PF78" s="40">
        <v>0.60173910856246948</v>
      </c>
      <c r="PG78" s="40">
        <v>0.60431033372879028</v>
      </c>
      <c r="PH78" s="40">
        <v>0.60769230127334595</v>
      </c>
      <c r="PI78" s="40">
        <v>0.60932201147079468</v>
      </c>
      <c r="PJ78" s="40">
        <v>0.61059713363647461</v>
      </c>
      <c r="PK78" s="40">
        <v>0.61217683553695679</v>
      </c>
      <c r="PL78" s="40">
        <v>0.6134105920791626</v>
      </c>
      <c r="PM78" s="40">
        <v>0.61462610960006714</v>
      </c>
      <c r="PN78" s="40">
        <v>0.61500817537307739</v>
      </c>
      <c r="PO78" s="40">
        <v>0.61588329076766968</v>
      </c>
      <c r="PP78" s="40">
        <v>0.61544650793075562</v>
      </c>
      <c r="PQ78" s="40">
        <v>0.61550760269165039</v>
      </c>
      <c r="PR78" s="40">
        <v>0.61556792259216309</v>
      </c>
      <c r="PS78" s="40">
        <v>0.61453396081924438</v>
      </c>
      <c r="PT78" s="40">
        <v>0.6130298376083374</v>
      </c>
      <c r="PU78" s="40">
        <v>0.61280250549316406</v>
      </c>
      <c r="PV78" s="40">
        <v>0.61055082082748413</v>
      </c>
      <c r="PW78" s="40">
        <v>0.6100386381149292</v>
      </c>
      <c r="PX78" s="336" t="s">
        <v>851</v>
      </c>
      <c r="PY78" s="336" t="s">
        <v>851</v>
      </c>
      <c r="PZ78" s="40">
        <v>0.64540000000000008</v>
      </c>
      <c r="QA78" s="40">
        <v>0.64219999999999999</v>
      </c>
      <c r="QB78" s="40">
        <v>0.63840000000000008</v>
      </c>
      <c r="QC78" s="40">
        <v>0.63519999999999999</v>
      </c>
      <c r="QD78" s="40">
        <v>0.63300000000000001</v>
      </c>
      <c r="QE78" s="40">
        <v>0.6321</v>
      </c>
      <c r="QF78" s="40">
        <v>0.63259999999999994</v>
      </c>
      <c r="QG78" s="40">
        <v>0.63400000000000001</v>
      </c>
      <c r="QH78" s="40">
        <v>0.63619999999999999</v>
      </c>
      <c r="QI78" s="40">
        <v>0.6381</v>
      </c>
      <c r="QJ78" s="40">
        <v>0.63840000000000008</v>
      </c>
      <c r="QK78" s="40">
        <v>0.63880000000000003</v>
      </c>
      <c r="QL78" s="40">
        <v>0.63900000000000001</v>
      </c>
      <c r="QM78" s="40">
        <v>0.63880000000000003</v>
      </c>
      <c r="QN78" s="40">
        <v>0.63840000000000008</v>
      </c>
      <c r="QO78" s="40">
        <v>0.63840000000000008</v>
      </c>
      <c r="QP78" s="40">
        <v>0.63819999999999999</v>
      </c>
      <c r="QQ78" s="40">
        <v>0.63749999999999996</v>
      </c>
      <c r="QR78" s="40">
        <v>0.63700000000000001</v>
      </c>
      <c r="QS78" s="336" t="s">
        <v>851</v>
      </c>
      <c r="QT78" s="336" t="s">
        <v>851</v>
      </c>
      <c r="QU78" s="336" t="s">
        <v>851</v>
      </c>
      <c r="QV78" s="336" t="s">
        <v>851</v>
      </c>
      <c r="QW78" s="40">
        <v>-7.8462145756930113E-4</v>
      </c>
      <c r="QX78" s="336" t="s">
        <v>851</v>
      </c>
      <c r="QY78" s="336" t="s">
        <v>851</v>
      </c>
      <c r="QZ78" s="336" t="s">
        <v>851</v>
      </c>
      <c r="RA78" s="336" t="s">
        <v>851</v>
      </c>
      <c r="RB78" s="336" t="s">
        <v>851</v>
      </c>
      <c r="RC78" s="336" t="s">
        <v>851</v>
      </c>
      <c r="RD78" s="336" t="s">
        <v>851</v>
      </c>
      <c r="RE78" s="336" t="s">
        <v>851</v>
      </c>
      <c r="RF78" s="40">
        <v>0.41600000000000004</v>
      </c>
      <c r="RG78" s="40">
        <v>2017</v>
      </c>
      <c r="RH78" s="336" t="s">
        <v>840</v>
      </c>
      <c r="RI78" s="336" t="s">
        <v>851</v>
      </c>
      <c r="RJ78" s="40">
        <v>0.17</v>
      </c>
      <c r="RK78" s="40">
        <v>2017</v>
      </c>
      <c r="RL78" s="336" t="s">
        <v>840</v>
      </c>
      <c r="RM78" s="336" t="s">
        <v>851</v>
      </c>
      <c r="RN78" s="40">
        <v>0.39799999999999996</v>
      </c>
      <c r="RO78" s="40">
        <v>2017</v>
      </c>
      <c r="RP78" s="336" t="s">
        <v>840</v>
      </c>
      <c r="RQ78" s="336" t="s">
        <v>851</v>
      </c>
      <c r="RR78" s="40">
        <v>0.70200000000000007</v>
      </c>
      <c r="RS78" s="40">
        <v>2017</v>
      </c>
      <c r="RT78" s="336" t="s">
        <v>840</v>
      </c>
      <c r="RU78" s="336" t="s">
        <v>851</v>
      </c>
      <c r="RV78" s="40">
        <v>0.21100000000000002</v>
      </c>
      <c r="RW78" s="40">
        <v>2017</v>
      </c>
      <c r="RX78" s="336" t="s">
        <v>840</v>
      </c>
      <c r="RY78" s="336" t="s">
        <v>851</v>
      </c>
      <c r="RZ78" s="336" t="s">
        <v>838</v>
      </c>
      <c r="SA78" s="40">
        <v>0.40335565805435181</v>
      </c>
      <c r="SB78" s="40">
        <v>0.42422252893447876</v>
      </c>
      <c r="SC78" s="40">
        <v>0.28552386164665222</v>
      </c>
      <c r="SD78" s="40">
        <v>0.22828015685081482</v>
      </c>
      <c r="SE78" s="40">
        <v>0.14016309380531311</v>
      </c>
      <c r="SF78" s="336" t="s">
        <v>851</v>
      </c>
      <c r="SG78" s="336" t="s">
        <v>851</v>
      </c>
      <c r="SH78" s="40">
        <v>0.28181198239326477</v>
      </c>
      <c r="SI78" s="40">
        <v>0.28181198239326477</v>
      </c>
      <c r="SJ78" s="40">
        <v>0.28181198239326477</v>
      </c>
      <c r="SK78" s="40">
        <v>0.28821256756782532</v>
      </c>
      <c r="SL78" s="40">
        <v>0.32088780403137207</v>
      </c>
      <c r="SM78" s="336" t="s">
        <v>840</v>
      </c>
      <c r="SN78" s="336" t="s">
        <v>851</v>
      </c>
      <c r="SO78" s="336" t="s">
        <v>851</v>
      </c>
      <c r="SP78" s="40">
        <v>4.8042554408311844E-2</v>
      </c>
      <c r="SQ78" s="40">
        <v>5.2965257316827774E-2</v>
      </c>
      <c r="SR78" s="40">
        <v>5.9446502476930618E-2</v>
      </c>
      <c r="SS78" s="40">
        <v>5.5515773594379425E-2</v>
      </c>
      <c r="ST78" s="40">
        <v>4.9875415861606598E-3</v>
      </c>
      <c r="SU78" s="336" t="s">
        <v>838</v>
      </c>
      <c r="SV78" s="336" t="s">
        <v>851</v>
      </c>
      <c r="SW78" s="336" t="s">
        <v>851</v>
      </c>
      <c r="SX78" s="40">
        <v>6.9161340594291687E-2</v>
      </c>
      <c r="SY78" s="40">
        <v>6.9161340594291687E-2</v>
      </c>
      <c r="SZ78" s="40">
        <v>6.9161340594291687E-2</v>
      </c>
      <c r="TA78" s="40">
        <v>6.9346874952316284E-2</v>
      </c>
      <c r="TB78" s="40">
        <v>7.4833758175373077E-2</v>
      </c>
      <c r="TC78" s="336" t="s">
        <v>840</v>
      </c>
      <c r="TD78" s="336" t="s">
        <v>851</v>
      </c>
      <c r="TE78" s="336" t="s">
        <v>851</v>
      </c>
      <c r="TF78" s="336" t="s">
        <v>851</v>
      </c>
      <c r="TG78" s="40">
        <v>3.2052919268608093E-2</v>
      </c>
      <c r="TH78" s="40">
        <v>3.7483546882867813E-2</v>
      </c>
      <c r="TI78" s="40">
        <v>4.3241992592811584E-2</v>
      </c>
      <c r="TJ78" s="40">
        <v>3.9943810552358627E-2</v>
      </c>
      <c r="TK78" s="40">
        <v>-9.7356848418712616E-3</v>
      </c>
      <c r="TL78" s="336" t="s">
        <v>838</v>
      </c>
      <c r="TM78" s="336" t="s">
        <v>851</v>
      </c>
      <c r="TN78" s="336" t="s">
        <v>851</v>
      </c>
      <c r="TO78" s="336" t="s">
        <v>851</v>
      </c>
      <c r="TP78" s="40">
        <v>5.29453344643116E-2</v>
      </c>
      <c r="TQ78" s="40">
        <v>5.29453344643116E-2</v>
      </c>
      <c r="TR78" s="40">
        <v>5.29453344643116E-2</v>
      </c>
      <c r="TS78" s="40">
        <v>5.3347010165452957E-2</v>
      </c>
      <c r="TT78" s="40">
        <v>5.9688158333301544E-2</v>
      </c>
      <c r="TU78" s="336" t="s">
        <v>840</v>
      </c>
      <c r="TV78" s="336" t="s">
        <v>851</v>
      </c>
      <c r="TW78" s="40">
        <v>3310</v>
      </c>
      <c r="TX78" s="336" t="s">
        <v>840</v>
      </c>
      <c r="TY78" s="336" t="s">
        <v>851</v>
      </c>
      <c r="TZ78" s="40">
        <v>3278.53564453125</v>
      </c>
      <c r="UA78" s="336" t="s">
        <v>838</v>
      </c>
      <c r="UB78" s="336" t="s">
        <v>851</v>
      </c>
      <c r="UC78" s="40">
        <v>3278.5458092191102</v>
      </c>
      <c r="UD78" s="336" t="s">
        <v>840</v>
      </c>
      <c r="UE78" s="336" t="s">
        <v>851</v>
      </c>
      <c r="UF78" s="336" t="s">
        <v>851</v>
      </c>
      <c r="UG78" s="40">
        <v>0.53966808319091797</v>
      </c>
      <c r="UH78" s="40">
        <v>0.59070849418640137</v>
      </c>
      <c r="UI78" s="40">
        <v>0.4155234694480896</v>
      </c>
      <c r="UJ78" s="40">
        <v>0.32614430785179138</v>
      </c>
      <c r="UK78" s="40">
        <v>0.25625410676002502</v>
      </c>
      <c r="UL78" s="336" t="s">
        <v>838</v>
      </c>
      <c r="UM78" s="336" t="s">
        <v>851</v>
      </c>
      <c r="UN78" s="336" t="s">
        <v>851</v>
      </c>
      <c r="UO78" s="336" t="s">
        <v>851</v>
      </c>
      <c r="UP78" s="40">
        <v>0.34533444046974182</v>
      </c>
      <c r="UQ78" s="40">
        <v>0.34533444046974182</v>
      </c>
      <c r="UR78" s="40">
        <v>0.34533444046974182</v>
      </c>
      <c r="US78" s="40">
        <v>0.39077985286712646</v>
      </c>
      <c r="UT78" s="40">
        <v>0.45572143793106079</v>
      </c>
      <c r="UU78" s="336" t="s">
        <v>840</v>
      </c>
    </row>
    <row r="79" spans="1:567">
      <c r="A79" s="336" t="s">
        <v>425</v>
      </c>
      <c r="B79" s="336" t="s">
        <v>46</v>
      </c>
      <c r="C79" s="336" t="s">
        <v>268</v>
      </c>
      <c r="D79" s="40">
        <v>3.7974659353494644E-2</v>
      </c>
      <c r="E79" s="336" t="s">
        <v>436</v>
      </c>
      <c r="F79" s="40">
        <v>5.2185148000717163E-2</v>
      </c>
      <c r="G79" s="336" t="s">
        <v>1741</v>
      </c>
      <c r="H79" s="40">
        <v>5.2654974162578583E-2</v>
      </c>
      <c r="I79" s="336" t="s">
        <v>1447</v>
      </c>
      <c r="J79" s="40">
        <v>4.0546141564846039E-2</v>
      </c>
      <c r="K79" s="336" t="s">
        <v>1803</v>
      </c>
      <c r="L79" s="336" t="s">
        <v>470</v>
      </c>
      <c r="M79" s="40">
        <v>0.45784017443656921</v>
      </c>
      <c r="N79" s="40"/>
      <c r="O79" s="336" t="s">
        <v>1736</v>
      </c>
      <c r="P79" s="40"/>
      <c r="Q79" s="336" t="s">
        <v>1736</v>
      </c>
      <c r="R79" s="40"/>
      <c r="S79" s="336" t="s">
        <v>1736</v>
      </c>
      <c r="T79" s="40"/>
      <c r="U79" s="336" t="s">
        <v>1736</v>
      </c>
      <c r="V79" s="336" t="s">
        <v>851</v>
      </c>
      <c r="W79" s="336" t="s">
        <v>470</v>
      </c>
      <c r="X79" s="40">
        <v>0.48862648010253906</v>
      </c>
      <c r="Y79" s="40"/>
      <c r="Z79" s="336" t="s">
        <v>1736</v>
      </c>
      <c r="AA79" s="40"/>
      <c r="AB79" s="336" t="s">
        <v>1736</v>
      </c>
      <c r="AC79" s="40"/>
      <c r="AD79" s="336" t="s">
        <v>1736</v>
      </c>
      <c r="AE79" s="40"/>
      <c r="AF79" s="336" t="s">
        <v>1736</v>
      </c>
      <c r="AG79" s="336" t="s">
        <v>851</v>
      </c>
      <c r="AH79" s="336" t="s">
        <v>470</v>
      </c>
      <c r="AI79" s="40">
        <v>0.48862648010253906</v>
      </c>
      <c r="AJ79" s="40"/>
      <c r="AK79" s="336" t="s">
        <v>1736</v>
      </c>
      <c r="AL79" s="40"/>
      <c r="AM79" s="336" t="s">
        <v>1736</v>
      </c>
      <c r="AN79" s="40"/>
      <c r="AO79" s="336" t="s">
        <v>1736</v>
      </c>
      <c r="AP79" s="40"/>
      <c r="AQ79" s="336" t="s">
        <v>1736</v>
      </c>
      <c r="AR79" s="336" t="s">
        <v>851</v>
      </c>
      <c r="AS79" s="336" t="s">
        <v>470</v>
      </c>
      <c r="AT79" s="40">
        <v>0.49012428522109985</v>
      </c>
      <c r="AU79" s="40"/>
      <c r="AV79" s="336" t="s">
        <v>1736</v>
      </c>
      <c r="AW79" s="40"/>
      <c r="AX79" s="336" t="s">
        <v>1736</v>
      </c>
      <c r="AY79" s="40"/>
      <c r="AZ79" s="336" t="s">
        <v>1736</v>
      </c>
      <c r="BA79" s="40"/>
      <c r="BB79" s="336" t="s">
        <v>1736</v>
      </c>
      <c r="BC79" s="336" t="s">
        <v>851</v>
      </c>
      <c r="BD79" s="336" t="s">
        <v>436</v>
      </c>
      <c r="BE79" s="40">
        <v>0.73032236099243164</v>
      </c>
      <c r="BF79" s="336" t="s">
        <v>827</v>
      </c>
      <c r="BG79" s="40">
        <v>3.3338425159454346</v>
      </c>
      <c r="BH79" s="336" t="s">
        <v>1447</v>
      </c>
      <c r="BI79" s="40">
        <v>4.2786850929260254</v>
      </c>
      <c r="BJ79" s="336" t="s">
        <v>1803</v>
      </c>
      <c r="BK79" s="40">
        <v>3.7007079124450684</v>
      </c>
      <c r="BL79" s="336" t="s">
        <v>851</v>
      </c>
      <c r="BM79" s="40">
        <v>3.0110313892364502</v>
      </c>
      <c r="BN79" s="336" t="s">
        <v>470</v>
      </c>
      <c r="BO79" s="336" t="s">
        <v>851</v>
      </c>
      <c r="BP79" s="336" t="s">
        <v>470</v>
      </c>
      <c r="BQ79" s="40">
        <v>8.2093430683016777E-3</v>
      </c>
      <c r="BR79" s="40">
        <v>7.3686395771801472E-3</v>
      </c>
      <c r="BS79" s="40">
        <v>7.5995810329914093E-3</v>
      </c>
      <c r="BT79" s="40">
        <v>7.8190751373767853E-3</v>
      </c>
      <c r="BU79" s="40">
        <v>7.2972276248037815E-3</v>
      </c>
      <c r="BV79" s="336" t="s">
        <v>851</v>
      </c>
      <c r="BW79" s="336" t="s">
        <v>470</v>
      </c>
      <c r="BX79" s="40">
        <v>1.0131515562534332E-2</v>
      </c>
      <c r="BY79" s="40">
        <v>9.7008505836129189E-3</v>
      </c>
      <c r="BZ79" s="40">
        <v>8.6809182539582253E-3</v>
      </c>
      <c r="CA79" s="40">
        <v>8.3659766241908073E-3</v>
      </c>
      <c r="CB79" s="40">
        <v>8.6410082876682281E-3</v>
      </c>
      <c r="CC79" s="336" t="s">
        <v>851</v>
      </c>
      <c r="CD79" s="336" t="s">
        <v>470</v>
      </c>
      <c r="CE79" s="40">
        <v>1.0214067995548248E-2</v>
      </c>
      <c r="CF79" s="40">
        <v>9.1963382437825203E-3</v>
      </c>
      <c r="CG79" s="40">
        <v>8.3921756595373154E-3</v>
      </c>
      <c r="CH79" s="40">
        <v>8.7615326046943665E-3</v>
      </c>
      <c r="CI79" s="40">
        <v>9.0025216341018677E-3</v>
      </c>
      <c r="CJ79" s="336" t="s">
        <v>851</v>
      </c>
      <c r="CK79" s="336" t="s">
        <v>470</v>
      </c>
      <c r="CL79" s="40">
        <v>8.7871551513671875E-3</v>
      </c>
      <c r="CM79" s="40">
        <v>8.2843899726867676E-3</v>
      </c>
      <c r="CN79" s="40">
        <v>8.1671141088008881E-3</v>
      </c>
      <c r="CO79" s="40">
        <v>8.0996043980121613E-3</v>
      </c>
      <c r="CP79" s="40">
        <v>7.3164217174053192E-3</v>
      </c>
      <c r="CQ79" s="336" t="s">
        <v>851</v>
      </c>
      <c r="CR79" s="40"/>
      <c r="CS79" s="40"/>
      <c r="CT79" s="40"/>
      <c r="CU79" s="40"/>
      <c r="CV79" s="40"/>
      <c r="CW79" s="336" t="s">
        <v>1737</v>
      </c>
      <c r="CX79" s="336" t="s">
        <v>851</v>
      </c>
      <c r="CY79" s="40"/>
      <c r="CZ79" s="40"/>
      <c r="DA79" s="40"/>
      <c r="DB79" s="40"/>
      <c r="DC79" s="40"/>
      <c r="DD79" s="336" t="s">
        <v>1737</v>
      </c>
      <c r="DE79" s="336" t="s">
        <v>851</v>
      </c>
      <c r="DF79" s="40"/>
      <c r="DG79" s="336" t="s">
        <v>1737</v>
      </c>
      <c r="DH79" s="336" t="s">
        <v>851</v>
      </c>
      <c r="DI79" s="336" t="s">
        <v>851</v>
      </c>
      <c r="DJ79" s="336">
        <v>8.1</v>
      </c>
      <c r="DK79" s="336" t="s">
        <v>1738</v>
      </c>
      <c r="DL79" s="336" t="s">
        <v>851</v>
      </c>
      <c r="DM79" s="336" t="s">
        <v>851</v>
      </c>
      <c r="DN79" s="336" t="s">
        <v>470</v>
      </c>
      <c r="DO79" s="40">
        <v>5.7577021652832627E-4</v>
      </c>
      <c r="DP79" s="40">
        <v>1.8438555998727679E-3</v>
      </c>
      <c r="DQ79" s="40">
        <v>5.5081956088542938E-3</v>
      </c>
      <c r="DR79" s="40">
        <v>1.5274698380380869E-3</v>
      </c>
      <c r="DS79" s="40">
        <v>1.4246196486055851E-2</v>
      </c>
      <c r="DT79" s="336" t="s">
        <v>851</v>
      </c>
      <c r="DU79" s="336" t="s">
        <v>470</v>
      </c>
      <c r="DV79" s="40">
        <v>2.0999996922910213E-3</v>
      </c>
      <c r="DW79" s="40">
        <v>5.1333331502974033E-3</v>
      </c>
      <c r="DX79" s="40">
        <v>2.9999997932463884E-3</v>
      </c>
      <c r="DY79" s="40">
        <v>2.4000001139938831E-3</v>
      </c>
      <c r="DZ79" s="40">
        <v>-7.0000002160668373E-3</v>
      </c>
      <c r="EA79" s="336" t="s">
        <v>851</v>
      </c>
      <c r="EB79" s="336" t="s">
        <v>470</v>
      </c>
      <c r="EC79" s="40">
        <v>2.6309528038837016E-5</v>
      </c>
      <c r="ED79" s="40">
        <v>5.4717287421226501E-3</v>
      </c>
      <c r="EE79" s="40">
        <v>1.8535100389271975E-3</v>
      </c>
      <c r="EF79" s="40">
        <v>5.3652701899409294E-3</v>
      </c>
      <c r="EG79" s="40">
        <v>3.7466571666300297E-3</v>
      </c>
      <c r="EH79" s="336" t="s">
        <v>851</v>
      </c>
      <c r="EI79" s="336" t="s">
        <v>470</v>
      </c>
      <c r="EJ79" s="40">
        <v>2.0530018955469131E-3</v>
      </c>
      <c r="EK79" s="40">
        <v>2.0704155322164297E-3</v>
      </c>
      <c r="EL79" s="40">
        <v>1.2409227201715112E-4</v>
      </c>
      <c r="EM79" s="40">
        <v>-3.709936048835516E-3</v>
      </c>
      <c r="EN79" s="40">
        <v>-5.5026458576321602E-3</v>
      </c>
      <c r="EO79" s="336" t="s">
        <v>851</v>
      </c>
      <c r="EP79" s="336" t="s">
        <v>851</v>
      </c>
      <c r="EQ79" s="336" t="s">
        <v>851</v>
      </c>
      <c r="ER79" s="40"/>
      <c r="ES79" s="336" t="s">
        <v>1737</v>
      </c>
      <c r="ET79" s="336" t="s">
        <v>851</v>
      </c>
      <c r="EU79" s="336" t="s">
        <v>851</v>
      </c>
      <c r="EV79" s="40"/>
      <c r="EW79" s="336" t="s">
        <v>1737</v>
      </c>
      <c r="EX79" s="336" t="s">
        <v>851</v>
      </c>
      <c r="EY79" s="336" t="s">
        <v>851</v>
      </c>
      <c r="EZ79" s="40"/>
      <c r="FA79" s="336" t="s">
        <v>1737</v>
      </c>
      <c r="FB79" s="336" t="s">
        <v>851</v>
      </c>
      <c r="FC79" s="40"/>
      <c r="FD79" s="40"/>
      <c r="FE79" s="40"/>
      <c r="FF79" s="40"/>
      <c r="FG79" s="40"/>
      <c r="FH79" s="336" t="s">
        <v>1737</v>
      </c>
      <c r="FI79" s="336" t="s">
        <v>851</v>
      </c>
      <c r="FJ79" s="40">
        <v>-0.17082428932189941</v>
      </c>
      <c r="FK79" s="40">
        <v>-0.17540885508060455</v>
      </c>
      <c r="FL79" s="40">
        <v>-0.15579672157764435</v>
      </c>
      <c r="FM79" s="40">
        <v>-0.17508044838905334</v>
      </c>
      <c r="FN79" s="40"/>
      <c r="FO79" s="336" t="s">
        <v>840</v>
      </c>
      <c r="FP79" s="336" t="s">
        <v>851</v>
      </c>
      <c r="FQ79" s="40">
        <v>0.7001420259475708</v>
      </c>
      <c r="FR79" s="336" t="s">
        <v>840</v>
      </c>
      <c r="FS79" s="336" t="s">
        <v>851</v>
      </c>
      <c r="FT79" s="336" t="s">
        <v>851</v>
      </c>
      <c r="FU79" s="40">
        <v>5.7977795600891113E-2</v>
      </c>
      <c r="FV79" s="40">
        <v>5.5544599890708923E-2</v>
      </c>
      <c r="FW79" s="40">
        <v>4.077380895614624E-2</v>
      </c>
      <c r="FX79" s="40">
        <v>4.3797910213470459E-2</v>
      </c>
      <c r="FY79" s="40">
        <v>5.6650593876838684E-2</v>
      </c>
      <c r="FZ79" s="336" t="s">
        <v>840</v>
      </c>
      <c r="GA79" s="336" t="s">
        <v>851</v>
      </c>
      <c r="GB79" s="336" t="s">
        <v>851</v>
      </c>
      <c r="GC79" s="336" t="s">
        <v>851</v>
      </c>
      <c r="GD79" s="336" t="s">
        <v>851</v>
      </c>
      <c r="GE79" s="336" t="s">
        <v>851</v>
      </c>
      <c r="GF79" s="336" t="s">
        <v>851</v>
      </c>
      <c r="GG79" s="336" t="s">
        <v>851</v>
      </c>
      <c r="GH79" s="336" t="s">
        <v>851</v>
      </c>
      <c r="GI79" s="336" t="s">
        <v>851</v>
      </c>
      <c r="GJ79" s="336" t="s">
        <v>851</v>
      </c>
      <c r="GK79" s="40">
        <v>69650</v>
      </c>
      <c r="GL79" s="40">
        <v>69671</v>
      </c>
      <c r="GM79" s="40">
        <v>69840</v>
      </c>
      <c r="GN79" s="40">
        <v>70102</v>
      </c>
      <c r="GO79" s="40">
        <v>70387</v>
      </c>
      <c r="GP79" s="40">
        <v>70580</v>
      </c>
      <c r="GQ79" s="40">
        <v>70718</v>
      </c>
      <c r="GR79" s="40">
        <v>70797</v>
      </c>
      <c r="GS79" s="40">
        <v>70829</v>
      </c>
      <c r="GT79" s="40">
        <v>70848</v>
      </c>
      <c r="GU79" s="40">
        <v>70877</v>
      </c>
      <c r="GV79" s="40">
        <v>70912</v>
      </c>
      <c r="GW79" s="40">
        <v>70954</v>
      </c>
      <c r="GX79" s="40">
        <v>71019</v>
      </c>
      <c r="GY79" s="40">
        <v>71091</v>
      </c>
      <c r="GZ79" s="40">
        <v>71175</v>
      </c>
      <c r="HA79" s="40">
        <v>71307</v>
      </c>
      <c r="HB79" s="40">
        <v>71460</v>
      </c>
      <c r="HC79" s="40">
        <v>71626</v>
      </c>
      <c r="HD79" s="40">
        <v>71808</v>
      </c>
      <c r="HE79" s="40">
        <v>71991</v>
      </c>
      <c r="HF79" s="40">
        <v>72000</v>
      </c>
      <c r="HG79" s="40">
        <v>72000</v>
      </c>
      <c r="HH79" s="40">
        <v>73000</v>
      </c>
      <c r="HI79" s="40">
        <v>73000</v>
      </c>
      <c r="HJ79" s="40">
        <v>73000</v>
      </c>
      <c r="HK79" s="40">
        <v>73000</v>
      </c>
      <c r="HL79" s="40">
        <v>73000</v>
      </c>
      <c r="HM79" s="40">
        <v>73000</v>
      </c>
      <c r="HN79" s="40">
        <v>73000</v>
      </c>
      <c r="HO79" s="40">
        <v>73000</v>
      </c>
      <c r="HP79" s="40">
        <v>73000</v>
      </c>
      <c r="HQ79" s="40">
        <v>73000</v>
      </c>
      <c r="HR79" s="40">
        <v>73000</v>
      </c>
      <c r="HS79" s="40">
        <v>73000</v>
      </c>
      <c r="HT79" s="40">
        <v>73000</v>
      </c>
      <c r="HU79" s="40">
        <v>73000</v>
      </c>
      <c r="HV79" s="40">
        <v>73000</v>
      </c>
      <c r="HW79" s="40">
        <v>73000</v>
      </c>
      <c r="HX79" s="40">
        <v>73000</v>
      </c>
      <c r="HY79" s="40">
        <v>73000</v>
      </c>
      <c r="HZ79" s="40">
        <v>72000</v>
      </c>
      <c r="IA79" s="40">
        <v>72000</v>
      </c>
      <c r="IB79" s="40">
        <v>72000</v>
      </c>
      <c r="IC79" s="40">
        <v>72000</v>
      </c>
      <c r="ID79" s="40">
        <v>72000</v>
      </c>
      <c r="IE79" s="40">
        <v>72000</v>
      </c>
      <c r="IF79" s="40">
        <v>71000</v>
      </c>
      <c r="IG79" s="40">
        <v>71000</v>
      </c>
      <c r="IH79" s="40">
        <v>71000</v>
      </c>
      <c r="II79" s="40">
        <v>71000</v>
      </c>
      <c r="IJ79" s="336" t="s">
        <v>851</v>
      </c>
      <c r="IK79" s="336" t="s">
        <v>851</v>
      </c>
      <c r="IL79" s="336" t="s">
        <v>851</v>
      </c>
      <c r="IM79" s="40">
        <v>1.8528661457821727E-3</v>
      </c>
      <c r="IN79" s="40">
        <v>2.1433532238006592E-3</v>
      </c>
      <c r="IO79" s="40">
        <v>2.3202840238809586E-3</v>
      </c>
      <c r="IP79" s="40">
        <v>2.5377538986504078E-3</v>
      </c>
      <c r="IQ79" s="40">
        <v>2.5452207773923874E-3</v>
      </c>
      <c r="IR79" s="40">
        <v>1.2500782031565905E-4</v>
      </c>
      <c r="IS79" s="40">
        <v>0</v>
      </c>
      <c r="IT79" s="40">
        <v>1.3793322257697582E-2</v>
      </c>
      <c r="IU79" s="40">
        <v>0</v>
      </c>
      <c r="IV79" s="40">
        <v>0</v>
      </c>
      <c r="IW79" s="40">
        <v>0</v>
      </c>
      <c r="IX79" s="40">
        <v>0</v>
      </c>
      <c r="IY79" s="40">
        <v>0</v>
      </c>
      <c r="IZ79" s="40">
        <v>0</v>
      </c>
      <c r="JA79" s="40">
        <v>0</v>
      </c>
      <c r="JB79" s="40">
        <v>0</v>
      </c>
      <c r="JC79" s="40">
        <v>0</v>
      </c>
      <c r="JD79" s="40">
        <v>0</v>
      </c>
      <c r="JE79" s="40">
        <v>0</v>
      </c>
      <c r="JF79" s="40">
        <v>0</v>
      </c>
      <c r="JG79" s="40">
        <v>0</v>
      </c>
      <c r="JH79" s="40">
        <v>0</v>
      </c>
      <c r="JI79" s="40">
        <v>0</v>
      </c>
      <c r="JJ79" s="40">
        <v>0</v>
      </c>
      <c r="JK79" s="40">
        <v>0</v>
      </c>
      <c r="JL79" s="40">
        <v>-1.3793322257697582E-2</v>
      </c>
      <c r="JM79" s="40">
        <v>0</v>
      </c>
      <c r="JN79" s="40">
        <v>0</v>
      </c>
      <c r="JO79" s="40">
        <v>0</v>
      </c>
      <c r="JP79" s="40">
        <v>0</v>
      </c>
      <c r="JQ79" s="40">
        <v>0</v>
      </c>
      <c r="JR79" s="40">
        <v>-1.398624200373888E-2</v>
      </c>
      <c r="JS79" s="40">
        <v>0</v>
      </c>
      <c r="JT79" s="40">
        <v>0</v>
      </c>
      <c r="JU79" s="40">
        <v>0</v>
      </c>
      <c r="JV79" s="336" t="s">
        <v>1740</v>
      </c>
      <c r="JW79" s="336" t="s">
        <v>851</v>
      </c>
      <c r="JX79" s="336" t="s">
        <v>851</v>
      </c>
      <c r="JY79" s="336" t="s">
        <v>851</v>
      </c>
      <c r="JZ79" s="336" t="s">
        <v>851</v>
      </c>
      <c r="KA79" s="336" t="s">
        <v>470</v>
      </c>
      <c r="KB79" s="40">
        <v>0.5</v>
      </c>
      <c r="KC79" s="40">
        <v>0.5</v>
      </c>
      <c r="KD79" s="40">
        <v>0.5</v>
      </c>
      <c r="KE79" s="40">
        <v>0.5</v>
      </c>
      <c r="KF79" s="40">
        <v>0.5</v>
      </c>
      <c r="KG79" s="40">
        <v>0.5</v>
      </c>
      <c r="KH79" s="40">
        <v>0.5</v>
      </c>
      <c r="KI79" s="40">
        <v>0.5</v>
      </c>
      <c r="KJ79" s="40">
        <v>0.5</v>
      </c>
      <c r="KK79" s="40">
        <v>0.5</v>
      </c>
      <c r="KL79" s="40">
        <v>0.5</v>
      </c>
      <c r="KM79" s="40">
        <v>0.5</v>
      </c>
      <c r="KN79" s="40">
        <v>0.5</v>
      </c>
      <c r="KO79" s="40">
        <v>0.5</v>
      </c>
      <c r="KP79" s="40">
        <v>0.5</v>
      </c>
      <c r="KQ79" s="40">
        <v>0.5</v>
      </c>
      <c r="KR79" s="40">
        <v>0.5</v>
      </c>
      <c r="KS79" s="40">
        <v>0.5</v>
      </c>
      <c r="KT79" s="40">
        <v>0.5</v>
      </c>
      <c r="KU79" s="40">
        <v>0.5</v>
      </c>
      <c r="KV79" s="40">
        <v>0.5</v>
      </c>
      <c r="KW79" s="40">
        <v>0.5</v>
      </c>
      <c r="KX79" s="40">
        <v>0.5</v>
      </c>
      <c r="KY79" s="40">
        <v>0.5</v>
      </c>
      <c r="KZ79" s="40">
        <v>0.5</v>
      </c>
      <c r="LA79" s="40">
        <v>0.5</v>
      </c>
      <c r="LB79" s="40">
        <v>0.5</v>
      </c>
      <c r="LC79" s="40">
        <v>0.5</v>
      </c>
      <c r="LD79" s="40">
        <v>0.5</v>
      </c>
      <c r="LE79" s="40">
        <v>0.5</v>
      </c>
      <c r="LF79" s="40">
        <v>0.5</v>
      </c>
      <c r="LG79" s="40">
        <v>0.5</v>
      </c>
      <c r="LH79" s="40">
        <v>0.5</v>
      </c>
      <c r="LI79" s="40">
        <v>0.5</v>
      </c>
      <c r="LJ79" s="40">
        <v>0.5</v>
      </c>
      <c r="LK79" s="40">
        <v>0.5</v>
      </c>
      <c r="LL79" s="336" t="s">
        <v>851</v>
      </c>
      <c r="LM79" s="336" t="s">
        <v>851</v>
      </c>
      <c r="LN79" s="336" t="s">
        <v>1737</v>
      </c>
      <c r="LO79" s="40"/>
      <c r="LP79" s="40"/>
      <c r="LQ79" s="40"/>
      <c r="LR79" s="40"/>
      <c r="LS79" s="40"/>
      <c r="LT79" s="40"/>
      <c r="LU79" s="40"/>
      <c r="LV79" s="40"/>
      <c r="LW79" s="40"/>
      <c r="LX79" s="40"/>
      <c r="LY79" s="40"/>
      <c r="LZ79" s="40"/>
      <c r="MA79" s="40"/>
      <c r="MB79" s="40"/>
      <c r="MC79" s="40"/>
      <c r="MD79" s="40"/>
      <c r="ME79" s="40"/>
      <c r="MF79" s="40"/>
      <c r="MG79" s="40"/>
      <c r="MH79" s="40"/>
      <c r="MI79" s="40"/>
      <c r="MJ79" s="40"/>
      <c r="MK79" s="40"/>
      <c r="ML79" s="40"/>
      <c r="MM79" s="40"/>
      <c r="MN79" s="40"/>
      <c r="MO79" s="40"/>
      <c r="MP79" s="40"/>
      <c r="MQ79" s="40"/>
      <c r="MR79" s="40"/>
      <c r="MS79" s="40"/>
      <c r="MT79" s="40"/>
      <c r="MU79" s="40"/>
      <c r="MV79" s="40"/>
      <c r="MW79" s="40"/>
      <c r="MX79" s="40"/>
      <c r="MY79" s="336" t="s">
        <v>851</v>
      </c>
      <c r="MZ79" s="336" t="s">
        <v>1737</v>
      </c>
      <c r="NA79" s="40"/>
      <c r="NB79" s="40"/>
      <c r="NC79" s="40"/>
      <c r="ND79" s="40"/>
      <c r="NE79" s="40"/>
      <c r="NF79" s="40"/>
      <c r="NG79" s="40"/>
      <c r="NH79" s="40"/>
      <c r="NI79" s="40"/>
      <c r="NJ79" s="40"/>
      <c r="NK79" s="40"/>
      <c r="NL79" s="40"/>
      <c r="NM79" s="40"/>
      <c r="NN79" s="40"/>
      <c r="NO79" s="40"/>
      <c r="NP79" s="40"/>
      <c r="NQ79" s="40"/>
      <c r="NR79" s="40"/>
      <c r="NS79" s="40"/>
      <c r="NT79" s="40"/>
      <c r="NU79" s="40"/>
      <c r="NV79" s="40"/>
      <c r="NW79" s="40"/>
      <c r="NX79" s="40"/>
      <c r="NY79" s="40"/>
      <c r="NZ79" s="40"/>
      <c r="OA79" s="40"/>
      <c r="OB79" s="40"/>
      <c r="OC79" s="40"/>
      <c r="OD79" s="40"/>
      <c r="OE79" s="40"/>
      <c r="OF79" s="40"/>
      <c r="OG79" s="40"/>
      <c r="OH79" s="40"/>
      <c r="OI79" s="40"/>
      <c r="OJ79" s="40"/>
      <c r="OK79" s="336" t="s">
        <v>851</v>
      </c>
      <c r="OL79" s="336" t="s">
        <v>851</v>
      </c>
      <c r="OM79" s="336" t="s">
        <v>1737</v>
      </c>
      <c r="ON79" s="40"/>
      <c r="OO79" s="40"/>
      <c r="OP79" s="40"/>
      <c r="OQ79" s="40"/>
      <c r="OR79" s="40"/>
      <c r="OS79" s="40"/>
      <c r="OT79" s="40"/>
      <c r="OU79" s="40"/>
      <c r="OV79" s="40"/>
      <c r="OW79" s="40"/>
      <c r="OX79" s="40"/>
      <c r="OY79" s="40"/>
      <c r="OZ79" s="40"/>
      <c r="PA79" s="40"/>
      <c r="PB79" s="40"/>
      <c r="PC79" s="40"/>
      <c r="PD79" s="40"/>
      <c r="PE79" s="40"/>
      <c r="PF79" s="40"/>
      <c r="PG79" s="40"/>
      <c r="PH79" s="40"/>
      <c r="PI79" s="40"/>
      <c r="PJ79" s="40"/>
      <c r="PK79" s="40"/>
      <c r="PL79" s="40"/>
      <c r="PM79" s="40"/>
      <c r="PN79" s="40"/>
      <c r="PO79" s="40"/>
      <c r="PP79" s="40"/>
      <c r="PQ79" s="40"/>
      <c r="PR79" s="40"/>
      <c r="PS79" s="40"/>
      <c r="PT79" s="40"/>
      <c r="PU79" s="40"/>
      <c r="PV79" s="40"/>
      <c r="PW79" s="40"/>
      <c r="PX79" s="336" t="s">
        <v>851</v>
      </c>
      <c r="PY79" s="336" t="s">
        <v>851</v>
      </c>
      <c r="PZ79" s="40"/>
      <c r="QA79" s="40"/>
      <c r="QB79" s="40"/>
      <c r="QC79" s="40"/>
      <c r="QD79" s="40"/>
      <c r="QE79" s="40"/>
      <c r="QF79" s="40"/>
      <c r="QG79" s="40"/>
      <c r="QH79" s="40"/>
      <c r="QI79" s="40"/>
      <c r="QJ79" s="40"/>
      <c r="QK79" s="40"/>
      <c r="QL79" s="40"/>
      <c r="QM79" s="40"/>
      <c r="QN79" s="40"/>
      <c r="QO79" s="40"/>
      <c r="QP79" s="40"/>
      <c r="QQ79" s="40"/>
      <c r="QR79" s="40"/>
      <c r="QS79" s="336" t="s">
        <v>851</v>
      </c>
      <c r="QT79" s="336" t="s">
        <v>851</v>
      </c>
      <c r="QU79" s="336" t="s">
        <v>851</v>
      </c>
      <c r="QV79" s="336" t="s">
        <v>851</v>
      </c>
      <c r="QW79" s="40"/>
      <c r="QX79" s="336" t="s">
        <v>851</v>
      </c>
      <c r="QY79" s="336" t="s">
        <v>851</v>
      </c>
      <c r="QZ79" s="336" t="s">
        <v>851</v>
      </c>
      <c r="RA79" s="336" t="s">
        <v>851</v>
      </c>
      <c r="RB79" s="336" t="s">
        <v>851</v>
      </c>
      <c r="RC79" s="336" t="s">
        <v>851</v>
      </c>
      <c r="RD79" s="336" t="s">
        <v>851</v>
      </c>
      <c r="RE79" s="336" t="s">
        <v>851</v>
      </c>
      <c r="RF79" s="40"/>
      <c r="RG79" s="40"/>
      <c r="RH79" s="336" t="s">
        <v>1737</v>
      </c>
      <c r="RI79" s="336" t="s">
        <v>851</v>
      </c>
      <c r="RJ79" s="40"/>
      <c r="RK79" s="40"/>
      <c r="RL79" s="336" t="s">
        <v>1737</v>
      </c>
      <c r="RM79" s="336" t="s">
        <v>851</v>
      </c>
      <c r="RN79" s="40"/>
      <c r="RO79" s="40"/>
      <c r="RP79" s="336" t="s">
        <v>1737</v>
      </c>
      <c r="RQ79" s="336" t="s">
        <v>851</v>
      </c>
      <c r="RR79" s="40"/>
      <c r="RS79" s="40"/>
      <c r="RT79" s="336" t="s">
        <v>1737</v>
      </c>
      <c r="RU79" s="336" t="s">
        <v>851</v>
      </c>
      <c r="RV79" s="40"/>
      <c r="RW79" s="40"/>
      <c r="RX79" s="336" t="s">
        <v>1737</v>
      </c>
      <c r="RY79" s="336" t="s">
        <v>851</v>
      </c>
      <c r="RZ79" s="336" t="s">
        <v>470</v>
      </c>
      <c r="SA79" s="40">
        <v>0.22939208149909973</v>
      </c>
      <c r="SB79" s="40">
        <v>0.23161929845809937</v>
      </c>
      <c r="SC79" s="40">
        <v>0.22486382722854614</v>
      </c>
      <c r="SD79" s="40">
        <v>0.21620720624923706</v>
      </c>
      <c r="SE79" s="40">
        <v>0.20933203399181366</v>
      </c>
      <c r="SF79" s="336" t="s">
        <v>851</v>
      </c>
      <c r="SG79" s="336" t="s">
        <v>851</v>
      </c>
      <c r="SH79" s="40"/>
      <c r="SI79" s="40"/>
      <c r="SJ79" s="40"/>
      <c r="SK79" s="40"/>
      <c r="SL79" s="40">
        <v>0.21253371238708496</v>
      </c>
      <c r="SM79" s="336" t="s">
        <v>470</v>
      </c>
      <c r="SN79" s="336" t="s">
        <v>851</v>
      </c>
      <c r="SO79" s="336" t="s">
        <v>851</v>
      </c>
      <c r="SP79" s="40"/>
      <c r="SQ79" s="40"/>
      <c r="SR79" s="40"/>
      <c r="SS79" s="40"/>
      <c r="ST79" s="40"/>
      <c r="SU79" s="336" t="s">
        <v>1737</v>
      </c>
      <c r="SV79" s="336" t="s">
        <v>851</v>
      </c>
      <c r="SW79" s="336" t="s">
        <v>851</v>
      </c>
      <c r="SX79" s="40">
        <v>1.3385679572820663E-2</v>
      </c>
      <c r="SY79" s="40">
        <v>1.2150771915912628E-2</v>
      </c>
      <c r="SZ79" s="40">
        <v>1.1564898304641247E-3</v>
      </c>
      <c r="TA79" s="40">
        <v>-3.1446709763258696E-3</v>
      </c>
      <c r="TB79" s="40">
        <v>3.4008439630270004E-2</v>
      </c>
      <c r="TC79" s="336" t="s">
        <v>840</v>
      </c>
      <c r="TD79" s="336" t="s">
        <v>851</v>
      </c>
      <c r="TE79" s="336" t="s">
        <v>851</v>
      </c>
      <c r="TF79" s="336" t="s">
        <v>851</v>
      </c>
      <c r="TG79" s="40"/>
      <c r="TH79" s="40"/>
      <c r="TI79" s="40"/>
      <c r="TJ79" s="40"/>
      <c r="TK79" s="40"/>
      <c r="TL79" s="336" t="s">
        <v>1737</v>
      </c>
      <c r="TM79" s="336" t="s">
        <v>851</v>
      </c>
      <c r="TN79" s="336" t="s">
        <v>851</v>
      </c>
      <c r="TO79" s="336" t="s">
        <v>851</v>
      </c>
      <c r="TP79" s="40">
        <v>1.1987638659775257E-2</v>
      </c>
      <c r="TQ79" s="40">
        <v>1.0818284936249256E-2</v>
      </c>
      <c r="TR79" s="40">
        <v>-1.8942604947369546E-4</v>
      </c>
      <c r="TS79" s="40">
        <v>-5.1517006941139698E-3</v>
      </c>
      <c r="TT79" s="40">
        <v>3.1470682471990585E-2</v>
      </c>
      <c r="TU79" s="336" t="s">
        <v>840</v>
      </c>
      <c r="TV79" s="336" t="s">
        <v>851</v>
      </c>
      <c r="TW79" s="40">
        <v>7870</v>
      </c>
      <c r="TX79" s="336" t="s">
        <v>840</v>
      </c>
      <c r="TY79" s="336" t="s">
        <v>851</v>
      </c>
      <c r="TZ79" s="40"/>
      <c r="UA79" s="336" t="s">
        <v>1737</v>
      </c>
      <c r="UB79" s="336" t="s">
        <v>851</v>
      </c>
      <c r="UC79" s="40">
        <v>7617.8460908074103</v>
      </c>
      <c r="UD79" s="336" t="s">
        <v>840</v>
      </c>
      <c r="UE79" s="336" t="s">
        <v>851</v>
      </c>
      <c r="UF79" s="336" t="s">
        <v>851</v>
      </c>
      <c r="UG79" s="40"/>
      <c r="UH79" s="40"/>
      <c r="UI79" s="40"/>
      <c r="UJ79" s="40"/>
      <c r="UK79" s="40"/>
      <c r="UL79" s="336" t="s">
        <v>1737</v>
      </c>
      <c r="UM79" s="336" t="s">
        <v>851</v>
      </c>
      <c r="UN79" s="336" t="s">
        <v>851</v>
      </c>
      <c r="UO79" s="336" t="s">
        <v>851</v>
      </c>
      <c r="UP79" s="40"/>
      <c r="UQ79" s="40"/>
      <c r="UR79" s="40"/>
      <c r="US79" s="40"/>
      <c r="UT79" s="40">
        <v>0.18038532137870789</v>
      </c>
      <c r="UU79" s="336" t="s">
        <v>470</v>
      </c>
    </row>
    <row r="80" spans="1:567">
      <c r="A80" s="336" t="s">
        <v>425</v>
      </c>
      <c r="B80" s="336" t="s">
        <v>48</v>
      </c>
      <c r="C80" s="336" t="s">
        <v>269</v>
      </c>
      <c r="D80" s="40">
        <v>3.0416959896683693E-2</v>
      </c>
      <c r="E80" s="336" t="s">
        <v>436</v>
      </c>
      <c r="F80" s="40">
        <v>3.0751338228583336E-2</v>
      </c>
      <c r="G80" s="336" t="s">
        <v>1741</v>
      </c>
      <c r="H80" s="40">
        <v>3.1867936253547668E-2</v>
      </c>
      <c r="I80" s="336" t="s">
        <v>1447</v>
      </c>
      <c r="J80" s="40">
        <v>3.4040216356515884E-2</v>
      </c>
      <c r="K80" s="336" t="s">
        <v>1803</v>
      </c>
      <c r="L80" s="336" t="s">
        <v>436</v>
      </c>
      <c r="M80" s="40">
        <v>0.38263922929763794</v>
      </c>
      <c r="N80" s="40"/>
      <c r="O80" s="336" t="s">
        <v>1736</v>
      </c>
      <c r="P80" s="40"/>
      <c r="Q80" s="336" t="s">
        <v>1736</v>
      </c>
      <c r="R80" s="40">
        <v>0.58906245231628418</v>
      </c>
      <c r="S80" s="336" t="s">
        <v>436</v>
      </c>
      <c r="T80" s="40">
        <v>0.38263922929763794</v>
      </c>
      <c r="U80" s="336" t="s">
        <v>436</v>
      </c>
      <c r="V80" s="336" t="s">
        <v>851</v>
      </c>
      <c r="W80" s="336" t="s">
        <v>1741</v>
      </c>
      <c r="X80" s="40">
        <v>0.6618608832359314</v>
      </c>
      <c r="Y80" s="40">
        <v>0.8098299503326416</v>
      </c>
      <c r="Z80" s="336" t="s">
        <v>1741</v>
      </c>
      <c r="AA80" s="40">
        <v>0.6618608832359314</v>
      </c>
      <c r="AB80" s="336" t="s">
        <v>1741</v>
      </c>
      <c r="AC80" s="40">
        <v>0.5890623927116394</v>
      </c>
      <c r="AD80" s="336" t="s">
        <v>1741</v>
      </c>
      <c r="AE80" s="40">
        <v>0.39169237017631531</v>
      </c>
      <c r="AF80" s="336" t="s">
        <v>1741</v>
      </c>
      <c r="AG80" s="336" t="s">
        <v>851</v>
      </c>
      <c r="AH80" s="336" t="s">
        <v>1447</v>
      </c>
      <c r="AI80" s="40">
        <v>0.45350643992424011</v>
      </c>
      <c r="AJ80" s="40">
        <v>0.57837402820587158</v>
      </c>
      <c r="AK80" s="336" t="s">
        <v>1447</v>
      </c>
      <c r="AL80" s="40">
        <v>0.45350643992424011</v>
      </c>
      <c r="AM80" s="336" t="s">
        <v>1447</v>
      </c>
      <c r="AN80" s="40">
        <v>0.64246749877929688</v>
      </c>
      <c r="AO80" s="336" t="s">
        <v>1447</v>
      </c>
      <c r="AP80" s="40">
        <v>0.40662911534309387</v>
      </c>
      <c r="AQ80" s="336" t="s">
        <v>1447</v>
      </c>
      <c r="AR80" s="336" t="s">
        <v>851</v>
      </c>
      <c r="AS80" s="336" t="s">
        <v>1803</v>
      </c>
      <c r="AT80" s="40">
        <v>0.4268774688243866</v>
      </c>
      <c r="AU80" s="40">
        <v>0.55302095413208008</v>
      </c>
      <c r="AV80" s="336" t="s">
        <v>1803</v>
      </c>
      <c r="AW80" s="40">
        <v>0.4268774688243866</v>
      </c>
      <c r="AX80" s="336" t="s">
        <v>1803</v>
      </c>
      <c r="AY80" s="40">
        <v>0.64256560802459717</v>
      </c>
      <c r="AZ80" s="336" t="s">
        <v>1803</v>
      </c>
      <c r="BA80" s="40">
        <v>0.39218243956565857</v>
      </c>
      <c r="BB80" s="336" t="s">
        <v>1803</v>
      </c>
      <c r="BC80" s="336" t="s">
        <v>851</v>
      </c>
      <c r="BD80" s="336" t="s">
        <v>436</v>
      </c>
      <c r="BE80" s="40">
        <v>2.6459646224975586</v>
      </c>
      <c r="BF80" s="336" t="s">
        <v>827</v>
      </c>
      <c r="BG80" s="40">
        <v>3.1187098026275635</v>
      </c>
      <c r="BH80" s="336" t="s">
        <v>1447</v>
      </c>
      <c r="BI80" s="40">
        <v>3.422025203704834</v>
      </c>
      <c r="BJ80" s="336" t="s">
        <v>1803</v>
      </c>
      <c r="BK80" s="40">
        <v>3.9672925472259521</v>
      </c>
      <c r="BL80" s="336" t="s">
        <v>851</v>
      </c>
      <c r="BM80" s="40">
        <v>2.7796580791473389</v>
      </c>
      <c r="BN80" s="336" t="s">
        <v>838</v>
      </c>
      <c r="BO80" s="336" t="s">
        <v>851</v>
      </c>
      <c r="BP80" s="336" t="s">
        <v>436</v>
      </c>
      <c r="BQ80" s="40">
        <v>7.8226346522569656E-3</v>
      </c>
      <c r="BR80" s="40">
        <v>7.9302871599793434E-3</v>
      </c>
      <c r="BS80" s="40">
        <v>7.8356033191084862E-3</v>
      </c>
      <c r="BT80" s="40">
        <v>7.8190751373767853E-3</v>
      </c>
      <c r="BU80" s="40">
        <v>7.8191040083765984E-3</v>
      </c>
      <c r="BV80" s="336" t="s">
        <v>851</v>
      </c>
      <c r="BW80" s="336" t="s">
        <v>827</v>
      </c>
      <c r="BX80" s="40">
        <v>1.2186062522232533E-2</v>
      </c>
      <c r="BY80" s="40">
        <v>1.3604309409856796E-2</v>
      </c>
      <c r="BZ80" s="40">
        <v>1.4266876503825188E-2</v>
      </c>
      <c r="CA80" s="40">
        <v>1.5736281871795654E-2</v>
      </c>
      <c r="CB80" s="40">
        <v>1.2901195324957371E-2</v>
      </c>
      <c r="CC80" s="336" t="s">
        <v>851</v>
      </c>
      <c r="CD80" s="336" t="s">
        <v>1447</v>
      </c>
      <c r="CE80" s="40">
        <v>1.2834879569709301E-2</v>
      </c>
      <c r="CF80" s="40">
        <v>1.3905850239098072E-2</v>
      </c>
      <c r="CG80" s="40">
        <v>1.4257467351853848E-2</v>
      </c>
      <c r="CH80" s="40">
        <v>1.3293182477355003E-2</v>
      </c>
      <c r="CI80" s="40">
        <v>1.2901118956506252E-2</v>
      </c>
      <c r="CJ80" s="336" t="s">
        <v>851</v>
      </c>
      <c r="CK80" s="336" t="s">
        <v>1803</v>
      </c>
      <c r="CL80" s="40">
        <v>1.2955307960510254E-2</v>
      </c>
      <c r="CM80" s="40">
        <v>1.4539184048771858E-2</v>
      </c>
      <c r="CN80" s="40">
        <v>1.4801371842622757E-2</v>
      </c>
      <c r="CO80" s="40">
        <v>1.2728189118206501E-2</v>
      </c>
      <c r="CP80" s="40">
        <v>1.2728204950690269E-2</v>
      </c>
      <c r="CQ80" s="336" t="s">
        <v>851</v>
      </c>
      <c r="CR80" s="40">
        <v>5.8023958206176758</v>
      </c>
      <c r="CS80" s="40">
        <v>6.1950359344482422</v>
      </c>
      <c r="CT80" s="40">
        <v>6.802915096282959</v>
      </c>
      <c r="CU80" s="40">
        <v>7.4364533424377441</v>
      </c>
      <c r="CV80" s="40">
        <v>8.3200473785400391</v>
      </c>
      <c r="CW80" s="336" t="s">
        <v>1741</v>
      </c>
      <c r="CX80" s="336" t="s">
        <v>851</v>
      </c>
      <c r="CY80" s="40">
        <v>6.0571198463439941</v>
      </c>
      <c r="CZ80" s="40">
        <v>6.5334548950195313</v>
      </c>
      <c r="DA80" s="40">
        <v>7.187049388885498</v>
      </c>
      <c r="DB80" s="40">
        <v>7.9406013488769531</v>
      </c>
      <c r="DC80" s="40">
        <v>8.8892154693603516</v>
      </c>
      <c r="DD80" s="336" t="s">
        <v>1447</v>
      </c>
      <c r="DE80" s="336" t="s">
        <v>851</v>
      </c>
      <c r="DF80" s="40">
        <v>9.1444025039672852</v>
      </c>
      <c r="DG80" s="336" t="s">
        <v>1803</v>
      </c>
      <c r="DH80" s="336" t="s">
        <v>851</v>
      </c>
      <c r="DI80" s="336" t="s">
        <v>851</v>
      </c>
      <c r="DJ80" s="336">
        <v>8.1</v>
      </c>
      <c r="DK80" s="336" t="s">
        <v>1738</v>
      </c>
      <c r="DL80" s="336" t="s">
        <v>851</v>
      </c>
      <c r="DM80" s="336" t="s">
        <v>851</v>
      </c>
      <c r="DN80" s="336" t="s">
        <v>436</v>
      </c>
      <c r="DO80" s="40">
        <v>7.073516957461834E-3</v>
      </c>
      <c r="DP80" s="40">
        <v>4.9249576404690742E-3</v>
      </c>
      <c r="DQ80" s="40">
        <v>7.3860050179064274E-3</v>
      </c>
      <c r="DR80" s="40">
        <v>1.9526850432157516E-2</v>
      </c>
      <c r="DS80" s="40">
        <v>3.2149080187082291E-2</v>
      </c>
      <c r="DT80" s="336" t="s">
        <v>851</v>
      </c>
      <c r="DU80" s="336" t="s">
        <v>827</v>
      </c>
      <c r="DV80" s="40">
        <v>6.2974789179861546E-3</v>
      </c>
      <c r="DW80" s="40">
        <v>7.0671509020030499E-3</v>
      </c>
      <c r="DX80" s="40">
        <v>1.2586483731865883E-2</v>
      </c>
      <c r="DY80" s="40">
        <v>1.2909857323393226E-3</v>
      </c>
      <c r="DZ80" s="40">
        <v>1.6656938940286636E-2</v>
      </c>
      <c r="EA80" s="336" t="s">
        <v>851</v>
      </c>
      <c r="EB80" s="336" t="s">
        <v>1447</v>
      </c>
      <c r="EC80" s="40">
        <v>3.8258323911577463E-3</v>
      </c>
      <c r="ED80" s="40">
        <v>6.1869141645729542E-3</v>
      </c>
      <c r="EE80" s="40">
        <v>2.4661340285092592E-3</v>
      </c>
      <c r="EF80" s="40">
        <v>1.3286602683365345E-2</v>
      </c>
      <c r="EG80" s="40">
        <v>1.6467873938381672E-3</v>
      </c>
      <c r="EH80" s="336" t="s">
        <v>851</v>
      </c>
      <c r="EI80" s="336" t="s">
        <v>1803</v>
      </c>
      <c r="EJ80" s="40">
        <v>1.2688793241977692E-2</v>
      </c>
      <c r="EK80" s="40">
        <v>1.1306416243314743E-2</v>
      </c>
      <c r="EL80" s="40">
        <v>5.8229365386068821E-3</v>
      </c>
      <c r="EM80" s="40">
        <v>6.9134589284658432E-3</v>
      </c>
      <c r="EN80" s="40">
        <v>-4.6331686899065971E-3</v>
      </c>
      <c r="EO80" s="336" t="s">
        <v>851</v>
      </c>
      <c r="EP80" s="336" t="s">
        <v>851</v>
      </c>
      <c r="EQ80" s="336" t="s">
        <v>851</v>
      </c>
      <c r="ER80" s="40">
        <v>0.71050000000000002</v>
      </c>
      <c r="ES80" s="336" t="s">
        <v>1739</v>
      </c>
      <c r="ET80" s="336" t="s">
        <v>851</v>
      </c>
      <c r="EU80" s="336" t="s">
        <v>851</v>
      </c>
      <c r="EV80" s="40">
        <v>0.83660000000000001</v>
      </c>
      <c r="EW80" s="336" t="s">
        <v>1739</v>
      </c>
      <c r="EX80" s="336" t="s">
        <v>851</v>
      </c>
      <c r="EY80" s="336" t="s">
        <v>851</v>
      </c>
      <c r="EZ80" s="40">
        <v>0.58489999999999998</v>
      </c>
      <c r="FA80" s="336" t="s">
        <v>1739</v>
      </c>
      <c r="FB80" s="336" t="s">
        <v>851</v>
      </c>
      <c r="FC80" s="40">
        <v>-2.838965505361557E-2</v>
      </c>
      <c r="FD80" s="40">
        <v>-3.9420664310455322E-2</v>
      </c>
      <c r="FE80" s="40">
        <v>-2.9110973700881004E-2</v>
      </c>
      <c r="FF80" s="40">
        <v>-1.2159685604274273E-2</v>
      </c>
      <c r="FG80" s="40">
        <v>-1.9563352689146996E-2</v>
      </c>
      <c r="FH80" s="336" t="s">
        <v>838</v>
      </c>
      <c r="FI80" s="336" t="s">
        <v>851</v>
      </c>
      <c r="FJ80" s="40">
        <v>-2.9567698016762733E-2</v>
      </c>
      <c r="FK80" s="40">
        <v>-3.9056815207004547E-2</v>
      </c>
      <c r="FL80" s="40">
        <v>-3.4773647785186768E-2</v>
      </c>
      <c r="FM80" s="40">
        <v>-1.1843620799481869E-2</v>
      </c>
      <c r="FN80" s="40">
        <v>-1.3356000185012817E-2</v>
      </c>
      <c r="FO80" s="336" t="s">
        <v>840</v>
      </c>
      <c r="FP80" s="336" t="s">
        <v>851</v>
      </c>
      <c r="FQ80" s="40">
        <v>0.5639914870262146</v>
      </c>
      <c r="FR80" s="336" t="s">
        <v>840</v>
      </c>
      <c r="FS80" s="336" t="s">
        <v>851</v>
      </c>
      <c r="FT80" s="336" t="s">
        <v>851</v>
      </c>
      <c r="FU80" s="40">
        <v>3.8252010941505432E-2</v>
      </c>
      <c r="FV80" s="40">
        <v>3.8471072912216187E-2</v>
      </c>
      <c r="FW80" s="40">
        <v>3.6238256841897964E-2</v>
      </c>
      <c r="FX80" s="40">
        <v>3.4679349511861801E-2</v>
      </c>
      <c r="FY80" s="40">
        <v>3.1809743493795395E-2</v>
      </c>
      <c r="FZ80" s="336" t="s">
        <v>840</v>
      </c>
      <c r="GA80" s="336" t="s">
        <v>851</v>
      </c>
      <c r="GB80" s="336" t="s">
        <v>851</v>
      </c>
      <c r="GC80" s="336" t="s">
        <v>851</v>
      </c>
      <c r="GD80" s="336" t="s">
        <v>851</v>
      </c>
      <c r="GE80" s="336" t="s">
        <v>851</v>
      </c>
      <c r="GF80" s="336" t="s">
        <v>851</v>
      </c>
      <c r="GG80" s="336" t="s">
        <v>851</v>
      </c>
      <c r="GH80" s="336" t="s">
        <v>851</v>
      </c>
      <c r="GI80" s="336" t="s">
        <v>851</v>
      </c>
      <c r="GJ80" s="336" t="s">
        <v>851</v>
      </c>
      <c r="GK80" s="40">
        <v>8471317</v>
      </c>
      <c r="GL80" s="40">
        <v>8598599</v>
      </c>
      <c r="GM80" s="40">
        <v>8724974</v>
      </c>
      <c r="GN80" s="40">
        <v>8850317</v>
      </c>
      <c r="GO80" s="40">
        <v>8974444</v>
      </c>
      <c r="GP80" s="40">
        <v>9097262</v>
      </c>
      <c r="GQ80" s="40">
        <v>9218681</v>
      </c>
      <c r="GR80" s="40">
        <v>9338856</v>
      </c>
      <c r="GS80" s="40">
        <v>9458079</v>
      </c>
      <c r="GT80" s="40">
        <v>9576736</v>
      </c>
      <c r="GU80" s="40">
        <v>9695117</v>
      </c>
      <c r="GV80" s="40">
        <v>9813219</v>
      </c>
      <c r="GW80" s="40">
        <v>9930916</v>
      </c>
      <c r="GX80" s="40">
        <v>10048226</v>
      </c>
      <c r="GY80" s="40">
        <v>10165182</v>
      </c>
      <c r="GZ80" s="40">
        <v>10281675</v>
      </c>
      <c r="HA80" s="40">
        <v>10397738</v>
      </c>
      <c r="HB80" s="40">
        <v>10513111</v>
      </c>
      <c r="HC80" s="40">
        <v>10627147</v>
      </c>
      <c r="HD80" s="40">
        <v>10738957</v>
      </c>
      <c r="HE80" s="40">
        <v>10847904</v>
      </c>
      <c r="HF80" s="40">
        <v>10954000</v>
      </c>
      <c r="HG80" s="40">
        <v>11056000</v>
      </c>
      <c r="HH80" s="40">
        <v>11156000</v>
      </c>
      <c r="HI80" s="40">
        <v>11252000</v>
      </c>
      <c r="HJ80" s="40">
        <v>11346000</v>
      </c>
      <c r="HK80" s="40">
        <v>11437000</v>
      </c>
      <c r="HL80" s="40">
        <v>11525000</v>
      </c>
      <c r="HM80" s="40">
        <v>11609000</v>
      </c>
      <c r="HN80" s="40">
        <v>11691000</v>
      </c>
      <c r="HO80" s="40">
        <v>11770000</v>
      </c>
      <c r="HP80" s="40">
        <v>11847000</v>
      </c>
      <c r="HQ80" s="40">
        <v>11921000</v>
      </c>
      <c r="HR80" s="40">
        <v>11992000</v>
      </c>
      <c r="HS80" s="40">
        <v>12060000</v>
      </c>
      <c r="HT80" s="40">
        <v>12126000</v>
      </c>
      <c r="HU80" s="40">
        <v>12189000</v>
      </c>
      <c r="HV80" s="40">
        <v>12250000</v>
      </c>
      <c r="HW80" s="40">
        <v>12308000</v>
      </c>
      <c r="HX80" s="40">
        <v>12364000</v>
      </c>
      <c r="HY80" s="40">
        <v>12416000</v>
      </c>
      <c r="HZ80" s="40">
        <v>12467000</v>
      </c>
      <c r="IA80" s="40">
        <v>12515000</v>
      </c>
      <c r="IB80" s="40">
        <v>12560000</v>
      </c>
      <c r="IC80" s="40">
        <v>12602000</v>
      </c>
      <c r="ID80" s="40">
        <v>12642000</v>
      </c>
      <c r="IE80" s="40">
        <v>12678000</v>
      </c>
      <c r="IF80" s="40">
        <v>12712000</v>
      </c>
      <c r="IG80" s="40">
        <v>12743000</v>
      </c>
      <c r="IH80" s="40">
        <v>12771000</v>
      </c>
      <c r="II80" s="40">
        <v>12796000</v>
      </c>
      <c r="IJ80" s="336" t="s">
        <v>851</v>
      </c>
      <c r="IK80" s="336" t="s">
        <v>851</v>
      </c>
      <c r="IL80" s="336" t="s">
        <v>851</v>
      </c>
      <c r="IM80" s="40">
        <v>1.1225097812712193E-2</v>
      </c>
      <c r="IN80" s="40">
        <v>1.1034862138330936E-2</v>
      </c>
      <c r="IO80" s="40">
        <v>1.0788620449602604E-2</v>
      </c>
      <c r="IP80" s="40">
        <v>1.0466205887496471E-2</v>
      </c>
      <c r="IQ80" s="40">
        <v>1.0093910619616508E-2</v>
      </c>
      <c r="IR80" s="40">
        <v>9.7328051924705505E-3</v>
      </c>
      <c r="IS80" s="40">
        <v>9.268580935895443E-3</v>
      </c>
      <c r="IT80" s="40">
        <v>9.0042026713490486E-3</v>
      </c>
      <c r="IU80" s="40">
        <v>8.5684210062026978E-3</v>
      </c>
      <c r="IV80" s="40">
        <v>8.3193685859441757E-3</v>
      </c>
      <c r="IW80" s="40">
        <v>7.9884547740221024E-3</v>
      </c>
      <c r="IX80" s="40">
        <v>7.6648751273751259E-3</v>
      </c>
      <c r="IY80" s="40">
        <v>7.2620706632733345E-3</v>
      </c>
      <c r="IZ80" s="40">
        <v>7.0386556908488274E-3</v>
      </c>
      <c r="JA80" s="40">
        <v>6.7346063442528248E-3</v>
      </c>
      <c r="JB80" s="40">
        <v>6.5207495354115963E-3</v>
      </c>
      <c r="JC80" s="40">
        <v>6.2268795445561409E-3</v>
      </c>
      <c r="JD80" s="40">
        <v>5.9382100589573383E-3</v>
      </c>
      <c r="JE80" s="40">
        <v>5.6544304825365543E-3</v>
      </c>
      <c r="JF80" s="40">
        <v>5.457716528326273E-3</v>
      </c>
      <c r="JG80" s="40">
        <v>5.1819980144500732E-3</v>
      </c>
      <c r="JH80" s="40">
        <v>4.992031492292881E-3</v>
      </c>
      <c r="JI80" s="40">
        <v>4.7235204838216305E-3</v>
      </c>
      <c r="JJ80" s="40">
        <v>4.5395665802061558E-3</v>
      </c>
      <c r="JK80" s="40">
        <v>4.1969390586018562E-3</v>
      </c>
      <c r="JL80" s="40">
        <v>4.0991897694766521E-3</v>
      </c>
      <c r="JM80" s="40">
        <v>3.8427715189754963E-3</v>
      </c>
      <c r="JN80" s="40">
        <v>3.5892361775040627E-3</v>
      </c>
      <c r="JO80" s="40">
        <v>3.3383704721927643E-3</v>
      </c>
      <c r="JP80" s="40">
        <v>3.1690725591033697E-3</v>
      </c>
      <c r="JQ80" s="40">
        <v>2.8436037246137857E-3</v>
      </c>
      <c r="JR80" s="40">
        <v>2.6782213244587183E-3</v>
      </c>
      <c r="JS80" s="40">
        <v>2.4356720969080925E-3</v>
      </c>
      <c r="JT80" s="40">
        <v>2.1948742214590311E-3</v>
      </c>
      <c r="JU80" s="40">
        <v>1.9556465558707714E-3</v>
      </c>
      <c r="JV80" s="336" t="s">
        <v>1740</v>
      </c>
      <c r="JW80" s="336" t="s">
        <v>851</v>
      </c>
      <c r="JX80" s="336" t="s">
        <v>851</v>
      </c>
      <c r="JY80" s="336" t="s">
        <v>851</v>
      </c>
      <c r="JZ80" s="336" t="s">
        <v>851</v>
      </c>
      <c r="KA80" s="336" t="s">
        <v>1740</v>
      </c>
      <c r="KB80" s="40">
        <v>0.50063506189409801</v>
      </c>
      <c r="KC80" s="40">
        <v>0.500391527464916</v>
      </c>
      <c r="KD80" s="40">
        <v>0.50015395062413004</v>
      </c>
      <c r="KE80" s="40">
        <v>0.49992203928297996</v>
      </c>
      <c r="KF80" s="40">
        <v>0.49969452340669596</v>
      </c>
      <c r="KG80" s="40">
        <v>0.49947031242164397</v>
      </c>
      <c r="KH80" s="40">
        <v>0.49925002606421898</v>
      </c>
      <c r="KI80" s="40">
        <v>0.49903422225044103</v>
      </c>
      <c r="KJ80" s="40">
        <v>0.49882237381292804</v>
      </c>
      <c r="KK80" s="40">
        <v>0.49861328297878599</v>
      </c>
      <c r="KL80" s="40">
        <v>0.49840796315439695</v>
      </c>
      <c r="KM80" s="40">
        <v>0.49820505599139303</v>
      </c>
      <c r="KN80" s="40">
        <v>0.49800573073659798</v>
      </c>
      <c r="KO80" s="40">
        <v>0.49780971786685302</v>
      </c>
      <c r="KP80" s="40">
        <v>0.497617769076793</v>
      </c>
      <c r="KQ80" s="40">
        <v>0.49742997554186302</v>
      </c>
      <c r="KR80" s="40">
        <v>0.49724719050856403</v>
      </c>
      <c r="KS80" s="40">
        <v>0.49706805840881002</v>
      </c>
      <c r="KT80" s="40">
        <v>0.496894023024891</v>
      </c>
      <c r="KU80" s="40">
        <v>0.49672414303474</v>
      </c>
      <c r="KV80" s="40">
        <v>0.49655935318825201</v>
      </c>
      <c r="KW80" s="40">
        <v>0.49639914167456195</v>
      </c>
      <c r="KX80" s="40">
        <v>0.49624382753590401</v>
      </c>
      <c r="KY80" s="40">
        <v>0.49609413560950599</v>
      </c>
      <c r="KZ80" s="40">
        <v>0.49595039221362397</v>
      </c>
      <c r="LA80" s="40">
        <v>0.49581302666366101</v>
      </c>
      <c r="LB80" s="40">
        <v>0.49568272024479598</v>
      </c>
      <c r="LC80" s="40">
        <v>0.49556001502874802</v>
      </c>
      <c r="LD80" s="40">
        <v>0.49544388737745698</v>
      </c>
      <c r="LE80" s="40">
        <v>0.49533513952604602</v>
      </c>
      <c r="LF80" s="40">
        <v>0.49523455594202703</v>
      </c>
      <c r="LG80" s="40">
        <v>0.495141901773549</v>
      </c>
      <c r="LH80" s="40">
        <v>0.49505735037416798</v>
      </c>
      <c r="LI80" s="40">
        <v>0.494980574573267</v>
      </c>
      <c r="LJ80" s="40">
        <v>0.49491221105366301</v>
      </c>
      <c r="LK80" s="40">
        <v>0.494852494281526</v>
      </c>
      <c r="LL80" s="336" t="s">
        <v>851</v>
      </c>
      <c r="LM80" s="336" t="s">
        <v>851</v>
      </c>
      <c r="LN80" s="336" t="s">
        <v>1740</v>
      </c>
      <c r="LO80" s="40">
        <v>0.64661848545074463</v>
      </c>
      <c r="LP80" s="40">
        <v>0.64777231216430664</v>
      </c>
      <c r="LQ80" s="40">
        <v>0.64869397878646851</v>
      </c>
      <c r="LR80" s="40">
        <v>0.64940053224563599</v>
      </c>
      <c r="LS80" s="40">
        <v>0.64992910623550415</v>
      </c>
      <c r="LT80" s="40">
        <v>0.65032958984375</v>
      </c>
      <c r="LU80" s="40">
        <v>0.65062987804412842</v>
      </c>
      <c r="LV80" s="40">
        <v>0.65095877647399902</v>
      </c>
      <c r="LW80" s="40">
        <v>0.65112942457199097</v>
      </c>
      <c r="LX80" s="40">
        <v>0.65135085582733154</v>
      </c>
      <c r="LY80" s="40">
        <v>0.65159529447555542</v>
      </c>
      <c r="LZ80" s="40">
        <v>0.65200662612915039</v>
      </c>
      <c r="MA80" s="40">
        <v>0.65232104063034058</v>
      </c>
      <c r="MB80" s="40">
        <v>0.65268325805664063</v>
      </c>
      <c r="MC80" s="40">
        <v>0.6531519889831543</v>
      </c>
      <c r="MD80" s="40">
        <v>0.65361088514328003</v>
      </c>
      <c r="ME80" s="40">
        <v>0.65408962965011597</v>
      </c>
      <c r="MF80" s="40">
        <v>0.65464305877685547</v>
      </c>
      <c r="MG80" s="40">
        <v>0.65518677234649658</v>
      </c>
      <c r="MH80" s="40">
        <v>0.65572136640548706</v>
      </c>
      <c r="MI80" s="40">
        <v>0.6560283899307251</v>
      </c>
      <c r="MJ80" s="40">
        <v>0.6563294529914856</v>
      </c>
      <c r="MK80" s="40">
        <v>0.6564897894859314</v>
      </c>
      <c r="ML80" s="40">
        <v>0.65648359060287476</v>
      </c>
      <c r="MM80" s="40">
        <v>0.65634101629257202</v>
      </c>
      <c r="MN80" s="40">
        <v>0.65608888864517212</v>
      </c>
      <c r="MO80" s="40">
        <v>0.6558113694190979</v>
      </c>
      <c r="MP80" s="40">
        <v>0.65545344352722168</v>
      </c>
      <c r="MQ80" s="40">
        <v>0.65493631362915039</v>
      </c>
      <c r="MR80" s="40">
        <v>0.65434056520462036</v>
      </c>
      <c r="MS80" s="40">
        <v>0.65361493825912476</v>
      </c>
      <c r="MT80" s="40">
        <v>0.65294212102890015</v>
      </c>
      <c r="MU80" s="40">
        <v>0.65206104516983032</v>
      </c>
      <c r="MV80" s="40">
        <v>0.65118104219436646</v>
      </c>
      <c r="MW80" s="40">
        <v>0.65014487504959106</v>
      </c>
      <c r="MX80" s="40">
        <v>0.64887464046478271</v>
      </c>
      <c r="MY80" s="336" t="s">
        <v>851</v>
      </c>
      <c r="MZ80" s="336" t="s">
        <v>1740</v>
      </c>
      <c r="NA80" s="40">
        <v>0.61539232730865479</v>
      </c>
      <c r="NB80" s="40">
        <v>0.61561983823776245</v>
      </c>
      <c r="NC80" s="40">
        <v>0.61560553312301636</v>
      </c>
      <c r="ND80" s="40">
        <v>0.61537927389144897</v>
      </c>
      <c r="NE80" s="40">
        <v>0.61499416828155518</v>
      </c>
      <c r="NF80" s="40">
        <v>0.61451029777526855</v>
      </c>
      <c r="NG80" s="40">
        <v>0.61402225494384766</v>
      </c>
      <c r="NH80" s="40">
        <v>0.61369389295578003</v>
      </c>
      <c r="NI80" s="40">
        <v>0.61312299966812134</v>
      </c>
      <c r="NJ80" s="40">
        <v>0.61269110441207886</v>
      </c>
      <c r="NK80" s="40">
        <v>0.6122862696647644</v>
      </c>
      <c r="NL80" s="40">
        <v>0.61213606595993042</v>
      </c>
      <c r="NM80" s="40">
        <v>0.61197394132614136</v>
      </c>
      <c r="NN80" s="40">
        <v>0.61193901300430298</v>
      </c>
      <c r="NO80" s="40">
        <v>0.6119236946105957</v>
      </c>
      <c r="NP80" s="40">
        <v>0.61189466714859009</v>
      </c>
      <c r="NQ80" s="40">
        <v>0.61188489198684692</v>
      </c>
      <c r="NR80" s="40">
        <v>0.61194533109664917</v>
      </c>
      <c r="NS80" s="40">
        <v>0.61207473278045654</v>
      </c>
      <c r="NT80" s="40">
        <v>0.61202323436737061</v>
      </c>
      <c r="NU80" s="40">
        <v>0.61190831661224365</v>
      </c>
      <c r="NV80" s="40">
        <v>0.61178112030029297</v>
      </c>
      <c r="NW80" s="40">
        <v>0.61142855882644653</v>
      </c>
      <c r="NX80" s="40">
        <v>0.61098474264144897</v>
      </c>
      <c r="NY80" s="40">
        <v>0.61040115356445313</v>
      </c>
      <c r="NZ80" s="40">
        <v>0.60945552587509155</v>
      </c>
      <c r="OA80" s="40">
        <v>0.6088072657585144</v>
      </c>
      <c r="OB80" s="40">
        <v>0.60783058404922485</v>
      </c>
      <c r="OC80" s="40">
        <v>0.60668790340423584</v>
      </c>
      <c r="OD80" s="40">
        <v>0.60538011789321899</v>
      </c>
      <c r="OE80" s="40">
        <v>0.60401833057403564</v>
      </c>
      <c r="OF80" s="40">
        <v>0.60253983736038208</v>
      </c>
      <c r="OG80" s="40">
        <v>0.60092824697494507</v>
      </c>
      <c r="OH80" s="40">
        <v>0.59915250539779663</v>
      </c>
      <c r="OI80" s="40">
        <v>0.59721243381500244</v>
      </c>
      <c r="OJ80" s="40">
        <v>0.5949515700340271</v>
      </c>
      <c r="OK80" s="336" t="s">
        <v>851</v>
      </c>
      <c r="OL80" s="336" t="s">
        <v>851</v>
      </c>
      <c r="OM80" s="336" t="s">
        <v>1740</v>
      </c>
      <c r="ON80" s="40">
        <v>0.55177342891693115</v>
      </c>
      <c r="OO80" s="40">
        <v>0.55451697111129761</v>
      </c>
      <c r="OP80" s="40">
        <v>0.55689853429794312</v>
      </c>
      <c r="OQ80" s="40">
        <v>0.55890220403671265</v>
      </c>
      <c r="OR80" s="40">
        <v>0.56056857109069824</v>
      </c>
      <c r="OS80" s="40">
        <v>0.56195950508117676</v>
      </c>
      <c r="OT80" s="40">
        <v>0.56335586309432983</v>
      </c>
      <c r="OU80" s="40">
        <v>0.56467074155807495</v>
      </c>
      <c r="OV80" s="40">
        <v>0.56561493873596191</v>
      </c>
      <c r="OW80" s="40">
        <v>0.56647706031799316</v>
      </c>
      <c r="OX80" s="40">
        <v>0.56707209348678589</v>
      </c>
      <c r="OY80" s="40">
        <v>0.56806856393814087</v>
      </c>
      <c r="OZ80" s="40">
        <v>0.56876355409622192</v>
      </c>
      <c r="PA80" s="40">
        <v>0.56947195529937744</v>
      </c>
      <c r="PB80" s="40">
        <v>0.570182204246521</v>
      </c>
      <c r="PC80" s="40">
        <v>0.57085812091827393</v>
      </c>
      <c r="PD80" s="40">
        <v>0.57179033756256104</v>
      </c>
      <c r="PE80" s="40">
        <v>0.57277071475982666</v>
      </c>
      <c r="PF80" s="40">
        <v>0.57371580600738525</v>
      </c>
      <c r="PG80" s="40">
        <v>0.57479268312454224</v>
      </c>
      <c r="PH80" s="40">
        <v>0.57570511102676392</v>
      </c>
      <c r="PI80" s="40">
        <v>0.57674950361251831</v>
      </c>
      <c r="PJ80" s="40">
        <v>0.57795917987823486</v>
      </c>
      <c r="PK80" s="40">
        <v>0.57889175415039063</v>
      </c>
      <c r="PL80" s="40">
        <v>0.57974767684936523</v>
      </c>
      <c r="PM80" s="40">
        <v>0.58046066761016846</v>
      </c>
      <c r="PN80" s="40">
        <v>0.58121442794799805</v>
      </c>
      <c r="PO80" s="40">
        <v>0.58186179399490356</v>
      </c>
      <c r="PP80" s="40">
        <v>0.58224523067474365</v>
      </c>
      <c r="PQ80" s="40">
        <v>0.5825265645980835</v>
      </c>
      <c r="PR80" s="40">
        <v>0.58250278234481812</v>
      </c>
      <c r="PS80" s="40">
        <v>0.58282065391540527</v>
      </c>
      <c r="PT80" s="40">
        <v>0.58267778158187866</v>
      </c>
      <c r="PU80" s="40">
        <v>0.5825158953666687</v>
      </c>
      <c r="PV80" s="40">
        <v>0.58210009336471558</v>
      </c>
      <c r="PW80" s="40">
        <v>0.58143168687820435</v>
      </c>
      <c r="PX80" s="336" t="s">
        <v>851</v>
      </c>
      <c r="PY80" s="336" t="s">
        <v>851</v>
      </c>
      <c r="PZ80" s="40">
        <v>0.60970000000000002</v>
      </c>
      <c r="QA80" s="40">
        <v>0.61719999999999997</v>
      </c>
      <c r="QB80" s="40">
        <v>0.60650000000000004</v>
      </c>
      <c r="QC80" s="40">
        <v>0.60499999999999998</v>
      </c>
      <c r="QD80" s="40">
        <v>0.60309999999999997</v>
      </c>
      <c r="QE80" s="40">
        <v>0.61759999999999993</v>
      </c>
      <c r="QF80" s="40">
        <v>0.61460000000000004</v>
      </c>
      <c r="QG80" s="40">
        <v>0.61939999999999995</v>
      </c>
      <c r="QH80" s="40">
        <v>0.5958</v>
      </c>
      <c r="QI80" s="40">
        <v>0.61429999999999996</v>
      </c>
      <c r="QJ80" s="40">
        <v>0.62990000000000002</v>
      </c>
      <c r="QK80" s="40">
        <v>0.63690000000000002</v>
      </c>
      <c r="QL80" s="40">
        <v>0.64200000000000002</v>
      </c>
      <c r="QM80" s="40">
        <v>0.64579999999999993</v>
      </c>
      <c r="QN80" s="40">
        <v>0.67480000000000007</v>
      </c>
      <c r="QO80" s="40">
        <v>0.6784</v>
      </c>
      <c r="QP80" s="40">
        <v>0.67920000000000003</v>
      </c>
      <c r="QQ80" s="40">
        <v>0.69840000000000002</v>
      </c>
      <c r="QR80" s="40">
        <v>0.71050000000000002</v>
      </c>
      <c r="QS80" s="336" t="s">
        <v>851</v>
      </c>
      <c r="QT80" s="336" t="s">
        <v>851</v>
      </c>
      <c r="QU80" s="336" t="s">
        <v>851</v>
      </c>
      <c r="QV80" s="336" t="s">
        <v>851</v>
      </c>
      <c r="QW80" s="40">
        <v>1.7176942899823189E-2</v>
      </c>
      <c r="QX80" s="336" t="s">
        <v>851</v>
      </c>
      <c r="QY80" s="336" t="s">
        <v>851</v>
      </c>
      <c r="QZ80" s="336" t="s">
        <v>851</v>
      </c>
      <c r="RA80" s="336" t="s">
        <v>851</v>
      </c>
      <c r="RB80" s="336" t="s">
        <v>851</v>
      </c>
      <c r="RC80" s="336" t="s">
        <v>851</v>
      </c>
      <c r="RD80" s="336" t="s">
        <v>851</v>
      </c>
      <c r="RE80" s="336" t="s">
        <v>851</v>
      </c>
      <c r="RF80" s="40">
        <v>0.41899999999999998</v>
      </c>
      <c r="RG80" s="40">
        <v>2019</v>
      </c>
      <c r="RH80" s="336" t="s">
        <v>840</v>
      </c>
      <c r="RI80" s="336" t="s">
        <v>851</v>
      </c>
      <c r="RJ80" s="40">
        <v>6.0000000000000001E-3</v>
      </c>
      <c r="RK80" s="40">
        <v>2019</v>
      </c>
      <c r="RL80" s="336" t="s">
        <v>840</v>
      </c>
      <c r="RM80" s="336" t="s">
        <v>851</v>
      </c>
      <c r="RN80" s="40">
        <v>2.7000000000000003E-2</v>
      </c>
      <c r="RO80" s="40">
        <v>2019</v>
      </c>
      <c r="RP80" s="336" t="s">
        <v>840</v>
      </c>
      <c r="RQ80" s="336" t="s">
        <v>851</v>
      </c>
      <c r="RR80" s="40">
        <v>0.124</v>
      </c>
      <c r="RS80" s="40">
        <v>2019</v>
      </c>
      <c r="RT80" s="336" t="s">
        <v>840</v>
      </c>
      <c r="RU80" s="336" t="s">
        <v>851</v>
      </c>
      <c r="RV80" s="40">
        <v>0.21</v>
      </c>
      <c r="RW80" s="40">
        <v>2019</v>
      </c>
      <c r="RX80" s="336" t="s">
        <v>840</v>
      </c>
      <c r="RY80" s="336" t="s">
        <v>851</v>
      </c>
      <c r="RZ80" s="336" t="s">
        <v>838</v>
      </c>
      <c r="SA80" s="40">
        <v>0.24718290567398071</v>
      </c>
      <c r="SB80" s="40">
        <v>0.25054335594177246</v>
      </c>
      <c r="SC80" s="40">
        <v>0.2462022602558136</v>
      </c>
      <c r="SD80" s="40">
        <v>0.25959506630897522</v>
      </c>
      <c r="SE80" s="40">
        <v>0.25524473190307617</v>
      </c>
      <c r="SF80" s="336" t="s">
        <v>851</v>
      </c>
      <c r="SG80" s="336" t="s">
        <v>851</v>
      </c>
      <c r="SH80" s="40">
        <v>0.24113471806049347</v>
      </c>
      <c r="SI80" s="40">
        <v>0.24560099840164185</v>
      </c>
      <c r="SJ80" s="40">
        <v>0.24159805476665497</v>
      </c>
      <c r="SK80" s="40">
        <v>0.24497197568416595</v>
      </c>
      <c r="SL80" s="40">
        <v>0.26773858070373535</v>
      </c>
      <c r="SM80" s="336" t="s">
        <v>840</v>
      </c>
      <c r="SN80" s="336" t="s">
        <v>851</v>
      </c>
      <c r="SO80" s="336" t="s">
        <v>851</v>
      </c>
      <c r="SP80" s="40">
        <v>4.2414214462041855E-2</v>
      </c>
      <c r="SQ80" s="40">
        <v>4.5205984264612198E-2</v>
      </c>
      <c r="SR80" s="40">
        <v>3.9766639471054077E-2</v>
      </c>
      <c r="SS80" s="40">
        <v>3.1458914279937744E-2</v>
      </c>
      <c r="ST80" s="40">
        <v>-6.9567032158374786E-2</v>
      </c>
      <c r="SU80" s="336" t="s">
        <v>838</v>
      </c>
      <c r="SV80" s="336" t="s">
        <v>851</v>
      </c>
      <c r="SW80" s="336" t="s">
        <v>851</v>
      </c>
      <c r="SX80" s="40">
        <v>4.8170749098062515E-2</v>
      </c>
      <c r="SY80" s="40">
        <v>5.5850371718406677E-2</v>
      </c>
      <c r="SZ80" s="40">
        <v>5.4733444005250931E-2</v>
      </c>
      <c r="TA80" s="40">
        <v>5.8767590671777725E-2</v>
      </c>
      <c r="TB80" s="40">
        <v>4.9286879599094391E-2</v>
      </c>
      <c r="TC80" s="336" t="s">
        <v>840</v>
      </c>
      <c r="TD80" s="336" t="s">
        <v>851</v>
      </c>
      <c r="TE80" s="336" t="s">
        <v>851</v>
      </c>
      <c r="TF80" s="336" t="s">
        <v>851</v>
      </c>
      <c r="TG80" s="40">
        <v>3.1489796936511993E-2</v>
      </c>
      <c r="TH80" s="40">
        <v>3.5020679235458374E-2</v>
      </c>
      <c r="TI80" s="40">
        <v>3.0024589970707893E-2</v>
      </c>
      <c r="TJ80" s="40">
        <v>2.2288734093308449E-2</v>
      </c>
      <c r="TK80" s="40">
        <v>-7.8235357999801636E-2</v>
      </c>
      <c r="TL80" s="336" t="s">
        <v>838</v>
      </c>
      <c r="TM80" s="336" t="s">
        <v>851</v>
      </c>
      <c r="TN80" s="336" t="s">
        <v>851</v>
      </c>
      <c r="TO80" s="336" t="s">
        <v>851</v>
      </c>
      <c r="TP80" s="40">
        <v>3.5549722611904144E-2</v>
      </c>
      <c r="TQ80" s="40">
        <v>4.3883904814720154E-2</v>
      </c>
      <c r="TR80" s="40">
        <v>4.3279331177473068E-2</v>
      </c>
      <c r="TS80" s="40">
        <v>4.7785669565200806E-2</v>
      </c>
      <c r="TT80" s="40">
        <v>3.8820672780275345E-2</v>
      </c>
      <c r="TU80" s="336" t="s">
        <v>840</v>
      </c>
      <c r="TV80" s="336" t="s">
        <v>851</v>
      </c>
      <c r="TW80" s="40">
        <v>8100</v>
      </c>
      <c r="TX80" s="336" t="s">
        <v>840</v>
      </c>
      <c r="TY80" s="336" t="s">
        <v>851</v>
      </c>
      <c r="TZ80" s="40">
        <v>8618.3798828125</v>
      </c>
      <c r="UA80" s="336" t="s">
        <v>838</v>
      </c>
      <c r="UB80" s="336" t="s">
        <v>851</v>
      </c>
      <c r="UC80" s="40">
        <v>8314.3448188608199</v>
      </c>
      <c r="UD80" s="336" t="s">
        <v>840</v>
      </c>
      <c r="UE80" s="336" t="s">
        <v>851</v>
      </c>
      <c r="UF80" s="336" t="s">
        <v>851</v>
      </c>
      <c r="UG80" s="40">
        <v>0.21879325807094574</v>
      </c>
      <c r="UH80" s="40">
        <v>0.21112267673015594</v>
      </c>
      <c r="UI80" s="40">
        <v>0.21709129214286804</v>
      </c>
      <c r="UJ80" s="40">
        <v>0.24743539094924927</v>
      </c>
      <c r="UK80" s="40">
        <v>0.23568138480186462</v>
      </c>
      <c r="UL80" s="336" t="s">
        <v>838</v>
      </c>
      <c r="UM80" s="336" t="s">
        <v>851</v>
      </c>
      <c r="UN80" s="336" t="s">
        <v>851</v>
      </c>
      <c r="UO80" s="336" t="s">
        <v>851</v>
      </c>
      <c r="UP80" s="40">
        <v>0.21156701445579529</v>
      </c>
      <c r="UQ80" s="40">
        <v>0.2065441757440567</v>
      </c>
      <c r="UR80" s="40">
        <v>0.2068244069814682</v>
      </c>
      <c r="US80" s="40">
        <v>0.23312835395336151</v>
      </c>
      <c r="UT80" s="40">
        <v>0.25438258051872253</v>
      </c>
      <c r="UU80" s="336" t="s">
        <v>840</v>
      </c>
    </row>
    <row r="81" spans="1:567">
      <c r="A81" s="336" t="s">
        <v>425</v>
      </c>
      <c r="B81" s="336" t="s">
        <v>50</v>
      </c>
      <c r="C81" s="336" t="s">
        <v>270</v>
      </c>
      <c r="D81" s="40">
        <v>3.8237404078245163E-2</v>
      </c>
      <c r="E81" s="336" t="s">
        <v>436</v>
      </c>
      <c r="F81" s="40">
        <v>4.7322843223810196E-2</v>
      </c>
      <c r="G81" s="336" t="s">
        <v>1741</v>
      </c>
      <c r="H81" s="40">
        <v>4.0745001286268234E-2</v>
      </c>
      <c r="I81" s="336" t="s">
        <v>1447</v>
      </c>
      <c r="J81" s="40">
        <v>3.9995826780796051E-2</v>
      </c>
      <c r="K81" s="336" t="s">
        <v>1803</v>
      </c>
      <c r="L81" s="336" t="s">
        <v>436</v>
      </c>
      <c r="M81" s="40">
        <v>0.24064402282238007</v>
      </c>
      <c r="N81" s="40"/>
      <c r="O81" s="336" t="s">
        <v>1736</v>
      </c>
      <c r="P81" s="40"/>
      <c r="Q81" s="336" t="s">
        <v>1736</v>
      </c>
      <c r="R81" s="40">
        <v>0.24064402282238007</v>
      </c>
      <c r="S81" s="336" t="s">
        <v>436</v>
      </c>
      <c r="T81" s="40">
        <v>0.27869719266891479</v>
      </c>
      <c r="U81" s="336" t="s">
        <v>436</v>
      </c>
      <c r="V81" s="336" t="s">
        <v>851</v>
      </c>
      <c r="W81" s="336" t="s">
        <v>1741</v>
      </c>
      <c r="X81" s="40">
        <v>0.45125383138656616</v>
      </c>
      <c r="Y81" s="40"/>
      <c r="Z81" s="336" t="s">
        <v>1736</v>
      </c>
      <c r="AA81" s="40"/>
      <c r="AB81" s="336" t="s">
        <v>1736</v>
      </c>
      <c r="AC81" s="40">
        <v>0.24064403772354126</v>
      </c>
      <c r="AD81" s="336" t="s">
        <v>1741</v>
      </c>
      <c r="AE81" s="40">
        <v>0.45125383138656616</v>
      </c>
      <c r="AF81" s="336" t="s">
        <v>1741</v>
      </c>
      <c r="AG81" s="336" t="s">
        <v>851</v>
      </c>
      <c r="AH81" s="336" t="s">
        <v>1447</v>
      </c>
      <c r="AI81" s="40">
        <v>0.66695910692214966</v>
      </c>
      <c r="AJ81" s="40"/>
      <c r="AK81" s="336" t="s">
        <v>1736</v>
      </c>
      <c r="AL81" s="40"/>
      <c r="AM81" s="336" t="s">
        <v>1736</v>
      </c>
      <c r="AN81" s="40">
        <v>0.66695910692214966</v>
      </c>
      <c r="AO81" s="336" t="s">
        <v>1447</v>
      </c>
      <c r="AP81" s="40">
        <v>0.50804102420806885</v>
      </c>
      <c r="AQ81" s="336" t="s">
        <v>1447</v>
      </c>
      <c r="AR81" s="336" t="s">
        <v>851</v>
      </c>
      <c r="AS81" s="336" t="s">
        <v>1803</v>
      </c>
      <c r="AT81" s="40">
        <v>0.66695910692214966</v>
      </c>
      <c r="AU81" s="40"/>
      <c r="AV81" s="336" t="s">
        <v>1736</v>
      </c>
      <c r="AW81" s="40"/>
      <c r="AX81" s="336" t="s">
        <v>1736</v>
      </c>
      <c r="AY81" s="40">
        <v>0.66695910692214966</v>
      </c>
      <c r="AZ81" s="336" t="s">
        <v>1803</v>
      </c>
      <c r="BA81" s="40">
        <v>0.50111711025238037</v>
      </c>
      <c r="BB81" s="336" t="s">
        <v>1803</v>
      </c>
      <c r="BC81" s="336" t="s">
        <v>851</v>
      </c>
      <c r="BD81" s="336" t="s">
        <v>436</v>
      </c>
      <c r="BE81" s="40">
        <v>4.0380697250366211</v>
      </c>
      <c r="BF81" s="336" t="s">
        <v>827</v>
      </c>
      <c r="BG81" s="40">
        <v>3.4671587944030762</v>
      </c>
      <c r="BH81" s="336" t="s">
        <v>1447</v>
      </c>
      <c r="BI81" s="40">
        <v>4.8666305541992188</v>
      </c>
      <c r="BJ81" s="336" t="s">
        <v>1803</v>
      </c>
      <c r="BK81" s="40">
        <v>6.0019702911376953</v>
      </c>
      <c r="BL81" s="336" t="s">
        <v>851</v>
      </c>
      <c r="BM81" s="40">
        <v>3.200531005859375</v>
      </c>
      <c r="BN81" s="336" t="s">
        <v>838</v>
      </c>
      <c r="BO81" s="336" t="s">
        <v>851</v>
      </c>
      <c r="BP81" s="336" t="s">
        <v>436</v>
      </c>
      <c r="BQ81" s="40">
        <v>4.9173538573086262E-3</v>
      </c>
      <c r="BR81" s="40">
        <v>5.9405779466032982E-3</v>
      </c>
      <c r="BS81" s="40">
        <v>9.0048713609576225E-3</v>
      </c>
      <c r="BT81" s="40">
        <v>9.6542546525597572E-3</v>
      </c>
      <c r="BU81" s="40">
        <v>7.2972276248037815E-3</v>
      </c>
      <c r="BV81" s="336" t="s">
        <v>851</v>
      </c>
      <c r="BW81" s="336" t="s">
        <v>827</v>
      </c>
      <c r="BX81" s="40">
        <v>8.3953635767102242E-3</v>
      </c>
      <c r="BY81" s="40">
        <v>7.8043290413916111E-3</v>
      </c>
      <c r="BZ81" s="40">
        <v>5.9553002938628197E-3</v>
      </c>
      <c r="CA81" s="40">
        <v>3.542021382600069E-3</v>
      </c>
      <c r="CB81" s="40">
        <v>2.3353917058557272E-3</v>
      </c>
      <c r="CC81" s="336" t="s">
        <v>851</v>
      </c>
      <c r="CD81" s="336" t="s">
        <v>1447</v>
      </c>
      <c r="CE81" s="40">
        <v>7.2203935123980045E-3</v>
      </c>
      <c r="CF81" s="40">
        <v>5.9361979365348816E-3</v>
      </c>
      <c r="CG81" s="40">
        <v>4.1453302837908268E-3</v>
      </c>
      <c r="CH81" s="40">
        <v>2.3353740107268095E-3</v>
      </c>
      <c r="CI81" s="40">
        <v>2.3353206925094128E-3</v>
      </c>
      <c r="CJ81" s="336" t="s">
        <v>851</v>
      </c>
      <c r="CK81" s="336" t="s">
        <v>1803</v>
      </c>
      <c r="CL81" s="40">
        <v>6.4370911568403244E-3</v>
      </c>
      <c r="CM81" s="40">
        <v>4.7486592084169388E-3</v>
      </c>
      <c r="CN81" s="40">
        <v>2.9386994428932667E-3</v>
      </c>
      <c r="CO81" s="40">
        <v>2.3353775031864643E-3</v>
      </c>
      <c r="CP81" s="40">
        <v>2.3354121949523687E-3</v>
      </c>
      <c r="CQ81" s="336" t="s">
        <v>851</v>
      </c>
      <c r="CR81" s="40">
        <v>6.975651741027832</v>
      </c>
      <c r="CS81" s="40">
        <v>7.4790420532226563</v>
      </c>
      <c r="CT81" s="40">
        <v>8.0719881057739258</v>
      </c>
      <c r="CU81" s="40">
        <v>8.6873235702514648</v>
      </c>
      <c r="CV81" s="40">
        <v>8.9477663040161133</v>
      </c>
      <c r="CW81" s="336" t="s">
        <v>1741</v>
      </c>
      <c r="CX81" s="336" t="s">
        <v>851</v>
      </c>
      <c r="CY81" s="40">
        <v>7.2776861190795898</v>
      </c>
      <c r="CZ81" s="40">
        <v>7.8258543014526367</v>
      </c>
      <c r="DA81" s="40">
        <v>8.4411897659301758</v>
      </c>
      <c r="DB81" s="40">
        <v>8.8790779113769531</v>
      </c>
      <c r="DC81" s="40">
        <v>9.0507974624633789</v>
      </c>
      <c r="DD81" s="336" t="s">
        <v>1447</v>
      </c>
      <c r="DE81" s="336" t="s">
        <v>851</v>
      </c>
      <c r="DF81" s="40">
        <v>9.1194858551025391</v>
      </c>
      <c r="DG81" s="336" t="s">
        <v>1803</v>
      </c>
      <c r="DH81" s="336" t="s">
        <v>851</v>
      </c>
      <c r="DI81" s="336" t="s">
        <v>851</v>
      </c>
      <c r="DJ81" s="336">
        <v>8.9</v>
      </c>
      <c r="DK81" s="336" t="s">
        <v>1738</v>
      </c>
      <c r="DL81" s="336" t="s">
        <v>851</v>
      </c>
      <c r="DM81" s="336" t="s">
        <v>851</v>
      </c>
      <c r="DN81" s="336" t="s">
        <v>436</v>
      </c>
      <c r="DO81" s="40">
        <v>5.4296078160405159E-3</v>
      </c>
      <c r="DP81" s="40">
        <v>5.5122231133282185E-3</v>
      </c>
      <c r="DQ81" s="40">
        <v>7.8557990491390228E-3</v>
      </c>
      <c r="DR81" s="40">
        <v>-1.8196049495600164E-4</v>
      </c>
      <c r="DS81" s="40">
        <v>3.3701024949550629E-4</v>
      </c>
      <c r="DT81" s="336" t="s">
        <v>851</v>
      </c>
      <c r="DU81" s="336" t="s">
        <v>827</v>
      </c>
      <c r="DV81" s="40">
        <v>-3.5240240395069122E-3</v>
      </c>
      <c r="DW81" s="40">
        <v>-3.7949101533740759E-4</v>
      </c>
      <c r="DX81" s="40">
        <v>7.9436833038926125E-4</v>
      </c>
      <c r="DY81" s="40">
        <v>9.537198580801487E-3</v>
      </c>
      <c r="DZ81" s="40">
        <v>-9.6268905326724052E-3</v>
      </c>
      <c r="EA81" s="336" t="s">
        <v>851</v>
      </c>
      <c r="EB81" s="336" t="s">
        <v>1447</v>
      </c>
      <c r="EC81" s="40">
        <v>3.0940829310566187E-4</v>
      </c>
      <c r="ED81" s="40">
        <v>4.7120754607021809E-3</v>
      </c>
      <c r="EE81" s="40">
        <v>8.7496247142553329E-3</v>
      </c>
      <c r="EF81" s="40">
        <v>5.3710723295807838E-3</v>
      </c>
      <c r="EG81" s="40">
        <v>1.1032922193408012E-2</v>
      </c>
      <c r="EH81" s="336" t="s">
        <v>851</v>
      </c>
      <c r="EI81" s="336" t="s">
        <v>1803</v>
      </c>
      <c r="EJ81" s="40">
        <v>2.4176884908229113E-3</v>
      </c>
      <c r="EK81" s="40">
        <v>3.147629089653492E-3</v>
      </c>
      <c r="EL81" s="40">
        <v>4.0598004125058651E-3</v>
      </c>
      <c r="EM81" s="40">
        <v>-9.0886345133185387E-3</v>
      </c>
      <c r="EN81" s="40">
        <v>-6.3721225596964359E-3</v>
      </c>
      <c r="EO81" s="336" t="s">
        <v>851</v>
      </c>
      <c r="EP81" s="336" t="s">
        <v>851</v>
      </c>
      <c r="EQ81" s="336" t="s">
        <v>851</v>
      </c>
      <c r="ER81" s="40">
        <v>0.7095999999999999</v>
      </c>
      <c r="ES81" s="336" t="s">
        <v>1739</v>
      </c>
      <c r="ET81" s="336" t="s">
        <v>851</v>
      </c>
      <c r="EU81" s="336" t="s">
        <v>851</v>
      </c>
      <c r="EV81" s="40">
        <v>0.83689999999999998</v>
      </c>
      <c r="EW81" s="336" t="s">
        <v>1739</v>
      </c>
      <c r="EX81" s="336" t="s">
        <v>851</v>
      </c>
      <c r="EY81" s="336" t="s">
        <v>851</v>
      </c>
      <c r="EZ81" s="40">
        <v>0.58229999999999993</v>
      </c>
      <c r="FA81" s="336" t="s">
        <v>1739</v>
      </c>
      <c r="FB81" s="336" t="s">
        <v>851</v>
      </c>
      <c r="FC81" s="40">
        <v>-8.8030000915750861E-4</v>
      </c>
      <c r="FD81" s="40">
        <v>4.0818434208631516E-3</v>
      </c>
      <c r="FE81" s="40">
        <v>-2.3834211751818657E-3</v>
      </c>
      <c r="FF81" s="40">
        <v>4.3246215209364891E-3</v>
      </c>
      <c r="FG81" s="40">
        <v>2.4985808879137039E-2</v>
      </c>
      <c r="FH81" s="336" t="s">
        <v>838</v>
      </c>
      <c r="FI81" s="336" t="s">
        <v>851</v>
      </c>
      <c r="FJ81" s="40">
        <v>9.0687442570924759E-4</v>
      </c>
      <c r="FK81" s="40">
        <v>3.1789802014827728E-3</v>
      </c>
      <c r="FL81" s="40">
        <v>-7.1549601852893829E-3</v>
      </c>
      <c r="FM81" s="40">
        <v>-5.1415110938251019E-3</v>
      </c>
      <c r="FN81" s="40">
        <v>-5.4616463603451848E-4</v>
      </c>
      <c r="FO81" s="336" t="s">
        <v>840</v>
      </c>
      <c r="FP81" s="336" t="s">
        <v>851</v>
      </c>
      <c r="FQ81" s="40">
        <v>0.5686841607093811</v>
      </c>
      <c r="FR81" s="336" t="s">
        <v>840</v>
      </c>
      <c r="FS81" s="336" t="s">
        <v>851</v>
      </c>
      <c r="FT81" s="336" t="s">
        <v>851</v>
      </c>
      <c r="FU81" s="40">
        <v>1.1123738251626492E-2</v>
      </c>
      <c r="FV81" s="40">
        <v>8.304225280880928E-3</v>
      </c>
      <c r="FW81" s="40">
        <v>8.1018591299653053E-3</v>
      </c>
      <c r="FX81" s="40">
        <v>9.7588915377855301E-3</v>
      </c>
      <c r="FY81" s="40">
        <v>9.0124541893601418E-3</v>
      </c>
      <c r="FZ81" s="336" t="s">
        <v>840</v>
      </c>
      <c r="GA81" s="336" t="s">
        <v>851</v>
      </c>
      <c r="GB81" s="336" t="s">
        <v>851</v>
      </c>
      <c r="GC81" s="336" t="s">
        <v>851</v>
      </c>
      <c r="GD81" s="336" t="s">
        <v>851</v>
      </c>
      <c r="GE81" s="336" t="s">
        <v>851</v>
      </c>
      <c r="GF81" s="336" t="s">
        <v>851</v>
      </c>
      <c r="GG81" s="336" t="s">
        <v>851</v>
      </c>
      <c r="GH81" s="336" t="s">
        <v>851</v>
      </c>
      <c r="GI81" s="336" t="s">
        <v>851</v>
      </c>
      <c r="GJ81" s="336" t="s">
        <v>851</v>
      </c>
      <c r="GK81" s="40">
        <v>12681123</v>
      </c>
      <c r="GL81" s="40">
        <v>12914660</v>
      </c>
      <c r="GM81" s="40">
        <v>13143465</v>
      </c>
      <c r="GN81" s="40">
        <v>13369678</v>
      </c>
      <c r="GO81" s="40">
        <v>13596390</v>
      </c>
      <c r="GP81" s="40">
        <v>13825839</v>
      </c>
      <c r="GQ81" s="40">
        <v>14059379</v>
      </c>
      <c r="GR81" s="40">
        <v>14296554</v>
      </c>
      <c r="GS81" s="40">
        <v>14535740</v>
      </c>
      <c r="GT81" s="40">
        <v>14774412</v>
      </c>
      <c r="GU81" s="40">
        <v>15011114</v>
      </c>
      <c r="GV81" s="40">
        <v>15243885</v>
      </c>
      <c r="GW81" s="40">
        <v>15474099</v>
      </c>
      <c r="GX81" s="40">
        <v>15707473</v>
      </c>
      <c r="GY81" s="40">
        <v>15951832</v>
      </c>
      <c r="GZ81" s="40">
        <v>16212022</v>
      </c>
      <c r="HA81" s="40">
        <v>16491116</v>
      </c>
      <c r="HB81" s="40">
        <v>16785356</v>
      </c>
      <c r="HC81" s="40">
        <v>17084359</v>
      </c>
      <c r="HD81" s="40">
        <v>17373657</v>
      </c>
      <c r="HE81" s="40">
        <v>17643060</v>
      </c>
      <c r="HF81" s="40">
        <v>17888000</v>
      </c>
      <c r="HG81" s="40">
        <v>18113000</v>
      </c>
      <c r="HH81" s="40">
        <v>18324000</v>
      </c>
      <c r="HI81" s="40">
        <v>18531000</v>
      </c>
      <c r="HJ81" s="40">
        <v>18741000</v>
      </c>
      <c r="HK81" s="40">
        <v>18955000</v>
      </c>
      <c r="HL81" s="40">
        <v>19172000</v>
      </c>
      <c r="HM81" s="40">
        <v>19390000</v>
      </c>
      <c r="HN81" s="40">
        <v>19606000</v>
      </c>
      <c r="HO81" s="40">
        <v>19819000</v>
      </c>
      <c r="HP81" s="40">
        <v>20028000</v>
      </c>
      <c r="HQ81" s="40">
        <v>20233000</v>
      </c>
      <c r="HR81" s="40">
        <v>20436000</v>
      </c>
      <c r="HS81" s="40">
        <v>20635000</v>
      </c>
      <c r="HT81" s="40">
        <v>20832000</v>
      </c>
      <c r="HU81" s="40">
        <v>21025000</v>
      </c>
      <c r="HV81" s="40">
        <v>21215000</v>
      </c>
      <c r="HW81" s="40">
        <v>21401000</v>
      </c>
      <c r="HX81" s="40">
        <v>21584000</v>
      </c>
      <c r="HY81" s="40">
        <v>21762000</v>
      </c>
      <c r="HZ81" s="40">
        <v>21937000</v>
      </c>
      <c r="IA81" s="40">
        <v>22107000</v>
      </c>
      <c r="IB81" s="40">
        <v>22274000</v>
      </c>
      <c r="IC81" s="40">
        <v>22436000</v>
      </c>
      <c r="ID81" s="40">
        <v>22594000</v>
      </c>
      <c r="IE81" s="40">
        <v>22747000</v>
      </c>
      <c r="IF81" s="40">
        <v>22896000</v>
      </c>
      <c r="IG81" s="40">
        <v>23041000</v>
      </c>
      <c r="IH81" s="40">
        <v>23181000</v>
      </c>
      <c r="II81" s="40">
        <v>23316000</v>
      </c>
      <c r="IJ81" s="336" t="s">
        <v>851</v>
      </c>
      <c r="IK81" s="336" t="s">
        <v>851</v>
      </c>
      <c r="IL81" s="336" t="s">
        <v>851</v>
      </c>
      <c r="IM81" s="40">
        <v>1.7068745568394661E-2</v>
      </c>
      <c r="IN81" s="40">
        <v>1.7685027793049812E-2</v>
      </c>
      <c r="IO81" s="40">
        <v>1.7656527459621429E-2</v>
      </c>
      <c r="IP81" s="40">
        <v>1.6791727393865585E-2</v>
      </c>
      <c r="IQ81" s="40">
        <v>1.538741122931242E-2</v>
      </c>
      <c r="IR81" s="40">
        <v>1.3787591829895973E-2</v>
      </c>
      <c r="IS81" s="40">
        <v>1.2499815784394741E-2</v>
      </c>
      <c r="IT81" s="40">
        <v>1.1581763625144958E-2</v>
      </c>
      <c r="IU81" s="40">
        <v>1.1233329772949219E-2</v>
      </c>
      <c r="IV81" s="40">
        <v>1.1268631555140018E-2</v>
      </c>
      <c r="IW81" s="40">
        <v>1.1354112066328526E-2</v>
      </c>
      <c r="IX81" s="40">
        <v>1.1383132077753544E-2</v>
      </c>
      <c r="IY81" s="40">
        <v>1.1306587606668472E-2</v>
      </c>
      <c r="IZ81" s="40">
        <v>1.1078172363340855E-2</v>
      </c>
      <c r="JA81" s="40">
        <v>1.0805431753396988E-2</v>
      </c>
      <c r="JB81" s="40">
        <v>1.0490220971405506E-2</v>
      </c>
      <c r="JC81" s="40">
        <v>1.0183640755712986E-2</v>
      </c>
      <c r="JD81" s="40">
        <v>9.9831167608499527E-3</v>
      </c>
      <c r="JE81" s="40">
        <v>9.6906116232275963E-3</v>
      </c>
      <c r="JF81" s="40">
        <v>9.5016025006771088E-3</v>
      </c>
      <c r="JG81" s="40">
        <v>9.2219393700361252E-3</v>
      </c>
      <c r="JH81" s="40">
        <v>8.9962724596261978E-3</v>
      </c>
      <c r="JI81" s="40">
        <v>8.7291710078716278E-3</v>
      </c>
      <c r="JJ81" s="40">
        <v>8.5146492347121239E-3</v>
      </c>
      <c r="JK81" s="40">
        <v>8.2130301743745804E-3</v>
      </c>
      <c r="JL81" s="40">
        <v>8.0093797296285629E-3</v>
      </c>
      <c r="JM81" s="40">
        <v>7.7195917256176472E-3</v>
      </c>
      <c r="JN81" s="40">
        <v>7.5257783755660057E-3</v>
      </c>
      <c r="JO81" s="40">
        <v>7.2467327117919922E-3</v>
      </c>
      <c r="JP81" s="40">
        <v>7.0175728760659695E-3</v>
      </c>
      <c r="JQ81" s="40">
        <v>6.7488844506442547E-3</v>
      </c>
      <c r="JR81" s="40">
        <v>6.5289540216326714E-3</v>
      </c>
      <c r="JS81" s="40">
        <v>6.3130147755146027E-3</v>
      </c>
      <c r="JT81" s="40">
        <v>6.0577397234737873E-3</v>
      </c>
      <c r="JU81" s="40">
        <v>5.806842353194952E-3</v>
      </c>
      <c r="JV81" s="336" t="s">
        <v>1740</v>
      </c>
      <c r="JW81" s="336" t="s">
        <v>851</v>
      </c>
      <c r="JX81" s="336" t="s">
        <v>851</v>
      </c>
      <c r="JY81" s="336" t="s">
        <v>851</v>
      </c>
      <c r="JZ81" s="336" t="s">
        <v>851</v>
      </c>
      <c r="KA81" s="336" t="s">
        <v>1740</v>
      </c>
      <c r="KB81" s="40">
        <v>0.50055193608792303</v>
      </c>
      <c r="KC81" s="40">
        <v>0.50046546273763393</v>
      </c>
      <c r="KD81" s="40">
        <v>0.50037890170455701</v>
      </c>
      <c r="KE81" s="40">
        <v>0.50029374821730199</v>
      </c>
      <c r="KF81" s="40">
        <v>0.50021057742765396</v>
      </c>
      <c r="KG81" s="40">
        <v>0.50013019283503002</v>
      </c>
      <c r="KH81" s="40">
        <v>0.50005249190065104</v>
      </c>
      <c r="KI81" s="40">
        <v>0.49997717155260801</v>
      </c>
      <c r="KJ81" s="40">
        <v>0.49990397918026297</v>
      </c>
      <c r="KK81" s="40">
        <v>0.49983311554259602</v>
      </c>
      <c r="KL81" s="40">
        <v>0.499764734609006</v>
      </c>
      <c r="KM81" s="40">
        <v>0.49969915680021404</v>
      </c>
      <c r="KN81" s="40">
        <v>0.49963611057836199</v>
      </c>
      <c r="KO81" s="40">
        <v>0.49957632769822502</v>
      </c>
      <c r="KP81" s="40">
        <v>0.49951948990954298</v>
      </c>
      <c r="KQ81" s="40">
        <v>0.49946563361382301</v>
      </c>
      <c r="KR81" s="40">
        <v>0.49941525466805103</v>
      </c>
      <c r="KS81" s="40">
        <v>0.499368168232523</v>
      </c>
      <c r="KT81" s="40">
        <v>0.49932447165413602</v>
      </c>
      <c r="KU81" s="40">
        <v>0.49928530659561998</v>
      </c>
      <c r="KV81" s="40">
        <v>0.49924978020482497</v>
      </c>
      <c r="KW81" s="40">
        <v>0.49921891189682904</v>
      </c>
      <c r="KX81" s="40">
        <v>0.49919226916366904</v>
      </c>
      <c r="KY81" s="40">
        <v>0.49917051566338599</v>
      </c>
      <c r="KZ81" s="40">
        <v>0.49915394683500303</v>
      </c>
      <c r="LA81" s="40">
        <v>0.49914225766751502</v>
      </c>
      <c r="LB81" s="40">
        <v>0.49913577395309294</v>
      </c>
      <c r="LC81" s="40">
        <v>0.49913502083843198</v>
      </c>
      <c r="LD81" s="40">
        <v>0.49913970759037196</v>
      </c>
      <c r="LE81" s="40">
        <v>0.49914995765053904</v>
      </c>
      <c r="LF81" s="40">
        <v>0.49916578840166204</v>
      </c>
      <c r="LG81" s="40">
        <v>0.49918742054556398</v>
      </c>
      <c r="LH81" s="40">
        <v>0.49921437506698602</v>
      </c>
      <c r="LI81" s="40">
        <v>0.49924782060675499</v>
      </c>
      <c r="LJ81" s="40">
        <v>0.49928734967154703</v>
      </c>
      <c r="LK81" s="40">
        <v>0.49933328201049398</v>
      </c>
      <c r="LL81" s="336" t="s">
        <v>851</v>
      </c>
      <c r="LM81" s="336" t="s">
        <v>851</v>
      </c>
      <c r="LN81" s="336" t="s">
        <v>1740</v>
      </c>
      <c r="LO81" s="40">
        <v>0.64338737726211548</v>
      </c>
      <c r="LP81" s="40">
        <v>0.64529269933700562</v>
      </c>
      <c r="LQ81" s="40">
        <v>0.64687258005142212</v>
      </c>
      <c r="LR81" s="40">
        <v>0.64814120531082153</v>
      </c>
      <c r="LS81" s="40">
        <v>0.64920836687088013</v>
      </c>
      <c r="LT81" s="40">
        <v>0.65016978979110718</v>
      </c>
      <c r="LU81" s="40">
        <v>0.65015655755996704</v>
      </c>
      <c r="LV81" s="40">
        <v>0.65003037452697754</v>
      </c>
      <c r="LW81" s="40">
        <v>0.64991265535354614</v>
      </c>
      <c r="LX81" s="40">
        <v>0.64972209930419922</v>
      </c>
      <c r="LY81" s="40">
        <v>0.64948511123657227</v>
      </c>
      <c r="LZ81" s="40">
        <v>0.64974939823150635</v>
      </c>
      <c r="MA81" s="40">
        <v>0.64990609884262085</v>
      </c>
      <c r="MB81" s="40">
        <v>0.65002578496932983</v>
      </c>
      <c r="MC81" s="40">
        <v>0.6501581072807312</v>
      </c>
      <c r="MD81" s="40">
        <v>0.65028506517410278</v>
      </c>
      <c r="ME81" s="40">
        <v>0.65053921937942505</v>
      </c>
      <c r="MF81" s="40">
        <v>0.65081799030303955</v>
      </c>
      <c r="MG81" s="40">
        <v>0.65105694532394409</v>
      </c>
      <c r="MH81" s="40">
        <v>0.65122365951538086</v>
      </c>
      <c r="MI81" s="40">
        <v>0.65116167068481445</v>
      </c>
      <c r="MJ81" s="40">
        <v>0.65117716789245605</v>
      </c>
      <c r="MK81" s="40">
        <v>0.6510959267616272</v>
      </c>
      <c r="ML81" s="40">
        <v>0.65090417861938477</v>
      </c>
      <c r="MM81" s="40">
        <v>0.6505281925201416</v>
      </c>
      <c r="MN81" s="40">
        <v>0.65007811784744263</v>
      </c>
      <c r="MO81" s="40">
        <v>0.64967864751815796</v>
      </c>
      <c r="MP81" s="40">
        <v>0.64920616149902344</v>
      </c>
      <c r="MQ81" s="40">
        <v>0.64851397275924683</v>
      </c>
      <c r="MR81" s="40">
        <v>0.64775359630584717</v>
      </c>
      <c r="MS81" s="40">
        <v>0.64676463603973389</v>
      </c>
      <c r="MT81" s="40">
        <v>0.64588737487792969</v>
      </c>
      <c r="MU81" s="40">
        <v>0.6449161171913147</v>
      </c>
      <c r="MV81" s="40">
        <v>0.64376544952392578</v>
      </c>
      <c r="MW81" s="40">
        <v>0.64250892400741577</v>
      </c>
      <c r="MX81" s="40">
        <v>0.64106190204620361</v>
      </c>
      <c r="MY81" s="336" t="s">
        <v>851</v>
      </c>
      <c r="MZ81" s="336" t="s">
        <v>1740</v>
      </c>
      <c r="NA81" s="40">
        <v>0.61161231994628906</v>
      </c>
      <c r="NB81" s="40">
        <v>0.6128230094909668</v>
      </c>
      <c r="NC81" s="40">
        <v>0.61392515897750854</v>
      </c>
      <c r="ND81" s="40">
        <v>0.61484485864639282</v>
      </c>
      <c r="NE81" s="40">
        <v>0.61555439233779907</v>
      </c>
      <c r="NF81" s="40">
        <v>0.616069495677948</v>
      </c>
      <c r="NG81" s="40">
        <v>0.61555230617523193</v>
      </c>
      <c r="NH81" s="40">
        <v>0.61480706930160522</v>
      </c>
      <c r="NI81" s="40">
        <v>0.61411261558532715</v>
      </c>
      <c r="NJ81" s="40">
        <v>0.61324268579483032</v>
      </c>
      <c r="NK81" s="40">
        <v>0.61229389905929565</v>
      </c>
      <c r="NL81" s="40">
        <v>0.61187022924423218</v>
      </c>
      <c r="NM81" s="40">
        <v>0.61136031150817871</v>
      </c>
      <c r="NN81" s="40">
        <v>0.61072719097137451</v>
      </c>
      <c r="NO81" s="40">
        <v>0.61017036437988281</v>
      </c>
      <c r="NP81" s="40">
        <v>0.60956656932830811</v>
      </c>
      <c r="NQ81" s="40">
        <v>0.60919713973999023</v>
      </c>
      <c r="NR81" s="40">
        <v>0.60890626907348633</v>
      </c>
      <c r="NS81" s="40">
        <v>0.60853397846221924</v>
      </c>
      <c r="NT81" s="40">
        <v>0.60818994045257568</v>
      </c>
      <c r="NU81" s="40">
        <v>0.60757488012313843</v>
      </c>
      <c r="NV81" s="40">
        <v>0.60718190670013428</v>
      </c>
      <c r="NW81" s="40">
        <v>0.60664623975753784</v>
      </c>
      <c r="NX81" s="40">
        <v>0.60604643821716309</v>
      </c>
      <c r="NY81" s="40">
        <v>0.60521680116653442</v>
      </c>
      <c r="NZ81" s="40">
        <v>0.60421836376190186</v>
      </c>
      <c r="OA81" s="40">
        <v>0.60331857204437256</v>
      </c>
      <c r="OB81" s="40">
        <v>0.60220742225646973</v>
      </c>
      <c r="OC81" s="40">
        <v>0.60083502531051636</v>
      </c>
      <c r="OD81" s="40">
        <v>0.59939384460449219</v>
      </c>
      <c r="OE81" s="40">
        <v>0.59776932001113892</v>
      </c>
      <c r="OF81" s="40">
        <v>0.59621047973632813</v>
      </c>
      <c r="OG81" s="40">
        <v>0.5945580005645752</v>
      </c>
      <c r="OH81" s="40">
        <v>0.59272599220275879</v>
      </c>
      <c r="OI81" s="40">
        <v>0.59082871675491333</v>
      </c>
      <c r="OJ81" s="40">
        <v>0.58878022432327271</v>
      </c>
      <c r="OK81" s="336" t="s">
        <v>851</v>
      </c>
      <c r="OL81" s="336" t="s">
        <v>851</v>
      </c>
      <c r="OM81" s="336" t="s">
        <v>1740</v>
      </c>
      <c r="ON81" s="40">
        <v>0.54831486940383911</v>
      </c>
      <c r="OO81" s="40">
        <v>0.55113017559051514</v>
      </c>
      <c r="OP81" s="40">
        <v>0.55392283201217651</v>
      </c>
      <c r="OQ81" s="40">
        <v>0.55663275718688965</v>
      </c>
      <c r="OR81" s="40">
        <v>0.55922657251358032</v>
      </c>
      <c r="OS81" s="40">
        <v>0.56169646978378296</v>
      </c>
      <c r="OT81" s="40">
        <v>0.56317085027694702</v>
      </c>
      <c r="OU81" s="40">
        <v>0.56445646286010742</v>
      </c>
      <c r="OV81" s="40">
        <v>0.56554245948791504</v>
      </c>
      <c r="OW81" s="40">
        <v>0.56634825468063354</v>
      </c>
      <c r="OX81" s="40">
        <v>0.56688541173934937</v>
      </c>
      <c r="OY81" s="40">
        <v>0.56776577234268188</v>
      </c>
      <c r="OZ81" s="40">
        <v>0.56838095188140869</v>
      </c>
      <c r="PA81" s="40">
        <v>0.56884992122650146</v>
      </c>
      <c r="PB81" s="40">
        <v>0.56921350955963135</v>
      </c>
      <c r="PC81" s="40">
        <v>0.56960493326187134</v>
      </c>
      <c r="PD81" s="40">
        <v>0.57010185718536377</v>
      </c>
      <c r="PE81" s="40">
        <v>0.57055306434631348</v>
      </c>
      <c r="PF81" s="40">
        <v>0.57105106115341187</v>
      </c>
      <c r="PG81" s="40">
        <v>0.57150471210479736</v>
      </c>
      <c r="PH81" s="40">
        <v>0.57190859317779541</v>
      </c>
      <c r="PI81" s="40">
        <v>0.57250893115997314</v>
      </c>
      <c r="PJ81" s="40">
        <v>0.57303792238235474</v>
      </c>
      <c r="PK81" s="40">
        <v>0.57366478443145752</v>
      </c>
      <c r="PL81" s="40">
        <v>0.57412898540496826</v>
      </c>
      <c r="PM81" s="40">
        <v>0.57448762655258179</v>
      </c>
      <c r="PN81" s="40">
        <v>0.57491910457611084</v>
      </c>
      <c r="PO81" s="40">
        <v>0.57529288530349731</v>
      </c>
      <c r="PP81" s="40">
        <v>0.57546913623809814</v>
      </c>
      <c r="PQ81" s="40">
        <v>0.5755036473274231</v>
      </c>
      <c r="PR81" s="40">
        <v>0.57532972097396851</v>
      </c>
      <c r="PS81" s="40">
        <v>0.57519674301147461</v>
      </c>
      <c r="PT81" s="40">
        <v>0.57494759559631348</v>
      </c>
      <c r="PU81" s="40">
        <v>0.57445424795150757</v>
      </c>
      <c r="PV81" s="40">
        <v>0.57387512922286987</v>
      </c>
      <c r="PW81" s="40">
        <v>0.5730399489402771</v>
      </c>
      <c r="PX81" s="336" t="s">
        <v>851</v>
      </c>
      <c r="PY81" s="336" t="s">
        <v>851</v>
      </c>
      <c r="PZ81" s="40">
        <v>0.69279999999999997</v>
      </c>
      <c r="QA81" s="40">
        <v>0.68989999999999996</v>
      </c>
      <c r="QB81" s="40">
        <v>0.68680000000000008</v>
      </c>
      <c r="QC81" s="40">
        <v>0.71050000000000002</v>
      </c>
      <c r="QD81" s="40">
        <v>0.70450000000000002</v>
      </c>
      <c r="QE81" s="40">
        <v>0.71810000000000007</v>
      </c>
      <c r="QF81" s="40">
        <v>0.70420000000000005</v>
      </c>
      <c r="QG81" s="40">
        <v>0.70660000000000001</v>
      </c>
      <c r="QH81" s="40">
        <v>0.68799999999999994</v>
      </c>
      <c r="QI81" s="40">
        <v>0.67830000000000001</v>
      </c>
      <c r="QJ81" s="40">
        <v>0.66989999999999994</v>
      </c>
      <c r="QK81" s="40">
        <v>0.6765000000000001</v>
      </c>
      <c r="QL81" s="40">
        <v>0.67079999999999995</v>
      </c>
      <c r="QM81" s="40">
        <v>0.66849999999999998</v>
      </c>
      <c r="QN81" s="40">
        <v>0.69209999999999994</v>
      </c>
      <c r="QO81" s="40">
        <v>0.71150000000000002</v>
      </c>
      <c r="QP81" s="40">
        <v>0.71970000000000001</v>
      </c>
      <c r="QQ81" s="40">
        <v>0.71030000000000004</v>
      </c>
      <c r="QR81" s="40">
        <v>0.7095999999999999</v>
      </c>
      <c r="QS81" s="336" t="s">
        <v>851</v>
      </c>
      <c r="QT81" s="336" t="s">
        <v>851</v>
      </c>
      <c r="QU81" s="336" t="s">
        <v>851</v>
      </c>
      <c r="QV81" s="336" t="s">
        <v>851</v>
      </c>
      <c r="QW81" s="40">
        <v>-9.8598503973335028E-4</v>
      </c>
      <c r="QX81" s="336" t="s">
        <v>851</v>
      </c>
      <c r="QY81" s="336" t="s">
        <v>851</v>
      </c>
      <c r="QZ81" s="336" t="s">
        <v>851</v>
      </c>
      <c r="RA81" s="336" t="s">
        <v>851</v>
      </c>
      <c r="RB81" s="336" t="s">
        <v>851</v>
      </c>
      <c r="RC81" s="336" t="s">
        <v>851</v>
      </c>
      <c r="RD81" s="336" t="s">
        <v>851</v>
      </c>
      <c r="RE81" s="336" t="s">
        <v>851</v>
      </c>
      <c r="RF81" s="40">
        <v>0.45700000000000002</v>
      </c>
      <c r="RG81" s="40">
        <v>2019</v>
      </c>
      <c r="RH81" s="336" t="s">
        <v>840</v>
      </c>
      <c r="RI81" s="336" t="s">
        <v>851</v>
      </c>
      <c r="RJ81" s="40">
        <v>3.6000000000000004E-2</v>
      </c>
      <c r="RK81" s="40">
        <v>2019</v>
      </c>
      <c r="RL81" s="336" t="s">
        <v>840</v>
      </c>
      <c r="RM81" s="336" t="s">
        <v>851</v>
      </c>
      <c r="RN81" s="40">
        <v>9.8000000000000004E-2</v>
      </c>
      <c r="RO81" s="40">
        <v>2019</v>
      </c>
      <c r="RP81" s="336" t="s">
        <v>840</v>
      </c>
      <c r="RQ81" s="336" t="s">
        <v>851</v>
      </c>
      <c r="RR81" s="40">
        <v>0.254</v>
      </c>
      <c r="RS81" s="40">
        <v>2019</v>
      </c>
      <c r="RT81" s="336" t="s">
        <v>840</v>
      </c>
      <c r="RU81" s="336" t="s">
        <v>851</v>
      </c>
      <c r="RV81" s="40">
        <v>0.33</v>
      </c>
      <c r="RW81" s="40">
        <v>2020</v>
      </c>
      <c r="RX81" s="336" t="s">
        <v>840</v>
      </c>
      <c r="RY81" s="336" t="s">
        <v>851</v>
      </c>
      <c r="RZ81" s="336" t="s">
        <v>838</v>
      </c>
      <c r="SA81" s="40">
        <v>0.22521586716175079</v>
      </c>
      <c r="SB81" s="40">
        <v>0.23503880202770233</v>
      </c>
      <c r="SC81" s="40">
        <v>0.24386587738990784</v>
      </c>
      <c r="SD81" s="40">
        <v>0.23064516484737396</v>
      </c>
      <c r="SE81" s="40">
        <v>0.21956995129585266</v>
      </c>
      <c r="SF81" s="336" t="s">
        <v>851</v>
      </c>
      <c r="SG81" s="336" t="s">
        <v>851</v>
      </c>
      <c r="SH81" s="40">
        <v>0.23232735693454742</v>
      </c>
      <c r="SI81" s="40">
        <v>0.24463710188865662</v>
      </c>
      <c r="SJ81" s="40">
        <v>0.25973206758499146</v>
      </c>
      <c r="SK81" s="40">
        <v>0.25510680675506592</v>
      </c>
      <c r="SL81" s="40">
        <v>0.24889929592609406</v>
      </c>
      <c r="SM81" s="336" t="s">
        <v>840</v>
      </c>
      <c r="SN81" s="336" t="s">
        <v>851</v>
      </c>
      <c r="SO81" s="336" t="s">
        <v>851</v>
      </c>
      <c r="SP81" s="40">
        <v>2.8197877109050751E-2</v>
      </c>
      <c r="SQ81" s="40">
        <v>2.1806489676237106E-2</v>
      </c>
      <c r="SR81" s="40">
        <v>1.6041265800595284E-2</v>
      </c>
      <c r="SS81" s="40">
        <v>-1.1333918198943138E-2</v>
      </c>
      <c r="ST81" s="40">
        <v>-8.0669239163398743E-2</v>
      </c>
      <c r="SU81" s="336" t="s">
        <v>838</v>
      </c>
      <c r="SV81" s="336" t="s">
        <v>851</v>
      </c>
      <c r="SW81" s="336" t="s">
        <v>851</v>
      </c>
      <c r="SX81" s="40">
        <v>3.277428075671196E-2</v>
      </c>
      <c r="SY81" s="40">
        <v>3.0621819198131561E-2</v>
      </c>
      <c r="SZ81" s="40">
        <v>2.7572773396968842E-2</v>
      </c>
      <c r="TA81" s="40">
        <v>4.9975775182247162E-3</v>
      </c>
      <c r="TB81" s="40">
        <v>1.2104370398446918E-4</v>
      </c>
      <c r="TC81" s="336" t="s">
        <v>840</v>
      </c>
      <c r="TD81" s="336" t="s">
        <v>851</v>
      </c>
      <c r="TE81" s="336" t="s">
        <v>851</v>
      </c>
      <c r="TF81" s="336" t="s">
        <v>851</v>
      </c>
      <c r="TG81" s="40">
        <v>1.1686475016176701E-2</v>
      </c>
      <c r="TH81" s="40">
        <v>5.5529368110001087E-3</v>
      </c>
      <c r="TI81" s="40">
        <v>-1.1389572318876162E-4</v>
      </c>
      <c r="TJ81" s="40">
        <v>-2.8251800686120987E-2</v>
      </c>
      <c r="TK81" s="40">
        <v>-9.6056640148162842E-2</v>
      </c>
      <c r="TL81" s="336" t="s">
        <v>838</v>
      </c>
      <c r="TM81" s="336" t="s">
        <v>851</v>
      </c>
      <c r="TN81" s="336" t="s">
        <v>851</v>
      </c>
      <c r="TO81" s="336" t="s">
        <v>851</v>
      </c>
      <c r="TP81" s="40">
        <v>1.6080858185887337E-2</v>
      </c>
      <c r="TQ81" s="40">
        <v>1.4278433285653591E-2</v>
      </c>
      <c r="TR81" s="40">
        <v>1.1366940103471279E-2</v>
      </c>
      <c r="TS81" s="40">
        <v>-1.2078704312443733E-2</v>
      </c>
      <c r="TT81" s="40">
        <v>-1.6670683398842812E-2</v>
      </c>
      <c r="TU81" s="336" t="s">
        <v>840</v>
      </c>
      <c r="TV81" s="336" t="s">
        <v>851</v>
      </c>
      <c r="TW81" s="40">
        <v>6100</v>
      </c>
      <c r="TX81" s="336" t="s">
        <v>840</v>
      </c>
      <c r="TY81" s="336" t="s">
        <v>851</v>
      </c>
      <c r="TZ81" s="40">
        <v>5853.81298828125</v>
      </c>
      <c r="UA81" s="336" t="s">
        <v>838</v>
      </c>
      <c r="UB81" s="336" t="s">
        <v>851</v>
      </c>
      <c r="UC81" s="40">
        <v>5853.8130599184697</v>
      </c>
      <c r="UD81" s="336" t="s">
        <v>840</v>
      </c>
      <c r="UE81" s="336" t="s">
        <v>851</v>
      </c>
      <c r="UF81" s="336" t="s">
        <v>851</v>
      </c>
      <c r="UG81" s="40">
        <v>0.22433556616306305</v>
      </c>
      <c r="UH81" s="40">
        <v>0.23912063241004944</v>
      </c>
      <c r="UI81" s="40">
        <v>0.2414824515581131</v>
      </c>
      <c r="UJ81" s="40">
        <v>0.23496977984905243</v>
      </c>
      <c r="UK81" s="40">
        <v>0.2445557564496994</v>
      </c>
      <c r="UL81" s="336" t="s">
        <v>838</v>
      </c>
      <c r="UM81" s="336" t="s">
        <v>851</v>
      </c>
      <c r="UN81" s="336" t="s">
        <v>851</v>
      </c>
      <c r="UO81" s="336" t="s">
        <v>851</v>
      </c>
      <c r="UP81" s="40">
        <v>0.2332342267036438</v>
      </c>
      <c r="UQ81" s="40">
        <v>0.24781608581542969</v>
      </c>
      <c r="UR81" s="40">
        <v>0.25257709622383118</v>
      </c>
      <c r="US81" s="40">
        <v>0.24996531009674072</v>
      </c>
      <c r="UT81" s="40">
        <v>0.24835313856601715</v>
      </c>
      <c r="UU81" s="336" t="s">
        <v>840</v>
      </c>
    </row>
    <row r="82" spans="1:567">
      <c r="A82" s="336" t="s">
        <v>426</v>
      </c>
      <c r="B82" s="336" t="s">
        <v>51</v>
      </c>
      <c r="C82" s="336" t="s">
        <v>271</v>
      </c>
      <c r="D82" s="40">
        <v>4.8749778419733047E-2</v>
      </c>
      <c r="E82" s="336" t="s">
        <v>436</v>
      </c>
      <c r="F82" s="40">
        <v>5.6857280433177948E-2</v>
      </c>
      <c r="G82" s="336" t="s">
        <v>1741</v>
      </c>
      <c r="H82" s="40">
        <v>7.2790607810020447E-2</v>
      </c>
      <c r="I82" s="336" t="s">
        <v>1447</v>
      </c>
      <c r="J82" s="40">
        <v>5.4470941424369812E-2</v>
      </c>
      <c r="K82" s="336" t="s">
        <v>1803</v>
      </c>
      <c r="L82" s="336" t="s">
        <v>436</v>
      </c>
      <c r="M82" s="40">
        <v>0.35345956683158875</v>
      </c>
      <c r="N82" s="40">
        <v>0.52297031879425049</v>
      </c>
      <c r="O82" s="336" t="s">
        <v>436</v>
      </c>
      <c r="P82" s="40">
        <v>0.35345956683158875</v>
      </c>
      <c r="Q82" s="336" t="s">
        <v>436</v>
      </c>
      <c r="R82" s="40">
        <v>0.43045422434806824</v>
      </c>
      <c r="S82" s="336" t="s">
        <v>436</v>
      </c>
      <c r="T82" s="40">
        <v>0.39714953303337097</v>
      </c>
      <c r="U82" s="336" t="s">
        <v>436</v>
      </c>
      <c r="V82" s="336" t="s">
        <v>851</v>
      </c>
      <c r="W82" s="336" t="s">
        <v>1741</v>
      </c>
      <c r="X82" s="40">
        <v>0.37784090638160706</v>
      </c>
      <c r="Y82" s="40">
        <v>0.57585024833679199</v>
      </c>
      <c r="Z82" s="336" t="s">
        <v>1741</v>
      </c>
      <c r="AA82" s="40">
        <v>0.37784090638160706</v>
      </c>
      <c r="AB82" s="336" t="s">
        <v>1741</v>
      </c>
      <c r="AC82" s="40">
        <v>0.41221565008163452</v>
      </c>
      <c r="AD82" s="336" t="s">
        <v>1741</v>
      </c>
      <c r="AE82" s="40">
        <v>0.40224379301071167</v>
      </c>
      <c r="AF82" s="336" t="s">
        <v>1741</v>
      </c>
      <c r="AG82" s="336" t="s">
        <v>851</v>
      </c>
      <c r="AH82" s="336" t="s">
        <v>1447</v>
      </c>
      <c r="AI82" s="40">
        <v>0.36151221394538879</v>
      </c>
      <c r="AJ82" s="40">
        <v>0.48203068971633911</v>
      </c>
      <c r="AK82" s="336" t="s">
        <v>1447</v>
      </c>
      <c r="AL82" s="40">
        <v>0.36151221394538879</v>
      </c>
      <c r="AM82" s="336" t="s">
        <v>1447</v>
      </c>
      <c r="AN82" s="40">
        <v>0.45954561233520508</v>
      </c>
      <c r="AO82" s="336" t="s">
        <v>1447</v>
      </c>
      <c r="AP82" s="40">
        <v>0.40586990118026733</v>
      </c>
      <c r="AQ82" s="336" t="s">
        <v>1447</v>
      </c>
      <c r="AR82" s="336" t="s">
        <v>851</v>
      </c>
      <c r="AS82" s="336" t="s">
        <v>1803</v>
      </c>
      <c r="AT82" s="40">
        <v>0.36203563213348389</v>
      </c>
      <c r="AU82" s="40">
        <v>0.48260372877120972</v>
      </c>
      <c r="AV82" s="336" t="s">
        <v>1803</v>
      </c>
      <c r="AW82" s="40">
        <v>0.36203563213348389</v>
      </c>
      <c r="AX82" s="336" t="s">
        <v>1803</v>
      </c>
      <c r="AY82" s="40">
        <v>0.45923826098442078</v>
      </c>
      <c r="AZ82" s="336" t="s">
        <v>1803</v>
      </c>
      <c r="BA82" s="40">
        <v>0.4062102735042572</v>
      </c>
      <c r="BB82" s="336" t="s">
        <v>1803</v>
      </c>
      <c r="BC82" s="336" t="s">
        <v>851</v>
      </c>
      <c r="BD82" s="336" t="s">
        <v>436</v>
      </c>
      <c r="BE82" s="40">
        <v>1.6501994132995605</v>
      </c>
      <c r="BF82" s="336" t="s">
        <v>827</v>
      </c>
      <c r="BG82" s="40">
        <v>1.2993302345275879</v>
      </c>
      <c r="BH82" s="336" t="s">
        <v>1447</v>
      </c>
      <c r="BI82" s="40">
        <v>1.4264340400695801</v>
      </c>
      <c r="BJ82" s="336" t="s">
        <v>1803</v>
      </c>
      <c r="BK82" s="40">
        <v>1.4272024631500244</v>
      </c>
      <c r="BL82" s="336" t="s">
        <v>851</v>
      </c>
      <c r="BM82" s="40">
        <v>1.5332952737808228</v>
      </c>
      <c r="BN82" s="336" t="s">
        <v>838</v>
      </c>
      <c r="BO82" s="336" t="s">
        <v>851</v>
      </c>
      <c r="BP82" s="336" t="s">
        <v>436</v>
      </c>
      <c r="BQ82" s="40">
        <v>1.3097112998366356E-2</v>
      </c>
      <c r="BR82" s="40">
        <v>1.2860199436545372E-2</v>
      </c>
      <c r="BS82" s="40">
        <v>1.0735929943621159E-2</v>
      </c>
      <c r="BT82" s="40">
        <v>8.6646862328052521E-3</v>
      </c>
      <c r="BU82" s="40">
        <v>8.6647123098373413E-3</v>
      </c>
      <c r="BV82" s="336" t="s">
        <v>851</v>
      </c>
      <c r="BW82" s="336" t="s">
        <v>827</v>
      </c>
      <c r="BX82" s="40">
        <v>1.6891291365027428E-2</v>
      </c>
      <c r="BY82" s="40">
        <v>1.752060279250145E-2</v>
      </c>
      <c r="BZ82" s="40">
        <v>1.7521142959594727E-2</v>
      </c>
      <c r="CA82" s="40">
        <v>1.6893681138753891E-2</v>
      </c>
      <c r="CB82" s="40">
        <v>1.657995767891407E-2</v>
      </c>
      <c r="CC82" s="336" t="s">
        <v>851</v>
      </c>
      <c r="CD82" s="336" t="s">
        <v>1447</v>
      </c>
      <c r="CE82" s="40">
        <v>1.6586882993578911E-2</v>
      </c>
      <c r="CF82" s="40">
        <v>1.6695363447070122E-2</v>
      </c>
      <c r="CG82" s="40">
        <v>1.5968747437000275E-2</v>
      </c>
      <c r="CH82" s="40">
        <v>1.4416373334825039E-2</v>
      </c>
      <c r="CI82" s="40">
        <v>1.1162699200212955E-2</v>
      </c>
      <c r="CJ82" s="336" t="s">
        <v>851</v>
      </c>
      <c r="CK82" s="336" t="s">
        <v>1803</v>
      </c>
      <c r="CL82" s="40">
        <v>1.620282419025898E-2</v>
      </c>
      <c r="CM82" s="40">
        <v>1.5763923525810242E-2</v>
      </c>
      <c r="CN82" s="40">
        <v>1.4571584761142731E-2</v>
      </c>
      <c r="CO82" s="40">
        <v>1.224948838353157E-2</v>
      </c>
      <c r="CP82" s="40">
        <v>1.116273645311594E-2</v>
      </c>
      <c r="CQ82" s="336" t="s">
        <v>851</v>
      </c>
      <c r="CR82" s="40">
        <v>4.4905319213867188</v>
      </c>
      <c r="CS82" s="40">
        <v>5.2332720756530762</v>
      </c>
      <c r="CT82" s="40">
        <v>6.1005759239196777</v>
      </c>
      <c r="CU82" s="40">
        <v>6.999021053314209</v>
      </c>
      <c r="CV82" s="40">
        <v>7.8353419303894043</v>
      </c>
      <c r="CW82" s="336" t="s">
        <v>1741</v>
      </c>
      <c r="CX82" s="336" t="s">
        <v>851</v>
      </c>
      <c r="CY82" s="40">
        <v>4.9361763000488281</v>
      </c>
      <c r="CZ82" s="40">
        <v>5.7411980628967285</v>
      </c>
      <c r="DA82" s="40">
        <v>6.6396431922912598</v>
      </c>
      <c r="DB82" s="40">
        <v>7.5070257186889648</v>
      </c>
      <c r="DC82" s="40">
        <v>8.3278160095214844</v>
      </c>
      <c r="DD82" s="336" t="s">
        <v>1447</v>
      </c>
      <c r="DE82" s="336" t="s">
        <v>851</v>
      </c>
      <c r="DF82" s="40">
        <v>8.6561317443847656</v>
      </c>
      <c r="DG82" s="336" t="s">
        <v>1803</v>
      </c>
      <c r="DH82" s="336" t="s">
        <v>851</v>
      </c>
      <c r="DI82" s="336" t="s">
        <v>851</v>
      </c>
      <c r="DJ82" s="336">
        <v>7.4</v>
      </c>
      <c r="DK82" s="336" t="s">
        <v>1738</v>
      </c>
      <c r="DL82" s="336" t="s">
        <v>851</v>
      </c>
      <c r="DM82" s="336" t="s">
        <v>851</v>
      </c>
      <c r="DN82" s="336" t="s">
        <v>436</v>
      </c>
      <c r="DO82" s="40">
        <v>-1.090337336063385E-2</v>
      </c>
      <c r="DP82" s="40">
        <v>-1.3998523354530334E-2</v>
      </c>
      <c r="DQ82" s="40">
        <v>-1.5616827644407749E-2</v>
      </c>
      <c r="DR82" s="40">
        <v>-9.1498447582125664E-3</v>
      </c>
      <c r="DS82" s="40">
        <v>-1.1556872166693211E-2</v>
      </c>
      <c r="DT82" s="336" t="s">
        <v>851</v>
      </c>
      <c r="DU82" s="336" t="s">
        <v>827</v>
      </c>
      <c r="DV82" s="40">
        <v>-1.1216012760996819E-2</v>
      </c>
      <c r="DW82" s="40">
        <v>-1.2989391572773457E-2</v>
      </c>
      <c r="DX82" s="40">
        <v>-1.8526872619986534E-2</v>
      </c>
      <c r="DY82" s="40">
        <v>-2.3318255320191383E-2</v>
      </c>
      <c r="DZ82" s="40">
        <v>-1.6864433884620667E-2</v>
      </c>
      <c r="EA82" s="336" t="s">
        <v>851</v>
      </c>
      <c r="EB82" s="336" t="s">
        <v>1447</v>
      </c>
      <c r="EC82" s="40">
        <v>-1.1215783655643463E-2</v>
      </c>
      <c r="ED82" s="40">
        <v>-1.1075757443904877E-2</v>
      </c>
      <c r="EE82" s="40">
        <v>-8.238903246819973E-3</v>
      </c>
      <c r="EF82" s="40">
        <v>3.3813260961323977E-3</v>
      </c>
      <c r="EG82" s="40">
        <v>-1.3330935034900904E-3</v>
      </c>
      <c r="EH82" s="336" t="s">
        <v>851</v>
      </c>
      <c r="EI82" s="336" t="s">
        <v>1803</v>
      </c>
      <c r="EJ82" s="40">
        <v>-3.0596423894166946E-3</v>
      </c>
      <c r="EK82" s="40">
        <v>-1.405627466738224E-3</v>
      </c>
      <c r="EL82" s="40">
        <v>9.1834721388295293E-4</v>
      </c>
      <c r="EM82" s="40">
        <v>1.1368363164365292E-2</v>
      </c>
      <c r="EN82" s="40">
        <v>7.3141762986779213E-3</v>
      </c>
      <c r="EO82" s="336" t="s">
        <v>851</v>
      </c>
      <c r="EP82" s="336" t="s">
        <v>851</v>
      </c>
      <c r="EQ82" s="336" t="s">
        <v>851</v>
      </c>
      <c r="ER82" s="40">
        <v>0.47869999999999996</v>
      </c>
      <c r="ES82" s="336" t="s">
        <v>1739</v>
      </c>
      <c r="ET82" s="336" t="s">
        <v>851</v>
      </c>
      <c r="EU82" s="336" t="s">
        <v>851</v>
      </c>
      <c r="EV82" s="40">
        <v>0.75190000000000001</v>
      </c>
      <c r="EW82" s="336" t="s">
        <v>1739</v>
      </c>
      <c r="EX82" s="336" t="s">
        <v>851</v>
      </c>
      <c r="EY82" s="336" t="s">
        <v>851</v>
      </c>
      <c r="EZ82" s="40">
        <v>0.2</v>
      </c>
      <c r="FA82" s="336" t="s">
        <v>1739</v>
      </c>
      <c r="FB82" s="336" t="s">
        <v>851</v>
      </c>
      <c r="FC82" s="40">
        <v>-1.0276478715240955E-2</v>
      </c>
      <c r="FD82" s="40">
        <v>-2.3033659905195236E-2</v>
      </c>
      <c r="FE82" s="40">
        <v>-3.4155655652284622E-2</v>
      </c>
      <c r="FF82" s="40">
        <v>-4.2258031666278839E-2</v>
      </c>
      <c r="FG82" s="40">
        <v>-3.0756391584873199E-2</v>
      </c>
      <c r="FH82" s="336" t="s">
        <v>838</v>
      </c>
      <c r="FI82" s="336" t="s">
        <v>851</v>
      </c>
      <c r="FJ82" s="40">
        <v>-9.9012572318315506E-3</v>
      </c>
      <c r="FK82" s="40">
        <v>-1.919960230588913E-2</v>
      </c>
      <c r="FL82" s="40">
        <v>-3.1275473535060883E-2</v>
      </c>
      <c r="FM82" s="40">
        <v>-4.244699701666832E-2</v>
      </c>
      <c r="FN82" s="40">
        <v>-3.3726625144481659E-2</v>
      </c>
      <c r="FO82" s="336" t="s">
        <v>840</v>
      </c>
      <c r="FP82" s="336" t="s">
        <v>851</v>
      </c>
      <c r="FQ82" s="40">
        <v>0.36240947246551514</v>
      </c>
      <c r="FR82" s="336" t="s">
        <v>840</v>
      </c>
      <c r="FS82" s="336" t="s">
        <v>851</v>
      </c>
      <c r="FT82" s="336" t="s">
        <v>851</v>
      </c>
      <c r="FU82" s="40">
        <v>2.9304200783371925E-2</v>
      </c>
      <c r="FV82" s="40">
        <v>3.6131829023361206E-2</v>
      </c>
      <c r="FW82" s="40">
        <v>2.0593568682670593E-2</v>
      </c>
      <c r="FX82" s="40">
        <v>2.7834139764308929E-2</v>
      </c>
      <c r="FY82" s="40">
        <v>2.9728369787335396E-2</v>
      </c>
      <c r="FZ82" s="336" t="s">
        <v>840</v>
      </c>
      <c r="GA82" s="336" t="s">
        <v>851</v>
      </c>
      <c r="GB82" s="336" t="s">
        <v>851</v>
      </c>
      <c r="GC82" s="336" t="s">
        <v>851</v>
      </c>
      <c r="GD82" s="336" t="s">
        <v>851</v>
      </c>
      <c r="GE82" s="336" t="s">
        <v>851</v>
      </c>
      <c r="GF82" s="336" t="s">
        <v>851</v>
      </c>
      <c r="GG82" s="336" t="s">
        <v>851</v>
      </c>
      <c r="GH82" s="336" t="s">
        <v>851</v>
      </c>
      <c r="GI82" s="336" t="s">
        <v>851</v>
      </c>
      <c r="GJ82" s="336" t="s">
        <v>851</v>
      </c>
      <c r="GK82" s="40">
        <v>68831561</v>
      </c>
      <c r="GL82" s="40">
        <v>70152662</v>
      </c>
      <c r="GM82" s="40">
        <v>71485044</v>
      </c>
      <c r="GN82" s="40">
        <v>72826102</v>
      </c>
      <c r="GO82" s="40">
        <v>74172073</v>
      </c>
      <c r="GP82" s="40">
        <v>75523576</v>
      </c>
      <c r="GQ82" s="40">
        <v>76873670</v>
      </c>
      <c r="GR82" s="40">
        <v>78232124</v>
      </c>
      <c r="GS82" s="40">
        <v>79636081</v>
      </c>
      <c r="GT82" s="40">
        <v>81134789</v>
      </c>
      <c r="GU82" s="40">
        <v>82761244</v>
      </c>
      <c r="GV82" s="40">
        <v>84529251</v>
      </c>
      <c r="GW82" s="40">
        <v>86422240</v>
      </c>
      <c r="GX82" s="40">
        <v>88404652</v>
      </c>
      <c r="GY82" s="40">
        <v>90424668</v>
      </c>
      <c r="GZ82" s="40">
        <v>92442549</v>
      </c>
      <c r="HA82" s="40">
        <v>94447071</v>
      </c>
      <c r="HB82" s="40">
        <v>96442590</v>
      </c>
      <c r="HC82" s="40">
        <v>98423602</v>
      </c>
      <c r="HD82" s="40">
        <v>100388076</v>
      </c>
      <c r="HE82" s="40">
        <v>102334403</v>
      </c>
      <c r="HF82" s="40">
        <v>104258000</v>
      </c>
      <c r="HG82" s="40">
        <v>106157000</v>
      </c>
      <c r="HH82" s="40">
        <v>108032000</v>
      </c>
      <c r="HI82" s="40">
        <v>109887000</v>
      </c>
      <c r="HJ82" s="40">
        <v>111728000</v>
      </c>
      <c r="HK82" s="40">
        <v>113554000</v>
      </c>
      <c r="HL82" s="40">
        <v>115367000</v>
      </c>
      <c r="HM82" s="40">
        <v>117176000</v>
      </c>
      <c r="HN82" s="40">
        <v>118995000</v>
      </c>
      <c r="HO82" s="40">
        <v>120832000</v>
      </c>
      <c r="HP82" s="40">
        <v>122689000</v>
      </c>
      <c r="HQ82" s="40">
        <v>124568000</v>
      </c>
      <c r="HR82" s="40">
        <v>126469000</v>
      </c>
      <c r="HS82" s="40">
        <v>128393000</v>
      </c>
      <c r="HT82" s="40">
        <v>130340000</v>
      </c>
      <c r="HU82" s="40">
        <v>132312000</v>
      </c>
      <c r="HV82" s="40">
        <v>134305000</v>
      </c>
      <c r="HW82" s="40">
        <v>136315000</v>
      </c>
      <c r="HX82" s="40">
        <v>138332000</v>
      </c>
      <c r="HY82" s="40">
        <v>140350000</v>
      </c>
      <c r="HZ82" s="40">
        <v>142366000</v>
      </c>
      <c r="IA82" s="40">
        <v>144379000</v>
      </c>
      <c r="IB82" s="40">
        <v>146383000</v>
      </c>
      <c r="IC82" s="40">
        <v>148377000</v>
      </c>
      <c r="ID82" s="40">
        <v>150355000</v>
      </c>
      <c r="IE82" s="40">
        <v>152316000</v>
      </c>
      <c r="IF82" s="40">
        <v>154259000</v>
      </c>
      <c r="IG82" s="40">
        <v>156181000</v>
      </c>
      <c r="IH82" s="40">
        <v>158081000</v>
      </c>
      <c r="II82" s="40">
        <v>159957000</v>
      </c>
      <c r="IJ82" s="336" t="s">
        <v>851</v>
      </c>
      <c r="IK82" s="336" t="s">
        <v>851</v>
      </c>
      <c r="IL82" s="336" t="s">
        <v>851</v>
      </c>
      <c r="IM82" s="40">
        <v>2.1452222019433975E-2</v>
      </c>
      <c r="IN82" s="40">
        <v>2.0908325910568237E-2</v>
      </c>
      <c r="IO82" s="40">
        <v>2.033272385597229E-2</v>
      </c>
      <c r="IP82" s="40">
        <v>1.9762802869081497E-2</v>
      </c>
      <c r="IQ82" s="40">
        <v>1.9202476367354393E-2</v>
      </c>
      <c r="IR82" s="40">
        <v>1.8622685223817825E-2</v>
      </c>
      <c r="IS82" s="40">
        <v>1.8050534650683403E-2</v>
      </c>
      <c r="IT82" s="40">
        <v>1.7508348450064659E-2</v>
      </c>
      <c r="IU82" s="40">
        <v>1.7025085166096687E-2</v>
      </c>
      <c r="IV82" s="40">
        <v>1.6614781692624092E-2</v>
      </c>
      <c r="IW82" s="40">
        <v>1.6211148351430893E-2</v>
      </c>
      <c r="IX82" s="40">
        <v>1.5839856117963791E-2</v>
      </c>
      <c r="IY82" s="40">
        <v>1.5558727085590363E-2</v>
      </c>
      <c r="IZ82" s="40">
        <v>1.5404397621750832E-2</v>
      </c>
      <c r="JA82" s="40">
        <v>1.5319675207138062E-2</v>
      </c>
      <c r="JB82" s="40">
        <v>1.525154709815979E-2</v>
      </c>
      <c r="JC82" s="40">
        <v>1.5199053101241589E-2</v>
      </c>
      <c r="JD82" s="40">
        <v>1.5145467594265938E-2</v>
      </c>
      <c r="JE82" s="40">
        <v>1.5098653733730316E-2</v>
      </c>
      <c r="JF82" s="40">
        <v>1.5050548128783703E-2</v>
      </c>
      <c r="JG82" s="40">
        <v>1.5016349032521248E-2</v>
      </c>
      <c r="JH82" s="40">
        <v>1.4950563199818134E-2</v>
      </c>
      <c r="JI82" s="40">
        <v>1.4855051413178444E-2</v>
      </c>
      <c r="JJ82" s="40">
        <v>1.4688208699226379E-2</v>
      </c>
      <c r="JK82" s="40">
        <v>1.448270957916975E-2</v>
      </c>
      <c r="JL82" s="40">
        <v>1.4261903241276741E-2</v>
      </c>
      <c r="JM82" s="40">
        <v>1.404058001935482E-2</v>
      </c>
      <c r="JN82" s="40">
        <v>1.3784687966108322E-2</v>
      </c>
      <c r="JO82" s="40">
        <v>1.3529857620596886E-2</v>
      </c>
      <c r="JP82" s="40">
        <v>1.3242832385003567E-2</v>
      </c>
      <c r="JQ82" s="40">
        <v>1.2958145700395107E-2</v>
      </c>
      <c r="JR82" s="40">
        <v>1.2675697915256023E-2</v>
      </c>
      <c r="JS82" s="40">
        <v>1.2382582761347294E-2</v>
      </c>
      <c r="JT82" s="40">
        <v>1.2091969139873981E-2</v>
      </c>
      <c r="JU82" s="40">
        <v>1.1797469109296799E-2</v>
      </c>
      <c r="JV82" s="336" t="s">
        <v>1740</v>
      </c>
      <c r="JW82" s="336" t="s">
        <v>851</v>
      </c>
      <c r="JX82" s="336" t="s">
        <v>851</v>
      </c>
      <c r="JY82" s="336" t="s">
        <v>851</v>
      </c>
      <c r="JZ82" s="336" t="s">
        <v>851</v>
      </c>
      <c r="KA82" s="336" t="s">
        <v>1740</v>
      </c>
      <c r="KB82" s="40">
        <v>0.50536985950052093</v>
      </c>
      <c r="KC82" s="40">
        <v>0.50535998093577705</v>
      </c>
      <c r="KD82" s="40">
        <v>0.50533457261983505</v>
      </c>
      <c r="KE82" s="40">
        <v>0.50530028356409895</v>
      </c>
      <c r="KF82" s="40">
        <v>0.50526517711127394</v>
      </c>
      <c r="KG82" s="40">
        <v>0.50523441271260505</v>
      </c>
      <c r="KH82" s="40">
        <v>0.50521022651744696</v>
      </c>
      <c r="KI82" s="40">
        <v>0.50519073258236002</v>
      </c>
      <c r="KJ82" s="40">
        <v>0.50517183146005995</v>
      </c>
      <c r="KK82" s="40">
        <v>0.50514783510110395</v>
      </c>
      <c r="KL82" s="40">
        <v>0.505114930102191</v>
      </c>
      <c r="KM82" s="40">
        <v>0.50507286062474999</v>
      </c>
      <c r="KN82" s="40">
        <v>0.50502351984502503</v>
      </c>
      <c r="KO82" s="40">
        <v>0.50496885520117596</v>
      </c>
      <c r="KP82" s="40">
        <v>0.50491133064219906</v>
      </c>
      <c r="KQ82" s="40">
        <v>0.50485305345236098</v>
      </c>
      <c r="KR82" s="40">
        <v>0.50479445173056003</v>
      </c>
      <c r="KS82" s="40">
        <v>0.50473546343765907</v>
      </c>
      <c r="KT82" s="40">
        <v>0.50467668994398307</v>
      </c>
      <c r="KU82" s="40">
        <v>0.50461865409824802</v>
      </c>
      <c r="KV82" s="40">
        <v>0.50456182891046897</v>
      </c>
      <c r="KW82" s="40">
        <v>0.50450660730543906</v>
      </c>
      <c r="KX82" s="40">
        <v>0.50445316423023601</v>
      </c>
      <c r="KY82" s="40">
        <v>0.50440176372790502</v>
      </c>
      <c r="KZ82" s="40">
        <v>0.50435239460915005</v>
      </c>
      <c r="LA82" s="40">
        <v>0.50430513609642202</v>
      </c>
      <c r="LB82" s="40">
        <v>0.50426011147508198</v>
      </c>
      <c r="LC82" s="40">
        <v>0.50421740438649698</v>
      </c>
      <c r="LD82" s="40">
        <v>0.50417686956010399</v>
      </c>
      <c r="LE82" s="40">
        <v>0.50413850715016206</v>
      </c>
      <c r="LF82" s="40">
        <v>0.50410220995963295</v>
      </c>
      <c r="LG82" s="40">
        <v>0.50406797372799306</v>
      </c>
      <c r="LH82" s="40">
        <v>0.50403591228852396</v>
      </c>
      <c r="LI82" s="40">
        <v>0.50400586498528499</v>
      </c>
      <c r="LJ82" s="40">
        <v>0.50397769600070397</v>
      </c>
      <c r="LK82" s="40">
        <v>0.50395130725569803</v>
      </c>
      <c r="LL82" s="336" t="s">
        <v>851</v>
      </c>
      <c r="LM82" s="336" t="s">
        <v>851</v>
      </c>
      <c r="LN82" s="336" t="s">
        <v>1740</v>
      </c>
      <c r="LO82" s="40">
        <v>0.61584311723709106</v>
      </c>
      <c r="LP82" s="40">
        <v>0.6120794415473938</v>
      </c>
      <c r="LQ82" s="40">
        <v>0.61036527156829834</v>
      </c>
      <c r="LR82" s="40">
        <v>0.60971498489379883</v>
      </c>
      <c r="LS82" s="40">
        <v>0.60888838768005371</v>
      </c>
      <c r="LT82" s="40">
        <v>0.60747289657592773</v>
      </c>
      <c r="LU82" s="40">
        <v>0.6074066162109375</v>
      </c>
      <c r="LV82" s="40">
        <v>0.60635662078857422</v>
      </c>
      <c r="LW82" s="40">
        <v>0.60522806644439697</v>
      </c>
      <c r="LX82" s="40">
        <v>0.6052672266960144</v>
      </c>
      <c r="LY82" s="40">
        <v>0.60694724321365356</v>
      </c>
      <c r="LZ82" s="40">
        <v>0.60919034481048584</v>
      </c>
      <c r="MA82" s="40">
        <v>0.61274886131286621</v>
      </c>
      <c r="MB82" s="40">
        <v>0.61719977855682373</v>
      </c>
      <c r="MC82" s="40">
        <v>0.62170678377151489</v>
      </c>
      <c r="MD82" s="40">
        <v>0.6257779598236084</v>
      </c>
      <c r="ME82" s="40">
        <v>0.62918436527252197</v>
      </c>
      <c r="MF82" s="40">
        <v>0.63223302364349365</v>
      </c>
      <c r="MG82" s="40">
        <v>0.63491445779800415</v>
      </c>
      <c r="MH82" s="40">
        <v>0.63728553056716919</v>
      </c>
      <c r="MI82" s="40">
        <v>0.63938164710998535</v>
      </c>
      <c r="MJ82" s="40">
        <v>0.64062213897705078</v>
      </c>
      <c r="MK82" s="40">
        <v>0.64167380332946777</v>
      </c>
      <c r="ML82" s="40">
        <v>0.64244580268859863</v>
      </c>
      <c r="MM82" s="40">
        <v>0.64288091659545898</v>
      </c>
      <c r="MN82" s="40">
        <v>0.64298540353775024</v>
      </c>
      <c r="MO82" s="40">
        <v>0.642505943775177</v>
      </c>
      <c r="MP82" s="40">
        <v>0.64190775156021118</v>
      </c>
      <c r="MQ82" s="40">
        <v>0.64121514558792114</v>
      </c>
      <c r="MR82" s="40">
        <v>0.64048337936401367</v>
      </c>
      <c r="MS82" s="40">
        <v>0.63977253437042236</v>
      </c>
      <c r="MT82" s="40">
        <v>0.63905960321426392</v>
      </c>
      <c r="MU82" s="40">
        <v>0.63840681314468384</v>
      </c>
      <c r="MV82" s="40">
        <v>0.63785606622695923</v>
      </c>
      <c r="MW82" s="40">
        <v>0.63743901252746582</v>
      </c>
      <c r="MX82" s="40">
        <v>0.63715875148773193</v>
      </c>
      <c r="MY82" s="336" t="s">
        <v>851</v>
      </c>
      <c r="MZ82" s="336" t="s">
        <v>1740</v>
      </c>
      <c r="NA82" s="40">
        <v>0.58944886922836304</v>
      </c>
      <c r="NB82" s="40">
        <v>0.58555513620376587</v>
      </c>
      <c r="NC82" s="40">
        <v>0.58333921432495117</v>
      </c>
      <c r="ND82" s="40">
        <v>0.58198404312133789</v>
      </c>
      <c r="NE82" s="40">
        <v>0.58048075437545776</v>
      </c>
      <c r="NF82" s="40">
        <v>0.57853531837463379</v>
      </c>
      <c r="NG82" s="40">
        <v>0.57810431718826294</v>
      </c>
      <c r="NH82" s="40">
        <v>0.57678723335266113</v>
      </c>
      <c r="NI82" s="40">
        <v>0.57544058561325073</v>
      </c>
      <c r="NJ82" s="40">
        <v>0.57527279853820801</v>
      </c>
      <c r="NK82" s="40">
        <v>0.57670414447784424</v>
      </c>
      <c r="NL82" s="40">
        <v>0.57886117696762085</v>
      </c>
      <c r="NM82" s="40">
        <v>0.58230692148208618</v>
      </c>
      <c r="NN82" s="40">
        <v>0.58658766746520996</v>
      </c>
      <c r="NO82" s="40">
        <v>0.59089034795761108</v>
      </c>
      <c r="NP82" s="40">
        <v>0.59470999240875244</v>
      </c>
      <c r="NQ82" s="40">
        <v>0.59797537326812744</v>
      </c>
      <c r="NR82" s="40">
        <v>0.60084450244903564</v>
      </c>
      <c r="NS82" s="40">
        <v>0.60324662923812866</v>
      </c>
      <c r="NT82" s="40">
        <v>0.60517317056655884</v>
      </c>
      <c r="NU82" s="40">
        <v>0.60663646459579468</v>
      </c>
      <c r="NV82" s="40">
        <v>0.6072087287902832</v>
      </c>
      <c r="NW82" s="40">
        <v>0.60743087530136108</v>
      </c>
      <c r="NX82" s="40">
        <v>0.60725528001785278</v>
      </c>
      <c r="NY82" s="40">
        <v>0.60670703649520874</v>
      </c>
      <c r="NZ82" s="40">
        <v>0.60585677623748779</v>
      </c>
      <c r="OA82" s="40">
        <v>0.6046176552772522</v>
      </c>
      <c r="OB82" s="40">
        <v>0.60328024625778198</v>
      </c>
      <c r="OC82" s="40">
        <v>0.6018526554107666</v>
      </c>
      <c r="OD82" s="40">
        <v>0.60035586357116699</v>
      </c>
      <c r="OE82" s="40">
        <v>0.59886270761489868</v>
      </c>
      <c r="OF82" s="40">
        <v>0.59748810529708862</v>
      </c>
      <c r="OG82" s="40">
        <v>0.59612727165222168</v>
      </c>
      <c r="OH82" s="40">
        <v>0.59492510557174683</v>
      </c>
      <c r="OI82" s="40">
        <v>0.59405618906021118</v>
      </c>
      <c r="OJ82" s="40">
        <v>0.5936095118522644</v>
      </c>
      <c r="OK82" s="336" t="s">
        <v>851</v>
      </c>
      <c r="OL82" s="336" t="s">
        <v>851</v>
      </c>
      <c r="OM82" s="336" t="s">
        <v>1740</v>
      </c>
      <c r="ON82" s="40">
        <v>0.52451825141906738</v>
      </c>
      <c r="OO82" s="40">
        <v>0.52244621515274048</v>
      </c>
      <c r="OP82" s="40">
        <v>0.52215540409088135</v>
      </c>
      <c r="OQ82" s="40">
        <v>0.5227276086807251</v>
      </c>
      <c r="OR82" s="40">
        <v>0.52297371625900269</v>
      </c>
      <c r="OS82" s="40">
        <v>0.52244687080383301</v>
      </c>
      <c r="OT82" s="40">
        <v>0.52284717559814453</v>
      </c>
      <c r="OU82" s="40">
        <v>0.52230185270309448</v>
      </c>
      <c r="OV82" s="40">
        <v>0.52132701873779297</v>
      </c>
      <c r="OW82" s="40">
        <v>0.52065300941467285</v>
      </c>
      <c r="OX82" s="40">
        <v>0.52054095268249512</v>
      </c>
      <c r="OY82" s="40">
        <v>0.52013140916824341</v>
      </c>
      <c r="OZ82" s="40">
        <v>0.52006208896636963</v>
      </c>
      <c r="PA82" s="40">
        <v>0.52061003446578979</v>
      </c>
      <c r="PB82" s="40">
        <v>0.52195471525192261</v>
      </c>
      <c r="PC82" s="40">
        <v>0.52419888973236084</v>
      </c>
      <c r="PD82" s="40">
        <v>0.52698284387588501</v>
      </c>
      <c r="PE82" s="40">
        <v>0.53064191341400146</v>
      </c>
      <c r="PF82" s="40">
        <v>0.53477925062179565</v>
      </c>
      <c r="PG82" s="40">
        <v>0.53891569375991821</v>
      </c>
      <c r="PH82" s="40">
        <v>0.54272669553756714</v>
      </c>
      <c r="PI82" s="40">
        <v>0.54572522640228271</v>
      </c>
      <c r="PJ82" s="40">
        <v>0.5485350489616394</v>
      </c>
      <c r="PK82" s="40">
        <v>0.55102521181106567</v>
      </c>
      <c r="PL82" s="40">
        <v>0.55314749479293823</v>
      </c>
      <c r="PM82" s="40">
        <v>0.55486994981765747</v>
      </c>
      <c r="PN82" s="40">
        <v>0.55589818954467773</v>
      </c>
      <c r="PO82" s="40">
        <v>0.55665987730026245</v>
      </c>
      <c r="PP82" s="40">
        <v>0.5571480393409729</v>
      </c>
      <c r="PQ82" s="40">
        <v>0.55738425254821777</v>
      </c>
      <c r="PR82" s="40">
        <v>0.55739414691925049</v>
      </c>
      <c r="PS82" s="40">
        <v>0.55712467432022095</v>
      </c>
      <c r="PT82" s="40">
        <v>0.55669361352920532</v>
      </c>
      <c r="PU82" s="40">
        <v>0.55618160963058472</v>
      </c>
      <c r="PV82" s="40">
        <v>0.55568981170654297</v>
      </c>
      <c r="PW82" s="40">
        <v>0.55527424812316895</v>
      </c>
      <c r="PX82" s="336" t="s">
        <v>851</v>
      </c>
      <c r="PY82" s="336" t="s">
        <v>851</v>
      </c>
      <c r="PZ82" s="40">
        <v>0.48580000000000001</v>
      </c>
      <c r="QA82" s="40">
        <v>0.48219999999999996</v>
      </c>
      <c r="QB82" s="40">
        <v>0.48700000000000004</v>
      </c>
      <c r="QC82" s="40">
        <v>0.49180000000000001</v>
      </c>
      <c r="QD82" s="40">
        <v>0.49630000000000002</v>
      </c>
      <c r="QE82" s="40">
        <v>0.50029999999999997</v>
      </c>
      <c r="QF82" s="40">
        <v>0.51060000000000005</v>
      </c>
      <c r="QG82" s="40">
        <v>0.50979999999999992</v>
      </c>
      <c r="QH82" s="40">
        <v>0.51570000000000005</v>
      </c>
      <c r="QI82" s="40">
        <v>0.52</v>
      </c>
      <c r="QJ82" s="40">
        <v>0.51800000000000002</v>
      </c>
      <c r="QK82" s="40">
        <v>0.52180000000000004</v>
      </c>
      <c r="QL82" s="40">
        <v>0.52780000000000005</v>
      </c>
      <c r="QM82" s="40">
        <v>0.52859999999999996</v>
      </c>
      <c r="QN82" s="40">
        <v>0.51070000000000004</v>
      </c>
      <c r="QO82" s="40">
        <v>0.50680000000000003</v>
      </c>
      <c r="QP82" s="40">
        <v>0.49359999999999998</v>
      </c>
      <c r="QQ82" s="40">
        <v>0.47909999999999997</v>
      </c>
      <c r="QR82" s="40">
        <v>0.47869999999999996</v>
      </c>
      <c r="QS82" s="336" t="s">
        <v>851</v>
      </c>
      <c r="QT82" s="336" t="s">
        <v>851</v>
      </c>
      <c r="QU82" s="336" t="s">
        <v>851</v>
      </c>
      <c r="QV82" s="336" t="s">
        <v>851</v>
      </c>
      <c r="QW82" s="40">
        <v>-8.3524751244112849E-4</v>
      </c>
      <c r="QX82" s="336" t="s">
        <v>851</v>
      </c>
      <c r="QY82" s="336" t="s">
        <v>851</v>
      </c>
      <c r="QZ82" s="336" t="s">
        <v>851</v>
      </c>
      <c r="RA82" s="336" t="s">
        <v>851</v>
      </c>
      <c r="RB82" s="336" t="s">
        <v>851</v>
      </c>
      <c r="RC82" s="336" t="s">
        <v>851</v>
      </c>
      <c r="RD82" s="336" t="s">
        <v>851</v>
      </c>
      <c r="RE82" s="336" t="s">
        <v>851</v>
      </c>
      <c r="RF82" s="40">
        <v>0.315</v>
      </c>
      <c r="RG82" s="40">
        <v>2017</v>
      </c>
      <c r="RH82" s="336" t="s">
        <v>840</v>
      </c>
      <c r="RI82" s="336" t="s">
        <v>851</v>
      </c>
      <c r="RJ82" s="40">
        <v>3.7999999999999999E-2</v>
      </c>
      <c r="RK82" s="40">
        <v>2017</v>
      </c>
      <c r="RL82" s="336" t="s">
        <v>840</v>
      </c>
      <c r="RM82" s="336" t="s">
        <v>851</v>
      </c>
      <c r="RN82" s="40">
        <v>0.28899999999999998</v>
      </c>
      <c r="RO82" s="40">
        <v>2017</v>
      </c>
      <c r="RP82" s="336" t="s">
        <v>840</v>
      </c>
      <c r="RQ82" s="336" t="s">
        <v>851</v>
      </c>
      <c r="RR82" s="40">
        <v>0.72599999999999998</v>
      </c>
      <c r="RS82" s="40">
        <v>2017</v>
      </c>
      <c r="RT82" s="336" t="s">
        <v>840</v>
      </c>
      <c r="RU82" s="336" t="s">
        <v>851</v>
      </c>
      <c r="RV82" s="40">
        <v>0.32500000000000001</v>
      </c>
      <c r="RW82" s="40">
        <v>2017</v>
      </c>
      <c r="RX82" s="336" t="s">
        <v>840</v>
      </c>
      <c r="RY82" s="336" t="s">
        <v>851</v>
      </c>
      <c r="RZ82" s="336" t="s">
        <v>838</v>
      </c>
      <c r="SA82" s="40">
        <v>0.1364542692899704</v>
      </c>
      <c r="SB82" s="40">
        <v>0.14243780076503754</v>
      </c>
      <c r="SC82" s="40">
        <v>0.14026083052158356</v>
      </c>
      <c r="SD82" s="40">
        <v>0.15286420285701752</v>
      </c>
      <c r="SE82" s="40">
        <v>0.13581468164920807</v>
      </c>
      <c r="SF82" s="336" t="s">
        <v>851</v>
      </c>
      <c r="SG82" s="336" t="s">
        <v>851</v>
      </c>
      <c r="SH82" s="40">
        <v>0.17045891284942627</v>
      </c>
      <c r="SI82" s="40">
        <v>0.16914613544940948</v>
      </c>
      <c r="SJ82" s="40">
        <v>0.15323886275291443</v>
      </c>
      <c r="SK82" s="40">
        <v>0.15438571572303772</v>
      </c>
      <c r="SL82" s="40">
        <v>0.17996655404567719</v>
      </c>
      <c r="SM82" s="336" t="s">
        <v>840</v>
      </c>
      <c r="SN82" s="336" t="s">
        <v>851</v>
      </c>
      <c r="SO82" s="336" t="s">
        <v>851</v>
      </c>
      <c r="SP82" s="40">
        <v>4.1520636528730392E-2</v>
      </c>
      <c r="SQ82" s="40">
        <v>4.3784171342849731E-2</v>
      </c>
      <c r="SR82" s="40">
        <v>3.5709895193576813E-2</v>
      </c>
      <c r="SS82" s="40">
        <v>4.4887304306030273E-2</v>
      </c>
      <c r="ST82" s="40">
        <v>3.5061821341514587E-2</v>
      </c>
      <c r="SU82" s="336" t="s">
        <v>838</v>
      </c>
      <c r="SV82" s="336" t="s">
        <v>851</v>
      </c>
      <c r="SW82" s="336" t="s">
        <v>851</v>
      </c>
      <c r="SX82" s="40">
        <v>4.2855218052864075E-2</v>
      </c>
      <c r="SY82" s="40">
        <v>4.4363148510456085E-2</v>
      </c>
      <c r="SZ82" s="40">
        <v>3.7222854793071747E-2</v>
      </c>
      <c r="TA82" s="40">
        <v>4.6433225274085999E-2</v>
      </c>
      <c r="TB82" s="40">
        <v>5.4087385535240173E-2</v>
      </c>
      <c r="TC82" s="336" t="s">
        <v>840</v>
      </c>
      <c r="TD82" s="336" t="s">
        <v>851</v>
      </c>
      <c r="TE82" s="336" t="s">
        <v>851</v>
      </c>
      <c r="TF82" s="336" t="s">
        <v>851</v>
      </c>
      <c r="TG82" s="40">
        <v>2.1691655740141869E-2</v>
      </c>
      <c r="TH82" s="40">
        <v>2.3531027138233185E-2</v>
      </c>
      <c r="TI82" s="40">
        <v>1.4481682330369949E-2</v>
      </c>
      <c r="TJ82" s="40">
        <v>2.4556389078497887E-2</v>
      </c>
      <c r="TK82" s="40">
        <v>1.5863263979554176E-2</v>
      </c>
      <c r="TL82" s="336" t="s">
        <v>838</v>
      </c>
      <c r="TM82" s="336" t="s">
        <v>851</v>
      </c>
      <c r="TN82" s="336" t="s">
        <v>851</v>
      </c>
      <c r="TO82" s="336" t="s">
        <v>851</v>
      </c>
      <c r="TP82" s="40">
        <v>2.3020971566438675E-2</v>
      </c>
      <c r="TQ82" s="40">
        <v>2.4186098948121071E-2</v>
      </c>
      <c r="TR82" s="40">
        <v>1.5929695218801498E-2</v>
      </c>
      <c r="TS82" s="40">
        <v>2.5527961552143097E-2</v>
      </c>
      <c r="TT82" s="40">
        <v>3.4324582666158676E-2</v>
      </c>
      <c r="TU82" s="336" t="s">
        <v>840</v>
      </c>
      <c r="TV82" s="336" t="s">
        <v>851</v>
      </c>
      <c r="TW82" s="40">
        <v>2690</v>
      </c>
      <c r="TX82" s="336" t="s">
        <v>840</v>
      </c>
      <c r="TY82" s="336" t="s">
        <v>851</v>
      </c>
      <c r="TZ82" s="40">
        <v>3964.9873046875</v>
      </c>
      <c r="UA82" s="336" t="s">
        <v>838</v>
      </c>
      <c r="UB82" s="336" t="s">
        <v>851</v>
      </c>
      <c r="UC82" s="40">
        <v>3964.9871290495198</v>
      </c>
      <c r="UD82" s="336" t="s">
        <v>840</v>
      </c>
      <c r="UE82" s="336" t="s">
        <v>851</v>
      </c>
      <c r="UF82" s="336" t="s">
        <v>851</v>
      </c>
      <c r="UG82" s="40">
        <v>0.12617778778076172</v>
      </c>
      <c r="UH82" s="40">
        <v>0.1194041445851326</v>
      </c>
      <c r="UI82" s="40">
        <v>0.10610517859458923</v>
      </c>
      <c r="UJ82" s="40">
        <v>0.11060616374015808</v>
      </c>
      <c r="UK82" s="40">
        <v>0.10505829006433487</v>
      </c>
      <c r="UL82" s="336" t="s">
        <v>838</v>
      </c>
      <c r="UM82" s="336" t="s">
        <v>851</v>
      </c>
      <c r="UN82" s="336" t="s">
        <v>851</v>
      </c>
      <c r="UO82" s="336" t="s">
        <v>851</v>
      </c>
      <c r="UP82" s="40">
        <v>0.16055765748023987</v>
      </c>
      <c r="UQ82" s="40">
        <v>0.14994652569293976</v>
      </c>
      <c r="UR82" s="40">
        <v>0.12196338176727295</v>
      </c>
      <c r="US82" s="40">
        <v>0.1119387149810791</v>
      </c>
      <c r="UT82" s="40">
        <v>0.14623992145061493</v>
      </c>
      <c r="UU82" s="336" t="s">
        <v>840</v>
      </c>
    </row>
    <row r="83" spans="1:567">
      <c r="A83" s="336" t="s">
        <v>426</v>
      </c>
      <c r="B83" s="336" t="s">
        <v>142</v>
      </c>
      <c r="C83" s="336" t="s">
        <v>272</v>
      </c>
      <c r="D83" s="40">
        <v>3.1992565840482712E-2</v>
      </c>
      <c r="E83" s="336" t="s">
        <v>436</v>
      </c>
      <c r="F83" s="40">
        <v>4.767763614654541E-2</v>
      </c>
      <c r="G83" s="336" t="s">
        <v>1741</v>
      </c>
      <c r="H83" s="40">
        <v>4.628194123506546E-2</v>
      </c>
      <c r="I83" s="336" t="s">
        <v>1447</v>
      </c>
      <c r="J83" s="40">
        <v>4.542197659611702E-2</v>
      </c>
      <c r="K83" s="336" t="s">
        <v>1803</v>
      </c>
      <c r="L83" s="336" t="s">
        <v>471</v>
      </c>
      <c r="M83" s="40">
        <v>0.38600000739097595</v>
      </c>
      <c r="N83" s="40"/>
      <c r="O83" s="336" t="s">
        <v>1736</v>
      </c>
      <c r="P83" s="40"/>
      <c r="Q83" s="336" t="s">
        <v>1736</v>
      </c>
      <c r="R83" s="40"/>
      <c r="S83" s="336" t="s">
        <v>1736</v>
      </c>
      <c r="T83" s="40"/>
      <c r="U83" s="336" t="s">
        <v>1736</v>
      </c>
      <c r="V83" s="336" t="s">
        <v>851</v>
      </c>
      <c r="W83" s="336" t="s">
        <v>470</v>
      </c>
      <c r="X83" s="40">
        <v>0.50167715549468994</v>
      </c>
      <c r="Y83" s="40"/>
      <c r="Z83" s="336" t="s">
        <v>1736</v>
      </c>
      <c r="AA83" s="40"/>
      <c r="AB83" s="336" t="s">
        <v>1736</v>
      </c>
      <c r="AC83" s="40"/>
      <c r="AD83" s="336" t="s">
        <v>1736</v>
      </c>
      <c r="AE83" s="40"/>
      <c r="AF83" s="336" t="s">
        <v>1736</v>
      </c>
      <c r="AG83" s="336" t="s">
        <v>851</v>
      </c>
      <c r="AH83" s="336" t="s">
        <v>470</v>
      </c>
      <c r="AI83" s="40">
        <v>0.51752066612243652</v>
      </c>
      <c r="AJ83" s="40"/>
      <c r="AK83" s="336" t="s">
        <v>1736</v>
      </c>
      <c r="AL83" s="40"/>
      <c r="AM83" s="336" t="s">
        <v>1736</v>
      </c>
      <c r="AN83" s="40"/>
      <c r="AO83" s="336" t="s">
        <v>1736</v>
      </c>
      <c r="AP83" s="40"/>
      <c r="AQ83" s="336" t="s">
        <v>1736</v>
      </c>
      <c r="AR83" s="336" t="s">
        <v>851</v>
      </c>
      <c r="AS83" s="336" t="s">
        <v>470</v>
      </c>
      <c r="AT83" s="40">
        <v>0.50167655944824219</v>
      </c>
      <c r="AU83" s="40"/>
      <c r="AV83" s="336" t="s">
        <v>1736</v>
      </c>
      <c r="AW83" s="40"/>
      <c r="AX83" s="336" t="s">
        <v>1736</v>
      </c>
      <c r="AY83" s="40"/>
      <c r="AZ83" s="336" t="s">
        <v>1736</v>
      </c>
      <c r="BA83" s="40"/>
      <c r="BB83" s="336" t="s">
        <v>1736</v>
      </c>
      <c r="BC83" s="336" t="s">
        <v>851</v>
      </c>
      <c r="BD83" s="336" t="s">
        <v>436</v>
      </c>
      <c r="BE83" s="40">
        <v>5.4234638214111328</v>
      </c>
      <c r="BF83" s="336" t="s">
        <v>827</v>
      </c>
      <c r="BG83" s="40">
        <v>2.1660759449005127</v>
      </c>
      <c r="BH83" s="336" t="s">
        <v>1447</v>
      </c>
      <c r="BI83" s="40">
        <v>2.6653568744659424</v>
      </c>
      <c r="BJ83" s="336" t="s">
        <v>1803</v>
      </c>
      <c r="BK83" s="40">
        <v>3.6905167102813721</v>
      </c>
      <c r="BL83" s="336" t="s">
        <v>851</v>
      </c>
      <c r="BM83" s="40">
        <v>2.7374403476715088</v>
      </c>
      <c r="BN83" s="336" t="s">
        <v>838</v>
      </c>
      <c r="BO83" s="336" t="s">
        <v>851</v>
      </c>
      <c r="BP83" s="336" t="s">
        <v>436</v>
      </c>
      <c r="BQ83" s="40">
        <v>1.6196455806493759E-2</v>
      </c>
      <c r="BR83" s="40">
        <v>1.5320830047130585E-2</v>
      </c>
      <c r="BS83" s="40">
        <v>1.3153511099517345E-2</v>
      </c>
      <c r="BT83" s="40">
        <v>1.1064553633332253E-2</v>
      </c>
      <c r="BU83" s="40">
        <v>1.1064546182751656E-2</v>
      </c>
      <c r="BV83" s="336" t="s">
        <v>851</v>
      </c>
      <c r="BW83" s="336" t="s">
        <v>827</v>
      </c>
      <c r="BX83" s="40">
        <v>1.0388273745775223E-2</v>
      </c>
      <c r="BY83" s="40">
        <v>9.5466095954179764E-3</v>
      </c>
      <c r="BZ83" s="40">
        <v>1.0188715532422066E-2</v>
      </c>
      <c r="CA83" s="40">
        <v>1.3277746737003326E-2</v>
      </c>
      <c r="CB83" s="40">
        <v>1.482224278151989E-2</v>
      </c>
      <c r="CC83" s="336" t="s">
        <v>851</v>
      </c>
      <c r="CD83" s="336" t="s">
        <v>1447</v>
      </c>
      <c r="CE83" s="40">
        <v>1.0674620047211647E-2</v>
      </c>
      <c r="CF83" s="40">
        <v>1.0703550651669502E-2</v>
      </c>
      <c r="CG83" s="40">
        <v>1.2505480088293552E-2</v>
      </c>
      <c r="CH83" s="40">
        <v>1.4822233468294144E-2</v>
      </c>
      <c r="CI83" s="40">
        <v>1.4822211116552353E-2</v>
      </c>
      <c r="CJ83" s="336" t="s">
        <v>851</v>
      </c>
      <c r="CK83" s="336" t="s">
        <v>1803</v>
      </c>
      <c r="CL83" s="40">
        <v>1.0865521617233753E-2</v>
      </c>
      <c r="CM83" s="40">
        <v>1.1733230203390121E-2</v>
      </c>
      <c r="CN83" s="40">
        <v>1.4050002209842205E-2</v>
      </c>
      <c r="CO83" s="40">
        <v>1.4822257682681084E-2</v>
      </c>
      <c r="CP83" s="40">
        <v>1.4822217635810375E-2</v>
      </c>
      <c r="CQ83" s="336" t="s">
        <v>851</v>
      </c>
      <c r="CR83" s="40">
        <v>4.1777458190917969</v>
      </c>
      <c r="CS83" s="40">
        <v>4.8170161247253418</v>
      </c>
      <c r="CT83" s="40">
        <v>5.226046085357666</v>
      </c>
      <c r="CU83" s="40">
        <v>5.5775160789489746</v>
      </c>
      <c r="CV83" s="40">
        <v>6.2348299026489258</v>
      </c>
      <c r="CW83" s="336" t="s">
        <v>1741</v>
      </c>
      <c r="CX83" s="336" t="s">
        <v>851</v>
      </c>
      <c r="CY83" s="40">
        <v>4.5613079071044922</v>
      </c>
      <c r="CZ83" s="40">
        <v>5.0854578018188477</v>
      </c>
      <c r="DA83" s="40">
        <v>5.4369277954101563</v>
      </c>
      <c r="DB83" s="40">
        <v>5.9413199424743652</v>
      </c>
      <c r="DC83" s="40">
        <v>6.6750946044921875</v>
      </c>
      <c r="DD83" s="336" t="s">
        <v>1447</v>
      </c>
      <c r="DE83" s="336" t="s">
        <v>851</v>
      </c>
      <c r="DF83" s="40">
        <v>6.9686050415039063</v>
      </c>
      <c r="DG83" s="336" t="s">
        <v>1803</v>
      </c>
      <c r="DH83" s="336" t="s">
        <v>851</v>
      </c>
      <c r="DI83" s="336" t="s">
        <v>851</v>
      </c>
      <c r="DJ83" s="336">
        <v>6.9</v>
      </c>
      <c r="DK83" s="336" t="s">
        <v>1738</v>
      </c>
      <c r="DL83" s="336" t="s">
        <v>851</v>
      </c>
      <c r="DM83" s="336" t="s">
        <v>851</v>
      </c>
      <c r="DN83" s="336" t="s">
        <v>1012</v>
      </c>
      <c r="DO83" s="40">
        <v>-7.6378411613404751E-3</v>
      </c>
      <c r="DP83" s="40">
        <v>-1.3530927710235119E-2</v>
      </c>
      <c r="DQ83" s="40">
        <v>-1.3033625669777393E-2</v>
      </c>
      <c r="DR83" s="40">
        <v>-1.4957255683839321E-2</v>
      </c>
      <c r="DS83" s="40">
        <v>-1.0176051408052444E-2</v>
      </c>
      <c r="DT83" s="336" t="s">
        <v>851</v>
      </c>
      <c r="DU83" s="336" t="s">
        <v>470</v>
      </c>
      <c r="DV83" s="40">
        <v>7.7449996024370193E-3</v>
      </c>
      <c r="DW83" s="40">
        <v>7.1666669100522995E-3</v>
      </c>
      <c r="DX83" s="40">
        <v>6.9000003859400749E-3</v>
      </c>
      <c r="DY83" s="40">
        <v>6.199999712407589E-3</v>
      </c>
      <c r="DZ83" s="40">
        <v>1.4999997802078724E-4</v>
      </c>
      <c r="EA83" s="336" t="s">
        <v>851</v>
      </c>
      <c r="EB83" s="336" t="s">
        <v>470</v>
      </c>
      <c r="EC83" s="40">
        <v>3.435768885537982E-3</v>
      </c>
      <c r="ED83" s="40">
        <v>5.2266726270318031E-3</v>
      </c>
      <c r="EE83" s="40">
        <v>5.2354913204908371E-3</v>
      </c>
      <c r="EF83" s="40">
        <v>4.9662156961858273E-3</v>
      </c>
      <c r="EG83" s="40">
        <v>1.3287917245179415E-3</v>
      </c>
      <c r="EH83" s="336" t="s">
        <v>851</v>
      </c>
      <c r="EI83" s="336" t="s">
        <v>470</v>
      </c>
      <c r="EJ83" s="40">
        <v>1.1610358953475952E-2</v>
      </c>
      <c r="EK83" s="40">
        <v>6.5970621071755886E-3</v>
      </c>
      <c r="EL83" s="40">
        <v>3.3070479985326529E-3</v>
      </c>
      <c r="EM83" s="40">
        <v>1.5682466328144073E-3</v>
      </c>
      <c r="EN83" s="40">
        <v>1.8855860689654946E-3</v>
      </c>
      <c r="EO83" s="336" t="s">
        <v>851</v>
      </c>
      <c r="EP83" s="336" t="s">
        <v>851</v>
      </c>
      <c r="EQ83" s="336" t="s">
        <v>851</v>
      </c>
      <c r="ER83" s="40">
        <v>0.63149999999999995</v>
      </c>
      <c r="ES83" s="336" t="s">
        <v>1739</v>
      </c>
      <c r="ET83" s="336" t="s">
        <v>851</v>
      </c>
      <c r="EU83" s="336" t="s">
        <v>851</v>
      </c>
      <c r="EV83" s="40">
        <v>0.79590000000000005</v>
      </c>
      <c r="EW83" s="336" t="s">
        <v>1739</v>
      </c>
      <c r="EX83" s="336" t="s">
        <v>851</v>
      </c>
      <c r="EY83" s="336" t="s">
        <v>851</v>
      </c>
      <c r="EZ83" s="40">
        <v>0.49280000000000002</v>
      </c>
      <c r="FA83" s="336" t="s">
        <v>1739</v>
      </c>
      <c r="FB83" s="336" t="s">
        <v>851</v>
      </c>
      <c r="FC83" s="40">
        <v>-3.9036408066749573E-2</v>
      </c>
      <c r="FD83" s="40">
        <v>-3.9629131555557251E-2</v>
      </c>
      <c r="FE83" s="40">
        <v>-3.4326735883951187E-2</v>
      </c>
      <c r="FF83" s="40">
        <v>-1.5108092688024044E-2</v>
      </c>
      <c r="FG83" s="40">
        <v>4.9119479954242706E-3</v>
      </c>
      <c r="FH83" s="336" t="s">
        <v>838</v>
      </c>
      <c r="FI83" s="336" t="s">
        <v>851</v>
      </c>
      <c r="FJ83" s="40">
        <v>-4.1110482066869736E-2</v>
      </c>
      <c r="FK83" s="40">
        <v>-4.2777549475431442E-2</v>
      </c>
      <c r="FL83" s="40">
        <v>-3.7709228694438934E-2</v>
      </c>
      <c r="FM83" s="40">
        <v>-2.2533228620886803E-2</v>
      </c>
      <c r="FN83" s="40">
        <v>-6.1495201662182808E-3</v>
      </c>
      <c r="FO83" s="336" t="s">
        <v>840</v>
      </c>
      <c r="FP83" s="336" t="s">
        <v>851</v>
      </c>
      <c r="FQ83" s="40">
        <v>0.74410152435302734</v>
      </c>
      <c r="FR83" s="336" t="s">
        <v>840</v>
      </c>
      <c r="FS83" s="336" t="s">
        <v>851</v>
      </c>
      <c r="FT83" s="336" t="s">
        <v>851</v>
      </c>
      <c r="FU83" s="40">
        <v>2.4011077359318733E-2</v>
      </c>
      <c r="FV83" s="40">
        <v>2.4570576846599579E-2</v>
      </c>
      <c r="FW83" s="40">
        <v>1.5641363337635994E-2</v>
      </c>
      <c r="FX83" s="40">
        <v>2.0567592233419418E-2</v>
      </c>
      <c r="FY83" s="40">
        <v>2.5887491181492805E-2</v>
      </c>
      <c r="FZ83" s="336" t="s">
        <v>840</v>
      </c>
      <c r="GA83" s="336" t="s">
        <v>851</v>
      </c>
      <c r="GB83" s="336" t="s">
        <v>851</v>
      </c>
      <c r="GC83" s="336" t="s">
        <v>851</v>
      </c>
      <c r="GD83" s="336" t="s">
        <v>851</v>
      </c>
      <c r="GE83" s="336" t="s">
        <v>851</v>
      </c>
      <c r="GF83" s="336" t="s">
        <v>851</v>
      </c>
      <c r="GG83" s="336" t="s">
        <v>851</v>
      </c>
      <c r="GH83" s="336" t="s">
        <v>851</v>
      </c>
      <c r="GI83" s="336" t="s">
        <v>851</v>
      </c>
      <c r="GJ83" s="336" t="s">
        <v>851</v>
      </c>
      <c r="GK83" s="40">
        <v>5887930</v>
      </c>
      <c r="GL83" s="40">
        <v>5927001</v>
      </c>
      <c r="GM83" s="40">
        <v>5962139</v>
      </c>
      <c r="GN83" s="40">
        <v>5994075</v>
      </c>
      <c r="GO83" s="40">
        <v>6023801</v>
      </c>
      <c r="GP83" s="40">
        <v>6052124</v>
      </c>
      <c r="GQ83" s="40">
        <v>6079395</v>
      </c>
      <c r="GR83" s="40">
        <v>6105810</v>
      </c>
      <c r="GS83" s="40">
        <v>6131767</v>
      </c>
      <c r="GT83" s="40">
        <v>6157678</v>
      </c>
      <c r="GU83" s="40">
        <v>6183877</v>
      </c>
      <c r="GV83" s="40">
        <v>6210567</v>
      </c>
      <c r="GW83" s="40">
        <v>6237922</v>
      </c>
      <c r="GX83" s="40">
        <v>6266076</v>
      </c>
      <c r="GY83" s="40">
        <v>6295124</v>
      </c>
      <c r="GZ83" s="40">
        <v>6325121</v>
      </c>
      <c r="HA83" s="40">
        <v>6356137</v>
      </c>
      <c r="HB83" s="40">
        <v>6388124</v>
      </c>
      <c r="HC83" s="40">
        <v>6420740</v>
      </c>
      <c r="HD83" s="40">
        <v>6453550</v>
      </c>
      <c r="HE83" s="40">
        <v>6486201</v>
      </c>
      <c r="HF83" s="40">
        <v>6519000</v>
      </c>
      <c r="HG83" s="40">
        <v>6550000</v>
      </c>
      <c r="HH83" s="40">
        <v>6582000</v>
      </c>
      <c r="HI83" s="40">
        <v>6613000</v>
      </c>
      <c r="HJ83" s="40">
        <v>6643000</v>
      </c>
      <c r="HK83" s="40">
        <v>6673000</v>
      </c>
      <c r="HL83" s="40">
        <v>6701000</v>
      </c>
      <c r="HM83" s="40">
        <v>6729000</v>
      </c>
      <c r="HN83" s="40">
        <v>6755000</v>
      </c>
      <c r="HO83" s="40">
        <v>6779000</v>
      </c>
      <c r="HP83" s="40">
        <v>6800000</v>
      </c>
      <c r="HQ83" s="40">
        <v>6819000</v>
      </c>
      <c r="HR83" s="40">
        <v>6837000</v>
      </c>
      <c r="HS83" s="40">
        <v>6853000</v>
      </c>
      <c r="HT83" s="40">
        <v>6869000</v>
      </c>
      <c r="HU83" s="40">
        <v>6884000</v>
      </c>
      <c r="HV83" s="40">
        <v>6898000</v>
      </c>
      <c r="HW83" s="40">
        <v>6911000</v>
      </c>
      <c r="HX83" s="40">
        <v>6922000</v>
      </c>
      <c r="HY83" s="40">
        <v>6931000</v>
      </c>
      <c r="HZ83" s="40">
        <v>6939000</v>
      </c>
      <c r="IA83" s="40">
        <v>6945000</v>
      </c>
      <c r="IB83" s="40">
        <v>6950000</v>
      </c>
      <c r="IC83" s="40">
        <v>6952000</v>
      </c>
      <c r="ID83" s="40">
        <v>6953000</v>
      </c>
      <c r="IE83" s="40">
        <v>6953000</v>
      </c>
      <c r="IF83" s="40">
        <v>6951000</v>
      </c>
      <c r="IG83" s="40">
        <v>6948000</v>
      </c>
      <c r="IH83" s="40">
        <v>6943000</v>
      </c>
      <c r="II83" s="40">
        <v>6937000</v>
      </c>
      <c r="IJ83" s="336" t="s">
        <v>851</v>
      </c>
      <c r="IK83" s="336" t="s">
        <v>851</v>
      </c>
      <c r="IL83" s="336" t="s">
        <v>851</v>
      </c>
      <c r="IM83" s="40">
        <v>4.8916381783783436E-3</v>
      </c>
      <c r="IN83" s="40">
        <v>5.0198384560644627E-3</v>
      </c>
      <c r="IO83" s="40">
        <v>5.0927344709634781E-3</v>
      </c>
      <c r="IP83" s="40">
        <v>5.0969910807907581E-3</v>
      </c>
      <c r="IQ83" s="40">
        <v>5.0466302782297134E-3</v>
      </c>
      <c r="IR83" s="40">
        <v>5.0439927726984024E-3</v>
      </c>
      <c r="IS83" s="40">
        <v>4.7440598718822002E-3</v>
      </c>
      <c r="IT83" s="40">
        <v>4.8736007884144783E-3</v>
      </c>
      <c r="IU83" s="40">
        <v>4.6987580135464668E-3</v>
      </c>
      <c r="IV83" s="40">
        <v>4.5262598432600498E-3</v>
      </c>
      <c r="IW83" s="40">
        <v>4.5058652758598328E-3</v>
      </c>
      <c r="IX83" s="40">
        <v>4.1872351430356503E-3</v>
      </c>
      <c r="IY83" s="40">
        <v>4.1697751730680466E-3</v>
      </c>
      <c r="IZ83" s="40">
        <v>3.8564272690564394E-3</v>
      </c>
      <c r="JA83" s="40">
        <v>3.5466270055621862E-3</v>
      </c>
      <c r="JB83" s="40">
        <v>3.0930137727409601E-3</v>
      </c>
      <c r="JC83" s="40">
        <v>2.7902212459594011E-3</v>
      </c>
      <c r="JD83" s="40">
        <v>2.6362054049968719E-3</v>
      </c>
      <c r="JE83" s="40">
        <v>2.3374736774712801E-3</v>
      </c>
      <c r="JF83" s="40">
        <v>2.3320226464420557E-3</v>
      </c>
      <c r="JG83" s="40">
        <v>2.1813430357724428E-3</v>
      </c>
      <c r="JH83" s="40">
        <v>2.0316361915320158E-3</v>
      </c>
      <c r="JI83" s="40">
        <v>1.8828306347131729E-3</v>
      </c>
      <c r="JJ83" s="40">
        <v>1.5904001193121076E-3</v>
      </c>
      <c r="JK83" s="40">
        <v>1.2993577402085066E-3</v>
      </c>
      <c r="JL83" s="40">
        <v>1.1535689700394869E-3</v>
      </c>
      <c r="JM83" s="40">
        <v>8.6430431110784411E-4</v>
      </c>
      <c r="JN83" s="40">
        <v>7.1968336123973131E-4</v>
      </c>
      <c r="JO83" s="40">
        <v>2.8772838413715363E-4</v>
      </c>
      <c r="JP83" s="40">
        <v>1.4383315283339471E-4</v>
      </c>
      <c r="JQ83" s="40">
        <v>0</v>
      </c>
      <c r="JR83" s="40">
        <v>-2.8768699849024415E-4</v>
      </c>
      <c r="JS83" s="40">
        <v>-4.3168573756702244E-4</v>
      </c>
      <c r="JT83" s="40">
        <v>-7.1989058051258326E-4</v>
      </c>
      <c r="JU83" s="40">
        <v>-8.6455338168889284E-4</v>
      </c>
      <c r="JV83" s="336" t="s">
        <v>1740</v>
      </c>
      <c r="JW83" s="336" t="s">
        <v>851</v>
      </c>
      <c r="JX83" s="336" t="s">
        <v>851</v>
      </c>
      <c r="JY83" s="336" t="s">
        <v>851</v>
      </c>
      <c r="JZ83" s="336" t="s">
        <v>851</v>
      </c>
      <c r="KA83" s="336" t="s">
        <v>1740</v>
      </c>
      <c r="KB83" s="40">
        <v>0.47022483838649104</v>
      </c>
      <c r="KC83" s="40">
        <v>0.46973342456274897</v>
      </c>
      <c r="KD83" s="40">
        <v>0.46927861763484896</v>
      </c>
      <c r="KE83" s="40">
        <v>0.468859975641437</v>
      </c>
      <c r="KF83" s="40">
        <v>0.46847905416398705</v>
      </c>
      <c r="KG83" s="40">
        <v>0.46813597050106798</v>
      </c>
      <c r="KH83" s="40">
        <v>0.467829868834855</v>
      </c>
      <c r="KI83" s="40">
        <v>0.46755860256387599</v>
      </c>
      <c r="KJ83" s="40">
        <v>0.467322415330784</v>
      </c>
      <c r="KK83" s="40">
        <v>0.46711747855855895</v>
      </c>
      <c r="KL83" s="40">
        <v>0.46694231795769803</v>
      </c>
      <c r="KM83" s="40">
        <v>0.46679605248368294</v>
      </c>
      <c r="KN83" s="40">
        <v>0.46667654527911301</v>
      </c>
      <c r="KO83" s="40">
        <v>0.46658172985755203</v>
      </c>
      <c r="KP83" s="40">
        <v>0.46651010602263498</v>
      </c>
      <c r="KQ83" s="40">
        <v>0.46645807860983501</v>
      </c>
      <c r="KR83" s="40">
        <v>0.46642489617451999</v>
      </c>
      <c r="KS83" s="40">
        <v>0.46640922587101102</v>
      </c>
      <c r="KT83" s="40">
        <v>0.46640933056193101</v>
      </c>
      <c r="KU83" s="40">
        <v>0.46642554650021401</v>
      </c>
      <c r="KV83" s="40">
        <v>0.46645646025130394</v>
      </c>
      <c r="KW83" s="40">
        <v>0.46649979770891697</v>
      </c>
      <c r="KX83" s="40">
        <v>0.46655637770494801</v>
      </c>
      <c r="KY83" s="40">
        <v>0.46662422887351096</v>
      </c>
      <c r="KZ83" s="40">
        <v>0.46670295732770101</v>
      </c>
      <c r="LA83" s="40">
        <v>0.46678927608123899</v>
      </c>
      <c r="LB83" s="40">
        <v>0.466884749792845</v>
      </c>
      <c r="LC83" s="40">
        <v>0.46698886372694198</v>
      </c>
      <c r="LD83" s="40">
        <v>0.46710096998052103</v>
      </c>
      <c r="LE83" s="40">
        <v>0.46722347585638702</v>
      </c>
      <c r="LF83" s="40">
        <v>0.467355812077556</v>
      </c>
      <c r="LG83" s="40">
        <v>0.467498879291537</v>
      </c>
      <c r="LH83" s="40">
        <v>0.46765260785784696</v>
      </c>
      <c r="LI83" s="40">
        <v>0.46781800664874501</v>
      </c>
      <c r="LJ83" s="40">
        <v>0.46799330683644003</v>
      </c>
      <c r="LK83" s="40">
        <v>0.46818125727281396</v>
      </c>
      <c r="LL83" s="336" t="s">
        <v>851</v>
      </c>
      <c r="LM83" s="336" t="s">
        <v>851</v>
      </c>
      <c r="LN83" s="336" t="s">
        <v>1740</v>
      </c>
      <c r="LO83" s="40">
        <v>0.63871866464614868</v>
      </c>
      <c r="LP83" s="40">
        <v>0.64221930503845215</v>
      </c>
      <c r="LQ83" s="40">
        <v>0.64449673891067505</v>
      </c>
      <c r="LR83" s="40">
        <v>0.64580827951431274</v>
      </c>
      <c r="LS83" s="40">
        <v>0.64671969413757324</v>
      </c>
      <c r="LT83" s="40">
        <v>0.64758461713790894</v>
      </c>
      <c r="LU83" s="40">
        <v>0.64856570959091187</v>
      </c>
      <c r="LV83" s="40">
        <v>0.64977097511291504</v>
      </c>
      <c r="LW83" s="40">
        <v>0.65071403980255127</v>
      </c>
      <c r="LX83" s="40">
        <v>0.65144413709640503</v>
      </c>
      <c r="LY83" s="40">
        <v>0.65181392431259155</v>
      </c>
      <c r="LZ83" s="40">
        <v>0.65277987718582153</v>
      </c>
      <c r="MA83" s="40">
        <v>0.65348458290100098</v>
      </c>
      <c r="MB83" s="40">
        <v>0.65403479337692261</v>
      </c>
      <c r="MC83" s="40">
        <v>0.65447819232940674</v>
      </c>
      <c r="MD83" s="40">
        <v>0.65511137247085571</v>
      </c>
      <c r="ME83" s="40">
        <v>0.65617644786834717</v>
      </c>
      <c r="MF83" s="40">
        <v>0.65728110074996948</v>
      </c>
      <c r="MG83" s="40">
        <v>0.65832966566085815</v>
      </c>
      <c r="MH83" s="40">
        <v>0.65941923856735229</v>
      </c>
      <c r="MI83" s="40">
        <v>0.66021257638931274</v>
      </c>
      <c r="MJ83" s="40">
        <v>0.66124343872070313</v>
      </c>
      <c r="MK83" s="40">
        <v>0.66222095489501953</v>
      </c>
      <c r="ML83" s="40">
        <v>0.6628563404083252</v>
      </c>
      <c r="MM83" s="40">
        <v>0.66353654861450195</v>
      </c>
      <c r="MN83" s="40">
        <v>0.66382914781570435</v>
      </c>
      <c r="MO83" s="40">
        <v>0.66421675682067871</v>
      </c>
      <c r="MP83" s="40">
        <v>0.66436284780502319</v>
      </c>
      <c r="MQ83" s="40">
        <v>0.66417264938354492</v>
      </c>
      <c r="MR83" s="40">
        <v>0.663837730884552</v>
      </c>
      <c r="MS83" s="40">
        <v>0.66345465183258057</v>
      </c>
      <c r="MT83" s="40">
        <v>0.66316699981689453</v>
      </c>
      <c r="MU83" s="40">
        <v>0.66278231143951416</v>
      </c>
      <c r="MV83" s="40">
        <v>0.66206103563308716</v>
      </c>
      <c r="MW83" s="40">
        <v>0.66109752655029297</v>
      </c>
      <c r="MX83" s="40">
        <v>0.65979528427124023</v>
      </c>
      <c r="MY83" s="336" t="s">
        <v>851</v>
      </c>
      <c r="MZ83" s="336" t="s">
        <v>1740</v>
      </c>
      <c r="NA83" s="40">
        <v>0.6065254807472229</v>
      </c>
      <c r="NB83" s="40">
        <v>0.60955327749252319</v>
      </c>
      <c r="NC83" s="40">
        <v>0.61150610446929932</v>
      </c>
      <c r="ND83" s="40">
        <v>0.61255663633346558</v>
      </c>
      <c r="NE83" s="40">
        <v>0.61313295364379883</v>
      </c>
      <c r="NF83" s="40">
        <v>0.61351734399795532</v>
      </c>
      <c r="NG83" s="40">
        <v>0.61389786005020142</v>
      </c>
      <c r="NH83" s="40">
        <v>0.61450380086898804</v>
      </c>
      <c r="NI83" s="40">
        <v>0.61470675468444824</v>
      </c>
      <c r="NJ83" s="40">
        <v>0.61484956741333008</v>
      </c>
      <c r="NK83" s="40">
        <v>0.61448138952255249</v>
      </c>
      <c r="NL83" s="40">
        <v>0.61486589908599854</v>
      </c>
      <c r="NM83" s="40">
        <v>0.61498284339904785</v>
      </c>
      <c r="NN83" s="40">
        <v>0.61524742841720581</v>
      </c>
      <c r="NO83" s="40">
        <v>0.61509990692138672</v>
      </c>
      <c r="NP83" s="40">
        <v>0.61513495445251465</v>
      </c>
      <c r="NQ83" s="40">
        <v>0.61573529243469238</v>
      </c>
      <c r="NR83" s="40">
        <v>0.61621940135955811</v>
      </c>
      <c r="NS83" s="40">
        <v>0.61664474010467529</v>
      </c>
      <c r="NT83" s="40">
        <v>0.61695605516433716</v>
      </c>
      <c r="NU83" s="40">
        <v>0.61712038516998291</v>
      </c>
      <c r="NV83" s="40">
        <v>0.61751890182495117</v>
      </c>
      <c r="NW83" s="40">
        <v>0.61786025762557983</v>
      </c>
      <c r="NX83" s="40">
        <v>0.61785560846328735</v>
      </c>
      <c r="NY83" s="40">
        <v>0.61788499355316162</v>
      </c>
      <c r="NZ83" s="40">
        <v>0.61780405044555664</v>
      </c>
      <c r="OA83" s="40">
        <v>0.61781233549118042</v>
      </c>
      <c r="OB83" s="40">
        <v>0.61771059036254883</v>
      </c>
      <c r="OC83" s="40">
        <v>0.61741006374359131</v>
      </c>
      <c r="OD83" s="40">
        <v>0.6166570782661438</v>
      </c>
      <c r="OE83" s="40">
        <v>0.61556160449981689</v>
      </c>
      <c r="OF83" s="40">
        <v>0.61441105604171753</v>
      </c>
      <c r="OG83" s="40">
        <v>0.61314916610717773</v>
      </c>
      <c r="OH83" s="40">
        <v>0.61096715927124023</v>
      </c>
      <c r="OI83" s="40">
        <v>0.60838252305984497</v>
      </c>
      <c r="OJ83" s="40">
        <v>0.60530489683151245</v>
      </c>
      <c r="OK83" s="336" t="s">
        <v>851</v>
      </c>
      <c r="OL83" s="336" t="s">
        <v>851</v>
      </c>
      <c r="OM83" s="336" t="s">
        <v>1740</v>
      </c>
      <c r="ON83" s="40">
        <v>0.53189891576766968</v>
      </c>
      <c r="OO83" s="40">
        <v>0.53801107406616211</v>
      </c>
      <c r="OP83" s="40">
        <v>0.54371374845504761</v>
      </c>
      <c r="OQ83" s="40">
        <v>0.54882442951202393</v>
      </c>
      <c r="OR83" s="40">
        <v>0.55325376987457275</v>
      </c>
      <c r="OS83" s="40">
        <v>0.55694186687469482</v>
      </c>
      <c r="OT83" s="40">
        <v>0.56036204099655151</v>
      </c>
      <c r="OU83" s="40">
        <v>0.56335878372192383</v>
      </c>
      <c r="OV83" s="40">
        <v>0.56563353538513184</v>
      </c>
      <c r="OW83" s="40">
        <v>0.56751853227615356</v>
      </c>
      <c r="OX83" s="40">
        <v>0.56871896982192993</v>
      </c>
      <c r="OY83" s="40">
        <v>0.57080775499343872</v>
      </c>
      <c r="OZ83" s="40">
        <v>0.5724518895149231</v>
      </c>
      <c r="PA83" s="40">
        <v>0.57393372058868408</v>
      </c>
      <c r="PB83" s="40">
        <v>0.57498151063919067</v>
      </c>
      <c r="PC83" s="40">
        <v>0.57604366540908813</v>
      </c>
      <c r="PD83" s="40">
        <v>0.57749998569488525</v>
      </c>
      <c r="PE83" s="40">
        <v>0.57882386445999146</v>
      </c>
      <c r="PF83" s="40">
        <v>0.58007895946502686</v>
      </c>
      <c r="PG83" s="40">
        <v>0.58135122060775757</v>
      </c>
      <c r="PH83" s="40">
        <v>0.58247196674346924</v>
      </c>
      <c r="PI83" s="40">
        <v>0.58396279811859131</v>
      </c>
      <c r="PJ83" s="40">
        <v>0.58538705110549927</v>
      </c>
      <c r="PK83" s="40">
        <v>0.5867457389831543</v>
      </c>
      <c r="PL83" s="40">
        <v>0.58812481164932251</v>
      </c>
      <c r="PM83" s="40">
        <v>0.58938103914260864</v>
      </c>
      <c r="PN83" s="40">
        <v>0.59071910381317139</v>
      </c>
      <c r="PO83" s="40">
        <v>0.59179264307022095</v>
      </c>
      <c r="PP83" s="40">
        <v>0.59280574321746826</v>
      </c>
      <c r="PQ83" s="40">
        <v>0.59364211559295654</v>
      </c>
      <c r="PR83" s="40">
        <v>0.59413200616836548</v>
      </c>
      <c r="PS83" s="40">
        <v>0.5951387882232666</v>
      </c>
      <c r="PT83" s="40">
        <v>0.59588545560836792</v>
      </c>
      <c r="PU83" s="40">
        <v>0.59628671407699585</v>
      </c>
      <c r="PV83" s="40">
        <v>0.59613996744155884</v>
      </c>
      <c r="PW83" s="40">
        <v>0.59593486785888672</v>
      </c>
      <c r="PX83" s="336" t="s">
        <v>851</v>
      </c>
      <c r="PY83" s="336" t="s">
        <v>851</v>
      </c>
      <c r="PZ83" s="40">
        <v>0.63659999999999994</v>
      </c>
      <c r="QA83" s="40">
        <v>0.63119999999999998</v>
      </c>
      <c r="QB83" s="40">
        <v>0.64780000000000004</v>
      </c>
      <c r="QC83" s="40">
        <v>0.63380000000000003</v>
      </c>
      <c r="QD83" s="40">
        <v>0.63929999999999998</v>
      </c>
      <c r="QE83" s="40">
        <v>0.64480000000000004</v>
      </c>
      <c r="QF83" s="40">
        <v>0.65079999999999993</v>
      </c>
      <c r="QG83" s="40">
        <v>0.65</v>
      </c>
      <c r="QH83" s="40">
        <v>0.64890000000000003</v>
      </c>
      <c r="QI83" s="40">
        <v>0.63369999999999993</v>
      </c>
      <c r="QJ83" s="40">
        <v>0.63149999999999995</v>
      </c>
      <c r="QK83" s="40">
        <v>0.63790000000000002</v>
      </c>
      <c r="QL83" s="40">
        <v>0.64349999999999996</v>
      </c>
      <c r="QM83" s="40">
        <v>0.63119999999999998</v>
      </c>
      <c r="QN83" s="40">
        <v>0.62309999999999999</v>
      </c>
      <c r="QO83" s="40">
        <v>0.63190000000000002</v>
      </c>
      <c r="QP83" s="40">
        <v>0.63080000000000003</v>
      </c>
      <c r="QQ83" s="40">
        <v>0.62850000000000006</v>
      </c>
      <c r="QR83" s="40">
        <v>0.63149999999999995</v>
      </c>
      <c r="QS83" s="336" t="s">
        <v>851</v>
      </c>
      <c r="QT83" s="336" t="s">
        <v>851</v>
      </c>
      <c r="QU83" s="336" t="s">
        <v>851</v>
      </c>
      <c r="QV83" s="336" t="s">
        <v>851</v>
      </c>
      <c r="QW83" s="40">
        <v>4.7619137912988663E-3</v>
      </c>
      <c r="QX83" s="336" t="s">
        <v>851</v>
      </c>
      <c r="QY83" s="336" t="s">
        <v>851</v>
      </c>
      <c r="QZ83" s="336" t="s">
        <v>851</v>
      </c>
      <c r="RA83" s="336" t="s">
        <v>851</v>
      </c>
      <c r="RB83" s="336" t="s">
        <v>851</v>
      </c>
      <c r="RC83" s="336" t="s">
        <v>851</v>
      </c>
      <c r="RD83" s="336" t="s">
        <v>851</v>
      </c>
      <c r="RE83" s="336" t="s">
        <v>851</v>
      </c>
      <c r="RF83" s="40">
        <v>0.38799999999999996</v>
      </c>
      <c r="RG83" s="40">
        <v>2019</v>
      </c>
      <c r="RH83" s="336" t="s">
        <v>840</v>
      </c>
      <c r="RI83" s="336" t="s">
        <v>851</v>
      </c>
      <c r="RJ83" s="40">
        <v>1.3000000000000001E-2</v>
      </c>
      <c r="RK83" s="40">
        <v>2019</v>
      </c>
      <c r="RL83" s="336" t="s">
        <v>840</v>
      </c>
      <c r="RM83" s="336" t="s">
        <v>851</v>
      </c>
      <c r="RN83" s="40">
        <v>5.7000000000000002E-2</v>
      </c>
      <c r="RO83" s="40">
        <v>2019</v>
      </c>
      <c r="RP83" s="336" t="s">
        <v>840</v>
      </c>
      <c r="RQ83" s="336" t="s">
        <v>851</v>
      </c>
      <c r="RR83" s="40">
        <v>0.223</v>
      </c>
      <c r="RS83" s="40">
        <v>2019</v>
      </c>
      <c r="RT83" s="336" t="s">
        <v>840</v>
      </c>
      <c r="RU83" s="336" t="s">
        <v>851</v>
      </c>
      <c r="RV83" s="40">
        <v>0.26200000000000001</v>
      </c>
      <c r="RW83" s="40">
        <v>2020</v>
      </c>
      <c r="RX83" s="336" t="s">
        <v>840</v>
      </c>
      <c r="RY83" s="336" t="s">
        <v>851</v>
      </c>
      <c r="RZ83" s="336" t="s">
        <v>838</v>
      </c>
      <c r="SA83" s="40">
        <v>0.19053354859352112</v>
      </c>
      <c r="SB83" s="40">
        <v>0.18178644776344299</v>
      </c>
      <c r="SC83" s="40">
        <v>0.17298296093940735</v>
      </c>
      <c r="SD83" s="40">
        <v>0.17548401653766632</v>
      </c>
      <c r="SE83" s="40">
        <v>0.18329766392707825</v>
      </c>
      <c r="SF83" s="336" t="s">
        <v>851</v>
      </c>
      <c r="SG83" s="336" t="s">
        <v>851</v>
      </c>
      <c r="SH83" s="40">
        <v>0.1674940437078476</v>
      </c>
      <c r="SI83" s="40">
        <v>0.16545586287975311</v>
      </c>
      <c r="SJ83" s="40">
        <v>0.16266360878944397</v>
      </c>
      <c r="SK83" s="40">
        <v>0.16409558057785034</v>
      </c>
      <c r="SL83" s="40">
        <v>0.17667138576507568</v>
      </c>
      <c r="SM83" s="336" t="s">
        <v>840</v>
      </c>
      <c r="SN83" s="336" t="s">
        <v>851</v>
      </c>
      <c r="SO83" s="336" t="s">
        <v>851</v>
      </c>
      <c r="SP83" s="40">
        <v>1.5202337875962257E-2</v>
      </c>
      <c r="SQ83" s="40">
        <v>1.5233037993311882E-2</v>
      </c>
      <c r="SR83" s="40">
        <v>1.4673876576125622E-2</v>
      </c>
      <c r="SS83" s="40">
        <v>2.892316086217761E-3</v>
      </c>
      <c r="ST83" s="40">
        <v>-8.2752592861652374E-2</v>
      </c>
      <c r="SU83" s="336" t="s">
        <v>838</v>
      </c>
      <c r="SV83" s="336" t="s">
        <v>851</v>
      </c>
      <c r="SW83" s="336" t="s">
        <v>851</v>
      </c>
      <c r="SX83" s="40">
        <v>1.9898578524589539E-2</v>
      </c>
      <c r="SY83" s="40">
        <v>2.2532271221280098E-2</v>
      </c>
      <c r="SZ83" s="40">
        <v>2.4602055549621582E-2</v>
      </c>
      <c r="TA83" s="40">
        <v>2.4182170629501343E-2</v>
      </c>
      <c r="TB83" s="40">
        <v>2.6010248810052872E-2</v>
      </c>
      <c r="TC83" s="336" t="s">
        <v>840</v>
      </c>
      <c r="TD83" s="336" t="s">
        <v>851</v>
      </c>
      <c r="TE83" s="336" t="s">
        <v>851</v>
      </c>
      <c r="TF83" s="336" t="s">
        <v>851</v>
      </c>
      <c r="TG83" s="40">
        <v>1.0365314781665802E-2</v>
      </c>
      <c r="TH83" s="40">
        <v>1.061724778264761E-2</v>
      </c>
      <c r="TI83" s="40">
        <v>9.9037876352667809E-3</v>
      </c>
      <c r="TJ83" s="40">
        <v>-2.1309603471308947E-3</v>
      </c>
      <c r="TK83" s="40">
        <v>-8.7767772376537323E-2</v>
      </c>
      <c r="TL83" s="336" t="s">
        <v>838</v>
      </c>
      <c r="TM83" s="336" t="s">
        <v>851</v>
      </c>
      <c r="TN83" s="336" t="s">
        <v>851</v>
      </c>
      <c r="TO83" s="336" t="s">
        <v>851</v>
      </c>
      <c r="TP83" s="40">
        <v>1.4944969676434994E-2</v>
      </c>
      <c r="TQ83" s="40">
        <v>1.7938144505023956E-2</v>
      </c>
      <c r="TR83" s="40">
        <v>1.9908994436264038E-2</v>
      </c>
      <c r="TS83" s="40">
        <v>1.9211169332265854E-2</v>
      </c>
      <c r="TT83" s="40">
        <v>2.0913256332278252E-2</v>
      </c>
      <c r="TU83" s="336" t="s">
        <v>840</v>
      </c>
      <c r="TV83" s="336" t="s">
        <v>851</v>
      </c>
      <c r="TW83" s="40">
        <v>3990</v>
      </c>
      <c r="TX83" s="336" t="s">
        <v>840</v>
      </c>
      <c r="TY83" s="336" t="s">
        <v>851</v>
      </c>
      <c r="TZ83" s="40">
        <v>4002.59130859375</v>
      </c>
      <c r="UA83" s="336" t="s">
        <v>838</v>
      </c>
      <c r="UB83" s="336" t="s">
        <v>851</v>
      </c>
      <c r="UC83" s="40">
        <v>4002.6538979248198</v>
      </c>
      <c r="UD83" s="336" t="s">
        <v>840</v>
      </c>
      <c r="UE83" s="336" t="s">
        <v>851</v>
      </c>
      <c r="UF83" s="336" t="s">
        <v>851</v>
      </c>
      <c r="UG83" s="40">
        <v>0.15149714052677155</v>
      </c>
      <c r="UH83" s="40">
        <v>0.14215730130672455</v>
      </c>
      <c r="UI83" s="40">
        <v>0.13865621387958527</v>
      </c>
      <c r="UJ83" s="40">
        <v>0.1603759229183197</v>
      </c>
      <c r="UK83" s="40">
        <v>0.18820960819721222</v>
      </c>
      <c r="UL83" s="336" t="s">
        <v>838</v>
      </c>
      <c r="UM83" s="336" t="s">
        <v>851</v>
      </c>
      <c r="UN83" s="336" t="s">
        <v>851</v>
      </c>
      <c r="UO83" s="336" t="s">
        <v>851</v>
      </c>
      <c r="UP83" s="40">
        <v>0.12638355791568756</v>
      </c>
      <c r="UQ83" s="40">
        <v>0.12267831712961197</v>
      </c>
      <c r="UR83" s="40">
        <v>0.12495438754558563</v>
      </c>
      <c r="US83" s="40">
        <v>0.14156235754489899</v>
      </c>
      <c r="UT83" s="40">
        <v>0.17052187025547028</v>
      </c>
      <c r="UU83" s="336" t="s">
        <v>840</v>
      </c>
    </row>
    <row r="84" spans="1:567">
      <c r="A84" s="336" t="s">
        <v>425</v>
      </c>
      <c r="B84" s="336" t="s">
        <v>65</v>
      </c>
      <c r="C84" s="336" t="s">
        <v>273</v>
      </c>
      <c r="D84" s="40">
        <v>4.7875154763460159E-2</v>
      </c>
      <c r="E84" s="336" t="s">
        <v>436</v>
      </c>
      <c r="F84" s="40">
        <v>8.5491076111793518E-2</v>
      </c>
      <c r="G84" s="336" t="s">
        <v>1741</v>
      </c>
      <c r="H84" s="40">
        <v>7.7525198459625244E-2</v>
      </c>
      <c r="I84" s="336" t="s">
        <v>1447</v>
      </c>
      <c r="J84" s="40">
        <v>6.7254632711410522E-2</v>
      </c>
      <c r="K84" s="336" t="s">
        <v>1803</v>
      </c>
      <c r="L84" s="336" t="s">
        <v>470</v>
      </c>
      <c r="M84" s="40">
        <v>0.45784017443656921</v>
      </c>
      <c r="N84" s="40"/>
      <c r="O84" s="336" t="s">
        <v>1736</v>
      </c>
      <c r="P84" s="40"/>
      <c r="Q84" s="336" t="s">
        <v>1736</v>
      </c>
      <c r="R84" s="40"/>
      <c r="S84" s="336" t="s">
        <v>1736</v>
      </c>
      <c r="T84" s="40"/>
      <c r="U84" s="336" t="s">
        <v>1736</v>
      </c>
      <c r="V84" s="336" t="s">
        <v>851</v>
      </c>
      <c r="W84" s="336" t="s">
        <v>470</v>
      </c>
      <c r="X84" s="40">
        <v>0.48862648010253906</v>
      </c>
      <c r="Y84" s="40"/>
      <c r="Z84" s="336" t="s">
        <v>1736</v>
      </c>
      <c r="AA84" s="40"/>
      <c r="AB84" s="336" t="s">
        <v>1736</v>
      </c>
      <c r="AC84" s="40"/>
      <c r="AD84" s="336" t="s">
        <v>1736</v>
      </c>
      <c r="AE84" s="40"/>
      <c r="AF84" s="336" t="s">
        <v>1736</v>
      </c>
      <c r="AG84" s="336" t="s">
        <v>851</v>
      </c>
      <c r="AH84" s="336" t="s">
        <v>470</v>
      </c>
      <c r="AI84" s="40">
        <v>0.48862648010253906</v>
      </c>
      <c r="AJ84" s="40"/>
      <c r="AK84" s="336" t="s">
        <v>1736</v>
      </c>
      <c r="AL84" s="40"/>
      <c r="AM84" s="336" t="s">
        <v>1736</v>
      </c>
      <c r="AN84" s="40"/>
      <c r="AO84" s="336" t="s">
        <v>1736</v>
      </c>
      <c r="AP84" s="40"/>
      <c r="AQ84" s="336" t="s">
        <v>1736</v>
      </c>
      <c r="AR84" s="336" t="s">
        <v>851</v>
      </c>
      <c r="AS84" s="336" t="s">
        <v>470</v>
      </c>
      <c r="AT84" s="40">
        <v>0.49012428522109985</v>
      </c>
      <c r="AU84" s="40"/>
      <c r="AV84" s="336" t="s">
        <v>1736</v>
      </c>
      <c r="AW84" s="40"/>
      <c r="AX84" s="336" t="s">
        <v>1736</v>
      </c>
      <c r="AY84" s="40"/>
      <c r="AZ84" s="336" t="s">
        <v>1736</v>
      </c>
      <c r="BA84" s="40"/>
      <c r="BB84" s="336" t="s">
        <v>1736</v>
      </c>
      <c r="BC84" s="336" t="s">
        <v>851</v>
      </c>
      <c r="BD84" s="336" t="s">
        <v>436</v>
      </c>
      <c r="BE84" s="40">
        <v>0.78881537914276123</v>
      </c>
      <c r="BF84" s="336" t="s">
        <v>827</v>
      </c>
      <c r="BG84" s="40">
        <v>3.4952991008758545</v>
      </c>
      <c r="BH84" s="336" t="s">
        <v>1447</v>
      </c>
      <c r="BI84" s="40">
        <v>3.6622698307037354</v>
      </c>
      <c r="BJ84" s="336" t="s">
        <v>1803</v>
      </c>
      <c r="BK84" s="40">
        <v>4.0721640586853027</v>
      </c>
      <c r="BL84" s="336" t="s">
        <v>851</v>
      </c>
      <c r="BM84" s="40">
        <v>3.4890646934509277</v>
      </c>
      <c r="BN84" s="336" t="s">
        <v>838</v>
      </c>
      <c r="BO84" s="336" t="s">
        <v>851</v>
      </c>
      <c r="BP84" s="336" t="s">
        <v>470</v>
      </c>
      <c r="BQ84" s="40">
        <v>8.2093430683016777E-3</v>
      </c>
      <c r="BR84" s="40">
        <v>7.3686395771801472E-3</v>
      </c>
      <c r="BS84" s="40">
        <v>7.5995810329914093E-3</v>
      </c>
      <c r="BT84" s="40">
        <v>7.8190751373767853E-3</v>
      </c>
      <c r="BU84" s="40">
        <v>7.2972276248037815E-3</v>
      </c>
      <c r="BV84" s="336" t="s">
        <v>851</v>
      </c>
      <c r="BW84" s="336" t="s">
        <v>470</v>
      </c>
      <c r="BX84" s="40">
        <v>1.0131515562534332E-2</v>
      </c>
      <c r="BY84" s="40">
        <v>9.7008505836129189E-3</v>
      </c>
      <c r="BZ84" s="40">
        <v>8.6809182539582253E-3</v>
      </c>
      <c r="CA84" s="40">
        <v>8.3659766241908073E-3</v>
      </c>
      <c r="CB84" s="40">
        <v>8.6410082876682281E-3</v>
      </c>
      <c r="CC84" s="336" t="s">
        <v>851</v>
      </c>
      <c r="CD84" s="336" t="s">
        <v>470</v>
      </c>
      <c r="CE84" s="40">
        <v>1.0214067995548248E-2</v>
      </c>
      <c r="CF84" s="40">
        <v>9.1963382437825203E-3</v>
      </c>
      <c r="CG84" s="40">
        <v>8.3921756595373154E-3</v>
      </c>
      <c r="CH84" s="40">
        <v>8.7615326046943665E-3</v>
      </c>
      <c r="CI84" s="40">
        <v>9.0025216341018677E-3</v>
      </c>
      <c r="CJ84" s="336" t="s">
        <v>851</v>
      </c>
      <c r="CK84" s="336" t="s">
        <v>470</v>
      </c>
      <c r="CL84" s="40">
        <v>8.7871551513671875E-3</v>
      </c>
      <c r="CM84" s="40">
        <v>8.2843899726867676E-3</v>
      </c>
      <c r="CN84" s="40">
        <v>8.1671141088008881E-3</v>
      </c>
      <c r="CO84" s="40">
        <v>8.0996043980121613E-3</v>
      </c>
      <c r="CP84" s="40">
        <v>7.3164217174053192E-3</v>
      </c>
      <c r="CQ84" s="336" t="s">
        <v>851</v>
      </c>
      <c r="CR84" s="40"/>
      <c r="CS84" s="40"/>
      <c r="CT84" s="40"/>
      <c r="CU84" s="40"/>
      <c r="CV84" s="40"/>
      <c r="CW84" s="336" t="s">
        <v>1737</v>
      </c>
      <c r="CX84" s="336" t="s">
        <v>851</v>
      </c>
      <c r="CY84" s="40"/>
      <c r="CZ84" s="40"/>
      <c r="DA84" s="40"/>
      <c r="DB84" s="40"/>
      <c r="DC84" s="40"/>
      <c r="DD84" s="336" t="s">
        <v>1737</v>
      </c>
      <c r="DE84" s="336" t="s">
        <v>851</v>
      </c>
      <c r="DF84" s="40"/>
      <c r="DG84" s="336" t="s">
        <v>1737</v>
      </c>
      <c r="DH84" s="336" t="s">
        <v>851</v>
      </c>
      <c r="DI84" s="336" t="s">
        <v>851</v>
      </c>
      <c r="DJ84" s="336">
        <v>5.9</v>
      </c>
      <c r="DK84" s="336" t="s">
        <v>1738</v>
      </c>
      <c r="DL84" s="336" t="s">
        <v>851</v>
      </c>
      <c r="DM84" s="336" t="s">
        <v>851</v>
      </c>
      <c r="DN84" s="336" t="s">
        <v>470</v>
      </c>
      <c r="DO84" s="40">
        <v>5.7577021652832627E-4</v>
      </c>
      <c r="DP84" s="40">
        <v>1.8438555998727679E-3</v>
      </c>
      <c r="DQ84" s="40">
        <v>5.5081956088542938E-3</v>
      </c>
      <c r="DR84" s="40">
        <v>1.5274698380380869E-3</v>
      </c>
      <c r="DS84" s="40">
        <v>1.4246196486055851E-2</v>
      </c>
      <c r="DT84" s="336" t="s">
        <v>851</v>
      </c>
      <c r="DU84" s="336" t="s">
        <v>470</v>
      </c>
      <c r="DV84" s="40">
        <v>2.0999996922910213E-3</v>
      </c>
      <c r="DW84" s="40">
        <v>5.1333331502974033E-3</v>
      </c>
      <c r="DX84" s="40">
        <v>2.9999997932463884E-3</v>
      </c>
      <c r="DY84" s="40">
        <v>2.4000001139938831E-3</v>
      </c>
      <c r="DZ84" s="40">
        <v>-7.0000002160668373E-3</v>
      </c>
      <c r="EA84" s="336" t="s">
        <v>851</v>
      </c>
      <c r="EB84" s="336" t="s">
        <v>470</v>
      </c>
      <c r="EC84" s="40">
        <v>2.6309528038837016E-5</v>
      </c>
      <c r="ED84" s="40">
        <v>5.4717287421226501E-3</v>
      </c>
      <c r="EE84" s="40">
        <v>1.8535100389271975E-3</v>
      </c>
      <c r="EF84" s="40">
        <v>5.3652701899409294E-3</v>
      </c>
      <c r="EG84" s="40">
        <v>3.7466571666300297E-3</v>
      </c>
      <c r="EH84" s="336" t="s">
        <v>851</v>
      </c>
      <c r="EI84" s="336" t="s">
        <v>470</v>
      </c>
      <c r="EJ84" s="40">
        <v>2.0530018955469131E-3</v>
      </c>
      <c r="EK84" s="40">
        <v>2.0704155322164297E-3</v>
      </c>
      <c r="EL84" s="40">
        <v>1.2409227201715112E-4</v>
      </c>
      <c r="EM84" s="40">
        <v>-3.709936048835516E-3</v>
      </c>
      <c r="EN84" s="40">
        <v>-5.5026458576321602E-3</v>
      </c>
      <c r="EO84" s="336" t="s">
        <v>851</v>
      </c>
      <c r="EP84" s="336" t="s">
        <v>851</v>
      </c>
      <c r="EQ84" s="336" t="s">
        <v>851</v>
      </c>
      <c r="ER84" s="40">
        <v>0.63190000000000002</v>
      </c>
      <c r="ES84" s="336" t="s">
        <v>1739</v>
      </c>
      <c r="ET84" s="336" t="s">
        <v>851</v>
      </c>
      <c r="EU84" s="336" t="s">
        <v>851</v>
      </c>
      <c r="EV84" s="40">
        <v>0.68079999999999996</v>
      </c>
      <c r="EW84" s="336" t="s">
        <v>1739</v>
      </c>
      <c r="EX84" s="336" t="s">
        <v>851</v>
      </c>
      <c r="EY84" s="336" t="s">
        <v>851</v>
      </c>
      <c r="EZ84" s="40">
        <v>0.56169999999999998</v>
      </c>
      <c r="FA84" s="336" t="s">
        <v>1739</v>
      </c>
      <c r="FB84" s="336" t="s">
        <v>851</v>
      </c>
      <c r="FC84" s="40">
        <v>-7.3496446013450623E-2</v>
      </c>
      <c r="FD84" s="40">
        <v>-3.3509392291307449E-2</v>
      </c>
      <c r="FE84" s="40">
        <v>-6.4011484384536743E-2</v>
      </c>
      <c r="FF84" s="40">
        <v>-6.82569220662117E-2</v>
      </c>
      <c r="FG84" s="40">
        <v>-0.10934356600046158</v>
      </c>
      <c r="FH84" s="336" t="s">
        <v>838</v>
      </c>
      <c r="FI84" s="336" t="s">
        <v>851</v>
      </c>
      <c r="FJ84" s="40"/>
      <c r="FK84" s="40"/>
      <c r="FL84" s="40"/>
      <c r="FM84" s="40"/>
      <c r="FN84" s="40"/>
      <c r="FO84" s="336" t="s">
        <v>1737</v>
      </c>
      <c r="FP84" s="336" t="s">
        <v>851</v>
      </c>
      <c r="FQ84" s="40"/>
      <c r="FR84" s="336" t="s">
        <v>1737</v>
      </c>
      <c r="FS84" s="336" t="s">
        <v>851</v>
      </c>
      <c r="FT84" s="336" t="s">
        <v>851</v>
      </c>
      <c r="FU84" s="40">
        <v>0.10425057262182236</v>
      </c>
      <c r="FV84" s="40">
        <v>5.0638426095247269E-2</v>
      </c>
      <c r="FW84" s="40">
        <v>4.5567501336336136E-2</v>
      </c>
      <c r="FX84" s="40">
        <v>2.34678965061903E-2</v>
      </c>
      <c r="FY84" s="40">
        <v>3.9614267647266388E-2</v>
      </c>
      <c r="FZ84" s="336" t="s">
        <v>840</v>
      </c>
      <c r="GA84" s="336" t="s">
        <v>851</v>
      </c>
      <c r="GB84" s="336" t="s">
        <v>851</v>
      </c>
      <c r="GC84" s="336" t="s">
        <v>851</v>
      </c>
      <c r="GD84" s="336" t="s">
        <v>851</v>
      </c>
      <c r="GE84" s="336" t="s">
        <v>851</v>
      </c>
      <c r="GF84" s="336" t="s">
        <v>851</v>
      </c>
      <c r="GG84" s="336" t="s">
        <v>851</v>
      </c>
      <c r="GH84" s="336" t="s">
        <v>851</v>
      </c>
      <c r="GI84" s="336" t="s">
        <v>851</v>
      </c>
      <c r="GJ84" s="336" t="s">
        <v>851</v>
      </c>
      <c r="GK84" s="40">
        <v>606180</v>
      </c>
      <c r="GL84" s="40">
        <v>631662</v>
      </c>
      <c r="GM84" s="40">
        <v>658388</v>
      </c>
      <c r="GN84" s="40">
        <v>686670</v>
      </c>
      <c r="GO84" s="40">
        <v>716949</v>
      </c>
      <c r="GP84" s="40">
        <v>749527</v>
      </c>
      <c r="GQ84" s="40">
        <v>784494</v>
      </c>
      <c r="GR84" s="40">
        <v>821686</v>
      </c>
      <c r="GS84" s="40">
        <v>860839</v>
      </c>
      <c r="GT84" s="40">
        <v>901589</v>
      </c>
      <c r="GU84" s="40">
        <v>943640</v>
      </c>
      <c r="GV84" s="40">
        <v>986861</v>
      </c>
      <c r="GW84" s="40">
        <v>1031191</v>
      </c>
      <c r="GX84" s="40">
        <v>1076412</v>
      </c>
      <c r="GY84" s="40">
        <v>1122273</v>
      </c>
      <c r="GZ84" s="40">
        <v>1168575</v>
      </c>
      <c r="HA84" s="40">
        <v>1215181</v>
      </c>
      <c r="HB84" s="40">
        <v>1262008</v>
      </c>
      <c r="HC84" s="40">
        <v>1308966</v>
      </c>
      <c r="HD84" s="40">
        <v>1355982</v>
      </c>
      <c r="HE84" s="40">
        <v>1402985</v>
      </c>
      <c r="HF84" s="40">
        <v>1450000</v>
      </c>
      <c r="HG84" s="40">
        <v>1497000</v>
      </c>
      <c r="HH84" s="40">
        <v>1543000</v>
      </c>
      <c r="HI84" s="40">
        <v>1590000</v>
      </c>
      <c r="HJ84" s="40">
        <v>1637000</v>
      </c>
      <c r="HK84" s="40">
        <v>1684000</v>
      </c>
      <c r="HL84" s="40">
        <v>1732000</v>
      </c>
      <c r="HM84" s="40">
        <v>1779000</v>
      </c>
      <c r="HN84" s="40">
        <v>1827000</v>
      </c>
      <c r="HO84" s="40">
        <v>1874000</v>
      </c>
      <c r="HP84" s="40">
        <v>1920000</v>
      </c>
      <c r="HQ84" s="40">
        <v>1966000</v>
      </c>
      <c r="HR84" s="40">
        <v>2013000</v>
      </c>
      <c r="HS84" s="40">
        <v>2059000</v>
      </c>
      <c r="HT84" s="40">
        <v>2106000</v>
      </c>
      <c r="HU84" s="40">
        <v>2153000</v>
      </c>
      <c r="HV84" s="40">
        <v>2201000</v>
      </c>
      <c r="HW84" s="40">
        <v>2249000</v>
      </c>
      <c r="HX84" s="40">
        <v>2297000</v>
      </c>
      <c r="HY84" s="40">
        <v>2346000</v>
      </c>
      <c r="HZ84" s="40">
        <v>2394000</v>
      </c>
      <c r="IA84" s="40">
        <v>2442000</v>
      </c>
      <c r="IB84" s="40">
        <v>2490000</v>
      </c>
      <c r="IC84" s="40">
        <v>2538000</v>
      </c>
      <c r="ID84" s="40">
        <v>2585000</v>
      </c>
      <c r="IE84" s="40">
        <v>2633000</v>
      </c>
      <c r="IF84" s="40">
        <v>2680000</v>
      </c>
      <c r="IG84" s="40">
        <v>2727000</v>
      </c>
      <c r="IH84" s="40">
        <v>2774000</v>
      </c>
      <c r="II84" s="40">
        <v>2821000</v>
      </c>
      <c r="IJ84" s="336" t="s">
        <v>851</v>
      </c>
      <c r="IK84" s="336" t="s">
        <v>851</v>
      </c>
      <c r="IL84" s="336" t="s">
        <v>851</v>
      </c>
      <c r="IM84" s="40">
        <v>3.9107978343963623E-2</v>
      </c>
      <c r="IN84" s="40">
        <v>3.7811066955327988E-2</v>
      </c>
      <c r="IO84" s="40">
        <v>3.6533407866954803E-2</v>
      </c>
      <c r="IP84" s="40">
        <v>3.5288400948047638E-2</v>
      </c>
      <c r="IQ84" s="40">
        <v>3.407619521021843E-2</v>
      </c>
      <c r="IR84" s="40">
        <v>3.2961446791887283E-2</v>
      </c>
      <c r="IS84" s="40">
        <v>3.1899549067020416E-2</v>
      </c>
      <c r="IT84" s="40">
        <v>3.0265467241406441E-2</v>
      </c>
      <c r="IU84" s="40">
        <v>3.0005441978573799E-2</v>
      </c>
      <c r="IV84" s="40">
        <v>2.9131282120943069E-2</v>
      </c>
      <c r="IW84" s="40">
        <v>2.8306618332862854E-2</v>
      </c>
      <c r="IX84" s="40">
        <v>2.8104893863201141E-2</v>
      </c>
      <c r="IY84" s="40">
        <v>2.677459828555584E-2</v>
      </c>
      <c r="IZ84" s="40">
        <v>2.6623869314789772E-2</v>
      </c>
      <c r="JA84" s="40">
        <v>2.5399906560778618E-2</v>
      </c>
      <c r="JB84" s="40">
        <v>2.4250002577900887E-2</v>
      </c>
      <c r="JC84" s="40">
        <v>2.3675834760069847E-2</v>
      </c>
      <c r="JD84" s="40">
        <v>2.3625124245882034E-2</v>
      </c>
      <c r="JE84" s="40">
        <v>2.2594280540943146E-2</v>
      </c>
      <c r="JF84" s="40">
        <v>2.2569986060261726E-2</v>
      </c>
      <c r="JG84" s="40">
        <v>2.2071804851293564E-2</v>
      </c>
      <c r="JH84" s="40">
        <v>2.2049583494663239E-2</v>
      </c>
      <c r="JI84" s="40">
        <v>2.15738695114851E-2</v>
      </c>
      <c r="JJ84" s="40">
        <v>2.1118251606822014E-2</v>
      </c>
      <c r="JK84" s="40">
        <v>2.1107826381921768E-2</v>
      </c>
      <c r="JL84" s="40">
        <v>2.0253857597708702E-2</v>
      </c>
      <c r="JM84" s="40">
        <v>1.9851768389344215E-2</v>
      </c>
      <c r="JN84" s="40">
        <v>1.9465334713459015E-2</v>
      </c>
      <c r="JO84" s="40">
        <v>1.9093658775091171E-2</v>
      </c>
      <c r="JP84" s="40">
        <v>1.8349139019846916E-2</v>
      </c>
      <c r="JQ84" s="40">
        <v>1.8398372456431389E-2</v>
      </c>
      <c r="JR84" s="40">
        <v>1.7692914232611656E-2</v>
      </c>
      <c r="JS84" s="40">
        <v>1.7385309562087059E-2</v>
      </c>
      <c r="JT84" s="40">
        <v>1.7088217660784721E-2</v>
      </c>
      <c r="JU84" s="40">
        <v>1.6801109537482262E-2</v>
      </c>
      <c r="JV84" s="336" t="s">
        <v>1740</v>
      </c>
      <c r="JW84" s="336" t="s">
        <v>851</v>
      </c>
      <c r="JX84" s="336" t="s">
        <v>851</v>
      </c>
      <c r="JY84" s="336" t="s">
        <v>851</v>
      </c>
      <c r="JZ84" s="336" t="s">
        <v>851</v>
      </c>
      <c r="KA84" s="336" t="s">
        <v>1740</v>
      </c>
      <c r="KB84" s="40">
        <v>0.55279806602058101</v>
      </c>
      <c r="KC84" s="40">
        <v>0.55388456534458697</v>
      </c>
      <c r="KD84" s="40">
        <v>0.55476193494811399</v>
      </c>
      <c r="KE84" s="40">
        <v>0.55544147059587501</v>
      </c>
      <c r="KF84" s="40">
        <v>0.55592404618940394</v>
      </c>
      <c r="KG84" s="40">
        <v>0.55622832745895401</v>
      </c>
      <c r="KH84" s="40">
        <v>0.55635147745589197</v>
      </c>
      <c r="KI84" s="40">
        <v>0.55631858127994593</v>
      </c>
      <c r="KJ84" s="40">
        <v>0.55615596586473004</v>
      </c>
      <c r="KK84" s="40">
        <v>0.55589911734595099</v>
      </c>
      <c r="KL84" s="40">
        <v>0.55556756783169492</v>
      </c>
      <c r="KM84" s="40">
        <v>0.55518088883084193</v>
      </c>
      <c r="KN84" s="40">
        <v>0.55473666098111107</v>
      </c>
      <c r="KO84" s="40">
        <v>0.55423538013914397</v>
      </c>
      <c r="KP84" s="40">
        <v>0.55366501677177193</v>
      </c>
      <c r="KQ84" s="40">
        <v>0.55303218327123194</v>
      </c>
      <c r="KR84" s="40">
        <v>0.55232510298781901</v>
      </c>
      <c r="KS84" s="40">
        <v>0.55156529933193599</v>
      </c>
      <c r="KT84" s="40">
        <v>0.55078118595182002</v>
      </c>
      <c r="KU84" s="40">
        <v>0.55000145696136205</v>
      </c>
      <c r="KV84" s="40">
        <v>0.54924668523936093</v>
      </c>
      <c r="KW84" s="40">
        <v>0.54852680433149092</v>
      </c>
      <c r="KX84" s="40">
        <v>0.54783174014591507</v>
      </c>
      <c r="KY84" s="40">
        <v>0.54715418346301403</v>
      </c>
      <c r="KZ84" s="40">
        <v>0.54647076387637494</v>
      </c>
      <c r="LA84" s="40">
        <v>0.54577126284237298</v>
      </c>
      <c r="LB84" s="40">
        <v>0.54505426563844606</v>
      </c>
      <c r="LC84" s="40">
        <v>0.54432976856148096</v>
      </c>
      <c r="LD84" s="40">
        <v>0.54359111943649407</v>
      </c>
      <c r="LE84" s="40">
        <v>0.54284190972777702</v>
      </c>
      <c r="LF84" s="40">
        <v>0.542080402756418</v>
      </c>
      <c r="LG84" s="40">
        <v>0.541307425970463</v>
      </c>
      <c r="LH84" s="40">
        <v>0.54052295361071101</v>
      </c>
      <c r="LI84" s="40">
        <v>0.53973594682855297</v>
      </c>
      <c r="LJ84" s="40">
        <v>0.538949042553997</v>
      </c>
      <c r="LK84" s="40">
        <v>0.53817066258100599</v>
      </c>
      <c r="LL84" s="336" t="s">
        <v>851</v>
      </c>
      <c r="LM84" s="336" t="s">
        <v>851</v>
      </c>
      <c r="LN84" s="336" t="s">
        <v>1740</v>
      </c>
      <c r="LO84" s="40">
        <v>0.59936672449111938</v>
      </c>
      <c r="LP84" s="40">
        <v>0.60043483972549438</v>
      </c>
      <c r="LQ84" s="40">
        <v>0.60231232643127441</v>
      </c>
      <c r="LR84" s="40">
        <v>0.6042555570602417</v>
      </c>
      <c r="LS84" s="40">
        <v>0.60618722438812256</v>
      </c>
      <c r="LT84" s="40">
        <v>0.60839354991912842</v>
      </c>
      <c r="LU84" s="40">
        <v>0.6082758903503418</v>
      </c>
      <c r="LV84" s="40">
        <v>0.60921841859817505</v>
      </c>
      <c r="LW84" s="40">
        <v>0.61114710569381714</v>
      </c>
      <c r="LX84" s="40">
        <v>0.61383646726608276</v>
      </c>
      <c r="LY84" s="40">
        <v>0.61637139320373535</v>
      </c>
      <c r="LZ84" s="40">
        <v>0.6175771951675415</v>
      </c>
      <c r="MA84" s="40">
        <v>0.61893767118453979</v>
      </c>
      <c r="MB84" s="40">
        <v>0.62113547325134277</v>
      </c>
      <c r="MC84" s="40">
        <v>0.62342637777328491</v>
      </c>
      <c r="MD84" s="40">
        <v>0.62593382596969604</v>
      </c>
      <c r="ME84" s="40">
        <v>0.62708336114883423</v>
      </c>
      <c r="MF84" s="40">
        <v>0.62868767976760864</v>
      </c>
      <c r="MG84" s="40">
        <v>0.63040238618850708</v>
      </c>
      <c r="MH84" s="40">
        <v>0.63234579563140869</v>
      </c>
      <c r="MI84" s="40">
        <v>0.6348528265953064</v>
      </c>
      <c r="MJ84" s="40">
        <v>0.63678586483001709</v>
      </c>
      <c r="MK84" s="40">
        <v>0.6392548680305481</v>
      </c>
      <c r="ML84" s="40">
        <v>0.64206314086914063</v>
      </c>
      <c r="MM84" s="40">
        <v>0.64518940448760986</v>
      </c>
      <c r="MN84" s="40">
        <v>0.64791131019592285</v>
      </c>
      <c r="MO84" s="40">
        <v>0.65037596225738525</v>
      </c>
      <c r="MP84" s="40">
        <v>0.6531531810760498</v>
      </c>
      <c r="MQ84" s="40">
        <v>0.65582329034805298</v>
      </c>
      <c r="MR84" s="40">
        <v>0.65839242935180664</v>
      </c>
      <c r="MS84" s="40">
        <v>0.66112184524536133</v>
      </c>
      <c r="MT84" s="40">
        <v>0.66274213790893555</v>
      </c>
      <c r="MU84" s="40">
        <v>0.66455221176147461</v>
      </c>
      <c r="MV84" s="40">
        <v>0.66629993915557861</v>
      </c>
      <c r="MW84" s="40">
        <v>0.66762799024581909</v>
      </c>
      <c r="MX84" s="40">
        <v>0.66891175508499146</v>
      </c>
      <c r="MY84" s="336" t="s">
        <v>851</v>
      </c>
      <c r="MZ84" s="336" t="s">
        <v>1740</v>
      </c>
      <c r="NA84" s="40">
        <v>0.58332926034927368</v>
      </c>
      <c r="NB84" s="40">
        <v>0.58471125364303589</v>
      </c>
      <c r="NC84" s="40">
        <v>0.58699232339859009</v>
      </c>
      <c r="ND84" s="40">
        <v>0.58937972784042358</v>
      </c>
      <c r="NE84" s="40">
        <v>0.59175193309783936</v>
      </c>
      <c r="NF84" s="40">
        <v>0.59437483549118042</v>
      </c>
      <c r="NG84" s="40">
        <v>0.59462070465087891</v>
      </c>
      <c r="NH84" s="40">
        <v>0.59592521190643311</v>
      </c>
      <c r="NI84" s="40">
        <v>0.59818536043167114</v>
      </c>
      <c r="NJ84" s="40">
        <v>0.60125786066055298</v>
      </c>
      <c r="NK84" s="40">
        <v>0.60293221473693848</v>
      </c>
      <c r="NL84" s="40">
        <v>0.60391926765441895</v>
      </c>
      <c r="NM84" s="40">
        <v>0.60450345277786255</v>
      </c>
      <c r="NN84" s="40">
        <v>0.60595840215682983</v>
      </c>
      <c r="NO84" s="40">
        <v>0.60864806175231934</v>
      </c>
      <c r="NP84" s="40">
        <v>0.61045891046524048</v>
      </c>
      <c r="NQ84" s="40">
        <v>0.61197918653488159</v>
      </c>
      <c r="NR84" s="40">
        <v>0.6139369010925293</v>
      </c>
      <c r="NS84" s="40">
        <v>0.61599600315093994</v>
      </c>
      <c r="NT84" s="40">
        <v>0.61826127767562866</v>
      </c>
      <c r="NU84" s="40">
        <v>0.621082603931427</v>
      </c>
      <c r="NV84" s="40">
        <v>0.62331628799438477</v>
      </c>
      <c r="NW84" s="40">
        <v>0.62517035007476807</v>
      </c>
      <c r="NX84" s="40">
        <v>0.62827920913696289</v>
      </c>
      <c r="NY84" s="40">
        <v>0.63082283735275269</v>
      </c>
      <c r="NZ84" s="40">
        <v>0.63341856002807617</v>
      </c>
      <c r="OA84" s="40">
        <v>0.63533836603164673</v>
      </c>
      <c r="OB84" s="40">
        <v>0.63718265295028687</v>
      </c>
      <c r="OC84" s="40">
        <v>0.63855421543121338</v>
      </c>
      <c r="OD84" s="40">
        <v>0.6398739218711853</v>
      </c>
      <c r="OE84" s="40">
        <v>0.64100581407546997</v>
      </c>
      <c r="OF84" s="40">
        <v>0.64109379053115845</v>
      </c>
      <c r="OG84" s="40">
        <v>0.64104479551315308</v>
      </c>
      <c r="OH84" s="40">
        <v>0.64136415719985962</v>
      </c>
      <c r="OI84" s="40">
        <v>0.64095169305801392</v>
      </c>
      <c r="OJ84" s="40">
        <v>0.64055299758911133</v>
      </c>
      <c r="OK84" s="336" t="s">
        <v>851</v>
      </c>
      <c r="OL84" s="336" t="s">
        <v>851</v>
      </c>
      <c r="OM84" s="336" t="s">
        <v>1740</v>
      </c>
      <c r="ON84" s="40">
        <v>0.51510769128799438</v>
      </c>
      <c r="OO84" s="40">
        <v>0.51255655288696289</v>
      </c>
      <c r="OP84" s="40">
        <v>0.5122075080871582</v>
      </c>
      <c r="OQ84" s="40">
        <v>0.51407521963119507</v>
      </c>
      <c r="OR84" s="40">
        <v>0.51770526170730591</v>
      </c>
      <c r="OS84" s="40">
        <v>0.52218377590179443</v>
      </c>
      <c r="OT84" s="40">
        <v>0.5193103551864624</v>
      </c>
      <c r="OU84" s="40">
        <v>0.51703405380249023</v>
      </c>
      <c r="OV84" s="40">
        <v>0.51652622222900391</v>
      </c>
      <c r="OW84" s="40">
        <v>0.51823902130126953</v>
      </c>
      <c r="OX84" s="40">
        <v>0.52107512950897217</v>
      </c>
      <c r="OY84" s="40">
        <v>0.52078384160995483</v>
      </c>
      <c r="OZ84" s="40">
        <v>0.52136260271072388</v>
      </c>
      <c r="PA84" s="40">
        <v>0.52332770824432373</v>
      </c>
      <c r="PB84" s="40">
        <v>0.52654623985290527</v>
      </c>
      <c r="PC84" s="40">
        <v>0.52988260984420776</v>
      </c>
      <c r="PD84" s="40">
        <v>0.53072917461395264</v>
      </c>
      <c r="PE84" s="40">
        <v>0.53255343437194824</v>
      </c>
      <c r="PF84" s="40">
        <v>0.53452557325363159</v>
      </c>
      <c r="PG84" s="40">
        <v>0.53618264198303223</v>
      </c>
      <c r="PH84" s="40">
        <v>0.53941118717193604</v>
      </c>
      <c r="PI84" s="40">
        <v>0.54110544919967651</v>
      </c>
      <c r="PJ84" s="40">
        <v>0.54293501377105713</v>
      </c>
      <c r="PK84" s="40">
        <v>0.54557579755783081</v>
      </c>
      <c r="PL84" s="40">
        <v>0.54897689819335938</v>
      </c>
      <c r="PM84" s="40">
        <v>0.55200338363647461</v>
      </c>
      <c r="PN84" s="40">
        <v>0.55472016334533691</v>
      </c>
      <c r="PO84" s="40">
        <v>0.55733007192611694</v>
      </c>
      <c r="PP84" s="40">
        <v>0.5602409839630127</v>
      </c>
      <c r="PQ84" s="40">
        <v>0.56382977962493896</v>
      </c>
      <c r="PR84" s="40">
        <v>0.56711798906326294</v>
      </c>
      <c r="PS84" s="40">
        <v>0.56893277168273926</v>
      </c>
      <c r="PT84" s="40">
        <v>0.57126867771148682</v>
      </c>
      <c r="PU84" s="40">
        <v>0.57352399826049805</v>
      </c>
      <c r="PV84" s="40">
        <v>0.575702965259552</v>
      </c>
      <c r="PW84" s="40">
        <v>0.57780927419662476</v>
      </c>
      <c r="PX84" s="336" t="s">
        <v>851</v>
      </c>
      <c r="PY84" s="336" t="s">
        <v>851</v>
      </c>
      <c r="PZ84" s="40">
        <v>0.60589999999999999</v>
      </c>
      <c r="QA84" s="40">
        <v>0.60640000000000005</v>
      </c>
      <c r="QB84" s="40">
        <v>0.60919999999999996</v>
      </c>
      <c r="QC84" s="40">
        <v>0.61380000000000001</v>
      </c>
      <c r="QD84" s="40">
        <v>0.61919999999999997</v>
      </c>
      <c r="QE84" s="40">
        <v>0.61860000000000004</v>
      </c>
      <c r="QF84" s="40">
        <v>0.61960000000000004</v>
      </c>
      <c r="QG84" s="40">
        <v>0.62259999999999993</v>
      </c>
      <c r="QH84" s="40">
        <v>0.62719999999999998</v>
      </c>
      <c r="QI84" s="40">
        <v>0.63219999999999998</v>
      </c>
      <c r="QJ84" s="40">
        <v>0.63060000000000005</v>
      </c>
      <c r="QK84" s="40">
        <v>0.62979999999999992</v>
      </c>
      <c r="QL84" s="40">
        <v>0.63080000000000003</v>
      </c>
      <c r="QM84" s="40">
        <v>0.63359999999999994</v>
      </c>
      <c r="QN84" s="40">
        <v>0.63719999999999999</v>
      </c>
      <c r="QO84" s="40">
        <v>0.63329999999999997</v>
      </c>
      <c r="QP84" s="40">
        <v>0.63060000000000005</v>
      </c>
      <c r="QQ84" s="40">
        <v>0.63019999999999998</v>
      </c>
      <c r="QR84" s="40">
        <v>0.63190000000000002</v>
      </c>
      <c r="QS84" s="336" t="s">
        <v>851</v>
      </c>
      <c r="QT84" s="336" t="s">
        <v>851</v>
      </c>
      <c r="QU84" s="336" t="s">
        <v>851</v>
      </c>
      <c r="QV84" s="336" t="s">
        <v>851</v>
      </c>
      <c r="QW84" s="40">
        <v>2.6939243543893099E-3</v>
      </c>
      <c r="QX84" s="336" t="s">
        <v>851</v>
      </c>
      <c r="QY84" s="336" t="s">
        <v>851</v>
      </c>
      <c r="QZ84" s="336" t="s">
        <v>851</v>
      </c>
      <c r="RA84" s="336" t="s">
        <v>851</v>
      </c>
      <c r="RB84" s="336" t="s">
        <v>851</v>
      </c>
      <c r="RC84" s="336" t="s">
        <v>851</v>
      </c>
      <c r="RD84" s="336" t="s">
        <v>851</v>
      </c>
      <c r="RE84" s="336" t="s">
        <v>851</v>
      </c>
      <c r="RF84" s="40"/>
      <c r="RG84" s="40"/>
      <c r="RH84" s="336" t="s">
        <v>1737</v>
      </c>
      <c r="RI84" s="336" t="s">
        <v>851</v>
      </c>
      <c r="RJ84" s="40"/>
      <c r="RK84" s="40"/>
      <c r="RL84" s="336" t="s">
        <v>1737</v>
      </c>
      <c r="RM84" s="336" t="s">
        <v>851</v>
      </c>
      <c r="RN84" s="40"/>
      <c r="RO84" s="40"/>
      <c r="RP84" s="336" t="s">
        <v>1737</v>
      </c>
      <c r="RQ84" s="336" t="s">
        <v>851</v>
      </c>
      <c r="RR84" s="40"/>
      <c r="RS84" s="40"/>
      <c r="RT84" s="336" t="s">
        <v>1737</v>
      </c>
      <c r="RU84" s="336" t="s">
        <v>851</v>
      </c>
      <c r="RV84" s="40">
        <v>0.76800000000000002</v>
      </c>
      <c r="RW84" s="40">
        <v>2006</v>
      </c>
      <c r="RX84" s="336" t="s">
        <v>840</v>
      </c>
      <c r="RY84" s="336" t="s">
        <v>851</v>
      </c>
      <c r="RZ84" s="336" t="s">
        <v>838</v>
      </c>
      <c r="SA84" s="40">
        <v>0.23886671662330627</v>
      </c>
      <c r="SB84" s="40">
        <v>0.25634682178497314</v>
      </c>
      <c r="SC84" s="40">
        <v>0.21184025704860687</v>
      </c>
      <c r="SD84" s="40">
        <v>8.319951593875885E-2</v>
      </c>
      <c r="SE84" s="40">
        <v>3.0502784997224808E-2</v>
      </c>
      <c r="SF84" s="336" t="s">
        <v>851</v>
      </c>
      <c r="SG84" s="336" t="s">
        <v>851</v>
      </c>
      <c r="SH84" s="40">
        <v>0.29284900426864624</v>
      </c>
      <c r="SI84" s="40">
        <v>0.29284900426864624</v>
      </c>
      <c r="SJ84" s="40">
        <v>0.26132833957672119</v>
      </c>
      <c r="SK84" s="40">
        <v>0.15107874572277069</v>
      </c>
      <c r="SL84" s="40">
        <v>7.8212767839431763E-2</v>
      </c>
      <c r="SM84" s="336" t="s">
        <v>840</v>
      </c>
      <c r="SN84" s="336" t="s">
        <v>851</v>
      </c>
      <c r="SO84" s="336" t="s">
        <v>851</v>
      </c>
      <c r="SP84" s="40">
        <v>5.5391199886798859E-2</v>
      </c>
      <c r="SQ84" s="40">
        <v>-1.2038619024679065E-3</v>
      </c>
      <c r="SR84" s="40">
        <v>-3.1817208975553513E-2</v>
      </c>
      <c r="SS84" s="40">
        <v>-6.5513469278812408E-2</v>
      </c>
      <c r="ST84" s="40">
        <v>-5.0522860139608383E-2</v>
      </c>
      <c r="SU84" s="336" t="s">
        <v>838</v>
      </c>
      <c r="SV84" s="336" t="s">
        <v>851</v>
      </c>
      <c r="SW84" s="336" t="s">
        <v>851</v>
      </c>
      <c r="SX84" s="40">
        <v>7.3826149106025696E-2</v>
      </c>
      <c r="SY84" s="40">
        <v>1.2516374699771404E-2</v>
      </c>
      <c r="SZ84" s="40">
        <v>-3.6069978028535843E-2</v>
      </c>
      <c r="TA84" s="40">
        <v>-7.4441365897655487E-2</v>
      </c>
      <c r="TB84" s="40">
        <v>-6.1651352792978287E-2</v>
      </c>
      <c r="TC84" s="336" t="s">
        <v>840</v>
      </c>
      <c r="TD84" s="336" t="s">
        <v>851</v>
      </c>
      <c r="TE84" s="336" t="s">
        <v>851</v>
      </c>
      <c r="TF84" s="336" t="s">
        <v>851</v>
      </c>
      <c r="TG84" s="40">
        <v>1.3431727886199951E-2</v>
      </c>
      <c r="TH84" s="40">
        <v>-4.2998198419809341E-2</v>
      </c>
      <c r="TI84" s="40">
        <v>-7.1479648351669312E-2</v>
      </c>
      <c r="TJ84" s="40">
        <v>-0.10208021104335785</v>
      </c>
      <c r="TK84" s="40">
        <v>-8.460678905248642E-2</v>
      </c>
      <c r="TL84" s="336" t="s">
        <v>838</v>
      </c>
      <c r="TM84" s="336" t="s">
        <v>851</v>
      </c>
      <c r="TN84" s="336" t="s">
        <v>851</v>
      </c>
      <c r="TO84" s="336" t="s">
        <v>851</v>
      </c>
      <c r="TP84" s="40">
        <v>3.1515419483184814E-2</v>
      </c>
      <c r="TQ84" s="40">
        <v>-2.9968725517392159E-2</v>
      </c>
      <c r="TR84" s="40">
        <v>-7.6882220804691315E-2</v>
      </c>
      <c r="TS84" s="40">
        <v>-0.11227533221244812</v>
      </c>
      <c r="TT84" s="40">
        <v>-9.6939757466316223E-2</v>
      </c>
      <c r="TU84" s="336" t="s">
        <v>840</v>
      </c>
      <c r="TV84" s="336" t="s">
        <v>851</v>
      </c>
      <c r="TW84" s="40">
        <v>6280</v>
      </c>
      <c r="TX84" s="336" t="s">
        <v>840</v>
      </c>
      <c r="TY84" s="336" t="s">
        <v>851</v>
      </c>
      <c r="TZ84" s="40">
        <v>7367.96826171875</v>
      </c>
      <c r="UA84" s="336" t="s">
        <v>838</v>
      </c>
      <c r="UB84" s="336" t="s">
        <v>851</v>
      </c>
      <c r="UC84" s="40">
        <v>7373.5951786672304</v>
      </c>
      <c r="UD84" s="336" t="s">
        <v>840</v>
      </c>
      <c r="UE84" s="336" t="s">
        <v>851</v>
      </c>
      <c r="UF84" s="336" t="s">
        <v>851</v>
      </c>
      <c r="UG84" s="40">
        <v>0.16537027060985565</v>
      </c>
      <c r="UH84" s="40">
        <v>0.2228374183177948</v>
      </c>
      <c r="UI84" s="40">
        <v>0.14782875776290894</v>
      </c>
      <c r="UJ84" s="40">
        <v>1.4942598529160023E-2</v>
      </c>
      <c r="UK84" s="40">
        <v>-7.8840777277946472E-2</v>
      </c>
      <c r="UL84" s="336" t="s">
        <v>838</v>
      </c>
      <c r="UM84" s="336" t="s">
        <v>851</v>
      </c>
      <c r="UN84" s="336" t="s">
        <v>851</v>
      </c>
      <c r="UO84" s="336" t="s">
        <v>851</v>
      </c>
      <c r="UP84" s="40"/>
      <c r="UQ84" s="40"/>
      <c r="UR84" s="40"/>
      <c r="US84" s="40"/>
      <c r="UT84" s="40">
        <v>0.18038532137870789</v>
      </c>
      <c r="UU84" s="336" t="s">
        <v>470</v>
      </c>
    </row>
    <row r="85" spans="1:567">
      <c r="A85" s="336" t="s">
        <v>424</v>
      </c>
      <c r="B85" s="336" t="s">
        <v>52</v>
      </c>
      <c r="C85" s="336" t="s">
        <v>274</v>
      </c>
      <c r="D85" s="40">
        <v>3.7789277732372284E-2</v>
      </c>
      <c r="E85" s="336" t="s">
        <v>470</v>
      </c>
      <c r="F85" s="40">
        <v>5.2902717143297195E-2</v>
      </c>
      <c r="G85" s="336" t="s">
        <v>470</v>
      </c>
      <c r="H85" s="40">
        <v>5.032079666852951E-2</v>
      </c>
      <c r="I85" s="336" t="s">
        <v>470</v>
      </c>
      <c r="J85" s="40">
        <v>4.5920804142951965E-2</v>
      </c>
      <c r="K85" s="336" t="s">
        <v>470</v>
      </c>
      <c r="L85" s="336" t="s">
        <v>470</v>
      </c>
      <c r="M85" s="40">
        <v>0.58587914705276489</v>
      </c>
      <c r="N85" s="40"/>
      <c r="O85" s="336" t="s">
        <v>1736</v>
      </c>
      <c r="P85" s="40"/>
      <c r="Q85" s="336" t="s">
        <v>1736</v>
      </c>
      <c r="R85" s="40"/>
      <c r="S85" s="336" t="s">
        <v>1736</v>
      </c>
      <c r="T85" s="40"/>
      <c r="U85" s="336" t="s">
        <v>1736</v>
      </c>
      <c r="V85" s="336" t="s">
        <v>851</v>
      </c>
      <c r="W85" s="336" t="s">
        <v>470</v>
      </c>
      <c r="X85" s="40">
        <v>0.53137719631195068</v>
      </c>
      <c r="Y85" s="40"/>
      <c r="Z85" s="336" t="s">
        <v>1736</v>
      </c>
      <c r="AA85" s="40"/>
      <c r="AB85" s="336" t="s">
        <v>1736</v>
      </c>
      <c r="AC85" s="40"/>
      <c r="AD85" s="336" t="s">
        <v>1736</v>
      </c>
      <c r="AE85" s="40"/>
      <c r="AF85" s="336" t="s">
        <v>1736</v>
      </c>
      <c r="AG85" s="336" t="s">
        <v>851</v>
      </c>
      <c r="AH85" s="336" t="s">
        <v>470</v>
      </c>
      <c r="AI85" s="40">
        <v>0.51387327909469604</v>
      </c>
      <c r="AJ85" s="40"/>
      <c r="AK85" s="336" t="s">
        <v>1736</v>
      </c>
      <c r="AL85" s="40"/>
      <c r="AM85" s="336" t="s">
        <v>1736</v>
      </c>
      <c r="AN85" s="40"/>
      <c r="AO85" s="336" t="s">
        <v>1736</v>
      </c>
      <c r="AP85" s="40"/>
      <c r="AQ85" s="336" t="s">
        <v>1736</v>
      </c>
      <c r="AR85" s="336" t="s">
        <v>851</v>
      </c>
      <c r="AS85" s="336" t="s">
        <v>470</v>
      </c>
      <c r="AT85" s="40">
        <v>0.47678542137145996</v>
      </c>
      <c r="AU85" s="40"/>
      <c r="AV85" s="336" t="s">
        <v>1736</v>
      </c>
      <c r="AW85" s="40"/>
      <c r="AX85" s="336" t="s">
        <v>1736</v>
      </c>
      <c r="AY85" s="40"/>
      <c r="AZ85" s="336" t="s">
        <v>1736</v>
      </c>
      <c r="BA85" s="40"/>
      <c r="BB85" s="336" t="s">
        <v>1736</v>
      </c>
      <c r="BC85" s="336" t="s">
        <v>851</v>
      </c>
      <c r="BD85" s="336" t="s">
        <v>470</v>
      </c>
      <c r="BE85" s="40">
        <v>1.9280253648757935</v>
      </c>
      <c r="BF85" s="336" t="s">
        <v>470</v>
      </c>
      <c r="BG85" s="40">
        <v>2.413111686706543</v>
      </c>
      <c r="BH85" s="336" t="s">
        <v>470</v>
      </c>
      <c r="BI85" s="40">
        <v>3.0145072937011719</v>
      </c>
      <c r="BJ85" s="336" t="s">
        <v>470</v>
      </c>
      <c r="BK85" s="40">
        <v>2.2253499031066895</v>
      </c>
      <c r="BL85" s="336" t="s">
        <v>851</v>
      </c>
      <c r="BM85" s="40">
        <v>0.16106422245502472</v>
      </c>
      <c r="BN85" s="336" t="s">
        <v>838</v>
      </c>
      <c r="BO85" s="336" t="s">
        <v>851</v>
      </c>
      <c r="BP85" s="336" t="s">
        <v>470</v>
      </c>
      <c r="BQ85" s="40">
        <v>9.1786235570907593E-3</v>
      </c>
      <c r="BR85" s="40">
        <v>9.4486195594072342E-3</v>
      </c>
      <c r="BS85" s="40">
        <v>1.0329173877835274E-2</v>
      </c>
      <c r="BT85" s="40">
        <v>9.4340341165661812E-3</v>
      </c>
      <c r="BU85" s="40">
        <v>9.4340145587921143E-3</v>
      </c>
      <c r="BV85" s="336" t="s">
        <v>851</v>
      </c>
      <c r="BW85" s="336" t="s">
        <v>470</v>
      </c>
      <c r="BX85" s="40">
        <v>8.2585904747247696E-3</v>
      </c>
      <c r="BY85" s="40">
        <v>8.2279164344072342E-3</v>
      </c>
      <c r="BZ85" s="40">
        <v>8.274497464299202E-3</v>
      </c>
      <c r="CA85" s="40">
        <v>9.2336768284440041E-3</v>
      </c>
      <c r="CB85" s="40">
        <v>9.713280014693737E-3</v>
      </c>
      <c r="CC85" s="336" t="s">
        <v>851</v>
      </c>
      <c r="CD85" s="336" t="s">
        <v>470</v>
      </c>
      <c r="CE85" s="40">
        <v>8.5397651419043541E-3</v>
      </c>
      <c r="CF85" s="40">
        <v>8.4343608468770981E-3</v>
      </c>
      <c r="CG85" s="40">
        <v>8.993878960609436E-3</v>
      </c>
      <c r="CH85" s="40">
        <v>9.7132464870810509E-3</v>
      </c>
      <c r="CI85" s="40">
        <v>9.0504046529531479E-3</v>
      </c>
      <c r="CJ85" s="336" t="s">
        <v>851</v>
      </c>
      <c r="CK85" s="336" t="s">
        <v>470</v>
      </c>
      <c r="CL85" s="40">
        <v>8.3366502076387405E-3</v>
      </c>
      <c r="CM85" s="40">
        <v>8.7540829554200172E-3</v>
      </c>
      <c r="CN85" s="40">
        <v>9.4734653830528259E-3</v>
      </c>
      <c r="CO85" s="40">
        <v>9.5320167019963264E-3</v>
      </c>
      <c r="CP85" s="40">
        <v>8.0245295539498329E-3</v>
      </c>
      <c r="CQ85" s="336" t="s">
        <v>851</v>
      </c>
      <c r="CR85" s="40"/>
      <c r="CS85" s="40"/>
      <c r="CT85" s="40"/>
      <c r="CU85" s="40"/>
      <c r="CV85" s="40"/>
      <c r="CW85" s="336" t="s">
        <v>1737</v>
      </c>
      <c r="CX85" s="336" t="s">
        <v>851</v>
      </c>
      <c r="CY85" s="40"/>
      <c r="CZ85" s="40"/>
      <c r="DA85" s="40"/>
      <c r="DB85" s="40"/>
      <c r="DC85" s="40"/>
      <c r="DD85" s="336" t="s">
        <v>1737</v>
      </c>
      <c r="DE85" s="336" t="s">
        <v>851</v>
      </c>
      <c r="DF85" s="40"/>
      <c r="DG85" s="336" t="s">
        <v>1737</v>
      </c>
      <c r="DH85" s="336" t="s">
        <v>851</v>
      </c>
      <c r="DI85" s="336" t="s">
        <v>851</v>
      </c>
      <c r="DJ85" s="336">
        <v>3.9</v>
      </c>
      <c r="DK85" s="336" t="s">
        <v>1738</v>
      </c>
      <c r="DL85" s="336" t="s">
        <v>851</v>
      </c>
      <c r="DM85" s="336" t="s">
        <v>851</v>
      </c>
      <c r="DN85" s="336" t="s">
        <v>470</v>
      </c>
      <c r="DO85" s="40">
        <v>1.7731204861775041E-3</v>
      </c>
      <c r="DP85" s="40">
        <v>7.8073800541460514E-3</v>
      </c>
      <c r="DQ85" s="40">
        <v>1.0499698109924793E-2</v>
      </c>
      <c r="DR85" s="40">
        <v>1.6782781109213829E-2</v>
      </c>
      <c r="DS85" s="40">
        <v>1.0616175830364227E-2</v>
      </c>
      <c r="DT85" s="336" t="s">
        <v>851</v>
      </c>
      <c r="DU85" s="336" t="s">
        <v>470</v>
      </c>
      <c r="DV85" s="40">
        <v>7.9624997451901436E-3</v>
      </c>
      <c r="DW85" s="40">
        <v>9.6666663885116577E-3</v>
      </c>
      <c r="DX85" s="40">
        <v>1.0895000770688057E-2</v>
      </c>
      <c r="DY85" s="40">
        <v>3.250000299885869E-3</v>
      </c>
      <c r="DZ85" s="40">
        <v>2.4999999441206455E-3</v>
      </c>
      <c r="EA85" s="336" t="s">
        <v>851</v>
      </c>
      <c r="EB85" s="336" t="s">
        <v>470</v>
      </c>
      <c r="EC85" s="40">
        <v>9.6504413522779942E-4</v>
      </c>
      <c r="ED85" s="40">
        <v>-3.3170864917337894E-3</v>
      </c>
      <c r="EE85" s="40">
        <v>9.831645293161273E-4</v>
      </c>
      <c r="EF85" s="40">
        <v>-7.4484641663730145E-3</v>
      </c>
      <c r="EG85" s="40">
        <v>-5.2168671973049641E-3</v>
      </c>
      <c r="EH85" s="336" t="s">
        <v>851</v>
      </c>
      <c r="EI85" s="336" t="s">
        <v>470</v>
      </c>
      <c r="EJ85" s="40">
        <v>1.1138869449496269E-2</v>
      </c>
      <c r="EK85" s="40">
        <v>9.9210543558001518E-3</v>
      </c>
      <c r="EL85" s="40">
        <v>3.4307290334254503E-3</v>
      </c>
      <c r="EM85" s="40">
        <v>5.0339279696345329E-3</v>
      </c>
      <c r="EN85" s="40">
        <v>9.8834987729787827E-3</v>
      </c>
      <c r="EO85" s="336" t="s">
        <v>851</v>
      </c>
      <c r="EP85" s="336" t="s">
        <v>851</v>
      </c>
      <c r="EQ85" s="336" t="s">
        <v>851</v>
      </c>
      <c r="ER85" s="40">
        <v>0.8125</v>
      </c>
      <c r="ES85" s="336" t="s">
        <v>1739</v>
      </c>
      <c r="ET85" s="336" t="s">
        <v>851</v>
      </c>
      <c r="EU85" s="336" t="s">
        <v>851</v>
      </c>
      <c r="EV85" s="40">
        <v>0.87599999999999989</v>
      </c>
      <c r="EW85" s="336" t="s">
        <v>1739</v>
      </c>
      <c r="EX85" s="336" t="s">
        <v>851</v>
      </c>
      <c r="EY85" s="336" t="s">
        <v>851</v>
      </c>
      <c r="EZ85" s="40">
        <v>0.74919999999999998</v>
      </c>
      <c r="FA85" s="336" t="s">
        <v>1739</v>
      </c>
      <c r="FB85" s="336" t="s">
        <v>851</v>
      </c>
      <c r="FC85" s="40">
        <v>3.1134780496358871E-2</v>
      </c>
      <c r="FD85" s="40">
        <v>5.5768303573131561E-2</v>
      </c>
      <c r="FE85" s="40">
        <v>0.12432558089494705</v>
      </c>
      <c r="FF85" s="40">
        <v>0.15549363195896149</v>
      </c>
      <c r="FG85" s="40">
        <v>0.10953701287508011</v>
      </c>
      <c r="FH85" s="336" t="s">
        <v>838</v>
      </c>
      <c r="FI85" s="336" t="s">
        <v>851</v>
      </c>
      <c r="FJ85" s="40">
        <v>-0.14816157519817352</v>
      </c>
      <c r="FK85" s="40"/>
      <c r="FL85" s="40"/>
      <c r="FM85" s="40"/>
      <c r="FN85" s="40"/>
      <c r="FO85" s="336" t="s">
        <v>840</v>
      </c>
      <c r="FP85" s="336" t="s">
        <v>851</v>
      </c>
      <c r="FQ85" s="40"/>
      <c r="FR85" s="336" t="s">
        <v>1737</v>
      </c>
      <c r="FS85" s="336" t="s">
        <v>851</v>
      </c>
      <c r="FT85" s="336" t="s">
        <v>851</v>
      </c>
      <c r="FU85" s="40">
        <v>2.5843951851129532E-2</v>
      </c>
      <c r="FV85" s="40">
        <v>2.4695886299014091E-2</v>
      </c>
      <c r="FW85" s="40">
        <v>3.8068167865276337E-2</v>
      </c>
      <c r="FX85" s="40"/>
      <c r="FY85" s="40"/>
      <c r="FZ85" s="336" t="s">
        <v>840</v>
      </c>
      <c r="GA85" s="336" t="s">
        <v>851</v>
      </c>
      <c r="GB85" s="336" t="s">
        <v>851</v>
      </c>
      <c r="GC85" s="336" t="s">
        <v>851</v>
      </c>
      <c r="GD85" s="336" t="s">
        <v>851</v>
      </c>
      <c r="GE85" s="336" t="s">
        <v>851</v>
      </c>
      <c r="GF85" s="336" t="s">
        <v>851</v>
      </c>
      <c r="GG85" s="336" t="s">
        <v>851</v>
      </c>
      <c r="GH85" s="336" t="s">
        <v>851</v>
      </c>
      <c r="GI85" s="336" t="s">
        <v>851</v>
      </c>
      <c r="GJ85" s="336" t="s">
        <v>851</v>
      </c>
      <c r="GK85" s="40">
        <v>2292413</v>
      </c>
      <c r="GL85" s="40">
        <v>2374721</v>
      </c>
      <c r="GM85" s="40">
        <v>2481059</v>
      </c>
      <c r="GN85" s="40">
        <v>2600972</v>
      </c>
      <c r="GO85" s="40">
        <v>2719809</v>
      </c>
      <c r="GP85" s="40">
        <v>2826653</v>
      </c>
      <c r="GQ85" s="40">
        <v>2918209</v>
      </c>
      <c r="GR85" s="40">
        <v>2996540</v>
      </c>
      <c r="GS85" s="40">
        <v>3062782</v>
      </c>
      <c r="GT85" s="40">
        <v>3119920</v>
      </c>
      <c r="GU85" s="40">
        <v>3170437</v>
      </c>
      <c r="GV85" s="40">
        <v>3213969</v>
      </c>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336" t="s">
        <v>851</v>
      </c>
      <c r="IK85" s="336" t="s">
        <v>851</v>
      </c>
      <c r="IL85" s="336" t="s">
        <v>851</v>
      </c>
      <c r="IM85" s="40"/>
      <c r="IN85" s="40"/>
      <c r="IO85" s="40"/>
      <c r="IP85" s="40"/>
      <c r="IQ85" s="40"/>
      <c r="IR85" s="40"/>
      <c r="IS85" s="40"/>
      <c r="IT85" s="40"/>
      <c r="IU85" s="40"/>
      <c r="IV85" s="40"/>
      <c r="IW85" s="40"/>
      <c r="IX85" s="40"/>
      <c r="IY85" s="40"/>
      <c r="IZ85" s="40"/>
      <c r="JA85" s="40"/>
      <c r="JB85" s="40"/>
      <c r="JC85" s="40"/>
      <c r="JD85" s="40"/>
      <c r="JE85" s="40"/>
      <c r="JF85" s="40"/>
      <c r="JG85" s="40"/>
      <c r="JH85" s="40"/>
      <c r="JI85" s="40"/>
      <c r="JJ85" s="40"/>
      <c r="JK85" s="40"/>
      <c r="JL85" s="40"/>
      <c r="JM85" s="40"/>
      <c r="JN85" s="40"/>
      <c r="JO85" s="40"/>
      <c r="JP85" s="40"/>
      <c r="JQ85" s="40"/>
      <c r="JR85" s="40"/>
      <c r="JS85" s="40"/>
      <c r="JT85" s="40"/>
      <c r="JU85" s="40"/>
      <c r="JV85" s="336" t="s">
        <v>1737</v>
      </c>
      <c r="JW85" s="336" t="s">
        <v>851</v>
      </c>
      <c r="JX85" s="336" t="s">
        <v>851</v>
      </c>
      <c r="JY85" s="336" t="s">
        <v>851</v>
      </c>
      <c r="JZ85" s="336" t="s">
        <v>851</v>
      </c>
      <c r="KA85" s="336" t="s">
        <v>470</v>
      </c>
      <c r="KB85" s="40">
        <v>0.5</v>
      </c>
      <c r="KC85" s="40">
        <v>0.5</v>
      </c>
      <c r="KD85" s="40">
        <v>0.5</v>
      </c>
      <c r="KE85" s="40">
        <v>0.5</v>
      </c>
      <c r="KF85" s="40">
        <v>0.5</v>
      </c>
      <c r="KG85" s="40">
        <v>0.5</v>
      </c>
      <c r="KH85" s="40">
        <v>0.5</v>
      </c>
      <c r="KI85" s="40">
        <v>0.5</v>
      </c>
      <c r="KJ85" s="40">
        <v>0.5</v>
      </c>
      <c r="KK85" s="40">
        <v>0.5</v>
      </c>
      <c r="KL85" s="40">
        <v>0.5</v>
      </c>
      <c r="KM85" s="40">
        <v>0.5</v>
      </c>
      <c r="KN85" s="40">
        <v>0.5</v>
      </c>
      <c r="KO85" s="40">
        <v>0.5</v>
      </c>
      <c r="KP85" s="40">
        <v>0.5</v>
      </c>
      <c r="KQ85" s="40">
        <v>0.5</v>
      </c>
      <c r="KR85" s="40">
        <v>0.5</v>
      </c>
      <c r="KS85" s="40">
        <v>0.5</v>
      </c>
      <c r="KT85" s="40">
        <v>0.5</v>
      </c>
      <c r="KU85" s="40">
        <v>0.5</v>
      </c>
      <c r="KV85" s="40">
        <v>0.5</v>
      </c>
      <c r="KW85" s="40">
        <v>0.5</v>
      </c>
      <c r="KX85" s="40">
        <v>0.5</v>
      </c>
      <c r="KY85" s="40">
        <v>0.5</v>
      </c>
      <c r="KZ85" s="40">
        <v>0.5</v>
      </c>
      <c r="LA85" s="40">
        <v>0.5</v>
      </c>
      <c r="LB85" s="40">
        <v>0.5</v>
      </c>
      <c r="LC85" s="40">
        <v>0.5</v>
      </c>
      <c r="LD85" s="40">
        <v>0.5</v>
      </c>
      <c r="LE85" s="40">
        <v>0.5</v>
      </c>
      <c r="LF85" s="40">
        <v>0.5</v>
      </c>
      <c r="LG85" s="40">
        <v>0.5</v>
      </c>
      <c r="LH85" s="40">
        <v>0.5</v>
      </c>
      <c r="LI85" s="40">
        <v>0.5</v>
      </c>
      <c r="LJ85" s="40">
        <v>0.5</v>
      </c>
      <c r="LK85" s="40">
        <v>0.5</v>
      </c>
      <c r="LL85" s="336" t="s">
        <v>851</v>
      </c>
      <c r="LM85" s="336" t="s">
        <v>851</v>
      </c>
      <c r="LN85" s="336" t="s">
        <v>1737</v>
      </c>
      <c r="LO85" s="40"/>
      <c r="LP85" s="40"/>
      <c r="LQ85" s="40"/>
      <c r="LR85" s="40"/>
      <c r="LS85" s="40"/>
      <c r="LT85" s="40"/>
      <c r="LU85" s="40"/>
      <c r="LV85" s="40"/>
      <c r="LW85" s="40"/>
      <c r="LX85" s="40"/>
      <c r="LY85" s="40"/>
      <c r="LZ85" s="40"/>
      <c r="MA85" s="40"/>
      <c r="MB85" s="40"/>
      <c r="MC85" s="40"/>
      <c r="MD85" s="40"/>
      <c r="ME85" s="40"/>
      <c r="MF85" s="40"/>
      <c r="MG85" s="40"/>
      <c r="MH85" s="40"/>
      <c r="MI85" s="40"/>
      <c r="MJ85" s="40"/>
      <c r="MK85" s="40"/>
      <c r="ML85" s="40"/>
      <c r="MM85" s="40"/>
      <c r="MN85" s="40"/>
      <c r="MO85" s="40"/>
      <c r="MP85" s="40"/>
      <c r="MQ85" s="40"/>
      <c r="MR85" s="40"/>
      <c r="MS85" s="40"/>
      <c r="MT85" s="40"/>
      <c r="MU85" s="40"/>
      <c r="MV85" s="40"/>
      <c r="MW85" s="40"/>
      <c r="MX85" s="40"/>
      <c r="MY85" s="336" t="s">
        <v>851</v>
      </c>
      <c r="MZ85" s="336" t="s">
        <v>1737</v>
      </c>
      <c r="NA85" s="40"/>
      <c r="NB85" s="40"/>
      <c r="NC85" s="40"/>
      <c r="ND85" s="40"/>
      <c r="NE85" s="40"/>
      <c r="NF85" s="40"/>
      <c r="NG85" s="40"/>
      <c r="NH85" s="40"/>
      <c r="NI85" s="40"/>
      <c r="NJ85" s="40"/>
      <c r="NK85" s="40"/>
      <c r="NL85" s="40"/>
      <c r="NM85" s="40"/>
      <c r="NN85" s="40"/>
      <c r="NO85" s="40"/>
      <c r="NP85" s="40"/>
      <c r="NQ85" s="40"/>
      <c r="NR85" s="40"/>
      <c r="NS85" s="40"/>
      <c r="NT85" s="40"/>
      <c r="NU85" s="40"/>
      <c r="NV85" s="40"/>
      <c r="NW85" s="40"/>
      <c r="NX85" s="40"/>
      <c r="NY85" s="40"/>
      <c r="NZ85" s="40"/>
      <c r="OA85" s="40"/>
      <c r="OB85" s="40"/>
      <c r="OC85" s="40"/>
      <c r="OD85" s="40"/>
      <c r="OE85" s="40"/>
      <c r="OF85" s="40"/>
      <c r="OG85" s="40"/>
      <c r="OH85" s="40"/>
      <c r="OI85" s="40"/>
      <c r="OJ85" s="40"/>
      <c r="OK85" s="336" t="s">
        <v>851</v>
      </c>
      <c r="OL85" s="336" t="s">
        <v>851</v>
      </c>
      <c r="OM85" s="336" t="s">
        <v>1737</v>
      </c>
      <c r="ON85" s="40"/>
      <c r="OO85" s="40"/>
      <c r="OP85" s="40"/>
      <c r="OQ85" s="40"/>
      <c r="OR85" s="40"/>
      <c r="OS85" s="40"/>
      <c r="OT85" s="40"/>
      <c r="OU85" s="40"/>
      <c r="OV85" s="40"/>
      <c r="OW85" s="40"/>
      <c r="OX85" s="40"/>
      <c r="OY85" s="40"/>
      <c r="OZ85" s="40"/>
      <c r="PA85" s="40"/>
      <c r="PB85" s="40"/>
      <c r="PC85" s="40"/>
      <c r="PD85" s="40"/>
      <c r="PE85" s="40"/>
      <c r="PF85" s="40"/>
      <c r="PG85" s="40"/>
      <c r="PH85" s="40"/>
      <c r="PI85" s="40"/>
      <c r="PJ85" s="40"/>
      <c r="PK85" s="40"/>
      <c r="PL85" s="40"/>
      <c r="PM85" s="40"/>
      <c r="PN85" s="40"/>
      <c r="PO85" s="40"/>
      <c r="PP85" s="40"/>
      <c r="PQ85" s="40"/>
      <c r="PR85" s="40"/>
      <c r="PS85" s="40"/>
      <c r="PT85" s="40"/>
      <c r="PU85" s="40"/>
      <c r="PV85" s="40"/>
      <c r="PW85" s="40"/>
      <c r="PX85" s="336" t="s">
        <v>851</v>
      </c>
      <c r="PY85" s="336" t="s">
        <v>851</v>
      </c>
      <c r="PZ85" s="40">
        <v>0.79769999999999996</v>
      </c>
      <c r="QA85" s="40">
        <v>0.78909999999999991</v>
      </c>
      <c r="QB85" s="40">
        <v>0.78170000000000006</v>
      </c>
      <c r="QC85" s="40">
        <v>0.77549999999999997</v>
      </c>
      <c r="QD85" s="40">
        <v>0.77129999999999999</v>
      </c>
      <c r="QE85" s="40">
        <v>0.77489999999999992</v>
      </c>
      <c r="QF85" s="40">
        <v>0.77900000000000003</v>
      </c>
      <c r="QG85" s="40">
        <v>0.78439999999999999</v>
      </c>
      <c r="QH85" s="40">
        <v>0.78930000000000011</v>
      </c>
      <c r="QI85" s="40">
        <v>0.79420000000000002</v>
      </c>
      <c r="QJ85" s="40">
        <v>0.80059999999999998</v>
      </c>
      <c r="QK85" s="40">
        <v>0.80640000000000001</v>
      </c>
      <c r="QL85" s="40">
        <v>0.81180000000000008</v>
      </c>
      <c r="QM85" s="40">
        <v>0.81319999999999992</v>
      </c>
      <c r="QN85" s="40">
        <v>0.81659999999999999</v>
      </c>
      <c r="QO85" s="40">
        <v>0.81590000000000007</v>
      </c>
      <c r="QP85" s="40">
        <v>0.81629999999999991</v>
      </c>
      <c r="QQ85" s="40">
        <v>0.81459999999999999</v>
      </c>
      <c r="QR85" s="40">
        <v>0.8125</v>
      </c>
      <c r="QS85" s="336" t="s">
        <v>851</v>
      </c>
      <c r="QT85" s="336" t="s">
        <v>851</v>
      </c>
      <c r="QU85" s="336" t="s">
        <v>851</v>
      </c>
      <c r="QV85" s="336" t="s">
        <v>851</v>
      </c>
      <c r="QW85" s="40">
        <v>-2.5812811218202114E-3</v>
      </c>
      <c r="QX85" s="336" t="s">
        <v>851</v>
      </c>
      <c r="QY85" s="336" t="s">
        <v>851</v>
      </c>
      <c r="QZ85" s="336" t="s">
        <v>851</v>
      </c>
      <c r="RA85" s="336" t="s">
        <v>851</v>
      </c>
      <c r="RB85" s="336" t="s">
        <v>851</v>
      </c>
      <c r="RC85" s="336" t="s">
        <v>851</v>
      </c>
      <c r="RD85" s="336" t="s">
        <v>851</v>
      </c>
      <c r="RE85" s="336" t="s">
        <v>851</v>
      </c>
      <c r="RF85" s="40"/>
      <c r="RG85" s="40"/>
      <c r="RH85" s="336" t="s">
        <v>1737</v>
      </c>
      <c r="RI85" s="336" t="s">
        <v>851</v>
      </c>
      <c r="RJ85" s="40"/>
      <c r="RK85" s="40"/>
      <c r="RL85" s="336" t="s">
        <v>1737</v>
      </c>
      <c r="RM85" s="336" t="s">
        <v>851</v>
      </c>
      <c r="RN85" s="40"/>
      <c r="RO85" s="40"/>
      <c r="RP85" s="336" t="s">
        <v>1737</v>
      </c>
      <c r="RQ85" s="336" t="s">
        <v>851</v>
      </c>
      <c r="RR85" s="40"/>
      <c r="RS85" s="40"/>
      <c r="RT85" s="336" t="s">
        <v>1737</v>
      </c>
      <c r="RU85" s="336" t="s">
        <v>851</v>
      </c>
      <c r="RV85" s="40">
        <v>0.69</v>
      </c>
      <c r="RW85" s="40">
        <v>1993</v>
      </c>
      <c r="RX85" s="336" t="s">
        <v>840</v>
      </c>
      <c r="RY85" s="336" t="s">
        <v>851</v>
      </c>
      <c r="RZ85" s="336" t="s">
        <v>838</v>
      </c>
      <c r="SA85" s="40">
        <v>1.9213194027543068E-2</v>
      </c>
      <c r="SB85" s="40">
        <v>5.3299502469599247E-3</v>
      </c>
      <c r="SC85" s="40">
        <v>3.9242631755769253E-3</v>
      </c>
      <c r="SD85" s="40">
        <v>2.8750791680067778E-3</v>
      </c>
      <c r="SE85" s="40">
        <v>4.831213504076004E-3</v>
      </c>
      <c r="SF85" s="336" t="s">
        <v>851</v>
      </c>
      <c r="SG85" s="336" t="s">
        <v>851</v>
      </c>
      <c r="SH85" s="40">
        <v>0.1894136518239975</v>
      </c>
      <c r="SI85" s="40">
        <v>0.13383312523365021</v>
      </c>
      <c r="SJ85" s="40">
        <v>0.12505859136581421</v>
      </c>
      <c r="SK85" s="40"/>
      <c r="SL85" s="40">
        <v>0.20785203576087952</v>
      </c>
      <c r="SM85" s="336" t="s">
        <v>470</v>
      </c>
      <c r="SN85" s="336" t="s">
        <v>851</v>
      </c>
      <c r="SO85" s="336" t="s">
        <v>851</v>
      </c>
      <c r="SP85" s="40">
        <v>3.5727206617593765E-2</v>
      </c>
      <c r="SQ85" s="40">
        <v>4.6494871377944946E-2</v>
      </c>
      <c r="SR85" s="40">
        <v>2.9451444745063782E-2</v>
      </c>
      <c r="SS85" s="40">
        <v>2.3776184767484665E-2</v>
      </c>
      <c r="ST85" s="40">
        <v>-6.0960873961448669E-3</v>
      </c>
      <c r="SU85" s="336" t="s">
        <v>838</v>
      </c>
      <c r="SV85" s="336" t="s">
        <v>851</v>
      </c>
      <c r="SW85" s="336" t="s">
        <v>851</v>
      </c>
      <c r="SX85" s="40"/>
      <c r="SY85" s="40"/>
      <c r="SZ85" s="40"/>
      <c r="TA85" s="40"/>
      <c r="TB85" s="40"/>
      <c r="TC85" s="336" t="s">
        <v>1737</v>
      </c>
      <c r="TD85" s="336" t="s">
        <v>851</v>
      </c>
      <c r="TE85" s="336" t="s">
        <v>851</v>
      </c>
      <c r="TF85" s="336" t="s">
        <v>851</v>
      </c>
      <c r="TG85" s="40">
        <v>1.3964763842523098E-2</v>
      </c>
      <c r="TH85" s="40">
        <v>3.1444225460290909E-2</v>
      </c>
      <c r="TI85" s="40">
        <v>1.8352815881371498E-2</v>
      </c>
      <c r="TJ85" s="40">
        <v>1.2167979031801224E-2</v>
      </c>
      <c r="TK85" s="40">
        <v>-1.9012350589036942E-2</v>
      </c>
      <c r="TL85" s="336" t="s">
        <v>838</v>
      </c>
      <c r="TM85" s="336" t="s">
        <v>851</v>
      </c>
      <c r="TN85" s="336" t="s">
        <v>851</v>
      </c>
      <c r="TO85" s="336" t="s">
        <v>851</v>
      </c>
      <c r="TP85" s="40"/>
      <c r="TQ85" s="40"/>
      <c r="TR85" s="40"/>
      <c r="TS85" s="40"/>
      <c r="TT85" s="40"/>
      <c r="TU85" s="336" t="s">
        <v>1737</v>
      </c>
      <c r="TV85" s="336" t="s">
        <v>851</v>
      </c>
      <c r="TW85" s="40"/>
      <c r="TX85" s="336" t="s">
        <v>1737</v>
      </c>
      <c r="TY85" s="336" t="s">
        <v>851</v>
      </c>
      <c r="TZ85" s="40">
        <v>665.28955078125</v>
      </c>
      <c r="UA85" s="336" t="s">
        <v>838</v>
      </c>
      <c r="UB85" s="336" t="s">
        <v>851</v>
      </c>
      <c r="UC85" s="40"/>
      <c r="UD85" s="336" t="s">
        <v>1737</v>
      </c>
      <c r="UE85" s="336" t="s">
        <v>851</v>
      </c>
      <c r="UF85" s="336" t="s">
        <v>851</v>
      </c>
      <c r="UG85" s="40">
        <v>5.0347976386547089E-2</v>
      </c>
      <c r="UH85" s="40">
        <v>6.1098255217075348E-2</v>
      </c>
      <c r="UI85" s="40">
        <v>0.12824983894824982</v>
      </c>
      <c r="UJ85" s="40">
        <v>0.15836870670318604</v>
      </c>
      <c r="UK85" s="40">
        <v>0.11436823010444641</v>
      </c>
      <c r="UL85" s="336" t="s">
        <v>838</v>
      </c>
      <c r="UM85" s="336" t="s">
        <v>851</v>
      </c>
      <c r="UN85" s="336" t="s">
        <v>851</v>
      </c>
      <c r="UO85" s="336" t="s">
        <v>851</v>
      </c>
      <c r="UP85" s="40">
        <v>7.1805998682975769E-2</v>
      </c>
      <c r="UQ85" s="40"/>
      <c r="UR85" s="40"/>
      <c r="US85" s="40"/>
      <c r="UT85" s="40">
        <v>0.1697530597448349</v>
      </c>
      <c r="UU85" s="336" t="s">
        <v>840</v>
      </c>
    </row>
    <row r="86" spans="1:567">
      <c r="A86" s="336" t="s">
        <v>517</v>
      </c>
      <c r="B86" s="336" t="s">
        <v>54</v>
      </c>
      <c r="C86" s="336" t="s">
        <v>275</v>
      </c>
      <c r="D86" s="40">
        <v>4.2412348091602325E-2</v>
      </c>
      <c r="E86" s="336" t="s">
        <v>436</v>
      </c>
      <c r="F86" s="40">
        <v>4.6244870871305466E-2</v>
      </c>
      <c r="G86" s="336" t="s">
        <v>1741</v>
      </c>
      <c r="H86" s="40">
        <v>4.6106778085231781E-2</v>
      </c>
      <c r="I86" s="336" t="s">
        <v>1447</v>
      </c>
      <c r="J86" s="40">
        <v>4.4980231672525406E-2</v>
      </c>
      <c r="K86" s="336" t="s">
        <v>1803</v>
      </c>
      <c r="L86" s="336" t="s">
        <v>436</v>
      </c>
      <c r="M86" s="40">
        <v>0.6065402626991272</v>
      </c>
      <c r="N86" s="40">
        <v>0.64269983768463135</v>
      </c>
      <c r="O86" s="336" t="s">
        <v>436</v>
      </c>
      <c r="P86" s="40">
        <v>0.6065402626991272</v>
      </c>
      <c r="Q86" s="336" t="s">
        <v>436</v>
      </c>
      <c r="R86" s="40">
        <v>0.60009676218032837</v>
      </c>
      <c r="S86" s="336" t="s">
        <v>436</v>
      </c>
      <c r="T86" s="40">
        <v>0.58393400907516479</v>
      </c>
      <c r="U86" s="336" t="s">
        <v>436</v>
      </c>
      <c r="V86" s="336" t="s">
        <v>851</v>
      </c>
      <c r="W86" s="336" t="s">
        <v>1741</v>
      </c>
      <c r="X86" s="40">
        <v>0.5911102294921875</v>
      </c>
      <c r="Y86" s="40">
        <v>0.62325805425643921</v>
      </c>
      <c r="Z86" s="336" t="s">
        <v>1741</v>
      </c>
      <c r="AA86" s="40">
        <v>0.5911102294921875</v>
      </c>
      <c r="AB86" s="336" t="s">
        <v>1741</v>
      </c>
      <c r="AC86" s="40">
        <v>0.59940987825393677</v>
      </c>
      <c r="AD86" s="336" t="s">
        <v>1741</v>
      </c>
      <c r="AE86" s="40">
        <v>0.57967090606689453</v>
      </c>
      <c r="AF86" s="336" t="s">
        <v>1741</v>
      </c>
      <c r="AG86" s="336" t="s">
        <v>851</v>
      </c>
      <c r="AH86" s="336" t="s">
        <v>1447</v>
      </c>
      <c r="AI86" s="40">
        <v>0.60225147008895874</v>
      </c>
      <c r="AJ86" s="40">
        <v>0.62629169225692749</v>
      </c>
      <c r="AK86" s="336" t="s">
        <v>1447</v>
      </c>
      <c r="AL86" s="40">
        <v>0.60225147008895874</v>
      </c>
      <c r="AM86" s="336" t="s">
        <v>1447</v>
      </c>
      <c r="AN86" s="40">
        <v>0.59716314077377319</v>
      </c>
      <c r="AO86" s="336" t="s">
        <v>1447</v>
      </c>
      <c r="AP86" s="40">
        <v>0.5943293571472168</v>
      </c>
      <c r="AQ86" s="336" t="s">
        <v>1447</v>
      </c>
      <c r="AR86" s="336" t="s">
        <v>851</v>
      </c>
      <c r="AS86" s="336" t="s">
        <v>1803</v>
      </c>
      <c r="AT86" s="40">
        <v>0.58835297822952271</v>
      </c>
      <c r="AU86" s="40">
        <v>0.61347424983978271</v>
      </c>
      <c r="AV86" s="336" t="s">
        <v>1803</v>
      </c>
      <c r="AW86" s="40">
        <v>0.58835297822952271</v>
      </c>
      <c r="AX86" s="336" t="s">
        <v>1803</v>
      </c>
      <c r="AY86" s="40">
        <v>0.57873493432998657</v>
      </c>
      <c r="AZ86" s="336" t="s">
        <v>1803</v>
      </c>
      <c r="BA86" s="40">
        <v>0.57432347536087036</v>
      </c>
      <c r="BB86" s="336" t="s">
        <v>1803</v>
      </c>
      <c r="BC86" s="336" t="s">
        <v>851</v>
      </c>
      <c r="BD86" s="336" t="s">
        <v>436</v>
      </c>
      <c r="BE86" s="40">
        <v>3.0595378875732422</v>
      </c>
      <c r="BF86" s="336" t="s">
        <v>827</v>
      </c>
      <c r="BG86" s="40">
        <v>4.6240749359130859</v>
      </c>
      <c r="BH86" s="336" t="s">
        <v>1447</v>
      </c>
      <c r="BI86" s="40">
        <v>4.9057989120483398</v>
      </c>
      <c r="BJ86" s="336" t="s">
        <v>1803</v>
      </c>
      <c r="BK86" s="40">
        <v>4.9014616012573242</v>
      </c>
      <c r="BL86" s="336" t="s">
        <v>851</v>
      </c>
      <c r="BM86" s="40">
        <v>2.7422299385070801</v>
      </c>
      <c r="BN86" s="336" t="s">
        <v>838</v>
      </c>
      <c r="BO86" s="336" t="s">
        <v>851</v>
      </c>
      <c r="BP86" s="336" t="s">
        <v>436</v>
      </c>
      <c r="BQ86" s="40">
        <v>8.7326718494296074E-3</v>
      </c>
      <c r="BR86" s="40">
        <v>6.3156965188682079E-3</v>
      </c>
      <c r="BS86" s="40">
        <v>2.553027356043458E-3</v>
      </c>
      <c r="BT86" s="40">
        <v>2.6240902952849865E-3</v>
      </c>
      <c r="BU86" s="40">
        <v>2.624087268486619E-3</v>
      </c>
      <c r="BV86" s="336" t="s">
        <v>851</v>
      </c>
      <c r="BW86" s="336" t="s">
        <v>827</v>
      </c>
      <c r="BX86" s="40">
        <v>8.7370947003364563E-3</v>
      </c>
      <c r="BY86" s="40">
        <v>6.0194586403667927E-3</v>
      </c>
      <c r="BZ86" s="40">
        <v>5.5196098983287811E-3</v>
      </c>
      <c r="CA86" s="40">
        <v>5.6933793239295483E-3</v>
      </c>
      <c r="CB86" s="40">
        <v>5.7845008559525013E-3</v>
      </c>
      <c r="CC86" s="336" t="s">
        <v>851</v>
      </c>
      <c r="CD86" s="336" t="s">
        <v>1447</v>
      </c>
      <c r="CE86" s="40">
        <v>7.1050133556127548E-3</v>
      </c>
      <c r="CF86" s="40">
        <v>5.451651755720377E-3</v>
      </c>
      <c r="CG86" s="40">
        <v>5.7169701904058456E-3</v>
      </c>
      <c r="CH86" s="40">
        <v>5.8233737945556641E-3</v>
      </c>
      <c r="CI86" s="40">
        <v>5.9011541306972504E-3</v>
      </c>
      <c r="CJ86" s="336" t="s">
        <v>851</v>
      </c>
      <c r="CK86" s="336" t="s">
        <v>1803</v>
      </c>
      <c r="CL86" s="40">
        <v>5.9899548068642616E-3</v>
      </c>
      <c r="CM86" s="40">
        <v>5.6468877010047436E-3</v>
      </c>
      <c r="CN86" s="40">
        <v>5.7974113151431084E-3</v>
      </c>
      <c r="CO86" s="40">
        <v>5.9014428406953812E-3</v>
      </c>
      <c r="CP86" s="40">
        <v>5.9803128242492676E-3</v>
      </c>
      <c r="CQ86" s="336" t="s">
        <v>851</v>
      </c>
      <c r="CR86" s="40">
        <v>10.251102447509766</v>
      </c>
      <c r="CS86" s="40">
        <v>11.493014335632324</v>
      </c>
      <c r="CT86" s="40">
        <v>12.009129524230957</v>
      </c>
      <c r="CU86" s="40">
        <v>12.402205467224121</v>
      </c>
      <c r="CV86" s="40">
        <v>12.820836067199707</v>
      </c>
      <c r="CW86" s="336" t="s">
        <v>1741</v>
      </c>
      <c r="CX86" s="336" t="s">
        <v>851</v>
      </c>
      <c r="CY86" s="40">
        <v>10.989748954772949</v>
      </c>
      <c r="CZ86" s="40">
        <v>11.876888275146484</v>
      </c>
      <c r="DA86" s="40">
        <v>12.238727569580078</v>
      </c>
      <c r="DB86" s="40">
        <v>12.65126895904541</v>
      </c>
      <c r="DC86" s="40">
        <v>13.079458236694336</v>
      </c>
      <c r="DD86" s="336" t="s">
        <v>1447</v>
      </c>
      <c r="DE86" s="336" t="s">
        <v>851</v>
      </c>
      <c r="DF86" s="40">
        <v>13.254765510559082</v>
      </c>
      <c r="DG86" s="336" t="s">
        <v>1803</v>
      </c>
      <c r="DH86" s="336" t="s">
        <v>851</v>
      </c>
      <c r="DI86" s="336" t="s">
        <v>851</v>
      </c>
      <c r="DJ86" s="336">
        <v>13.1</v>
      </c>
      <c r="DK86" s="336" t="s">
        <v>1738</v>
      </c>
      <c r="DL86" s="336" t="s">
        <v>851</v>
      </c>
      <c r="DM86" s="336" t="s">
        <v>851</v>
      </c>
      <c r="DN86" s="336" t="s">
        <v>436</v>
      </c>
      <c r="DO86" s="40">
        <v>3.59702343121171E-3</v>
      </c>
      <c r="DP86" s="40">
        <v>2.2307604551315308E-2</v>
      </c>
      <c r="DQ86" s="40">
        <v>8.9153489097952843E-3</v>
      </c>
      <c r="DR86" s="40">
        <v>-1.433692779392004E-2</v>
      </c>
      <c r="DS86" s="40">
        <v>5.2707083523273468E-2</v>
      </c>
      <c r="DT86" s="336" t="s">
        <v>851</v>
      </c>
      <c r="DU86" s="336" t="s">
        <v>827</v>
      </c>
      <c r="DV86" s="40">
        <v>2.5336721912026405E-2</v>
      </c>
      <c r="DW86" s="40">
        <v>1.770344004034996E-2</v>
      </c>
      <c r="DX86" s="40">
        <v>7.090054452419281E-3</v>
      </c>
      <c r="DY86" s="40">
        <v>1.5328497625887394E-2</v>
      </c>
      <c r="DZ86" s="40">
        <v>1.0394420474767685E-2</v>
      </c>
      <c r="EA86" s="336" t="s">
        <v>851</v>
      </c>
      <c r="EB86" s="336" t="s">
        <v>1447</v>
      </c>
      <c r="EC86" s="40">
        <v>1.5926657244563103E-2</v>
      </c>
      <c r="ED86" s="40">
        <v>1.0920886881649494E-2</v>
      </c>
      <c r="EE86" s="40">
        <v>-1.857175724580884E-3</v>
      </c>
      <c r="EF86" s="40">
        <v>6.3209012150764465E-3</v>
      </c>
      <c r="EG86" s="40">
        <v>1.7224190756678581E-2</v>
      </c>
      <c r="EH86" s="336" t="s">
        <v>851</v>
      </c>
      <c r="EI86" s="336" t="s">
        <v>1803</v>
      </c>
      <c r="EJ86" s="40">
        <v>1.8524745479226112E-2</v>
      </c>
      <c r="EK86" s="40">
        <v>1.0607908479869366E-2</v>
      </c>
      <c r="EL86" s="40">
        <v>1.5987616032361984E-2</v>
      </c>
      <c r="EM86" s="40">
        <v>1.8774405121803284E-2</v>
      </c>
      <c r="EN86" s="40">
        <v>2.7625598013401031E-2</v>
      </c>
      <c r="EO86" s="336" t="s">
        <v>851</v>
      </c>
      <c r="EP86" s="336" t="s">
        <v>851</v>
      </c>
      <c r="EQ86" s="336" t="s">
        <v>851</v>
      </c>
      <c r="ER86" s="40">
        <v>0.78900000000000003</v>
      </c>
      <c r="ES86" s="336" t="s">
        <v>1739</v>
      </c>
      <c r="ET86" s="336" t="s">
        <v>851</v>
      </c>
      <c r="EU86" s="336" t="s">
        <v>851</v>
      </c>
      <c r="EV86" s="40">
        <v>0.81989999999999996</v>
      </c>
      <c r="EW86" s="336" t="s">
        <v>1739</v>
      </c>
      <c r="EX86" s="336" t="s">
        <v>851</v>
      </c>
      <c r="EY86" s="336" t="s">
        <v>851</v>
      </c>
      <c r="EZ86" s="40">
        <v>0.75800000000000001</v>
      </c>
      <c r="FA86" s="336" t="s">
        <v>1739</v>
      </c>
      <c r="FB86" s="336" t="s">
        <v>851</v>
      </c>
      <c r="FC86" s="40">
        <v>-3.7476591765880585E-2</v>
      </c>
      <c r="FD86" s="40">
        <v>-1.5525910072028637E-2</v>
      </c>
      <c r="FE86" s="40">
        <v>1.1029935441911221E-2</v>
      </c>
      <c r="FF86" s="40">
        <v>1.7649354413151741E-2</v>
      </c>
      <c r="FG86" s="40">
        <v>1.5393760986626148E-2</v>
      </c>
      <c r="FH86" s="336" t="s">
        <v>838</v>
      </c>
      <c r="FI86" s="336" t="s">
        <v>851</v>
      </c>
      <c r="FJ86" s="40">
        <v>-4.0083255618810654E-2</v>
      </c>
      <c r="FK86" s="40">
        <v>-2.2820878773927689E-2</v>
      </c>
      <c r="FL86" s="40">
        <v>1.0361815802752972E-2</v>
      </c>
      <c r="FM86" s="40">
        <v>1.646088995039463E-2</v>
      </c>
      <c r="FN86" s="40">
        <v>1.9843239337205887E-2</v>
      </c>
      <c r="FO86" s="336" t="s">
        <v>840</v>
      </c>
      <c r="FP86" s="336" t="s">
        <v>851</v>
      </c>
      <c r="FQ86" s="40"/>
      <c r="FR86" s="336" t="s">
        <v>1737</v>
      </c>
      <c r="FS86" s="336" t="s">
        <v>851</v>
      </c>
      <c r="FT86" s="336" t="s">
        <v>851</v>
      </c>
      <c r="FU86" s="40">
        <v>8.1015288829803467E-2</v>
      </c>
      <c r="FV86" s="40">
        <v>8.078533411026001E-2</v>
      </c>
      <c r="FW86" s="40">
        <v>5.8035306632518768E-2</v>
      </c>
      <c r="FX86" s="40">
        <v>4.2190350592136383E-2</v>
      </c>
      <c r="FY86" s="40">
        <v>9.8664171993732452E-2</v>
      </c>
      <c r="FZ86" s="336" t="s">
        <v>840</v>
      </c>
      <c r="GA86" s="336" t="s">
        <v>851</v>
      </c>
      <c r="GB86" s="336" t="s">
        <v>851</v>
      </c>
      <c r="GC86" s="336" t="s">
        <v>851</v>
      </c>
      <c r="GD86" s="336" t="s">
        <v>851</v>
      </c>
      <c r="GE86" s="336" t="s">
        <v>851</v>
      </c>
      <c r="GF86" s="336" t="s">
        <v>851</v>
      </c>
      <c r="GG86" s="336" t="s">
        <v>851</v>
      </c>
      <c r="GH86" s="336" t="s">
        <v>851</v>
      </c>
      <c r="GI86" s="336" t="s">
        <v>851</v>
      </c>
      <c r="GJ86" s="336" t="s">
        <v>851</v>
      </c>
      <c r="GK86" s="40">
        <v>1396985</v>
      </c>
      <c r="GL86" s="40">
        <v>1388115</v>
      </c>
      <c r="GM86" s="40">
        <v>1379350</v>
      </c>
      <c r="GN86" s="40">
        <v>1370720</v>
      </c>
      <c r="GO86" s="40">
        <v>1362550</v>
      </c>
      <c r="GP86" s="40">
        <v>1354775</v>
      </c>
      <c r="GQ86" s="40">
        <v>1346810</v>
      </c>
      <c r="GR86" s="40">
        <v>1340680</v>
      </c>
      <c r="GS86" s="40">
        <v>1337090</v>
      </c>
      <c r="GT86" s="40">
        <v>1334515</v>
      </c>
      <c r="GU86" s="40">
        <v>1331475</v>
      </c>
      <c r="GV86" s="40">
        <v>1327439</v>
      </c>
      <c r="GW86" s="40">
        <v>1322696</v>
      </c>
      <c r="GX86" s="40">
        <v>1317997</v>
      </c>
      <c r="GY86" s="40">
        <v>1314545</v>
      </c>
      <c r="GZ86" s="40">
        <v>1315407</v>
      </c>
      <c r="HA86" s="40">
        <v>1315790</v>
      </c>
      <c r="HB86" s="40">
        <v>1317384</v>
      </c>
      <c r="HC86" s="40">
        <v>1321977</v>
      </c>
      <c r="HD86" s="40">
        <v>1326898</v>
      </c>
      <c r="HE86" s="40">
        <v>1331057</v>
      </c>
      <c r="HF86" s="40">
        <v>1328000</v>
      </c>
      <c r="HG86" s="40">
        <v>1323000</v>
      </c>
      <c r="HH86" s="40">
        <v>1317000</v>
      </c>
      <c r="HI86" s="40">
        <v>1311000</v>
      </c>
      <c r="HJ86" s="40">
        <v>1306000</v>
      </c>
      <c r="HK86" s="40">
        <v>1300000</v>
      </c>
      <c r="HL86" s="40">
        <v>1295000</v>
      </c>
      <c r="HM86" s="40">
        <v>1290000</v>
      </c>
      <c r="HN86" s="40">
        <v>1285000</v>
      </c>
      <c r="HO86" s="40">
        <v>1280000</v>
      </c>
      <c r="HP86" s="40">
        <v>1274000</v>
      </c>
      <c r="HQ86" s="40">
        <v>1268000</v>
      </c>
      <c r="HR86" s="40">
        <v>1261000</v>
      </c>
      <c r="HS86" s="40">
        <v>1254000</v>
      </c>
      <c r="HT86" s="40">
        <v>1248000</v>
      </c>
      <c r="HU86" s="40">
        <v>1241000</v>
      </c>
      <c r="HV86" s="40">
        <v>1234000</v>
      </c>
      <c r="HW86" s="40">
        <v>1228000</v>
      </c>
      <c r="HX86" s="40">
        <v>1221000</v>
      </c>
      <c r="HY86" s="40">
        <v>1215000</v>
      </c>
      <c r="HZ86" s="40">
        <v>1209000</v>
      </c>
      <c r="IA86" s="40">
        <v>1203000</v>
      </c>
      <c r="IB86" s="40">
        <v>1196000</v>
      </c>
      <c r="IC86" s="40">
        <v>1190000</v>
      </c>
      <c r="ID86" s="40">
        <v>1184000</v>
      </c>
      <c r="IE86" s="40">
        <v>1178000</v>
      </c>
      <c r="IF86" s="40">
        <v>1173000</v>
      </c>
      <c r="IG86" s="40">
        <v>1167000</v>
      </c>
      <c r="IH86" s="40">
        <v>1161000</v>
      </c>
      <c r="II86" s="40">
        <v>1155000</v>
      </c>
      <c r="IJ86" s="336" t="s">
        <v>851</v>
      </c>
      <c r="IK86" s="336" t="s">
        <v>851</v>
      </c>
      <c r="IL86" s="336" t="s">
        <v>851</v>
      </c>
      <c r="IM86" s="40">
        <v>2.9112226911820471E-4</v>
      </c>
      <c r="IN86" s="40">
        <v>1.2107063084840775E-3</v>
      </c>
      <c r="IO86" s="40">
        <v>3.4803913440555334E-3</v>
      </c>
      <c r="IP86" s="40">
        <v>3.7155437748879194E-3</v>
      </c>
      <c r="IQ86" s="40">
        <v>3.1294762156903744E-3</v>
      </c>
      <c r="IR86" s="40">
        <v>-2.2993122693151236E-3</v>
      </c>
      <c r="IS86" s="40">
        <v>-3.772165859118104E-3</v>
      </c>
      <c r="IT86" s="40">
        <v>-4.5454623177647591E-3</v>
      </c>
      <c r="IU86" s="40">
        <v>-4.5662177726626396E-3</v>
      </c>
      <c r="IV86" s="40">
        <v>-3.8211739156395197E-3</v>
      </c>
      <c r="IW86" s="40">
        <v>-4.6047666110098362E-3</v>
      </c>
      <c r="IX86" s="40">
        <v>-3.8535692729055882E-3</v>
      </c>
      <c r="IY86" s="40">
        <v>-3.8684767205268145E-3</v>
      </c>
      <c r="IZ86" s="40">
        <v>-3.8835001178085804E-3</v>
      </c>
      <c r="JA86" s="40">
        <v>-3.8986403960734606E-3</v>
      </c>
      <c r="JB86" s="40">
        <v>-4.6985209919512272E-3</v>
      </c>
      <c r="JC86" s="40">
        <v>-4.7207009047269821E-3</v>
      </c>
      <c r="JD86" s="40">
        <v>-5.535799078643322E-3</v>
      </c>
      <c r="JE86" s="40">
        <v>-5.5666146799921989E-3</v>
      </c>
      <c r="JF86" s="40">
        <v>-4.7961724922060966E-3</v>
      </c>
      <c r="JG86" s="40">
        <v>-5.6247636675834656E-3</v>
      </c>
      <c r="JH86" s="40">
        <v>-5.6565809063613415E-3</v>
      </c>
      <c r="JI86" s="40">
        <v>-4.8740957863628864E-3</v>
      </c>
      <c r="JJ86" s="40">
        <v>-5.7166344486176968E-3</v>
      </c>
      <c r="JK86" s="40">
        <v>-4.9261185340583324E-3</v>
      </c>
      <c r="JL86" s="40">
        <v>-4.9505052156746387E-3</v>
      </c>
      <c r="JM86" s="40">
        <v>-4.9751345068216324E-3</v>
      </c>
      <c r="JN86" s="40">
        <v>-5.8357813395559788E-3</v>
      </c>
      <c r="JO86" s="40">
        <v>-5.0293481908738613E-3</v>
      </c>
      <c r="JP86" s="40">
        <v>-5.05477050319314E-3</v>
      </c>
      <c r="JQ86" s="40">
        <v>-5.0804512575268745E-3</v>
      </c>
      <c r="JR86" s="40">
        <v>-4.2535155080258846E-3</v>
      </c>
      <c r="JS86" s="40">
        <v>-5.1282164640724659E-3</v>
      </c>
      <c r="JT86" s="40">
        <v>-5.1546506583690643E-3</v>
      </c>
      <c r="JU86" s="40">
        <v>-5.1813586615025997E-3</v>
      </c>
      <c r="JV86" s="336" t="s">
        <v>1740</v>
      </c>
      <c r="JW86" s="336" t="s">
        <v>851</v>
      </c>
      <c r="JX86" s="336" t="s">
        <v>851</v>
      </c>
      <c r="JY86" s="336" t="s">
        <v>851</v>
      </c>
      <c r="JZ86" s="336" t="s">
        <v>851</v>
      </c>
      <c r="KA86" s="336" t="s">
        <v>1740</v>
      </c>
      <c r="KB86" s="40">
        <v>0.46773433282902405</v>
      </c>
      <c r="KC86" s="40">
        <v>0.46877532743844097</v>
      </c>
      <c r="KD86" s="40">
        <v>0.47004484651607698</v>
      </c>
      <c r="KE86" s="40">
        <v>0.47141573179793395</v>
      </c>
      <c r="KF86" s="40">
        <v>0.47269375226775701</v>
      </c>
      <c r="KG86" s="40">
        <v>0.473756142865004</v>
      </c>
      <c r="KH86" s="40">
        <v>0.47456285447800606</v>
      </c>
      <c r="KI86" s="40">
        <v>0.47515139136322199</v>
      </c>
      <c r="KJ86" s="40">
        <v>0.47559398003060999</v>
      </c>
      <c r="KK86" s="40">
        <v>0.47600245745568004</v>
      </c>
      <c r="KL86" s="40">
        <v>0.47645075747429499</v>
      </c>
      <c r="KM86" s="40">
        <v>0.47695873955926699</v>
      </c>
      <c r="KN86" s="40">
        <v>0.47750291974519199</v>
      </c>
      <c r="KO86" s="40">
        <v>0.47807161241401602</v>
      </c>
      <c r="KP86" s="40">
        <v>0.47863550344919903</v>
      </c>
      <c r="KQ86" s="40">
        <v>0.47918569393911198</v>
      </c>
      <c r="KR86" s="40">
        <v>0.479720697972502</v>
      </c>
      <c r="KS86" s="40">
        <v>0.48023899958358002</v>
      </c>
      <c r="KT86" s="40">
        <v>0.48076177795741698</v>
      </c>
      <c r="KU86" s="40">
        <v>0.48127614362947596</v>
      </c>
      <c r="KV86" s="40">
        <v>0.48178282505284797</v>
      </c>
      <c r="KW86" s="40">
        <v>0.48228976206430302</v>
      </c>
      <c r="KX86" s="40">
        <v>0.48278744517876299</v>
      </c>
      <c r="KY86" s="40">
        <v>0.48328293406605899</v>
      </c>
      <c r="KZ86" s="40">
        <v>0.48378031036639402</v>
      </c>
      <c r="LA86" s="40">
        <v>0.48427623929491903</v>
      </c>
      <c r="LB86" s="40">
        <v>0.484771071302524</v>
      </c>
      <c r="LC86" s="40">
        <v>0.485270987641021</v>
      </c>
      <c r="LD86" s="40">
        <v>0.48576584619202601</v>
      </c>
      <c r="LE86" s="40">
        <v>0.48625791927155299</v>
      </c>
      <c r="LF86" s="40">
        <v>0.486747636510446</v>
      </c>
      <c r="LG86" s="40">
        <v>0.487224876661561</v>
      </c>
      <c r="LH86" s="40">
        <v>0.48769634442078497</v>
      </c>
      <c r="LI86" s="40">
        <v>0.48815417256011301</v>
      </c>
      <c r="LJ86" s="40">
        <v>0.48859645658135797</v>
      </c>
      <c r="LK86" s="40">
        <v>0.48901340801027599</v>
      </c>
      <c r="LL86" s="336" t="s">
        <v>851</v>
      </c>
      <c r="LM86" s="336" t="s">
        <v>851</v>
      </c>
      <c r="LN86" s="336" t="s">
        <v>1740</v>
      </c>
      <c r="LO86" s="40">
        <v>0.65047472715377808</v>
      </c>
      <c r="LP86" s="40">
        <v>0.64811176061630249</v>
      </c>
      <c r="LQ86" s="40">
        <v>0.64464956521987915</v>
      </c>
      <c r="LR86" s="40">
        <v>0.64016544818878174</v>
      </c>
      <c r="LS86" s="40">
        <v>0.63544899225234985</v>
      </c>
      <c r="LT86" s="40">
        <v>0.63128626346588135</v>
      </c>
      <c r="LU86" s="40">
        <v>0.6272590160369873</v>
      </c>
      <c r="LV86" s="40">
        <v>0.62509447336196899</v>
      </c>
      <c r="LW86" s="40">
        <v>0.62338650226593018</v>
      </c>
      <c r="LX86" s="40">
        <v>0.6224256157875061</v>
      </c>
      <c r="LY86" s="40">
        <v>0.62098008394241333</v>
      </c>
      <c r="LZ86" s="40">
        <v>0.61923074722290039</v>
      </c>
      <c r="MA86" s="40">
        <v>0.61776059865951538</v>
      </c>
      <c r="MB86" s="40">
        <v>0.61627906560897827</v>
      </c>
      <c r="MC86" s="40">
        <v>0.61478596925735474</v>
      </c>
      <c r="MD86" s="40">
        <v>0.61406248807907104</v>
      </c>
      <c r="ME86" s="40">
        <v>0.61459970474243164</v>
      </c>
      <c r="MF86" s="40">
        <v>0.61514192819595337</v>
      </c>
      <c r="MG86" s="40">
        <v>0.61697065830230713</v>
      </c>
      <c r="MH86" s="40">
        <v>0.61722487211227417</v>
      </c>
      <c r="MI86" s="40">
        <v>0.61618590354919434</v>
      </c>
      <c r="MJ86" s="40">
        <v>0.6148267388343811</v>
      </c>
      <c r="MK86" s="40">
        <v>0.61264181137084961</v>
      </c>
      <c r="ML86" s="40">
        <v>0.6083061695098877</v>
      </c>
      <c r="MM86" s="40">
        <v>0.60524159669876099</v>
      </c>
      <c r="MN86" s="40">
        <v>0.60246914625167847</v>
      </c>
      <c r="MO86" s="40">
        <v>0.59884202480316162</v>
      </c>
      <c r="MP86" s="40">
        <v>0.59684121608734131</v>
      </c>
      <c r="MQ86" s="40">
        <v>0.59448158740997314</v>
      </c>
      <c r="MR86" s="40">
        <v>0.59159666299819946</v>
      </c>
      <c r="MS86" s="40">
        <v>0.58868241310119629</v>
      </c>
      <c r="MT86" s="40">
        <v>0.58573853969573975</v>
      </c>
      <c r="MU86" s="40">
        <v>0.58141517639160156</v>
      </c>
      <c r="MV86" s="40">
        <v>0.5775492787361145</v>
      </c>
      <c r="MW86" s="40">
        <v>0.57364338636398315</v>
      </c>
      <c r="MX86" s="40">
        <v>0.56969696283340454</v>
      </c>
      <c r="MY86" s="336" t="s">
        <v>851</v>
      </c>
      <c r="MZ86" s="336" t="s">
        <v>1740</v>
      </c>
      <c r="NA86" s="40">
        <v>0.58769792318344116</v>
      </c>
      <c r="NB86" s="40">
        <v>0.58357793092727661</v>
      </c>
      <c r="NC86" s="40">
        <v>0.57893747091293335</v>
      </c>
      <c r="ND86" s="40">
        <v>0.57434511184692383</v>
      </c>
      <c r="NE86" s="40">
        <v>0.57023674249649048</v>
      </c>
      <c r="NF86" s="40">
        <v>0.56666320562362671</v>
      </c>
      <c r="NG86" s="40">
        <v>0.5625</v>
      </c>
      <c r="NH86" s="40">
        <v>0.56009072065353394</v>
      </c>
      <c r="NI86" s="40">
        <v>0.5573272705078125</v>
      </c>
      <c r="NJ86" s="40">
        <v>0.55682682991027832</v>
      </c>
      <c r="NK86" s="40">
        <v>0.55666154623031616</v>
      </c>
      <c r="NL86" s="40">
        <v>0.55615383386611938</v>
      </c>
      <c r="NM86" s="40">
        <v>0.55752897262573242</v>
      </c>
      <c r="NN86" s="40">
        <v>0.55968993902206421</v>
      </c>
      <c r="NO86" s="40">
        <v>0.55953305959701538</v>
      </c>
      <c r="NP86" s="40">
        <v>0.55859375</v>
      </c>
      <c r="NQ86" s="40">
        <v>0.55729985237121582</v>
      </c>
      <c r="NR86" s="40">
        <v>0.55441641807556152</v>
      </c>
      <c r="NS86" s="40">
        <v>0.55194288492202759</v>
      </c>
      <c r="NT86" s="40">
        <v>0.54864436388015747</v>
      </c>
      <c r="NU86" s="40">
        <v>0.54567307233810425</v>
      </c>
      <c r="NV86" s="40">
        <v>0.54391622543334961</v>
      </c>
      <c r="NW86" s="40">
        <v>0.54213941097259521</v>
      </c>
      <c r="NX86" s="40">
        <v>0.53990226984024048</v>
      </c>
      <c r="NY86" s="40">
        <v>0.53890252113342285</v>
      </c>
      <c r="NZ86" s="40">
        <v>0.53662550449371338</v>
      </c>
      <c r="OA86" s="40">
        <v>0.53349876403808594</v>
      </c>
      <c r="OB86" s="40">
        <v>0.53117209672927856</v>
      </c>
      <c r="OC86" s="40">
        <v>0.52675586938858032</v>
      </c>
      <c r="OD86" s="40">
        <v>0.52352941036224365</v>
      </c>
      <c r="OE86" s="40">
        <v>0.5185810923576355</v>
      </c>
      <c r="OF86" s="40">
        <v>0.51358234882354736</v>
      </c>
      <c r="OG86" s="40">
        <v>0.50724637508392334</v>
      </c>
      <c r="OH86" s="40">
        <v>0.5012853741645813</v>
      </c>
      <c r="OI86" s="40">
        <v>0.49526271224021912</v>
      </c>
      <c r="OJ86" s="40">
        <v>0.49090909957885742</v>
      </c>
      <c r="OK86" s="336" t="s">
        <v>851</v>
      </c>
      <c r="OL86" s="336" t="s">
        <v>851</v>
      </c>
      <c r="OM86" s="336" t="s">
        <v>1740</v>
      </c>
      <c r="ON86" s="40">
        <v>0.60622072219848633</v>
      </c>
      <c r="OO86" s="40">
        <v>0.60461848974227905</v>
      </c>
      <c r="OP86" s="40">
        <v>0.60121423006057739</v>
      </c>
      <c r="OQ86" s="40">
        <v>0.59597480297088623</v>
      </c>
      <c r="OR86" s="40">
        <v>0.5899617075920105</v>
      </c>
      <c r="OS86" s="40">
        <v>0.58432585000991821</v>
      </c>
      <c r="OT86" s="40">
        <v>0.57831323146820068</v>
      </c>
      <c r="OU86" s="40">
        <v>0.57369613647460938</v>
      </c>
      <c r="OV86" s="40">
        <v>0.57023537158966064</v>
      </c>
      <c r="OW86" s="40">
        <v>0.56674295663833618</v>
      </c>
      <c r="OX86" s="40">
        <v>0.56431853771209717</v>
      </c>
      <c r="OY86" s="40">
        <v>0.56076925992965698</v>
      </c>
      <c r="OZ86" s="40">
        <v>0.55907338857650757</v>
      </c>
      <c r="PA86" s="40">
        <v>0.55736434459686279</v>
      </c>
      <c r="PB86" s="40">
        <v>0.55719846487045288</v>
      </c>
      <c r="PC86" s="40">
        <v>0.55624997615814209</v>
      </c>
      <c r="PD86" s="40">
        <v>0.55808478593826294</v>
      </c>
      <c r="PE86" s="40">
        <v>0.55835962295532227</v>
      </c>
      <c r="PF86" s="40">
        <v>0.56145918369293213</v>
      </c>
      <c r="PG86" s="40">
        <v>0.56220096349716187</v>
      </c>
      <c r="PH86" s="40">
        <v>0.56169873476028442</v>
      </c>
      <c r="PI86" s="40">
        <v>0.56083804368972778</v>
      </c>
      <c r="PJ86" s="40">
        <v>0.55915719270706177</v>
      </c>
      <c r="PK86" s="40">
        <v>0.55456024408340454</v>
      </c>
      <c r="PL86" s="40">
        <v>0.55282557010650635</v>
      </c>
      <c r="PM86" s="40">
        <v>0.54979425668716431</v>
      </c>
      <c r="PN86" s="40">
        <v>0.54755997657775879</v>
      </c>
      <c r="PO86" s="40">
        <v>0.54613465070724487</v>
      </c>
      <c r="PP86" s="40">
        <v>0.54431438446044922</v>
      </c>
      <c r="PQ86" s="40">
        <v>0.54285717010498047</v>
      </c>
      <c r="PR86" s="40">
        <v>0.53969591856002808</v>
      </c>
      <c r="PS86" s="40">
        <v>0.53820031881332397</v>
      </c>
      <c r="PT86" s="40">
        <v>0.53367435932159424</v>
      </c>
      <c r="PU86" s="40">
        <v>0.53127676248550415</v>
      </c>
      <c r="PV86" s="40">
        <v>0.52713179588317871</v>
      </c>
      <c r="PW86" s="40">
        <v>0.52294373512268066</v>
      </c>
      <c r="PX86" s="336" t="s">
        <v>851</v>
      </c>
      <c r="PY86" s="336" t="s">
        <v>851</v>
      </c>
      <c r="PZ86" s="40">
        <v>0.69469999999999998</v>
      </c>
      <c r="QA86" s="40">
        <v>0.68209999999999993</v>
      </c>
      <c r="QB86" s="40">
        <v>0.70689999999999997</v>
      </c>
      <c r="QC86" s="40">
        <v>0.70709999999999995</v>
      </c>
      <c r="QD86" s="40">
        <v>0.70590000000000008</v>
      </c>
      <c r="QE86" s="40">
        <v>0.72840000000000005</v>
      </c>
      <c r="QF86" s="40">
        <v>0.73230000000000006</v>
      </c>
      <c r="QG86" s="40">
        <v>0.74329999999999996</v>
      </c>
      <c r="QH86" s="40">
        <v>0.74180000000000001</v>
      </c>
      <c r="QI86" s="40">
        <v>0.7399</v>
      </c>
      <c r="QJ86" s="40">
        <v>0.74840000000000007</v>
      </c>
      <c r="QK86" s="40">
        <v>0.74970000000000003</v>
      </c>
      <c r="QL86" s="40">
        <v>0.75269999999999992</v>
      </c>
      <c r="QM86" s="40">
        <v>0.754</v>
      </c>
      <c r="QN86" s="40">
        <v>0.76800000000000002</v>
      </c>
      <c r="QO86" s="40">
        <v>0.77629999999999999</v>
      </c>
      <c r="QP86" s="40">
        <v>0.78890000000000005</v>
      </c>
      <c r="QQ86" s="40">
        <v>0.79120000000000001</v>
      </c>
      <c r="QR86" s="40">
        <v>0.78900000000000003</v>
      </c>
      <c r="QS86" s="336" t="s">
        <v>851</v>
      </c>
      <c r="QT86" s="336" t="s">
        <v>851</v>
      </c>
      <c r="QU86" s="336" t="s">
        <v>851</v>
      </c>
      <c r="QV86" s="336" t="s">
        <v>851</v>
      </c>
      <c r="QW86" s="40">
        <v>-2.7844593860208988E-3</v>
      </c>
      <c r="QX86" s="336" t="s">
        <v>851</v>
      </c>
      <c r="QY86" s="336" t="s">
        <v>851</v>
      </c>
      <c r="QZ86" s="336" t="s">
        <v>851</v>
      </c>
      <c r="RA86" s="336" t="s">
        <v>851</v>
      </c>
      <c r="RB86" s="336" t="s">
        <v>851</v>
      </c>
      <c r="RC86" s="336" t="s">
        <v>851</v>
      </c>
      <c r="RD86" s="336" t="s">
        <v>851</v>
      </c>
      <c r="RE86" s="336" t="s">
        <v>851</v>
      </c>
      <c r="RF86" s="40">
        <v>0.30299999999999999</v>
      </c>
      <c r="RG86" s="40">
        <v>2018</v>
      </c>
      <c r="RH86" s="336" t="s">
        <v>840</v>
      </c>
      <c r="RI86" s="336" t="s">
        <v>851</v>
      </c>
      <c r="RJ86" s="40">
        <v>2E-3</v>
      </c>
      <c r="RK86" s="40">
        <v>2018</v>
      </c>
      <c r="RL86" s="336" t="s">
        <v>840</v>
      </c>
      <c r="RM86" s="336" t="s">
        <v>851</v>
      </c>
      <c r="RN86" s="40">
        <v>5.0000000000000001E-3</v>
      </c>
      <c r="RO86" s="40">
        <v>2018</v>
      </c>
      <c r="RP86" s="336" t="s">
        <v>840</v>
      </c>
      <c r="RQ86" s="336" t="s">
        <v>851</v>
      </c>
      <c r="RR86" s="40">
        <v>8.0000000000000002E-3</v>
      </c>
      <c r="RS86" s="40">
        <v>2018</v>
      </c>
      <c r="RT86" s="336" t="s">
        <v>840</v>
      </c>
      <c r="RU86" s="336" t="s">
        <v>851</v>
      </c>
      <c r="RV86" s="40">
        <v>0.217</v>
      </c>
      <c r="RW86" s="40">
        <v>2018</v>
      </c>
      <c r="RX86" s="336" t="s">
        <v>840</v>
      </c>
      <c r="RY86" s="336" t="s">
        <v>851</v>
      </c>
      <c r="RZ86" s="336" t="s">
        <v>838</v>
      </c>
      <c r="SA86" s="40">
        <v>0.25608572363853455</v>
      </c>
      <c r="SB86" s="40">
        <v>0.26049715280532837</v>
      </c>
      <c r="SC86" s="40">
        <v>0.26191520690917969</v>
      </c>
      <c r="SD86" s="40">
        <v>0.26732468605041504</v>
      </c>
      <c r="SE86" s="40">
        <v>0.32315760850906372</v>
      </c>
      <c r="SF86" s="336" t="s">
        <v>851</v>
      </c>
      <c r="SG86" s="336" t="s">
        <v>851</v>
      </c>
      <c r="SH86" s="40">
        <v>0.28198590874671936</v>
      </c>
      <c r="SI86" s="40">
        <v>0.27647602558135986</v>
      </c>
      <c r="SJ86" s="40">
        <v>0.25477051734924316</v>
      </c>
      <c r="SK86" s="40">
        <v>0.24956552684307098</v>
      </c>
      <c r="SL86" s="40">
        <v>0.25427457690238953</v>
      </c>
      <c r="SM86" s="336" t="s">
        <v>840</v>
      </c>
      <c r="SN86" s="336" t="s">
        <v>851</v>
      </c>
      <c r="SO86" s="336" t="s">
        <v>851</v>
      </c>
      <c r="SP86" s="40">
        <v>3.2353311777114868E-2</v>
      </c>
      <c r="SQ86" s="40">
        <v>1.9605947658419609E-2</v>
      </c>
      <c r="SR86" s="40">
        <v>3.0989665538072586E-2</v>
      </c>
      <c r="SS86" s="40">
        <v>2.930847741663456E-2</v>
      </c>
      <c r="ST86" s="40">
        <v>-2.9760368168354034E-2</v>
      </c>
      <c r="SU86" s="336" t="s">
        <v>838</v>
      </c>
      <c r="SV86" s="336" t="s">
        <v>851</v>
      </c>
      <c r="SW86" s="336" t="s">
        <v>851</v>
      </c>
      <c r="SX86" s="40">
        <v>3.8097027689218521E-2</v>
      </c>
      <c r="SY86" s="40">
        <v>2.6862179860472679E-2</v>
      </c>
      <c r="SZ86" s="40">
        <v>3.5657010972499847E-2</v>
      </c>
      <c r="TA86" s="40">
        <v>3.7277404218912125E-2</v>
      </c>
      <c r="TB86" s="40">
        <v>4.0146656334400177E-2</v>
      </c>
      <c r="TC86" s="336" t="s">
        <v>840</v>
      </c>
      <c r="TD86" s="336" t="s">
        <v>851</v>
      </c>
      <c r="TE86" s="336" t="s">
        <v>851</v>
      </c>
      <c r="TF86" s="336" t="s">
        <v>851</v>
      </c>
      <c r="TG86" s="40">
        <v>3.5016681998968124E-2</v>
      </c>
      <c r="TH86" s="40">
        <v>2.1053232252597809E-2</v>
      </c>
      <c r="TI86" s="40">
        <v>3.140837699174881E-2</v>
      </c>
      <c r="TJ86" s="40">
        <v>2.7611179277300835E-2</v>
      </c>
      <c r="TK86" s="40">
        <v>-3.0429327860474586E-2</v>
      </c>
      <c r="TL86" s="336" t="s">
        <v>838</v>
      </c>
      <c r="TM86" s="336" t="s">
        <v>851</v>
      </c>
      <c r="TN86" s="336" t="s">
        <v>851</v>
      </c>
      <c r="TO86" s="336" t="s">
        <v>851</v>
      </c>
      <c r="TP86" s="40">
        <v>4.0428798645734787E-2</v>
      </c>
      <c r="TQ86" s="40">
        <v>2.8629783540964127E-2</v>
      </c>
      <c r="TR86" s="40">
        <v>3.6229413002729416E-2</v>
      </c>
      <c r="TS86" s="40">
        <v>3.5406745970249176E-2</v>
      </c>
      <c r="TT86" s="40">
        <v>3.6431111395359039E-2</v>
      </c>
      <c r="TU86" s="336" t="s">
        <v>840</v>
      </c>
      <c r="TV86" s="336" t="s">
        <v>851</v>
      </c>
      <c r="TW86" s="40">
        <v>23250</v>
      </c>
      <c r="TX86" s="336" t="s">
        <v>840</v>
      </c>
      <c r="TY86" s="336" t="s">
        <v>851</v>
      </c>
      <c r="TZ86" s="40">
        <v>20855.435546875</v>
      </c>
      <c r="UA86" s="336" t="s">
        <v>838</v>
      </c>
      <c r="UB86" s="336" t="s">
        <v>851</v>
      </c>
      <c r="UC86" s="40">
        <v>20399.569339057402</v>
      </c>
      <c r="UD86" s="336" t="s">
        <v>840</v>
      </c>
      <c r="UE86" s="336" t="s">
        <v>851</v>
      </c>
      <c r="UF86" s="336" t="s">
        <v>851</v>
      </c>
      <c r="UG86" s="40">
        <v>0.21860912442207336</v>
      </c>
      <c r="UH86" s="40">
        <v>0.24497123062610626</v>
      </c>
      <c r="UI86" s="40">
        <v>0.27294516563415527</v>
      </c>
      <c r="UJ86" s="40">
        <v>0.28497403860092163</v>
      </c>
      <c r="UK86" s="40">
        <v>0.33855137228965759</v>
      </c>
      <c r="UL86" s="336" t="s">
        <v>838</v>
      </c>
      <c r="UM86" s="336" t="s">
        <v>851</v>
      </c>
      <c r="UN86" s="336" t="s">
        <v>851</v>
      </c>
      <c r="UO86" s="336" t="s">
        <v>851</v>
      </c>
      <c r="UP86" s="40">
        <v>0.2419026643037796</v>
      </c>
      <c r="UQ86" s="40">
        <v>0.25365513563156128</v>
      </c>
      <c r="UR86" s="40">
        <v>0.26513230800628662</v>
      </c>
      <c r="US86" s="40">
        <v>0.26602640748023987</v>
      </c>
      <c r="UT86" s="40">
        <v>0.27411782741546631</v>
      </c>
      <c r="UU86" s="336" t="s">
        <v>840</v>
      </c>
    </row>
    <row r="87" spans="1:567">
      <c r="A87" s="336" t="s">
        <v>426</v>
      </c>
      <c r="B87" s="336" t="s">
        <v>1448</v>
      </c>
      <c r="C87" s="336" t="s">
        <v>394</v>
      </c>
      <c r="D87" s="40">
        <v>4.6592451632022858E-2</v>
      </c>
      <c r="E87" s="336" t="s">
        <v>436</v>
      </c>
      <c r="F87" s="40">
        <v>5.2745416760444641E-2</v>
      </c>
      <c r="G87" s="336" t="s">
        <v>1741</v>
      </c>
      <c r="H87" s="40">
        <v>4.7306813299655914E-2</v>
      </c>
      <c r="I87" s="336" t="s">
        <v>1447</v>
      </c>
      <c r="J87" s="40">
        <v>5.2307624369859695E-2</v>
      </c>
      <c r="K87" s="336" t="s">
        <v>1803</v>
      </c>
      <c r="L87" s="336" t="s">
        <v>436</v>
      </c>
      <c r="M87" s="40">
        <v>0.62974023818969727</v>
      </c>
      <c r="N87" s="40"/>
      <c r="O87" s="336" t="s">
        <v>1736</v>
      </c>
      <c r="P87" s="40"/>
      <c r="Q87" s="336" t="s">
        <v>1736</v>
      </c>
      <c r="R87" s="40"/>
      <c r="S87" s="336" t="s">
        <v>1736</v>
      </c>
      <c r="T87" s="40">
        <v>0.62974023818969727</v>
      </c>
      <c r="U87" s="336" t="s">
        <v>436</v>
      </c>
      <c r="V87" s="336" t="s">
        <v>851</v>
      </c>
      <c r="W87" s="336" t="s">
        <v>1741</v>
      </c>
      <c r="X87" s="40">
        <v>0.61704498529434204</v>
      </c>
      <c r="Y87" s="40"/>
      <c r="Z87" s="336" t="s">
        <v>1736</v>
      </c>
      <c r="AA87" s="40"/>
      <c r="AB87" s="336" t="s">
        <v>1736</v>
      </c>
      <c r="AC87" s="40"/>
      <c r="AD87" s="336" t="s">
        <v>1736</v>
      </c>
      <c r="AE87" s="40">
        <v>0.61704498529434204</v>
      </c>
      <c r="AF87" s="336" t="s">
        <v>1741</v>
      </c>
      <c r="AG87" s="336" t="s">
        <v>851</v>
      </c>
      <c r="AH87" s="336" t="s">
        <v>1447</v>
      </c>
      <c r="AI87" s="40">
        <v>0.61207884550094604</v>
      </c>
      <c r="AJ87" s="40"/>
      <c r="AK87" s="336" t="s">
        <v>1736</v>
      </c>
      <c r="AL87" s="40"/>
      <c r="AM87" s="336" t="s">
        <v>1736</v>
      </c>
      <c r="AN87" s="40"/>
      <c r="AO87" s="336" t="s">
        <v>1736</v>
      </c>
      <c r="AP87" s="40">
        <v>0.61207884550094604</v>
      </c>
      <c r="AQ87" s="336" t="s">
        <v>1447</v>
      </c>
      <c r="AR87" s="336" t="s">
        <v>851</v>
      </c>
      <c r="AS87" s="336" t="s">
        <v>1803</v>
      </c>
      <c r="AT87" s="40">
        <v>0.61207884550094604</v>
      </c>
      <c r="AU87" s="40"/>
      <c r="AV87" s="336" t="s">
        <v>1736</v>
      </c>
      <c r="AW87" s="40"/>
      <c r="AX87" s="336" t="s">
        <v>1736</v>
      </c>
      <c r="AY87" s="40"/>
      <c r="AZ87" s="336" t="s">
        <v>1736</v>
      </c>
      <c r="BA87" s="40">
        <v>0.61207884550094604</v>
      </c>
      <c r="BB87" s="336" t="s">
        <v>1803</v>
      </c>
      <c r="BC87" s="336" t="s">
        <v>851</v>
      </c>
      <c r="BD87" s="336" t="s">
        <v>436</v>
      </c>
      <c r="BE87" s="40">
        <v>3.4556450843811035</v>
      </c>
      <c r="BF87" s="336" t="s">
        <v>827</v>
      </c>
      <c r="BG87" s="40">
        <v>4.9606575965881348</v>
      </c>
      <c r="BH87" s="336" t="s">
        <v>1447</v>
      </c>
      <c r="BI87" s="40">
        <v>4.4118747711181641</v>
      </c>
      <c r="BJ87" s="336" t="s">
        <v>1803</v>
      </c>
      <c r="BK87" s="40">
        <v>3.2836377620697021</v>
      </c>
      <c r="BL87" s="336" t="s">
        <v>851</v>
      </c>
      <c r="BM87" s="40">
        <v>2.6034073829650879</v>
      </c>
      <c r="BN87" s="336" t="s">
        <v>838</v>
      </c>
      <c r="BO87" s="336" t="s">
        <v>851</v>
      </c>
      <c r="BP87" s="336" t="s">
        <v>436</v>
      </c>
      <c r="BQ87" s="40">
        <v>9.8807401955127716E-3</v>
      </c>
      <c r="BR87" s="40">
        <v>9.0735079720616341E-3</v>
      </c>
      <c r="BS87" s="40">
        <v>7.9598072916269302E-3</v>
      </c>
      <c r="BT87" s="40">
        <v>7.4777500703930855E-3</v>
      </c>
      <c r="BU87" s="40">
        <v>7.4777449481189251E-3</v>
      </c>
      <c r="BV87" s="336" t="s">
        <v>851</v>
      </c>
      <c r="BW87" s="336" t="s">
        <v>827</v>
      </c>
      <c r="BX87" s="40">
        <v>3.2524953130632639E-3</v>
      </c>
      <c r="BY87" s="40">
        <v>6.7178835161030293E-3</v>
      </c>
      <c r="BZ87" s="40">
        <v>1.8902147188782692E-2</v>
      </c>
      <c r="CA87" s="40">
        <v>2.2627031430602074E-2</v>
      </c>
      <c r="CB87" s="40">
        <v>2.4193763732910156E-2</v>
      </c>
      <c r="CC87" s="336" t="s">
        <v>851</v>
      </c>
      <c r="CD87" s="336" t="s">
        <v>1447</v>
      </c>
      <c r="CE87" s="40">
        <v>8.1556467339396477E-3</v>
      </c>
      <c r="CF87" s="40">
        <v>1.5360009856522083E-2</v>
      </c>
      <c r="CG87" s="40">
        <v>2.4109095335006714E-2</v>
      </c>
      <c r="CH87" s="40">
        <v>2.5498557835817337E-2</v>
      </c>
      <c r="CI87" s="40">
        <v>2.81112901866436E-2</v>
      </c>
      <c r="CJ87" s="336" t="s">
        <v>851</v>
      </c>
      <c r="CK87" s="336" t="s">
        <v>1803</v>
      </c>
      <c r="CL87" s="40">
        <v>1.2083856388926506E-2</v>
      </c>
      <c r="CM87" s="40">
        <v>2.1995356306433678E-2</v>
      </c>
      <c r="CN87" s="40">
        <v>2.5404402986168861E-2</v>
      </c>
      <c r="CO87" s="40">
        <v>2.8181774541735649E-2</v>
      </c>
      <c r="CP87" s="40">
        <v>3.1069524586200714E-2</v>
      </c>
      <c r="CQ87" s="336" t="s">
        <v>851</v>
      </c>
      <c r="CR87" s="40">
        <v>4.264991283416748</v>
      </c>
      <c r="CS87" s="40">
        <v>3.9331774711608887</v>
      </c>
      <c r="CT87" s="40">
        <v>3.2745716571807861</v>
      </c>
      <c r="CU87" s="40">
        <v>3.8408873081207275</v>
      </c>
      <c r="CV87" s="40">
        <v>4.9090499877929688</v>
      </c>
      <c r="CW87" s="336" t="s">
        <v>1741</v>
      </c>
      <c r="CX87" s="336" t="s">
        <v>851</v>
      </c>
      <c r="CY87" s="40">
        <v>4.0889797210693359</v>
      </c>
      <c r="CZ87" s="40">
        <v>3.5649237632751465</v>
      </c>
      <c r="DA87" s="40">
        <v>3.4851412773132324</v>
      </c>
      <c r="DB87" s="40">
        <v>4.4416546821594238</v>
      </c>
      <c r="DC87" s="40">
        <v>5.7039599418640137</v>
      </c>
      <c r="DD87" s="336" t="s">
        <v>1447</v>
      </c>
      <c r="DE87" s="336" t="s">
        <v>851</v>
      </c>
      <c r="DF87" s="40">
        <v>6.3041877746582031</v>
      </c>
      <c r="DG87" s="336" t="s">
        <v>1803</v>
      </c>
      <c r="DH87" s="336" t="s">
        <v>851</v>
      </c>
      <c r="DI87" s="336" t="s">
        <v>851</v>
      </c>
      <c r="DJ87" s="336">
        <v>6.9</v>
      </c>
      <c r="DK87" s="336" t="s">
        <v>1738</v>
      </c>
      <c r="DL87" s="336" t="s">
        <v>851</v>
      </c>
      <c r="DM87" s="336" t="s">
        <v>851</v>
      </c>
      <c r="DN87" s="336" t="s">
        <v>436</v>
      </c>
      <c r="DO87" s="40">
        <v>4.8168404027819633E-3</v>
      </c>
      <c r="DP87" s="40">
        <v>8.9796446263790131E-3</v>
      </c>
      <c r="DQ87" s="40">
        <v>9.5302732661366463E-3</v>
      </c>
      <c r="DR87" s="40">
        <v>1.8414989113807678E-2</v>
      </c>
      <c r="DS87" s="40">
        <v>1.016119122505188E-2</v>
      </c>
      <c r="DT87" s="336" t="s">
        <v>851</v>
      </c>
      <c r="DU87" s="336" t="s">
        <v>827</v>
      </c>
      <c r="DV87" s="40">
        <v>7.5865262188017368E-3</v>
      </c>
      <c r="DW87" s="40">
        <v>9.051373228430748E-3</v>
      </c>
      <c r="DX87" s="40">
        <v>1.7066496657207608E-3</v>
      </c>
      <c r="DY87" s="40">
        <v>-1.1830816045403481E-2</v>
      </c>
      <c r="DZ87" s="40">
        <v>-1.6761166974902153E-2</v>
      </c>
      <c r="EA87" s="336" t="s">
        <v>851</v>
      </c>
      <c r="EB87" s="336" t="s">
        <v>1447</v>
      </c>
      <c r="EC87" s="40">
        <v>1.3904045335948467E-2</v>
      </c>
      <c r="ED87" s="40">
        <v>1.0853341780602932E-2</v>
      </c>
      <c r="EE87" s="40">
        <v>-9.6200639382004738E-3</v>
      </c>
      <c r="EF87" s="40">
        <v>-1.4320687390863895E-2</v>
      </c>
      <c r="EG87" s="40">
        <v>-1.4394970610737801E-2</v>
      </c>
      <c r="EH87" s="336" t="s">
        <v>851</v>
      </c>
      <c r="EI87" s="336" t="s">
        <v>1803</v>
      </c>
      <c r="EJ87" s="40">
        <v>1.2464956380426884E-2</v>
      </c>
      <c r="EK87" s="40">
        <v>2.8936031740158796E-3</v>
      </c>
      <c r="EL87" s="40">
        <v>-1.0241493582725525E-2</v>
      </c>
      <c r="EM87" s="40">
        <v>-1.9378660246729851E-2</v>
      </c>
      <c r="EN87" s="40">
        <v>-1.5800796449184418E-2</v>
      </c>
      <c r="EO87" s="336" t="s">
        <v>851</v>
      </c>
      <c r="EP87" s="336" t="s">
        <v>851</v>
      </c>
      <c r="EQ87" s="336" t="s">
        <v>851</v>
      </c>
      <c r="ER87" s="40">
        <v>0.54710000000000003</v>
      </c>
      <c r="ES87" s="336" t="s">
        <v>1739</v>
      </c>
      <c r="ET87" s="336" t="s">
        <v>851</v>
      </c>
      <c r="EU87" s="336" t="s">
        <v>851</v>
      </c>
      <c r="EV87" s="40">
        <v>0.58219999999999994</v>
      </c>
      <c r="EW87" s="336" t="s">
        <v>1739</v>
      </c>
      <c r="EX87" s="336" t="s">
        <v>851</v>
      </c>
      <c r="EY87" s="336" t="s">
        <v>851</v>
      </c>
      <c r="EZ87" s="40">
        <v>0.51340000000000008</v>
      </c>
      <c r="FA87" s="336" t="s">
        <v>1739</v>
      </c>
      <c r="FB87" s="336" t="s">
        <v>851</v>
      </c>
      <c r="FC87" s="40">
        <v>1.6280429437756538E-2</v>
      </c>
      <c r="FD87" s="40">
        <v>1.7503300681710243E-2</v>
      </c>
      <c r="FE87" s="40">
        <v>6.1445549130439758E-2</v>
      </c>
      <c r="FF87" s="40">
        <v>5.4157406091690063E-2</v>
      </c>
      <c r="FG87" s="40">
        <v>6.5021328628063202E-2</v>
      </c>
      <c r="FH87" s="336" t="s">
        <v>838</v>
      </c>
      <c r="FI87" s="336" t="s">
        <v>851</v>
      </c>
      <c r="FJ87" s="40">
        <v>1.1252757161855698E-2</v>
      </c>
      <c r="FK87" s="40">
        <v>1.0400131344795227E-2</v>
      </c>
      <c r="FL87" s="40">
        <v>4.5284479856491089E-2</v>
      </c>
      <c r="FM87" s="40">
        <v>6.5588861703872681E-2</v>
      </c>
      <c r="FN87" s="40">
        <v>4.3754342943429947E-2</v>
      </c>
      <c r="FO87" s="336" t="s">
        <v>840</v>
      </c>
      <c r="FP87" s="336" t="s">
        <v>851</v>
      </c>
      <c r="FQ87" s="40">
        <v>0.19333398342132568</v>
      </c>
      <c r="FR87" s="336" t="s">
        <v>840</v>
      </c>
      <c r="FS87" s="336" t="s">
        <v>851</v>
      </c>
      <c r="FT87" s="336" t="s">
        <v>851</v>
      </c>
      <c r="FU87" s="40">
        <v>1.6723319888114929E-2</v>
      </c>
      <c r="FV87" s="40">
        <v>1.3377775438129902E-2</v>
      </c>
      <c r="FW87" s="40">
        <v>1.17065804079175E-2</v>
      </c>
      <c r="FX87" s="40">
        <v>7.3976274579763412E-3</v>
      </c>
      <c r="FY87" s="40">
        <v>2.8618605807423592E-2</v>
      </c>
      <c r="FZ87" s="336" t="s">
        <v>840</v>
      </c>
      <c r="GA87" s="336" t="s">
        <v>851</v>
      </c>
      <c r="GB87" s="336" t="s">
        <v>851</v>
      </c>
      <c r="GC87" s="336" t="s">
        <v>851</v>
      </c>
      <c r="GD87" s="336" t="s">
        <v>851</v>
      </c>
      <c r="GE87" s="336" t="s">
        <v>851</v>
      </c>
      <c r="GF87" s="336" t="s">
        <v>851</v>
      </c>
      <c r="GG87" s="336" t="s">
        <v>851</v>
      </c>
      <c r="GH87" s="336" t="s">
        <v>851</v>
      </c>
      <c r="GI87" s="336" t="s">
        <v>851</v>
      </c>
      <c r="GJ87" s="336" t="s">
        <v>851</v>
      </c>
      <c r="GK87" s="40">
        <v>1005432</v>
      </c>
      <c r="GL87" s="40">
        <v>1013608</v>
      </c>
      <c r="GM87" s="40">
        <v>1019054</v>
      </c>
      <c r="GN87" s="40">
        <v>1022796</v>
      </c>
      <c r="GO87" s="40">
        <v>1026287</v>
      </c>
      <c r="GP87" s="40">
        <v>1030575</v>
      </c>
      <c r="GQ87" s="40">
        <v>1036095</v>
      </c>
      <c r="GR87" s="40">
        <v>1042651</v>
      </c>
      <c r="GS87" s="40">
        <v>1049948</v>
      </c>
      <c r="GT87" s="40">
        <v>1057462</v>
      </c>
      <c r="GU87" s="40">
        <v>1064841</v>
      </c>
      <c r="GV87" s="40">
        <v>1072029</v>
      </c>
      <c r="GW87" s="40">
        <v>1079285</v>
      </c>
      <c r="GX87" s="40">
        <v>1086843</v>
      </c>
      <c r="GY87" s="40">
        <v>1095022</v>
      </c>
      <c r="GZ87" s="40">
        <v>1104038</v>
      </c>
      <c r="HA87" s="40">
        <v>1113994</v>
      </c>
      <c r="HB87" s="40">
        <v>1124808</v>
      </c>
      <c r="HC87" s="40">
        <v>1136274</v>
      </c>
      <c r="HD87" s="40">
        <v>1148133</v>
      </c>
      <c r="HE87" s="40">
        <v>1160164</v>
      </c>
      <c r="HF87" s="40">
        <v>1172000</v>
      </c>
      <c r="HG87" s="40">
        <v>1185000</v>
      </c>
      <c r="HH87" s="40">
        <v>1198000</v>
      </c>
      <c r="HI87" s="40">
        <v>1210000</v>
      </c>
      <c r="HJ87" s="40">
        <v>1224000</v>
      </c>
      <c r="HK87" s="40">
        <v>1237000</v>
      </c>
      <c r="HL87" s="40">
        <v>1251000</v>
      </c>
      <c r="HM87" s="40">
        <v>1265000</v>
      </c>
      <c r="HN87" s="40">
        <v>1281000</v>
      </c>
      <c r="HO87" s="40">
        <v>1298000</v>
      </c>
      <c r="HP87" s="40">
        <v>1317000</v>
      </c>
      <c r="HQ87" s="40">
        <v>1337000</v>
      </c>
      <c r="HR87" s="40">
        <v>1358000</v>
      </c>
      <c r="HS87" s="40">
        <v>1380000</v>
      </c>
      <c r="HT87" s="40">
        <v>1401000</v>
      </c>
      <c r="HU87" s="40">
        <v>1423000</v>
      </c>
      <c r="HV87" s="40">
        <v>1444000</v>
      </c>
      <c r="HW87" s="40">
        <v>1465000</v>
      </c>
      <c r="HX87" s="40">
        <v>1486000</v>
      </c>
      <c r="HY87" s="40">
        <v>1507000</v>
      </c>
      <c r="HZ87" s="40">
        <v>1528000</v>
      </c>
      <c r="IA87" s="40">
        <v>1549000</v>
      </c>
      <c r="IB87" s="40">
        <v>1570000</v>
      </c>
      <c r="IC87" s="40">
        <v>1590000</v>
      </c>
      <c r="ID87" s="40">
        <v>1610000</v>
      </c>
      <c r="IE87" s="40">
        <v>1630000</v>
      </c>
      <c r="IF87" s="40">
        <v>1649000</v>
      </c>
      <c r="IG87" s="40">
        <v>1668000</v>
      </c>
      <c r="IH87" s="40">
        <v>1686000</v>
      </c>
      <c r="II87" s="40">
        <v>1704000</v>
      </c>
      <c r="IJ87" s="336" t="s">
        <v>851</v>
      </c>
      <c r="IK87" s="336" t="s">
        <v>851</v>
      </c>
      <c r="IL87" s="336" t="s">
        <v>851</v>
      </c>
      <c r="IM87" s="40">
        <v>8.9773880317807198E-3</v>
      </c>
      <c r="IN87" s="40">
        <v>9.6605988219380379E-3</v>
      </c>
      <c r="IO87" s="40">
        <v>1.0142133571207523E-2</v>
      </c>
      <c r="IP87" s="40">
        <v>1.0382656008005142E-2</v>
      </c>
      <c r="IQ87" s="40">
        <v>1.0424229316413403E-2</v>
      </c>
      <c r="IR87" s="40">
        <v>1.015031710267067E-2</v>
      </c>
      <c r="IS87" s="40">
        <v>1.1031083762645721E-2</v>
      </c>
      <c r="IT87" s="40">
        <v>1.0910725221037865E-2</v>
      </c>
      <c r="IU87" s="40">
        <v>9.9668595939874649E-3</v>
      </c>
      <c r="IV87" s="40">
        <v>1.1503824032843113E-2</v>
      </c>
      <c r="IW87" s="40">
        <v>1.0564909316599369E-2</v>
      </c>
      <c r="IX87" s="40">
        <v>1.1254138313233852E-2</v>
      </c>
      <c r="IY87" s="40">
        <v>1.1128890328109264E-2</v>
      </c>
      <c r="IZ87" s="40">
        <v>1.2568900361657143E-2</v>
      </c>
      <c r="JA87" s="40">
        <v>1.3183595612645149E-2</v>
      </c>
      <c r="JB87" s="40">
        <v>1.4531804248690605E-2</v>
      </c>
      <c r="JC87" s="40">
        <v>1.5071875415742397E-2</v>
      </c>
      <c r="JD87" s="40">
        <v>1.5584731474518776E-2</v>
      </c>
      <c r="JE87" s="40">
        <v>1.6070470213890076E-2</v>
      </c>
      <c r="JF87" s="40">
        <v>1.5102768316864967E-2</v>
      </c>
      <c r="JG87" s="40">
        <v>1.558105181902647E-2</v>
      </c>
      <c r="JH87" s="40">
        <v>1.4649721793830395E-2</v>
      </c>
      <c r="JI87" s="40">
        <v>1.4438201673328876E-2</v>
      </c>
      <c r="JJ87" s="40">
        <v>1.4232703484594822E-2</v>
      </c>
      <c r="JK87" s="40">
        <v>1.4032972976565361E-2</v>
      </c>
      <c r="JL87" s="40">
        <v>1.3838770799338818E-2</v>
      </c>
      <c r="JM87" s="40">
        <v>1.364987064152956E-2</v>
      </c>
      <c r="JN87" s="40">
        <v>1.3466058298945427E-2</v>
      </c>
      <c r="JO87" s="40">
        <v>1.2658396735787392E-2</v>
      </c>
      <c r="JP87" s="40">
        <v>1.2500163167715073E-2</v>
      </c>
      <c r="JQ87" s="40">
        <v>1.2345835566520691E-2</v>
      </c>
      <c r="JR87" s="40">
        <v>1.1589028872549534E-2</v>
      </c>
      <c r="JS87" s="40">
        <v>1.1456260457634926E-2</v>
      </c>
      <c r="JT87" s="40">
        <v>1.0733556002378464E-2</v>
      </c>
      <c r="JU87" s="40">
        <v>1.0619568638503551E-2</v>
      </c>
      <c r="JV87" s="336" t="s">
        <v>1740</v>
      </c>
      <c r="JW87" s="336" t="s">
        <v>851</v>
      </c>
      <c r="JX87" s="336" t="s">
        <v>851</v>
      </c>
      <c r="JY87" s="336" t="s">
        <v>851</v>
      </c>
      <c r="JZ87" s="336" t="s">
        <v>851</v>
      </c>
      <c r="KA87" s="336" t="s">
        <v>1740</v>
      </c>
      <c r="KB87" s="40">
        <v>0.48207579811564499</v>
      </c>
      <c r="KC87" s="40">
        <v>0.48438052628649703</v>
      </c>
      <c r="KD87" s="40">
        <v>0.48655237160475401</v>
      </c>
      <c r="KE87" s="40">
        <v>0.48851069372352102</v>
      </c>
      <c r="KF87" s="40">
        <v>0.49017840267634499</v>
      </c>
      <c r="KG87" s="40">
        <v>0.49151326881371898</v>
      </c>
      <c r="KH87" s="40">
        <v>0.49246355029858402</v>
      </c>
      <c r="KI87" s="40">
        <v>0.49304747299381096</v>
      </c>
      <c r="KJ87" s="40">
        <v>0.493371256404946</v>
      </c>
      <c r="KK87" s="40">
        <v>0.49356603979339903</v>
      </c>
      <c r="KL87" s="40">
        <v>0.49375495427763605</v>
      </c>
      <c r="KM87" s="40">
        <v>0.49396262957430404</v>
      </c>
      <c r="KN87" s="40">
        <v>0.49415710305515903</v>
      </c>
      <c r="KO87" s="40">
        <v>0.49428472517518895</v>
      </c>
      <c r="KP87" s="40">
        <v>0.494275256176821</v>
      </c>
      <c r="KQ87" s="40">
        <v>0.49407360092215002</v>
      </c>
      <c r="KR87" s="40">
        <v>0.49368176960580695</v>
      </c>
      <c r="KS87" s="40">
        <v>0.49313665646328703</v>
      </c>
      <c r="KT87" s="40">
        <v>0.49249677118171098</v>
      </c>
      <c r="KU87" s="40">
        <v>0.49184141750750499</v>
      </c>
      <c r="KV87" s="40">
        <v>0.49121068175996202</v>
      </c>
      <c r="KW87" s="40">
        <v>0.49062451681823904</v>
      </c>
      <c r="KX87" s="40">
        <v>0.49007747869145596</v>
      </c>
      <c r="KY87" s="40">
        <v>0.48955068847661598</v>
      </c>
      <c r="KZ87" s="40">
        <v>0.48903540936400397</v>
      </c>
      <c r="LA87" s="40">
        <v>0.48850716544135703</v>
      </c>
      <c r="LB87" s="40">
        <v>0.487979418151887</v>
      </c>
      <c r="LC87" s="40">
        <v>0.48745371637497897</v>
      </c>
      <c r="LD87" s="40">
        <v>0.48693056326211298</v>
      </c>
      <c r="LE87" s="40">
        <v>0.48641477299884994</v>
      </c>
      <c r="LF87" s="40">
        <v>0.48590145240071003</v>
      </c>
      <c r="LG87" s="40">
        <v>0.48539749590710202</v>
      </c>
      <c r="LH87" s="40">
        <v>0.48489705667416899</v>
      </c>
      <c r="LI87" s="40">
        <v>0.48440425831711897</v>
      </c>
      <c r="LJ87" s="40">
        <v>0.48391777752871201</v>
      </c>
      <c r="LK87" s="40">
        <v>0.48345133968698001</v>
      </c>
      <c r="LL87" s="336" t="s">
        <v>851</v>
      </c>
      <c r="LM87" s="336" t="s">
        <v>851</v>
      </c>
      <c r="LN87" s="336" t="s">
        <v>1740</v>
      </c>
      <c r="LO87" s="40">
        <v>0.56950032711029053</v>
      </c>
      <c r="LP87" s="40">
        <v>0.57365840673446655</v>
      </c>
      <c r="LQ87" s="40">
        <v>0.57647705078125</v>
      </c>
      <c r="LR87" s="40">
        <v>0.57872927188873291</v>
      </c>
      <c r="LS87" s="40">
        <v>0.58153802156448364</v>
      </c>
      <c r="LT87" s="40">
        <v>0.58544743061065674</v>
      </c>
      <c r="LU87" s="40">
        <v>0.59044367074966431</v>
      </c>
      <c r="LV87" s="40">
        <v>0.59662449359893799</v>
      </c>
      <c r="LW87" s="40">
        <v>0.60267114639282227</v>
      </c>
      <c r="LX87" s="40">
        <v>0.60991734266281128</v>
      </c>
      <c r="LY87" s="40">
        <v>0.61519604921340942</v>
      </c>
      <c r="LZ87" s="40">
        <v>0.62166529893875122</v>
      </c>
      <c r="MA87" s="40">
        <v>0.62669861316680908</v>
      </c>
      <c r="MB87" s="40">
        <v>0.63162052631378174</v>
      </c>
      <c r="MC87" s="40">
        <v>0.63544106483459473</v>
      </c>
      <c r="MD87" s="40">
        <v>0.64021569490432739</v>
      </c>
      <c r="ME87" s="40">
        <v>0.64464694261550903</v>
      </c>
      <c r="MF87" s="40">
        <v>0.64996260404586792</v>
      </c>
      <c r="MG87" s="40">
        <v>0.65463918447494507</v>
      </c>
      <c r="MH87" s="40">
        <v>0.65942031145095825</v>
      </c>
      <c r="MI87" s="40">
        <v>0.6630977988243103</v>
      </c>
      <c r="MJ87" s="40">
        <v>0.66549545526504517</v>
      </c>
      <c r="MK87" s="40">
        <v>0.66759002208709717</v>
      </c>
      <c r="ML87" s="40">
        <v>0.66962456703186035</v>
      </c>
      <c r="MM87" s="40">
        <v>0.67092865705490112</v>
      </c>
      <c r="MN87" s="40">
        <v>0.67219638824462891</v>
      </c>
      <c r="MO87" s="40">
        <v>0.67277485132217407</v>
      </c>
      <c r="MP87" s="40">
        <v>0.67333763837814331</v>
      </c>
      <c r="MQ87" s="40">
        <v>0.67388534545898438</v>
      </c>
      <c r="MR87" s="40">
        <v>0.67484277486801147</v>
      </c>
      <c r="MS87" s="40">
        <v>0.67515528202056885</v>
      </c>
      <c r="MT87" s="40">
        <v>0.67484664916992188</v>
      </c>
      <c r="MU87" s="40">
        <v>0.67495453357696533</v>
      </c>
      <c r="MV87" s="40">
        <v>0.675059974193573</v>
      </c>
      <c r="MW87" s="40">
        <v>0.67556345462799072</v>
      </c>
      <c r="MX87" s="40">
        <v>0.67664319276809692</v>
      </c>
      <c r="MY87" s="336" t="s">
        <v>851</v>
      </c>
      <c r="MZ87" s="336" t="s">
        <v>1740</v>
      </c>
      <c r="NA87" s="40">
        <v>0.55179077386856079</v>
      </c>
      <c r="NB87" s="40">
        <v>0.55614304542541504</v>
      </c>
      <c r="NC87" s="40">
        <v>0.55912476778030396</v>
      </c>
      <c r="ND87" s="40">
        <v>0.5615115761756897</v>
      </c>
      <c r="NE87" s="40">
        <v>0.56445115804672241</v>
      </c>
      <c r="NF87" s="40">
        <v>0.56851965188980103</v>
      </c>
      <c r="NG87" s="40">
        <v>0.57380545139312744</v>
      </c>
      <c r="NH87" s="40">
        <v>0.58025318384170532</v>
      </c>
      <c r="NI87" s="40">
        <v>0.58647745847702026</v>
      </c>
      <c r="NJ87" s="40">
        <v>0.59388428926467896</v>
      </c>
      <c r="NK87" s="40">
        <v>0.59926468133926392</v>
      </c>
      <c r="NL87" s="40">
        <v>0.60509294271469116</v>
      </c>
      <c r="NM87" s="40">
        <v>0.61031174659729004</v>
      </c>
      <c r="NN87" s="40">
        <v>0.61446642875671387</v>
      </c>
      <c r="NO87" s="40">
        <v>0.6182669997215271</v>
      </c>
      <c r="NP87" s="40">
        <v>0.62172573804855347</v>
      </c>
      <c r="NQ87" s="40">
        <v>0.62642371654510498</v>
      </c>
      <c r="NR87" s="40">
        <v>0.63051605224609375</v>
      </c>
      <c r="NS87" s="40">
        <v>0.63402062654495239</v>
      </c>
      <c r="NT87" s="40">
        <v>0.63768118619918823</v>
      </c>
      <c r="NU87" s="40">
        <v>0.64025694131851196</v>
      </c>
      <c r="NV87" s="40">
        <v>0.6416022777557373</v>
      </c>
      <c r="NW87" s="40">
        <v>0.64335179328918457</v>
      </c>
      <c r="NX87" s="40">
        <v>0.64368599653244019</v>
      </c>
      <c r="NY87" s="40">
        <v>0.64401078224182129</v>
      </c>
      <c r="NZ87" s="40">
        <v>0.64366292953491211</v>
      </c>
      <c r="OA87" s="40">
        <v>0.64332461357116699</v>
      </c>
      <c r="OB87" s="40">
        <v>0.64234989881515503</v>
      </c>
      <c r="OC87" s="40">
        <v>0.64140129089355469</v>
      </c>
      <c r="OD87" s="40">
        <v>0.6408805251121521</v>
      </c>
      <c r="OE87" s="40">
        <v>0.64099377393722534</v>
      </c>
      <c r="OF87" s="40">
        <v>0.6398773193359375</v>
      </c>
      <c r="OG87" s="40">
        <v>0.63978171348571777</v>
      </c>
      <c r="OH87" s="40">
        <v>0.64028775691986084</v>
      </c>
      <c r="OI87" s="40">
        <v>0.64116251468658447</v>
      </c>
      <c r="OJ87" s="40">
        <v>0.64143192768096924</v>
      </c>
      <c r="OK87" s="336" t="s">
        <v>851</v>
      </c>
      <c r="OL87" s="336" t="s">
        <v>851</v>
      </c>
      <c r="OM87" s="336" t="s">
        <v>1740</v>
      </c>
      <c r="ON87" s="40">
        <v>0.45310848951339722</v>
      </c>
      <c r="OO87" s="40">
        <v>0.45919546484947205</v>
      </c>
      <c r="OP87" s="40">
        <v>0.46384894847869873</v>
      </c>
      <c r="OQ87" s="40">
        <v>0.467439204454422</v>
      </c>
      <c r="OR87" s="40">
        <v>0.47069722414016724</v>
      </c>
      <c r="OS87" s="40">
        <v>0.47405022382736206</v>
      </c>
      <c r="OT87" s="40">
        <v>0.4786689281463623</v>
      </c>
      <c r="OU87" s="40">
        <v>0.48438817262649536</v>
      </c>
      <c r="OV87" s="40">
        <v>0.4891485869884491</v>
      </c>
      <c r="OW87" s="40">
        <v>0.49421486258506775</v>
      </c>
      <c r="OX87" s="40">
        <v>0.49918299913406372</v>
      </c>
      <c r="OY87" s="40">
        <v>0.50687146186828613</v>
      </c>
      <c r="OZ87" s="40">
        <v>0.51398879289627075</v>
      </c>
      <c r="PA87" s="40">
        <v>0.52094858884811401</v>
      </c>
      <c r="PB87" s="40">
        <v>0.52771270275115967</v>
      </c>
      <c r="PC87" s="40">
        <v>0.53389829397201538</v>
      </c>
      <c r="PD87" s="40">
        <v>0.53910404443740845</v>
      </c>
      <c r="PE87" s="40">
        <v>0.5445026159286499</v>
      </c>
      <c r="PF87" s="40">
        <v>0.55007362365722656</v>
      </c>
      <c r="PG87" s="40">
        <v>0.55579710006713867</v>
      </c>
      <c r="PH87" s="40">
        <v>0.56102782487869263</v>
      </c>
      <c r="PI87" s="40">
        <v>0.56500351428985596</v>
      </c>
      <c r="PJ87" s="40">
        <v>0.56925207376480103</v>
      </c>
      <c r="PK87" s="40">
        <v>0.57337886095046997</v>
      </c>
      <c r="PL87" s="40">
        <v>0.5773889422416687</v>
      </c>
      <c r="PM87" s="40">
        <v>0.58062374591827393</v>
      </c>
      <c r="PN87" s="40">
        <v>0.58246076107025146</v>
      </c>
      <c r="PO87" s="40">
        <v>0.584247887134552</v>
      </c>
      <c r="PP87" s="40">
        <v>0.58535033464431763</v>
      </c>
      <c r="PQ87" s="40">
        <v>0.58742135763168335</v>
      </c>
      <c r="PR87" s="40">
        <v>0.58881986141204834</v>
      </c>
      <c r="PS87" s="40">
        <v>0.58834356069564819</v>
      </c>
      <c r="PT87" s="40">
        <v>0.58884173631668091</v>
      </c>
      <c r="PU87" s="40">
        <v>0.58932852745056152</v>
      </c>
      <c r="PV87" s="40">
        <v>0.59015423059463501</v>
      </c>
      <c r="PW87" s="40">
        <v>0.59154927730560303</v>
      </c>
      <c r="PX87" s="336" t="s">
        <v>851</v>
      </c>
      <c r="PY87" s="336" t="s">
        <v>851</v>
      </c>
      <c r="PZ87" s="40">
        <v>0.52229999999999999</v>
      </c>
      <c r="QA87" s="40">
        <v>0.52359999999999995</v>
      </c>
      <c r="QB87" s="40">
        <v>0.52490000000000003</v>
      </c>
      <c r="QC87" s="40">
        <v>0.52560000000000007</v>
      </c>
      <c r="QD87" s="40">
        <v>0.52490000000000003</v>
      </c>
      <c r="QE87" s="40">
        <v>0.52579999999999993</v>
      </c>
      <c r="QF87" s="40">
        <v>0.52639999999999998</v>
      </c>
      <c r="QG87" s="40">
        <v>0.52710000000000001</v>
      </c>
      <c r="QH87" s="40">
        <v>0.52759999999999996</v>
      </c>
      <c r="QI87" s="40">
        <v>0.52770000000000006</v>
      </c>
      <c r="QJ87" s="40">
        <v>0.5292</v>
      </c>
      <c r="QK87" s="40">
        <v>0.53039999999999998</v>
      </c>
      <c r="QL87" s="40">
        <v>0.53189999999999993</v>
      </c>
      <c r="QM87" s="40">
        <v>0.53380000000000005</v>
      </c>
      <c r="QN87" s="40">
        <v>0.53520000000000001</v>
      </c>
      <c r="QO87" s="40">
        <v>0.53859999999999997</v>
      </c>
      <c r="QP87" s="40">
        <v>0.54200000000000004</v>
      </c>
      <c r="QQ87" s="40">
        <v>0.54500000000000004</v>
      </c>
      <c r="QR87" s="40">
        <v>0.54710000000000003</v>
      </c>
      <c r="QS87" s="336" t="s">
        <v>851</v>
      </c>
      <c r="QT87" s="336" t="s">
        <v>851</v>
      </c>
      <c r="QU87" s="336" t="s">
        <v>851</v>
      </c>
      <c r="QV87" s="336" t="s">
        <v>851</v>
      </c>
      <c r="QW87" s="40">
        <v>3.8458064664155245E-3</v>
      </c>
      <c r="QX87" s="336" t="s">
        <v>851</v>
      </c>
      <c r="QY87" s="336" t="s">
        <v>851</v>
      </c>
      <c r="QZ87" s="336" t="s">
        <v>851</v>
      </c>
      <c r="RA87" s="336" t="s">
        <v>851</v>
      </c>
      <c r="RB87" s="336" t="s">
        <v>851</v>
      </c>
      <c r="RC87" s="336" t="s">
        <v>851</v>
      </c>
      <c r="RD87" s="336" t="s">
        <v>851</v>
      </c>
      <c r="RE87" s="336" t="s">
        <v>851</v>
      </c>
      <c r="RF87" s="40">
        <v>0.54600000000000004</v>
      </c>
      <c r="RG87" s="40">
        <v>2016</v>
      </c>
      <c r="RH87" s="336" t="s">
        <v>840</v>
      </c>
      <c r="RI87" s="336" t="s">
        <v>851</v>
      </c>
      <c r="RJ87" s="40">
        <v>0.29199999999999998</v>
      </c>
      <c r="RK87" s="40">
        <v>2016</v>
      </c>
      <c r="RL87" s="336" t="s">
        <v>840</v>
      </c>
      <c r="RM87" s="336" t="s">
        <v>851</v>
      </c>
      <c r="RN87" s="40">
        <v>0.52100000000000002</v>
      </c>
      <c r="RO87" s="40">
        <v>2016</v>
      </c>
      <c r="RP87" s="336" t="s">
        <v>840</v>
      </c>
      <c r="RQ87" s="336" t="s">
        <v>851</v>
      </c>
      <c r="RR87" s="40">
        <v>0.72</v>
      </c>
      <c r="RS87" s="40">
        <v>2016</v>
      </c>
      <c r="RT87" s="336" t="s">
        <v>840</v>
      </c>
      <c r="RU87" s="336" t="s">
        <v>851</v>
      </c>
      <c r="RV87" s="40">
        <v>0.58899999999999997</v>
      </c>
      <c r="RW87" s="40">
        <v>2016</v>
      </c>
      <c r="RX87" s="336" t="s">
        <v>840</v>
      </c>
      <c r="RY87" s="336" t="s">
        <v>851</v>
      </c>
      <c r="RZ87" s="336" t="s">
        <v>838</v>
      </c>
      <c r="SA87" s="40">
        <v>0.15688829123973846</v>
      </c>
      <c r="SB87" s="40">
        <v>0.14405705034732819</v>
      </c>
      <c r="SC87" s="40">
        <v>0.14211690425872803</v>
      </c>
      <c r="SD87" s="40">
        <v>0.15846617519855499</v>
      </c>
      <c r="SE87" s="40">
        <v>0.16764755547046661</v>
      </c>
      <c r="SF87" s="336" t="s">
        <v>851</v>
      </c>
      <c r="SG87" s="336" t="s">
        <v>851</v>
      </c>
      <c r="SH87" s="40">
        <v>0.15861307084560394</v>
      </c>
      <c r="SI87" s="40">
        <v>0.13993078470230103</v>
      </c>
      <c r="SJ87" s="40">
        <v>0.12893387675285339</v>
      </c>
      <c r="SK87" s="40">
        <v>0.12981599569320679</v>
      </c>
      <c r="SL87" s="40">
        <v>0.13471658527851105</v>
      </c>
      <c r="SM87" s="336" t="s">
        <v>840</v>
      </c>
      <c r="SN87" s="336" t="s">
        <v>851</v>
      </c>
      <c r="SO87" s="336" t="s">
        <v>851</v>
      </c>
      <c r="SP87" s="40">
        <v>2.7641633525490761E-2</v>
      </c>
      <c r="SQ87" s="40">
        <v>2.4503193795681E-2</v>
      </c>
      <c r="SR87" s="40">
        <v>2.0500669255852699E-2</v>
      </c>
      <c r="SS87" s="40">
        <v>1.2221252545714378E-2</v>
      </c>
      <c r="ST87" s="40">
        <v>-1.8713762983679771E-2</v>
      </c>
      <c r="SU87" s="336" t="s">
        <v>838</v>
      </c>
      <c r="SV87" s="336" t="s">
        <v>851</v>
      </c>
      <c r="SW87" s="336" t="s">
        <v>851</v>
      </c>
      <c r="SX87" s="40">
        <v>2.9271438717842102E-2</v>
      </c>
      <c r="SY87" s="40">
        <v>2.9396846890449524E-2</v>
      </c>
      <c r="SZ87" s="40">
        <v>2.5738969445228577E-2</v>
      </c>
      <c r="TA87" s="40">
        <v>1.9686905667185783E-2</v>
      </c>
      <c r="TB87" s="40">
        <v>2.2191140800714493E-2</v>
      </c>
      <c r="TC87" s="336" t="s">
        <v>840</v>
      </c>
      <c r="TD87" s="336" t="s">
        <v>851</v>
      </c>
      <c r="TE87" s="336" t="s">
        <v>851</v>
      </c>
      <c r="TF87" s="336" t="s">
        <v>851</v>
      </c>
      <c r="TG87" s="40">
        <v>2.0491646602749825E-2</v>
      </c>
      <c r="TH87" s="40">
        <v>1.6616575419902802E-2</v>
      </c>
      <c r="TI87" s="40">
        <v>1.1940842494368553E-2</v>
      </c>
      <c r="TJ87" s="40">
        <v>2.3332077544182539E-3</v>
      </c>
      <c r="TK87" s="40">
        <v>-2.8999248519539833E-2</v>
      </c>
      <c r="TL87" s="336" t="s">
        <v>838</v>
      </c>
      <c r="TM87" s="336" t="s">
        <v>851</v>
      </c>
      <c r="TN87" s="336" t="s">
        <v>851</v>
      </c>
      <c r="TO87" s="336" t="s">
        <v>851</v>
      </c>
      <c r="TP87" s="40">
        <v>2.2068960592150688E-2</v>
      </c>
      <c r="TQ87" s="40">
        <v>2.1917533129453659E-2</v>
      </c>
      <c r="TR87" s="40">
        <v>1.7512425780296326E-2</v>
      </c>
      <c r="TS87" s="40">
        <v>1.0214367881417274E-2</v>
      </c>
      <c r="TT87" s="40">
        <v>1.1808483861386776E-2</v>
      </c>
      <c r="TU87" s="336" t="s">
        <v>840</v>
      </c>
      <c r="TV87" s="336" t="s">
        <v>851</v>
      </c>
      <c r="TW87" s="40">
        <v>3670</v>
      </c>
      <c r="TX87" s="336" t="s">
        <v>840</v>
      </c>
      <c r="TY87" s="336" t="s">
        <v>851</v>
      </c>
      <c r="TZ87" s="40">
        <v>3829.00146484375</v>
      </c>
      <c r="UA87" s="336" t="s">
        <v>838</v>
      </c>
      <c r="UB87" s="336" t="s">
        <v>851</v>
      </c>
      <c r="UC87" s="40">
        <v>3820.3479958389698</v>
      </c>
      <c r="UD87" s="336" t="s">
        <v>840</v>
      </c>
      <c r="UE87" s="336" t="s">
        <v>851</v>
      </c>
      <c r="UF87" s="336" t="s">
        <v>851</v>
      </c>
      <c r="UG87" s="40">
        <v>0.17316871881484985</v>
      </c>
      <c r="UH87" s="40">
        <v>0.16156034171581268</v>
      </c>
      <c r="UI87" s="40">
        <v>0.20356245338916779</v>
      </c>
      <c r="UJ87" s="40">
        <v>0.21262358129024506</v>
      </c>
      <c r="UK87" s="40">
        <v>0.23266887664794922</v>
      </c>
      <c r="UL87" s="336" t="s">
        <v>838</v>
      </c>
      <c r="UM87" s="336" t="s">
        <v>851</v>
      </c>
      <c r="UN87" s="336" t="s">
        <v>851</v>
      </c>
      <c r="UO87" s="336" t="s">
        <v>851</v>
      </c>
      <c r="UP87" s="40">
        <v>0.16986583173274994</v>
      </c>
      <c r="UQ87" s="40">
        <v>0.15033091604709625</v>
      </c>
      <c r="UR87" s="40">
        <v>0.17421835660934448</v>
      </c>
      <c r="US87" s="40">
        <v>0.19540485739707947</v>
      </c>
      <c r="UT87" s="40">
        <v>0.1784709244966507</v>
      </c>
      <c r="UU87" s="336" t="s">
        <v>840</v>
      </c>
    </row>
    <row r="88" spans="1:567">
      <c r="A88" s="336" t="s">
        <v>424</v>
      </c>
      <c r="B88" s="336" t="s">
        <v>55</v>
      </c>
      <c r="C88" s="336" t="s">
        <v>276</v>
      </c>
      <c r="D88" s="40">
        <v>3.3034060150384903E-2</v>
      </c>
      <c r="E88" s="336" t="s">
        <v>436</v>
      </c>
      <c r="F88" s="40">
        <v>5.8215495198965073E-2</v>
      </c>
      <c r="G88" s="336" t="s">
        <v>1741</v>
      </c>
      <c r="H88" s="40">
        <v>5.4658953100442886E-2</v>
      </c>
      <c r="I88" s="336" t="s">
        <v>1447</v>
      </c>
      <c r="J88" s="40">
        <v>4.6684149652719498E-2</v>
      </c>
      <c r="K88" s="336" t="s">
        <v>1803</v>
      </c>
      <c r="L88" s="336" t="s">
        <v>471</v>
      </c>
      <c r="M88" s="40">
        <v>0.50800001621246338</v>
      </c>
      <c r="N88" s="40"/>
      <c r="O88" s="336" t="s">
        <v>1736</v>
      </c>
      <c r="P88" s="40"/>
      <c r="Q88" s="336" t="s">
        <v>1736</v>
      </c>
      <c r="R88" s="40"/>
      <c r="S88" s="336" t="s">
        <v>1736</v>
      </c>
      <c r="T88" s="40"/>
      <c r="U88" s="336" t="s">
        <v>1736</v>
      </c>
      <c r="V88" s="336" t="s">
        <v>851</v>
      </c>
      <c r="W88" s="336" t="s">
        <v>470</v>
      </c>
      <c r="X88" s="40">
        <v>0.53137719631195068</v>
      </c>
      <c r="Y88" s="40"/>
      <c r="Z88" s="336" t="s">
        <v>1736</v>
      </c>
      <c r="AA88" s="40"/>
      <c r="AB88" s="336" t="s">
        <v>1736</v>
      </c>
      <c r="AC88" s="40"/>
      <c r="AD88" s="336" t="s">
        <v>1736</v>
      </c>
      <c r="AE88" s="40"/>
      <c r="AF88" s="336" t="s">
        <v>1736</v>
      </c>
      <c r="AG88" s="336" t="s">
        <v>851</v>
      </c>
      <c r="AH88" s="336" t="s">
        <v>470</v>
      </c>
      <c r="AI88" s="40">
        <v>0.51387327909469604</v>
      </c>
      <c r="AJ88" s="40"/>
      <c r="AK88" s="336" t="s">
        <v>1736</v>
      </c>
      <c r="AL88" s="40"/>
      <c r="AM88" s="336" t="s">
        <v>1736</v>
      </c>
      <c r="AN88" s="40"/>
      <c r="AO88" s="336" t="s">
        <v>1736</v>
      </c>
      <c r="AP88" s="40"/>
      <c r="AQ88" s="336" t="s">
        <v>1736</v>
      </c>
      <c r="AR88" s="336" t="s">
        <v>851</v>
      </c>
      <c r="AS88" s="336" t="s">
        <v>470</v>
      </c>
      <c r="AT88" s="40">
        <v>0.47678542137145996</v>
      </c>
      <c r="AU88" s="40"/>
      <c r="AV88" s="336" t="s">
        <v>1736</v>
      </c>
      <c r="AW88" s="40"/>
      <c r="AX88" s="336" t="s">
        <v>1736</v>
      </c>
      <c r="AY88" s="40"/>
      <c r="AZ88" s="336" t="s">
        <v>1736</v>
      </c>
      <c r="BA88" s="40"/>
      <c r="BB88" s="336" t="s">
        <v>1736</v>
      </c>
      <c r="BC88" s="336" t="s">
        <v>851</v>
      </c>
      <c r="BD88" s="336" t="s">
        <v>436</v>
      </c>
      <c r="BE88" s="40">
        <v>1.9280253648757935</v>
      </c>
      <c r="BF88" s="336" t="s">
        <v>827</v>
      </c>
      <c r="BG88" s="40">
        <v>2.7075622081756592</v>
      </c>
      <c r="BH88" s="336" t="s">
        <v>1447</v>
      </c>
      <c r="BI88" s="40">
        <v>3.3257811069488525</v>
      </c>
      <c r="BJ88" s="336" t="s">
        <v>1803</v>
      </c>
      <c r="BK88" s="40">
        <v>2.5878663063049316</v>
      </c>
      <c r="BL88" s="336" t="s">
        <v>851</v>
      </c>
      <c r="BM88" s="40">
        <v>2.463263988494873</v>
      </c>
      <c r="BN88" s="336" t="s">
        <v>838</v>
      </c>
      <c r="BO88" s="336" t="s">
        <v>851</v>
      </c>
      <c r="BP88" s="336" t="s">
        <v>470</v>
      </c>
      <c r="BQ88" s="40">
        <v>9.1786235570907593E-3</v>
      </c>
      <c r="BR88" s="40">
        <v>9.4486195594072342E-3</v>
      </c>
      <c r="BS88" s="40">
        <v>1.0329173877835274E-2</v>
      </c>
      <c r="BT88" s="40">
        <v>9.4340341165661812E-3</v>
      </c>
      <c r="BU88" s="40">
        <v>9.4340145587921143E-3</v>
      </c>
      <c r="BV88" s="336" t="s">
        <v>851</v>
      </c>
      <c r="BW88" s="336" t="s">
        <v>827</v>
      </c>
      <c r="BX88" s="40">
        <v>9.6085444092750549E-3</v>
      </c>
      <c r="BY88" s="40">
        <v>9.4100059941411018E-3</v>
      </c>
      <c r="BZ88" s="40">
        <v>1.0116145946085453E-2</v>
      </c>
      <c r="CA88" s="40">
        <v>1.2786182574927807E-2</v>
      </c>
      <c r="CB88" s="40">
        <v>1.4121176674962044E-2</v>
      </c>
      <c r="CC88" s="336" t="s">
        <v>851</v>
      </c>
      <c r="CD88" s="336" t="s">
        <v>1447</v>
      </c>
      <c r="CE88" s="40">
        <v>1.0196097195148468E-2</v>
      </c>
      <c r="CF88" s="40">
        <v>1.0561147704720497E-2</v>
      </c>
      <c r="CG88" s="40">
        <v>1.2118663638830185E-2</v>
      </c>
      <c r="CH88" s="40">
        <v>1.4121182262897491E-2</v>
      </c>
      <c r="CI88" s="40">
        <v>1.4121171087026596E-2</v>
      </c>
      <c r="CJ88" s="336" t="s">
        <v>851</v>
      </c>
      <c r="CK88" s="336" t="s">
        <v>1803</v>
      </c>
      <c r="CL88" s="40">
        <v>1.0587802156805992E-2</v>
      </c>
      <c r="CM88" s="40">
        <v>1.1451160535216331E-2</v>
      </c>
      <c r="CN88" s="40">
        <v>1.345368567854166E-2</v>
      </c>
      <c r="CO88" s="40">
        <v>1.4121188782155514E-2</v>
      </c>
      <c r="CP88" s="40">
        <v>1.412121020257473E-2</v>
      </c>
      <c r="CQ88" s="336" t="s">
        <v>851</v>
      </c>
      <c r="CR88" s="40">
        <v>0.83852696418762207</v>
      </c>
      <c r="CS88" s="40">
        <v>1.219279408454895</v>
      </c>
      <c r="CT88" s="40">
        <v>1.5177019834518433</v>
      </c>
      <c r="CU88" s="40">
        <v>1.7955420017242432</v>
      </c>
      <c r="CV88" s="40">
        <v>2.2726380825042725</v>
      </c>
      <c r="CW88" s="336" t="s">
        <v>1741</v>
      </c>
      <c r="CX88" s="336" t="s">
        <v>851</v>
      </c>
      <c r="CY88" s="40">
        <v>1.0669784545898438</v>
      </c>
      <c r="CZ88" s="40">
        <v>1.4065659046173096</v>
      </c>
      <c r="DA88" s="40">
        <v>1.6844059228897095</v>
      </c>
      <c r="DB88" s="40">
        <v>2.0618739128112793</v>
      </c>
      <c r="DC88" s="40">
        <v>2.5887839794158936</v>
      </c>
      <c r="DD88" s="336" t="s">
        <v>1447</v>
      </c>
      <c r="DE88" s="336" t="s">
        <v>851</v>
      </c>
      <c r="DF88" s="40">
        <v>2.7995481491088867</v>
      </c>
      <c r="DG88" s="336" t="s">
        <v>1803</v>
      </c>
      <c r="DH88" s="336" t="s">
        <v>851</v>
      </c>
      <c r="DI88" s="336" t="s">
        <v>851</v>
      </c>
      <c r="DJ88" s="336">
        <v>2.9</v>
      </c>
      <c r="DK88" s="336" t="s">
        <v>1738</v>
      </c>
      <c r="DL88" s="336" t="s">
        <v>851</v>
      </c>
      <c r="DM88" s="336" t="s">
        <v>851</v>
      </c>
      <c r="DN88" s="336" t="s">
        <v>470</v>
      </c>
      <c r="DO88" s="40">
        <v>1.7731204861775041E-3</v>
      </c>
      <c r="DP88" s="40">
        <v>7.8073800541460514E-3</v>
      </c>
      <c r="DQ88" s="40">
        <v>1.0499698109924793E-2</v>
      </c>
      <c r="DR88" s="40">
        <v>1.6782781109213829E-2</v>
      </c>
      <c r="DS88" s="40">
        <v>1.0616175830364227E-2</v>
      </c>
      <c r="DT88" s="336" t="s">
        <v>851</v>
      </c>
      <c r="DU88" s="336" t="s">
        <v>470</v>
      </c>
      <c r="DV88" s="40">
        <v>7.9624997451901436E-3</v>
      </c>
      <c r="DW88" s="40">
        <v>9.6666663885116577E-3</v>
      </c>
      <c r="DX88" s="40">
        <v>1.0895000770688057E-2</v>
      </c>
      <c r="DY88" s="40">
        <v>3.250000299885869E-3</v>
      </c>
      <c r="DZ88" s="40">
        <v>2.4999999441206455E-3</v>
      </c>
      <c r="EA88" s="336" t="s">
        <v>851</v>
      </c>
      <c r="EB88" s="336" t="s">
        <v>470</v>
      </c>
      <c r="EC88" s="40">
        <v>9.6504413522779942E-4</v>
      </c>
      <c r="ED88" s="40">
        <v>-3.3170864917337894E-3</v>
      </c>
      <c r="EE88" s="40">
        <v>9.831645293161273E-4</v>
      </c>
      <c r="EF88" s="40">
        <v>-7.4484641663730145E-3</v>
      </c>
      <c r="EG88" s="40">
        <v>-5.2168671973049641E-3</v>
      </c>
      <c r="EH88" s="336" t="s">
        <v>851</v>
      </c>
      <c r="EI88" s="336" t="s">
        <v>470</v>
      </c>
      <c r="EJ88" s="40">
        <v>1.1138869449496269E-2</v>
      </c>
      <c r="EK88" s="40">
        <v>9.9210543558001518E-3</v>
      </c>
      <c r="EL88" s="40">
        <v>3.4307290334254503E-3</v>
      </c>
      <c r="EM88" s="40">
        <v>5.0339279696345329E-3</v>
      </c>
      <c r="EN88" s="40">
        <v>9.8834987729787827E-3</v>
      </c>
      <c r="EO88" s="336" t="s">
        <v>851</v>
      </c>
      <c r="EP88" s="336" t="s">
        <v>851</v>
      </c>
      <c r="EQ88" s="336" t="s">
        <v>851</v>
      </c>
      <c r="ER88" s="40">
        <v>0.81340000000000001</v>
      </c>
      <c r="ES88" s="336" t="s">
        <v>1739</v>
      </c>
      <c r="ET88" s="336" t="s">
        <v>851</v>
      </c>
      <c r="EU88" s="336" t="s">
        <v>851</v>
      </c>
      <c r="EV88" s="40">
        <v>0.8669</v>
      </c>
      <c r="EW88" s="336" t="s">
        <v>1739</v>
      </c>
      <c r="EX88" s="336" t="s">
        <v>851</v>
      </c>
      <c r="EY88" s="336" t="s">
        <v>851</v>
      </c>
      <c r="EZ88" s="40">
        <v>0.76019999999999999</v>
      </c>
      <c r="FA88" s="336" t="s">
        <v>1739</v>
      </c>
      <c r="FB88" s="336" t="s">
        <v>851</v>
      </c>
      <c r="FC88" s="40">
        <v>-6.7676037549972534E-2</v>
      </c>
      <c r="FD88" s="40">
        <v>-7.2097919881343842E-2</v>
      </c>
      <c r="FE88" s="40">
        <v>-7.5217530131340027E-2</v>
      </c>
      <c r="FF88" s="40">
        <v>-6.5021112561225891E-2</v>
      </c>
      <c r="FG88" s="40">
        <v>-4.0653456002473831E-2</v>
      </c>
      <c r="FH88" s="336" t="s">
        <v>838</v>
      </c>
      <c r="FI88" s="336" t="s">
        <v>851</v>
      </c>
      <c r="FJ88" s="40">
        <v>-6.3472174108028412E-2</v>
      </c>
      <c r="FK88" s="40">
        <v>-7.5935952365398407E-2</v>
      </c>
      <c r="FL88" s="40">
        <v>-7.1505405008792877E-2</v>
      </c>
      <c r="FM88" s="40">
        <v>-8.7694317102432251E-2</v>
      </c>
      <c r="FN88" s="40"/>
      <c r="FO88" s="336" t="s">
        <v>840</v>
      </c>
      <c r="FP88" s="336" t="s">
        <v>851</v>
      </c>
      <c r="FQ88" s="40">
        <v>0.28207901120185852</v>
      </c>
      <c r="FR88" s="336" t="s">
        <v>840</v>
      </c>
      <c r="FS88" s="336" t="s">
        <v>851</v>
      </c>
      <c r="FT88" s="336" t="s">
        <v>851</v>
      </c>
      <c r="FU88" s="40">
        <v>2.9372628778219223E-2</v>
      </c>
      <c r="FV88" s="40">
        <v>2.5897586718201637E-2</v>
      </c>
      <c r="FW88" s="40">
        <v>3.0930144712328911E-2</v>
      </c>
      <c r="FX88" s="40">
        <v>4.2400963604450226E-2</v>
      </c>
      <c r="FY88" s="40">
        <v>2.6573605835437775E-2</v>
      </c>
      <c r="FZ88" s="336" t="s">
        <v>840</v>
      </c>
      <c r="GA88" s="336" t="s">
        <v>851</v>
      </c>
      <c r="GB88" s="336" t="s">
        <v>851</v>
      </c>
      <c r="GC88" s="336" t="s">
        <v>851</v>
      </c>
      <c r="GD88" s="336" t="s">
        <v>851</v>
      </c>
      <c r="GE88" s="336" t="s">
        <v>851</v>
      </c>
      <c r="GF88" s="336" t="s">
        <v>851</v>
      </c>
      <c r="GG88" s="336" t="s">
        <v>851</v>
      </c>
      <c r="GH88" s="336" t="s">
        <v>851</v>
      </c>
      <c r="GI88" s="336" t="s">
        <v>851</v>
      </c>
      <c r="GJ88" s="336" t="s">
        <v>851</v>
      </c>
      <c r="GK88" s="40">
        <v>66224809</v>
      </c>
      <c r="GL88" s="40">
        <v>68159422</v>
      </c>
      <c r="GM88" s="40">
        <v>70142090</v>
      </c>
      <c r="GN88" s="40">
        <v>72170581</v>
      </c>
      <c r="GO88" s="40">
        <v>74239508</v>
      </c>
      <c r="GP88" s="40">
        <v>76346310</v>
      </c>
      <c r="GQ88" s="40">
        <v>78489205</v>
      </c>
      <c r="GR88" s="40">
        <v>80674343</v>
      </c>
      <c r="GS88" s="40">
        <v>82916236</v>
      </c>
      <c r="GT88" s="40">
        <v>85233923</v>
      </c>
      <c r="GU88" s="40">
        <v>87639962</v>
      </c>
      <c r="GV88" s="40">
        <v>90139928</v>
      </c>
      <c r="GW88" s="40">
        <v>92726982</v>
      </c>
      <c r="GX88" s="40">
        <v>95385793</v>
      </c>
      <c r="GY88" s="40">
        <v>98094264</v>
      </c>
      <c r="GZ88" s="40">
        <v>100835453</v>
      </c>
      <c r="HA88" s="40">
        <v>103603461</v>
      </c>
      <c r="HB88" s="40">
        <v>106399926</v>
      </c>
      <c r="HC88" s="40">
        <v>109224410</v>
      </c>
      <c r="HD88" s="40">
        <v>112078727</v>
      </c>
      <c r="HE88" s="40">
        <v>114963583</v>
      </c>
      <c r="HF88" s="40">
        <v>117876000</v>
      </c>
      <c r="HG88" s="40">
        <v>120813000</v>
      </c>
      <c r="HH88" s="40">
        <v>123771000</v>
      </c>
      <c r="HI88" s="40">
        <v>126751000</v>
      </c>
      <c r="HJ88" s="40">
        <v>129749000</v>
      </c>
      <c r="HK88" s="40">
        <v>132766000</v>
      </c>
      <c r="HL88" s="40">
        <v>135797000</v>
      </c>
      <c r="HM88" s="40">
        <v>138839000</v>
      </c>
      <c r="HN88" s="40">
        <v>141890000</v>
      </c>
      <c r="HO88" s="40">
        <v>144944000</v>
      </c>
      <c r="HP88" s="40">
        <v>148001000</v>
      </c>
      <c r="HQ88" s="40">
        <v>151059000</v>
      </c>
      <c r="HR88" s="40">
        <v>154117000</v>
      </c>
      <c r="HS88" s="40">
        <v>157175000</v>
      </c>
      <c r="HT88" s="40">
        <v>160231000</v>
      </c>
      <c r="HU88" s="40">
        <v>163284000</v>
      </c>
      <c r="HV88" s="40">
        <v>166333000</v>
      </c>
      <c r="HW88" s="40">
        <v>169379000</v>
      </c>
      <c r="HX88" s="40">
        <v>172423000</v>
      </c>
      <c r="HY88" s="40">
        <v>175466000</v>
      </c>
      <c r="HZ88" s="40">
        <v>178508000</v>
      </c>
      <c r="IA88" s="40">
        <v>181546000</v>
      </c>
      <c r="IB88" s="40">
        <v>184578000</v>
      </c>
      <c r="IC88" s="40">
        <v>187601000</v>
      </c>
      <c r="ID88" s="40">
        <v>190611000</v>
      </c>
      <c r="IE88" s="40">
        <v>193605000</v>
      </c>
      <c r="IF88" s="40">
        <v>196584000</v>
      </c>
      <c r="IG88" s="40">
        <v>199546000</v>
      </c>
      <c r="IH88" s="40">
        <v>202488000</v>
      </c>
      <c r="II88" s="40">
        <v>205411000</v>
      </c>
      <c r="IJ88" s="336" t="s">
        <v>851</v>
      </c>
      <c r="IK88" s="336" t="s">
        <v>851</v>
      </c>
      <c r="IL88" s="336" t="s">
        <v>851</v>
      </c>
      <c r="IM88" s="40">
        <v>2.7080725878477097E-2</v>
      </c>
      <c r="IN88" s="40">
        <v>2.6634145528078079E-2</v>
      </c>
      <c r="IO88" s="40">
        <v>2.6199690997600555E-2</v>
      </c>
      <c r="IP88" s="40">
        <v>2.5796970352530479E-2</v>
      </c>
      <c r="IQ88" s="40">
        <v>2.5413865223526955E-2</v>
      </c>
      <c r="IR88" s="40">
        <v>2.5017816573381424E-2</v>
      </c>
      <c r="IS88" s="40">
        <v>2.4610670283436775E-2</v>
      </c>
      <c r="IT88" s="40">
        <v>2.4189189076423645E-2</v>
      </c>
      <c r="IU88" s="40">
        <v>2.3791447281837463E-2</v>
      </c>
      <c r="IV88" s="40">
        <v>2.3377282544970512E-2</v>
      </c>
      <c r="IW88" s="40">
        <v>2.2986365482211113E-2</v>
      </c>
      <c r="IX88" s="40">
        <v>2.2572943940758705E-2</v>
      </c>
      <c r="IY88" s="40">
        <v>2.2153865545988083E-2</v>
      </c>
      <c r="IZ88" s="40">
        <v>2.1737121045589447E-2</v>
      </c>
      <c r="JA88" s="40">
        <v>2.1295351907610893E-2</v>
      </c>
      <c r="JB88" s="40">
        <v>2.0871570333838463E-2</v>
      </c>
      <c r="JC88" s="40">
        <v>2.0451458171010017E-2</v>
      </c>
      <c r="JD88" s="40">
        <v>2.0041564479470253E-2</v>
      </c>
      <c r="JE88" s="40">
        <v>1.9647780805826187E-2</v>
      </c>
      <c r="JF88" s="40">
        <v>1.9256690517067909E-2</v>
      </c>
      <c r="JG88" s="40">
        <v>1.887449249625206E-2</v>
      </c>
      <c r="JH88" s="40">
        <v>1.8500786274671555E-2</v>
      </c>
      <c r="JI88" s="40">
        <v>1.8147004768252373E-2</v>
      </c>
      <c r="JJ88" s="40">
        <v>1.7811952158808708E-2</v>
      </c>
      <c r="JK88" s="40">
        <v>1.7494531348347664E-2</v>
      </c>
      <c r="JL88" s="40">
        <v>1.7188126221299171E-2</v>
      </c>
      <c r="JM88" s="40">
        <v>1.6875647008419037E-2</v>
      </c>
      <c r="JN88" s="40">
        <v>1.6563072800636292E-2</v>
      </c>
      <c r="JO88" s="40">
        <v>1.6245229169726372E-2</v>
      </c>
      <c r="JP88" s="40">
        <v>1.5917334705591202E-2</v>
      </c>
      <c r="JQ88" s="40">
        <v>1.5585298649966717E-2</v>
      </c>
      <c r="JR88" s="40">
        <v>1.5269819647073746E-2</v>
      </c>
      <c r="JS88" s="40">
        <v>1.4954965561628342E-2</v>
      </c>
      <c r="JT88" s="40">
        <v>1.4635839499533176E-2</v>
      </c>
      <c r="JU88" s="40">
        <v>1.4332224614918232E-2</v>
      </c>
      <c r="JV88" s="336" t="s">
        <v>1740</v>
      </c>
      <c r="JW88" s="336" t="s">
        <v>851</v>
      </c>
      <c r="JX88" s="336" t="s">
        <v>851</v>
      </c>
      <c r="JY88" s="336" t="s">
        <v>851</v>
      </c>
      <c r="JZ88" s="336" t="s">
        <v>851</v>
      </c>
      <c r="KA88" s="336" t="s">
        <v>1740</v>
      </c>
      <c r="KB88" s="40">
        <v>0.49990938207021302</v>
      </c>
      <c r="KC88" s="40">
        <v>0.50003982975047501</v>
      </c>
      <c r="KD88" s="40">
        <v>0.50013874069799602</v>
      </c>
      <c r="KE88" s="40">
        <v>0.500211115811933</v>
      </c>
      <c r="KF88" s="40">
        <v>0.50026449711549603</v>
      </c>
      <c r="KG88" s="40">
        <v>0.50030482261500198</v>
      </c>
      <c r="KH88" s="40">
        <v>0.50033223832598805</v>
      </c>
      <c r="KI88" s="40">
        <v>0.50034635432113295</v>
      </c>
      <c r="KJ88" s="40">
        <v>0.50035169275432001</v>
      </c>
      <c r="KK88" s="40">
        <v>0.50035348870352503</v>
      </c>
      <c r="KL88" s="40">
        <v>0.50035516529022306</v>
      </c>
      <c r="KM88" s="40">
        <v>0.50035807112902508</v>
      </c>
      <c r="KN88" s="40">
        <v>0.50036159213058706</v>
      </c>
      <c r="KO88" s="40">
        <v>0.50036443552388798</v>
      </c>
      <c r="KP88" s="40">
        <v>0.50036480452335608</v>
      </c>
      <c r="KQ88" s="40">
        <v>0.50036138019416598</v>
      </c>
      <c r="KR88" s="40">
        <v>0.50035410865122498</v>
      </c>
      <c r="KS88" s="40">
        <v>0.50034359365158299</v>
      </c>
      <c r="KT88" s="40">
        <v>0.50032953781256895</v>
      </c>
      <c r="KU88" s="40">
        <v>0.50031181201610697</v>
      </c>
      <c r="KV88" s="40">
        <v>0.50029034032861797</v>
      </c>
      <c r="KW88" s="40">
        <v>0.50026494337661298</v>
      </c>
      <c r="KX88" s="40">
        <v>0.50023566297685496</v>
      </c>
      <c r="KY88" s="40">
        <v>0.50020229828086504</v>
      </c>
      <c r="KZ88" s="40">
        <v>0.500164795558943</v>
      </c>
      <c r="LA88" s="40">
        <v>0.50012302099814498</v>
      </c>
      <c r="LB88" s="40">
        <v>0.50007696581670202</v>
      </c>
      <c r="LC88" s="40">
        <v>0.50002672873807696</v>
      </c>
      <c r="LD88" s="40">
        <v>0.49997254823800602</v>
      </c>
      <c r="LE88" s="40">
        <v>0.49991467785689797</v>
      </c>
      <c r="LF88" s="40">
        <v>0.49985331870021399</v>
      </c>
      <c r="LG88" s="40">
        <v>0.49978866818946099</v>
      </c>
      <c r="LH88" s="40">
        <v>0.49972073312586701</v>
      </c>
      <c r="LI88" s="40">
        <v>0.499649423679912</v>
      </c>
      <c r="LJ88" s="40">
        <v>0.49957447173333397</v>
      </c>
      <c r="LK88" s="40">
        <v>0.499495817332684</v>
      </c>
      <c r="LL88" s="336" t="s">
        <v>851</v>
      </c>
      <c r="LM88" s="336" t="s">
        <v>851</v>
      </c>
      <c r="LN88" s="336" t="s">
        <v>1740</v>
      </c>
      <c r="LO88" s="40">
        <v>0.54371547698974609</v>
      </c>
      <c r="LP88" s="40">
        <v>0.54806238412857056</v>
      </c>
      <c r="LQ88" s="40">
        <v>0.55261373519897461</v>
      </c>
      <c r="LR88" s="40">
        <v>0.55715882778167725</v>
      </c>
      <c r="LS88" s="40">
        <v>0.56146866083145142</v>
      </c>
      <c r="LT88" s="40">
        <v>0.56545472145080566</v>
      </c>
      <c r="LU88" s="40">
        <v>0.56873321533203125</v>
      </c>
      <c r="LV88" s="40">
        <v>0.57182586193084717</v>
      </c>
      <c r="LW88" s="40">
        <v>0.57483577728271484</v>
      </c>
      <c r="LX88" s="40">
        <v>0.57792836427688599</v>
      </c>
      <c r="LY88" s="40">
        <v>0.58122217655181885</v>
      </c>
      <c r="LZ88" s="40">
        <v>0.58436650037765503</v>
      </c>
      <c r="MA88" s="40">
        <v>0.5877375602722168</v>
      </c>
      <c r="MB88" s="40">
        <v>0.59126758575439453</v>
      </c>
      <c r="MC88" s="40">
        <v>0.59487628936767578</v>
      </c>
      <c r="MD88" s="40">
        <v>0.59852772951126099</v>
      </c>
      <c r="ME88" s="40">
        <v>0.60199594497680664</v>
      </c>
      <c r="MF88" s="40">
        <v>0.60553824901580811</v>
      </c>
      <c r="MG88" s="40">
        <v>0.60913461446762085</v>
      </c>
      <c r="MH88" s="40">
        <v>0.61276286840438843</v>
      </c>
      <c r="MI88" s="40">
        <v>0.61639136075973511</v>
      </c>
      <c r="MJ88" s="40">
        <v>0.61975455284118652</v>
      </c>
      <c r="MK88" s="40">
        <v>0.62312346696853638</v>
      </c>
      <c r="ML88" s="40">
        <v>0.62648850679397583</v>
      </c>
      <c r="MM88" s="40">
        <v>0.62982314825057983</v>
      </c>
      <c r="MN88" s="40">
        <v>0.63309699296951294</v>
      </c>
      <c r="MO88" s="40">
        <v>0.63607794046401978</v>
      </c>
      <c r="MP88" s="40">
        <v>0.63901162147521973</v>
      </c>
      <c r="MQ88" s="40">
        <v>0.64184790849685669</v>
      </c>
      <c r="MR88" s="40">
        <v>0.64452749490737915</v>
      </c>
      <c r="MS88" s="40">
        <v>0.64701932668685913</v>
      </c>
      <c r="MT88" s="40">
        <v>0.64908444881439209</v>
      </c>
      <c r="MU88" s="40">
        <v>0.65102958679199219</v>
      </c>
      <c r="MV88" s="40">
        <v>0.65286201238632202</v>
      </c>
      <c r="MW88" s="40">
        <v>0.65460175275802612</v>
      </c>
      <c r="MX88" s="40">
        <v>0.65624529123306274</v>
      </c>
      <c r="MY88" s="336" t="s">
        <v>851</v>
      </c>
      <c r="MZ88" s="336" t="s">
        <v>1740</v>
      </c>
      <c r="NA88" s="40">
        <v>0.52635484933853149</v>
      </c>
      <c r="NB88" s="40">
        <v>0.53070807456970215</v>
      </c>
      <c r="NC88" s="40">
        <v>0.53513610363006592</v>
      </c>
      <c r="ND88" s="40">
        <v>0.53949737548828125</v>
      </c>
      <c r="NE88" s="40">
        <v>0.54365640878677368</v>
      </c>
      <c r="NF88" s="40">
        <v>0.54756844043731689</v>
      </c>
      <c r="NG88" s="40">
        <v>0.55091792345046997</v>
      </c>
      <c r="NH88" s="40">
        <v>0.55412083864212036</v>
      </c>
      <c r="NI88" s="40">
        <v>0.55721455812454224</v>
      </c>
      <c r="NJ88" s="40">
        <v>0.56027960777282715</v>
      </c>
      <c r="NK88" s="40">
        <v>0.56338775157928467</v>
      </c>
      <c r="NL88" s="40">
        <v>0.56629711389541626</v>
      </c>
      <c r="NM88" s="40">
        <v>0.56929093599319458</v>
      </c>
      <c r="NN88" s="40">
        <v>0.57236796617507935</v>
      </c>
      <c r="NO88" s="40">
        <v>0.57546693086624146</v>
      </c>
      <c r="NP88" s="40">
        <v>0.57860279083251953</v>
      </c>
      <c r="NQ88" s="40">
        <v>0.58163118362426758</v>
      </c>
      <c r="NR88" s="40">
        <v>0.58468544483184814</v>
      </c>
      <c r="NS88" s="40">
        <v>0.58779370784759521</v>
      </c>
      <c r="NT88" s="40">
        <v>0.59095275402069092</v>
      </c>
      <c r="NU88" s="40">
        <v>0.59416717290878296</v>
      </c>
      <c r="NV88" s="40">
        <v>0.5972599983215332</v>
      </c>
      <c r="NW88" s="40">
        <v>0.60039800405502319</v>
      </c>
      <c r="NX88" s="40">
        <v>0.60350453853607178</v>
      </c>
      <c r="NY88" s="40">
        <v>0.6064562201499939</v>
      </c>
      <c r="NZ88" s="40">
        <v>0.60917782783508301</v>
      </c>
      <c r="OA88" s="40">
        <v>0.61156922578811646</v>
      </c>
      <c r="OB88" s="40">
        <v>0.61373424530029297</v>
      </c>
      <c r="OC88" s="40">
        <v>0.61572343111038208</v>
      </c>
      <c r="OD88" s="40">
        <v>0.61759263277053833</v>
      </c>
      <c r="OE88" s="40">
        <v>0.61938714981079102</v>
      </c>
      <c r="OF88" s="40">
        <v>0.62095504999160767</v>
      </c>
      <c r="OG88" s="40">
        <v>0.62247687578201294</v>
      </c>
      <c r="OH88" s="40">
        <v>0.62385612726211548</v>
      </c>
      <c r="OI88" s="40">
        <v>0.62496542930603027</v>
      </c>
      <c r="OJ88" s="40">
        <v>0.62571626901626587</v>
      </c>
      <c r="OK88" s="336" t="s">
        <v>851</v>
      </c>
      <c r="OL88" s="336" t="s">
        <v>851</v>
      </c>
      <c r="OM88" s="336" t="s">
        <v>1740</v>
      </c>
      <c r="ON88" s="40">
        <v>0.42626893520355225</v>
      </c>
      <c r="OO88" s="40">
        <v>0.43096062541007996</v>
      </c>
      <c r="OP88" s="40">
        <v>0.43621036410331726</v>
      </c>
      <c r="OQ88" s="40">
        <v>0.44174990057945251</v>
      </c>
      <c r="OR88" s="40">
        <v>0.4472636878490448</v>
      </c>
      <c r="OS88" s="40">
        <v>0.45258596539497375</v>
      </c>
      <c r="OT88" s="40">
        <v>0.45732805132865906</v>
      </c>
      <c r="OU88" s="40">
        <v>0.46197843551635742</v>
      </c>
      <c r="OV88" s="40">
        <v>0.46650668978691101</v>
      </c>
      <c r="OW88" s="40">
        <v>0.47091540694236755</v>
      </c>
      <c r="OX88" s="40">
        <v>0.47524836659431458</v>
      </c>
      <c r="OY88" s="40">
        <v>0.4791889488697052</v>
      </c>
      <c r="OZ88" s="40">
        <v>0.48309609293937683</v>
      </c>
      <c r="PA88" s="40">
        <v>0.48695972561836243</v>
      </c>
      <c r="PB88" s="40">
        <v>0.49084502458572388</v>
      </c>
      <c r="PC88" s="40">
        <v>0.49476349353790283</v>
      </c>
      <c r="PD88" s="40">
        <v>0.49849662184715271</v>
      </c>
      <c r="PE88" s="40">
        <v>0.50231367349624634</v>
      </c>
      <c r="PF88" s="40">
        <v>0.50618034601211548</v>
      </c>
      <c r="PG88" s="40">
        <v>0.51010656356811523</v>
      </c>
      <c r="PH88" s="40">
        <v>0.51408278942108154</v>
      </c>
      <c r="PI88" s="40">
        <v>0.51784622669219971</v>
      </c>
      <c r="PJ88" s="40">
        <v>0.52166438102722168</v>
      </c>
      <c r="PK88" s="40">
        <v>0.52553743124008179</v>
      </c>
      <c r="PL88" s="40">
        <v>0.52946531772613525</v>
      </c>
      <c r="PM88" s="40">
        <v>0.53340250253677368</v>
      </c>
      <c r="PN88" s="40">
        <v>0.5371243953704834</v>
      </c>
      <c r="PO88" s="40">
        <v>0.54088222980499268</v>
      </c>
      <c r="PP88" s="40">
        <v>0.54459363222122192</v>
      </c>
      <c r="PQ88" s="40">
        <v>0.54818469285964966</v>
      </c>
      <c r="PR88" s="40">
        <v>0.55161559581756592</v>
      </c>
      <c r="PS88" s="40">
        <v>0.55464476346969604</v>
      </c>
      <c r="PT88" s="40">
        <v>0.55755811929702759</v>
      </c>
      <c r="PU88" s="40">
        <v>0.56035703420639038</v>
      </c>
      <c r="PV88" s="40">
        <v>0.56306546926498413</v>
      </c>
      <c r="PW88" s="40">
        <v>0.56566590070724487</v>
      </c>
      <c r="PX88" s="336" t="s">
        <v>851</v>
      </c>
      <c r="PY88" s="336" t="s">
        <v>851</v>
      </c>
      <c r="PZ88" s="40">
        <v>0.8206</v>
      </c>
      <c r="QA88" s="40">
        <v>0.82489999999999997</v>
      </c>
      <c r="QB88" s="40">
        <v>0.82920000000000005</v>
      </c>
      <c r="QC88" s="40">
        <v>0.83329999999999993</v>
      </c>
      <c r="QD88" s="40">
        <v>0.83709999999999996</v>
      </c>
      <c r="QE88" s="40">
        <v>0.83599999999999997</v>
      </c>
      <c r="QF88" s="40">
        <v>0.83479999999999999</v>
      </c>
      <c r="QG88" s="40">
        <v>0.83349999999999991</v>
      </c>
      <c r="QH88" s="40">
        <v>0.83200000000000007</v>
      </c>
      <c r="QI88" s="40">
        <v>0.8306</v>
      </c>
      <c r="QJ88" s="40">
        <v>0.82930000000000004</v>
      </c>
      <c r="QK88" s="40">
        <v>0.82810000000000006</v>
      </c>
      <c r="QL88" s="40">
        <v>0.82700000000000007</v>
      </c>
      <c r="QM88" s="40">
        <v>0.82409999999999994</v>
      </c>
      <c r="QN88" s="40">
        <v>0.82120000000000004</v>
      </c>
      <c r="QO88" s="40">
        <v>0.81909999999999994</v>
      </c>
      <c r="QP88" s="40">
        <v>0.81689999999999996</v>
      </c>
      <c r="QQ88" s="40">
        <v>0.81510000000000005</v>
      </c>
      <c r="QR88" s="40">
        <v>0.81340000000000001</v>
      </c>
      <c r="QS88" s="336" t="s">
        <v>851</v>
      </c>
      <c r="QT88" s="336" t="s">
        <v>851</v>
      </c>
      <c r="QU88" s="336" t="s">
        <v>851</v>
      </c>
      <c r="QV88" s="336" t="s">
        <v>851</v>
      </c>
      <c r="QW88" s="40">
        <v>-2.0878117065876722E-3</v>
      </c>
      <c r="QX88" s="336" t="s">
        <v>851</v>
      </c>
      <c r="QY88" s="336" t="s">
        <v>851</v>
      </c>
      <c r="QZ88" s="336" t="s">
        <v>851</v>
      </c>
      <c r="RA88" s="336" t="s">
        <v>851</v>
      </c>
      <c r="RB88" s="336" t="s">
        <v>851</v>
      </c>
      <c r="RC88" s="336" t="s">
        <v>851</v>
      </c>
      <c r="RD88" s="336" t="s">
        <v>851</v>
      </c>
      <c r="RE88" s="336" t="s">
        <v>851</v>
      </c>
      <c r="RF88" s="40">
        <v>0.35</v>
      </c>
      <c r="RG88" s="40">
        <v>2015</v>
      </c>
      <c r="RH88" s="336" t="s">
        <v>840</v>
      </c>
      <c r="RI88" s="336" t="s">
        <v>851</v>
      </c>
      <c r="RJ88" s="40">
        <v>0.308</v>
      </c>
      <c r="RK88" s="40">
        <v>2015</v>
      </c>
      <c r="RL88" s="336" t="s">
        <v>840</v>
      </c>
      <c r="RM88" s="336" t="s">
        <v>851</v>
      </c>
      <c r="RN88" s="40">
        <v>0.68900000000000006</v>
      </c>
      <c r="RO88" s="40">
        <v>2015</v>
      </c>
      <c r="RP88" s="336" t="s">
        <v>840</v>
      </c>
      <c r="RQ88" s="336" t="s">
        <v>851</v>
      </c>
      <c r="RR88" s="40">
        <v>0.90200000000000002</v>
      </c>
      <c r="RS88" s="40">
        <v>2015</v>
      </c>
      <c r="RT88" s="336" t="s">
        <v>840</v>
      </c>
      <c r="RU88" s="336" t="s">
        <v>851</v>
      </c>
      <c r="RV88" s="40">
        <v>0.23499999999999999</v>
      </c>
      <c r="RW88" s="40">
        <v>2015</v>
      </c>
      <c r="RX88" s="336" t="s">
        <v>840</v>
      </c>
      <c r="RY88" s="336" t="s">
        <v>851</v>
      </c>
      <c r="RZ88" s="336" t="s">
        <v>838</v>
      </c>
      <c r="SA88" s="40">
        <v>0.23892411589622498</v>
      </c>
      <c r="SB88" s="40">
        <v>0.27993133664131165</v>
      </c>
      <c r="SC88" s="40">
        <v>0.3489091694355011</v>
      </c>
      <c r="SD88" s="40">
        <v>0.40116608142852783</v>
      </c>
      <c r="SE88" s="40">
        <v>0.40900894999504089</v>
      </c>
      <c r="SF88" s="336" t="s">
        <v>851</v>
      </c>
      <c r="SG88" s="336" t="s">
        <v>851</v>
      </c>
      <c r="SH88" s="40">
        <v>0.36415255069732666</v>
      </c>
      <c r="SI88" s="40">
        <v>0.36415255069732666</v>
      </c>
      <c r="SJ88" s="40">
        <v>0.36415255069732666</v>
      </c>
      <c r="SK88" s="40">
        <v>0.372913658618927</v>
      </c>
      <c r="SL88" s="40">
        <v>0.35263985395431519</v>
      </c>
      <c r="SM88" s="336" t="s">
        <v>840</v>
      </c>
      <c r="SN88" s="336" t="s">
        <v>851</v>
      </c>
      <c r="SO88" s="336" t="s">
        <v>851</v>
      </c>
      <c r="SP88" s="40">
        <v>8.5350632667541504E-2</v>
      </c>
      <c r="SQ88" s="40">
        <v>9.300675243139267E-2</v>
      </c>
      <c r="SR88" s="40">
        <v>8.7872028350830078E-2</v>
      </c>
      <c r="SS88" s="40">
        <v>7.8540816903114319E-2</v>
      </c>
      <c r="ST88" s="40">
        <v>5.9211861342191696E-2</v>
      </c>
      <c r="SU88" s="336" t="s">
        <v>838</v>
      </c>
      <c r="SV88" s="336" t="s">
        <v>851</v>
      </c>
      <c r="SW88" s="336" t="s">
        <v>851</v>
      </c>
      <c r="SX88" s="40">
        <v>8.5051015019416809E-2</v>
      </c>
      <c r="SY88" s="40">
        <v>9.6123911440372467E-2</v>
      </c>
      <c r="SZ88" s="40">
        <v>9.3200065195560455E-2</v>
      </c>
      <c r="TA88" s="40">
        <v>8.5324853658676147E-2</v>
      </c>
      <c r="TB88" s="40">
        <v>8.0326534807682037E-2</v>
      </c>
      <c r="TC88" s="336" t="s">
        <v>840</v>
      </c>
      <c r="TD88" s="336" t="s">
        <v>851</v>
      </c>
      <c r="TE88" s="336" t="s">
        <v>851</v>
      </c>
      <c r="TF88" s="336" t="s">
        <v>851</v>
      </c>
      <c r="TG88" s="40">
        <v>5.77724389731884E-2</v>
      </c>
      <c r="TH88" s="40">
        <v>6.5717458724975586E-2</v>
      </c>
      <c r="TI88" s="40">
        <v>6.0733839869499207E-2</v>
      </c>
      <c r="TJ88" s="40">
        <v>5.2315030246973038E-2</v>
      </c>
      <c r="TK88" s="40">
        <v>3.3794455230236053E-2</v>
      </c>
      <c r="TL88" s="336" t="s">
        <v>838</v>
      </c>
      <c r="TM88" s="336" t="s">
        <v>851</v>
      </c>
      <c r="TN88" s="336" t="s">
        <v>851</v>
      </c>
      <c r="TO88" s="336" t="s">
        <v>851</v>
      </c>
      <c r="TP88" s="40">
        <v>5.7302352041006088E-2</v>
      </c>
      <c r="TQ88" s="40">
        <v>6.8663567304611206E-2</v>
      </c>
      <c r="TR88" s="40">
        <v>6.5819859504699707E-2</v>
      </c>
      <c r="TS88" s="40">
        <v>5.8670319616794586E-2</v>
      </c>
      <c r="TT88" s="40">
        <v>5.4529566317796707E-2</v>
      </c>
      <c r="TU88" s="336" t="s">
        <v>840</v>
      </c>
      <c r="TV88" s="336" t="s">
        <v>851</v>
      </c>
      <c r="TW88" s="40">
        <v>850</v>
      </c>
      <c r="TX88" s="336" t="s">
        <v>840</v>
      </c>
      <c r="TY88" s="336" t="s">
        <v>851</v>
      </c>
      <c r="TZ88" s="40">
        <v>785.5858154296875</v>
      </c>
      <c r="UA88" s="336" t="s">
        <v>838</v>
      </c>
      <c r="UB88" s="336" t="s">
        <v>851</v>
      </c>
      <c r="UC88" s="40">
        <v>799.795134257737</v>
      </c>
      <c r="UD88" s="336" t="s">
        <v>840</v>
      </c>
      <c r="UE88" s="336" t="s">
        <v>851</v>
      </c>
      <c r="UF88" s="336" t="s">
        <v>851</v>
      </c>
      <c r="UG88" s="40">
        <v>0.17124807834625244</v>
      </c>
      <c r="UH88" s="40">
        <v>0.2078334242105484</v>
      </c>
      <c r="UI88" s="40">
        <v>0.27369162440299988</v>
      </c>
      <c r="UJ88" s="40">
        <v>0.33614498376846313</v>
      </c>
      <c r="UK88" s="40">
        <v>0.36835548281669617</v>
      </c>
      <c r="UL88" s="336" t="s">
        <v>838</v>
      </c>
      <c r="UM88" s="336" t="s">
        <v>851</v>
      </c>
      <c r="UN88" s="336" t="s">
        <v>851</v>
      </c>
      <c r="UO88" s="336" t="s">
        <v>851</v>
      </c>
      <c r="UP88" s="40">
        <v>0.28780090808868408</v>
      </c>
      <c r="UQ88" s="40">
        <v>0.28780090808868408</v>
      </c>
      <c r="UR88" s="40">
        <v>0.28780090808868408</v>
      </c>
      <c r="US88" s="40">
        <v>0.29028782248497009</v>
      </c>
      <c r="UT88" s="40">
        <v>0.1697530597448349</v>
      </c>
      <c r="UU88" s="336" t="s">
        <v>840</v>
      </c>
    </row>
    <row r="89" spans="1:567">
      <c r="A89" s="336" t="s">
        <v>517</v>
      </c>
      <c r="B89" s="336" t="s">
        <v>854</v>
      </c>
      <c r="C89" s="336" t="s">
        <v>277</v>
      </c>
      <c r="D89" s="40">
        <v>3.9786387234926224E-2</v>
      </c>
      <c r="E89" s="336" t="s">
        <v>470</v>
      </c>
      <c r="F89" s="40">
        <v>4.46503646671772E-2</v>
      </c>
      <c r="G89" s="336" t="s">
        <v>470</v>
      </c>
      <c r="H89" s="40">
        <v>4.414917528629303E-2</v>
      </c>
      <c r="I89" s="336" t="s">
        <v>470</v>
      </c>
      <c r="J89" s="40">
        <v>4.1827131062746048E-2</v>
      </c>
      <c r="K89" s="336" t="s">
        <v>470</v>
      </c>
      <c r="L89" s="336" t="s">
        <v>470</v>
      </c>
      <c r="M89" s="40">
        <v>0.55448776483535767</v>
      </c>
      <c r="N89" s="40"/>
      <c r="O89" s="336" t="s">
        <v>1736</v>
      </c>
      <c r="P89" s="40"/>
      <c r="Q89" s="336" t="s">
        <v>1736</v>
      </c>
      <c r="R89" s="40"/>
      <c r="S89" s="336" t="s">
        <v>1736</v>
      </c>
      <c r="T89" s="40"/>
      <c r="U89" s="336" t="s">
        <v>1736</v>
      </c>
      <c r="V89" s="336" t="s">
        <v>851</v>
      </c>
      <c r="W89" s="336" t="s">
        <v>470</v>
      </c>
      <c r="X89" s="40">
        <v>0.55226528644561768</v>
      </c>
      <c r="Y89" s="40"/>
      <c r="Z89" s="336" t="s">
        <v>1736</v>
      </c>
      <c r="AA89" s="40"/>
      <c r="AB89" s="336" t="s">
        <v>1736</v>
      </c>
      <c r="AC89" s="40"/>
      <c r="AD89" s="336" t="s">
        <v>1736</v>
      </c>
      <c r="AE89" s="40"/>
      <c r="AF89" s="336" t="s">
        <v>1736</v>
      </c>
      <c r="AG89" s="336" t="s">
        <v>851</v>
      </c>
      <c r="AH89" s="336" t="s">
        <v>470</v>
      </c>
      <c r="AI89" s="40">
        <v>0.55033010244369507</v>
      </c>
      <c r="AJ89" s="40"/>
      <c r="AK89" s="336" t="s">
        <v>1736</v>
      </c>
      <c r="AL89" s="40"/>
      <c r="AM89" s="336" t="s">
        <v>1736</v>
      </c>
      <c r="AN89" s="40"/>
      <c r="AO89" s="336" t="s">
        <v>1736</v>
      </c>
      <c r="AP89" s="40"/>
      <c r="AQ89" s="336" t="s">
        <v>1736</v>
      </c>
      <c r="AR89" s="336" t="s">
        <v>851</v>
      </c>
      <c r="AS89" s="336" t="s">
        <v>470</v>
      </c>
      <c r="AT89" s="40">
        <v>0.5560491681098938</v>
      </c>
      <c r="AU89" s="40"/>
      <c r="AV89" s="336" t="s">
        <v>1736</v>
      </c>
      <c r="AW89" s="40"/>
      <c r="AX89" s="336" t="s">
        <v>1736</v>
      </c>
      <c r="AY89" s="40"/>
      <c r="AZ89" s="336" t="s">
        <v>1736</v>
      </c>
      <c r="BA89" s="40"/>
      <c r="BB89" s="336" t="s">
        <v>1736</v>
      </c>
      <c r="BC89" s="336" t="s">
        <v>851</v>
      </c>
      <c r="BD89" s="336" t="s">
        <v>470</v>
      </c>
      <c r="BE89" s="40">
        <v>3.0543386936187744</v>
      </c>
      <c r="BF89" s="336" t="s">
        <v>470</v>
      </c>
      <c r="BG89" s="40">
        <v>4.0604763031005859</v>
      </c>
      <c r="BH89" s="336" t="s">
        <v>470</v>
      </c>
      <c r="BI89" s="40">
        <v>4.4199590682983398</v>
      </c>
      <c r="BJ89" s="336" t="s">
        <v>470</v>
      </c>
      <c r="BK89" s="40">
        <v>5.0964579582214355</v>
      </c>
      <c r="BL89" s="336" t="s">
        <v>851</v>
      </c>
      <c r="BM89" s="40">
        <v>2.5403203964233398</v>
      </c>
      <c r="BN89" s="336" t="s">
        <v>470</v>
      </c>
      <c r="BO89" s="336" t="s">
        <v>851</v>
      </c>
      <c r="BP89" s="336" t="s">
        <v>470</v>
      </c>
      <c r="BQ89" s="40">
        <v>5.4633389227092266E-3</v>
      </c>
      <c r="BR89" s="40">
        <v>4.874122329056263E-3</v>
      </c>
      <c r="BS89" s="40">
        <v>4.7387173399329185E-3</v>
      </c>
      <c r="BT89" s="40">
        <v>4.0320712141692638E-3</v>
      </c>
      <c r="BU89" s="40">
        <v>4.0320581756532192E-3</v>
      </c>
      <c r="BV89" s="336" t="s">
        <v>851</v>
      </c>
      <c r="BW89" s="336" t="s">
        <v>470</v>
      </c>
      <c r="BX89" s="40">
        <v>6.6169267520308495E-3</v>
      </c>
      <c r="BY89" s="40">
        <v>6.0194586403667927E-3</v>
      </c>
      <c r="BZ89" s="40">
        <v>5.7810433208942413E-3</v>
      </c>
      <c r="CA89" s="40">
        <v>5.6933793239295483E-3</v>
      </c>
      <c r="CB89" s="40">
        <v>5.7845008559525013E-3</v>
      </c>
      <c r="CC89" s="336" t="s">
        <v>851</v>
      </c>
      <c r="CD89" s="336" t="s">
        <v>470</v>
      </c>
      <c r="CE89" s="40">
        <v>6.0282209888100624E-3</v>
      </c>
      <c r="CF89" s="40">
        <v>5.7438574731349945E-3</v>
      </c>
      <c r="CG89" s="40">
        <v>5.7322676293551922E-3</v>
      </c>
      <c r="CH89" s="40">
        <v>5.8233737945556641E-3</v>
      </c>
      <c r="CI89" s="40">
        <v>5.5761244148015976E-3</v>
      </c>
      <c r="CJ89" s="336" t="s">
        <v>851</v>
      </c>
      <c r="CK89" s="336" t="s">
        <v>470</v>
      </c>
      <c r="CL89" s="40">
        <v>5.7923928834497929E-3</v>
      </c>
      <c r="CM89" s="40">
        <v>5.6811533868312836E-3</v>
      </c>
      <c r="CN89" s="40">
        <v>5.6940866634249687E-3</v>
      </c>
      <c r="CO89" s="40">
        <v>5.5781658738851547E-3</v>
      </c>
      <c r="CP89" s="40">
        <v>5.5760461837053299E-3</v>
      </c>
      <c r="CQ89" s="336" t="s">
        <v>851</v>
      </c>
      <c r="CR89" s="40"/>
      <c r="CS89" s="40"/>
      <c r="CT89" s="40"/>
      <c r="CU89" s="40"/>
      <c r="CV89" s="40"/>
      <c r="CW89" s="336" t="s">
        <v>1737</v>
      </c>
      <c r="CX89" s="336" t="s">
        <v>851</v>
      </c>
      <c r="CY89" s="40"/>
      <c r="CZ89" s="40"/>
      <c r="DA89" s="40"/>
      <c r="DB89" s="40"/>
      <c r="DC89" s="40"/>
      <c r="DD89" s="336" t="s">
        <v>1737</v>
      </c>
      <c r="DE89" s="336" t="s">
        <v>851</v>
      </c>
      <c r="DF89" s="40"/>
      <c r="DG89" s="336" t="s">
        <v>1737</v>
      </c>
      <c r="DH89" s="336" t="s">
        <v>851</v>
      </c>
      <c r="DI89" s="336" t="s">
        <v>851</v>
      </c>
      <c r="DJ89" s="336" t="s">
        <v>851</v>
      </c>
      <c r="DK89" s="336" t="s">
        <v>1737</v>
      </c>
      <c r="DL89" s="336" t="s">
        <v>851</v>
      </c>
      <c r="DM89" s="336" t="s">
        <v>851</v>
      </c>
      <c r="DN89" s="336" t="s">
        <v>470</v>
      </c>
      <c r="DO89" s="40">
        <v>2.6685080956667662E-3</v>
      </c>
      <c r="DP89" s="40">
        <v>3.2482023816555738E-3</v>
      </c>
      <c r="DQ89" s="40">
        <v>-2.6227673515677452E-5</v>
      </c>
      <c r="DR89" s="40">
        <v>-5.4957056418061256E-3</v>
      </c>
      <c r="DS89" s="40">
        <v>1.0799197480082512E-2</v>
      </c>
      <c r="DT89" s="336" t="s">
        <v>851</v>
      </c>
      <c r="DU89" s="336" t="s">
        <v>470</v>
      </c>
      <c r="DV89" s="40">
        <v>3.7750001065433025E-3</v>
      </c>
      <c r="DW89" s="40">
        <v>3.1333332881331444E-3</v>
      </c>
      <c r="DX89" s="40">
        <v>-5.0000118790194392E-5</v>
      </c>
      <c r="DY89" s="40">
        <v>1.8999999156221747E-3</v>
      </c>
      <c r="DZ89" s="40">
        <v>2.0000000949949026E-3</v>
      </c>
      <c r="EA89" s="336" t="s">
        <v>851</v>
      </c>
      <c r="EB89" s="336" t="s">
        <v>470</v>
      </c>
      <c r="EC89" s="40">
        <v>3.5477709025144577E-3</v>
      </c>
      <c r="ED89" s="40">
        <v>2.897999482229352E-3</v>
      </c>
      <c r="EE89" s="40">
        <v>-1.2229772983118892E-3</v>
      </c>
      <c r="EF89" s="40">
        <v>5.1962067373096943E-3</v>
      </c>
      <c r="EG89" s="40">
        <v>7.5013483874499798E-3</v>
      </c>
      <c r="EH89" s="336" t="s">
        <v>851</v>
      </c>
      <c r="EI89" s="336" t="s">
        <v>470</v>
      </c>
      <c r="EJ89" s="40">
        <v>3.8668853230774403E-3</v>
      </c>
      <c r="EK89" s="40">
        <v>2.8925032820552588E-3</v>
      </c>
      <c r="EL89" s="40">
        <v>3.3319739159196615E-3</v>
      </c>
      <c r="EM89" s="40">
        <v>4.8540206626057625E-3</v>
      </c>
      <c r="EN89" s="40">
        <v>6.3185812905430794E-4</v>
      </c>
      <c r="EO89" s="336" t="s">
        <v>851</v>
      </c>
      <c r="EP89" s="336" t="s">
        <v>851</v>
      </c>
      <c r="EQ89" s="336" t="s">
        <v>851</v>
      </c>
      <c r="ER89" s="40"/>
      <c r="ES89" s="336" t="s">
        <v>1737</v>
      </c>
      <c r="ET89" s="336" t="s">
        <v>851</v>
      </c>
      <c r="EU89" s="336" t="s">
        <v>851</v>
      </c>
      <c r="EV89" s="40"/>
      <c r="EW89" s="336" t="s">
        <v>1737</v>
      </c>
      <c r="EX89" s="336" t="s">
        <v>851</v>
      </c>
      <c r="EY89" s="336" t="s">
        <v>851</v>
      </c>
      <c r="EZ89" s="40"/>
      <c r="FA89" s="336" t="s">
        <v>1737</v>
      </c>
      <c r="FB89" s="336" t="s">
        <v>851</v>
      </c>
      <c r="FC89" s="40"/>
      <c r="FD89" s="40"/>
      <c r="FE89" s="40"/>
      <c r="FF89" s="40"/>
      <c r="FG89" s="40"/>
      <c r="FH89" s="336" t="s">
        <v>1737</v>
      </c>
      <c r="FI89" s="336" t="s">
        <v>851</v>
      </c>
      <c r="FJ89" s="40">
        <v>4.1951976716518402E-2</v>
      </c>
      <c r="FK89" s="40">
        <v>1.5760364010930061E-2</v>
      </c>
      <c r="FL89" s="40">
        <v>7.0092633366584778E-2</v>
      </c>
      <c r="FM89" s="40"/>
      <c r="FN89" s="40"/>
      <c r="FO89" s="336" t="s">
        <v>840</v>
      </c>
      <c r="FP89" s="336" t="s">
        <v>851</v>
      </c>
      <c r="FQ89" s="40"/>
      <c r="FR89" s="336" t="s">
        <v>1737</v>
      </c>
      <c r="FS89" s="336" t="s">
        <v>851</v>
      </c>
      <c r="FT89" s="336" t="s">
        <v>851</v>
      </c>
      <c r="FU89" s="40"/>
      <c r="FV89" s="40"/>
      <c r="FW89" s="40"/>
      <c r="FX89" s="40"/>
      <c r="FY89" s="40"/>
      <c r="FZ89" s="336" t="s">
        <v>1737</v>
      </c>
      <c r="GA89" s="336" t="s">
        <v>851</v>
      </c>
      <c r="GB89" s="336" t="s">
        <v>851</v>
      </c>
      <c r="GC89" s="336" t="s">
        <v>851</v>
      </c>
      <c r="GD89" s="336" t="s">
        <v>851</v>
      </c>
      <c r="GE89" s="336" t="s">
        <v>851</v>
      </c>
      <c r="GF89" s="336" t="s">
        <v>851</v>
      </c>
      <c r="GG89" s="336" t="s">
        <v>851</v>
      </c>
      <c r="GH89" s="336" t="s">
        <v>851</v>
      </c>
      <c r="GI89" s="336" t="s">
        <v>851</v>
      </c>
      <c r="GJ89" s="336" t="s">
        <v>851</v>
      </c>
      <c r="GK89" s="40">
        <v>46738</v>
      </c>
      <c r="GL89" s="40">
        <v>46999</v>
      </c>
      <c r="GM89" s="40">
        <v>47235</v>
      </c>
      <c r="GN89" s="40">
        <v>47439</v>
      </c>
      <c r="GO89" s="40">
        <v>47600</v>
      </c>
      <c r="GP89" s="40">
        <v>47731</v>
      </c>
      <c r="GQ89" s="40">
        <v>47793</v>
      </c>
      <c r="GR89" s="40">
        <v>47825</v>
      </c>
      <c r="GS89" s="40">
        <v>47822</v>
      </c>
      <c r="GT89" s="40">
        <v>47814</v>
      </c>
      <c r="GU89" s="40">
        <v>47803</v>
      </c>
      <c r="GV89" s="40">
        <v>47815</v>
      </c>
      <c r="GW89" s="40">
        <v>47843</v>
      </c>
      <c r="GX89" s="40">
        <v>47901</v>
      </c>
      <c r="GY89" s="40">
        <v>47965</v>
      </c>
      <c r="GZ89" s="40">
        <v>48055</v>
      </c>
      <c r="HA89" s="40">
        <v>48173</v>
      </c>
      <c r="HB89" s="40">
        <v>48326</v>
      </c>
      <c r="HC89" s="40">
        <v>48497</v>
      </c>
      <c r="HD89" s="40">
        <v>48677</v>
      </c>
      <c r="HE89" s="40">
        <v>48865</v>
      </c>
      <c r="HF89" s="40">
        <v>49000</v>
      </c>
      <c r="HG89" s="40">
        <v>49000</v>
      </c>
      <c r="HH89" s="40">
        <v>49000</v>
      </c>
      <c r="HI89" s="40">
        <v>50000</v>
      </c>
      <c r="HJ89" s="40">
        <v>50000</v>
      </c>
      <c r="HK89" s="40">
        <v>50000</v>
      </c>
      <c r="HL89" s="40">
        <v>50000</v>
      </c>
      <c r="HM89" s="40">
        <v>50000</v>
      </c>
      <c r="HN89" s="40">
        <v>51000</v>
      </c>
      <c r="HO89" s="40">
        <v>51000</v>
      </c>
      <c r="HP89" s="40">
        <v>51000</v>
      </c>
      <c r="HQ89" s="40">
        <v>51000</v>
      </c>
      <c r="HR89" s="40">
        <v>52000</v>
      </c>
      <c r="HS89" s="40">
        <v>52000</v>
      </c>
      <c r="HT89" s="40">
        <v>52000</v>
      </c>
      <c r="HU89" s="40">
        <v>52000</v>
      </c>
      <c r="HV89" s="40">
        <v>52000</v>
      </c>
      <c r="HW89" s="40">
        <v>52000</v>
      </c>
      <c r="HX89" s="40">
        <v>53000</v>
      </c>
      <c r="HY89" s="40">
        <v>53000</v>
      </c>
      <c r="HZ89" s="40">
        <v>53000</v>
      </c>
      <c r="IA89" s="40">
        <v>53000</v>
      </c>
      <c r="IB89" s="40">
        <v>53000</v>
      </c>
      <c r="IC89" s="40">
        <v>53000</v>
      </c>
      <c r="ID89" s="40">
        <v>53000</v>
      </c>
      <c r="IE89" s="40">
        <v>53000</v>
      </c>
      <c r="IF89" s="40">
        <v>53000</v>
      </c>
      <c r="IG89" s="40">
        <v>53000</v>
      </c>
      <c r="IH89" s="40">
        <v>53000</v>
      </c>
      <c r="II89" s="40">
        <v>53000</v>
      </c>
      <c r="IJ89" s="336" t="s">
        <v>851</v>
      </c>
      <c r="IK89" s="336" t="s">
        <v>851</v>
      </c>
      <c r="IL89" s="336" t="s">
        <v>851</v>
      </c>
      <c r="IM89" s="40">
        <v>2.452509943395853E-3</v>
      </c>
      <c r="IN89" s="40">
        <v>3.1710199546068907E-3</v>
      </c>
      <c r="IO89" s="40">
        <v>3.5322222393006086E-3</v>
      </c>
      <c r="IP89" s="40">
        <v>3.7046989891678095E-3</v>
      </c>
      <c r="IQ89" s="40">
        <v>3.85475461371243E-3</v>
      </c>
      <c r="IR89" s="40">
        <v>2.7589043602347374E-3</v>
      </c>
      <c r="IS89" s="40">
        <v>0</v>
      </c>
      <c r="IT89" s="40">
        <v>0</v>
      </c>
      <c r="IU89" s="40">
        <v>2.0202707499265671E-2</v>
      </c>
      <c r="IV89" s="40">
        <v>0</v>
      </c>
      <c r="IW89" s="40">
        <v>0</v>
      </c>
      <c r="IX89" s="40">
        <v>0</v>
      </c>
      <c r="IY89" s="40">
        <v>0</v>
      </c>
      <c r="IZ89" s="40">
        <v>1.9802628085017204E-2</v>
      </c>
      <c r="JA89" s="40">
        <v>0</v>
      </c>
      <c r="JB89" s="40">
        <v>0</v>
      </c>
      <c r="JC89" s="40">
        <v>0</v>
      </c>
      <c r="JD89" s="40">
        <v>1.9418084993958473E-2</v>
      </c>
      <c r="JE89" s="40">
        <v>0</v>
      </c>
      <c r="JF89" s="40">
        <v>0</v>
      </c>
      <c r="JG89" s="40">
        <v>0</v>
      </c>
      <c r="JH89" s="40">
        <v>0</v>
      </c>
      <c r="JI89" s="40">
        <v>0</v>
      </c>
      <c r="JJ89" s="40">
        <v>1.9048195332288742E-2</v>
      </c>
      <c r="JK89" s="40">
        <v>0</v>
      </c>
      <c r="JL89" s="40">
        <v>0</v>
      </c>
      <c r="JM89" s="40">
        <v>0</v>
      </c>
      <c r="JN89" s="40">
        <v>0</v>
      </c>
      <c r="JO89" s="40">
        <v>0</v>
      </c>
      <c r="JP89" s="40">
        <v>0</v>
      </c>
      <c r="JQ89" s="40">
        <v>0</v>
      </c>
      <c r="JR89" s="40">
        <v>0</v>
      </c>
      <c r="JS89" s="40">
        <v>0</v>
      </c>
      <c r="JT89" s="40">
        <v>0</v>
      </c>
      <c r="JU89" s="40">
        <v>0</v>
      </c>
      <c r="JV89" s="336" t="s">
        <v>1740</v>
      </c>
      <c r="JW89" s="336" t="s">
        <v>851</v>
      </c>
      <c r="JX89" s="336" t="s">
        <v>851</v>
      </c>
      <c r="JY89" s="336" t="s">
        <v>851</v>
      </c>
      <c r="JZ89" s="336" t="s">
        <v>851</v>
      </c>
      <c r="KA89" s="336" t="s">
        <v>470</v>
      </c>
      <c r="KB89" s="40">
        <v>0.5</v>
      </c>
      <c r="KC89" s="40">
        <v>0.5</v>
      </c>
      <c r="KD89" s="40">
        <v>0.5</v>
      </c>
      <c r="KE89" s="40">
        <v>0.5</v>
      </c>
      <c r="KF89" s="40">
        <v>0.5</v>
      </c>
      <c r="KG89" s="40">
        <v>0.5</v>
      </c>
      <c r="KH89" s="40">
        <v>0.5</v>
      </c>
      <c r="KI89" s="40">
        <v>0.5</v>
      </c>
      <c r="KJ89" s="40">
        <v>0.5</v>
      </c>
      <c r="KK89" s="40">
        <v>0.5</v>
      </c>
      <c r="KL89" s="40">
        <v>0.5</v>
      </c>
      <c r="KM89" s="40">
        <v>0.5</v>
      </c>
      <c r="KN89" s="40">
        <v>0.5</v>
      </c>
      <c r="KO89" s="40">
        <v>0.5</v>
      </c>
      <c r="KP89" s="40">
        <v>0.5</v>
      </c>
      <c r="KQ89" s="40">
        <v>0.5</v>
      </c>
      <c r="KR89" s="40">
        <v>0.5</v>
      </c>
      <c r="KS89" s="40">
        <v>0.5</v>
      </c>
      <c r="KT89" s="40">
        <v>0.5</v>
      </c>
      <c r="KU89" s="40">
        <v>0.5</v>
      </c>
      <c r="KV89" s="40">
        <v>0.5</v>
      </c>
      <c r="KW89" s="40">
        <v>0.5</v>
      </c>
      <c r="KX89" s="40">
        <v>0.5</v>
      </c>
      <c r="KY89" s="40">
        <v>0.5</v>
      </c>
      <c r="KZ89" s="40">
        <v>0.5</v>
      </c>
      <c r="LA89" s="40">
        <v>0.5</v>
      </c>
      <c r="LB89" s="40">
        <v>0.5</v>
      </c>
      <c r="LC89" s="40">
        <v>0.5</v>
      </c>
      <c r="LD89" s="40">
        <v>0.5</v>
      </c>
      <c r="LE89" s="40">
        <v>0.5</v>
      </c>
      <c r="LF89" s="40">
        <v>0.5</v>
      </c>
      <c r="LG89" s="40">
        <v>0.5</v>
      </c>
      <c r="LH89" s="40">
        <v>0.5</v>
      </c>
      <c r="LI89" s="40">
        <v>0.5</v>
      </c>
      <c r="LJ89" s="40">
        <v>0.5</v>
      </c>
      <c r="LK89" s="40">
        <v>0.5</v>
      </c>
      <c r="LL89" s="336" t="s">
        <v>851</v>
      </c>
      <c r="LM89" s="336" t="s">
        <v>851</v>
      </c>
      <c r="LN89" s="336" t="s">
        <v>1737</v>
      </c>
      <c r="LO89" s="40"/>
      <c r="LP89" s="40"/>
      <c r="LQ89" s="40"/>
      <c r="LR89" s="40"/>
      <c r="LS89" s="40"/>
      <c r="LT89" s="40"/>
      <c r="LU89" s="40"/>
      <c r="LV89" s="40"/>
      <c r="LW89" s="40"/>
      <c r="LX89" s="40"/>
      <c r="LY89" s="40"/>
      <c r="LZ89" s="40"/>
      <c r="MA89" s="40"/>
      <c r="MB89" s="40"/>
      <c r="MC89" s="40"/>
      <c r="MD89" s="40"/>
      <c r="ME89" s="40"/>
      <c r="MF89" s="40"/>
      <c r="MG89" s="40"/>
      <c r="MH89" s="40"/>
      <c r="MI89" s="40"/>
      <c r="MJ89" s="40"/>
      <c r="MK89" s="40"/>
      <c r="ML89" s="40"/>
      <c r="MM89" s="40"/>
      <c r="MN89" s="40"/>
      <c r="MO89" s="40"/>
      <c r="MP89" s="40"/>
      <c r="MQ89" s="40"/>
      <c r="MR89" s="40"/>
      <c r="MS89" s="40"/>
      <c r="MT89" s="40"/>
      <c r="MU89" s="40"/>
      <c r="MV89" s="40"/>
      <c r="MW89" s="40"/>
      <c r="MX89" s="40"/>
      <c r="MY89" s="336" t="s">
        <v>851</v>
      </c>
      <c r="MZ89" s="336" t="s">
        <v>1737</v>
      </c>
      <c r="NA89" s="40"/>
      <c r="NB89" s="40"/>
      <c r="NC89" s="40"/>
      <c r="ND89" s="40"/>
      <c r="NE89" s="40"/>
      <c r="NF89" s="40"/>
      <c r="NG89" s="40"/>
      <c r="NH89" s="40"/>
      <c r="NI89" s="40"/>
      <c r="NJ89" s="40"/>
      <c r="NK89" s="40"/>
      <c r="NL89" s="40"/>
      <c r="NM89" s="40"/>
      <c r="NN89" s="40"/>
      <c r="NO89" s="40"/>
      <c r="NP89" s="40"/>
      <c r="NQ89" s="40"/>
      <c r="NR89" s="40"/>
      <c r="NS89" s="40"/>
      <c r="NT89" s="40"/>
      <c r="NU89" s="40"/>
      <c r="NV89" s="40"/>
      <c r="NW89" s="40"/>
      <c r="NX89" s="40"/>
      <c r="NY89" s="40"/>
      <c r="NZ89" s="40"/>
      <c r="OA89" s="40"/>
      <c r="OB89" s="40"/>
      <c r="OC89" s="40"/>
      <c r="OD89" s="40"/>
      <c r="OE89" s="40"/>
      <c r="OF89" s="40"/>
      <c r="OG89" s="40"/>
      <c r="OH89" s="40"/>
      <c r="OI89" s="40"/>
      <c r="OJ89" s="40"/>
      <c r="OK89" s="336" t="s">
        <v>851</v>
      </c>
      <c r="OL89" s="336" t="s">
        <v>851</v>
      </c>
      <c r="OM89" s="336" t="s">
        <v>1737</v>
      </c>
      <c r="ON89" s="40"/>
      <c r="OO89" s="40"/>
      <c r="OP89" s="40"/>
      <c r="OQ89" s="40"/>
      <c r="OR89" s="40"/>
      <c r="OS89" s="40"/>
      <c r="OT89" s="40"/>
      <c r="OU89" s="40"/>
      <c r="OV89" s="40"/>
      <c r="OW89" s="40"/>
      <c r="OX89" s="40"/>
      <c r="OY89" s="40"/>
      <c r="OZ89" s="40"/>
      <c r="PA89" s="40"/>
      <c r="PB89" s="40"/>
      <c r="PC89" s="40"/>
      <c r="PD89" s="40"/>
      <c r="PE89" s="40"/>
      <c r="PF89" s="40"/>
      <c r="PG89" s="40"/>
      <c r="PH89" s="40"/>
      <c r="PI89" s="40"/>
      <c r="PJ89" s="40"/>
      <c r="PK89" s="40"/>
      <c r="PL89" s="40"/>
      <c r="PM89" s="40"/>
      <c r="PN89" s="40"/>
      <c r="PO89" s="40"/>
      <c r="PP89" s="40"/>
      <c r="PQ89" s="40"/>
      <c r="PR89" s="40"/>
      <c r="PS89" s="40"/>
      <c r="PT89" s="40"/>
      <c r="PU89" s="40"/>
      <c r="PV89" s="40"/>
      <c r="PW89" s="40"/>
      <c r="PX89" s="336" t="s">
        <v>851</v>
      </c>
      <c r="PY89" s="336" t="s">
        <v>851</v>
      </c>
      <c r="PZ89" s="40"/>
      <c r="QA89" s="40"/>
      <c r="QB89" s="40"/>
      <c r="QC89" s="40"/>
      <c r="QD89" s="40"/>
      <c r="QE89" s="40"/>
      <c r="QF89" s="40"/>
      <c r="QG89" s="40"/>
      <c r="QH89" s="40"/>
      <c r="QI89" s="40"/>
      <c r="QJ89" s="40"/>
      <c r="QK89" s="40"/>
      <c r="QL89" s="40"/>
      <c r="QM89" s="40"/>
      <c r="QN89" s="40"/>
      <c r="QO89" s="40"/>
      <c r="QP89" s="40"/>
      <c r="QQ89" s="40"/>
      <c r="QR89" s="40"/>
      <c r="QS89" s="336" t="s">
        <v>851</v>
      </c>
      <c r="QT89" s="336" t="s">
        <v>851</v>
      </c>
      <c r="QU89" s="336" t="s">
        <v>851</v>
      </c>
      <c r="QV89" s="336" t="s">
        <v>851</v>
      </c>
      <c r="QW89" s="40"/>
      <c r="QX89" s="336" t="s">
        <v>851</v>
      </c>
      <c r="QY89" s="336" t="s">
        <v>851</v>
      </c>
      <c r="QZ89" s="336" t="s">
        <v>851</v>
      </c>
      <c r="RA89" s="336" t="s">
        <v>851</v>
      </c>
      <c r="RB89" s="336" t="s">
        <v>851</v>
      </c>
      <c r="RC89" s="336" t="s">
        <v>851</v>
      </c>
      <c r="RD89" s="336" t="s">
        <v>851</v>
      </c>
      <c r="RE89" s="336" t="s">
        <v>851</v>
      </c>
      <c r="RF89" s="40"/>
      <c r="RG89" s="40"/>
      <c r="RH89" s="336" t="s">
        <v>1737</v>
      </c>
      <c r="RI89" s="336" t="s">
        <v>851</v>
      </c>
      <c r="RJ89" s="40"/>
      <c r="RK89" s="40"/>
      <c r="RL89" s="336" t="s">
        <v>1737</v>
      </c>
      <c r="RM89" s="336" t="s">
        <v>851</v>
      </c>
      <c r="RN89" s="40"/>
      <c r="RO89" s="40"/>
      <c r="RP89" s="336" t="s">
        <v>1737</v>
      </c>
      <c r="RQ89" s="336" t="s">
        <v>851</v>
      </c>
      <c r="RR89" s="40"/>
      <c r="RS89" s="40"/>
      <c r="RT89" s="336" t="s">
        <v>1737</v>
      </c>
      <c r="RU89" s="336" t="s">
        <v>851</v>
      </c>
      <c r="RV89" s="40"/>
      <c r="RW89" s="40"/>
      <c r="RX89" s="336" t="s">
        <v>1737</v>
      </c>
      <c r="RY89" s="336" t="s">
        <v>851</v>
      </c>
      <c r="RZ89" s="336" t="s">
        <v>470</v>
      </c>
      <c r="SA89" s="40">
        <v>0.20580217242240906</v>
      </c>
      <c r="SB89" s="40">
        <v>0.21130917966365814</v>
      </c>
      <c r="SC89" s="40">
        <v>0.20870833098888397</v>
      </c>
      <c r="SD89" s="40">
        <v>0.21385818719863892</v>
      </c>
      <c r="SE89" s="40">
        <v>0.21668897569179535</v>
      </c>
      <c r="SF89" s="336" t="s">
        <v>851</v>
      </c>
      <c r="SG89" s="336" t="s">
        <v>851</v>
      </c>
      <c r="SH89" s="40"/>
      <c r="SI89" s="40"/>
      <c r="SJ89" s="40"/>
      <c r="SK89" s="40"/>
      <c r="SL89" s="40">
        <v>0.22095246613025665</v>
      </c>
      <c r="SM89" s="336" t="s">
        <v>470</v>
      </c>
      <c r="SN89" s="336" t="s">
        <v>851</v>
      </c>
      <c r="SO89" s="336" t="s">
        <v>851</v>
      </c>
      <c r="SP89" s="40"/>
      <c r="SQ89" s="40"/>
      <c r="SR89" s="40"/>
      <c r="SS89" s="40"/>
      <c r="ST89" s="40"/>
      <c r="SU89" s="336" t="s">
        <v>1737</v>
      </c>
      <c r="SV89" s="336" t="s">
        <v>851</v>
      </c>
      <c r="SW89" s="336" t="s">
        <v>851</v>
      </c>
      <c r="SX89" s="40"/>
      <c r="SY89" s="40"/>
      <c r="SZ89" s="40"/>
      <c r="TA89" s="40"/>
      <c r="TB89" s="40"/>
      <c r="TC89" s="336" t="s">
        <v>1737</v>
      </c>
      <c r="TD89" s="336" t="s">
        <v>851</v>
      </c>
      <c r="TE89" s="336" t="s">
        <v>851</v>
      </c>
      <c r="TF89" s="336" t="s">
        <v>851</v>
      </c>
      <c r="TG89" s="40"/>
      <c r="TH89" s="40"/>
      <c r="TI89" s="40"/>
      <c r="TJ89" s="40"/>
      <c r="TK89" s="40"/>
      <c r="TL89" s="336" t="s">
        <v>1737</v>
      </c>
      <c r="TM89" s="336" t="s">
        <v>851</v>
      </c>
      <c r="TN89" s="336" t="s">
        <v>851</v>
      </c>
      <c r="TO89" s="336" t="s">
        <v>851</v>
      </c>
      <c r="TP89" s="40"/>
      <c r="TQ89" s="40"/>
      <c r="TR89" s="40"/>
      <c r="TS89" s="40"/>
      <c r="TT89" s="40"/>
      <c r="TU89" s="336" t="s">
        <v>1737</v>
      </c>
      <c r="TV89" s="336" t="s">
        <v>851</v>
      </c>
      <c r="TW89" s="40"/>
      <c r="TX89" s="336" t="s">
        <v>1737</v>
      </c>
      <c r="TY89" s="336" t="s">
        <v>851</v>
      </c>
      <c r="TZ89" s="40"/>
      <c r="UA89" s="336" t="s">
        <v>1737</v>
      </c>
      <c r="UB89" s="336" t="s">
        <v>851</v>
      </c>
      <c r="UC89" s="40"/>
      <c r="UD89" s="336" t="s">
        <v>1737</v>
      </c>
      <c r="UE89" s="336" t="s">
        <v>851</v>
      </c>
      <c r="UF89" s="336" t="s">
        <v>851</v>
      </c>
      <c r="UG89" s="40"/>
      <c r="UH89" s="40"/>
      <c r="UI89" s="40"/>
      <c r="UJ89" s="40"/>
      <c r="UK89" s="40"/>
      <c r="UL89" s="336" t="s">
        <v>1737</v>
      </c>
      <c r="UM89" s="336" t="s">
        <v>851</v>
      </c>
      <c r="UN89" s="336" t="s">
        <v>851</v>
      </c>
      <c r="UO89" s="336" t="s">
        <v>851</v>
      </c>
      <c r="UP89" s="40"/>
      <c r="UQ89" s="40"/>
      <c r="UR89" s="40"/>
      <c r="US89" s="40"/>
      <c r="UT89" s="40">
        <v>0.24538061022758484</v>
      </c>
      <c r="UU89" s="336" t="s">
        <v>470</v>
      </c>
    </row>
    <row r="90" spans="1:567">
      <c r="A90" s="336" t="s">
        <v>425</v>
      </c>
      <c r="B90" s="336" t="s">
        <v>185</v>
      </c>
      <c r="C90" s="336" t="s">
        <v>278</v>
      </c>
      <c r="D90" s="40">
        <v>4.787193238735199E-2</v>
      </c>
      <c r="E90" s="336" t="s">
        <v>436</v>
      </c>
      <c r="F90" s="40">
        <v>7.6196305453777313E-2</v>
      </c>
      <c r="G90" s="336" t="s">
        <v>1741</v>
      </c>
      <c r="H90" s="40">
        <v>7.956821471452713E-2</v>
      </c>
      <c r="I90" s="336" t="s">
        <v>1447</v>
      </c>
      <c r="J90" s="40">
        <v>8.1372283399105072E-2</v>
      </c>
      <c r="K90" s="336" t="s">
        <v>1803</v>
      </c>
      <c r="L90" s="336" t="s">
        <v>436</v>
      </c>
      <c r="M90" s="40">
        <v>0.50253653526306152</v>
      </c>
      <c r="N90" s="40"/>
      <c r="O90" s="336" t="s">
        <v>1736</v>
      </c>
      <c r="P90" s="40"/>
      <c r="Q90" s="336" t="s">
        <v>1736</v>
      </c>
      <c r="R90" s="40"/>
      <c r="S90" s="336" t="s">
        <v>1736</v>
      </c>
      <c r="T90" s="40">
        <v>0.50253653526306152</v>
      </c>
      <c r="U90" s="336" t="s">
        <v>436</v>
      </c>
      <c r="V90" s="336" t="s">
        <v>851</v>
      </c>
      <c r="W90" s="336" t="s">
        <v>1741</v>
      </c>
      <c r="X90" s="40">
        <v>0.48862648010253906</v>
      </c>
      <c r="Y90" s="40"/>
      <c r="Z90" s="336" t="s">
        <v>1736</v>
      </c>
      <c r="AA90" s="40"/>
      <c r="AB90" s="336" t="s">
        <v>1736</v>
      </c>
      <c r="AC90" s="40"/>
      <c r="AD90" s="336" t="s">
        <v>1736</v>
      </c>
      <c r="AE90" s="40">
        <v>0.48862648010253906</v>
      </c>
      <c r="AF90" s="336" t="s">
        <v>1741</v>
      </c>
      <c r="AG90" s="336" t="s">
        <v>851</v>
      </c>
      <c r="AH90" s="336" t="s">
        <v>1447</v>
      </c>
      <c r="AI90" s="40">
        <v>0.48862648010253906</v>
      </c>
      <c r="AJ90" s="40"/>
      <c r="AK90" s="336" t="s">
        <v>1736</v>
      </c>
      <c r="AL90" s="40"/>
      <c r="AM90" s="336" t="s">
        <v>1736</v>
      </c>
      <c r="AN90" s="40"/>
      <c r="AO90" s="336" t="s">
        <v>1736</v>
      </c>
      <c r="AP90" s="40">
        <v>0.48862648010253906</v>
      </c>
      <c r="AQ90" s="336" t="s">
        <v>1447</v>
      </c>
      <c r="AR90" s="336" t="s">
        <v>851</v>
      </c>
      <c r="AS90" s="336" t="s">
        <v>1803</v>
      </c>
      <c r="AT90" s="40">
        <v>0.48862648010253906</v>
      </c>
      <c r="AU90" s="40"/>
      <c r="AV90" s="336" t="s">
        <v>1736</v>
      </c>
      <c r="AW90" s="40"/>
      <c r="AX90" s="336" t="s">
        <v>1736</v>
      </c>
      <c r="AY90" s="40"/>
      <c r="AZ90" s="336" t="s">
        <v>1736</v>
      </c>
      <c r="BA90" s="40">
        <v>0.48862648010253906</v>
      </c>
      <c r="BB90" s="336" t="s">
        <v>1803</v>
      </c>
      <c r="BC90" s="336" t="s">
        <v>851</v>
      </c>
      <c r="BD90" s="336" t="s">
        <v>436</v>
      </c>
      <c r="BE90" s="40">
        <v>2.4523055553436279</v>
      </c>
      <c r="BF90" s="336" t="s">
        <v>827</v>
      </c>
      <c r="BG90" s="40">
        <v>2.3171041011810303</v>
      </c>
      <c r="BH90" s="336" t="s">
        <v>1447</v>
      </c>
      <c r="BI90" s="40">
        <v>2.6168127059936523</v>
      </c>
      <c r="BJ90" s="336" t="s">
        <v>1803</v>
      </c>
      <c r="BK90" s="40">
        <v>2.3924574851989746</v>
      </c>
      <c r="BL90" s="336" t="s">
        <v>851</v>
      </c>
      <c r="BM90" s="40">
        <v>3.0110313892364502</v>
      </c>
      <c r="BN90" s="336" t="s">
        <v>470</v>
      </c>
      <c r="BO90" s="336" t="s">
        <v>851</v>
      </c>
      <c r="BP90" s="336" t="s">
        <v>436</v>
      </c>
      <c r="BQ90" s="40">
        <v>3.6758871283382177E-3</v>
      </c>
      <c r="BR90" s="40">
        <v>9.5177842013072222E-5</v>
      </c>
      <c r="BS90" s="40">
        <v>2.5578856002539396E-3</v>
      </c>
      <c r="BT90" s="40">
        <v>1.032643485814333E-2</v>
      </c>
      <c r="BU90" s="40">
        <v>1.0326440446078777E-2</v>
      </c>
      <c r="BV90" s="336" t="s">
        <v>851</v>
      </c>
      <c r="BW90" s="336" t="s">
        <v>827</v>
      </c>
      <c r="BX90" s="40">
        <v>7.4321376159787178E-3</v>
      </c>
      <c r="BY90" s="40">
        <v>6.6568800248205662E-3</v>
      </c>
      <c r="BZ90" s="40">
        <v>5.6336228735744953E-3</v>
      </c>
      <c r="CA90" s="40">
        <v>4.1793417185544968E-3</v>
      </c>
      <c r="CB90" s="40">
        <v>3.8036401383578777E-3</v>
      </c>
      <c r="CC90" s="336" t="s">
        <v>851</v>
      </c>
      <c r="CD90" s="336" t="s">
        <v>1447</v>
      </c>
      <c r="CE90" s="40">
        <v>6.5390011295676231E-3</v>
      </c>
      <c r="CF90" s="40">
        <v>5.6417840532958508E-3</v>
      </c>
      <c r="CG90" s="40">
        <v>4.3672206811606884E-3</v>
      </c>
      <c r="CH90" s="40">
        <v>3.8036520127207041E-3</v>
      </c>
      <c r="CI90" s="40">
        <v>3.8036939222365618E-3</v>
      </c>
      <c r="CJ90" s="336" t="s">
        <v>851</v>
      </c>
      <c r="CK90" s="336" t="s">
        <v>1803</v>
      </c>
      <c r="CL90" s="40">
        <v>5.9435744769871235E-3</v>
      </c>
      <c r="CM90" s="40">
        <v>5.023634061217308E-3</v>
      </c>
      <c r="CN90" s="40">
        <v>3.9914995431900024E-3</v>
      </c>
      <c r="CO90" s="40">
        <v>3.8036571349948645E-3</v>
      </c>
      <c r="CP90" s="40">
        <v>3.803604282438755E-3</v>
      </c>
      <c r="CQ90" s="336" t="s">
        <v>851</v>
      </c>
      <c r="CR90" s="40">
        <v>6.8730921745300293</v>
      </c>
      <c r="CS90" s="40">
        <v>7.3561573028564453</v>
      </c>
      <c r="CT90" s="40">
        <v>7.7870182991027832</v>
      </c>
      <c r="CU90" s="40">
        <v>8.2048282623291016</v>
      </c>
      <c r="CV90" s="40">
        <v>8.5121335983276367</v>
      </c>
      <c r="CW90" s="336" t="s">
        <v>1741</v>
      </c>
      <c r="CX90" s="336" t="s">
        <v>851</v>
      </c>
      <c r="CY90" s="40">
        <v>7.162930965423584</v>
      </c>
      <c r="CZ90" s="40">
        <v>7.6198940277099609</v>
      </c>
      <c r="DA90" s="40">
        <v>8.0377044677734375</v>
      </c>
      <c r="DB90" s="40">
        <v>8.4002618789672852</v>
      </c>
      <c r="DC90" s="40">
        <v>8.6799421310424805</v>
      </c>
      <c r="DD90" s="336" t="s">
        <v>1447</v>
      </c>
      <c r="DE90" s="336" t="s">
        <v>851</v>
      </c>
      <c r="DF90" s="40">
        <v>8.791813850402832</v>
      </c>
      <c r="DG90" s="336" t="s">
        <v>1803</v>
      </c>
      <c r="DH90" s="336" t="s">
        <v>851</v>
      </c>
      <c r="DI90" s="336" t="s">
        <v>851</v>
      </c>
      <c r="DJ90" s="336">
        <v>10.9</v>
      </c>
      <c r="DK90" s="336" t="s">
        <v>1738</v>
      </c>
      <c r="DL90" s="336" t="s">
        <v>851</v>
      </c>
      <c r="DM90" s="336" t="s">
        <v>851</v>
      </c>
      <c r="DN90" s="336" t="s">
        <v>436</v>
      </c>
      <c r="DO90" s="40">
        <v>-1.3629918685182929E-3</v>
      </c>
      <c r="DP90" s="40">
        <v>1.8438555998727679E-3</v>
      </c>
      <c r="DQ90" s="40">
        <v>-5.0326203927397728E-3</v>
      </c>
      <c r="DR90" s="40">
        <v>-1.2952621094882488E-2</v>
      </c>
      <c r="DS90" s="40">
        <v>-0.10595349222421646</v>
      </c>
      <c r="DT90" s="336" t="s">
        <v>851</v>
      </c>
      <c r="DU90" s="336" t="s">
        <v>827</v>
      </c>
      <c r="DV90" s="40">
        <v>2.6847911067306995E-3</v>
      </c>
      <c r="DW90" s="40">
        <v>-2.2091004939284176E-4</v>
      </c>
      <c r="DX90" s="40">
        <v>2.9366961680352688E-3</v>
      </c>
      <c r="DY90" s="40">
        <v>1.2998205609619617E-2</v>
      </c>
      <c r="DZ90" s="40">
        <v>1.1435264721512794E-2</v>
      </c>
      <c r="EA90" s="336" t="s">
        <v>851</v>
      </c>
      <c r="EB90" s="336" t="s">
        <v>1447</v>
      </c>
      <c r="EC90" s="40">
        <v>7.0795905776321888E-4</v>
      </c>
      <c r="ED90" s="40">
        <v>-3.4883973421528935E-4</v>
      </c>
      <c r="EE90" s="40">
        <v>-1.6833253903314471E-3</v>
      </c>
      <c r="EF90" s="40">
        <v>3.5416656173765659E-3</v>
      </c>
      <c r="EG90" s="40">
        <v>1.2610620819032192E-2</v>
      </c>
      <c r="EH90" s="336" t="s">
        <v>851</v>
      </c>
      <c r="EI90" s="336" t="s">
        <v>1803</v>
      </c>
      <c r="EJ90" s="40">
        <v>4.3664304539561272E-3</v>
      </c>
      <c r="EK90" s="40">
        <v>5.231466144323349E-3</v>
      </c>
      <c r="EL90" s="40">
        <v>8.1079518422484398E-3</v>
      </c>
      <c r="EM90" s="40">
        <v>1.3279024511575699E-2</v>
      </c>
      <c r="EN90" s="40">
        <v>-2.0377714186906815E-2</v>
      </c>
      <c r="EO90" s="336" t="s">
        <v>851</v>
      </c>
      <c r="EP90" s="336" t="s">
        <v>851</v>
      </c>
      <c r="EQ90" s="336" t="s">
        <v>851</v>
      </c>
      <c r="ER90" s="40">
        <v>0.60289999999999999</v>
      </c>
      <c r="ES90" s="336" t="s">
        <v>1739</v>
      </c>
      <c r="ET90" s="336" t="s">
        <v>851</v>
      </c>
      <c r="EU90" s="336" t="s">
        <v>851</v>
      </c>
      <c r="EV90" s="40">
        <v>0.79220000000000002</v>
      </c>
      <c r="EW90" s="336" t="s">
        <v>1739</v>
      </c>
      <c r="EX90" s="336" t="s">
        <v>851</v>
      </c>
      <c r="EY90" s="336" t="s">
        <v>851</v>
      </c>
      <c r="EZ90" s="40">
        <v>0.40619999999999995</v>
      </c>
      <c r="FA90" s="336" t="s">
        <v>1739</v>
      </c>
      <c r="FB90" s="336" t="s">
        <v>851</v>
      </c>
      <c r="FC90" s="40"/>
      <c r="FD90" s="40"/>
      <c r="FE90" s="40"/>
      <c r="FF90" s="40"/>
      <c r="FG90" s="40"/>
      <c r="FH90" s="336" t="s">
        <v>1737</v>
      </c>
      <c r="FI90" s="336" t="s">
        <v>851</v>
      </c>
      <c r="FJ90" s="40">
        <v>-6.6047720611095428E-2</v>
      </c>
      <c r="FK90" s="40">
        <v>-7.7189452946186066E-2</v>
      </c>
      <c r="FL90" s="40">
        <v>-6.1727561056613922E-2</v>
      </c>
      <c r="FM90" s="40">
        <v>-6.9755226373672485E-2</v>
      </c>
      <c r="FN90" s="40">
        <v>-0.12608456611633301</v>
      </c>
      <c r="FO90" s="336" t="s">
        <v>840</v>
      </c>
      <c r="FP90" s="336" t="s">
        <v>851</v>
      </c>
      <c r="FQ90" s="40">
        <v>0.34689429402351379</v>
      </c>
      <c r="FR90" s="336" t="s">
        <v>840</v>
      </c>
      <c r="FS90" s="336" t="s">
        <v>851</v>
      </c>
      <c r="FT90" s="336" t="s">
        <v>851</v>
      </c>
      <c r="FU90" s="40">
        <v>7.4799664318561554E-2</v>
      </c>
      <c r="FV90" s="40">
        <v>8.9590393006801605E-2</v>
      </c>
      <c r="FW90" s="40">
        <v>6.58373162150383E-2</v>
      </c>
      <c r="FX90" s="40">
        <v>6.7667238414287567E-2</v>
      </c>
      <c r="FY90" s="40">
        <v>5.8636847883462906E-2</v>
      </c>
      <c r="FZ90" s="336" t="s">
        <v>840</v>
      </c>
      <c r="GA90" s="336" t="s">
        <v>851</v>
      </c>
      <c r="GB90" s="336" t="s">
        <v>851</v>
      </c>
      <c r="GC90" s="336" t="s">
        <v>851</v>
      </c>
      <c r="GD90" s="336" t="s">
        <v>851</v>
      </c>
      <c r="GE90" s="336" t="s">
        <v>851</v>
      </c>
      <c r="GF90" s="336" t="s">
        <v>851</v>
      </c>
      <c r="GG90" s="336" t="s">
        <v>851</v>
      </c>
      <c r="GH90" s="336" t="s">
        <v>851</v>
      </c>
      <c r="GI90" s="336" t="s">
        <v>851</v>
      </c>
      <c r="GJ90" s="336" t="s">
        <v>851</v>
      </c>
      <c r="GK90" s="40">
        <v>811011</v>
      </c>
      <c r="GL90" s="40">
        <v>813923</v>
      </c>
      <c r="GM90" s="40">
        <v>815257</v>
      </c>
      <c r="GN90" s="40">
        <v>816078</v>
      </c>
      <c r="GO90" s="40">
        <v>817864</v>
      </c>
      <c r="GP90" s="40">
        <v>821606</v>
      </c>
      <c r="GQ90" s="40">
        <v>827869</v>
      </c>
      <c r="GR90" s="40">
        <v>836185</v>
      </c>
      <c r="GS90" s="40">
        <v>845356</v>
      </c>
      <c r="GT90" s="40">
        <v>853636</v>
      </c>
      <c r="GU90" s="40">
        <v>859816</v>
      </c>
      <c r="GV90" s="40">
        <v>863451</v>
      </c>
      <c r="GW90" s="40">
        <v>865065</v>
      </c>
      <c r="GX90" s="40">
        <v>865602</v>
      </c>
      <c r="GY90" s="40">
        <v>866447</v>
      </c>
      <c r="GZ90" s="40">
        <v>868632</v>
      </c>
      <c r="HA90" s="40">
        <v>872406</v>
      </c>
      <c r="HB90" s="40">
        <v>877460</v>
      </c>
      <c r="HC90" s="40">
        <v>883490</v>
      </c>
      <c r="HD90" s="40">
        <v>889955</v>
      </c>
      <c r="HE90" s="40">
        <v>896444</v>
      </c>
      <c r="HF90" s="40">
        <v>903000</v>
      </c>
      <c r="HG90" s="40">
        <v>909000</v>
      </c>
      <c r="HH90" s="40">
        <v>916000</v>
      </c>
      <c r="HI90" s="40">
        <v>923000</v>
      </c>
      <c r="HJ90" s="40">
        <v>930000</v>
      </c>
      <c r="HK90" s="40">
        <v>937000</v>
      </c>
      <c r="HL90" s="40">
        <v>944000</v>
      </c>
      <c r="HM90" s="40">
        <v>952000</v>
      </c>
      <c r="HN90" s="40">
        <v>959000</v>
      </c>
      <c r="HO90" s="40">
        <v>966000</v>
      </c>
      <c r="HP90" s="40">
        <v>973000</v>
      </c>
      <c r="HQ90" s="40">
        <v>979000</v>
      </c>
      <c r="HR90" s="40">
        <v>986000</v>
      </c>
      <c r="HS90" s="40">
        <v>992000</v>
      </c>
      <c r="HT90" s="40">
        <v>998000</v>
      </c>
      <c r="HU90" s="40">
        <v>1004000</v>
      </c>
      <c r="HV90" s="40">
        <v>1010000</v>
      </c>
      <c r="HW90" s="40">
        <v>1016000</v>
      </c>
      <c r="HX90" s="40">
        <v>1022000</v>
      </c>
      <c r="HY90" s="40">
        <v>1027000</v>
      </c>
      <c r="HZ90" s="40">
        <v>1032000</v>
      </c>
      <c r="IA90" s="40">
        <v>1037000</v>
      </c>
      <c r="IB90" s="40">
        <v>1042000</v>
      </c>
      <c r="IC90" s="40">
        <v>1047000</v>
      </c>
      <c r="ID90" s="40">
        <v>1051000</v>
      </c>
      <c r="IE90" s="40">
        <v>1055000</v>
      </c>
      <c r="IF90" s="40">
        <v>1060000</v>
      </c>
      <c r="IG90" s="40">
        <v>1064000</v>
      </c>
      <c r="IH90" s="40">
        <v>1068000</v>
      </c>
      <c r="II90" s="40">
        <v>1071000</v>
      </c>
      <c r="IJ90" s="336" t="s">
        <v>851</v>
      </c>
      <c r="IK90" s="336" t="s">
        <v>851</v>
      </c>
      <c r="IL90" s="336" t="s">
        <v>851</v>
      </c>
      <c r="IM90" s="40">
        <v>4.3353517539799213E-3</v>
      </c>
      <c r="IN90" s="40">
        <v>5.7764584198594093E-3</v>
      </c>
      <c r="IO90" s="40">
        <v>6.8486030213534832E-3</v>
      </c>
      <c r="IP90" s="40">
        <v>7.2909267619252205E-3</v>
      </c>
      <c r="IQ90" s="40">
        <v>7.2649260982871056E-3</v>
      </c>
      <c r="IR90" s="40">
        <v>7.2867274284362793E-3</v>
      </c>
      <c r="IS90" s="40">
        <v>6.6225407645106316E-3</v>
      </c>
      <c r="IT90" s="40">
        <v>7.6712705194950104E-3</v>
      </c>
      <c r="IU90" s="40">
        <v>7.6128696091473103E-3</v>
      </c>
      <c r="IV90" s="40">
        <v>7.5553515926003456E-3</v>
      </c>
      <c r="IW90" s="40">
        <v>7.4986959807574749E-3</v>
      </c>
      <c r="IX90" s="40">
        <v>7.4428836815059185E-3</v>
      </c>
      <c r="IY90" s="40">
        <v>8.438868448138237E-3</v>
      </c>
      <c r="IZ90" s="40">
        <v>7.3260399512946606E-3</v>
      </c>
      <c r="JA90" s="40">
        <v>7.2727594524621964E-3</v>
      </c>
      <c r="JB90" s="40">
        <v>7.2202477604150772E-3</v>
      </c>
      <c r="JC90" s="40">
        <v>6.1475601978600025E-3</v>
      </c>
      <c r="JD90" s="40">
        <v>7.1247122250497341E-3</v>
      </c>
      <c r="JE90" s="40">
        <v>6.0667525976896286E-3</v>
      </c>
      <c r="JF90" s="40">
        <v>6.0301688499748707E-3</v>
      </c>
      <c r="JG90" s="40">
        <v>5.9940237551927567E-3</v>
      </c>
      <c r="JH90" s="40">
        <v>5.9583093971014023E-3</v>
      </c>
      <c r="JI90" s="40">
        <v>5.9230183251202106E-3</v>
      </c>
      <c r="JJ90" s="40">
        <v>5.8881426230072975E-3</v>
      </c>
      <c r="JK90" s="40">
        <v>4.8804390244185925E-3</v>
      </c>
      <c r="JL90" s="40">
        <v>4.8567359335720539E-3</v>
      </c>
      <c r="JM90" s="40">
        <v>4.8332624137401581E-3</v>
      </c>
      <c r="JN90" s="40">
        <v>4.8100142739713192E-3</v>
      </c>
      <c r="JO90" s="40">
        <v>4.7869887202978134E-3</v>
      </c>
      <c r="JP90" s="40">
        <v>3.8131601177155972E-3</v>
      </c>
      <c r="JQ90" s="40">
        <v>3.798675024881959E-3</v>
      </c>
      <c r="JR90" s="40">
        <v>4.7281412407755852E-3</v>
      </c>
      <c r="JS90" s="40">
        <v>3.7664826959371567E-3</v>
      </c>
      <c r="JT90" s="40">
        <v>3.7523496430367231E-3</v>
      </c>
      <c r="JU90" s="40">
        <v>2.805050928145647E-3</v>
      </c>
      <c r="JV90" s="336" t="s">
        <v>1740</v>
      </c>
      <c r="JW90" s="336" t="s">
        <v>851</v>
      </c>
      <c r="JX90" s="336" t="s">
        <v>851</v>
      </c>
      <c r="JY90" s="336" t="s">
        <v>851</v>
      </c>
      <c r="JZ90" s="336" t="s">
        <v>851</v>
      </c>
      <c r="KA90" s="336" t="s">
        <v>1740</v>
      </c>
      <c r="KB90" s="40">
        <v>0.508123117729948</v>
      </c>
      <c r="KC90" s="40">
        <v>0.50769137305337209</v>
      </c>
      <c r="KD90" s="40">
        <v>0.50731657283522902</v>
      </c>
      <c r="KE90" s="40">
        <v>0.50699498579497204</v>
      </c>
      <c r="KF90" s="40">
        <v>0.50672112634908506</v>
      </c>
      <c r="KG90" s="40">
        <v>0.50646554609100003</v>
      </c>
      <c r="KH90" s="40">
        <v>0.506243776989453</v>
      </c>
      <c r="KI90" s="40">
        <v>0.50604701486711301</v>
      </c>
      <c r="KJ90" s="40">
        <v>0.50587088527732393</v>
      </c>
      <c r="KK90" s="40">
        <v>0.50570829563738195</v>
      </c>
      <c r="KL90" s="40">
        <v>0.50554153489817499</v>
      </c>
      <c r="KM90" s="40">
        <v>0.50535979905288497</v>
      </c>
      <c r="KN90" s="40">
        <v>0.50517970133071299</v>
      </c>
      <c r="KO90" s="40">
        <v>0.50499336494484404</v>
      </c>
      <c r="KP90" s="40">
        <v>0.50480775748171702</v>
      </c>
      <c r="KQ90" s="40">
        <v>0.50462154471081799</v>
      </c>
      <c r="KR90" s="40">
        <v>0.50445179500568404</v>
      </c>
      <c r="KS90" s="40">
        <v>0.50427566830288195</v>
      </c>
      <c r="KT90" s="40">
        <v>0.50410320334869296</v>
      </c>
      <c r="KU90" s="40">
        <v>0.50392652480382505</v>
      </c>
      <c r="KV90" s="40">
        <v>0.50374954802095795</v>
      </c>
      <c r="KW90" s="40">
        <v>0.50356229029977795</v>
      </c>
      <c r="KX90" s="40">
        <v>0.50337284402761595</v>
      </c>
      <c r="KY90" s="40">
        <v>0.50318213672656298</v>
      </c>
      <c r="KZ90" s="40">
        <v>0.50299161447330598</v>
      </c>
      <c r="LA90" s="40">
        <v>0.50279534164908102</v>
      </c>
      <c r="LB90" s="40">
        <v>0.50260057863843599</v>
      </c>
      <c r="LC90" s="40">
        <v>0.50240142398029908</v>
      </c>
      <c r="LD90" s="40">
        <v>0.50220166650990694</v>
      </c>
      <c r="LE90" s="40">
        <v>0.502006930862402</v>
      </c>
      <c r="LF90" s="40">
        <v>0.50180329911932797</v>
      </c>
      <c r="LG90" s="40">
        <v>0.50160117027545803</v>
      </c>
      <c r="LH90" s="40">
        <v>0.50140280712416496</v>
      </c>
      <c r="LI90" s="40">
        <v>0.50120384289591702</v>
      </c>
      <c r="LJ90" s="40">
        <v>0.50100511079637</v>
      </c>
      <c r="LK90" s="40">
        <v>0.50079719804490497</v>
      </c>
      <c r="LL90" s="336" t="s">
        <v>851</v>
      </c>
      <c r="LM90" s="336" t="s">
        <v>851</v>
      </c>
      <c r="LN90" s="336" t="s">
        <v>1740</v>
      </c>
      <c r="LO90" s="40">
        <v>0.65179502964019775</v>
      </c>
      <c r="LP90" s="40">
        <v>0.65117043256759644</v>
      </c>
      <c r="LQ90" s="40">
        <v>0.65056639909744263</v>
      </c>
      <c r="LR90" s="40">
        <v>0.65037745237350464</v>
      </c>
      <c r="LS90" s="40">
        <v>0.65082055330276489</v>
      </c>
      <c r="LT90" s="40">
        <v>0.65171277523040771</v>
      </c>
      <c r="LU90" s="40">
        <v>0.65005534887313843</v>
      </c>
      <c r="LV90" s="40">
        <v>0.65016502141952515</v>
      </c>
      <c r="LW90" s="40">
        <v>0.64956331253051758</v>
      </c>
      <c r="LX90" s="40">
        <v>0.64897072315216064</v>
      </c>
      <c r="LY90" s="40">
        <v>0.64838707447052002</v>
      </c>
      <c r="LZ90" s="40">
        <v>0.64887940883636475</v>
      </c>
      <c r="MA90" s="40">
        <v>0.64830505847930908</v>
      </c>
      <c r="MB90" s="40">
        <v>0.64810925722122192</v>
      </c>
      <c r="MC90" s="40">
        <v>0.64963501691818237</v>
      </c>
      <c r="MD90" s="40">
        <v>0.65010350942611694</v>
      </c>
      <c r="ME90" s="40">
        <v>0.65056526660919189</v>
      </c>
      <c r="MF90" s="40">
        <v>0.65168541669845581</v>
      </c>
      <c r="MG90" s="40">
        <v>0.65212982892990112</v>
      </c>
      <c r="MH90" s="40">
        <v>0.65322577953338623</v>
      </c>
      <c r="MI90" s="40">
        <v>0.65531063079833984</v>
      </c>
      <c r="MJ90" s="40">
        <v>0.65537846088409424</v>
      </c>
      <c r="MK90" s="40">
        <v>0.65643566846847534</v>
      </c>
      <c r="ML90" s="40">
        <v>0.65748029947280884</v>
      </c>
      <c r="MM90" s="40">
        <v>0.65851271152496338</v>
      </c>
      <c r="MN90" s="40">
        <v>0.65920156240463257</v>
      </c>
      <c r="MO90" s="40">
        <v>0.65988373756408691</v>
      </c>
      <c r="MP90" s="40">
        <v>0.65959501266479492</v>
      </c>
      <c r="MQ90" s="40">
        <v>0.66026872396469116</v>
      </c>
      <c r="MR90" s="40">
        <v>0.6599808931350708</v>
      </c>
      <c r="MS90" s="40">
        <v>0.66032350063323975</v>
      </c>
      <c r="MT90" s="40">
        <v>0.65971565246582031</v>
      </c>
      <c r="MU90" s="40">
        <v>0.65754717588424683</v>
      </c>
      <c r="MV90" s="40">
        <v>0.65695488452911377</v>
      </c>
      <c r="MW90" s="40">
        <v>0.65636706352233887</v>
      </c>
      <c r="MX90" s="40">
        <v>0.65639591217041016</v>
      </c>
      <c r="MY90" s="336" t="s">
        <v>851</v>
      </c>
      <c r="MZ90" s="336" t="s">
        <v>1740</v>
      </c>
      <c r="NA90" s="40">
        <v>0.6206241250038147</v>
      </c>
      <c r="NB90" s="40">
        <v>0.61864775419235229</v>
      </c>
      <c r="NC90" s="40">
        <v>0.61652266979217529</v>
      </c>
      <c r="ND90" s="40">
        <v>0.61480152606964111</v>
      </c>
      <c r="NE90" s="40">
        <v>0.61386698484420776</v>
      </c>
      <c r="NF90" s="40">
        <v>0.61360663175582886</v>
      </c>
      <c r="NG90" s="40">
        <v>0.61129570007324219</v>
      </c>
      <c r="NH90" s="40">
        <v>0.60946094989776611</v>
      </c>
      <c r="NI90" s="40">
        <v>0.60807859897613525</v>
      </c>
      <c r="NJ90" s="40">
        <v>0.60671722888946533</v>
      </c>
      <c r="NK90" s="40">
        <v>0.60537636280059814</v>
      </c>
      <c r="NL90" s="40">
        <v>0.60512274503707886</v>
      </c>
      <c r="NM90" s="40">
        <v>0.60487288236618042</v>
      </c>
      <c r="NN90" s="40">
        <v>0.60504204034805298</v>
      </c>
      <c r="NO90" s="40">
        <v>0.60688215494155884</v>
      </c>
      <c r="NP90" s="40">
        <v>0.60766047239303589</v>
      </c>
      <c r="NQ90" s="40">
        <v>0.60842752456665039</v>
      </c>
      <c r="NR90" s="40">
        <v>0.61082738637924194</v>
      </c>
      <c r="NS90" s="40">
        <v>0.61156189441680908</v>
      </c>
      <c r="NT90" s="40">
        <v>0.61189514398574829</v>
      </c>
      <c r="NU90" s="40">
        <v>0.61422842741012573</v>
      </c>
      <c r="NV90" s="40">
        <v>0.61454182863235474</v>
      </c>
      <c r="NW90" s="40">
        <v>0.6158415675163269</v>
      </c>
      <c r="NX90" s="40">
        <v>0.61515748500823975</v>
      </c>
      <c r="NY90" s="40">
        <v>0.6154598593711853</v>
      </c>
      <c r="NZ90" s="40">
        <v>0.61538463830947876</v>
      </c>
      <c r="OA90" s="40">
        <v>0.61434108018875122</v>
      </c>
      <c r="OB90" s="40">
        <v>0.61234331130981445</v>
      </c>
      <c r="OC90" s="40">
        <v>0.61132436990737915</v>
      </c>
      <c r="OD90" s="40">
        <v>0.61031520366668701</v>
      </c>
      <c r="OE90" s="40">
        <v>0.6089438796043396</v>
      </c>
      <c r="OF90" s="40">
        <v>0.60853081941604614</v>
      </c>
      <c r="OG90" s="40">
        <v>0.60754716396331787</v>
      </c>
      <c r="OH90" s="40">
        <v>0.60808271169662476</v>
      </c>
      <c r="OI90" s="40">
        <v>0.6076778769493103</v>
      </c>
      <c r="OJ90" s="40">
        <v>0.60784316062927246</v>
      </c>
      <c r="OK90" s="336" t="s">
        <v>851</v>
      </c>
      <c r="OL90" s="336" t="s">
        <v>851</v>
      </c>
      <c r="OM90" s="336" t="s">
        <v>1740</v>
      </c>
      <c r="ON90" s="40">
        <v>0.56780087947845459</v>
      </c>
      <c r="OO90" s="40">
        <v>0.56797176599502563</v>
      </c>
      <c r="OP90" s="40">
        <v>0.56772500276565552</v>
      </c>
      <c r="OQ90" s="40">
        <v>0.56749480962753296</v>
      </c>
      <c r="OR90" s="40">
        <v>0.56754219532012939</v>
      </c>
      <c r="OS90" s="40">
        <v>0.56781685352325439</v>
      </c>
      <c r="OT90" s="40">
        <v>0.56589144468307495</v>
      </c>
      <c r="OU90" s="40">
        <v>0.56655663251876831</v>
      </c>
      <c r="OV90" s="40">
        <v>0.5644105076789856</v>
      </c>
      <c r="OW90" s="40">
        <v>0.56229686737060547</v>
      </c>
      <c r="OX90" s="40">
        <v>0.56236559152603149</v>
      </c>
      <c r="OY90" s="40">
        <v>0.56136608123779297</v>
      </c>
      <c r="OZ90" s="40">
        <v>0.56038135290145874</v>
      </c>
      <c r="PA90" s="40">
        <v>0.55987393856048584</v>
      </c>
      <c r="PB90" s="40">
        <v>0.56100106239318848</v>
      </c>
      <c r="PC90" s="40">
        <v>0.5610765814781189</v>
      </c>
      <c r="PD90" s="40">
        <v>0.5621788501739502</v>
      </c>
      <c r="PE90" s="40">
        <v>0.56384062767028809</v>
      </c>
      <c r="PF90" s="40">
        <v>0.56389451026916504</v>
      </c>
      <c r="PG90" s="40">
        <v>0.56552422046661377</v>
      </c>
      <c r="PH90" s="40">
        <v>0.56813627481460571</v>
      </c>
      <c r="PI90" s="40">
        <v>0.56972110271453857</v>
      </c>
      <c r="PJ90" s="40">
        <v>0.57128715515136719</v>
      </c>
      <c r="PK90" s="40">
        <v>0.57283467054367065</v>
      </c>
      <c r="PL90" s="40">
        <v>0.57534247636795044</v>
      </c>
      <c r="PM90" s="40">
        <v>0.57740992307662964</v>
      </c>
      <c r="PN90" s="40">
        <v>0.57848834991455078</v>
      </c>
      <c r="PO90" s="40">
        <v>0.57859212160110474</v>
      </c>
      <c r="PP90" s="40">
        <v>0.5796545147895813</v>
      </c>
      <c r="PQ90" s="40">
        <v>0.57975167036056519</v>
      </c>
      <c r="PR90" s="40">
        <v>0.58135110139846802</v>
      </c>
      <c r="PS90" s="40">
        <v>0.58199054002761841</v>
      </c>
      <c r="PT90" s="40">
        <v>0.58018869161605835</v>
      </c>
      <c r="PU90" s="40">
        <v>0.57988721132278442</v>
      </c>
      <c r="PV90" s="40">
        <v>0.57958799600601196</v>
      </c>
      <c r="PW90" s="40">
        <v>0.57983195781707764</v>
      </c>
      <c r="PX90" s="336" t="s">
        <v>851</v>
      </c>
      <c r="PY90" s="336" t="s">
        <v>851</v>
      </c>
      <c r="PZ90" s="40">
        <v>0.58579999999999999</v>
      </c>
      <c r="QA90" s="40">
        <v>0.58540000000000003</v>
      </c>
      <c r="QB90" s="40">
        <v>0.58550000000000002</v>
      </c>
      <c r="QC90" s="40">
        <v>0.58560000000000001</v>
      </c>
      <c r="QD90" s="40">
        <v>0.58560000000000001</v>
      </c>
      <c r="QE90" s="40">
        <v>0.59530000000000005</v>
      </c>
      <c r="QF90" s="40">
        <v>0.60470000000000002</v>
      </c>
      <c r="QG90" s="40">
        <v>0.61370000000000002</v>
      </c>
      <c r="QH90" s="40">
        <v>0.62270000000000003</v>
      </c>
      <c r="QI90" s="40">
        <v>0.63190000000000002</v>
      </c>
      <c r="QJ90" s="40">
        <v>0.64219999999999999</v>
      </c>
      <c r="QK90" s="40">
        <v>0.63500000000000001</v>
      </c>
      <c r="QL90" s="40">
        <v>0.62729999999999997</v>
      </c>
      <c r="QM90" s="40">
        <v>0.61890000000000001</v>
      </c>
      <c r="QN90" s="40">
        <v>0.61340000000000006</v>
      </c>
      <c r="QO90" s="40">
        <v>0.60680000000000001</v>
      </c>
      <c r="QP90" s="40">
        <v>0.60499999999999998</v>
      </c>
      <c r="QQ90" s="40">
        <v>0.60370000000000001</v>
      </c>
      <c r="QR90" s="40">
        <v>0.60289999999999999</v>
      </c>
      <c r="QS90" s="336" t="s">
        <v>851</v>
      </c>
      <c r="QT90" s="336" t="s">
        <v>851</v>
      </c>
      <c r="QU90" s="336" t="s">
        <v>851</v>
      </c>
      <c r="QV90" s="336" t="s">
        <v>851</v>
      </c>
      <c r="QW90" s="40">
        <v>-1.3260403648018837E-3</v>
      </c>
      <c r="QX90" s="336" t="s">
        <v>851</v>
      </c>
      <c r="QY90" s="336" t="s">
        <v>851</v>
      </c>
      <c r="QZ90" s="336" t="s">
        <v>851</v>
      </c>
      <c r="RA90" s="336" t="s">
        <v>851</v>
      </c>
      <c r="RB90" s="336" t="s">
        <v>851</v>
      </c>
      <c r="RC90" s="336" t="s">
        <v>851</v>
      </c>
      <c r="RD90" s="336" t="s">
        <v>851</v>
      </c>
      <c r="RE90" s="336" t="s">
        <v>851</v>
      </c>
      <c r="RF90" s="40">
        <v>0.36700000000000005</v>
      </c>
      <c r="RG90" s="40">
        <v>2013</v>
      </c>
      <c r="RH90" s="336" t="s">
        <v>840</v>
      </c>
      <c r="RI90" s="336" t="s">
        <v>851</v>
      </c>
      <c r="RJ90" s="40">
        <v>5.0000000000000001E-3</v>
      </c>
      <c r="RK90" s="40">
        <v>2013</v>
      </c>
      <c r="RL90" s="336" t="s">
        <v>840</v>
      </c>
      <c r="RM90" s="336" t="s">
        <v>851</v>
      </c>
      <c r="RN90" s="40">
        <v>7.4999999999999997E-2</v>
      </c>
      <c r="RO90" s="40">
        <v>2013</v>
      </c>
      <c r="RP90" s="336" t="s">
        <v>840</v>
      </c>
      <c r="RQ90" s="336" t="s">
        <v>851</v>
      </c>
      <c r="RR90" s="40">
        <v>0.35799999999999998</v>
      </c>
      <c r="RS90" s="40">
        <v>2013</v>
      </c>
      <c r="RT90" s="336" t="s">
        <v>840</v>
      </c>
      <c r="RU90" s="336" t="s">
        <v>851</v>
      </c>
      <c r="RV90" s="40">
        <v>0.29899999999999999</v>
      </c>
      <c r="RW90" s="40">
        <v>2019</v>
      </c>
      <c r="RX90" s="336" t="s">
        <v>840</v>
      </c>
      <c r="RY90" s="336" t="s">
        <v>851</v>
      </c>
      <c r="RZ90" s="336" t="s">
        <v>470</v>
      </c>
      <c r="SA90" s="40">
        <v>0.22939208149909973</v>
      </c>
      <c r="SB90" s="40">
        <v>0.23161929845809937</v>
      </c>
      <c r="SC90" s="40">
        <v>0.22486382722854614</v>
      </c>
      <c r="SD90" s="40">
        <v>0.21620720624923706</v>
      </c>
      <c r="SE90" s="40">
        <v>0.20933203399181366</v>
      </c>
      <c r="SF90" s="336" t="s">
        <v>851</v>
      </c>
      <c r="SG90" s="336" t="s">
        <v>851</v>
      </c>
      <c r="SH90" s="40">
        <v>0.17862850427627563</v>
      </c>
      <c r="SI90" s="40">
        <v>0.17802907526493073</v>
      </c>
      <c r="SJ90" s="40">
        <v>0.17986501753330231</v>
      </c>
      <c r="SK90" s="40">
        <v>0.17680445313453674</v>
      </c>
      <c r="SL90" s="40">
        <v>0.15847095847129822</v>
      </c>
      <c r="SM90" s="336" t="s">
        <v>840</v>
      </c>
      <c r="SN90" s="336" t="s">
        <v>851</v>
      </c>
      <c r="SO90" s="336" t="s">
        <v>851</v>
      </c>
      <c r="SP90" s="40"/>
      <c r="SQ90" s="40"/>
      <c r="SR90" s="40"/>
      <c r="SS90" s="40"/>
      <c r="ST90" s="40"/>
      <c r="SU90" s="336" t="s">
        <v>1737</v>
      </c>
      <c r="SV90" s="336" t="s">
        <v>851</v>
      </c>
      <c r="SW90" s="336" t="s">
        <v>851</v>
      </c>
      <c r="SX90" s="40">
        <v>2.1637473255395889E-2</v>
      </c>
      <c r="SY90" s="40">
        <v>2.2466717287898064E-2</v>
      </c>
      <c r="SZ90" s="40">
        <v>3.2389506697654724E-2</v>
      </c>
      <c r="TA90" s="40">
        <v>3.0659263953566551E-2</v>
      </c>
      <c r="TB90" s="40">
        <v>-4.46329265832901E-3</v>
      </c>
      <c r="TC90" s="336" t="s">
        <v>840</v>
      </c>
      <c r="TD90" s="336" t="s">
        <v>851</v>
      </c>
      <c r="TE90" s="336" t="s">
        <v>851</v>
      </c>
      <c r="TF90" s="336" t="s">
        <v>851</v>
      </c>
      <c r="TG90" s="40"/>
      <c r="TH90" s="40"/>
      <c r="TI90" s="40"/>
      <c r="TJ90" s="40"/>
      <c r="TK90" s="40"/>
      <c r="TL90" s="336" t="s">
        <v>1737</v>
      </c>
      <c r="TM90" s="336" t="s">
        <v>851</v>
      </c>
      <c r="TN90" s="336" t="s">
        <v>851</v>
      </c>
      <c r="TO90" s="336" t="s">
        <v>851</v>
      </c>
      <c r="TP90" s="40">
        <v>1.6701845452189445E-2</v>
      </c>
      <c r="TQ90" s="40">
        <v>1.6835061833262444E-2</v>
      </c>
      <c r="TR90" s="40">
        <v>2.8222905471920967E-2</v>
      </c>
      <c r="TS90" s="40">
        <v>2.530527301132679E-2</v>
      </c>
      <c r="TT90" s="40">
        <v>-1.175421942025423E-2</v>
      </c>
      <c r="TU90" s="336" t="s">
        <v>840</v>
      </c>
      <c r="TV90" s="336" t="s">
        <v>851</v>
      </c>
      <c r="TW90" s="40">
        <v>5800</v>
      </c>
      <c r="TX90" s="336" t="s">
        <v>840</v>
      </c>
      <c r="TY90" s="336" t="s">
        <v>851</v>
      </c>
      <c r="TZ90" s="40"/>
      <c r="UA90" s="336" t="s">
        <v>1737</v>
      </c>
      <c r="UB90" s="336" t="s">
        <v>851</v>
      </c>
      <c r="UC90" s="40">
        <v>5869.0141087880802</v>
      </c>
      <c r="UD90" s="336" t="s">
        <v>840</v>
      </c>
      <c r="UE90" s="336" t="s">
        <v>851</v>
      </c>
      <c r="UF90" s="336" t="s">
        <v>851</v>
      </c>
      <c r="UG90" s="40"/>
      <c r="UH90" s="40"/>
      <c r="UI90" s="40"/>
      <c r="UJ90" s="40"/>
      <c r="UK90" s="40"/>
      <c r="UL90" s="336" t="s">
        <v>1737</v>
      </c>
      <c r="UM90" s="336" t="s">
        <v>851</v>
      </c>
      <c r="UN90" s="336" t="s">
        <v>851</v>
      </c>
      <c r="UO90" s="336" t="s">
        <v>851</v>
      </c>
      <c r="UP90" s="40">
        <v>0.11258077621459961</v>
      </c>
      <c r="UQ90" s="40">
        <v>0.10083962231874466</v>
      </c>
      <c r="UR90" s="40">
        <v>0.11813744902610779</v>
      </c>
      <c r="US90" s="40">
        <v>0.10704922676086426</v>
      </c>
      <c r="UT90" s="40">
        <v>3.2386399805545807E-2</v>
      </c>
      <c r="UU90" s="336" t="s">
        <v>840</v>
      </c>
    </row>
    <row r="91" spans="1:567">
      <c r="A91" s="336" t="s">
        <v>517</v>
      </c>
      <c r="B91" s="336" t="s">
        <v>56</v>
      </c>
      <c r="C91" s="336" t="s">
        <v>279</v>
      </c>
      <c r="D91" s="40">
        <v>3.4007690846920013E-2</v>
      </c>
      <c r="E91" s="336" t="s">
        <v>436</v>
      </c>
      <c r="F91" s="40">
        <v>3.9735771715641022E-2</v>
      </c>
      <c r="G91" s="336" t="s">
        <v>1741</v>
      </c>
      <c r="H91" s="40">
        <v>3.9837516844272614E-2</v>
      </c>
      <c r="I91" s="336" t="s">
        <v>1447</v>
      </c>
      <c r="J91" s="40">
        <v>3.7876289337873459E-2</v>
      </c>
      <c r="K91" s="336" t="s">
        <v>1803</v>
      </c>
      <c r="L91" s="336" t="s">
        <v>436</v>
      </c>
      <c r="M91" s="40">
        <v>0.60540270805358887</v>
      </c>
      <c r="N91" s="40">
        <v>0.63104045391082764</v>
      </c>
      <c r="O91" s="336" t="s">
        <v>436</v>
      </c>
      <c r="P91" s="40">
        <v>0.60540270805358887</v>
      </c>
      <c r="Q91" s="336" t="s">
        <v>436</v>
      </c>
      <c r="R91" s="40">
        <v>0.69743531942367554</v>
      </c>
      <c r="S91" s="336" t="s">
        <v>436</v>
      </c>
      <c r="T91" s="40">
        <v>0.6307949423789978</v>
      </c>
      <c r="U91" s="336" t="s">
        <v>436</v>
      </c>
      <c r="V91" s="336" t="s">
        <v>851</v>
      </c>
      <c r="W91" s="336" t="s">
        <v>1741</v>
      </c>
      <c r="X91" s="40">
        <v>0.61007481813430786</v>
      </c>
      <c r="Y91" s="40">
        <v>0.63323533535003662</v>
      </c>
      <c r="Z91" s="336" t="s">
        <v>1741</v>
      </c>
      <c r="AA91" s="40">
        <v>0.61007481813430786</v>
      </c>
      <c r="AB91" s="336" t="s">
        <v>1741</v>
      </c>
      <c r="AC91" s="40">
        <v>0.66725832223892212</v>
      </c>
      <c r="AD91" s="336" t="s">
        <v>1741</v>
      </c>
      <c r="AE91" s="40">
        <v>0.60219860076904297</v>
      </c>
      <c r="AF91" s="336" t="s">
        <v>1741</v>
      </c>
      <c r="AG91" s="336" t="s">
        <v>851</v>
      </c>
      <c r="AH91" s="336" t="s">
        <v>1447</v>
      </c>
      <c r="AI91" s="40">
        <v>0.57564520835876465</v>
      </c>
      <c r="AJ91" s="40">
        <v>0.59955650568008423</v>
      </c>
      <c r="AK91" s="336" t="s">
        <v>1447</v>
      </c>
      <c r="AL91" s="40">
        <v>0.57564520835876465</v>
      </c>
      <c r="AM91" s="336" t="s">
        <v>1447</v>
      </c>
      <c r="AN91" s="40">
        <v>0.66663473844528198</v>
      </c>
      <c r="AO91" s="336" t="s">
        <v>1447</v>
      </c>
      <c r="AP91" s="40">
        <v>0.57043558359146118</v>
      </c>
      <c r="AQ91" s="336" t="s">
        <v>1447</v>
      </c>
      <c r="AR91" s="336" t="s">
        <v>851</v>
      </c>
      <c r="AS91" s="336" t="s">
        <v>1803</v>
      </c>
      <c r="AT91" s="40">
        <v>0.57127171754837036</v>
      </c>
      <c r="AU91" s="40">
        <v>0.5956566333770752</v>
      </c>
      <c r="AV91" s="336" t="s">
        <v>1803</v>
      </c>
      <c r="AW91" s="40">
        <v>0.57127171754837036</v>
      </c>
      <c r="AX91" s="336" t="s">
        <v>1803</v>
      </c>
      <c r="AY91" s="40">
        <v>0.65787011384963989</v>
      </c>
      <c r="AZ91" s="336" t="s">
        <v>1803</v>
      </c>
      <c r="BA91" s="40">
        <v>0.5664294958114624</v>
      </c>
      <c r="BB91" s="336" t="s">
        <v>1803</v>
      </c>
      <c r="BC91" s="336" t="s">
        <v>851</v>
      </c>
      <c r="BD91" s="336" t="s">
        <v>436</v>
      </c>
      <c r="BE91" s="40">
        <v>3.81064772605896</v>
      </c>
      <c r="BF91" s="336" t="s">
        <v>827</v>
      </c>
      <c r="BG91" s="40">
        <v>5.1496925354003906</v>
      </c>
      <c r="BH91" s="336" t="s">
        <v>1447</v>
      </c>
      <c r="BI91" s="40">
        <v>5.1034832000732422</v>
      </c>
      <c r="BJ91" s="336" t="s">
        <v>1803</v>
      </c>
      <c r="BK91" s="40">
        <v>5.1789236068725586</v>
      </c>
      <c r="BL91" s="336" t="s">
        <v>851</v>
      </c>
      <c r="BM91" s="40">
        <v>2.6317479610443115</v>
      </c>
      <c r="BN91" s="336" t="s">
        <v>838</v>
      </c>
      <c r="BO91" s="336" t="s">
        <v>851</v>
      </c>
      <c r="BP91" s="336" t="s">
        <v>436</v>
      </c>
      <c r="BQ91" s="40">
        <v>5.9622069820761681E-3</v>
      </c>
      <c r="BR91" s="40">
        <v>4.0219281800091267E-3</v>
      </c>
      <c r="BS91" s="40">
        <v>3.4921467304229736E-3</v>
      </c>
      <c r="BT91" s="40">
        <v>2.537046791985631E-3</v>
      </c>
      <c r="BU91" s="40">
        <v>2.5370558723807335E-3</v>
      </c>
      <c r="BV91" s="336" t="s">
        <v>851</v>
      </c>
      <c r="BW91" s="336" t="s">
        <v>827</v>
      </c>
      <c r="BX91" s="40">
        <v>5.9433355927467346E-3</v>
      </c>
      <c r="BY91" s="40">
        <v>6.0456059873104095E-3</v>
      </c>
      <c r="BZ91" s="40">
        <v>5.980328656733036E-3</v>
      </c>
      <c r="CA91" s="40">
        <v>5.6495759636163712E-3</v>
      </c>
      <c r="CB91" s="40">
        <v>5.4842177778482437E-3</v>
      </c>
      <c r="CC91" s="336" t="s">
        <v>851</v>
      </c>
      <c r="CD91" s="336" t="s">
        <v>1447</v>
      </c>
      <c r="CE91" s="40">
        <v>5.9204874560236931E-3</v>
      </c>
      <c r="CF91" s="40">
        <v>5.9251994825899601E-3</v>
      </c>
      <c r="CG91" s="40">
        <v>5.7322676293551922E-3</v>
      </c>
      <c r="CH91" s="40">
        <v>5.4842112585902214E-3</v>
      </c>
      <c r="CI91" s="40">
        <v>5.4842522367835045E-3</v>
      </c>
      <c r="CJ91" s="336" t="s">
        <v>851</v>
      </c>
      <c r="CK91" s="336" t="s">
        <v>1803</v>
      </c>
      <c r="CL91" s="40">
        <v>5.9052538126707077E-3</v>
      </c>
      <c r="CM91" s="40">
        <v>5.8149518445134163E-3</v>
      </c>
      <c r="CN91" s="40">
        <v>5.5668866261839867E-3</v>
      </c>
      <c r="CO91" s="40">
        <v>5.4841977544128895E-3</v>
      </c>
      <c r="CP91" s="40">
        <v>5.4841195233166218E-3</v>
      </c>
      <c r="CQ91" s="336" t="s">
        <v>851</v>
      </c>
      <c r="CR91" s="40">
        <v>10.466859817504883</v>
      </c>
      <c r="CS91" s="40">
        <v>10.881309509277344</v>
      </c>
      <c r="CT91" s="40">
        <v>11.335439682006836</v>
      </c>
      <c r="CU91" s="40">
        <v>11.799489974975586</v>
      </c>
      <c r="CV91" s="40">
        <v>12.214900016784668</v>
      </c>
      <c r="CW91" s="336" t="s">
        <v>1741</v>
      </c>
      <c r="CX91" s="336" t="s">
        <v>851</v>
      </c>
      <c r="CY91" s="40">
        <v>10.715530395507813</v>
      </c>
      <c r="CZ91" s="40">
        <v>11.149820327758789</v>
      </c>
      <c r="DA91" s="40">
        <v>11.613869667053223</v>
      </c>
      <c r="DB91" s="40">
        <v>12.05359935760498</v>
      </c>
      <c r="DC91" s="40">
        <v>12.456850051879883</v>
      </c>
      <c r="DD91" s="336" t="s">
        <v>1447</v>
      </c>
      <c r="DE91" s="336" t="s">
        <v>851</v>
      </c>
      <c r="DF91" s="40">
        <v>12.618149757385254</v>
      </c>
      <c r="DG91" s="336" t="s">
        <v>1803</v>
      </c>
      <c r="DH91" s="336" t="s">
        <v>851</v>
      </c>
      <c r="DI91" s="336" t="s">
        <v>851</v>
      </c>
      <c r="DJ91" s="336">
        <v>12.8</v>
      </c>
      <c r="DK91" s="336" t="s">
        <v>1738</v>
      </c>
      <c r="DL91" s="336" t="s">
        <v>851</v>
      </c>
      <c r="DM91" s="336" t="s">
        <v>851</v>
      </c>
      <c r="DN91" s="336" t="s">
        <v>436</v>
      </c>
      <c r="DO91" s="40">
        <v>8.2238418981432915E-3</v>
      </c>
      <c r="DP91" s="40">
        <v>7.8255552798509598E-3</v>
      </c>
      <c r="DQ91" s="40">
        <v>7.4692582711577415E-4</v>
      </c>
      <c r="DR91" s="40">
        <v>-7.8470492735505104E-3</v>
      </c>
      <c r="DS91" s="40">
        <v>2.3466151207685471E-2</v>
      </c>
      <c r="DT91" s="336" t="s">
        <v>851</v>
      </c>
      <c r="DU91" s="336" t="s">
        <v>827</v>
      </c>
      <c r="DV91" s="40">
        <v>5.4695452563464642E-3</v>
      </c>
      <c r="DW91" s="40">
        <v>-7.2336773155257106E-4</v>
      </c>
      <c r="DX91" s="40">
        <v>-8.001343347132206E-3</v>
      </c>
      <c r="DY91" s="40">
        <v>-5.479627288877964E-3</v>
      </c>
      <c r="DZ91" s="40">
        <v>-1.0215101763606071E-2</v>
      </c>
      <c r="EA91" s="336" t="s">
        <v>851</v>
      </c>
      <c r="EB91" s="336" t="s">
        <v>1447</v>
      </c>
      <c r="EC91" s="40">
        <v>3.5477709025144577E-3</v>
      </c>
      <c r="ED91" s="40">
        <v>-6.4794736681506038E-4</v>
      </c>
      <c r="EE91" s="40">
        <v>-8.3248652517795563E-3</v>
      </c>
      <c r="EF91" s="40">
        <v>2.4024405865930021E-4</v>
      </c>
      <c r="EG91" s="40">
        <v>6.7606130614876747E-3</v>
      </c>
      <c r="EH91" s="336" t="s">
        <v>851</v>
      </c>
      <c r="EI91" s="336" t="s">
        <v>1803</v>
      </c>
      <c r="EJ91" s="40">
        <v>1.9114298047497869E-3</v>
      </c>
      <c r="EK91" s="40">
        <v>-1.9299080595374107E-3</v>
      </c>
      <c r="EL91" s="40">
        <v>1.0583506664261222E-3</v>
      </c>
      <c r="EM91" s="40">
        <v>3.5152575001120567E-3</v>
      </c>
      <c r="EN91" s="40">
        <v>-6.0357940383255482E-3</v>
      </c>
      <c r="EO91" s="336" t="s">
        <v>851</v>
      </c>
      <c r="EP91" s="336" t="s">
        <v>851</v>
      </c>
      <c r="EQ91" s="336" t="s">
        <v>851</v>
      </c>
      <c r="ER91" s="40">
        <v>0.78150000000000008</v>
      </c>
      <c r="ES91" s="336" t="s">
        <v>1739</v>
      </c>
      <c r="ET91" s="336" t="s">
        <v>851</v>
      </c>
      <c r="EU91" s="336" t="s">
        <v>851</v>
      </c>
      <c r="EV91" s="40">
        <v>0.7965000000000001</v>
      </c>
      <c r="EW91" s="336" t="s">
        <v>1739</v>
      </c>
      <c r="EX91" s="336" t="s">
        <v>851</v>
      </c>
      <c r="EY91" s="336" t="s">
        <v>851</v>
      </c>
      <c r="EZ91" s="40">
        <v>0.7659999999999999</v>
      </c>
      <c r="FA91" s="336" t="s">
        <v>1739</v>
      </c>
      <c r="FB91" s="336" t="s">
        <v>851</v>
      </c>
      <c r="FC91" s="40">
        <v>1.6883209347724915E-2</v>
      </c>
      <c r="FD91" s="40">
        <v>2.332617761567235E-3</v>
      </c>
      <c r="FE91" s="40">
        <v>-8.6906282231211662E-3</v>
      </c>
      <c r="FF91" s="40">
        <v>-2.19161924906075E-3</v>
      </c>
      <c r="FG91" s="40">
        <v>1.217231061309576E-2</v>
      </c>
      <c r="FH91" s="336" t="s">
        <v>838</v>
      </c>
      <c r="FI91" s="336" t="s">
        <v>851</v>
      </c>
      <c r="FJ91" s="40">
        <v>2.034943550825119E-2</v>
      </c>
      <c r="FK91" s="40">
        <v>1.9866488873958588E-3</v>
      </c>
      <c r="FL91" s="40">
        <v>-1.1999959126114845E-2</v>
      </c>
      <c r="FM91" s="40">
        <v>-1.1169654317200184E-2</v>
      </c>
      <c r="FN91" s="40">
        <v>-1.7221525777131319E-3</v>
      </c>
      <c r="FO91" s="336" t="s">
        <v>840</v>
      </c>
      <c r="FP91" s="336" t="s">
        <v>851</v>
      </c>
      <c r="FQ91" s="40"/>
      <c r="FR91" s="336" t="s">
        <v>1737</v>
      </c>
      <c r="FS91" s="336" t="s">
        <v>851</v>
      </c>
      <c r="FT91" s="336" t="s">
        <v>851</v>
      </c>
      <c r="FU91" s="40">
        <v>3.6393202841281891E-2</v>
      </c>
      <c r="FV91" s="40">
        <v>3.122674860060215E-2</v>
      </c>
      <c r="FW91" s="40">
        <v>2.7486709877848625E-2</v>
      </c>
      <c r="FX91" s="40">
        <v>3.6569468677043915E-2</v>
      </c>
      <c r="FY91" s="40">
        <v>5.8082912117242813E-2</v>
      </c>
      <c r="FZ91" s="336" t="s">
        <v>840</v>
      </c>
      <c r="GA91" s="336" t="s">
        <v>851</v>
      </c>
      <c r="GB91" s="336" t="s">
        <v>851</v>
      </c>
      <c r="GC91" s="336" t="s">
        <v>851</v>
      </c>
      <c r="GD91" s="336" t="s">
        <v>851</v>
      </c>
      <c r="GE91" s="336" t="s">
        <v>851</v>
      </c>
      <c r="GF91" s="336" t="s">
        <v>851</v>
      </c>
      <c r="GG91" s="336" t="s">
        <v>851</v>
      </c>
      <c r="GH91" s="336" t="s">
        <v>851</v>
      </c>
      <c r="GI91" s="336" t="s">
        <v>851</v>
      </c>
      <c r="GJ91" s="336" t="s">
        <v>851</v>
      </c>
      <c r="GK91" s="40">
        <v>5176209</v>
      </c>
      <c r="GL91" s="40">
        <v>5188008</v>
      </c>
      <c r="GM91" s="40">
        <v>5200598</v>
      </c>
      <c r="GN91" s="40">
        <v>5213014</v>
      </c>
      <c r="GO91" s="40">
        <v>5228172</v>
      </c>
      <c r="GP91" s="40">
        <v>5246096</v>
      </c>
      <c r="GQ91" s="40">
        <v>5266268</v>
      </c>
      <c r="GR91" s="40">
        <v>5288720</v>
      </c>
      <c r="GS91" s="40">
        <v>5313399</v>
      </c>
      <c r="GT91" s="40">
        <v>5338871</v>
      </c>
      <c r="GU91" s="40">
        <v>5363352</v>
      </c>
      <c r="GV91" s="40">
        <v>5388272</v>
      </c>
      <c r="GW91" s="40">
        <v>5413971</v>
      </c>
      <c r="GX91" s="40">
        <v>5438972</v>
      </c>
      <c r="GY91" s="40">
        <v>5461512</v>
      </c>
      <c r="GZ91" s="40">
        <v>5479531</v>
      </c>
      <c r="HA91" s="40">
        <v>5495303</v>
      </c>
      <c r="HB91" s="40">
        <v>5508214</v>
      </c>
      <c r="HC91" s="40">
        <v>5515525</v>
      </c>
      <c r="HD91" s="40">
        <v>5521606</v>
      </c>
      <c r="HE91" s="40">
        <v>5530719</v>
      </c>
      <c r="HF91" s="40">
        <v>5537000</v>
      </c>
      <c r="HG91" s="40">
        <v>5543000</v>
      </c>
      <c r="HH91" s="40">
        <v>5548000</v>
      </c>
      <c r="HI91" s="40">
        <v>5553000</v>
      </c>
      <c r="HJ91" s="40">
        <v>5556000</v>
      </c>
      <c r="HK91" s="40">
        <v>5557000</v>
      </c>
      <c r="HL91" s="40">
        <v>5557000</v>
      </c>
      <c r="HM91" s="40">
        <v>5556000</v>
      </c>
      <c r="HN91" s="40">
        <v>5553000</v>
      </c>
      <c r="HO91" s="40">
        <v>5549000</v>
      </c>
      <c r="HP91" s="40">
        <v>5545000</v>
      </c>
      <c r="HQ91" s="40">
        <v>5540000</v>
      </c>
      <c r="HR91" s="40">
        <v>5534000</v>
      </c>
      <c r="HS91" s="40">
        <v>5529000</v>
      </c>
      <c r="HT91" s="40">
        <v>5524000</v>
      </c>
      <c r="HU91" s="40">
        <v>5519000</v>
      </c>
      <c r="HV91" s="40">
        <v>5514000</v>
      </c>
      <c r="HW91" s="40">
        <v>5509000</v>
      </c>
      <c r="HX91" s="40">
        <v>5504000</v>
      </c>
      <c r="HY91" s="40">
        <v>5499000</v>
      </c>
      <c r="HZ91" s="40">
        <v>5495000</v>
      </c>
      <c r="IA91" s="40">
        <v>5490000</v>
      </c>
      <c r="IB91" s="40">
        <v>5485000</v>
      </c>
      <c r="IC91" s="40">
        <v>5481000</v>
      </c>
      <c r="ID91" s="40">
        <v>5475000</v>
      </c>
      <c r="IE91" s="40">
        <v>5470000</v>
      </c>
      <c r="IF91" s="40">
        <v>5465000</v>
      </c>
      <c r="IG91" s="40">
        <v>5459000</v>
      </c>
      <c r="IH91" s="40">
        <v>5453000</v>
      </c>
      <c r="II91" s="40">
        <v>5446000</v>
      </c>
      <c r="IJ91" s="336" t="s">
        <v>851</v>
      </c>
      <c r="IK91" s="336" t="s">
        <v>851</v>
      </c>
      <c r="IL91" s="336" t="s">
        <v>851</v>
      </c>
      <c r="IM91" s="40">
        <v>2.87421396933496E-3</v>
      </c>
      <c r="IN91" s="40">
        <v>2.346705412492156E-3</v>
      </c>
      <c r="IO91" s="40">
        <v>1.3264104491099715E-3</v>
      </c>
      <c r="IP91" s="40">
        <v>1.1019168887287378E-3</v>
      </c>
      <c r="IQ91" s="40">
        <v>1.649065176025033E-3</v>
      </c>
      <c r="IR91" s="40">
        <v>1.135012716986239E-3</v>
      </c>
      <c r="IS91" s="40">
        <v>1.0830325772985816E-3</v>
      </c>
      <c r="IT91" s="40">
        <v>9.0163201093673706E-4</v>
      </c>
      <c r="IU91" s="40">
        <v>9.0081978123635054E-4</v>
      </c>
      <c r="IV91" s="40">
        <v>5.4010265739634633E-4</v>
      </c>
      <c r="IW91" s="40">
        <v>1.7996940005104989E-4</v>
      </c>
      <c r="IX91" s="40">
        <v>0</v>
      </c>
      <c r="IY91" s="40">
        <v>-1.7996940005104989E-4</v>
      </c>
      <c r="IZ91" s="40">
        <v>-5.4010265739634633E-4</v>
      </c>
      <c r="JA91" s="40">
        <v>-7.205909350886941E-4</v>
      </c>
      <c r="JB91" s="40">
        <v>-7.2111055487766862E-4</v>
      </c>
      <c r="JC91" s="40">
        <v>-9.0212002396583557E-4</v>
      </c>
      <c r="JD91" s="40">
        <v>-1.0836194269359112E-3</v>
      </c>
      <c r="JE91" s="40">
        <v>-9.0391398407518864E-4</v>
      </c>
      <c r="JF91" s="40">
        <v>-9.0473180171102285E-4</v>
      </c>
      <c r="JG91" s="40">
        <v>-9.0555107453837991E-4</v>
      </c>
      <c r="JH91" s="40">
        <v>-9.0637186076492071E-4</v>
      </c>
      <c r="JI91" s="40">
        <v>-9.0719410218298435E-4</v>
      </c>
      <c r="JJ91" s="40">
        <v>-9.0801785700023174E-4</v>
      </c>
      <c r="JK91" s="40">
        <v>-9.0884312521666288E-4</v>
      </c>
      <c r="JL91" s="40">
        <v>-7.2766968514770269E-4</v>
      </c>
      <c r="JM91" s="40">
        <v>-9.1033231001347303E-4</v>
      </c>
      <c r="JN91" s="40">
        <v>-9.1116176918148994E-4</v>
      </c>
      <c r="JO91" s="40">
        <v>-7.2952767368406057E-4</v>
      </c>
      <c r="JP91" s="40">
        <v>-1.0952904121950269E-3</v>
      </c>
      <c r="JQ91" s="40">
        <v>-9.1365928528830409E-4</v>
      </c>
      <c r="JR91" s="40">
        <v>-9.14494798053056E-4</v>
      </c>
      <c r="JS91" s="40">
        <v>-1.0984988184645772E-3</v>
      </c>
      <c r="JT91" s="40">
        <v>-1.0997068602591753E-3</v>
      </c>
      <c r="JU91" s="40">
        <v>-1.2845216551795602E-3</v>
      </c>
      <c r="JV91" s="336" t="s">
        <v>1740</v>
      </c>
      <c r="JW91" s="336" t="s">
        <v>851</v>
      </c>
      <c r="JX91" s="336" t="s">
        <v>851</v>
      </c>
      <c r="JY91" s="336" t="s">
        <v>851</v>
      </c>
      <c r="JZ91" s="336" t="s">
        <v>851</v>
      </c>
      <c r="KA91" s="336" t="s">
        <v>1740</v>
      </c>
      <c r="KB91" s="40">
        <v>0.49216420415651696</v>
      </c>
      <c r="KC91" s="40">
        <v>0.49239447523097801</v>
      </c>
      <c r="KD91" s="40">
        <v>0.49260202359775396</v>
      </c>
      <c r="KE91" s="40">
        <v>0.49279241514616801</v>
      </c>
      <c r="KF91" s="40">
        <v>0.49297390042477096</v>
      </c>
      <c r="KG91" s="40">
        <v>0.493150165736643</v>
      </c>
      <c r="KH91" s="40">
        <v>0.49332316336301801</v>
      </c>
      <c r="KI91" s="40">
        <v>0.49349175763048303</v>
      </c>
      <c r="KJ91" s="40">
        <v>0.49365404297033399</v>
      </c>
      <c r="KK91" s="40">
        <v>0.49380852042890899</v>
      </c>
      <c r="KL91" s="40">
        <v>0.493952584122757</v>
      </c>
      <c r="KM91" s="40">
        <v>0.49408723163582302</v>
      </c>
      <c r="KN91" s="40">
        <v>0.49421348604780296</v>
      </c>
      <c r="KO91" s="40">
        <v>0.49433448736280394</v>
      </c>
      <c r="KP91" s="40">
        <v>0.494449260507765</v>
      </c>
      <c r="KQ91" s="40">
        <v>0.49455885112008197</v>
      </c>
      <c r="KR91" s="40">
        <v>0.494664977502701</v>
      </c>
      <c r="KS91" s="40">
        <v>0.49476905398898302</v>
      </c>
      <c r="KT91" s="40">
        <v>0.494874306142085</v>
      </c>
      <c r="KU91" s="40">
        <v>0.49498587603544997</v>
      </c>
      <c r="KV91" s="40">
        <v>0.49510511112793404</v>
      </c>
      <c r="KW91" s="40">
        <v>0.495234341105183</v>
      </c>
      <c r="KX91" s="40">
        <v>0.49537484785211</v>
      </c>
      <c r="KY91" s="40">
        <v>0.49552641944741405</v>
      </c>
      <c r="KZ91" s="40">
        <v>0.495691192469907</v>
      </c>
      <c r="LA91" s="40">
        <v>0.49587068331049999</v>
      </c>
      <c r="LB91" s="40">
        <v>0.49606707820621798</v>
      </c>
      <c r="LC91" s="40">
        <v>0.49627569580363501</v>
      </c>
      <c r="LD91" s="40">
        <v>0.49649600139364802</v>
      </c>
      <c r="LE91" s="40">
        <v>0.49672093895055602</v>
      </c>
      <c r="LF91" s="40">
        <v>0.49694614093218098</v>
      </c>
      <c r="LG91" s="40">
        <v>0.49717282861321999</v>
      </c>
      <c r="LH91" s="40">
        <v>0.49739830320885298</v>
      </c>
      <c r="LI91" s="40">
        <v>0.497620588716569</v>
      </c>
      <c r="LJ91" s="40">
        <v>0.49783593994480801</v>
      </c>
      <c r="LK91" s="40">
        <v>0.49804526013861805</v>
      </c>
      <c r="LL91" s="336" t="s">
        <v>851</v>
      </c>
      <c r="LM91" s="336" t="s">
        <v>851</v>
      </c>
      <c r="LN91" s="336" t="s">
        <v>1740</v>
      </c>
      <c r="LO91" s="40">
        <v>0.63360971212387085</v>
      </c>
      <c r="LP91" s="40">
        <v>0.62875187397003174</v>
      </c>
      <c r="LQ91" s="40">
        <v>0.62470084428787231</v>
      </c>
      <c r="LR91" s="40">
        <v>0.62134033441543579</v>
      </c>
      <c r="LS91" s="40">
        <v>0.61843019723892212</v>
      </c>
      <c r="LT91" s="40">
        <v>0.61580383777618408</v>
      </c>
      <c r="LU91" s="40">
        <v>0.61387032270431519</v>
      </c>
      <c r="LV91" s="40">
        <v>0.61230379343032837</v>
      </c>
      <c r="LW91" s="40">
        <v>0.61103099584579468</v>
      </c>
      <c r="LX91" s="40">
        <v>0.60976046323776245</v>
      </c>
      <c r="LY91" s="40">
        <v>0.60853129625320435</v>
      </c>
      <c r="LZ91" s="40">
        <v>0.60752207040786743</v>
      </c>
      <c r="MA91" s="40">
        <v>0.60644233226776123</v>
      </c>
      <c r="MB91" s="40">
        <v>0.60547155141830444</v>
      </c>
      <c r="MC91" s="40">
        <v>0.6043580174446106</v>
      </c>
      <c r="MD91" s="40">
        <v>0.60317176580429077</v>
      </c>
      <c r="ME91" s="40">
        <v>0.60198378562927246</v>
      </c>
      <c r="MF91" s="40">
        <v>0.6009024977684021</v>
      </c>
      <c r="MG91" s="40">
        <v>0.59974700212478638</v>
      </c>
      <c r="MH91" s="40">
        <v>0.59848076105117798</v>
      </c>
      <c r="MI91" s="40">
        <v>0.59757423400878906</v>
      </c>
      <c r="MJ91" s="40">
        <v>0.597209632396698</v>
      </c>
      <c r="MK91" s="40">
        <v>0.59738844633102417</v>
      </c>
      <c r="ML91" s="40">
        <v>0.59756761789321899</v>
      </c>
      <c r="MM91" s="40">
        <v>0.59738373756408691</v>
      </c>
      <c r="MN91" s="40">
        <v>0.59683579206466675</v>
      </c>
      <c r="MO91" s="40">
        <v>0.59617835283279419</v>
      </c>
      <c r="MP91" s="40">
        <v>0.59526413679122925</v>
      </c>
      <c r="MQ91" s="40">
        <v>0.59416592121124268</v>
      </c>
      <c r="MR91" s="40">
        <v>0.59277504682540894</v>
      </c>
      <c r="MS91" s="40">
        <v>0.59141552448272705</v>
      </c>
      <c r="MT91" s="40">
        <v>0.58994513750076294</v>
      </c>
      <c r="MU91" s="40">
        <v>0.58865505456924438</v>
      </c>
      <c r="MV91" s="40">
        <v>0.58728706836700439</v>
      </c>
      <c r="MW91" s="40">
        <v>0.58573263883590698</v>
      </c>
      <c r="MX91" s="40">
        <v>0.58446568250656128</v>
      </c>
      <c r="MY91" s="336" t="s">
        <v>851</v>
      </c>
      <c r="MZ91" s="336" t="s">
        <v>1740</v>
      </c>
      <c r="NA91" s="40">
        <v>0.56557196378707886</v>
      </c>
      <c r="NB91" s="40">
        <v>0.56210368871688843</v>
      </c>
      <c r="NC91" s="40">
        <v>0.55903422832489014</v>
      </c>
      <c r="ND91" s="40">
        <v>0.55629974603652954</v>
      </c>
      <c r="NE91" s="40">
        <v>0.55379414558410645</v>
      </c>
      <c r="NF91" s="40">
        <v>0.55143535137176514</v>
      </c>
      <c r="NG91" s="40">
        <v>0.54975616931915283</v>
      </c>
      <c r="NH91" s="40">
        <v>0.54789823293685913</v>
      </c>
      <c r="NI91" s="40">
        <v>0.54650324583053589</v>
      </c>
      <c r="NJ91" s="40">
        <v>0.54511076211929321</v>
      </c>
      <c r="NK91" s="40">
        <v>0.54409646987915039</v>
      </c>
      <c r="NL91" s="40">
        <v>0.54345870018005371</v>
      </c>
      <c r="NM91" s="40">
        <v>0.5430988073348999</v>
      </c>
      <c r="NN91" s="40">
        <v>0.54283654689788818</v>
      </c>
      <c r="NO91" s="40">
        <v>0.54294973611831665</v>
      </c>
      <c r="NP91" s="40">
        <v>0.54280048608779907</v>
      </c>
      <c r="NQ91" s="40">
        <v>0.54319208860397339</v>
      </c>
      <c r="NR91" s="40">
        <v>0.54368233680725098</v>
      </c>
      <c r="NS91" s="40">
        <v>0.54427176713943481</v>
      </c>
      <c r="NT91" s="40">
        <v>0.54422140121459961</v>
      </c>
      <c r="NU91" s="40">
        <v>0.54362779855728149</v>
      </c>
      <c r="NV91" s="40">
        <v>0.5430331826210022</v>
      </c>
      <c r="NW91" s="40">
        <v>0.54207473993301392</v>
      </c>
      <c r="NX91" s="40">
        <v>0.54075151681900024</v>
      </c>
      <c r="NY91" s="40">
        <v>0.53888082504272461</v>
      </c>
      <c r="NZ91" s="40">
        <v>0.53718858957290649</v>
      </c>
      <c r="OA91" s="40">
        <v>0.53539580106735229</v>
      </c>
      <c r="OB91" s="40">
        <v>0.53369760513305664</v>
      </c>
      <c r="OC91" s="40">
        <v>0.53181403875350952</v>
      </c>
      <c r="OD91" s="40">
        <v>0.52983033657073975</v>
      </c>
      <c r="OE91" s="40">
        <v>0.52840185165405273</v>
      </c>
      <c r="OF91" s="40">
        <v>0.5268738865852356</v>
      </c>
      <c r="OG91" s="40">
        <v>0.52570903301239014</v>
      </c>
      <c r="OH91" s="40">
        <v>0.52482140064239502</v>
      </c>
      <c r="OI91" s="40">
        <v>0.52338165044784546</v>
      </c>
      <c r="OJ91" s="40">
        <v>0.52203452587127686</v>
      </c>
      <c r="OK91" s="336" t="s">
        <v>851</v>
      </c>
      <c r="OL91" s="336" t="s">
        <v>851</v>
      </c>
      <c r="OM91" s="336" t="s">
        <v>1740</v>
      </c>
      <c r="ON91" s="40">
        <v>0.57835644483566284</v>
      </c>
      <c r="OO91" s="40">
        <v>0.57436925172805786</v>
      </c>
      <c r="OP91" s="40">
        <v>0.57088214159011841</v>
      </c>
      <c r="OQ91" s="40">
        <v>0.56782048940658569</v>
      </c>
      <c r="OR91" s="40">
        <v>0.56501388549804688</v>
      </c>
      <c r="OS91" s="40">
        <v>0.56232744455337524</v>
      </c>
      <c r="OT91" s="40">
        <v>0.55986994504928589</v>
      </c>
      <c r="OU91" s="40">
        <v>0.55764025449752808</v>
      </c>
      <c r="OV91" s="40">
        <v>0.55551552772521973</v>
      </c>
      <c r="OW91" s="40">
        <v>0.55357462167739868</v>
      </c>
      <c r="OX91" s="40">
        <v>0.55201584100723267</v>
      </c>
      <c r="OY91" s="40">
        <v>0.55065685510635376</v>
      </c>
      <c r="OZ91" s="40">
        <v>0.54921722412109375</v>
      </c>
      <c r="PA91" s="40">
        <v>0.54823613166809082</v>
      </c>
      <c r="PB91" s="40">
        <v>0.54745185375213623</v>
      </c>
      <c r="PC91" s="40">
        <v>0.54712563753128052</v>
      </c>
      <c r="PD91" s="40">
        <v>0.5467989444732666</v>
      </c>
      <c r="PE91" s="40">
        <v>0.54675090312957764</v>
      </c>
      <c r="PF91" s="40">
        <v>0.5473436713218689</v>
      </c>
      <c r="PG91" s="40">
        <v>0.54747694730758667</v>
      </c>
      <c r="PH91" s="40">
        <v>0.54797250032424927</v>
      </c>
      <c r="PI91" s="40">
        <v>0.5484689474105835</v>
      </c>
      <c r="PJ91" s="40">
        <v>0.54932898283004761</v>
      </c>
      <c r="PK91" s="40">
        <v>0.55019056797027588</v>
      </c>
      <c r="PL91" s="40">
        <v>0.55032706260681152</v>
      </c>
      <c r="PM91" s="40">
        <v>0.55046373605728149</v>
      </c>
      <c r="PN91" s="40">
        <v>0.54977250099182129</v>
      </c>
      <c r="PO91" s="40">
        <v>0.5488160252571106</v>
      </c>
      <c r="PP91" s="40">
        <v>0.54785782098770142</v>
      </c>
      <c r="PQ91" s="40">
        <v>0.5466156005859375</v>
      </c>
      <c r="PR91" s="40">
        <v>0.54520547389984131</v>
      </c>
      <c r="PS91" s="40">
        <v>0.5433272123336792</v>
      </c>
      <c r="PT91" s="40">
        <v>0.54162853956222534</v>
      </c>
      <c r="PU91" s="40">
        <v>0.54020881652832031</v>
      </c>
      <c r="PV91" s="40">
        <v>0.53823584318161011</v>
      </c>
      <c r="PW91" s="40">
        <v>0.5369078516960144</v>
      </c>
      <c r="PX91" s="336" t="s">
        <v>851</v>
      </c>
      <c r="PY91" s="336" t="s">
        <v>851</v>
      </c>
      <c r="PZ91" s="40">
        <v>0.74639999999999995</v>
      </c>
      <c r="QA91" s="40">
        <v>0.74939999999999996</v>
      </c>
      <c r="QB91" s="40">
        <v>0.74719999999999998</v>
      </c>
      <c r="QC91" s="40">
        <v>0.74439999999999995</v>
      </c>
      <c r="QD91" s="40">
        <v>0.7451000000000001</v>
      </c>
      <c r="QE91" s="40">
        <v>0.75090000000000001</v>
      </c>
      <c r="QF91" s="40">
        <v>0.75419999999999998</v>
      </c>
      <c r="QG91" s="40">
        <v>0.75829999999999997</v>
      </c>
      <c r="QH91" s="40">
        <v>0.74769999999999992</v>
      </c>
      <c r="QI91" s="40">
        <v>0.74340000000000006</v>
      </c>
      <c r="QJ91" s="40">
        <v>0.74670000000000003</v>
      </c>
      <c r="QK91" s="40">
        <v>0.74959999999999993</v>
      </c>
      <c r="QL91" s="40">
        <v>0.74909999999999999</v>
      </c>
      <c r="QM91" s="40">
        <v>0.75209999999999999</v>
      </c>
      <c r="QN91" s="40">
        <v>0.75629999999999997</v>
      </c>
      <c r="QO91" s="40">
        <v>0.75780000000000003</v>
      </c>
      <c r="QP91" s="40">
        <v>0.76639999999999997</v>
      </c>
      <c r="QQ91" s="40">
        <v>0.77790000000000004</v>
      </c>
      <c r="QR91" s="40">
        <v>0.78150000000000008</v>
      </c>
      <c r="QS91" s="336" t="s">
        <v>851</v>
      </c>
      <c r="QT91" s="336" t="s">
        <v>851</v>
      </c>
      <c r="QU91" s="336" t="s">
        <v>851</v>
      </c>
      <c r="QV91" s="336" t="s">
        <v>851</v>
      </c>
      <c r="QW91" s="40">
        <v>4.6171685680747032E-3</v>
      </c>
      <c r="QX91" s="336" t="s">
        <v>851</v>
      </c>
      <c r="QY91" s="336" t="s">
        <v>851</v>
      </c>
      <c r="QZ91" s="336" t="s">
        <v>851</v>
      </c>
      <c r="RA91" s="336" t="s">
        <v>851</v>
      </c>
      <c r="RB91" s="336" t="s">
        <v>851</v>
      </c>
      <c r="RC91" s="336" t="s">
        <v>851</v>
      </c>
      <c r="RD91" s="336" t="s">
        <v>851</v>
      </c>
      <c r="RE91" s="336" t="s">
        <v>851</v>
      </c>
      <c r="RF91" s="40">
        <v>0.27300000000000002</v>
      </c>
      <c r="RG91" s="40">
        <v>2018</v>
      </c>
      <c r="RH91" s="336" t="s">
        <v>840</v>
      </c>
      <c r="RI91" s="336" t="s">
        <v>851</v>
      </c>
      <c r="RJ91" s="40">
        <v>1E-3</v>
      </c>
      <c r="RK91" s="40">
        <v>2018</v>
      </c>
      <c r="RL91" s="336" t="s">
        <v>840</v>
      </c>
      <c r="RM91" s="336" t="s">
        <v>851</v>
      </c>
      <c r="RN91" s="40">
        <v>1E-3</v>
      </c>
      <c r="RO91" s="40">
        <v>2018</v>
      </c>
      <c r="RP91" s="336" t="s">
        <v>840</v>
      </c>
      <c r="RQ91" s="336" t="s">
        <v>851</v>
      </c>
      <c r="RR91" s="40">
        <v>2E-3</v>
      </c>
      <c r="RS91" s="40">
        <v>2018</v>
      </c>
      <c r="RT91" s="336" t="s">
        <v>840</v>
      </c>
      <c r="RU91" s="336" t="s">
        <v>851</v>
      </c>
      <c r="RV91" s="40">
        <v>0.122</v>
      </c>
      <c r="RW91" s="40">
        <v>2019</v>
      </c>
      <c r="RX91" s="336" t="s">
        <v>840</v>
      </c>
      <c r="RY91" s="336" t="s">
        <v>851</v>
      </c>
      <c r="RZ91" s="336" t="s">
        <v>838</v>
      </c>
      <c r="SA91" s="40">
        <v>0.21010777354240417</v>
      </c>
      <c r="SB91" s="40">
        <v>0.20956623554229736</v>
      </c>
      <c r="SC91" s="40">
        <v>0.20929820835590363</v>
      </c>
      <c r="SD91" s="40">
        <v>0.21503289043903351</v>
      </c>
      <c r="SE91" s="40">
        <v>0.21776022017002106</v>
      </c>
      <c r="SF91" s="336" t="s">
        <v>851</v>
      </c>
      <c r="SG91" s="336" t="s">
        <v>851</v>
      </c>
      <c r="SH91" s="40">
        <v>0.22775129973888397</v>
      </c>
      <c r="SI91" s="40">
        <v>0.22928452491760254</v>
      </c>
      <c r="SJ91" s="40">
        <v>0.22660057246685028</v>
      </c>
      <c r="SK91" s="40">
        <v>0.23025991022586823</v>
      </c>
      <c r="SL91" s="40">
        <v>0.23741655051708221</v>
      </c>
      <c r="SM91" s="336" t="s">
        <v>840</v>
      </c>
      <c r="SN91" s="336" t="s">
        <v>851</v>
      </c>
      <c r="SO91" s="336" t="s">
        <v>851</v>
      </c>
      <c r="SP91" s="40">
        <v>1.1670981533825397E-2</v>
      </c>
      <c r="SQ91" s="40">
        <v>6.955309771001339E-3</v>
      </c>
      <c r="SR91" s="40">
        <v>5.8227875269949436E-3</v>
      </c>
      <c r="SS91" s="40">
        <v>1.0888176038861275E-2</v>
      </c>
      <c r="ST91" s="40">
        <v>-2.9409339651465416E-2</v>
      </c>
      <c r="SU91" s="336" t="s">
        <v>838</v>
      </c>
      <c r="SV91" s="336" t="s">
        <v>851</v>
      </c>
      <c r="SW91" s="336" t="s">
        <v>851</v>
      </c>
      <c r="SX91" s="40">
        <v>1.5948658809065819E-2</v>
      </c>
      <c r="SY91" s="40">
        <v>1.0744496248662472E-2</v>
      </c>
      <c r="SZ91" s="40">
        <v>1.1900890618562698E-2</v>
      </c>
      <c r="TA91" s="40">
        <v>1.7855286598205566E-2</v>
      </c>
      <c r="TB91" s="40">
        <v>1.3348070904612541E-2</v>
      </c>
      <c r="TC91" s="336" t="s">
        <v>840</v>
      </c>
      <c r="TD91" s="336" t="s">
        <v>851</v>
      </c>
      <c r="TE91" s="336" t="s">
        <v>851</v>
      </c>
      <c r="TF91" s="336" t="s">
        <v>851</v>
      </c>
      <c r="TG91" s="40">
        <v>8.381732739508152E-3</v>
      </c>
      <c r="TH91" s="40">
        <v>3.4754790831357241E-3</v>
      </c>
      <c r="TI91" s="40">
        <v>2.6145556475967169E-3</v>
      </c>
      <c r="TJ91" s="40">
        <v>8.725249208509922E-3</v>
      </c>
      <c r="TK91" s="40">
        <v>-3.0956156551837921E-2</v>
      </c>
      <c r="TL91" s="336" t="s">
        <v>838</v>
      </c>
      <c r="TM91" s="336" t="s">
        <v>851</v>
      </c>
      <c r="TN91" s="336" t="s">
        <v>851</v>
      </c>
      <c r="TO91" s="336" t="s">
        <v>851</v>
      </c>
      <c r="TP91" s="40">
        <v>1.2615064159035683E-2</v>
      </c>
      <c r="TQ91" s="40">
        <v>7.1040252223610878E-3</v>
      </c>
      <c r="TR91" s="40">
        <v>8.5354354232549667E-3</v>
      </c>
      <c r="TS91" s="40">
        <v>1.5666669234633446E-2</v>
      </c>
      <c r="TT91" s="40">
        <v>1.2246153317391872E-2</v>
      </c>
      <c r="TU91" s="336" t="s">
        <v>840</v>
      </c>
      <c r="TV91" s="336" t="s">
        <v>851</v>
      </c>
      <c r="TW91" s="40">
        <v>49950</v>
      </c>
      <c r="TX91" s="336" t="s">
        <v>840</v>
      </c>
      <c r="TY91" s="336" t="s">
        <v>851</v>
      </c>
      <c r="TZ91" s="40">
        <v>49167.84765625</v>
      </c>
      <c r="UA91" s="336" t="s">
        <v>838</v>
      </c>
      <c r="UB91" s="336" t="s">
        <v>851</v>
      </c>
      <c r="UC91" s="40">
        <v>46172.567498465003</v>
      </c>
      <c r="UD91" s="336" t="s">
        <v>840</v>
      </c>
      <c r="UE91" s="336" t="s">
        <v>851</v>
      </c>
      <c r="UF91" s="336" t="s">
        <v>851</v>
      </c>
      <c r="UG91" s="40">
        <v>0.22699098289012909</v>
      </c>
      <c r="UH91" s="40">
        <v>0.21189884841442108</v>
      </c>
      <c r="UI91" s="40">
        <v>0.20060758292675018</v>
      </c>
      <c r="UJ91" s="40">
        <v>0.21284128725528717</v>
      </c>
      <c r="UK91" s="40">
        <v>0.22993253171443939</v>
      </c>
      <c r="UL91" s="336" t="s">
        <v>838</v>
      </c>
      <c r="UM91" s="336" t="s">
        <v>851</v>
      </c>
      <c r="UN91" s="336" t="s">
        <v>851</v>
      </c>
      <c r="UO91" s="336" t="s">
        <v>851</v>
      </c>
      <c r="UP91" s="40">
        <v>0.24810072779655457</v>
      </c>
      <c r="UQ91" s="40">
        <v>0.2312711626291275</v>
      </c>
      <c r="UR91" s="40">
        <v>0.21460062265396118</v>
      </c>
      <c r="US91" s="40">
        <v>0.21909025311470032</v>
      </c>
      <c r="UT91" s="40">
        <v>0.23569439351558685</v>
      </c>
      <c r="UU91" s="336" t="s">
        <v>840</v>
      </c>
    </row>
    <row r="92" spans="1:567">
      <c r="A92" s="336" t="s">
        <v>517</v>
      </c>
      <c r="B92" s="336" t="s">
        <v>57</v>
      </c>
      <c r="C92" s="336" t="s">
        <v>280</v>
      </c>
      <c r="D92" s="40">
        <v>3.4124944359064102E-2</v>
      </c>
      <c r="E92" s="336" t="s">
        <v>436</v>
      </c>
      <c r="F92" s="40">
        <v>3.7831384688615799E-2</v>
      </c>
      <c r="G92" s="336" t="s">
        <v>1741</v>
      </c>
      <c r="H92" s="40">
        <v>3.8344185799360275E-2</v>
      </c>
      <c r="I92" s="336" t="s">
        <v>1447</v>
      </c>
      <c r="J92" s="40">
        <v>3.6413446068763733E-2</v>
      </c>
      <c r="K92" s="336" t="s">
        <v>1803</v>
      </c>
      <c r="L92" s="336" t="s">
        <v>436</v>
      </c>
      <c r="M92" s="40">
        <v>0.62665796279907227</v>
      </c>
      <c r="N92" s="40">
        <v>0.65209704637527466</v>
      </c>
      <c r="O92" s="336" t="s">
        <v>436</v>
      </c>
      <c r="P92" s="40">
        <v>0.62665796279907227</v>
      </c>
      <c r="Q92" s="336" t="s">
        <v>436</v>
      </c>
      <c r="R92" s="40">
        <v>0.66242015361785889</v>
      </c>
      <c r="S92" s="336" t="s">
        <v>436</v>
      </c>
      <c r="T92" s="40">
        <v>0.59934502840042114</v>
      </c>
      <c r="U92" s="336" t="s">
        <v>436</v>
      </c>
      <c r="V92" s="336" t="s">
        <v>851</v>
      </c>
      <c r="W92" s="336" t="s">
        <v>1741</v>
      </c>
      <c r="X92" s="40">
        <v>0.63000392913818359</v>
      </c>
      <c r="Y92" s="40">
        <v>0.65368270874023438</v>
      </c>
      <c r="Z92" s="336" t="s">
        <v>1741</v>
      </c>
      <c r="AA92" s="40">
        <v>0.63000392913818359</v>
      </c>
      <c r="AB92" s="336" t="s">
        <v>1741</v>
      </c>
      <c r="AC92" s="40">
        <v>0.66439598798751831</v>
      </c>
      <c r="AD92" s="336" t="s">
        <v>1741</v>
      </c>
      <c r="AE92" s="40">
        <v>0.60568416118621826</v>
      </c>
      <c r="AF92" s="336" t="s">
        <v>1741</v>
      </c>
      <c r="AG92" s="336" t="s">
        <v>851</v>
      </c>
      <c r="AH92" s="336" t="s">
        <v>1447</v>
      </c>
      <c r="AI92" s="40">
        <v>0.63249075412750244</v>
      </c>
      <c r="AJ92" s="40">
        <v>0.65430867671966553</v>
      </c>
      <c r="AK92" s="336" t="s">
        <v>1447</v>
      </c>
      <c r="AL92" s="40">
        <v>0.63249075412750244</v>
      </c>
      <c r="AM92" s="336" t="s">
        <v>1447</v>
      </c>
      <c r="AN92" s="40">
        <v>0.66982388496398926</v>
      </c>
      <c r="AO92" s="336" t="s">
        <v>1447</v>
      </c>
      <c r="AP92" s="40">
        <v>0.61188316345214844</v>
      </c>
      <c r="AQ92" s="336" t="s">
        <v>1447</v>
      </c>
      <c r="AR92" s="336" t="s">
        <v>851</v>
      </c>
      <c r="AS92" s="336" t="s">
        <v>1803</v>
      </c>
      <c r="AT92" s="40">
        <v>0.62413203716278076</v>
      </c>
      <c r="AU92" s="40">
        <v>0.64641755819320679</v>
      </c>
      <c r="AV92" s="336" t="s">
        <v>1803</v>
      </c>
      <c r="AW92" s="40">
        <v>0.62413203716278076</v>
      </c>
      <c r="AX92" s="336" t="s">
        <v>1803</v>
      </c>
      <c r="AY92" s="40">
        <v>0.66027706861495972</v>
      </c>
      <c r="AZ92" s="336" t="s">
        <v>1803</v>
      </c>
      <c r="BA92" s="40">
        <v>0.6056937575340271</v>
      </c>
      <c r="BB92" s="336" t="s">
        <v>1803</v>
      </c>
      <c r="BC92" s="336" t="s">
        <v>851</v>
      </c>
      <c r="BD92" s="336" t="s">
        <v>436</v>
      </c>
      <c r="BE92" s="40">
        <v>3.5735898017883301</v>
      </c>
      <c r="BF92" s="336" t="s">
        <v>827</v>
      </c>
      <c r="BG92" s="40">
        <v>4.815180778503418</v>
      </c>
      <c r="BH92" s="336" t="s">
        <v>1447</v>
      </c>
      <c r="BI92" s="40">
        <v>4.937833309173584</v>
      </c>
      <c r="BJ92" s="336" t="s">
        <v>1803</v>
      </c>
      <c r="BK92" s="40">
        <v>6.0746641159057617</v>
      </c>
      <c r="BL92" s="336" t="s">
        <v>851</v>
      </c>
      <c r="BM92" s="40">
        <v>2.5675888061523438</v>
      </c>
      <c r="BN92" s="336" t="s">
        <v>838</v>
      </c>
      <c r="BO92" s="336" t="s">
        <v>851</v>
      </c>
      <c r="BP92" s="336" t="s">
        <v>436</v>
      </c>
      <c r="BQ92" s="40">
        <v>1.1252949014306068E-2</v>
      </c>
      <c r="BR92" s="40">
        <v>8.864562027156353E-3</v>
      </c>
      <c r="BS92" s="40">
        <v>6.6148382611572742E-3</v>
      </c>
      <c r="BT92" s="40">
        <v>8.7924860417842865E-3</v>
      </c>
      <c r="BU92" s="40">
        <v>8.7924879044294357E-3</v>
      </c>
      <c r="BV92" s="336" t="s">
        <v>851</v>
      </c>
      <c r="BW92" s="336" t="s">
        <v>827</v>
      </c>
      <c r="BX92" s="40">
        <v>4.9531976692378521E-3</v>
      </c>
      <c r="BY92" s="40">
        <v>5.5436398833990097E-3</v>
      </c>
      <c r="BZ92" s="40">
        <v>5.7810433208942413E-3</v>
      </c>
      <c r="CA92" s="40">
        <v>6.0215229168534279E-3</v>
      </c>
      <c r="CB92" s="40">
        <v>6.1417650431394577E-3</v>
      </c>
      <c r="CC92" s="336" t="s">
        <v>851</v>
      </c>
      <c r="CD92" s="336" t="s">
        <v>1447</v>
      </c>
      <c r="CE92" s="40">
        <v>5.3971782326698303E-3</v>
      </c>
      <c r="CF92" s="40">
        <v>5.8211223222315311E-3</v>
      </c>
      <c r="CG92" s="40">
        <v>5.9614051133394241E-3</v>
      </c>
      <c r="CH92" s="40">
        <v>6.1417613178491592E-3</v>
      </c>
      <c r="CI92" s="40">
        <v>6.1417669057846069E-3</v>
      </c>
      <c r="CJ92" s="336" t="s">
        <v>851</v>
      </c>
      <c r="CK92" s="336" t="s">
        <v>1803</v>
      </c>
      <c r="CL92" s="40">
        <v>5.6931702420115471E-3</v>
      </c>
      <c r="CM92" s="40">
        <v>5.90128218755126E-3</v>
      </c>
      <c r="CN92" s="40">
        <v>6.0816411860287189E-3</v>
      </c>
      <c r="CO92" s="40">
        <v>6.1417599208652973E-3</v>
      </c>
      <c r="CP92" s="40">
        <v>6.1417855322360992E-3</v>
      </c>
      <c r="CQ92" s="336" t="s">
        <v>851</v>
      </c>
      <c r="CR92" s="40">
        <v>9.5110578536987305</v>
      </c>
      <c r="CS92" s="40">
        <v>9.7450180053710938</v>
      </c>
      <c r="CT92" s="40">
        <v>10.11772632598877</v>
      </c>
      <c r="CU92" s="40">
        <v>10.525120735168457</v>
      </c>
      <c r="CV92" s="40">
        <v>10.967880249023438</v>
      </c>
      <c r="CW92" s="336" t="s">
        <v>1741</v>
      </c>
      <c r="CX92" s="336" t="s">
        <v>851</v>
      </c>
      <c r="CY92" s="40">
        <v>9.6514339447021484</v>
      </c>
      <c r="CZ92" s="40">
        <v>9.954768180847168</v>
      </c>
      <c r="DA92" s="40">
        <v>10.362162590026855</v>
      </c>
      <c r="DB92" s="40">
        <v>10.787240028381348</v>
      </c>
      <c r="DC92" s="40">
        <v>11.238840103149414</v>
      </c>
      <c r="DD92" s="336" t="s">
        <v>1447</v>
      </c>
      <c r="DE92" s="336" t="s">
        <v>851</v>
      </c>
      <c r="DF92" s="40">
        <v>11.419480323791504</v>
      </c>
      <c r="DG92" s="336" t="s">
        <v>1803</v>
      </c>
      <c r="DH92" s="336" t="s">
        <v>851</v>
      </c>
      <c r="DI92" s="336" t="s">
        <v>851</v>
      </c>
      <c r="DJ92" s="336">
        <v>11.5</v>
      </c>
      <c r="DK92" s="336" t="s">
        <v>1738</v>
      </c>
      <c r="DL92" s="336" t="s">
        <v>851</v>
      </c>
      <c r="DM92" s="336" t="s">
        <v>851</v>
      </c>
      <c r="DN92" s="336" t="s">
        <v>436</v>
      </c>
      <c r="DO92" s="40">
        <v>-2.9424070380628109E-3</v>
      </c>
      <c r="DP92" s="40">
        <v>-1.8638634355738759E-3</v>
      </c>
      <c r="DQ92" s="40">
        <v>-3.5911730956286192E-3</v>
      </c>
      <c r="DR92" s="40">
        <v>-8.6805988103151321E-3</v>
      </c>
      <c r="DS92" s="40">
        <v>5.7138474658131599E-3</v>
      </c>
      <c r="DT92" s="336" t="s">
        <v>851</v>
      </c>
      <c r="DU92" s="336" t="s">
        <v>827</v>
      </c>
      <c r="DV92" s="40">
        <v>3.1135864555835724E-3</v>
      </c>
      <c r="DW92" s="40">
        <v>2.8103537624701858E-4</v>
      </c>
      <c r="DX92" s="40">
        <v>-3.2236180268228054E-3</v>
      </c>
      <c r="DY92" s="40">
        <v>-1.8869103223551065E-4</v>
      </c>
      <c r="DZ92" s="40">
        <v>-8.7256226688623428E-3</v>
      </c>
      <c r="EA92" s="336" t="s">
        <v>851</v>
      </c>
      <c r="EB92" s="336" t="s">
        <v>1447</v>
      </c>
      <c r="EC92" s="40">
        <v>1.4770848210901022E-3</v>
      </c>
      <c r="ED92" s="40">
        <v>-1.854718429967761E-3</v>
      </c>
      <c r="EE92" s="40">
        <v>-3.5558349918574095E-3</v>
      </c>
      <c r="EF92" s="40">
        <v>4.0613650344312191E-4</v>
      </c>
      <c r="EG92" s="40">
        <v>-9.4626634381711483E-4</v>
      </c>
      <c r="EH92" s="336" t="s">
        <v>851</v>
      </c>
      <c r="EI92" s="336" t="s">
        <v>1803</v>
      </c>
      <c r="EJ92" s="40">
        <v>1.0034429142251611E-3</v>
      </c>
      <c r="EK92" s="40">
        <v>-1.1366974795237184E-3</v>
      </c>
      <c r="EL92" s="40">
        <v>1.5434845117852092E-3</v>
      </c>
      <c r="EM92" s="40">
        <v>1.1357944458723068E-3</v>
      </c>
      <c r="EN92" s="40">
        <v>-7.5787180103361607E-3</v>
      </c>
      <c r="EO92" s="336" t="s">
        <v>851</v>
      </c>
      <c r="EP92" s="336" t="s">
        <v>851</v>
      </c>
      <c r="EQ92" s="336" t="s">
        <v>851</v>
      </c>
      <c r="ER92" s="40">
        <v>0.71819999999999995</v>
      </c>
      <c r="ES92" s="336" t="s">
        <v>1739</v>
      </c>
      <c r="ET92" s="336" t="s">
        <v>851</v>
      </c>
      <c r="EU92" s="336" t="s">
        <v>851</v>
      </c>
      <c r="EV92" s="40">
        <v>0.75439999999999996</v>
      </c>
      <c r="EW92" s="336" t="s">
        <v>1739</v>
      </c>
      <c r="EX92" s="336" t="s">
        <v>851</v>
      </c>
      <c r="EY92" s="336" t="s">
        <v>851</v>
      </c>
      <c r="EZ92" s="40">
        <v>0.68299999999999994</v>
      </c>
      <c r="FA92" s="336" t="s">
        <v>1739</v>
      </c>
      <c r="FB92" s="336" t="s">
        <v>851</v>
      </c>
      <c r="FC92" s="40">
        <v>-1.31664436776191E-3</v>
      </c>
      <c r="FD92" s="40">
        <v>-8.040720596909523E-3</v>
      </c>
      <c r="FE92" s="40">
        <v>-8.3167152479290962E-3</v>
      </c>
      <c r="FF92" s="40">
        <v>-7.1845510974526405E-3</v>
      </c>
      <c r="FG92" s="40">
        <v>-2.3707780055701733E-3</v>
      </c>
      <c r="FH92" s="336" t="s">
        <v>838</v>
      </c>
      <c r="FI92" s="336" t="s">
        <v>851</v>
      </c>
      <c r="FJ92" s="40">
        <v>-2.5085967499762774E-3</v>
      </c>
      <c r="FK92" s="40">
        <v>-6.8046930246055126E-3</v>
      </c>
      <c r="FL92" s="40">
        <v>-8.108118548989296E-3</v>
      </c>
      <c r="FM92" s="40">
        <v>-5.6823324412107468E-3</v>
      </c>
      <c r="FN92" s="40">
        <v>-6.7494506947696209E-3</v>
      </c>
      <c r="FO92" s="336" t="s">
        <v>840</v>
      </c>
      <c r="FP92" s="336" t="s">
        <v>851</v>
      </c>
      <c r="FQ92" s="40"/>
      <c r="FR92" s="336" t="s">
        <v>1737</v>
      </c>
      <c r="FS92" s="336" t="s">
        <v>851</v>
      </c>
      <c r="FT92" s="336" t="s">
        <v>851</v>
      </c>
      <c r="FU92" s="40">
        <v>2.1244913339614868E-2</v>
      </c>
      <c r="FV92" s="40">
        <v>1.8916523084044456E-2</v>
      </c>
      <c r="FW92" s="40">
        <v>1.4925089664757252E-2</v>
      </c>
      <c r="FX92" s="40">
        <v>1.8707536160945892E-2</v>
      </c>
      <c r="FY92" s="40">
        <v>2.1064678207039833E-2</v>
      </c>
      <c r="FZ92" s="336" t="s">
        <v>840</v>
      </c>
      <c r="GA92" s="336" t="s">
        <v>851</v>
      </c>
      <c r="GB92" s="336" t="s">
        <v>851</v>
      </c>
      <c r="GC92" s="336" t="s">
        <v>851</v>
      </c>
      <c r="GD92" s="336" t="s">
        <v>851</v>
      </c>
      <c r="GE92" s="336" t="s">
        <v>851</v>
      </c>
      <c r="GF92" s="336" t="s">
        <v>851</v>
      </c>
      <c r="GG92" s="336" t="s">
        <v>851</v>
      </c>
      <c r="GH92" s="336" t="s">
        <v>851</v>
      </c>
      <c r="GI92" s="336" t="s">
        <v>851</v>
      </c>
      <c r="GJ92" s="336" t="s">
        <v>851</v>
      </c>
      <c r="GK92" s="40">
        <v>60912500</v>
      </c>
      <c r="GL92" s="40">
        <v>61357432</v>
      </c>
      <c r="GM92" s="40">
        <v>61805266</v>
      </c>
      <c r="GN92" s="40">
        <v>62244880</v>
      </c>
      <c r="GO92" s="40">
        <v>62704901</v>
      </c>
      <c r="GP92" s="40">
        <v>63179356</v>
      </c>
      <c r="GQ92" s="40">
        <v>63621376</v>
      </c>
      <c r="GR92" s="40">
        <v>64016227</v>
      </c>
      <c r="GS92" s="40">
        <v>64374979</v>
      </c>
      <c r="GT92" s="40">
        <v>64707035</v>
      </c>
      <c r="GU92" s="40">
        <v>65027505</v>
      </c>
      <c r="GV92" s="40">
        <v>65342789</v>
      </c>
      <c r="GW92" s="40">
        <v>65659814</v>
      </c>
      <c r="GX92" s="40">
        <v>65998685</v>
      </c>
      <c r="GY92" s="40">
        <v>66312067</v>
      </c>
      <c r="GZ92" s="40">
        <v>66548272</v>
      </c>
      <c r="HA92" s="40">
        <v>66724104</v>
      </c>
      <c r="HB92" s="40">
        <v>66918020</v>
      </c>
      <c r="HC92" s="40">
        <v>67101930</v>
      </c>
      <c r="HD92" s="40">
        <v>67248926</v>
      </c>
      <c r="HE92" s="40">
        <v>67391582</v>
      </c>
      <c r="HF92" s="40">
        <v>67545000</v>
      </c>
      <c r="HG92" s="40">
        <v>67712000</v>
      </c>
      <c r="HH92" s="40">
        <v>67880000</v>
      </c>
      <c r="HI92" s="40">
        <v>68041000</v>
      </c>
      <c r="HJ92" s="40">
        <v>68188000</v>
      </c>
      <c r="HK92" s="40">
        <v>68320000</v>
      </c>
      <c r="HL92" s="40">
        <v>68436000</v>
      </c>
      <c r="HM92" s="40">
        <v>68539000</v>
      </c>
      <c r="HN92" s="40">
        <v>68630000</v>
      </c>
      <c r="HO92" s="40">
        <v>68712000</v>
      </c>
      <c r="HP92" s="40">
        <v>68786000</v>
      </c>
      <c r="HQ92" s="40">
        <v>68854000</v>
      </c>
      <c r="HR92" s="40">
        <v>68917000</v>
      </c>
      <c r="HS92" s="40">
        <v>68975000</v>
      </c>
      <c r="HT92" s="40">
        <v>69029000</v>
      </c>
      <c r="HU92" s="40">
        <v>69079000</v>
      </c>
      <c r="HV92" s="40">
        <v>69124000</v>
      </c>
      <c r="HW92" s="40">
        <v>69167000</v>
      </c>
      <c r="HX92" s="40">
        <v>69205000</v>
      </c>
      <c r="HY92" s="40">
        <v>69239000</v>
      </c>
      <c r="HZ92" s="40">
        <v>69268000</v>
      </c>
      <c r="IA92" s="40">
        <v>69291000</v>
      </c>
      <c r="IB92" s="40">
        <v>69308000</v>
      </c>
      <c r="IC92" s="40">
        <v>69318000</v>
      </c>
      <c r="ID92" s="40">
        <v>69320000</v>
      </c>
      <c r="IE92" s="40">
        <v>69314000</v>
      </c>
      <c r="IF92" s="40">
        <v>69303000</v>
      </c>
      <c r="IG92" s="40">
        <v>69285000</v>
      </c>
      <c r="IH92" s="40">
        <v>69260000</v>
      </c>
      <c r="II92" s="40">
        <v>69223000</v>
      </c>
      <c r="IJ92" s="336" t="s">
        <v>851</v>
      </c>
      <c r="IK92" s="336" t="s">
        <v>851</v>
      </c>
      <c r="IL92" s="336" t="s">
        <v>851</v>
      </c>
      <c r="IM92" s="40">
        <v>2.6386878453195095E-3</v>
      </c>
      <c r="IN92" s="40">
        <v>2.9020211659371853E-3</v>
      </c>
      <c r="IO92" s="40">
        <v>2.7445184532552958E-3</v>
      </c>
      <c r="IP92" s="40">
        <v>2.1882415749132633E-3</v>
      </c>
      <c r="IQ92" s="40">
        <v>2.1190659608691931E-3</v>
      </c>
      <c r="IR92" s="40">
        <v>2.2739283740520477E-3</v>
      </c>
      <c r="IS92" s="40">
        <v>2.4693743325769901E-3</v>
      </c>
      <c r="IT92" s="40">
        <v>2.4780235253274441E-3</v>
      </c>
      <c r="IU92" s="40">
        <v>2.3690243251621723E-3</v>
      </c>
      <c r="IV92" s="40">
        <v>2.1581316832453012E-3</v>
      </c>
      <c r="IW92" s="40">
        <v>1.9339531427249312E-3</v>
      </c>
      <c r="IX92" s="40">
        <v>1.6964524984359741E-3</v>
      </c>
      <c r="IY92" s="40">
        <v>1.503924373537302E-3</v>
      </c>
      <c r="IZ92" s="40">
        <v>1.3268305920064449E-3</v>
      </c>
      <c r="JA92" s="40">
        <v>1.1940995464101434E-3</v>
      </c>
      <c r="JB92" s="40">
        <v>1.0763794416561723E-3</v>
      </c>
      <c r="JC92" s="40">
        <v>9.8808493930846453E-4</v>
      </c>
      <c r="JD92" s="40">
        <v>9.1456115478649735E-4</v>
      </c>
      <c r="JE92" s="40">
        <v>8.4123812848702073E-4</v>
      </c>
      <c r="JF92" s="40">
        <v>7.82586052082479E-4</v>
      </c>
      <c r="JG92" s="40">
        <v>7.2407105471938848E-4</v>
      </c>
      <c r="JH92" s="40">
        <v>6.5121595980599523E-4</v>
      </c>
      <c r="JI92" s="40">
        <v>6.2187708681449294E-4</v>
      </c>
      <c r="JJ92" s="40">
        <v>5.4924405412748456E-4</v>
      </c>
      <c r="JK92" s="40">
        <v>4.9117335584014654E-4</v>
      </c>
      <c r="JL92" s="40">
        <v>4.1875141323544085E-4</v>
      </c>
      <c r="JM92" s="40">
        <v>3.3198852906934917E-4</v>
      </c>
      <c r="JN92" s="40">
        <v>2.4531202507205307E-4</v>
      </c>
      <c r="JO92" s="40">
        <v>1.4427308633457869E-4</v>
      </c>
      <c r="JP92" s="40">
        <v>2.8852118703071028E-5</v>
      </c>
      <c r="JQ92" s="40">
        <v>-8.6558851762674749E-5</v>
      </c>
      <c r="JR92" s="40">
        <v>-1.5871069626882672E-4</v>
      </c>
      <c r="JS92" s="40">
        <v>-2.5976274628192186E-4</v>
      </c>
      <c r="JT92" s="40">
        <v>-3.6089358036406338E-4</v>
      </c>
      <c r="JU92" s="40">
        <v>-5.3436163580045104E-4</v>
      </c>
      <c r="JV92" s="336" t="s">
        <v>1740</v>
      </c>
      <c r="JW92" s="336" t="s">
        <v>851</v>
      </c>
      <c r="JX92" s="336" t="s">
        <v>851</v>
      </c>
      <c r="JY92" s="336" t="s">
        <v>851</v>
      </c>
      <c r="JZ92" s="336" t="s">
        <v>851</v>
      </c>
      <c r="KA92" s="336" t="s">
        <v>1740</v>
      </c>
      <c r="KB92" s="40">
        <v>0.48454942357084696</v>
      </c>
      <c r="KC92" s="40">
        <v>0.484456541522577</v>
      </c>
      <c r="KD92" s="40">
        <v>0.48431552922694399</v>
      </c>
      <c r="KE92" s="40">
        <v>0.48415759518866402</v>
      </c>
      <c r="KF92" s="40">
        <v>0.48402616617593602</v>
      </c>
      <c r="KG92" s="40">
        <v>0.48395120826346799</v>
      </c>
      <c r="KH92" s="40">
        <v>0.48394369733692399</v>
      </c>
      <c r="KI92" s="40">
        <v>0.48399096164683003</v>
      </c>
      <c r="KJ92" s="40">
        <v>0.48406912329356899</v>
      </c>
      <c r="KK92" s="40">
        <v>0.48414328790999694</v>
      </c>
      <c r="KL92" s="40">
        <v>0.48418754855935803</v>
      </c>
      <c r="KM92" s="40">
        <v>0.48419660685005506</v>
      </c>
      <c r="KN92" s="40">
        <v>0.48417677126216901</v>
      </c>
      <c r="KO92" s="40">
        <v>0.48412927353136403</v>
      </c>
      <c r="KP92" s="40">
        <v>0.48405845454636098</v>
      </c>
      <c r="KQ92" s="40">
        <v>0.48396804561853002</v>
      </c>
      <c r="KR92" s="40">
        <v>0.48385715883139702</v>
      </c>
      <c r="KS92" s="40">
        <v>0.483725893781764</v>
      </c>
      <c r="KT92" s="40">
        <v>0.48358018960724303</v>
      </c>
      <c r="KU92" s="40">
        <v>0.48342805196878902</v>
      </c>
      <c r="KV92" s="40">
        <v>0.48327590315317104</v>
      </c>
      <c r="KW92" s="40">
        <v>0.48312637353887294</v>
      </c>
      <c r="KX92" s="40">
        <v>0.48298018501755002</v>
      </c>
      <c r="KY92" s="40">
        <v>0.482840115346239</v>
      </c>
      <c r="KZ92" s="40">
        <v>0.48270857707810599</v>
      </c>
      <c r="LA92" s="40">
        <v>0.48258788003514297</v>
      </c>
      <c r="LB92" s="40">
        <v>0.482479057238625</v>
      </c>
      <c r="LC92" s="40">
        <v>0.48238280317572096</v>
      </c>
      <c r="LD92" s="40">
        <v>0.48229963740339699</v>
      </c>
      <c r="LE92" s="40">
        <v>0.48222926684751199</v>
      </c>
      <c r="LF92" s="40">
        <v>0.48217147505751795</v>
      </c>
      <c r="LG92" s="40">
        <v>0.48212684636682901</v>
      </c>
      <c r="LH92" s="40">
        <v>0.48209449836308899</v>
      </c>
      <c r="LI92" s="40">
        <v>0.48207102379484296</v>
      </c>
      <c r="LJ92" s="40">
        <v>0.482051461264901</v>
      </c>
      <c r="LK92" s="40">
        <v>0.48203207171040902</v>
      </c>
      <c r="LL92" s="336" t="s">
        <v>851</v>
      </c>
      <c r="LM92" s="336" t="s">
        <v>851</v>
      </c>
      <c r="LN92" s="336" t="s">
        <v>1740</v>
      </c>
      <c r="LO92" s="40">
        <v>0.62766474485397339</v>
      </c>
      <c r="LP92" s="40">
        <v>0.62470346689224243</v>
      </c>
      <c r="LQ92" s="40">
        <v>0.622211754322052</v>
      </c>
      <c r="LR92" s="40">
        <v>0.62008911371231079</v>
      </c>
      <c r="LS92" s="40">
        <v>0.61806470155715942</v>
      </c>
      <c r="LT92" s="40">
        <v>0.61592888832092285</v>
      </c>
      <c r="LU92" s="40">
        <v>0.6142127513885498</v>
      </c>
      <c r="LV92" s="40">
        <v>0.61243206262588501</v>
      </c>
      <c r="LW92" s="40">
        <v>0.61060696840286255</v>
      </c>
      <c r="LX92" s="40">
        <v>0.60878002643585205</v>
      </c>
      <c r="LY92" s="40">
        <v>0.60692495107650757</v>
      </c>
      <c r="LZ92" s="40">
        <v>0.60490339994430542</v>
      </c>
      <c r="MA92" s="40">
        <v>0.60304516553878784</v>
      </c>
      <c r="MB92" s="40">
        <v>0.60119056701660156</v>
      </c>
      <c r="MC92" s="40">
        <v>0.59912574291229248</v>
      </c>
      <c r="MD92" s="40">
        <v>0.5967370867729187</v>
      </c>
      <c r="ME92" s="40">
        <v>0.59456866979598999</v>
      </c>
      <c r="MF92" s="40">
        <v>0.59219509363174438</v>
      </c>
      <c r="MG92" s="40">
        <v>0.58959329128265381</v>
      </c>
      <c r="MH92" s="40">
        <v>0.58687931299209595</v>
      </c>
      <c r="MI92" s="40">
        <v>0.58405888080596924</v>
      </c>
      <c r="MJ92" s="40">
        <v>0.58169633150100708</v>
      </c>
      <c r="MK92" s="40">
        <v>0.57927781343460083</v>
      </c>
      <c r="ML92" s="40">
        <v>0.57687914371490479</v>
      </c>
      <c r="MM92" s="40">
        <v>0.5746694803237915</v>
      </c>
      <c r="MN92" s="40">
        <v>0.57272636890411377</v>
      </c>
      <c r="MO92" s="40">
        <v>0.57151931524276733</v>
      </c>
      <c r="MP92" s="40">
        <v>0.57073789834976196</v>
      </c>
      <c r="MQ92" s="40">
        <v>0.57022279500961304</v>
      </c>
      <c r="MR92" s="40">
        <v>0.56964999437332153</v>
      </c>
      <c r="MS92" s="40">
        <v>0.56873917579650879</v>
      </c>
      <c r="MT92" s="40">
        <v>0.56809592247009277</v>
      </c>
      <c r="MU92" s="40">
        <v>0.56730586290359497</v>
      </c>
      <c r="MV92" s="40">
        <v>0.56638520956039429</v>
      </c>
      <c r="MW92" s="40">
        <v>0.56534796953201294</v>
      </c>
      <c r="MX92" s="40">
        <v>0.56422001123428345</v>
      </c>
      <c r="MY92" s="336" t="s">
        <v>851</v>
      </c>
      <c r="MZ92" s="336" t="s">
        <v>1740</v>
      </c>
      <c r="NA92" s="40">
        <v>0.56635427474975586</v>
      </c>
      <c r="NB92" s="40">
        <v>0.56379890441894531</v>
      </c>
      <c r="NC92" s="40">
        <v>0.56154394149780273</v>
      </c>
      <c r="ND92" s="40">
        <v>0.55948412418365479</v>
      </c>
      <c r="NE92" s="40">
        <v>0.55738264322280884</v>
      </c>
      <c r="NF92" s="40">
        <v>0.55505812168121338</v>
      </c>
      <c r="NG92" s="40">
        <v>0.55305349826812744</v>
      </c>
      <c r="NH92" s="40">
        <v>0.55081814527511597</v>
      </c>
      <c r="NI92" s="40">
        <v>0.54845315217971802</v>
      </c>
      <c r="NJ92" s="40">
        <v>0.54614132642745972</v>
      </c>
      <c r="NK92" s="40">
        <v>0.54396665096282959</v>
      </c>
      <c r="NL92" s="40">
        <v>0.54186183214187622</v>
      </c>
      <c r="NM92" s="40">
        <v>0.54003739356994629</v>
      </c>
      <c r="NN92" s="40">
        <v>0.53832125663757324</v>
      </c>
      <c r="NO92" s="40">
        <v>0.53636890649795532</v>
      </c>
      <c r="NP92" s="40">
        <v>0.53399699926376343</v>
      </c>
      <c r="NQ92" s="40">
        <v>0.53179425001144409</v>
      </c>
      <c r="NR92" s="40">
        <v>0.52926480770111084</v>
      </c>
      <c r="NS92" s="40">
        <v>0.52653193473815918</v>
      </c>
      <c r="NT92" s="40">
        <v>0.52400147914886475</v>
      </c>
      <c r="NU92" s="40">
        <v>0.52179521322250366</v>
      </c>
      <c r="NV92" s="40">
        <v>0.5204765796661377</v>
      </c>
      <c r="NW92" s="40">
        <v>0.51951563358306885</v>
      </c>
      <c r="NX92" s="40">
        <v>0.51871556043624878</v>
      </c>
      <c r="NY92" s="40">
        <v>0.51778048276901245</v>
      </c>
      <c r="NZ92" s="40">
        <v>0.51650083065032959</v>
      </c>
      <c r="OA92" s="40">
        <v>0.51540392637252808</v>
      </c>
      <c r="OB92" s="40">
        <v>0.51413601636886597</v>
      </c>
      <c r="OC92" s="40">
        <v>0.51278352737426758</v>
      </c>
      <c r="OD92" s="40">
        <v>0.51139676570892334</v>
      </c>
      <c r="OE92" s="40">
        <v>0.50998270511627197</v>
      </c>
      <c r="OF92" s="40">
        <v>0.50906020402908325</v>
      </c>
      <c r="OG92" s="40">
        <v>0.50818866491317749</v>
      </c>
      <c r="OH92" s="40">
        <v>0.50738257169723511</v>
      </c>
      <c r="OI92" s="40">
        <v>0.50656944513320923</v>
      </c>
      <c r="OJ92" s="40">
        <v>0.50578564405441284</v>
      </c>
      <c r="OK92" s="336" t="s">
        <v>851</v>
      </c>
      <c r="OL92" s="336" t="s">
        <v>851</v>
      </c>
      <c r="OM92" s="336" t="s">
        <v>1740</v>
      </c>
      <c r="ON92" s="40">
        <v>0.56828480958938599</v>
      </c>
      <c r="OO92" s="40">
        <v>0.56542360782623291</v>
      </c>
      <c r="OP92" s="40">
        <v>0.56296849250793457</v>
      </c>
      <c r="OQ92" s="40">
        <v>0.56079643964767456</v>
      </c>
      <c r="OR92" s="40">
        <v>0.55865561962127686</v>
      </c>
      <c r="OS92" s="40">
        <v>0.55636739730834961</v>
      </c>
      <c r="OT92" s="40">
        <v>0.55445998907089233</v>
      </c>
      <c r="OU92" s="40">
        <v>0.55251652002334595</v>
      </c>
      <c r="OV92" s="40">
        <v>0.55051559209823608</v>
      </c>
      <c r="OW92" s="40">
        <v>0.5485222339630127</v>
      </c>
      <c r="OX92" s="40">
        <v>0.54648911952972412</v>
      </c>
      <c r="OY92" s="40">
        <v>0.54452574253082275</v>
      </c>
      <c r="OZ92" s="40">
        <v>0.54275524616241455</v>
      </c>
      <c r="PA92" s="40">
        <v>0.54100584983825684</v>
      </c>
      <c r="PB92" s="40">
        <v>0.53918111324310303</v>
      </c>
      <c r="PC92" s="40">
        <v>0.53722786903381348</v>
      </c>
      <c r="PD92" s="40">
        <v>0.53582125902175903</v>
      </c>
      <c r="PE92" s="40">
        <v>0.53444969654083252</v>
      </c>
      <c r="PF92" s="40">
        <v>0.53290188312530518</v>
      </c>
      <c r="PG92" s="40">
        <v>0.53107649087905884</v>
      </c>
      <c r="PH92" s="40">
        <v>0.52889364957809448</v>
      </c>
      <c r="PI92" s="40">
        <v>0.5271066427230835</v>
      </c>
      <c r="PJ92" s="40">
        <v>0.52502751350402832</v>
      </c>
      <c r="PK92" s="40">
        <v>0.52276372909545898</v>
      </c>
      <c r="PL92" s="40">
        <v>0.52059823274612427</v>
      </c>
      <c r="PM92" s="40">
        <v>0.51872497797012329</v>
      </c>
      <c r="PN92" s="40">
        <v>0.51774269342422485</v>
      </c>
      <c r="PO92" s="40">
        <v>0.51719558238983154</v>
      </c>
      <c r="PP92" s="40">
        <v>0.51688116788864136</v>
      </c>
      <c r="PQ92" s="40">
        <v>0.51640266180038452</v>
      </c>
      <c r="PR92" s="40">
        <v>0.51549339294433594</v>
      </c>
      <c r="PS92" s="40">
        <v>0.5149608850479126</v>
      </c>
      <c r="PT92" s="40">
        <v>0.51419132947921753</v>
      </c>
      <c r="PU92" s="40">
        <v>0.51324242353439331</v>
      </c>
      <c r="PV92" s="40">
        <v>0.51208490133285522</v>
      </c>
      <c r="PW92" s="40">
        <v>0.51079845428466797</v>
      </c>
      <c r="PX92" s="336" t="s">
        <v>851</v>
      </c>
      <c r="PY92" s="336" t="s">
        <v>851</v>
      </c>
      <c r="PZ92" s="40">
        <v>0.6835</v>
      </c>
      <c r="QA92" s="40">
        <v>0.68680000000000008</v>
      </c>
      <c r="QB92" s="40">
        <v>0.6956</v>
      </c>
      <c r="QC92" s="40">
        <v>0.69480000000000008</v>
      </c>
      <c r="QD92" s="40">
        <v>0.69590000000000007</v>
      </c>
      <c r="QE92" s="40">
        <v>0.69540000000000002</v>
      </c>
      <c r="QF92" s="40">
        <v>0.6966</v>
      </c>
      <c r="QG92" s="40">
        <v>0.69790000000000008</v>
      </c>
      <c r="QH92" s="40">
        <v>0.70129999999999992</v>
      </c>
      <c r="QI92" s="40">
        <v>0.70169999999999999</v>
      </c>
      <c r="QJ92" s="40">
        <v>0.70050000000000001</v>
      </c>
      <c r="QK92" s="40">
        <v>0.70579999999999998</v>
      </c>
      <c r="QL92" s="40">
        <v>0.71010000000000006</v>
      </c>
      <c r="QM92" s="40">
        <v>0.70940000000000003</v>
      </c>
      <c r="QN92" s="40">
        <v>0.71230000000000004</v>
      </c>
      <c r="QO92" s="40">
        <v>0.71439999999999992</v>
      </c>
      <c r="QP92" s="40">
        <v>0.71599999999999997</v>
      </c>
      <c r="QQ92" s="40">
        <v>0.72010000000000007</v>
      </c>
      <c r="QR92" s="40">
        <v>0.71819999999999995</v>
      </c>
      <c r="QS92" s="336" t="s">
        <v>851</v>
      </c>
      <c r="QT92" s="336" t="s">
        <v>851</v>
      </c>
      <c r="QU92" s="336" t="s">
        <v>851</v>
      </c>
      <c r="QV92" s="336" t="s">
        <v>851</v>
      </c>
      <c r="QW92" s="40">
        <v>-2.6420094072818756E-3</v>
      </c>
      <c r="QX92" s="336" t="s">
        <v>851</v>
      </c>
      <c r="QY92" s="336" t="s">
        <v>851</v>
      </c>
      <c r="QZ92" s="336" t="s">
        <v>851</v>
      </c>
      <c r="RA92" s="336" t="s">
        <v>851</v>
      </c>
      <c r="RB92" s="336" t="s">
        <v>851</v>
      </c>
      <c r="RC92" s="336" t="s">
        <v>851</v>
      </c>
      <c r="RD92" s="336" t="s">
        <v>851</v>
      </c>
      <c r="RE92" s="336" t="s">
        <v>851</v>
      </c>
      <c r="RF92" s="40">
        <v>0.32400000000000001</v>
      </c>
      <c r="RG92" s="40">
        <v>2018</v>
      </c>
      <c r="RH92" s="336" t="s">
        <v>840</v>
      </c>
      <c r="RI92" s="336" t="s">
        <v>851</v>
      </c>
      <c r="RJ92" s="40">
        <v>0</v>
      </c>
      <c r="RK92" s="40">
        <v>2018</v>
      </c>
      <c r="RL92" s="336" t="s">
        <v>840</v>
      </c>
      <c r="RM92" s="336" t="s">
        <v>851</v>
      </c>
      <c r="RN92" s="40">
        <v>1E-3</v>
      </c>
      <c r="RO92" s="40">
        <v>2018</v>
      </c>
      <c r="RP92" s="336" t="s">
        <v>840</v>
      </c>
      <c r="RQ92" s="336" t="s">
        <v>851</v>
      </c>
      <c r="RR92" s="40">
        <v>1E-3</v>
      </c>
      <c r="RS92" s="40">
        <v>2018</v>
      </c>
      <c r="RT92" s="336" t="s">
        <v>840</v>
      </c>
      <c r="RU92" s="336" t="s">
        <v>851</v>
      </c>
      <c r="RV92" s="40">
        <v>0.13600000000000001</v>
      </c>
      <c r="RW92" s="40">
        <v>2018</v>
      </c>
      <c r="RX92" s="336" t="s">
        <v>840</v>
      </c>
      <c r="RY92" s="336" t="s">
        <v>851</v>
      </c>
      <c r="RZ92" s="336" t="s">
        <v>838</v>
      </c>
      <c r="SA92" s="40">
        <v>0.19834381341934204</v>
      </c>
      <c r="SB92" s="40">
        <v>0.19885656237602234</v>
      </c>
      <c r="SC92" s="40">
        <v>0.19717881083488464</v>
      </c>
      <c r="SD92" s="40">
        <v>0.20092672109603882</v>
      </c>
      <c r="SE92" s="40">
        <v>0.20406371355056763</v>
      </c>
      <c r="SF92" s="336" t="s">
        <v>851</v>
      </c>
      <c r="SG92" s="336" t="s">
        <v>851</v>
      </c>
      <c r="SH92" s="40">
        <v>0.2212522029876709</v>
      </c>
      <c r="SI92" s="40">
        <v>0.22408254444599152</v>
      </c>
      <c r="SJ92" s="40">
        <v>0.22302944958209991</v>
      </c>
      <c r="SK92" s="40">
        <v>0.22436089813709259</v>
      </c>
      <c r="SL92" s="40">
        <v>0.23477387428283691</v>
      </c>
      <c r="SM92" s="336" t="s">
        <v>840</v>
      </c>
      <c r="SN92" s="336" t="s">
        <v>851</v>
      </c>
      <c r="SO92" s="336" t="s">
        <v>851</v>
      </c>
      <c r="SP92" s="40">
        <v>8.1274779513478279E-3</v>
      </c>
      <c r="SQ92" s="40">
        <v>5.3710490465164185E-3</v>
      </c>
      <c r="SR92" s="40">
        <v>3.9572045207023621E-3</v>
      </c>
      <c r="SS92" s="40">
        <v>-2.4943568278104067E-3</v>
      </c>
      <c r="ST92" s="40">
        <v>-8.3257414400577545E-2</v>
      </c>
      <c r="SU92" s="336" t="s">
        <v>838</v>
      </c>
      <c r="SV92" s="336" t="s">
        <v>851</v>
      </c>
      <c r="SW92" s="336" t="s">
        <v>851</v>
      </c>
      <c r="SX92" s="40">
        <v>1.4215633273124695E-2</v>
      </c>
      <c r="SY92" s="40">
        <v>1.1919289827346802E-2</v>
      </c>
      <c r="SZ92" s="40">
        <v>1.4074560254812241E-2</v>
      </c>
      <c r="TA92" s="40">
        <v>1.6271831467747688E-2</v>
      </c>
      <c r="TB92" s="40">
        <v>1.8261948600411415E-2</v>
      </c>
      <c r="TC92" s="336" t="s">
        <v>840</v>
      </c>
      <c r="TD92" s="336" t="s">
        <v>851</v>
      </c>
      <c r="TE92" s="336" t="s">
        <v>851</v>
      </c>
      <c r="TF92" s="336" t="s">
        <v>851</v>
      </c>
      <c r="TG92" s="40">
        <v>3.0878286343067884E-3</v>
      </c>
      <c r="TH92" s="40">
        <v>9.8804489243775606E-4</v>
      </c>
      <c r="TI92" s="40">
        <v>2.2064844961278141E-4</v>
      </c>
      <c r="TJ92" s="40">
        <v>-5.0237374380230904E-3</v>
      </c>
      <c r="TK92" s="40">
        <v>-8.5462607443332672E-2</v>
      </c>
      <c r="TL92" s="336" t="s">
        <v>838</v>
      </c>
      <c r="TM92" s="336" t="s">
        <v>851</v>
      </c>
      <c r="TN92" s="336" t="s">
        <v>851</v>
      </c>
      <c r="TO92" s="336" t="s">
        <v>851</v>
      </c>
      <c r="TP92" s="40">
        <v>8.9250281453132629E-3</v>
      </c>
      <c r="TQ92" s="40">
        <v>7.2551942430436611E-3</v>
      </c>
      <c r="TR92" s="40">
        <v>1.0221448726952076E-2</v>
      </c>
      <c r="TS92" s="40">
        <v>1.3465999625623226E-2</v>
      </c>
      <c r="TT92" s="40">
        <v>1.6073707491159439E-2</v>
      </c>
      <c r="TU92" s="336" t="s">
        <v>840</v>
      </c>
      <c r="TV92" s="336" t="s">
        <v>851</v>
      </c>
      <c r="TW92" s="40">
        <v>42270</v>
      </c>
      <c r="TX92" s="336" t="s">
        <v>840</v>
      </c>
      <c r="TY92" s="336" t="s">
        <v>851</v>
      </c>
      <c r="TZ92" s="40">
        <v>45838.1484375</v>
      </c>
      <c r="UA92" s="336" t="s">
        <v>838</v>
      </c>
      <c r="UB92" s="336" t="s">
        <v>851</v>
      </c>
      <c r="UC92" s="40">
        <v>38896.685427551303</v>
      </c>
      <c r="UD92" s="336" t="s">
        <v>840</v>
      </c>
      <c r="UE92" s="336" t="s">
        <v>851</v>
      </c>
      <c r="UF92" s="336" t="s">
        <v>851</v>
      </c>
      <c r="UG92" s="40">
        <v>0.19702716171741486</v>
      </c>
      <c r="UH92" s="40">
        <v>0.19081583619117737</v>
      </c>
      <c r="UI92" s="40">
        <v>0.18886210024356842</v>
      </c>
      <c r="UJ92" s="40">
        <v>0.19374217092990875</v>
      </c>
      <c r="UK92" s="40">
        <v>0.20169293880462646</v>
      </c>
      <c r="UL92" s="336" t="s">
        <v>838</v>
      </c>
      <c r="UM92" s="336" t="s">
        <v>851</v>
      </c>
      <c r="UN92" s="336" t="s">
        <v>851</v>
      </c>
      <c r="UO92" s="336" t="s">
        <v>851</v>
      </c>
      <c r="UP92" s="40">
        <v>0.21874360740184784</v>
      </c>
      <c r="UQ92" s="40">
        <v>0.21727785468101501</v>
      </c>
      <c r="UR92" s="40">
        <v>0.21492134034633636</v>
      </c>
      <c r="US92" s="40">
        <v>0.21867856383323669</v>
      </c>
      <c r="UT92" s="40">
        <v>0.22802442312240601</v>
      </c>
      <c r="UU92" s="336" t="s">
        <v>840</v>
      </c>
    </row>
    <row r="93" spans="1:567">
      <c r="A93" s="336" t="s">
        <v>517</v>
      </c>
      <c r="B93" s="336" t="s">
        <v>186</v>
      </c>
      <c r="C93" s="336" t="s">
        <v>281</v>
      </c>
      <c r="D93" s="40">
        <v>3.9786387234926224E-2</v>
      </c>
      <c r="E93" s="336" t="s">
        <v>470</v>
      </c>
      <c r="F93" s="40">
        <v>4.46503646671772E-2</v>
      </c>
      <c r="G93" s="336" t="s">
        <v>470</v>
      </c>
      <c r="H93" s="40">
        <v>4.414917528629303E-2</v>
      </c>
      <c r="I93" s="336" t="s">
        <v>470</v>
      </c>
      <c r="J93" s="40">
        <v>4.1827131062746048E-2</v>
      </c>
      <c r="K93" s="336" t="s">
        <v>470</v>
      </c>
      <c r="L93" s="336" t="s">
        <v>470</v>
      </c>
      <c r="M93" s="40">
        <v>0.55448776483535767</v>
      </c>
      <c r="N93" s="40"/>
      <c r="O93" s="336" t="s">
        <v>1736</v>
      </c>
      <c r="P93" s="40"/>
      <c r="Q93" s="336" t="s">
        <v>1736</v>
      </c>
      <c r="R93" s="40"/>
      <c r="S93" s="336" t="s">
        <v>1736</v>
      </c>
      <c r="T93" s="40"/>
      <c r="U93" s="336" t="s">
        <v>1736</v>
      </c>
      <c r="V93" s="336" t="s">
        <v>851</v>
      </c>
      <c r="W93" s="336" t="s">
        <v>470</v>
      </c>
      <c r="X93" s="40">
        <v>0.55226528644561768</v>
      </c>
      <c r="Y93" s="40"/>
      <c r="Z93" s="336" t="s">
        <v>1736</v>
      </c>
      <c r="AA93" s="40"/>
      <c r="AB93" s="336" t="s">
        <v>1736</v>
      </c>
      <c r="AC93" s="40"/>
      <c r="AD93" s="336" t="s">
        <v>1736</v>
      </c>
      <c r="AE93" s="40"/>
      <c r="AF93" s="336" t="s">
        <v>1736</v>
      </c>
      <c r="AG93" s="336" t="s">
        <v>851</v>
      </c>
      <c r="AH93" s="336" t="s">
        <v>470</v>
      </c>
      <c r="AI93" s="40">
        <v>0.55033010244369507</v>
      </c>
      <c r="AJ93" s="40"/>
      <c r="AK93" s="336" t="s">
        <v>1736</v>
      </c>
      <c r="AL93" s="40"/>
      <c r="AM93" s="336" t="s">
        <v>1736</v>
      </c>
      <c r="AN93" s="40"/>
      <c r="AO93" s="336" t="s">
        <v>1736</v>
      </c>
      <c r="AP93" s="40"/>
      <c r="AQ93" s="336" t="s">
        <v>1736</v>
      </c>
      <c r="AR93" s="336" t="s">
        <v>851</v>
      </c>
      <c r="AS93" s="336" t="s">
        <v>470</v>
      </c>
      <c r="AT93" s="40">
        <v>0.5560491681098938</v>
      </c>
      <c r="AU93" s="40"/>
      <c r="AV93" s="336" t="s">
        <v>1736</v>
      </c>
      <c r="AW93" s="40"/>
      <c r="AX93" s="336" t="s">
        <v>1736</v>
      </c>
      <c r="AY93" s="40"/>
      <c r="AZ93" s="336" t="s">
        <v>1736</v>
      </c>
      <c r="BA93" s="40"/>
      <c r="BB93" s="336" t="s">
        <v>1736</v>
      </c>
      <c r="BC93" s="336" t="s">
        <v>851</v>
      </c>
      <c r="BD93" s="336" t="s">
        <v>470</v>
      </c>
      <c r="BE93" s="40">
        <v>3.0543386936187744</v>
      </c>
      <c r="BF93" s="336" t="s">
        <v>470</v>
      </c>
      <c r="BG93" s="40">
        <v>4.0604763031005859</v>
      </c>
      <c r="BH93" s="336" t="s">
        <v>470</v>
      </c>
      <c r="BI93" s="40">
        <v>4.4199590682983398</v>
      </c>
      <c r="BJ93" s="336" t="s">
        <v>470</v>
      </c>
      <c r="BK93" s="40">
        <v>5.0964579582214355</v>
      </c>
      <c r="BL93" s="336" t="s">
        <v>851</v>
      </c>
      <c r="BM93" s="40">
        <v>2.5403203964233398</v>
      </c>
      <c r="BN93" s="336" t="s">
        <v>470</v>
      </c>
      <c r="BO93" s="336" t="s">
        <v>851</v>
      </c>
      <c r="BP93" s="336" t="s">
        <v>470</v>
      </c>
      <c r="BQ93" s="40">
        <v>5.4633389227092266E-3</v>
      </c>
      <c r="BR93" s="40">
        <v>4.874122329056263E-3</v>
      </c>
      <c r="BS93" s="40">
        <v>4.7387173399329185E-3</v>
      </c>
      <c r="BT93" s="40">
        <v>4.0320712141692638E-3</v>
      </c>
      <c r="BU93" s="40">
        <v>4.0320581756532192E-3</v>
      </c>
      <c r="BV93" s="336" t="s">
        <v>851</v>
      </c>
      <c r="BW93" s="336" t="s">
        <v>470</v>
      </c>
      <c r="BX93" s="40">
        <v>6.6169267520308495E-3</v>
      </c>
      <c r="BY93" s="40">
        <v>6.0194586403667927E-3</v>
      </c>
      <c r="BZ93" s="40">
        <v>5.7810433208942413E-3</v>
      </c>
      <c r="CA93" s="40">
        <v>5.6933793239295483E-3</v>
      </c>
      <c r="CB93" s="40">
        <v>5.7845008559525013E-3</v>
      </c>
      <c r="CC93" s="336" t="s">
        <v>851</v>
      </c>
      <c r="CD93" s="336" t="s">
        <v>470</v>
      </c>
      <c r="CE93" s="40">
        <v>6.0282209888100624E-3</v>
      </c>
      <c r="CF93" s="40">
        <v>5.7438574731349945E-3</v>
      </c>
      <c r="CG93" s="40">
        <v>5.7322676293551922E-3</v>
      </c>
      <c r="CH93" s="40">
        <v>5.8233737945556641E-3</v>
      </c>
      <c r="CI93" s="40">
        <v>5.5761244148015976E-3</v>
      </c>
      <c r="CJ93" s="336" t="s">
        <v>851</v>
      </c>
      <c r="CK93" s="336" t="s">
        <v>470</v>
      </c>
      <c r="CL93" s="40">
        <v>5.7923928834497929E-3</v>
      </c>
      <c r="CM93" s="40">
        <v>5.6811533868312836E-3</v>
      </c>
      <c r="CN93" s="40">
        <v>5.6940866634249687E-3</v>
      </c>
      <c r="CO93" s="40">
        <v>5.5781658738851547E-3</v>
      </c>
      <c r="CP93" s="40">
        <v>5.5760461837053299E-3</v>
      </c>
      <c r="CQ93" s="336" t="s">
        <v>851</v>
      </c>
      <c r="CR93" s="40"/>
      <c r="CS93" s="40"/>
      <c r="CT93" s="40"/>
      <c r="CU93" s="40"/>
      <c r="CV93" s="40"/>
      <c r="CW93" s="336" t="s">
        <v>1737</v>
      </c>
      <c r="CX93" s="336" t="s">
        <v>851</v>
      </c>
      <c r="CY93" s="40"/>
      <c r="CZ93" s="40"/>
      <c r="DA93" s="40"/>
      <c r="DB93" s="40"/>
      <c r="DC93" s="40"/>
      <c r="DD93" s="336" t="s">
        <v>1737</v>
      </c>
      <c r="DE93" s="336" t="s">
        <v>851</v>
      </c>
      <c r="DF93" s="40"/>
      <c r="DG93" s="336" t="s">
        <v>1737</v>
      </c>
      <c r="DH93" s="336" t="s">
        <v>851</v>
      </c>
      <c r="DI93" s="336" t="s">
        <v>851</v>
      </c>
      <c r="DJ93" s="336" t="s">
        <v>851</v>
      </c>
      <c r="DK93" s="336" t="s">
        <v>1737</v>
      </c>
      <c r="DL93" s="336" t="s">
        <v>851</v>
      </c>
      <c r="DM93" s="336" t="s">
        <v>851</v>
      </c>
      <c r="DN93" s="336" t="s">
        <v>470</v>
      </c>
      <c r="DO93" s="40">
        <v>2.6685080956667662E-3</v>
      </c>
      <c r="DP93" s="40">
        <v>3.2482023816555738E-3</v>
      </c>
      <c r="DQ93" s="40">
        <v>-2.6227673515677452E-5</v>
      </c>
      <c r="DR93" s="40">
        <v>-5.4957056418061256E-3</v>
      </c>
      <c r="DS93" s="40">
        <v>1.0799197480082512E-2</v>
      </c>
      <c r="DT93" s="336" t="s">
        <v>851</v>
      </c>
      <c r="DU93" s="336" t="s">
        <v>470</v>
      </c>
      <c r="DV93" s="40">
        <v>3.7750001065433025E-3</v>
      </c>
      <c r="DW93" s="40">
        <v>3.1333332881331444E-3</v>
      </c>
      <c r="DX93" s="40">
        <v>-5.0000118790194392E-5</v>
      </c>
      <c r="DY93" s="40">
        <v>1.8999999156221747E-3</v>
      </c>
      <c r="DZ93" s="40">
        <v>2.0000000949949026E-3</v>
      </c>
      <c r="EA93" s="336" t="s">
        <v>851</v>
      </c>
      <c r="EB93" s="336" t="s">
        <v>470</v>
      </c>
      <c r="EC93" s="40">
        <v>3.5477709025144577E-3</v>
      </c>
      <c r="ED93" s="40">
        <v>2.897999482229352E-3</v>
      </c>
      <c r="EE93" s="40">
        <v>-1.2229772983118892E-3</v>
      </c>
      <c r="EF93" s="40">
        <v>5.1962067373096943E-3</v>
      </c>
      <c r="EG93" s="40">
        <v>7.5013483874499798E-3</v>
      </c>
      <c r="EH93" s="336" t="s">
        <v>851</v>
      </c>
      <c r="EI93" s="336" t="s">
        <v>470</v>
      </c>
      <c r="EJ93" s="40">
        <v>3.8668853230774403E-3</v>
      </c>
      <c r="EK93" s="40">
        <v>2.8925032820552588E-3</v>
      </c>
      <c r="EL93" s="40">
        <v>3.3319739159196615E-3</v>
      </c>
      <c r="EM93" s="40">
        <v>4.8540206626057625E-3</v>
      </c>
      <c r="EN93" s="40">
        <v>6.3185812905430794E-4</v>
      </c>
      <c r="EO93" s="336" t="s">
        <v>851</v>
      </c>
      <c r="EP93" s="336" t="s">
        <v>851</v>
      </c>
      <c r="EQ93" s="336" t="s">
        <v>851</v>
      </c>
      <c r="ER93" s="40">
        <v>0.60260000000000002</v>
      </c>
      <c r="ES93" s="336" t="s">
        <v>1739</v>
      </c>
      <c r="ET93" s="336" t="s">
        <v>851</v>
      </c>
      <c r="EU93" s="336" t="s">
        <v>851</v>
      </c>
      <c r="EV93" s="40">
        <v>0.67069999999999996</v>
      </c>
      <c r="EW93" s="336" t="s">
        <v>1739</v>
      </c>
      <c r="EX93" s="336" t="s">
        <v>851</v>
      </c>
      <c r="EY93" s="336" t="s">
        <v>851</v>
      </c>
      <c r="EZ93" s="40">
        <v>0.53239999999999998</v>
      </c>
      <c r="FA93" s="336" t="s">
        <v>1739</v>
      </c>
      <c r="FB93" s="336" t="s">
        <v>851</v>
      </c>
      <c r="FC93" s="40"/>
      <c r="FD93" s="40"/>
      <c r="FE93" s="40"/>
      <c r="FF93" s="40"/>
      <c r="FG93" s="40"/>
      <c r="FH93" s="336" t="s">
        <v>1737</v>
      </c>
      <c r="FI93" s="336" t="s">
        <v>851</v>
      </c>
      <c r="FJ93" s="40"/>
      <c r="FK93" s="40"/>
      <c r="FL93" s="40"/>
      <c r="FM93" s="40"/>
      <c r="FN93" s="40"/>
      <c r="FO93" s="336" t="s">
        <v>1737</v>
      </c>
      <c r="FP93" s="336" t="s">
        <v>851</v>
      </c>
      <c r="FQ93" s="40"/>
      <c r="FR93" s="336" t="s">
        <v>1737</v>
      </c>
      <c r="FS93" s="336" t="s">
        <v>851</v>
      </c>
      <c r="FT93" s="336" t="s">
        <v>851</v>
      </c>
      <c r="FU93" s="40">
        <v>2.8642772231251001E-3</v>
      </c>
      <c r="FV93" s="40"/>
      <c r="FW93" s="40"/>
      <c r="FX93" s="40"/>
      <c r="FY93" s="40"/>
      <c r="FZ93" s="336" t="s">
        <v>840</v>
      </c>
      <c r="GA93" s="336" t="s">
        <v>851</v>
      </c>
      <c r="GB93" s="336" t="s">
        <v>851</v>
      </c>
      <c r="GC93" s="336" t="s">
        <v>851</v>
      </c>
      <c r="GD93" s="336" t="s">
        <v>851</v>
      </c>
      <c r="GE93" s="336" t="s">
        <v>851</v>
      </c>
      <c r="GF93" s="336" t="s">
        <v>851</v>
      </c>
      <c r="GG93" s="336" t="s">
        <v>851</v>
      </c>
      <c r="GH93" s="336" t="s">
        <v>851</v>
      </c>
      <c r="GI93" s="336" t="s">
        <v>851</v>
      </c>
      <c r="GJ93" s="336" t="s">
        <v>851</v>
      </c>
      <c r="GK93" s="40">
        <v>240681</v>
      </c>
      <c r="GL93" s="40">
        <v>244929</v>
      </c>
      <c r="GM93" s="40">
        <v>248976</v>
      </c>
      <c r="GN93" s="40">
        <v>252707</v>
      </c>
      <c r="GO93" s="40">
        <v>255995</v>
      </c>
      <c r="GP93" s="40">
        <v>258780</v>
      </c>
      <c r="GQ93" s="40">
        <v>261007</v>
      </c>
      <c r="GR93" s="40">
        <v>262717</v>
      </c>
      <c r="GS93" s="40">
        <v>264064</v>
      </c>
      <c r="GT93" s="40">
        <v>265256</v>
      </c>
      <c r="GU93" s="40">
        <v>266449</v>
      </c>
      <c r="GV93" s="40">
        <v>267702</v>
      </c>
      <c r="GW93" s="40">
        <v>268995</v>
      </c>
      <c r="GX93" s="40">
        <v>270332</v>
      </c>
      <c r="GY93" s="40">
        <v>271713</v>
      </c>
      <c r="GZ93" s="40">
        <v>273119</v>
      </c>
      <c r="HA93" s="40">
        <v>274576</v>
      </c>
      <c r="HB93" s="40">
        <v>276108</v>
      </c>
      <c r="HC93" s="40">
        <v>277673</v>
      </c>
      <c r="HD93" s="40">
        <v>279285</v>
      </c>
      <c r="HE93" s="40">
        <v>280904</v>
      </c>
      <c r="HF93" s="40">
        <v>283000</v>
      </c>
      <c r="HG93" s="40">
        <v>284000</v>
      </c>
      <c r="HH93" s="40">
        <v>286000</v>
      </c>
      <c r="HI93" s="40">
        <v>287000</v>
      </c>
      <c r="HJ93" s="40">
        <v>289000</v>
      </c>
      <c r="HK93" s="40">
        <v>291000</v>
      </c>
      <c r="HL93" s="40">
        <v>292000</v>
      </c>
      <c r="HM93" s="40">
        <v>294000</v>
      </c>
      <c r="HN93" s="40">
        <v>295000</v>
      </c>
      <c r="HO93" s="40">
        <v>297000</v>
      </c>
      <c r="HP93" s="40">
        <v>298000</v>
      </c>
      <c r="HQ93" s="40">
        <v>299000</v>
      </c>
      <c r="HR93" s="40">
        <v>301000</v>
      </c>
      <c r="HS93" s="40">
        <v>302000</v>
      </c>
      <c r="HT93" s="40">
        <v>303000</v>
      </c>
      <c r="HU93" s="40">
        <v>304000</v>
      </c>
      <c r="HV93" s="40">
        <v>305000</v>
      </c>
      <c r="HW93" s="40">
        <v>306000</v>
      </c>
      <c r="HX93" s="40">
        <v>307000</v>
      </c>
      <c r="HY93" s="40">
        <v>308000</v>
      </c>
      <c r="HZ93" s="40">
        <v>308000</v>
      </c>
      <c r="IA93" s="40">
        <v>309000</v>
      </c>
      <c r="IB93" s="40">
        <v>309000</v>
      </c>
      <c r="IC93" s="40">
        <v>310000</v>
      </c>
      <c r="ID93" s="40">
        <v>310000</v>
      </c>
      <c r="IE93" s="40">
        <v>310000</v>
      </c>
      <c r="IF93" s="40">
        <v>311000</v>
      </c>
      <c r="IG93" s="40">
        <v>311000</v>
      </c>
      <c r="IH93" s="40">
        <v>311000</v>
      </c>
      <c r="II93" s="40">
        <v>311000</v>
      </c>
      <c r="IJ93" s="336" t="s">
        <v>851</v>
      </c>
      <c r="IK93" s="336" t="s">
        <v>851</v>
      </c>
      <c r="IL93" s="336" t="s">
        <v>851</v>
      </c>
      <c r="IM93" s="40">
        <v>5.3204922005534172E-3</v>
      </c>
      <c r="IN93" s="40">
        <v>5.5640037171542645E-3</v>
      </c>
      <c r="IO93" s="40">
        <v>5.6520686484873295E-3</v>
      </c>
      <c r="IP93" s="40">
        <v>5.7886033318936825E-3</v>
      </c>
      <c r="IQ93" s="40">
        <v>5.7802079245448112E-3</v>
      </c>
      <c r="IR93" s="40">
        <v>7.4339238926768303E-3</v>
      </c>
      <c r="IS93" s="40">
        <v>3.527340479195118E-3</v>
      </c>
      <c r="IT93" s="40">
        <v>7.0175728760659695E-3</v>
      </c>
      <c r="IU93" s="40">
        <v>3.490404924377799E-3</v>
      </c>
      <c r="IV93" s="40">
        <v>6.9444724358618259E-3</v>
      </c>
      <c r="IW93" s="40">
        <v>6.896579172462225E-3</v>
      </c>
      <c r="IX93" s="40">
        <v>3.4305350854992867E-3</v>
      </c>
      <c r="IY93" s="40">
        <v>6.8259648978710175E-3</v>
      </c>
      <c r="IZ93" s="40">
        <v>3.3955890685319901E-3</v>
      </c>
      <c r="JA93" s="40">
        <v>6.7567825317382813E-3</v>
      </c>
      <c r="JB93" s="40">
        <v>3.3613475970923901E-3</v>
      </c>
      <c r="JC93" s="40">
        <v>3.3500869758427143E-3</v>
      </c>
      <c r="JD93" s="40">
        <v>6.6666915081441402E-3</v>
      </c>
      <c r="JE93" s="40">
        <v>3.3167526125907898E-3</v>
      </c>
      <c r="JF93" s="40">
        <v>3.3057881519198418E-3</v>
      </c>
      <c r="JG93" s="40">
        <v>3.2948958687484264E-3</v>
      </c>
      <c r="JH93" s="40">
        <v>3.2840752974152565E-3</v>
      </c>
      <c r="JI93" s="40">
        <v>3.2733252737671137E-3</v>
      </c>
      <c r="JJ93" s="40">
        <v>3.2626455649733543E-3</v>
      </c>
      <c r="JK93" s="40">
        <v>3.2520354725420475E-3</v>
      </c>
      <c r="JL93" s="40">
        <v>0</v>
      </c>
      <c r="JM93" s="40">
        <v>3.2414938323199749E-3</v>
      </c>
      <c r="JN93" s="40">
        <v>0</v>
      </c>
      <c r="JO93" s="40">
        <v>3.2310206443071365E-3</v>
      </c>
      <c r="JP93" s="40">
        <v>0</v>
      </c>
      <c r="JQ93" s="40">
        <v>0</v>
      </c>
      <c r="JR93" s="40">
        <v>3.2206147443503141E-3</v>
      </c>
      <c r="JS93" s="40">
        <v>0</v>
      </c>
      <c r="JT93" s="40">
        <v>0</v>
      </c>
      <c r="JU93" s="40">
        <v>0</v>
      </c>
      <c r="JV93" s="336" t="s">
        <v>1740</v>
      </c>
      <c r="JW93" s="336" t="s">
        <v>851</v>
      </c>
      <c r="JX93" s="336" t="s">
        <v>851</v>
      </c>
      <c r="JY93" s="336" t="s">
        <v>851</v>
      </c>
      <c r="JZ93" s="336" t="s">
        <v>851</v>
      </c>
      <c r="KA93" s="336" t="s">
        <v>1740</v>
      </c>
      <c r="KB93" s="40">
        <v>0.50771641665354705</v>
      </c>
      <c r="KC93" s="40">
        <v>0.50723297010663704</v>
      </c>
      <c r="KD93" s="40">
        <v>0.50693207005954199</v>
      </c>
      <c r="KE93" s="40">
        <v>0.50675434773996797</v>
      </c>
      <c r="KF93" s="40">
        <v>0.50662226757613193</v>
      </c>
      <c r="KG93" s="40">
        <v>0.50643992253581305</v>
      </c>
      <c r="KH93" s="40">
        <v>0.50621164178470601</v>
      </c>
      <c r="KI93" s="40">
        <v>0.50596143018018003</v>
      </c>
      <c r="KJ93" s="40">
        <v>0.50568245437241099</v>
      </c>
      <c r="KK93" s="40">
        <v>0.50541199720267105</v>
      </c>
      <c r="KL93" s="40">
        <v>0.50515510285987097</v>
      </c>
      <c r="KM93" s="40">
        <v>0.50489108181852604</v>
      </c>
      <c r="KN93" s="40">
        <v>0.50461308912707203</v>
      </c>
      <c r="KO93" s="40">
        <v>0.50435561123233696</v>
      </c>
      <c r="KP93" s="40">
        <v>0.50409466846394002</v>
      </c>
      <c r="KQ93" s="40">
        <v>0.50384064443283494</v>
      </c>
      <c r="KR93" s="40">
        <v>0.50359113705362402</v>
      </c>
      <c r="KS93" s="40">
        <v>0.50335135640598305</v>
      </c>
      <c r="KT93" s="40">
        <v>0.50309282464681904</v>
      </c>
      <c r="KU93" s="40">
        <v>0.50284533186705405</v>
      </c>
      <c r="KV93" s="40">
        <v>0.50260874730627503</v>
      </c>
      <c r="KW93" s="40">
        <v>0.50239571172534003</v>
      </c>
      <c r="KX93" s="40">
        <v>0.50218161672387096</v>
      </c>
      <c r="KY93" s="40">
        <v>0.50195613166384001</v>
      </c>
      <c r="KZ93" s="40">
        <v>0.501765137315622</v>
      </c>
      <c r="LA93" s="40">
        <v>0.50157550216082791</v>
      </c>
      <c r="LB93" s="40">
        <v>0.501388771715782</v>
      </c>
      <c r="LC93" s="40">
        <v>0.50123880621184402</v>
      </c>
      <c r="LD93" s="40">
        <v>0.50108483717741903</v>
      </c>
      <c r="LE93" s="40">
        <v>0.500952559316999</v>
      </c>
      <c r="LF93" s="40">
        <v>0.50082732594707102</v>
      </c>
      <c r="LG93" s="40">
        <v>0.50073150767921903</v>
      </c>
      <c r="LH93" s="40">
        <v>0.50065699213541803</v>
      </c>
      <c r="LI93" s="40">
        <v>0.50057301793739295</v>
      </c>
      <c r="LJ93" s="40">
        <v>0.50049407591709805</v>
      </c>
      <c r="LK93" s="40">
        <v>0.50048124744488198</v>
      </c>
      <c r="LL93" s="336" t="s">
        <v>851</v>
      </c>
      <c r="LM93" s="336" t="s">
        <v>851</v>
      </c>
      <c r="LN93" s="336" t="s">
        <v>1740</v>
      </c>
      <c r="LO93" s="40">
        <v>0.69131767749786377</v>
      </c>
      <c r="LP93" s="40">
        <v>0.69318878650665283</v>
      </c>
      <c r="LQ93" s="40">
        <v>0.69203352928161621</v>
      </c>
      <c r="LR93" s="40">
        <v>0.68947649002075195</v>
      </c>
      <c r="LS93" s="40">
        <v>0.68755573034286499</v>
      </c>
      <c r="LT93" s="40">
        <v>0.68708169460296631</v>
      </c>
      <c r="LU93" s="40">
        <v>0.68551236391067505</v>
      </c>
      <c r="LV93" s="40">
        <v>0.68661969900131226</v>
      </c>
      <c r="LW93" s="40">
        <v>0.68881118297576904</v>
      </c>
      <c r="LX93" s="40">
        <v>0.68989545106887817</v>
      </c>
      <c r="LY93" s="40">
        <v>0.68858128786087036</v>
      </c>
      <c r="LZ93" s="40">
        <v>0.68728524446487427</v>
      </c>
      <c r="MA93" s="40">
        <v>0.68493151664733887</v>
      </c>
      <c r="MB93" s="40">
        <v>0.68027210235595703</v>
      </c>
      <c r="MC93" s="40">
        <v>0.6745762825012207</v>
      </c>
      <c r="MD93" s="40">
        <v>0.67003369331359863</v>
      </c>
      <c r="ME93" s="40">
        <v>0.66778522729873657</v>
      </c>
      <c r="MF93" s="40">
        <v>0.66889631748199463</v>
      </c>
      <c r="MG93" s="40">
        <v>0.66445183753967285</v>
      </c>
      <c r="MH93" s="40">
        <v>0.66225165128707886</v>
      </c>
      <c r="MI93" s="40">
        <v>0.65676569938659668</v>
      </c>
      <c r="MJ93" s="40">
        <v>0.65460526943206787</v>
      </c>
      <c r="MK93" s="40">
        <v>0.65245902538299561</v>
      </c>
      <c r="ML93" s="40">
        <v>0.64705884456634521</v>
      </c>
      <c r="MM93" s="40">
        <v>0.64495116472244263</v>
      </c>
      <c r="MN93" s="40">
        <v>0.6396104097366333</v>
      </c>
      <c r="MO93" s="40">
        <v>0.6396104097366333</v>
      </c>
      <c r="MP93" s="40">
        <v>0.63754045963287354</v>
      </c>
      <c r="MQ93" s="40">
        <v>0.63754045963287354</v>
      </c>
      <c r="MR93" s="40">
        <v>0.63548386096954346</v>
      </c>
      <c r="MS93" s="40">
        <v>0.63225805759429932</v>
      </c>
      <c r="MT93" s="40">
        <v>0.63225805759429932</v>
      </c>
      <c r="MU93" s="40">
        <v>0.62700963020324707</v>
      </c>
      <c r="MV93" s="40">
        <v>0.62700963020324707</v>
      </c>
      <c r="MW93" s="40">
        <v>0.62379419803619385</v>
      </c>
      <c r="MX93" s="40">
        <v>0.62057876586914063</v>
      </c>
      <c r="MY93" s="336" t="s">
        <v>851</v>
      </c>
      <c r="MZ93" s="336" t="s">
        <v>1740</v>
      </c>
      <c r="NA93" s="40">
        <v>0.65009027719497681</v>
      </c>
      <c r="NB93" s="40">
        <v>0.65053755044937134</v>
      </c>
      <c r="NC93" s="40">
        <v>0.64883303642272949</v>
      </c>
      <c r="ND93" s="40">
        <v>0.64609813690185547</v>
      </c>
      <c r="NE93" s="40">
        <v>0.64365792274475098</v>
      </c>
      <c r="NF93" s="40">
        <v>0.64194172620773315</v>
      </c>
      <c r="NG93" s="40">
        <v>0.63922262191772461</v>
      </c>
      <c r="NH93" s="40">
        <v>0.63767606019973755</v>
      </c>
      <c r="NI93" s="40">
        <v>0.63776224851608276</v>
      </c>
      <c r="NJ93" s="40">
        <v>0.63623690605163574</v>
      </c>
      <c r="NK93" s="40">
        <v>0.63356399536132813</v>
      </c>
      <c r="NL93" s="40">
        <v>0.63092786073684692</v>
      </c>
      <c r="NM93" s="40">
        <v>0.62739723920822144</v>
      </c>
      <c r="NN93" s="40">
        <v>0.62244898080825806</v>
      </c>
      <c r="NO93" s="40">
        <v>0.61593222618103027</v>
      </c>
      <c r="NP93" s="40">
        <v>0.61077439785003662</v>
      </c>
      <c r="NQ93" s="40">
        <v>0.60738253593444824</v>
      </c>
      <c r="NR93" s="40">
        <v>0.60735785961151123</v>
      </c>
      <c r="NS93" s="40">
        <v>0.6019933819770813</v>
      </c>
      <c r="NT93" s="40">
        <v>0.59933775663375854</v>
      </c>
      <c r="NU93" s="40">
        <v>0.59372937679290771</v>
      </c>
      <c r="NV93" s="40">
        <v>0.59243422746658325</v>
      </c>
      <c r="NW93" s="40">
        <v>0.59213113784790039</v>
      </c>
      <c r="NX93" s="40">
        <v>0.58856207132339478</v>
      </c>
      <c r="NY93" s="40">
        <v>0.58794790506362915</v>
      </c>
      <c r="NZ93" s="40">
        <v>0.58344155550003052</v>
      </c>
      <c r="OA93" s="40">
        <v>0.58344155550003052</v>
      </c>
      <c r="OB93" s="40">
        <v>0.58058249950408936</v>
      </c>
      <c r="OC93" s="40">
        <v>0.57928800582885742</v>
      </c>
      <c r="OD93" s="40">
        <v>0.57612901926040649</v>
      </c>
      <c r="OE93" s="40">
        <v>0.57129031419754028</v>
      </c>
      <c r="OF93" s="40">
        <v>0.56999999284744263</v>
      </c>
      <c r="OG93" s="40">
        <v>0.563987135887146</v>
      </c>
      <c r="OH93" s="40">
        <v>0.56012862920761108</v>
      </c>
      <c r="OI93" s="40">
        <v>0.55627012252807617</v>
      </c>
      <c r="OJ93" s="40">
        <v>0.55305469036102295</v>
      </c>
      <c r="OK93" s="336" t="s">
        <v>851</v>
      </c>
      <c r="OL93" s="336" t="s">
        <v>851</v>
      </c>
      <c r="OM93" s="336" t="s">
        <v>1740</v>
      </c>
      <c r="ON93" s="40">
        <v>0.60904222726821899</v>
      </c>
      <c r="OO93" s="40">
        <v>0.61135715246200562</v>
      </c>
      <c r="OP93" s="40">
        <v>0.61180770397186279</v>
      </c>
      <c r="OQ93" s="40">
        <v>0.61133778095245361</v>
      </c>
      <c r="OR93" s="40">
        <v>0.61101382970809937</v>
      </c>
      <c r="OS93" s="40">
        <v>0.61109846830368042</v>
      </c>
      <c r="OT93" s="40">
        <v>0.61130744218826294</v>
      </c>
      <c r="OU93" s="40">
        <v>0.61267608404159546</v>
      </c>
      <c r="OV93" s="40">
        <v>0.61188811063766479</v>
      </c>
      <c r="OW93" s="40">
        <v>0.61324042081832886</v>
      </c>
      <c r="OX93" s="40">
        <v>0.61245673894882202</v>
      </c>
      <c r="OY93" s="40">
        <v>0.61168384552001953</v>
      </c>
      <c r="OZ93" s="40">
        <v>0.60958904027938843</v>
      </c>
      <c r="PA93" s="40">
        <v>0.60884356498718262</v>
      </c>
      <c r="PB93" s="40">
        <v>0.60813558101654053</v>
      </c>
      <c r="PC93" s="40">
        <v>0.60505050420761108</v>
      </c>
      <c r="PD93" s="40">
        <v>0.60335570573806763</v>
      </c>
      <c r="PE93" s="40">
        <v>0.604347825050354</v>
      </c>
      <c r="PF93" s="40">
        <v>0.59966778755187988</v>
      </c>
      <c r="PG93" s="40">
        <v>0.59701985120773315</v>
      </c>
      <c r="PH93" s="40">
        <v>0.59174919128417969</v>
      </c>
      <c r="PI93" s="40">
        <v>0.58980262279510498</v>
      </c>
      <c r="PJ93" s="40">
        <v>0.58819669485092163</v>
      </c>
      <c r="PK93" s="40">
        <v>0.58366012573242188</v>
      </c>
      <c r="PL93" s="40">
        <v>0.58241039514541626</v>
      </c>
      <c r="PM93" s="40">
        <v>0.57792210578918457</v>
      </c>
      <c r="PN93" s="40">
        <v>0.57857143878936768</v>
      </c>
      <c r="PO93" s="40">
        <v>0.57734626531600952</v>
      </c>
      <c r="PP93" s="40">
        <v>0.57766991853713989</v>
      </c>
      <c r="PQ93" s="40">
        <v>0.57612901926040649</v>
      </c>
      <c r="PR93" s="40">
        <v>0.57354837656021118</v>
      </c>
      <c r="PS93" s="40">
        <v>0.5738709568977356</v>
      </c>
      <c r="PT93" s="40">
        <v>0.56913185119628906</v>
      </c>
      <c r="PU93" s="40">
        <v>0.56977492570877075</v>
      </c>
      <c r="PV93" s="40">
        <v>0.56688100099563599</v>
      </c>
      <c r="PW93" s="40">
        <v>0.563987135887146</v>
      </c>
      <c r="PX93" s="336" t="s">
        <v>851</v>
      </c>
      <c r="PY93" s="336" t="s">
        <v>851</v>
      </c>
      <c r="PZ93" s="40">
        <v>0.62039999999999995</v>
      </c>
      <c r="QA93" s="40">
        <v>0.6169</v>
      </c>
      <c r="QB93" s="40">
        <v>0.61240000000000006</v>
      </c>
      <c r="QC93" s="40">
        <v>0.60870000000000002</v>
      </c>
      <c r="QD93" s="40">
        <v>0.60599999999999998</v>
      </c>
      <c r="QE93" s="40">
        <v>0.60499999999999998</v>
      </c>
      <c r="QF93" s="40">
        <v>0.60520000000000007</v>
      </c>
      <c r="QG93" s="40">
        <v>0.60840000000000005</v>
      </c>
      <c r="QH93" s="40">
        <v>0.61099999999999999</v>
      </c>
      <c r="QI93" s="40">
        <v>0.61250000000000004</v>
      </c>
      <c r="QJ93" s="40">
        <v>0.61399999999999999</v>
      </c>
      <c r="QK93" s="40">
        <v>0.61419999999999997</v>
      </c>
      <c r="QL93" s="40">
        <v>0.61270000000000002</v>
      </c>
      <c r="QM93" s="40">
        <v>0.61070000000000002</v>
      </c>
      <c r="QN93" s="40">
        <v>0.60860000000000003</v>
      </c>
      <c r="QO93" s="40">
        <v>0.60670000000000002</v>
      </c>
      <c r="QP93" s="40">
        <v>0.60520000000000007</v>
      </c>
      <c r="QQ93" s="40">
        <v>0.60399999999999998</v>
      </c>
      <c r="QR93" s="40">
        <v>0.60260000000000002</v>
      </c>
      <c r="QS93" s="336" t="s">
        <v>851</v>
      </c>
      <c r="QT93" s="336" t="s">
        <v>851</v>
      </c>
      <c r="QU93" s="336" t="s">
        <v>851</v>
      </c>
      <c r="QV93" s="336" t="s">
        <v>851</v>
      </c>
      <c r="QW93" s="40">
        <v>-2.3205713368952274E-3</v>
      </c>
      <c r="QX93" s="336" t="s">
        <v>851</v>
      </c>
      <c r="QY93" s="336" t="s">
        <v>851</v>
      </c>
      <c r="QZ93" s="336" t="s">
        <v>851</v>
      </c>
      <c r="RA93" s="336" t="s">
        <v>851</v>
      </c>
      <c r="RB93" s="336" t="s">
        <v>851</v>
      </c>
      <c r="RC93" s="336" t="s">
        <v>851</v>
      </c>
      <c r="RD93" s="336" t="s">
        <v>851</v>
      </c>
      <c r="RE93" s="336" t="s">
        <v>851</v>
      </c>
      <c r="RF93" s="40"/>
      <c r="RG93" s="40"/>
      <c r="RH93" s="336" t="s">
        <v>1737</v>
      </c>
      <c r="RI93" s="336" t="s">
        <v>851</v>
      </c>
      <c r="RJ93" s="40"/>
      <c r="RK93" s="40"/>
      <c r="RL93" s="336" t="s">
        <v>1737</v>
      </c>
      <c r="RM93" s="336" t="s">
        <v>851</v>
      </c>
      <c r="RN93" s="40"/>
      <c r="RO93" s="40"/>
      <c r="RP93" s="336" t="s">
        <v>1737</v>
      </c>
      <c r="RQ93" s="336" t="s">
        <v>851</v>
      </c>
      <c r="RR93" s="40"/>
      <c r="RS93" s="40"/>
      <c r="RT93" s="336" t="s">
        <v>1737</v>
      </c>
      <c r="RU93" s="336" t="s">
        <v>851</v>
      </c>
      <c r="RV93" s="40"/>
      <c r="RW93" s="40"/>
      <c r="RX93" s="336" t="s">
        <v>1737</v>
      </c>
      <c r="RY93" s="336" t="s">
        <v>851</v>
      </c>
      <c r="RZ93" s="336" t="s">
        <v>470</v>
      </c>
      <c r="SA93" s="40">
        <v>0.20580217242240906</v>
      </c>
      <c r="SB93" s="40">
        <v>0.21130917966365814</v>
      </c>
      <c r="SC93" s="40">
        <v>0.20870833098888397</v>
      </c>
      <c r="SD93" s="40">
        <v>0.21385818719863892</v>
      </c>
      <c r="SE93" s="40">
        <v>0.21668897569179535</v>
      </c>
      <c r="SF93" s="336" t="s">
        <v>851</v>
      </c>
      <c r="SG93" s="336" t="s">
        <v>851</v>
      </c>
      <c r="SH93" s="40"/>
      <c r="SI93" s="40"/>
      <c r="SJ93" s="40"/>
      <c r="SK93" s="40"/>
      <c r="SL93" s="40">
        <v>0.22095246613025665</v>
      </c>
      <c r="SM93" s="336" t="s">
        <v>470</v>
      </c>
      <c r="SN93" s="336" t="s">
        <v>851</v>
      </c>
      <c r="SO93" s="336" t="s">
        <v>851</v>
      </c>
      <c r="SP93" s="40"/>
      <c r="SQ93" s="40"/>
      <c r="SR93" s="40"/>
      <c r="SS93" s="40"/>
      <c r="ST93" s="40"/>
      <c r="SU93" s="336" t="s">
        <v>1737</v>
      </c>
      <c r="SV93" s="336" t="s">
        <v>851</v>
      </c>
      <c r="SW93" s="336" t="s">
        <v>851</v>
      </c>
      <c r="SX93" s="40"/>
      <c r="SY93" s="40"/>
      <c r="SZ93" s="40"/>
      <c r="TA93" s="40"/>
      <c r="TB93" s="40"/>
      <c r="TC93" s="336" t="s">
        <v>1737</v>
      </c>
      <c r="TD93" s="336" t="s">
        <v>851</v>
      </c>
      <c r="TE93" s="336" t="s">
        <v>851</v>
      </c>
      <c r="TF93" s="336" t="s">
        <v>851</v>
      </c>
      <c r="TG93" s="40"/>
      <c r="TH93" s="40"/>
      <c r="TI93" s="40"/>
      <c r="TJ93" s="40"/>
      <c r="TK93" s="40"/>
      <c r="TL93" s="336" t="s">
        <v>1737</v>
      </c>
      <c r="TM93" s="336" t="s">
        <v>851</v>
      </c>
      <c r="TN93" s="336" t="s">
        <v>851</v>
      </c>
      <c r="TO93" s="336" t="s">
        <v>851</v>
      </c>
      <c r="TP93" s="40"/>
      <c r="TQ93" s="40"/>
      <c r="TR93" s="40"/>
      <c r="TS93" s="40"/>
      <c r="TT93" s="40"/>
      <c r="TU93" s="336" t="s">
        <v>1737</v>
      </c>
      <c r="TV93" s="336" t="s">
        <v>851</v>
      </c>
      <c r="TW93" s="40"/>
      <c r="TX93" s="336" t="s">
        <v>1737</v>
      </c>
      <c r="TY93" s="336" t="s">
        <v>851</v>
      </c>
      <c r="TZ93" s="40"/>
      <c r="UA93" s="336" t="s">
        <v>1737</v>
      </c>
      <c r="UB93" s="336" t="s">
        <v>851</v>
      </c>
      <c r="UC93" s="40"/>
      <c r="UD93" s="336" t="s">
        <v>1737</v>
      </c>
      <c r="UE93" s="336" t="s">
        <v>851</v>
      </c>
      <c r="UF93" s="336" t="s">
        <v>851</v>
      </c>
      <c r="UG93" s="40"/>
      <c r="UH93" s="40"/>
      <c r="UI93" s="40"/>
      <c r="UJ93" s="40"/>
      <c r="UK93" s="40"/>
      <c r="UL93" s="336" t="s">
        <v>1737</v>
      </c>
      <c r="UM93" s="336" t="s">
        <v>851</v>
      </c>
      <c r="UN93" s="336" t="s">
        <v>851</v>
      </c>
      <c r="UO93" s="336" t="s">
        <v>851</v>
      </c>
      <c r="UP93" s="40"/>
      <c r="UQ93" s="40"/>
      <c r="UR93" s="40"/>
      <c r="US93" s="40"/>
      <c r="UT93" s="40">
        <v>0.24538061022758484</v>
      </c>
      <c r="UU93" s="336" t="s">
        <v>470</v>
      </c>
    </row>
    <row r="94" spans="1:567">
      <c r="A94" s="336" t="s">
        <v>425</v>
      </c>
      <c r="B94" s="336" t="s">
        <v>58</v>
      </c>
      <c r="C94" s="336" t="s">
        <v>282</v>
      </c>
      <c r="D94" s="40">
        <v>4.4189482927322388E-2</v>
      </c>
      <c r="E94" s="336" t="s">
        <v>436</v>
      </c>
      <c r="F94" s="40">
        <v>7.3942631483078003E-2</v>
      </c>
      <c r="G94" s="336" t="s">
        <v>1741</v>
      </c>
      <c r="H94" s="40">
        <v>7.6722905039787292E-2</v>
      </c>
      <c r="I94" s="336" t="s">
        <v>1447</v>
      </c>
      <c r="J94" s="40">
        <v>4.7753330320119858E-2</v>
      </c>
      <c r="K94" s="336" t="s">
        <v>1803</v>
      </c>
      <c r="L94" s="336" t="s">
        <v>436</v>
      </c>
      <c r="M94" s="40">
        <v>0.26140499114990234</v>
      </c>
      <c r="N94" s="40"/>
      <c r="O94" s="336" t="s">
        <v>1736</v>
      </c>
      <c r="P94" s="40"/>
      <c r="Q94" s="336" t="s">
        <v>1736</v>
      </c>
      <c r="R94" s="40"/>
      <c r="S94" s="336" t="s">
        <v>1736</v>
      </c>
      <c r="T94" s="40">
        <v>0.26140499114990234</v>
      </c>
      <c r="U94" s="336" t="s">
        <v>436</v>
      </c>
      <c r="V94" s="336" t="s">
        <v>851</v>
      </c>
      <c r="W94" s="336" t="s">
        <v>1741</v>
      </c>
      <c r="X94" s="40">
        <v>0.27539545297622681</v>
      </c>
      <c r="Y94" s="40"/>
      <c r="Z94" s="336" t="s">
        <v>1736</v>
      </c>
      <c r="AA94" s="40"/>
      <c r="AB94" s="336" t="s">
        <v>1736</v>
      </c>
      <c r="AC94" s="40"/>
      <c r="AD94" s="336" t="s">
        <v>1736</v>
      </c>
      <c r="AE94" s="40">
        <v>0.27539545297622681</v>
      </c>
      <c r="AF94" s="336" t="s">
        <v>1741</v>
      </c>
      <c r="AG94" s="336" t="s">
        <v>851</v>
      </c>
      <c r="AH94" s="336" t="s">
        <v>1447</v>
      </c>
      <c r="AI94" s="40">
        <v>0.27539458870887756</v>
      </c>
      <c r="AJ94" s="40"/>
      <c r="AK94" s="336" t="s">
        <v>1736</v>
      </c>
      <c r="AL94" s="40"/>
      <c r="AM94" s="336" t="s">
        <v>1736</v>
      </c>
      <c r="AN94" s="40"/>
      <c r="AO94" s="336" t="s">
        <v>1736</v>
      </c>
      <c r="AP94" s="40">
        <v>0.27539458870887756</v>
      </c>
      <c r="AQ94" s="336" t="s">
        <v>1447</v>
      </c>
      <c r="AR94" s="336" t="s">
        <v>851</v>
      </c>
      <c r="AS94" s="336" t="s">
        <v>1803</v>
      </c>
      <c r="AT94" s="40">
        <v>0.27486464381217957</v>
      </c>
      <c r="AU94" s="40"/>
      <c r="AV94" s="336" t="s">
        <v>1736</v>
      </c>
      <c r="AW94" s="40"/>
      <c r="AX94" s="336" t="s">
        <v>1736</v>
      </c>
      <c r="AY94" s="40"/>
      <c r="AZ94" s="336" t="s">
        <v>1736</v>
      </c>
      <c r="BA94" s="40">
        <v>0.27486464381217957</v>
      </c>
      <c r="BB94" s="336" t="s">
        <v>1803</v>
      </c>
      <c r="BC94" s="336" t="s">
        <v>851</v>
      </c>
      <c r="BD94" s="336" t="s">
        <v>436</v>
      </c>
      <c r="BE94" s="40">
        <v>2.7060573101043701</v>
      </c>
      <c r="BF94" s="336" t="s">
        <v>827</v>
      </c>
      <c r="BG94" s="40">
        <v>2.7488980293273926</v>
      </c>
      <c r="BH94" s="336" t="s">
        <v>1447</v>
      </c>
      <c r="BI94" s="40">
        <v>2.6247639656066895</v>
      </c>
      <c r="BJ94" s="336" t="s">
        <v>1803</v>
      </c>
      <c r="BK94" s="40">
        <v>4.0184087753295898</v>
      </c>
      <c r="BL94" s="336" t="s">
        <v>851</v>
      </c>
      <c r="BM94" s="40">
        <v>5.1969914436340332</v>
      </c>
      <c r="BN94" s="336" t="s">
        <v>838</v>
      </c>
      <c r="BO94" s="336" t="s">
        <v>851</v>
      </c>
      <c r="BP94" s="336" t="s">
        <v>436</v>
      </c>
      <c r="BQ94" s="40">
        <v>1.4014416374266148E-2</v>
      </c>
      <c r="BR94" s="40">
        <v>1.2770941480994225E-2</v>
      </c>
      <c r="BS94" s="40">
        <v>1.2389677576720715E-2</v>
      </c>
      <c r="BT94" s="40">
        <v>1.1388896033167839E-2</v>
      </c>
      <c r="BU94" s="40">
        <v>8.428783155977726E-3</v>
      </c>
      <c r="BV94" s="336" t="s">
        <v>851</v>
      </c>
      <c r="BW94" s="336" t="s">
        <v>827</v>
      </c>
      <c r="BX94" s="40">
        <v>1.6725711524486542E-2</v>
      </c>
      <c r="BY94" s="40">
        <v>1.6099795699119568E-2</v>
      </c>
      <c r="BZ94" s="40">
        <v>1.6057275235652924E-2</v>
      </c>
      <c r="CA94" s="40">
        <v>1.8451282754540443E-2</v>
      </c>
      <c r="CB94" s="40">
        <v>1.6205109655857086E-2</v>
      </c>
      <c r="CC94" s="336" t="s">
        <v>851</v>
      </c>
      <c r="CD94" s="336" t="s">
        <v>1447</v>
      </c>
      <c r="CE94" s="40">
        <v>1.6377443447709084E-2</v>
      </c>
      <c r="CF94" s="40">
        <v>1.6019398346543312E-2</v>
      </c>
      <c r="CG94" s="40">
        <v>1.6725419089198112E-2</v>
      </c>
      <c r="CH94" s="40">
        <v>1.620510034263134E-2</v>
      </c>
      <c r="CI94" s="40">
        <v>1.6205141320824623E-2</v>
      </c>
      <c r="CJ94" s="336" t="s">
        <v>851</v>
      </c>
      <c r="CK94" s="336" t="s">
        <v>1803</v>
      </c>
      <c r="CL94" s="40">
        <v>1.6126126050949097E-2</v>
      </c>
      <c r="CM94" s="40">
        <v>1.6106555238366127E-2</v>
      </c>
      <c r="CN94" s="40">
        <v>1.7328198999166489E-2</v>
      </c>
      <c r="CO94" s="40">
        <v>1.6205115243792534E-2</v>
      </c>
      <c r="CP94" s="40">
        <v>1.6205199062824249E-2</v>
      </c>
      <c r="CQ94" s="336" t="s">
        <v>851</v>
      </c>
      <c r="CR94" s="40">
        <v>5.0391430854797363</v>
      </c>
      <c r="CS94" s="40">
        <v>5.9601068496704102</v>
      </c>
      <c r="CT94" s="40">
        <v>6.7613358497619629</v>
      </c>
      <c r="CU94" s="40">
        <v>7.4377355575561523</v>
      </c>
      <c r="CV94" s="40">
        <v>8.5215835571289063</v>
      </c>
      <c r="CW94" s="336" t="s">
        <v>1741</v>
      </c>
      <c r="CX94" s="336" t="s">
        <v>851</v>
      </c>
      <c r="CY94" s="40">
        <v>5.5894465446472168</v>
      </c>
      <c r="CZ94" s="40">
        <v>6.4533863067626953</v>
      </c>
      <c r="DA94" s="40">
        <v>7.1765227317810059</v>
      </c>
      <c r="DB94" s="40">
        <v>8.0449628829956055</v>
      </c>
      <c r="DC94" s="40">
        <v>9.2365150451660156</v>
      </c>
      <c r="DD94" s="336" t="s">
        <v>1447</v>
      </c>
      <c r="DE94" s="336" t="s">
        <v>851</v>
      </c>
      <c r="DF94" s="40">
        <v>9.7131357192993164</v>
      </c>
      <c r="DG94" s="336" t="s">
        <v>1803</v>
      </c>
      <c r="DH94" s="336" t="s">
        <v>851</v>
      </c>
      <c r="DI94" s="336" t="s">
        <v>851</v>
      </c>
      <c r="DJ94" s="336">
        <v>8.6999999999999993</v>
      </c>
      <c r="DK94" s="336" t="s">
        <v>1738</v>
      </c>
      <c r="DL94" s="336" t="s">
        <v>851</v>
      </c>
      <c r="DM94" s="336" t="s">
        <v>851</v>
      </c>
      <c r="DN94" s="336" t="s">
        <v>436</v>
      </c>
      <c r="DO94" s="40">
        <v>-3.3870271872729063E-3</v>
      </c>
      <c r="DP94" s="40">
        <v>-1.0514981113374233E-2</v>
      </c>
      <c r="DQ94" s="40">
        <v>-4.8433891497552395E-3</v>
      </c>
      <c r="DR94" s="40">
        <v>-8.0441869795322418E-3</v>
      </c>
      <c r="DS94" s="40">
        <v>1.6456717625260353E-2</v>
      </c>
      <c r="DT94" s="336" t="s">
        <v>851</v>
      </c>
      <c r="DU94" s="336" t="s">
        <v>827</v>
      </c>
      <c r="DV94" s="40">
        <v>-4.3383021838963032E-3</v>
      </c>
      <c r="DW94" s="40">
        <v>-1.4464778359979391E-3</v>
      </c>
      <c r="DX94" s="40">
        <v>3.3854547655209899E-4</v>
      </c>
      <c r="DY94" s="40">
        <v>1.5404247678816319E-2</v>
      </c>
      <c r="DZ94" s="40">
        <v>4.8717507161200047E-3</v>
      </c>
      <c r="EA94" s="336" t="s">
        <v>851</v>
      </c>
      <c r="EB94" s="336" t="s">
        <v>1447</v>
      </c>
      <c r="EC94" s="40">
        <v>-3.4987693652510643E-3</v>
      </c>
      <c r="ED94" s="40">
        <v>9.9920332431793213E-3</v>
      </c>
      <c r="EE94" s="40">
        <v>8.4828035905957222E-3</v>
      </c>
      <c r="EF94" s="40">
        <v>2.0989406853914261E-2</v>
      </c>
      <c r="EG94" s="40">
        <v>1.4744017273187637E-2</v>
      </c>
      <c r="EH94" s="336" t="s">
        <v>851</v>
      </c>
      <c r="EI94" s="336" t="s">
        <v>1803</v>
      </c>
      <c r="EJ94" s="40">
        <v>-6.1877751722931862E-3</v>
      </c>
      <c r="EK94" s="40">
        <v>-5.9689250774681568E-3</v>
      </c>
      <c r="EL94" s="40">
        <v>-2.2201817482709885E-3</v>
      </c>
      <c r="EM94" s="40">
        <v>-7.403163705021143E-3</v>
      </c>
      <c r="EN94" s="40">
        <v>1.4185018837451935E-2</v>
      </c>
      <c r="EO94" s="336" t="s">
        <v>851</v>
      </c>
      <c r="EP94" s="336" t="s">
        <v>851</v>
      </c>
      <c r="EQ94" s="336" t="s">
        <v>851</v>
      </c>
      <c r="ER94" s="40">
        <v>0.5474</v>
      </c>
      <c r="ES94" s="336" t="s">
        <v>1739</v>
      </c>
      <c r="ET94" s="336" t="s">
        <v>851</v>
      </c>
      <c r="EU94" s="336" t="s">
        <v>851</v>
      </c>
      <c r="EV94" s="40">
        <v>0.63880000000000003</v>
      </c>
      <c r="EW94" s="336" t="s">
        <v>1739</v>
      </c>
      <c r="EX94" s="336" t="s">
        <v>851</v>
      </c>
      <c r="EY94" s="336" t="s">
        <v>851</v>
      </c>
      <c r="EZ94" s="40">
        <v>0.44990000000000002</v>
      </c>
      <c r="FA94" s="336" t="s">
        <v>1739</v>
      </c>
      <c r="FB94" s="336" t="s">
        <v>851</v>
      </c>
      <c r="FC94" s="40">
        <v>5.8361653238534927E-2</v>
      </c>
      <c r="FD94" s="40">
        <v>5.4767627269029617E-2</v>
      </c>
      <c r="FE94" s="40">
        <v>-9.2663271352648735E-3</v>
      </c>
      <c r="FF94" s="40">
        <v>-5.2807550877332687E-2</v>
      </c>
      <c r="FG94" s="40">
        <v>-6.0422297567129135E-2</v>
      </c>
      <c r="FH94" s="336" t="s">
        <v>838</v>
      </c>
      <c r="FI94" s="336" t="s">
        <v>851</v>
      </c>
      <c r="FJ94" s="40">
        <v>0.12818402051925659</v>
      </c>
      <c r="FK94" s="40">
        <v>0.13227860629558563</v>
      </c>
      <c r="FL94" s="40">
        <v>9.7149737179279327E-2</v>
      </c>
      <c r="FM94" s="40">
        <v>9.8028862848877907E-3</v>
      </c>
      <c r="FN94" s="40"/>
      <c r="FO94" s="336" t="s">
        <v>840</v>
      </c>
      <c r="FP94" s="336" t="s">
        <v>851</v>
      </c>
      <c r="FQ94" s="40">
        <v>0.48841065168380737</v>
      </c>
      <c r="FR94" s="336" t="s">
        <v>840</v>
      </c>
      <c r="FS94" s="336" t="s">
        <v>851</v>
      </c>
      <c r="FT94" s="336" t="s">
        <v>851</v>
      </c>
      <c r="FU94" s="40">
        <v>4.3950349092483521E-2</v>
      </c>
      <c r="FV94" s="40">
        <v>5.2558392286300659E-2</v>
      </c>
      <c r="FW94" s="40">
        <v>5.7882308959960938E-2</v>
      </c>
      <c r="FX94" s="40">
        <v>7.0684418082237244E-2</v>
      </c>
      <c r="FY94" s="40">
        <v>9.2040739953517914E-2</v>
      </c>
      <c r="FZ94" s="336" t="s">
        <v>840</v>
      </c>
      <c r="GA94" s="336" t="s">
        <v>851</v>
      </c>
      <c r="GB94" s="336" t="s">
        <v>851</v>
      </c>
      <c r="GC94" s="336" t="s">
        <v>851</v>
      </c>
      <c r="GD94" s="336" t="s">
        <v>851</v>
      </c>
      <c r="GE94" s="336" t="s">
        <v>851</v>
      </c>
      <c r="GF94" s="336" t="s">
        <v>851</v>
      </c>
      <c r="GG94" s="336" t="s">
        <v>851</v>
      </c>
      <c r="GH94" s="336" t="s">
        <v>851</v>
      </c>
      <c r="GI94" s="336" t="s">
        <v>851</v>
      </c>
      <c r="GJ94" s="336" t="s">
        <v>851</v>
      </c>
      <c r="GK94" s="40">
        <v>1228359</v>
      </c>
      <c r="GL94" s="40">
        <v>1258008</v>
      </c>
      <c r="GM94" s="40">
        <v>1288310</v>
      </c>
      <c r="GN94" s="40">
        <v>1319946</v>
      </c>
      <c r="GO94" s="40">
        <v>1353788</v>
      </c>
      <c r="GP94" s="40">
        <v>1390550</v>
      </c>
      <c r="GQ94" s="40">
        <v>1430144</v>
      </c>
      <c r="GR94" s="40">
        <v>1472565</v>
      </c>
      <c r="GS94" s="40">
        <v>1518538</v>
      </c>
      <c r="GT94" s="40">
        <v>1568925</v>
      </c>
      <c r="GU94" s="40">
        <v>1624146</v>
      </c>
      <c r="GV94" s="40">
        <v>1684629</v>
      </c>
      <c r="GW94" s="40">
        <v>1749677</v>
      </c>
      <c r="GX94" s="40">
        <v>1817070</v>
      </c>
      <c r="GY94" s="40">
        <v>1883801</v>
      </c>
      <c r="GZ94" s="40">
        <v>1947690</v>
      </c>
      <c r="HA94" s="40">
        <v>2007882</v>
      </c>
      <c r="HB94" s="40">
        <v>2064812</v>
      </c>
      <c r="HC94" s="40">
        <v>2119275</v>
      </c>
      <c r="HD94" s="40">
        <v>2172578</v>
      </c>
      <c r="HE94" s="40">
        <v>2225728</v>
      </c>
      <c r="HF94" s="40">
        <v>2279000</v>
      </c>
      <c r="HG94" s="40">
        <v>2332000</v>
      </c>
      <c r="HH94" s="40">
        <v>2384000</v>
      </c>
      <c r="HI94" s="40">
        <v>2436000</v>
      </c>
      <c r="HJ94" s="40">
        <v>2488000</v>
      </c>
      <c r="HK94" s="40">
        <v>2539000</v>
      </c>
      <c r="HL94" s="40">
        <v>2591000</v>
      </c>
      <c r="HM94" s="40">
        <v>2642000</v>
      </c>
      <c r="HN94" s="40">
        <v>2693000</v>
      </c>
      <c r="HO94" s="40">
        <v>2744000</v>
      </c>
      <c r="HP94" s="40">
        <v>2796000</v>
      </c>
      <c r="HQ94" s="40">
        <v>2847000</v>
      </c>
      <c r="HR94" s="40">
        <v>2898000</v>
      </c>
      <c r="HS94" s="40">
        <v>2950000</v>
      </c>
      <c r="HT94" s="40">
        <v>3002000</v>
      </c>
      <c r="HU94" s="40">
        <v>3054000</v>
      </c>
      <c r="HV94" s="40">
        <v>3106000</v>
      </c>
      <c r="HW94" s="40">
        <v>3159000</v>
      </c>
      <c r="HX94" s="40">
        <v>3212000</v>
      </c>
      <c r="HY94" s="40">
        <v>3265000</v>
      </c>
      <c r="HZ94" s="40">
        <v>3319000</v>
      </c>
      <c r="IA94" s="40">
        <v>3373000</v>
      </c>
      <c r="IB94" s="40">
        <v>3427000</v>
      </c>
      <c r="IC94" s="40">
        <v>3482000</v>
      </c>
      <c r="ID94" s="40">
        <v>3537000</v>
      </c>
      <c r="IE94" s="40">
        <v>3591000</v>
      </c>
      <c r="IF94" s="40">
        <v>3646000</v>
      </c>
      <c r="IG94" s="40">
        <v>3700000</v>
      </c>
      <c r="IH94" s="40">
        <v>3755000</v>
      </c>
      <c r="II94" s="40">
        <v>3809000</v>
      </c>
      <c r="IJ94" s="336" t="s">
        <v>851</v>
      </c>
      <c r="IK94" s="336" t="s">
        <v>851</v>
      </c>
      <c r="IL94" s="336" t="s">
        <v>851</v>
      </c>
      <c r="IM94" s="40">
        <v>3.0436379835009575E-2</v>
      </c>
      <c r="IN94" s="40">
        <v>2.7958745136857033E-2</v>
      </c>
      <c r="IO94" s="40">
        <v>2.6034867390990257E-2</v>
      </c>
      <c r="IP94" s="40">
        <v>2.4840431287884712E-2</v>
      </c>
      <c r="IQ94" s="40">
        <v>2.4169571697711945E-2</v>
      </c>
      <c r="IR94" s="40">
        <v>2.36526969820261E-2</v>
      </c>
      <c r="IS94" s="40">
        <v>2.2989518940448761E-2</v>
      </c>
      <c r="IT94" s="40">
        <v>2.205348014831543E-2</v>
      </c>
      <c r="IU94" s="40">
        <v>2.1577600389719009E-2</v>
      </c>
      <c r="IV94" s="40">
        <v>2.1121824160218239E-2</v>
      </c>
      <c r="IW94" s="40">
        <v>2.0291127264499664E-2</v>
      </c>
      <c r="IX94" s="40">
        <v>2.0273599773645401E-2</v>
      </c>
      <c r="IY94" s="40">
        <v>1.949230395257473E-2</v>
      </c>
      <c r="IZ94" s="40">
        <v>1.9119607284665108E-2</v>
      </c>
      <c r="JA94" s="40">
        <v>1.8760895356535912E-2</v>
      </c>
      <c r="JB94" s="40">
        <v>1.8773114308714867E-2</v>
      </c>
      <c r="JC94" s="40">
        <v>1.8075983971357346E-2</v>
      </c>
      <c r="JD94" s="40">
        <v>1.7755035310983658E-2</v>
      </c>
      <c r="JE94" s="40">
        <v>1.7784327268600464E-2</v>
      </c>
      <c r="JF94" s="40">
        <v>1.7473563551902771E-2</v>
      </c>
      <c r="JG94" s="40">
        <v>1.7173472791910172E-2</v>
      </c>
      <c r="JH94" s="40">
        <v>1.6883518546819687E-2</v>
      </c>
      <c r="JI94" s="40">
        <v>1.6919797286391258E-2</v>
      </c>
      <c r="JJ94" s="40">
        <v>1.6638273373246193E-2</v>
      </c>
      <c r="JK94" s="40">
        <v>1.6365965828299522E-2</v>
      </c>
      <c r="JL94" s="40">
        <v>1.6403770074248314E-2</v>
      </c>
      <c r="JM94" s="40">
        <v>1.6139023005962372E-2</v>
      </c>
      <c r="JN94" s="40">
        <v>1.5882687643170357E-2</v>
      </c>
      <c r="JO94" s="40">
        <v>1.5921598300337791E-2</v>
      </c>
      <c r="JP94" s="40">
        <v>1.5672069042921066E-2</v>
      </c>
      <c r="JQ94" s="40">
        <v>1.5151805244386196E-2</v>
      </c>
      <c r="JR94" s="40">
        <v>1.5199961140751839E-2</v>
      </c>
      <c r="JS94" s="40">
        <v>1.4702143147587776E-2</v>
      </c>
      <c r="JT94" s="40">
        <v>1.4755466021597385E-2</v>
      </c>
      <c r="JU94" s="40">
        <v>1.4278402552008629E-2</v>
      </c>
      <c r="JV94" s="336" t="s">
        <v>1740</v>
      </c>
      <c r="JW94" s="336" t="s">
        <v>851</v>
      </c>
      <c r="JX94" s="336" t="s">
        <v>851</v>
      </c>
      <c r="JY94" s="336" t="s">
        <v>851</v>
      </c>
      <c r="JZ94" s="336" t="s">
        <v>851</v>
      </c>
      <c r="KA94" s="336" t="s">
        <v>1740</v>
      </c>
      <c r="KB94" s="40">
        <v>0.50923452910884204</v>
      </c>
      <c r="KC94" s="40">
        <v>0.50939696655480704</v>
      </c>
      <c r="KD94" s="40">
        <v>0.50940957336551695</v>
      </c>
      <c r="KE94" s="40">
        <v>0.509313798350851</v>
      </c>
      <c r="KF94" s="40">
        <v>0.509161005956978</v>
      </c>
      <c r="KG94" s="40">
        <v>0.50898133105213195</v>
      </c>
      <c r="KH94" s="40">
        <v>0.50878850497338801</v>
      </c>
      <c r="KI94" s="40">
        <v>0.50857676411904296</v>
      </c>
      <c r="KJ94" s="40">
        <v>0.50835247209934997</v>
      </c>
      <c r="KK94" s="40">
        <v>0.50812313085886596</v>
      </c>
      <c r="KL94" s="40">
        <v>0.50788528391202703</v>
      </c>
      <c r="KM94" s="40">
        <v>0.507646896660366</v>
      </c>
      <c r="KN94" s="40">
        <v>0.507411358988473</v>
      </c>
      <c r="KO94" s="40">
        <v>0.50717575489638</v>
      </c>
      <c r="KP94" s="40">
        <v>0.50693387523591604</v>
      </c>
      <c r="KQ94" s="40">
        <v>0.50668292732694598</v>
      </c>
      <c r="KR94" s="40">
        <v>0.50642669659854</v>
      </c>
      <c r="KS94" s="40">
        <v>0.50616517267541494</v>
      </c>
      <c r="KT94" s="40">
        <v>0.50589765980886403</v>
      </c>
      <c r="KU94" s="40">
        <v>0.50562280716622299</v>
      </c>
      <c r="KV94" s="40">
        <v>0.50534314169669303</v>
      </c>
      <c r="KW94" s="40">
        <v>0.50505762294504897</v>
      </c>
      <c r="KX94" s="40">
        <v>0.50476774544553205</v>
      </c>
      <c r="KY94" s="40">
        <v>0.504470247993271</v>
      </c>
      <c r="KZ94" s="40">
        <v>0.50416979423286601</v>
      </c>
      <c r="LA94" s="40">
        <v>0.50386336095713202</v>
      </c>
      <c r="LB94" s="40">
        <v>0.50355393264520298</v>
      </c>
      <c r="LC94" s="40">
        <v>0.50324026394069499</v>
      </c>
      <c r="LD94" s="40">
        <v>0.50292314057158105</v>
      </c>
      <c r="LE94" s="40">
        <v>0.50260155274660001</v>
      </c>
      <c r="LF94" s="40">
        <v>0.50227764733027502</v>
      </c>
      <c r="LG94" s="40">
        <v>0.50195407621551602</v>
      </c>
      <c r="LH94" s="40">
        <v>0.50162731720589693</v>
      </c>
      <c r="LI94" s="40">
        <v>0.50130036973521896</v>
      </c>
      <c r="LJ94" s="40">
        <v>0.50097286212682102</v>
      </c>
      <c r="LK94" s="40">
        <v>0.50064543669561601</v>
      </c>
      <c r="LL94" s="336" t="s">
        <v>851</v>
      </c>
      <c r="LM94" s="336" t="s">
        <v>851</v>
      </c>
      <c r="LN94" s="336" t="s">
        <v>1740</v>
      </c>
      <c r="LO94" s="40">
        <v>0.60040509700775146</v>
      </c>
      <c r="LP94" s="40">
        <v>0.59805506467819214</v>
      </c>
      <c r="LQ94" s="40">
        <v>0.5959322452545166</v>
      </c>
      <c r="LR94" s="40">
        <v>0.59410220384597778</v>
      </c>
      <c r="LS94" s="40">
        <v>0.59275710582733154</v>
      </c>
      <c r="LT94" s="40">
        <v>0.59207278490066528</v>
      </c>
      <c r="LU94" s="40">
        <v>0.5910487174987793</v>
      </c>
      <c r="LV94" s="40">
        <v>0.59090906381607056</v>
      </c>
      <c r="LW94" s="40">
        <v>0.59186244010925293</v>
      </c>
      <c r="LX94" s="40">
        <v>0.59359604120254517</v>
      </c>
      <c r="LY94" s="40">
        <v>0.5952572226524353</v>
      </c>
      <c r="LZ94" s="40">
        <v>0.59826701879501343</v>
      </c>
      <c r="MA94" s="40">
        <v>0.60092628002166748</v>
      </c>
      <c r="MB94" s="40">
        <v>0.60446631908416748</v>
      </c>
      <c r="MC94" s="40">
        <v>0.60787224769592285</v>
      </c>
      <c r="MD94" s="40">
        <v>0.61224490404129028</v>
      </c>
      <c r="ME94" s="40">
        <v>0.61552214622497559</v>
      </c>
      <c r="MF94" s="40">
        <v>0.61959958076477051</v>
      </c>
      <c r="MG94" s="40">
        <v>0.62387853860855103</v>
      </c>
      <c r="MH94" s="40">
        <v>0.62779659032821655</v>
      </c>
      <c r="MI94" s="40">
        <v>0.63124585151672363</v>
      </c>
      <c r="MJ94" s="40">
        <v>0.63359528779983521</v>
      </c>
      <c r="MK94" s="40">
        <v>0.63586604595184326</v>
      </c>
      <c r="ML94" s="40">
        <v>0.63754349946975708</v>
      </c>
      <c r="MM94" s="40">
        <v>0.63885432481765747</v>
      </c>
      <c r="MN94" s="40">
        <v>0.63981622457504272</v>
      </c>
      <c r="MO94" s="40">
        <v>0.64055436849594116</v>
      </c>
      <c r="MP94" s="40">
        <v>0.64067596197128296</v>
      </c>
      <c r="MQ94" s="40">
        <v>0.64079368114471436</v>
      </c>
      <c r="MR94" s="40">
        <v>0.64072370529174805</v>
      </c>
      <c r="MS94" s="40">
        <v>0.64037317037582397</v>
      </c>
      <c r="MT94" s="40">
        <v>0.63965469598770142</v>
      </c>
      <c r="MU94" s="40">
        <v>0.63878220319747925</v>
      </c>
      <c r="MV94" s="40">
        <v>0.63810813426971436</v>
      </c>
      <c r="MW94" s="40">
        <v>0.63701730966567993</v>
      </c>
      <c r="MX94" s="40">
        <v>0.63612496852874756</v>
      </c>
      <c r="MY94" s="336" t="s">
        <v>851</v>
      </c>
      <c r="MZ94" s="336" t="s">
        <v>1740</v>
      </c>
      <c r="NA94" s="40">
        <v>0.58259683847427368</v>
      </c>
      <c r="NB94" s="40">
        <v>0.58029603958129883</v>
      </c>
      <c r="NC94" s="40">
        <v>0.57816982269287109</v>
      </c>
      <c r="ND94" s="40">
        <v>0.57627111673355103</v>
      </c>
      <c r="NE94" s="40">
        <v>0.5747687816619873</v>
      </c>
      <c r="NF94" s="40">
        <v>0.57382571697235107</v>
      </c>
      <c r="NG94" s="40">
        <v>0.57218080759048462</v>
      </c>
      <c r="NH94" s="40">
        <v>0.57247000932693481</v>
      </c>
      <c r="NI94" s="40">
        <v>0.57256710529327393</v>
      </c>
      <c r="NJ94" s="40">
        <v>0.57348114252090454</v>
      </c>
      <c r="NK94" s="40">
        <v>0.57475882768630981</v>
      </c>
      <c r="NL94" s="40">
        <v>0.57699882984161377</v>
      </c>
      <c r="NM94" s="40">
        <v>0.578541100025177</v>
      </c>
      <c r="NN94" s="40">
        <v>0.58137774467468262</v>
      </c>
      <c r="NO94" s="40">
        <v>0.58373558521270752</v>
      </c>
      <c r="NP94" s="40">
        <v>0.58673471212387085</v>
      </c>
      <c r="NQ94" s="40">
        <v>0.58941346406936646</v>
      </c>
      <c r="NR94" s="40">
        <v>0.59290480613708496</v>
      </c>
      <c r="NS94" s="40">
        <v>0.59627330303192139</v>
      </c>
      <c r="NT94" s="40">
        <v>0.5989830493927002</v>
      </c>
      <c r="NU94" s="40">
        <v>0.60193204879760742</v>
      </c>
      <c r="NV94" s="40">
        <v>0.60347086191177368</v>
      </c>
      <c r="NW94" s="40">
        <v>0.60528010129928589</v>
      </c>
      <c r="NX94" s="40">
        <v>0.60620450973510742</v>
      </c>
      <c r="NY94" s="40">
        <v>0.60678702592849731</v>
      </c>
      <c r="NZ94" s="40">
        <v>0.60704439878463745</v>
      </c>
      <c r="OA94" s="40">
        <v>0.60680925846099854</v>
      </c>
      <c r="OB94" s="40">
        <v>0.60569226741790771</v>
      </c>
      <c r="OC94" s="40">
        <v>0.60490226745605469</v>
      </c>
      <c r="OD94" s="40">
        <v>0.60396325588226318</v>
      </c>
      <c r="OE94" s="40">
        <v>0.60277068614959717</v>
      </c>
      <c r="OF94" s="40">
        <v>0.60122525691986084</v>
      </c>
      <c r="OG94" s="40">
        <v>0.59928691387176514</v>
      </c>
      <c r="OH94" s="40">
        <v>0.59783786535263062</v>
      </c>
      <c r="OI94" s="40">
        <v>0.59653794765472412</v>
      </c>
      <c r="OJ94" s="40">
        <v>0.59516936540603638</v>
      </c>
      <c r="OK94" s="336" t="s">
        <v>851</v>
      </c>
      <c r="OL94" s="336" t="s">
        <v>851</v>
      </c>
      <c r="OM94" s="336" t="s">
        <v>1740</v>
      </c>
      <c r="ON94" s="40">
        <v>0.50854653120040894</v>
      </c>
      <c r="OO94" s="40">
        <v>0.50822907686233521</v>
      </c>
      <c r="OP94" s="40">
        <v>0.50752657651901245</v>
      </c>
      <c r="OQ94" s="40">
        <v>0.5065949559211731</v>
      </c>
      <c r="OR94" s="40">
        <v>0.50573742389678955</v>
      </c>
      <c r="OS94" s="40">
        <v>0.50518888235092163</v>
      </c>
      <c r="OT94" s="40">
        <v>0.50372970104217529</v>
      </c>
      <c r="OU94" s="40">
        <v>0.50300168991088867</v>
      </c>
      <c r="OV94" s="40">
        <v>0.50293624401092529</v>
      </c>
      <c r="OW94" s="40">
        <v>0.50328409671783447</v>
      </c>
      <c r="OX94" s="40">
        <v>0.50361734628677368</v>
      </c>
      <c r="OY94" s="40">
        <v>0.50452935695648193</v>
      </c>
      <c r="OZ94" s="40">
        <v>0.50521034002304077</v>
      </c>
      <c r="PA94" s="40">
        <v>0.50681304931640625</v>
      </c>
      <c r="PB94" s="40">
        <v>0.50835502147674561</v>
      </c>
      <c r="PC94" s="40">
        <v>0.51093292236328125</v>
      </c>
      <c r="PD94" s="40">
        <v>0.51323318481445313</v>
      </c>
      <c r="PE94" s="40">
        <v>0.51563048362731934</v>
      </c>
      <c r="PF94" s="40">
        <v>0.51897859573364258</v>
      </c>
      <c r="PG94" s="40">
        <v>0.52271187305450439</v>
      </c>
      <c r="PH94" s="40">
        <v>0.5266488790512085</v>
      </c>
      <c r="PI94" s="40">
        <v>0.52946954965591431</v>
      </c>
      <c r="PJ94" s="40">
        <v>0.53348356485366821</v>
      </c>
      <c r="PK94" s="40">
        <v>0.53687876462936401</v>
      </c>
      <c r="PL94" s="40">
        <v>0.54016190767288208</v>
      </c>
      <c r="PM94" s="40">
        <v>0.54303216934204102</v>
      </c>
      <c r="PN94" s="40">
        <v>0.5453450083732605</v>
      </c>
      <c r="PO94" s="40">
        <v>0.54699081182479858</v>
      </c>
      <c r="PP94" s="40">
        <v>0.54858475923538208</v>
      </c>
      <c r="PQ94" s="40">
        <v>0.54939687252044678</v>
      </c>
      <c r="PR94" s="40">
        <v>0.55046647787094116</v>
      </c>
      <c r="PS94" s="40">
        <v>0.55054301023483276</v>
      </c>
      <c r="PT94" s="40">
        <v>0.55046623945236206</v>
      </c>
      <c r="PU94" s="40">
        <v>0.55054056644439697</v>
      </c>
      <c r="PV94" s="40">
        <v>0.55019974708557129</v>
      </c>
      <c r="PW94" s="40">
        <v>0.55001312494277954</v>
      </c>
      <c r="PX94" s="336" t="s">
        <v>851</v>
      </c>
      <c r="PY94" s="336" t="s">
        <v>851</v>
      </c>
      <c r="PZ94" s="40">
        <v>0.49280000000000002</v>
      </c>
      <c r="QA94" s="40">
        <v>0.49369999999999997</v>
      </c>
      <c r="QB94" s="40">
        <v>0.49450000000000005</v>
      </c>
      <c r="QC94" s="40">
        <v>0.496</v>
      </c>
      <c r="QD94" s="40">
        <v>0.49759999999999999</v>
      </c>
      <c r="QE94" s="40">
        <v>0.49990000000000001</v>
      </c>
      <c r="QF94" s="40">
        <v>0.50139999999999996</v>
      </c>
      <c r="QG94" s="40">
        <v>0.50560000000000005</v>
      </c>
      <c r="QH94" s="40">
        <v>0.50990000000000002</v>
      </c>
      <c r="QI94" s="40">
        <v>0.51359999999999995</v>
      </c>
      <c r="QJ94" s="40">
        <v>0.51460000000000006</v>
      </c>
      <c r="QK94" s="40">
        <v>0.51719999999999999</v>
      </c>
      <c r="QL94" s="40">
        <v>0.52090000000000003</v>
      </c>
      <c r="QM94" s="40">
        <v>0.52579999999999993</v>
      </c>
      <c r="QN94" s="40">
        <v>0.53139999999999998</v>
      </c>
      <c r="QO94" s="40">
        <v>0.5363</v>
      </c>
      <c r="QP94" s="40">
        <v>0.54100000000000004</v>
      </c>
      <c r="QQ94" s="40">
        <v>0.54479999999999995</v>
      </c>
      <c r="QR94" s="40">
        <v>0.5474</v>
      </c>
      <c r="QS94" s="336" t="s">
        <v>851</v>
      </c>
      <c r="QT94" s="336" t="s">
        <v>851</v>
      </c>
      <c r="QU94" s="336" t="s">
        <v>851</v>
      </c>
      <c r="QV94" s="336" t="s">
        <v>851</v>
      </c>
      <c r="QW94" s="40">
        <v>4.7610416077077389E-3</v>
      </c>
      <c r="QX94" s="336" t="s">
        <v>851</v>
      </c>
      <c r="QY94" s="336" t="s">
        <v>851</v>
      </c>
      <c r="QZ94" s="336" t="s">
        <v>851</v>
      </c>
      <c r="RA94" s="336" t="s">
        <v>851</v>
      </c>
      <c r="RB94" s="336" t="s">
        <v>851</v>
      </c>
      <c r="RC94" s="336" t="s">
        <v>851</v>
      </c>
      <c r="RD94" s="336" t="s">
        <v>851</v>
      </c>
      <c r="RE94" s="336" t="s">
        <v>851</v>
      </c>
      <c r="RF94" s="40">
        <v>0.38</v>
      </c>
      <c r="RG94" s="40">
        <v>2017</v>
      </c>
      <c r="RH94" s="336" t="s">
        <v>840</v>
      </c>
      <c r="RI94" s="336" t="s">
        <v>851</v>
      </c>
      <c r="RJ94" s="40">
        <v>3.4000000000000002E-2</v>
      </c>
      <c r="RK94" s="40">
        <v>2017</v>
      </c>
      <c r="RL94" s="336" t="s">
        <v>840</v>
      </c>
      <c r="RM94" s="336" t="s">
        <v>851</v>
      </c>
      <c r="RN94" s="40">
        <v>0.11199999999999999</v>
      </c>
      <c r="RO94" s="40">
        <v>2017</v>
      </c>
      <c r="RP94" s="336" t="s">
        <v>840</v>
      </c>
      <c r="RQ94" s="336" t="s">
        <v>851</v>
      </c>
      <c r="RR94" s="40">
        <v>0.32200000000000001</v>
      </c>
      <c r="RS94" s="40">
        <v>2017</v>
      </c>
      <c r="RT94" s="336" t="s">
        <v>840</v>
      </c>
      <c r="RU94" s="336" t="s">
        <v>851</v>
      </c>
      <c r="RV94" s="40">
        <v>0.33399999999999996</v>
      </c>
      <c r="RW94" s="40">
        <v>2017</v>
      </c>
      <c r="RX94" s="336" t="s">
        <v>840</v>
      </c>
      <c r="RY94" s="336" t="s">
        <v>851</v>
      </c>
      <c r="RZ94" s="336" t="s">
        <v>838</v>
      </c>
      <c r="SA94" s="40">
        <v>0.35478338599205017</v>
      </c>
      <c r="SB94" s="40">
        <v>0.39482784271240234</v>
      </c>
      <c r="SC94" s="40">
        <v>0.44933459162712097</v>
      </c>
      <c r="SD94" s="40">
        <v>0.48459041118621826</v>
      </c>
      <c r="SE94" s="40">
        <v>0.55325216054916382</v>
      </c>
      <c r="SF94" s="336" t="s">
        <v>851</v>
      </c>
      <c r="SG94" s="336" t="s">
        <v>851</v>
      </c>
      <c r="SH94" s="40">
        <v>0.25572818517684937</v>
      </c>
      <c r="SI94" s="40">
        <v>0.26504525542259216</v>
      </c>
      <c r="SJ94" s="40">
        <v>0.27521741390228271</v>
      </c>
      <c r="SK94" s="40">
        <v>0.24350440502166748</v>
      </c>
      <c r="SL94" s="40">
        <v>0.22227838635444641</v>
      </c>
      <c r="SM94" s="336" t="s">
        <v>840</v>
      </c>
      <c r="SN94" s="336" t="s">
        <v>851</v>
      </c>
      <c r="SO94" s="336" t="s">
        <v>851</v>
      </c>
      <c r="SP94" s="40">
        <v>2.2434679791331291E-2</v>
      </c>
      <c r="SQ94" s="40">
        <v>2.4970192462205887E-2</v>
      </c>
      <c r="SR94" s="40">
        <v>3.0851779505610466E-2</v>
      </c>
      <c r="SS94" s="40">
        <v>1.0733731091022491E-2</v>
      </c>
      <c r="ST94" s="40">
        <v>-1.8548576161265373E-2</v>
      </c>
      <c r="SU94" s="336" t="s">
        <v>838</v>
      </c>
      <c r="SV94" s="336" t="s">
        <v>851</v>
      </c>
      <c r="SW94" s="336" t="s">
        <v>851</v>
      </c>
      <c r="SX94" s="40">
        <v>2.2425750270485878E-2</v>
      </c>
      <c r="SY94" s="40">
        <v>2.7986254543066025E-2</v>
      </c>
      <c r="SZ94" s="40">
        <v>3.95846888422966E-2</v>
      </c>
      <c r="TA94" s="40">
        <v>2.2111000493168831E-2</v>
      </c>
      <c r="TB94" s="40">
        <v>3.8691207766532898E-2</v>
      </c>
      <c r="TC94" s="336" t="s">
        <v>840</v>
      </c>
      <c r="TD94" s="336" t="s">
        <v>851</v>
      </c>
      <c r="TE94" s="336" t="s">
        <v>851</v>
      </c>
      <c r="TF94" s="336" t="s">
        <v>851</v>
      </c>
      <c r="TG94" s="40">
        <v>-7.2916341014206409E-3</v>
      </c>
      <c r="TH94" s="40">
        <v>-6.3969800248742104E-3</v>
      </c>
      <c r="TI94" s="40">
        <v>-6.7100382875651121E-4</v>
      </c>
      <c r="TJ94" s="40">
        <v>-1.5979116782546043E-2</v>
      </c>
      <c r="TK94" s="40">
        <v>-4.2839866131544113E-2</v>
      </c>
      <c r="TL94" s="336" t="s">
        <v>838</v>
      </c>
      <c r="TM94" s="336" t="s">
        <v>851</v>
      </c>
      <c r="TN94" s="336" t="s">
        <v>851</v>
      </c>
      <c r="TO94" s="336" t="s">
        <v>851</v>
      </c>
      <c r="TP94" s="40">
        <v>-7.293161004781723E-3</v>
      </c>
      <c r="TQ94" s="40">
        <v>-3.5476046614348888E-3</v>
      </c>
      <c r="TR94" s="40">
        <v>7.0323087275028229E-3</v>
      </c>
      <c r="TS94" s="40">
        <v>-6.4135873690247536E-3</v>
      </c>
      <c r="TT94" s="40">
        <v>1.385077740997076E-2</v>
      </c>
      <c r="TU94" s="336" t="s">
        <v>840</v>
      </c>
      <c r="TV94" s="336" t="s">
        <v>851</v>
      </c>
      <c r="TW94" s="40">
        <v>7170</v>
      </c>
      <c r="TX94" s="336" t="s">
        <v>840</v>
      </c>
      <c r="TY94" s="336" t="s">
        <v>851</v>
      </c>
      <c r="TZ94" s="40">
        <v>7116.796875</v>
      </c>
      <c r="UA94" s="336" t="s">
        <v>838</v>
      </c>
      <c r="UB94" s="336" t="s">
        <v>851</v>
      </c>
      <c r="UC94" s="40">
        <v>7118.0894562252497</v>
      </c>
      <c r="UD94" s="336" t="s">
        <v>840</v>
      </c>
      <c r="UE94" s="336" t="s">
        <v>851</v>
      </c>
      <c r="UF94" s="336" t="s">
        <v>851</v>
      </c>
      <c r="UG94" s="40">
        <v>0.4131450355052948</v>
      </c>
      <c r="UH94" s="40">
        <v>0.44959548115730286</v>
      </c>
      <c r="UI94" s="40">
        <v>0.44006827473640442</v>
      </c>
      <c r="UJ94" s="40">
        <v>0.43178284168243408</v>
      </c>
      <c r="UK94" s="40">
        <v>0.49282985925674438</v>
      </c>
      <c r="UL94" s="336" t="s">
        <v>838</v>
      </c>
      <c r="UM94" s="336" t="s">
        <v>851</v>
      </c>
      <c r="UN94" s="336" t="s">
        <v>851</v>
      </c>
      <c r="UO94" s="336" t="s">
        <v>851</v>
      </c>
      <c r="UP94" s="40">
        <v>0.39202770590782166</v>
      </c>
      <c r="UQ94" s="40">
        <v>0.41415560245513916</v>
      </c>
      <c r="UR94" s="40">
        <v>0.40164333581924438</v>
      </c>
      <c r="US94" s="40">
        <v>0.30211243033409119</v>
      </c>
      <c r="UT94" s="40">
        <v>0.18038532137870789</v>
      </c>
      <c r="UU94" s="336" t="s">
        <v>840</v>
      </c>
    </row>
    <row r="95" spans="1:567">
      <c r="A95" s="336" t="s">
        <v>424</v>
      </c>
      <c r="B95" s="336" t="s">
        <v>63</v>
      </c>
      <c r="C95" s="336" t="s">
        <v>283</v>
      </c>
      <c r="D95" s="40">
        <v>4.8326071351766586E-2</v>
      </c>
      <c r="E95" s="336" t="s">
        <v>436</v>
      </c>
      <c r="F95" s="40">
        <v>5.6306127458810806E-2</v>
      </c>
      <c r="G95" s="336" t="s">
        <v>1741</v>
      </c>
      <c r="H95" s="40">
        <v>5.550755187869072E-2</v>
      </c>
      <c r="I95" s="336" t="s">
        <v>1447</v>
      </c>
      <c r="J95" s="40">
        <v>5.2854463458061218E-2</v>
      </c>
      <c r="K95" s="336" t="s">
        <v>1803</v>
      </c>
      <c r="L95" s="336" t="s">
        <v>470</v>
      </c>
      <c r="M95" s="40">
        <v>0.58587914705276489</v>
      </c>
      <c r="N95" s="40"/>
      <c r="O95" s="336" t="s">
        <v>1736</v>
      </c>
      <c r="P95" s="40"/>
      <c r="Q95" s="336" t="s">
        <v>1736</v>
      </c>
      <c r="R95" s="40"/>
      <c r="S95" s="336" t="s">
        <v>1736</v>
      </c>
      <c r="T95" s="40"/>
      <c r="U95" s="336" t="s">
        <v>1736</v>
      </c>
      <c r="V95" s="336" t="s">
        <v>851</v>
      </c>
      <c r="W95" s="336" t="s">
        <v>470</v>
      </c>
      <c r="X95" s="40">
        <v>0.53137719631195068</v>
      </c>
      <c r="Y95" s="40"/>
      <c r="Z95" s="336" t="s">
        <v>1736</v>
      </c>
      <c r="AA95" s="40"/>
      <c r="AB95" s="336" t="s">
        <v>1736</v>
      </c>
      <c r="AC95" s="40"/>
      <c r="AD95" s="336" t="s">
        <v>1736</v>
      </c>
      <c r="AE95" s="40"/>
      <c r="AF95" s="336" t="s">
        <v>1736</v>
      </c>
      <c r="AG95" s="336" t="s">
        <v>851</v>
      </c>
      <c r="AH95" s="336" t="s">
        <v>470</v>
      </c>
      <c r="AI95" s="40">
        <v>0.51387327909469604</v>
      </c>
      <c r="AJ95" s="40"/>
      <c r="AK95" s="336" t="s">
        <v>1736</v>
      </c>
      <c r="AL95" s="40"/>
      <c r="AM95" s="336" t="s">
        <v>1736</v>
      </c>
      <c r="AN95" s="40"/>
      <c r="AO95" s="336" t="s">
        <v>1736</v>
      </c>
      <c r="AP95" s="40"/>
      <c r="AQ95" s="336" t="s">
        <v>1736</v>
      </c>
      <c r="AR95" s="336" t="s">
        <v>851</v>
      </c>
      <c r="AS95" s="336" t="s">
        <v>470</v>
      </c>
      <c r="AT95" s="40">
        <v>0.47678542137145996</v>
      </c>
      <c r="AU95" s="40"/>
      <c r="AV95" s="336" t="s">
        <v>1736</v>
      </c>
      <c r="AW95" s="40"/>
      <c r="AX95" s="336" t="s">
        <v>1736</v>
      </c>
      <c r="AY95" s="40"/>
      <c r="AZ95" s="336" t="s">
        <v>1736</v>
      </c>
      <c r="BA95" s="40"/>
      <c r="BB95" s="336" t="s">
        <v>1736</v>
      </c>
      <c r="BC95" s="336" t="s">
        <v>851</v>
      </c>
      <c r="BD95" s="336" t="s">
        <v>436</v>
      </c>
      <c r="BE95" s="40">
        <v>1.6387701034545898</v>
      </c>
      <c r="BF95" s="336" t="s">
        <v>827</v>
      </c>
      <c r="BG95" s="40">
        <v>2.6321208477020264</v>
      </c>
      <c r="BH95" s="336" t="s">
        <v>1447</v>
      </c>
      <c r="BI95" s="40">
        <v>2.9822502136230469</v>
      </c>
      <c r="BJ95" s="336" t="s">
        <v>1803</v>
      </c>
      <c r="BK95" s="40">
        <v>2.1832609176635742</v>
      </c>
      <c r="BL95" s="336" t="s">
        <v>851</v>
      </c>
      <c r="BM95" s="40">
        <v>2.2883388996124268</v>
      </c>
      <c r="BN95" s="336" t="s">
        <v>838</v>
      </c>
      <c r="BO95" s="336" t="s">
        <v>851</v>
      </c>
      <c r="BP95" s="336" t="s">
        <v>436</v>
      </c>
      <c r="BQ95" s="40">
        <v>1.1869663372635841E-2</v>
      </c>
      <c r="BR95" s="40">
        <v>1.0076321661472321E-2</v>
      </c>
      <c r="BS95" s="40">
        <v>1.2545578181743622E-2</v>
      </c>
      <c r="BT95" s="40">
        <v>1.344158872961998E-2</v>
      </c>
      <c r="BU95" s="40">
        <v>1.3441580347716808E-2</v>
      </c>
      <c r="BV95" s="336" t="s">
        <v>851</v>
      </c>
      <c r="BW95" s="336" t="s">
        <v>827</v>
      </c>
      <c r="BX95" s="40">
        <v>1.0407472960650921E-2</v>
      </c>
      <c r="BY95" s="40">
        <v>1.1526122689247131E-2</v>
      </c>
      <c r="BZ95" s="40">
        <v>1.2733597308397293E-2</v>
      </c>
      <c r="CA95" s="40">
        <v>1.3755364343523979E-2</v>
      </c>
      <c r="CB95" s="40">
        <v>1.4918874949216843E-2</v>
      </c>
      <c r="CC95" s="336" t="s">
        <v>851</v>
      </c>
      <c r="CD95" s="336" t="s">
        <v>1447</v>
      </c>
      <c r="CE95" s="40">
        <v>1.1551781557500362E-2</v>
      </c>
      <c r="CF95" s="40">
        <v>1.3040193356573582E-2</v>
      </c>
      <c r="CG95" s="40">
        <v>1.4101465232670307E-2</v>
      </c>
      <c r="CH95" s="40">
        <v>1.5468958765268326E-2</v>
      </c>
      <c r="CI95" s="40">
        <v>1.6569782048463821E-2</v>
      </c>
      <c r="CJ95" s="336" t="s">
        <v>851</v>
      </c>
      <c r="CK95" s="336" t="s">
        <v>1803</v>
      </c>
      <c r="CL95" s="40">
        <v>1.2792114168405533E-2</v>
      </c>
      <c r="CM95" s="40">
        <v>1.4019093476235867E-2</v>
      </c>
      <c r="CN95" s="40">
        <v>1.5172725543379784E-2</v>
      </c>
      <c r="CO95" s="40">
        <v>1.6590086743235588E-2</v>
      </c>
      <c r="CP95" s="40">
        <v>1.7770735546946526E-2</v>
      </c>
      <c r="CQ95" s="336" t="s">
        <v>851</v>
      </c>
      <c r="CR95" s="40">
        <v>1.6850239038467407</v>
      </c>
      <c r="CS95" s="40">
        <v>1.9481403827667236</v>
      </c>
      <c r="CT95" s="40">
        <v>2.288109302520752</v>
      </c>
      <c r="CU95" s="40">
        <v>2.7251176834106445</v>
      </c>
      <c r="CV95" s="40">
        <v>3.2383778095245361</v>
      </c>
      <c r="CW95" s="336" t="s">
        <v>1741</v>
      </c>
      <c r="CX95" s="336" t="s">
        <v>851</v>
      </c>
      <c r="CY95" s="40">
        <v>1.8725894689559937</v>
      </c>
      <c r="CZ95" s="40">
        <v>2.1370127201080322</v>
      </c>
      <c r="DA95" s="40">
        <v>2.5443875789642334</v>
      </c>
      <c r="DB95" s="40">
        <v>3.0195357799530029</v>
      </c>
      <c r="DC95" s="40">
        <v>3.5967357158660889</v>
      </c>
      <c r="DD95" s="336" t="s">
        <v>1447</v>
      </c>
      <c r="DE95" s="336" t="s">
        <v>851</v>
      </c>
      <c r="DF95" s="40">
        <v>3.8574106693267822</v>
      </c>
      <c r="DG95" s="336" t="s">
        <v>1803</v>
      </c>
      <c r="DH95" s="336" t="s">
        <v>851</v>
      </c>
      <c r="DI95" s="336" t="s">
        <v>851</v>
      </c>
      <c r="DJ95" s="336">
        <v>3.9</v>
      </c>
      <c r="DK95" s="336" t="s">
        <v>1738</v>
      </c>
      <c r="DL95" s="336" t="s">
        <v>851</v>
      </c>
      <c r="DM95" s="336" t="s">
        <v>851</v>
      </c>
      <c r="DN95" s="336" t="s">
        <v>1012</v>
      </c>
      <c r="DO95" s="40">
        <v>-1.3949386775493622E-2</v>
      </c>
      <c r="DP95" s="40">
        <v>-8.2838758826255798E-3</v>
      </c>
      <c r="DQ95" s="40">
        <v>-1.4073679223656654E-2</v>
      </c>
      <c r="DR95" s="40">
        <v>-1.6437552403658628E-3</v>
      </c>
      <c r="DS95" s="40">
        <v>1.2337887659668922E-2</v>
      </c>
      <c r="DT95" s="336" t="s">
        <v>851</v>
      </c>
      <c r="DU95" s="336" t="s">
        <v>470</v>
      </c>
      <c r="DV95" s="40">
        <v>7.9624997451901436E-3</v>
      </c>
      <c r="DW95" s="40">
        <v>9.6666663885116577E-3</v>
      </c>
      <c r="DX95" s="40">
        <v>1.0895000770688057E-2</v>
      </c>
      <c r="DY95" s="40">
        <v>3.250000299885869E-3</v>
      </c>
      <c r="DZ95" s="40">
        <v>2.4999999441206455E-3</v>
      </c>
      <c r="EA95" s="336" t="s">
        <v>851</v>
      </c>
      <c r="EB95" s="336" t="s">
        <v>470</v>
      </c>
      <c r="EC95" s="40">
        <v>9.6504413522779942E-4</v>
      </c>
      <c r="ED95" s="40">
        <v>-3.3170864917337894E-3</v>
      </c>
      <c r="EE95" s="40">
        <v>9.831645293161273E-4</v>
      </c>
      <c r="EF95" s="40">
        <v>-7.4484641663730145E-3</v>
      </c>
      <c r="EG95" s="40">
        <v>-5.2168671973049641E-3</v>
      </c>
      <c r="EH95" s="336" t="s">
        <v>851</v>
      </c>
      <c r="EI95" s="336" t="s">
        <v>470</v>
      </c>
      <c r="EJ95" s="40">
        <v>1.1138869449496269E-2</v>
      </c>
      <c r="EK95" s="40">
        <v>9.9210543558001518E-3</v>
      </c>
      <c r="EL95" s="40">
        <v>3.4307290334254503E-3</v>
      </c>
      <c r="EM95" s="40">
        <v>5.0339279696345329E-3</v>
      </c>
      <c r="EN95" s="40">
        <v>9.8834987729787827E-3</v>
      </c>
      <c r="EO95" s="336" t="s">
        <v>851</v>
      </c>
      <c r="EP95" s="336" t="s">
        <v>851</v>
      </c>
      <c r="EQ95" s="336" t="s">
        <v>851</v>
      </c>
      <c r="ER95" s="40">
        <v>0.60539999999999994</v>
      </c>
      <c r="ES95" s="336" t="s">
        <v>1739</v>
      </c>
      <c r="ET95" s="336" t="s">
        <v>851</v>
      </c>
      <c r="EU95" s="336" t="s">
        <v>851</v>
      </c>
      <c r="EV95" s="40">
        <v>0.69</v>
      </c>
      <c r="EW95" s="336" t="s">
        <v>1739</v>
      </c>
      <c r="EX95" s="336" t="s">
        <v>851</v>
      </c>
      <c r="EY95" s="336" t="s">
        <v>851</v>
      </c>
      <c r="EZ95" s="40">
        <v>0.52450000000000008</v>
      </c>
      <c r="FA95" s="336" t="s">
        <v>1739</v>
      </c>
      <c r="FB95" s="336" t="s">
        <v>851</v>
      </c>
      <c r="FC95" s="40">
        <v>-4.5305557548999786E-2</v>
      </c>
      <c r="FD95" s="40">
        <v>-5.5745117366313934E-2</v>
      </c>
      <c r="FE95" s="40">
        <v>-6.8659365177154541E-2</v>
      </c>
      <c r="FF95" s="40">
        <v>-6.6359370946884155E-2</v>
      </c>
      <c r="FG95" s="40">
        <v>-3.5984762012958527E-2</v>
      </c>
      <c r="FH95" s="336" t="s">
        <v>838</v>
      </c>
      <c r="FI95" s="336" t="s">
        <v>851</v>
      </c>
      <c r="FJ95" s="40">
        <v>-4.4038668274879456E-2</v>
      </c>
      <c r="FK95" s="40">
        <v>-4.846484586596489E-2</v>
      </c>
      <c r="FL95" s="40">
        <v>-5.8598928153514862E-2</v>
      </c>
      <c r="FM95" s="40">
        <v>-6.4268961548805237E-2</v>
      </c>
      <c r="FN95" s="40"/>
      <c r="FO95" s="336" t="s">
        <v>840</v>
      </c>
      <c r="FP95" s="336" t="s">
        <v>851</v>
      </c>
      <c r="FQ95" s="40">
        <v>0.40782475471496582</v>
      </c>
      <c r="FR95" s="336" t="s">
        <v>840</v>
      </c>
      <c r="FS95" s="336" t="s">
        <v>851</v>
      </c>
      <c r="FT95" s="336" t="s">
        <v>851</v>
      </c>
      <c r="FU95" s="40">
        <v>4.586637020111084E-2</v>
      </c>
      <c r="FV95" s="40">
        <v>4.2721178382635117E-2</v>
      </c>
      <c r="FW95" s="40">
        <v>3.7706904113292694E-2</v>
      </c>
      <c r="FX95" s="40">
        <v>4.5981436967849731E-2</v>
      </c>
      <c r="FY95" s="40">
        <v>3.8926854729652405E-2</v>
      </c>
      <c r="FZ95" s="336" t="s">
        <v>840</v>
      </c>
      <c r="GA95" s="336" t="s">
        <v>851</v>
      </c>
      <c r="GB95" s="336" t="s">
        <v>851</v>
      </c>
      <c r="GC95" s="336" t="s">
        <v>851</v>
      </c>
      <c r="GD95" s="336" t="s">
        <v>851</v>
      </c>
      <c r="GE95" s="336" t="s">
        <v>851</v>
      </c>
      <c r="GF95" s="336" t="s">
        <v>851</v>
      </c>
      <c r="GG95" s="336" t="s">
        <v>851</v>
      </c>
      <c r="GH95" s="336" t="s">
        <v>851</v>
      </c>
      <c r="GI95" s="336" t="s">
        <v>851</v>
      </c>
      <c r="GJ95" s="336" t="s">
        <v>851</v>
      </c>
      <c r="GK95" s="40">
        <v>1317708</v>
      </c>
      <c r="GL95" s="40">
        <v>1360070</v>
      </c>
      <c r="GM95" s="40">
        <v>1404263</v>
      </c>
      <c r="GN95" s="40">
        <v>1449925</v>
      </c>
      <c r="GO95" s="40">
        <v>1496524</v>
      </c>
      <c r="GP95" s="40">
        <v>1543745</v>
      </c>
      <c r="GQ95" s="40">
        <v>1591444</v>
      </c>
      <c r="GR95" s="40">
        <v>1639846</v>
      </c>
      <c r="GS95" s="40">
        <v>1689288</v>
      </c>
      <c r="GT95" s="40">
        <v>1740277</v>
      </c>
      <c r="GU95" s="40">
        <v>1793199</v>
      </c>
      <c r="GV95" s="40">
        <v>1848142</v>
      </c>
      <c r="GW95" s="40">
        <v>1905020</v>
      </c>
      <c r="GX95" s="40">
        <v>1963708</v>
      </c>
      <c r="GY95" s="40">
        <v>2024037</v>
      </c>
      <c r="GZ95" s="40">
        <v>2085860</v>
      </c>
      <c r="HA95" s="40">
        <v>2149134</v>
      </c>
      <c r="HB95" s="40">
        <v>2213900</v>
      </c>
      <c r="HC95" s="40">
        <v>2280092</v>
      </c>
      <c r="HD95" s="40">
        <v>2347696</v>
      </c>
      <c r="HE95" s="40">
        <v>2416664</v>
      </c>
      <c r="HF95" s="40">
        <v>2487000</v>
      </c>
      <c r="HG95" s="40">
        <v>2558000</v>
      </c>
      <c r="HH95" s="40">
        <v>2631000</v>
      </c>
      <c r="HI95" s="40">
        <v>2705000</v>
      </c>
      <c r="HJ95" s="40">
        <v>2780000</v>
      </c>
      <c r="HK95" s="40">
        <v>2856000</v>
      </c>
      <c r="HL95" s="40">
        <v>2934000</v>
      </c>
      <c r="HM95" s="40">
        <v>3012000</v>
      </c>
      <c r="HN95" s="40">
        <v>3091000</v>
      </c>
      <c r="HO95" s="40">
        <v>3171000</v>
      </c>
      <c r="HP95" s="40">
        <v>3251000</v>
      </c>
      <c r="HQ95" s="40">
        <v>3333000</v>
      </c>
      <c r="HR95" s="40">
        <v>3415000</v>
      </c>
      <c r="HS95" s="40">
        <v>3498000</v>
      </c>
      <c r="HT95" s="40">
        <v>3582000</v>
      </c>
      <c r="HU95" s="40">
        <v>3666000</v>
      </c>
      <c r="HV95" s="40">
        <v>3751000</v>
      </c>
      <c r="HW95" s="40">
        <v>3836000</v>
      </c>
      <c r="HX95" s="40">
        <v>3922000</v>
      </c>
      <c r="HY95" s="40">
        <v>4008000</v>
      </c>
      <c r="HZ95" s="40">
        <v>4095000</v>
      </c>
      <c r="IA95" s="40">
        <v>4182000</v>
      </c>
      <c r="IB95" s="40">
        <v>4269000</v>
      </c>
      <c r="IC95" s="40">
        <v>4356000</v>
      </c>
      <c r="ID95" s="40">
        <v>4444000</v>
      </c>
      <c r="IE95" s="40">
        <v>4531000</v>
      </c>
      <c r="IF95" s="40">
        <v>4619000</v>
      </c>
      <c r="IG95" s="40">
        <v>4707000</v>
      </c>
      <c r="IH95" s="40">
        <v>4795000</v>
      </c>
      <c r="II95" s="40">
        <v>4882000</v>
      </c>
      <c r="IJ95" s="336" t="s">
        <v>851</v>
      </c>
      <c r="IK95" s="336" t="s">
        <v>851</v>
      </c>
      <c r="IL95" s="336" t="s">
        <v>851</v>
      </c>
      <c r="IM95" s="40">
        <v>2.9883729293942451E-2</v>
      </c>
      <c r="IN95" s="40">
        <v>2.969069592654705E-2</v>
      </c>
      <c r="IO95" s="40">
        <v>2.9460126534104347E-2</v>
      </c>
      <c r="IP95" s="40">
        <v>2.9218629002571106E-2</v>
      </c>
      <c r="IQ95" s="40">
        <v>2.8953654691576958E-2</v>
      </c>
      <c r="IR95" s="40">
        <v>2.8689088299870491E-2</v>
      </c>
      <c r="IS95" s="40">
        <v>2.8148537501692772E-2</v>
      </c>
      <c r="IT95" s="40">
        <v>2.8138298541307449E-2</v>
      </c>
      <c r="IU95" s="40">
        <v>2.7737909927964211E-2</v>
      </c>
      <c r="IV95" s="40">
        <v>2.7349015697836876E-2</v>
      </c>
      <c r="IW95" s="40">
        <v>2.6971116662025452E-2</v>
      </c>
      <c r="IX95" s="40">
        <v>2.6944635435938835E-2</v>
      </c>
      <c r="IY95" s="40">
        <v>2.6237629354000092E-2</v>
      </c>
      <c r="IZ95" s="40">
        <v>2.5890354067087173E-2</v>
      </c>
      <c r="JA95" s="40">
        <v>2.5552332401275635E-2</v>
      </c>
      <c r="JB95" s="40">
        <v>2.4915644899010658E-2</v>
      </c>
      <c r="JC95" s="40">
        <v>2.4910157546401024E-2</v>
      </c>
      <c r="JD95" s="40">
        <v>2.4304693564772606E-2</v>
      </c>
      <c r="JE95" s="40">
        <v>2.4013884365558624E-2</v>
      </c>
      <c r="JF95" s="40">
        <v>2.3729927837848663E-2</v>
      </c>
      <c r="JG95" s="40">
        <v>2.3179845884442329E-2</v>
      </c>
      <c r="JH95" s="40">
        <v>2.2921321913599968E-2</v>
      </c>
      <c r="JI95" s="40">
        <v>2.2407686337828636E-2</v>
      </c>
      <c r="JJ95" s="40">
        <v>2.2171569988131523E-2</v>
      </c>
      <c r="JK95" s="40">
        <v>2.1690636873245239E-2</v>
      </c>
      <c r="JL95" s="40">
        <v>2.1474353969097137E-2</v>
      </c>
      <c r="JM95" s="40">
        <v>2.1022884175181389E-2</v>
      </c>
      <c r="JN95" s="40">
        <v>2.0590007305145264E-2</v>
      </c>
      <c r="JO95" s="40">
        <v>2.0174596458673477E-2</v>
      </c>
      <c r="JP95" s="40">
        <v>2.0000666379928589E-2</v>
      </c>
      <c r="JQ95" s="40">
        <v>1.9387794658541679E-2</v>
      </c>
      <c r="JR95" s="40">
        <v>1.9235566258430481E-2</v>
      </c>
      <c r="JS95" s="40">
        <v>1.887253113090992E-2</v>
      </c>
      <c r="JT95" s="40">
        <v>1.8522946164011955E-2</v>
      </c>
      <c r="JU95" s="40">
        <v>1.7981262877583504E-2</v>
      </c>
      <c r="JV95" s="336" t="s">
        <v>1740</v>
      </c>
      <c r="JW95" s="336" t="s">
        <v>851</v>
      </c>
      <c r="JX95" s="336" t="s">
        <v>851</v>
      </c>
      <c r="JY95" s="336" t="s">
        <v>851</v>
      </c>
      <c r="JZ95" s="336" t="s">
        <v>851</v>
      </c>
      <c r="KA95" s="336" t="s">
        <v>1740</v>
      </c>
      <c r="KB95" s="40">
        <v>0.49605438524157897</v>
      </c>
      <c r="KC95" s="40">
        <v>0.49602677171362997</v>
      </c>
      <c r="KD95" s="40">
        <v>0.496000722706536</v>
      </c>
      <c r="KE95" s="40">
        <v>0.49597867103608101</v>
      </c>
      <c r="KF95" s="40">
        <v>0.495960294688921</v>
      </c>
      <c r="KG95" s="40">
        <v>0.49594813346000899</v>
      </c>
      <c r="KH95" s="40">
        <v>0.49594179506758701</v>
      </c>
      <c r="KI95" s="40">
        <v>0.495938038525022</v>
      </c>
      <c r="KJ95" s="40">
        <v>0.49593748372922197</v>
      </c>
      <c r="KK95" s="40">
        <v>0.49594003239693696</v>
      </c>
      <c r="KL95" s="40">
        <v>0.49594443675130501</v>
      </c>
      <c r="KM95" s="40">
        <v>0.49594945252842398</v>
      </c>
      <c r="KN95" s="40">
        <v>0.49595731894178202</v>
      </c>
      <c r="KO95" s="40">
        <v>0.49596493435817302</v>
      </c>
      <c r="KP95" s="40">
        <v>0.49597236938955397</v>
      </c>
      <c r="KQ95" s="40">
        <v>0.49598178565086998</v>
      </c>
      <c r="KR95" s="40">
        <v>0.49599003012859699</v>
      </c>
      <c r="KS95" s="40">
        <v>0.49599623146486799</v>
      </c>
      <c r="KT95" s="40">
        <v>0.496003284281888</v>
      </c>
      <c r="KU95" s="40">
        <v>0.496010390052948</v>
      </c>
      <c r="KV95" s="40">
        <v>0.49601626774433299</v>
      </c>
      <c r="KW95" s="40">
        <v>0.49602160510666204</v>
      </c>
      <c r="KX95" s="40">
        <v>0.49602508156601405</v>
      </c>
      <c r="KY95" s="40">
        <v>0.49602934502115098</v>
      </c>
      <c r="KZ95" s="40">
        <v>0.49603261519490899</v>
      </c>
      <c r="LA95" s="40">
        <v>0.496032781633583</v>
      </c>
      <c r="LB95" s="40">
        <v>0.49603413782121997</v>
      </c>
      <c r="LC95" s="40">
        <v>0.49603429688703199</v>
      </c>
      <c r="LD95" s="40">
        <v>0.49603257523723499</v>
      </c>
      <c r="LE95" s="40">
        <v>0.49602746090819499</v>
      </c>
      <c r="LF95" s="40">
        <v>0.49602136222436499</v>
      </c>
      <c r="LG95" s="40">
        <v>0.496014167728695</v>
      </c>
      <c r="LH95" s="40">
        <v>0.49600234672162602</v>
      </c>
      <c r="LI95" s="40">
        <v>0.495989244883491</v>
      </c>
      <c r="LJ95" s="40">
        <v>0.49597017493547496</v>
      </c>
      <c r="LK95" s="40">
        <v>0.49594897604493499</v>
      </c>
      <c r="LL95" s="336" t="s">
        <v>851</v>
      </c>
      <c r="LM95" s="336" t="s">
        <v>851</v>
      </c>
      <c r="LN95" s="336" t="s">
        <v>1740</v>
      </c>
      <c r="LO95" s="40">
        <v>0.52842617034912109</v>
      </c>
      <c r="LP95" s="40">
        <v>0.52907544374465942</v>
      </c>
      <c r="LQ95" s="40">
        <v>0.53007316589355469</v>
      </c>
      <c r="LR95" s="40">
        <v>0.53141278028488159</v>
      </c>
      <c r="LS95" s="40">
        <v>0.53311967849731445</v>
      </c>
      <c r="LT95" s="40">
        <v>0.53518569469451904</v>
      </c>
      <c r="LU95" s="40">
        <v>0.53679132461547852</v>
      </c>
      <c r="LV95" s="40">
        <v>0.53870213031768799</v>
      </c>
      <c r="LW95" s="40">
        <v>0.54123908281326294</v>
      </c>
      <c r="LX95" s="40">
        <v>0.5438077449798584</v>
      </c>
      <c r="LY95" s="40">
        <v>0.54676258563995361</v>
      </c>
      <c r="LZ95" s="40">
        <v>0.54901963472366333</v>
      </c>
      <c r="MA95" s="40">
        <v>0.55146557092666626</v>
      </c>
      <c r="MB95" s="40">
        <v>0.55444884300231934</v>
      </c>
      <c r="MC95" s="40">
        <v>0.55774831771850586</v>
      </c>
      <c r="MD95" s="40">
        <v>0.56133711338043213</v>
      </c>
      <c r="ME95" s="40">
        <v>0.56444168090820313</v>
      </c>
      <c r="MF95" s="40">
        <v>0.56735676527023315</v>
      </c>
      <c r="MG95" s="40">
        <v>0.57101023197174072</v>
      </c>
      <c r="MH95" s="40">
        <v>0.57461404800415039</v>
      </c>
      <c r="MI95" s="40">
        <v>0.57844781875610352</v>
      </c>
      <c r="MJ95" s="40">
        <v>0.58156025409698486</v>
      </c>
      <c r="MK95" s="40">
        <v>0.58517730236053467</v>
      </c>
      <c r="ML95" s="40">
        <v>0.58889466524124146</v>
      </c>
      <c r="MM95" s="40">
        <v>0.59255480766296387</v>
      </c>
      <c r="MN95" s="40">
        <v>0.5965569019317627</v>
      </c>
      <c r="MO95" s="40">
        <v>0.59951162338256836</v>
      </c>
      <c r="MP95" s="40">
        <v>0.60282158851623535</v>
      </c>
      <c r="MQ95" s="40">
        <v>0.60599672794342041</v>
      </c>
      <c r="MR95" s="40">
        <v>0.6095041036605835</v>
      </c>
      <c r="MS95" s="40">
        <v>0.6129612922668457</v>
      </c>
      <c r="MT95" s="40">
        <v>0.61575812101364136</v>
      </c>
      <c r="MU95" s="40">
        <v>0.61874866485595703</v>
      </c>
      <c r="MV95" s="40">
        <v>0.62162739038467407</v>
      </c>
      <c r="MW95" s="40">
        <v>0.62460899353027344</v>
      </c>
      <c r="MX95" s="40">
        <v>0.62761163711547852</v>
      </c>
      <c r="MY95" s="336" t="s">
        <v>851</v>
      </c>
      <c r="MZ95" s="336" t="s">
        <v>1740</v>
      </c>
      <c r="NA95" s="40">
        <v>0.51431882381439209</v>
      </c>
      <c r="NB95" s="40">
        <v>0.51521587371826172</v>
      </c>
      <c r="NC95" s="40">
        <v>0.51637518405914307</v>
      </c>
      <c r="ND95" s="40">
        <v>0.51775628328323364</v>
      </c>
      <c r="NE95" s="40">
        <v>0.51933979988098145</v>
      </c>
      <c r="NF95" s="40">
        <v>0.52110183238983154</v>
      </c>
      <c r="NG95" s="40">
        <v>0.52231603860855103</v>
      </c>
      <c r="NH95" s="40">
        <v>0.52345579862594604</v>
      </c>
      <c r="NI95" s="40">
        <v>0.52565562725067139</v>
      </c>
      <c r="NJ95" s="40">
        <v>0.52754157781600952</v>
      </c>
      <c r="NK95" s="40">
        <v>0.5302157998085022</v>
      </c>
      <c r="NL95" s="40">
        <v>0.53221291303634644</v>
      </c>
      <c r="NM95" s="40">
        <v>0.53442400693893433</v>
      </c>
      <c r="NN95" s="40">
        <v>0.53685259819030762</v>
      </c>
      <c r="NO95" s="40">
        <v>0.53995472192764282</v>
      </c>
      <c r="NP95" s="40">
        <v>0.54336172342300415</v>
      </c>
      <c r="NQ95" s="40">
        <v>0.54690861701965332</v>
      </c>
      <c r="NR95" s="40">
        <v>0.54965496063232422</v>
      </c>
      <c r="NS95" s="40">
        <v>0.55373352766036987</v>
      </c>
      <c r="NT95" s="40">
        <v>0.55717551708221436</v>
      </c>
      <c r="NU95" s="40">
        <v>0.56085985898971558</v>
      </c>
      <c r="NV95" s="40">
        <v>0.56382977962493896</v>
      </c>
      <c r="NW95" s="40">
        <v>0.56704878807067871</v>
      </c>
      <c r="NX95" s="40">
        <v>0.57038581371307373</v>
      </c>
      <c r="NY95" s="40">
        <v>0.57368689775466919</v>
      </c>
      <c r="NZ95" s="40">
        <v>0.57709580659866333</v>
      </c>
      <c r="OA95" s="40">
        <v>0.57997560501098633</v>
      </c>
      <c r="OB95" s="40">
        <v>0.58297467231750488</v>
      </c>
      <c r="OC95" s="40">
        <v>0.58561724424362183</v>
      </c>
      <c r="OD95" s="40">
        <v>0.58884298801422119</v>
      </c>
      <c r="OE95" s="40">
        <v>0.59158414602279663</v>
      </c>
      <c r="OF95" s="40">
        <v>0.59390860795974731</v>
      </c>
      <c r="OG95" s="40">
        <v>0.59644943475723267</v>
      </c>
      <c r="OH95" s="40">
        <v>0.59868282079696655</v>
      </c>
      <c r="OI95" s="40">
        <v>0.6008341908454895</v>
      </c>
      <c r="OJ95" s="40">
        <v>0.60303151607513428</v>
      </c>
      <c r="OK95" s="336" t="s">
        <v>851</v>
      </c>
      <c r="OL95" s="336" t="s">
        <v>851</v>
      </c>
      <c r="OM95" s="336" t="s">
        <v>1740</v>
      </c>
      <c r="ON95" s="40">
        <v>0.41891402006149292</v>
      </c>
      <c r="OO95" s="40">
        <v>0.42053449153900146</v>
      </c>
      <c r="OP95" s="40">
        <v>0.42235240340232849</v>
      </c>
      <c r="OQ95" s="40">
        <v>0.42434296011924744</v>
      </c>
      <c r="OR95" s="40">
        <v>0.42650282382965088</v>
      </c>
      <c r="OS95" s="40">
        <v>0.42882543802261353</v>
      </c>
      <c r="OT95" s="40">
        <v>0.43063932657241821</v>
      </c>
      <c r="OU95" s="40">
        <v>0.43236902356147766</v>
      </c>
      <c r="OV95" s="40">
        <v>0.43443557620048523</v>
      </c>
      <c r="OW95" s="40">
        <v>0.43659889698028564</v>
      </c>
      <c r="OX95" s="40">
        <v>0.43920862674713135</v>
      </c>
      <c r="OY95" s="40">
        <v>0.44082632660865784</v>
      </c>
      <c r="OZ95" s="40">
        <v>0.44308111071586609</v>
      </c>
      <c r="PA95" s="40">
        <v>0.4458831250667572</v>
      </c>
      <c r="PB95" s="40">
        <v>0.44872209429740906</v>
      </c>
      <c r="PC95" s="40">
        <v>0.45190790295600891</v>
      </c>
      <c r="PD95" s="40">
        <v>0.45493695139884949</v>
      </c>
      <c r="PE95" s="40">
        <v>0.4578457772731781</v>
      </c>
      <c r="PF95" s="40">
        <v>0.46149340271949768</v>
      </c>
      <c r="PG95" s="40">
        <v>0.46512293815612793</v>
      </c>
      <c r="PH95" s="40">
        <v>0.46901172399520874</v>
      </c>
      <c r="PI95" s="40">
        <v>0.47244954109191895</v>
      </c>
      <c r="PJ95" s="40">
        <v>0.47640630602836609</v>
      </c>
      <c r="PK95" s="40">
        <v>0.48070907592773438</v>
      </c>
      <c r="PL95" s="40">
        <v>0.48495665192604065</v>
      </c>
      <c r="PM95" s="40">
        <v>0.48927146196365356</v>
      </c>
      <c r="PN95" s="40">
        <v>0.4930402934551239</v>
      </c>
      <c r="PO95" s="40">
        <v>0.49689143896102905</v>
      </c>
      <c r="PP95" s="40">
        <v>0.50058561563491821</v>
      </c>
      <c r="PQ95" s="40">
        <v>0.50482094287872314</v>
      </c>
      <c r="PR95" s="40">
        <v>0.50900089740753174</v>
      </c>
      <c r="PS95" s="40">
        <v>0.51246964931488037</v>
      </c>
      <c r="PT95" s="40">
        <v>0.5161290168762207</v>
      </c>
      <c r="PU95" s="40">
        <v>0.51965159177780151</v>
      </c>
      <c r="PV95" s="40">
        <v>0.52325338125228882</v>
      </c>
      <c r="PW95" s="40">
        <v>0.52724295854568481</v>
      </c>
      <c r="PX95" s="336" t="s">
        <v>851</v>
      </c>
      <c r="PY95" s="336" t="s">
        <v>851</v>
      </c>
      <c r="PZ95" s="40">
        <v>0.59209999999999996</v>
      </c>
      <c r="QA95" s="40">
        <v>0.59219999999999995</v>
      </c>
      <c r="QB95" s="40">
        <v>0.59229999999999994</v>
      </c>
      <c r="QC95" s="40">
        <v>0.59260000000000002</v>
      </c>
      <c r="QD95" s="40">
        <v>0.59310000000000007</v>
      </c>
      <c r="QE95" s="40">
        <v>0.59389999999999998</v>
      </c>
      <c r="QF95" s="40">
        <v>0.59460000000000002</v>
      </c>
      <c r="QG95" s="40">
        <v>0.59549999999999992</v>
      </c>
      <c r="QH95" s="40">
        <v>0.59670000000000001</v>
      </c>
      <c r="QI95" s="40">
        <v>0.59819999999999995</v>
      </c>
      <c r="QJ95" s="40">
        <v>0.60009999999999997</v>
      </c>
      <c r="QK95" s="40">
        <v>0.60219999999999996</v>
      </c>
      <c r="QL95" s="40">
        <v>0.60240000000000005</v>
      </c>
      <c r="QM95" s="40">
        <v>0.60340000000000005</v>
      </c>
      <c r="QN95" s="40">
        <v>0.60370000000000001</v>
      </c>
      <c r="QO95" s="40">
        <v>0.6048</v>
      </c>
      <c r="QP95" s="40">
        <v>0.60530000000000006</v>
      </c>
      <c r="QQ95" s="40">
        <v>0.60549999999999993</v>
      </c>
      <c r="QR95" s="40">
        <v>0.60539999999999994</v>
      </c>
      <c r="QS95" s="336" t="s">
        <v>851</v>
      </c>
      <c r="QT95" s="336" t="s">
        <v>851</v>
      </c>
      <c r="QU95" s="336" t="s">
        <v>851</v>
      </c>
      <c r="QV95" s="336" t="s">
        <v>851</v>
      </c>
      <c r="QW95" s="40">
        <v>-1.6516640607733279E-4</v>
      </c>
      <c r="QX95" s="336" t="s">
        <v>851</v>
      </c>
      <c r="QY95" s="336" t="s">
        <v>851</v>
      </c>
      <c r="QZ95" s="336" t="s">
        <v>851</v>
      </c>
      <c r="RA95" s="336" t="s">
        <v>851</v>
      </c>
      <c r="RB95" s="336" t="s">
        <v>851</v>
      </c>
      <c r="RC95" s="336" t="s">
        <v>851</v>
      </c>
      <c r="RD95" s="336" t="s">
        <v>851</v>
      </c>
      <c r="RE95" s="336" t="s">
        <v>851</v>
      </c>
      <c r="RF95" s="40">
        <v>0.35899999999999999</v>
      </c>
      <c r="RG95" s="40">
        <v>2015</v>
      </c>
      <c r="RH95" s="336" t="s">
        <v>840</v>
      </c>
      <c r="RI95" s="336" t="s">
        <v>851</v>
      </c>
      <c r="RJ95" s="40">
        <v>0.10300000000000001</v>
      </c>
      <c r="RK95" s="40">
        <v>2015</v>
      </c>
      <c r="RL95" s="336" t="s">
        <v>840</v>
      </c>
      <c r="RM95" s="336" t="s">
        <v>851</v>
      </c>
      <c r="RN95" s="40">
        <v>0.38400000000000001</v>
      </c>
      <c r="RO95" s="40">
        <v>2015</v>
      </c>
      <c r="RP95" s="336" t="s">
        <v>840</v>
      </c>
      <c r="RQ95" s="336" t="s">
        <v>851</v>
      </c>
      <c r="RR95" s="40">
        <v>0.72699999999999998</v>
      </c>
      <c r="RS95" s="40">
        <v>2015</v>
      </c>
      <c r="RT95" s="336" t="s">
        <v>840</v>
      </c>
      <c r="RU95" s="336" t="s">
        <v>851</v>
      </c>
      <c r="RV95" s="40">
        <v>0.48599999999999999</v>
      </c>
      <c r="RW95" s="40">
        <v>2015</v>
      </c>
      <c r="RX95" s="336" t="s">
        <v>840</v>
      </c>
      <c r="RY95" s="336" t="s">
        <v>851</v>
      </c>
      <c r="RZ95" s="336" t="s">
        <v>838</v>
      </c>
      <c r="SA95" s="40">
        <v>0.17794129252433777</v>
      </c>
      <c r="SB95" s="40">
        <v>0.19326813519001007</v>
      </c>
      <c r="SC95" s="40">
        <v>0.217042475938797</v>
      </c>
      <c r="SD95" s="40">
        <v>0.27795401215553284</v>
      </c>
      <c r="SE95" s="40">
        <v>0.39030987024307251</v>
      </c>
      <c r="SF95" s="336" t="s">
        <v>851</v>
      </c>
      <c r="SG95" s="336" t="s">
        <v>851</v>
      </c>
      <c r="SH95" s="40">
        <v>0.15175990760326385</v>
      </c>
      <c r="SI95" s="40">
        <v>0.17076599597930908</v>
      </c>
      <c r="SJ95" s="40">
        <v>0.19064608216285706</v>
      </c>
      <c r="SK95" s="40">
        <v>0.22326378524303436</v>
      </c>
      <c r="SL95" s="40">
        <v>0.22523990273475647</v>
      </c>
      <c r="SM95" s="336" t="s">
        <v>840</v>
      </c>
      <c r="SN95" s="336" t="s">
        <v>851</v>
      </c>
      <c r="SO95" s="336" t="s">
        <v>851</v>
      </c>
      <c r="SP95" s="40">
        <v>2.6995040476322174E-2</v>
      </c>
      <c r="SQ95" s="40">
        <v>2.8066247701644897E-2</v>
      </c>
      <c r="SR95" s="40">
        <v>2.1397273987531662E-2</v>
      </c>
      <c r="SS95" s="40">
        <v>3.8751419633626938E-2</v>
      </c>
      <c r="ST95" s="40">
        <v>-2.158087445423007E-3</v>
      </c>
      <c r="SU95" s="336" t="s">
        <v>838</v>
      </c>
      <c r="SV95" s="336" t="s">
        <v>851</v>
      </c>
      <c r="SW95" s="336" t="s">
        <v>851</v>
      </c>
      <c r="SX95" s="40">
        <v>3.0494533479213715E-2</v>
      </c>
      <c r="SY95" s="40">
        <v>2.6562709361314774E-2</v>
      </c>
      <c r="SZ95" s="40">
        <v>2.7262168005108833E-2</v>
      </c>
      <c r="TA95" s="40">
        <v>4.6956244856119156E-2</v>
      </c>
      <c r="TB95" s="40">
        <v>5.8804292231798172E-2</v>
      </c>
      <c r="TC95" s="336" t="s">
        <v>840</v>
      </c>
      <c r="TD95" s="336" t="s">
        <v>851</v>
      </c>
      <c r="TE95" s="336" t="s">
        <v>851</v>
      </c>
      <c r="TF95" s="336" t="s">
        <v>851</v>
      </c>
      <c r="TG95" s="40">
        <v>-3.3368112053722143E-3</v>
      </c>
      <c r="TH95" s="40">
        <v>-1.8216455355286598E-3</v>
      </c>
      <c r="TI95" s="40">
        <v>-8.4554832428693771E-3</v>
      </c>
      <c r="TJ95" s="40">
        <v>9.2822564765810966E-3</v>
      </c>
      <c r="TK95" s="40">
        <v>-3.1246485188603401E-2</v>
      </c>
      <c r="TL95" s="336" t="s">
        <v>838</v>
      </c>
      <c r="TM95" s="336" t="s">
        <v>851</v>
      </c>
      <c r="TN95" s="336" t="s">
        <v>851</v>
      </c>
      <c r="TO95" s="336" t="s">
        <v>851</v>
      </c>
      <c r="TP95" s="40">
        <v>5.3110859880689532E-5</v>
      </c>
      <c r="TQ95" s="40">
        <v>-3.4565802197903395E-3</v>
      </c>
      <c r="TR95" s="40">
        <v>-2.6768450625240803E-3</v>
      </c>
      <c r="TS95" s="40">
        <v>1.7288167029619217E-2</v>
      </c>
      <c r="TT95" s="40">
        <v>2.9585661366581917E-2</v>
      </c>
      <c r="TU95" s="336" t="s">
        <v>840</v>
      </c>
      <c r="TV95" s="336" t="s">
        <v>851</v>
      </c>
      <c r="TW95" s="40">
        <v>750</v>
      </c>
      <c r="TX95" s="336" t="s">
        <v>840</v>
      </c>
      <c r="TY95" s="336" t="s">
        <v>851</v>
      </c>
      <c r="TZ95" s="40">
        <v>701.9605712890625</v>
      </c>
      <c r="UA95" s="336" t="s">
        <v>838</v>
      </c>
      <c r="UB95" s="336" t="s">
        <v>851</v>
      </c>
      <c r="UC95" s="40">
        <v>713.43022343840596</v>
      </c>
      <c r="UD95" s="336" t="s">
        <v>840</v>
      </c>
      <c r="UE95" s="336" t="s">
        <v>851</v>
      </c>
      <c r="UF95" s="336" t="s">
        <v>851</v>
      </c>
      <c r="UG95" s="40">
        <v>0.13438600301742554</v>
      </c>
      <c r="UH95" s="40">
        <v>0.1409931480884552</v>
      </c>
      <c r="UI95" s="40">
        <v>0.14838311076164246</v>
      </c>
      <c r="UJ95" s="40">
        <v>0.21159464120864868</v>
      </c>
      <c r="UK95" s="40">
        <v>0.35432511568069458</v>
      </c>
      <c r="UL95" s="336" t="s">
        <v>838</v>
      </c>
      <c r="UM95" s="336" t="s">
        <v>851</v>
      </c>
      <c r="UN95" s="336" t="s">
        <v>851</v>
      </c>
      <c r="UO95" s="336" t="s">
        <v>851</v>
      </c>
      <c r="UP95" s="40">
        <v>0.11720024794340134</v>
      </c>
      <c r="UQ95" s="40">
        <v>0.11841015517711639</v>
      </c>
      <c r="UR95" s="40">
        <v>0.12820340692996979</v>
      </c>
      <c r="US95" s="40">
        <v>0.1585007905960083</v>
      </c>
      <c r="UT95" s="40">
        <v>0.1697530597448349</v>
      </c>
      <c r="UU95" s="336" t="s">
        <v>840</v>
      </c>
    </row>
    <row r="96" spans="1:567">
      <c r="A96" s="336" t="s">
        <v>425</v>
      </c>
      <c r="B96" s="336" t="s">
        <v>60</v>
      </c>
      <c r="C96" s="336" t="s">
        <v>284</v>
      </c>
      <c r="D96" s="40">
        <v>3.4399721771478653E-2</v>
      </c>
      <c r="E96" s="336" t="s">
        <v>436</v>
      </c>
      <c r="F96" s="40">
        <v>4.025774821639061E-2</v>
      </c>
      <c r="G96" s="336" t="s">
        <v>1741</v>
      </c>
      <c r="H96" s="40">
        <v>4.2035985738039017E-2</v>
      </c>
      <c r="I96" s="336" t="s">
        <v>1447</v>
      </c>
      <c r="J96" s="40">
        <v>4.1398137807846069E-2</v>
      </c>
      <c r="K96" s="336" t="s">
        <v>1803</v>
      </c>
      <c r="L96" s="336" t="s">
        <v>436</v>
      </c>
      <c r="M96" s="40">
        <v>0.42483428120613098</v>
      </c>
      <c r="N96" s="40">
        <v>0.54829740524291992</v>
      </c>
      <c r="O96" s="336" t="s">
        <v>436</v>
      </c>
      <c r="P96" s="40">
        <v>0.42483428120613098</v>
      </c>
      <c r="Q96" s="336" t="s">
        <v>436</v>
      </c>
      <c r="R96" s="40">
        <v>0.87811273336410522</v>
      </c>
      <c r="S96" s="336" t="s">
        <v>436</v>
      </c>
      <c r="T96" s="40">
        <v>0.41637319326400757</v>
      </c>
      <c r="U96" s="336" t="s">
        <v>436</v>
      </c>
      <c r="V96" s="336" t="s">
        <v>851</v>
      </c>
      <c r="W96" s="336" t="s">
        <v>1741</v>
      </c>
      <c r="X96" s="40">
        <v>0.5359041690826416</v>
      </c>
      <c r="Y96" s="40">
        <v>0.64072126150131226</v>
      </c>
      <c r="Z96" s="336" t="s">
        <v>1741</v>
      </c>
      <c r="AA96" s="40">
        <v>0.5359041690826416</v>
      </c>
      <c r="AB96" s="336" t="s">
        <v>1741</v>
      </c>
      <c r="AC96" s="40"/>
      <c r="AD96" s="336" t="s">
        <v>1736</v>
      </c>
      <c r="AE96" s="40">
        <v>0.50764310359954834</v>
      </c>
      <c r="AF96" s="336" t="s">
        <v>1741</v>
      </c>
      <c r="AG96" s="336" t="s">
        <v>851</v>
      </c>
      <c r="AH96" s="336" t="s">
        <v>1447</v>
      </c>
      <c r="AI96" s="40">
        <v>0.42125740647315979</v>
      </c>
      <c r="AJ96" s="40">
        <v>0.5351487398147583</v>
      </c>
      <c r="AK96" s="336" t="s">
        <v>1447</v>
      </c>
      <c r="AL96" s="40">
        <v>0.42125740647315979</v>
      </c>
      <c r="AM96" s="336" t="s">
        <v>1447</v>
      </c>
      <c r="AN96" s="40">
        <v>0.89946222305297852</v>
      </c>
      <c r="AO96" s="336" t="s">
        <v>1447</v>
      </c>
      <c r="AP96" s="40">
        <v>0.41734474897384644</v>
      </c>
      <c r="AQ96" s="336" t="s">
        <v>1447</v>
      </c>
      <c r="AR96" s="336" t="s">
        <v>851</v>
      </c>
      <c r="AS96" s="336" t="s">
        <v>1803</v>
      </c>
      <c r="AT96" s="40">
        <v>0.44642788171768188</v>
      </c>
      <c r="AU96" s="40">
        <v>0.53764599561691284</v>
      </c>
      <c r="AV96" s="336" t="s">
        <v>1803</v>
      </c>
      <c r="AW96" s="40">
        <v>0.44642788171768188</v>
      </c>
      <c r="AX96" s="336" t="s">
        <v>1803</v>
      </c>
      <c r="AY96" s="40">
        <v>0.80728167295455933</v>
      </c>
      <c r="AZ96" s="336" t="s">
        <v>1803</v>
      </c>
      <c r="BA96" s="40">
        <v>0.45063626766204834</v>
      </c>
      <c r="BB96" s="336" t="s">
        <v>1803</v>
      </c>
      <c r="BC96" s="336" t="s">
        <v>851</v>
      </c>
      <c r="BD96" s="336" t="s">
        <v>436</v>
      </c>
      <c r="BE96" s="40">
        <v>2.8573017120361328</v>
      </c>
      <c r="BF96" s="336" t="s">
        <v>827</v>
      </c>
      <c r="BG96" s="40">
        <v>1.6301883459091187</v>
      </c>
      <c r="BH96" s="336" t="s">
        <v>1447</v>
      </c>
      <c r="BI96" s="40">
        <v>1.8448847532272339</v>
      </c>
      <c r="BJ96" s="336" t="s">
        <v>1803</v>
      </c>
      <c r="BK96" s="40">
        <v>4.6956477165222168</v>
      </c>
      <c r="BL96" s="336" t="s">
        <v>851</v>
      </c>
      <c r="BM96" s="40">
        <v>2.9426748752593994</v>
      </c>
      <c r="BN96" s="336" t="s">
        <v>838</v>
      </c>
      <c r="BO96" s="336" t="s">
        <v>851</v>
      </c>
      <c r="BP96" s="336" t="s">
        <v>470</v>
      </c>
      <c r="BQ96" s="40">
        <v>8.2093430683016777E-3</v>
      </c>
      <c r="BR96" s="40">
        <v>7.3686395771801472E-3</v>
      </c>
      <c r="BS96" s="40">
        <v>7.5995810329914093E-3</v>
      </c>
      <c r="BT96" s="40">
        <v>7.8190751373767853E-3</v>
      </c>
      <c r="BU96" s="40">
        <v>7.2972276248037815E-3</v>
      </c>
      <c r="BV96" s="336" t="s">
        <v>851</v>
      </c>
      <c r="BW96" s="336" t="s">
        <v>470</v>
      </c>
      <c r="BX96" s="40">
        <v>1.0131515562534332E-2</v>
      </c>
      <c r="BY96" s="40">
        <v>9.7008505836129189E-3</v>
      </c>
      <c r="BZ96" s="40">
        <v>8.6809182539582253E-3</v>
      </c>
      <c r="CA96" s="40">
        <v>8.3659766241908073E-3</v>
      </c>
      <c r="CB96" s="40">
        <v>8.6410082876682281E-3</v>
      </c>
      <c r="CC96" s="336" t="s">
        <v>851</v>
      </c>
      <c r="CD96" s="336" t="s">
        <v>470</v>
      </c>
      <c r="CE96" s="40">
        <v>1.0214067995548248E-2</v>
      </c>
      <c r="CF96" s="40">
        <v>9.1963382437825203E-3</v>
      </c>
      <c r="CG96" s="40">
        <v>8.3921756595373154E-3</v>
      </c>
      <c r="CH96" s="40">
        <v>8.7615326046943665E-3</v>
      </c>
      <c r="CI96" s="40">
        <v>9.0025216341018677E-3</v>
      </c>
      <c r="CJ96" s="336" t="s">
        <v>851</v>
      </c>
      <c r="CK96" s="336" t="s">
        <v>470</v>
      </c>
      <c r="CL96" s="40">
        <v>8.7871551513671875E-3</v>
      </c>
      <c r="CM96" s="40">
        <v>8.2843899726867676E-3</v>
      </c>
      <c r="CN96" s="40">
        <v>8.1671141088008881E-3</v>
      </c>
      <c r="CO96" s="40">
        <v>8.0996043980121613E-3</v>
      </c>
      <c r="CP96" s="40">
        <v>7.3164217174053192E-3</v>
      </c>
      <c r="CQ96" s="336" t="s">
        <v>851</v>
      </c>
      <c r="CR96" s="40"/>
      <c r="CS96" s="40"/>
      <c r="CT96" s="40"/>
      <c r="CU96" s="40"/>
      <c r="CV96" s="40"/>
      <c r="CW96" s="336" t="s">
        <v>1737</v>
      </c>
      <c r="CX96" s="336" t="s">
        <v>851</v>
      </c>
      <c r="CY96" s="40"/>
      <c r="CZ96" s="40"/>
      <c r="DA96" s="40"/>
      <c r="DB96" s="40"/>
      <c r="DC96" s="40"/>
      <c r="DD96" s="336" t="s">
        <v>1737</v>
      </c>
      <c r="DE96" s="336" t="s">
        <v>851</v>
      </c>
      <c r="DF96" s="40"/>
      <c r="DG96" s="336" t="s">
        <v>1737</v>
      </c>
      <c r="DH96" s="336" t="s">
        <v>851</v>
      </c>
      <c r="DI96" s="336" t="s">
        <v>851</v>
      </c>
      <c r="DJ96" s="336">
        <v>13.1</v>
      </c>
      <c r="DK96" s="336" t="s">
        <v>1738</v>
      </c>
      <c r="DL96" s="336" t="s">
        <v>851</v>
      </c>
      <c r="DM96" s="336" t="s">
        <v>851</v>
      </c>
      <c r="DN96" s="336" t="s">
        <v>470</v>
      </c>
      <c r="DO96" s="40">
        <v>5.7577021652832627E-4</v>
      </c>
      <c r="DP96" s="40">
        <v>1.8438555998727679E-3</v>
      </c>
      <c r="DQ96" s="40">
        <v>5.5081956088542938E-3</v>
      </c>
      <c r="DR96" s="40">
        <v>1.5274698380380869E-3</v>
      </c>
      <c r="DS96" s="40">
        <v>1.4246196486055851E-2</v>
      </c>
      <c r="DT96" s="336" t="s">
        <v>851</v>
      </c>
      <c r="DU96" s="336" t="s">
        <v>470</v>
      </c>
      <c r="DV96" s="40">
        <v>2.0999996922910213E-3</v>
      </c>
      <c r="DW96" s="40">
        <v>5.1333331502974033E-3</v>
      </c>
      <c r="DX96" s="40">
        <v>2.9999997932463884E-3</v>
      </c>
      <c r="DY96" s="40">
        <v>2.4000001139938831E-3</v>
      </c>
      <c r="DZ96" s="40">
        <v>-7.0000002160668373E-3</v>
      </c>
      <c r="EA96" s="336" t="s">
        <v>851</v>
      </c>
      <c r="EB96" s="336" t="s">
        <v>470</v>
      </c>
      <c r="EC96" s="40">
        <v>2.6309528038837016E-5</v>
      </c>
      <c r="ED96" s="40">
        <v>5.4717287421226501E-3</v>
      </c>
      <c r="EE96" s="40">
        <v>1.8535100389271975E-3</v>
      </c>
      <c r="EF96" s="40">
        <v>5.3652701899409294E-3</v>
      </c>
      <c r="EG96" s="40">
        <v>3.7466571666300297E-3</v>
      </c>
      <c r="EH96" s="336" t="s">
        <v>851</v>
      </c>
      <c r="EI96" s="336" t="s">
        <v>470</v>
      </c>
      <c r="EJ96" s="40">
        <v>2.0530018955469131E-3</v>
      </c>
      <c r="EK96" s="40">
        <v>2.0704155322164297E-3</v>
      </c>
      <c r="EL96" s="40">
        <v>1.2409227201715112E-4</v>
      </c>
      <c r="EM96" s="40">
        <v>-3.709936048835516E-3</v>
      </c>
      <c r="EN96" s="40">
        <v>-5.5026458576321602E-3</v>
      </c>
      <c r="EO96" s="336" t="s">
        <v>851</v>
      </c>
      <c r="EP96" s="336" t="s">
        <v>851</v>
      </c>
      <c r="EQ96" s="336" t="s">
        <v>851</v>
      </c>
      <c r="ER96" s="40">
        <v>0.69400000000000006</v>
      </c>
      <c r="ES96" s="336" t="s">
        <v>1739</v>
      </c>
      <c r="ET96" s="336" t="s">
        <v>851</v>
      </c>
      <c r="EU96" s="336" t="s">
        <v>851</v>
      </c>
      <c r="EV96" s="40">
        <v>0.77760000000000007</v>
      </c>
      <c r="EW96" s="336" t="s">
        <v>1739</v>
      </c>
      <c r="EX96" s="336" t="s">
        <v>851</v>
      </c>
      <c r="EY96" s="336" t="s">
        <v>851</v>
      </c>
      <c r="EZ96" s="40">
        <v>0.61450000000000005</v>
      </c>
      <c r="FA96" s="336" t="s">
        <v>1739</v>
      </c>
      <c r="FB96" s="336" t="s">
        <v>851</v>
      </c>
      <c r="FC96" s="40">
        <v>-0.10679664462804794</v>
      </c>
      <c r="FD96" s="40">
        <v>-0.11580099910497665</v>
      </c>
      <c r="FE96" s="40">
        <v>-9.6404716372489929E-2</v>
      </c>
      <c r="FF96" s="40">
        <v>-9.0482287108898163E-2</v>
      </c>
      <c r="FG96" s="40">
        <v>-0.12492460757493973</v>
      </c>
      <c r="FH96" s="336" t="s">
        <v>838</v>
      </c>
      <c r="FI96" s="336" t="s">
        <v>851</v>
      </c>
      <c r="FJ96" s="40">
        <v>-0.10342033952474594</v>
      </c>
      <c r="FK96" s="40">
        <v>-0.1147012859582901</v>
      </c>
      <c r="FL96" s="40">
        <v>-9.3668058514595032E-2</v>
      </c>
      <c r="FM96" s="40">
        <v>-8.9155763387680054E-2</v>
      </c>
      <c r="FN96" s="40">
        <v>-5.4954010993242264E-2</v>
      </c>
      <c r="FO96" s="336" t="s">
        <v>840</v>
      </c>
      <c r="FP96" s="336" t="s">
        <v>851</v>
      </c>
      <c r="FQ96" s="40">
        <v>1.2641171216964722</v>
      </c>
      <c r="FR96" s="336" t="s">
        <v>840</v>
      </c>
      <c r="FS96" s="336" t="s">
        <v>851</v>
      </c>
      <c r="FT96" s="336" t="s">
        <v>851</v>
      </c>
      <c r="FU96" s="40">
        <v>8.8367842137813568E-2</v>
      </c>
      <c r="FV96" s="40">
        <v>9.7530283033847809E-2</v>
      </c>
      <c r="FW96" s="40">
        <v>8.6844801902770996E-2</v>
      </c>
      <c r="FX96" s="40">
        <v>9.8393708467483521E-2</v>
      </c>
      <c r="FY96" s="40">
        <v>7.6735317707061768E-2</v>
      </c>
      <c r="FZ96" s="336" t="s">
        <v>840</v>
      </c>
      <c r="GA96" s="336" t="s">
        <v>851</v>
      </c>
      <c r="GB96" s="336" t="s">
        <v>851</v>
      </c>
      <c r="GC96" s="336" t="s">
        <v>851</v>
      </c>
      <c r="GD96" s="336" t="s">
        <v>851</v>
      </c>
      <c r="GE96" s="336" t="s">
        <v>851</v>
      </c>
      <c r="GF96" s="336" t="s">
        <v>851</v>
      </c>
      <c r="GG96" s="336" t="s">
        <v>851</v>
      </c>
      <c r="GH96" s="336" t="s">
        <v>851</v>
      </c>
      <c r="GI96" s="336" t="s">
        <v>851</v>
      </c>
      <c r="GJ96" s="336" t="s">
        <v>851</v>
      </c>
      <c r="GK96" s="40">
        <v>4077131</v>
      </c>
      <c r="GL96" s="40">
        <v>4014373</v>
      </c>
      <c r="GM96" s="40">
        <v>3978515</v>
      </c>
      <c r="GN96" s="40">
        <v>3951736</v>
      </c>
      <c r="GO96" s="40">
        <v>3927340</v>
      </c>
      <c r="GP96" s="40">
        <v>3902469</v>
      </c>
      <c r="GQ96" s="40">
        <v>3880347</v>
      </c>
      <c r="GR96" s="40">
        <v>3860158</v>
      </c>
      <c r="GS96" s="40">
        <v>3848449</v>
      </c>
      <c r="GT96" s="40">
        <v>3814419</v>
      </c>
      <c r="GU96" s="40">
        <v>3786695</v>
      </c>
      <c r="GV96" s="40">
        <v>3756441</v>
      </c>
      <c r="GW96" s="40">
        <v>3728874</v>
      </c>
      <c r="GX96" s="40">
        <v>3717668</v>
      </c>
      <c r="GY96" s="40">
        <v>3719414</v>
      </c>
      <c r="GZ96" s="40">
        <v>3725276</v>
      </c>
      <c r="HA96" s="40">
        <v>3727505</v>
      </c>
      <c r="HB96" s="40">
        <v>3728004</v>
      </c>
      <c r="HC96" s="40">
        <v>3726549</v>
      </c>
      <c r="HD96" s="40">
        <v>3720161</v>
      </c>
      <c r="HE96" s="40">
        <v>3714000</v>
      </c>
      <c r="HF96" s="40">
        <v>3703000</v>
      </c>
      <c r="HG96" s="40">
        <v>3692000</v>
      </c>
      <c r="HH96" s="40">
        <v>3679000</v>
      </c>
      <c r="HI96" s="40">
        <v>3667000</v>
      </c>
      <c r="HJ96" s="40">
        <v>3653000</v>
      </c>
      <c r="HK96" s="40">
        <v>3639000</v>
      </c>
      <c r="HL96" s="40">
        <v>3625000</v>
      </c>
      <c r="HM96" s="40">
        <v>3610000</v>
      </c>
      <c r="HN96" s="40">
        <v>3594000</v>
      </c>
      <c r="HO96" s="40">
        <v>3578000</v>
      </c>
      <c r="HP96" s="40">
        <v>3562000</v>
      </c>
      <c r="HQ96" s="40">
        <v>3545000</v>
      </c>
      <c r="HR96" s="40">
        <v>3528000</v>
      </c>
      <c r="HS96" s="40">
        <v>3511000</v>
      </c>
      <c r="HT96" s="40">
        <v>3494000</v>
      </c>
      <c r="HU96" s="40">
        <v>3477000</v>
      </c>
      <c r="HV96" s="40">
        <v>3460000</v>
      </c>
      <c r="HW96" s="40">
        <v>3443000</v>
      </c>
      <c r="HX96" s="40">
        <v>3426000</v>
      </c>
      <c r="HY96" s="40">
        <v>3409000</v>
      </c>
      <c r="HZ96" s="40">
        <v>3392000</v>
      </c>
      <c r="IA96" s="40">
        <v>3375000</v>
      </c>
      <c r="IB96" s="40">
        <v>3358000</v>
      </c>
      <c r="IC96" s="40">
        <v>3341000</v>
      </c>
      <c r="ID96" s="40">
        <v>3324000</v>
      </c>
      <c r="IE96" s="40">
        <v>3307000</v>
      </c>
      <c r="IF96" s="40">
        <v>3290000</v>
      </c>
      <c r="IG96" s="40">
        <v>3273000</v>
      </c>
      <c r="IH96" s="40">
        <v>3256000</v>
      </c>
      <c r="II96" s="40">
        <v>3238000</v>
      </c>
      <c r="IJ96" s="336" t="s">
        <v>851</v>
      </c>
      <c r="IK96" s="336" t="s">
        <v>851</v>
      </c>
      <c r="IL96" s="336" t="s">
        <v>851</v>
      </c>
      <c r="IM96" s="40">
        <v>5.9816596331074834E-4</v>
      </c>
      <c r="IN96" s="40">
        <v>1.3386073987931013E-4</v>
      </c>
      <c r="IO96" s="40">
        <v>-3.9036545786075294E-4</v>
      </c>
      <c r="IP96" s="40">
        <v>-1.7156574176624417E-3</v>
      </c>
      <c r="IQ96" s="40">
        <v>-1.6574839828535914E-3</v>
      </c>
      <c r="IR96" s="40">
        <v>-2.966160885989666E-3</v>
      </c>
      <c r="IS96" s="40">
        <v>-2.9749854002147913E-3</v>
      </c>
      <c r="IT96" s="40">
        <v>-3.527340479195118E-3</v>
      </c>
      <c r="IU96" s="40">
        <v>-3.2670870423316956E-3</v>
      </c>
      <c r="IV96" s="40">
        <v>-3.8251413498073816E-3</v>
      </c>
      <c r="IW96" s="40">
        <v>-3.8398292381316423E-3</v>
      </c>
      <c r="IX96" s="40">
        <v>-3.8546302821487188E-3</v>
      </c>
      <c r="IY96" s="40">
        <v>-4.1465158574283123E-3</v>
      </c>
      <c r="IZ96" s="40">
        <v>-4.4419839978218079E-3</v>
      </c>
      <c r="JA96" s="40">
        <v>-4.4618034735321999E-3</v>
      </c>
      <c r="JB96" s="40">
        <v>-4.4818003661930561E-3</v>
      </c>
      <c r="JC96" s="40">
        <v>-4.7840247862040997E-3</v>
      </c>
      <c r="JD96" s="40">
        <v>-4.8070219345390797E-3</v>
      </c>
      <c r="JE96" s="40">
        <v>-4.8302407376468182E-3</v>
      </c>
      <c r="JF96" s="40">
        <v>-4.8536853864789009E-3</v>
      </c>
      <c r="JG96" s="40">
        <v>-4.8773586750030518E-3</v>
      </c>
      <c r="JH96" s="40">
        <v>-4.9012638628482819E-3</v>
      </c>
      <c r="JI96" s="40">
        <v>-4.9254046753048897E-3</v>
      </c>
      <c r="JJ96" s="40">
        <v>-4.9497843720018864E-3</v>
      </c>
      <c r="JK96" s="40">
        <v>-4.9744066782295704E-3</v>
      </c>
      <c r="JL96" s="40">
        <v>-4.9992753192782402E-3</v>
      </c>
      <c r="JM96" s="40">
        <v>-5.024393554776907E-3</v>
      </c>
      <c r="JN96" s="40">
        <v>-5.0497655756771564E-3</v>
      </c>
      <c r="JO96" s="40">
        <v>-5.0753951072692871E-3</v>
      </c>
      <c r="JP96" s="40">
        <v>-5.1012863405048847E-3</v>
      </c>
      <c r="JQ96" s="40">
        <v>-5.1274430006742477E-3</v>
      </c>
      <c r="JR96" s="40">
        <v>-5.1538692787289619E-3</v>
      </c>
      <c r="JS96" s="40">
        <v>-5.1805693656206131E-3</v>
      </c>
      <c r="JT96" s="40">
        <v>-5.207547452300787E-3</v>
      </c>
      <c r="JU96" s="40">
        <v>-5.5435928516089916E-3</v>
      </c>
      <c r="JV96" s="336" t="s">
        <v>1740</v>
      </c>
      <c r="JW96" s="336" t="s">
        <v>851</v>
      </c>
      <c r="JX96" s="336" t="s">
        <v>851</v>
      </c>
      <c r="JY96" s="336" t="s">
        <v>851</v>
      </c>
      <c r="JZ96" s="336" t="s">
        <v>851</v>
      </c>
      <c r="KA96" s="336" t="s">
        <v>1740</v>
      </c>
      <c r="KB96" s="40">
        <v>0.47755020898667605</v>
      </c>
      <c r="KC96" s="40">
        <v>0.47751003185938701</v>
      </c>
      <c r="KD96" s="40">
        <v>0.47733954179423199</v>
      </c>
      <c r="KE96" s="40">
        <v>0.47708762496421397</v>
      </c>
      <c r="KF96" s="40">
        <v>0.47682173719625998</v>
      </c>
      <c r="KG96" s="40">
        <v>0.47659653938471003</v>
      </c>
      <c r="KH96" s="40">
        <v>0.47642214769535796</v>
      </c>
      <c r="KI96" s="40">
        <v>0.47628660870687001</v>
      </c>
      <c r="KJ96" s="40">
        <v>0.47618036582828999</v>
      </c>
      <c r="KK96" s="40">
        <v>0.47608754644247497</v>
      </c>
      <c r="KL96" s="40">
        <v>0.47599437862533894</v>
      </c>
      <c r="KM96" s="40">
        <v>0.47590056936678499</v>
      </c>
      <c r="KN96" s="40">
        <v>0.47581721198745103</v>
      </c>
      <c r="KO96" s="40">
        <v>0.47573944879220398</v>
      </c>
      <c r="KP96" s="40">
        <v>0.47567570501326101</v>
      </c>
      <c r="KQ96" s="40">
        <v>0.47561843728273501</v>
      </c>
      <c r="KR96" s="40">
        <v>0.47557590596304899</v>
      </c>
      <c r="KS96" s="40">
        <v>0.47554635141105001</v>
      </c>
      <c r="KT96" s="40">
        <v>0.475530892064782</v>
      </c>
      <c r="KU96" s="40">
        <v>0.475533982325273</v>
      </c>
      <c r="KV96" s="40">
        <v>0.47555965029727404</v>
      </c>
      <c r="KW96" s="40">
        <v>0.47560821356264099</v>
      </c>
      <c r="KX96" s="40">
        <v>0.47568047411661502</v>
      </c>
      <c r="KY96" s="40">
        <v>0.47577788625128697</v>
      </c>
      <c r="KZ96" s="40">
        <v>0.47590209130887501</v>
      </c>
      <c r="LA96" s="40">
        <v>0.47605392985302702</v>
      </c>
      <c r="LB96" s="40">
        <v>0.47623603727477604</v>
      </c>
      <c r="LC96" s="40">
        <v>0.47644595401469503</v>
      </c>
      <c r="LD96" s="40">
        <v>0.47668209982551801</v>
      </c>
      <c r="LE96" s="40">
        <v>0.47694186985417403</v>
      </c>
      <c r="LF96" s="40">
        <v>0.47722154176596099</v>
      </c>
      <c r="LG96" s="40">
        <v>0.47752206351829601</v>
      </c>
      <c r="LH96" s="40">
        <v>0.47784255155405703</v>
      </c>
      <c r="LI96" s="40">
        <v>0.47817551677048398</v>
      </c>
      <c r="LJ96" s="40">
        <v>0.47852040521901101</v>
      </c>
      <c r="LK96" s="40">
        <v>0.478869278648344</v>
      </c>
      <c r="LL96" s="336" t="s">
        <v>851</v>
      </c>
      <c r="LM96" s="336" t="s">
        <v>851</v>
      </c>
      <c r="LN96" s="336" t="s">
        <v>1740</v>
      </c>
      <c r="LO96" s="40">
        <v>0.66684722900390625</v>
      </c>
      <c r="LP96" s="40">
        <v>0.66251367330551147</v>
      </c>
      <c r="LQ96" s="40">
        <v>0.6579735279083252</v>
      </c>
      <c r="LR96" s="40">
        <v>0.6533927321434021</v>
      </c>
      <c r="LS96" s="40">
        <v>0.64907515048980713</v>
      </c>
      <c r="LT96" s="40">
        <v>0.64526277780532837</v>
      </c>
      <c r="LU96" s="40">
        <v>0.64191198348999023</v>
      </c>
      <c r="LV96" s="40">
        <v>0.63867825269699097</v>
      </c>
      <c r="LW96" s="40">
        <v>0.63604241609573364</v>
      </c>
      <c r="LX96" s="40">
        <v>0.63376057147979736</v>
      </c>
      <c r="LY96" s="40">
        <v>0.63235694169998169</v>
      </c>
      <c r="LZ96" s="40">
        <v>0.63066774606704712</v>
      </c>
      <c r="MA96" s="40">
        <v>0.62896549701690674</v>
      </c>
      <c r="MB96" s="40">
        <v>0.62825483083724976</v>
      </c>
      <c r="MC96" s="40">
        <v>0.62799108028411865</v>
      </c>
      <c r="MD96" s="40">
        <v>0.62828397750854492</v>
      </c>
      <c r="ME96" s="40">
        <v>0.62829869985580444</v>
      </c>
      <c r="MF96" s="40">
        <v>0.62905502319335938</v>
      </c>
      <c r="MG96" s="40">
        <v>0.63010203838348389</v>
      </c>
      <c r="MH96" s="40">
        <v>0.6308743953704834</v>
      </c>
      <c r="MI96" s="40">
        <v>0.63136804103851318</v>
      </c>
      <c r="MJ96" s="40">
        <v>0.631003737449646</v>
      </c>
      <c r="MK96" s="40">
        <v>0.63034683465957642</v>
      </c>
      <c r="ML96" s="40">
        <v>0.62939298152923584</v>
      </c>
      <c r="MM96" s="40">
        <v>0.62842965126037598</v>
      </c>
      <c r="MN96" s="40">
        <v>0.62716341018676758</v>
      </c>
      <c r="MO96" s="40">
        <v>0.62529480457305908</v>
      </c>
      <c r="MP96" s="40">
        <v>0.62311112880706787</v>
      </c>
      <c r="MQ96" s="40">
        <v>0.62120312452316284</v>
      </c>
      <c r="MR96" s="40">
        <v>0.61897635459899902</v>
      </c>
      <c r="MS96" s="40">
        <v>0.61702769994735718</v>
      </c>
      <c r="MT96" s="40">
        <v>0.61445420980453491</v>
      </c>
      <c r="MU96" s="40">
        <v>0.61185407638549805</v>
      </c>
      <c r="MV96" s="40">
        <v>0.60953253507614136</v>
      </c>
      <c r="MW96" s="40">
        <v>0.60718673467636108</v>
      </c>
      <c r="MX96" s="40">
        <v>0.60500305891036987</v>
      </c>
      <c r="MY96" s="336" t="s">
        <v>851</v>
      </c>
      <c r="MZ96" s="336" t="s">
        <v>1740</v>
      </c>
      <c r="NA96" s="40">
        <v>0.60896158218383789</v>
      </c>
      <c r="NB96" s="40">
        <v>0.60345160961151123</v>
      </c>
      <c r="NC96" s="40">
        <v>0.59802860021591187</v>
      </c>
      <c r="ND96" s="40">
        <v>0.5927245020866394</v>
      </c>
      <c r="NE96" s="40">
        <v>0.58761298656463623</v>
      </c>
      <c r="NF96" s="40">
        <v>0.58281123638153076</v>
      </c>
      <c r="NG96" s="40">
        <v>0.57844990491867065</v>
      </c>
      <c r="NH96" s="40">
        <v>0.57394367456436157</v>
      </c>
      <c r="NI96" s="40">
        <v>0.57026368379592896</v>
      </c>
      <c r="NJ96" s="40">
        <v>0.56722116470336914</v>
      </c>
      <c r="NK96" s="40">
        <v>0.56611007452011108</v>
      </c>
      <c r="NL96" s="40">
        <v>0.56608957052230835</v>
      </c>
      <c r="NM96" s="40">
        <v>0.56606894731521606</v>
      </c>
      <c r="NN96" s="40">
        <v>0.56814402341842651</v>
      </c>
      <c r="NO96" s="40">
        <v>0.56983864307403564</v>
      </c>
      <c r="NP96" s="40">
        <v>0.57126885652542114</v>
      </c>
      <c r="NQ96" s="40">
        <v>0.57186973094940186</v>
      </c>
      <c r="NR96" s="40">
        <v>0.57263749837875366</v>
      </c>
      <c r="NS96" s="40">
        <v>0.57284581661224365</v>
      </c>
      <c r="NT96" s="40">
        <v>0.57305610179901123</v>
      </c>
      <c r="NU96" s="40">
        <v>0.57298225164413452</v>
      </c>
      <c r="NV96" s="40">
        <v>0.57204484939575195</v>
      </c>
      <c r="NW96" s="40">
        <v>0.57109826803207397</v>
      </c>
      <c r="NX96" s="40">
        <v>0.5695614218711853</v>
      </c>
      <c r="NY96" s="40">
        <v>0.56830120086669922</v>
      </c>
      <c r="NZ96" s="40">
        <v>0.56644177436828613</v>
      </c>
      <c r="OA96" s="40">
        <v>0.56397408246994019</v>
      </c>
      <c r="OB96" s="40">
        <v>0.56118518114089966</v>
      </c>
      <c r="OC96" s="40">
        <v>0.55896365642547607</v>
      </c>
      <c r="OD96" s="40">
        <v>0.55612093210220337</v>
      </c>
      <c r="OE96" s="40">
        <v>0.55324912071228027</v>
      </c>
      <c r="OF96" s="40">
        <v>0.54974299669265747</v>
      </c>
      <c r="OG96" s="40">
        <v>0.54620063304901123</v>
      </c>
      <c r="OH96" s="40">
        <v>0.54292696714401245</v>
      </c>
      <c r="OI96" s="40">
        <v>0.53992629051208496</v>
      </c>
      <c r="OJ96" s="40">
        <v>0.5373687744140625</v>
      </c>
      <c r="OK96" s="336" t="s">
        <v>851</v>
      </c>
      <c r="OL96" s="336" t="s">
        <v>851</v>
      </c>
      <c r="OM96" s="336" t="s">
        <v>1740</v>
      </c>
      <c r="ON96" s="40">
        <v>0.6067582368850708</v>
      </c>
      <c r="OO96" s="40">
        <v>0.60438603162765503</v>
      </c>
      <c r="OP96" s="40">
        <v>0.60158812999725342</v>
      </c>
      <c r="OQ96" s="40">
        <v>0.5983385443687439</v>
      </c>
      <c r="OR96" s="40">
        <v>0.59467989206314087</v>
      </c>
      <c r="OS96" s="40">
        <v>0.59071618318557739</v>
      </c>
      <c r="OT96" s="40">
        <v>0.58682149648666382</v>
      </c>
      <c r="OU96" s="40">
        <v>0.5817984938621521</v>
      </c>
      <c r="OV96" s="40">
        <v>0.57733076810836792</v>
      </c>
      <c r="OW96" s="40">
        <v>0.57267522811889648</v>
      </c>
      <c r="OX96" s="40">
        <v>0.56884753704071045</v>
      </c>
      <c r="OY96" s="40">
        <v>0.56499040126800537</v>
      </c>
      <c r="OZ96" s="40">
        <v>0.5611034631729126</v>
      </c>
      <c r="PA96" s="40">
        <v>0.55817174911499023</v>
      </c>
      <c r="PB96" s="40">
        <v>0.55648303031921387</v>
      </c>
      <c r="PC96" s="40">
        <v>0.55561769008636475</v>
      </c>
      <c r="PD96" s="40">
        <v>0.55558675527572632</v>
      </c>
      <c r="PE96" s="40">
        <v>0.55655854940414429</v>
      </c>
      <c r="PF96" s="40">
        <v>0.5586734414100647</v>
      </c>
      <c r="PG96" s="40">
        <v>0.56052404642105103</v>
      </c>
      <c r="PH96" s="40">
        <v>0.56210649013519287</v>
      </c>
      <c r="PI96" s="40">
        <v>0.56341671943664551</v>
      </c>
      <c r="PJ96" s="40">
        <v>0.5638728141784668</v>
      </c>
      <c r="PK96" s="40">
        <v>0.56433343887329102</v>
      </c>
      <c r="PL96" s="40">
        <v>0.56479859352111816</v>
      </c>
      <c r="PM96" s="40">
        <v>0.56438839435577393</v>
      </c>
      <c r="PN96" s="40">
        <v>0.56397408246994019</v>
      </c>
      <c r="PO96" s="40">
        <v>0.56266665458679199</v>
      </c>
      <c r="PP96" s="40">
        <v>0.56164383888244629</v>
      </c>
      <c r="PQ96" s="40">
        <v>0.56001198291778564</v>
      </c>
      <c r="PR96" s="40">
        <v>0.55866426229476929</v>
      </c>
      <c r="PS96" s="40">
        <v>0.55639553070068359</v>
      </c>
      <c r="PT96" s="40">
        <v>0.5541033148765564</v>
      </c>
      <c r="PU96" s="40">
        <v>0.55178737640380859</v>
      </c>
      <c r="PV96" s="40">
        <v>0.54914003610610962</v>
      </c>
      <c r="PW96" s="40">
        <v>0.54663372039794922</v>
      </c>
      <c r="PX96" s="336" t="s">
        <v>851</v>
      </c>
      <c r="PY96" s="336" t="s">
        <v>851</v>
      </c>
      <c r="PZ96" s="40">
        <v>0.6895</v>
      </c>
      <c r="QA96" s="40">
        <v>0.67130000000000001</v>
      </c>
      <c r="QB96" s="40">
        <v>0.68879999999999997</v>
      </c>
      <c r="QC96" s="40">
        <v>0.67730000000000001</v>
      </c>
      <c r="QD96" s="40">
        <v>0.67799999999999994</v>
      </c>
      <c r="QE96" s="40">
        <v>0.68569999999999998</v>
      </c>
      <c r="QF96" s="40">
        <v>0.69319999999999993</v>
      </c>
      <c r="QG96" s="40">
        <v>0.70050000000000001</v>
      </c>
      <c r="QH96" s="40">
        <v>0.70739999999999992</v>
      </c>
      <c r="QI96" s="40">
        <v>0.72609999999999997</v>
      </c>
      <c r="QJ96" s="40">
        <v>0.73659999999999992</v>
      </c>
      <c r="QK96" s="40">
        <v>0.74309999999999998</v>
      </c>
      <c r="QL96" s="40">
        <v>0.73739999999999994</v>
      </c>
      <c r="QM96" s="40">
        <v>0.74569999999999992</v>
      </c>
      <c r="QN96" s="40">
        <v>0.75430000000000008</v>
      </c>
      <c r="QO96" s="40">
        <v>0.74250000000000005</v>
      </c>
      <c r="QP96" s="40">
        <v>0.72730000000000006</v>
      </c>
      <c r="QQ96" s="40">
        <v>0.70299999999999996</v>
      </c>
      <c r="QR96" s="40">
        <v>0.69400000000000006</v>
      </c>
      <c r="QS96" s="336" t="s">
        <v>851</v>
      </c>
      <c r="QT96" s="336" t="s">
        <v>851</v>
      </c>
      <c r="QU96" s="336" t="s">
        <v>851</v>
      </c>
      <c r="QV96" s="336" t="s">
        <v>851</v>
      </c>
      <c r="QW96" s="40">
        <v>-1.2884931638836861E-2</v>
      </c>
      <c r="QX96" s="336" t="s">
        <v>851</v>
      </c>
      <c r="QY96" s="336" t="s">
        <v>851</v>
      </c>
      <c r="QZ96" s="336" t="s">
        <v>851</v>
      </c>
      <c r="RA96" s="336" t="s">
        <v>851</v>
      </c>
      <c r="RB96" s="336" t="s">
        <v>851</v>
      </c>
      <c r="RC96" s="336" t="s">
        <v>851</v>
      </c>
      <c r="RD96" s="336" t="s">
        <v>851</v>
      </c>
      <c r="RE96" s="336" t="s">
        <v>851</v>
      </c>
      <c r="RF96" s="40">
        <v>0.35899999999999999</v>
      </c>
      <c r="RG96" s="40">
        <v>2019</v>
      </c>
      <c r="RH96" s="336" t="s">
        <v>840</v>
      </c>
      <c r="RI96" s="336" t="s">
        <v>851</v>
      </c>
      <c r="RJ96" s="40">
        <v>3.7999999999999999E-2</v>
      </c>
      <c r="RK96" s="40">
        <v>2019</v>
      </c>
      <c r="RL96" s="336" t="s">
        <v>840</v>
      </c>
      <c r="RM96" s="336" t="s">
        <v>851</v>
      </c>
      <c r="RN96" s="40">
        <v>0.14899999999999999</v>
      </c>
      <c r="RO96" s="40">
        <v>2019</v>
      </c>
      <c r="RP96" s="336" t="s">
        <v>840</v>
      </c>
      <c r="RQ96" s="336" t="s">
        <v>851</v>
      </c>
      <c r="RR96" s="40">
        <v>0.42</v>
      </c>
      <c r="RS96" s="40">
        <v>2019</v>
      </c>
      <c r="RT96" s="336" t="s">
        <v>840</v>
      </c>
      <c r="RU96" s="336" t="s">
        <v>851</v>
      </c>
      <c r="RV96" s="40">
        <v>0.21299999999999999</v>
      </c>
      <c r="RW96" s="40">
        <v>2020</v>
      </c>
      <c r="RX96" s="336" t="s">
        <v>840</v>
      </c>
      <c r="RY96" s="336" t="s">
        <v>851</v>
      </c>
      <c r="RZ96" s="336" t="s">
        <v>838</v>
      </c>
      <c r="SA96" s="40">
        <v>0.29232445359230042</v>
      </c>
      <c r="SB96" s="40">
        <v>0.2192092090845108</v>
      </c>
      <c r="SC96" s="40">
        <v>0.22171506285667419</v>
      </c>
      <c r="SD96" s="40">
        <v>0.23749487102031708</v>
      </c>
      <c r="SE96" s="40">
        <v>0.2269989550113678</v>
      </c>
      <c r="SF96" s="336" t="s">
        <v>851</v>
      </c>
      <c r="SG96" s="336" t="s">
        <v>851</v>
      </c>
      <c r="SH96" s="40">
        <v>0.23967611789703369</v>
      </c>
      <c r="SI96" s="40">
        <v>0.23111386597156525</v>
      </c>
      <c r="SJ96" s="40">
        <v>0.22753974795341492</v>
      </c>
      <c r="SK96" s="40">
        <v>0.25109526515007019</v>
      </c>
      <c r="SL96" s="40">
        <v>0.24032947421073914</v>
      </c>
      <c r="SM96" s="336" t="s">
        <v>840</v>
      </c>
      <c r="SN96" s="336" t="s">
        <v>851</v>
      </c>
      <c r="SO96" s="336" t="s">
        <v>851</v>
      </c>
      <c r="SP96" s="40">
        <v>4.7957055270671844E-2</v>
      </c>
      <c r="SQ96" s="40">
        <v>4.0408242493867874E-2</v>
      </c>
      <c r="SR96" s="40">
        <v>3.5028785467147827E-2</v>
      </c>
      <c r="SS96" s="40">
        <v>2.1655846387147903E-2</v>
      </c>
      <c r="ST96" s="40">
        <v>-6.3575461506843567E-2</v>
      </c>
      <c r="SU96" s="336" t="s">
        <v>838</v>
      </c>
      <c r="SV96" s="336" t="s">
        <v>851</v>
      </c>
      <c r="SW96" s="336" t="s">
        <v>851</v>
      </c>
      <c r="SX96" s="40">
        <v>5.2038565278053284E-2</v>
      </c>
      <c r="SY96" s="40">
        <v>5.0740614533424377E-2</v>
      </c>
      <c r="SZ96" s="40">
        <v>4.7432143241167068E-2</v>
      </c>
      <c r="TA96" s="40">
        <v>4.0325909852981567E-2</v>
      </c>
      <c r="TB96" s="40">
        <v>4.8622060567140579E-2</v>
      </c>
      <c r="TC96" s="336" t="s">
        <v>840</v>
      </c>
      <c r="TD96" s="336" t="s">
        <v>851</v>
      </c>
      <c r="TE96" s="336" t="s">
        <v>851</v>
      </c>
      <c r="TF96" s="336" t="s">
        <v>851</v>
      </c>
      <c r="TG96" s="40">
        <v>5.2675135433673859E-2</v>
      </c>
      <c r="TH96" s="40">
        <v>4.3780073523521423E-2</v>
      </c>
      <c r="TI96" s="40">
        <v>3.7074949592351913E-2</v>
      </c>
      <c r="TJ96" s="40">
        <v>2.2477643564343452E-2</v>
      </c>
      <c r="TK96" s="40">
        <v>-6.0840405523777008E-2</v>
      </c>
      <c r="TL96" s="336" t="s">
        <v>838</v>
      </c>
      <c r="TM96" s="336" t="s">
        <v>851</v>
      </c>
      <c r="TN96" s="336" t="s">
        <v>851</v>
      </c>
      <c r="TO96" s="336" t="s">
        <v>851</v>
      </c>
      <c r="TP96" s="40">
        <v>5.7592209428548813E-2</v>
      </c>
      <c r="TQ96" s="40">
        <v>5.4353643208742142E-2</v>
      </c>
      <c r="TR96" s="40">
        <v>4.9934282898902893E-2</v>
      </c>
      <c r="TS96" s="40">
        <v>4.0285743772983551E-2</v>
      </c>
      <c r="TT96" s="40">
        <v>5.0337716937065125E-2</v>
      </c>
      <c r="TU96" s="336" t="s">
        <v>840</v>
      </c>
      <c r="TV96" s="336" t="s">
        <v>851</v>
      </c>
      <c r="TW96" s="40">
        <v>4690</v>
      </c>
      <c r="TX96" s="336" t="s">
        <v>840</v>
      </c>
      <c r="TY96" s="336" t="s">
        <v>851</v>
      </c>
      <c r="TZ96" s="40">
        <v>4773.4208984375</v>
      </c>
      <c r="UA96" s="336" t="s">
        <v>838</v>
      </c>
      <c r="UB96" s="336" t="s">
        <v>851</v>
      </c>
      <c r="UC96" s="40">
        <v>4773.42330884899</v>
      </c>
      <c r="UD96" s="336" t="s">
        <v>840</v>
      </c>
      <c r="UE96" s="336" t="s">
        <v>851</v>
      </c>
      <c r="UF96" s="336" t="s">
        <v>851</v>
      </c>
      <c r="UG96" s="40">
        <v>0.18552781641483307</v>
      </c>
      <c r="UH96" s="40">
        <v>0.10340820997953415</v>
      </c>
      <c r="UI96" s="40">
        <v>0.12531034648418427</v>
      </c>
      <c r="UJ96" s="40">
        <v>0.14701257646083832</v>
      </c>
      <c r="UK96" s="40">
        <v>0.10207434743642807</v>
      </c>
      <c r="UL96" s="336" t="s">
        <v>838</v>
      </c>
      <c r="UM96" s="336" t="s">
        <v>851</v>
      </c>
      <c r="UN96" s="336" t="s">
        <v>851</v>
      </c>
      <c r="UO96" s="336" t="s">
        <v>851</v>
      </c>
      <c r="UP96" s="40">
        <v>0.13625577092170715</v>
      </c>
      <c r="UQ96" s="40">
        <v>0.11641258746385574</v>
      </c>
      <c r="UR96" s="40">
        <v>0.13387168943881989</v>
      </c>
      <c r="US96" s="40">
        <v>0.16193951666355133</v>
      </c>
      <c r="UT96" s="40">
        <v>0.18537546694278717</v>
      </c>
      <c r="UU96" s="336" t="s">
        <v>840</v>
      </c>
    </row>
    <row r="97" spans="1:567">
      <c r="A97" s="336" t="s">
        <v>517</v>
      </c>
      <c r="B97" s="336" t="s">
        <v>45</v>
      </c>
      <c r="C97" s="336" t="s">
        <v>285</v>
      </c>
      <c r="D97" s="40">
        <v>3.6388933658599854E-2</v>
      </c>
      <c r="E97" s="336" t="s">
        <v>436</v>
      </c>
      <c r="F97" s="40">
        <v>3.796197846531868E-2</v>
      </c>
      <c r="G97" s="336" t="s">
        <v>1741</v>
      </c>
      <c r="H97" s="40">
        <v>3.8114059716463089E-2</v>
      </c>
      <c r="I97" s="336" t="s">
        <v>1447</v>
      </c>
      <c r="J97" s="40">
        <v>3.7005532532930374E-2</v>
      </c>
      <c r="K97" s="336" t="s">
        <v>1803</v>
      </c>
      <c r="L97" s="336" t="s">
        <v>436</v>
      </c>
      <c r="M97" s="40">
        <v>0.6089935302734375</v>
      </c>
      <c r="N97" s="40">
        <v>0.64904165267944336</v>
      </c>
      <c r="O97" s="336" t="s">
        <v>436</v>
      </c>
      <c r="P97" s="40">
        <v>0.6089935302734375</v>
      </c>
      <c r="Q97" s="336" t="s">
        <v>436</v>
      </c>
      <c r="R97" s="40">
        <v>0.64730572700500488</v>
      </c>
      <c r="S97" s="336" t="s">
        <v>436</v>
      </c>
      <c r="T97" s="40">
        <v>0.5801546573638916</v>
      </c>
      <c r="U97" s="336" t="s">
        <v>436</v>
      </c>
      <c r="V97" s="336" t="s">
        <v>851</v>
      </c>
      <c r="W97" s="336" t="s">
        <v>1741</v>
      </c>
      <c r="X97" s="40">
        <v>0.62271749973297119</v>
      </c>
      <c r="Y97" s="40">
        <v>0.65794819593429565</v>
      </c>
      <c r="Z97" s="336" t="s">
        <v>1741</v>
      </c>
      <c r="AA97" s="40">
        <v>0.62271749973297119</v>
      </c>
      <c r="AB97" s="336" t="s">
        <v>1741</v>
      </c>
      <c r="AC97" s="40">
        <v>0.63574641942977905</v>
      </c>
      <c r="AD97" s="336" t="s">
        <v>1741</v>
      </c>
      <c r="AE97" s="40">
        <v>0.57246756553649902</v>
      </c>
      <c r="AF97" s="336" t="s">
        <v>1741</v>
      </c>
      <c r="AG97" s="336" t="s">
        <v>851</v>
      </c>
      <c r="AH97" s="336" t="s">
        <v>1447</v>
      </c>
      <c r="AI97" s="40">
        <v>0.61837756633758545</v>
      </c>
      <c r="AJ97" s="40">
        <v>0.65203857421875</v>
      </c>
      <c r="AK97" s="336" t="s">
        <v>1447</v>
      </c>
      <c r="AL97" s="40">
        <v>0.61837756633758545</v>
      </c>
      <c r="AM97" s="336" t="s">
        <v>1447</v>
      </c>
      <c r="AN97" s="40">
        <v>0.6292579174041748</v>
      </c>
      <c r="AO97" s="336" t="s">
        <v>1447</v>
      </c>
      <c r="AP97" s="40">
        <v>0.57244586944580078</v>
      </c>
      <c r="AQ97" s="336" t="s">
        <v>1447</v>
      </c>
      <c r="AR97" s="336" t="s">
        <v>851</v>
      </c>
      <c r="AS97" s="336" t="s">
        <v>1803</v>
      </c>
      <c r="AT97" s="40">
        <v>0.64190441370010376</v>
      </c>
      <c r="AU97" s="40">
        <v>0.6726306676864624</v>
      </c>
      <c r="AV97" s="336" t="s">
        <v>1803</v>
      </c>
      <c r="AW97" s="40">
        <v>0.64190441370010376</v>
      </c>
      <c r="AX97" s="336" t="s">
        <v>1803</v>
      </c>
      <c r="AY97" s="40">
        <v>0.63879883289337158</v>
      </c>
      <c r="AZ97" s="336" t="s">
        <v>1803</v>
      </c>
      <c r="BA97" s="40">
        <v>0.59418445825576782</v>
      </c>
      <c r="BB97" s="336" t="s">
        <v>1803</v>
      </c>
      <c r="BC97" s="336" t="s">
        <v>851</v>
      </c>
      <c r="BD97" s="336" t="s">
        <v>436</v>
      </c>
      <c r="BE97" s="40">
        <v>3.0543386936187744</v>
      </c>
      <c r="BF97" s="336" t="s">
        <v>827</v>
      </c>
      <c r="BG97" s="40">
        <v>3.9043452739715576</v>
      </c>
      <c r="BH97" s="336" t="s">
        <v>1447</v>
      </c>
      <c r="BI97" s="40">
        <v>4.1137790679931641</v>
      </c>
      <c r="BJ97" s="336" t="s">
        <v>1803</v>
      </c>
      <c r="BK97" s="40">
        <v>4.8578753471374512</v>
      </c>
      <c r="BL97" s="336" t="s">
        <v>851</v>
      </c>
      <c r="BM97" s="40">
        <v>2.3530654907226563</v>
      </c>
      <c r="BN97" s="336" t="s">
        <v>838</v>
      </c>
      <c r="BO97" s="336" t="s">
        <v>851</v>
      </c>
      <c r="BP97" s="336" t="s">
        <v>436</v>
      </c>
      <c r="BQ97" s="40">
        <v>1.284350547939539E-2</v>
      </c>
      <c r="BR97" s="40">
        <v>1.2076484970748425E-2</v>
      </c>
      <c r="BS97" s="40">
        <v>1.273034792393446E-2</v>
      </c>
      <c r="BT97" s="40">
        <v>-2.6338163297623396E-4</v>
      </c>
      <c r="BU97" s="40">
        <v>-2.633481053635478E-4</v>
      </c>
      <c r="BV97" s="336" t="s">
        <v>851</v>
      </c>
      <c r="BW97" s="336" t="s">
        <v>827</v>
      </c>
      <c r="BX97" s="40">
        <v>2.5058689061552286E-3</v>
      </c>
      <c r="BY97" s="40">
        <v>2.0446234848350286E-3</v>
      </c>
      <c r="BZ97" s="40">
        <v>1.7137373797595501E-3</v>
      </c>
      <c r="CA97" s="40">
        <v>1.0168725857511163E-3</v>
      </c>
      <c r="CB97" s="40">
        <v>6.6846446134150028E-4</v>
      </c>
      <c r="CC97" s="336" t="s">
        <v>851</v>
      </c>
      <c r="CD97" s="336" t="s">
        <v>1447</v>
      </c>
      <c r="CE97" s="40">
        <v>2.0226945634931326E-3</v>
      </c>
      <c r="CF97" s="40">
        <v>1.5975921414792538E-3</v>
      </c>
      <c r="CG97" s="40">
        <v>1.1910882312804461E-3</v>
      </c>
      <c r="CH97" s="40">
        <v>6.6844688262790442E-4</v>
      </c>
      <c r="CI97" s="40">
        <v>6.6842482192441821E-4</v>
      </c>
      <c r="CJ97" s="336" t="s">
        <v>851</v>
      </c>
      <c r="CK97" s="336" t="s">
        <v>1803</v>
      </c>
      <c r="CL97" s="40">
        <v>1.7005769768729806E-3</v>
      </c>
      <c r="CM97" s="40">
        <v>1.3653041096404195E-3</v>
      </c>
      <c r="CN97" s="40">
        <v>8.4265507757663727E-4</v>
      </c>
      <c r="CO97" s="40">
        <v>6.6843751119449735E-4</v>
      </c>
      <c r="CP97" s="40">
        <v>6.6837540362030268E-4</v>
      </c>
      <c r="CQ97" s="336" t="s">
        <v>851</v>
      </c>
      <c r="CR97" s="40">
        <v>12.532299995422363</v>
      </c>
      <c r="CS97" s="40">
        <v>12.818300247192383</v>
      </c>
      <c r="CT97" s="40">
        <v>13.017299652099609</v>
      </c>
      <c r="CU97" s="40">
        <v>13.194549560546875</v>
      </c>
      <c r="CV97" s="40">
        <v>13.269319534301758</v>
      </c>
      <c r="CW97" s="336" t="s">
        <v>1741</v>
      </c>
      <c r="CX97" s="336" t="s">
        <v>851</v>
      </c>
      <c r="CY97" s="40">
        <v>12.703899383544922</v>
      </c>
      <c r="CZ97" s="40">
        <v>12.946399688720703</v>
      </c>
      <c r="DA97" s="40">
        <v>13.123649597167969</v>
      </c>
      <c r="DB97" s="40">
        <v>13.249659538269043</v>
      </c>
      <c r="DC97" s="40">
        <v>13.298810005187988</v>
      </c>
      <c r="DD97" s="336" t="s">
        <v>1447</v>
      </c>
      <c r="DE97" s="336" t="s">
        <v>851</v>
      </c>
      <c r="DF97" s="40">
        <v>13.318470001220703</v>
      </c>
      <c r="DG97" s="336" t="s">
        <v>1803</v>
      </c>
      <c r="DH97" s="336" t="s">
        <v>851</v>
      </c>
      <c r="DI97" s="336" t="s">
        <v>851</v>
      </c>
      <c r="DJ97" s="336">
        <v>14.2</v>
      </c>
      <c r="DK97" s="336" t="s">
        <v>1738</v>
      </c>
      <c r="DL97" s="336" t="s">
        <v>851</v>
      </c>
      <c r="DM97" s="336" t="s">
        <v>851</v>
      </c>
      <c r="DN97" s="336" t="s">
        <v>436</v>
      </c>
      <c r="DO97" s="40">
        <v>-3.8032832089811563E-3</v>
      </c>
      <c r="DP97" s="40">
        <v>-4.4057220220565796E-3</v>
      </c>
      <c r="DQ97" s="40">
        <v>-5.5947424843907356E-3</v>
      </c>
      <c r="DR97" s="40">
        <v>2.9922358226031065E-3</v>
      </c>
      <c r="DS97" s="40">
        <v>3.267354890704155E-2</v>
      </c>
      <c r="DT97" s="336" t="s">
        <v>851</v>
      </c>
      <c r="DU97" s="336" t="s">
        <v>827</v>
      </c>
      <c r="DV97" s="40">
        <v>5.0606029108166695E-3</v>
      </c>
      <c r="DW97" s="40">
        <v>4.5907325111329556E-3</v>
      </c>
      <c r="DX97" s="40">
        <v>3.2041126396507025E-3</v>
      </c>
      <c r="DY97" s="40">
        <v>7.8176595270633698E-3</v>
      </c>
      <c r="DZ97" s="40">
        <v>-3.3503727172501385E-4</v>
      </c>
      <c r="EA97" s="336" t="s">
        <v>851</v>
      </c>
      <c r="EB97" s="336" t="s">
        <v>1447</v>
      </c>
      <c r="EC97" s="40">
        <v>5.9918370097875595E-3</v>
      </c>
      <c r="ED97" s="40">
        <v>5.8267521671950817E-3</v>
      </c>
      <c r="EE97" s="40">
        <v>5.1707974635064602E-3</v>
      </c>
      <c r="EF97" s="40">
        <v>1.0152356699109077E-2</v>
      </c>
      <c r="EG97" s="40">
        <v>1.0755744762718678E-2</v>
      </c>
      <c r="EH97" s="336" t="s">
        <v>851</v>
      </c>
      <c r="EI97" s="336" t="s">
        <v>1803</v>
      </c>
      <c r="EJ97" s="40">
        <v>4.7678928822278976E-3</v>
      </c>
      <c r="EK97" s="40">
        <v>4.4871489517390728E-3</v>
      </c>
      <c r="EL97" s="40">
        <v>8.226918987929821E-3</v>
      </c>
      <c r="EM97" s="40">
        <v>4.4234646484255791E-3</v>
      </c>
      <c r="EN97" s="40">
        <v>-5.9229247272014618E-3</v>
      </c>
      <c r="EO97" s="336" t="s">
        <v>851</v>
      </c>
      <c r="EP97" s="336" t="s">
        <v>851</v>
      </c>
      <c r="EQ97" s="336" t="s">
        <v>851</v>
      </c>
      <c r="ER97" s="40">
        <v>0.79079999999999995</v>
      </c>
      <c r="ES97" s="336" t="s">
        <v>1739</v>
      </c>
      <c r="ET97" s="336" t="s">
        <v>851</v>
      </c>
      <c r="EU97" s="336" t="s">
        <v>851</v>
      </c>
      <c r="EV97" s="40">
        <v>0.83299999999999996</v>
      </c>
      <c r="EW97" s="336" t="s">
        <v>1739</v>
      </c>
      <c r="EX97" s="336" t="s">
        <v>851</v>
      </c>
      <c r="EY97" s="336" t="s">
        <v>851</v>
      </c>
      <c r="EZ97" s="40">
        <v>0.74730000000000008</v>
      </c>
      <c r="FA97" s="336" t="s">
        <v>1739</v>
      </c>
      <c r="FB97" s="336" t="s">
        <v>851</v>
      </c>
      <c r="FC97" s="40">
        <v>5.7976566255092621E-2</v>
      </c>
      <c r="FD97" s="40">
        <v>6.3957922160625458E-2</v>
      </c>
      <c r="FE97" s="40">
        <v>6.7660331726074219E-2</v>
      </c>
      <c r="FF97" s="40">
        <v>7.1017101407051086E-2</v>
      </c>
      <c r="FG97" s="40">
        <v>6.6244713962078094E-2</v>
      </c>
      <c r="FH97" s="336" t="s">
        <v>838</v>
      </c>
      <c r="FI97" s="336" t="s">
        <v>851</v>
      </c>
      <c r="FJ97" s="40">
        <v>5.3952410817146301E-2</v>
      </c>
      <c r="FK97" s="40">
        <v>6.8076081573963165E-2</v>
      </c>
      <c r="FL97" s="40">
        <v>7.3111250996589661E-2</v>
      </c>
      <c r="FM97" s="40">
        <v>8.0520272254943848E-2</v>
      </c>
      <c r="FN97" s="40">
        <v>7.4480138719081879E-2</v>
      </c>
      <c r="FO97" s="336" t="s">
        <v>840</v>
      </c>
      <c r="FP97" s="336" t="s">
        <v>851</v>
      </c>
      <c r="FQ97" s="40"/>
      <c r="FR97" s="336" t="s">
        <v>1737</v>
      </c>
      <c r="FS97" s="336" t="s">
        <v>851</v>
      </c>
      <c r="FT97" s="336" t="s">
        <v>851</v>
      </c>
      <c r="FU97" s="40">
        <v>2.5398289784789085E-2</v>
      </c>
      <c r="FV97" s="40">
        <v>2.0488061010837555E-2</v>
      </c>
      <c r="FW97" s="40">
        <v>2.1722216159105301E-2</v>
      </c>
      <c r="FX97" s="40">
        <v>2.4853609502315521E-2</v>
      </c>
      <c r="FY97" s="40">
        <v>1.7390254884958267E-2</v>
      </c>
      <c r="FZ97" s="336" t="s">
        <v>840</v>
      </c>
      <c r="GA97" s="336" t="s">
        <v>851</v>
      </c>
      <c r="GB97" s="336" t="s">
        <v>851</v>
      </c>
      <c r="GC97" s="336" t="s">
        <v>851</v>
      </c>
      <c r="GD97" s="336" t="s">
        <v>851</v>
      </c>
      <c r="GE97" s="336" t="s">
        <v>851</v>
      </c>
      <c r="GF97" s="336" t="s">
        <v>851</v>
      </c>
      <c r="GG97" s="336" t="s">
        <v>851</v>
      </c>
      <c r="GH97" s="336" t="s">
        <v>851</v>
      </c>
      <c r="GI97" s="336" t="s">
        <v>851</v>
      </c>
      <c r="GJ97" s="336" t="s">
        <v>851</v>
      </c>
      <c r="GK97" s="40">
        <v>82211508</v>
      </c>
      <c r="GL97" s="40">
        <v>82349925</v>
      </c>
      <c r="GM97" s="40">
        <v>82488495</v>
      </c>
      <c r="GN97" s="40">
        <v>82534176</v>
      </c>
      <c r="GO97" s="40">
        <v>82516260</v>
      </c>
      <c r="GP97" s="40">
        <v>82469422</v>
      </c>
      <c r="GQ97" s="40">
        <v>82376451</v>
      </c>
      <c r="GR97" s="40">
        <v>82266372</v>
      </c>
      <c r="GS97" s="40">
        <v>82110097</v>
      </c>
      <c r="GT97" s="40">
        <v>81902307</v>
      </c>
      <c r="GU97" s="40">
        <v>81776930</v>
      </c>
      <c r="GV97" s="40">
        <v>80274983</v>
      </c>
      <c r="GW97" s="40">
        <v>80425823</v>
      </c>
      <c r="GX97" s="40">
        <v>80645605</v>
      </c>
      <c r="GY97" s="40">
        <v>80982500</v>
      </c>
      <c r="GZ97" s="40">
        <v>81686611</v>
      </c>
      <c r="HA97" s="40">
        <v>82348669</v>
      </c>
      <c r="HB97" s="40">
        <v>82657002</v>
      </c>
      <c r="HC97" s="40">
        <v>82905782</v>
      </c>
      <c r="HD97" s="40">
        <v>83092962</v>
      </c>
      <c r="HE97" s="40">
        <v>83240525</v>
      </c>
      <c r="HF97" s="40">
        <v>83191000</v>
      </c>
      <c r="HG97" s="40">
        <v>83068000</v>
      </c>
      <c r="HH97" s="40">
        <v>82911000</v>
      </c>
      <c r="HI97" s="40">
        <v>82757000</v>
      </c>
      <c r="HJ97" s="40">
        <v>82637000</v>
      </c>
      <c r="HK97" s="40">
        <v>82550000</v>
      </c>
      <c r="HL97" s="40">
        <v>82485000</v>
      </c>
      <c r="HM97" s="40">
        <v>82432000</v>
      </c>
      <c r="HN97" s="40">
        <v>82378000</v>
      </c>
      <c r="HO97" s="40">
        <v>82315000</v>
      </c>
      <c r="HP97" s="40">
        <v>82240000</v>
      </c>
      <c r="HQ97" s="40">
        <v>82154000</v>
      </c>
      <c r="HR97" s="40">
        <v>82056000</v>
      </c>
      <c r="HS97" s="40">
        <v>81947000</v>
      </c>
      <c r="HT97" s="40">
        <v>81829000</v>
      </c>
      <c r="HU97" s="40">
        <v>81699000</v>
      </c>
      <c r="HV97" s="40">
        <v>81558000</v>
      </c>
      <c r="HW97" s="40">
        <v>81404000</v>
      </c>
      <c r="HX97" s="40">
        <v>81237000</v>
      </c>
      <c r="HY97" s="40">
        <v>81055000</v>
      </c>
      <c r="HZ97" s="40">
        <v>80860000</v>
      </c>
      <c r="IA97" s="40">
        <v>80650000</v>
      </c>
      <c r="IB97" s="40">
        <v>80427000</v>
      </c>
      <c r="IC97" s="40">
        <v>80194000</v>
      </c>
      <c r="ID97" s="40">
        <v>79953000</v>
      </c>
      <c r="IE97" s="40">
        <v>79705000</v>
      </c>
      <c r="IF97" s="40">
        <v>79454000</v>
      </c>
      <c r="IG97" s="40">
        <v>79202000</v>
      </c>
      <c r="IH97" s="40">
        <v>78953000</v>
      </c>
      <c r="II97" s="40">
        <v>78701000</v>
      </c>
      <c r="IJ97" s="336" t="s">
        <v>851</v>
      </c>
      <c r="IK97" s="336" t="s">
        <v>851</v>
      </c>
      <c r="IL97" s="336" t="s">
        <v>851</v>
      </c>
      <c r="IM97" s="40">
        <v>8.072185330092907E-3</v>
      </c>
      <c r="IN97" s="40">
        <v>3.737245686352253E-3</v>
      </c>
      <c r="IO97" s="40">
        <v>3.0052671208977699E-3</v>
      </c>
      <c r="IP97" s="40">
        <v>2.2551987785845995E-3</v>
      </c>
      <c r="IQ97" s="40">
        <v>1.7743033822625875E-3</v>
      </c>
      <c r="IR97" s="40">
        <v>-5.9513968881219625E-4</v>
      </c>
      <c r="IS97" s="40">
        <v>-1.4796194154769182E-3</v>
      </c>
      <c r="IT97" s="40">
        <v>-1.8918061396107078E-3</v>
      </c>
      <c r="IU97" s="40">
        <v>-1.8591404659673572E-3</v>
      </c>
      <c r="IV97" s="40">
        <v>-1.4510806649923325E-3</v>
      </c>
      <c r="IW97" s="40">
        <v>-1.0533517925068736E-3</v>
      </c>
      <c r="IX97" s="40">
        <v>-7.8771176049485803E-4</v>
      </c>
      <c r="IY97" s="40">
        <v>-6.4274756005033851E-4</v>
      </c>
      <c r="IZ97" s="40">
        <v>-6.5530004212632775E-4</v>
      </c>
      <c r="JA97" s="40">
        <v>-7.650599000044167E-4</v>
      </c>
      <c r="JB97" s="40">
        <v>-9.1154937399551272E-4</v>
      </c>
      <c r="JC97" s="40">
        <v>-1.04626698885113E-3</v>
      </c>
      <c r="JD97" s="40">
        <v>-1.1935937218368053E-3</v>
      </c>
      <c r="JE97" s="40">
        <v>-1.3292442308738828E-3</v>
      </c>
      <c r="JF97" s="40">
        <v>-1.4409928116947412E-3</v>
      </c>
      <c r="JG97" s="40">
        <v>-1.5899421414360404E-3</v>
      </c>
      <c r="JH97" s="40">
        <v>-1.7273382982239127E-3</v>
      </c>
      <c r="JI97" s="40">
        <v>-1.8900117138400674E-3</v>
      </c>
      <c r="JJ97" s="40">
        <v>-2.0536035299301147E-3</v>
      </c>
      <c r="JK97" s="40">
        <v>-2.242871792986989E-3</v>
      </c>
      <c r="JL97" s="40">
        <v>-2.4086723569780588E-3</v>
      </c>
      <c r="JM97" s="40">
        <v>-2.6004596147686243E-3</v>
      </c>
      <c r="JN97" s="40">
        <v>-2.7688639238476753E-3</v>
      </c>
      <c r="JO97" s="40">
        <v>-2.9012416489422321E-3</v>
      </c>
      <c r="JP97" s="40">
        <v>-3.0097370035946369E-3</v>
      </c>
      <c r="JQ97" s="40">
        <v>-3.1066429801285267E-3</v>
      </c>
      <c r="JR97" s="40">
        <v>-3.154081292450428E-3</v>
      </c>
      <c r="JS97" s="40">
        <v>-3.1766868196427822E-3</v>
      </c>
      <c r="JT97" s="40">
        <v>-3.1488123349845409E-3</v>
      </c>
      <c r="JU97" s="40">
        <v>-3.1968769617378712E-3</v>
      </c>
      <c r="JV97" s="336" t="s">
        <v>1740</v>
      </c>
      <c r="JW97" s="336" t="s">
        <v>851</v>
      </c>
      <c r="JX97" s="336" t="s">
        <v>851</v>
      </c>
      <c r="JY97" s="336" t="s">
        <v>851</v>
      </c>
      <c r="JZ97" s="336" t="s">
        <v>851</v>
      </c>
      <c r="KA97" s="336" t="s">
        <v>1740</v>
      </c>
      <c r="KB97" s="40">
        <v>0.49181867365871296</v>
      </c>
      <c r="KC97" s="40">
        <v>0.49230351643439596</v>
      </c>
      <c r="KD97" s="40">
        <v>0.49284429125656204</v>
      </c>
      <c r="KE97" s="40">
        <v>0.49339632629947094</v>
      </c>
      <c r="KF97" s="40">
        <v>0.49390055055347604</v>
      </c>
      <c r="KG97" s="40">
        <v>0.49431798657845499</v>
      </c>
      <c r="KH97" s="40">
        <v>0.49463549495449199</v>
      </c>
      <c r="KI97" s="40">
        <v>0.49486932407885703</v>
      </c>
      <c r="KJ97" s="40">
        <v>0.49504558908893304</v>
      </c>
      <c r="KK97" s="40">
        <v>0.49520365411280798</v>
      </c>
      <c r="KL97" s="40">
        <v>0.49537217959256402</v>
      </c>
      <c r="KM97" s="40">
        <v>0.49555738114820302</v>
      </c>
      <c r="KN97" s="40">
        <v>0.49575113742893401</v>
      </c>
      <c r="KO97" s="40">
        <v>0.49595078599938502</v>
      </c>
      <c r="KP97" s="40">
        <v>0.49614988059711801</v>
      </c>
      <c r="KQ97" s="40">
        <v>0.49634370422804103</v>
      </c>
      <c r="KR97" s="40">
        <v>0.49653358126675101</v>
      </c>
      <c r="KS97" s="40">
        <v>0.49672202782977598</v>
      </c>
      <c r="KT97" s="40">
        <v>0.49690646730032001</v>
      </c>
      <c r="KU97" s="40">
        <v>0.49708354717407699</v>
      </c>
      <c r="KV97" s="40">
        <v>0.49725080130893501</v>
      </c>
      <c r="KW97" s="40">
        <v>0.49740760519893401</v>
      </c>
      <c r="KX97" s="40">
        <v>0.49755478398131703</v>
      </c>
      <c r="KY97" s="40">
        <v>0.49769324147570104</v>
      </c>
      <c r="KZ97" s="40">
        <v>0.49782421371489</v>
      </c>
      <c r="LA97" s="40">
        <v>0.49794918197451798</v>
      </c>
      <c r="LB97" s="40">
        <v>0.49806852623422104</v>
      </c>
      <c r="LC97" s="40">
        <v>0.49818291638416101</v>
      </c>
      <c r="LD97" s="40">
        <v>0.49829403097060498</v>
      </c>
      <c r="LE97" s="40">
        <v>0.49840357997807699</v>
      </c>
      <c r="LF97" s="40">
        <v>0.49851360594382099</v>
      </c>
      <c r="LG97" s="40">
        <v>0.49862454662662797</v>
      </c>
      <c r="LH97" s="40">
        <v>0.49873712257985603</v>
      </c>
      <c r="LI97" s="40">
        <v>0.49885345820319399</v>
      </c>
      <c r="LJ97" s="40">
        <v>0.49897576645645103</v>
      </c>
      <c r="LK97" s="40">
        <v>0.49910579341676403</v>
      </c>
      <c r="LL97" s="336" t="s">
        <v>851</v>
      </c>
      <c r="LM97" s="336" t="s">
        <v>851</v>
      </c>
      <c r="LN97" s="336" t="s">
        <v>1740</v>
      </c>
      <c r="LO97" s="40">
        <v>0.65564471483230591</v>
      </c>
      <c r="LP97" s="40">
        <v>0.65395992994308472</v>
      </c>
      <c r="LQ97" s="40">
        <v>0.65177822113037109</v>
      </c>
      <c r="LR97" s="40">
        <v>0.64917010068893433</v>
      </c>
      <c r="LS97" s="40">
        <v>0.64637517929077148</v>
      </c>
      <c r="LT97" s="40">
        <v>0.64356952905654907</v>
      </c>
      <c r="LU97" s="40">
        <v>0.63984084129333496</v>
      </c>
      <c r="LV97" s="40">
        <v>0.63615351915359497</v>
      </c>
      <c r="LW97" s="40">
        <v>0.63231658935546875</v>
      </c>
      <c r="LX97" s="40">
        <v>0.62799519300460815</v>
      </c>
      <c r="LY97" s="40">
        <v>0.62303811311721802</v>
      </c>
      <c r="LZ97" s="40">
        <v>0.61796486377716064</v>
      </c>
      <c r="MA97" s="40">
        <v>0.61234164237976074</v>
      </c>
      <c r="MB97" s="40">
        <v>0.60642713308334351</v>
      </c>
      <c r="MC97" s="40">
        <v>0.60063368082046509</v>
      </c>
      <c r="MD97" s="40">
        <v>0.59522563219070435</v>
      </c>
      <c r="ME97" s="40">
        <v>0.58996838331222534</v>
      </c>
      <c r="MF97" s="40">
        <v>0.58520585298538208</v>
      </c>
      <c r="MG97" s="40">
        <v>0.58106660842895508</v>
      </c>
      <c r="MH97" s="40">
        <v>0.57766604423522949</v>
      </c>
      <c r="MI97" s="40">
        <v>0.57502841949462891</v>
      </c>
      <c r="MJ97" s="40">
        <v>0.57339745759963989</v>
      </c>
      <c r="MK97" s="40">
        <v>0.57267218828201294</v>
      </c>
      <c r="ML97" s="40">
        <v>0.57250255346298218</v>
      </c>
      <c r="MM97" s="40">
        <v>0.57242387533187866</v>
      </c>
      <c r="MN97" s="40">
        <v>0.572154700756073</v>
      </c>
      <c r="MO97" s="40">
        <v>0.57223594188690186</v>
      </c>
      <c r="MP97" s="40">
        <v>0.57223808765411377</v>
      </c>
      <c r="MQ97" s="40">
        <v>0.57204669713973999</v>
      </c>
      <c r="MR97" s="40">
        <v>0.57155150175094604</v>
      </c>
      <c r="MS97" s="40">
        <v>0.57066023349761963</v>
      </c>
      <c r="MT97" s="40">
        <v>0.56995171308517456</v>
      </c>
      <c r="MU97" s="40">
        <v>0.56893295049667358</v>
      </c>
      <c r="MV97" s="40">
        <v>0.56763720512390137</v>
      </c>
      <c r="MW97" s="40">
        <v>0.56609630584716797</v>
      </c>
      <c r="MX97" s="40">
        <v>0.5643002986907959</v>
      </c>
      <c r="MY97" s="336" t="s">
        <v>851</v>
      </c>
      <c r="MZ97" s="336" t="s">
        <v>1740</v>
      </c>
      <c r="NA97" s="40">
        <v>0.59289336204528809</v>
      </c>
      <c r="NB97" s="40">
        <v>0.58986550569534302</v>
      </c>
      <c r="NC97" s="40">
        <v>0.58647584915161133</v>
      </c>
      <c r="ND97" s="40">
        <v>0.58268594741821289</v>
      </c>
      <c r="NE97" s="40">
        <v>0.57853305339813232</v>
      </c>
      <c r="NF97" s="40">
        <v>0.57409673929214478</v>
      </c>
      <c r="NG97" s="40">
        <v>0.56830668449401855</v>
      </c>
      <c r="NH97" s="40">
        <v>0.56238263845443726</v>
      </c>
      <c r="NI97" s="40">
        <v>0.55634355545043945</v>
      </c>
      <c r="NJ97" s="40">
        <v>0.55015283823013306</v>
      </c>
      <c r="NK97" s="40">
        <v>0.54390889406204224</v>
      </c>
      <c r="NL97" s="40">
        <v>0.53808599710464478</v>
      </c>
      <c r="NM97" s="40">
        <v>0.53216946125030518</v>
      </c>
      <c r="NN97" s="40">
        <v>0.52653098106384277</v>
      </c>
      <c r="NO97" s="40">
        <v>0.52182620763778687</v>
      </c>
      <c r="NP97" s="40">
        <v>0.51839882135391235</v>
      </c>
      <c r="NQ97" s="40">
        <v>0.51607489585876465</v>
      </c>
      <c r="NR97" s="40">
        <v>0.51513010263442993</v>
      </c>
      <c r="NS97" s="40">
        <v>0.51511162519454956</v>
      </c>
      <c r="NT97" s="40">
        <v>0.51532089710235596</v>
      </c>
      <c r="NU97" s="40">
        <v>0.51523298025131226</v>
      </c>
      <c r="NV97" s="40">
        <v>0.51524496078491211</v>
      </c>
      <c r="NW97" s="40">
        <v>0.5151180624961853</v>
      </c>
      <c r="NX97" s="40">
        <v>0.51474130153656006</v>
      </c>
      <c r="NY97" s="40">
        <v>0.51406377553939819</v>
      </c>
      <c r="NZ97" s="40">
        <v>0.51305902004241943</v>
      </c>
      <c r="OA97" s="40">
        <v>0.51220625638961792</v>
      </c>
      <c r="OB97" s="40">
        <v>0.51107251644134521</v>
      </c>
      <c r="OC97" s="40">
        <v>0.5096173882484436</v>
      </c>
      <c r="OD97" s="40">
        <v>0.50791829824447632</v>
      </c>
      <c r="OE97" s="40">
        <v>0.50595974922180176</v>
      </c>
      <c r="OF97" s="40">
        <v>0.50434726476669312</v>
      </c>
      <c r="OG97" s="40">
        <v>0.50258010625839233</v>
      </c>
      <c r="OH97" s="40">
        <v>0.50078278779983521</v>
      </c>
      <c r="OI97" s="40">
        <v>0.49905639886856079</v>
      </c>
      <c r="OJ97" s="40">
        <v>0.49749049544334412</v>
      </c>
      <c r="OK97" s="336" t="s">
        <v>851</v>
      </c>
      <c r="OL97" s="336" t="s">
        <v>851</v>
      </c>
      <c r="OM97" s="336" t="s">
        <v>1740</v>
      </c>
      <c r="ON97" s="40">
        <v>0.60417461395263672</v>
      </c>
      <c r="OO97" s="40">
        <v>0.6026768684387207</v>
      </c>
      <c r="OP97" s="40">
        <v>0.6009102463722229</v>
      </c>
      <c r="OQ97" s="40">
        <v>0.59887528419494629</v>
      </c>
      <c r="OR97" s="40">
        <v>0.59668046236038208</v>
      </c>
      <c r="OS97" s="40">
        <v>0.59440773725509644</v>
      </c>
      <c r="OT97" s="40">
        <v>0.59139811992645264</v>
      </c>
      <c r="OU97" s="40">
        <v>0.58838540315628052</v>
      </c>
      <c r="OV97" s="40">
        <v>0.58515757322311401</v>
      </c>
      <c r="OW97" s="40">
        <v>0.58138889074325562</v>
      </c>
      <c r="OX97" s="40">
        <v>0.57686024904251099</v>
      </c>
      <c r="OY97" s="40">
        <v>0.57189583778381348</v>
      </c>
      <c r="OZ97" s="40">
        <v>0.56629687547683716</v>
      </c>
      <c r="PA97" s="40">
        <v>0.56030422449111938</v>
      </c>
      <c r="PB97" s="40">
        <v>0.55428636074066162</v>
      </c>
      <c r="PC97" s="40">
        <v>0.54850268363952637</v>
      </c>
      <c r="PD97" s="40">
        <v>0.54253405332565308</v>
      </c>
      <c r="PE97" s="40">
        <v>0.53688192367553711</v>
      </c>
      <c r="PF97" s="40">
        <v>0.53184407949447632</v>
      </c>
      <c r="PG97" s="40">
        <v>0.52774351835250854</v>
      </c>
      <c r="PH97" s="40">
        <v>0.52476507425308228</v>
      </c>
      <c r="PI97" s="40">
        <v>0.52289503812789917</v>
      </c>
      <c r="PJ97" s="40">
        <v>0.52226638793945313</v>
      </c>
      <c r="PK97" s="40">
        <v>0.5224682092666626</v>
      </c>
      <c r="PL97" s="40">
        <v>0.52284055948257446</v>
      </c>
      <c r="PM97" s="40">
        <v>0.52299058437347412</v>
      </c>
      <c r="PN97" s="40">
        <v>0.52323770523071289</v>
      </c>
      <c r="PO97" s="40">
        <v>0.5233725905418396</v>
      </c>
      <c r="PP97" s="40">
        <v>0.52333170175552368</v>
      </c>
      <c r="PQ97" s="40">
        <v>0.52304410934448242</v>
      </c>
      <c r="PR97" s="40">
        <v>0.52243191003799438</v>
      </c>
      <c r="PS97" s="40">
        <v>0.52181166410446167</v>
      </c>
      <c r="PT97" s="40">
        <v>0.52091777324676514</v>
      </c>
      <c r="PU97" s="40">
        <v>0.51981008052825928</v>
      </c>
      <c r="PV97" s="40">
        <v>0.51849836111068726</v>
      </c>
      <c r="PW97" s="40">
        <v>0.51695656776428223</v>
      </c>
      <c r="PX97" s="336" t="s">
        <v>851</v>
      </c>
      <c r="PY97" s="336" t="s">
        <v>851</v>
      </c>
      <c r="PZ97" s="40">
        <v>0.7177</v>
      </c>
      <c r="QA97" s="40">
        <v>0.72060000000000002</v>
      </c>
      <c r="QB97" s="40">
        <v>0.72640000000000005</v>
      </c>
      <c r="QC97" s="40">
        <v>0.72670000000000001</v>
      </c>
      <c r="QD97" s="40">
        <v>0.74040000000000006</v>
      </c>
      <c r="QE97" s="40">
        <v>0.74950000000000006</v>
      </c>
      <c r="QF97" s="40">
        <v>0.75680000000000003</v>
      </c>
      <c r="QG97" s="40">
        <v>0.75939999999999996</v>
      </c>
      <c r="QH97" s="40">
        <v>0.76370000000000005</v>
      </c>
      <c r="QI97" s="40">
        <v>0.76730000000000009</v>
      </c>
      <c r="QJ97" s="40">
        <v>0.77439999999999998</v>
      </c>
      <c r="QK97" s="40">
        <v>0.77359999999999995</v>
      </c>
      <c r="QL97" s="40">
        <v>0.77700000000000002</v>
      </c>
      <c r="QM97" s="40">
        <v>0.7770999999999999</v>
      </c>
      <c r="QN97" s="40">
        <v>0.77569999999999995</v>
      </c>
      <c r="QO97" s="40">
        <v>0.77810000000000001</v>
      </c>
      <c r="QP97" s="40">
        <v>0.78060000000000007</v>
      </c>
      <c r="QQ97" s="40">
        <v>0.78489999999999993</v>
      </c>
      <c r="QR97" s="40">
        <v>0.79079999999999995</v>
      </c>
      <c r="QS97" s="336" t="s">
        <v>851</v>
      </c>
      <c r="QT97" s="336" t="s">
        <v>851</v>
      </c>
      <c r="QU97" s="336" t="s">
        <v>851</v>
      </c>
      <c r="QV97" s="336" t="s">
        <v>851</v>
      </c>
      <c r="QW97" s="40">
        <v>7.4887699447572231E-3</v>
      </c>
      <c r="QX97" s="336" t="s">
        <v>851</v>
      </c>
      <c r="QY97" s="336" t="s">
        <v>851</v>
      </c>
      <c r="QZ97" s="336" t="s">
        <v>851</v>
      </c>
      <c r="RA97" s="336" t="s">
        <v>851</v>
      </c>
      <c r="RB97" s="336" t="s">
        <v>851</v>
      </c>
      <c r="RC97" s="336" t="s">
        <v>851</v>
      </c>
      <c r="RD97" s="336" t="s">
        <v>851</v>
      </c>
      <c r="RE97" s="336" t="s">
        <v>851</v>
      </c>
      <c r="RF97" s="40">
        <v>0.31900000000000001</v>
      </c>
      <c r="RG97" s="40">
        <v>2016</v>
      </c>
      <c r="RH97" s="336" t="s">
        <v>840</v>
      </c>
      <c r="RI97" s="336" t="s">
        <v>851</v>
      </c>
      <c r="RJ97" s="40">
        <v>0</v>
      </c>
      <c r="RK97" s="40">
        <v>2016</v>
      </c>
      <c r="RL97" s="336" t="s">
        <v>840</v>
      </c>
      <c r="RM97" s="336" t="s">
        <v>851</v>
      </c>
      <c r="RN97" s="40">
        <v>2E-3</v>
      </c>
      <c r="RO97" s="40">
        <v>2016</v>
      </c>
      <c r="RP97" s="336" t="s">
        <v>840</v>
      </c>
      <c r="RQ97" s="336" t="s">
        <v>851</v>
      </c>
      <c r="RR97" s="40">
        <v>5.0000000000000001E-3</v>
      </c>
      <c r="RS97" s="40">
        <v>2016</v>
      </c>
      <c r="RT97" s="336" t="s">
        <v>840</v>
      </c>
      <c r="RU97" s="336" t="s">
        <v>851</v>
      </c>
      <c r="RV97" s="40">
        <v>0.14800000000000002</v>
      </c>
      <c r="RW97" s="40">
        <v>2018</v>
      </c>
      <c r="RX97" s="336" t="s">
        <v>840</v>
      </c>
      <c r="RY97" s="336" t="s">
        <v>851</v>
      </c>
      <c r="RZ97" s="336" t="s">
        <v>838</v>
      </c>
      <c r="SA97" s="40">
        <v>0.18268951773643494</v>
      </c>
      <c r="SB97" s="40">
        <v>0.18377004563808441</v>
      </c>
      <c r="SC97" s="40">
        <v>0.18548916280269623</v>
      </c>
      <c r="SD97" s="40">
        <v>0.1889662891626358</v>
      </c>
      <c r="SE97" s="40">
        <v>0.19469253718852997</v>
      </c>
      <c r="SF97" s="336" t="s">
        <v>851</v>
      </c>
      <c r="SG97" s="336" t="s">
        <v>851</v>
      </c>
      <c r="SH97" s="40">
        <v>0.2027336061000824</v>
      </c>
      <c r="SI97" s="40">
        <v>0.20122571289539337</v>
      </c>
      <c r="SJ97" s="40">
        <v>0.20333194732666016</v>
      </c>
      <c r="SK97" s="40">
        <v>0.20631150901317596</v>
      </c>
      <c r="SL97" s="40">
        <v>0.21368937194347382</v>
      </c>
      <c r="SM97" s="336" t="s">
        <v>840</v>
      </c>
      <c r="SN97" s="336" t="s">
        <v>851</v>
      </c>
      <c r="SO97" s="336" t="s">
        <v>851</v>
      </c>
      <c r="SP97" s="40">
        <v>9.4276005402207375E-3</v>
      </c>
      <c r="SQ97" s="40">
        <v>1.0792217217385769E-2</v>
      </c>
      <c r="SR97" s="40">
        <v>1.0317111387848854E-2</v>
      </c>
      <c r="SS97" s="40">
        <v>3.9022336713969707E-3</v>
      </c>
      <c r="ST97" s="40">
        <v>-5.0241217017173767E-2</v>
      </c>
      <c r="SU97" s="336" t="s">
        <v>838</v>
      </c>
      <c r="SV97" s="336" t="s">
        <v>851</v>
      </c>
      <c r="SW97" s="336" t="s">
        <v>851</v>
      </c>
      <c r="SX97" s="40">
        <v>1.3376268558204174E-2</v>
      </c>
      <c r="SY97" s="40">
        <v>1.4631109312176704E-2</v>
      </c>
      <c r="SZ97" s="40">
        <v>1.9446248188614845E-2</v>
      </c>
      <c r="TA97" s="40">
        <v>1.6922997310757637E-2</v>
      </c>
      <c r="TB97" s="40">
        <v>1.049976609647274E-2</v>
      </c>
      <c r="TC97" s="336" t="s">
        <v>840</v>
      </c>
      <c r="TD97" s="336" t="s">
        <v>851</v>
      </c>
      <c r="TE97" s="336" t="s">
        <v>851</v>
      </c>
      <c r="TF97" s="336" t="s">
        <v>851</v>
      </c>
      <c r="TG97" s="40">
        <v>7.9848384484648705E-3</v>
      </c>
      <c r="TH97" s="40">
        <v>9.0336520224809647E-3</v>
      </c>
      <c r="TI97" s="40">
        <v>6.7240828648209572E-3</v>
      </c>
      <c r="TJ97" s="40">
        <v>-9.2137756291776896E-4</v>
      </c>
      <c r="TK97" s="40">
        <v>-5.343187227845192E-2</v>
      </c>
      <c r="TL97" s="336" t="s">
        <v>838</v>
      </c>
      <c r="TM97" s="336" t="s">
        <v>851</v>
      </c>
      <c r="TN97" s="336" t="s">
        <v>851</v>
      </c>
      <c r="TO97" s="336" t="s">
        <v>851</v>
      </c>
      <c r="TP97" s="40">
        <v>1.2775316834449768E-2</v>
      </c>
      <c r="TQ97" s="40">
        <v>1.4166800305247307E-2</v>
      </c>
      <c r="TR97" s="40">
        <v>1.8002962693572044E-2</v>
      </c>
      <c r="TS97" s="40">
        <v>1.1777613312005997E-2</v>
      </c>
      <c r="TT97" s="40">
        <v>8.2445675507187843E-3</v>
      </c>
      <c r="TU97" s="336" t="s">
        <v>840</v>
      </c>
      <c r="TV97" s="336" t="s">
        <v>851</v>
      </c>
      <c r="TW97" s="40">
        <v>48550</v>
      </c>
      <c r="TX97" s="336" t="s">
        <v>840</v>
      </c>
      <c r="TY97" s="336" t="s">
        <v>851</v>
      </c>
      <c r="TZ97" s="40">
        <v>47409.34765625</v>
      </c>
      <c r="UA97" s="336" t="s">
        <v>838</v>
      </c>
      <c r="UB97" s="336" t="s">
        <v>851</v>
      </c>
      <c r="UC97" s="40">
        <v>43311.6289811807</v>
      </c>
      <c r="UD97" s="336" t="s">
        <v>840</v>
      </c>
      <c r="UE97" s="336" t="s">
        <v>851</v>
      </c>
      <c r="UF97" s="336" t="s">
        <v>851</v>
      </c>
      <c r="UG97" s="40">
        <v>0.24066607654094696</v>
      </c>
      <c r="UH97" s="40">
        <v>0.24772797524929047</v>
      </c>
      <c r="UI97" s="40">
        <v>0.25314950942993164</v>
      </c>
      <c r="UJ97" s="40">
        <v>0.25998339056968689</v>
      </c>
      <c r="UK97" s="40">
        <v>0.26093724370002747</v>
      </c>
      <c r="UL97" s="336" t="s">
        <v>838</v>
      </c>
      <c r="UM97" s="336" t="s">
        <v>851</v>
      </c>
      <c r="UN97" s="336" t="s">
        <v>851</v>
      </c>
      <c r="UO97" s="336" t="s">
        <v>851</v>
      </c>
      <c r="UP97" s="40">
        <v>0.25668603181838989</v>
      </c>
      <c r="UQ97" s="40">
        <v>0.26930180191993713</v>
      </c>
      <c r="UR97" s="40">
        <v>0.27644318342208862</v>
      </c>
      <c r="US97" s="40">
        <v>0.28683176636695862</v>
      </c>
      <c r="UT97" s="40">
        <v>0.2881695032119751</v>
      </c>
      <c r="UU97" s="336" t="s">
        <v>840</v>
      </c>
    </row>
    <row r="98" spans="1:567">
      <c r="A98" s="336" t="s">
        <v>426</v>
      </c>
      <c r="B98" s="336" t="s">
        <v>61</v>
      </c>
      <c r="C98" s="336" t="s">
        <v>286</v>
      </c>
      <c r="D98" s="40">
        <v>5.983797088265419E-2</v>
      </c>
      <c r="E98" s="336" t="s">
        <v>436</v>
      </c>
      <c r="F98" s="40">
        <v>5.9128664433956146E-2</v>
      </c>
      <c r="G98" s="336" t="s">
        <v>1741</v>
      </c>
      <c r="H98" s="40">
        <v>4.5581389218568802E-2</v>
      </c>
      <c r="I98" s="336" t="s">
        <v>1447</v>
      </c>
      <c r="J98" s="40">
        <v>4.48417067527771E-2</v>
      </c>
      <c r="K98" s="336" t="s">
        <v>1803</v>
      </c>
      <c r="L98" s="336" t="s">
        <v>471</v>
      </c>
      <c r="M98" s="40">
        <v>0.69800001382827759</v>
      </c>
      <c r="N98" s="40"/>
      <c r="O98" s="336" t="s">
        <v>1736</v>
      </c>
      <c r="P98" s="40"/>
      <c r="Q98" s="336" t="s">
        <v>1736</v>
      </c>
      <c r="R98" s="40"/>
      <c r="S98" s="336" t="s">
        <v>1736</v>
      </c>
      <c r="T98" s="40"/>
      <c r="U98" s="336" t="s">
        <v>1736</v>
      </c>
      <c r="V98" s="336" t="s">
        <v>851</v>
      </c>
      <c r="W98" s="336" t="s">
        <v>470</v>
      </c>
      <c r="X98" s="40">
        <v>0.50167715549468994</v>
      </c>
      <c r="Y98" s="40"/>
      <c r="Z98" s="336" t="s">
        <v>1736</v>
      </c>
      <c r="AA98" s="40"/>
      <c r="AB98" s="336" t="s">
        <v>1736</v>
      </c>
      <c r="AC98" s="40"/>
      <c r="AD98" s="336" t="s">
        <v>1736</v>
      </c>
      <c r="AE98" s="40"/>
      <c r="AF98" s="336" t="s">
        <v>1736</v>
      </c>
      <c r="AG98" s="336" t="s">
        <v>851</v>
      </c>
      <c r="AH98" s="336" t="s">
        <v>470</v>
      </c>
      <c r="AI98" s="40">
        <v>0.51752066612243652</v>
      </c>
      <c r="AJ98" s="40"/>
      <c r="AK98" s="336" t="s">
        <v>1736</v>
      </c>
      <c r="AL98" s="40"/>
      <c r="AM98" s="336" t="s">
        <v>1736</v>
      </c>
      <c r="AN98" s="40"/>
      <c r="AO98" s="336" t="s">
        <v>1736</v>
      </c>
      <c r="AP98" s="40"/>
      <c r="AQ98" s="336" t="s">
        <v>1736</v>
      </c>
      <c r="AR98" s="336" t="s">
        <v>851</v>
      </c>
      <c r="AS98" s="336" t="s">
        <v>470</v>
      </c>
      <c r="AT98" s="40">
        <v>0.50167655944824219</v>
      </c>
      <c r="AU98" s="40"/>
      <c r="AV98" s="336" t="s">
        <v>1736</v>
      </c>
      <c r="AW98" s="40"/>
      <c r="AX98" s="336" t="s">
        <v>1736</v>
      </c>
      <c r="AY98" s="40"/>
      <c r="AZ98" s="336" t="s">
        <v>1736</v>
      </c>
      <c r="BA98" s="40"/>
      <c r="BB98" s="336" t="s">
        <v>1736</v>
      </c>
      <c r="BC98" s="336" t="s">
        <v>851</v>
      </c>
      <c r="BD98" s="336" t="s">
        <v>436</v>
      </c>
      <c r="BE98" s="40">
        <v>1.8791623115539551</v>
      </c>
      <c r="BF98" s="336" t="s">
        <v>827</v>
      </c>
      <c r="BG98" s="40">
        <v>3.1280448436737061</v>
      </c>
      <c r="BH98" s="336" t="s">
        <v>1447</v>
      </c>
      <c r="BI98" s="40">
        <v>5.7116870880126953</v>
      </c>
      <c r="BJ98" s="336" t="s">
        <v>1803</v>
      </c>
      <c r="BK98" s="40">
        <v>2.5279359817504883</v>
      </c>
      <c r="BL98" s="336" t="s">
        <v>851</v>
      </c>
      <c r="BM98" s="40">
        <v>3.177192211151123</v>
      </c>
      <c r="BN98" s="336" t="s">
        <v>838</v>
      </c>
      <c r="BO98" s="336" t="s">
        <v>851</v>
      </c>
      <c r="BP98" s="336" t="s">
        <v>436</v>
      </c>
      <c r="BQ98" s="40">
        <v>6.9314730353653431E-3</v>
      </c>
      <c r="BR98" s="40">
        <v>8.1080114468932152E-3</v>
      </c>
      <c r="BS98" s="40">
        <v>7.0319576188921928E-3</v>
      </c>
      <c r="BT98" s="40">
        <v>9.306454099714756E-3</v>
      </c>
      <c r="BU98" s="40">
        <v>9.3064513057470322E-3</v>
      </c>
      <c r="BV98" s="336" t="s">
        <v>851</v>
      </c>
      <c r="BW98" s="336" t="s">
        <v>827</v>
      </c>
      <c r="BX98" s="40">
        <v>8.8088186457753181E-3</v>
      </c>
      <c r="BY98" s="40">
        <v>8.2254167646169662E-3</v>
      </c>
      <c r="BZ98" s="40">
        <v>9.1247959062457085E-3</v>
      </c>
      <c r="CA98" s="40">
        <v>1.1388754472136497E-2</v>
      </c>
      <c r="CB98" s="40">
        <v>1.2446917593479156E-2</v>
      </c>
      <c r="CC98" s="336" t="s">
        <v>851</v>
      </c>
      <c r="CD98" s="336" t="s">
        <v>1447</v>
      </c>
      <c r="CE98" s="40">
        <v>8.9780725538730621E-3</v>
      </c>
      <c r="CF98" s="40">
        <v>9.3296738341450691E-3</v>
      </c>
      <c r="CG98" s="40">
        <v>1.0859712958335876E-2</v>
      </c>
      <c r="CH98" s="40">
        <v>1.2446829117834568E-2</v>
      </c>
      <c r="CI98" s="40">
        <v>1.244681142270565E-2</v>
      </c>
      <c r="CJ98" s="336" t="s">
        <v>851</v>
      </c>
      <c r="CK98" s="336" t="s">
        <v>1803</v>
      </c>
      <c r="CL98" s="40">
        <v>9.2807644978165627E-3</v>
      </c>
      <c r="CM98" s="40">
        <v>1.0232133790850639E-2</v>
      </c>
      <c r="CN98" s="40">
        <v>1.1917782947421074E-2</v>
      </c>
      <c r="CO98" s="40">
        <v>1.2446810491383076E-2</v>
      </c>
      <c r="CP98" s="40">
        <v>1.2446777895092964E-2</v>
      </c>
      <c r="CQ98" s="336" t="s">
        <v>851</v>
      </c>
      <c r="CR98" s="40">
        <v>5.5108966827392578</v>
      </c>
      <c r="CS98" s="40">
        <v>6.0336213111877441</v>
      </c>
      <c r="CT98" s="40">
        <v>6.3517718315124512</v>
      </c>
      <c r="CU98" s="40">
        <v>6.6914172172546387</v>
      </c>
      <c r="CV98" s="40">
        <v>7.2552170753479004</v>
      </c>
      <c r="CW98" s="336" t="s">
        <v>1741</v>
      </c>
      <c r="CX98" s="336" t="s">
        <v>851</v>
      </c>
      <c r="CY98" s="40">
        <v>5.8470888137817383</v>
      </c>
      <c r="CZ98" s="40">
        <v>6.2393298149108887</v>
      </c>
      <c r="DA98" s="40">
        <v>6.5497050285339355</v>
      </c>
      <c r="DB98" s="40">
        <v>7.0087451934814453</v>
      </c>
      <c r="DC98" s="40">
        <v>7.6249246597290039</v>
      </c>
      <c r="DD98" s="336" t="s">
        <v>1447</v>
      </c>
      <c r="DE98" s="336" t="s">
        <v>851</v>
      </c>
      <c r="DF98" s="40">
        <v>7.8713960647583008</v>
      </c>
      <c r="DG98" s="336" t="s">
        <v>1803</v>
      </c>
      <c r="DH98" s="336" t="s">
        <v>851</v>
      </c>
      <c r="DI98" s="336" t="s">
        <v>851</v>
      </c>
      <c r="DJ98" s="336">
        <v>7.3</v>
      </c>
      <c r="DK98" s="336" t="s">
        <v>1738</v>
      </c>
      <c r="DL98" s="336" t="s">
        <v>851</v>
      </c>
      <c r="DM98" s="336" t="s">
        <v>851</v>
      </c>
      <c r="DN98" s="336" t="s">
        <v>1012</v>
      </c>
      <c r="DO98" s="40">
        <v>1.3500100001692772E-2</v>
      </c>
      <c r="DP98" s="40">
        <v>1.549084484577179E-2</v>
      </c>
      <c r="DQ98" s="40">
        <v>2.1454934030771255E-2</v>
      </c>
      <c r="DR98" s="40">
        <v>1.6626322641968727E-2</v>
      </c>
      <c r="DS98" s="40">
        <v>1.502892654389143E-2</v>
      </c>
      <c r="DT98" s="336" t="s">
        <v>851</v>
      </c>
      <c r="DU98" s="336" t="s">
        <v>470</v>
      </c>
      <c r="DV98" s="40">
        <v>7.7449996024370193E-3</v>
      </c>
      <c r="DW98" s="40">
        <v>7.1666669100522995E-3</v>
      </c>
      <c r="DX98" s="40">
        <v>6.9000003859400749E-3</v>
      </c>
      <c r="DY98" s="40">
        <v>6.199999712407589E-3</v>
      </c>
      <c r="DZ98" s="40">
        <v>1.4999997802078724E-4</v>
      </c>
      <c r="EA98" s="336" t="s">
        <v>851</v>
      </c>
      <c r="EB98" s="336" t="s">
        <v>470</v>
      </c>
      <c r="EC98" s="40">
        <v>3.435768885537982E-3</v>
      </c>
      <c r="ED98" s="40">
        <v>5.2266726270318031E-3</v>
      </c>
      <c r="EE98" s="40">
        <v>5.2354913204908371E-3</v>
      </c>
      <c r="EF98" s="40">
        <v>4.9662156961858273E-3</v>
      </c>
      <c r="EG98" s="40">
        <v>1.3287917245179415E-3</v>
      </c>
      <c r="EH98" s="336" t="s">
        <v>851</v>
      </c>
      <c r="EI98" s="336" t="s">
        <v>470</v>
      </c>
      <c r="EJ98" s="40">
        <v>1.1610358953475952E-2</v>
      </c>
      <c r="EK98" s="40">
        <v>6.5970621071755886E-3</v>
      </c>
      <c r="EL98" s="40">
        <v>3.3070479985326529E-3</v>
      </c>
      <c r="EM98" s="40">
        <v>1.5682466328144073E-3</v>
      </c>
      <c r="EN98" s="40">
        <v>1.8855860689654946E-3</v>
      </c>
      <c r="EO98" s="336" t="s">
        <v>851</v>
      </c>
      <c r="EP98" s="336" t="s">
        <v>851</v>
      </c>
      <c r="EQ98" s="336" t="s">
        <v>851</v>
      </c>
      <c r="ER98" s="40">
        <v>0.69209999999999994</v>
      </c>
      <c r="ES98" s="336" t="s">
        <v>1739</v>
      </c>
      <c r="ET98" s="336" t="s">
        <v>851</v>
      </c>
      <c r="EU98" s="336" t="s">
        <v>851</v>
      </c>
      <c r="EV98" s="40">
        <v>0.72939999999999994</v>
      </c>
      <c r="EW98" s="336" t="s">
        <v>1739</v>
      </c>
      <c r="EX98" s="336" t="s">
        <v>851</v>
      </c>
      <c r="EY98" s="336" t="s">
        <v>851</v>
      </c>
      <c r="EZ98" s="40">
        <v>0.65370000000000006</v>
      </c>
      <c r="FA98" s="336" t="s">
        <v>1739</v>
      </c>
      <c r="FB98" s="336" t="s">
        <v>851</v>
      </c>
      <c r="FC98" s="40">
        <v>-6.3172049820423126E-2</v>
      </c>
      <c r="FD98" s="40">
        <v>-6.7327186465263367E-2</v>
      </c>
      <c r="FE98" s="40">
        <v>-5.8703139424324036E-2</v>
      </c>
      <c r="FF98" s="40">
        <v>-3.5200007259845734E-2</v>
      </c>
      <c r="FG98" s="40">
        <v>-3.2000042498111725E-2</v>
      </c>
      <c r="FH98" s="336" t="s">
        <v>838</v>
      </c>
      <c r="FI98" s="336" t="s">
        <v>851</v>
      </c>
      <c r="FJ98" s="40">
        <v>-6.6418826580047607E-2</v>
      </c>
      <c r="FK98" s="40">
        <v>-7.3347054421901703E-2</v>
      </c>
      <c r="FL98" s="40">
        <v>-6.6106706857681274E-2</v>
      </c>
      <c r="FM98" s="40">
        <v>-4.0894024074077606E-2</v>
      </c>
      <c r="FN98" s="40">
        <v>-2.7723530307412148E-2</v>
      </c>
      <c r="FO98" s="336" t="s">
        <v>840</v>
      </c>
      <c r="FP98" s="336" t="s">
        <v>851</v>
      </c>
      <c r="FQ98" s="40">
        <v>0.43092331290245056</v>
      </c>
      <c r="FR98" s="336" t="s">
        <v>840</v>
      </c>
      <c r="FS98" s="336" t="s">
        <v>851</v>
      </c>
      <c r="FT98" s="336" t="s">
        <v>851</v>
      </c>
      <c r="FU98" s="40">
        <v>5.1327221095561981E-2</v>
      </c>
      <c r="FV98" s="40">
        <v>6.2219385057687759E-2</v>
      </c>
      <c r="FW98" s="40">
        <v>6.4722351729869843E-2</v>
      </c>
      <c r="FX98" s="40">
        <v>5.7988658547401428E-2</v>
      </c>
      <c r="FY98" s="40">
        <v>5.7706139981746674E-2</v>
      </c>
      <c r="FZ98" s="336" t="s">
        <v>840</v>
      </c>
      <c r="GA98" s="336" t="s">
        <v>851</v>
      </c>
      <c r="GB98" s="336" t="s">
        <v>851</v>
      </c>
      <c r="GC98" s="336" t="s">
        <v>851</v>
      </c>
      <c r="GD98" s="336" t="s">
        <v>851</v>
      </c>
      <c r="GE98" s="336" t="s">
        <v>851</v>
      </c>
      <c r="GF98" s="336" t="s">
        <v>851</v>
      </c>
      <c r="GG98" s="336" t="s">
        <v>851</v>
      </c>
      <c r="GH98" s="336" t="s">
        <v>851</v>
      </c>
      <c r="GI98" s="336" t="s">
        <v>851</v>
      </c>
      <c r="GJ98" s="336" t="s">
        <v>851</v>
      </c>
      <c r="GK98" s="40">
        <v>19278850</v>
      </c>
      <c r="GL98" s="40">
        <v>19756929</v>
      </c>
      <c r="GM98" s="40">
        <v>20246376</v>
      </c>
      <c r="GN98" s="40">
        <v>20750308</v>
      </c>
      <c r="GO98" s="40">
        <v>21272328</v>
      </c>
      <c r="GP98" s="40">
        <v>21814648</v>
      </c>
      <c r="GQ98" s="40">
        <v>22379057</v>
      </c>
      <c r="GR98" s="40">
        <v>22963946</v>
      </c>
      <c r="GS98" s="40">
        <v>23563832</v>
      </c>
      <c r="GT98" s="40">
        <v>24170943</v>
      </c>
      <c r="GU98" s="40">
        <v>24779614</v>
      </c>
      <c r="GV98" s="40">
        <v>25387713</v>
      </c>
      <c r="GW98" s="40">
        <v>25996454</v>
      </c>
      <c r="GX98" s="40">
        <v>26607641</v>
      </c>
      <c r="GY98" s="40">
        <v>27224480</v>
      </c>
      <c r="GZ98" s="40">
        <v>27849203</v>
      </c>
      <c r="HA98" s="40">
        <v>28481947</v>
      </c>
      <c r="HB98" s="40">
        <v>29121464</v>
      </c>
      <c r="HC98" s="40">
        <v>29767108</v>
      </c>
      <c r="HD98" s="40">
        <v>30417858</v>
      </c>
      <c r="HE98" s="40">
        <v>31072945</v>
      </c>
      <c r="HF98" s="40">
        <v>31732000</v>
      </c>
      <c r="HG98" s="40">
        <v>32395000</v>
      </c>
      <c r="HH98" s="40">
        <v>33063000</v>
      </c>
      <c r="HI98" s="40">
        <v>33734000</v>
      </c>
      <c r="HJ98" s="40">
        <v>34409000</v>
      </c>
      <c r="HK98" s="40">
        <v>35087000</v>
      </c>
      <c r="HL98" s="40">
        <v>35769000</v>
      </c>
      <c r="HM98" s="40">
        <v>36454000</v>
      </c>
      <c r="HN98" s="40">
        <v>37142000</v>
      </c>
      <c r="HO98" s="40">
        <v>37833000</v>
      </c>
      <c r="HP98" s="40">
        <v>38528000</v>
      </c>
      <c r="HQ98" s="40">
        <v>39225000</v>
      </c>
      <c r="HR98" s="40">
        <v>39925000</v>
      </c>
      <c r="HS98" s="40">
        <v>40627000</v>
      </c>
      <c r="HT98" s="40">
        <v>41332000</v>
      </c>
      <c r="HU98" s="40">
        <v>42038000</v>
      </c>
      <c r="HV98" s="40">
        <v>42747000</v>
      </c>
      <c r="HW98" s="40">
        <v>43457000</v>
      </c>
      <c r="HX98" s="40">
        <v>44169000</v>
      </c>
      <c r="HY98" s="40">
        <v>44883000</v>
      </c>
      <c r="HZ98" s="40">
        <v>45597000</v>
      </c>
      <c r="IA98" s="40">
        <v>46313000</v>
      </c>
      <c r="IB98" s="40">
        <v>47029000</v>
      </c>
      <c r="IC98" s="40">
        <v>47745000</v>
      </c>
      <c r="ID98" s="40">
        <v>48461000</v>
      </c>
      <c r="IE98" s="40">
        <v>49175000</v>
      </c>
      <c r="IF98" s="40">
        <v>49888000</v>
      </c>
      <c r="IG98" s="40">
        <v>50600000</v>
      </c>
      <c r="IH98" s="40">
        <v>51309000</v>
      </c>
      <c r="II98" s="40">
        <v>52016000</v>
      </c>
      <c r="IJ98" s="336" t="s">
        <v>851</v>
      </c>
      <c r="IK98" s="336" t="s">
        <v>851</v>
      </c>
      <c r="IL98" s="336" t="s">
        <v>851</v>
      </c>
      <c r="IM98" s="40">
        <v>2.2466098889708519E-2</v>
      </c>
      <c r="IN98" s="40">
        <v>2.22050491720438E-2</v>
      </c>
      <c r="IO98" s="40">
        <v>2.1928528323769569E-2</v>
      </c>
      <c r="IP98" s="40">
        <v>2.162584476172924E-2</v>
      </c>
      <c r="IQ98" s="40">
        <v>2.1307634189724922E-2</v>
      </c>
      <c r="IR98" s="40">
        <v>2.0988130941987038E-2</v>
      </c>
      <c r="IS98" s="40">
        <v>2.0678455010056496E-2</v>
      </c>
      <c r="IT98" s="40">
        <v>2.0410742610692978E-2</v>
      </c>
      <c r="IU98" s="40">
        <v>2.0091397687792778E-2</v>
      </c>
      <c r="IV98" s="40">
        <v>1.9811926409602165E-2</v>
      </c>
      <c r="IW98" s="40">
        <v>1.9512534141540527E-2</v>
      </c>
      <c r="IX98" s="40">
        <v>1.9250905141234398E-2</v>
      </c>
      <c r="IY98" s="40">
        <v>1.8969595432281494E-2</v>
      </c>
      <c r="IZ98" s="40">
        <v>1.8697213381528854E-2</v>
      </c>
      <c r="JA98" s="40">
        <v>1.8433332443237305E-2</v>
      </c>
      <c r="JB98" s="40">
        <v>1.8203511834144592E-2</v>
      </c>
      <c r="JC98" s="40">
        <v>1.7929049208760262E-2</v>
      </c>
      <c r="JD98" s="40">
        <v>1.7688395455479622E-2</v>
      </c>
      <c r="JE98" s="40">
        <v>1.7430176958441734E-2</v>
      </c>
      <c r="JF98" s="40">
        <v>1.7204148694872856E-2</v>
      </c>
      <c r="JG98" s="40">
        <v>1.6936952248215675E-2</v>
      </c>
      <c r="JH98" s="40">
        <v>1.6725046560168266E-2</v>
      </c>
      <c r="JI98" s="40">
        <v>1.6472926363348961E-2</v>
      </c>
      <c r="JJ98" s="40">
        <v>1.6251241788268089E-2</v>
      </c>
      <c r="JK98" s="40">
        <v>1.6035918146371841E-2</v>
      </c>
      <c r="JL98" s="40">
        <v>1.578282006084919E-2</v>
      </c>
      <c r="JM98" s="40">
        <v>1.5580774284899235E-2</v>
      </c>
      <c r="JN98" s="40">
        <v>1.5341733582317829E-2</v>
      </c>
      <c r="JO98" s="40">
        <v>1.5109917148947716E-2</v>
      </c>
      <c r="JP98" s="40">
        <v>1.4885000884532928E-2</v>
      </c>
      <c r="JQ98" s="40">
        <v>1.4626013115048409E-2</v>
      </c>
      <c r="JR98" s="40">
        <v>1.4395128935575485E-2</v>
      </c>
      <c r="JS98" s="40">
        <v>1.4171083457767963E-2</v>
      </c>
      <c r="JT98" s="40">
        <v>1.391459908336401E-2</v>
      </c>
      <c r="JU98" s="40">
        <v>1.3685188256204128E-2</v>
      </c>
      <c r="JV98" s="336" t="s">
        <v>1740</v>
      </c>
      <c r="JW98" s="336" t="s">
        <v>851</v>
      </c>
      <c r="JX98" s="336" t="s">
        <v>851</v>
      </c>
      <c r="JY98" s="336" t="s">
        <v>851</v>
      </c>
      <c r="JZ98" s="336" t="s">
        <v>851</v>
      </c>
      <c r="KA98" s="336" t="s">
        <v>1740</v>
      </c>
      <c r="KB98" s="40">
        <v>0.50647180100629796</v>
      </c>
      <c r="KC98" s="40">
        <v>0.50657460320391701</v>
      </c>
      <c r="KD98" s="40">
        <v>0.50666405370279499</v>
      </c>
      <c r="KE98" s="40">
        <v>0.50674170295616205</v>
      </c>
      <c r="KF98" s="40">
        <v>0.50681037435311904</v>
      </c>
      <c r="KG98" s="40">
        <v>0.50687178186683002</v>
      </c>
      <c r="KH98" s="40">
        <v>0.50692629249447096</v>
      </c>
      <c r="KI98" s="40">
        <v>0.50697335496517504</v>
      </c>
      <c r="KJ98" s="40">
        <v>0.50701307553417896</v>
      </c>
      <c r="KK98" s="40">
        <v>0.50704496028950308</v>
      </c>
      <c r="KL98" s="40">
        <v>0.50706912965947404</v>
      </c>
      <c r="KM98" s="40">
        <v>0.50708586844874293</v>
      </c>
      <c r="KN98" s="40">
        <v>0.507095229365919</v>
      </c>
      <c r="KO98" s="40">
        <v>0.50709783253495</v>
      </c>
      <c r="KP98" s="40">
        <v>0.50709386803829293</v>
      </c>
      <c r="KQ98" s="40">
        <v>0.50708359189001695</v>
      </c>
      <c r="KR98" s="40">
        <v>0.50706720535721894</v>
      </c>
      <c r="KS98" s="40">
        <v>0.50704497994525499</v>
      </c>
      <c r="KT98" s="40">
        <v>0.50701743105945096</v>
      </c>
      <c r="KU98" s="40">
        <v>0.50698472457021304</v>
      </c>
      <c r="KV98" s="40">
        <v>0.50694735653259404</v>
      </c>
      <c r="KW98" s="40">
        <v>0.50690546093366295</v>
      </c>
      <c r="KX98" s="40">
        <v>0.50685922111287995</v>
      </c>
      <c r="KY98" s="40">
        <v>0.50680878929831008</v>
      </c>
      <c r="KZ98" s="40">
        <v>0.50675478354076298</v>
      </c>
      <c r="LA98" s="40">
        <v>0.50669746724089504</v>
      </c>
      <c r="LB98" s="40">
        <v>0.50663688517277405</v>
      </c>
      <c r="LC98" s="40">
        <v>0.50657316506955508</v>
      </c>
      <c r="LD98" s="40">
        <v>0.50650562497964002</v>
      </c>
      <c r="LE98" s="40">
        <v>0.50643407813644603</v>
      </c>
      <c r="LF98" s="40">
        <v>0.50635797518947101</v>
      </c>
      <c r="LG98" s="40">
        <v>0.50627745916218403</v>
      </c>
      <c r="LH98" s="40">
        <v>0.50619237745501</v>
      </c>
      <c r="LI98" s="40">
        <v>0.50610331570453004</v>
      </c>
      <c r="LJ98" s="40">
        <v>0.50601081432442097</v>
      </c>
      <c r="LK98" s="40">
        <v>0.50591488719757105</v>
      </c>
      <c r="LL98" s="336" t="s">
        <v>851</v>
      </c>
      <c r="LM98" s="336" t="s">
        <v>851</v>
      </c>
      <c r="LN98" s="336" t="s">
        <v>1740</v>
      </c>
      <c r="LO98" s="40">
        <v>0.58804488182067871</v>
      </c>
      <c r="LP98" s="40">
        <v>0.58946603536605835</v>
      </c>
      <c r="LQ98" s="40">
        <v>0.59130162000656128</v>
      </c>
      <c r="LR98" s="40">
        <v>0.59335041046142578</v>
      </c>
      <c r="LS98" s="40">
        <v>0.59537804126739502</v>
      </c>
      <c r="LT98" s="40">
        <v>0.59728491306304932</v>
      </c>
      <c r="LU98" s="40">
        <v>0.59901678562164307</v>
      </c>
      <c r="LV98" s="40">
        <v>0.60061740875244141</v>
      </c>
      <c r="LW98" s="40">
        <v>0.602153480052948</v>
      </c>
      <c r="LX98" s="40">
        <v>0.6039307713508606</v>
      </c>
      <c r="LY98" s="40">
        <v>0.6059461236000061</v>
      </c>
      <c r="LZ98" s="40">
        <v>0.60757547616958618</v>
      </c>
      <c r="MA98" s="40">
        <v>0.60949426889419556</v>
      </c>
      <c r="MB98" s="40">
        <v>0.61159271001815796</v>
      </c>
      <c r="MC98" s="40">
        <v>0.61372572183609009</v>
      </c>
      <c r="MD98" s="40">
        <v>0.61575871706008911</v>
      </c>
      <c r="ME98" s="40">
        <v>0.6173432469367981</v>
      </c>
      <c r="MF98" s="40">
        <v>0.6189420223236084</v>
      </c>
      <c r="MG98" s="40">
        <v>0.62053853273391724</v>
      </c>
      <c r="MH98" s="40">
        <v>0.62214785814285278</v>
      </c>
      <c r="MI98" s="40">
        <v>0.62380236387252808</v>
      </c>
      <c r="MJ98" s="40">
        <v>0.62507730722427368</v>
      </c>
      <c r="MK98" s="40">
        <v>0.62640655040740967</v>
      </c>
      <c r="ML98" s="40">
        <v>0.62779301404953003</v>
      </c>
      <c r="MM98" s="40">
        <v>0.62921959161758423</v>
      </c>
      <c r="MN98" s="40">
        <v>0.63063967227935791</v>
      </c>
      <c r="MO98" s="40">
        <v>0.63173013925552368</v>
      </c>
      <c r="MP98" s="40">
        <v>0.6328892707824707</v>
      </c>
      <c r="MQ98" s="40">
        <v>0.6340981125831604</v>
      </c>
      <c r="MR98" s="40">
        <v>0.63531261682510376</v>
      </c>
      <c r="MS98" s="40">
        <v>0.63651186227798462</v>
      </c>
      <c r="MT98" s="40">
        <v>0.63733601570129395</v>
      </c>
      <c r="MU98" s="40">
        <v>0.63824969530105591</v>
      </c>
      <c r="MV98" s="40">
        <v>0.63918972015380859</v>
      </c>
      <c r="MW98" s="40">
        <v>0.64016062021255493</v>
      </c>
      <c r="MX98" s="40">
        <v>0.64111042022705078</v>
      </c>
      <c r="MY98" s="336" t="s">
        <v>851</v>
      </c>
      <c r="MZ98" s="336" t="s">
        <v>1740</v>
      </c>
      <c r="NA98" s="40">
        <v>0.57044380903244019</v>
      </c>
      <c r="NB98" s="40">
        <v>0.57139480113983154</v>
      </c>
      <c r="NC98" s="40">
        <v>0.5725129246711731</v>
      </c>
      <c r="ND98" s="40">
        <v>0.57368773221969604</v>
      </c>
      <c r="NE98" s="40">
        <v>0.57479894161224365</v>
      </c>
      <c r="NF98" s="40">
        <v>0.5758092999458313</v>
      </c>
      <c r="NG98" s="40">
        <v>0.57676792144775391</v>
      </c>
      <c r="NH98" s="40">
        <v>0.57762002944946289</v>
      </c>
      <c r="NI98" s="40">
        <v>0.57838064432144165</v>
      </c>
      <c r="NJ98" s="40">
        <v>0.57944506406784058</v>
      </c>
      <c r="NK98" s="40">
        <v>0.58077830076217651</v>
      </c>
      <c r="NL98" s="40">
        <v>0.58198195695877075</v>
      </c>
      <c r="NM98" s="40">
        <v>0.58343815803527832</v>
      </c>
      <c r="NN98" s="40">
        <v>0.5851483941078186</v>
      </c>
      <c r="NO98" s="40">
        <v>0.58688277006149292</v>
      </c>
      <c r="NP98" s="40">
        <v>0.58850741386413574</v>
      </c>
      <c r="NQ98" s="40">
        <v>0.58988267183303833</v>
      </c>
      <c r="NR98" s="40">
        <v>0.59125560522079468</v>
      </c>
      <c r="NS98" s="40">
        <v>0.59261113405227661</v>
      </c>
      <c r="NT98" s="40">
        <v>0.59396457672119141</v>
      </c>
      <c r="NU98" s="40">
        <v>0.59534984827041626</v>
      </c>
      <c r="NV98" s="40">
        <v>0.59648412466049194</v>
      </c>
      <c r="NW98" s="40">
        <v>0.59765595197677612</v>
      </c>
      <c r="NX98" s="40">
        <v>0.59882181882858276</v>
      </c>
      <c r="NY98" s="40">
        <v>0.59994566440582275</v>
      </c>
      <c r="NZ98" s="40">
        <v>0.60098481178283691</v>
      </c>
      <c r="OA98" s="40">
        <v>0.60177206993103027</v>
      </c>
      <c r="OB98" s="40">
        <v>0.6025090217590332</v>
      </c>
      <c r="OC98" s="40">
        <v>0.60324478149414063</v>
      </c>
      <c r="OD98" s="40">
        <v>0.60389572381973267</v>
      </c>
      <c r="OE98" s="40">
        <v>0.60448610782623291</v>
      </c>
      <c r="OF98" s="40">
        <v>0.60481953620910645</v>
      </c>
      <c r="OG98" s="40">
        <v>0.60513550043106079</v>
      </c>
      <c r="OH98" s="40">
        <v>0.60547429323196411</v>
      </c>
      <c r="OI98" s="40">
        <v>0.60585862398147583</v>
      </c>
      <c r="OJ98" s="40">
        <v>0.60629421472549438</v>
      </c>
      <c r="OK98" s="336" t="s">
        <v>851</v>
      </c>
      <c r="OL98" s="336" t="s">
        <v>851</v>
      </c>
      <c r="OM98" s="336" t="s">
        <v>1740</v>
      </c>
      <c r="ON98" s="40">
        <v>0.48362874984741211</v>
      </c>
      <c r="OO98" s="40">
        <v>0.48580238223075867</v>
      </c>
      <c r="OP98" s="40">
        <v>0.48843279480934143</v>
      </c>
      <c r="OQ98" s="40">
        <v>0.49125108122825623</v>
      </c>
      <c r="OR98" s="40">
        <v>0.49393248558044434</v>
      </c>
      <c r="OS98" s="40">
        <v>0.4963337779045105</v>
      </c>
      <c r="OT98" s="40">
        <v>0.49842429161071777</v>
      </c>
      <c r="OU98" s="40">
        <v>0.50032413005828857</v>
      </c>
      <c r="OV98" s="40">
        <v>0.50201129913330078</v>
      </c>
      <c r="OW98" s="40">
        <v>0.50379437208175659</v>
      </c>
      <c r="OX98" s="40">
        <v>0.50571072101593018</v>
      </c>
      <c r="OY98" s="40">
        <v>0.50716787576675415</v>
      </c>
      <c r="OZ98" s="40">
        <v>0.50882047414779663</v>
      </c>
      <c r="PA98" s="40">
        <v>0.51058870553970337</v>
      </c>
      <c r="PB98" s="40">
        <v>0.51254642009735107</v>
      </c>
      <c r="PC98" s="40">
        <v>0.51465654373168945</v>
      </c>
      <c r="PD98" s="40">
        <v>0.51658535003662109</v>
      </c>
      <c r="PE98" s="40">
        <v>0.5187762975692749</v>
      </c>
      <c r="PF98" s="40">
        <v>0.52107703685760498</v>
      </c>
      <c r="PG98" s="40">
        <v>0.52342039346694946</v>
      </c>
      <c r="PH98" s="40">
        <v>0.52576696872711182</v>
      </c>
      <c r="PI98" s="40">
        <v>0.52768921852111816</v>
      </c>
      <c r="PJ98" s="40">
        <v>0.52969801425933838</v>
      </c>
      <c r="PK98" s="40">
        <v>0.53167498111724854</v>
      </c>
      <c r="PL98" s="40">
        <v>0.53370010852813721</v>
      </c>
      <c r="PM98" s="40">
        <v>0.53574848175048828</v>
      </c>
      <c r="PN98" s="40">
        <v>0.53746956586837769</v>
      </c>
      <c r="PO98" s="40">
        <v>0.53922224044799805</v>
      </c>
      <c r="PP98" s="40">
        <v>0.54102790355682373</v>
      </c>
      <c r="PQ98" s="40">
        <v>0.54277932643890381</v>
      </c>
      <c r="PR98" s="40">
        <v>0.54452031850814819</v>
      </c>
      <c r="PS98" s="40">
        <v>0.54582613706588745</v>
      </c>
      <c r="PT98" s="40">
        <v>0.54722577333450317</v>
      </c>
      <c r="PU98" s="40">
        <v>0.54861658811569214</v>
      </c>
      <c r="PV98" s="40">
        <v>0.55002045631408691</v>
      </c>
      <c r="PW98" s="40">
        <v>0.5513688325881958</v>
      </c>
      <c r="PX98" s="336" t="s">
        <v>851</v>
      </c>
      <c r="PY98" s="336" t="s">
        <v>851</v>
      </c>
      <c r="PZ98" s="40">
        <v>0.7501000000000001</v>
      </c>
      <c r="QA98" s="40">
        <v>0.74450000000000005</v>
      </c>
      <c r="QB98" s="40">
        <v>0.7387999999999999</v>
      </c>
      <c r="QC98" s="40">
        <v>0.73319999999999996</v>
      </c>
      <c r="QD98" s="40">
        <v>0.7279000000000001</v>
      </c>
      <c r="QE98" s="40">
        <v>0.7228</v>
      </c>
      <c r="QF98" s="40">
        <v>0.72010000000000007</v>
      </c>
      <c r="QG98" s="40">
        <v>0.71750000000000003</v>
      </c>
      <c r="QH98" s="40">
        <v>0.71479999999999999</v>
      </c>
      <c r="QI98" s="40">
        <v>0.71189999999999998</v>
      </c>
      <c r="QJ98" s="40">
        <v>0.7087</v>
      </c>
      <c r="QK98" s="40">
        <v>0.70530000000000004</v>
      </c>
      <c r="QL98" s="40">
        <v>0.7016</v>
      </c>
      <c r="QM98" s="40">
        <v>0.69769999999999999</v>
      </c>
      <c r="QN98" s="40">
        <v>0.69349999999999989</v>
      </c>
      <c r="QO98" s="40">
        <v>0.69370000000000009</v>
      </c>
      <c r="QP98" s="40">
        <v>0.69319999999999993</v>
      </c>
      <c r="QQ98" s="40">
        <v>0.69269999999999998</v>
      </c>
      <c r="QR98" s="40">
        <v>0.69209999999999994</v>
      </c>
      <c r="QS98" s="336" t="s">
        <v>851</v>
      </c>
      <c r="QT98" s="336" t="s">
        <v>851</v>
      </c>
      <c r="QU98" s="336" t="s">
        <v>851</v>
      </c>
      <c r="QV98" s="336" t="s">
        <v>851</v>
      </c>
      <c r="QW98" s="40">
        <v>-8.6655118502676487E-4</v>
      </c>
      <c r="QX98" s="336" t="s">
        <v>851</v>
      </c>
      <c r="QY98" s="336" t="s">
        <v>851</v>
      </c>
      <c r="QZ98" s="336" t="s">
        <v>851</v>
      </c>
      <c r="RA98" s="336" t="s">
        <v>851</v>
      </c>
      <c r="RB98" s="336" t="s">
        <v>851</v>
      </c>
      <c r="RC98" s="336" t="s">
        <v>851</v>
      </c>
      <c r="RD98" s="336" t="s">
        <v>851</v>
      </c>
      <c r="RE98" s="336" t="s">
        <v>851</v>
      </c>
      <c r="RF98" s="40">
        <v>0.435</v>
      </c>
      <c r="RG98" s="40">
        <v>2016</v>
      </c>
      <c r="RH98" s="336" t="s">
        <v>840</v>
      </c>
      <c r="RI98" s="336" t="s">
        <v>851</v>
      </c>
      <c r="RJ98" s="40">
        <v>0.127</v>
      </c>
      <c r="RK98" s="40">
        <v>2016</v>
      </c>
      <c r="RL98" s="336" t="s">
        <v>840</v>
      </c>
      <c r="RM98" s="336" t="s">
        <v>851</v>
      </c>
      <c r="RN98" s="40">
        <v>0.29299999999999998</v>
      </c>
      <c r="RO98" s="40">
        <v>2016</v>
      </c>
      <c r="RP98" s="336" t="s">
        <v>840</v>
      </c>
      <c r="RQ98" s="336" t="s">
        <v>851</v>
      </c>
      <c r="RR98" s="40">
        <v>0.55100000000000005</v>
      </c>
      <c r="RS98" s="40">
        <v>2016</v>
      </c>
      <c r="RT98" s="336" t="s">
        <v>840</v>
      </c>
      <c r="RU98" s="336" t="s">
        <v>851</v>
      </c>
      <c r="RV98" s="40">
        <v>0.23399999999999999</v>
      </c>
      <c r="RW98" s="40">
        <v>2016</v>
      </c>
      <c r="RX98" s="336" t="s">
        <v>840</v>
      </c>
      <c r="RY98" s="336" t="s">
        <v>851</v>
      </c>
      <c r="RZ98" s="336" t="s">
        <v>838</v>
      </c>
      <c r="SA98" s="40">
        <v>0.33224362134933472</v>
      </c>
      <c r="SB98" s="40">
        <v>0.29923266172409058</v>
      </c>
      <c r="SC98" s="40">
        <v>0.25895595550537109</v>
      </c>
      <c r="SD98" s="40">
        <v>0.23552137613296509</v>
      </c>
      <c r="SE98" s="40">
        <v>0.12090177834033966</v>
      </c>
      <c r="SF98" s="336" t="s">
        <v>851</v>
      </c>
      <c r="SG98" s="336" t="s">
        <v>851</v>
      </c>
      <c r="SH98" s="40">
        <v>0.21768297255039215</v>
      </c>
      <c r="SI98" s="40">
        <v>0.21003700792789459</v>
      </c>
      <c r="SJ98" s="40">
        <v>0.21574391424655914</v>
      </c>
      <c r="SK98" s="40">
        <v>0.24104489386081696</v>
      </c>
      <c r="SL98" s="40">
        <v>0.19512054324150085</v>
      </c>
      <c r="SM98" s="336" t="s">
        <v>840</v>
      </c>
      <c r="SN98" s="336" t="s">
        <v>851</v>
      </c>
      <c r="SO98" s="336" t="s">
        <v>851</v>
      </c>
      <c r="SP98" s="40">
        <v>5.0449833273887634E-2</v>
      </c>
      <c r="SQ98" s="40">
        <v>5.0884906202554703E-2</v>
      </c>
      <c r="SR98" s="40">
        <v>5.3515993058681488E-2</v>
      </c>
      <c r="SS98" s="40">
        <v>4.7968905419111252E-2</v>
      </c>
      <c r="ST98" s="40">
        <v>4.135835450142622E-3</v>
      </c>
      <c r="SU98" s="336" t="s">
        <v>838</v>
      </c>
      <c r="SV98" s="336" t="s">
        <v>851</v>
      </c>
      <c r="SW98" s="336" t="s">
        <v>851</v>
      </c>
      <c r="SX98" s="40">
        <v>5.8605540543794632E-2</v>
      </c>
      <c r="SY98" s="40">
        <v>6.3157334923744202E-2</v>
      </c>
      <c r="SZ98" s="40">
        <v>6.5059132874011993E-2</v>
      </c>
      <c r="TA98" s="40">
        <v>5.1104042679071426E-2</v>
      </c>
      <c r="TB98" s="40">
        <v>6.3047796487808228E-2</v>
      </c>
      <c r="TC98" s="336" t="s">
        <v>840</v>
      </c>
      <c r="TD98" s="336" t="s">
        <v>851</v>
      </c>
      <c r="TE98" s="336" t="s">
        <v>851</v>
      </c>
      <c r="TF98" s="336" t="s">
        <v>851</v>
      </c>
      <c r="TG98" s="40">
        <v>2.6583315804600716E-2</v>
      </c>
      <c r="TH98" s="40">
        <v>2.730105072259903E-2</v>
      </c>
      <c r="TI98" s="40">
        <v>3.0884221196174622E-2</v>
      </c>
      <c r="TJ98" s="40">
        <v>2.6061903685331345E-2</v>
      </c>
      <c r="TK98" s="40">
        <v>-1.7173521220684052E-2</v>
      </c>
      <c r="TL98" s="336" t="s">
        <v>838</v>
      </c>
      <c r="TM98" s="336" t="s">
        <v>851</v>
      </c>
      <c r="TN98" s="336" t="s">
        <v>851</v>
      </c>
      <c r="TO98" s="336" t="s">
        <v>851</v>
      </c>
      <c r="TP98" s="40">
        <v>3.4579776227474213E-2</v>
      </c>
      <c r="TQ98" s="40">
        <v>3.9315812289714813E-2</v>
      </c>
      <c r="TR98" s="40">
        <v>4.2071264237165451E-2</v>
      </c>
      <c r="TS98" s="40">
        <v>2.8921384364366531E-2</v>
      </c>
      <c r="TT98" s="40">
        <v>4.1421953588724136E-2</v>
      </c>
      <c r="TU98" s="336" t="s">
        <v>840</v>
      </c>
      <c r="TV98" s="336" t="s">
        <v>851</v>
      </c>
      <c r="TW98" s="40">
        <v>2210</v>
      </c>
      <c r="TX98" s="336" t="s">
        <v>840</v>
      </c>
      <c r="TY98" s="336" t="s">
        <v>851</v>
      </c>
      <c r="TZ98" s="40">
        <v>2099.18896484375</v>
      </c>
      <c r="UA98" s="336" t="s">
        <v>838</v>
      </c>
      <c r="UB98" s="336" t="s">
        <v>851</v>
      </c>
      <c r="UC98" s="40">
        <v>1974.2946658646399</v>
      </c>
      <c r="UD98" s="336" t="s">
        <v>840</v>
      </c>
      <c r="UE98" s="336" t="s">
        <v>851</v>
      </c>
      <c r="UF98" s="336" t="s">
        <v>851</v>
      </c>
      <c r="UG98" s="40">
        <v>0.26907157897949219</v>
      </c>
      <c r="UH98" s="40">
        <v>0.2319054901599884</v>
      </c>
      <c r="UI98" s="40">
        <v>0.20025283098220825</v>
      </c>
      <c r="UJ98" s="40">
        <v>0.20032137632369995</v>
      </c>
      <c r="UK98" s="40">
        <v>8.8901735842227936E-2</v>
      </c>
      <c r="UL98" s="336" t="s">
        <v>838</v>
      </c>
      <c r="UM98" s="336" t="s">
        <v>851</v>
      </c>
      <c r="UN98" s="336" t="s">
        <v>851</v>
      </c>
      <c r="UO98" s="336" t="s">
        <v>851</v>
      </c>
      <c r="UP98" s="40">
        <v>0.15126414597034454</v>
      </c>
      <c r="UQ98" s="40">
        <v>0.13668994605541229</v>
      </c>
      <c r="UR98" s="40">
        <v>0.14963719248771667</v>
      </c>
      <c r="US98" s="40">
        <v>0.20015087723731995</v>
      </c>
      <c r="UT98" s="40">
        <v>0.16739700734615326</v>
      </c>
      <c r="UU98" s="336" t="s">
        <v>840</v>
      </c>
    </row>
    <row r="99" spans="1:567">
      <c r="A99" s="336" t="s">
        <v>517</v>
      </c>
      <c r="B99" s="336" t="s">
        <v>855</v>
      </c>
      <c r="C99" s="336" t="s">
        <v>856</v>
      </c>
      <c r="D99" s="40">
        <v>3.9786387234926224E-2</v>
      </c>
      <c r="E99" s="336" t="s">
        <v>470</v>
      </c>
      <c r="F99" s="40">
        <v>4.46503646671772E-2</v>
      </c>
      <c r="G99" s="336" t="s">
        <v>470</v>
      </c>
      <c r="H99" s="40">
        <v>4.414917528629303E-2</v>
      </c>
      <c r="I99" s="336" t="s">
        <v>470</v>
      </c>
      <c r="J99" s="40">
        <v>4.1827131062746048E-2</v>
      </c>
      <c r="K99" s="336" t="s">
        <v>470</v>
      </c>
      <c r="L99" s="336" t="s">
        <v>470</v>
      </c>
      <c r="M99" s="40">
        <v>0.55448776483535767</v>
      </c>
      <c r="N99" s="40"/>
      <c r="O99" s="336" t="s">
        <v>1736</v>
      </c>
      <c r="P99" s="40"/>
      <c r="Q99" s="336" t="s">
        <v>1736</v>
      </c>
      <c r="R99" s="40"/>
      <c r="S99" s="336" t="s">
        <v>1736</v>
      </c>
      <c r="T99" s="40"/>
      <c r="U99" s="336" t="s">
        <v>1736</v>
      </c>
      <c r="V99" s="336" t="s">
        <v>851</v>
      </c>
      <c r="W99" s="336" t="s">
        <v>470</v>
      </c>
      <c r="X99" s="40">
        <v>0.55226528644561768</v>
      </c>
      <c r="Y99" s="40"/>
      <c r="Z99" s="336" t="s">
        <v>1736</v>
      </c>
      <c r="AA99" s="40"/>
      <c r="AB99" s="336" t="s">
        <v>1736</v>
      </c>
      <c r="AC99" s="40"/>
      <c r="AD99" s="336" t="s">
        <v>1736</v>
      </c>
      <c r="AE99" s="40"/>
      <c r="AF99" s="336" t="s">
        <v>1736</v>
      </c>
      <c r="AG99" s="336" t="s">
        <v>851</v>
      </c>
      <c r="AH99" s="336" t="s">
        <v>470</v>
      </c>
      <c r="AI99" s="40">
        <v>0.55033010244369507</v>
      </c>
      <c r="AJ99" s="40"/>
      <c r="AK99" s="336" t="s">
        <v>1736</v>
      </c>
      <c r="AL99" s="40"/>
      <c r="AM99" s="336" t="s">
        <v>1736</v>
      </c>
      <c r="AN99" s="40"/>
      <c r="AO99" s="336" t="s">
        <v>1736</v>
      </c>
      <c r="AP99" s="40"/>
      <c r="AQ99" s="336" t="s">
        <v>1736</v>
      </c>
      <c r="AR99" s="336" t="s">
        <v>851</v>
      </c>
      <c r="AS99" s="336" t="s">
        <v>470</v>
      </c>
      <c r="AT99" s="40">
        <v>0.5560491681098938</v>
      </c>
      <c r="AU99" s="40"/>
      <c r="AV99" s="336" t="s">
        <v>1736</v>
      </c>
      <c r="AW99" s="40"/>
      <c r="AX99" s="336" t="s">
        <v>1736</v>
      </c>
      <c r="AY99" s="40"/>
      <c r="AZ99" s="336" t="s">
        <v>1736</v>
      </c>
      <c r="BA99" s="40"/>
      <c r="BB99" s="336" t="s">
        <v>1736</v>
      </c>
      <c r="BC99" s="336" t="s">
        <v>851</v>
      </c>
      <c r="BD99" s="336" t="s">
        <v>470</v>
      </c>
      <c r="BE99" s="40">
        <v>3.0543386936187744</v>
      </c>
      <c r="BF99" s="336" t="s">
        <v>470</v>
      </c>
      <c r="BG99" s="40">
        <v>4.0604763031005859</v>
      </c>
      <c r="BH99" s="336" t="s">
        <v>470</v>
      </c>
      <c r="BI99" s="40">
        <v>4.4199590682983398</v>
      </c>
      <c r="BJ99" s="336" t="s">
        <v>470</v>
      </c>
      <c r="BK99" s="40">
        <v>5.0964579582214355</v>
      </c>
      <c r="BL99" s="336" t="s">
        <v>851</v>
      </c>
      <c r="BM99" s="40">
        <v>2.5403203964233398</v>
      </c>
      <c r="BN99" s="336" t="s">
        <v>470</v>
      </c>
      <c r="BO99" s="336" t="s">
        <v>851</v>
      </c>
      <c r="BP99" s="336" t="s">
        <v>470</v>
      </c>
      <c r="BQ99" s="40">
        <v>5.4633389227092266E-3</v>
      </c>
      <c r="BR99" s="40">
        <v>4.874122329056263E-3</v>
      </c>
      <c r="BS99" s="40">
        <v>4.7387173399329185E-3</v>
      </c>
      <c r="BT99" s="40">
        <v>4.0320712141692638E-3</v>
      </c>
      <c r="BU99" s="40">
        <v>4.0320581756532192E-3</v>
      </c>
      <c r="BV99" s="336" t="s">
        <v>851</v>
      </c>
      <c r="BW99" s="336" t="s">
        <v>470</v>
      </c>
      <c r="BX99" s="40">
        <v>6.6169267520308495E-3</v>
      </c>
      <c r="BY99" s="40">
        <v>6.0194586403667927E-3</v>
      </c>
      <c r="BZ99" s="40">
        <v>5.7810433208942413E-3</v>
      </c>
      <c r="CA99" s="40">
        <v>5.6933793239295483E-3</v>
      </c>
      <c r="CB99" s="40">
        <v>5.7845008559525013E-3</v>
      </c>
      <c r="CC99" s="336" t="s">
        <v>851</v>
      </c>
      <c r="CD99" s="336" t="s">
        <v>470</v>
      </c>
      <c r="CE99" s="40">
        <v>6.0282209888100624E-3</v>
      </c>
      <c r="CF99" s="40">
        <v>5.7438574731349945E-3</v>
      </c>
      <c r="CG99" s="40">
        <v>5.7322676293551922E-3</v>
      </c>
      <c r="CH99" s="40">
        <v>5.8233737945556641E-3</v>
      </c>
      <c r="CI99" s="40">
        <v>5.5761244148015976E-3</v>
      </c>
      <c r="CJ99" s="336" t="s">
        <v>851</v>
      </c>
      <c r="CK99" s="336" t="s">
        <v>470</v>
      </c>
      <c r="CL99" s="40">
        <v>5.7923928834497929E-3</v>
      </c>
      <c r="CM99" s="40">
        <v>5.6811533868312836E-3</v>
      </c>
      <c r="CN99" s="40">
        <v>5.6940866634249687E-3</v>
      </c>
      <c r="CO99" s="40">
        <v>5.5781658738851547E-3</v>
      </c>
      <c r="CP99" s="40">
        <v>5.5760461837053299E-3</v>
      </c>
      <c r="CQ99" s="336" t="s">
        <v>851</v>
      </c>
      <c r="CR99" s="40"/>
      <c r="CS99" s="40"/>
      <c r="CT99" s="40"/>
      <c r="CU99" s="40"/>
      <c r="CV99" s="40"/>
      <c r="CW99" s="336" t="s">
        <v>1737</v>
      </c>
      <c r="CX99" s="336" t="s">
        <v>851</v>
      </c>
      <c r="CY99" s="40"/>
      <c r="CZ99" s="40"/>
      <c r="DA99" s="40"/>
      <c r="DB99" s="40"/>
      <c r="DC99" s="40"/>
      <c r="DD99" s="336" t="s">
        <v>1737</v>
      </c>
      <c r="DE99" s="336" t="s">
        <v>851</v>
      </c>
      <c r="DF99" s="40"/>
      <c r="DG99" s="336" t="s">
        <v>1737</v>
      </c>
      <c r="DH99" s="336" t="s">
        <v>851</v>
      </c>
      <c r="DI99" s="336" t="s">
        <v>851</v>
      </c>
      <c r="DJ99" s="336" t="s">
        <v>851</v>
      </c>
      <c r="DK99" s="336" t="s">
        <v>1737</v>
      </c>
      <c r="DL99" s="336" t="s">
        <v>851</v>
      </c>
      <c r="DM99" s="336" t="s">
        <v>851</v>
      </c>
      <c r="DN99" s="336" t="s">
        <v>470</v>
      </c>
      <c r="DO99" s="40">
        <v>2.6685080956667662E-3</v>
      </c>
      <c r="DP99" s="40">
        <v>3.2482023816555738E-3</v>
      </c>
      <c r="DQ99" s="40">
        <v>-2.6227673515677452E-5</v>
      </c>
      <c r="DR99" s="40">
        <v>-5.4957056418061256E-3</v>
      </c>
      <c r="DS99" s="40">
        <v>1.0799197480082512E-2</v>
      </c>
      <c r="DT99" s="336" t="s">
        <v>851</v>
      </c>
      <c r="DU99" s="336" t="s">
        <v>470</v>
      </c>
      <c r="DV99" s="40">
        <v>3.7750001065433025E-3</v>
      </c>
      <c r="DW99" s="40">
        <v>3.1333332881331444E-3</v>
      </c>
      <c r="DX99" s="40">
        <v>-5.0000118790194392E-5</v>
      </c>
      <c r="DY99" s="40">
        <v>1.8999999156221747E-3</v>
      </c>
      <c r="DZ99" s="40">
        <v>2.0000000949949026E-3</v>
      </c>
      <c r="EA99" s="336" t="s">
        <v>851</v>
      </c>
      <c r="EB99" s="336" t="s">
        <v>470</v>
      </c>
      <c r="EC99" s="40">
        <v>3.5477709025144577E-3</v>
      </c>
      <c r="ED99" s="40">
        <v>2.897999482229352E-3</v>
      </c>
      <c r="EE99" s="40">
        <v>-1.2229772983118892E-3</v>
      </c>
      <c r="EF99" s="40">
        <v>5.1962067373096943E-3</v>
      </c>
      <c r="EG99" s="40">
        <v>7.5013483874499798E-3</v>
      </c>
      <c r="EH99" s="336" t="s">
        <v>851</v>
      </c>
      <c r="EI99" s="336" t="s">
        <v>470</v>
      </c>
      <c r="EJ99" s="40">
        <v>3.8668853230774403E-3</v>
      </c>
      <c r="EK99" s="40">
        <v>2.8925032820552588E-3</v>
      </c>
      <c r="EL99" s="40">
        <v>3.3319739159196615E-3</v>
      </c>
      <c r="EM99" s="40">
        <v>4.8540206626057625E-3</v>
      </c>
      <c r="EN99" s="40">
        <v>6.3185812905430794E-4</v>
      </c>
      <c r="EO99" s="336" t="s">
        <v>851</v>
      </c>
      <c r="EP99" s="336" t="s">
        <v>851</v>
      </c>
      <c r="EQ99" s="336" t="s">
        <v>851</v>
      </c>
      <c r="ER99" s="40"/>
      <c r="ES99" s="336" t="s">
        <v>1737</v>
      </c>
      <c r="ET99" s="336" t="s">
        <v>851</v>
      </c>
      <c r="EU99" s="336" t="s">
        <v>851</v>
      </c>
      <c r="EV99" s="40"/>
      <c r="EW99" s="336" t="s">
        <v>1737</v>
      </c>
      <c r="EX99" s="336" t="s">
        <v>851</v>
      </c>
      <c r="EY99" s="336" t="s">
        <v>851</v>
      </c>
      <c r="EZ99" s="40"/>
      <c r="FA99" s="336" t="s">
        <v>1737</v>
      </c>
      <c r="FB99" s="336" t="s">
        <v>851</v>
      </c>
      <c r="FC99" s="40"/>
      <c r="FD99" s="40"/>
      <c r="FE99" s="40"/>
      <c r="FF99" s="40"/>
      <c r="FG99" s="40"/>
      <c r="FH99" s="336" t="s">
        <v>1737</v>
      </c>
      <c r="FI99" s="336" t="s">
        <v>851</v>
      </c>
      <c r="FJ99" s="40"/>
      <c r="FK99" s="40"/>
      <c r="FL99" s="40"/>
      <c r="FM99" s="40"/>
      <c r="FN99" s="40"/>
      <c r="FO99" s="336" t="s">
        <v>1737</v>
      </c>
      <c r="FP99" s="336" t="s">
        <v>851</v>
      </c>
      <c r="FQ99" s="40"/>
      <c r="FR99" s="336" t="s">
        <v>1737</v>
      </c>
      <c r="FS99" s="336" t="s">
        <v>851</v>
      </c>
      <c r="FT99" s="336" t="s">
        <v>851</v>
      </c>
      <c r="FU99" s="40"/>
      <c r="FV99" s="40"/>
      <c r="FW99" s="40"/>
      <c r="FX99" s="40"/>
      <c r="FY99" s="40"/>
      <c r="FZ99" s="336" t="s">
        <v>1737</v>
      </c>
      <c r="GA99" s="336" t="s">
        <v>851</v>
      </c>
      <c r="GB99" s="336" t="s">
        <v>851</v>
      </c>
      <c r="GC99" s="336" t="s">
        <v>851</v>
      </c>
      <c r="GD99" s="336" t="s">
        <v>851</v>
      </c>
      <c r="GE99" s="336" t="s">
        <v>851</v>
      </c>
      <c r="GF99" s="336" t="s">
        <v>851</v>
      </c>
      <c r="GG99" s="336" t="s">
        <v>851</v>
      </c>
      <c r="GH99" s="336" t="s">
        <v>851</v>
      </c>
      <c r="GI99" s="336" t="s">
        <v>851</v>
      </c>
      <c r="GJ99" s="336" t="s">
        <v>851</v>
      </c>
      <c r="GK99" s="40">
        <v>31081</v>
      </c>
      <c r="GL99" s="40">
        <v>31604</v>
      </c>
      <c r="GM99" s="40">
        <v>32097</v>
      </c>
      <c r="GN99" s="40">
        <v>32556</v>
      </c>
      <c r="GO99" s="40">
        <v>32930</v>
      </c>
      <c r="GP99" s="40">
        <v>33222</v>
      </c>
      <c r="GQ99" s="40">
        <v>33420</v>
      </c>
      <c r="GR99" s="40">
        <v>33524</v>
      </c>
      <c r="GS99" s="40">
        <v>33570</v>
      </c>
      <c r="GT99" s="40">
        <v>33562</v>
      </c>
      <c r="GU99" s="40">
        <v>33585</v>
      </c>
      <c r="GV99" s="40">
        <v>33608</v>
      </c>
      <c r="GW99" s="40">
        <v>33653</v>
      </c>
      <c r="GX99" s="40">
        <v>33694</v>
      </c>
      <c r="GY99" s="40">
        <v>33726</v>
      </c>
      <c r="GZ99" s="40">
        <v>33742</v>
      </c>
      <c r="HA99" s="40">
        <v>33738</v>
      </c>
      <c r="HB99" s="40">
        <v>33723</v>
      </c>
      <c r="HC99" s="40">
        <v>33715</v>
      </c>
      <c r="HD99" s="40">
        <v>33706</v>
      </c>
      <c r="HE99" s="40">
        <v>33691</v>
      </c>
      <c r="HF99" s="40">
        <v>34000</v>
      </c>
      <c r="HG99" s="40">
        <v>34000</v>
      </c>
      <c r="HH99" s="40">
        <v>34000</v>
      </c>
      <c r="HI99" s="40">
        <v>34000</v>
      </c>
      <c r="HJ99" s="40">
        <v>34000</v>
      </c>
      <c r="HK99" s="40">
        <v>34000</v>
      </c>
      <c r="HL99" s="40">
        <v>34000</v>
      </c>
      <c r="HM99" s="40">
        <v>34000</v>
      </c>
      <c r="HN99" s="40">
        <v>34000</v>
      </c>
      <c r="HO99" s="40">
        <v>34000</v>
      </c>
      <c r="HP99" s="40">
        <v>34000</v>
      </c>
      <c r="HQ99" s="40">
        <v>34000</v>
      </c>
      <c r="HR99" s="40">
        <v>34000</v>
      </c>
      <c r="HS99" s="40">
        <v>34000</v>
      </c>
      <c r="HT99" s="40">
        <v>34000</v>
      </c>
      <c r="HU99" s="40">
        <v>34000</v>
      </c>
      <c r="HV99" s="40">
        <v>34000</v>
      </c>
      <c r="HW99" s="40">
        <v>34000</v>
      </c>
      <c r="HX99" s="40">
        <v>34000</v>
      </c>
      <c r="HY99" s="40">
        <v>34000</v>
      </c>
      <c r="HZ99" s="40">
        <v>34000</v>
      </c>
      <c r="IA99" s="40">
        <v>34000</v>
      </c>
      <c r="IB99" s="40">
        <v>34000</v>
      </c>
      <c r="IC99" s="40">
        <v>34000</v>
      </c>
      <c r="ID99" s="40">
        <v>34000</v>
      </c>
      <c r="IE99" s="40">
        <v>34000</v>
      </c>
      <c r="IF99" s="40">
        <v>34000</v>
      </c>
      <c r="IG99" s="40">
        <v>34000</v>
      </c>
      <c r="IH99" s="40">
        <v>34000</v>
      </c>
      <c r="II99" s="40">
        <v>34000</v>
      </c>
      <c r="IJ99" s="336" t="s">
        <v>851</v>
      </c>
      <c r="IK99" s="336" t="s">
        <v>851</v>
      </c>
      <c r="IL99" s="336" t="s">
        <v>851</v>
      </c>
      <c r="IM99" s="40">
        <v>-1.1855364573420957E-4</v>
      </c>
      <c r="IN99" s="40">
        <v>-4.4470137800090015E-4</v>
      </c>
      <c r="IO99" s="40">
        <v>-2.372549643041566E-4</v>
      </c>
      <c r="IP99" s="40">
        <v>-2.6697912835516036E-4</v>
      </c>
      <c r="IQ99" s="40">
        <v>-4.4512367458082736E-4</v>
      </c>
      <c r="IR99" s="40">
        <v>9.1297850012779236E-3</v>
      </c>
      <c r="IS99" s="40">
        <v>0</v>
      </c>
      <c r="IT99" s="40">
        <v>0</v>
      </c>
      <c r="IU99" s="40">
        <v>0</v>
      </c>
      <c r="IV99" s="40">
        <v>0</v>
      </c>
      <c r="IW99" s="40">
        <v>0</v>
      </c>
      <c r="IX99" s="40">
        <v>0</v>
      </c>
      <c r="IY99" s="40">
        <v>0</v>
      </c>
      <c r="IZ99" s="40">
        <v>0</v>
      </c>
      <c r="JA99" s="40">
        <v>0</v>
      </c>
      <c r="JB99" s="40">
        <v>0</v>
      </c>
      <c r="JC99" s="40">
        <v>0</v>
      </c>
      <c r="JD99" s="40">
        <v>0</v>
      </c>
      <c r="JE99" s="40">
        <v>0</v>
      </c>
      <c r="JF99" s="40">
        <v>0</v>
      </c>
      <c r="JG99" s="40">
        <v>0</v>
      </c>
      <c r="JH99" s="40">
        <v>0</v>
      </c>
      <c r="JI99" s="40">
        <v>0</v>
      </c>
      <c r="JJ99" s="40">
        <v>0</v>
      </c>
      <c r="JK99" s="40">
        <v>0</v>
      </c>
      <c r="JL99" s="40">
        <v>0</v>
      </c>
      <c r="JM99" s="40">
        <v>0</v>
      </c>
      <c r="JN99" s="40">
        <v>0</v>
      </c>
      <c r="JO99" s="40">
        <v>0</v>
      </c>
      <c r="JP99" s="40">
        <v>0</v>
      </c>
      <c r="JQ99" s="40">
        <v>0</v>
      </c>
      <c r="JR99" s="40">
        <v>0</v>
      </c>
      <c r="JS99" s="40">
        <v>0</v>
      </c>
      <c r="JT99" s="40">
        <v>0</v>
      </c>
      <c r="JU99" s="40">
        <v>0</v>
      </c>
      <c r="JV99" s="336" t="s">
        <v>1740</v>
      </c>
      <c r="JW99" s="336" t="s">
        <v>851</v>
      </c>
      <c r="JX99" s="336" t="s">
        <v>851</v>
      </c>
      <c r="JY99" s="336" t="s">
        <v>851</v>
      </c>
      <c r="JZ99" s="336" t="s">
        <v>851</v>
      </c>
      <c r="KA99" s="336" t="s">
        <v>470</v>
      </c>
      <c r="KB99" s="40">
        <v>0.5</v>
      </c>
      <c r="KC99" s="40">
        <v>0.5</v>
      </c>
      <c r="KD99" s="40">
        <v>0.5</v>
      </c>
      <c r="KE99" s="40">
        <v>0.5</v>
      </c>
      <c r="KF99" s="40">
        <v>0.5</v>
      </c>
      <c r="KG99" s="40">
        <v>0.5</v>
      </c>
      <c r="KH99" s="40">
        <v>0.5</v>
      </c>
      <c r="KI99" s="40">
        <v>0.5</v>
      </c>
      <c r="KJ99" s="40">
        <v>0.5</v>
      </c>
      <c r="KK99" s="40">
        <v>0.5</v>
      </c>
      <c r="KL99" s="40">
        <v>0.5</v>
      </c>
      <c r="KM99" s="40">
        <v>0.5</v>
      </c>
      <c r="KN99" s="40">
        <v>0.5</v>
      </c>
      <c r="KO99" s="40">
        <v>0.5</v>
      </c>
      <c r="KP99" s="40">
        <v>0.5</v>
      </c>
      <c r="KQ99" s="40">
        <v>0.5</v>
      </c>
      <c r="KR99" s="40">
        <v>0.5</v>
      </c>
      <c r="KS99" s="40">
        <v>0.5</v>
      </c>
      <c r="KT99" s="40">
        <v>0.5</v>
      </c>
      <c r="KU99" s="40">
        <v>0.5</v>
      </c>
      <c r="KV99" s="40">
        <v>0.5</v>
      </c>
      <c r="KW99" s="40">
        <v>0.5</v>
      </c>
      <c r="KX99" s="40">
        <v>0.5</v>
      </c>
      <c r="KY99" s="40">
        <v>0.5</v>
      </c>
      <c r="KZ99" s="40">
        <v>0.5</v>
      </c>
      <c r="LA99" s="40">
        <v>0.5</v>
      </c>
      <c r="LB99" s="40">
        <v>0.5</v>
      </c>
      <c r="LC99" s="40">
        <v>0.5</v>
      </c>
      <c r="LD99" s="40">
        <v>0.5</v>
      </c>
      <c r="LE99" s="40">
        <v>0.5</v>
      </c>
      <c r="LF99" s="40">
        <v>0.5</v>
      </c>
      <c r="LG99" s="40">
        <v>0.5</v>
      </c>
      <c r="LH99" s="40">
        <v>0.5</v>
      </c>
      <c r="LI99" s="40">
        <v>0.5</v>
      </c>
      <c r="LJ99" s="40">
        <v>0.5</v>
      </c>
      <c r="LK99" s="40">
        <v>0.5</v>
      </c>
      <c r="LL99" s="336" t="s">
        <v>851</v>
      </c>
      <c r="LM99" s="336" t="s">
        <v>851</v>
      </c>
      <c r="LN99" s="336" t="s">
        <v>1737</v>
      </c>
      <c r="LO99" s="40"/>
      <c r="LP99" s="40"/>
      <c r="LQ99" s="40"/>
      <c r="LR99" s="40"/>
      <c r="LS99" s="40"/>
      <c r="LT99" s="40"/>
      <c r="LU99" s="40"/>
      <c r="LV99" s="40"/>
      <c r="LW99" s="40"/>
      <c r="LX99" s="40"/>
      <c r="LY99" s="40"/>
      <c r="LZ99" s="40"/>
      <c r="MA99" s="40"/>
      <c r="MB99" s="40"/>
      <c r="MC99" s="40"/>
      <c r="MD99" s="40"/>
      <c r="ME99" s="40"/>
      <c r="MF99" s="40"/>
      <c r="MG99" s="40"/>
      <c r="MH99" s="40"/>
      <c r="MI99" s="40"/>
      <c r="MJ99" s="40"/>
      <c r="MK99" s="40"/>
      <c r="ML99" s="40"/>
      <c r="MM99" s="40"/>
      <c r="MN99" s="40"/>
      <c r="MO99" s="40"/>
      <c r="MP99" s="40"/>
      <c r="MQ99" s="40"/>
      <c r="MR99" s="40"/>
      <c r="MS99" s="40"/>
      <c r="MT99" s="40"/>
      <c r="MU99" s="40"/>
      <c r="MV99" s="40"/>
      <c r="MW99" s="40"/>
      <c r="MX99" s="40"/>
      <c r="MY99" s="336" t="s">
        <v>851</v>
      </c>
      <c r="MZ99" s="336" t="s">
        <v>1737</v>
      </c>
      <c r="NA99" s="40"/>
      <c r="NB99" s="40"/>
      <c r="NC99" s="40"/>
      <c r="ND99" s="40"/>
      <c r="NE99" s="40"/>
      <c r="NF99" s="40"/>
      <c r="NG99" s="40"/>
      <c r="NH99" s="40"/>
      <c r="NI99" s="40"/>
      <c r="NJ99" s="40"/>
      <c r="NK99" s="40"/>
      <c r="NL99" s="40"/>
      <c r="NM99" s="40"/>
      <c r="NN99" s="40"/>
      <c r="NO99" s="40"/>
      <c r="NP99" s="40"/>
      <c r="NQ99" s="40"/>
      <c r="NR99" s="40"/>
      <c r="NS99" s="40"/>
      <c r="NT99" s="40"/>
      <c r="NU99" s="40"/>
      <c r="NV99" s="40"/>
      <c r="NW99" s="40"/>
      <c r="NX99" s="40"/>
      <c r="NY99" s="40"/>
      <c r="NZ99" s="40"/>
      <c r="OA99" s="40"/>
      <c r="OB99" s="40"/>
      <c r="OC99" s="40"/>
      <c r="OD99" s="40"/>
      <c r="OE99" s="40"/>
      <c r="OF99" s="40"/>
      <c r="OG99" s="40"/>
      <c r="OH99" s="40"/>
      <c r="OI99" s="40"/>
      <c r="OJ99" s="40"/>
      <c r="OK99" s="336" t="s">
        <v>851</v>
      </c>
      <c r="OL99" s="336" t="s">
        <v>851</v>
      </c>
      <c r="OM99" s="336" t="s">
        <v>1737</v>
      </c>
      <c r="ON99" s="40"/>
      <c r="OO99" s="40"/>
      <c r="OP99" s="40"/>
      <c r="OQ99" s="40"/>
      <c r="OR99" s="40"/>
      <c r="OS99" s="40"/>
      <c r="OT99" s="40"/>
      <c r="OU99" s="40"/>
      <c r="OV99" s="40"/>
      <c r="OW99" s="40"/>
      <c r="OX99" s="40"/>
      <c r="OY99" s="40"/>
      <c r="OZ99" s="40"/>
      <c r="PA99" s="40"/>
      <c r="PB99" s="40"/>
      <c r="PC99" s="40"/>
      <c r="PD99" s="40"/>
      <c r="PE99" s="40"/>
      <c r="PF99" s="40"/>
      <c r="PG99" s="40"/>
      <c r="PH99" s="40"/>
      <c r="PI99" s="40"/>
      <c r="PJ99" s="40"/>
      <c r="PK99" s="40"/>
      <c r="PL99" s="40"/>
      <c r="PM99" s="40"/>
      <c r="PN99" s="40"/>
      <c r="PO99" s="40"/>
      <c r="PP99" s="40"/>
      <c r="PQ99" s="40"/>
      <c r="PR99" s="40"/>
      <c r="PS99" s="40"/>
      <c r="PT99" s="40"/>
      <c r="PU99" s="40"/>
      <c r="PV99" s="40"/>
      <c r="PW99" s="40"/>
      <c r="PX99" s="336" t="s">
        <v>851</v>
      </c>
      <c r="PY99" s="336" t="s">
        <v>851</v>
      </c>
      <c r="PZ99" s="40"/>
      <c r="QA99" s="40"/>
      <c r="QB99" s="40"/>
      <c r="QC99" s="40"/>
      <c r="QD99" s="40"/>
      <c r="QE99" s="40"/>
      <c r="QF99" s="40"/>
      <c r="QG99" s="40"/>
      <c r="QH99" s="40"/>
      <c r="QI99" s="40"/>
      <c r="QJ99" s="40"/>
      <c r="QK99" s="40"/>
      <c r="QL99" s="40"/>
      <c r="QM99" s="40"/>
      <c r="QN99" s="40"/>
      <c r="QO99" s="40"/>
      <c r="QP99" s="40"/>
      <c r="QQ99" s="40"/>
      <c r="QR99" s="40"/>
      <c r="QS99" s="336" t="s">
        <v>851</v>
      </c>
      <c r="QT99" s="336" t="s">
        <v>851</v>
      </c>
      <c r="QU99" s="336" t="s">
        <v>851</v>
      </c>
      <c r="QV99" s="336" t="s">
        <v>851</v>
      </c>
      <c r="QW99" s="40"/>
      <c r="QX99" s="336" t="s">
        <v>851</v>
      </c>
      <c r="QY99" s="336" t="s">
        <v>851</v>
      </c>
      <c r="QZ99" s="336" t="s">
        <v>851</v>
      </c>
      <c r="RA99" s="336" t="s">
        <v>851</v>
      </c>
      <c r="RB99" s="336" t="s">
        <v>851</v>
      </c>
      <c r="RC99" s="336" t="s">
        <v>851</v>
      </c>
      <c r="RD99" s="336" t="s">
        <v>851</v>
      </c>
      <c r="RE99" s="336" t="s">
        <v>851</v>
      </c>
      <c r="RF99" s="40"/>
      <c r="RG99" s="40"/>
      <c r="RH99" s="336" t="s">
        <v>1737</v>
      </c>
      <c r="RI99" s="336" t="s">
        <v>851</v>
      </c>
      <c r="RJ99" s="40"/>
      <c r="RK99" s="40"/>
      <c r="RL99" s="336" t="s">
        <v>1737</v>
      </c>
      <c r="RM99" s="336" t="s">
        <v>851</v>
      </c>
      <c r="RN99" s="40"/>
      <c r="RO99" s="40"/>
      <c r="RP99" s="336" t="s">
        <v>1737</v>
      </c>
      <c r="RQ99" s="336" t="s">
        <v>851</v>
      </c>
      <c r="RR99" s="40"/>
      <c r="RS99" s="40"/>
      <c r="RT99" s="336" t="s">
        <v>1737</v>
      </c>
      <c r="RU99" s="336" t="s">
        <v>851</v>
      </c>
      <c r="RV99" s="40"/>
      <c r="RW99" s="40"/>
      <c r="RX99" s="336" t="s">
        <v>1737</v>
      </c>
      <c r="RY99" s="336" t="s">
        <v>851</v>
      </c>
      <c r="RZ99" s="336" t="s">
        <v>470</v>
      </c>
      <c r="SA99" s="40">
        <v>0.20580217242240906</v>
      </c>
      <c r="SB99" s="40">
        <v>0.21130917966365814</v>
      </c>
      <c r="SC99" s="40">
        <v>0.20870833098888397</v>
      </c>
      <c r="SD99" s="40">
        <v>0.21385818719863892</v>
      </c>
      <c r="SE99" s="40">
        <v>0.21668897569179535</v>
      </c>
      <c r="SF99" s="336" t="s">
        <v>851</v>
      </c>
      <c r="SG99" s="336" t="s">
        <v>851</v>
      </c>
      <c r="SH99" s="40"/>
      <c r="SI99" s="40"/>
      <c r="SJ99" s="40"/>
      <c r="SK99" s="40"/>
      <c r="SL99" s="40">
        <v>0.22095246613025665</v>
      </c>
      <c r="SM99" s="336" t="s">
        <v>470</v>
      </c>
      <c r="SN99" s="336" t="s">
        <v>851</v>
      </c>
      <c r="SO99" s="336" t="s">
        <v>851</v>
      </c>
      <c r="SP99" s="40"/>
      <c r="SQ99" s="40"/>
      <c r="SR99" s="40"/>
      <c r="SS99" s="40"/>
      <c r="ST99" s="40"/>
      <c r="SU99" s="336" t="s">
        <v>1737</v>
      </c>
      <c r="SV99" s="336" t="s">
        <v>851</v>
      </c>
      <c r="SW99" s="336" t="s">
        <v>851</v>
      </c>
      <c r="SX99" s="40"/>
      <c r="SY99" s="40"/>
      <c r="SZ99" s="40"/>
      <c r="TA99" s="40"/>
      <c r="TB99" s="40"/>
      <c r="TC99" s="336" t="s">
        <v>1737</v>
      </c>
      <c r="TD99" s="336" t="s">
        <v>851</v>
      </c>
      <c r="TE99" s="336" t="s">
        <v>851</v>
      </c>
      <c r="TF99" s="336" t="s">
        <v>851</v>
      </c>
      <c r="TG99" s="40"/>
      <c r="TH99" s="40"/>
      <c r="TI99" s="40"/>
      <c r="TJ99" s="40"/>
      <c r="TK99" s="40"/>
      <c r="TL99" s="336" t="s">
        <v>1737</v>
      </c>
      <c r="TM99" s="336" t="s">
        <v>851</v>
      </c>
      <c r="TN99" s="336" t="s">
        <v>851</v>
      </c>
      <c r="TO99" s="336" t="s">
        <v>851</v>
      </c>
      <c r="TP99" s="40"/>
      <c r="TQ99" s="40"/>
      <c r="TR99" s="40"/>
      <c r="TS99" s="40"/>
      <c r="TT99" s="40"/>
      <c r="TU99" s="336" t="s">
        <v>1737</v>
      </c>
      <c r="TV99" s="336" t="s">
        <v>851</v>
      </c>
      <c r="TW99" s="40"/>
      <c r="TX99" s="336" t="s">
        <v>1737</v>
      </c>
      <c r="TY99" s="336" t="s">
        <v>851</v>
      </c>
      <c r="TZ99" s="40"/>
      <c r="UA99" s="336" t="s">
        <v>1737</v>
      </c>
      <c r="UB99" s="336" t="s">
        <v>851</v>
      </c>
      <c r="UC99" s="40"/>
      <c r="UD99" s="336" t="s">
        <v>1737</v>
      </c>
      <c r="UE99" s="336" t="s">
        <v>851</v>
      </c>
      <c r="UF99" s="336" t="s">
        <v>851</v>
      </c>
      <c r="UG99" s="40"/>
      <c r="UH99" s="40"/>
      <c r="UI99" s="40"/>
      <c r="UJ99" s="40"/>
      <c r="UK99" s="40"/>
      <c r="UL99" s="336" t="s">
        <v>1737</v>
      </c>
      <c r="UM99" s="336" t="s">
        <v>851</v>
      </c>
      <c r="UN99" s="336" t="s">
        <v>851</v>
      </c>
      <c r="UO99" s="336" t="s">
        <v>851</v>
      </c>
      <c r="UP99" s="40"/>
      <c r="UQ99" s="40"/>
      <c r="UR99" s="40"/>
      <c r="US99" s="40"/>
      <c r="UT99" s="40">
        <v>0.24538061022758484</v>
      </c>
      <c r="UU99" s="336" t="s">
        <v>470</v>
      </c>
    </row>
    <row r="100" spans="1:567">
      <c r="A100" s="336" t="s">
        <v>517</v>
      </c>
      <c r="B100" s="336" t="s">
        <v>66</v>
      </c>
      <c r="C100" s="336" t="s">
        <v>287</v>
      </c>
      <c r="D100" s="40">
        <v>3.9786387234926224E-2</v>
      </c>
      <c r="E100" s="336" t="s">
        <v>436</v>
      </c>
      <c r="F100" s="40">
        <v>3.1499847769737244E-2</v>
      </c>
      <c r="G100" s="336" t="s">
        <v>1741</v>
      </c>
      <c r="H100" s="40">
        <v>2.9644342139363289E-2</v>
      </c>
      <c r="I100" s="336" t="s">
        <v>1447</v>
      </c>
      <c r="J100" s="40">
        <v>2.9317278414964676E-2</v>
      </c>
      <c r="K100" s="336" t="s">
        <v>1803</v>
      </c>
      <c r="L100" s="336" t="s">
        <v>436</v>
      </c>
      <c r="M100" s="40">
        <v>0.51752650737762451</v>
      </c>
      <c r="N100" s="40">
        <v>0.63376486301422119</v>
      </c>
      <c r="O100" s="336" t="s">
        <v>436</v>
      </c>
      <c r="P100" s="40">
        <v>0.51752650737762451</v>
      </c>
      <c r="Q100" s="336" t="s">
        <v>436</v>
      </c>
      <c r="R100" s="40">
        <v>0.65240716934204102</v>
      </c>
      <c r="S100" s="336" t="s">
        <v>436</v>
      </c>
      <c r="T100" s="40">
        <v>0.45149493217468262</v>
      </c>
      <c r="U100" s="336" t="s">
        <v>436</v>
      </c>
      <c r="V100" s="336" t="s">
        <v>851</v>
      </c>
      <c r="W100" s="336" t="s">
        <v>1741</v>
      </c>
      <c r="X100" s="40">
        <v>0.47965350747108459</v>
      </c>
      <c r="Y100" s="40">
        <v>0.60189425945281982</v>
      </c>
      <c r="Z100" s="336" t="s">
        <v>1741</v>
      </c>
      <c r="AA100" s="40">
        <v>0.47965350747108459</v>
      </c>
      <c r="AB100" s="336" t="s">
        <v>1741</v>
      </c>
      <c r="AC100" s="40">
        <v>0.58240014314651489</v>
      </c>
      <c r="AD100" s="336" t="s">
        <v>1741</v>
      </c>
      <c r="AE100" s="40">
        <v>0.40425068140029907</v>
      </c>
      <c r="AF100" s="336" t="s">
        <v>1741</v>
      </c>
      <c r="AG100" s="336" t="s">
        <v>851</v>
      </c>
      <c r="AH100" s="336" t="s">
        <v>1447</v>
      </c>
      <c r="AI100" s="40">
        <v>0.50072908401489258</v>
      </c>
      <c r="AJ100" s="40">
        <v>0.62462449073791504</v>
      </c>
      <c r="AK100" s="336" t="s">
        <v>1447</v>
      </c>
      <c r="AL100" s="40">
        <v>0.50072908401489258</v>
      </c>
      <c r="AM100" s="336" t="s">
        <v>1447</v>
      </c>
      <c r="AN100" s="40">
        <v>0.5810621976852417</v>
      </c>
      <c r="AO100" s="336" t="s">
        <v>1447</v>
      </c>
      <c r="AP100" s="40">
        <v>0.41883465647697449</v>
      </c>
      <c r="AQ100" s="336" t="s">
        <v>1447</v>
      </c>
      <c r="AR100" s="336" t="s">
        <v>851</v>
      </c>
      <c r="AS100" s="336" t="s">
        <v>1803</v>
      </c>
      <c r="AT100" s="40">
        <v>0.55089014768600464</v>
      </c>
      <c r="AU100" s="40">
        <v>0.6543731689453125</v>
      </c>
      <c r="AV100" s="336" t="s">
        <v>1803</v>
      </c>
      <c r="AW100" s="40">
        <v>0.55089014768600464</v>
      </c>
      <c r="AX100" s="336" t="s">
        <v>1803</v>
      </c>
      <c r="AY100" s="40">
        <v>0.62364828586578369</v>
      </c>
      <c r="AZ100" s="336" t="s">
        <v>1803</v>
      </c>
      <c r="BA100" s="40">
        <v>0.46616816520690918</v>
      </c>
      <c r="BB100" s="336" t="s">
        <v>1803</v>
      </c>
      <c r="BC100" s="336" t="s">
        <v>851</v>
      </c>
      <c r="BD100" s="336" t="s">
        <v>436</v>
      </c>
      <c r="BE100" s="40">
        <v>3.9562177658081055</v>
      </c>
      <c r="BF100" s="336" t="s">
        <v>827</v>
      </c>
      <c r="BG100" s="40">
        <v>6.4112167358398438</v>
      </c>
      <c r="BH100" s="336" t="s">
        <v>1447</v>
      </c>
      <c r="BI100" s="40">
        <v>6.8533987998962402</v>
      </c>
      <c r="BJ100" s="336" t="s">
        <v>1803</v>
      </c>
      <c r="BK100" s="40">
        <v>8.8757247924804688</v>
      </c>
      <c r="BL100" s="336" t="s">
        <v>851</v>
      </c>
      <c r="BM100" s="40">
        <v>1.9049689769744873</v>
      </c>
      <c r="BN100" s="336" t="s">
        <v>838</v>
      </c>
      <c r="BO100" s="336" t="s">
        <v>851</v>
      </c>
      <c r="BP100" s="336" t="s">
        <v>436</v>
      </c>
      <c r="BQ100" s="40">
        <v>7.1324720047414303E-3</v>
      </c>
      <c r="BR100" s="40">
        <v>8.8245272636413574E-3</v>
      </c>
      <c r="BS100" s="40">
        <v>1.2168057262897491E-2</v>
      </c>
      <c r="BT100" s="40">
        <v>1.0709095746278763E-2</v>
      </c>
      <c r="BU100" s="40">
        <v>1.0709112510085106E-2</v>
      </c>
      <c r="BV100" s="336" t="s">
        <v>851</v>
      </c>
      <c r="BW100" s="336" t="s">
        <v>827</v>
      </c>
      <c r="BX100" s="40">
        <v>7.3256175965070724E-3</v>
      </c>
      <c r="BY100" s="40">
        <v>7.3686945252120495E-3</v>
      </c>
      <c r="BZ100" s="40">
        <v>7.3323240503668785E-3</v>
      </c>
      <c r="CA100" s="40">
        <v>7.1619255468249321E-3</v>
      </c>
      <c r="CB100" s="40">
        <v>7.0767351426184177E-3</v>
      </c>
      <c r="CC100" s="336" t="s">
        <v>851</v>
      </c>
      <c r="CD100" s="336" t="s">
        <v>1447</v>
      </c>
      <c r="CE100" s="40">
        <v>7.3076761327683926E-3</v>
      </c>
      <c r="CF100" s="40">
        <v>7.3039345443248749E-3</v>
      </c>
      <c r="CG100" s="40">
        <v>7.2045521810650826E-3</v>
      </c>
      <c r="CH100" s="40">
        <v>7.0767500437796116E-3</v>
      </c>
      <c r="CI100" s="40">
        <v>7.0767626166343689E-3</v>
      </c>
      <c r="CJ100" s="336" t="s">
        <v>851</v>
      </c>
      <c r="CK100" s="336" t="s">
        <v>1803</v>
      </c>
      <c r="CL100" s="40">
        <v>7.2957160882651806E-3</v>
      </c>
      <c r="CM100" s="40">
        <v>7.247142493724823E-3</v>
      </c>
      <c r="CN100" s="40">
        <v>7.1193529292941093E-3</v>
      </c>
      <c r="CO100" s="40">
        <v>7.0767798461019993E-3</v>
      </c>
      <c r="CP100" s="40">
        <v>7.0768180303275585E-3</v>
      </c>
      <c r="CQ100" s="336" t="s">
        <v>851</v>
      </c>
      <c r="CR100" s="40">
        <v>8.3063859939575195</v>
      </c>
      <c r="CS100" s="40">
        <v>8.8355312347412109</v>
      </c>
      <c r="CT100" s="40">
        <v>9.3826961517333984</v>
      </c>
      <c r="CU100" s="40">
        <v>9.9343662261962891</v>
      </c>
      <c r="CV100" s="40">
        <v>10.460979461669922</v>
      </c>
      <c r="CW100" s="336" t="s">
        <v>1741</v>
      </c>
      <c r="CX100" s="336" t="s">
        <v>851</v>
      </c>
      <c r="CY100" s="40">
        <v>8.6238737106323242</v>
      </c>
      <c r="CZ100" s="40">
        <v>9.1620283126831055</v>
      </c>
      <c r="DA100" s="40">
        <v>9.7136974334716797</v>
      </c>
      <c r="DB100" s="40">
        <v>10.252840042114258</v>
      </c>
      <c r="DC100" s="40">
        <v>10.773189544677734</v>
      </c>
      <c r="DD100" s="336" t="s">
        <v>1447</v>
      </c>
      <c r="DE100" s="336" t="s">
        <v>851</v>
      </c>
      <c r="DF100" s="40">
        <v>10.981329917907715</v>
      </c>
      <c r="DG100" s="336" t="s">
        <v>1803</v>
      </c>
      <c r="DH100" s="336" t="s">
        <v>851</v>
      </c>
      <c r="DI100" s="336" t="s">
        <v>851</v>
      </c>
      <c r="DJ100" s="336">
        <v>10.6</v>
      </c>
      <c r="DK100" s="336" t="s">
        <v>1738</v>
      </c>
      <c r="DL100" s="336" t="s">
        <v>851</v>
      </c>
      <c r="DM100" s="336" t="s">
        <v>851</v>
      </c>
      <c r="DN100" s="336" t="s">
        <v>436</v>
      </c>
      <c r="DO100" s="40">
        <v>-9.7625900525599718E-4</v>
      </c>
      <c r="DP100" s="40">
        <v>-6.4524577464908361E-4</v>
      </c>
      <c r="DQ100" s="40">
        <v>-8.4601808339357376E-3</v>
      </c>
      <c r="DR100" s="40">
        <v>-2.0762868225574493E-2</v>
      </c>
      <c r="DS100" s="40">
        <v>-3.4595564007759094E-2</v>
      </c>
      <c r="DT100" s="336" t="s">
        <v>851</v>
      </c>
      <c r="DU100" s="336" t="s">
        <v>827</v>
      </c>
      <c r="DV100" s="40">
        <v>-1.6970395809039474E-3</v>
      </c>
      <c r="DW100" s="40">
        <v>-5.8526992797851563E-3</v>
      </c>
      <c r="DX100" s="40">
        <v>-1.9276697188615799E-2</v>
      </c>
      <c r="DY100" s="40">
        <v>-2.6191726326942444E-2</v>
      </c>
      <c r="DZ100" s="40">
        <v>1.1073334142565727E-2</v>
      </c>
      <c r="EA100" s="336" t="s">
        <v>851</v>
      </c>
      <c r="EB100" s="336" t="s">
        <v>1447</v>
      </c>
      <c r="EC100" s="40">
        <v>-6.5463348291814327E-3</v>
      </c>
      <c r="ED100" s="40">
        <v>-1.1386249214410782E-2</v>
      </c>
      <c r="EE100" s="40">
        <v>-2.206057496368885E-2</v>
      </c>
      <c r="EF100" s="40">
        <v>-2.0096905063837767E-3</v>
      </c>
      <c r="EG100" s="40">
        <v>5.3469464182853699E-3</v>
      </c>
      <c r="EH100" s="336" t="s">
        <v>851</v>
      </c>
      <c r="EI100" s="336" t="s">
        <v>1803</v>
      </c>
      <c r="EJ100" s="40">
        <v>-4.4837468303740025E-3</v>
      </c>
      <c r="EK100" s="40">
        <v>-1.1791438795626163E-2</v>
      </c>
      <c r="EL100" s="40">
        <v>-1.2918455526232719E-2</v>
      </c>
      <c r="EM100" s="40">
        <v>8.4732513641938567E-4</v>
      </c>
      <c r="EN100" s="40">
        <v>1.1009941808879375E-2</v>
      </c>
      <c r="EO100" s="336" t="s">
        <v>851</v>
      </c>
      <c r="EP100" s="336" t="s">
        <v>851</v>
      </c>
      <c r="EQ100" s="336" t="s">
        <v>851</v>
      </c>
      <c r="ER100" s="40">
        <v>0.68700000000000006</v>
      </c>
      <c r="ES100" s="336" t="s">
        <v>1739</v>
      </c>
      <c r="ET100" s="336" t="s">
        <v>851</v>
      </c>
      <c r="EU100" s="336" t="s">
        <v>851</v>
      </c>
      <c r="EV100" s="40">
        <v>0.76730000000000009</v>
      </c>
      <c r="EW100" s="336" t="s">
        <v>1739</v>
      </c>
      <c r="EX100" s="336" t="s">
        <v>851</v>
      </c>
      <c r="EY100" s="336" t="s">
        <v>851</v>
      </c>
      <c r="EZ100" s="40">
        <v>0.60609999999999997</v>
      </c>
      <c r="FA100" s="336" t="s">
        <v>1739</v>
      </c>
      <c r="FB100" s="336" t="s">
        <v>851</v>
      </c>
      <c r="FC100" s="40">
        <v>-5.9920672327280045E-2</v>
      </c>
      <c r="FD100" s="40">
        <v>-5.8575477451086044E-2</v>
      </c>
      <c r="FE100" s="40">
        <v>-2.7670148760080338E-2</v>
      </c>
      <c r="FF100" s="40">
        <v>-2.1131729707121849E-2</v>
      </c>
      <c r="FG100" s="40">
        <v>-1.8069019541144371E-2</v>
      </c>
      <c r="FH100" s="336" t="s">
        <v>838</v>
      </c>
      <c r="FI100" s="336" t="s">
        <v>851</v>
      </c>
      <c r="FJ100" s="40">
        <v>-6.2743715941905975E-2</v>
      </c>
      <c r="FK100" s="40">
        <v>-6.1897441744804382E-2</v>
      </c>
      <c r="FL100" s="40">
        <v>-3.5311046987771988E-2</v>
      </c>
      <c r="FM100" s="40">
        <v>-1.7568854615092278E-2</v>
      </c>
      <c r="FN100" s="40">
        <v>-1.515687070786953E-2</v>
      </c>
      <c r="FO100" s="336" t="s">
        <v>840</v>
      </c>
      <c r="FP100" s="336" t="s">
        <v>851</v>
      </c>
      <c r="FQ100" s="40"/>
      <c r="FR100" s="336" t="s">
        <v>1737</v>
      </c>
      <c r="FS100" s="336" t="s">
        <v>851</v>
      </c>
      <c r="FT100" s="336" t="s">
        <v>851</v>
      </c>
      <c r="FU100" s="40">
        <v>9.3374047428369522E-3</v>
      </c>
      <c r="FV100" s="40">
        <v>1.1378035880625248E-2</v>
      </c>
      <c r="FW100" s="40">
        <v>1.1739032343029976E-2</v>
      </c>
      <c r="FX100" s="40">
        <v>1.6210058704018593E-2</v>
      </c>
      <c r="FY100" s="40">
        <v>2.434965968132019E-2</v>
      </c>
      <c r="FZ100" s="336" t="s">
        <v>840</v>
      </c>
      <c r="GA100" s="336" t="s">
        <v>851</v>
      </c>
      <c r="GB100" s="336" t="s">
        <v>851</v>
      </c>
      <c r="GC100" s="336" t="s">
        <v>851</v>
      </c>
      <c r="GD100" s="336" t="s">
        <v>851</v>
      </c>
      <c r="GE100" s="336" t="s">
        <v>851</v>
      </c>
      <c r="GF100" s="336" t="s">
        <v>851</v>
      </c>
      <c r="GG100" s="336" t="s">
        <v>851</v>
      </c>
      <c r="GH100" s="336" t="s">
        <v>851</v>
      </c>
      <c r="GI100" s="336" t="s">
        <v>851</v>
      </c>
      <c r="GJ100" s="336" t="s">
        <v>851</v>
      </c>
      <c r="GK100" s="40">
        <v>10805808</v>
      </c>
      <c r="GL100" s="40">
        <v>10862132</v>
      </c>
      <c r="GM100" s="40">
        <v>10902022</v>
      </c>
      <c r="GN100" s="40">
        <v>10928070</v>
      </c>
      <c r="GO100" s="40">
        <v>10955141</v>
      </c>
      <c r="GP100" s="40">
        <v>10987314</v>
      </c>
      <c r="GQ100" s="40">
        <v>11020362</v>
      </c>
      <c r="GR100" s="40">
        <v>11048473</v>
      </c>
      <c r="GS100" s="40">
        <v>11077841</v>
      </c>
      <c r="GT100" s="40">
        <v>11107017</v>
      </c>
      <c r="GU100" s="40">
        <v>11121341</v>
      </c>
      <c r="GV100" s="40">
        <v>11104899</v>
      </c>
      <c r="GW100" s="40">
        <v>11045011</v>
      </c>
      <c r="GX100" s="40">
        <v>10965211</v>
      </c>
      <c r="GY100" s="40">
        <v>10892413</v>
      </c>
      <c r="GZ100" s="40">
        <v>10820883</v>
      </c>
      <c r="HA100" s="40">
        <v>10775971</v>
      </c>
      <c r="HB100" s="40">
        <v>10754679</v>
      </c>
      <c r="HC100" s="40">
        <v>10732882</v>
      </c>
      <c r="HD100" s="40">
        <v>10721582</v>
      </c>
      <c r="HE100" s="40">
        <v>10715549</v>
      </c>
      <c r="HF100" s="40">
        <v>10656000</v>
      </c>
      <c r="HG100" s="40">
        <v>10598000</v>
      </c>
      <c r="HH100" s="40">
        <v>10542000</v>
      </c>
      <c r="HI100" s="40">
        <v>10489000</v>
      </c>
      <c r="HJ100" s="40">
        <v>10437000</v>
      </c>
      <c r="HK100" s="40">
        <v>10387000</v>
      </c>
      <c r="HL100" s="40">
        <v>10338000</v>
      </c>
      <c r="HM100" s="40">
        <v>10290000</v>
      </c>
      <c r="HN100" s="40">
        <v>10243000</v>
      </c>
      <c r="HO100" s="40">
        <v>10196000</v>
      </c>
      <c r="HP100" s="40">
        <v>10151000</v>
      </c>
      <c r="HQ100" s="40">
        <v>10107000</v>
      </c>
      <c r="HR100" s="40">
        <v>10063000</v>
      </c>
      <c r="HS100" s="40">
        <v>10020000</v>
      </c>
      <c r="HT100" s="40">
        <v>9977000</v>
      </c>
      <c r="HU100" s="40">
        <v>9933000</v>
      </c>
      <c r="HV100" s="40">
        <v>9890000</v>
      </c>
      <c r="HW100" s="40">
        <v>9846000</v>
      </c>
      <c r="HX100" s="40">
        <v>9801000</v>
      </c>
      <c r="HY100" s="40">
        <v>9755000</v>
      </c>
      <c r="HZ100" s="40">
        <v>9709000</v>
      </c>
      <c r="IA100" s="40">
        <v>9662000</v>
      </c>
      <c r="IB100" s="40">
        <v>9615000</v>
      </c>
      <c r="IC100" s="40">
        <v>9566000</v>
      </c>
      <c r="ID100" s="40">
        <v>9516000</v>
      </c>
      <c r="IE100" s="40">
        <v>9464000</v>
      </c>
      <c r="IF100" s="40">
        <v>9410000</v>
      </c>
      <c r="IG100" s="40">
        <v>9355000</v>
      </c>
      <c r="IH100" s="40">
        <v>9297000</v>
      </c>
      <c r="II100" s="40">
        <v>9236000</v>
      </c>
      <c r="IJ100" s="336" t="s">
        <v>851</v>
      </c>
      <c r="IK100" s="336" t="s">
        <v>851</v>
      </c>
      <c r="IL100" s="336" t="s">
        <v>851</v>
      </c>
      <c r="IM100" s="40">
        <v>-4.1591301560401917E-3</v>
      </c>
      <c r="IN100" s="40">
        <v>-1.9778322894126177E-3</v>
      </c>
      <c r="IO100" s="40">
        <v>-2.0288024097681046E-3</v>
      </c>
      <c r="IP100" s="40">
        <v>-1.053393934853375E-3</v>
      </c>
      <c r="IQ100" s="40">
        <v>-5.6285515893250704E-4</v>
      </c>
      <c r="IR100" s="40">
        <v>-5.5727502331137657E-3</v>
      </c>
      <c r="IS100" s="40">
        <v>-5.4578096605837345E-3</v>
      </c>
      <c r="IT100" s="40">
        <v>-5.2980254404246807E-3</v>
      </c>
      <c r="IU100" s="40">
        <v>-5.0401892513036728E-3</v>
      </c>
      <c r="IV100" s="40">
        <v>-4.9699041992425919E-3</v>
      </c>
      <c r="IW100" s="40">
        <v>-4.8021604306995869E-3</v>
      </c>
      <c r="IX100" s="40">
        <v>-4.7285975888371468E-3</v>
      </c>
      <c r="IY100" s="40">
        <v>-4.6538771130144596E-3</v>
      </c>
      <c r="IZ100" s="40">
        <v>-4.5780045911669731E-3</v>
      </c>
      <c r="JA100" s="40">
        <v>-4.5990590006113052E-3</v>
      </c>
      <c r="JB100" s="40">
        <v>-4.4232634827494621E-3</v>
      </c>
      <c r="JC100" s="40">
        <v>-4.3439697474241257E-3</v>
      </c>
      <c r="JD100" s="40">
        <v>-4.3629221618175507E-3</v>
      </c>
      <c r="JE100" s="40">
        <v>-4.2822351679205894E-3</v>
      </c>
      <c r="JF100" s="40">
        <v>-4.3006516061723232E-3</v>
      </c>
      <c r="JG100" s="40">
        <v>-4.4198967516422272E-3</v>
      </c>
      <c r="JH100" s="40">
        <v>-4.3384013697504997E-3</v>
      </c>
      <c r="JI100" s="40">
        <v>-4.4588642194867134E-3</v>
      </c>
      <c r="JJ100" s="40">
        <v>-4.5808600261807442E-3</v>
      </c>
      <c r="JK100" s="40">
        <v>-4.7044469974935055E-3</v>
      </c>
      <c r="JL100" s="40">
        <v>-4.726683720946312E-3</v>
      </c>
      <c r="JM100" s="40">
        <v>-4.8526241444051266E-3</v>
      </c>
      <c r="JN100" s="40">
        <v>-4.8762871883809566E-3</v>
      </c>
      <c r="JO100" s="40">
        <v>-5.1092337816953659E-3</v>
      </c>
      <c r="JP100" s="40">
        <v>-5.2405525930225849E-3</v>
      </c>
      <c r="JQ100" s="40">
        <v>-5.4794657044112682E-3</v>
      </c>
      <c r="JR100" s="40">
        <v>-5.722173023968935E-3</v>
      </c>
      <c r="JS100" s="40">
        <v>-5.8619938790798187E-3</v>
      </c>
      <c r="JT100" s="40">
        <v>-6.2191924080252647E-3</v>
      </c>
      <c r="JU100" s="40">
        <v>-6.5828762017190456E-3</v>
      </c>
      <c r="JV100" s="336" t="s">
        <v>1740</v>
      </c>
      <c r="JW100" s="336" t="s">
        <v>851</v>
      </c>
      <c r="JX100" s="336" t="s">
        <v>851</v>
      </c>
      <c r="JY100" s="336" t="s">
        <v>851</v>
      </c>
      <c r="JZ100" s="336" t="s">
        <v>851</v>
      </c>
      <c r="KA100" s="336" t="s">
        <v>1740</v>
      </c>
      <c r="KB100" s="40">
        <v>0.49089916571112396</v>
      </c>
      <c r="KC100" s="40">
        <v>0.49089799017124797</v>
      </c>
      <c r="KD100" s="40">
        <v>0.490874122198801</v>
      </c>
      <c r="KE100" s="40">
        <v>0.49083798094778996</v>
      </c>
      <c r="KF100" s="40">
        <v>0.49081429885772104</v>
      </c>
      <c r="KG100" s="40">
        <v>0.49081823987130102</v>
      </c>
      <c r="KH100" s="40">
        <v>0.49084979124454597</v>
      </c>
      <c r="KI100" s="40">
        <v>0.49089718252287701</v>
      </c>
      <c r="KJ100" s="40">
        <v>0.49095874050136201</v>
      </c>
      <c r="KK100" s="40">
        <v>0.49103137102417599</v>
      </c>
      <c r="KL100" s="40">
        <v>0.49111212498437901</v>
      </c>
      <c r="KM100" s="40">
        <v>0.49120056120998201</v>
      </c>
      <c r="KN100" s="40">
        <v>0.49129510110496499</v>
      </c>
      <c r="KO100" s="40">
        <v>0.49139320689678601</v>
      </c>
      <c r="KP100" s="40">
        <v>0.49149011886077199</v>
      </c>
      <c r="KQ100" s="40">
        <v>0.49158204309016201</v>
      </c>
      <c r="KR100" s="40">
        <v>0.491667856625641</v>
      </c>
      <c r="KS100" s="40">
        <v>0.49174851503374201</v>
      </c>
      <c r="KT100" s="40">
        <v>0.49182519985874401</v>
      </c>
      <c r="KU100" s="40">
        <v>0.49190066112573705</v>
      </c>
      <c r="KV100" s="40">
        <v>0.49197854465461999</v>
      </c>
      <c r="KW100" s="40">
        <v>0.49205850810474205</v>
      </c>
      <c r="KX100" s="40">
        <v>0.49214012039893495</v>
      </c>
      <c r="KY100" s="40">
        <v>0.49222524266338297</v>
      </c>
      <c r="KZ100" s="40">
        <v>0.49231559662075497</v>
      </c>
      <c r="LA100" s="40">
        <v>0.492413880132818</v>
      </c>
      <c r="LB100" s="40">
        <v>0.49251953457980302</v>
      </c>
      <c r="LC100" s="40">
        <v>0.49263319476105799</v>
      </c>
      <c r="LD100" s="40">
        <v>0.49275377924400404</v>
      </c>
      <c r="LE100" s="40">
        <v>0.49288092290458996</v>
      </c>
      <c r="LF100" s="40">
        <v>0.49301372662475901</v>
      </c>
      <c r="LG100" s="40">
        <v>0.49315156267672799</v>
      </c>
      <c r="LH100" s="40">
        <v>0.493294888130969</v>
      </c>
      <c r="LI100" s="40">
        <v>0.49344428586890599</v>
      </c>
      <c r="LJ100" s="40">
        <v>0.493600275992707</v>
      </c>
      <c r="LK100" s="40">
        <v>0.493762829132949</v>
      </c>
      <c r="LL100" s="336" t="s">
        <v>851</v>
      </c>
      <c r="LM100" s="336" t="s">
        <v>851</v>
      </c>
      <c r="LN100" s="336" t="s">
        <v>1740</v>
      </c>
      <c r="LO100" s="40">
        <v>0.64619153738021851</v>
      </c>
      <c r="LP100" s="40">
        <v>0.64514768123626709</v>
      </c>
      <c r="LQ100" s="40">
        <v>0.64395838975906372</v>
      </c>
      <c r="LR100" s="40">
        <v>0.6427348256111145</v>
      </c>
      <c r="LS100" s="40">
        <v>0.64161932468414307</v>
      </c>
      <c r="LT100" s="40">
        <v>0.64059686660766602</v>
      </c>
      <c r="LU100" s="40">
        <v>0.63935810327529907</v>
      </c>
      <c r="LV100" s="40">
        <v>0.63842236995697021</v>
      </c>
      <c r="LW100" s="40">
        <v>0.63754504919052124</v>
      </c>
      <c r="LX100" s="40">
        <v>0.63638097047805786</v>
      </c>
      <c r="LY100" s="40">
        <v>0.63495254516601563</v>
      </c>
      <c r="LZ100" s="40">
        <v>0.63358044624328613</v>
      </c>
      <c r="MA100" s="40">
        <v>0.63203716278076172</v>
      </c>
      <c r="MB100" s="40">
        <v>0.63012635707855225</v>
      </c>
      <c r="MC100" s="40">
        <v>0.62764817476272583</v>
      </c>
      <c r="MD100" s="40">
        <v>0.62446057796478271</v>
      </c>
      <c r="ME100" s="40">
        <v>0.62072700262069702</v>
      </c>
      <c r="MF100" s="40">
        <v>0.61630553007125854</v>
      </c>
      <c r="MG100" s="40">
        <v>0.61154723167419434</v>
      </c>
      <c r="MH100" s="40">
        <v>0.60628741979598999</v>
      </c>
      <c r="MI100" s="40">
        <v>0.60078179836273193</v>
      </c>
      <c r="MJ100" s="40">
        <v>0.59548979997634888</v>
      </c>
      <c r="MK100" s="40">
        <v>0.58998990058898926</v>
      </c>
      <c r="ML100" s="40">
        <v>0.58429819345474243</v>
      </c>
      <c r="MM100" s="40">
        <v>0.57841038703918457</v>
      </c>
      <c r="MN100" s="40">
        <v>0.57232189178466797</v>
      </c>
      <c r="MO100" s="40">
        <v>0.56648468971252441</v>
      </c>
      <c r="MP100" s="40">
        <v>0.5607534646987915</v>
      </c>
      <c r="MQ100" s="40">
        <v>0.55496621131896973</v>
      </c>
      <c r="MR100" s="40">
        <v>0.54934144020080566</v>
      </c>
      <c r="MS100" s="40">
        <v>0.54361075162887573</v>
      </c>
      <c r="MT100" s="40">
        <v>0.5385671854019165</v>
      </c>
      <c r="MU100" s="40">
        <v>0.53368759155273438</v>
      </c>
      <c r="MV100" s="40">
        <v>0.5291287899017334</v>
      </c>
      <c r="MW100" s="40">
        <v>0.52500808238983154</v>
      </c>
      <c r="MX100" s="40">
        <v>0.5215461254119873</v>
      </c>
      <c r="MY100" s="336" t="s">
        <v>851</v>
      </c>
      <c r="MZ100" s="336" t="s">
        <v>1740</v>
      </c>
      <c r="NA100" s="40">
        <v>0.58911478519439697</v>
      </c>
      <c r="NB100" s="40">
        <v>0.58704102039337158</v>
      </c>
      <c r="NC100" s="40">
        <v>0.58419334888458252</v>
      </c>
      <c r="ND100" s="40">
        <v>0.58098393678665161</v>
      </c>
      <c r="NE100" s="40">
        <v>0.57805377244949341</v>
      </c>
      <c r="NF100" s="40">
        <v>0.57568997144699097</v>
      </c>
      <c r="NG100" s="40">
        <v>0.57366740703582764</v>
      </c>
      <c r="NH100" s="40">
        <v>0.57237213850021362</v>
      </c>
      <c r="NI100" s="40">
        <v>0.57133370637893677</v>
      </c>
      <c r="NJ100" s="40">
        <v>0.56964439153671265</v>
      </c>
      <c r="NK100" s="40">
        <v>0.56721282005310059</v>
      </c>
      <c r="NL100" s="40">
        <v>0.56435930728912354</v>
      </c>
      <c r="NM100" s="40">
        <v>0.56084346771240234</v>
      </c>
      <c r="NN100" s="40">
        <v>0.55685132741928101</v>
      </c>
      <c r="NO100" s="40">
        <v>0.55237722396850586</v>
      </c>
      <c r="NP100" s="40">
        <v>0.54795998334884644</v>
      </c>
      <c r="NQ100" s="40">
        <v>0.54349327087402344</v>
      </c>
      <c r="NR100" s="40">
        <v>0.53883445262908936</v>
      </c>
      <c r="NS100" s="40">
        <v>0.53413492441177368</v>
      </c>
      <c r="NT100" s="40">
        <v>0.52894210815429688</v>
      </c>
      <c r="NU100" s="40">
        <v>0.52350407838821411</v>
      </c>
      <c r="NV100" s="40">
        <v>0.51827239990234375</v>
      </c>
      <c r="NW100" s="40">
        <v>0.51274013519287109</v>
      </c>
      <c r="NX100" s="40">
        <v>0.50690633058547974</v>
      </c>
      <c r="NY100" s="40">
        <v>0.5009692907333374</v>
      </c>
      <c r="NZ100" s="40">
        <v>0.49492567777633667</v>
      </c>
      <c r="OA100" s="40">
        <v>0.48923680186271667</v>
      </c>
      <c r="OB100" s="40">
        <v>0.48354378342628479</v>
      </c>
      <c r="OC100" s="40">
        <v>0.4780031144618988</v>
      </c>
      <c r="OD100" s="40">
        <v>0.47292494773864746</v>
      </c>
      <c r="OE100" s="40">
        <v>0.46857923269271851</v>
      </c>
      <c r="OF100" s="40">
        <v>0.46544802188873291</v>
      </c>
      <c r="OG100" s="40">
        <v>0.46312433481216431</v>
      </c>
      <c r="OH100" s="40">
        <v>0.46135756373405457</v>
      </c>
      <c r="OI100" s="40">
        <v>0.4600408673286438</v>
      </c>
      <c r="OJ100" s="40">
        <v>0.45885664224624634</v>
      </c>
      <c r="OK100" s="336" t="s">
        <v>851</v>
      </c>
      <c r="OL100" s="336" t="s">
        <v>851</v>
      </c>
      <c r="OM100" s="336" t="s">
        <v>1740</v>
      </c>
      <c r="ON100" s="40">
        <v>0.59531497955322266</v>
      </c>
      <c r="OO100" s="40">
        <v>0.5943608283996582</v>
      </c>
      <c r="OP100" s="40">
        <v>0.59341174364089966</v>
      </c>
      <c r="OQ100" s="40">
        <v>0.59244179725646973</v>
      </c>
      <c r="OR100" s="40">
        <v>0.59136974811553955</v>
      </c>
      <c r="OS100" s="40">
        <v>0.59007251262664795</v>
      </c>
      <c r="OT100" s="40">
        <v>0.58840090036392212</v>
      </c>
      <c r="OU100" s="40">
        <v>0.58671444654464722</v>
      </c>
      <c r="OV100" s="40">
        <v>0.58499336242675781</v>
      </c>
      <c r="OW100" s="40">
        <v>0.58327770233154297</v>
      </c>
      <c r="OX100" s="40">
        <v>0.58177638053894043</v>
      </c>
      <c r="OY100" s="40">
        <v>0.58091843128204346</v>
      </c>
      <c r="OZ100" s="40">
        <v>0.58028632402420044</v>
      </c>
      <c r="PA100" s="40">
        <v>0.57978618144989014</v>
      </c>
      <c r="PB100" s="40">
        <v>0.57873672246932983</v>
      </c>
      <c r="PC100" s="40">
        <v>0.5768929123878479</v>
      </c>
      <c r="PD100" s="40">
        <v>0.57432764768600464</v>
      </c>
      <c r="PE100" s="40">
        <v>0.57089143991470337</v>
      </c>
      <c r="PF100" s="40">
        <v>0.56722646951675415</v>
      </c>
      <c r="PG100" s="40">
        <v>0.56287425756454468</v>
      </c>
      <c r="PH100" s="40">
        <v>0.55838429927825928</v>
      </c>
      <c r="PI100" s="40">
        <v>0.55411255359649658</v>
      </c>
      <c r="PJ100" s="40">
        <v>0.54954499006271362</v>
      </c>
      <c r="PK100" s="40">
        <v>0.54489129781723022</v>
      </c>
      <c r="PL100" s="40">
        <v>0.53984284400939941</v>
      </c>
      <c r="PM100" s="40">
        <v>0.53449511528015137</v>
      </c>
      <c r="PN100" s="40">
        <v>0.52919971942901611</v>
      </c>
      <c r="PO100" s="40">
        <v>0.52380460500717163</v>
      </c>
      <c r="PP100" s="40">
        <v>0.51825273036956787</v>
      </c>
      <c r="PQ100" s="40">
        <v>0.51285803318023682</v>
      </c>
      <c r="PR100" s="40">
        <v>0.50714588165283203</v>
      </c>
      <c r="PS100" s="40">
        <v>0.50179630517959595</v>
      </c>
      <c r="PT100" s="40">
        <v>0.49659937620162964</v>
      </c>
      <c r="PU100" s="40">
        <v>0.49160876870155334</v>
      </c>
      <c r="PV100" s="40">
        <v>0.48703882098197937</v>
      </c>
      <c r="PW100" s="40">
        <v>0.48310956358909607</v>
      </c>
      <c r="PX100" s="336" t="s">
        <v>851</v>
      </c>
      <c r="PY100" s="336" t="s">
        <v>851</v>
      </c>
      <c r="PZ100" s="40">
        <v>0.64029999999999998</v>
      </c>
      <c r="QA100" s="40">
        <v>0.64819999999999989</v>
      </c>
      <c r="QB100" s="40">
        <v>0.65529999999999999</v>
      </c>
      <c r="QC100" s="40">
        <v>0.66989999999999994</v>
      </c>
      <c r="QD100" s="40">
        <v>0.66909999999999992</v>
      </c>
      <c r="QE100" s="40">
        <v>0.67200000000000004</v>
      </c>
      <c r="QF100" s="40">
        <v>0.67030000000000001</v>
      </c>
      <c r="QG100" s="40">
        <v>0.66959999999999997</v>
      </c>
      <c r="QH100" s="40">
        <v>0.67510000000000003</v>
      </c>
      <c r="QI100" s="40">
        <v>0.67779999999999996</v>
      </c>
      <c r="QJ100" s="40">
        <v>0.67409999999999992</v>
      </c>
      <c r="QK100" s="40">
        <v>0.67689999999999995</v>
      </c>
      <c r="QL100" s="40">
        <v>0.67760000000000009</v>
      </c>
      <c r="QM100" s="40">
        <v>0.67620000000000002</v>
      </c>
      <c r="QN100" s="40">
        <v>0.68019999999999992</v>
      </c>
      <c r="QO100" s="40">
        <v>0.68319999999999992</v>
      </c>
      <c r="QP100" s="40">
        <v>0.68340000000000001</v>
      </c>
      <c r="QQ100" s="40">
        <v>0.68389999999999995</v>
      </c>
      <c r="QR100" s="40">
        <v>0.68700000000000006</v>
      </c>
      <c r="QS100" s="336" t="s">
        <v>851</v>
      </c>
      <c r="QT100" s="336" t="s">
        <v>851</v>
      </c>
      <c r="QU100" s="336" t="s">
        <v>851</v>
      </c>
      <c r="QV100" s="336" t="s">
        <v>851</v>
      </c>
      <c r="QW100" s="40">
        <v>4.5225839130580425E-3</v>
      </c>
      <c r="QX100" s="336" t="s">
        <v>851</v>
      </c>
      <c r="QY100" s="336" t="s">
        <v>851</v>
      </c>
      <c r="QZ100" s="336" t="s">
        <v>851</v>
      </c>
      <c r="RA100" s="336" t="s">
        <v>851</v>
      </c>
      <c r="RB100" s="336" t="s">
        <v>851</v>
      </c>
      <c r="RC100" s="336" t="s">
        <v>851</v>
      </c>
      <c r="RD100" s="336" t="s">
        <v>851</v>
      </c>
      <c r="RE100" s="336" t="s">
        <v>851</v>
      </c>
      <c r="RF100" s="40">
        <v>0.32899999999999996</v>
      </c>
      <c r="RG100" s="40">
        <v>2018</v>
      </c>
      <c r="RH100" s="336" t="s">
        <v>840</v>
      </c>
      <c r="RI100" s="336" t="s">
        <v>851</v>
      </c>
      <c r="RJ100" s="40">
        <v>1E-3</v>
      </c>
      <c r="RK100" s="40">
        <v>2018</v>
      </c>
      <c r="RL100" s="336" t="s">
        <v>840</v>
      </c>
      <c r="RM100" s="336" t="s">
        <v>851</v>
      </c>
      <c r="RN100" s="40">
        <v>3.0000000000000001E-3</v>
      </c>
      <c r="RO100" s="40">
        <v>2018</v>
      </c>
      <c r="RP100" s="336" t="s">
        <v>840</v>
      </c>
      <c r="RQ100" s="336" t="s">
        <v>851</v>
      </c>
      <c r="RR100" s="40">
        <v>2.8999999999999998E-2</v>
      </c>
      <c r="RS100" s="40">
        <v>2018</v>
      </c>
      <c r="RT100" s="336" t="s">
        <v>840</v>
      </c>
      <c r="RU100" s="336" t="s">
        <v>851</v>
      </c>
      <c r="RV100" s="40">
        <v>0.17899999999999999</v>
      </c>
      <c r="RW100" s="40">
        <v>2018</v>
      </c>
      <c r="RX100" s="336" t="s">
        <v>840</v>
      </c>
      <c r="RY100" s="336" t="s">
        <v>851</v>
      </c>
      <c r="RZ100" s="336" t="s">
        <v>838</v>
      </c>
      <c r="SA100" s="40">
        <v>0.12941476702690125</v>
      </c>
      <c r="SB100" s="40">
        <v>0.1168915331363678</v>
      </c>
      <c r="SC100" s="40">
        <v>9.1395348310470581E-2</v>
      </c>
      <c r="SD100" s="40">
        <v>8.8945828378200531E-2</v>
      </c>
      <c r="SE100" s="40">
        <v>8.9171893894672394E-2</v>
      </c>
      <c r="SF100" s="336" t="s">
        <v>851</v>
      </c>
      <c r="SG100" s="336" t="s">
        <v>851</v>
      </c>
      <c r="SH100" s="40">
        <v>0.17807812988758087</v>
      </c>
      <c r="SI100" s="40">
        <v>0.15563732385635376</v>
      </c>
      <c r="SJ100" s="40">
        <v>0.11832409352064133</v>
      </c>
      <c r="SK100" s="40">
        <v>0.10903721302747726</v>
      </c>
      <c r="SL100" s="40">
        <v>0.1013517752289772</v>
      </c>
      <c r="SM100" s="336" t="s">
        <v>840</v>
      </c>
      <c r="SN100" s="336" t="s">
        <v>851</v>
      </c>
      <c r="SO100" s="336" t="s">
        <v>851</v>
      </c>
      <c r="SP100" s="40">
        <v>-3.8128739688545465E-3</v>
      </c>
      <c r="SQ100" s="40">
        <v>-1.7792973667383194E-2</v>
      </c>
      <c r="SR100" s="40">
        <v>-2.4984978139400482E-2</v>
      </c>
      <c r="SS100" s="40">
        <v>-8.8797183707356453E-3</v>
      </c>
      <c r="ST100" s="40">
        <v>-8.608739823102951E-2</v>
      </c>
      <c r="SU100" s="336" t="s">
        <v>838</v>
      </c>
      <c r="SV100" s="336" t="s">
        <v>851</v>
      </c>
      <c r="SW100" s="336" t="s">
        <v>851</v>
      </c>
      <c r="SX100" s="40">
        <v>2.4426151067018509E-3</v>
      </c>
      <c r="SY100" s="40">
        <v>-1.1617362499237061E-2</v>
      </c>
      <c r="SZ100" s="40">
        <v>-2.2011468186974525E-2</v>
      </c>
      <c r="TA100" s="40">
        <v>7.5109652243554592E-3</v>
      </c>
      <c r="TB100" s="40">
        <v>1.8396493047475815E-2</v>
      </c>
      <c r="TC100" s="336" t="s">
        <v>840</v>
      </c>
      <c r="TD100" s="336" t="s">
        <v>851</v>
      </c>
      <c r="TE100" s="336" t="s">
        <v>851</v>
      </c>
      <c r="TF100" s="336" t="s">
        <v>851</v>
      </c>
      <c r="TG100" s="40">
        <v>-7.4730184860527515E-4</v>
      </c>
      <c r="TH100" s="40">
        <v>-1.285266038030386E-2</v>
      </c>
      <c r="TI100" s="40">
        <v>-2.062419056892395E-2</v>
      </c>
      <c r="TJ100" s="40">
        <v>-4.3887416832149029E-3</v>
      </c>
      <c r="TK100" s="40">
        <v>-8.1263497471809387E-2</v>
      </c>
      <c r="TL100" s="336" t="s">
        <v>838</v>
      </c>
      <c r="TM100" s="336" t="s">
        <v>851</v>
      </c>
      <c r="TN100" s="336" t="s">
        <v>851</v>
      </c>
      <c r="TO100" s="336" t="s">
        <v>851</v>
      </c>
      <c r="TP100" s="40">
        <v>2.6293464470654726E-3</v>
      </c>
      <c r="TQ100" s="40">
        <v>-1.018068753182888E-2</v>
      </c>
      <c r="TR100" s="40">
        <v>-1.8479632213711739E-2</v>
      </c>
      <c r="TS100" s="40">
        <v>1.0672519914805889E-2</v>
      </c>
      <c r="TT100" s="40">
        <v>1.9449887797236443E-2</v>
      </c>
      <c r="TU100" s="336" t="s">
        <v>840</v>
      </c>
      <c r="TV100" s="336" t="s">
        <v>851</v>
      </c>
      <c r="TW100" s="40">
        <v>19690</v>
      </c>
      <c r="TX100" s="336" t="s">
        <v>840</v>
      </c>
      <c r="TY100" s="336" t="s">
        <v>851</v>
      </c>
      <c r="TZ100" s="40">
        <v>24060.59765625</v>
      </c>
      <c r="UA100" s="336" t="s">
        <v>838</v>
      </c>
      <c r="UB100" s="336" t="s">
        <v>851</v>
      </c>
      <c r="UC100" s="40">
        <v>18992.660202008199</v>
      </c>
      <c r="UD100" s="336" t="s">
        <v>840</v>
      </c>
      <c r="UE100" s="336" t="s">
        <v>851</v>
      </c>
      <c r="UF100" s="336" t="s">
        <v>851</v>
      </c>
      <c r="UG100" s="40">
        <v>6.9494090974330902E-2</v>
      </c>
      <c r="UH100" s="40">
        <v>5.8316059410572052E-2</v>
      </c>
      <c r="UI100" s="40">
        <v>6.3725195825099945E-2</v>
      </c>
      <c r="UJ100" s="40">
        <v>6.7814096808433533E-2</v>
      </c>
      <c r="UK100" s="40">
        <v>7.1102872490882874E-2</v>
      </c>
      <c r="UL100" s="336" t="s">
        <v>838</v>
      </c>
      <c r="UM100" s="336" t="s">
        <v>851</v>
      </c>
      <c r="UN100" s="336" t="s">
        <v>851</v>
      </c>
      <c r="UO100" s="336" t="s">
        <v>851</v>
      </c>
      <c r="UP100" s="40">
        <v>0.11533442139625549</v>
      </c>
      <c r="UQ100" s="40">
        <v>9.3739882111549377E-2</v>
      </c>
      <c r="UR100" s="40">
        <v>8.3013050258159637E-2</v>
      </c>
      <c r="US100" s="40">
        <v>9.1468356549739838E-2</v>
      </c>
      <c r="UT100" s="40">
        <v>8.6194902658462524E-2</v>
      </c>
      <c r="UU100" s="336" t="s">
        <v>840</v>
      </c>
    </row>
    <row r="101" spans="1:567">
      <c r="A101" s="336" t="s">
        <v>517</v>
      </c>
      <c r="B101" s="336" t="s">
        <v>187</v>
      </c>
      <c r="C101" s="336" t="s">
        <v>288</v>
      </c>
      <c r="D101" s="40">
        <v>3.9786387234926224E-2</v>
      </c>
      <c r="E101" s="336" t="s">
        <v>470</v>
      </c>
      <c r="F101" s="40">
        <v>4.46503646671772E-2</v>
      </c>
      <c r="G101" s="336" t="s">
        <v>470</v>
      </c>
      <c r="H101" s="40">
        <v>4.414917528629303E-2</v>
      </c>
      <c r="I101" s="336" t="s">
        <v>470</v>
      </c>
      <c r="J101" s="40">
        <v>4.1827131062746048E-2</v>
      </c>
      <c r="K101" s="336" t="s">
        <v>470</v>
      </c>
      <c r="L101" s="336" t="s">
        <v>470</v>
      </c>
      <c r="M101" s="40">
        <v>0.55448776483535767</v>
      </c>
      <c r="N101" s="40"/>
      <c r="O101" s="336" t="s">
        <v>1736</v>
      </c>
      <c r="P101" s="40"/>
      <c r="Q101" s="336" t="s">
        <v>1736</v>
      </c>
      <c r="R101" s="40"/>
      <c r="S101" s="336" t="s">
        <v>1736</v>
      </c>
      <c r="T101" s="40"/>
      <c r="U101" s="336" t="s">
        <v>1736</v>
      </c>
      <c r="V101" s="336" t="s">
        <v>851</v>
      </c>
      <c r="W101" s="336" t="s">
        <v>470</v>
      </c>
      <c r="X101" s="40">
        <v>0.55226528644561768</v>
      </c>
      <c r="Y101" s="40"/>
      <c r="Z101" s="336" t="s">
        <v>1736</v>
      </c>
      <c r="AA101" s="40"/>
      <c r="AB101" s="336" t="s">
        <v>1736</v>
      </c>
      <c r="AC101" s="40"/>
      <c r="AD101" s="336" t="s">
        <v>1736</v>
      </c>
      <c r="AE101" s="40"/>
      <c r="AF101" s="336" t="s">
        <v>1736</v>
      </c>
      <c r="AG101" s="336" t="s">
        <v>851</v>
      </c>
      <c r="AH101" s="336" t="s">
        <v>470</v>
      </c>
      <c r="AI101" s="40">
        <v>0.55033010244369507</v>
      </c>
      <c r="AJ101" s="40"/>
      <c r="AK101" s="336" t="s">
        <v>1736</v>
      </c>
      <c r="AL101" s="40"/>
      <c r="AM101" s="336" t="s">
        <v>1736</v>
      </c>
      <c r="AN101" s="40"/>
      <c r="AO101" s="336" t="s">
        <v>1736</v>
      </c>
      <c r="AP101" s="40"/>
      <c r="AQ101" s="336" t="s">
        <v>1736</v>
      </c>
      <c r="AR101" s="336" t="s">
        <v>851</v>
      </c>
      <c r="AS101" s="336" t="s">
        <v>470</v>
      </c>
      <c r="AT101" s="40">
        <v>0.5560491681098938</v>
      </c>
      <c r="AU101" s="40"/>
      <c r="AV101" s="336" t="s">
        <v>1736</v>
      </c>
      <c r="AW101" s="40"/>
      <c r="AX101" s="336" t="s">
        <v>1736</v>
      </c>
      <c r="AY101" s="40"/>
      <c r="AZ101" s="336" t="s">
        <v>1736</v>
      </c>
      <c r="BA101" s="40"/>
      <c r="BB101" s="336" t="s">
        <v>1736</v>
      </c>
      <c r="BC101" s="336" t="s">
        <v>851</v>
      </c>
      <c r="BD101" s="336" t="s">
        <v>470</v>
      </c>
      <c r="BE101" s="40">
        <v>3.0543386936187744</v>
      </c>
      <c r="BF101" s="336" t="s">
        <v>470</v>
      </c>
      <c r="BG101" s="40">
        <v>4.0604763031005859</v>
      </c>
      <c r="BH101" s="336" t="s">
        <v>470</v>
      </c>
      <c r="BI101" s="40">
        <v>4.4199590682983398</v>
      </c>
      <c r="BJ101" s="336" t="s">
        <v>470</v>
      </c>
      <c r="BK101" s="40">
        <v>5.0964579582214355</v>
      </c>
      <c r="BL101" s="336" t="s">
        <v>851</v>
      </c>
      <c r="BM101" s="40">
        <v>2.5403203964233398</v>
      </c>
      <c r="BN101" s="336" t="s">
        <v>470</v>
      </c>
      <c r="BO101" s="336" t="s">
        <v>851</v>
      </c>
      <c r="BP101" s="336" t="s">
        <v>470</v>
      </c>
      <c r="BQ101" s="40">
        <v>5.4633389227092266E-3</v>
      </c>
      <c r="BR101" s="40">
        <v>4.874122329056263E-3</v>
      </c>
      <c r="BS101" s="40">
        <v>4.7387173399329185E-3</v>
      </c>
      <c r="BT101" s="40">
        <v>4.0320712141692638E-3</v>
      </c>
      <c r="BU101" s="40">
        <v>4.0320581756532192E-3</v>
      </c>
      <c r="BV101" s="336" t="s">
        <v>851</v>
      </c>
      <c r="BW101" s="336" t="s">
        <v>470</v>
      </c>
      <c r="BX101" s="40">
        <v>6.6169267520308495E-3</v>
      </c>
      <c r="BY101" s="40">
        <v>6.0194586403667927E-3</v>
      </c>
      <c r="BZ101" s="40">
        <v>5.7810433208942413E-3</v>
      </c>
      <c r="CA101" s="40">
        <v>5.6933793239295483E-3</v>
      </c>
      <c r="CB101" s="40">
        <v>5.7845008559525013E-3</v>
      </c>
      <c r="CC101" s="336" t="s">
        <v>851</v>
      </c>
      <c r="CD101" s="336" t="s">
        <v>470</v>
      </c>
      <c r="CE101" s="40">
        <v>6.0282209888100624E-3</v>
      </c>
      <c r="CF101" s="40">
        <v>5.7438574731349945E-3</v>
      </c>
      <c r="CG101" s="40">
        <v>5.7322676293551922E-3</v>
      </c>
      <c r="CH101" s="40">
        <v>5.8233737945556641E-3</v>
      </c>
      <c r="CI101" s="40">
        <v>5.5761244148015976E-3</v>
      </c>
      <c r="CJ101" s="336" t="s">
        <v>851</v>
      </c>
      <c r="CK101" s="336" t="s">
        <v>470</v>
      </c>
      <c r="CL101" s="40">
        <v>5.7923928834497929E-3</v>
      </c>
      <c r="CM101" s="40">
        <v>5.6811533868312836E-3</v>
      </c>
      <c r="CN101" s="40">
        <v>5.6940866634249687E-3</v>
      </c>
      <c r="CO101" s="40">
        <v>5.5781658738851547E-3</v>
      </c>
      <c r="CP101" s="40">
        <v>5.5760461837053299E-3</v>
      </c>
      <c r="CQ101" s="336" t="s">
        <v>851</v>
      </c>
      <c r="CR101" s="40"/>
      <c r="CS101" s="40"/>
      <c r="CT101" s="40"/>
      <c r="CU101" s="40"/>
      <c r="CV101" s="40"/>
      <c r="CW101" s="336" t="s">
        <v>1737</v>
      </c>
      <c r="CX101" s="336" t="s">
        <v>851</v>
      </c>
      <c r="CY101" s="40"/>
      <c r="CZ101" s="40"/>
      <c r="DA101" s="40"/>
      <c r="DB101" s="40"/>
      <c r="DC101" s="40"/>
      <c r="DD101" s="336" t="s">
        <v>1737</v>
      </c>
      <c r="DE101" s="336" t="s">
        <v>851</v>
      </c>
      <c r="DF101" s="40"/>
      <c r="DG101" s="336" t="s">
        <v>1737</v>
      </c>
      <c r="DH101" s="336" t="s">
        <v>851</v>
      </c>
      <c r="DI101" s="336" t="s">
        <v>851</v>
      </c>
      <c r="DJ101" s="336" t="s">
        <v>851</v>
      </c>
      <c r="DK101" s="336" t="s">
        <v>1737</v>
      </c>
      <c r="DL101" s="336" t="s">
        <v>851</v>
      </c>
      <c r="DM101" s="336" t="s">
        <v>851</v>
      </c>
      <c r="DN101" s="336" t="s">
        <v>470</v>
      </c>
      <c r="DO101" s="40">
        <v>2.6685080956667662E-3</v>
      </c>
      <c r="DP101" s="40">
        <v>3.2482023816555738E-3</v>
      </c>
      <c r="DQ101" s="40">
        <v>-2.6227673515677452E-5</v>
      </c>
      <c r="DR101" s="40">
        <v>-5.4957056418061256E-3</v>
      </c>
      <c r="DS101" s="40">
        <v>1.0799197480082512E-2</v>
      </c>
      <c r="DT101" s="336" t="s">
        <v>851</v>
      </c>
      <c r="DU101" s="336" t="s">
        <v>470</v>
      </c>
      <c r="DV101" s="40">
        <v>3.7750001065433025E-3</v>
      </c>
      <c r="DW101" s="40">
        <v>3.1333332881331444E-3</v>
      </c>
      <c r="DX101" s="40">
        <v>-5.0000118790194392E-5</v>
      </c>
      <c r="DY101" s="40">
        <v>1.8999999156221747E-3</v>
      </c>
      <c r="DZ101" s="40">
        <v>2.0000000949949026E-3</v>
      </c>
      <c r="EA101" s="336" t="s">
        <v>851</v>
      </c>
      <c r="EB101" s="336" t="s">
        <v>470</v>
      </c>
      <c r="EC101" s="40">
        <v>3.5477709025144577E-3</v>
      </c>
      <c r="ED101" s="40">
        <v>2.897999482229352E-3</v>
      </c>
      <c r="EE101" s="40">
        <v>-1.2229772983118892E-3</v>
      </c>
      <c r="EF101" s="40">
        <v>5.1962067373096943E-3</v>
      </c>
      <c r="EG101" s="40">
        <v>7.5013483874499798E-3</v>
      </c>
      <c r="EH101" s="336" t="s">
        <v>851</v>
      </c>
      <c r="EI101" s="336" t="s">
        <v>470</v>
      </c>
      <c r="EJ101" s="40">
        <v>3.8668853230774403E-3</v>
      </c>
      <c r="EK101" s="40">
        <v>2.8925032820552588E-3</v>
      </c>
      <c r="EL101" s="40">
        <v>3.3319739159196615E-3</v>
      </c>
      <c r="EM101" s="40">
        <v>4.8540206626057625E-3</v>
      </c>
      <c r="EN101" s="40">
        <v>6.3185812905430794E-4</v>
      </c>
      <c r="EO101" s="336" t="s">
        <v>851</v>
      </c>
      <c r="EP101" s="336" t="s">
        <v>851</v>
      </c>
      <c r="EQ101" s="336" t="s">
        <v>851</v>
      </c>
      <c r="ER101" s="40"/>
      <c r="ES101" s="336" t="s">
        <v>1737</v>
      </c>
      <c r="ET101" s="336" t="s">
        <v>851</v>
      </c>
      <c r="EU101" s="336" t="s">
        <v>851</v>
      </c>
      <c r="EV101" s="40"/>
      <c r="EW101" s="336" t="s">
        <v>1737</v>
      </c>
      <c r="EX101" s="336" t="s">
        <v>851</v>
      </c>
      <c r="EY101" s="336" t="s">
        <v>851</v>
      </c>
      <c r="EZ101" s="40"/>
      <c r="FA101" s="336" t="s">
        <v>1737</v>
      </c>
      <c r="FB101" s="336" t="s">
        <v>851</v>
      </c>
      <c r="FC101" s="40"/>
      <c r="FD101" s="40"/>
      <c r="FE101" s="40"/>
      <c r="FF101" s="40"/>
      <c r="FG101" s="40"/>
      <c r="FH101" s="336" t="s">
        <v>1737</v>
      </c>
      <c r="FI101" s="336" t="s">
        <v>851</v>
      </c>
      <c r="FJ101" s="40"/>
      <c r="FK101" s="40"/>
      <c r="FL101" s="40"/>
      <c r="FM101" s="40"/>
      <c r="FN101" s="40"/>
      <c r="FO101" s="336" t="s">
        <v>1737</v>
      </c>
      <c r="FP101" s="336" t="s">
        <v>851</v>
      </c>
      <c r="FQ101" s="40"/>
      <c r="FR101" s="336" t="s">
        <v>1737</v>
      </c>
      <c r="FS101" s="336" t="s">
        <v>851</v>
      </c>
      <c r="FT101" s="336" t="s">
        <v>851</v>
      </c>
      <c r="FU101" s="40"/>
      <c r="FV101" s="40"/>
      <c r="FW101" s="40"/>
      <c r="FX101" s="40"/>
      <c r="FY101" s="40"/>
      <c r="FZ101" s="336" t="s">
        <v>1737</v>
      </c>
      <c r="GA101" s="336" t="s">
        <v>851</v>
      </c>
      <c r="GB101" s="336" t="s">
        <v>851</v>
      </c>
      <c r="GC101" s="336" t="s">
        <v>851</v>
      </c>
      <c r="GD101" s="336" t="s">
        <v>851</v>
      </c>
      <c r="GE101" s="336" t="s">
        <v>851</v>
      </c>
      <c r="GF101" s="336" t="s">
        <v>851</v>
      </c>
      <c r="GG101" s="336" t="s">
        <v>851</v>
      </c>
      <c r="GH101" s="336" t="s">
        <v>851</v>
      </c>
      <c r="GI101" s="336" t="s">
        <v>851</v>
      </c>
      <c r="GJ101" s="336" t="s">
        <v>851</v>
      </c>
      <c r="GK101" s="40">
        <v>56200</v>
      </c>
      <c r="GL101" s="40">
        <v>56350</v>
      </c>
      <c r="GM101" s="40">
        <v>56609</v>
      </c>
      <c r="GN101" s="40">
        <v>56765</v>
      </c>
      <c r="GO101" s="40">
        <v>56911</v>
      </c>
      <c r="GP101" s="40">
        <v>56935</v>
      </c>
      <c r="GQ101" s="40">
        <v>56774</v>
      </c>
      <c r="GR101" s="40">
        <v>56555</v>
      </c>
      <c r="GS101" s="40">
        <v>56328</v>
      </c>
      <c r="GT101" s="40">
        <v>56323</v>
      </c>
      <c r="GU101" s="40">
        <v>56905</v>
      </c>
      <c r="GV101" s="40">
        <v>56890</v>
      </c>
      <c r="GW101" s="40">
        <v>56810</v>
      </c>
      <c r="GX101" s="40">
        <v>56483</v>
      </c>
      <c r="GY101" s="40">
        <v>56295</v>
      </c>
      <c r="GZ101" s="40">
        <v>56114</v>
      </c>
      <c r="HA101" s="40">
        <v>56186</v>
      </c>
      <c r="HB101" s="40">
        <v>56172</v>
      </c>
      <c r="HC101" s="40">
        <v>56023</v>
      </c>
      <c r="HD101" s="40">
        <v>56225</v>
      </c>
      <c r="HE101" s="40">
        <v>56367</v>
      </c>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336" t="s">
        <v>851</v>
      </c>
      <c r="IK101" s="336" t="s">
        <v>851</v>
      </c>
      <c r="IL101" s="336" t="s">
        <v>851</v>
      </c>
      <c r="IM101" s="40">
        <v>1.2822797289118171E-3</v>
      </c>
      <c r="IN101" s="40">
        <v>-2.4920344003476202E-4</v>
      </c>
      <c r="IO101" s="40">
        <v>-2.656091470271349E-3</v>
      </c>
      <c r="IP101" s="40">
        <v>3.5991771146655083E-3</v>
      </c>
      <c r="IQ101" s="40">
        <v>2.5223831180483103E-3</v>
      </c>
      <c r="IR101" s="40"/>
      <c r="IS101" s="40"/>
      <c r="IT101" s="40"/>
      <c r="IU101" s="40"/>
      <c r="IV101" s="40"/>
      <c r="IW101" s="40"/>
      <c r="IX101" s="40"/>
      <c r="IY101" s="40"/>
      <c r="IZ101" s="40"/>
      <c r="JA101" s="40"/>
      <c r="JB101" s="40"/>
      <c r="JC101" s="40"/>
      <c r="JD101" s="40"/>
      <c r="JE101" s="40"/>
      <c r="JF101" s="40"/>
      <c r="JG101" s="40"/>
      <c r="JH101" s="40"/>
      <c r="JI101" s="40"/>
      <c r="JJ101" s="40"/>
      <c r="JK101" s="40"/>
      <c r="JL101" s="40"/>
      <c r="JM101" s="40"/>
      <c r="JN101" s="40"/>
      <c r="JO101" s="40"/>
      <c r="JP101" s="40"/>
      <c r="JQ101" s="40"/>
      <c r="JR101" s="40"/>
      <c r="JS101" s="40"/>
      <c r="JT101" s="40"/>
      <c r="JU101" s="40"/>
      <c r="JV101" s="336" t="s">
        <v>1740</v>
      </c>
      <c r="JW101" s="336" t="s">
        <v>851</v>
      </c>
      <c r="JX101" s="336" t="s">
        <v>851</v>
      </c>
      <c r="JY101" s="336" t="s">
        <v>851</v>
      </c>
      <c r="JZ101" s="336" t="s">
        <v>851</v>
      </c>
      <c r="KA101" s="336" t="s">
        <v>470</v>
      </c>
      <c r="KB101" s="40">
        <v>0.5</v>
      </c>
      <c r="KC101" s="40">
        <v>0.5</v>
      </c>
      <c r="KD101" s="40">
        <v>0.5</v>
      </c>
      <c r="KE101" s="40">
        <v>0.5</v>
      </c>
      <c r="KF101" s="40">
        <v>0.5</v>
      </c>
      <c r="KG101" s="40">
        <v>0.5</v>
      </c>
      <c r="KH101" s="40">
        <v>0.5</v>
      </c>
      <c r="KI101" s="40">
        <v>0.5</v>
      </c>
      <c r="KJ101" s="40">
        <v>0.5</v>
      </c>
      <c r="KK101" s="40">
        <v>0.5</v>
      </c>
      <c r="KL101" s="40">
        <v>0.5</v>
      </c>
      <c r="KM101" s="40">
        <v>0.5</v>
      </c>
      <c r="KN101" s="40">
        <v>0.5</v>
      </c>
      <c r="KO101" s="40">
        <v>0.5</v>
      </c>
      <c r="KP101" s="40">
        <v>0.5</v>
      </c>
      <c r="KQ101" s="40">
        <v>0.5</v>
      </c>
      <c r="KR101" s="40">
        <v>0.5</v>
      </c>
      <c r="KS101" s="40">
        <v>0.5</v>
      </c>
      <c r="KT101" s="40">
        <v>0.5</v>
      </c>
      <c r="KU101" s="40">
        <v>0.5</v>
      </c>
      <c r="KV101" s="40">
        <v>0.5</v>
      </c>
      <c r="KW101" s="40">
        <v>0.5</v>
      </c>
      <c r="KX101" s="40">
        <v>0.5</v>
      </c>
      <c r="KY101" s="40">
        <v>0.5</v>
      </c>
      <c r="KZ101" s="40">
        <v>0.5</v>
      </c>
      <c r="LA101" s="40">
        <v>0.5</v>
      </c>
      <c r="LB101" s="40">
        <v>0.5</v>
      </c>
      <c r="LC101" s="40">
        <v>0.5</v>
      </c>
      <c r="LD101" s="40">
        <v>0.5</v>
      </c>
      <c r="LE101" s="40">
        <v>0.5</v>
      </c>
      <c r="LF101" s="40">
        <v>0.5</v>
      </c>
      <c r="LG101" s="40">
        <v>0.5</v>
      </c>
      <c r="LH101" s="40">
        <v>0.5</v>
      </c>
      <c r="LI101" s="40">
        <v>0.5</v>
      </c>
      <c r="LJ101" s="40">
        <v>0.5</v>
      </c>
      <c r="LK101" s="40">
        <v>0.5</v>
      </c>
      <c r="LL101" s="336" t="s">
        <v>851</v>
      </c>
      <c r="LM101" s="336" t="s">
        <v>851</v>
      </c>
      <c r="LN101" s="336" t="s">
        <v>1737</v>
      </c>
      <c r="LO101" s="40"/>
      <c r="LP101" s="40"/>
      <c r="LQ101" s="40"/>
      <c r="LR101" s="40"/>
      <c r="LS101" s="40"/>
      <c r="LT101" s="40"/>
      <c r="LU101" s="40"/>
      <c r="LV101" s="40"/>
      <c r="LW101" s="40"/>
      <c r="LX101" s="40"/>
      <c r="LY101" s="40"/>
      <c r="LZ101" s="40"/>
      <c r="MA101" s="40"/>
      <c r="MB101" s="40"/>
      <c r="MC101" s="40"/>
      <c r="MD101" s="40"/>
      <c r="ME101" s="40"/>
      <c r="MF101" s="40"/>
      <c r="MG101" s="40"/>
      <c r="MH101" s="40"/>
      <c r="MI101" s="40"/>
      <c r="MJ101" s="40"/>
      <c r="MK101" s="40"/>
      <c r="ML101" s="40"/>
      <c r="MM101" s="40"/>
      <c r="MN101" s="40"/>
      <c r="MO101" s="40"/>
      <c r="MP101" s="40"/>
      <c r="MQ101" s="40"/>
      <c r="MR101" s="40"/>
      <c r="MS101" s="40"/>
      <c r="MT101" s="40"/>
      <c r="MU101" s="40"/>
      <c r="MV101" s="40"/>
      <c r="MW101" s="40"/>
      <c r="MX101" s="40"/>
      <c r="MY101" s="336" t="s">
        <v>851</v>
      </c>
      <c r="MZ101" s="336" t="s">
        <v>1737</v>
      </c>
      <c r="NA101" s="40"/>
      <c r="NB101" s="40"/>
      <c r="NC101" s="40"/>
      <c r="ND101" s="40"/>
      <c r="NE101" s="40"/>
      <c r="NF101" s="40"/>
      <c r="NG101" s="40"/>
      <c r="NH101" s="40"/>
      <c r="NI101" s="40"/>
      <c r="NJ101" s="40"/>
      <c r="NK101" s="40"/>
      <c r="NL101" s="40"/>
      <c r="NM101" s="40"/>
      <c r="NN101" s="40"/>
      <c r="NO101" s="40"/>
      <c r="NP101" s="40"/>
      <c r="NQ101" s="40"/>
      <c r="NR101" s="40"/>
      <c r="NS101" s="40"/>
      <c r="NT101" s="40"/>
      <c r="NU101" s="40"/>
      <c r="NV101" s="40"/>
      <c r="NW101" s="40"/>
      <c r="NX101" s="40"/>
      <c r="NY101" s="40"/>
      <c r="NZ101" s="40"/>
      <c r="OA101" s="40"/>
      <c r="OB101" s="40"/>
      <c r="OC101" s="40"/>
      <c r="OD101" s="40"/>
      <c r="OE101" s="40"/>
      <c r="OF101" s="40"/>
      <c r="OG101" s="40"/>
      <c r="OH101" s="40"/>
      <c r="OI101" s="40"/>
      <c r="OJ101" s="40"/>
      <c r="OK101" s="336" t="s">
        <v>851</v>
      </c>
      <c r="OL101" s="336" t="s">
        <v>851</v>
      </c>
      <c r="OM101" s="336" t="s">
        <v>1737</v>
      </c>
      <c r="ON101" s="40"/>
      <c r="OO101" s="40"/>
      <c r="OP101" s="40"/>
      <c r="OQ101" s="40"/>
      <c r="OR101" s="40"/>
      <c r="OS101" s="40"/>
      <c r="OT101" s="40"/>
      <c r="OU101" s="40"/>
      <c r="OV101" s="40"/>
      <c r="OW101" s="40"/>
      <c r="OX101" s="40"/>
      <c r="OY101" s="40"/>
      <c r="OZ101" s="40"/>
      <c r="PA101" s="40"/>
      <c r="PB101" s="40"/>
      <c r="PC101" s="40"/>
      <c r="PD101" s="40"/>
      <c r="PE101" s="40"/>
      <c r="PF101" s="40"/>
      <c r="PG101" s="40"/>
      <c r="PH101" s="40"/>
      <c r="PI101" s="40"/>
      <c r="PJ101" s="40"/>
      <c r="PK101" s="40"/>
      <c r="PL101" s="40"/>
      <c r="PM101" s="40"/>
      <c r="PN101" s="40"/>
      <c r="PO101" s="40"/>
      <c r="PP101" s="40"/>
      <c r="PQ101" s="40"/>
      <c r="PR101" s="40"/>
      <c r="PS101" s="40"/>
      <c r="PT101" s="40"/>
      <c r="PU101" s="40"/>
      <c r="PV101" s="40"/>
      <c r="PW101" s="40"/>
      <c r="PX101" s="336" t="s">
        <v>851</v>
      </c>
      <c r="PY101" s="336" t="s">
        <v>851</v>
      </c>
      <c r="PZ101" s="40"/>
      <c r="QA101" s="40"/>
      <c r="QB101" s="40"/>
      <c r="QC101" s="40"/>
      <c r="QD101" s="40"/>
      <c r="QE101" s="40"/>
      <c r="QF101" s="40"/>
      <c r="QG101" s="40"/>
      <c r="QH101" s="40"/>
      <c r="QI101" s="40"/>
      <c r="QJ101" s="40"/>
      <c r="QK101" s="40"/>
      <c r="QL101" s="40"/>
      <c r="QM101" s="40"/>
      <c r="QN101" s="40"/>
      <c r="QO101" s="40"/>
      <c r="QP101" s="40"/>
      <c r="QQ101" s="40"/>
      <c r="QR101" s="40"/>
      <c r="QS101" s="336" t="s">
        <v>851</v>
      </c>
      <c r="QT101" s="336" t="s">
        <v>851</v>
      </c>
      <c r="QU101" s="336" t="s">
        <v>851</v>
      </c>
      <c r="QV101" s="336" t="s">
        <v>851</v>
      </c>
      <c r="QW101" s="40"/>
      <c r="QX101" s="336" t="s">
        <v>851</v>
      </c>
      <c r="QY101" s="336" t="s">
        <v>851</v>
      </c>
      <c r="QZ101" s="336" t="s">
        <v>851</v>
      </c>
      <c r="RA101" s="336" t="s">
        <v>851</v>
      </c>
      <c r="RB101" s="336" t="s">
        <v>851</v>
      </c>
      <c r="RC101" s="336" t="s">
        <v>851</v>
      </c>
      <c r="RD101" s="336" t="s">
        <v>851</v>
      </c>
      <c r="RE101" s="336" t="s">
        <v>851</v>
      </c>
      <c r="RF101" s="40"/>
      <c r="RG101" s="40"/>
      <c r="RH101" s="336" t="s">
        <v>1737</v>
      </c>
      <c r="RI101" s="336" t="s">
        <v>851</v>
      </c>
      <c r="RJ101" s="40"/>
      <c r="RK101" s="40"/>
      <c r="RL101" s="336" t="s">
        <v>1737</v>
      </c>
      <c r="RM101" s="336" t="s">
        <v>851</v>
      </c>
      <c r="RN101" s="40"/>
      <c r="RO101" s="40"/>
      <c r="RP101" s="336" t="s">
        <v>1737</v>
      </c>
      <c r="RQ101" s="336" t="s">
        <v>851</v>
      </c>
      <c r="RR101" s="40"/>
      <c r="RS101" s="40"/>
      <c r="RT101" s="336" t="s">
        <v>1737</v>
      </c>
      <c r="RU101" s="336" t="s">
        <v>851</v>
      </c>
      <c r="RV101" s="40"/>
      <c r="RW101" s="40"/>
      <c r="RX101" s="336" t="s">
        <v>1737</v>
      </c>
      <c r="RY101" s="336" t="s">
        <v>851</v>
      </c>
      <c r="RZ101" s="336" t="s">
        <v>470</v>
      </c>
      <c r="SA101" s="40">
        <v>0.20580217242240906</v>
      </c>
      <c r="SB101" s="40">
        <v>0.21130917966365814</v>
      </c>
      <c r="SC101" s="40">
        <v>0.20870833098888397</v>
      </c>
      <c r="SD101" s="40">
        <v>0.21385818719863892</v>
      </c>
      <c r="SE101" s="40">
        <v>0.21668897569179535</v>
      </c>
      <c r="SF101" s="336" t="s">
        <v>851</v>
      </c>
      <c r="SG101" s="336" t="s">
        <v>851</v>
      </c>
      <c r="SH101" s="40">
        <v>0.30514639616012573</v>
      </c>
      <c r="SI101" s="40">
        <v>0.32325798273086548</v>
      </c>
      <c r="SJ101" s="40">
        <v>0.33583873510360718</v>
      </c>
      <c r="SK101" s="40">
        <v>0.23881910741329193</v>
      </c>
      <c r="SL101" s="40">
        <v>0.22095246613025665</v>
      </c>
      <c r="SM101" s="336" t="s">
        <v>470</v>
      </c>
      <c r="SN101" s="336" t="s">
        <v>851</v>
      </c>
      <c r="SO101" s="336" t="s">
        <v>851</v>
      </c>
      <c r="SP101" s="40"/>
      <c r="SQ101" s="40"/>
      <c r="SR101" s="40"/>
      <c r="SS101" s="40"/>
      <c r="ST101" s="40"/>
      <c r="SU101" s="336" t="s">
        <v>1737</v>
      </c>
      <c r="SV101" s="336" t="s">
        <v>851</v>
      </c>
      <c r="SW101" s="336" t="s">
        <v>851</v>
      </c>
      <c r="SX101" s="40">
        <v>2.5887731462717056E-2</v>
      </c>
      <c r="SY101" s="40">
        <v>2.2162534296512604E-2</v>
      </c>
      <c r="SZ101" s="40">
        <v>1.2869637459516525E-2</v>
      </c>
      <c r="TA101" s="40">
        <v>1.4121466316282749E-2</v>
      </c>
      <c r="TB101" s="40"/>
      <c r="TC101" s="336" t="s">
        <v>840</v>
      </c>
      <c r="TD101" s="336" t="s">
        <v>851</v>
      </c>
      <c r="TE101" s="336" t="s">
        <v>851</v>
      </c>
      <c r="TF101" s="336" t="s">
        <v>851</v>
      </c>
      <c r="TG101" s="40"/>
      <c r="TH101" s="40"/>
      <c r="TI101" s="40"/>
      <c r="TJ101" s="40"/>
      <c r="TK101" s="40"/>
      <c r="TL101" s="336" t="s">
        <v>1737</v>
      </c>
      <c r="TM101" s="336" t="s">
        <v>851</v>
      </c>
      <c r="TN101" s="336" t="s">
        <v>851</v>
      </c>
      <c r="TO101" s="336" t="s">
        <v>851</v>
      </c>
      <c r="TP101" s="40">
        <v>2.596001885831356E-2</v>
      </c>
      <c r="TQ101" s="40">
        <v>2.3285841569304466E-2</v>
      </c>
      <c r="TR101" s="40">
        <v>1.3463043607771397E-2</v>
      </c>
      <c r="TS101" s="40">
        <v>1.5332316979765892E-2</v>
      </c>
      <c r="TT101" s="40"/>
      <c r="TU101" s="336" t="s">
        <v>840</v>
      </c>
      <c r="TV101" s="336" t="s">
        <v>851</v>
      </c>
      <c r="TW101" s="40"/>
      <c r="TX101" s="336" t="s">
        <v>1737</v>
      </c>
      <c r="TY101" s="336" t="s">
        <v>851</v>
      </c>
      <c r="TZ101" s="40"/>
      <c r="UA101" s="336" t="s">
        <v>1737</v>
      </c>
      <c r="UB101" s="336" t="s">
        <v>851</v>
      </c>
      <c r="UC101" s="40"/>
      <c r="UD101" s="336" t="s">
        <v>1737</v>
      </c>
      <c r="UE101" s="336" t="s">
        <v>851</v>
      </c>
      <c r="UF101" s="336" t="s">
        <v>851</v>
      </c>
      <c r="UG101" s="40"/>
      <c r="UH101" s="40"/>
      <c r="UI101" s="40"/>
      <c r="UJ101" s="40"/>
      <c r="UK101" s="40"/>
      <c r="UL101" s="336" t="s">
        <v>1737</v>
      </c>
      <c r="UM101" s="336" t="s">
        <v>851</v>
      </c>
      <c r="UN101" s="336" t="s">
        <v>851</v>
      </c>
      <c r="UO101" s="336" t="s">
        <v>851</v>
      </c>
      <c r="UP101" s="40"/>
      <c r="UQ101" s="40"/>
      <c r="UR101" s="40"/>
      <c r="US101" s="40"/>
      <c r="UT101" s="40">
        <v>0.24538061022758484</v>
      </c>
      <c r="UU101" s="336" t="s">
        <v>470</v>
      </c>
    </row>
    <row r="102" spans="1:567">
      <c r="A102" s="336" t="s">
        <v>425</v>
      </c>
      <c r="B102" s="336" t="s">
        <v>188</v>
      </c>
      <c r="C102" s="336" t="s">
        <v>289</v>
      </c>
      <c r="D102" s="40">
        <v>6.6590376198291779E-2</v>
      </c>
      <c r="E102" s="336" t="s">
        <v>436</v>
      </c>
      <c r="F102" s="40">
        <v>3.9156097918748856E-2</v>
      </c>
      <c r="G102" s="336" t="s">
        <v>1741</v>
      </c>
      <c r="H102" s="40">
        <v>3.5622511059045792E-2</v>
      </c>
      <c r="I102" s="336" t="s">
        <v>1447</v>
      </c>
      <c r="J102" s="40">
        <v>4.0290303528308868E-2</v>
      </c>
      <c r="K102" s="336" t="s">
        <v>1803</v>
      </c>
      <c r="L102" s="336" t="s">
        <v>470</v>
      </c>
      <c r="M102" s="40">
        <v>0.45784017443656921</v>
      </c>
      <c r="N102" s="40"/>
      <c r="O102" s="336" t="s">
        <v>1736</v>
      </c>
      <c r="P102" s="40"/>
      <c r="Q102" s="336" t="s">
        <v>1736</v>
      </c>
      <c r="R102" s="40"/>
      <c r="S102" s="336" t="s">
        <v>1736</v>
      </c>
      <c r="T102" s="40"/>
      <c r="U102" s="336" t="s">
        <v>1736</v>
      </c>
      <c r="V102" s="336" t="s">
        <v>851</v>
      </c>
      <c r="W102" s="336" t="s">
        <v>470</v>
      </c>
      <c r="X102" s="40">
        <v>0.48862648010253906</v>
      </c>
      <c r="Y102" s="40"/>
      <c r="Z102" s="336" t="s">
        <v>1736</v>
      </c>
      <c r="AA102" s="40"/>
      <c r="AB102" s="336" t="s">
        <v>1736</v>
      </c>
      <c r="AC102" s="40"/>
      <c r="AD102" s="336" t="s">
        <v>1736</v>
      </c>
      <c r="AE102" s="40"/>
      <c r="AF102" s="336" t="s">
        <v>1736</v>
      </c>
      <c r="AG102" s="336" t="s">
        <v>851</v>
      </c>
      <c r="AH102" s="336" t="s">
        <v>470</v>
      </c>
      <c r="AI102" s="40">
        <v>0.48862648010253906</v>
      </c>
      <c r="AJ102" s="40"/>
      <c r="AK102" s="336" t="s">
        <v>1736</v>
      </c>
      <c r="AL102" s="40"/>
      <c r="AM102" s="336" t="s">
        <v>1736</v>
      </c>
      <c r="AN102" s="40"/>
      <c r="AO102" s="336" t="s">
        <v>1736</v>
      </c>
      <c r="AP102" s="40"/>
      <c r="AQ102" s="336" t="s">
        <v>1736</v>
      </c>
      <c r="AR102" s="336" t="s">
        <v>851</v>
      </c>
      <c r="AS102" s="336" t="s">
        <v>470</v>
      </c>
      <c r="AT102" s="40">
        <v>0.49012428522109985</v>
      </c>
      <c r="AU102" s="40"/>
      <c r="AV102" s="336" t="s">
        <v>1736</v>
      </c>
      <c r="AW102" s="40"/>
      <c r="AX102" s="336" t="s">
        <v>1736</v>
      </c>
      <c r="AY102" s="40"/>
      <c r="AZ102" s="336" t="s">
        <v>1736</v>
      </c>
      <c r="BA102" s="40"/>
      <c r="BB102" s="336" t="s">
        <v>1736</v>
      </c>
      <c r="BC102" s="336" t="s">
        <v>851</v>
      </c>
      <c r="BD102" s="336" t="s">
        <v>436</v>
      </c>
      <c r="BE102" s="40">
        <v>2.1417167186737061</v>
      </c>
      <c r="BF102" s="336" t="s">
        <v>827</v>
      </c>
      <c r="BG102" s="40">
        <v>4.9827847480773926</v>
      </c>
      <c r="BH102" s="336" t="s">
        <v>1447</v>
      </c>
      <c r="BI102" s="40">
        <v>4.5994648933410645</v>
      </c>
      <c r="BJ102" s="336" t="s">
        <v>1803</v>
      </c>
      <c r="BK102" s="40">
        <v>4.0365357398986816</v>
      </c>
      <c r="BL102" s="336" t="s">
        <v>851</v>
      </c>
      <c r="BM102" s="40">
        <v>3.0110313892364502</v>
      </c>
      <c r="BN102" s="336" t="s">
        <v>470</v>
      </c>
      <c r="BO102" s="336" t="s">
        <v>851</v>
      </c>
      <c r="BP102" s="336" t="s">
        <v>470</v>
      </c>
      <c r="BQ102" s="40">
        <v>8.2093430683016777E-3</v>
      </c>
      <c r="BR102" s="40">
        <v>7.3686395771801472E-3</v>
      </c>
      <c r="BS102" s="40">
        <v>7.5995810329914093E-3</v>
      </c>
      <c r="BT102" s="40">
        <v>7.8190751373767853E-3</v>
      </c>
      <c r="BU102" s="40">
        <v>7.2972276248037815E-3</v>
      </c>
      <c r="BV102" s="336" t="s">
        <v>851</v>
      </c>
      <c r="BW102" s="336" t="s">
        <v>470</v>
      </c>
      <c r="BX102" s="40">
        <v>1.0131515562534332E-2</v>
      </c>
      <c r="BY102" s="40">
        <v>9.7008505836129189E-3</v>
      </c>
      <c r="BZ102" s="40">
        <v>8.6809182539582253E-3</v>
      </c>
      <c r="CA102" s="40">
        <v>8.3659766241908073E-3</v>
      </c>
      <c r="CB102" s="40">
        <v>8.6410082876682281E-3</v>
      </c>
      <c r="CC102" s="336" t="s">
        <v>851</v>
      </c>
      <c r="CD102" s="336" t="s">
        <v>470</v>
      </c>
      <c r="CE102" s="40">
        <v>1.0214067995548248E-2</v>
      </c>
      <c r="CF102" s="40">
        <v>9.1963382437825203E-3</v>
      </c>
      <c r="CG102" s="40">
        <v>8.3921756595373154E-3</v>
      </c>
      <c r="CH102" s="40">
        <v>8.7615326046943665E-3</v>
      </c>
      <c r="CI102" s="40">
        <v>9.0025216341018677E-3</v>
      </c>
      <c r="CJ102" s="336" t="s">
        <v>851</v>
      </c>
      <c r="CK102" s="336" t="s">
        <v>470</v>
      </c>
      <c r="CL102" s="40">
        <v>8.7871551513671875E-3</v>
      </c>
      <c r="CM102" s="40">
        <v>8.2843899726867676E-3</v>
      </c>
      <c r="CN102" s="40">
        <v>8.1671141088008881E-3</v>
      </c>
      <c r="CO102" s="40">
        <v>8.0996043980121613E-3</v>
      </c>
      <c r="CP102" s="40">
        <v>7.3164217174053192E-3</v>
      </c>
      <c r="CQ102" s="336" t="s">
        <v>851</v>
      </c>
      <c r="CR102" s="40"/>
      <c r="CS102" s="40"/>
      <c r="CT102" s="40"/>
      <c r="CU102" s="40"/>
      <c r="CV102" s="40"/>
      <c r="CW102" s="336" t="s">
        <v>1737</v>
      </c>
      <c r="CX102" s="336" t="s">
        <v>851</v>
      </c>
      <c r="CY102" s="40"/>
      <c r="CZ102" s="40"/>
      <c r="DA102" s="40"/>
      <c r="DB102" s="40"/>
      <c r="DC102" s="40"/>
      <c r="DD102" s="336" t="s">
        <v>1737</v>
      </c>
      <c r="DE102" s="336" t="s">
        <v>851</v>
      </c>
      <c r="DF102" s="40"/>
      <c r="DG102" s="336" t="s">
        <v>1737</v>
      </c>
      <c r="DH102" s="336" t="s">
        <v>851</v>
      </c>
      <c r="DI102" s="336" t="s">
        <v>851</v>
      </c>
      <c r="DJ102" s="336">
        <v>9</v>
      </c>
      <c r="DK102" s="336" t="s">
        <v>1738</v>
      </c>
      <c r="DL102" s="336" t="s">
        <v>851</v>
      </c>
      <c r="DM102" s="336" t="s">
        <v>851</v>
      </c>
      <c r="DN102" s="336" t="s">
        <v>470</v>
      </c>
      <c r="DO102" s="40">
        <v>5.7577021652832627E-4</v>
      </c>
      <c r="DP102" s="40">
        <v>1.8438555998727679E-3</v>
      </c>
      <c r="DQ102" s="40">
        <v>5.5081956088542938E-3</v>
      </c>
      <c r="DR102" s="40">
        <v>1.5274698380380869E-3</v>
      </c>
      <c r="DS102" s="40">
        <v>1.4246196486055851E-2</v>
      </c>
      <c r="DT102" s="336" t="s">
        <v>851</v>
      </c>
      <c r="DU102" s="336" t="s">
        <v>470</v>
      </c>
      <c r="DV102" s="40">
        <v>2.0999996922910213E-3</v>
      </c>
      <c r="DW102" s="40">
        <v>5.1333331502974033E-3</v>
      </c>
      <c r="DX102" s="40">
        <v>2.9999997932463884E-3</v>
      </c>
      <c r="DY102" s="40">
        <v>2.4000001139938831E-3</v>
      </c>
      <c r="DZ102" s="40">
        <v>-7.0000002160668373E-3</v>
      </c>
      <c r="EA102" s="336" t="s">
        <v>851</v>
      </c>
      <c r="EB102" s="336" t="s">
        <v>470</v>
      </c>
      <c r="EC102" s="40">
        <v>2.6309528038837016E-5</v>
      </c>
      <c r="ED102" s="40">
        <v>5.4717287421226501E-3</v>
      </c>
      <c r="EE102" s="40">
        <v>1.8535100389271975E-3</v>
      </c>
      <c r="EF102" s="40">
        <v>5.3652701899409294E-3</v>
      </c>
      <c r="EG102" s="40">
        <v>3.7466571666300297E-3</v>
      </c>
      <c r="EH102" s="336" t="s">
        <v>851</v>
      </c>
      <c r="EI102" s="336" t="s">
        <v>470</v>
      </c>
      <c r="EJ102" s="40">
        <v>2.0530018955469131E-3</v>
      </c>
      <c r="EK102" s="40">
        <v>2.0704155322164297E-3</v>
      </c>
      <c r="EL102" s="40">
        <v>1.2409227201715112E-4</v>
      </c>
      <c r="EM102" s="40">
        <v>-3.709936048835516E-3</v>
      </c>
      <c r="EN102" s="40">
        <v>-5.5026458576321602E-3</v>
      </c>
      <c r="EO102" s="336" t="s">
        <v>851</v>
      </c>
      <c r="EP102" s="336" t="s">
        <v>851</v>
      </c>
      <c r="EQ102" s="336" t="s">
        <v>851</v>
      </c>
      <c r="ER102" s="40"/>
      <c r="ES102" s="336" t="s">
        <v>1737</v>
      </c>
      <c r="ET102" s="336" t="s">
        <v>851</v>
      </c>
      <c r="EU102" s="336" t="s">
        <v>851</v>
      </c>
      <c r="EV102" s="40"/>
      <c r="EW102" s="336" t="s">
        <v>1737</v>
      </c>
      <c r="EX102" s="336" t="s">
        <v>851</v>
      </c>
      <c r="EY102" s="336" t="s">
        <v>851</v>
      </c>
      <c r="EZ102" s="40"/>
      <c r="FA102" s="336" t="s">
        <v>1737</v>
      </c>
      <c r="FB102" s="336" t="s">
        <v>851</v>
      </c>
      <c r="FC102" s="40"/>
      <c r="FD102" s="40"/>
      <c r="FE102" s="40"/>
      <c r="FF102" s="40"/>
      <c r="FG102" s="40"/>
      <c r="FH102" s="336" t="s">
        <v>1737</v>
      </c>
      <c r="FI102" s="336" t="s">
        <v>851</v>
      </c>
      <c r="FJ102" s="40">
        <v>-0.21205151081085205</v>
      </c>
      <c r="FK102" s="40">
        <v>-0.21949777007102966</v>
      </c>
      <c r="FL102" s="40">
        <v>-0.17682278156280518</v>
      </c>
      <c r="FM102" s="40">
        <v>-0.11284995079040527</v>
      </c>
      <c r="FN102" s="40"/>
      <c r="FO102" s="336" t="s">
        <v>840</v>
      </c>
      <c r="FP102" s="336" t="s">
        <v>851</v>
      </c>
      <c r="FQ102" s="40">
        <v>0.64273005723953247</v>
      </c>
      <c r="FR102" s="336" t="s">
        <v>840</v>
      </c>
      <c r="FS102" s="336" t="s">
        <v>851</v>
      </c>
      <c r="FT102" s="336" t="s">
        <v>851</v>
      </c>
      <c r="FU102" s="40">
        <v>0.11379909515380859</v>
      </c>
      <c r="FV102" s="40">
        <v>0.11539608985185623</v>
      </c>
      <c r="FW102" s="40">
        <v>9.9900990724563599E-2</v>
      </c>
      <c r="FX102" s="40">
        <v>0.12475455552339554</v>
      </c>
      <c r="FY102" s="40">
        <v>0.10817570239305496</v>
      </c>
      <c r="FZ102" s="336" t="s">
        <v>840</v>
      </c>
      <c r="GA102" s="336" t="s">
        <v>851</v>
      </c>
      <c r="GB102" s="336" t="s">
        <v>851</v>
      </c>
      <c r="GC102" s="336" t="s">
        <v>851</v>
      </c>
      <c r="GD102" s="336" t="s">
        <v>851</v>
      </c>
      <c r="GE102" s="336" t="s">
        <v>851</v>
      </c>
      <c r="GF102" s="336" t="s">
        <v>851</v>
      </c>
      <c r="GG102" s="336" t="s">
        <v>851</v>
      </c>
      <c r="GH102" s="336" t="s">
        <v>851</v>
      </c>
      <c r="GI102" s="336" t="s">
        <v>851</v>
      </c>
      <c r="GJ102" s="336" t="s">
        <v>851</v>
      </c>
      <c r="GK102" s="40">
        <v>102837</v>
      </c>
      <c r="GL102" s="40">
        <v>103242</v>
      </c>
      <c r="GM102" s="40">
        <v>103636</v>
      </c>
      <c r="GN102" s="40">
        <v>104003</v>
      </c>
      <c r="GO102" s="40">
        <v>104346</v>
      </c>
      <c r="GP102" s="40">
        <v>104658</v>
      </c>
      <c r="GQ102" s="40">
        <v>104938</v>
      </c>
      <c r="GR102" s="40">
        <v>105183</v>
      </c>
      <c r="GS102" s="40">
        <v>105457</v>
      </c>
      <c r="GT102" s="40">
        <v>105787</v>
      </c>
      <c r="GU102" s="40">
        <v>106227</v>
      </c>
      <c r="GV102" s="40">
        <v>106786</v>
      </c>
      <c r="GW102" s="40">
        <v>107452</v>
      </c>
      <c r="GX102" s="40">
        <v>108172</v>
      </c>
      <c r="GY102" s="40">
        <v>108900</v>
      </c>
      <c r="GZ102" s="40">
        <v>109603</v>
      </c>
      <c r="HA102" s="40">
        <v>110263</v>
      </c>
      <c r="HB102" s="40">
        <v>110874</v>
      </c>
      <c r="HC102" s="40">
        <v>111449</v>
      </c>
      <c r="HD102" s="40">
        <v>112002</v>
      </c>
      <c r="HE102" s="40">
        <v>112519</v>
      </c>
      <c r="HF102" s="40">
        <v>113000</v>
      </c>
      <c r="HG102" s="40">
        <v>113000</v>
      </c>
      <c r="HH102" s="40">
        <v>114000</v>
      </c>
      <c r="HI102" s="40">
        <v>114000</v>
      </c>
      <c r="HJ102" s="40">
        <v>115000</v>
      </c>
      <c r="HK102" s="40">
        <v>115000</v>
      </c>
      <c r="HL102" s="40">
        <v>115000</v>
      </c>
      <c r="HM102" s="40">
        <v>115000</v>
      </c>
      <c r="HN102" s="40">
        <v>116000</v>
      </c>
      <c r="HO102" s="40">
        <v>116000</v>
      </c>
      <c r="HP102" s="40">
        <v>116000</v>
      </c>
      <c r="HQ102" s="40">
        <v>116000</v>
      </c>
      <c r="HR102" s="40">
        <v>116000</v>
      </c>
      <c r="HS102" s="40">
        <v>116000</v>
      </c>
      <c r="HT102" s="40">
        <v>116000</v>
      </c>
      <c r="HU102" s="40">
        <v>116000</v>
      </c>
      <c r="HV102" s="40">
        <v>116000</v>
      </c>
      <c r="HW102" s="40">
        <v>116000</v>
      </c>
      <c r="HX102" s="40">
        <v>116000</v>
      </c>
      <c r="HY102" s="40">
        <v>116000</v>
      </c>
      <c r="HZ102" s="40">
        <v>116000</v>
      </c>
      <c r="IA102" s="40">
        <v>116000</v>
      </c>
      <c r="IB102" s="40">
        <v>116000</v>
      </c>
      <c r="IC102" s="40">
        <v>116000</v>
      </c>
      <c r="ID102" s="40">
        <v>116000</v>
      </c>
      <c r="IE102" s="40">
        <v>116000</v>
      </c>
      <c r="IF102" s="40">
        <v>116000</v>
      </c>
      <c r="IG102" s="40">
        <v>116000</v>
      </c>
      <c r="IH102" s="40">
        <v>116000</v>
      </c>
      <c r="II102" s="40">
        <v>116000</v>
      </c>
      <c r="IJ102" s="336" t="s">
        <v>851</v>
      </c>
      <c r="IK102" s="336" t="s">
        <v>851</v>
      </c>
      <c r="IL102" s="336" t="s">
        <v>851</v>
      </c>
      <c r="IM102" s="40">
        <v>6.0036745853722095E-3</v>
      </c>
      <c r="IN102" s="40">
        <v>5.5260001681745052E-3</v>
      </c>
      <c r="IO102" s="40">
        <v>5.1726656965911388E-3</v>
      </c>
      <c r="IP102" s="40">
        <v>4.9496409483253956E-3</v>
      </c>
      <c r="IQ102" s="40">
        <v>4.6053677797317505E-3</v>
      </c>
      <c r="IR102" s="40">
        <v>4.2657223530113697E-3</v>
      </c>
      <c r="IS102" s="40">
        <v>0</v>
      </c>
      <c r="IT102" s="40">
        <v>8.8106300681829453E-3</v>
      </c>
      <c r="IU102" s="40">
        <v>0</v>
      </c>
      <c r="IV102" s="40">
        <v>8.7336795404553413E-3</v>
      </c>
      <c r="IW102" s="40">
        <v>0</v>
      </c>
      <c r="IX102" s="40">
        <v>0</v>
      </c>
      <c r="IY102" s="40">
        <v>0</v>
      </c>
      <c r="IZ102" s="40">
        <v>8.6580626666545868E-3</v>
      </c>
      <c r="JA102" s="40">
        <v>0</v>
      </c>
      <c r="JB102" s="40">
        <v>0</v>
      </c>
      <c r="JC102" s="40">
        <v>0</v>
      </c>
      <c r="JD102" s="40">
        <v>0</v>
      </c>
      <c r="JE102" s="40">
        <v>0</v>
      </c>
      <c r="JF102" s="40">
        <v>0</v>
      </c>
      <c r="JG102" s="40">
        <v>0</v>
      </c>
      <c r="JH102" s="40">
        <v>0</v>
      </c>
      <c r="JI102" s="40">
        <v>0</v>
      </c>
      <c r="JJ102" s="40">
        <v>0</v>
      </c>
      <c r="JK102" s="40">
        <v>0</v>
      </c>
      <c r="JL102" s="40">
        <v>0</v>
      </c>
      <c r="JM102" s="40">
        <v>0</v>
      </c>
      <c r="JN102" s="40">
        <v>0</v>
      </c>
      <c r="JO102" s="40">
        <v>0</v>
      </c>
      <c r="JP102" s="40">
        <v>0</v>
      </c>
      <c r="JQ102" s="40">
        <v>0</v>
      </c>
      <c r="JR102" s="40">
        <v>0</v>
      </c>
      <c r="JS102" s="40">
        <v>0</v>
      </c>
      <c r="JT102" s="40">
        <v>0</v>
      </c>
      <c r="JU102" s="40">
        <v>0</v>
      </c>
      <c r="JV102" s="336" t="s">
        <v>1740</v>
      </c>
      <c r="JW102" s="336" t="s">
        <v>851</v>
      </c>
      <c r="JX102" s="336" t="s">
        <v>851</v>
      </c>
      <c r="JY102" s="336" t="s">
        <v>851</v>
      </c>
      <c r="JZ102" s="336" t="s">
        <v>851</v>
      </c>
      <c r="KA102" s="336" t="s">
        <v>1740</v>
      </c>
      <c r="KB102" s="40">
        <v>0.50444787095243693</v>
      </c>
      <c r="KC102" s="40">
        <v>0.50423079364791401</v>
      </c>
      <c r="KD102" s="40">
        <v>0.50409473817125805</v>
      </c>
      <c r="KE102" s="40">
        <v>0.50392556236484898</v>
      </c>
      <c r="KF102" s="40">
        <v>0.50379457509687298</v>
      </c>
      <c r="KG102" s="40">
        <v>0.50361272318452899</v>
      </c>
      <c r="KH102" s="40">
        <v>0.503490687076937</v>
      </c>
      <c r="KI102" s="40">
        <v>0.50326497880627796</v>
      </c>
      <c r="KJ102" s="40">
        <v>0.50301572390542804</v>
      </c>
      <c r="KK102" s="40">
        <v>0.50282179387342607</v>
      </c>
      <c r="KL102" s="40">
        <v>0.50256490787269703</v>
      </c>
      <c r="KM102" s="40">
        <v>0.50234492599779001</v>
      </c>
      <c r="KN102" s="40">
        <v>0.502044395058728</v>
      </c>
      <c r="KO102" s="40">
        <v>0.50182807437057098</v>
      </c>
      <c r="KP102" s="40">
        <v>0.50155248614006098</v>
      </c>
      <c r="KQ102" s="40">
        <v>0.50124804587972105</v>
      </c>
      <c r="KR102" s="40">
        <v>0.50092295483559302</v>
      </c>
      <c r="KS102" s="40">
        <v>0.50061173145850602</v>
      </c>
      <c r="KT102" s="40">
        <v>0.50029697600950296</v>
      </c>
      <c r="KU102" s="40">
        <v>0.49999569896172902</v>
      </c>
      <c r="KV102" s="40">
        <v>0.49968197211669002</v>
      </c>
      <c r="KW102" s="40">
        <v>0.49937276601594699</v>
      </c>
      <c r="KX102" s="40">
        <v>0.49909386836612901</v>
      </c>
      <c r="KY102" s="40">
        <v>0.49878065535481197</v>
      </c>
      <c r="KZ102" s="40">
        <v>0.49847606782571396</v>
      </c>
      <c r="LA102" s="40">
        <v>0.49822277933272702</v>
      </c>
      <c r="LB102" s="40">
        <v>0.49793913581094995</v>
      </c>
      <c r="LC102" s="40">
        <v>0.49769403196578405</v>
      </c>
      <c r="LD102" s="40">
        <v>0.49744827823218102</v>
      </c>
      <c r="LE102" s="40">
        <v>0.49718922450102299</v>
      </c>
      <c r="LF102" s="40">
        <v>0.49694660427991499</v>
      </c>
      <c r="LG102" s="40">
        <v>0.49676741763586696</v>
      </c>
      <c r="LH102" s="40">
        <v>0.49654019492102303</v>
      </c>
      <c r="LI102" s="40">
        <v>0.49636365204938199</v>
      </c>
      <c r="LJ102" s="40">
        <v>0.49618564628024897</v>
      </c>
      <c r="LK102" s="40">
        <v>0.49596317096598297</v>
      </c>
      <c r="LL102" s="336" t="s">
        <v>851</v>
      </c>
      <c r="LM102" s="336" t="s">
        <v>851</v>
      </c>
      <c r="LN102" s="336" t="s">
        <v>1740</v>
      </c>
      <c r="LO102" s="40">
        <v>0.67174255847930908</v>
      </c>
      <c r="LP102" s="40">
        <v>0.67163056135177612</v>
      </c>
      <c r="LQ102" s="40">
        <v>0.67031943798065186</v>
      </c>
      <c r="LR102" s="40">
        <v>0.66817110776901245</v>
      </c>
      <c r="LS102" s="40">
        <v>0.66605061292648315</v>
      </c>
      <c r="LT102" s="40">
        <v>0.66430556774139404</v>
      </c>
      <c r="LU102" s="40">
        <v>0.66371679306030273</v>
      </c>
      <c r="LV102" s="40">
        <v>0.66371679306030273</v>
      </c>
      <c r="LW102" s="40">
        <v>0.65789473056793213</v>
      </c>
      <c r="LX102" s="40">
        <v>0.65789473056793213</v>
      </c>
      <c r="LY102" s="40">
        <v>0.65217393636703491</v>
      </c>
      <c r="LZ102" s="40">
        <v>0.6608695387840271</v>
      </c>
      <c r="MA102" s="40">
        <v>0.6608695387840271</v>
      </c>
      <c r="MB102" s="40">
        <v>0.6608695387840271</v>
      </c>
      <c r="MC102" s="40">
        <v>0.65517240762710571</v>
      </c>
      <c r="MD102" s="40">
        <v>0.66379308700561523</v>
      </c>
      <c r="ME102" s="40">
        <v>0.66379308700561523</v>
      </c>
      <c r="MF102" s="40">
        <v>0.66379308700561523</v>
      </c>
      <c r="MG102" s="40">
        <v>0.67241376638412476</v>
      </c>
      <c r="MH102" s="40">
        <v>0.67241376638412476</v>
      </c>
      <c r="MI102" s="40">
        <v>0.67241376638412476</v>
      </c>
      <c r="MJ102" s="40">
        <v>0.67241376638412476</v>
      </c>
      <c r="MK102" s="40">
        <v>0.67241376638412476</v>
      </c>
      <c r="ML102" s="40">
        <v>0.68103450536727905</v>
      </c>
      <c r="MM102" s="40">
        <v>0.68103450536727905</v>
      </c>
      <c r="MN102" s="40">
        <v>0.68103450536727905</v>
      </c>
      <c r="MO102" s="40">
        <v>0.68103450536727905</v>
      </c>
      <c r="MP102" s="40">
        <v>0.68103450536727905</v>
      </c>
      <c r="MQ102" s="40">
        <v>0.68103450536727905</v>
      </c>
      <c r="MR102" s="40">
        <v>0.68103450536727905</v>
      </c>
      <c r="MS102" s="40">
        <v>0.68103450536727905</v>
      </c>
      <c r="MT102" s="40">
        <v>0.67241376638412476</v>
      </c>
      <c r="MU102" s="40">
        <v>0.67241376638412476</v>
      </c>
      <c r="MV102" s="40">
        <v>0.66379308700561523</v>
      </c>
      <c r="MW102" s="40">
        <v>0.65517240762710571</v>
      </c>
      <c r="MX102" s="40">
        <v>0.65517240762710571</v>
      </c>
      <c r="MY102" s="336" t="s">
        <v>851</v>
      </c>
      <c r="MZ102" s="336" t="s">
        <v>1740</v>
      </c>
      <c r="NA102" s="40">
        <v>0.63242793083190918</v>
      </c>
      <c r="NB102" s="40">
        <v>0.63021141290664673</v>
      </c>
      <c r="NC102" s="40">
        <v>0.6262965202331543</v>
      </c>
      <c r="ND102" s="40">
        <v>0.62140530347824097</v>
      </c>
      <c r="NE102" s="40">
        <v>0.61692649126052856</v>
      </c>
      <c r="NF102" s="40">
        <v>0.61348748207092285</v>
      </c>
      <c r="NG102" s="40">
        <v>0.61150443553924561</v>
      </c>
      <c r="NH102" s="40">
        <v>0.61150443553924561</v>
      </c>
      <c r="NI102" s="40">
        <v>0.6061403751373291</v>
      </c>
      <c r="NJ102" s="40">
        <v>0.6061403751373291</v>
      </c>
      <c r="NK102" s="40">
        <v>0.60173910856246948</v>
      </c>
      <c r="NL102" s="40">
        <v>0.61130434274673462</v>
      </c>
      <c r="NM102" s="40">
        <v>0.61217391490936279</v>
      </c>
      <c r="NN102" s="40">
        <v>0.61391305923461914</v>
      </c>
      <c r="NO102" s="40">
        <v>0.60862070322036743</v>
      </c>
      <c r="NP102" s="40">
        <v>0.6189655065536499</v>
      </c>
      <c r="NQ102" s="40">
        <v>0.6189655065536499</v>
      </c>
      <c r="NR102" s="40">
        <v>0.61810344457626343</v>
      </c>
      <c r="NS102" s="40">
        <v>0.62586206197738647</v>
      </c>
      <c r="NT102" s="40">
        <v>0.625</v>
      </c>
      <c r="NU102" s="40">
        <v>0.625</v>
      </c>
      <c r="NV102" s="40">
        <v>0.62586206197738647</v>
      </c>
      <c r="NW102" s="40">
        <v>0.62586206197738647</v>
      </c>
      <c r="NX102" s="40">
        <v>0.63534480333328247</v>
      </c>
      <c r="NY102" s="40">
        <v>0.634482741355896</v>
      </c>
      <c r="NZ102" s="40">
        <v>0.63275861740112305</v>
      </c>
      <c r="OA102" s="40">
        <v>0.63017243146896362</v>
      </c>
      <c r="OB102" s="40">
        <v>0.62672412395477295</v>
      </c>
      <c r="OC102" s="40">
        <v>0.62241381406784058</v>
      </c>
      <c r="OD102" s="40">
        <v>0.61810344457626343</v>
      </c>
      <c r="OE102" s="40">
        <v>0.61637932062149048</v>
      </c>
      <c r="OF102" s="40">
        <v>0.60603445768356323</v>
      </c>
      <c r="OG102" s="40">
        <v>0.60517239570617676</v>
      </c>
      <c r="OH102" s="40">
        <v>0.59655171632766724</v>
      </c>
      <c r="OI102" s="40">
        <v>0.58793103694915771</v>
      </c>
      <c r="OJ102" s="40">
        <v>0.58706897497177124</v>
      </c>
      <c r="OK102" s="336" t="s">
        <v>851</v>
      </c>
      <c r="OL102" s="336" t="s">
        <v>851</v>
      </c>
      <c r="OM102" s="336" t="s">
        <v>1740</v>
      </c>
      <c r="ON102" s="40">
        <v>0.59017544984817505</v>
      </c>
      <c r="OO102" s="40">
        <v>0.59356266260147095</v>
      </c>
      <c r="OP102" s="40">
        <v>0.59607303142547607</v>
      </c>
      <c r="OQ102" s="40">
        <v>0.59752893447875977</v>
      </c>
      <c r="OR102" s="40">
        <v>0.59803396463394165</v>
      </c>
      <c r="OS102" s="40">
        <v>0.59752577543258667</v>
      </c>
      <c r="OT102" s="40">
        <v>0.59646016359329224</v>
      </c>
      <c r="OU102" s="40">
        <v>0.59469026327133179</v>
      </c>
      <c r="OV102" s="40">
        <v>0.58771932125091553</v>
      </c>
      <c r="OW102" s="40">
        <v>0.58508771657943726</v>
      </c>
      <c r="OX102" s="40">
        <v>0.57826089859008789</v>
      </c>
      <c r="OY102" s="40">
        <v>0.58521741628646851</v>
      </c>
      <c r="OZ102" s="40">
        <v>0.58434784412384033</v>
      </c>
      <c r="PA102" s="40">
        <v>0.58434784412384033</v>
      </c>
      <c r="PB102" s="40">
        <v>0.57844829559326172</v>
      </c>
      <c r="PC102" s="40">
        <v>0.58620691299438477</v>
      </c>
      <c r="PD102" s="40">
        <v>0.58620691299438477</v>
      </c>
      <c r="PE102" s="40">
        <v>0.58620691299438477</v>
      </c>
      <c r="PF102" s="40">
        <v>0.59482759237289429</v>
      </c>
      <c r="PG102" s="40">
        <v>0.59655171632766724</v>
      </c>
      <c r="PH102" s="40">
        <v>0.59655171632766724</v>
      </c>
      <c r="PI102" s="40">
        <v>0.59741377830505371</v>
      </c>
      <c r="PJ102" s="40">
        <v>0.59827584028244019</v>
      </c>
      <c r="PK102" s="40">
        <v>0.60862070322036743</v>
      </c>
      <c r="PL102" s="40">
        <v>0.60862070322036743</v>
      </c>
      <c r="PM102" s="40">
        <v>0.61034482717514038</v>
      </c>
      <c r="PN102" s="40">
        <v>0.61206895112991333</v>
      </c>
      <c r="PO102" s="40">
        <v>0.61379307508468628</v>
      </c>
      <c r="PP102" s="40">
        <v>0.615517258644104</v>
      </c>
      <c r="PQ102" s="40">
        <v>0.61637932062149048</v>
      </c>
      <c r="PR102" s="40">
        <v>0.61724138259887695</v>
      </c>
      <c r="PS102" s="40">
        <v>0.61034482717514038</v>
      </c>
      <c r="PT102" s="40">
        <v>0.61120688915252686</v>
      </c>
      <c r="PU102" s="40">
        <v>0.60344827175140381</v>
      </c>
      <c r="PV102" s="40">
        <v>0.59568965435028076</v>
      </c>
      <c r="PW102" s="40">
        <v>0.59655171632766724</v>
      </c>
      <c r="PX102" s="336" t="s">
        <v>851</v>
      </c>
      <c r="PY102" s="336" t="s">
        <v>851</v>
      </c>
      <c r="PZ102" s="40"/>
      <c r="QA102" s="40"/>
      <c r="QB102" s="40"/>
      <c r="QC102" s="40"/>
      <c r="QD102" s="40"/>
      <c r="QE102" s="40"/>
      <c r="QF102" s="40"/>
      <c r="QG102" s="40"/>
      <c r="QH102" s="40"/>
      <c r="QI102" s="40"/>
      <c r="QJ102" s="40"/>
      <c r="QK102" s="40"/>
      <c r="QL102" s="40"/>
      <c r="QM102" s="40"/>
      <c r="QN102" s="40"/>
      <c r="QO102" s="40"/>
      <c r="QP102" s="40"/>
      <c r="QQ102" s="40"/>
      <c r="QR102" s="40"/>
      <c r="QS102" s="336" t="s">
        <v>851</v>
      </c>
      <c r="QT102" s="336" t="s">
        <v>851</v>
      </c>
      <c r="QU102" s="336" t="s">
        <v>851</v>
      </c>
      <c r="QV102" s="336" t="s">
        <v>851</v>
      </c>
      <c r="QW102" s="40"/>
      <c r="QX102" s="336" t="s">
        <v>851</v>
      </c>
      <c r="QY102" s="336" t="s">
        <v>851</v>
      </c>
      <c r="QZ102" s="336" t="s">
        <v>851</v>
      </c>
      <c r="RA102" s="336" t="s">
        <v>851</v>
      </c>
      <c r="RB102" s="336" t="s">
        <v>851</v>
      </c>
      <c r="RC102" s="336" t="s">
        <v>851</v>
      </c>
      <c r="RD102" s="336" t="s">
        <v>851</v>
      </c>
      <c r="RE102" s="336" t="s">
        <v>851</v>
      </c>
      <c r="RF102" s="40"/>
      <c r="RG102" s="40"/>
      <c r="RH102" s="336" t="s">
        <v>1737</v>
      </c>
      <c r="RI102" s="336" t="s">
        <v>851</v>
      </c>
      <c r="RJ102" s="40"/>
      <c r="RK102" s="40"/>
      <c r="RL102" s="336" t="s">
        <v>1737</v>
      </c>
      <c r="RM102" s="336" t="s">
        <v>851</v>
      </c>
      <c r="RN102" s="40"/>
      <c r="RO102" s="40"/>
      <c r="RP102" s="336" t="s">
        <v>1737</v>
      </c>
      <c r="RQ102" s="336" t="s">
        <v>851</v>
      </c>
      <c r="RR102" s="40"/>
      <c r="RS102" s="40"/>
      <c r="RT102" s="336" t="s">
        <v>1737</v>
      </c>
      <c r="RU102" s="336" t="s">
        <v>851</v>
      </c>
      <c r="RV102" s="40"/>
      <c r="RW102" s="40"/>
      <c r="RX102" s="336" t="s">
        <v>1737</v>
      </c>
      <c r="RY102" s="336" t="s">
        <v>851</v>
      </c>
      <c r="RZ102" s="336" t="s">
        <v>470</v>
      </c>
      <c r="SA102" s="40">
        <v>0.22939208149909973</v>
      </c>
      <c r="SB102" s="40">
        <v>0.23161929845809937</v>
      </c>
      <c r="SC102" s="40">
        <v>0.22486382722854614</v>
      </c>
      <c r="SD102" s="40">
        <v>0.21620720624923706</v>
      </c>
      <c r="SE102" s="40">
        <v>0.20933203399181366</v>
      </c>
      <c r="SF102" s="336" t="s">
        <v>851</v>
      </c>
      <c r="SG102" s="336" t="s">
        <v>851</v>
      </c>
      <c r="SH102" s="40"/>
      <c r="SI102" s="40"/>
      <c r="SJ102" s="40"/>
      <c r="SK102" s="40"/>
      <c r="SL102" s="40">
        <v>0.21253371238708496</v>
      </c>
      <c r="SM102" s="336" t="s">
        <v>470</v>
      </c>
      <c r="SN102" s="336" t="s">
        <v>851</v>
      </c>
      <c r="SO102" s="336" t="s">
        <v>851</v>
      </c>
      <c r="SP102" s="40"/>
      <c r="SQ102" s="40"/>
      <c r="SR102" s="40"/>
      <c r="SS102" s="40"/>
      <c r="ST102" s="40"/>
      <c r="SU102" s="336" t="s">
        <v>1737</v>
      </c>
      <c r="SV102" s="336" t="s">
        <v>851</v>
      </c>
      <c r="SW102" s="336" t="s">
        <v>851</v>
      </c>
      <c r="SX102" s="40">
        <v>2.5855021551251411E-2</v>
      </c>
      <c r="SY102" s="40">
        <v>2.4806611239910126E-2</v>
      </c>
      <c r="SZ102" s="40">
        <v>2.87771075963974E-2</v>
      </c>
      <c r="TA102" s="40">
        <v>4.0556740015745163E-2</v>
      </c>
      <c r="TB102" s="40">
        <v>1.9621768966317177E-2</v>
      </c>
      <c r="TC102" s="336" t="s">
        <v>840</v>
      </c>
      <c r="TD102" s="336" t="s">
        <v>851</v>
      </c>
      <c r="TE102" s="336" t="s">
        <v>851</v>
      </c>
      <c r="TF102" s="336" t="s">
        <v>851</v>
      </c>
      <c r="TG102" s="40"/>
      <c r="TH102" s="40"/>
      <c r="TI102" s="40"/>
      <c r="TJ102" s="40"/>
      <c r="TK102" s="40"/>
      <c r="TL102" s="336" t="s">
        <v>1737</v>
      </c>
      <c r="TM102" s="336" t="s">
        <v>851</v>
      </c>
      <c r="TN102" s="336" t="s">
        <v>851</v>
      </c>
      <c r="TO102" s="336" t="s">
        <v>851</v>
      </c>
      <c r="TP102" s="40">
        <v>2.1387679502367973E-2</v>
      </c>
      <c r="TQ102" s="40">
        <v>2.0086316391825676E-2</v>
      </c>
      <c r="TR102" s="40">
        <v>2.3068198934197426E-2</v>
      </c>
      <c r="TS102" s="40">
        <v>3.4939400851726532E-2</v>
      </c>
      <c r="TT102" s="40">
        <v>1.4672127552330494E-2</v>
      </c>
      <c r="TU102" s="336" t="s">
        <v>840</v>
      </c>
      <c r="TV102" s="336" t="s">
        <v>851</v>
      </c>
      <c r="TW102" s="40">
        <v>9830</v>
      </c>
      <c r="TX102" s="336" t="s">
        <v>840</v>
      </c>
      <c r="TY102" s="336" t="s">
        <v>851</v>
      </c>
      <c r="TZ102" s="40"/>
      <c r="UA102" s="336" t="s">
        <v>1737</v>
      </c>
      <c r="UB102" s="336" t="s">
        <v>851</v>
      </c>
      <c r="UC102" s="40">
        <v>10242.9011216162</v>
      </c>
      <c r="UD102" s="336" t="s">
        <v>840</v>
      </c>
      <c r="UE102" s="336" t="s">
        <v>851</v>
      </c>
      <c r="UF102" s="336" t="s">
        <v>851</v>
      </c>
      <c r="UG102" s="40"/>
      <c r="UH102" s="40"/>
      <c r="UI102" s="40"/>
      <c r="UJ102" s="40"/>
      <c r="UK102" s="40"/>
      <c r="UL102" s="336" t="s">
        <v>1737</v>
      </c>
      <c r="UM102" s="336" t="s">
        <v>851</v>
      </c>
      <c r="UN102" s="336" t="s">
        <v>851</v>
      </c>
      <c r="UO102" s="336" t="s">
        <v>851</v>
      </c>
      <c r="UP102" s="40"/>
      <c r="UQ102" s="40"/>
      <c r="UR102" s="40"/>
      <c r="US102" s="40"/>
      <c r="UT102" s="40">
        <v>0.18038532137870789</v>
      </c>
      <c r="UU102" s="336" t="s">
        <v>470</v>
      </c>
    </row>
    <row r="103" spans="1:567">
      <c r="A103" s="336" t="s">
        <v>517</v>
      </c>
      <c r="B103" s="336" t="s">
        <v>189</v>
      </c>
      <c r="C103" s="336" t="s">
        <v>290</v>
      </c>
      <c r="D103" s="40">
        <v>3.9786387234926224E-2</v>
      </c>
      <c r="E103" s="336" t="s">
        <v>470</v>
      </c>
      <c r="F103" s="40">
        <v>4.46503646671772E-2</v>
      </c>
      <c r="G103" s="336" t="s">
        <v>470</v>
      </c>
      <c r="H103" s="40">
        <v>4.414917528629303E-2</v>
      </c>
      <c r="I103" s="336" t="s">
        <v>470</v>
      </c>
      <c r="J103" s="40">
        <v>4.1827131062746048E-2</v>
      </c>
      <c r="K103" s="336" t="s">
        <v>470</v>
      </c>
      <c r="L103" s="336" t="s">
        <v>470</v>
      </c>
      <c r="M103" s="40">
        <v>0.55448776483535767</v>
      </c>
      <c r="N103" s="40"/>
      <c r="O103" s="336" t="s">
        <v>1736</v>
      </c>
      <c r="P103" s="40"/>
      <c r="Q103" s="336" t="s">
        <v>1736</v>
      </c>
      <c r="R103" s="40"/>
      <c r="S103" s="336" t="s">
        <v>1736</v>
      </c>
      <c r="T103" s="40"/>
      <c r="U103" s="336" t="s">
        <v>1736</v>
      </c>
      <c r="V103" s="336" t="s">
        <v>851</v>
      </c>
      <c r="W103" s="336" t="s">
        <v>470</v>
      </c>
      <c r="X103" s="40">
        <v>0.55226528644561768</v>
      </c>
      <c r="Y103" s="40"/>
      <c r="Z103" s="336" t="s">
        <v>1736</v>
      </c>
      <c r="AA103" s="40"/>
      <c r="AB103" s="336" t="s">
        <v>1736</v>
      </c>
      <c r="AC103" s="40"/>
      <c r="AD103" s="336" t="s">
        <v>1736</v>
      </c>
      <c r="AE103" s="40"/>
      <c r="AF103" s="336" t="s">
        <v>1736</v>
      </c>
      <c r="AG103" s="336" t="s">
        <v>851</v>
      </c>
      <c r="AH103" s="336" t="s">
        <v>470</v>
      </c>
      <c r="AI103" s="40">
        <v>0.55033010244369507</v>
      </c>
      <c r="AJ103" s="40"/>
      <c r="AK103" s="336" t="s">
        <v>1736</v>
      </c>
      <c r="AL103" s="40"/>
      <c r="AM103" s="336" t="s">
        <v>1736</v>
      </c>
      <c r="AN103" s="40"/>
      <c r="AO103" s="336" t="s">
        <v>1736</v>
      </c>
      <c r="AP103" s="40"/>
      <c r="AQ103" s="336" t="s">
        <v>1736</v>
      </c>
      <c r="AR103" s="336" t="s">
        <v>851</v>
      </c>
      <c r="AS103" s="336" t="s">
        <v>470</v>
      </c>
      <c r="AT103" s="40">
        <v>0.5560491681098938</v>
      </c>
      <c r="AU103" s="40"/>
      <c r="AV103" s="336" t="s">
        <v>1736</v>
      </c>
      <c r="AW103" s="40"/>
      <c r="AX103" s="336" t="s">
        <v>1736</v>
      </c>
      <c r="AY103" s="40"/>
      <c r="AZ103" s="336" t="s">
        <v>1736</v>
      </c>
      <c r="BA103" s="40"/>
      <c r="BB103" s="336" t="s">
        <v>1736</v>
      </c>
      <c r="BC103" s="336" t="s">
        <v>851</v>
      </c>
      <c r="BD103" s="336" t="s">
        <v>470</v>
      </c>
      <c r="BE103" s="40">
        <v>3.0543386936187744</v>
      </c>
      <c r="BF103" s="336" t="s">
        <v>470</v>
      </c>
      <c r="BG103" s="40">
        <v>4.0604763031005859</v>
      </c>
      <c r="BH103" s="336" t="s">
        <v>470</v>
      </c>
      <c r="BI103" s="40">
        <v>4.4199590682983398</v>
      </c>
      <c r="BJ103" s="336" t="s">
        <v>470</v>
      </c>
      <c r="BK103" s="40">
        <v>5.0964579582214355</v>
      </c>
      <c r="BL103" s="336" t="s">
        <v>851</v>
      </c>
      <c r="BM103" s="40">
        <v>2.5403203964233398</v>
      </c>
      <c r="BN103" s="336" t="s">
        <v>470</v>
      </c>
      <c r="BO103" s="336" t="s">
        <v>851</v>
      </c>
      <c r="BP103" s="336" t="s">
        <v>470</v>
      </c>
      <c r="BQ103" s="40">
        <v>5.4633389227092266E-3</v>
      </c>
      <c r="BR103" s="40">
        <v>4.874122329056263E-3</v>
      </c>
      <c r="BS103" s="40">
        <v>4.7387173399329185E-3</v>
      </c>
      <c r="BT103" s="40">
        <v>4.0320712141692638E-3</v>
      </c>
      <c r="BU103" s="40">
        <v>4.0320581756532192E-3</v>
      </c>
      <c r="BV103" s="336" t="s">
        <v>851</v>
      </c>
      <c r="BW103" s="336" t="s">
        <v>470</v>
      </c>
      <c r="BX103" s="40">
        <v>6.6169267520308495E-3</v>
      </c>
      <c r="BY103" s="40">
        <v>6.0194586403667927E-3</v>
      </c>
      <c r="BZ103" s="40">
        <v>5.7810433208942413E-3</v>
      </c>
      <c r="CA103" s="40">
        <v>5.6933793239295483E-3</v>
      </c>
      <c r="CB103" s="40">
        <v>5.7845008559525013E-3</v>
      </c>
      <c r="CC103" s="336" t="s">
        <v>851</v>
      </c>
      <c r="CD103" s="336" t="s">
        <v>470</v>
      </c>
      <c r="CE103" s="40">
        <v>6.0282209888100624E-3</v>
      </c>
      <c r="CF103" s="40">
        <v>5.7438574731349945E-3</v>
      </c>
      <c r="CG103" s="40">
        <v>5.7322676293551922E-3</v>
      </c>
      <c r="CH103" s="40">
        <v>5.8233737945556641E-3</v>
      </c>
      <c r="CI103" s="40">
        <v>5.5761244148015976E-3</v>
      </c>
      <c r="CJ103" s="336" t="s">
        <v>851</v>
      </c>
      <c r="CK103" s="336" t="s">
        <v>470</v>
      </c>
      <c r="CL103" s="40">
        <v>5.7923928834497929E-3</v>
      </c>
      <c r="CM103" s="40">
        <v>5.6811533868312836E-3</v>
      </c>
      <c r="CN103" s="40">
        <v>5.6940866634249687E-3</v>
      </c>
      <c r="CO103" s="40">
        <v>5.5781658738851547E-3</v>
      </c>
      <c r="CP103" s="40">
        <v>5.5760461837053299E-3</v>
      </c>
      <c r="CQ103" s="336" t="s">
        <v>851</v>
      </c>
      <c r="CR103" s="40"/>
      <c r="CS103" s="40"/>
      <c r="CT103" s="40"/>
      <c r="CU103" s="40"/>
      <c r="CV103" s="40"/>
      <c r="CW103" s="336" t="s">
        <v>1737</v>
      </c>
      <c r="CX103" s="336" t="s">
        <v>851</v>
      </c>
      <c r="CY103" s="40"/>
      <c r="CZ103" s="40"/>
      <c r="DA103" s="40"/>
      <c r="DB103" s="40"/>
      <c r="DC103" s="40"/>
      <c r="DD103" s="336" t="s">
        <v>1737</v>
      </c>
      <c r="DE103" s="336" t="s">
        <v>851</v>
      </c>
      <c r="DF103" s="40"/>
      <c r="DG103" s="336" t="s">
        <v>1737</v>
      </c>
      <c r="DH103" s="336" t="s">
        <v>851</v>
      </c>
      <c r="DI103" s="336" t="s">
        <v>851</v>
      </c>
      <c r="DJ103" s="336" t="s">
        <v>851</v>
      </c>
      <c r="DK103" s="336" t="s">
        <v>1737</v>
      </c>
      <c r="DL103" s="336" t="s">
        <v>851</v>
      </c>
      <c r="DM103" s="336" t="s">
        <v>851</v>
      </c>
      <c r="DN103" s="336" t="s">
        <v>470</v>
      </c>
      <c r="DO103" s="40">
        <v>2.6685080956667662E-3</v>
      </c>
      <c r="DP103" s="40">
        <v>3.2482023816555738E-3</v>
      </c>
      <c r="DQ103" s="40">
        <v>-2.6227673515677452E-5</v>
      </c>
      <c r="DR103" s="40">
        <v>-5.4957056418061256E-3</v>
      </c>
      <c r="DS103" s="40">
        <v>1.0799197480082512E-2</v>
      </c>
      <c r="DT103" s="336" t="s">
        <v>851</v>
      </c>
      <c r="DU103" s="336" t="s">
        <v>470</v>
      </c>
      <c r="DV103" s="40">
        <v>3.7750001065433025E-3</v>
      </c>
      <c r="DW103" s="40">
        <v>3.1333332881331444E-3</v>
      </c>
      <c r="DX103" s="40">
        <v>-5.0000118790194392E-5</v>
      </c>
      <c r="DY103" s="40">
        <v>1.8999999156221747E-3</v>
      </c>
      <c r="DZ103" s="40">
        <v>2.0000000949949026E-3</v>
      </c>
      <c r="EA103" s="336" t="s">
        <v>851</v>
      </c>
      <c r="EB103" s="336" t="s">
        <v>470</v>
      </c>
      <c r="EC103" s="40">
        <v>3.5477709025144577E-3</v>
      </c>
      <c r="ED103" s="40">
        <v>2.897999482229352E-3</v>
      </c>
      <c r="EE103" s="40">
        <v>-1.2229772983118892E-3</v>
      </c>
      <c r="EF103" s="40">
        <v>5.1962067373096943E-3</v>
      </c>
      <c r="EG103" s="40">
        <v>7.5013483874499798E-3</v>
      </c>
      <c r="EH103" s="336" t="s">
        <v>851</v>
      </c>
      <c r="EI103" s="336" t="s">
        <v>470</v>
      </c>
      <c r="EJ103" s="40">
        <v>3.8668853230774403E-3</v>
      </c>
      <c r="EK103" s="40">
        <v>2.8925032820552588E-3</v>
      </c>
      <c r="EL103" s="40">
        <v>3.3319739159196615E-3</v>
      </c>
      <c r="EM103" s="40">
        <v>4.8540206626057625E-3</v>
      </c>
      <c r="EN103" s="40">
        <v>6.3185812905430794E-4</v>
      </c>
      <c r="EO103" s="336" t="s">
        <v>851</v>
      </c>
      <c r="EP103" s="336" t="s">
        <v>851</v>
      </c>
      <c r="EQ103" s="336" t="s">
        <v>851</v>
      </c>
      <c r="ER103" s="40">
        <v>0.70590000000000008</v>
      </c>
      <c r="ES103" s="336" t="s">
        <v>1739</v>
      </c>
      <c r="ET103" s="336" t="s">
        <v>851</v>
      </c>
      <c r="EU103" s="336" t="s">
        <v>851</v>
      </c>
      <c r="EV103" s="40">
        <v>0.81310000000000004</v>
      </c>
      <c r="EW103" s="336" t="s">
        <v>1739</v>
      </c>
      <c r="EX103" s="336" t="s">
        <v>851</v>
      </c>
      <c r="EY103" s="336" t="s">
        <v>851</v>
      </c>
      <c r="EZ103" s="40">
        <v>0.59430000000000005</v>
      </c>
      <c r="FA103" s="336" t="s">
        <v>1739</v>
      </c>
      <c r="FB103" s="336" t="s">
        <v>851</v>
      </c>
      <c r="FC103" s="40"/>
      <c r="FD103" s="40"/>
      <c r="FE103" s="40"/>
      <c r="FF103" s="40"/>
      <c r="FG103" s="40"/>
      <c r="FH103" s="336" t="s">
        <v>1737</v>
      </c>
      <c r="FI103" s="336" t="s">
        <v>851</v>
      </c>
      <c r="FJ103" s="40"/>
      <c r="FK103" s="40"/>
      <c r="FL103" s="40"/>
      <c r="FM103" s="40"/>
      <c r="FN103" s="40"/>
      <c r="FO103" s="336" t="s">
        <v>1737</v>
      </c>
      <c r="FP103" s="336" t="s">
        <v>851</v>
      </c>
      <c r="FQ103" s="40"/>
      <c r="FR103" s="336" t="s">
        <v>1737</v>
      </c>
      <c r="FS103" s="336" t="s">
        <v>851</v>
      </c>
      <c r="FT103" s="336" t="s">
        <v>851</v>
      </c>
      <c r="FU103" s="40"/>
      <c r="FV103" s="40"/>
      <c r="FW103" s="40"/>
      <c r="FX103" s="40"/>
      <c r="FY103" s="40"/>
      <c r="FZ103" s="336" t="s">
        <v>1737</v>
      </c>
      <c r="GA103" s="336" t="s">
        <v>851</v>
      </c>
      <c r="GB103" s="336" t="s">
        <v>851</v>
      </c>
      <c r="GC103" s="336" t="s">
        <v>851</v>
      </c>
      <c r="GD103" s="336" t="s">
        <v>851</v>
      </c>
      <c r="GE103" s="336" t="s">
        <v>851</v>
      </c>
      <c r="GF103" s="336" t="s">
        <v>851</v>
      </c>
      <c r="GG103" s="336" t="s">
        <v>851</v>
      </c>
      <c r="GH103" s="336" t="s">
        <v>851</v>
      </c>
      <c r="GI103" s="336" t="s">
        <v>851</v>
      </c>
      <c r="GJ103" s="336" t="s">
        <v>851</v>
      </c>
      <c r="GK103" s="40">
        <v>155323</v>
      </c>
      <c r="GL103" s="40">
        <v>156395</v>
      </c>
      <c r="GM103" s="40">
        <v>157173</v>
      </c>
      <c r="GN103" s="40">
        <v>157723</v>
      </c>
      <c r="GO103" s="40">
        <v>158094</v>
      </c>
      <c r="GP103" s="40">
        <v>158406</v>
      </c>
      <c r="GQ103" s="40">
        <v>158649</v>
      </c>
      <c r="GR103" s="40">
        <v>158848</v>
      </c>
      <c r="GS103" s="40">
        <v>159037</v>
      </c>
      <c r="GT103" s="40">
        <v>159232</v>
      </c>
      <c r="GU103" s="40">
        <v>159439</v>
      </c>
      <c r="GV103" s="40">
        <v>159690</v>
      </c>
      <c r="GW103" s="40">
        <v>159990</v>
      </c>
      <c r="GX103" s="40">
        <v>160415</v>
      </c>
      <c r="GY103" s="40">
        <v>161007</v>
      </c>
      <c r="GZ103" s="40">
        <v>161851</v>
      </c>
      <c r="HA103" s="40">
        <v>162948</v>
      </c>
      <c r="HB103" s="40">
        <v>164281</v>
      </c>
      <c r="HC103" s="40">
        <v>165770</v>
      </c>
      <c r="HD103" s="40">
        <v>167295</v>
      </c>
      <c r="HE103" s="40">
        <v>168783</v>
      </c>
      <c r="HF103" s="40">
        <v>170000</v>
      </c>
      <c r="HG103" s="40">
        <v>172000</v>
      </c>
      <c r="HH103" s="40">
        <v>173000</v>
      </c>
      <c r="HI103" s="40">
        <v>174000</v>
      </c>
      <c r="HJ103" s="40">
        <v>175000</v>
      </c>
      <c r="HK103" s="40">
        <v>177000</v>
      </c>
      <c r="HL103" s="40">
        <v>178000</v>
      </c>
      <c r="HM103" s="40">
        <v>179000</v>
      </c>
      <c r="HN103" s="40">
        <v>180000</v>
      </c>
      <c r="HO103" s="40">
        <v>181000</v>
      </c>
      <c r="HP103" s="40">
        <v>182000</v>
      </c>
      <c r="HQ103" s="40">
        <v>183000</v>
      </c>
      <c r="HR103" s="40">
        <v>184000</v>
      </c>
      <c r="HS103" s="40">
        <v>185000</v>
      </c>
      <c r="HT103" s="40">
        <v>186000</v>
      </c>
      <c r="HU103" s="40">
        <v>187000</v>
      </c>
      <c r="HV103" s="40">
        <v>187000</v>
      </c>
      <c r="HW103" s="40">
        <v>188000</v>
      </c>
      <c r="HX103" s="40">
        <v>189000</v>
      </c>
      <c r="HY103" s="40">
        <v>189000</v>
      </c>
      <c r="HZ103" s="40">
        <v>190000</v>
      </c>
      <c r="IA103" s="40">
        <v>190000</v>
      </c>
      <c r="IB103" s="40">
        <v>191000</v>
      </c>
      <c r="IC103" s="40">
        <v>191000</v>
      </c>
      <c r="ID103" s="40">
        <v>192000</v>
      </c>
      <c r="IE103" s="40">
        <v>192000</v>
      </c>
      <c r="IF103" s="40">
        <v>192000</v>
      </c>
      <c r="IG103" s="40">
        <v>192000</v>
      </c>
      <c r="IH103" s="40">
        <v>193000</v>
      </c>
      <c r="II103" s="40">
        <v>193000</v>
      </c>
      <c r="IJ103" s="336" t="s">
        <v>851</v>
      </c>
      <c r="IK103" s="336" t="s">
        <v>851</v>
      </c>
      <c r="IL103" s="336" t="s">
        <v>851</v>
      </c>
      <c r="IM103" s="40">
        <v>6.7549725063145161E-3</v>
      </c>
      <c r="IN103" s="40">
        <v>8.1472443416714668E-3</v>
      </c>
      <c r="IO103" s="40">
        <v>9.0229092165827751E-3</v>
      </c>
      <c r="IP103" s="40">
        <v>9.1574359685182571E-3</v>
      </c>
      <c r="IQ103" s="40">
        <v>8.8551454246044159E-3</v>
      </c>
      <c r="IR103" s="40">
        <v>7.1845706552267075E-3</v>
      </c>
      <c r="IS103" s="40">
        <v>1.1696039699018002E-2</v>
      </c>
      <c r="IT103" s="40">
        <v>5.7971174828708172E-3</v>
      </c>
      <c r="IU103" s="40">
        <v>5.763704888522625E-3</v>
      </c>
      <c r="IV103" s="40">
        <v>5.7306746020913124E-3</v>
      </c>
      <c r="IW103" s="40">
        <v>1.1363758705556393E-2</v>
      </c>
      <c r="IX103" s="40">
        <v>5.63381751999259E-3</v>
      </c>
      <c r="IY103" s="40">
        <v>5.6022554636001587E-3</v>
      </c>
      <c r="IZ103" s="40">
        <v>5.5710449814796448E-3</v>
      </c>
      <c r="JA103" s="40">
        <v>5.5401804856956005E-3</v>
      </c>
      <c r="JB103" s="40">
        <v>5.5096559226512909E-3</v>
      </c>
      <c r="JC103" s="40">
        <v>5.4794657044112682E-3</v>
      </c>
      <c r="JD103" s="40">
        <v>5.4496047087013721E-3</v>
      </c>
      <c r="JE103" s="40">
        <v>5.4200673475861549E-3</v>
      </c>
      <c r="JF103" s="40">
        <v>5.3908484987914562E-3</v>
      </c>
      <c r="JG103" s="40">
        <v>5.3619430400431156E-3</v>
      </c>
      <c r="JH103" s="40">
        <v>0</v>
      </c>
      <c r="JI103" s="40">
        <v>5.3333458490669727E-3</v>
      </c>
      <c r="JJ103" s="40">
        <v>5.3050522692501545E-3</v>
      </c>
      <c r="JK103" s="40">
        <v>0</v>
      </c>
      <c r="JL103" s="40">
        <v>5.2770571783185005E-3</v>
      </c>
      <c r="JM103" s="40">
        <v>0</v>
      </c>
      <c r="JN103" s="40">
        <v>5.2493559196591377E-3</v>
      </c>
      <c r="JO103" s="40">
        <v>0</v>
      </c>
      <c r="JP103" s="40">
        <v>5.221943836659193E-3</v>
      </c>
      <c r="JQ103" s="40">
        <v>0</v>
      </c>
      <c r="JR103" s="40">
        <v>0</v>
      </c>
      <c r="JS103" s="40">
        <v>0</v>
      </c>
      <c r="JT103" s="40">
        <v>5.1948167383670807E-3</v>
      </c>
      <c r="JU103" s="40">
        <v>0</v>
      </c>
      <c r="JV103" s="336" t="s">
        <v>1740</v>
      </c>
      <c r="JW103" s="336" t="s">
        <v>851</v>
      </c>
      <c r="JX103" s="336" t="s">
        <v>851</v>
      </c>
      <c r="JY103" s="336" t="s">
        <v>851</v>
      </c>
      <c r="JZ103" s="336" t="s">
        <v>851</v>
      </c>
      <c r="KA103" s="336" t="s">
        <v>1740</v>
      </c>
      <c r="KB103" s="40">
        <v>0.50612600478217606</v>
      </c>
      <c r="KC103" s="40">
        <v>0.50574416378231102</v>
      </c>
      <c r="KD103" s="40">
        <v>0.50540841606759102</v>
      </c>
      <c r="KE103" s="40">
        <v>0.50505519695964307</v>
      </c>
      <c r="KF103" s="40">
        <v>0.50471920858364006</v>
      </c>
      <c r="KG103" s="40">
        <v>0.50443468832761607</v>
      </c>
      <c r="KH103" s="40">
        <v>0.50413082310910606</v>
      </c>
      <c r="KI103" s="40">
        <v>0.50387108810223402</v>
      </c>
      <c r="KJ103" s="40">
        <v>0.50361360730012306</v>
      </c>
      <c r="KK103" s="40">
        <v>0.50337220658355797</v>
      </c>
      <c r="KL103" s="40">
        <v>0.50316832925528598</v>
      </c>
      <c r="KM103" s="40">
        <v>0.50294802304045705</v>
      </c>
      <c r="KN103" s="40">
        <v>0.50275661869775101</v>
      </c>
      <c r="KO103" s="40">
        <v>0.502582101898013</v>
      </c>
      <c r="KP103" s="40">
        <v>0.50239659644426193</v>
      </c>
      <c r="KQ103" s="40">
        <v>0.50221648090182902</v>
      </c>
      <c r="KR103" s="40">
        <v>0.50209124640481295</v>
      </c>
      <c r="KS103" s="40">
        <v>0.50192957462022603</v>
      </c>
      <c r="KT103" s="40">
        <v>0.50180013358457398</v>
      </c>
      <c r="KU103" s="40">
        <v>0.50165621065486499</v>
      </c>
      <c r="KV103" s="40">
        <v>0.50150877023123697</v>
      </c>
      <c r="KW103" s="40">
        <v>0.50139250404361801</v>
      </c>
      <c r="KX103" s="40">
        <v>0.50123765017177702</v>
      </c>
      <c r="KY103" s="40">
        <v>0.50113211157411297</v>
      </c>
      <c r="KZ103" s="40">
        <v>0.50097993516537098</v>
      </c>
      <c r="LA103" s="40">
        <v>0.50085808580858104</v>
      </c>
      <c r="LB103" s="40">
        <v>0.50073191794094096</v>
      </c>
      <c r="LC103" s="40">
        <v>0.50062240336990693</v>
      </c>
      <c r="LD103" s="40">
        <v>0.50051616892610706</v>
      </c>
      <c r="LE103" s="40">
        <v>0.50040527749742503</v>
      </c>
      <c r="LF103" s="40">
        <v>0.50031318182292706</v>
      </c>
      <c r="LG103" s="40">
        <v>0.50019542344351697</v>
      </c>
      <c r="LH103" s="40">
        <v>0.50015871611671103</v>
      </c>
      <c r="LI103" s="40">
        <v>0.500033782203535</v>
      </c>
      <c r="LJ103" s="40">
        <v>0.49996884864595503</v>
      </c>
      <c r="LK103" s="40">
        <v>0.49990403817724399</v>
      </c>
      <c r="LL103" s="336" t="s">
        <v>851</v>
      </c>
      <c r="LM103" s="336" t="s">
        <v>851</v>
      </c>
      <c r="LN103" s="336" t="s">
        <v>1740</v>
      </c>
      <c r="LO103" s="40">
        <v>0.65600460767745972</v>
      </c>
      <c r="LP103" s="40">
        <v>0.65614181756973267</v>
      </c>
      <c r="LQ103" s="40">
        <v>0.65653973817825317</v>
      </c>
      <c r="LR103" s="40">
        <v>0.65686190128326416</v>
      </c>
      <c r="LS103" s="40">
        <v>0.65676200389862061</v>
      </c>
      <c r="LT103" s="40">
        <v>0.65605539083480835</v>
      </c>
      <c r="LU103" s="40">
        <v>0.65882354974746704</v>
      </c>
      <c r="LV103" s="40">
        <v>0.65116280317306519</v>
      </c>
      <c r="LW103" s="40">
        <v>0.65317916870117188</v>
      </c>
      <c r="LX103" s="40">
        <v>0.64942526817321777</v>
      </c>
      <c r="LY103" s="40">
        <v>0.65142858028411865</v>
      </c>
      <c r="LZ103" s="40">
        <v>0.64406782388687134</v>
      </c>
      <c r="MA103" s="40">
        <v>0.64044946432113647</v>
      </c>
      <c r="MB103" s="40">
        <v>0.63687151670455933</v>
      </c>
      <c r="MC103" s="40">
        <v>0.63333332538604736</v>
      </c>
      <c r="MD103" s="40">
        <v>0.63535910844802856</v>
      </c>
      <c r="ME103" s="40">
        <v>0.63186812400817871</v>
      </c>
      <c r="MF103" s="40">
        <v>0.62841528654098511</v>
      </c>
      <c r="MG103" s="40">
        <v>0.625</v>
      </c>
      <c r="MH103" s="40">
        <v>0.62702703475952148</v>
      </c>
      <c r="MI103" s="40">
        <v>0.62365591526031494</v>
      </c>
      <c r="MJ103" s="40">
        <v>0.62032085657119751</v>
      </c>
      <c r="MK103" s="40">
        <v>0.62032085657119751</v>
      </c>
      <c r="ML103" s="40">
        <v>0.62234044075012207</v>
      </c>
      <c r="MM103" s="40">
        <v>0.61904764175415039</v>
      </c>
      <c r="MN103" s="40">
        <v>0.61904764175415039</v>
      </c>
      <c r="MO103" s="40">
        <v>0.62105262279510498</v>
      </c>
      <c r="MP103" s="40">
        <v>0.62105262279510498</v>
      </c>
      <c r="MQ103" s="40">
        <v>0.62303662300109863</v>
      </c>
      <c r="MR103" s="40">
        <v>0.62303662300109863</v>
      </c>
      <c r="MS103" s="40">
        <v>0.61979168653488159</v>
      </c>
      <c r="MT103" s="40">
        <v>0.625</v>
      </c>
      <c r="MU103" s="40">
        <v>0.625</v>
      </c>
      <c r="MV103" s="40">
        <v>0.625</v>
      </c>
      <c r="MW103" s="40">
        <v>0.62694299221038818</v>
      </c>
      <c r="MX103" s="40">
        <v>0.62694299221038818</v>
      </c>
      <c r="MY103" s="336" t="s">
        <v>851</v>
      </c>
      <c r="MZ103" s="336" t="s">
        <v>1740</v>
      </c>
      <c r="NA103" s="40">
        <v>0.61329865455627441</v>
      </c>
      <c r="NB103" s="40">
        <v>0.61283355951309204</v>
      </c>
      <c r="NC103" s="40">
        <v>0.61264538764953613</v>
      </c>
      <c r="ND103" s="40">
        <v>0.61228209733963013</v>
      </c>
      <c r="NE103" s="40">
        <v>0.61124956607818604</v>
      </c>
      <c r="NF103" s="40">
        <v>0.6093030571937561</v>
      </c>
      <c r="NG103" s="40">
        <v>0.61058825254440308</v>
      </c>
      <c r="NH103" s="40">
        <v>0.60116279125213623</v>
      </c>
      <c r="NI103" s="40">
        <v>0.60173410177230835</v>
      </c>
      <c r="NJ103" s="40">
        <v>0.59597700834274292</v>
      </c>
      <c r="NK103" s="40">
        <v>0.59714287519454956</v>
      </c>
      <c r="NL103" s="40">
        <v>0.58983051776885986</v>
      </c>
      <c r="NM103" s="40">
        <v>0.5865168571472168</v>
      </c>
      <c r="NN103" s="40">
        <v>0.58324021100997925</v>
      </c>
      <c r="NO103" s="40">
        <v>0.58055555820465088</v>
      </c>
      <c r="NP103" s="40">
        <v>0.58287292718887329</v>
      </c>
      <c r="NQ103" s="40">
        <v>0.57967031002044678</v>
      </c>
      <c r="NR103" s="40">
        <v>0.57650274038314819</v>
      </c>
      <c r="NS103" s="40">
        <v>0.57391303777694702</v>
      </c>
      <c r="NT103" s="40">
        <v>0.57567566633224487</v>
      </c>
      <c r="NU103" s="40">
        <v>0.57365590333938599</v>
      </c>
      <c r="NV103" s="40">
        <v>0.57112300395965576</v>
      </c>
      <c r="NW103" s="40">
        <v>0.5721924901008606</v>
      </c>
      <c r="NX103" s="40">
        <v>0.57499998807907104</v>
      </c>
      <c r="NY103" s="40">
        <v>0.57301586866378784</v>
      </c>
      <c r="NZ103" s="40">
        <v>0.57407408952713013</v>
      </c>
      <c r="OA103" s="40">
        <v>0.57631576061248779</v>
      </c>
      <c r="OB103" s="40">
        <v>0.57631576061248779</v>
      </c>
      <c r="OC103" s="40">
        <v>0.57853400707244873</v>
      </c>
      <c r="OD103" s="40">
        <v>0.57748693227767944</v>
      </c>
      <c r="OE103" s="40">
        <v>0.57395833730697632</v>
      </c>
      <c r="OF103" s="40">
        <v>0.578125</v>
      </c>
      <c r="OG103" s="40">
        <v>0.57656252384185791</v>
      </c>
      <c r="OH103" s="40">
        <v>0.57499998807907104</v>
      </c>
      <c r="OI103" s="40">
        <v>0.57564765214920044</v>
      </c>
      <c r="OJ103" s="40">
        <v>0.5740932822227478</v>
      </c>
      <c r="OK103" s="336" t="s">
        <v>851</v>
      </c>
      <c r="OL103" s="336" t="s">
        <v>851</v>
      </c>
      <c r="OM103" s="336" t="s">
        <v>1740</v>
      </c>
      <c r="ON103" s="40">
        <v>0.56902951002120972</v>
      </c>
      <c r="OO103" s="40">
        <v>0.56993639469146729</v>
      </c>
      <c r="OP103" s="40">
        <v>0.57109463214874268</v>
      </c>
      <c r="OQ103" s="40">
        <v>0.5722808837890625</v>
      </c>
      <c r="OR103" s="40">
        <v>0.57324486970901489</v>
      </c>
      <c r="OS103" s="40">
        <v>0.57387298345565796</v>
      </c>
      <c r="OT103" s="40">
        <v>0.57823526859283447</v>
      </c>
      <c r="OU103" s="40">
        <v>0.57267439365386963</v>
      </c>
      <c r="OV103" s="40">
        <v>0.57630056142807007</v>
      </c>
      <c r="OW103" s="40">
        <v>0.57356321811676025</v>
      </c>
      <c r="OX103" s="40">
        <v>0.57714283466339111</v>
      </c>
      <c r="OY103" s="40">
        <v>0.57062149047851563</v>
      </c>
      <c r="OZ103" s="40">
        <v>0.56797754764556885</v>
      </c>
      <c r="PA103" s="40">
        <v>0.56480449438095093</v>
      </c>
      <c r="PB103" s="40">
        <v>0.56166666746139526</v>
      </c>
      <c r="PC103" s="40">
        <v>0.56408840417861938</v>
      </c>
      <c r="PD103" s="40">
        <v>0.56098902225494385</v>
      </c>
      <c r="PE103" s="40">
        <v>0.55792349576950073</v>
      </c>
      <c r="PF103" s="40">
        <v>0.55489128828048706</v>
      </c>
      <c r="PG103" s="40">
        <v>0.55729728937149048</v>
      </c>
      <c r="PH103" s="40">
        <v>0.55483871698379517</v>
      </c>
      <c r="PI103" s="40">
        <v>0.55133688449859619</v>
      </c>
      <c r="PJ103" s="40">
        <v>0.55133688449859619</v>
      </c>
      <c r="PK103" s="40">
        <v>0.55372339487075806</v>
      </c>
      <c r="PL103" s="40">
        <v>0.55079364776611328</v>
      </c>
      <c r="PM103" s="40">
        <v>0.55079364776611328</v>
      </c>
      <c r="PN103" s="40">
        <v>0.55315786600112915</v>
      </c>
      <c r="PO103" s="40">
        <v>0.55315786600112915</v>
      </c>
      <c r="PP103" s="40">
        <v>0.55549740791320801</v>
      </c>
      <c r="PQ103" s="40">
        <v>0.55602091550827026</v>
      </c>
      <c r="PR103" s="40">
        <v>0.55364584922790527</v>
      </c>
      <c r="PS103" s="40">
        <v>0.55885416269302368</v>
      </c>
      <c r="PT103" s="40">
        <v>0.55937498807907104</v>
      </c>
      <c r="PU103" s="40">
        <v>0.55989581346511841</v>
      </c>
      <c r="PV103" s="40">
        <v>0.56269431114196777</v>
      </c>
      <c r="PW103" s="40">
        <v>0.56321245431900024</v>
      </c>
      <c r="PX103" s="336" t="s">
        <v>851</v>
      </c>
      <c r="PY103" s="336" t="s">
        <v>851</v>
      </c>
      <c r="PZ103" s="40">
        <v>0.72739999999999994</v>
      </c>
      <c r="QA103" s="40">
        <v>0.72549999999999992</v>
      </c>
      <c r="QB103" s="40">
        <v>0.72400000000000009</v>
      </c>
      <c r="QC103" s="40">
        <v>0.7198</v>
      </c>
      <c r="QD103" s="40">
        <v>0.7167</v>
      </c>
      <c r="QE103" s="40">
        <v>0.7168000000000001</v>
      </c>
      <c r="QF103" s="40">
        <v>0.7145999999999999</v>
      </c>
      <c r="QG103" s="40">
        <v>0.71200000000000008</v>
      </c>
      <c r="QH103" s="40">
        <v>0.71040000000000003</v>
      </c>
      <c r="QI103" s="40">
        <v>0.70840000000000003</v>
      </c>
      <c r="QJ103" s="40">
        <v>0.70760000000000001</v>
      </c>
      <c r="QK103" s="40">
        <v>0.70640000000000003</v>
      </c>
      <c r="QL103" s="40">
        <v>0.70569999999999988</v>
      </c>
      <c r="QM103" s="40">
        <v>0.70510000000000006</v>
      </c>
      <c r="QN103" s="40">
        <v>0.70510000000000006</v>
      </c>
      <c r="QO103" s="40">
        <v>0.70530000000000004</v>
      </c>
      <c r="QP103" s="40">
        <v>0.7056</v>
      </c>
      <c r="QQ103" s="40">
        <v>0.70609999999999995</v>
      </c>
      <c r="QR103" s="40">
        <v>0.70590000000000008</v>
      </c>
      <c r="QS103" s="336" t="s">
        <v>851</v>
      </c>
      <c r="QT103" s="336" t="s">
        <v>851</v>
      </c>
      <c r="QU103" s="336" t="s">
        <v>851</v>
      </c>
      <c r="QV103" s="336" t="s">
        <v>851</v>
      </c>
      <c r="QW103" s="40">
        <v>-2.8328612097539008E-4</v>
      </c>
      <c r="QX103" s="336" t="s">
        <v>851</v>
      </c>
      <c r="QY103" s="336" t="s">
        <v>851</v>
      </c>
      <c r="QZ103" s="336" t="s">
        <v>851</v>
      </c>
      <c r="RA103" s="336" t="s">
        <v>851</v>
      </c>
      <c r="RB103" s="336" t="s">
        <v>851</v>
      </c>
      <c r="RC103" s="336" t="s">
        <v>851</v>
      </c>
      <c r="RD103" s="336" t="s">
        <v>851</v>
      </c>
      <c r="RE103" s="336" t="s">
        <v>851</v>
      </c>
      <c r="RF103" s="40"/>
      <c r="RG103" s="40"/>
      <c r="RH103" s="336" t="s">
        <v>1737</v>
      </c>
      <c r="RI103" s="336" t="s">
        <v>851</v>
      </c>
      <c r="RJ103" s="40"/>
      <c r="RK103" s="40"/>
      <c r="RL103" s="336" t="s">
        <v>1737</v>
      </c>
      <c r="RM103" s="336" t="s">
        <v>851</v>
      </c>
      <c r="RN103" s="40"/>
      <c r="RO103" s="40"/>
      <c r="RP103" s="336" t="s">
        <v>1737</v>
      </c>
      <c r="RQ103" s="336" t="s">
        <v>851</v>
      </c>
      <c r="RR103" s="40"/>
      <c r="RS103" s="40"/>
      <c r="RT103" s="336" t="s">
        <v>1737</v>
      </c>
      <c r="RU103" s="336" t="s">
        <v>851</v>
      </c>
      <c r="RV103" s="40"/>
      <c r="RW103" s="40"/>
      <c r="RX103" s="336" t="s">
        <v>1737</v>
      </c>
      <c r="RY103" s="336" t="s">
        <v>851</v>
      </c>
      <c r="RZ103" s="336" t="s">
        <v>470</v>
      </c>
      <c r="SA103" s="40">
        <v>0.20580217242240906</v>
      </c>
      <c r="SB103" s="40">
        <v>0.21130917966365814</v>
      </c>
      <c r="SC103" s="40">
        <v>0.20870833098888397</v>
      </c>
      <c r="SD103" s="40">
        <v>0.21385818719863892</v>
      </c>
      <c r="SE103" s="40">
        <v>0.21668897569179535</v>
      </c>
      <c r="SF103" s="336" t="s">
        <v>851</v>
      </c>
      <c r="SG103" s="336" t="s">
        <v>851</v>
      </c>
      <c r="SH103" s="40"/>
      <c r="SI103" s="40"/>
      <c r="SJ103" s="40"/>
      <c r="SK103" s="40"/>
      <c r="SL103" s="40">
        <v>0.22095246613025665</v>
      </c>
      <c r="SM103" s="336" t="s">
        <v>470</v>
      </c>
      <c r="SN103" s="336" t="s">
        <v>851</v>
      </c>
      <c r="SO103" s="336" t="s">
        <v>851</v>
      </c>
      <c r="SP103" s="40"/>
      <c r="SQ103" s="40"/>
      <c r="SR103" s="40"/>
      <c r="SS103" s="40"/>
      <c r="ST103" s="40"/>
      <c r="SU103" s="336" t="s">
        <v>1737</v>
      </c>
      <c r="SV103" s="336" t="s">
        <v>851</v>
      </c>
      <c r="SW103" s="336" t="s">
        <v>851</v>
      </c>
      <c r="SX103" s="40">
        <v>1.2363405898213387E-2</v>
      </c>
      <c r="SY103" s="40">
        <v>9.233781136572361E-3</v>
      </c>
      <c r="SZ103" s="40">
        <v>1.082746684551239E-2</v>
      </c>
      <c r="TA103" s="40">
        <v>5.8939456939697266E-3</v>
      </c>
      <c r="TB103" s="40">
        <v>1.9610235467553139E-2</v>
      </c>
      <c r="TC103" s="336" t="s">
        <v>840</v>
      </c>
      <c r="TD103" s="336" t="s">
        <v>851</v>
      </c>
      <c r="TE103" s="336" t="s">
        <v>851</v>
      </c>
      <c r="TF103" s="336" t="s">
        <v>851</v>
      </c>
      <c r="TG103" s="40"/>
      <c r="TH103" s="40"/>
      <c r="TI103" s="40"/>
      <c r="TJ103" s="40"/>
      <c r="TK103" s="40"/>
      <c r="TL103" s="336" t="s">
        <v>1737</v>
      </c>
      <c r="TM103" s="336" t="s">
        <v>851</v>
      </c>
      <c r="TN103" s="336" t="s">
        <v>851</v>
      </c>
      <c r="TO103" s="336" t="s">
        <v>851</v>
      </c>
      <c r="TP103" s="40">
        <v>8.6921351030468941E-3</v>
      </c>
      <c r="TQ103" s="40">
        <v>5.462519358843565E-3</v>
      </c>
      <c r="TR103" s="40">
        <v>5.8878208510577679E-3</v>
      </c>
      <c r="TS103" s="40">
        <v>-1.7682303441688418E-3</v>
      </c>
      <c r="TT103" s="40">
        <v>1.0452799499034882E-2</v>
      </c>
      <c r="TU103" s="336" t="s">
        <v>840</v>
      </c>
      <c r="TV103" s="336" t="s">
        <v>851</v>
      </c>
      <c r="TW103" s="40"/>
      <c r="TX103" s="336" t="s">
        <v>1737</v>
      </c>
      <c r="TY103" s="336" t="s">
        <v>851</v>
      </c>
      <c r="TZ103" s="40"/>
      <c r="UA103" s="336" t="s">
        <v>1737</v>
      </c>
      <c r="UB103" s="336" t="s">
        <v>851</v>
      </c>
      <c r="UC103" s="40">
        <v>35407.681738662301</v>
      </c>
      <c r="UD103" s="336" t="s">
        <v>840</v>
      </c>
      <c r="UE103" s="336" t="s">
        <v>851</v>
      </c>
      <c r="UF103" s="336" t="s">
        <v>851</v>
      </c>
      <c r="UG103" s="40"/>
      <c r="UH103" s="40"/>
      <c r="UI103" s="40"/>
      <c r="UJ103" s="40"/>
      <c r="UK103" s="40"/>
      <c r="UL103" s="336" t="s">
        <v>1737</v>
      </c>
      <c r="UM103" s="336" t="s">
        <v>851</v>
      </c>
      <c r="UN103" s="336" t="s">
        <v>851</v>
      </c>
      <c r="UO103" s="336" t="s">
        <v>851</v>
      </c>
      <c r="UP103" s="40"/>
      <c r="UQ103" s="40"/>
      <c r="UR103" s="40"/>
      <c r="US103" s="40"/>
      <c r="UT103" s="40">
        <v>0.24538061022758484</v>
      </c>
      <c r="UU103" s="336" t="s">
        <v>470</v>
      </c>
    </row>
    <row r="104" spans="1:567">
      <c r="A104" s="336" t="s">
        <v>425</v>
      </c>
      <c r="B104" s="336" t="s">
        <v>67</v>
      </c>
      <c r="C104" s="336" t="s">
        <v>291</v>
      </c>
      <c r="D104" s="40">
        <v>4.4188354164361954E-2</v>
      </c>
      <c r="E104" s="336" t="s">
        <v>436</v>
      </c>
      <c r="F104" s="40">
        <v>4.4655721634626389E-2</v>
      </c>
      <c r="G104" s="336" t="s">
        <v>1741</v>
      </c>
      <c r="H104" s="40">
        <v>4.7312408685684204E-2</v>
      </c>
      <c r="I104" s="336" t="s">
        <v>1447</v>
      </c>
      <c r="J104" s="40">
        <v>3.8206502795219421E-2</v>
      </c>
      <c r="K104" s="336" t="s">
        <v>1803</v>
      </c>
      <c r="L104" s="336" t="s">
        <v>436</v>
      </c>
      <c r="M104" s="40">
        <v>0.42169651389122009</v>
      </c>
      <c r="N104" s="40">
        <v>0.5566444993019104</v>
      </c>
      <c r="O104" s="336" t="s">
        <v>436</v>
      </c>
      <c r="P104" s="40">
        <v>0.42169651389122009</v>
      </c>
      <c r="Q104" s="336" t="s">
        <v>436</v>
      </c>
      <c r="R104" s="40">
        <v>0.63174116611480713</v>
      </c>
      <c r="S104" s="336" t="s">
        <v>436</v>
      </c>
      <c r="T104" s="40">
        <v>0.43618634343147278</v>
      </c>
      <c r="U104" s="336" t="s">
        <v>436</v>
      </c>
      <c r="V104" s="336" t="s">
        <v>851</v>
      </c>
      <c r="W104" s="336" t="s">
        <v>1741</v>
      </c>
      <c r="X104" s="40">
        <v>0.41636925935745239</v>
      </c>
      <c r="Y104" s="40">
        <v>0.5511966347694397</v>
      </c>
      <c r="Z104" s="336" t="s">
        <v>1741</v>
      </c>
      <c r="AA104" s="40">
        <v>0.41636925935745239</v>
      </c>
      <c r="AB104" s="336" t="s">
        <v>1741</v>
      </c>
      <c r="AC104" s="40">
        <v>0.60691434144973755</v>
      </c>
      <c r="AD104" s="336" t="s">
        <v>1741</v>
      </c>
      <c r="AE104" s="40">
        <v>0.42918157577514648</v>
      </c>
      <c r="AF104" s="336" t="s">
        <v>1741</v>
      </c>
      <c r="AG104" s="336" t="s">
        <v>851</v>
      </c>
      <c r="AH104" s="336" t="s">
        <v>1447</v>
      </c>
      <c r="AI104" s="40">
        <v>0.41637086868286133</v>
      </c>
      <c r="AJ104" s="40">
        <v>0.55119776725769043</v>
      </c>
      <c r="AK104" s="336" t="s">
        <v>1447</v>
      </c>
      <c r="AL104" s="40">
        <v>0.41637086868286133</v>
      </c>
      <c r="AM104" s="336" t="s">
        <v>1447</v>
      </c>
      <c r="AN104" s="40">
        <v>0.60691678524017334</v>
      </c>
      <c r="AO104" s="336" t="s">
        <v>1447</v>
      </c>
      <c r="AP104" s="40">
        <v>0.42918285727500916</v>
      </c>
      <c r="AQ104" s="336" t="s">
        <v>1447</v>
      </c>
      <c r="AR104" s="336" t="s">
        <v>851</v>
      </c>
      <c r="AS104" s="336" t="s">
        <v>1803</v>
      </c>
      <c r="AT104" s="40">
        <v>0.4932730495929718</v>
      </c>
      <c r="AU104" s="40">
        <v>0.60021424293518066</v>
      </c>
      <c r="AV104" s="336" t="s">
        <v>1803</v>
      </c>
      <c r="AW104" s="40">
        <v>0.4932730495929718</v>
      </c>
      <c r="AX104" s="336" t="s">
        <v>1803</v>
      </c>
      <c r="AY104" s="40">
        <v>0.87859183549880981</v>
      </c>
      <c r="AZ104" s="336" t="s">
        <v>1803</v>
      </c>
      <c r="BA104" s="40">
        <v>0.48975038528442383</v>
      </c>
      <c r="BB104" s="336" t="s">
        <v>1803</v>
      </c>
      <c r="BC104" s="336" t="s">
        <v>851</v>
      </c>
      <c r="BD104" s="336" t="s">
        <v>436</v>
      </c>
      <c r="BE104" s="40">
        <v>1.5746651887893677</v>
      </c>
      <c r="BF104" s="336" t="s">
        <v>827</v>
      </c>
      <c r="BG104" s="40">
        <v>2.5525946617126465</v>
      </c>
      <c r="BH104" s="336" t="s">
        <v>1447</v>
      </c>
      <c r="BI104" s="40">
        <v>2.6211385726928711</v>
      </c>
      <c r="BJ104" s="336" t="s">
        <v>1803</v>
      </c>
      <c r="BK104" s="40">
        <v>3.3191943168640137</v>
      </c>
      <c r="BL104" s="336" t="s">
        <v>851</v>
      </c>
      <c r="BM104" s="40">
        <v>2.0031745433807373</v>
      </c>
      <c r="BN104" s="336" t="s">
        <v>838</v>
      </c>
      <c r="BO104" s="336" t="s">
        <v>851</v>
      </c>
      <c r="BP104" s="336" t="s">
        <v>436</v>
      </c>
      <c r="BQ104" s="40">
        <v>7.4670775793492794E-3</v>
      </c>
      <c r="BR104" s="40">
        <v>7.3433453217148781E-3</v>
      </c>
      <c r="BS104" s="40">
        <v>7.8219305723905563E-3</v>
      </c>
      <c r="BT104" s="40">
        <v>1.8484797328710556E-2</v>
      </c>
      <c r="BU104" s="40">
        <v>1.842828094959259E-2</v>
      </c>
      <c r="BV104" s="336" t="s">
        <v>851</v>
      </c>
      <c r="BW104" s="336" t="s">
        <v>827</v>
      </c>
      <c r="BX104" s="40">
        <v>8.2513010129332542E-3</v>
      </c>
      <c r="BY104" s="40">
        <v>7.9885302111506462E-3</v>
      </c>
      <c r="BZ104" s="40">
        <v>1.2843544594943523E-2</v>
      </c>
      <c r="CA104" s="40">
        <v>1.2124365195631981E-2</v>
      </c>
      <c r="CB104" s="40">
        <v>1.1510208249092102E-2</v>
      </c>
      <c r="CC104" s="336" t="s">
        <v>851</v>
      </c>
      <c r="CD104" s="336" t="s">
        <v>1447</v>
      </c>
      <c r="CE104" s="40">
        <v>8.6072860285639763E-3</v>
      </c>
      <c r="CF104" s="40">
        <v>1.0281029157340527E-2</v>
      </c>
      <c r="CG104" s="40">
        <v>1.2865067459642887E-2</v>
      </c>
      <c r="CH104" s="40">
        <v>1.1510176584124565E-2</v>
      </c>
      <c r="CI104" s="40">
        <v>1.1510135605931282E-2</v>
      </c>
      <c r="CJ104" s="336" t="s">
        <v>851</v>
      </c>
      <c r="CK104" s="336" t="s">
        <v>1803</v>
      </c>
      <c r="CL104" s="40">
        <v>8.8689429685473442E-3</v>
      </c>
      <c r="CM104" s="40">
        <v>1.2399089522659779E-2</v>
      </c>
      <c r="CN104" s="40">
        <v>1.1817272752523422E-2</v>
      </c>
      <c r="CO104" s="40">
        <v>1.1510180309414864E-2</v>
      </c>
      <c r="CP104" s="40">
        <v>1.1510151438415051E-2</v>
      </c>
      <c r="CQ104" s="336" t="s">
        <v>851</v>
      </c>
      <c r="CR104" s="40">
        <v>3.3394575119018555</v>
      </c>
      <c r="CS104" s="40">
        <v>3.6767563819885254</v>
      </c>
      <c r="CT104" s="40">
        <v>3.6125216484069824</v>
      </c>
      <c r="CU104" s="40">
        <v>4.157341480255127</v>
      </c>
      <c r="CV104" s="40">
        <v>4.7575578689575195</v>
      </c>
      <c r="CW104" s="336" t="s">
        <v>1741</v>
      </c>
      <c r="CX104" s="336" t="s">
        <v>851</v>
      </c>
      <c r="CY104" s="40">
        <v>3.5440161228179932</v>
      </c>
      <c r="CZ104" s="40">
        <v>3.6778240203857422</v>
      </c>
      <c r="DA104" s="40">
        <v>3.8686058521270752</v>
      </c>
      <c r="DB104" s="40">
        <v>4.5296335220336914</v>
      </c>
      <c r="DC104" s="40">
        <v>5.0994443893432617</v>
      </c>
      <c r="DD104" s="336" t="s">
        <v>1447</v>
      </c>
      <c r="DE104" s="336" t="s">
        <v>851</v>
      </c>
      <c r="DF104" s="40">
        <v>5.3273687362670898</v>
      </c>
      <c r="DG104" s="336" t="s">
        <v>1803</v>
      </c>
      <c r="DH104" s="336" t="s">
        <v>851</v>
      </c>
      <c r="DI104" s="336" t="s">
        <v>851</v>
      </c>
      <c r="DJ104" s="336">
        <v>6.6</v>
      </c>
      <c r="DK104" s="336" t="s">
        <v>1738</v>
      </c>
      <c r="DL104" s="336" t="s">
        <v>851</v>
      </c>
      <c r="DM104" s="336" t="s">
        <v>851</v>
      </c>
      <c r="DN104" s="336" t="s">
        <v>436</v>
      </c>
      <c r="DO104" s="40">
        <v>-1.0180930839851499E-3</v>
      </c>
      <c r="DP104" s="40">
        <v>-3.1330697238445282E-3</v>
      </c>
      <c r="DQ104" s="40">
        <v>-4.0991799905896187E-3</v>
      </c>
      <c r="DR104" s="40">
        <v>-6.2983958050608635E-3</v>
      </c>
      <c r="DS104" s="40">
        <v>-7.0240087807178497E-3</v>
      </c>
      <c r="DT104" s="336" t="s">
        <v>851</v>
      </c>
      <c r="DU104" s="336" t="s">
        <v>827</v>
      </c>
      <c r="DV104" s="40">
        <v>2.3274251725524664E-3</v>
      </c>
      <c r="DW104" s="40">
        <v>5.1998374983668327E-3</v>
      </c>
      <c r="DX104" s="40">
        <v>6.285499781370163E-3</v>
      </c>
      <c r="DY104" s="40">
        <v>6.6939368844032288E-3</v>
      </c>
      <c r="DZ104" s="40">
        <v>1.0336592793464661E-2</v>
      </c>
      <c r="EA104" s="336" t="s">
        <v>851</v>
      </c>
      <c r="EB104" s="336" t="s">
        <v>1447</v>
      </c>
      <c r="EC104" s="40">
        <v>-1.7829070566222072E-3</v>
      </c>
      <c r="ED104" s="40">
        <v>-7.3749071452766657E-4</v>
      </c>
      <c r="EE104" s="40">
        <v>-6.5600755624473095E-4</v>
      </c>
      <c r="EF104" s="40">
        <v>5.359468050301075E-3</v>
      </c>
      <c r="EG104" s="40">
        <v>-6.5470151603221893E-3</v>
      </c>
      <c r="EH104" s="336" t="s">
        <v>851</v>
      </c>
      <c r="EI104" s="336" t="s">
        <v>1803</v>
      </c>
      <c r="EJ104" s="40">
        <v>1.5062083257362247E-3</v>
      </c>
      <c r="EK104" s="40">
        <v>1.5936350682750344E-3</v>
      </c>
      <c r="EL104" s="40">
        <v>5.649490631185472E-4</v>
      </c>
      <c r="EM104" s="40">
        <v>5.6035275338217616E-4</v>
      </c>
      <c r="EN104" s="40">
        <v>8.1135500222444534E-3</v>
      </c>
      <c r="EO104" s="336" t="s">
        <v>851</v>
      </c>
      <c r="EP104" s="336" t="s">
        <v>851</v>
      </c>
      <c r="EQ104" s="336" t="s">
        <v>851</v>
      </c>
      <c r="ER104" s="40">
        <v>0.6470999999999999</v>
      </c>
      <c r="ES104" s="336" t="s">
        <v>1739</v>
      </c>
      <c r="ET104" s="336" t="s">
        <v>851</v>
      </c>
      <c r="EU104" s="336" t="s">
        <v>851</v>
      </c>
      <c r="EV104" s="40">
        <v>0.88230000000000008</v>
      </c>
      <c r="EW104" s="336" t="s">
        <v>1739</v>
      </c>
      <c r="EX104" s="336" t="s">
        <v>851</v>
      </c>
      <c r="EY104" s="336" t="s">
        <v>851</v>
      </c>
      <c r="EZ104" s="40">
        <v>0.42450000000000004</v>
      </c>
      <c r="FA104" s="336" t="s">
        <v>1739</v>
      </c>
      <c r="FB104" s="336" t="s">
        <v>851</v>
      </c>
      <c r="FC104" s="40">
        <v>-2.4684850126504898E-2</v>
      </c>
      <c r="FD104" s="40">
        <v>-1.4409567229449749E-2</v>
      </c>
      <c r="FE104" s="40">
        <v>-5.0695883110165596E-3</v>
      </c>
      <c r="FF104" s="40">
        <v>2.159414254128933E-2</v>
      </c>
      <c r="FG104" s="40">
        <v>5.4747529327869415E-2</v>
      </c>
      <c r="FH104" s="336" t="s">
        <v>838</v>
      </c>
      <c r="FI104" s="336" t="s">
        <v>851</v>
      </c>
      <c r="FJ104" s="40">
        <v>-2.9686823487281799E-2</v>
      </c>
      <c r="FK104" s="40">
        <v>-2.0886421203613281E-2</v>
      </c>
      <c r="FL104" s="40">
        <v>-1.241297647356987E-2</v>
      </c>
      <c r="FM104" s="40">
        <v>8.1844935193657875E-3</v>
      </c>
      <c r="FN104" s="40">
        <v>2.3255625739693642E-2</v>
      </c>
      <c r="FO104" s="336" t="s">
        <v>840</v>
      </c>
      <c r="FP104" s="336" t="s">
        <v>851</v>
      </c>
      <c r="FQ104" s="40">
        <v>0.3238995373249054</v>
      </c>
      <c r="FR104" s="336" t="s">
        <v>840</v>
      </c>
      <c r="FS104" s="336" t="s">
        <v>851</v>
      </c>
      <c r="FT104" s="336" t="s">
        <v>851</v>
      </c>
      <c r="FU104" s="40">
        <v>8.6776269599795341E-3</v>
      </c>
      <c r="FV104" s="40">
        <v>2.0035222172737122E-2</v>
      </c>
      <c r="FW104" s="40">
        <v>2.009541355073452E-2</v>
      </c>
      <c r="FX104" s="40">
        <v>1.4773979783058167E-2</v>
      </c>
      <c r="FY104" s="40">
        <v>1.5182120725512505E-2</v>
      </c>
      <c r="FZ104" s="336" t="s">
        <v>840</v>
      </c>
      <c r="GA104" s="336" t="s">
        <v>851</v>
      </c>
      <c r="GB104" s="336" t="s">
        <v>851</v>
      </c>
      <c r="GC104" s="336" t="s">
        <v>851</v>
      </c>
      <c r="GD104" s="336" t="s">
        <v>851</v>
      </c>
      <c r="GE104" s="336" t="s">
        <v>851</v>
      </c>
      <c r="GF104" s="336" t="s">
        <v>851</v>
      </c>
      <c r="GG104" s="336" t="s">
        <v>851</v>
      </c>
      <c r="GH104" s="336" t="s">
        <v>851</v>
      </c>
      <c r="GI104" s="336" t="s">
        <v>851</v>
      </c>
      <c r="GJ104" s="336" t="s">
        <v>851</v>
      </c>
      <c r="GK104" s="40">
        <v>11589761</v>
      </c>
      <c r="GL104" s="40">
        <v>11871565</v>
      </c>
      <c r="GM104" s="40">
        <v>12147518</v>
      </c>
      <c r="GN104" s="40">
        <v>12415334</v>
      </c>
      <c r="GO104" s="40">
        <v>12682108</v>
      </c>
      <c r="GP104" s="40">
        <v>12948292</v>
      </c>
      <c r="GQ104" s="40">
        <v>13213330</v>
      </c>
      <c r="GR104" s="40">
        <v>13477017</v>
      </c>
      <c r="GS104" s="40">
        <v>13739299</v>
      </c>
      <c r="GT104" s="40">
        <v>14000190</v>
      </c>
      <c r="GU104" s="40">
        <v>14259687</v>
      </c>
      <c r="GV104" s="40">
        <v>14521515</v>
      </c>
      <c r="GW104" s="40">
        <v>14781942</v>
      </c>
      <c r="GX104" s="40">
        <v>15043981</v>
      </c>
      <c r="GY104" s="40">
        <v>15306316</v>
      </c>
      <c r="GZ104" s="40">
        <v>15567419</v>
      </c>
      <c r="HA104" s="40">
        <v>15827690</v>
      </c>
      <c r="HB104" s="40">
        <v>16087418</v>
      </c>
      <c r="HC104" s="40">
        <v>16346950</v>
      </c>
      <c r="HD104" s="40">
        <v>16604026</v>
      </c>
      <c r="HE104" s="40">
        <v>16858333</v>
      </c>
      <c r="HF104" s="40">
        <v>17172000</v>
      </c>
      <c r="HG104" s="40">
        <v>17485000</v>
      </c>
      <c r="HH104" s="40">
        <v>17798000</v>
      </c>
      <c r="HI104" s="40">
        <v>18111000</v>
      </c>
      <c r="HJ104" s="40">
        <v>18422000</v>
      </c>
      <c r="HK104" s="40">
        <v>18732000</v>
      </c>
      <c r="HL104" s="40">
        <v>19041000</v>
      </c>
      <c r="HM104" s="40">
        <v>19348000</v>
      </c>
      <c r="HN104" s="40">
        <v>19652000</v>
      </c>
      <c r="HO104" s="40">
        <v>19954000</v>
      </c>
      <c r="HP104" s="40">
        <v>20254000</v>
      </c>
      <c r="HQ104" s="40">
        <v>20551000</v>
      </c>
      <c r="HR104" s="40">
        <v>20845000</v>
      </c>
      <c r="HS104" s="40">
        <v>21135000</v>
      </c>
      <c r="HT104" s="40">
        <v>21423000</v>
      </c>
      <c r="HU104" s="40">
        <v>21706000</v>
      </c>
      <c r="HV104" s="40">
        <v>21986000</v>
      </c>
      <c r="HW104" s="40">
        <v>22262000</v>
      </c>
      <c r="HX104" s="40">
        <v>22535000</v>
      </c>
      <c r="HY104" s="40">
        <v>22805000</v>
      </c>
      <c r="HZ104" s="40">
        <v>23072000</v>
      </c>
      <c r="IA104" s="40">
        <v>23335000</v>
      </c>
      <c r="IB104" s="40">
        <v>23594000</v>
      </c>
      <c r="IC104" s="40">
        <v>23849000</v>
      </c>
      <c r="ID104" s="40">
        <v>24101000</v>
      </c>
      <c r="IE104" s="40">
        <v>24349000</v>
      </c>
      <c r="IF104" s="40">
        <v>24592000</v>
      </c>
      <c r="IG104" s="40">
        <v>24832000</v>
      </c>
      <c r="IH104" s="40">
        <v>25066000</v>
      </c>
      <c r="II104" s="40">
        <v>25298000</v>
      </c>
      <c r="IJ104" s="336" t="s">
        <v>851</v>
      </c>
      <c r="IK104" s="336" t="s">
        <v>851</v>
      </c>
      <c r="IL104" s="336" t="s">
        <v>851</v>
      </c>
      <c r="IM104" s="40">
        <v>1.658073253929615E-2</v>
      </c>
      <c r="IN104" s="40">
        <v>1.6276538372039795E-2</v>
      </c>
      <c r="IO104" s="40">
        <v>1.6003860160708427E-2</v>
      </c>
      <c r="IP104" s="40">
        <v>1.5603860840201378E-2</v>
      </c>
      <c r="IQ104" s="40">
        <v>1.5199878253042698E-2</v>
      </c>
      <c r="IR104" s="40">
        <v>1.8435075879096985E-2</v>
      </c>
      <c r="IS104" s="40">
        <v>1.8063219264149666E-2</v>
      </c>
      <c r="IT104" s="40">
        <v>1.7742721363902092E-2</v>
      </c>
      <c r="IU104" s="40">
        <v>1.7433397471904755E-2</v>
      </c>
      <c r="IV104" s="40">
        <v>1.7026113346219063E-2</v>
      </c>
      <c r="IW104" s="40">
        <v>1.668768934905529E-2</v>
      </c>
      <c r="IX104" s="40">
        <v>1.6361257061362267E-2</v>
      </c>
      <c r="IY104" s="40">
        <v>1.599450595676899E-2</v>
      </c>
      <c r="IZ104" s="40">
        <v>1.5590059570968151E-2</v>
      </c>
      <c r="JA104" s="40">
        <v>1.5250510536134243E-2</v>
      </c>
      <c r="JB104" s="40">
        <v>1.4922680333256721E-2</v>
      </c>
      <c r="JC104" s="40">
        <v>1.455729641020298E-2</v>
      </c>
      <c r="JD104" s="40">
        <v>1.4204509556293488E-2</v>
      </c>
      <c r="JE104" s="40">
        <v>1.3816323131322861E-2</v>
      </c>
      <c r="JF104" s="40">
        <v>1.3534677214920521E-2</v>
      </c>
      <c r="JG104" s="40">
        <v>1.3123609125614166E-2</v>
      </c>
      <c r="JH104" s="40">
        <v>1.2817166745662689E-2</v>
      </c>
      <c r="JI104" s="40">
        <v>1.2475301511585712E-2</v>
      </c>
      <c r="JJ104" s="40">
        <v>1.218846719712019E-2</v>
      </c>
      <c r="JK104" s="40">
        <v>1.1910154484212399E-2</v>
      </c>
      <c r="JL104" s="40">
        <v>1.1639950796961784E-2</v>
      </c>
      <c r="JM104" s="40">
        <v>1.1334618553519249E-2</v>
      </c>
      <c r="JN104" s="40">
        <v>1.103806309401989E-2</v>
      </c>
      <c r="JO104" s="40">
        <v>1.0749845765531063E-2</v>
      </c>
      <c r="JP104" s="40">
        <v>1.0511045344173908E-2</v>
      </c>
      <c r="JQ104" s="40">
        <v>1.0237447917461395E-2</v>
      </c>
      <c r="JR104" s="40">
        <v>9.9304057657718658E-3</v>
      </c>
      <c r="JS104" s="40">
        <v>9.7119575366377831E-3</v>
      </c>
      <c r="JT104" s="40">
        <v>9.3792024999856949E-3</v>
      </c>
      <c r="JU104" s="40">
        <v>9.2129949480295181E-3</v>
      </c>
      <c r="JV104" s="336" t="s">
        <v>1740</v>
      </c>
      <c r="JW104" s="336" t="s">
        <v>851</v>
      </c>
      <c r="JX104" s="336" t="s">
        <v>851</v>
      </c>
      <c r="JY104" s="336" t="s">
        <v>851</v>
      </c>
      <c r="JZ104" s="336" t="s">
        <v>851</v>
      </c>
      <c r="KA104" s="336" t="s">
        <v>1740</v>
      </c>
      <c r="KB104" s="40">
        <v>0.49192658941665601</v>
      </c>
      <c r="KC104" s="40">
        <v>0.492084732877411</v>
      </c>
      <c r="KD104" s="40">
        <v>0.49224613285065305</v>
      </c>
      <c r="KE104" s="40">
        <v>0.49240650504077199</v>
      </c>
      <c r="KF104" s="40">
        <v>0.49256103412477997</v>
      </c>
      <c r="KG104" s="40">
        <v>0.49270609185855002</v>
      </c>
      <c r="KH104" s="40">
        <v>0.49284077013598099</v>
      </c>
      <c r="KI104" s="40">
        <v>0.49296684257564399</v>
      </c>
      <c r="KJ104" s="40">
        <v>0.49308510531452199</v>
      </c>
      <c r="KK104" s="40">
        <v>0.493198221197509</v>
      </c>
      <c r="KL104" s="40">
        <v>0.49330699077249496</v>
      </c>
      <c r="KM104" s="40">
        <v>0.49341234455306698</v>
      </c>
      <c r="KN104" s="40">
        <v>0.49351394046897296</v>
      </c>
      <c r="KO104" s="40">
        <v>0.49361220406541201</v>
      </c>
      <c r="KP104" s="40">
        <v>0.49370815328363199</v>
      </c>
      <c r="KQ104" s="40">
        <v>0.49380206820864603</v>
      </c>
      <c r="KR104" s="40">
        <v>0.493894098173152</v>
      </c>
      <c r="KS104" s="40">
        <v>0.493985221492933</v>
      </c>
      <c r="KT104" s="40">
        <v>0.49407546517205297</v>
      </c>
      <c r="KU104" s="40">
        <v>0.49416508981523599</v>
      </c>
      <c r="KV104" s="40">
        <v>0.49425480491303803</v>
      </c>
      <c r="KW104" s="40">
        <v>0.49434441532563705</v>
      </c>
      <c r="KX104" s="40">
        <v>0.49443505100679402</v>
      </c>
      <c r="KY104" s="40">
        <v>0.49452617793905901</v>
      </c>
      <c r="KZ104" s="40">
        <v>0.49461873415508101</v>
      </c>
      <c r="LA104" s="40">
        <v>0.494712947570835</v>
      </c>
      <c r="LB104" s="40">
        <v>0.49480911992040499</v>
      </c>
      <c r="LC104" s="40">
        <v>0.49490763546549998</v>
      </c>
      <c r="LD104" s="40">
        <v>0.495007834565587</v>
      </c>
      <c r="LE104" s="40">
        <v>0.49510995310509104</v>
      </c>
      <c r="LF104" s="40">
        <v>0.49521377310340498</v>
      </c>
      <c r="LG104" s="40">
        <v>0.49531937029546003</v>
      </c>
      <c r="LH104" s="40">
        <v>0.49542694076158594</v>
      </c>
      <c r="LI104" s="40">
        <v>0.495536495665166</v>
      </c>
      <c r="LJ104" s="40">
        <v>0.49564872691081802</v>
      </c>
      <c r="LK104" s="40">
        <v>0.49576381963717603</v>
      </c>
      <c r="LL104" s="336" t="s">
        <v>851</v>
      </c>
      <c r="LM104" s="336" t="s">
        <v>851</v>
      </c>
      <c r="LN104" s="336" t="s">
        <v>1740</v>
      </c>
      <c r="LO104" s="40">
        <v>0.59261000156402588</v>
      </c>
      <c r="LP104" s="40">
        <v>0.59747856855392456</v>
      </c>
      <c r="LQ104" s="40">
        <v>0.602527916431427</v>
      </c>
      <c r="LR104" s="40">
        <v>0.6075252890586853</v>
      </c>
      <c r="LS104" s="40">
        <v>0.61211687326431274</v>
      </c>
      <c r="LT104" s="40">
        <v>0.61615526676177979</v>
      </c>
      <c r="LU104" s="40">
        <v>0.61967158317565918</v>
      </c>
      <c r="LV104" s="40">
        <v>0.62281954288482666</v>
      </c>
      <c r="LW104" s="40">
        <v>0.62563210725784302</v>
      </c>
      <c r="LX104" s="40">
        <v>0.62829220294952393</v>
      </c>
      <c r="LY104" s="40">
        <v>0.63098466396331787</v>
      </c>
      <c r="LZ104" s="40">
        <v>0.63362163305282593</v>
      </c>
      <c r="MA104" s="40">
        <v>0.63615357875823975</v>
      </c>
      <c r="MB104" s="40">
        <v>0.63867068290710449</v>
      </c>
      <c r="MC104" s="40">
        <v>0.64115613698959351</v>
      </c>
      <c r="MD104" s="40">
        <v>0.64358025789260864</v>
      </c>
      <c r="ME104" s="40">
        <v>0.6459958553314209</v>
      </c>
      <c r="MF104" s="40">
        <v>0.64833825826644897</v>
      </c>
      <c r="MG104" s="40">
        <v>0.65061163902282715</v>
      </c>
      <c r="MH104" s="40">
        <v>0.65280342102050781</v>
      </c>
      <c r="MI104" s="40">
        <v>0.65481024980545044</v>
      </c>
      <c r="MJ104" s="40">
        <v>0.65682297945022583</v>
      </c>
      <c r="MK104" s="40">
        <v>0.6586918830871582</v>
      </c>
      <c r="ML104" s="40">
        <v>0.66040784120559692</v>
      </c>
      <c r="MM104" s="40">
        <v>0.66190367937088013</v>
      </c>
      <c r="MN104" s="40">
        <v>0.66314405202865601</v>
      </c>
      <c r="MO104" s="40">
        <v>0.6642683744430542</v>
      </c>
      <c r="MP104" s="40">
        <v>0.66513818502426147</v>
      </c>
      <c r="MQ104" s="40">
        <v>0.66576248407363892</v>
      </c>
      <c r="MR104" s="40">
        <v>0.66614949703216553</v>
      </c>
      <c r="MS104" s="40">
        <v>0.66627943515777588</v>
      </c>
      <c r="MT104" s="40">
        <v>0.66631072759628296</v>
      </c>
      <c r="MU104" s="40">
        <v>0.66615158319473267</v>
      </c>
      <c r="MV104" s="40">
        <v>0.66575384140014648</v>
      </c>
      <c r="MW104" s="40">
        <v>0.66524374485015869</v>
      </c>
      <c r="MX104" s="40">
        <v>0.66455847024917603</v>
      </c>
      <c r="MY104" s="336" t="s">
        <v>851</v>
      </c>
      <c r="MZ104" s="336" t="s">
        <v>1740</v>
      </c>
      <c r="NA104" s="40">
        <v>0.57114636898040771</v>
      </c>
      <c r="NB104" s="40">
        <v>0.57575047016143799</v>
      </c>
      <c r="NC104" s="40">
        <v>0.58071005344390869</v>
      </c>
      <c r="ND104" s="40">
        <v>0.58571422100067139</v>
      </c>
      <c r="NE104" s="40">
        <v>0.59030282497406006</v>
      </c>
      <c r="NF104" s="40">
        <v>0.59426635503768921</v>
      </c>
      <c r="NG104" s="40">
        <v>0.59771722555160522</v>
      </c>
      <c r="NH104" s="40">
        <v>0.60068631172180176</v>
      </c>
      <c r="NI104" s="40">
        <v>0.60327005386352539</v>
      </c>
      <c r="NJ104" s="40">
        <v>0.60565400123596191</v>
      </c>
      <c r="NK104" s="40">
        <v>0.60802298784255981</v>
      </c>
      <c r="NL104" s="40">
        <v>0.61029255390167236</v>
      </c>
      <c r="NM104" s="40">
        <v>0.61236280202865601</v>
      </c>
      <c r="NN104" s="40">
        <v>0.614327073097229</v>
      </c>
      <c r="NO104" s="40">
        <v>0.61627316474914551</v>
      </c>
      <c r="NP104" s="40">
        <v>0.61797136068344116</v>
      </c>
      <c r="NQ104" s="40">
        <v>0.61972945928573608</v>
      </c>
      <c r="NR104" s="40">
        <v>0.62128365039825439</v>
      </c>
      <c r="NS104" s="40">
        <v>0.62273925542831421</v>
      </c>
      <c r="NT104" s="40">
        <v>0.62398862838745117</v>
      </c>
      <c r="NU104" s="40">
        <v>0.62502914667129517</v>
      </c>
      <c r="NV104" s="40">
        <v>0.62600201368331909</v>
      </c>
      <c r="NW104" s="40">
        <v>0.62685346603393555</v>
      </c>
      <c r="NX104" s="40">
        <v>0.62743687629699707</v>
      </c>
      <c r="NY104" s="40">
        <v>0.62773466110229492</v>
      </c>
      <c r="NZ104" s="40">
        <v>0.62780094146728516</v>
      </c>
      <c r="OA104" s="40">
        <v>0.62781727313995361</v>
      </c>
      <c r="OB104" s="40">
        <v>0.62751233577728271</v>
      </c>
      <c r="OC104" s="40">
        <v>0.62702381610870361</v>
      </c>
      <c r="OD104" s="40">
        <v>0.62635749578475952</v>
      </c>
      <c r="OE104" s="40">
        <v>0.6255757212638855</v>
      </c>
      <c r="OF104" s="40">
        <v>0.62487167119979858</v>
      </c>
      <c r="OG104" s="40">
        <v>0.62414604425430298</v>
      </c>
      <c r="OH104" s="40">
        <v>0.62314754724502563</v>
      </c>
      <c r="OI104" s="40">
        <v>0.62195801734924316</v>
      </c>
      <c r="OJ104" s="40">
        <v>0.62040477991104126</v>
      </c>
      <c r="OK104" s="336" t="s">
        <v>851</v>
      </c>
      <c r="OL104" s="336" t="s">
        <v>851</v>
      </c>
      <c r="OM104" s="336" t="s">
        <v>1740</v>
      </c>
      <c r="ON104" s="40">
        <v>0.48020130395889282</v>
      </c>
      <c r="OO104" s="40">
        <v>0.48562923073768616</v>
      </c>
      <c r="OP104" s="40">
        <v>0.4911189079284668</v>
      </c>
      <c r="OQ104" s="40">
        <v>0.49663165211677551</v>
      </c>
      <c r="OR104" s="40">
        <v>0.50211286544799805</v>
      </c>
      <c r="OS104" s="40">
        <v>0.50755786895751953</v>
      </c>
      <c r="OT104" s="40">
        <v>0.51298624277114868</v>
      </c>
      <c r="OU104" s="40">
        <v>0.51850157976150513</v>
      </c>
      <c r="OV104" s="40">
        <v>0.52382290363311768</v>
      </c>
      <c r="OW104" s="40">
        <v>0.52873945236206055</v>
      </c>
      <c r="OX104" s="40">
        <v>0.53332972526550293</v>
      </c>
      <c r="OY104" s="40">
        <v>0.5375293493270874</v>
      </c>
      <c r="OZ104" s="40">
        <v>0.54125308990478516</v>
      </c>
      <c r="PA104" s="40">
        <v>0.54470747709274292</v>
      </c>
      <c r="PB104" s="40">
        <v>0.54798495769500732</v>
      </c>
      <c r="PC104" s="40">
        <v>0.55116766691207886</v>
      </c>
      <c r="PD104" s="40">
        <v>0.55426090955734253</v>
      </c>
      <c r="PE104" s="40">
        <v>0.5572478175163269</v>
      </c>
      <c r="PF104" s="40">
        <v>0.56013435125350952</v>
      </c>
      <c r="PG104" s="40">
        <v>0.56285780668258667</v>
      </c>
      <c r="PH104" s="40">
        <v>0.56551367044448853</v>
      </c>
      <c r="PI104" s="40">
        <v>0.56818389892578125</v>
      </c>
      <c r="PJ104" s="40">
        <v>0.57072681188583374</v>
      </c>
      <c r="PK104" s="40">
        <v>0.57317399978637695</v>
      </c>
      <c r="PL104" s="40">
        <v>0.57541602849960327</v>
      </c>
      <c r="PM104" s="40">
        <v>0.57741725444793701</v>
      </c>
      <c r="PN104" s="40">
        <v>0.5793602466583252</v>
      </c>
      <c r="PO104" s="40">
        <v>0.58110135793685913</v>
      </c>
      <c r="PP104" s="40">
        <v>0.58256334066390991</v>
      </c>
      <c r="PQ104" s="40">
        <v>0.583840012550354</v>
      </c>
      <c r="PR104" s="40">
        <v>0.58478903770446777</v>
      </c>
      <c r="PS104" s="40">
        <v>0.58573246002197266</v>
      </c>
      <c r="PT104" s="40">
        <v>0.58636957406997681</v>
      </c>
      <c r="PU104" s="40">
        <v>0.58682346343994141</v>
      </c>
      <c r="PV104" s="40">
        <v>0.58716988563537598</v>
      </c>
      <c r="PW104" s="40">
        <v>0.58735871315002441</v>
      </c>
      <c r="PX104" s="336" t="s">
        <v>851</v>
      </c>
      <c r="PY104" s="336" t="s">
        <v>851</v>
      </c>
      <c r="PZ104" s="40">
        <v>0.64119999999999999</v>
      </c>
      <c r="QA104" s="40">
        <v>0.64290000000000003</v>
      </c>
      <c r="QB104" s="40">
        <v>0.64430000000000009</v>
      </c>
      <c r="QC104" s="40">
        <v>0.64610000000000001</v>
      </c>
      <c r="QD104" s="40">
        <v>0.64410000000000001</v>
      </c>
      <c r="QE104" s="40">
        <v>0.64219999999999999</v>
      </c>
      <c r="QF104" s="40">
        <v>0.6401</v>
      </c>
      <c r="QG104" s="40">
        <v>0.63790000000000002</v>
      </c>
      <c r="QH104" s="40">
        <v>0.63560000000000005</v>
      </c>
      <c r="QI104" s="40">
        <v>0.63329999999999997</v>
      </c>
      <c r="QJ104" s="40">
        <v>0.63129999999999997</v>
      </c>
      <c r="QK104" s="40">
        <v>0.68159999999999998</v>
      </c>
      <c r="QL104" s="40">
        <v>0.63190000000000002</v>
      </c>
      <c r="QM104" s="40">
        <v>0.63680000000000003</v>
      </c>
      <c r="QN104" s="40">
        <v>0.6341</v>
      </c>
      <c r="QO104" s="40">
        <v>0.63969999999999994</v>
      </c>
      <c r="QP104" s="40">
        <v>0.64159999999999995</v>
      </c>
      <c r="QQ104" s="40">
        <v>0.64439999999999997</v>
      </c>
      <c r="QR104" s="40">
        <v>0.6470999999999999</v>
      </c>
      <c r="QS104" s="336" t="s">
        <v>851</v>
      </c>
      <c r="QT104" s="336" t="s">
        <v>851</v>
      </c>
      <c r="QU104" s="336" t="s">
        <v>851</v>
      </c>
      <c r="QV104" s="336" t="s">
        <v>851</v>
      </c>
      <c r="QW104" s="40">
        <v>4.1811908595263958E-3</v>
      </c>
      <c r="QX104" s="336" t="s">
        <v>851</v>
      </c>
      <c r="QY104" s="336" t="s">
        <v>851</v>
      </c>
      <c r="QZ104" s="336" t="s">
        <v>851</v>
      </c>
      <c r="RA104" s="336" t="s">
        <v>851</v>
      </c>
      <c r="RB104" s="336" t="s">
        <v>851</v>
      </c>
      <c r="RC104" s="336" t="s">
        <v>851</v>
      </c>
      <c r="RD104" s="336" t="s">
        <v>851</v>
      </c>
      <c r="RE104" s="336" t="s">
        <v>851</v>
      </c>
      <c r="RF104" s="40">
        <v>0.48299999999999998</v>
      </c>
      <c r="RG104" s="40">
        <v>2014</v>
      </c>
      <c r="RH104" s="336" t="s">
        <v>840</v>
      </c>
      <c r="RI104" s="336" t="s">
        <v>851</v>
      </c>
      <c r="RJ104" s="40">
        <v>8.8000000000000009E-2</v>
      </c>
      <c r="RK104" s="40">
        <v>2014</v>
      </c>
      <c r="RL104" s="336" t="s">
        <v>840</v>
      </c>
      <c r="RM104" s="336" t="s">
        <v>851</v>
      </c>
      <c r="RN104" s="40">
        <v>0.24399999999999999</v>
      </c>
      <c r="RO104" s="40">
        <v>2014</v>
      </c>
      <c r="RP104" s="336" t="s">
        <v>840</v>
      </c>
      <c r="RQ104" s="336" t="s">
        <v>851</v>
      </c>
      <c r="RR104" s="40">
        <v>0.49099999999999999</v>
      </c>
      <c r="RS104" s="40">
        <v>2014</v>
      </c>
      <c r="RT104" s="336" t="s">
        <v>840</v>
      </c>
      <c r="RU104" s="336" t="s">
        <v>851</v>
      </c>
      <c r="RV104" s="40">
        <v>0.59299999999999997</v>
      </c>
      <c r="RW104" s="40">
        <v>2014</v>
      </c>
      <c r="RX104" s="336" t="s">
        <v>840</v>
      </c>
      <c r="RY104" s="336" t="s">
        <v>851</v>
      </c>
      <c r="RZ104" s="336" t="s">
        <v>838</v>
      </c>
      <c r="SA104" s="40">
        <v>0.16409829258918762</v>
      </c>
      <c r="SB104" s="40">
        <v>0.15579803287982941</v>
      </c>
      <c r="SC104" s="40">
        <v>0.14503464102745056</v>
      </c>
      <c r="SD104" s="40">
        <v>0.13973721861839294</v>
      </c>
      <c r="SE104" s="40">
        <v>0.13932225108146667</v>
      </c>
      <c r="SF104" s="336" t="s">
        <v>851</v>
      </c>
      <c r="SG104" s="336" t="s">
        <v>851</v>
      </c>
      <c r="SH104" s="40">
        <v>0.16493414342403412</v>
      </c>
      <c r="SI104" s="40">
        <v>0.15861272811889648</v>
      </c>
      <c r="SJ104" s="40">
        <v>0.14538204669952393</v>
      </c>
      <c r="SK104" s="40">
        <v>0.13999602198600769</v>
      </c>
      <c r="SL104" s="40">
        <v>0.14301234483718872</v>
      </c>
      <c r="SM104" s="336" t="s">
        <v>840</v>
      </c>
      <c r="SN104" s="336" t="s">
        <v>851</v>
      </c>
      <c r="SO104" s="336" t="s">
        <v>851</v>
      </c>
      <c r="SP104" s="40">
        <v>3.1523458659648895E-2</v>
      </c>
      <c r="SQ104" s="40">
        <v>3.2091010361909866E-2</v>
      </c>
      <c r="SR104" s="40">
        <v>3.0201001092791557E-2</v>
      </c>
      <c r="SS104" s="40">
        <v>2.2414078935980797E-2</v>
      </c>
      <c r="ST104" s="40">
        <v>-1.5309881418943405E-2</v>
      </c>
      <c r="SU104" s="336" t="s">
        <v>838</v>
      </c>
      <c r="SV104" s="336" t="s">
        <v>851</v>
      </c>
      <c r="SW104" s="336" t="s">
        <v>851</v>
      </c>
      <c r="SX104" s="40">
        <v>3.4056670963764191E-2</v>
      </c>
      <c r="SY104" s="40">
        <v>3.5251345485448837E-2</v>
      </c>
      <c r="SZ104" s="40">
        <v>3.4579187631607056E-2</v>
      </c>
      <c r="TA104" s="40">
        <v>3.3497374504804611E-2</v>
      </c>
      <c r="TB104" s="40">
        <v>3.7939667701721191E-2</v>
      </c>
      <c r="TC104" s="336" t="s">
        <v>840</v>
      </c>
      <c r="TD104" s="336" t="s">
        <v>851</v>
      </c>
      <c r="TE104" s="336" t="s">
        <v>851</v>
      </c>
      <c r="TF104" s="336" t="s">
        <v>851</v>
      </c>
      <c r="TG104" s="40">
        <v>1.2610653415322304E-2</v>
      </c>
      <c r="TH104" s="40">
        <v>1.4263393357396126E-2</v>
      </c>
      <c r="TI104" s="40">
        <v>1.3106832280755043E-2</v>
      </c>
      <c r="TJ104" s="40">
        <v>5.774487741291523E-3</v>
      </c>
      <c r="TK104" s="40">
        <v>-3.40428426861763E-2</v>
      </c>
      <c r="TL104" s="336" t="s">
        <v>838</v>
      </c>
      <c r="TM104" s="336" t="s">
        <v>851</v>
      </c>
      <c r="TN104" s="336" t="s">
        <v>851</v>
      </c>
      <c r="TO104" s="336" t="s">
        <v>851</v>
      </c>
      <c r="TP104" s="40">
        <v>1.4863539487123489E-2</v>
      </c>
      <c r="TQ104" s="40">
        <v>1.7287811264395714E-2</v>
      </c>
      <c r="TR104" s="40">
        <v>1.7521755769848824E-2</v>
      </c>
      <c r="TS104" s="40">
        <v>1.7221443355083466E-2</v>
      </c>
      <c r="TT104" s="40">
        <v>2.2335806861519814E-2</v>
      </c>
      <c r="TU104" s="336" t="s">
        <v>840</v>
      </c>
      <c r="TV104" s="336" t="s">
        <v>851</v>
      </c>
      <c r="TW104" s="40">
        <v>4610</v>
      </c>
      <c r="TX104" s="336" t="s">
        <v>840</v>
      </c>
      <c r="TY104" s="336" t="s">
        <v>851</v>
      </c>
      <c r="TZ104" s="40">
        <v>4253.6025390625</v>
      </c>
      <c r="UA104" s="336" t="s">
        <v>838</v>
      </c>
      <c r="UB104" s="336" t="s">
        <v>851</v>
      </c>
      <c r="UC104" s="40">
        <v>4254.0351594232598</v>
      </c>
      <c r="UD104" s="336" t="s">
        <v>840</v>
      </c>
      <c r="UE104" s="336" t="s">
        <v>851</v>
      </c>
      <c r="UF104" s="336" t="s">
        <v>851</v>
      </c>
      <c r="UG104" s="40">
        <v>0.13941344618797302</v>
      </c>
      <c r="UH104" s="40">
        <v>0.14138846099376678</v>
      </c>
      <c r="UI104" s="40">
        <v>0.13996505737304688</v>
      </c>
      <c r="UJ104" s="40">
        <v>0.16133135557174683</v>
      </c>
      <c r="UK104" s="40">
        <v>0.19406977295875549</v>
      </c>
      <c r="UL104" s="336" t="s">
        <v>838</v>
      </c>
      <c r="UM104" s="336" t="s">
        <v>851</v>
      </c>
      <c r="UN104" s="336" t="s">
        <v>851</v>
      </c>
      <c r="UO104" s="336" t="s">
        <v>851</v>
      </c>
      <c r="UP104" s="40">
        <v>0.13524731993675232</v>
      </c>
      <c r="UQ104" s="40">
        <v>0.1377263069152832</v>
      </c>
      <c r="UR104" s="40">
        <v>0.13296906650066376</v>
      </c>
      <c r="US104" s="40">
        <v>0.1481805145740509</v>
      </c>
      <c r="UT104" s="40">
        <v>0.16626797616481781</v>
      </c>
      <c r="UU104" s="336" t="s">
        <v>840</v>
      </c>
    </row>
    <row r="105" spans="1:567">
      <c r="A105" s="336" t="s">
        <v>424</v>
      </c>
      <c r="B105" s="336" t="s">
        <v>62</v>
      </c>
      <c r="C105" s="336" t="s">
        <v>292</v>
      </c>
      <c r="D105" s="40">
        <v>4.683525487780571E-2</v>
      </c>
      <c r="E105" s="336" t="s">
        <v>436</v>
      </c>
      <c r="F105" s="40">
        <v>5.9199921786785126E-2</v>
      </c>
      <c r="G105" s="336" t="s">
        <v>1741</v>
      </c>
      <c r="H105" s="40">
        <v>7.2416968643665314E-2</v>
      </c>
      <c r="I105" s="336" t="s">
        <v>1447</v>
      </c>
      <c r="J105" s="40">
        <v>5.5717341601848602E-2</v>
      </c>
      <c r="K105" s="336" t="s">
        <v>1803</v>
      </c>
      <c r="L105" s="336" t="s">
        <v>471</v>
      </c>
      <c r="M105" s="40">
        <v>0.34799998998641968</v>
      </c>
      <c r="N105" s="40"/>
      <c r="O105" s="336" t="s">
        <v>1736</v>
      </c>
      <c r="P105" s="40"/>
      <c r="Q105" s="336" t="s">
        <v>1736</v>
      </c>
      <c r="R105" s="40"/>
      <c r="S105" s="336" t="s">
        <v>1736</v>
      </c>
      <c r="T105" s="40"/>
      <c r="U105" s="336" t="s">
        <v>1736</v>
      </c>
      <c r="V105" s="336" t="s">
        <v>851</v>
      </c>
      <c r="W105" s="336" t="s">
        <v>1741</v>
      </c>
      <c r="X105" s="40">
        <v>0.38386476039886475</v>
      </c>
      <c r="Y105" s="40"/>
      <c r="Z105" s="336" t="s">
        <v>1736</v>
      </c>
      <c r="AA105" s="40"/>
      <c r="AB105" s="336" t="s">
        <v>1736</v>
      </c>
      <c r="AC105" s="40"/>
      <c r="AD105" s="336" t="s">
        <v>1736</v>
      </c>
      <c r="AE105" s="40">
        <v>0.38386476039886475</v>
      </c>
      <c r="AF105" s="336" t="s">
        <v>1741</v>
      </c>
      <c r="AG105" s="336" t="s">
        <v>851</v>
      </c>
      <c r="AH105" s="336" t="s">
        <v>1447</v>
      </c>
      <c r="AI105" s="40">
        <v>0.48346081376075745</v>
      </c>
      <c r="AJ105" s="40">
        <v>0.7971879243850708</v>
      </c>
      <c r="AK105" s="336" t="s">
        <v>1447</v>
      </c>
      <c r="AL105" s="40">
        <v>0.48346081376075745</v>
      </c>
      <c r="AM105" s="336" t="s">
        <v>1447</v>
      </c>
      <c r="AN105" s="40"/>
      <c r="AO105" s="336" t="s">
        <v>1736</v>
      </c>
      <c r="AP105" s="40">
        <v>0.38003009557723999</v>
      </c>
      <c r="AQ105" s="336" t="s">
        <v>1447</v>
      </c>
      <c r="AR105" s="336" t="s">
        <v>851</v>
      </c>
      <c r="AS105" s="336" t="s">
        <v>1803</v>
      </c>
      <c r="AT105" s="40">
        <v>0.4196007251739502</v>
      </c>
      <c r="AU105" s="40"/>
      <c r="AV105" s="336" t="s">
        <v>1736</v>
      </c>
      <c r="AW105" s="40"/>
      <c r="AX105" s="336" t="s">
        <v>1736</v>
      </c>
      <c r="AY105" s="40"/>
      <c r="AZ105" s="336" t="s">
        <v>1736</v>
      </c>
      <c r="BA105" s="40">
        <v>0.4196007251739502</v>
      </c>
      <c r="BB105" s="336" t="s">
        <v>1803</v>
      </c>
      <c r="BC105" s="336" t="s">
        <v>851</v>
      </c>
      <c r="BD105" s="336" t="s">
        <v>436</v>
      </c>
      <c r="BE105" s="40">
        <v>2.0397555828094482</v>
      </c>
      <c r="BF105" s="336" t="s">
        <v>827</v>
      </c>
      <c r="BG105" s="40">
        <v>1.2234559059143066</v>
      </c>
      <c r="BH105" s="336" t="s">
        <v>1447</v>
      </c>
      <c r="BI105" s="40">
        <v>1.8524521589279175</v>
      </c>
      <c r="BJ105" s="336" t="s">
        <v>1803</v>
      </c>
      <c r="BK105" s="40">
        <v>1.7316874265670776</v>
      </c>
      <c r="BL105" s="336" t="s">
        <v>851</v>
      </c>
      <c r="BM105" s="40">
        <v>2.2315948009490967</v>
      </c>
      <c r="BN105" s="336" t="s">
        <v>838</v>
      </c>
      <c r="BO105" s="336" t="s">
        <v>851</v>
      </c>
      <c r="BP105" s="336" t="s">
        <v>470</v>
      </c>
      <c r="BQ105" s="40">
        <v>9.1786235570907593E-3</v>
      </c>
      <c r="BR105" s="40">
        <v>9.4486195594072342E-3</v>
      </c>
      <c r="BS105" s="40">
        <v>1.0329173877835274E-2</v>
      </c>
      <c r="BT105" s="40">
        <v>9.4340341165661812E-3</v>
      </c>
      <c r="BU105" s="40">
        <v>9.4340145587921143E-3</v>
      </c>
      <c r="BV105" s="336" t="s">
        <v>851</v>
      </c>
      <c r="BW105" s="336" t="s">
        <v>470</v>
      </c>
      <c r="BX105" s="40">
        <v>8.2585904747247696E-3</v>
      </c>
      <c r="BY105" s="40">
        <v>8.2279164344072342E-3</v>
      </c>
      <c r="BZ105" s="40">
        <v>8.274497464299202E-3</v>
      </c>
      <c r="CA105" s="40">
        <v>9.2336768284440041E-3</v>
      </c>
      <c r="CB105" s="40">
        <v>9.713280014693737E-3</v>
      </c>
      <c r="CC105" s="336" t="s">
        <v>851</v>
      </c>
      <c r="CD105" s="336" t="s">
        <v>470</v>
      </c>
      <c r="CE105" s="40">
        <v>8.5397651419043541E-3</v>
      </c>
      <c r="CF105" s="40">
        <v>8.4343608468770981E-3</v>
      </c>
      <c r="CG105" s="40">
        <v>8.993878960609436E-3</v>
      </c>
      <c r="CH105" s="40">
        <v>9.7132464870810509E-3</v>
      </c>
      <c r="CI105" s="40">
        <v>9.0504046529531479E-3</v>
      </c>
      <c r="CJ105" s="336" t="s">
        <v>851</v>
      </c>
      <c r="CK105" s="336" t="s">
        <v>470</v>
      </c>
      <c r="CL105" s="40">
        <v>8.3366502076387405E-3</v>
      </c>
      <c r="CM105" s="40">
        <v>8.7540829554200172E-3</v>
      </c>
      <c r="CN105" s="40">
        <v>9.4734653830528259E-3</v>
      </c>
      <c r="CO105" s="40">
        <v>9.5320167019963264E-3</v>
      </c>
      <c r="CP105" s="40">
        <v>8.0245295539498329E-3</v>
      </c>
      <c r="CQ105" s="336" t="s">
        <v>851</v>
      </c>
      <c r="CR105" s="40"/>
      <c r="CS105" s="40"/>
      <c r="CT105" s="40"/>
      <c r="CU105" s="40"/>
      <c r="CV105" s="40"/>
      <c r="CW105" s="336" t="s">
        <v>1737</v>
      </c>
      <c r="CX105" s="336" t="s">
        <v>851</v>
      </c>
      <c r="CY105" s="40"/>
      <c r="CZ105" s="40"/>
      <c r="DA105" s="40"/>
      <c r="DB105" s="40"/>
      <c r="DC105" s="40"/>
      <c r="DD105" s="336" t="s">
        <v>1737</v>
      </c>
      <c r="DE105" s="336" t="s">
        <v>851</v>
      </c>
      <c r="DF105" s="40"/>
      <c r="DG105" s="336" t="s">
        <v>1737</v>
      </c>
      <c r="DH105" s="336" t="s">
        <v>851</v>
      </c>
      <c r="DI105" s="336" t="s">
        <v>851</v>
      </c>
      <c r="DJ105" s="336">
        <v>2.8</v>
      </c>
      <c r="DK105" s="336" t="s">
        <v>1738</v>
      </c>
      <c r="DL105" s="336" t="s">
        <v>851</v>
      </c>
      <c r="DM105" s="336" t="s">
        <v>851</v>
      </c>
      <c r="DN105" s="336" t="s">
        <v>470</v>
      </c>
      <c r="DO105" s="40">
        <v>1.7731204861775041E-3</v>
      </c>
      <c r="DP105" s="40">
        <v>7.8073800541460514E-3</v>
      </c>
      <c r="DQ105" s="40">
        <v>1.0499698109924793E-2</v>
      </c>
      <c r="DR105" s="40">
        <v>1.6782781109213829E-2</v>
      </c>
      <c r="DS105" s="40">
        <v>1.0616175830364227E-2</v>
      </c>
      <c r="DT105" s="336" t="s">
        <v>851</v>
      </c>
      <c r="DU105" s="336" t="s">
        <v>470</v>
      </c>
      <c r="DV105" s="40">
        <v>7.9624997451901436E-3</v>
      </c>
      <c r="DW105" s="40">
        <v>9.6666663885116577E-3</v>
      </c>
      <c r="DX105" s="40">
        <v>1.0895000770688057E-2</v>
      </c>
      <c r="DY105" s="40">
        <v>3.250000299885869E-3</v>
      </c>
      <c r="DZ105" s="40">
        <v>2.4999999441206455E-3</v>
      </c>
      <c r="EA105" s="336" t="s">
        <v>851</v>
      </c>
      <c r="EB105" s="336" t="s">
        <v>470</v>
      </c>
      <c r="EC105" s="40">
        <v>9.6504413522779942E-4</v>
      </c>
      <c r="ED105" s="40">
        <v>-3.3170864917337894E-3</v>
      </c>
      <c r="EE105" s="40">
        <v>9.831645293161273E-4</v>
      </c>
      <c r="EF105" s="40">
        <v>-7.4484641663730145E-3</v>
      </c>
      <c r="EG105" s="40">
        <v>-5.2168671973049641E-3</v>
      </c>
      <c r="EH105" s="336" t="s">
        <v>851</v>
      </c>
      <c r="EI105" s="336" t="s">
        <v>470</v>
      </c>
      <c r="EJ105" s="40">
        <v>1.1138869449496269E-2</v>
      </c>
      <c r="EK105" s="40">
        <v>9.9210543558001518E-3</v>
      </c>
      <c r="EL105" s="40">
        <v>3.4307290334254503E-3</v>
      </c>
      <c r="EM105" s="40">
        <v>5.0339279696345329E-3</v>
      </c>
      <c r="EN105" s="40">
        <v>9.8834987729787827E-3</v>
      </c>
      <c r="EO105" s="336" t="s">
        <v>851</v>
      </c>
      <c r="EP105" s="336" t="s">
        <v>851</v>
      </c>
      <c r="EQ105" s="336" t="s">
        <v>851</v>
      </c>
      <c r="ER105" s="40">
        <v>0.62960000000000005</v>
      </c>
      <c r="ES105" s="336" t="s">
        <v>1739</v>
      </c>
      <c r="ET105" s="336" t="s">
        <v>851</v>
      </c>
      <c r="EU105" s="336" t="s">
        <v>851</v>
      </c>
      <c r="EV105" s="40">
        <v>0.60659999999999992</v>
      </c>
      <c r="EW105" s="336" t="s">
        <v>1739</v>
      </c>
      <c r="EX105" s="336" t="s">
        <v>851</v>
      </c>
      <c r="EY105" s="336" t="s">
        <v>851</v>
      </c>
      <c r="EZ105" s="40">
        <v>0.65010000000000001</v>
      </c>
      <c r="FA105" s="336" t="s">
        <v>1739</v>
      </c>
      <c r="FB105" s="336" t="s">
        <v>851</v>
      </c>
      <c r="FC105" s="40">
        <v>-0.10383833199739456</v>
      </c>
      <c r="FD105" s="40">
        <v>-0.12233699858188629</v>
      </c>
      <c r="FE105" s="40">
        <v>-0.15396168828010559</v>
      </c>
      <c r="FF105" s="40">
        <v>-0.16523696482181549</v>
      </c>
      <c r="FG105" s="40">
        <v>-0.13656754791736603</v>
      </c>
      <c r="FH105" s="336" t="s">
        <v>838</v>
      </c>
      <c r="FI105" s="336" t="s">
        <v>851</v>
      </c>
      <c r="FJ105" s="40">
        <v>-7.8467436134815216E-2</v>
      </c>
      <c r="FK105" s="40">
        <v>-8.9031212031841278E-2</v>
      </c>
      <c r="FL105" s="40">
        <v>-0.10330843180418015</v>
      </c>
      <c r="FM105" s="40">
        <v>-8.487594872713089E-2</v>
      </c>
      <c r="FN105" s="40">
        <v>-2.3281371220946312E-2</v>
      </c>
      <c r="FO105" s="336" t="s">
        <v>840</v>
      </c>
      <c r="FP105" s="336" t="s">
        <v>851</v>
      </c>
      <c r="FQ105" s="40">
        <v>0.26626893877983093</v>
      </c>
      <c r="FR105" s="336" t="s">
        <v>840</v>
      </c>
      <c r="FS105" s="336" t="s">
        <v>851</v>
      </c>
      <c r="FT105" s="336" t="s">
        <v>851</v>
      </c>
      <c r="FU105" s="40">
        <v>3.8451157510280609E-2</v>
      </c>
      <c r="FV105" s="40">
        <v>4.700673371553421E-2</v>
      </c>
      <c r="FW105" s="40">
        <v>5.0991285592317581E-2</v>
      </c>
      <c r="FX105" s="40">
        <v>5.6663427501916885E-2</v>
      </c>
      <c r="FY105" s="40">
        <v>3.2855281606316566E-3</v>
      </c>
      <c r="FZ105" s="336" t="s">
        <v>840</v>
      </c>
      <c r="GA105" s="336" t="s">
        <v>851</v>
      </c>
      <c r="GB105" s="336" t="s">
        <v>851</v>
      </c>
      <c r="GC105" s="336" t="s">
        <v>851</v>
      </c>
      <c r="GD105" s="336" t="s">
        <v>851</v>
      </c>
      <c r="GE105" s="336" t="s">
        <v>851</v>
      </c>
      <c r="GF105" s="336" t="s">
        <v>851</v>
      </c>
      <c r="GG105" s="336" t="s">
        <v>851</v>
      </c>
      <c r="GH105" s="336" t="s">
        <v>851</v>
      </c>
      <c r="GI105" s="336" t="s">
        <v>851</v>
      </c>
      <c r="GJ105" s="336" t="s">
        <v>851</v>
      </c>
      <c r="GK105" s="40">
        <v>8240735</v>
      </c>
      <c r="GL105" s="40">
        <v>8417082</v>
      </c>
      <c r="GM105" s="40">
        <v>8586077</v>
      </c>
      <c r="GN105" s="40">
        <v>8753097</v>
      </c>
      <c r="GO105" s="40">
        <v>8925729</v>
      </c>
      <c r="GP105" s="40">
        <v>9109585</v>
      </c>
      <c r="GQ105" s="40">
        <v>9307421</v>
      </c>
      <c r="GR105" s="40">
        <v>9518159</v>
      </c>
      <c r="GS105" s="40">
        <v>9738796</v>
      </c>
      <c r="GT105" s="40">
        <v>9964470</v>
      </c>
      <c r="GU105" s="40">
        <v>10192168</v>
      </c>
      <c r="GV105" s="40">
        <v>10420459</v>
      </c>
      <c r="GW105" s="40">
        <v>10652032</v>
      </c>
      <c r="GX105" s="40">
        <v>10892821</v>
      </c>
      <c r="GY105" s="40">
        <v>11150970</v>
      </c>
      <c r="GZ105" s="40">
        <v>11432096</v>
      </c>
      <c r="HA105" s="40">
        <v>11738434</v>
      </c>
      <c r="HB105" s="40">
        <v>12067516</v>
      </c>
      <c r="HC105" s="40">
        <v>12414292</v>
      </c>
      <c r="HD105" s="40">
        <v>12771246</v>
      </c>
      <c r="HE105" s="40">
        <v>13132792</v>
      </c>
      <c r="HF105" s="40">
        <v>13497000</v>
      </c>
      <c r="HG105" s="40">
        <v>13866000</v>
      </c>
      <c r="HH105" s="40">
        <v>14239000</v>
      </c>
      <c r="HI105" s="40">
        <v>14618000</v>
      </c>
      <c r="HJ105" s="40">
        <v>15004000</v>
      </c>
      <c r="HK105" s="40">
        <v>15397000</v>
      </c>
      <c r="HL105" s="40">
        <v>15795000</v>
      </c>
      <c r="HM105" s="40">
        <v>16199000</v>
      </c>
      <c r="HN105" s="40">
        <v>16608000</v>
      </c>
      <c r="HO105" s="40">
        <v>17021000</v>
      </c>
      <c r="HP105" s="40">
        <v>17439000</v>
      </c>
      <c r="HQ105" s="40">
        <v>17861000</v>
      </c>
      <c r="HR105" s="40">
        <v>18287000</v>
      </c>
      <c r="HS105" s="40">
        <v>18716000</v>
      </c>
      <c r="HT105" s="40">
        <v>19150000</v>
      </c>
      <c r="HU105" s="40">
        <v>19587000</v>
      </c>
      <c r="HV105" s="40">
        <v>20027000</v>
      </c>
      <c r="HW105" s="40">
        <v>20470000</v>
      </c>
      <c r="HX105" s="40">
        <v>20916000</v>
      </c>
      <c r="HY105" s="40">
        <v>21365000</v>
      </c>
      <c r="HZ105" s="40">
        <v>21816000</v>
      </c>
      <c r="IA105" s="40">
        <v>22269000</v>
      </c>
      <c r="IB105" s="40">
        <v>22725000</v>
      </c>
      <c r="IC105" s="40">
        <v>23184000</v>
      </c>
      <c r="ID105" s="40">
        <v>23644000</v>
      </c>
      <c r="IE105" s="40">
        <v>24107000</v>
      </c>
      <c r="IF105" s="40">
        <v>24571000</v>
      </c>
      <c r="IG105" s="40">
        <v>25037000</v>
      </c>
      <c r="IH105" s="40">
        <v>25504000</v>
      </c>
      <c r="II105" s="40">
        <v>25972000</v>
      </c>
      <c r="IJ105" s="336" t="s">
        <v>851</v>
      </c>
      <c r="IK105" s="336" t="s">
        <v>851</v>
      </c>
      <c r="IL105" s="336" t="s">
        <v>851</v>
      </c>
      <c r="IM105" s="40">
        <v>2.6443576440215111E-2</v>
      </c>
      <c r="IN105" s="40">
        <v>2.7648799121379852E-2</v>
      </c>
      <c r="IO105" s="40">
        <v>2.8331175446510315E-2</v>
      </c>
      <c r="IP105" s="40">
        <v>2.8347847983241081E-2</v>
      </c>
      <c r="IQ105" s="40">
        <v>2.7916070073843002E-2</v>
      </c>
      <c r="IR105" s="40">
        <v>2.7355130761861801E-2</v>
      </c>
      <c r="IS105" s="40">
        <v>2.6972362771630287E-2</v>
      </c>
      <c r="IT105" s="40">
        <v>2.6544878259301186E-2</v>
      </c>
      <c r="IU105" s="40">
        <v>2.6268966495990753E-2</v>
      </c>
      <c r="IV105" s="40">
        <v>2.6063187047839165E-2</v>
      </c>
      <c r="IW105" s="40">
        <v>2.5855852290987968E-2</v>
      </c>
      <c r="IX105" s="40">
        <v>2.5520749390125275E-2</v>
      </c>
      <c r="IY105" s="40">
        <v>2.5256076827645302E-2</v>
      </c>
      <c r="IZ105" s="40">
        <v>2.4934995919466019E-2</v>
      </c>
      <c r="JA105" s="40">
        <v>2.4563368409872055E-2</v>
      </c>
      <c r="JB105" s="40">
        <v>2.4261200800538063E-2</v>
      </c>
      <c r="JC105" s="40">
        <v>2.3910487070679665E-2</v>
      </c>
      <c r="JD105" s="40">
        <v>2.3570859804749489E-2</v>
      </c>
      <c r="JE105" s="40">
        <v>2.3188348859548569E-2</v>
      </c>
      <c r="JF105" s="40">
        <v>2.2923942655324936E-2</v>
      </c>
      <c r="JG105" s="40">
        <v>2.256336435675621E-2</v>
      </c>
      <c r="JH105" s="40">
        <v>2.2215282544493675E-2</v>
      </c>
      <c r="JI105" s="40">
        <v>2.1879035979509354E-2</v>
      </c>
      <c r="JJ105" s="40">
        <v>2.1554017439484596E-2</v>
      </c>
      <c r="JK105" s="40">
        <v>2.123965322971344E-2</v>
      </c>
      <c r="JL105" s="40">
        <v>2.0889576524496078E-2</v>
      </c>
      <c r="JM105" s="40">
        <v>2.0551931113004684E-2</v>
      </c>
      <c r="JN105" s="40">
        <v>2.0270062610507011E-2</v>
      </c>
      <c r="JO105" s="40">
        <v>1.9996745511889458E-2</v>
      </c>
      <c r="JP105" s="40">
        <v>1.9646996632218361E-2</v>
      </c>
      <c r="JQ105" s="40">
        <v>1.9392872229218483E-2</v>
      </c>
      <c r="JR105" s="40">
        <v>1.9064631313085556E-2</v>
      </c>
      <c r="JS105" s="40">
        <v>1.8787844106554985E-2</v>
      </c>
      <c r="JT105" s="40">
        <v>1.8480570986866951E-2</v>
      </c>
      <c r="JU105" s="40">
        <v>1.8183732405304909E-2</v>
      </c>
      <c r="JV105" s="336" t="s">
        <v>1740</v>
      </c>
      <c r="JW105" s="336" t="s">
        <v>851</v>
      </c>
      <c r="JX105" s="336" t="s">
        <v>851</v>
      </c>
      <c r="JY105" s="336" t="s">
        <v>851</v>
      </c>
      <c r="JZ105" s="336" t="s">
        <v>851</v>
      </c>
      <c r="KA105" s="336" t="s">
        <v>1740</v>
      </c>
      <c r="KB105" s="40">
        <v>0.47891200353810903</v>
      </c>
      <c r="KC105" s="40">
        <v>0.47977498531746199</v>
      </c>
      <c r="KD105" s="40">
        <v>0.48075395135171101</v>
      </c>
      <c r="KE105" s="40">
        <v>0.481788892995267</v>
      </c>
      <c r="KF105" s="40">
        <v>0.48280919496813396</v>
      </c>
      <c r="KG105" s="40">
        <v>0.483768721837672</v>
      </c>
      <c r="KH105" s="40">
        <v>0.484656970904489</v>
      </c>
      <c r="KI105" s="40">
        <v>0.48548424413292901</v>
      </c>
      <c r="KJ105" s="40">
        <v>0.486259926808007</v>
      </c>
      <c r="KK105" s="40">
        <v>0.48700213383916496</v>
      </c>
      <c r="KL105" s="40">
        <v>0.48772094998562998</v>
      </c>
      <c r="KM105" s="40">
        <v>0.488414497514706</v>
      </c>
      <c r="KN105" s="40">
        <v>0.48907894488595605</v>
      </c>
      <c r="KO105" s="40">
        <v>0.48971403638324701</v>
      </c>
      <c r="KP105" s="40">
        <v>0.49032115999038295</v>
      </c>
      <c r="KQ105" s="40">
        <v>0.49090048758844396</v>
      </c>
      <c r="KR105" s="40">
        <v>0.49145317451183401</v>
      </c>
      <c r="KS105" s="40">
        <v>0.49197995755035501</v>
      </c>
      <c r="KT105" s="40">
        <v>0.49248193097083698</v>
      </c>
      <c r="KU105" s="40">
        <v>0.49295994233099399</v>
      </c>
      <c r="KV105" s="40">
        <v>0.49341418127412801</v>
      </c>
      <c r="KW105" s="40">
        <v>0.493845687202282</v>
      </c>
      <c r="KX105" s="40">
        <v>0.49425482440555901</v>
      </c>
      <c r="KY105" s="40">
        <v>0.49464286386006995</v>
      </c>
      <c r="KZ105" s="40">
        <v>0.49500936899735898</v>
      </c>
      <c r="LA105" s="40">
        <v>0.49535484858434797</v>
      </c>
      <c r="LB105" s="40">
        <v>0.49568003722804199</v>
      </c>
      <c r="LC105" s="40">
        <v>0.49598582885571801</v>
      </c>
      <c r="LD105" s="40">
        <v>0.49627199852218501</v>
      </c>
      <c r="LE105" s="40">
        <v>0.49653944500424801</v>
      </c>
      <c r="LF105" s="40">
        <v>0.49678833903622299</v>
      </c>
      <c r="LG105" s="40">
        <v>0.49701895287727899</v>
      </c>
      <c r="LH105" s="40">
        <v>0.49723206822972899</v>
      </c>
      <c r="LI105" s="40">
        <v>0.497427951138041</v>
      </c>
      <c r="LJ105" s="40">
        <v>0.49760772229063904</v>
      </c>
      <c r="LK105" s="40">
        <v>0.497771025327579</v>
      </c>
      <c r="LL105" s="336" t="s">
        <v>851</v>
      </c>
      <c r="LM105" s="336" t="s">
        <v>851</v>
      </c>
      <c r="LN105" s="336" t="s">
        <v>1740</v>
      </c>
      <c r="LO105" s="40">
        <v>0.52086520195007324</v>
      </c>
      <c r="LP105" s="40">
        <v>0.52465736865997314</v>
      </c>
      <c r="LQ105" s="40">
        <v>0.52844810485839844</v>
      </c>
      <c r="LR105" s="40">
        <v>0.53223800659179688</v>
      </c>
      <c r="LS105" s="40">
        <v>0.53608107566833496</v>
      </c>
      <c r="LT105" s="40">
        <v>0.53998720645904541</v>
      </c>
      <c r="LU105" s="40">
        <v>0.54315775632858276</v>
      </c>
      <c r="LV105" s="40">
        <v>0.54644453525543213</v>
      </c>
      <c r="LW105" s="40">
        <v>0.5498279333114624</v>
      </c>
      <c r="LX105" s="40">
        <v>0.55329048633575439</v>
      </c>
      <c r="LY105" s="40">
        <v>0.55671823024749756</v>
      </c>
      <c r="LZ105" s="40">
        <v>0.55952459573745728</v>
      </c>
      <c r="MA105" s="40">
        <v>0.56245648860931396</v>
      </c>
      <c r="MB105" s="40">
        <v>0.56546700000762939</v>
      </c>
      <c r="MC105" s="40">
        <v>0.56864160299301147</v>
      </c>
      <c r="MD105" s="40">
        <v>0.57194054126739502</v>
      </c>
      <c r="ME105" s="40">
        <v>0.57480359077453613</v>
      </c>
      <c r="MF105" s="40">
        <v>0.57790714502334595</v>
      </c>
      <c r="MG105" s="40">
        <v>0.58112317323684692</v>
      </c>
      <c r="MH105" s="40">
        <v>0.58458006381988525</v>
      </c>
      <c r="MI105" s="40">
        <v>0.58804178237915039</v>
      </c>
      <c r="MJ105" s="40">
        <v>0.59115737676620483</v>
      </c>
      <c r="MK105" s="40">
        <v>0.59439754486083984</v>
      </c>
      <c r="ML105" s="40">
        <v>0.59780168533325195</v>
      </c>
      <c r="MM105" s="40">
        <v>0.60126221179962158</v>
      </c>
      <c r="MN105" s="40">
        <v>0.60472738742828369</v>
      </c>
      <c r="MO105" s="40">
        <v>0.60771912336349487</v>
      </c>
      <c r="MP105" s="40">
        <v>0.61080425977706909</v>
      </c>
      <c r="MQ105" s="40">
        <v>0.61386138200759888</v>
      </c>
      <c r="MR105" s="40">
        <v>0.61693412065505981</v>
      </c>
      <c r="MS105" s="40">
        <v>0.61994588375091553</v>
      </c>
      <c r="MT105" s="40">
        <v>0.62239181995391846</v>
      </c>
      <c r="MU105" s="40">
        <v>0.62488299608230591</v>
      </c>
      <c r="MV105" s="40">
        <v>0.62735152244567871</v>
      </c>
      <c r="MW105" s="40">
        <v>0.62974435091018677</v>
      </c>
      <c r="MX105" s="40">
        <v>0.6320267915725708</v>
      </c>
      <c r="MY105" s="336" t="s">
        <v>851</v>
      </c>
      <c r="MZ105" s="336" t="s">
        <v>1740</v>
      </c>
      <c r="NA105" s="40">
        <v>0.50278550386428833</v>
      </c>
      <c r="NB105" s="40">
        <v>0.50658100843429565</v>
      </c>
      <c r="NC105" s="40">
        <v>0.5104948878288269</v>
      </c>
      <c r="ND105" s="40">
        <v>0.51446247100830078</v>
      </c>
      <c r="NE105" s="40">
        <v>0.51845377683639526</v>
      </c>
      <c r="NF105" s="40">
        <v>0.5224413275718689</v>
      </c>
      <c r="NG105" s="40">
        <v>0.52574646472930908</v>
      </c>
      <c r="NH105" s="40">
        <v>0.52920812368392944</v>
      </c>
      <c r="NI105" s="40">
        <v>0.53262168169021606</v>
      </c>
      <c r="NJ105" s="40">
        <v>0.53611987829208374</v>
      </c>
      <c r="NK105" s="40">
        <v>0.53958946466445923</v>
      </c>
      <c r="NL105" s="40">
        <v>0.54250830411911011</v>
      </c>
      <c r="NM105" s="40">
        <v>0.54555237293243408</v>
      </c>
      <c r="NN105" s="40">
        <v>0.54861408472061157</v>
      </c>
      <c r="NO105" s="40">
        <v>0.55178225040435791</v>
      </c>
      <c r="NP105" s="40">
        <v>0.55507904291152954</v>
      </c>
      <c r="NQ105" s="40">
        <v>0.55794483423233032</v>
      </c>
      <c r="NR105" s="40">
        <v>0.56099879741668701</v>
      </c>
      <c r="NS105" s="40">
        <v>0.56417125463485718</v>
      </c>
      <c r="NT105" s="40">
        <v>0.56742894649505615</v>
      </c>
      <c r="NU105" s="40">
        <v>0.57070493698120117</v>
      </c>
      <c r="NV105" s="40">
        <v>0.57354366779327393</v>
      </c>
      <c r="NW105" s="40">
        <v>0.57652169466018677</v>
      </c>
      <c r="NX105" s="40">
        <v>0.57957988977432251</v>
      </c>
      <c r="NY105" s="40">
        <v>0.58266401290893555</v>
      </c>
      <c r="NZ105" s="40">
        <v>0.58558392524719238</v>
      </c>
      <c r="OA105" s="40">
        <v>0.58814632892608643</v>
      </c>
      <c r="OB105" s="40">
        <v>0.59077644348144531</v>
      </c>
      <c r="OC105" s="40">
        <v>0.59331130981445313</v>
      </c>
      <c r="OD105" s="40">
        <v>0.59575569629669189</v>
      </c>
      <c r="OE105" s="40">
        <v>0.59812211990356445</v>
      </c>
      <c r="OF105" s="40">
        <v>0.59999167919158936</v>
      </c>
      <c r="OG105" s="40">
        <v>0.60184770822525024</v>
      </c>
      <c r="OH105" s="40">
        <v>0.60362660884857178</v>
      </c>
      <c r="OI105" s="40">
        <v>0.60523837804794312</v>
      </c>
      <c r="OJ105" s="40">
        <v>0.60669183731079102</v>
      </c>
      <c r="OK105" s="336" t="s">
        <v>851</v>
      </c>
      <c r="OL105" s="336" t="s">
        <v>851</v>
      </c>
      <c r="OM105" s="336" t="s">
        <v>1740</v>
      </c>
      <c r="ON105" s="40">
        <v>0.40456885099411011</v>
      </c>
      <c r="OO105" s="40">
        <v>0.40830013155937195</v>
      </c>
      <c r="OP105" s="40">
        <v>0.41222849488258362</v>
      </c>
      <c r="OQ105" s="40">
        <v>0.41630655527114868</v>
      </c>
      <c r="OR105" s="40">
        <v>0.42053171992301941</v>
      </c>
      <c r="OS105" s="40">
        <v>0.42489001154899597</v>
      </c>
      <c r="OT105" s="40">
        <v>0.42883604764938354</v>
      </c>
      <c r="OU105" s="40">
        <v>0.43278524279594421</v>
      </c>
      <c r="OV105" s="40">
        <v>0.43689864873886108</v>
      </c>
      <c r="OW105" s="40">
        <v>0.44110000133514404</v>
      </c>
      <c r="OX105" s="40">
        <v>0.4452812671661377</v>
      </c>
      <c r="OY105" s="40">
        <v>0.4489835798740387</v>
      </c>
      <c r="OZ105" s="40">
        <v>0.45280152559280396</v>
      </c>
      <c r="PA105" s="40">
        <v>0.45663312077522278</v>
      </c>
      <c r="PB105" s="40">
        <v>0.46044075489044189</v>
      </c>
      <c r="PC105" s="40">
        <v>0.46436753869056702</v>
      </c>
      <c r="PD105" s="40">
        <v>0.46780204772949219</v>
      </c>
      <c r="PE105" s="40">
        <v>0.4713062047958374</v>
      </c>
      <c r="PF105" s="40">
        <v>0.47492754459381104</v>
      </c>
      <c r="PG105" s="40">
        <v>0.47868135571479797</v>
      </c>
      <c r="PH105" s="40">
        <v>0.48240208625793457</v>
      </c>
      <c r="PI105" s="40">
        <v>0.48588350415229797</v>
      </c>
      <c r="PJ105" s="40">
        <v>0.48948919773101807</v>
      </c>
      <c r="PK105" s="40">
        <v>0.49316072463989258</v>
      </c>
      <c r="PL105" s="40">
        <v>0.49694013595581055</v>
      </c>
      <c r="PM105" s="40">
        <v>0.50077229738235474</v>
      </c>
      <c r="PN105" s="40">
        <v>0.50417125225067139</v>
      </c>
      <c r="PO105" s="40">
        <v>0.50774621963500977</v>
      </c>
      <c r="PP105" s="40">
        <v>0.51124310493469238</v>
      </c>
      <c r="PQ105" s="40">
        <v>0.51483780145645142</v>
      </c>
      <c r="PR105" s="40">
        <v>0.51839792728424072</v>
      </c>
      <c r="PS105" s="40">
        <v>0.52142530679702759</v>
      </c>
      <c r="PT105" s="40">
        <v>0.52456146478652954</v>
      </c>
      <c r="PU105" s="40">
        <v>0.52765905857086182</v>
      </c>
      <c r="PV105" s="40">
        <v>0.53070104122161865</v>
      </c>
      <c r="PW105" s="40">
        <v>0.53361314535140991</v>
      </c>
      <c r="PX105" s="336" t="s">
        <v>851</v>
      </c>
      <c r="PY105" s="336" t="s">
        <v>851</v>
      </c>
      <c r="PZ105" s="40">
        <v>0.65859999999999996</v>
      </c>
      <c r="QA105" s="40">
        <v>0.65749999999999997</v>
      </c>
      <c r="QB105" s="40">
        <v>0.65639999999999998</v>
      </c>
      <c r="QC105" s="40">
        <v>0.65469999999999995</v>
      </c>
      <c r="QD105" s="40">
        <v>0.65249999999999997</v>
      </c>
      <c r="QE105" s="40">
        <v>0.6520999999999999</v>
      </c>
      <c r="QF105" s="40">
        <v>0.65060000000000007</v>
      </c>
      <c r="QG105" s="40">
        <v>0.6492</v>
      </c>
      <c r="QH105" s="40">
        <v>0.64829999999999999</v>
      </c>
      <c r="QI105" s="40">
        <v>0.64629999999999999</v>
      </c>
      <c r="QJ105" s="40">
        <v>0.64489999999999992</v>
      </c>
      <c r="QK105" s="40">
        <v>0.64319999999999988</v>
      </c>
      <c r="QL105" s="40">
        <v>0.64170000000000005</v>
      </c>
      <c r="QM105" s="40">
        <v>0.64</v>
      </c>
      <c r="QN105" s="40">
        <v>0.63840000000000008</v>
      </c>
      <c r="QO105" s="40">
        <v>0.63549999999999995</v>
      </c>
      <c r="QP105" s="40">
        <v>0.63290000000000002</v>
      </c>
      <c r="QQ105" s="40">
        <v>0.63109999999999999</v>
      </c>
      <c r="QR105" s="40">
        <v>0.62960000000000005</v>
      </c>
      <c r="QS105" s="336" t="s">
        <v>851</v>
      </c>
      <c r="QT105" s="336" t="s">
        <v>851</v>
      </c>
      <c r="QU105" s="336" t="s">
        <v>851</v>
      </c>
      <c r="QV105" s="336" t="s">
        <v>851</v>
      </c>
      <c r="QW105" s="40">
        <v>-2.3796313907951117E-3</v>
      </c>
      <c r="QX105" s="336" t="s">
        <v>851</v>
      </c>
      <c r="QY105" s="336" t="s">
        <v>851</v>
      </c>
      <c r="QZ105" s="336" t="s">
        <v>851</v>
      </c>
      <c r="RA105" s="336" t="s">
        <v>851</v>
      </c>
      <c r="RB105" s="336" t="s">
        <v>851</v>
      </c>
      <c r="RC105" s="336" t="s">
        <v>851</v>
      </c>
      <c r="RD105" s="336" t="s">
        <v>851</v>
      </c>
      <c r="RE105" s="336" t="s">
        <v>851</v>
      </c>
      <c r="RF105" s="40">
        <v>0.33700000000000002</v>
      </c>
      <c r="RG105" s="40">
        <v>2012</v>
      </c>
      <c r="RH105" s="336" t="s">
        <v>840</v>
      </c>
      <c r="RI105" s="336" t="s">
        <v>851</v>
      </c>
      <c r="RJ105" s="40">
        <v>0.36099999999999999</v>
      </c>
      <c r="RK105" s="40">
        <v>2012</v>
      </c>
      <c r="RL105" s="336" t="s">
        <v>840</v>
      </c>
      <c r="RM105" s="336" t="s">
        <v>851</v>
      </c>
      <c r="RN105" s="40">
        <v>0.70900000000000007</v>
      </c>
      <c r="RO105" s="40">
        <v>2012</v>
      </c>
      <c r="RP105" s="336" t="s">
        <v>840</v>
      </c>
      <c r="RQ105" s="336" t="s">
        <v>851</v>
      </c>
      <c r="RR105" s="40">
        <v>0.92500000000000004</v>
      </c>
      <c r="RS105" s="40">
        <v>2012</v>
      </c>
      <c r="RT105" s="336" t="s">
        <v>840</v>
      </c>
      <c r="RU105" s="336" t="s">
        <v>851</v>
      </c>
      <c r="RV105" s="40">
        <v>0.43700000000000006</v>
      </c>
      <c r="RW105" s="40">
        <v>2018</v>
      </c>
      <c r="RX105" s="336" t="s">
        <v>840</v>
      </c>
      <c r="RY105" s="336" t="s">
        <v>851</v>
      </c>
      <c r="RZ105" s="336" t="s">
        <v>838</v>
      </c>
      <c r="SA105" s="40">
        <v>0.2169240266084671</v>
      </c>
      <c r="SB105" s="40">
        <v>0.22737213969230652</v>
      </c>
      <c r="SC105" s="40">
        <v>0.24631600081920624</v>
      </c>
      <c r="SD105" s="40">
        <v>0.24887716770172119</v>
      </c>
      <c r="SE105" s="40">
        <v>0.16134653985500336</v>
      </c>
      <c r="SF105" s="336" t="s">
        <v>851</v>
      </c>
      <c r="SG105" s="336" t="s">
        <v>851</v>
      </c>
      <c r="SH105" s="40">
        <v>0.22430893778800964</v>
      </c>
      <c r="SI105" s="40">
        <v>0.23977728188037872</v>
      </c>
      <c r="SJ105" s="40">
        <v>0.25296351313591003</v>
      </c>
      <c r="SK105" s="40">
        <v>0.27793118357658386</v>
      </c>
      <c r="SL105" s="40">
        <v>0.17344877123832703</v>
      </c>
      <c r="SM105" s="336" t="s">
        <v>840</v>
      </c>
      <c r="SN105" s="336" t="s">
        <v>851</v>
      </c>
      <c r="SO105" s="336" t="s">
        <v>851</v>
      </c>
      <c r="SP105" s="40">
        <v>4.5729108154773712E-2</v>
      </c>
      <c r="SQ105" s="40">
        <v>5.0881516188383102E-2</v>
      </c>
      <c r="SR105" s="40">
        <v>6.090700626373291E-2</v>
      </c>
      <c r="SS105" s="40">
        <v>7.6909102499485016E-2</v>
      </c>
      <c r="ST105" s="40">
        <v>6.8466730415821075E-2</v>
      </c>
      <c r="SU105" s="336" t="s">
        <v>838</v>
      </c>
      <c r="SV105" s="336" t="s">
        <v>851</v>
      </c>
      <c r="SW105" s="336" t="s">
        <v>851</v>
      </c>
      <c r="SX105" s="40">
        <v>4.360203817486763E-2</v>
      </c>
      <c r="SY105" s="40">
        <v>4.8366080969572067E-2</v>
      </c>
      <c r="SZ105" s="40">
        <v>5.8897271752357483E-2</v>
      </c>
      <c r="TA105" s="40">
        <v>7.0978492498397827E-2</v>
      </c>
      <c r="TB105" s="40">
        <v>5.4925359785556793E-2</v>
      </c>
      <c r="TC105" s="336" t="s">
        <v>840</v>
      </c>
      <c r="TD105" s="336" t="s">
        <v>851</v>
      </c>
      <c r="TE105" s="336" t="s">
        <v>851</v>
      </c>
      <c r="TF105" s="336" t="s">
        <v>851</v>
      </c>
      <c r="TG105" s="40">
        <v>2.2427147254347801E-2</v>
      </c>
      <c r="TH105" s="40">
        <v>2.6494752615690231E-2</v>
      </c>
      <c r="TI105" s="40">
        <v>3.5556230694055557E-2</v>
      </c>
      <c r="TJ105" s="40">
        <v>4.9168296158313751E-2</v>
      </c>
      <c r="TK105" s="40">
        <v>4.0534820407629013E-2</v>
      </c>
      <c r="TL105" s="336" t="s">
        <v>838</v>
      </c>
      <c r="TM105" s="336" t="s">
        <v>851</v>
      </c>
      <c r="TN105" s="336" t="s">
        <v>851</v>
      </c>
      <c r="TO105" s="336" t="s">
        <v>851</v>
      </c>
      <c r="TP105" s="40">
        <v>2.0555295050144196E-2</v>
      </c>
      <c r="TQ105" s="40">
        <v>2.4482199922204018E-2</v>
      </c>
      <c r="TR105" s="40">
        <v>3.4080222249031067E-2</v>
      </c>
      <c r="TS105" s="40">
        <v>4.3844543397426605E-2</v>
      </c>
      <c r="TT105" s="40">
        <v>2.6577509939670563E-2</v>
      </c>
      <c r="TU105" s="336" t="s">
        <v>840</v>
      </c>
      <c r="TV105" s="336" t="s">
        <v>851</v>
      </c>
      <c r="TW105" s="40">
        <v>950</v>
      </c>
      <c r="TX105" s="336" t="s">
        <v>840</v>
      </c>
      <c r="TY105" s="336" t="s">
        <v>851</v>
      </c>
      <c r="TZ105" s="40">
        <v>944.1529541015625</v>
      </c>
      <c r="UA105" s="336" t="s">
        <v>838</v>
      </c>
      <c r="UB105" s="336" t="s">
        <v>851</v>
      </c>
      <c r="UC105" s="40">
        <v>945.76934873723201</v>
      </c>
      <c r="UD105" s="336" t="s">
        <v>840</v>
      </c>
      <c r="UE105" s="336" t="s">
        <v>851</v>
      </c>
      <c r="UF105" s="336" t="s">
        <v>851</v>
      </c>
      <c r="UG105" s="40">
        <v>0.11308570206165314</v>
      </c>
      <c r="UH105" s="40">
        <v>0.10503514111042023</v>
      </c>
      <c r="UI105" s="40">
        <v>9.2354312539100647E-2</v>
      </c>
      <c r="UJ105" s="40">
        <v>8.3640210330486298E-2</v>
      </c>
      <c r="UK105" s="40">
        <v>2.4778991937637329E-2</v>
      </c>
      <c r="UL105" s="336" t="s">
        <v>838</v>
      </c>
      <c r="UM105" s="336" t="s">
        <v>851</v>
      </c>
      <c r="UN105" s="336" t="s">
        <v>851</v>
      </c>
      <c r="UO105" s="336" t="s">
        <v>851</v>
      </c>
      <c r="UP105" s="40">
        <v>0.14584149420261383</v>
      </c>
      <c r="UQ105" s="40">
        <v>0.15074606239795685</v>
      </c>
      <c r="UR105" s="40">
        <v>0.14965507388114929</v>
      </c>
      <c r="US105" s="40">
        <v>0.19305524230003357</v>
      </c>
      <c r="UT105" s="40">
        <v>0.15016740560531616</v>
      </c>
      <c r="UU105" s="336" t="s">
        <v>840</v>
      </c>
    </row>
    <row r="106" spans="1:567">
      <c r="A106" s="336" t="s">
        <v>424</v>
      </c>
      <c r="B106" s="336" t="s">
        <v>64</v>
      </c>
      <c r="C106" s="336" t="s">
        <v>293</v>
      </c>
      <c r="D106" s="40">
        <v>2.6074692606925964E-2</v>
      </c>
      <c r="E106" s="336" t="s">
        <v>436</v>
      </c>
      <c r="F106" s="40">
        <v>2.2682134062051773E-2</v>
      </c>
      <c r="G106" s="336" t="s">
        <v>1741</v>
      </c>
      <c r="H106" s="40">
        <v>2.2779237478971481E-2</v>
      </c>
      <c r="I106" s="336" t="s">
        <v>1447</v>
      </c>
      <c r="J106" s="40">
        <v>2.7572570368647575E-2</v>
      </c>
      <c r="K106" s="336" t="s">
        <v>1803</v>
      </c>
      <c r="L106" s="336" t="s">
        <v>470</v>
      </c>
      <c r="M106" s="40">
        <v>0.58587914705276489</v>
      </c>
      <c r="N106" s="40"/>
      <c r="O106" s="336" t="s">
        <v>1736</v>
      </c>
      <c r="P106" s="40"/>
      <c r="Q106" s="336" t="s">
        <v>1736</v>
      </c>
      <c r="R106" s="40"/>
      <c r="S106" s="336" t="s">
        <v>1736</v>
      </c>
      <c r="T106" s="40"/>
      <c r="U106" s="336" t="s">
        <v>1736</v>
      </c>
      <c r="V106" s="336" t="s">
        <v>851</v>
      </c>
      <c r="W106" s="336" t="s">
        <v>470</v>
      </c>
      <c r="X106" s="40">
        <v>0.53137719631195068</v>
      </c>
      <c r="Y106" s="40"/>
      <c r="Z106" s="336" t="s">
        <v>1736</v>
      </c>
      <c r="AA106" s="40"/>
      <c r="AB106" s="336" t="s">
        <v>1736</v>
      </c>
      <c r="AC106" s="40"/>
      <c r="AD106" s="336" t="s">
        <v>1736</v>
      </c>
      <c r="AE106" s="40"/>
      <c r="AF106" s="336" t="s">
        <v>1736</v>
      </c>
      <c r="AG106" s="336" t="s">
        <v>851</v>
      </c>
      <c r="AH106" s="336" t="s">
        <v>470</v>
      </c>
      <c r="AI106" s="40">
        <v>0.51387327909469604</v>
      </c>
      <c r="AJ106" s="40"/>
      <c r="AK106" s="336" t="s">
        <v>1736</v>
      </c>
      <c r="AL106" s="40"/>
      <c r="AM106" s="336" t="s">
        <v>1736</v>
      </c>
      <c r="AN106" s="40"/>
      <c r="AO106" s="336" t="s">
        <v>1736</v>
      </c>
      <c r="AP106" s="40"/>
      <c r="AQ106" s="336" t="s">
        <v>1736</v>
      </c>
      <c r="AR106" s="336" t="s">
        <v>851</v>
      </c>
      <c r="AS106" s="336" t="s">
        <v>470</v>
      </c>
      <c r="AT106" s="40">
        <v>0.47678542137145996</v>
      </c>
      <c r="AU106" s="40"/>
      <c r="AV106" s="336" t="s">
        <v>1736</v>
      </c>
      <c r="AW106" s="40"/>
      <c r="AX106" s="336" t="s">
        <v>1736</v>
      </c>
      <c r="AY106" s="40"/>
      <c r="AZ106" s="336" t="s">
        <v>1736</v>
      </c>
      <c r="BA106" s="40"/>
      <c r="BB106" s="336" t="s">
        <v>1736</v>
      </c>
      <c r="BC106" s="336" t="s">
        <v>851</v>
      </c>
      <c r="BD106" s="336" t="s">
        <v>436</v>
      </c>
      <c r="BE106" s="40">
        <v>3.8135793209075928</v>
      </c>
      <c r="BF106" s="336" t="s">
        <v>827</v>
      </c>
      <c r="BG106" s="40">
        <v>2.1937899589538574</v>
      </c>
      <c r="BH106" s="336" t="s">
        <v>1447</v>
      </c>
      <c r="BI106" s="40">
        <v>1.9833841323852539</v>
      </c>
      <c r="BJ106" s="336" t="s">
        <v>1803</v>
      </c>
      <c r="BK106" s="40">
        <v>1.6611422300338745</v>
      </c>
      <c r="BL106" s="336" t="s">
        <v>851</v>
      </c>
      <c r="BM106" s="40">
        <v>1.7045001983642578</v>
      </c>
      <c r="BN106" s="336" t="s">
        <v>838</v>
      </c>
      <c r="BO106" s="336" t="s">
        <v>851</v>
      </c>
      <c r="BP106" s="336" t="s">
        <v>470</v>
      </c>
      <c r="BQ106" s="40">
        <v>9.1786235570907593E-3</v>
      </c>
      <c r="BR106" s="40">
        <v>9.4486195594072342E-3</v>
      </c>
      <c r="BS106" s="40">
        <v>1.0329173877835274E-2</v>
      </c>
      <c r="BT106" s="40">
        <v>9.4340341165661812E-3</v>
      </c>
      <c r="BU106" s="40">
        <v>9.4340145587921143E-3</v>
      </c>
      <c r="BV106" s="336" t="s">
        <v>851</v>
      </c>
      <c r="BW106" s="336" t="s">
        <v>470</v>
      </c>
      <c r="BX106" s="40">
        <v>8.2585904747247696E-3</v>
      </c>
      <c r="BY106" s="40">
        <v>8.2279164344072342E-3</v>
      </c>
      <c r="BZ106" s="40">
        <v>8.274497464299202E-3</v>
      </c>
      <c r="CA106" s="40">
        <v>9.2336768284440041E-3</v>
      </c>
      <c r="CB106" s="40">
        <v>9.713280014693737E-3</v>
      </c>
      <c r="CC106" s="336" t="s">
        <v>851</v>
      </c>
      <c r="CD106" s="336" t="s">
        <v>470</v>
      </c>
      <c r="CE106" s="40">
        <v>8.5397651419043541E-3</v>
      </c>
      <c r="CF106" s="40">
        <v>8.4343608468770981E-3</v>
      </c>
      <c r="CG106" s="40">
        <v>8.993878960609436E-3</v>
      </c>
      <c r="CH106" s="40">
        <v>9.7132464870810509E-3</v>
      </c>
      <c r="CI106" s="40">
        <v>9.0504046529531479E-3</v>
      </c>
      <c r="CJ106" s="336" t="s">
        <v>851</v>
      </c>
      <c r="CK106" s="336" t="s">
        <v>470</v>
      </c>
      <c r="CL106" s="40">
        <v>8.3366502076387405E-3</v>
      </c>
      <c r="CM106" s="40">
        <v>8.7540829554200172E-3</v>
      </c>
      <c r="CN106" s="40">
        <v>9.4734653830528259E-3</v>
      </c>
      <c r="CO106" s="40">
        <v>9.5320167019963264E-3</v>
      </c>
      <c r="CP106" s="40">
        <v>8.0245295539498329E-3</v>
      </c>
      <c r="CQ106" s="336" t="s">
        <v>851</v>
      </c>
      <c r="CR106" s="40"/>
      <c r="CS106" s="40"/>
      <c r="CT106" s="40"/>
      <c r="CU106" s="40"/>
      <c r="CV106" s="40"/>
      <c r="CW106" s="336" t="s">
        <v>1737</v>
      </c>
      <c r="CX106" s="336" t="s">
        <v>851</v>
      </c>
      <c r="CY106" s="40"/>
      <c r="CZ106" s="40"/>
      <c r="DA106" s="40"/>
      <c r="DB106" s="40"/>
      <c r="DC106" s="40"/>
      <c r="DD106" s="336" t="s">
        <v>1737</v>
      </c>
      <c r="DE106" s="336" t="s">
        <v>851</v>
      </c>
      <c r="DF106" s="40"/>
      <c r="DG106" s="336" t="s">
        <v>1737</v>
      </c>
      <c r="DH106" s="336" t="s">
        <v>851</v>
      </c>
      <c r="DI106" s="336" t="s">
        <v>851</v>
      </c>
      <c r="DJ106" s="336">
        <v>3.6</v>
      </c>
      <c r="DK106" s="336" t="s">
        <v>1738</v>
      </c>
      <c r="DL106" s="336" t="s">
        <v>851</v>
      </c>
      <c r="DM106" s="336" t="s">
        <v>851</v>
      </c>
      <c r="DN106" s="336" t="s">
        <v>470</v>
      </c>
      <c r="DO106" s="40">
        <v>1.7731204861775041E-3</v>
      </c>
      <c r="DP106" s="40">
        <v>7.8073800541460514E-3</v>
      </c>
      <c r="DQ106" s="40">
        <v>1.0499698109924793E-2</v>
      </c>
      <c r="DR106" s="40">
        <v>1.6782781109213829E-2</v>
      </c>
      <c r="DS106" s="40">
        <v>1.0616175830364227E-2</v>
      </c>
      <c r="DT106" s="336" t="s">
        <v>851</v>
      </c>
      <c r="DU106" s="336" t="s">
        <v>470</v>
      </c>
      <c r="DV106" s="40">
        <v>7.9624997451901436E-3</v>
      </c>
      <c r="DW106" s="40">
        <v>9.6666663885116577E-3</v>
      </c>
      <c r="DX106" s="40">
        <v>1.0895000770688057E-2</v>
      </c>
      <c r="DY106" s="40">
        <v>3.250000299885869E-3</v>
      </c>
      <c r="DZ106" s="40">
        <v>2.4999999441206455E-3</v>
      </c>
      <c r="EA106" s="336" t="s">
        <v>851</v>
      </c>
      <c r="EB106" s="336" t="s">
        <v>470</v>
      </c>
      <c r="EC106" s="40">
        <v>9.6504413522779942E-4</v>
      </c>
      <c r="ED106" s="40">
        <v>-3.3170864917337894E-3</v>
      </c>
      <c r="EE106" s="40">
        <v>9.831645293161273E-4</v>
      </c>
      <c r="EF106" s="40">
        <v>-7.4484641663730145E-3</v>
      </c>
      <c r="EG106" s="40">
        <v>-5.2168671973049641E-3</v>
      </c>
      <c r="EH106" s="336" t="s">
        <v>851</v>
      </c>
      <c r="EI106" s="336" t="s">
        <v>470</v>
      </c>
      <c r="EJ106" s="40">
        <v>1.1138869449496269E-2</v>
      </c>
      <c r="EK106" s="40">
        <v>9.9210543558001518E-3</v>
      </c>
      <c r="EL106" s="40">
        <v>3.4307290334254503E-3</v>
      </c>
      <c r="EM106" s="40">
        <v>5.0339279696345329E-3</v>
      </c>
      <c r="EN106" s="40">
        <v>9.8834987729787827E-3</v>
      </c>
      <c r="EO106" s="336" t="s">
        <v>851</v>
      </c>
      <c r="EP106" s="336" t="s">
        <v>851</v>
      </c>
      <c r="EQ106" s="336" t="s">
        <v>851</v>
      </c>
      <c r="ER106" s="40">
        <v>0.72889999999999999</v>
      </c>
      <c r="ES106" s="336" t="s">
        <v>1739</v>
      </c>
      <c r="ET106" s="336" t="s">
        <v>851</v>
      </c>
      <c r="EU106" s="336" t="s">
        <v>851</v>
      </c>
      <c r="EV106" s="40">
        <v>0.78980000000000006</v>
      </c>
      <c r="EW106" s="336" t="s">
        <v>1739</v>
      </c>
      <c r="EX106" s="336" t="s">
        <v>851</v>
      </c>
      <c r="EY106" s="336" t="s">
        <v>851</v>
      </c>
      <c r="EZ106" s="40">
        <v>0.67189999999999994</v>
      </c>
      <c r="FA106" s="336" t="s">
        <v>1739</v>
      </c>
      <c r="FB106" s="336" t="s">
        <v>851</v>
      </c>
      <c r="FC106" s="40">
        <v>-3.1451977789402008E-2</v>
      </c>
      <c r="FD106" s="40">
        <v>-4.0352515876293182E-2</v>
      </c>
      <c r="FE106" s="40">
        <v>-3.1962450593709946E-2</v>
      </c>
      <c r="FF106" s="40">
        <v>-3.9306383579969406E-2</v>
      </c>
      <c r="FG106" s="40">
        <v>-8.3350442349910736E-2</v>
      </c>
      <c r="FH106" s="336" t="s">
        <v>838</v>
      </c>
      <c r="FI106" s="336" t="s">
        <v>851</v>
      </c>
      <c r="FJ106" s="40">
        <v>-2.8603153303265572E-2</v>
      </c>
      <c r="FK106" s="40">
        <v>-3.5834949463605881E-2</v>
      </c>
      <c r="FL106" s="40">
        <v>-3.1752761453390121E-2</v>
      </c>
      <c r="FM106" s="40">
        <v>-1.8619820475578308E-2</v>
      </c>
      <c r="FN106" s="40">
        <v>-8.8501371443271637E-2</v>
      </c>
      <c r="FO106" s="336" t="s">
        <v>840</v>
      </c>
      <c r="FP106" s="336" t="s">
        <v>851</v>
      </c>
      <c r="FQ106" s="40">
        <v>0.56290405988693237</v>
      </c>
      <c r="FR106" s="336" t="s">
        <v>840</v>
      </c>
      <c r="FS106" s="336" t="s">
        <v>851</v>
      </c>
      <c r="FT106" s="336" t="s">
        <v>851</v>
      </c>
      <c r="FU106" s="40">
        <v>1.685011200606823E-2</v>
      </c>
      <c r="FV106" s="40">
        <v>2.0908478647470474E-2</v>
      </c>
      <c r="FW106" s="40">
        <v>2.1129744127392769E-2</v>
      </c>
      <c r="FX106" s="40">
        <v>2.096947468817234E-2</v>
      </c>
      <c r="FY106" s="40">
        <v>4.9775470048189163E-2</v>
      </c>
      <c r="FZ106" s="336" t="s">
        <v>840</v>
      </c>
      <c r="GA106" s="336" t="s">
        <v>851</v>
      </c>
      <c r="GB106" s="336" t="s">
        <v>851</v>
      </c>
      <c r="GC106" s="336" t="s">
        <v>851</v>
      </c>
      <c r="GD106" s="336" t="s">
        <v>851</v>
      </c>
      <c r="GE106" s="336" t="s">
        <v>851</v>
      </c>
      <c r="GF106" s="336" t="s">
        <v>851</v>
      </c>
      <c r="GG106" s="336" t="s">
        <v>851</v>
      </c>
      <c r="GH106" s="336" t="s">
        <v>851</v>
      </c>
      <c r="GI106" s="336" t="s">
        <v>851</v>
      </c>
      <c r="GJ106" s="336" t="s">
        <v>851</v>
      </c>
      <c r="GK106" s="40">
        <v>1201305</v>
      </c>
      <c r="GL106" s="40">
        <v>1227105</v>
      </c>
      <c r="GM106" s="40">
        <v>1254454</v>
      </c>
      <c r="GN106" s="40">
        <v>1283297</v>
      </c>
      <c r="GO106" s="40">
        <v>1313492</v>
      </c>
      <c r="GP106" s="40">
        <v>1344931</v>
      </c>
      <c r="GQ106" s="40">
        <v>1377582</v>
      </c>
      <c r="GR106" s="40">
        <v>1411545</v>
      </c>
      <c r="GS106" s="40">
        <v>1446936</v>
      </c>
      <c r="GT106" s="40">
        <v>1483920</v>
      </c>
      <c r="GU106" s="40">
        <v>1522603</v>
      </c>
      <c r="GV106" s="40">
        <v>1562996</v>
      </c>
      <c r="GW106" s="40">
        <v>1604981</v>
      </c>
      <c r="GX106" s="40">
        <v>1648259</v>
      </c>
      <c r="GY106" s="40">
        <v>1692433</v>
      </c>
      <c r="GZ106" s="40">
        <v>1737207</v>
      </c>
      <c r="HA106" s="40">
        <v>1782434</v>
      </c>
      <c r="HB106" s="40">
        <v>1828146</v>
      </c>
      <c r="HC106" s="40">
        <v>1874304</v>
      </c>
      <c r="HD106" s="40">
        <v>1920917</v>
      </c>
      <c r="HE106" s="40">
        <v>1967998</v>
      </c>
      <c r="HF106" s="40">
        <v>2015000</v>
      </c>
      <c r="HG106" s="40">
        <v>2063000</v>
      </c>
      <c r="HH106" s="40">
        <v>2112000</v>
      </c>
      <c r="HI106" s="40">
        <v>2160000</v>
      </c>
      <c r="HJ106" s="40">
        <v>2209000</v>
      </c>
      <c r="HK106" s="40">
        <v>2259000</v>
      </c>
      <c r="HL106" s="40">
        <v>2309000</v>
      </c>
      <c r="HM106" s="40">
        <v>2359000</v>
      </c>
      <c r="HN106" s="40">
        <v>2410000</v>
      </c>
      <c r="HO106" s="40">
        <v>2461000</v>
      </c>
      <c r="HP106" s="40">
        <v>2513000</v>
      </c>
      <c r="HQ106" s="40">
        <v>2565000</v>
      </c>
      <c r="HR106" s="40">
        <v>2618000</v>
      </c>
      <c r="HS106" s="40">
        <v>2671000</v>
      </c>
      <c r="HT106" s="40">
        <v>2724000</v>
      </c>
      <c r="HU106" s="40">
        <v>2778000</v>
      </c>
      <c r="HV106" s="40">
        <v>2832000</v>
      </c>
      <c r="HW106" s="40">
        <v>2886000</v>
      </c>
      <c r="HX106" s="40">
        <v>2941000</v>
      </c>
      <c r="HY106" s="40">
        <v>2996000</v>
      </c>
      <c r="HZ106" s="40">
        <v>3052000</v>
      </c>
      <c r="IA106" s="40">
        <v>3107000</v>
      </c>
      <c r="IB106" s="40">
        <v>3163000</v>
      </c>
      <c r="IC106" s="40">
        <v>3220000</v>
      </c>
      <c r="ID106" s="40">
        <v>3276000</v>
      </c>
      <c r="IE106" s="40">
        <v>3332000</v>
      </c>
      <c r="IF106" s="40">
        <v>3389000</v>
      </c>
      <c r="IG106" s="40">
        <v>3445000</v>
      </c>
      <c r="IH106" s="40">
        <v>3501000</v>
      </c>
      <c r="II106" s="40">
        <v>3557000</v>
      </c>
      <c r="IJ106" s="336" t="s">
        <v>851</v>
      </c>
      <c r="IK106" s="336" t="s">
        <v>851</v>
      </c>
      <c r="IL106" s="336" t="s">
        <v>851</v>
      </c>
      <c r="IM106" s="40">
        <v>2.5701195001602173E-2</v>
      </c>
      <c r="IN106" s="40">
        <v>2.532249316573143E-2</v>
      </c>
      <c r="IO106" s="40">
        <v>2.4935051798820496E-2</v>
      </c>
      <c r="IP106" s="40">
        <v>2.4565285071730614E-2</v>
      </c>
      <c r="IQ106" s="40">
        <v>2.4214105680584908E-2</v>
      </c>
      <c r="IR106" s="40">
        <v>2.3602413013577461E-2</v>
      </c>
      <c r="IS106" s="40">
        <v>2.3542039096355438E-2</v>
      </c>
      <c r="IT106" s="40">
        <v>2.3474132642149925E-2</v>
      </c>
      <c r="IU106" s="40">
        <v>2.2472856566309929E-2</v>
      </c>
      <c r="IV106" s="40">
        <v>2.243170328438282E-2</v>
      </c>
      <c r="IW106" s="40">
        <v>2.2382313385605812E-2</v>
      </c>
      <c r="IX106" s="40">
        <v>2.189229242503643E-2</v>
      </c>
      <c r="IY106" s="40">
        <v>2.1423270925879478E-2</v>
      </c>
      <c r="IZ106" s="40">
        <v>2.13889479637146E-2</v>
      </c>
      <c r="JA106" s="40">
        <v>2.0941024646162987E-2</v>
      </c>
      <c r="JB106" s="40">
        <v>2.0909486338496208E-2</v>
      </c>
      <c r="JC106" s="40">
        <v>2.048121951520443E-2</v>
      </c>
      <c r="JD106" s="40">
        <v>2.0452188327908516E-2</v>
      </c>
      <c r="JE106" s="40">
        <v>2.0042266696691513E-2</v>
      </c>
      <c r="JF106" s="40">
        <v>1.9648455083370209E-2</v>
      </c>
      <c r="JG106" s="40">
        <v>1.9629856571555138E-2</v>
      </c>
      <c r="JH106" s="40">
        <v>1.9251931458711624E-2</v>
      </c>
      <c r="JI106" s="40">
        <v>1.8888285383582115E-2</v>
      </c>
      <c r="JJ106" s="40">
        <v>1.887819916009903E-2</v>
      </c>
      <c r="JK106" s="40">
        <v>1.8528405576944351E-2</v>
      </c>
      <c r="JL106" s="40">
        <v>1.8519047647714615E-2</v>
      </c>
      <c r="JM106" s="40">
        <v>1.7860516905784607E-2</v>
      </c>
      <c r="JN106" s="40">
        <v>1.7863314598798752E-2</v>
      </c>
      <c r="JO106" s="40">
        <v>1.7860414460301399E-2</v>
      </c>
      <c r="JP106" s="40">
        <v>1.7241805791854858E-2</v>
      </c>
      <c r="JQ106" s="40">
        <v>1.694955863058567E-2</v>
      </c>
      <c r="JR106" s="40">
        <v>1.6962168738245964E-2</v>
      </c>
      <c r="JS106" s="40">
        <v>1.6389012336730957E-2</v>
      </c>
      <c r="JT106" s="40">
        <v>1.612473838031292E-2</v>
      </c>
      <c r="JU106" s="40">
        <v>1.5868851915001869E-2</v>
      </c>
      <c r="JV106" s="336" t="s">
        <v>1740</v>
      </c>
      <c r="JW106" s="336" t="s">
        <v>851</v>
      </c>
      <c r="JX106" s="336" t="s">
        <v>851</v>
      </c>
      <c r="JY106" s="336" t="s">
        <v>851</v>
      </c>
      <c r="JZ106" s="336" t="s">
        <v>851</v>
      </c>
      <c r="KA106" s="336" t="s">
        <v>1740</v>
      </c>
      <c r="KB106" s="40">
        <v>0.48692757972999201</v>
      </c>
      <c r="KC106" s="40">
        <v>0.48738522716689603</v>
      </c>
      <c r="KD106" s="40">
        <v>0.487852173732295</v>
      </c>
      <c r="KE106" s="40">
        <v>0.48831192805435997</v>
      </c>
      <c r="KF106" s="40">
        <v>0.48875771311306004</v>
      </c>
      <c r="KG106" s="40">
        <v>0.48917478574673401</v>
      </c>
      <c r="KH106" s="40">
        <v>0.48956878972359097</v>
      </c>
      <c r="KI106" s="40">
        <v>0.48993656466318797</v>
      </c>
      <c r="KJ106" s="40">
        <v>0.490285620653794</v>
      </c>
      <c r="KK106" s="40">
        <v>0.49061556835225095</v>
      </c>
      <c r="KL106" s="40">
        <v>0.49093047907601095</v>
      </c>
      <c r="KM106" s="40">
        <v>0.491229561356327</v>
      </c>
      <c r="KN106" s="40">
        <v>0.49151360460981502</v>
      </c>
      <c r="KO106" s="40">
        <v>0.491779485825245</v>
      </c>
      <c r="KP106" s="40">
        <v>0.49203221967537997</v>
      </c>
      <c r="KQ106" s="40">
        <v>0.49226924339592598</v>
      </c>
      <c r="KR106" s="40">
        <v>0.49249400300208002</v>
      </c>
      <c r="KS106" s="40">
        <v>0.49270159784365603</v>
      </c>
      <c r="KT106" s="40">
        <v>0.49289769417165097</v>
      </c>
      <c r="KU106" s="40">
        <v>0.493081079947638</v>
      </c>
      <c r="KV106" s="40">
        <v>0.49324816446402303</v>
      </c>
      <c r="KW106" s="40">
        <v>0.49340410143459801</v>
      </c>
      <c r="KX106" s="40">
        <v>0.493547108964974</v>
      </c>
      <c r="KY106" s="40">
        <v>0.49367719295571</v>
      </c>
      <c r="KZ106" s="40">
        <v>0.49379714536754699</v>
      </c>
      <c r="LA106" s="40">
        <v>0.49390148451781796</v>
      </c>
      <c r="LB106" s="40">
        <v>0.49399865708339397</v>
      </c>
      <c r="LC106" s="40">
        <v>0.49408637446096398</v>
      </c>
      <c r="LD106" s="40">
        <v>0.49416119538863695</v>
      </c>
      <c r="LE106" s="40">
        <v>0.49422650583250599</v>
      </c>
      <c r="LF106" s="40">
        <v>0.49428145125497303</v>
      </c>
      <c r="LG106" s="40">
        <v>0.49432843094741996</v>
      </c>
      <c r="LH106" s="40">
        <v>0.49436614980003696</v>
      </c>
      <c r="LI106" s="40">
        <v>0.494396937851933</v>
      </c>
      <c r="LJ106" s="40">
        <v>0.49441889372990999</v>
      </c>
      <c r="LK106" s="40">
        <v>0.49443523308487997</v>
      </c>
      <c r="LL106" s="336" t="s">
        <v>851</v>
      </c>
      <c r="LM106" s="336" t="s">
        <v>851</v>
      </c>
      <c r="LN106" s="336" t="s">
        <v>1740</v>
      </c>
      <c r="LO106" s="40">
        <v>0.54651117324829102</v>
      </c>
      <c r="LP106" s="40">
        <v>0.54683762788772583</v>
      </c>
      <c r="LQ106" s="40">
        <v>0.54742401838302612</v>
      </c>
      <c r="LR106" s="40">
        <v>0.54837155342102051</v>
      </c>
      <c r="LS106" s="40">
        <v>0.54983061552047729</v>
      </c>
      <c r="LT106" s="40">
        <v>0.55186998844146729</v>
      </c>
      <c r="LU106" s="40">
        <v>0.55384618043899536</v>
      </c>
      <c r="LV106" s="40">
        <v>0.55647116899490356</v>
      </c>
      <c r="LW106" s="40">
        <v>0.55965906381607056</v>
      </c>
      <c r="LX106" s="40">
        <v>0.56296294927597046</v>
      </c>
      <c r="LY106" s="40">
        <v>0.56677228212356567</v>
      </c>
      <c r="LZ106" s="40">
        <v>0.5701637864112854</v>
      </c>
      <c r="MA106" s="40">
        <v>0.57384151220321655</v>
      </c>
      <c r="MB106" s="40">
        <v>0.57821112871170044</v>
      </c>
      <c r="MC106" s="40">
        <v>0.5821576714515686</v>
      </c>
      <c r="MD106" s="40">
        <v>0.58634698390960693</v>
      </c>
      <c r="ME106" s="40">
        <v>0.58973336219787598</v>
      </c>
      <c r="MF106" s="40">
        <v>0.59376215934753418</v>
      </c>
      <c r="MG106" s="40">
        <v>0.59740257263183594</v>
      </c>
      <c r="MH106" s="40">
        <v>0.60089856386184692</v>
      </c>
      <c r="MI106" s="40">
        <v>0.60462552309036255</v>
      </c>
      <c r="MJ106" s="40">
        <v>0.60727143287658691</v>
      </c>
      <c r="MK106" s="40">
        <v>0.60981637239456177</v>
      </c>
      <c r="ML106" s="40">
        <v>0.61261260509490967</v>
      </c>
      <c r="MM106" s="40">
        <v>0.61543691158294678</v>
      </c>
      <c r="MN106" s="40">
        <v>0.61815756559371948</v>
      </c>
      <c r="MO106" s="40">
        <v>0.61992138624191284</v>
      </c>
      <c r="MP106" s="40">
        <v>0.62214356660842896</v>
      </c>
      <c r="MQ106" s="40">
        <v>0.62409102916717529</v>
      </c>
      <c r="MR106" s="40">
        <v>0.62608695030212402</v>
      </c>
      <c r="MS106" s="40">
        <v>0.6278998851776123</v>
      </c>
      <c r="MT106" s="40">
        <v>0.62935173511505127</v>
      </c>
      <c r="MU106" s="40">
        <v>0.63056951761245728</v>
      </c>
      <c r="MV106" s="40">
        <v>0.63222062587738037</v>
      </c>
      <c r="MW106" s="40">
        <v>0.63381892442703247</v>
      </c>
      <c r="MX106" s="40">
        <v>0.63508576154708862</v>
      </c>
      <c r="MY106" s="336" t="s">
        <v>851</v>
      </c>
      <c r="MZ106" s="336" t="s">
        <v>1740</v>
      </c>
      <c r="NA106" s="40">
        <v>0.52775633335113525</v>
      </c>
      <c r="NB106" s="40">
        <v>0.52830064296722412</v>
      </c>
      <c r="NC106" s="40">
        <v>0.52932590246200562</v>
      </c>
      <c r="ND106" s="40">
        <v>0.53079807758331299</v>
      </c>
      <c r="NE106" s="40">
        <v>0.53269767761230469</v>
      </c>
      <c r="NF106" s="40">
        <v>0.53501272201538086</v>
      </c>
      <c r="NG106" s="40">
        <v>0.53697270154953003</v>
      </c>
      <c r="NH106" s="40">
        <v>0.53999030590057373</v>
      </c>
      <c r="NI106" s="40">
        <v>0.54308712482452393</v>
      </c>
      <c r="NJ106" s="40">
        <v>0.54629629850387573</v>
      </c>
      <c r="NK106" s="40">
        <v>0.55047529935836792</v>
      </c>
      <c r="NL106" s="40">
        <v>0.55334216356277466</v>
      </c>
      <c r="NM106" s="40">
        <v>0.55738413333892822</v>
      </c>
      <c r="NN106" s="40">
        <v>0.56167864799499512</v>
      </c>
      <c r="NO106" s="40">
        <v>0.56556016206741333</v>
      </c>
      <c r="NP106" s="40">
        <v>0.56928080320358276</v>
      </c>
      <c r="NQ106" s="40">
        <v>0.57222443819046021</v>
      </c>
      <c r="NR106" s="40">
        <v>0.5758284330368042</v>
      </c>
      <c r="NS106" s="40">
        <v>0.57906800508499146</v>
      </c>
      <c r="NT106" s="40">
        <v>0.58180457353591919</v>
      </c>
      <c r="NU106" s="40">
        <v>0.58516889810562134</v>
      </c>
      <c r="NV106" s="40">
        <v>0.58747297525405884</v>
      </c>
      <c r="NW106" s="40">
        <v>0.58933615684509277</v>
      </c>
      <c r="NX106" s="40">
        <v>0.59182256460189819</v>
      </c>
      <c r="NY106" s="40">
        <v>0.59435564279556274</v>
      </c>
      <c r="NZ106" s="40">
        <v>0.59612816572189331</v>
      </c>
      <c r="OA106" s="40">
        <v>0.59731322526931763</v>
      </c>
      <c r="OB106" s="40">
        <v>0.59864819049835205</v>
      </c>
      <c r="OC106" s="40">
        <v>0.59974706172943115</v>
      </c>
      <c r="OD106" s="40">
        <v>0.60093170404434204</v>
      </c>
      <c r="OE106" s="40">
        <v>0.60225886106491089</v>
      </c>
      <c r="OF106" s="40">
        <v>0.60294115543365479</v>
      </c>
      <c r="OG106" s="40">
        <v>0.60371792316436768</v>
      </c>
      <c r="OH106" s="40">
        <v>0.6049346923828125</v>
      </c>
      <c r="OI106" s="40">
        <v>0.60611253976821899</v>
      </c>
      <c r="OJ106" s="40">
        <v>0.60697215795516968</v>
      </c>
      <c r="OK106" s="336" t="s">
        <v>851</v>
      </c>
      <c r="OL106" s="336" t="s">
        <v>851</v>
      </c>
      <c r="OM106" s="336" t="s">
        <v>1740</v>
      </c>
      <c r="ON106" s="40">
        <v>0.4401271641254425</v>
      </c>
      <c r="OO106" s="40">
        <v>0.44113835692405701</v>
      </c>
      <c r="OP106" s="40">
        <v>0.44218406081199646</v>
      </c>
      <c r="OQ106" s="40">
        <v>0.44335392117500305</v>
      </c>
      <c r="OR106" s="40">
        <v>0.44478392601013184</v>
      </c>
      <c r="OS106" s="40">
        <v>0.44655939936637878</v>
      </c>
      <c r="OT106" s="40">
        <v>0.44813895225524902</v>
      </c>
      <c r="OU106" s="40">
        <v>0.44983035326004028</v>
      </c>
      <c r="OV106" s="40">
        <v>0.4526515007019043</v>
      </c>
      <c r="OW106" s="40">
        <v>0.45509257912635803</v>
      </c>
      <c r="OX106" s="40">
        <v>0.45857855677604675</v>
      </c>
      <c r="OY106" s="40">
        <v>0.46126604080200195</v>
      </c>
      <c r="OZ106" s="40">
        <v>0.46427023410797119</v>
      </c>
      <c r="PA106" s="40">
        <v>0.46841880679130554</v>
      </c>
      <c r="PB106" s="40">
        <v>0.47219917178153992</v>
      </c>
      <c r="PC106" s="40">
        <v>0.47622916102409363</v>
      </c>
      <c r="PD106" s="40">
        <v>0.48030242323875427</v>
      </c>
      <c r="PE106" s="40">
        <v>0.48460039496421814</v>
      </c>
      <c r="PF106" s="40">
        <v>0.4889228343963623</v>
      </c>
      <c r="PG106" s="40">
        <v>0.49307376146316528</v>
      </c>
      <c r="PH106" s="40">
        <v>0.4974302351474762</v>
      </c>
      <c r="PI106" s="40">
        <v>0.50107991695404053</v>
      </c>
      <c r="PJ106" s="40">
        <v>0.50459039211273193</v>
      </c>
      <c r="PK106" s="40">
        <v>0.50796949863433838</v>
      </c>
      <c r="PL106" s="40">
        <v>0.51207071542739868</v>
      </c>
      <c r="PM106" s="40">
        <v>0.51535379886627197</v>
      </c>
      <c r="PN106" s="40">
        <v>0.51834863424301147</v>
      </c>
      <c r="PO106" s="40">
        <v>0.52108144760131836</v>
      </c>
      <c r="PP106" s="40">
        <v>0.52355360984802246</v>
      </c>
      <c r="PQ106" s="40">
        <v>0.52670806646347046</v>
      </c>
      <c r="PR106" s="40">
        <v>0.52899879217147827</v>
      </c>
      <c r="PS106" s="40">
        <v>0.53091233968734741</v>
      </c>
      <c r="PT106" s="40">
        <v>0.5331956148147583</v>
      </c>
      <c r="PU106" s="40">
        <v>0.53526848554611206</v>
      </c>
      <c r="PV106" s="40">
        <v>0.53727507591247559</v>
      </c>
      <c r="PW106" s="40">
        <v>0.53893733024597168</v>
      </c>
      <c r="PX106" s="336" t="s">
        <v>851</v>
      </c>
      <c r="PY106" s="336" t="s">
        <v>851</v>
      </c>
      <c r="PZ106" s="40">
        <v>0.72930000000000006</v>
      </c>
      <c r="QA106" s="40">
        <v>0.72840000000000005</v>
      </c>
      <c r="QB106" s="40">
        <v>0.72750000000000004</v>
      </c>
      <c r="QC106" s="40">
        <v>0.72640000000000005</v>
      </c>
      <c r="QD106" s="40">
        <v>0.72519999999999996</v>
      </c>
      <c r="QE106" s="40">
        <v>0.7248</v>
      </c>
      <c r="QF106" s="40">
        <v>0.72430000000000005</v>
      </c>
      <c r="QG106" s="40">
        <v>0.72409999999999997</v>
      </c>
      <c r="QH106" s="40">
        <v>0.72400000000000009</v>
      </c>
      <c r="QI106" s="40">
        <v>0.72409999999999997</v>
      </c>
      <c r="QJ106" s="40">
        <v>0.72450000000000003</v>
      </c>
      <c r="QK106" s="40">
        <v>0.7256999999999999</v>
      </c>
      <c r="QL106" s="40">
        <v>0.72650000000000003</v>
      </c>
      <c r="QM106" s="40">
        <v>0.72739999999999994</v>
      </c>
      <c r="QN106" s="40">
        <v>0.7278</v>
      </c>
      <c r="QO106" s="40">
        <v>0.72829999999999995</v>
      </c>
      <c r="QP106" s="40">
        <v>0.72870000000000001</v>
      </c>
      <c r="QQ106" s="40">
        <v>0.72900000000000009</v>
      </c>
      <c r="QR106" s="40">
        <v>0.72889999999999999</v>
      </c>
      <c r="QS106" s="336" t="s">
        <v>851</v>
      </c>
      <c r="QT106" s="336" t="s">
        <v>851</v>
      </c>
      <c r="QU106" s="336" t="s">
        <v>851</v>
      </c>
      <c r="QV106" s="336" t="s">
        <v>851</v>
      </c>
      <c r="QW106" s="40">
        <v>-1.3718362606596202E-4</v>
      </c>
      <c r="QX106" s="336" t="s">
        <v>851</v>
      </c>
      <c r="QY106" s="336" t="s">
        <v>851</v>
      </c>
      <c r="QZ106" s="336" t="s">
        <v>851</v>
      </c>
      <c r="RA106" s="336" t="s">
        <v>851</v>
      </c>
      <c r="RB106" s="336" t="s">
        <v>851</v>
      </c>
      <c r="RC106" s="336" t="s">
        <v>851</v>
      </c>
      <c r="RD106" s="336" t="s">
        <v>851</v>
      </c>
      <c r="RE106" s="336" t="s">
        <v>851</v>
      </c>
      <c r="RF106" s="40">
        <v>0.50700000000000001</v>
      </c>
      <c r="RG106" s="40">
        <v>2010</v>
      </c>
      <c r="RH106" s="336" t="s">
        <v>840</v>
      </c>
      <c r="RI106" s="336" t="s">
        <v>851</v>
      </c>
      <c r="RJ106" s="40">
        <v>0.68400000000000005</v>
      </c>
      <c r="RK106" s="40">
        <v>2010</v>
      </c>
      <c r="RL106" s="336" t="s">
        <v>840</v>
      </c>
      <c r="RM106" s="336" t="s">
        <v>851</v>
      </c>
      <c r="RN106" s="40">
        <v>0.85400000000000009</v>
      </c>
      <c r="RO106" s="40">
        <v>2010</v>
      </c>
      <c r="RP106" s="336" t="s">
        <v>840</v>
      </c>
      <c r="RQ106" s="336" t="s">
        <v>851</v>
      </c>
      <c r="RR106" s="40">
        <v>0.93799999999999994</v>
      </c>
      <c r="RS106" s="40">
        <v>2010</v>
      </c>
      <c r="RT106" s="336" t="s">
        <v>840</v>
      </c>
      <c r="RU106" s="336" t="s">
        <v>851</v>
      </c>
      <c r="RV106" s="40">
        <v>0.69299999999999995</v>
      </c>
      <c r="RW106" s="40">
        <v>2010</v>
      </c>
      <c r="RX106" s="336" t="s">
        <v>840</v>
      </c>
      <c r="RY106" s="336" t="s">
        <v>851</v>
      </c>
      <c r="RZ106" s="336" t="s">
        <v>838</v>
      </c>
      <c r="SA106" s="40">
        <v>0.11703441292047501</v>
      </c>
      <c r="SB106" s="40">
        <v>0.12601876258850098</v>
      </c>
      <c r="SC106" s="40">
        <v>0.12548616528511047</v>
      </c>
      <c r="SD106" s="40">
        <v>0.14681163430213928</v>
      </c>
      <c r="SE106" s="40">
        <v>0.19043970108032227</v>
      </c>
      <c r="SF106" s="336" t="s">
        <v>851</v>
      </c>
      <c r="SG106" s="336" t="s">
        <v>851</v>
      </c>
      <c r="SH106" s="40">
        <v>0.10669441521167755</v>
      </c>
      <c r="SI106" s="40">
        <v>0.11108016222715378</v>
      </c>
      <c r="SJ106" s="40">
        <v>0.10959985107183456</v>
      </c>
      <c r="SK106" s="40">
        <v>0.13485293090343475</v>
      </c>
      <c r="SL106" s="40">
        <v>0.20441293716430664</v>
      </c>
      <c r="SM106" s="336" t="s">
        <v>840</v>
      </c>
      <c r="SN106" s="336" t="s">
        <v>851</v>
      </c>
      <c r="SO106" s="336" t="s">
        <v>851</v>
      </c>
      <c r="SP106" s="40">
        <v>2.868453785777092E-2</v>
      </c>
      <c r="SQ106" s="40">
        <v>3.2483581453561783E-2</v>
      </c>
      <c r="SR106" s="40">
        <v>3.2256811857223511E-2</v>
      </c>
      <c r="SS106" s="40">
        <v>3.2184980809688568E-2</v>
      </c>
      <c r="ST106" s="40">
        <v>-1.4098924584686756E-2</v>
      </c>
      <c r="SU106" s="336" t="s">
        <v>838</v>
      </c>
      <c r="SV106" s="336" t="s">
        <v>851</v>
      </c>
      <c r="SW106" s="336" t="s">
        <v>851</v>
      </c>
      <c r="SX106" s="40">
        <v>3.2031908631324768E-2</v>
      </c>
      <c r="SY106" s="40">
        <v>3.6208581179380417E-2</v>
      </c>
      <c r="SZ106" s="40">
        <v>3.8174524903297424E-2</v>
      </c>
      <c r="TA106" s="40">
        <v>4.6911373734474182E-2</v>
      </c>
      <c r="TB106" s="40">
        <v>4.4016886502504349E-2</v>
      </c>
      <c r="TC106" s="336" t="s">
        <v>840</v>
      </c>
      <c r="TD106" s="336" t="s">
        <v>851</v>
      </c>
      <c r="TE106" s="336" t="s">
        <v>851</v>
      </c>
      <c r="TF106" s="336" t="s">
        <v>851</v>
      </c>
      <c r="TG106" s="40">
        <v>4.0039052255451679E-3</v>
      </c>
      <c r="TH106" s="40">
        <v>7.1051935665309429E-3</v>
      </c>
      <c r="TI106" s="40">
        <v>6.596909835934639E-3</v>
      </c>
      <c r="TJ106" s="40">
        <v>7.2365868836641312E-3</v>
      </c>
      <c r="TK106" s="40">
        <v>-3.83114293217659E-2</v>
      </c>
      <c r="TL106" s="336" t="s">
        <v>838</v>
      </c>
      <c r="TM106" s="336" t="s">
        <v>851</v>
      </c>
      <c r="TN106" s="336" t="s">
        <v>851</v>
      </c>
      <c r="TO106" s="336" t="s">
        <v>851</v>
      </c>
      <c r="TP106" s="40">
        <v>7.545864675194025E-3</v>
      </c>
      <c r="TQ106" s="40">
        <v>1.0867686942219734E-2</v>
      </c>
      <c r="TR106" s="40">
        <v>1.2362982146441936E-2</v>
      </c>
      <c r="TS106" s="40">
        <v>2.1584264934062958E-2</v>
      </c>
      <c r="TT106" s="40">
        <v>1.9451599568128586E-2</v>
      </c>
      <c r="TU106" s="336" t="s">
        <v>840</v>
      </c>
      <c r="TV106" s="336" t="s">
        <v>851</v>
      </c>
      <c r="TW106" s="40">
        <v>800</v>
      </c>
      <c r="TX106" s="336" t="s">
        <v>840</v>
      </c>
      <c r="TY106" s="336" t="s">
        <v>851</v>
      </c>
      <c r="TZ106" s="40">
        <v>714.6619873046875</v>
      </c>
      <c r="UA106" s="336" t="s">
        <v>838</v>
      </c>
      <c r="UB106" s="336" t="s">
        <v>851</v>
      </c>
      <c r="UC106" s="40">
        <v>650.06938243414902</v>
      </c>
      <c r="UD106" s="336" t="s">
        <v>840</v>
      </c>
      <c r="UE106" s="336" t="s">
        <v>851</v>
      </c>
      <c r="UF106" s="336" t="s">
        <v>851</v>
      </c>
      <c r="UG106" s="40">
        <v>8.5582435131072998E-2</v>
      </c>
      <c r="UH106" s="40">
        <v>8.5666246712207794E-2</v>
      </c>
      <c r="UI106" s="40">
        <v>9.3523718416690826E-2</v>
      </c>
      <c r="UJ106" s="40">
        <v>0.10750524699687958</v>
      </c>
      <c r="UK106" s="40">
        <v>0.10708925873041153</v>
      </c>
      <c r="UL106" s="336" t="s">
        <v>838</v>
      </c>
      <c r="UM106" s="336" t="s">
        <v>851</v>
      </c>
      <c r="UN106" s="336" t="s">
        <v>851</v>
      </c>
      <c r="UO106" s="336" t="s">
        <v>851</v>
      </c>
      <c r="UP106" s="40">
        <v>7.7578835189342499E-2</v>
      </c>
      <c r="UQ106" s="40">
        <v>7.5245209038257599E-2</v>
      </c>
      <c r="UR106" s="40">
        <v>7.7847093343734741E-2</v>
      </c>
      <c r="US106" s="40">
        <v>0.11623310297727585</v>
      </c>
      <c r="UT106" s="40">
        <v>0.115911565721035</v>
      </c>
      <c r="UU106" s="336" t="s">
        <v>840</v>
      </c>
    </row>
    <row r="107" spans="1:567">
      <c r="A107" s="336" t="s">
        <v>425</v>
      </c>
      <c r="B107" s="336" t="s">
        <v>68</v>
      </c>
      <c r="C107" s="336" t="s">
        <v>294</v>
      </c>
      <c r="D107" s="40">
        <v>3.8237404078245163E-2</v>
      </c>
      <c r="E107" s="336" t="s">
        <v>470</v>
      </c>
      <c r="F107" s="40">
        <v>4.5408941805362701E-2</v>
      </c>
      <c r="G107" s="336" t="s">
        <v>470</v>
      </c>
      <c r="H107" s="40">
        <v>4.4523879885673523E-2</v>
      </c>
      <c r="I107" s="336" t="s">
        <v>470</v>
      </c>
      <c r="J107" s="40">
        <v>4.1685223579406738E-2</v>
      </c>
      <c r="K107" s="336" t="s">
        <v>470</v>
      </c>
      <c r="L107" s="336" t="s">
        <v>470</v>
      </c>
      <c r="M107" s="40">
        <v>0.45784017443656921</v>
      </c>
      <c r="N107" s="40"/>
      <c r="O107" s="336" t="s">
        <v>1736</v>
      </c>
      <c r="P107" s="40"/>
      <c r="Q107" s="336" t="s">
        <v>1736</v>
      </c>
      <c r="R107" s="40"/>
      <c r="S107" s="336" t="s">
        <v>1736</v>
      </c>
      <c r="T107" s="40"/>
      <c r="U107" s="336" t="s">
        <v>1736</v>
      </c>
      <c r="V107" s="336" t="s">
        <v>851</v>
      </c>
      <c r="W107" s="336" t="s">
        <v>470</v>
      </c>
      <c r="X107" s="40">
        <v>0.48862648010253906</v>
      </c>
      <c r="Y107" s="40"/>
      <c r="Z107" s="336" t="s">
        <v>1736</v>
      </c>
      <c r="AA107" s="40"/>
      <c r="AB107" s="336" t="s">
        <v>1736</v>
      </c>
      <c r="AC107" s="40"/>
      <c r="AD107" s="336" t="s">
        <v>1736</v>
      </c>
      <c r="AE107" s="40"/>
      <c r="AF107" s="336" t="s">
        <v>1736</v>
      </c>
      <c r="AG107" s="336" t="s">
        <v>851</v>
      </c>
      <c r="AH107" s="336" t="s">
        <v>470</v>
      </c>
      <c r="AI107" s="40">
        <v>0.48862648010253906</v>
      </c>
      <c r="AJ107" s="40"/>
      <c r="AK107" s="336" t="s">
        <v>1736</v>
      </c>
      <c r="AL107" s="40"/>
      <c r="AM107" s="336" t="s">
        <v>1736</v>
      </c>
      <c r="AN107" s="40"/>
      <c r="AO107" s="336" t="s">
        <v>1736</v>
      </c>
      <c r="AP107" s="40"/>
      <c r="AQ107" s="336" t="s">
        <v>1736</v>
      </c>
      <c r="AR107" s="336" t="s">
        <v>851</v>
      </c>
      <c r="AS107" s="336" t="s">
        <v>470</v>
      </c>
      <c r="AT107" s="40">
        <v>0.49012428522109985</v>
      </c>
      <c r="AU107" s="40"/>
      <c r="AV107" s="336" t="s">
        <v>1736</v>
      </c>
      <c r="AW107" s="40"/>
      <c r="AX107" s="336" t="s">
        <v>1736</v>
      </c>
      <c r="AY107" s="40"/>
      <c r="AZ107" s="336" t="s">
        <v>1736</v>
      </c>
      <c r="BA107" s="40"/>
      <c r="BB107" s="336" t="s">
        <v>1736</v>
      </c>
      <c r="BC107" s="336" t="s">
        <v>851</v>
      </c>
      <c r="BD107" s="336" t="s">
        <v>470</v>
      </c>
      <c r="BE107" s="40">
        <v>2.7614853382110596</v>
      </c>
      <c r="BF107" s="336" t="s">
        <v>470</v>
      </c>
      <c r="BG107" s="40">
        <v>3.1187098026275635</v>
      </c>
      <c r="BH107" s="336" t="s">
        <v>470</v>
      </c>
      <c r="BI107" s="40">
        <v>3.422025203704834</v>
      </c>
      <c r="BJ107" s="336" t="s">
        <v>470</v>
      </c>
      <c r="BK107" s="40">
        <v>4.1233325004577637</v>
      </c>
      <c r="BL107" s="336" t="s">
        <v>851</v>
      </c>
      <c r="BM107" s="40">
        <v>3.0110313892364502</v>
      </c>
      <c r="BN107" s="336" t="s">
        <v>470</v>
      </c>
      <c r="BO107" s="336" t="s">
        <v>851</v>
      </c>
      <c r="BP107" s="336" t="s">
        <v>470</v>
      </c>
      <c r="BQ107" s="40">
        <v>8.2093430683016777E-3</v>
      </c>
      <c r="BR107" s="40">
        <v>7.3686395771801472E-3</v>
      </c>
      <c r="BS107" s="40">
        <v>7.5995810329914093E-3</v>
      </c>
      <c r="BT107" s="40">
        <v>7.8190751373767853E-3</v>
      </c>
      <c r="BU107" s="40">
        <v>7.2972276248037815E-3</v>
      </c>
      <c r="BV107" s="336" t="s">
        <v>851</v>
      </c>
      <c r="BW107" s="336" t="s">
        <v>470</v>
      </c>
      <c r="BX107" s="40">
        <v>1.0131515562534332E-2</v>
      </c>
      <c r="BY107" s="40">
        <v>9.7008505836129189E-3</v>
      </c>
      <c r="BZ107" s="40">
        <v>8.6809182539582253E-3</v>
      </c>
      <c r="CA107" s="40">
        <v>8.3659766241908073E-3</v>
      </c>
      <c r="CB107" s="40">
        <v>8.6410082876682281E-3</v>
      </c>
      <c r="CC107" s="336" t="s">
        <v>851</v>
      </c>
      <c r="CD107" s="336" t="s">
        <v>470</v>
      </c>
      <c r="CE107" s="40">
        <v>1.0214067995548248E-2</v>
      </c>
      <c r="CF107" s="40">
        <v>9.1963382437825203E-3</v>
      </c>
      <c r="CG107" s="40">
        <v>8.3921756595373154E-3</v>
      </c>
      <c r="CH107" s="40">
        <v>8.7615326046943665E-3</v>
      </c>
      <c r="CI107" s="40">
        <v>9.0025216341018677E-3</v>
      </c>
      <c r="CJ107" s="336" t="s">
        <v>851</v>
      </c>
      <c r="CK107" s="336" t="s">
        <v>1803</v>
      </c>
      <c r="CL107" s="40">
        <v>5.6316833943128586E-3</v>
      </c>
      <c r="CM107" s="40">
        <v>5.1237433217465878E-3</v>
      </c>
      <c r="CN107" s="40">
        <v>4.6207904815673828E-3</v>
      </c>
      <c r="CO107" s="40">
        <v>4.6151424758136272E-3</v>
      </c>
      <c r="CP107" s="40">
        <v>4.615176934748888E-3</v>
      </c>
      <c r="CQ107" s="336" t="s">
        <v>851</v>
      </c>
      <c r="CR107" s="40"/>
      <c r="CS107" s="40"/>
      <c r="CT107" s="40"/>
      <c r="CU107" s="40"/>
      <c r="CV107" s="40"/>
      <c r="CW107" s="336" t="s">
        <v>1737</v>
      </c>
      <c r="CX107" s="336" t="s">
        <v>851</v>
      </c>
      <c r="CY107" s="40"/>
      <c r="CZ107" s="40"/>
      <c r="DA107" s="40"/>
      <c r="DB107" s="40"/>
      <c r="DC107" s="40"/>
      <c r="DD107" s="336" t="s">
        <v>1737</v>
      </c>
      <c r="DE107" s="336" t="s">
        <v>851</v>
      </c>
      <c r="DF107" s="40">
        <v>8.8020801544189453</v>
      </c>
      <c r="DG107" s="336" t="s">
        <v>1803</v>
      </c>
      <c r="DH107" s="336" t="s">
        <v>851</v>
      </c>
      <c r="DI107" s="336" t="s">
        <v>851</v>
      </c>
      <c r="DJ107" s="336">
        <v>8.5</v>
      </c>
      <c r="DK107" s="336" t="s">
        <v>1738</v>
      </c>
      <c r="DL107" s="336" t="s">
        <v>851</v>
      </c>
      <c r="DM107" s="336" t="s">
        <v>851</v>
      </c>
      <c r="DN107" s="336" t="s">
        <v>470</v>
      </c>
      <c r="DO107" s="40">
        <v>5.7577021652832627E-4</v>
      </c>
      <c r="DP107" s="40">
        <v>1.8438555998727679E-3</v>
      </c>
      <c r="DQ107" s="40">
        <v>5.5081956088542938E-3</v>
      </c>
      <c r="DR107" s="40">
        <v>1.5274698380380869E-3</v>
      </c>
      <c r="DS107" s="40">
        <v>1.4246196486055851E-2</v>
      </c>
      <c r="DT107" s="336" t="s">
        <v>851</v>
      </c>
      <c r="DU107" s="336" t="s">
        <v>470</v>
      </c>
      <c r="DV107" s="40">
        <v>2.0999996922910213E-3</v>
      </c>
      <c r="DW107" s="40">
        <v>5.1333331502974033E-3</v>
      </c>
      <c r="DX107" s="40">
        <v>2.9999997932463884E-3</v>
      </c>
      <c r="DY107" s="40">
        <v>2.4000001139938831E-3</v>
      </c>
      <c r="DZ107" s="40">
        <v>-7.0000002160668373E-3</v>
      </c>
      <c r="EA107" s="336" t="s">
        <v>851</v>
      </c>
      <c r="EB107" s="336" t="s">
        <v>470</v>
      </c>
      <c r="EC107" s="40">
        <v>2.6309528038837016E-5</v>
      </c>
      <c r="ED107" s="40">
        <v>5.4717287421226501E-3</v>
      </c>
      <c r="EE107" s="40">
        <v>1.8535100389271975E-3</v>
      </c>
      <c r="EF107" s="40">
        <v>5.3652701899409294E-3</v>
      </c>
      <c r="EG107" s="40">
        <v>3.7466571666300297E-3</v>
      </c>
      <c r="EH107" s="336" t="s">
        <v>851</v>
      </c>
      <c r="EI107" s="336" t="s">
        <v>470</v>
      </c>
      <c r="EJ107" s="40">
        <v>2.0530018955469131E-3</v>
      </c>
      <c r="EK107" s="40">
        <v>2.0704155322164297E-3</v>
      </c>
      <c r="EL107" s="40">
        <v>1.2409227201715112E-4</v>
      </c>
      <c r="EM107" s="40">
        <v>-3.709936048835516E-3</v>
      </c>
      <c r="EN107" s="40">
        <v>-5.5026458576321602E-3</v>
      </c>
      <c r="EO107" s="336" t="s">
        <v>851</v>
      </c>
      <c r="EP107" s="336" t="s">
        <v>851</v>
      </c>
      <c r="EQ107" s="336" t="s">
        <v>851</v>
      </c>
      <c r="ER107" s="40">
        <v>0.58640000000000003</v>
      </c>
      <c r="ES107" s="336" t="s">
        <v>1739</v>
      </c>
      <c r="ET107" s="336" t="s">
        <v>851</v>
      </c>
      <c r="EU107" s="336" t="s">
        <v>851</v>
      </c>
      <c r="EV107" s="40">
        <v>0.70689999999999997</v>
      </c>
      <c r="EW107" s="336" t="s">
        <v>1739</v>
      </c>
      <c r="EX107" s="336" t="s">
        <v>851</v>
      </c>
      <c r="EY107" s="336" t="s">
        <v>851</v>
      </c>
      <c r="EZ107" s="40">
        <v>0.46429999999999999</v>
      </c>
      <c r="FA107" s="336" t="s">
        <v>1739</v>
      </c>
      <c r="FB107" s="336" t="s">
        <v>851</v>
      </c>
      <c r="FC107" s="40"/>
      <c r="FD107" s="40"/>
      <c r="FE107" s="40"/>
      <c r="FF107" s="40"/>
      <c r="FG107" s="40"/>
      <c r="FH107" s="336" t="s">
        <v>1737</v>
      </c>
      <c r="FI107" s="336" t="s">
        <v>851</v>
      </c>
      <c r="FJ107" s="40">
        <v>-9.9406592547893524E-2</v>
      </c>
      <c r="FK107" s="40">
        <v>-0.10493690520524979</v>
      </c>
      <c r="FL107" s="40">
        <v>-0.11417065560817719</v>
      </c>
      <c r="FM107" s="40">
        <v>-0.13522237539291382</v>
      </c>
      <c r="FN107" s="40">
        <v>-0.32785549759864807</v>
      </c>
      <c r="FO107" s="336" t="s">
        <v>840</v>
      </c>
      <c r="FP107" s="336" t="s">
        <v>851</v>
      </c>
      <c r="FQ107" s="40">
        <v>0.27538231015205383</v>
      </c>
      <c r="FR107" s="336" t="s">
        <v>840</v>
      </c>
      <c r="FS107" s="336" t="s">
        <v>851</v>
      </c>
      <c r="FT107" s="336" t="s">
        <v>851</v>
      </c>
      <c r="FU107" s="40">
        <v>8.0943718552589417E-2</v>
      </c>
      <c r="FV107" s="40">
        <v>8.7522596120834351E-2</v>
      </c>
      <c r="FW107" s="40">
        <v>0.10102564841508865</v>
      </c>
      <c r="FX107" s="40">
        <v>0.14232046902179718</v>
      </c>
      <c r="FY107" s="40">
        <v>0.32764953374862671</v>
      </c>
      <c r="FZ107" s="336" t="s">
        <v>840</v>
      </c>
      <c r="GA107" s="336" t="s">
        <v>851</v>
      </c>
      <c r="GB107" s="336" t="s">
        <v>851</v>
      </c>
      <c r="GC107" s="336" t="s">
        <v>851</v>
      </c>
      <c r="GD107" s="336" t="s">
        <v>851</v>
      </c>
      <c r="GE107" s="336" t="s">
        <v>851</v>
      </c>
      <c r="GF107" s="336" t="s">
        <v>851</v>
      </c>
      <c r="GG107" s="336" t="s">
        <v>851</v>
      </c>
      <c r="GH107" s="336" t="s">
        <v>851</v>
      </c>
      <c r="GI107" s="336" t="s">
        <v>851</v>
      </c>
      <c r="GJ107" s="336" t="s">
        <v>851</v>
      </c>
      <c r="GK107" s="40">
        <v>746718</v>
      </c>
      <c r="GL107" s="40">
        <v>745206</v>
      </c>
      <c r="GM107" s="40">
        <v>744789</v>
      </c>
      <c r="GN107" s="40">
        <v>745142</v>
      </c>
      <c r="GO107" s="40">
        <v>745737</v>
      </c>
      <c r="GP107" s="40">
        <v>746156</v>
      </c>
      <c r="GQ107" s="40">
        <v>746335</v>
      </c>
      <c r="GR107" s="40">
        <v>746477</v>
      </c>
      <c r="GS107" s="40">
        <v>746815</v>
      </c>
      <c r="GT107" s="40">
        <v>747718</v>
      </c>
      <c r="GU107" s="40">
        <v>749430</v>
      </c>
      <c r="GV107" s="40">
        <v>752029</v>
      </c>
      <c r="GW107" s="40">
        <v>755388</v>
      </c>
      <c r="GX107" s="40">
        <v>759281</v>
      </c>
      <c r="GY107" s="40">
        <v>763371</v>
      </c>
      <c r="GZ107" s="40">
        <v>767433</v>
      </c>
      <c r="HA107" s="40">
        <v>771363</v>
      </c>
      <c r="HB107" s="40">
        <v>775218</v>
      </c>
      <c r="HC107" s="40">
        <v>779007</v>
      </c>
      <c r="HD107" s="40">
        <v>782775</v>
      </c>
      <c r="HE107" s="40">
        <v>786559</v>
      </c>
      <c r="HF107" s="40">
        <v>790000</v>
      </c>
      <c r="HG107" s="40">
        <v>794000</v>
      </c>
      <c r="HH107" s="40">
        <v>798000</v>
      </c>
      <c r="HI107" s="40">
        <v>801000</v>
      </c>
      <c r="HJ107" s="40">
        <v>805000</v>
      </c>
      <c r="HK107" s="40">
        <v>809000</v>
      </c>
      <c r="HL107" s="40">
        <v>812000</v>
      </c>
      <c r="HM107" s="40">
        <v>815000</v>
      </c>
      <c r="HN107" s="40">
        <v>819000</v>
      </c>
      <c r="HO107" s="40">
        <v>822000</v>
      </c>
      <c r="HP107" s="40">
        <v>824000</v>
      </c>
      <c r="HQ107" s="40">
        <v>827000</v>
      </c>
      <c r="HR107" s="40">
        <v>829000</v>
      </c>
      <c r="HS107" s="40">
        <v>830000</v>
      </c>
      <c r="HT107" s="40">
        <v>832000</v>
      </c>
      <c r="HU107" s="40">
        <v>833000</v>
      </c>
      <c r="HV107" s="40">
        <v>834000</v>
      </c>
      <c r="HW107" s="40">
        <v>835000</v>
      </c>
      <c r="HX107" s="40">
        <v>835000</v>
      </c>
      <c r="HY107" s="40">
        <v>835000</v>
      </c>
      <c r="HZ107" s="40">
        <v>835000</v>
      </c>
      <c r="IA107" s="40">
        <v>835000</v>
      </c>
      <c r="IB107" s="40">
        <v>834000</v>
      </c>
      <c r="IC107" s="40">
        <v>834000</v>
      </c>
      <c r="ID107" s="40">
        <v>833000</v>
      </c>
      <c r="IE107" s="40">
        <v>832000</v>
      </c>
      <c r="IF107" s="40">
        <v>830000</v>
      </c>
      <c r="IG107" s="40">
        <v>829000</v>
      </c>
      <c r="IH107" s="40">
        <v>827000</v>
      </c>
      <c r="II107" s="40">
        <v>825000</v>
      </c>
      <c r="IJ107" s="336" t="s">
        <v>851</v>
      </c>
      <c r="IK107" s="336" t="s">
        <v>851</v>
      </c>
      <c r="IL107" s="336" t="s">
        <v>851</v>
      </c>
      <c r="IM107" s="40">
        <v>5.1079005934298038E-3</v>
      </c>
      <c r="IN107" s="40">
        <v>4.9852002412080765E-3</v>
      </c>
      <c r="IO107" s="40">
        <v>4.8757516779005527E-3</v>
      </c>
      <c r="IP107" s="40">
        <v>4.8252665437757969E-3</v>
      </c>
      <c r="IQ107" s="40">
        <v>4.8224371857941151E-3</v>
      </c>
      <c r="IR107" s="40">
        <v>4.3652099557220936E-3</v>
      </c>
      <c r="IS107" s="40">
        <v>5.0505157560110092E-3</v>
      </c>
      <c r="IT107" s="40">
        <v>5.0251362845301628E-3</v>
      </c>
      <c r="IU107" s="40">
        <v>3.7523496430367231E-3</v>
      </c>
      <c r="IV107" s="40">
        <v>4.9813301302492619E-3</v>
      </c>
      <c r="IW107" s="40">
        <v>4.9566398374736309E-3</v>
      </c>
      <c r="IX107" s="40">
        <v>3.7014230620115995E-3</v>
      </c>
      <c r="IY107" s="40">
        <v>3.6877731326967478E-3</v>
      </c>
      <c r="IZ107" s="40">
        <v>4.8959706909954548E-3</v>
      </c>
      <c r="JA107" s="40">
        <v>3.6563111934810877E-3</v>
      </c>
      <c r="JB107" s="40">
        <v>2.4301349185407162E-3</v>
      </c>
      <c r="JC107" s="40">
        <v>3.6341650411486626E-3</v>
      </c>
      <c r="JD107" s="40">
        <v>2.4154600687325001E-3</v>
      </c>
      <c r="JE107" s="40">
        <v>1.2055456172674894E-3</v>
      </c>
      <c r="JF107" s="40">
        <v>2.4067400954663754E-3</v>
      </c>
      <c r="JG107" s="40">
        <v>1.2012013467028737E-3</v>
      </c>
      <c r="JH107" s="40">
        <v>1.1997602414339781E-3</v>
      </c>
      <c r="JI107" s="40">
        <v>1.1983225122094154E-3</v>
      </c>
      <c r="JJ107" s="40">
        <v>0</v>
      </c>
      <c r="JK107" s="40">
        <v>0</v>
      </c>
      <c r="JL107" s="40">
        <v>0</v>
      </c>
      <c r="JM107" s="40">
        <v>0</v>
      </c>
      <c r="JN107" s="40">
        <v>-1.1983225122094154E-3</v>
      </c>
      <c r="JO107" s="40">
        <v>0</v>
      </c>
      <c r="JP107" s="40">
        <v>-1.1997602414339781E-3</v>
      </c>
      <c r="JQ107" s="40">
        <v>-1.2012013467028737E-3</v>
      </c>
      <c r="JR107" s="40">
        <v>-2.4067400954663754E-3</v>
      </c>
      <c r="JS107" s="40">
        <v>-1.2055456172674894E-3</v>
      </c>
      <c r="JT107" s="40">
        <v>-2.4154600687325001E-3</v>
      </c>
      <c r="JU107" s="40">
        <v>-2.4213087745010853E-3</v>
      </c>
      <c r="JV107" s="336" t="s">
        <v>1740</v>
      </c>
      <c r="JW107" s="336" t="s">
        <v>851</v>
      </c>
      <c r="JX107" s="336" t="s">
        <v>851</v>
      </c>
      <c r="JY107" s="336" t="s">
        <v>851</v>
      </c>
      <c r="JZ107" s="336" t="s">
        <v>851</v>
      </c>
      <c r="KA107" s="336" t="s">
        <v>1740</v>
      </c>
      <c r="KB107" s="40">
        <v>0.50000065152267403</v>
      </c>
      <c r="KC107" s="40">
        <v>0.50075256396793699</v>
      </c>
      <c r="KD107" s="40">
        <v>0.50137896694865203</v>
      </c>
      <c r="KE107" s="40">
        <v>0.50191975168387504</v>
      </c>
      <c r="KF107" s="40">
        <v>0.50240618313052898</v>
      </c>
      <c r="KG107" s="40">
        <v>0.50288535252918098</v>
      </c>
      <c r="KH107" s="40">
        <v>0.50333848308742302</v>
      </c>
      <c r="KI107" s="40">
        <v>0.50375863150298694</v>
      </c>
      <c r="KJ107" s="40">
        <v>0.50412367386183699</v>
      </c>
      <c r="KK107" s="40">
        <v>0.50442319955374904</v>
      </c>
      <c r="KL107" s="40">
        <v>0.50464997825951896</v>
      </c>
      <c r="KM107" s="40">
        <v>0.50481486337067605</v>
      </c>
      <c r="KN107" s="40">
        <v>0.50490235919109205</v>
      </c>
      <c r="KO107" s="40">
        <v>0.50493891200459107</v>
      </c>
      <c r="KP107" s="40">
        <v>0.50494351662741499</v>
      </c>
      <c r="KQ107" s="40">
        <v>0.50490454426504894</v>
      </c>
      <c r="KR107" s="40">
        <v>0.50484213029467706</v>
      </c>
      <c r="KS107" s="40">
        <v>0.50476555732461004</v>
      </c>
      <c r="KT107" s="40">
        <v>0.50466325370562104</v>
      </c>
      <c r="KU107" s="40">
        <v>0.50455998795724799</v>
      </c>
      <c r="KV107" s="40">
        <v>0.504461607813674</v>
      </c>
      <c r="KW107" s="40">
        <v>0.50437643590550008</v>
      </c>
      <c r="KX107" s="40">
        <v>0.50428752302025803</v>
      </c>
      <c r="KY107" s="40">
        <v>0.50422116079226298</v>
      </c>
      <c r="KZ107" s="40">
        <v>0.50415020236128105</v>
      </c>
      <c r="LA107" s="40">
        <v>0.50408579083336702</v>
      </c>
      <c r="LB107" s="40">
        <v>0.504030418797208</v>
      </c>
      <c r="LC107" s="40">
        <v>0.50398563828895393</v>
      </c>
      <c r="LD107" s="40">
        <v>0.50394670776147898</v>
      </c>
      <c r="LE107" s="40">
        <v>0.50391598561699902</v>
      </c>
      <c r="LF107" s="40">
        <v>0.503887427309612</v>
      </c>
      <c r="LG107" s="40">
        <v>0.50387304213571604</v>
      </c>
      <c r="LH107" s="40">
        <v>0.50385715576164503</v>
      </c>
      <c r="LI107" s="40">
        <v>0.50386210574965606</v>
      </c>
      <c r="LJ107" s="40">
        <v>0.50385520488938706</v>
      </c>
      <c r="LK107" s="40">
        <v>0.50387292443979004</v>
      </c>
      <c r="LL107" s="336" t="s">
        <v>851</v>
      </c>
      <c r="LM107" s="336" t="s">
        <v>851</v>
      </c>
      <c r="LN107" s="336" t="s">
        <v>1740</v>
      </c>
      <c r="LO107" s="40">
        <v>0.64924883842468262</v>
      </c>
      <c r="LP107" s="40">
        <v>0.65065735578536987</v>
      </c>
      <c r="LQ107" s="40">
        <v>0.65217524766921997</v>
      </c>
      <c r="LR107" s="40">
        <v>0.65335226058959961</v>
      </c>
      <c r="LS107" s="40">
        <v>0.65358501672744751</v>
      </c>
      <c r="LT107" s="40">
        <v>0.65268594026565552</v>
      </c>
      <c r="LU107" s="40">
        <v>0.65189874172210693</v>
      </c>
      <c r="LV107" s="40">
        <v>0.64987403154373169</v>
      </c>
      <c r="LW107" s="40">
        <v>0.64786964654922485</v>
      </c>
      <c r="LX107" s="40">
        <v>0.64544320106506348</v>
      </c>
      <c r="LY107" s="40">
        <v>0.64347827434539795</v>
      </c>
      <c r="LZ107" s="40">
        <v>0.64276885986328125</v>
      </c>
      <c r="MA107" s="40">
        <v>0.64162564277648926</v>
      </c>
      <c r="MB107" s="40">
        <v>0.64171779155731201</v>
      </c>
      <c r="MC107" s="40">
        <v>0.64102566242218018</v>
      </c>
      <c r="MD107" s="40">
        <v>0.63990265130996704</v>
      </c>
      <c r="ME107" s="40">
        <v>0.64077669382095337</v>
      </c>
      <c r="MF107" s="40">
        <v>0.63966143131256104</v>
      </c>
      <c r="MG107" s="40">
        <v>0.63932448625564575</v>
      </c>
      <c r="MH107" s="40">
        <v>0.63975906372070313</v>
      </c>
      <c r="MI107" s="40">
        <v>0.63942307233810425</v>
      </c>
      <c r="MJ107" s="40">
        <v>0.63985592126846313</v>
      </c>
      <c r="MK107" s="40">
        <v>0.63908874988555908</v>
      </c>
      <c r="ML107" s="40">
        <v>0.63952094316482544</v>
      </c>
      <c r="MM107" s="40">
        <v>0.63952094316482544</v>
      </c>
      <c r="MN107" s="40">
        <v>0.64071857929229736</v>
      </c>
      <c r="MO107" s="40">
        <v>0.64071857929229736</v>
      </c>
      <c r="MP107" s="40">
        <v>0.64191615581512451</v>
      </c>
      <c r="MQ107" s="40">
        <v>0.64268583059310913</v>
      </c>
      <c r="MR107" s="40">
        <v>0.64388489723205566</v>
      </c>
      <c r="MS107" s="40">
        <v>0.64345741271972656</v>
      </c>
      <c r="MT107" s="40">
        <v>0.64423078298568726</v>
      </c>
      <c r="MU107" s="40">
        <v>0.64457833766937256</v>
      </c>
      <c r="MV107" s="40">
        <v>0.64414960145950317</v>
      </c>
      <c r="MW107" s="40">
        <v>0.64449816942214966</v>
      </c>
      <c r="MX107" s="40">
        <v>0.64606058597564697</v>
      </c>
      <c r="MY107" s="336" t="s">
        <v>851</v>
      </c>
      <c r="MZ107" s="336" t="s">
        <v>1740</v>
      </c>
      <c r="NA107" s="40">
        <v>0.6184161901473999</v>
      </c>
      <c r="NB107" s="40">
        <v>0.61851036548614502</v>
      </c>
      <c r="NC107" s="40">
        <v>0.61839509010314941</v>
      </c>
      <c r="ND107" s="40">
        <v>0.61780446767807007</v>
      </c>
      <c r="NE107" s="40">
        <v>0.61642491817474365</v>
      </c>
      <c r="NF107" s="40">
        <v>0.61423367261886597</v>
      </c>
      <c r="NG107" s="40">
        <v>0.61265820264816284</v>
      </c>
      <c r="NH107" s="40">
        <v>0.60957181453704834</v>
      </c>
      <c r="NI107" s="40">
        <v>0.60651630163192749</v>
      </c>
      <c r="NJ107" s="40">
        <v>0.60424470901489258</v>
      </c>
      <c r="NK107" s="40">
        <v>0.60248446464538574</v>
      </c>
      <c r="NL107" s="40">
        <v>0.59950554370880127</v>
      </c>
      <c r="NM107" s="40">
        <v>0.59852218627929688</v>
      </c>
      <c r="NN107" s="40">
        <v>0.59877300262451172</v>
      </c>
      <c r="NO107" s="40">
        <v>0.59584861993789673</v>
      </c>
      <c r="NP107" s="40">
        <v>0.5948905348777771</v>
      </c>
      <c r="NQ107" s="40">
        <v>0.59587377309799194</v>
      </c>
      <c r="NR107" s="40">
        <v>0.59492141008377075</v>
      </c>
      <c r="NS107" s="40">
        <v>0.5946924090385437</v>
      </c>
      <c r="NT107" s="40">
        <v>0.59518074989318848</v>
      </c>
      <c r="NU107" s="40">
        <v>0.59495192766189575</v>
      </c>
      <c r="NV107" s="40">
        <v>0.59543818235397339</v>
      </c>
      <c r="NW107" s="40">
        <v>0.59592324495315552</v>
      </c>
      <c r="NX107" s="40">
        <v>0.59640717506408691</v>
      </c>
      <c r="NY107" s="40">
        <v>0.59640717506408691</v>
      </c>
      <c r="NZ107" s="40">
        <v>0.59760481119155884</v>
      </c>
      <c r="OA107" s="40">
        <v>0.59760481119155884</v>
      </c>
      <c r="OB107" s="40">
        <v>0.59760481119155884</v>
      </c>
      <c r="OC107" s="40">
        <v>0.59832131862640381</v>
      </c>
      <c r="OD107" s="40">
        <v>0.59832131862640381</v>
      </c>
      <c r="OE107" s="40">
        <v>0.59903961420059204</v>
      </c>
      <c r="OF107" s="40">
        <v>0.60096156597137451</v>
      </c>
      <c r="OG107" s="40">
        <v>0.6036144495010376</v>
      </c>
      <c r="OH107" s="40">
        <v>0.60675513744354248</v>
      </c>
      <c r="OI107" s="40">
        <v>0.6070132851600647</v>
      </c>
      <c r="OJ107" s="40">
        <v>0.60848486423492432</v>
      </c>
      <c r="OK107" s="336" t="s">
        <v>851</v>
      </c>
      <c r="OL107" s="336" t="s">
        <v>851</v>
      </c>
      <c r="OM107" s="336" t="s">
        <v>1740</v>
      </c>
      <c r="ON107" s="40">
        <v>0.53947508335113525</v>
      </c>
      <c r="OO107" s="40">
        <v>0.54350674152374268</v>
      </c>
      <c r="OP107" s="40">
        <v>0.54799813032150269</v>
      </c>
      <c r="OQ107" s="40">
        <v>0.55229288339614868</v>
      </c>
      <c r="OR107" s="40">
        <v>0.55558109283447266</v>
      </c>
      <c r="OS107" s="40">
        <v>0.55752205848693848</v>
      </c>
      <c r="OT107" s="40">
        <v>0.55949366092681885</v>
      </c>
      <c r="OU107" s="40">
        <v>0.56045341491699219</v>
      </c>
      <c r="OV107" s="40">
        <v>0.56140351295471191</v>
      </c>
      <c r="OW107" s="40">
        <v>0.56054931879043579</v>
      </c>
      <c r="OX107" s="40">
        <v>0.5590062141418457</v>
      </c>
      <c r="OY107" s="40">
        <v>0.55871444940567017</v>
      </c>
      <c r="OZ107" s="40">
        <v>0.55788177251815796</v>
      </c>
      <c r="PA107" s="40">
        <v>0.55705523490905762</v>
      </c>
      <c r="PB107" s="40">
        <v>0.55555558204650879</v>
      </c>
      <c r="PC107" s="40">
        <v>0.55474454164505005</v>
      </c>
      <c r="PD107" s="40">
        <v>0.55461162328720093</v>
      </c>
      <c r="PE107" s="40">
        <v>0.55501812696456909</v>
      </c>
      <c r="PF107" s="40">
        <v>0.5548853874206543</v>
      </c>
      <c r="PG107" s="40">
        <v>0.55542171001434326</v>
      </c>
      <c r="PH107" s="40">
        <v>0.55528843402862549</v>
      </c>
      <c r="PI107" s="40">
        <v>0.5570228099822998</v>
      </c>
      <c r="PJ107" s="40">
        <v>0.55755394697189331</v>
      </c>
      <c r="PK107" s="40">
        <v>0.55808383226394653</v>
      </c>
      <c r="PL107" s="40">
        <v>0.55808383226394653</v>
      </c>
      <c r="PM107" s="40">
        <v>0.55928140878677368</v>
      </c>
      <c r="PN107" s="40">
        <v>0.56167662143707275</v>
      </c>
      <c r="PO107" s="40">
        <v>0.56287425756454468</v>
      </c>
      <c r="PP107" s="40">
        <v>0.56474822759628296</v>
      </c>
      <c r="PQ107" s="40">
        <v>0.56714630126953125</v>
      </c>
      <c r="PR107" s="40">
        <v>0.56662666797637939</v>
      </c>
      <c r="PS107" s="40">
        <v>0.56850963830947876</v>
      </c>
      <c r="PT107" s="40">
        <v>0.56987953186035156</v>
      </c>
      <c r="PU107" s="40">
        <v>0.56936067342758179</v>
      </c>
      <c r="PV107" s="40">
        <v>0.57073760032653809</v>
      </c>
      <c r="PW107" s="40">
        <v>0.57333332300186157</v>
      </c>
      <c r="PX107" s="336" t="s">
        <v>851</v>
      </c>
      <c r="PY107" s="336" t="s">
        <v>851</v>
      </c>
      <c r="PZ107" s="40">
        <v>0.59789999999999999</v>
      </c>
      <c r="QA107" s="40">
        <v>0.59399999999999997</v>
      </c>
      <c r="QB107" s="40">
        <v>0.59560000000000002</v>
      </c>
      <c r="QC107" s="40">
        <v>0.59589999999999999</v>
      </c>
      <c r="QD107" s="40">
        <v>0.59470000000000001</v>
      </c>
      <c r="QE107" s="40">
        <v>0.59360000000000002</v>
      </c>
      <c r="QF107" s="40">
        <v>0.59150000000000003</v>
      </c>
      <c r="QG107" s="40">
        <v>0.58879999999999999</v>
      </c>
      <c r="QH107" s="40">
        <v>0.58660000000000001</v>
      </c>
      <c r="QI107" s="40">
        <v>0.58520000000000005</v>
      </c>
      <c r="QJ107" s="40">
        <v>0.58399999999999996</v>
      </c>
      <c r="QK107" s="40">
        <v>0.5837</v>
      </c>
      <c r="QL107" s="40">
        <v>0.58389999999999997</v>
      </c>
      <c r="QM107" s="40">
        <v>0.58409999999999995</v>
      </c>
      <c r="QN107" s="40">
        <v>0.58420000000000005</v>
      </c>
      <c r="QO107" s="40">
        <v>0.5847</v>
      </c>
      <c r="QP107" s="40">
        <v>0.58520000000000005</v>
      </c>
      <c r="QQ107" s="40">
        <v>0.58560000000000001</v>
      </c>
      <c r="QR107" s="40">
        <v>0.58640000000000003</v>
      </c>
      <c r="QS107" s="336" t="s">
        <v>851</v>
      </c>
      <c r="QT107" s="336" t="s">
        <v>851</v>
      </c>
      <c r="QU107" s="336" t="s">
        <v>851</v>
      </c>
      <c r="QV107" s="336" t="s">
        <v>851</v>
      </c>
      <c r="QW107" s="40">
        <v>1.3651879271492362E-3</v>
      </c>
      <c r="QX107" s="336" t="s">
        <v>851</v>
      </c>
      <c r="QY107" s="336" t="s">
        <v>851</v>
      </c>
      <c r="QZ107" s="336" t="s">
        <v>851</v>
      </c>
      <c r="RA107" s="336" t="s">
        <v>851</v>
      </c>
      <c r="RB107" s="336" t="s">
        <v>851</v>
      </c>
      <c r="RC107" s="336" t="s">
        <v>851</v>
      </c>
      <c r="RD107" s="336" t="s">
        <v>851</v>
      </c>
      <c r="RE107" s="336" t="s">
        <v>851</v>
      </c>
      <c r="RF107" s="40">
        <v>0.45100000000000001</v>
      </c>
      <c r="RG107" s="40">
        <v>1998</v>
      </c>
      <c r="RH107" s="336" t="s">
        <v>840</v>
      </c>
      <c r="RI107" s="336" t="s">
        <v>851</v>
      </c>
      <c r="RJ107" s="40">
        <v>0.11800000000000001</v>
      </c>
      <c r="RK107" s="40">
        <v>1998</v>
      </c>
      <c r="RL107" s="336" t="s">
        <v>840</v>
      </c>
      <c r="RM107" s="336" t="s">
        <v>851</v>
      </c>
      <c r="RN107" s="40">
        <v>0.24</v>
      </c>
      <c r="RO107" s="40">
        <v>1998</v>
      </c>
      <c r="RP107" s="336" t="s">
        <v>840</v>
      </c>
      <c r="RQ107" s="336" t="s">
        <v>851</v>
      </c>
      <c r="RR107" s="40">
        <v>0.51</v>
      </c>
      <c r="RS107" s="40">
        <v>1998</v>
      </c>
      <c r="RT107" s="336" t="s">
        <v>840</v>
      </c>
      <c r="RU107" s="336" t="s">
        <v>851</v>
      </c>
      <c r="RV107" s="40"/>
      <c r="RW107" s="40"/>
      <c r="RX107" s="336" t="s">
        <v>1737</v>
      </c>
      <c r="RY107" s="336" t="s">
        <v>851</v>
      </c>
      <c r="RZ107" s="336" t="s">
        <v>470</v>
      </c>
      <c r="SA107" s="40">
        <v>0.22939208149909973</v>
      </c>
      <c r="SB107" s="40">
        <v>0.23161929845809937</v>
      </c>
      <c r="SC107" s="40">
        <v>0.22486382722854614</v>
      </c>
      <c r="SD107" s="40">
        <v>0.21620720624923706</v>
      </c>
      <c r="SE107" s="40">
        <v>0.20933203399181366</v>
      </c>
      <c r="SF107" s="336" t="s">
        <v>851</v>
      </c>
      <c r="SG107" s="336" t="s">
        <v>851</v>
      </c>
      <c r="SH107" s="40">
        <v>0.22581565380096436</v>
      </c>
      <c r="SI107" s="40">
        <v>0.24784773588180542</v>
      </c>
      <c r="SJ107" s="40"/>
      <c r="SK107" s="40"/>
      <c r="SL107" s="40">
        <v>0.21253371238708496</v>
      </c>
      <c r="SM107" s="336" t="s">
        <v>470</v>
      </c>
      <c r="SN107" s="336" t="s">
        <v>851</v>
      </c>
      <c r="SO107" s="336" t="s">
        <v>851</v>
      </c>
      <c r="SP107" s="40"/>
      <c r="SQ107" s="40"/>
      <c r="SR107" s="40"/>
      <c r="SS107" s="40"/>
      <c r="ST107" s="40"/>
      <c r="SU107" s="336" t="s">
        <v>1737</v>
      </c>
      <c r="SV107" s="336" t="s">
        <v>851</v>
      </c>
      <c r="SW107" s="336" t="s">
        <v>851</v>
      </c>
      <c r="SX107" s="40">
        <v>2.7679840102791786E-2</v>
      </c>
      <c r="SY107" s="40">
        <v>3.4957103431224823E-2</v>
      </c>
      <c r="SZ107" s="40">
        <v>3.7062365561723709E-2</v>
      </c>
      <c r="TA107" s="40">
        <v>3.5295926034450531E-2</v>
      </c>
      <c r="TB107" s="40">
        <v>5.2144825458526611E-2</v>
      </c>
      <c r="TC107" s="336" t="s">
        <v>840</v>
      </c>
      <c r="TD107" s="336" t="s">
        <v>851</v>
      </c>
      <c r="TE107" s="336" t="s">
        <v>851</v>
      </c>
      <c r="TF107" s="336" t="s">
        <v>851</v>
      </c>
      <c r="TG107" s="40"/>
      <c r="TH107" s="40"/>
      <c r="TI107" s="40"/>
      <c r="TJ107" s="40"/>
      <c r="TK107" s="40"/>
      <c r="TL107" s="336" t="s">
        <v>1737</v>
      </c>
      <c r="TM107" s="336" t="s">
        <v>851</v>
      </c>
      <c r="TN107" s="336" t="s">
        <v>851</v>
      </c>
      <c r="TO107" s="336" t="s">
        <v>851</v>
      </c>
      <c r="TP107" s="40">
        <v>2.5519629940390587E-2</v>
      </c>
      <c r="TQ107" s="40">
        <v>3.1725615262985229E-2</v>
      </c>
      <c r="TR107" s="40">
        <v>3.2480422407388687E-2</v>
      </c>
      <c r="TS107" s="40">
        <v>3.0275695025920868E-2</v>
      </c>
      <c r="TT107" s="40">
        <v>4.7319557517766953E-2</v>
      </c>
      <c r="TU107" s="336" t="s">
        <v>840</v>
      </c>
      <c r="TV107" s="336" t="s">
        <v>851</v>
      </c>
      <c r="TW107" s="40">
        <v>6630</v>
      </c>
      <c r="TX107" s="336" t="s">
        <v>840</v>
      </c>
      <c r="TY107" s="336" t="s">
        <v>851</v>
      </c>
      <c r="TZ107" s="40"/>
      <c r="UA107" s="336" t="s">
        <v>1737</v>
      </c>
      <c r="UB107" s="336" t="s">
        <v>851</v>
      </c>
      <c r="UC107" s="40">
        <v>6478.2787681988302</v>
      </c>
      <c r="UD107" s="336" t="s">
        <v>840</v>
      </c>
      <c r="UE107" s="336" t="s">
        <v>851</v>
      </c>
      <c r="UF107" s="336" t="s">
        <v>851</v>
      </c>
      <c r="UG107" s="40"/>
      <c r="UH107" s="40"/>
      <c r="UI107" s="40"/>
      <c r="UJ107" s="40"/>
      <c r="UK107" s="40"/>
      <c r="UL107" s="336" t="s">
        <v>1737</v>
      </c>
      <c r="UM107" s="336" t="s">
        <v>851</v>
      </c>
      <c r="UN107" s="336" t="s">
        <v>851</v>
      </c>
      <c r="UO107" s="336" t="s">
        <v>851</v>
      </c>
      <c r="UP107" s="40">
        <v>0.13735173642635345</v>
      </c>
      <c r="UQ107" s="40">
        <v>0.13114234805107117</v>
      </c>
      <c r="UR107" s="40"/>
      <c r="US107" s="40"/>
      <c r="UT107" s="40">
        <v>0.18038532137870789</v>
      </c>
      <c r="UU107" s="336" t="s">
        <v>840</v>
      </c>
    </row>
    <row r="108" spans="1:567">
      <c r="A108" s="336" t="s">
        <v>424</v>
      </c>
      <c r="B108" s="336" t="s">
        <v>72</v>
      </c>
      <c r="C108" s="336" t="s">
        <v>295</v>
      </c>
      <c r="D108" s="40">
        <v>3.7789277732372284E-2</v>
      </c>
      <c r="E108" s="336" t="s">
        <v>470</v>
      </c>
      <c r="F108" s="40">
        <v>1.2751158326864243E-2</v>
      </c>
      <c r="G108" s="336" t="s">
        <v>1741</v>
      </c>
      <c r="H108" s="40">
        <v>1.2731883674860001E-2</v>
      </c>
      <c r="I108" s="336" t="s">
        <v>1447</v>
      </c>
      <c r="J108" s="40">
        <v>1.2515701353549957E-2</v>
      </c>
      <c r="K108" s="336" t="s">
        <v>1803</v>
      </c>
      <c r="L108" s="336" t="s">
        <v>470</v>
      </c>
      <c r="M108" s="40">
        <v>0.58587914705276489</v>
      </c>
      <c r="N108" s="40"/>
      <c r="O108" s="336" t="s">
        <v>1736</v>
      </c>
      <c r="P108" s="40"/>
      <c r="Q108" s="336" t="s">
        <v>1736</v>
      </c>
      <c r="R108" s="40"/>
      <c r="S108" s="336" t="s">
        <v>1736</v>
      </c>
      <c r="T108" s="40"/>
      <c r="U108" s="336" t="s">
        <v>1736</v>
      </c>
      <c r="V108" s="336" t="s">
        <v>851</v>
      </c>
      <c r="W108" s="336" t="s">
        <v>470</v>
      </c>
      <c r="X108" s="40">
        <v>0.53137719631195068</v>
      </c>
      <c r="Y108" s="40"/>
      <c r="Z108" s="336" t="s">
        <v>1736</v>
      </c>
      <c r="AA108" s="40"/>
      <c r="AB108" s="336" t="s">
        <v>1736</v>
      </c>
      <c r="AC108" s="40"/>
      <c r="AD108" s="336" t="s">
        <v>1736</v>
      </c>
      <c r="AE108" s="40"/>
      <c r="AF108" s="336" t="s">
        <v>1736</v>
      </c>
      <c r="AG108" s="336" t="s">
        <v>851</v>
      </c>
      <c r="AH108" s="336" t="s">
        <v>470</v>
      </c>
      <c r="AI108" s="40">
        <v>0.51387327909469604</v>
      </c>
      <c r="AJ108" s="40"/>
      <c r="AK108" s="336" t="s">
        <v>1736</v>
      </c>
      <c r="AL108" s="40"/>
      <c r="AM108" s="336" t="s">
        <v>1736</v>
      </c>
      <c r="AN108" s="40"/>
      <c r="AO108" s="336" t="s">
        <v>1736</v>
      </c>
      <c r="AP108" s="40"/>
      <c r="AQ108" s="336" t="s">
        <v>1736</v>
      </c>
      <c r="AR108" s="336" t="s">
        <v>851</v>
      </c>
      <c r="AS108" s="336" t="s">
        <v>470</v>
      </c>
      <c r="AT108" s="40">
        <v>0.47678542137145996</v>
      </c>
      <c r="AU108" s="40"/>
      <c r="AV108" s="336" t="s">
        <v>1736</v>
      </c>
      <c r="AW108" s="40"/>
      <c r="AX108" s="336" t="s">
        <v>1736</v>
      </c>
      <c r="AY108" s="40"/>
      <c r="AZ108" s="336" t="s">
        <v>1736</v>
      </c>
      <c r="BA108" s="40"/>
      <c r="BB108" s="336" t="s">
        <v>1736</v>
      </c>
      <c r="BC108" s="336" t="s">
        <v>851</v>
      </c>
      <c r="BD108" s="336" t="s">
        <v>470</v>
      </c>
      <c r="BE108" s="40">
        <v>1.9280253648757935</v>
      </c>
      <c r="BF108" s="336" t="s">
        <v>827</v>
      </c>
      <c r="BG108" s="40">
        <v>6.9107952117919922</v>
      </c>
      <c r="BH108" s="336" t="s">
        <v>1447</v>
      </c>
      <c r="BI108" s="40">
        <v>7.861940860748291</v>
      </c>
      <c r="BJ108" s="336" t="s">
        <v>1803</v>
      </c>
      <c r="BK108" s="40">
        <v>8.5307588577270508</v>
      </c>
      <c r="BL108" s="336" t="s">
        <v>851</v>
      </c>
      <c r="BM108" s="40">
        <v>2.290522575378418</v>
      </c>
      <c r="BN108" s="336" t="s">
        <v>838</v>
      </c>
      <c r="BO108" s="336" t="s">
        <v>851</v>
      </c>
      <c r="BP108" s="336" t="s">
        <v>470</v>
      </c>
      <c r="BQ108" s="40">
        <v>9.1786235570907593E-3</v>
      </c>
      <c r="BR108" s="40">
        <v>9.4486195594072342E-3</v>
      </c>
      <c r="BS108" s="40">
        <v>1.0329173877835274E-2</v>
      </c>
      <c r="BT108" s="40">
        <v>9.4340341165661812E-3</v>
      </c>
      <c r="BU108" s="40">
        <v>9.4340145587921143E-3</v>
      </c>
      <c r="BV108" s="336" t="s">
        <v>851</v>
      </c>
      <c r="BW108" s="336" t="s">
        <v>827</v>
      </c>
      <c r="BX108" s="40">
        <v>8.2585904747247696E-3</v>
      </c>
      <c r="BY108" s="40">
        <v>7.3220296762883663E-3</v>
      </c>
      <c r="BZ108" s="40">
        <v>7.1427249349653721E-3</v>
      </c>
      <c r="CA108" s="40">
        <v>7.4517154134809971E-3</v>
      </c>
      <c r="CB108" s="40">
        <v>7.7829761430621147E-3</v>
      </c>
      <c r="CC108" s="336" t="s">
        <v>851</v>
      </c>
      <c r="CD108" s="336" t="s">
        <v>1447</v>
      </c>
      <c r="CE108" s="40">
        <v>7.8024584800004959E-3</v>
      </c>
      <c r="CF108" s="40">
        <v>7.2784624062478542E-3</v>
      </c>
      <c r="CG108" s="40">
        <v>7.5008263811469078E-3</v>
      </c>
      <c r="CH108" s="40">
        <v>7.9058362171053886E-3</v>
      </c>
      <c r="CI108" s="40">
        <v>8.1514753401279449E-3</v>
      </c>
      <c r="CJ108" s="336" t="s">
        <v>851</v>
      </c>
      <c r="CK108" s="336" t="s">
        <v>1803</v>
      </c>
      <c r="CL108" s="40">
        <v>7.3639815673232079E-3</v>
      </c>
      <c r="CM108" s="40">
        <v>7.2584287263453007E-3</v>
      </c>
      <c r="CN108" s="40">
        <v>7.4707753956317902E-3</v>
      </c>
      <c r="CO108" s="40">
        <v>7.4898358434438705E-3</v>
      </c>
      <c r="CP108" s="40">
        <v>6.3364082016050816E-3</v>
      </c>
      <c r="CQ108" s="336" t="s">
        <v>851</v>
      </c>
      <c r="CR108" s="40">
        <v>2.5636858940124512</v>
      </c>
      <c r="CS108" s="40">
        <v>2.9766809940338135</v>
      </c>
      <c r="CT108" s="40">
        <v>3.2632718086242676</v>
      </c>
      <c r="CU108" s="40">
        <v>3.5182619094848633</v>
      </c>
      <c r="CV108" s="40">
        <v>3.7963113784790039</v>
      </c>
      <c r="CW108" s="336" t="s">
        <v>1741</v>
      </c>
      <c r="CX108" s="336" t="s">
        <v>851</v>
      </c>
      <c r="CY108" s="40">
        <v>2.8114829063415527</v>
      </c>
      <c r="CZ108" s="40">
        <v>3.1612758636474609</v>
      </c>
      <c r="DA108" s="40">
        <v>3.4162659645080566</v>
      </c>
      <c r="DB108" s="40">
        <v>3.6810355186462402</v>
      </c>
      <c r="DC108" s="40">
        <v>3.9760291576385498</v>
      </c>
      <c r="DD108" s="336" t="s">
        <v>1447</v>
      </c>
      <c r="DE108" s="336" t="s">
        <v>851</v>
      </c>
      <c r="DF108" s="40">
        <v>4.1005430221557617</v>
      </c>
      <c r="DG108" s="336" t="s">
        <v>1803</v>
      </c>
      <c r="DH108" s="336" t="s">
        <v>851</v>
      </c>
      <c r="DI108" s="336" t="s">
        <v>851</v>
      </c>
      <c r="DJ108" s="336">
        <v>5.6</v>
      </c>
      <c r="DK108" s="336" t="s">
        <v>1738</v>
      </c>
      <c r="DL108" s="336" t="s">
        <v>851</v>
      </c>
      <c r="DM108" s="336" t="s">
        <v>851</v>
      </c>
      <c r="DN108" s="336" t="s">
        <v>470</v>
      </c>
      <c r="DO108" s="40">
        <v>1.7731204861775041E-3</v>
      </c>
      <c r="DP108" s="40">
        <v>7.8073800541460514E-3</v>
      </c>
      <c r="DQ108" s="40">
        <v>1.0499698109924793E-2</v>
      </c>
      <c r="DR108" s="40">
        <v>1.6782781109213829E-2</v>
      </c>
      <c r="DS108" s="40">
        <v>1.0616175830364227E-2</v>
      </c>
      <c r="DT108" s="336" t="s">
        <v>851</v>
      </c>
      <c r="DU108" s="336" t="s">
        <v>470</v>
      </c>
      <c r="DV108" s="40">
        <v>7.9624997451901436E-3</v>
      </c>
      <c r="DW108" s="40">
        <v>9.6666663885116577E-3</v>
      </c>
      <c r="DX108" s="40">
        <v>1.0895000770688057E-2</v>
      </c>
      <c r="DY108" s="40">
        <v>3.250000299885869E-3</v>
      </c>
      <c r="DZ108" s="40">
        <v>2.4999999441206455E-3</v>
      </c>
      <c r="EA108" s="336" t="s">
        <v>851</v>
      </c>
      <c r="EB108" s="336" t="s">
        <v>470</v>
      </c>
      <c r="EC108" s="40">
        <v>9.6504413522779942E-4</v>
      </c>
      <c r="ED108" s="40">
        <v>-3.3170864917337894E-3</v>
      </c>
      <c r="EE108" s="40">
        <v>9.831645293161273E-4</v>
      </c>
      <c r="EF108" s="40">
        <v>-7.4484641663730145E-3</v>
      </c>
      <c r="EG108" s="40">
        <v>-5.2168671973049641E-3</v>
      </c>
      <c r="EH108" s="336" t="s">
        <v>851</v>
      </c>
      <c r="EI108" s="336" t="s">
        <v>470</v>
      </c>
      <c r="EJ108" s="40">
        <v>1.1138869449496269E-2</v>
      </c>
      <c r="EK108" s="40">
        <v>9.9210543558001518E-3</v>
      </c>
      <c r="EL108" s="40">
        <v>3.4307290334254503E-3</v>
      </c>
      <c r="EM108" s="40">
        <v>5.0339279696345329E-3</v>
      </c>
      <c r="EN108" s="40">
        <v>9.8834987729787827E-3</v>
      </c>
      <c r="EO108" s="336" t="s">
        <v>851</v>
      </c>
      <c r="EP108" s="336" t="s">
        <v>851</v>
      </c>
      <c r="EQ108" s="336" t="s">
        <v>851</v>
      </c>
      <c r="ER108" s="40">
        <v>0.68930000000000002</v>
      </c>
      <c r="ES108" s="336" t="s">
        <v>1739</v>
      </c>
      <c r="ET108" s="336" t="s">
        <v>851</v>
      </c>
      <c r="EU108" s="336" t="s">
        <v>851</v>
      </c>
      <c r="EV108" s="40">
        <v>0.72860000000000003</v>
      </c>
      <c r="EW108" s="336" t="s">
        <v>1739</v>
      </c>
      <c r="EX108" s="336" t="s">
        <v>851</v>
      </c>
      <c r="EY108" s="336" t="s">
        <v>851</v>
      </c>
      <c r="EZ108" s="40">
        <v>0.65159999999999996</v>
      </c>
      <c r="FA108" s="336" t="s">
        <v>1739</v>
      </c>
      <c r="FB108" s="336" t="s">
        <v>851</v>
      </c>
      <c r="FC108" s="40">
        <v>-1.0721051134169102E-2</v>
      </c>
      <c r="FD108" s="40">
        <v>-1.5597238205373287E-2</v>
      </c>
      <c r="FE108" s="40">
        <v>-1.9307682290673256E-2</v>
      </c>
      <c r="FF108" s="40">
        <v>-9.4269169494509697E-3</v>
      </c>
      <c r="FG108" s="40">
        <v>3.4038238227367401E-2</v>
      </c>
      <c r="FH108" s="336" t="s">
        <v>838</v>
      </c>
      <c r="FI108" s="336" t="s">
        <v>851</v>
      </c>
      <c r="FJ108" s="40">
        <v>-1.6729641705751419E-2</v>
      </c>
      <c r="FK108" s="40">
        <v>-1.7555581405758858E-2</v>
      </c>
      <c r="FL108" s="40">
        <v>-2.1308839321136475E-2</v>
      </c>
      <c r="FM108" s="40">
        <v>-1.1718837544322014E-2</v>
      </c>
      <c r="FN108" s="40">
        <v>5.0386539660394192E-3</v>
      </c>
      <c r="FO108" s="336" t="s">
        <v>840</v>
      </c>
      <c r="FP108" s="336" t="s">
        <v>851</v>
      </c>
      <c r="FQ108" s="40">
        <v>0.17272953689098358</v>
      </c>
      <c r="FR108" s="336" t="s">
        <v>840</v>
      </c>
      <c r="FS108" s="336" t="s">
        <v>851</v>
      </c>
      <c r="FT108" s="336" t="s">
        <v>851</v>
      </c>
      <c r="FU108" s="40">
        <v>7.7520371414721012E-3</v>
      </c>
      <c r="FV108" s="40">
        <v>9.8496470600366592E-3</v>
      </c>
      <c r="FW108" s="40">
        <v>1.0659165680408478E-2</v>
      </c>
      <c r="FX108" s="40">
        <v>1.0587817989289761E-2</v>
      </c>
      <c r="FY108" s="40">
        <v>5.2329851314425468E-3</v>
      </c>
      <c r="FZ108" s="336" t="s">
        <v>840</v>
      </c>
      <c r="GA108" s="336" t="s">
        <v>851</v>
      </c>
      <c r="GB108" s="336" t="s">
        <v>851</v>
      </c>
      <c r="GC108" s="336" t="s">
        <v>851</v>
      </c>
      <c r="GD108" s="336" t="s">
        <v>851</v>
      </c>
      <c r="GE108" s="336" t="s">
        <v>851</v>
      </c>
      <c r="GF108" s="336" t="s">
        <v>851</v>
      </c>
      <c r="GG108" s="336" t="s">
        <v>851</v>
      </c>
      <c r="GH108" s="336" t="s">
        <v>851</v>
      </c>
      <c r="GI108" s="336" t="s">
        <v>851</v>
      </c>
      <c r="GJ108" s="336" t="s">
        <v>851</v>
      </c>
      <c r="GK108" s="40">
        <v>8463802</v>
      </c>
      <c r="GL108" s="40">
        <v>8608810</v>
      </c>
      <c r="GM108" s="40">
        <v>8754148</v>
      </c>
      <c r="GN108" s="40">
        <v>8900108</v>
      </c>
      <c r="GO108" s="40">
        <v>9047082</v>
      </c>
      <c r="GP108" s="40">
        <v>9195289</v>
      </c>
      <c r="GQ108" s="40">
        <v>9344784</v>
      </c>
      <c r="GR108" s="40">
        <v>9495336</v>
      </c>
      <c r="GS108" s="40">
        <v>9646570</v>
      </c>
      <c r="GT108" s="40">
        <v>9798046</v>
      </c>
      <c r="GU108" s="40">
        <v>9949318</v>
      </c>
      <c r="GV108" s="40">
        <v>10100320</v>
      </c>
      <c r="GW108" s="40">
        <v>10250922</v>
      </c>
      <c r="GX108" s="40">
        <v>10400672</v>
      </c>
      <c r="GY108" s="40">
        <v>10549007</v>
      </c>
      <c r="GZ108" s="40">
        <v>10695540</v>
      </c>
      <c r="HA108" s="40">
        <v>10839976</v>
      </c>
      <c r="HB108" s="40">
        <v>10982367</v>
      </c>
      <c r="HC108" s="40">
        <v>11123183</v>
      </c>
      <c r="HD108" s="40">
        <v>11263079</v>
      </c>
      <c r="HE108" s="40">
        <v>11402533</v>
      </c>
      <c r="HF108" s="40">
        <v>11542000</v>
      </c>
      <c r="HG108" s="40">
        <v>11680000</v>
      </c>
      <c r="HH108" s="40">
        <v>11818000</v>
      </c>
      <c r="HI108" s="40">
        <v>11954000</v>
      </c>
      <c r="HJ108" s="40">
        <v>12089000</v>
      </c>
      <c r="HK108" s="40">
        <v>12221000</v>
      </c>
      <c r="HL108" s="40">
        <v>12352000</v>
      </c>
      <c r="HM108" s="40">
        <v>12480000</v>
      </c>
      <c r="HN108" s="40">
        <v>12607000</v>
      </c>
      <c r="HO108" s="40">
        <v>12733000</v>
      </c>
      <c r="HP108" s="40">
        <v>12857000</v>
      </c>
      <c r="HQ108" s="40">
        <v>12980000</v>
      </c>
      <c r="HR108" s="40">
        <v>13101000</v>
      </c>
      <c r="HS108" s="40">
        <v>13222000</v>
      </c>
      <c r="HT108" s="40">
        <v>13341000</v>
      </c>
      <c r="HU108" s="40">
        <v>13459000</v>
      </c>
      <c r="HV108" s="40">
        <v>13576000</v>
      </c>
      <c r="HW108" s="40">
        <v>13691000</v>
      </c>
      <c r="HX108" s="40">
        <v>13805000</v>
      </c>
      <c r="HY108" s="40">
        <v>13916000</v>
      </c>
      <c r="HZ108" s="40">
        <v>14024000</v>
      </c>
      <c r="IA108" s="40">
        <v>14130000</v>
      </c>
      <c r="IB108" s="40">
        <v>14233000</v>
      </c>
      <c r="IC108" s="40">
        <v>14334000</v>
      </c>
      <c r="ID108" s="40">
        <v>14432000</v>
      </c>
      <c r="IE108" s="40">
        <v>14527000</v>
      </c>
      <c r="IF108" s="40">
        <v>14619000</v>
      </c>
      <c r="IG108" s="40">
        <v>14709000</v>
      </c>
      <c r="IH108" s="40">
        <v>14795000</v>
      </c>
      <c r="II108" s="40">
        <v>14878000</v>
      </c>
      <c r="IJ108" s="336" t="s">
        <v>851</v>
      </c>
      <c r="IK108" s="336" t="s">
        <v>851</v>
      </c>
      <c r="IL108" s="336" t="s">
        <v>851</v>
      </c>
      <c r="IM108" s="40">
        <v>1.3413949869573116E-2</v>
      </c>
      <c r="IN108" s="40">
        <v>1.3050205074250698E-2</v>
      </c>
      <c r="IO108" s="40">
        <v>1.2740502133965492E-2</v>
      </c>
      <c r="IP108" s="40">
        <v>1.2498542666435242E-2</v>
      </c>
      <c r="IQ108" s="40">
        <v>1.2305492535233498E-2</v>
      </c>
      <c r="IR108" s="40">
        <v>1.2157032266259193E-2</v>
      </c>
      <c r="IS108" s="40">
        <v>1.1885421350598335E-2</v>
      </c>
      <c r="IT108" s="40">
        <v>1.17458151653409E-2</v>
      </c>
      <c r="IU108" s="40">
        <v>1.1442157439887524E-2</v>
      </c>
      <c r="IV108" s="40">
        <v>1.1229997500777245E-2</v>
      </c>
      <c r="IW108" s="40">
        <v>1.0859834961593151E-2</v>
      </c>
      <c r="IX108" s="40">
        <v>1.0662210173904896E-2</v>
      </c>
      <c r="IY108" s="40">
        <v>1.0309369303286076E-2</v>
      </c>
      <c r="IZ108" s="40">
        <v>1.0124851949512959E-2</v>
      </c>
      <c r="JA108" s="40">
        <v>9.9448328837752342E-3</v>
      </c>
      <c r="JB108" s="40">
        <v>9.6913613379001617E-3</v>
      </c>
      <c r="JC108" s="40">
        <v>9.5213009044528008E-3</v>
      </c>
      <c r="JD108" s="40">
        <v>9.2788515612483025E-3</v>
      </c>
      <c r="JE108" s="40">
        <v>9.1935461387038231E-3</v>
      </c>
      <c r="JF108" s="40">
        <v>8.9598912745714188E-3</v>
      </c>
      <c r="JG108" s="40">
        <v>8.8060274720191956E-3</v>
      </c>
      <c r="JH108" s="40">
        <v>8.6555005982518196E-3</v>
      </c>
      <c r="JI108" s="40">
        <v>8.4351543337106705E-3</v>
      </c>
      <c r="JJ108" s="40">
        <v>8.2921627908945084E-3</v>
      </c>
      <c r="JK108" s="40">
        <v>8.0084120854735374E-3</v>
      </c>
      <c r="JL108" s="40">
        <v>7.7308905310928822E-3</v>
      </c>
      <c r="JM108" s="40">
        <v>7.530048955231905E-3</v>
      </c>
      <c r="JN108" s="40">
        <v>7.2630154900252819E-3</v>
      </c>
      <c r="JO108" s="40">
        <v>7.0711253210902214E-3</v>
      </c>
      <c r="JP108" s="40">
        <v>6.813625805079937E-3</v>
      </c>
      <c r="JQ108" s="40">
        <v>6.5610236488282681E-3</v>
      </c>
      <c r="JR108" s="40">
        <v>6.3130655325949192E-3</v>
      </c>
      <c r="JS108" s="40">
        <v>6.1374986544251442E-3</v>
      </c>
      <c r="JT108" s="40">
        <v>5.8297347277402878E-3</v>
      </c>
      <c r="JU108" s="40">
        <v>5.5943257175385952E-3</v>
      </c>
      <c r="JV108" s="336" t="s">
        <v>1740</v>
      </c>
      <c r="JW108" s="336" t="s">
        <v>851</v>
      </c>
      <c r="JX108" s="336" t="s">
        <v>851</v>
      </c>
      <c r="JY108" s="336" t="s">
        <v>851</v>
      </c>
      <c r="JZ108" s="336" t="s">
        <v>851</v>
      </c>
      <c r="KA108" s="336" t="s">
        <v>1740</v>
      </c>
      <c r="KB108" s="40">
        <v>0.49362351036039298</v>
      </c>
      <c r="KC108" s="40">
        <v>0.49360081609036799</v>
      </c>
      <c r="KD108" s="40">
        <v>0.49354424232954502</v>
      </c>
      <c r="KE108" s="40">
        <v>0.49347790106482997</v>
      </c>
      <c r="KF108" s="40">
        <v>0.49343487691065596</v>
      </c>
      <c r="KG108" s="40">
        <v>0.49343816851922301</v>
      </c>
      <c r="KH108" s="40">
        <v>0.49349327996618897</v>
      </c>
      <c r="KI108" s="40">
        <v>0.49359074022832305</v>
      </c>
      <c r="KJ108" s="40">
        <v>0.49371452592972198</v>
      </c>
      <c r="KK108" s="40">
        <v>0.49384107265468002</v>
      </c>
      <c r="KL108" s="40">
        <v>0.49395374385110502</v>
      </c>
      <c r="KM108" s="40">
        <v>0.49404920151559201</v>
      </c>
      <c r="KN108" s="40">
        <v>0.49413116196014301</v>
      </c>
      <c r="KO108" s="40">
        <v>0.49420378098555601</v>
      </c>
      <c r="KP108" s="40">
        <v>0.49426987404073897</v>
      </c>
      <c r="KQ108" s="40">
        <v>0.49433399718704502</v>
      </c>
      <c r="KR108" s="40">
        <v>0.49439407248491202</v>
      </c>
      <c r="KS108" s="40">
        <v>0.49445040269624402</v>
      </c>
      <c r="KT108" s="40">
        <v>0.49450139378117397</v>
      </c>
      <c r="KU108" s="40">
        <v>0.49454810806321803</v>
      </c>
      <c r="KV108" s="40">
        <v>0.49459053467249398</v>
      </c>
      <c r="KW108" s="40">
        <v>0.49462851900213201</v>
      </c>
      <c r="KX108" s="40">
        <v>0.49466274638521102</v>
      </c>
      <c r="KY108" s="40">
        <v>0.494692695341233</v>
      </c>
      <c r="KZ108" s="40">
        <v>0.494718175185485</v>
      </c>
      <c r="LA108" s="40">
        <v>0.49473951378992603</v>
      </c>
      <c r="LB108" s="40">
        <v>0.49475592177717304</v>
      </c>
      <c r="LC108" s="40">
        <v>0.49476850153991697</v>
      </c>
      <c r="LD108" s="40">
        <v>0.49477655768297502</v>
      </c>
      <c r="LE108" s="40">
        <v>0.49478077147188204</v>
      </c>
      <c r="LF108" s="40">
        <v>0.494781142821348</v>
      </c>
      <c r="LG108" s="40">
        <v>0.49477813249923897</v>
      </c>
      <c r="LH108" s="40">
        <v>0.49477088175901202</v>
      </c>
      <c r="LI108" s="40">
        <v>0.49475985195761701</v>
      </c>
      <c r="LJ108" s="40">
        <v>0.49474475362473597</v>
      </c>
      <c r="LK108" s="40">
        <v>0.49472512205277902</v>
      </c>
      <c r="LL108" s="336" t="s">
        <v>851</v>
      </c>
      <c r="LM108" s="336" t="s">
        <v>851</v>
      </c>
      <c r="LN108" s="336" t="s">
        <v>1740</v>
      </c>
      <c r="LO108" s="40">
        <v>0.60987746715545654</v>
      </c>
      <c r="LP108" s="40">
        <v>0.61267757415771484</v>
      </c>
      <c r="LQ108" s="40">
        <v>0.61540120840072632</v>
      </c>
      <c r="LR108" s="40">
        <v>0.61808353662490845</v>
      </c>
      <c r="LS108" s="40">
        <v>0.620777428150177</v>
      </c>
      <c r="LT108" s="40">
        <v>0.62351435422897339</v>
      </c>
      <c r="LU108" s="40">
        <v>0.62606132030487061</v>
      </c>
      <c r="LV108" s="40">
        <v>0.62876713275909424</v>
      </c>
      <c r="LW108" s="40">
        <v>0.63149434328079224</v>
      </c>
      <c r="LX108" s="40">
        <v>0.63418102264404297</v>
      </c>
      <c r="LY108" s="40">
        <v>0.6368599534034729</v>
      </c>
      <c r="LZ108" s="40">
        <v>0.63930940628051758</v>
      </c>
      <c r="MA108" s="40">
        <v>0.64183938503265381</v>
      </c>
      <c r="MB108" s="40">
        <v>0.64439100027084351</v>
      </c>
      <c r="MC108" s="40">
        <v>0.64694219827651978</v>
      </c>
      <c r="MD108" s="40">
        <v>0.64941489696502686</v>
      </c>
      <c r="ME108" s="40">
        <v>0.65162944793701172</v>
      </c>
      <c r="MF108" s="40">
        <v>0.65392911434173584</v>
      </c>
      <c r="MG108" s="40">
        <v>0.65620946884155273</v>
      </c>
      <c r="MH108" s="40">
        <v>0.65844804048538208</v>
      </c>
      <c r="MI108" s="40">
        <v>0.66074508428573608</v>
      </c>
      <c r="MJ108" s="40">
        <v>0.66282784938812256</v>
      </c>
      <c r="MK108" s="40">
        <v>0.66499704122543335</v>
      </c>
      <c r="ML108" s="40">
        <v>0.66715359687805176</v>
      </c>
      <c r="MM108" s="40">
        <v>0.66903293132781982</v>
      </c>
      <c r="MN108" s="40">
        <v>0.67066687345504761</v>
      </c>
      <c r="MO108" s="40">
        <v>0.67184823751449585</v>
      </c>
      <c r="MP108" s="40">
        <v>0.67282378673553467</v>
      </c>
      <c r="MQ108" s="40">
        <v>0.67357552051544189</v>
      </c>
      <c r="MR108" s="40">
        <v>0.67399191856384277</v>
      </c>
      <c r="MS108" s="40">
        <v>0.67398834228515625</v>
      </c>
      <c r="MT108" s="40">
        <v>0.6735045313835144</v>
      </c>
      <c r="MU108" s="40">
        <v>0.67268621921539307</v>
      </c>
      <c r="MV108" s="40">
        <v>0.67169761657714844</v>
      </c>
      <c r="MW108" s="40">
        <v>0.67069953680038452</v>
      </c>
      <c r="MX108" s="40">
        <v>0.6697809100151062</v>
      </c>
      <c r="MY108" s="336" t="s">
        <v>851</v>
      </c>
      <c r="MZ108" s="336" t="s">
        <v>1740</v>
      </c>
      <c r="NA108" s="40">
        <v>0.58563888072967529</v>
      </c>
      <c r="NB108" s="40">
        <v>0.58804136514663696</v>
      </c>
      <c r="NC108" s="40">
        <v>0.59052515029907227</v>
      </c>
      <c r="ND108" s="40">
        <v>0.59303009510040283</v>
      </c>
      <c r="NE108" s="40">
        <v>0.5954740047454834</v>
      </c>
      <c r="NF108" s="40">
        <v>0.59782236814498901</v>
      </c>
      <c r="NG108" s="40">
        <v>0.59998267889022827</v>
      </c>
      <c r="NH108" s="40">
        <v>0.60222601890563965</v>
      </c>
      <c r="NI108" s="40">
        <v>0.60441696643829346</v>
      </c>
      <c r="NJ108" s="40">
        <v>0.60657519102096558</v>
      </c>
      <c r="NK108" s="40">
        <v>0.6088179349899292</v>
      </c>
      <c r="NL108" s="40">
        <v>0.61099743843078613</v>
      </c>
      <c r="NM108" s="40">
        <v>0.61326098442077637</v>
      </c>
      <c r="NN108" s="40">
        <v>0.61554485559463501</v>
      </c>
      <c r="NO108" s="40">
        <v>0.61783134937286377</v>
      </c>
      <c r="NP108" s="40">
        <v>0.62019950151443481</v>
      </c>
      <c r="NQ108" s="40">
        <v>0.62238466739654541</v>
      </c>
      <c r="NR108" s="40">
        <v>0.62473034858703613</v>
      </c>
      <c r="NS108" s="40">
        <v>0.62689870595932007</v>
      </c>
      <c r="NT108" s="40">
        <v>0.62880051136016846</v>
      </c>
      <c r="NU108" s="40">
        <v>0.63038754463195801</v>
      </c>
      <c r="NV108" s="40">
        <v>0.63169628381729126</v>
      </c>
      <c r="NW108" s="40">
        <v>0.63273423910140991</v>
      </c>
      <c r="NX108" s="40">
        <v>0.63355487585067749</v>
      </c>
      <c r="NY108" s="40">
        <v>0.63382834196090698</v>
      </c>
      <c r="NZ108" s="40">
        <v>0.63365912437438965</v>
      </c>
      <c r="OA108" s="40">
        <v>0.63305759429931641</v>
      </c>
      <c r="OB108" s="40">
        <v>0.63205945491790771</v>
      </c>
      <c r="OC108" s="40">
        <v>0.63078761100769043</v>
      </c>
      <c r="OD108" s="40">
        <v>0.62941259145736694</v>
      </c>
      <c r="OE108" s="40">
        <v>0.62804877758026123</v>
      </c>
      <c r="OF108" s="40">
        <v>0.62676393985748291</v>
      </c>
      <c r="OG108" s="40">
        <v>0.62555581331253052</v>
      </c>
      <c r="OH108" s="40">
        <v>0.62444764375686646</v>
      </c>
      <c r="OI108" s="40">
        <v>0.62331867218017578</v>
      </c>
      <c r="OJ108" s="40">
        <v>0.62212663888931274</v>
      </c>
      <c r="OK108" s="336" t="s">
        <v>851</v>
      </c>
      <c r="OL108" s="336" t="s">
        <v>851</v>
      </c>
      <c r="OM108" s="336" t="s">
        <v>1740</v>
      </c>
      <c r="ON108" s="40">
        <v>0.50600117444992065</v>
      </c>
      <c r="OO108" s="40">
        <v>0.50962883234024048</v>
      </c>
      <c r="OP108" s="40">
        <v>0.51311308145523071</v>
      </c>
      <c r="OQ108" s="40">
        <v>0.51648902893066406</v>
      </c>
      <c r="OR108" s="40">
        <v>0.51981866359710693</v>
      </c>
      <c r="OS108" s="40">
        <v>0.52314543724060059</v>
      </c>
      <c r="OT108" s="40">
        <v>0.52651184797286987</v>
      </c>
      <c r="OU108" s="40">
        <v>0.52996575832366943</v>
      </c>
      <c r="OV108" s="40">
        <v>0.53333896398544312</v>
      </c>
      <c r="OW108" s="40">
        <v>0.536640465259552</v>
      </c>
      <c r="OX108" s="40">
        <v>0.53982961177825928</v>
      </c>
      <c r="OY108" s="40">
        <v>0.54308158159255981</v>
      </c>
      <c r="OZ108" s="40">
        <v>0.54622733592987061</v>
      </c>
      <c r="PA108" s="40">
        <v>0.54935896396636963</v>
      </c>
      <c r="PB108" s="40">
        <v>0.552470862865448</v>
      </c>
      <c r="PC108" s="40">
        <v>0.555564284324646</v>
      </c>
      <c r="PD108" s="40">
        <v>0.55868399143218994</v>
      </c>
      <c r="PE108" s="40">
        <v>0.56178736686706543</v>
      </c>
      <c r="PF108" s="40">
        <v>0.56491869688034058</v>
      </c>
      <c r="PG108" s="40">
        <v>0.56799274682998657</v>
      </c>
      <c r="PH108" s="40">
        <v>0.57109659910202026</v>
      </c>
      <c r="PI108" s="40">
        <v>0.57411396503448486</v>
      </c>
      <c r="PJ108" s="40">
        <v>0.57719504833221436</v>
      </c>
      <c r="PK108" s="40">
        <v>0.5801621675491333</v>
      </c>
      <c r="PL108" s="40">
        <v>0.58290475606918335</v>
      </c>
      <c r="PM108" s="40">
        <v>0.58536934852600098</v>
      </c>
      <c r="PN108" s="40">
        <v>0.58742153644561768</v>
      </c>
      <c r="PO108" s="40">
        <v>0.58924275636672974</v>
      </c>
      <c r="PP108" s="40">
        <v>0.59081006050109863</v>
      </c>
      <c r="PQ108" s="40">
        <v>0.59208875894546509</v>
      </c>
      <c r="PR108" s="40">
        <v>0.59277993440628052</v>
      </c>
      <c r="PS108" s="40">
        <v>0.59310251474380493</v>
      </c>
      <c r="PT108" s="40">
        <v>0.5930638313293457</v>
      </c>
      <c r="PU108" s="40">
        <v>0.59276634454727173</v>
      </c>
      <c r="PV108" s="40">
        <v>0.59242987632751465</v>
      </c>
      <c r="PW108" s="40">
        <v>0.59214949607849121</v>
      </c>
      <c r="PX108" s="336" t="s">
        <v>851</v>
      </c>
      <c r="PY108" s="336" t="s">
        <v>851</v>
      </c>
      <c r="PZ108" s="40">
        <v>0.63780000000000003</v>
      </c>
      <c r="QA108" s="40">
        <v>0.63979999999999992</v>
      </c>
      <c r="QB108" s="40">
        <v>0.64239999999999997</v>
      </c>
      <c r="QC108" s="40">
        <v>0.64540000000000008</v>
      </c>
      <c r="QD108" s="40">
        <v>0.64849999999999997</v>
      </c>
      <c r="QE108" s="40">
        <v>0.65129999999999999</v>
      </c>
      <c r="QF108" s="40">
        <v>0.6542</v>
      </c>
      <c r="QG108" s="40">
        <v>0.65720000000000001</v>
      </c>
      <c r="QH108" s="40">
        <v>0.6603</v>
      </c>
      <c r="QI108" s="40">
        <v>0.6633</v>
      </c>
      <c r="QJ108" s="40">
        <v>0.66650000000000009</v>
      </c>
      <c r="QK108" s="40">
        <v>0.66969999999999996</v>
      </c>
      <c r="QL108" s="40">
        <v>0.67280000000000006</v>
      </c>
      <c r="QM108" s="40">
        <v>0.67579999999999996</v>
      </c>
      <c r="QN108" s="40">
        <v>0.67870000000000008</v>
      </c>
      <c r="QO108" s="40">
        <v>0.68150000000000011</v>
      </c>
      <c r="QP108" s="40">
        <v>0.68420000000000003</v>
      </c>
      <c r="QQ108" s="40">
        <v>0.68680000000000008</v>
      </c>
      <c r="QR108" s="40">
        <v>0.68930000000000002</v>
      </c>
      <c r="QS108" s="336" t="s">
        <v>851</v>
      </c>
      <c r="QT108" s="336" t="s">
        <v>851</v>
      </c>
      <c r="QU108" s="336" t="s">
        <v>851</v>
      </c>
      <c r="QV108" s="336" t="s">
        <v>851</v>
      </c>
      <c r="QW108" s="40">
        <v>3.6334609612822533E-3</v>
      </c>
      <c r="QX108" s="336" t="s">
        <v>851</v>
      </c>
      <c r="QY108" s="336" t="s">
        <v>851</v>
      </c>
      <c r="QZ108" s="336" t="s">
        <v>851</v>
      </c>
      <c r="RA108" s="336" t="s">
        <v>851</v>
      </c>
      <c r="RB108" s="336" t="s">
        <v>851</v>
      </c>
      <c r="RC108" s="336" t="s">
        <v>851</v>
      </c>
      <c r="RD108" s="336" t="s">
        <v>851</v>
      </c>
      <c r="RE108" s="336" t="s">
        <v>851</v>
      </c>
      <c r="RF108" s="40">
        <v>0.41100000000000003</v>
      </c>
      <c r="RG108" s="40">
        <v>2012</v>
      </c>
      <c r="RH108" s="336" t="s">
        <v>840</v>
      </c>
      <c r="RI108" s="336" t="s">
        <v>851</v>
      </c>
      <c r="RJ108" s="40">
        <v>0.245</v>
      </c>
      <c r="RK108" s="40">
        <v>2012</v>
      </c>
      <c r="RL108" s="336" t="s">
        <v>840</v>
      </c>
      <c r="RM108" s="336" t="s">
        <v>851</v>
      </c>
      <c r="RN108" s="40">
        <v>0.503</v>
      </c>
      <c r="RO108" s="40">
        <v>2012</v>
      </c>
      <c r="RP108" s="336" t="s">
        <v>840</v>
      </c>
      <c r="RQ108" s="336" t="s">
        <v>851</v>
      </c>
      <c r="RR108" s="40">
        <v>0.78599999999999992</v>
      </c>
      <c r="RS108" s="40">
        <v>2012</v>
      </c>
      <c r="RT108" s="336" t="s">
        <v>840</v>
      </c>
      <c r="RU108" s="336" t="s">
        <v>851</v>
      </c>
      <c r="RV108" s="40">
        <v>0.58499999999999996</v>
      </c>
      <c r="RW108" s="40">
        <v>2012</v>
      </c>
      <c r="RX108" s="336" t="s">
        <v>840</v>
      </c>
      <c r="RY108" s="336" t="s">
        <v>851</v>
      </c>
      <c r="RZ108" s="336" t="s">
        <v>838</v>
      </c>
      <c r="SA108" s="40">
        <v>0.19470867514610291</v>
      </c>
      <c r="SB108" s="40">
        <v>0.19372725486755371</v>
      </c>
      <c r="SC108" s="40">
        <v>0.17183130979537964</v>
      </c>
      <c r="SD108" s="40">
        <v>0.16160103678703308</v>
      </c>
      <c r="SE108" s="40">
        <v>0.14293000102043152</v>
      </c>
      <c r="SF108" s="336" t="s">
        <v>851</v>
      </c>
      <c r="SG108" s="336" t="s">
        <v>851</v>
      </c>
      <c r="SH108" s="40">
        <v>0.13828395307064056</v>
      </c>
      <c r="SI108" s="40">
        <v>0.1481160968542099</v>
      </c>
      <c r="SJ108" s="40">
        <v>0.16280278563499451</v>
      </c>
      <c r="SK108" s="40">
        <v>0.13826154172420502</v>
      </c>
      <c r="SL108" s="40">
        <v>0.16471441090106964</v>
      </c>
      <c r="SM108" s="336" t="s">
        <v>840</v>
      </c>
      <c r="SN108" s="336" t="s">
        <v>851</v>
      </c>
      <c r="SO108" s="336" t="s">
        <v>851</v>
      </c>
      <c r="SP108" s="40">
        <v>1.693432591855526E-2</v>
      </c>
      <c r="SQ108" s="40">
        <v>1.8444111570715904E-2</v>
      </c>
      <c r="SR108" s="40">
        <v>1.5825968235731125E-2</v>
      </c>
      <c r="SS108" s="40">
        <v>2.6289778761565685E-3</v>
      </c>
      <c r="ST108" s="40">
        <v>-3.4005213528871536E-2</v>
      </c>
      <c r="SU108" s="336" t="s">
        <v>838</v>
      </c>
      <c r="SV108" s="336" t="s">
        <v>851</v>
      </c>
      <c r="SW108" s="336" t="s">
        <v>851</v>
      </c>
      <c r="SX108" s="40">
        <v>1.8673250451683998E-2</v>
      </c>
      <c r="SY108" s="40">
        <v>2.2554291412234306E-2</v>
      </c>
      <c r="SZ108" s="40">
        <v>1.4557956717908382E-2</v>
      </c>
      <c r="TA108" s="40">
        <v>1.1060052551329136E-2</v>
      </c>
      <c r="TB108" s="40">
        <v>-1.6962911933660507E-2</v>
      </c>
      <c r="TC108" s="336" t="s">
        <v>840</v>
      </c>
      <c r="TD108" s="336" t="s">
        <v>851</v>
      </c>
      <c r="TE108" s="336" t="s">
        <v>851</v>
      </c>
      <c r="TF108" s="336" t="s">
        <v>851</v>
      </c>
      <c r="TG108" s="40">
        <v>2.030449453741312E-3</v>
      </c>
      <c r="TH108" s="40">
        <v>4.0984228253364563E-3</v>
      </c>
      <c r="TI108" s="40">
        <v>2.1887579932808876E-3</v>
      </c>
      <c r="TJ108" s="40">
        <v>-1.0180924087762833E-2</v>
      </c>
      <c r="TK108" s="40">
        <v>-4.635186493396759E-2</v>
      </c>
      <c r="TL108" s="336" t="s">
        <v>838</v>
      </c>
      <c r="TM108" s="336" t="s">
        <v>851</v>
      </c>
      <c r="TN108" s="336" t="s">
        <v>851</v>
      </c>
      <c r="TO108" s="336" t="s">
        <v>851</v>
      </c>
      <c r="TP108" s="40">
        <v>3.5242731682956219E-3</v>
      </c>
      <c r="TQ108" s="40">
        <v>7.9484414309263229E-3</v>
      </c>
      <c r="TR108" s="40">
        <v>6.2325166072696447E-4</v>
      </c>
      <c r="TS108" s="40">
        <v>-2.039607148617506E-3</v>
      </c>
      <c r="TT108" s="40">
        <v>-2.9461454600095749E-2</v>
      </c>
      <c r="TU108" s="336" t="s">
        <v>840</v>
      </c>
      <c r="TV108" s="336" t="s">
        <v>851</v>
      </c>
      <c r="TW108" s="40">
        <v>1330</v>
      </c>
      <c r="TX108" s="336" t="s">
        <v>840</v>
      </c>
      <c r="TY108" s="336" t="s">
        <v>851</v>
      </c>
      <c r="TZ108" s="40">
        <v>1382.72705078125</v>
      </c>
      <c r="UA108" s="336" t="s">
        <v>838</v>
      </c>
      <c r="UB108" s="336" t="s">
        <v>851</v>
      </c>
      <c r="UC108" s="40">
        <v>1371.9423878924199</v>
      </c>
      <c r="UD108" s="336" t="s">
        <v>840</v>
      </c>
      <c r="UE108" s="336" t="s">
        <v>851</v>
      </c>
      <c r="UF108" s="336" t="s">
        <v>851</v>
      </c>
      <c r="UG108" s="40">
        <v>0.18398763239383698</v>
      </c>
      <c r="UH108" s="40">
        <v>0.17813001573085785</v>
      </c>
      <c r="UI108" s="40">
        <v>0.15252363681793213</v>
      </c>
      <c r="UJ108" s="40">
        <v>0.15217411518096924</v>
      </c>
      <c r="UK108" s="40">
        <v>0.17696824669837952</v>
      </c>
      <c r="UL108" s="336" t="s">
        <v>838</v>
      </c>
      <c r="UM108" s="336" t="s">
        <v>851</v>
      </c>
      <c r="UN108" s="336" t="s">
        <v>851</v>
      </c>
      <c r="UO108" s="336" t="s">
        <v>851</v>
      </c>
      <c r="UP108" s="40">
        <v>0.12155431509017944</v>
      </c>
      <c r="UQ108" s="40">
        <v>0.13056051731109619</v>
      </c>
      <c r="UR108" s="40">
        <v>0.14149394631385803</v>
      </c>
      <c r="US108" s="40">
        <v>0.12654270231723785</v>
      </c>
      <c r="UT108" s="40">
        <v>0.1697530597448349</v>
      </c>
      <c r="UU108" s="336" t="s">
        <v>840</v>
      </c>
    </row>
    <row r="109" spans="1:567">
      <c r="A109" s="336" t="s">
        <v>426</v>
      </c>
      <c r="B109" s="336" t="s">
        <v>70</v>
      </c>
      <c r="C109" s="336" t="s">
        <v>296</v>
      </c>
      <c r="D109" s="40">
        <v>5.6627694517374039E-2</v>
      </c>
      <c r="E109" s="336" t="s">
        <v>436</v>
      </c>
      <c r="F109" s="40">
        <v>5.7327013462781906E-2</v>
      </c>
      <c r="G109" s="336" t="s">
        <v>1741</v>
      </c>
      <c r="H109" s="40">
        <v>5.554082989692688E-2</v>
      </c>
      <c r="I109" s="336" t="s">
        <v>1447</v>
      </c>
      <c r="J109" s="40">
        <v>4.8842251300811768E-2</v>
      </c>
      <c r="K109" s="336" t="s">
        <v>1803</v>
      </c>
      <c r="L109" s="336" t="s">
        <v>436</v>
      </c>
      <c r="M109" s="40">
        <v>0.59561699628829956</v>
      </c>
      <c r="N109" s="40">
        <v>0.66375869512557983</v>
      </c>
      <c r="O109" s="336" t="s">
        <v>436</v>
      </c>
      <c r="P109" s="40">
        <v>0.59561699628829956</v>
      </c>
      <c r="Q109" s="336" t="s">
        <v>436</v>
      </c>
      <c r="R109" s="40">
        <v>1.0354195833206177</v>
      </c>
      <c r="S109" s="336" t="s">
        <v>436</v>
      </c>
      <c r="T109" s="40">
        <v>0.61351102590560913</v>
      </c>
      <c r="U109" s="336" t="s">
        <v>436</v>
      </c>
      <c r="V109" s="336" t="s">
        <v>851</v>
      </c>
      <c r="W109" s="336" t="s">
        <v>1741</v>
      </c>
      <c r="X109" s="40">
        <v>0.6182180643081665</v>
      </c>
      <c r="Y109" s="40">
        <v>0.6847611665725708</v>
      </c>
      <c r="Z109" s="336" t="s">
        <v>1741</v>
      </c>
      <c r="AA109" s="40">
        <v>0.6182180643081665</v>
      </c>
      <c r="AB109" s="336" t="s">
        <v>1741</v>
      </c>
      <c r="AC109" s="40"/>
      <c r="AD109" s="336" t="s">
        <v>1736</v>
      </c>
      <c r="AE109" s="40">
        <v>0.64847671985626221</v>
      </c>
      <c r="AF109" s="336" t="s">
        <v>1741</v>
      </c>
      <c r="AG109" s="336" t="s">
        <v>851</v>
      </c>
      <c r="AH109" s="336" t="s">
        <v>1447</v>
      </c>
      <c r="AI109" s="40">
        <v>0.57352018356323242</v>
      </c>
      <c r="AJ109" s="40">
        <v>0.64298641681671143</v>
      </c>
      <c r="AK109" s="336" t="s">
        <v>1447</v>
      </c>
      <c r="AL109" s="40">
        <v>0.57352018356323242</v>
      </c>
      <c r="AM109" s="336" t="s">
        <v>1447</v>
      </c>
      <c r="AN109" s="40"/>
      <c r="AO109" s="336" t="s">
        <v>1736</v>
      </c>
      <c r="AP109" s="40">
        <v>0.61379319429397583</v>
      </c>
      <c r="AQ109" s="336" t="s">
        <v>1447</v>
      </c>
      <c r="AR109" s="336" t="s">
        <v>851</v>
      </c>
      <c r="AS109" s="336" t="s">
        <v>1803</v>
      </c>
      <c r="AT109" s="40">
        <v>0.56350511312484741</v>
      </c>
      <c r="AU109" s="40">
        <v>0.63118588924407959</v>
      </c>
      <c r="AV109" s="336" t="s">
        <v>1803</v>
      </c>
      <c r="AW109" s="40">
        <v>0.56350511312484741</v>
      </c>
      <c r="AX109" s="336" t="s">
        <v>1803</v>
      </c>
      <c r="AY109" s="40"/>
      <c r="AZ109" s="336" t="s">
        <v>1736</v>
      </c>
      <c r="BA109" s="40">
        <v>0.59740304946899414</v>
      </c>
      <c r="BB109" s="336" t="s">
        <v>1803</v>
      </c>
      <c r="BC109" s="336" t="s">
        <v>851</v>
      </c>
      <c r="BD109" s="336" t="s">
        <v>436</v>
      </c>
      <c r="BE109" s="40">
        <v>2.522468090057373</v>
      </c>
      <c r="BF109" s="336" t="s">
        <v>827</v>
      </c>
      <c r="BG109" s="40">
        <v>3.2381675243377686</v>
      </c>
      <c r="BH109" s="336" t="s">
        <v>1447</v>
      </c>
      <c r="BI109" s="40">
        <v>3.3147456645965576</v>
      </c>
      <c r="BJ109" s="336" t="s">
        <v>1803</v>
      </c>
      <c r="BK109" s="40">
        <v>4.4130043983459473</v>
      </c>
      <c r="BL109" s="336" t="s">
        <v>851</v>
      </c>
      <c r="BM109" s="40">
        <v>2.921154260635376</v>
      </c>
      <c r="BN109" s="336" t="s">
        <v>838</v>
      </c>
      <c r="BO109" s="336" t="s">
        <v>851</v>
      </c>
      <c r="BP109" s="336" t="s">
        <v>436</v>
      </c>
      <c r="BQ109" s="40">
        <v>1.1636883951723576E-2</v>
      </c>
      <c r="BR109" s="40">
        <v>1.1793646961450577E-2</v>
      </c>
      <c r="BS109" s="40">
        <v>1.1688181199133396E-2</v>
      </c>
      <c r="BT109" s="40">
        <v>1.1634467169642448E-2</v>
      </c>
      <c r="BU109" s="40">
        <v>1.1634469032287598E-2</v>
      </c>
      <c r="BV109" s="336" t="s">
        <v>851</v>
      </c>
      <c r="BW109" s="336" t="s">
        <v>827</v>
      </c>
      <c r="BX109" s="40">
        <v>1.0217041708528996E-2</v>
      </c>
      <c r="BY109" s="40">
        <v>1.1529427953064442E-2</v>
      </c>
      <c r="BZ109" s="40">
        <v>1.2939049862325191E-2</v>
      </c>
      <c r="CA109" s="40">
        <v>1.6560358926653862E-2</v>
      </c>
      <c r="CB109" s="40">
        <v>1.8371077254414558E-2</v>
      </c>
      <c r="CC109" s="336" t="s">
        <v>851</v>
      </c>
      <c r="CD109" s="336" t="s">
        <v>1447</v>
      </c>
      <c r="CE109" s="40">
        <v>1.203070767223835E-2</v>
      </c>
      <c r="CF109" s="40">
        <v>1.3542603701353073E-2</v>
      </c>
      <c r="CG109" s="40">
        <v>1.5655020251870155E-2</v>
      </c>
      <c r="CH109" s="40">
        <v>1.8371013924479485E-2</v>
      </c>
      <c r="CI109" s="40">
        <v>1.8370967358350754E-2</v>
      </c>
      <c r="CJ109" s="336" t="s">
        <v>851</v>
      </c>
      <c r="CK109" s="336" t="s">
        <v>1803</v>
      </c>
      <c r="CL109" s="40">
        <v>1.3239819556474686E-2</v>
      </c>
      <c r="CM109" s="40">
        <v>1.4749698340892792E-2</v>
      </c>
      <c r="CN109" s="40">
        <v>1.7465677112340927E-2</v>
      </c>
      <c r="CO109" s="40">
        <v>1.8370993435382843E-2</v>
      </c>
      <c r="CP109" s="40">
        <v>1.8371010199189186E-2</v>
      </c>
      <c r="CQ109" s="336" t="s">
        <v>851</v>
      </c>
      <c r="CR109" s="40">
        <v>4.5817680358886719</v>
      </c>
      <c r="CS109" s="40">
        <v>4.8926529884338379</v>
      </c>
      <c r="CT109" s="40">
        <v>5.323850154876709</v>
      </c>
      <c r="CU109" s="40">
        <v>5.7851247787475586</v>
      </c>
      <c r="CV109" s="40">
        <v>6.6049437522888184</v>
      </c>
      <c r="CW109" s="336" t="s">
        <v>1741</v>
      </c>
      <c r="CX109" s="336" t="s">
        <v>851</v>
      </c>
      <c r="CY109" s="40">
        <v>4.7682991027832031</v>
      </c>
      <c r="CZ109" s="40">
        <v>5.1393399238586426</v>
      </c>
      <c r="DA109" s="40">
        <v>5.6006150245666504</v>
      </c>
      <c r="DB109" s="40">
        <v>6.2411618232727051</v>
      </c>
      <c r="DC109" s="40">
        <v>7.1506171226501465</v>
      </c>
      <c r="DD109" s="336" t="s">
        <v>1447</v>
      </c>
      <c r="DE109" s="336" t="s">
        <v>851</v>
      </c>
      <c r="DF109" s="40">
        <v>7.5143990516662598</v>
      </c>
      <c r="DG109" s="336" t="s">
        <v>1803</v>
      </c>
      <c r="DH109" s="336" t="s">
        <v>851</v>
      </c>
      <c r="DI109" s="336" t="s">
        <v>851</v>
      </c>
      <c r="DJ109" s="336">
        <v>6.6</v>
      </c>
      <c r="DK109" s="336" t="s">
        <v>1738</v>
      </c>
      <c r="DL109" s="336" t="s">
        <v>851</v>
      </c>
      <c r="DM109" s="336" t="s">
        <v>851</v>
      </c>
      <c r="DN109" s="336" t="s">
        <v>436</v>
      </c>
      <c r="DO109" s="40">
        <v>-1.7808951437473297E-2</v>
      </c>
      <c r="DP109" s="40">
        <v>-1.0929268784821033E-2</v>
      </c>
      <c r="DQ109" s="40">
        <v>-3.9644758217036724E-3</v>
      </c>
      <c r="DR109" s="40">
        <v>-1.9622229039669037E-2</v>
      </c>
      <c r="DS109" s="40">
        <v>-1.0525922290980816E-2</v>
      </c>
      <c r="DT109" s="336" t="s">
        <v>851</v>
      </c>
      <c r="DU109" s="336" t="s">
        <v>827</v>
      </c>
      <c r="DV109" s="40">
        <v>-3.1610492151230574E-3</v>
      </c>
      <c r="DW109" s="40">
        <v>5.0618923269212246E-3</v>
      </c>
      <c r="DX109" s="40">
        <v>-5.2473959513008595E-3</v>
      </c>
      <c r="DY109" s="40">
        <v>-7.2355396114289761E-3</v>
      </c>
      <c r="DZ109" s="40">
        <v>-1.1714066378772259E-2</v>
      </c>
      <c r="EA109" s="336" t="s">
        <v>851</v>
      </c>
      <c r="EB109" s="336" t="s">
        <v>1447</v>
      </c>
      <c r="EC109" s="40">
        <v>-3.6471749190241098E-3</v>
      </c>
      <c r="ED109" s="40">
        <v>-2.92217917740345E-3</v>
      </c>
      <c r="EE109" s="40">
        <v>-1.041070744395256E-2</v>
      </c>
      <c r="EF109" s="40">
        <v>-1.5457161702215672E-2</v>
      </c>
      <c r="EG109" s="40">
        <v>8.20188969373703E-3</v>
      </c>
      <c r="EH109" s="336" t="s">
        <v>851</v>
      </c>
      <c r="EI109" s="336" t="s">
        <v>1803</v>
      </c>
      <c r="EJ109" s="40">
        <v>4.7932397574186325E-3</v>
      </c>
      <c r="EK109" s="40">
        <v>-1.0786524508148432E-3</v>
      </c>
      <c r="EL109" s="40">
        <v>-8.4556064393837005E-5</v>
      </c>
      <c r="EM109" s="40">
        <v>-2.0286515355110168E-3</v>
      </c>
      <c r="EN109" s="40">
        <v>2.0898452028632164E-2</v>
      </c>
      <c r="EO109" s="336" t="s">
        <v>851</v>
      </c>
      <c r="EP109" s="336" t="s">
        <v>851</v>
      </c>
      <c r="EQ109" s="336" t="s">
        <v>851</v>
      </c>
      <c r="ER109" s="40">
        <v>0.71050000000000002</v>
      </c>
      <c r="ES109" s="336" t="s">
        <v>1739</v>
      </c>
      <c r="ET109" s="336" t="s">
        <v>851</v>
      </c>
      <c r="EU109" s="336" t="s">
        <v>851</v>
      </c>
      <c r="EV109" s="40">
        <v>0.87959999999999994</v>
      </c>
      <c r="EW109" s="336" t="s">
        <v>1739</v>
      </c>
      <c r="EX109" s="336" t="s">
        <v>851</v>
      </c>
      <c r="EY109" s="336" t="s">
        <v>851</v>
      </c>
      <c r="EZ109" s="40">
        <v>0.54280000000000006</v>
      </c>
      <c r="FA109" s="336" t="s">
        <v>1739</v>
      </c>
      <c r="FB109" s="336" t="s">
        <v>851</v>
      </c>
      <c r="FC109" s="40">
        <v>-5.554591491818428E-2</v>
      </c>
      <c r="FD109" s="40">
        <v>-5.5804762989282608E-2</v>
      </c>
      <c r="FE109" s="40">
        <v>-4.7707688063383102E-2</v>
      </c>
      <c r="FF109" s="40">
        <v>-1.9877476617693901E-2</v>
      </c>
      <c r="FG109" s="40">
        <v>2.9380593448877335E-2</v>
      </c>
      <c r="FH109" s="336" t="s">
        <v>838</v>
      </c>
      <c r="FI109" s="336" t="s">
        <v>851</v>
      </c>
      <c r="FJ109" s="40">
        <v>-6.0117315500974655E-2</v>
      </c>
      <c r="FK109" s="40">
        <v>-5.9267401695251465E-2</v>
      </c>
      <c r="FL109" s="40">
        <v>-5.4088685661554337E-2</v>
      </c>
      <c r="FM109" s="40">
        <v>-3.2108977437019348E-2</v>
      </c>
      <c r="FN109" s="40">
        <v>-1.3842111453413963E-2</v>
      </c>
      <c r="FO109" s="336" t="s">
        <v>840</v>
      </c>
      <c r="FP109" s="336" t="s">
        <v>851</v>
      </c>
      <c r="FQ109" s="40">
        <v>0.46234214305877686</v>
      </c>
      <c r="FR109" s="336" t="s">
        <v>840</v>
      </c>
      <c r="FS109" s="336" t="s">
        <v>851</v>
      </c>
      <c r="FT109" s="336" t="s">
        <v>851</v>
      </c>
      <c r="FU109" s="40">
        <v>5.6008331477642059E-2</v>
      </c>
      <c r="FV109" s="40">
        <v>5.8683056384325027E-2</v>
      </c>
      <c r="FW109" s="40">
        <v>5.5429115891456604E-2</v>
      </c>
      <c r="FX109" s="40">
        <v>5.0927948206663132E-2</v>
      </c>
      <c r="FY109" s="40">
        <v>3.8066808134317398E-2</v>
      </c>
      <c r="FZ109" s="336" t="s">
        <v>840</v>
      </c>
      <c r="GA109" s="336" t="s">
        <v>851</v>
      </c>
      <c r="GB109" s="336" t="s">
        <v>851</v>
      </c>
      <c r="GC109" s="336" t="s">
        <v>851</v>
      </c>
      <c r="GD109" s="336" t="s">
        <v>851</v>
      </c>
      <c r="GE109" s="336" t="s">
        <v>851</v>
      </c>
      <c r="GF109" s="336" t="s">
        <v>851</v>
      </c>
      <c r="GG109" s="336" t="s">
        <v>851</v>
      </c>
      <c r="GH109" s="336" t="s">
        <v>851</v>
      </c>
      <c r="GI109" s="336" t="s">
        <v>851</v>
      </c>
      <c r="GJ109" s="336" t="s">
        <v>851</v>
      </c>
      <c r="GK109" s="40">
        <v>6574510</v>
      </c>
      <c r="GL109" s="40">
        <v>6751912</v>
      </c>
      <c r="GM109" s="40">
        <v>6929267</v>
      </c>
      <c r="GN109" s="40">
        <v>7106323</v>
      </c>
      <c r="GO109" s="40">
        <v>7282953</v>
      </c>
      <c r="GP109" s="40">
        <v>7458982</v>
      </c>
      <c r="GQ109" s="40">
        <v>7634295</v>
      </c>
      <c r="GR109" s="40">
        <v>7808520</v>
      </c>
      <c r="GS109" s="40">
        <v>7980955</v>
      </c>
      <c r="GT109" s="40">
        <v>8150780</v>
      </c>
      <c r="GU109" s="40">
        <v>8317467</v>
      </c>
      <c r="GV109" s="40">
        <v>8480670</v>
      </c>
      <c r="GW109" s="40">
        <v>8640692</v>
      </c>
      <c r="GX109" s="40">
        <v>8798524</v>
      </c>
      <c r="GY109" s="40">
        <v>8955579</v>
      </c>
      <c r="GZ109" s="40">
        <v>9112904</v>
      </c>
      <c r="HA109" s="40">
        <v>9270794</v>
      </c>
      <c r="HB109" s="40">
        <v>9429016</v>
      </c>
      <c r="HC109" s="40">
        <v>9587523</v>
      </c>
      <c r="HD109" s="40">
        <v>9746115</v>
      </c>
      <c r="HE109" s="40">
        <v>9904608</v>
      </c>
      <c r="HF109" s="40">
        <v>10063000</v>
      </c>
      <c r="HG109" s="40">
        <v>10221000</v>
      </c>
      <c r="HH109" s="40">
        <v>10379000</v>
      </c>
      <c r="HI109" s="40">
        <v>10536000</v>
      </c>
      <c r="HJ109" s="40">
        <v>10692000</v>
      </c>
      <c r="HK109" s="40">
        <v>10847000</v>
      </c>
      <c r="HL109" s="40">
        <v>11000000</v>
      </c>
      <c r="HM109" s="40">
        <v>11152000</v>
      </c>
      <c r="HN109" s="40">
        <v>11302000</v>
      </c>
      <c r="HO109" s="40">
        <v>11449000</v>
      </c>
      <c r="HP109" s="40">
        <v>11594000</v>
      </c>
      <c r="HQ109" s="40">
        <v>11737000</v>
      </c>
      <c r="HR109" s="40">
        <v>11877000</v>
      </c>
      <c r="HS109" s="40">
        <v>12014000</v>
      </c>
      <c r="HT109" s="40">
        <v>12148000</v>
      </c>
      <c r="HU109" s="40">
        <v>12280000</v>
      </c>
      <c r="HV109" s="40">
        <v>12410000</v>
      </c>
      <c r="HW109" s="40">
        <v>12536000</v>
      </c>
      <c r="HX109" s="40">
        <v>12660000</v>
      </c>
      <c r="HY109" s="40">
        <v>12780000</v>
      </c>
      <c r="HZ109" s="40">
        <v>12898000</v>
      </c>
      <c r="IA109" s="40">
        <v>13013000</v>
      </c>
      <c r="IB109" s="40">
        <v>13125000</v>
      </c>
      <c r="IC109" s="40">
        <v>13234000</v>
      </c>
      <c r="ID109" s="40">
        <v>13341000</v>
      </c>
      <c r="IE109" s="40">
        <v>13445000</v>
      </c>
      <c r="IF109" s="40">
        <v>13546000</v>
      </c>
      <c r="IG109" s="40">
        <v>13644000</v>
      </c>
      <c r="IH109" s="40">
        <v>13739000</v>
      </c>
      <c r="II109" s="40">
        <v>13831000</v>
      </c>
      <c r="IJ109" s="336" t="s">
        <v>851</v>
      </c>
      <c r="IK109" s="336" t="s">
        <v>851</v>
      </c>
      <c r="IL109" s="336" t="s">
        <v>851</v>
      </c>
      <c r="IM109" s="40">
        <v>1.7177596688270569E-2</v>
      </c>
      <c r="IN109" s="40">
        <v>1.6922714188694954E-2</v>
      </c>
      <c r="IO109" s="40">
        <v>1.6670823097229004E-2</v>
      </c>
      <c r="IP109" s="40">
        <v>1.640617847442627E-2</v>
      </c>
      <c r="IQ109" s="40">
        <v>1.6131360083818436E-2</v>
      </c>
      <c r="IR109" s="40">
        <v>1.5865227207541466E-2</v>
      </c>
      <c r="IS109" s="40">
        <v>1.5579096041619778E-2</v>
      </c>
      <c r="IT109" s="40">
        <v>1.5340106561779976E-2</v>
      </c>
      <c r="IU109" s="40">
        <v>1.5013430267572403E-2</v>
      </c>
      <c r="IV109" s="40">
        <v>1.469783391803503E-2</v>
      </c>
      <c r="IW109" s="40">
        <v>1.4392745681107044E-2</v>
      </c>
      <c r="IX109" s="40">
        <v>1.4006728306412697E-2</v>
      </c>
      <c r="IY109" s="40">
        <v>1.3723581098020077E-2</v>
      </c>
      <c r="IZ109" s="40">
        <v>1.3360846787691116E-2</v>
      </c>
      <c r="JA109" s="40">
        <v>1.2922688387334347E-2</v>
      </c>
      <c r="JB109" s="40">
        <v>1.2585332617163658E-2</v>
      </c>
      <c r="JC109" s="40">
        <v>1.2258522212505341E-2</v>
      </c>
      <c r="JD109" s="40">
        <v>1.1857511475682259E-2</v>
      </c>
      <c r="JE109" s="40">
        <v>1.1468879878520966E-2</v>
      </c>
      <c r="JF109" s="40">
        <v>1.1091910302639008E-2</v>
      </c>
      <c r="JG109" s="40">
        <v>1.080737542361021E-2</v>
      </c>
      <c r="JH109" s="40">
        <v>1.0530676692724228E-2</v>
      </c>
      <c r="JI109" s="40">
        <v>1.0101906023919582E-2</v>
      </c>
      <c r="JJ109" s="40">
        <v>9.8429117351770401E-3</v>
      </c>
      <c r="JK109" s="40">
        <v>9.434032253921032E-3</v>
      </c>
      <c r="JL109" s="40">
        <v>9.190811775624752E-3</v>
      </c>
      <c r="JM109" s="40">
        <v>8.8765975087881088E-3</v>
      </c>
      <c r="JN109" s="40">
        <v>8.5699502378702164E-3</v>
      </c>
      <c r="JO109" s="40">
        <v>8.2704667001962662E-3</v>
      </c>
      <c r="JP109" s="40">
        <v>8.0527244135737419E-3</v>
      </c>
      <c r="JQ109" s="40">
        <v>7.7652893960475922E-3</v>
      </c>
      <c r="JR109" s="40">
        <v>7.484010886400938E-3</v>
      </c>
      <c r="JS109" s="40">
        <v>7.2085638530552387E-3</v>
      </c>
      <c r="JT109" s="40">
        <v>6.9386395625770092E-3</v>
      </c>
      <c r="JU109" s="40">
        <v>6.6739455796778202E-3</v>
      </c>
      <c r="JV109" s="336" t="s">
        <v>1740</v>
      </c>
      <c r="JW109" s="336" t="s">
        <v>851</v>
      </c>
      <c r="JX109" s="336" t="s">
        <v>851</v>
      </c>
      <c r="JY109" s="336" t="s">
        <v>851</v>
      </c>
      <c r="JZ109" s="336" t="s">
        <v>851</v>
      </c>
      <c r="KA109" s="336" t="s">
        <v>1740</v>
      </c>
      <c r="KB109" s="40">
        <v>0.49925753634626197</v>
      </c>
      <c r="KC109" s="40">
        <v>0.49934201968029901</v>
      </c>
      <c r="KD109" s="40">
        <v>0.49942570889687798</v>
      </c>
      <c r="KE109" s="40">
        <v>0.49950659831533101</v>
      </c>
      <c r="KF109" s="40">
        <v>0.49958306463652397</v>
      </c>
      <c r="KG109" s="40">
        <v>0.49965430232069802</v>
      </c>
      <c r="KH109" s="40">
        <v>0.49972036155442401</v>
      </c>
      <c r="KI109" s="40">
        <v>0.49978153369801098</v>
      </c>
      <c r="KJ109" s="40">
        <v>0.49983678745294396</v>
      </c>
      <c r="KK109" s="40">
        <v>0.49988866947590405</v>
      </c>
      <c r="KL109" s="40">
        <v>0.499935887873456</v>
      </c>
      <c r="KM109" s="40">
        <v>0.49997916467686304</v>
      </c>
      <c r="KN109" s="40">
        <v>0.50001909028778901</v>
      </c>
      <c r="KO109" s="40">
        <v>0.50005514672256302</v>
      </c>
      <c r="KP109" s="40">
        <v>0.50008702163648999</v>
      </c>
      <c r="KQ109" s="40">
        <v>0.500116426880862</v>
      </c>
      <c r="KR109" s="40">
        <v>0.50014295888054106</v>
      </c>
      <c r="KS109" s="40">
        <v>0.50016652879440104</v>
      </c>
      <c r="KT109" s="40">
        <v>0.50018801731072804</v>
      </c>
      <c r="KU109" s="40">
        <v>0.50020759390835901</v>
      </c>
      <c r="KV109" s="40">
        <v>0.50022583059108494</v>
      </c>
      <c r="KW109" s="40">
        <v>0.50024302833582601</v>
      </c>
      <c r="KX109" s="40">
        <v>0.500259756962248</v>
      </c>
      <c r="KY109" s="40">
        <v>0.50027556450040001</v>
      </c>
      <c r="KZ109" s="40">
        <v>0.50029096364933101</v>
      </c>
      <c r="LA109" s="40">
        <v>0.50030675967497895</v>
      </c>
      <c r="LB109" s="40">
        <v>0.50032272067523498</v>
      </c>
      <c r="LC109" s="40">
        <v>0.50033916091735098</v>
      </c>
      <c r="LD109" s="40">
        <v>0.50035672467925307</v>
      </c>
      <c r="LE109" s="40">
        <v>0.50037497603742598</v>
      </c>
      <c r="LF109" s="40">
        <v>0.500394807461089</v>
      </c>
      <c r="LG109" s="40">
        <v>0.50041582050299704</v>
      </c>
      <c r="LH109" s="40">
        <v>0.50043929585389002</v>
      </c>
      <c r="LI109" s="40">
        <v>0.50046416973205798</v>
      </c>
      <c r="LJ109" s="40">
        <v>0.500490943993953</v>
      </c>
      <c r="LK109" s="40">
        <v>0.50051934804648301</v>
      </c>
      <c r="LL109" s="336" t="s">
        <v>851</v>
      </c>
      <c r="LM109" s="336" t="s">
        <v>851</v>
      </c>
      <c r="LN109" s="336" t="s">
        <v>1740</v>
      </c>
      <c r="LO109" s="40">
        <v>0.61946511268615723</v>
      </c>
      <c r="LP109" s="40">
        <v>0.62559044361114502</v>
      </c>
      <c r="LQ109" s="40">
        <v>0.63094079494476318</v>
      </c>
      <c r="LR109" s="40">
        <v>0.6356850266456604</v>
      </c>
      <c r="LS109" s="40">
        <v>0.64012390375137329</v>
      </c>
      <c r="LT109" s="40">
        <v>0.64438623189926147</v>
      </c>
      <c r="LU109" s="40">
        <v>0.64781874418258667</v>
      </c>
      <c r="LV109" s="40">
        <v>0.65130615234375</v>
      </c>
      <c r="LW109" s="40">
        <v>0.65459102392196655</v>
      </c>
      <c r="LX109" s="40">
        <v>0.65736520290374756</v>
      </c>
      <c r="LY109" s="40">
        <v>0.65965205430984497</v>
      </c>
      <c r="LZ109" s="40">
        <v>0.66174978017807007</v>
      </c>
      <c r="MA109" s="40">
        <v>0.66345453262329102</v>
      </c>
      <c r="MB109" s="40">
        <v>0.66472381353378296</v>
      </c>
      <c r="MC109" s="40">
        <v>0.66589981317520142</v>
      </c>
      <c r="MD109" s="40">
        <v>0.66721981763839722</v>
      </c>
      <c r="ME109" s="40">
        <v>0.66844922304153442</v>
      </c>
      <c r="MF109" s="40">
        <v>0.66967707872390747</v>
      </c>
      <c r="MG109" s="40">
        <v>0.67087650299072266</v>
      </c>
      <c r="MH109" s="40">
        <v>0.67204928398132324</v>
      </c>
      <c r="MI109" s="40">
        <v>0.67311489582061768</v>
      </c>
      <c r="MJ109" s="40">
        <v>0.67418569326400757</v>
      </c>
      <c r="MK109" s="40">
        <v>0.67518132925033569</v>
      </c>
      <c r="ML109" s="40">
        <v>0.67605298757553101</v>
      </c>
      <c r="MM109" s="40">
        <v>0.67677724361419678</v>
      </c>
      <c r="MN109" s="40">
        <v>0.67730832099914551</v>
      </c>
      <c r="MO109" s="40">
        <v>0.67770195007324219</v>
      </c>
      <c r="MP109" s="40">
        <v>0.67786061763763428</v>
      </c>
      <c r="MQ109" s="40">
        <v>0.67786663770675659</v>
      </c>
      <c r="MR109" s="40">
        <v>0.67764848470687866</v>
      </c>
      <c r="MS109" s="40">
        <v>0.67708569765090942</v>
      </c>
      <c r="MT109" s="40">
        <v>0.67653405666351318</v>
      </c>
      <c r="MU109" s="40">
        <v>0.67569762468338013</v>
      </c>
      <c r="MV109" s="40">
        <v>0.6746554970741272</v>
      </c>
      <c r="MW109" s="40">
        <v>0.67348426580429077</v>
      </c>
      <c r="MX109" s="40">
        <v>0.67204105854034424</v>
      </c>
      <c r="MY109" s="336" t="s">
        <v>851</v>
      </c>
      <c r="MZ109" s="336" t="s">
        <v>1740</v>
      </c>
      <c r="NA109" s="40">
        <v>0.59792345762252808</v>
      </c>
      <c r="NB109" s="40">
        <v>0.60348695516586304</v>
      </c>
      <c r="NC109" s="40">
        <v>0.60835617780685425</v>
      </c>
      <c r="ND109" s="40">
        <v>0.6126631498336792</v>
      </c>
      <c r="NE109" s="40">
        <v>0.61665463447570801</v>
      </c>
      <c r="NF109" s="40">
        <v>0.62042748928070068</v>
      </c>
      <c r="NG109" s="40">
        <v>0.62337273359298706</v>
      </c>
      <c r="NH109" s="40">
        <v>0.62645536661148071</v>
      </c>
      <c r="NI109" s="40">
        <v>0.62925136089324951</v>
      </c>
      <c r="NJ109" s="40">
        <v>0.63135915994644165</v>
      </c>
      <c r="NK109" s="40">
        <v>0.63290309906005859</v>
      </c>
      <c r="NL109" s="40">
        <v>0.63436895608901978</v>
      </c>
      <c r="NM109" s="40">
        <v>0.63518184423446655</v>
      </c>
      <c r="NN109" s="40">
        <v>0.63558107614517212</v>
      </c>
      <c r="NO109" s="40">
        <v>0.63590514659881592</v>
      </c>
      <c r="NP109" s="40">
        <v>0.63638746738433838</v>
      </c>
      <c r="NQ109" s="40">
        <v>0.63679486513137817</v>
      </c>
      <c r="NR109" s="40">
        <v>0.63730084896087646</v>
      </c>
      <c r="NS109" s="40">
        <v>0.63770312070846558</v>
      </c>
      <c r="NT109" s="40">
        <v>0.63792240619659424</v>
      </c>
      <c r="NU109" s="40">
        <v>0.63804739713668823</v>
      </c>
      <c r="NV109" s="40">
        <v>0.63811075687408447</v>
      </c>
      <c r="NW109" s="40">
        <v>0.63803386688232422</v>
      </c>
      <c r="NX109" s="40">
        <v>0.6376834511756897</v>
      </c>
      <c r="NY109" s="40">
        <v>0.63720381259918213</v>
      </c>
      <c r="NZ109" s="40">
        <v>0.63654148578643799</v>
      </c>
      <c r="OA109" s="40">
        <v>0.63591253757476807</v>
      </c>
      <c r="OB109" s="40">
        <v>0.63498038053512573</v>
      </c>
      <c r="OC109" s="40">
        <v>0.63398092985153198</v>
      </c>
      <c r="OD109" s="40">
        <v>0.63276410102844238</v>
      </c>
      <c r="OE109" s="40">
        <v>0.63121205568313599</v>
      </c>
      <c r="OF109" s="40">
        <v>0.62989956140518188</v>
      </c>
      <c r="OG109" s="40">
        <v>0.62822973728179932</v>
      </c>
      <c r="OH109" s="40">
        <v>0.62628263235092163</v>
      </c>
      <c r="OI109" s="40">
        <v>0.62435400485992432</v>
      </c>
      <c r="OJ109" s="40">
        <v>0.62200850248336792</v>
      </c>
      <c r="OK109" s="336" t="s">
        <v>851</v>
      </c>
      <c r="OL109" s="336" t="s">
        <v>851</v>
      </c>
      <c r="OM109" s="336" t="s">
        <v>1740</v>
      </c>
      <c r="ON109" s="40">
        <v>0.50667780637741089</v>
      </c>
      <c r="OO109" s="40">
        <v>0.51356661319732666</v>
      </c>
      <c r="OP109" s="40">
        <v>0.52027881145477295</v>
      </c>
      <c r="OQ109" s="40">
        <v>0.52679604291915894</v>
      </c>
      <c r="OR109" s="40">
        <v>0.53314113616943359</v>
      </c>
      <c r="OS109" s="40">
        <v>0.53928464651107788</v>
      </c>
      <c r="OT109" s="40">
        <v>0.54476797580718994</v>
      </c>
      <c r="OU109" s="40">
        <v>0.55014187097549438</v>
      </c>
      <c r="OV109" s="40">
        <v>0.55535215139389038</v>
      </c>
      <c r="OW109" s="40">
        <v>0.56017464399337769</v>
      </c>
      <c r="OX109" s="40">
        <v>0.56462776660919189</v>
      </c>
      <c r="OY109" s="40">
        <v>0.56882089376449585</v>
      </c>
      <c r="OZ109" s="40">
        <v>0.57254546880722046</v>
      </c>
      <c r="PA109" s="40">
        <v>0.5759505033493042</v>
      </c>
      <c r="PB109" s="40">
        <v>0.57901257276535034</v>
      </c>
      <c r="PC109" s="40">
        <v>0.58162283897399902</v>
      </c>
      <c r="PD109" s="40">
        <v>0.58392274379730225</v>
      </c>
      <c r="PE109" s="40">
        <v>0.58575445413589478</v>
      </c>
      <c r="PF109" s="40">
        <v>0.58743792772293091</v>
      </c>
      <c r="PG109" s="40">
        <v>0.58897954225540161</v>
      </c>
      <c r="PH109" s="40">
        <v>0.59054988622665405</v>
      </c>
      <c r="PI109" s="40">
        <v>0.59210097789764404</v>
      </c>
      <c r="PJ109" s="40">
        <v>0.59371477365493774</v>
      </c>
      <c r="PK109" s="40">
        <v>0.59524571895599365</v>
      </c>
      <c r="PL109" s="40">
        <v>0.59660345315933228</v>
      </c>
      <c r="PM109" s="40">
        <v>0.5978090763092041</v>
      </c>
      <c r="PN109" s="40">
        <v>0.59893006086349487</v>
      </c>
      <c r="PO109" s="40">
        <v>0.59986168146133423</v>
      </c>
      <c r="PP109" s="40">
        <v>0.600685715675354</v>
      </c>
      <c r="PQ109" s="40">
        <v>0.60125434398651123</v>
      </c>
      <c r="PR109" s="40">
        <v>0.60160410404205322</v>
      </c>
      <c r="PS109" s="40">
        <v>0.60193377733230591</v>
      </c>
      <c r="PT109" s="40">
        <v>0.6020965576171875</v>
      </c>
      <c r="PU109" s="40">
        <v>0.60202288627624512</v>
      </c>
      <c r="PV109" s="40">
        <v>0.60179054737091064</v>
      </c>
      <c r="PW109" s="40">
        <v>0.6012580394744873</v>
      </c>
      <c r="PX109" s="336" t="s">
        <v>851</v>
      </c>
      <c r="PY109" s="336" t="s">
        <v>851</v>
      </c>
      <c r="PZ109" s="40">
        <v>0.66879999999999995</v>
      </c>
      <c r="QA109" s="40">
        <v>0.6654000000000001</v>
      </c>
      <c r="QB109" s="40">
        <v>0.66200000000000003</v>
      </c>
      <c r="QC109" s="40">
        <v>0.65849999999999997</v>
      </c>
      <c r="QD109" s="40">
        <v>0.65500000000000003</v>
      </c>
      <c r="QE109" s="40">
        <v>0.63939999999999997</v>
      </c>
      <c r="QF109" s="40">
        <v>0.62950000000000006</v>
      </c>
      <c r="QG109" s="40">
        <v>0.6371</v>
      </c>
      <c r="QH109" s="40">
        <v>0.64680000000000004</v>
      </c>
      <c r="QI109" s="40">
        <v>0.66010000000000002</v>
      </c>
      <c r="QJ109" s="40">
        <v>0.63749999999999996</v>
      </c>
      <c r="QK109" s="40">
        <v>0.62970000000000004</v>
      </c>
      <c r="QL109" s="40">
        <v>0.66859999999999997</v>
      </c>
      <c r="QM109" s="40">
        <v>0.68489999999999995</v>
      </c>
      <c r="QN109" s="40">
        <v>0.68430000000000002</v>
      </c>
      <c r="QO109" s="40">
        <v>0.68269999999999997</v>
      </c>
      <c r="QP109" s="40">
        <v>0.6873999999999999</v>
      </c>
      <c r="QQ109" s="40">
        <v>0.7077</v>
      </c>
      <c r="QR109" s="40">
        <v>0.71050000000000002</v>
      </c>
      <c r="QS109" s="336" t="s">
        <v>851</v>
      </c>
      <c r="QT109" s="336" t="s">
        <v>851</v>
      </c>
      <c r="QU109" s="336" t="s">
        <v>851</v>
      </c>
      <c r="QV109" s="336" t="s">
        <v>851</v>
      </c>
      <c r="QW109" s="40">
        <v>3.9486726745963097E-3</v>
      </c>
      <c r="QX109" s="336" t="s">
        <v>851</v>
      </c>
      <c r="QY109" s="336" t="s">
        <v>851</v>
      </c>
      <c r="QZ109" s="336" t="s">
        <v>851</v>
      </c>
      <c r="RA109" s="336" t="s">
        <v>851</v>
      </c>
      <c r="RB109" s="336" t="s">
        <v>851</v>
      </c>
      <c r="RC109" s="336" t="s">
        <v>851</v>
      </c>
      <c r="RD109" s="336" t="s">
        <v>851</v>
      </c>
      <c r="RE109" s="336" t="s">
        <v>851</v>
      </c>
      <c r="RF109" s="40">
        <v>0.48200000000000004</v>
      </c>
      <c r="RG109" s="40">
        <v>2019</v>
      </c>
      <c r="RH109" s="336" t="s">
        <v>840</v>
      </c>
      <c r="RI109" s="336" t="s">
        <v>851</v>
      </c>
      <c r="RJ109" s="40">
        <v>0.14800000000000002</v>
      </c>
      <c r="RK109" s="40">
        <v>2019</v>
      </c>
      <c r="RL109" s="336" t="s">
        <v>840</v>
      </c>
      <c r="RM109" s="336" t="s">
        <v>851</v>
      </c>
      <c r="RN109" s="40">
        <v>0.28999999999999998</v>
      </c>
      <c r="RO109" s="40">
        <v>2019</v>
      </c>
      <c r="RP109" s="336" t="s">
        <v>840</v>
      </c>
      <c r="RQ109" s="336" t="s">
        <v>851</v>
      </c>
      <c r="RR109" s="40">
        <v>0.49</v>
      </c>
      <c r="RS109" s="40">
        <v>2019</v>
      </c>
      <c r="RT109" s="336" t="s">
        <v>840</v>
      </c>
      <c r="RU109" s="336" t="s">
        <v>851</v>
      </c>
      <c r="RV109" s="40">
        <v>0.48</v>
      </c>
      <c r="RW109" s="40">
        <v>2019</v>
      </c>
      <c r="RX109" s="336" t="s">
        <v>840</v>
      </c>
      <c r="RY109" s="336" t="s">
        <v>851</v>
      </c>
      <c r="RZ109" s="336" t="s">
        <v>838</v>
      </c>
      <c r="SA109" s="40">
        <v>0.22464108467102051</v>
      </c>
      <c r="SB109" s="40">
        <v>0.22108399868011475</v>
      </c>
      <c r="SC109" s="40">
        <v>0.20663924515247345</v>
      </c>
      <c r="SD109" s="40">
        <v>0.19800977408885956</v>
      </c>
      <c r="SE109" s="40">
        <v>0.16718830168247223</v>
      </c>
      <c r="SF109" s="336" t="s">
        <v>851</v>
      </c>
      <c r="SG109" s="336" t="s">
        <v>851</v>
      </c>
      <c r="SH109" s="40">
        <v>0.24717502295970917</v>
      </c>
      <c r="SI109" s="40">
        <v>0.24874392151832581</v>
      </c>
      <c r="SJ109" s="40">
        <v>0.23307633399963379</v>
      </c>
      <c r="SK109" s="40">
        <v>0.23367562890052795</v>
      </c>
      <c r="SL109" s="40">
        <v>0.22840763628482819</v>
      </c>
      <c r="SM109" s="336" t="s">
        <v>840</v>
      </c>
      <c r="SN109" s="336" t="s">
        <v>851</v>
      </c>
      <c r="SO109" s="336" t="s">
        <v>851</v>
      </c>
      <c r="SP109" s="40">
        <v>3.1670700758695602E-2</v>
      </c>
      <c r="SQ109" s="40">
        <v>2.7067959308624268E-2</v>
      </c>
      <c r="SR109" s="40">
        <v>2.2890886291861534E-2</v>
      </c>
      <c r="SS109" s="40">
        <v>1.1094909161329269E-2</v>
      </c>
      <c r="ST109" s="40">
        <v>-9.3923501670360565E-2</v>
      </c>
      <c r="SU109" s="336" t="s">
        <v>838</v>
      </c>
      <c r="SV109" s="336" t="s">
        <v>851</v>
      </c>
      <c r="SW109" s="336" t="s">
        <v>851</v>
      </c>
      <c r="SX109" s="40">
        <v>3.9885740727186203E-2</v>
      </c>
      <c r="SY109" s="40">
        <v>3.7245936691761017E-2</v>
      </c>
      <c r="SZ109" s="40">
        <v>3.5946454852819443E-2</v>
      </c>
      <c r="TA109" s="40">
        <v>3.7415977567434311E-2</v>
      </c>
      <c r="TB109" s="40">
        <v>2.6184827089309692E-2</v>
      </c>
      <c r="TC109" s="336" t="s">
        <v>840</v>
      </c>
      <c r="TD109" s="336" t="s">
        <v>851</v>
      </c>
      <c r="TE109" s="336" t="s">
        <v>851</v>
      </c>
      <c r="TF109" s="336" t="s">
        <v>851</v>
      </c>
      <c r="TG109" s="40">
        <v>1.1178710497915745E-2</v>
      </c>
      <c r="TH109" s="40">
        <v>8.1599382683634758E-3</v>
      </c>
      <c r="TI109" s="40">
        <v>5.422729067504406E-3</v>
      </c>
      <c r="TJ109" s="40">
        <v>-5.5744815617799759E-3</v>
      </c>
      <c r="TK109" s="40">
        <v>-0.11009427160024643</v>
      </c>
      <c r="TL109" s="336" t="s">
        <v>838</v>
      </c>
      <c r="TM109" s="336" t="s">
        <v>851</v>
      </c>
      <c r="TN109" s="336" t="s">
        <v>851</v>
      </c>
      <c r="TO109" s="336" t="s">
        <v>851</v>
      </c>
      <c r="TP109" s="40">
        <v>1.8834853544831276E-2</v>
      </c>
      <c r="TQ109" s="40">
        <v>1.7823781818151474E-2</v>
      </c>
      <c r="TR109" s="40">
        <v>1.8070943653583527E-2</v>
      </c>
      <c r="TS109" s="40">
        <v>2.0497566089034081E-2</v>
      </c>
      <c r="TT109" s="40">
        <v>9.7786495462059975E-3</v>
      </c>
      <c r="TU109" s="336" t="s">
        <v>840</v>
      </c>
      <c r="TV109" s="336" t="s">
        <v>851</v>
      </c>
      <c r="TW109" s="40">
        <v>2390</v>
      </c>
      <c r="TX109" s="336" t="s">
        <v>840</v>
      </c>
      <c r="TY109" s="336" t="s">
        <v>851</v>
      </c>
      <c r="TZ109" s="40">
        <v>2482.119384765625</v>
      </c>
      <c r="UA109" s="336" t="s">
        <v>838</v>
      </c>
      <c r="UB109" s="336" t="s">
        <v>851</v>
      </c>
      <c r="UC109" s="40">
        <v>2499.49282332241</v>
      </c>
      <c r="UD109" s="336" t="s">
        <v>840</v>
      </c>
      <c r="UE109" s="336" t="s">
        <v>851</v>
      </c>
      <c r="UF109" s="336" t="s">
        <v>851</v>
      </c>
      <c r="UG109" s="40">
        <v>0.16909515857696533</v>
      </c>
      <c r="UH109" s="40">
        <v>0.16527923941612244</v>
      </c>
      <c r="UI109" s="40">
        <v>0.15893155336380005</v>
      </c>
      <c r="UJ109" s="40">
        <v>0.17813229560852051</v>
      </c>
      <c r="UK109" s="40">
        <v>0.19656889140605927</v>
      </c>
      <c r="UL109" s="336" t="s">
        <v>838</v>
      </c>
      <c r="UM109" s="336" t="s">
        <v>851</v>
      </c>
      <c r="UN109" s="336" t="s">
        <v>851</v>
      </c>
      <c r="UO109" s="336" t="s">
        <v>851</v>
      </c>
      <c r="UP109" s="40">
        <v>0.18705770373344421</v>
      </c>
      <c r="UQ109" s="40">
        <v>0.18947651982307434</v>
      </c>
      <c r="UR109" s="40">
        <v>0.17898765206336975</v>
      </c>
      <c r="US109" s="40">
        <v>0.20156665146350861</v>
      </c>
      <c r="UT109" s="40">
        <v>0.21456553041934967</v>
      </c>
      <c r="UU109" s="336" t="s">
        <v>840</v>
      </c>
    </row>
    <row r="110" spans="1:567">
      <c r="A110" s="336" t="s">
        <v>517</v>
      </c>
      <c r="B110" s="336" t="s">
        <v>69</v>
      </c>
      <c r="C110" s="336" t="s">
        <v>297</v>
      </c>
      <c r="D110" s="40">
        <v>4.5722592622041702E-2</v>
      </c>
      <c r="E110" s="336" t="s">
        <v>436</v>
      </c>
      <c r="F110" s="40">
        <v>3.8927808403968811E-2</v>
      </c>
      <c r="G110" s="336" t="s">
        <v>1741</v>
      </c>
      <c r="H110" s="40">
        <v>4.2454950511455536E-2</v>
      </c>
      <c r="I110" s="336" t="s">
        <v>1447</v>
      </c>
      <c r="J110" s="40">
        <v>3.337492048740387E-2</v>
      </c>
      <c r="K110" s="336" t="s">
        <v>1803</v>
      </c>
      <c r="L110" s="336" t="s">
        <v>436</v>
      </c>
      <c r="M110" s="40">
        <v>0.5282900333404541</v>
      </c>
      <c r="N110" s="40"/>
      <c r="O110" s="336" t="s">
        <v>1736</v>
      </c>
      <c r="P110" s="40"/>
      <c r="Q110" s="336" t="s">
        <v>1736</v>
      </c>
      <c r="R110" s="40">
        <v>0.58592629432678223</v>
      </c>
      <c r="S110" s="336" t="s">
        <v>436</v>
      </c>
      <c r="T110" s="40">
        <v>0.5282900333404541</v>
      </c>
      <c r="U110" s="336" t="s">
        <v>436</v>
      </c>
      <c r="V110" s="336" t="s">
        <v>851</v>
      </c>
      <c r="W110" s="336" t="s">
        <v>1741</v>
      </c>
      <c r="X110" s="40">
        <v>0.52112531661987305</v>
      </c>
      <c r="Y110" s="40"/>
      <c r="Z110" s="336" t="s">
        <v>1736</v>
      </c>
      <c r="AA110" s="40"/>
      <c r="AB110" s="336" t="s">
        <v>1736</v>
      </c>
      <c r="AC110" s="40">
        <v>0.57984763383865356</v>
      </c>
      <c r="AD110" s="336" t="s">
        <v>1741</v>
      </c>
      <c r="AE110" s="40">
        <v>0.52112531661987305</v>
      </c>
      <c r="AF110" s="336" t="s">
        <v>1741</v>
      </c>
      <c r="AG110" s="336" t="s">
        <v>851</v>
      </c>
      <c r="AH110" s="336" t="s">
        <v>1447</v>
      </c>
      <c r="AI110" s="40">
        <v>0.51642107963562012</v>
      </c>
      <c r="AJ110" s="40"/>
      <c r="AK110" s="336" t="s">
        <v>1736</v>
      </c>
      <c r="AL110" s="40"/>
      <c r="AM110" s="336" t="s">
        <v>1736</v>
      </c>
      <c r="AN110" s="40">
        <v>0.57552450895309448</v>
      </c>
      <c r="AO110" s="336" t="s">
        <v>1447</v>
      </c>
      <c r="AP110" s="40">
        <v>0.51642107963562012</v>
      </c>
      <c r="AQ110" s="336" t="s">
        <v>1447</v>
      </c>
      <c r="AR110" s="336" t="s">
        <v>851</v>
      </c>
      <c r="AS110" s="336" t="s">
        <v>1803</v>
      </c>
      <c r="AT110" s="40">
        <v>0.51853018999099731</v>
      </c>
      <c r="AU110" s="40"/>
      <c r="AV110" s="336" t="s">
        <v>1736</v>
      </c>
      <c r="AW110" s="40"/>
      <c r="AX110" s="336" t="s">
        <v>1736</v>
      </c>
      <c r="AY110" s="40">
        <v>0.57669723033905029</v>
      </c>
      <c r="AZ110" s="336" t="s">
        <v>1803</v>
      </c>
      <c r="BA110" s="40">
        <v>0.51853018999099731</v>
      </c>
      <c r="BB110" s="336" t="s">
        <v>1803</v>
      </c>
      <c r="BC110" s="336" t="s">
        <v>851</v>
      </c>
      <c r="BD110" s="336" t="s">
        <v>436</v>
      </c>
      <c r="BE110" s="40">
        <v>2.6852431297302246</v>
      </c>
      <c r="BF110" s="336" t="s">
        <v>827</v>
      </c>
      <c r="BG110" s="40">
        <v>4.6933159828186035</v>
      </c>
      <c r="BH110" s="336" t="s">
        <v>1447</v>
      </c>
      <c r="BI110" s="40">
        <v>4.9849605560302734</v>
      </c>
      <c r="BJ110" s="336" t="s">
        <v>1803</v>
      </c>
      <c r="BK110" s="40">
        <v>6.9822239875793457</v>
      </c>
      <c r="BL110" s="336" t="s">
        <v>851</v>
      </c>
      <c r="BM110" s="40">
        <v>3.1666338443756104</v>
      </c>
      <c r="BN110" s="336" t="s">
        <v>838</v>
      </c>
      <c r="BO110" s="336" t="s">
        <v>851</v>
      </c>
      <c r="BP110" s="336" t="s">
        <v>436</v>
      </c>
      <c r="BQ110" s="40">
        <v>3.5387182142585516E-3</v>
      </c>
      <c r="BR110" s="40">
        <v>4.6930694952607155E-3</v>
      </c>
      <c r="BS110" s="40">
        <v>7.7690468169748783E-3</v>
      </c>
      <c r="BT110" s="40">
        <v>7.3357559740543365E-3</v>
      </c>
      <c r="BU110" s="40">
        <v>7.3357964865863323E-3</v>
      </c>
      <c r="BV110" s="336" t="s">
        <v>851</v>
      </c>
      <c r="BW110" s="336" t="s">
        <v>827</v>
      </c>
      <c r="BX110" s="40">
        <v>8.7060295045375824E-3</v>
      </c>
      <c r="BY110" s="40">
        <v>1.1242441833019257E-2</v>
      </c>
      <c r="BZ110" s="40">
        <v>6.4001814462244511E-3</v>
      </c>
      <c r="CA110" s="40">
        <v>4.2629614472389221E-3</v>
      </c>
      <c r="CB110" s="40">
        <v>4.3208878487348557E-3</v>
      </c>
      <c r="CC110" s="336" t="s">
        <v>851</v>
      </c>
      <c r="CD110" s="336" t="s">
        <v>1447</v>
      </c>
      <c r="CE110" s="40">
        <v>9.158991277217865E-3</v>
      </c>
      <c r="CF110" s="40">
        <v>8.6047612130641937E-3</v>
      </c>
      <c r="CG110" s="40">
        <v>4.2778858914971352E-3</v>
      </c>
      <c r="CH110" s="40">
        <v>4.3455599807202816E-3</v>
      </c>
      <c r="CI110" s="40">
        <v>4.3948963284492493E-3</v>
      </c>
      <c r="CJ110" s="336" t="s">
        <v>851</v>
      </c>
      <c r="CK110" s="336" t="s">
        <v>1803</v>
      </c>
      <c r="CL110" s="40">
        <v>9.5305778086185455E-3</v>
      </c>
      <c r="CM110" s="40">
        <v>5.7317828759551048E-3</v>
      </c>
      <c r="CN110" s="40">
        <v>4.3289735913276672E-3</v>
      </c>
      <c r="CO110" s="40">
        <v>4.3949857354164124E-3</v>
      </c>
      <c r="CP110" s="40">
        <v>4.4448403641581535E-3</v>
      </c>
      <c r="CQ110" s="336" t="s">
        <v>851</v>
      </c>
      <c r="CR110" s="40">
        <v>8.7065753936767578</v>
      </c>
      <c r="CS110" s="40">
        <v>8.7872219085693359</v>
      </c>
      <c r="CT110" s="40">
        <v>10.325968742370605</v>
      </c>
      <c r="CU110" s="40">
        <v>10.953719139099121</v>
      </c>
      <c r="CV110" s="40">
        <v>11.267171859741211</v>
      </c>
      <c r="CW110" s="336" t="s">
        <v>1741</v>
      </c>
      <c r="CX110" s="336" t="s">
        <v>851</v>
      </c>
      <c r="CY110" s="40">
        <v>8.7661504745483398</v>
      </c>
      <c r="CZ110" s="40">
        <v>9.5618629455566406</v>
      </c>
      <c r="DA110" s="40">
        <v>10.830870628356934</v>
      </c>
      <c r="DB110" s="40">
        <v>11.140444755554199</v>
      </c>
      <c r="DC110" s="40">
        <v>11.45997142791748</v>
      </c>
      <c r="DD110" s="336" t="s">
        <v>1447</v>
      </c>
      <c r="DE110" s="336" t="s">
        <v>851</v>
      </c>
      <c r="DF110" s="40">
        <v>11.590332984924316</v>
      </c>
      <c r="DG110" s="336" t="s">
        <v>1803</v>
      </c>
      <c r="DH110" s="336" t="s">
        <v>851</v>
      </c>
      <c r="DI110" s="336" t="s">
        <v>851</v>
      </c>
      <c r="DJ110" s="336">
        <v>12.3</v>
      </c>
      <c r="DK110" s="336" t="s">
        <v>1738</v>
      </c>
      <c r="DL110" s="336" t="s">
        <v>851</v>
      </c>
      <c r="DM110" s="336" t="s">
        <v>851</v>
      </c>
      <c r="DN110" s="336" t="s">
        <v>436</v>
      </c>
      <c r="DO110" s="40">
        <v>7.2238706052303314E-3</v>
      </c>
      <c r="DP110" s="40">
        <v>5.3178146481513977E-3</v>
      </c>
      <c r="DQ110" s="40">
        <v>1.618102565407753E-2</v>
      </c>
      <c r="DR110" s="40">
        <v>1.3916248455643654E-2</v>
      </c>
      <c r="DS110" s="40">
        <v>4.7004323452711105E-2</v>
      </c>
      <c r="DT110" s="336" t="s">
        <v>851</v>
      </c>
      <c r="DU110" s="336" t="s">
        <v>827</v>
      </c>
      <c r="DV110" s="40">
        <v>4.4103669933974743E-3</v>
      </c>
      <c r="DW110" s="40">
        <v>1.3321416452527046E-2</v>
      </c>
      <c r="DX110" s="40">
        <v>1.5561949461698532E-2</v>
      </c>
      <c r="DY110" s="40">
        <v>1.1449422687292099E-2</v>
      </c>
      <c r="DZ110" s="40">
        <v>5.1731858402490616E-3</v>
      </c>
      <c r="EA110" s="336" t="s">
        <v>851</v>
      </c>
      <c r="EB110" s="336" t="s">
        <v>1447</v>
      </c>
      <c r="EC110" s="40">
        <v>4.0634572505950928E-3</v>
      </c>
      <c r="ED110" s="40">
        <v>1.386986393481493E-2</v>
      </c>
      <c r="EE110" s="40">
        <v>7.5515960343182087E-3</v>
      </c>
      <c r="EF110" s="40">
        <v>1.0527297854423523E-2</v>
      </c>
      <c r="EG110" s="40">
        <v>1.8258407711982727E-2</v>
      </c>
      <c r="EH110" s="336" t="s">
        <v>851</v>
      </c>
      <c r="EI110" s="336" t="s">
        <v>1803</v>
      </c>
      <c r="EJ110" s="40">
        <v>1.1193713173270226E-2</v>
      </c>
      <c r="EK110" s="40">
        <v>1.3081405311822891E-2</v>
      </c>
      <c r="EL110" s="40">
        <v>1.1214587837457657E-2</v>
      </c>
      <c r="EM110" s="40">
        <v>9.3057546764612198E-3</v>
      </c>
      <c r="EN110" s="40">
        <v>-1.5643468126654625E-2</v>
      </c>
      <c r="EO110" s="336" t="s">
        <v>851</v>
      </c>
      <c r="EP110" s="336" t="s">
        <v>851</v>
      </c>
      <c r="EQ110" s="336" t="s">
        <v>851</v>
      </c>
      <c r="ER110" s="40">
        <v>0.72270000000000001</v>
      </c>
      <c r="ES110" s="336" t="s">
        <v>1739</v>
      </c>
      <c r="ET110" s="336" t="s">
        <v>851</v>
      </c>
      <c r="EU110" s="336" t="s">
        <v>851</v>
      </c>
      <c r="EV110" s="40">
        <v>0.80859999999999999</v>
      </c>
      <c r="EW110" s="336" t="s">
        <v>1739</v>
      </c>
      <c r="EX110" s="336" t="s">
        <v>851</v>
      </c>
      <c r="EY110" s="336" t="s">
        <v>851</v>
      </c>
      <c r="EZ110" s="40">
        <v>0.65339999999999998</v>
      </c>
      <c r="FA110" s="336" t="s">
        <v>1739</v>
      </c>
      <c r="FB110" s="336" t="s">
        <v>851</v>
      </c>
      <c r="FC110" s="40">
        <v>7.0745468139648438E-2</v>
      </c>
      <c r="FD110" s="40">
        <v>6.3185498118400574E-2</v>
      </c>
      <c r="FE110" s="40">
        <v>3.7170100957155228E-2</v>
      </c>
      <c r="FF110" s="40">
        <v>4.7595992684364319E-2</v>
      </c>
      <c r="FG110" s="40">
        <v>6.9213494658470154E-2</v>
      </c>
      <c r="FH110" s="336" t="s">
        <v>838</v>
      </c>
      <c r="FI110" s="336" t="s">
        <v>851</v>
      </c>
      <c r="FJ110" s="40">
        <v>7.0134073495864868E-2</v>
      </c>
      <c r="FK110" s="40">
        <v>6.7407496273517609E-2</v>
      </c>
      <c r="FL110" s="40">
        <v>3.8644537329673767E-2</v>
      </c>
      <c r="FM110" s="40">
        <v>4.3187223374843597E-2</v>
      </c>
      <c r="FN110" s="40">
        <v>6.0072112828493118E-2</v>
      </c>
      <c r="FO110" s="336" t="s">
        <v>840</v>
      </c>
      <c r="FP110" s="336" t="s">
        <v>851</v>
      </c>
      <c r="FQ110" s="40"/>
      <c r="FR110" s="336" t="s">
        <v>1737</v>
      </c>
      <c r="FS110" s="336" t="s">
        <v>851</v>
      </c>
      <c r="FT110" s="336" t="s">
        <v>851</v>
      </c>
      <c r="FU110" s="40">
        <v>0.28742703795433044</v>
      </c>
      <c r="FV110" s="40">
        <v>0.32442054152488708</v>
      </c>
      <c r="FW110" s="40">
        <v>0.35558384656906128</v>
      </c>
      <c r="FX110" s="40">
        <v>0.35956475138664246</v>
      </c>
      <c r="FY110" s="40">
        <v>0.1605970561504364</v>
      </c>
      <c r="FZ110" s="336" t="s">
        <v>840</v>
      </c>
      <c r="GA110" s="336" t="s">
        <v>851</v>
      </c>
      <c r="GB110" s="336" t="s">
        <v>851</v>
      </c>
      <c r="GC110" s="336" t="s">
        <v>851</v>
      </c>
      <c r="GD110" s="336" t="s">
        <v>851</v>
      </c>
      <c r="GE110" s="336" t="s">
        <v>851</v>
      </c>
      <c r="GF110" s="336" t="s">
        <v>851</v>
      </c>
      <c r="GG110" s="336" t="s">
        <v>851</v>
      </c>
      <c r="GH110" s="336" t="s">
        <v>851</v>
      </c>
      <c r="GI110" s="336" t="s">
        <v>851</v>
      </c>
      <c r="GJ110" s="336" t="s">
        <v>851</v>
      </c>
      <c r="GK110" s="40">
        <v>6665000</v>
      </c>
      <c r="GL110" s="40">
        <v>6714300</v>
      </c>
      <c r="GM110" s="40">
        <v>6744100</v>
      </c>
      <c r="GN110" s="40">
        <v>6730800</v>
      </c>
      <c r="GO110" s="40">
        <v>6783500</v>
      </c>
      <c r="GP110" s="40">
        <v>6813200</v>
      </c>
      <c r="GQ110" s="40">
        <v>6857100</v>
      </c>
      <c r="GR110" s="40">
        <v>6916300</v>
      </c>
      <c r="GS110" s="40">
        <v>6957800</v>
      </c>
      <c r="GT110" s="40">
        <v>6972800</v>
      </c>
      <c r="GU110" s="40">
        <v>7024200</v>
      </c>
      <c r="GV110" s="40">
        <v>7071600</v>
      </c>
      <c r="GW110" s="40">
        <v>7150100</v>
      </c>
      <c r="GX110" s="40">
        <v>7178900</v>
      </c>
      <c r="GY110" s="40">
        <v>7229500</v>
      </c>
      <c r="GZ110" s="40">
        <v>7291300</v>
      </c>
      <c r="HA110" s="40">
        <v>7336600</v>
      </c>
      <c r="HB110" s="40">
        <v>7391700</v>
      </c>
      <c r="HC110" s="40">
        <v>7451000</v>
      </c>
      <c r="HD110" s="40">
        <v>7507400</v>
      </c>
      <c r="HE110" s="40">
        <v>7481800</v>
      </c>
      <c r="HF110" s="40">
        <v>7531000</v>
      </c>
      <c r="HG110" s="40">
        <v>7580000</v>
      </c>
      <c r="HH110" s="40">
        <v>7631000</v>
      </c>
      <c r="HI110" s="40">
        <v>7685000</v>
      </c>
      <c r="HJ110" s="40">
        <v>7743000</v>
      </c>
      <c r="HK110" s="40">
        <v>7802000</v>
      </c>
      <c r="HL110" s="40">
        <v>7860000</v>
      </c>
      <c r="HM110" s="40">
        <v>7912000</v>
      </c>
      <c r="HN110" s="40">
        <v>7956000</v>
      </c>
      <c r="HO110" s="40">
        <v>7989000</v>
      </c>
      <c r="HP110" s="40">
        <v>8013000</v>
      </c>
      <c r="HQ110" s="40">
        <v>8029000</v>
      </c>
      <c r="HR110" s="40">
        <v>8039000</v>
      </c>
      <c r="HS110" s="40">
        <v>8045000</v>
      </c>
      <c r="HT110" s="40">
        <v>8048000</v>
      </c>
      <c r="HU110" s="40">
        <v>8048000</v>
      </c>
      <c r="HV110" s="40">
        <v>8046000</v>
      </c>
      <c r="HW110" s="40">
        <v>8040000</v>
      </c>
      <c r="HX110" s="40">
        <v>8032000</v>
      </c>
      <c r="HY110" s="40">
        <v>8020000</v>
      </c>
      <c r="HZ110" s="40">
        <v>8006000</v>
      </c>
      <c r="IA110" s="40">
        <v>7990000</v>
      </c>
      <c r="IB110" s="40">
        <v>7972000</v>
      </c>
      <c r="IC110" s="40">
        <v>7953000</v>
      </c>
      <c r="ID110" s="40">
        <v>7933000</v>
      </c>
      <c r="IE110" s="40">
        <v>7913000</v>
      </c>
      <c r="IF110" s="40">
        <v>7894000</v>
      </c>
      <c r="IG110" s="40">
        <v>7875000</v>
      </c>
      <c r="IH110" s="40">
        <v>7858000</v>
      </c>
      <c r="II110" s="40">
        <v>7841000</v>
      </c>
      <c r="IJ110" s="336" t="s">
        <v>851</v>
      </c>
      <c r="IK110" s="336" t="s">
        <v>851</v>
      </c>
      <c r="IL110" s="336" t="s">
        <v>851</v>
      </c>
      <c r="IM110" s="40">
        <v>6.1936634592711926E-3</v>
      </c>
      <c r="IN110" s="40">
        <v>7.4822292663156986E-3</v>
      </c>
      <c r="IO110" s="40">
        <v>7.9905027523636818E-3</v>
      </c>
      <c r="IP110" s="40">
        <v>7.5409491546452045E-3</v>
      </c>
      <c r="IQ110" s="40">
        <v>-3.4157959744334221E-3</v>
      </c>
      <c r="IR110" s="40">
        <v>6.5544303506612778E-3</v>
      </c>
      <c r="IS110" s="40">
        <v>6.4853643998503685E-3</v>
      </c>
      <c r="IT110" s="40">
        <v>6.7056985571980476E-3</v>
      </c>
      <c r="IU110" s="40">
        <v>7.0514786057174206E-3</v>
      </c>
      <c r="IV110" s="40">
        <v>7.5188325718045235E-3</v>
      </c>
      <c r="IW110" s="40">
        <v>7.5909015722572803E-3</v>
      </c>
      <c r="IX110" s="40">
        <v>7.4064955115318298E-3</v>
      </c>
      <c r="IY110" s="40">
        <v>6.5939878113567829E-3</v>
      </c>
      <c r="IZ110" s="40">
        <v>5.5457665584981441E-3</v>
      </c>
      <c r="JA110" s="40">
        <v>4.1392343118786812E-3</v>
      </c>
      <c r="JB110" s="40">
        <v>2.9996272642165422E-3</v>
      </c>
      <c r="JC110" s="40">
        <v>1.994764432311058E-3</v>
      </c>
      <c r="JD110" s="40">
        <v>1.2447101762518287E-3</v>
      </c>
      <c r="JE110" s="40">
        <v>7.4608309660106897E-4</v>
      </c>
      <c r="JF110" s="40">
        <v>3.7283290293999016E-4</v>
      </c>
      <c r="JG110" s="40">
        <v>0</v>
      </c>
      <c r="JH110" s="40">
        <v>-2.4853984359651804E-4</v>
      </c>
      <c r="JI110" s="40">
        <v>-7.4599031358957291E-4</v>
      </c>
      <c r="JJ110" s="40">
        <v>-9.9552026949822903E-4</v>
      </c>
      <c r="JK110" s="40">
        <v>-1.4951410703361034E-3</v>
      </c>
      <c r="JL110" s="40">
        <v>-1.7471612663939595E-3</v>
      </c>
      <c r="JM110" s="40">
        <v>-2.0005006808787584E-3</v>
      </c>
      <c r="JN110" s="40">
        <v>-2.2553573362529278E-3</v>
      </c>
      <c r="JO110" s="40">
        <v>-2.386186271905899E-3</v>
      </c>
      <c r="JP110" s="40">
        <v>-2.5179416406899691E-3</v>
      </c>
      <c r="JQ110" s="40">
        <v>-2.524297684431076E-3</v>
      </c>
      <c r="JR110" s="40">
        <v>-2.4039994459599257E-3</v>
      </c>
      <c r="JS110" s="40">
        <v>-2.4097925052046776E-3</v>
      </c>
      <c r="JT110" s="40">
        <v>-2.1610634867101908E-3</v>
      </c>
      <c r="JU110" s="40">
        <v>-2.1657438483089209E-3</v>
      </c>
      <c r="JV110" s="336" t="s">
        <v>1740</v>
      </c>
      <c r="JW110" s="336" t="s">
        <v>851</v>
      </c>
      <c r="JX110" s="336" t="s">
        <v>851</v>
      </c>
      <c r="JY110" s="336" t="s">
        <v>851</v>
      </c>
      <c r="JZ110" s="336" t="s">
        <v>851</v>
      </c>
      <c r="KA110" s="336" t="s">
        <v>1740</v>
      </c>
      <c r="KB110" s="40">
        <v>0.463870263145297</v>
      </c>
      <c r="KC110" s="40">
        <v>0.46276096180031301</v>
      </c>
      <c r="KD110" s="40">
        <v>0.46169498577600299</v>
      </c>
      <c r="KE110" s="40">
        <v>0.46067557023265104</v>
      </c>
      <c r="KF110" s="40">
        <v>0.45971151496666901</v>
      </c>
      <c r="KG110" s="40">
        <v>0.45880638997954898</v>
      </c>
      <c r="KH110" s="40">
        <v>0.45794592733820599</v>
      </c>
      <c r="KI110" s="40">
        <v>0.45713139371298295</v>
      </c>
      <c r="KJ110" s="40">
        <v>0.45641297280798804</v>
      </c>
      <c r="KK110" s="40">
        <v>0.45585668176819705</v>
      </c>
      <c r="KL110" s="40">
        <v>0.45550610557413401</v>
      </c>
      <c r="KM110" s="40">
        <v>0.45537839552284198</v>
      </c>
      <c r="KN110" s="40">
        <v>0.45543760611636996</v>
      </c>
      <c r="KO110" s="40">
        <v>0.45560452109285998</v>
      </c>
      <c r="KP110" s="40">
        <v>0.45576886621658602</v>
      </c>
      <c r="KQ110" s="40">
        <v>0.45585117938452202</v>
      </c>
      <c r="KR110" s="40">
        <v>0.455828172933394</v>
      </c>
      <c r="KS110" s="40">
        <v>0.45571823223573604</v>
      </c>
      <c r="KT110" s="40">
        <v>0.45554062338082096</v>
      </c>
      <c r="KU110" s="40">
        <v>0.45533318360258301</v>
      </c>
      <c r="KV110" s="40">
        <v>0.45512249832737406</v>
      </c>
      <c r="KW110" s="40">
        <v>0.45491249745020601</v>
      </c>
      <c r="KX110" s="40">
        <v>0.45469353746836</v>
      </c>
      <c r="KY110" s="40">
        <v>0.45447026356404796</v>
      </c>
      <c r="KZ110" s="40">
        <v>0.45424502622740098</v>
      </c>
      <c r="LA110" s="40">
        <v>0.45402183065042601</v>
      </c>
      <c r="LB110" s="40">
        <v>0.453805888011861</v>
      </c>
      <c r="LC110" s="40">
        <v>0.45360265908721703</v>
      </c>
      <c r="LD110" s="40">
        <v>0.45342198818121299</v>
      </c>
      <c r="LE110" s="40">
        <v>0.45327608153858795</v>
      </c>
      <c r="LF110" s="40">
        <v>0.45317490836491897</v>
      </c>
      <c r="LG110" s="40">
        <v>0.45312386881028405</v>
      </c>
      <c r="LH110" s="40">
        <v>0.45312627020715901</v>
      </c>
      <c r="LI110" s="40">
        <v>0.45318566931235899</v>
      </c>
      <c r="LJ110" s="40">
        <v>0.453304727914145</v>
      </c>
      <c r="LK110" s="40">
        <v>0.45348625215488197</v>
      </c>
      <c r="LL110" s="336" t="s">
        <v>851</v>
      </c>
      <c r="LM110" s="336" t="s">
        <v>851</v>
      </c>
      <c r="LN110" s="336" t="s">
        <v>1740</v>
      </c>
      <c r="LO110" s="40">
        <v>0.73646056652069092</v>
      </c>
      <c r="LP110" s="40">
        <v>0.7305036187171936</v>
      </c>
      <c r="LQ110" s="40">
        <v>0.72218310832977295</v>
      </c>
      <c r="LR110" s="40">
        <v>0.71224051713943481</v>
      </c>
      <c r="LS110" s="40">
        <v>0.70175039768218994</v>
      </c>
      <c r="LT110" s="40">
        <v>0.69130796194076538</v>
      </c>
      <c r="LU110" s="40">
        <v>0.68078607320785522</v>
      </c>
      <c r="LV110" s="40">
        <v>0.6711081862449646</v>
      </c>
      <c r="LW110" s="40">
        <v>0.66190540790557861</v>
      </c>
      <c r="LX110" s="40">
        <v>0.65243983268737793</v>
      </c>
      <c r="LY110" s="40">
        <v>0.64238667488098145</v>
      </c>
      <c r="LZ110" s="40">
        <v>0.6331709623336792</v>
      </c>
      <c r="MA110" s="40">
        <v>0.62328243255615234</v>
      </c>
      <c r="MB110" s="40">
        <v>0.61362487077713013</v>
      </c>
      <c r="MC110" s="40">
        <v>0.60482656955718994</v>
      </c>
      <c r="MD110" s="40">
        <v>0.59769684076309204</v>
      </c>
      <c r="ME110" s="40">
        <v>0.59103953838348389</v>
      </c>
      <c r="MF110" s="40">
        <v>0.58612531423568726</v>
      </c>
      <c r="MG110" s="40">
        <v>0.58241075277328491</v>
      </c>
      <c r="MH110" s="40">
        <v>0.57899314165115356</v>
      </c>
      <c r="MI110" s="40">
        <v>0.57529819011688232</v>
      </c>
      <c r="MJ110" s="40">
        <v>0.57281309366226196</v>
      </c>
      <c r="MK110" s="40">
        <v>0.57009696960449219</v>
      </c>
      <c r="ML110" s="40">
        <v>0.56716418266296387</v>
      </c>
      <c r="MM110" s="40">
        <v>0.56436753273010254</v>
      </c>
      <c r="MN110" s="40">
        <v>0.56184536218643188</v>
      </c>
      <c r="MO110" s="40">
        <v>0.55995506048202515</v>
      </c>
      <c r="MP110" s="40">
        <v>0.55844807624816895</v>
      </c>
      <c r="MQ110" s="40">
        <v>0.55694931745529175</v>
      </c>
      <c r="MR110" s="40">
        <v>0.55526214838027954</v>
      </c>
      <c r="MS110" s="40">
        <v>0.55288034677505493</v>
      </c>
      <c r="MT110" s="40">
        <v>0.55036014318466187</v>
      </c>
      <c r="MU110" s="40">
        <v>0.54737776517868042</v>
      </c>
      <c r="MV110" s="40">
        <v>0.54400002956390381</v>
      </c>
      <c r="MW110" s="40">
        <v>0.5403410792350769</v>
      </c>
      <c r="MX110" s="40">
        <v>0.53641116619110107</v>
      </c>
      <c r="MY110" s="336" t="s">
        <v>851</v>
      </c>
      <c r="MZ110" s="336" t="s">
        <v>1740</v>
      </c>
      <c r="NA110" s="40">
        <v>0.67059028148651123</v>
      </c>
      <c r="NB110" s="40">
        <v>0.66184896230697632</v>
      </c>
      <c r="NC110" s="40">
        <v>0.65063232183456421</v>
      </c>
      <c r="ND110" s="40">
        <v>0.63790804147720337</v>
      </c>
      <c r="NE110" s="40">
        <v>0.62502586841583252</v>
      </c>
      <c r="NF110" s="40">
        <v>0.61273103952407837</v>
      </c>
      <c r="NG110" s="40">
        <v>0.60071700811386108</v>
      </c>
      <c r="NH110" s="40">
        <v>0.58997362852096558</v>
      </c>
      <c r="NI110" s="40">
        <v>0.58013367652893066</v>
      </c>
      <c r="NJ110" s="40">
        <v>0.57072216272354126</v>
      </c>
      <c r="NK110" s="40">
        <v>0.56166857481002808</v>
      </c>
      <c r="NL110" s="40">
        <v>0.55408871173858643</v>
      </c>
      <c r="NM110" s="40">
        <v>0.54681932926177979</v>
      </c>
      <c r="NN110" s="40">
        <v>0.5400657057762146</v>
      </c>
      <c r="NO110" s="40">
        <v>0.53381097316741943</v>
      </c>
      <c r="NP110" s="40">
        <v>0.52860182523727417</v>
      </c>
      <c r="NQ110" s="40">
        <v>0.52314990758895874</v>
      </c>
      <c r="NR110" s="40">
        <v>0.51874452829360962</v>
      </c>
      <c r="NS110" s="40">
        <v>0.51498943567276001</v>
      </c>
      <c r="NT110" s="40">
        <v>0.51149779558181763</v>
      </c>
      <c r="NU110" s="40">
        <v>0.50770378112792969</v>
      </c>
      <c r="NV110" s="40">
        <v>0.50509440898895264</v>
      </c>
      <c r="NW110" s="40">
        <v>0.50236141681671143</v>
      </c>
      <c r="NX110" s="40">
        <v>0.49937811493873596</v>
      </c>
      <c r="NY110" s="40">
        <v>0.49626493453979492</v>
      </c>
      <c r="NZ110" s="40">
        <v>0.49326682090759277</v>
      </c>
      <c r="OA110" s="40">
        <v>0.49063202738761902</v>
      </c>
      <c r="OB110" s="40">
        <v>0.48823529481887817</v>
      </c>
      <c r="OC110" s="40">
        <v>0.48569995164871216</v>
      </c>
      <c r="OD110" s="40">
        <v>0.48333960771560669</v>
      </c>
      <c r="OE110" s="40">
        <v>0.48065045475959778</v>
      </c>
      <c r="OF110" s="40">
        <v>0.47845318913459778</v>
      </c>
      <c r="OG110" s="40">
        <v>0.47618445754051208</v>
      </c>
      <c r="OH110" s="40">
        <v>0.47390475869178772</v>
      </c>
      <c r="OI110" s="40">
        <v>0.47123950719833374</v>
      </c>
      <c r="OJ110" s="40">
        <v>0.46792501211166382</v>
      </c>
      <c r="OK110" s="336" t="s">
        <v>851</v>
      </c>
      <c r="OL110" s="336" t="s">
        <v>851</v>
      </c>
      <c r="OM110" s="336" t="s">
        <v>1740</v>
      </c>
      <c r="ON110" s="40">
        <v>0.68686038255691528</v>
      </c>
      <c r="OO110" s="40">
        <v>0.68388992547988892</v>
      </c>
      <c r="OP110" s="40">
        <v>0.67897301912307739</v>
      </c>
      <c r="OQ110" s="40">
        <v>0.67234665155410767</v>
      </c>
      <c r="OR110" s="40">
        <v>0.66449439525604248</v>
      </c>
      <c r="OS110" s="40">
        <v>0.65571987628936768</v>
      </c>
      <c r="OT110" s="40">
        <v>0.64559817314147949</v>
      </c>
      <c r="OU110" s="40">
        <v>0.63522428274154663</v>
      </c>
      <c r="OV110" s="40">
        <v>0.62468874454498291</v>
      </c>
      <c r="OW110" s="40">
        <v>0.61379307508468628</v>
      </c>
      <c r="OX110" s="40">
        <v>0.60286712646484375</v>
      </c>
      <c r="OY110" s="40">
        <v>0.59292489290237427</v>
      </c>
      <c r="OZ110" s="40">
        <v>0.58282440900802612</v>
      </c>
      <c r="PA110" s="40">
        <v>0.57343274354934692</v>
      </c>
      <c r="PB110" s="40">
        <v>0.56473100185394287</v>
      </c>
      <c r="PC110" s="40">
        <v>0.5572662353515625</v>
      </c>
      <c r="PD110" s="40">
        <v>0.54960685968399048</v>
      </c>
      <c r="PE110" s="40">
        <v>0.54328060150146484</v>
      </c>
      <c r="PF110" s="40">
        <v>0.53787785768508911</v>
      </c>
      <c r="PG110" s="40">
        <v>0.53300184011459351</v>
      </c>
      <c r="PH110" s="40">
        <v>0.52833002805709839</v>
      </c>
      <c r="PI110" s="40">
        <v>0.52485090494155884</v>
      </c>
      <c r="PJ110" s="40">
        <v>0.52162563800811768</v>
      </c>
      <c r="PK110" s="40">
        <v>0.51853233575820923</v>
      </c>
      <c r="PL110" s="40">
        <v>0.51556277275085449</v>
      </c>
      <c r="PM110" s="40">
        <v>0.51284289360046387</v>
      </c>
      <c r="PN110" s="40">
        <v>0.51036721467971802</v>
      </c>
      <c r="PO110" s="40">
        <v>0.50826030969619751</v>
      </c>
      <c r="PP110" s="40">
        <v>0.50614649057388306</v>
      </c>
      <c r="PQ110" s="40">
        <v>0.50421226024627686</v>
      </c>
      <c r="PR110" s="40">
        <v>0.50220596790313721</v>
      </c>
      <c r="PS110" s="40">
        <v>0.50018954277038574</v>
      </c>
      <c r="PT110" s="40">
        <v>0.49822649359703064</v>
      </c>
      <c r="PU110" s="40">
        <v>0.49625396728515625</v>
      </c>
      <c r="PV110" s="40">
        <v>0.49414607882499695</v>
      </c>
      <c r="PW110" s="40">
        <v>0.49151894450187683</v>
      </c>
      <c r="PX110" s="336" t="s">
        <v>851</v>
      </c>
      <c r="PY110" s="336" t="s">
        <v>851</v>
      </c>
      <c r="PZ110" s="40">
        <v>0.69920000000000004</v>
      </c>
      <c r="QA110" s="40">
        <v>0.70540000000000003</v>
      </c>
      <c r="QB110" s="40">
        <v>0.70330000000000004</v>
      </c>
      <c r="QC110" s="40">
        <v>0.70379999999999998</v>
      </c>
      <c r="QD110" s="40">
        <v>0.70169999999999999</v>
      </c>
      <c r="QE110" s="40">
        <v>0.70090000000000008</v>
      </c>
      <c r="QF110" s="40">
        <v>0.70189999999999997</v>
      </c>
      <c r="QG110" s="40">
        <v>0.69669999999999999</v>
      </c>
      <c r="QH110" s="40">
        <v>0.69550000000000001</v>
      </c>
      <c r="QI110" s="40">
        <v>0.68370000000000009</v>
      </c>
      <c r="QJ110" s="40">
        <v>0.69110000000000005</v>
      </c>
      <c r="QK110" s="40">
        <v>0.69750000000000001</v>
      </c>
      <c r="QL110" s="40">
        <v>0.70840000000000003</v>
      </c>
      <c r="QM110" s="40">
        <v>0.70909999999999995</v>
      </c>
      <c r="QN110" s="40">
        <v>0.7137</v>
      </c>
      <c r="QO110" s="40">
        <v>0.71599999999999997</v>
      </c>
      <c r="QP110" s="40">
        <v>0.71959999999999991</v>
      </c>
      <c r="QQ110" s="40">
        <v>0.72260000000000002</v>
      </c>
      <c r="QR110" s="40">
        <v>0.72270000000000001</v>
      </c>
      <c r="QS110" s="336" t="s">
        <v>851</v>
      </c>
      <c r="QT110" s="336" t="s">
        <v>851</v>
      </c>
      <c r="QU110" s="336" t="s">
        <v>851</v>
      </c>
      <c r="QV110" s="336" t="s">
        <v>851</v>
      </c>
      <c r="QW110" s="40">
        <v>1.3837957521900535E-4</v>
      </c>
      <c r="QX110" s="336" t="s">
        <v>851</v>
      </c>
      <c r="QY110" s="336" t="s">
        <v>851</v>
      </c>
      <c r="QZ110" s="336" t="s">
        <v>851</v>
      </c>
      <c r="RA110" s="336" t="s">
        <v>851</v>
      </c>
      <c r="RB110" s="336" t="s">
        <v>851</v>
      </c>
      <c r="RC110" s="336" t="s">
        <v>851</v>
      </c>
      <c r="RD110" s="336" t="s">
        <v>851</v>
      </c>
      <c r="RE110" s="336" t="s">
        <v>851</v>
      </c>
      <c r="RF110" s="40"/>
      <c r="RG110" s="40"/>
      <c r="RH110" s="336" t="s">
        <v>1737</v>
      </c>
      <c r="RI110" s="336" t="s">
        <v>851</v>
      </c>
      <c r="RJ110" s="40"/>
      <c r="RK110" s="40"/>
      <c r="RL110" s="336" t="s">
        <v>1737</v>
      </c>
      <c r="RM110" s="336" t="s">
        <v>851</v>
      </c>
      <c r="RN110" s="40"/>
      <c r="RO110" s="40"/>
      <c r="RP110" s="336" t="s">
        <v>1737</v>
      </c>
      <c r="RQ110" s="336" t="s">
        <v>851</v>
      </c>
      <c r="RR110" s="40"/>
      <c r="RS110" s="40"/>
      <c r="RT110" s="336" t="s">
        <v>1737</v>
      </c>
      <c r="RU110" s="336" t="s">
        <v>851</v>
      </c>
      <c r="RV110" s="40"/>
      <c r="RW110" s="40"/>
      <c r="RX110" s="336" t="s">
        <v>1737</v>
      </c>
      <c r="RY110" s="336" t="s">
        <v>851</v>
      </c>
      <c r="RZ110" s="336" t="s">
        <v>838</v>
      </c>
      <c r="SA110" s="40">
        <v>0.22899194061756134</v>
      </c>
      <c r="SB110" s="40">
        <v>0.22205467522144318</v>
      </c>
      <c r="SC110" s="40">
        <v>0.22073182463645935</v>
      </c>
      <c r="SD110" s="40">
        <v>0.20392170548439026</v>
      </c>
      <c r="SE110" s="40">
        <v>0.17749801278114319</v>
      </c>
      <c r="SF110" s="336" t="s">
        <v>851</v>
      </c>
      <c r="SG110" s="336" t="s">
        <v>851</v>
      </c>
      <c r="SH110" s="40">
        <v>0.22387032210826874</v>
      </c>
      <c r="SI110" s="40">
        <v>0.21947790682315826</v>
      </c>
      <c r="SJ110" s="40">
        <v>0.22376610338687897</v>
      </c>
      <c r="SK110" s="40">
        <v>0.21090257167816162</v>
      </c>
      <c r="SL110" s="40">
        <v>0.18300686776638031</v>
      </c>
      <c r="SM110" s="336" t="s">
        <v>840</v>
      </c>
      <c r="SN110" s="336" t="s">
        <v>851</v>
      </c>
      <c r="SO110" s="336" t="s">
        <v>851</v>
      </c>
      <c r="SP110" s="40">
        <v>2.7571141719818115E-2</v>
      </c>
      <c r="SQ110" s="40">
        <v>2.2972777485847473E-2</v>
      </c>
      <c r="SR110" s="40">
        <v>1.5234034508466721E-2</v>
      </c>
      <c r="SS110" s="40">
        <v>1.4131378848105669E-3</v>
      </c>
      <c r="ST110" s="40">
        <v>-6.2742479145526886E-2</v>
      </c>
      <c r="SU110" s="336" t="s">
        <v>838</v>
      </c>
      <c r="SV110" s="336" t="s">
        <v>851</v>
      </c>
      <c r="SW110" s="336" t="s">
        <v>851</v>
      </c>
      <c r="SX110" s="40">
        <v>3.4399706870317459E-2</v>
      </c>
      <c r="SY110" s="40">
        <v>3.1906872987747192E-2</v>
      </c>
      <c r="SZ110" s="40">
        <v>2.8055841103196144E-2</v>
      </c>
      <c r="TA110" s="40">
        <v>1.8679229542613029E-2</v>
      </c>
      <c r="TB110" s="40">
        <v>-1.6940241679549217E-2</v>
      </c>
      <c r="TC110" s="336" t="s">
        <v>840</v>
      </c>
      <c r="TD110" s="336" t="s">
        <v>851</v>
      </c>
      <c r="TE110" s="336" t="s">
        <v>851</v>
      </c>
      <c r="TF110" s="336" t="s">
        <v>851</v>
      </c>
      <c r="TG110" s="40">
        <v>2.1271077916026115E-2</v>
      </c>
      <c r="TH110" s="40">
        <v>1.6038822010159492E-2</v>
      </c>
      <c r="TI110" s="40">
        <v>7.8830448910593987E-3</v>
      </c>
      <c r="TJ110" s="40">
        <v>-5.824727937579155E-3</v>
      </c>
      <c r="TK110" s="40">
        <v>-6.9724507629871368E-2</v>
      </c>
      <c r="TL110" s="336" t="s">
        <v>838</v>
      </c>
      <c r="TM110" s="336" t="s">
        <v>851</v>
      </c>
      <c r="TN110" s="336" t="s">
        <v>851</v>
      </c>
      <c r="TO110" s="336" t="s">
        <v>851</v>
      </c>
      <c r="TP110" s="40">
        <v>2.8007946908473969E-2</v>
      </c>
      <c r="TQ110" s="40">
        <v>2.514713816344738E-2</v>
      </c>
      <c r="TR110" s="40">
        <v>2.0668609067797661E-2</v>
      </c>
      <c r="TS110" s="40">
        <v>1.1135363951325417E-2</v>
      </c>
      <c r="TT110" s="40">
        <v>-2.4481190368533134E-2</v>
      </c>
      <c r="TU110" s="336" t="s">
        <v>840</v>
      </c>
      <c r="TV110" s="336" t="s">
        <v>851</v>
      </c>
      <c r="TW110" s="40">
        <v>50480</v>
      </c>
      <c r="TX110" s="336" t="s">
        <v>840</v>
      </c>
      <c r="TY110" s="336" t="s">
        <v>851</v>
      </c>
      <c r="TZ110" s="40">
        <v>44190.109375</v>
      </c>
      <c r="UA110" s="336" t="s">
        <v>838</v>
      </c>
      <c r="UB110" s="336" t="s">
        <v>851</v>
      </c>
      <c r="UC110" s="40">
        <v>44189.692531893197</v>
      </c>
      <c r="UD110" s="336" t="s">
        <v>840</v>
      </c>
      <c r="UE110" s="336" t="s">
        <v>851</v>
      </c>
      <c r="UF110" s="336" t="s">
        <v>851</v>
      </c>
      <c r="UG110" s="40">
        <v>0.29973739385604858</v>
      </c>
      <c r="UH110" s="40">
        <v>0.28524017333984375</v>
      </c>
      <c r="UI110" s="40">
        <v>0.25790190696716309</v>
      </c>
      <c r="UJ110" s="40">
        <v>0.25151771306991577</v>
      </c>
      <c r="UK110" s="40">
        <v>0.24671150743961334</v>
      </c>
      <c r="UL110" s="336" t="s">
        <v>838</v>
      </c>
      <c r="UM110" s="336" t="s">
        <v>851</v>
      </c>
      <c r="UN110" s="336" t="s">
        <v>851</v>
      </c>
      <c r="UO110" s="336" t="s">
        <v>851</v>
      </c>
      <c r="UP110" s="40">
        <v>0.2940044105052948</v>
      </c>
      <c r="UQ110" s="40">
        <v>0.28688541054725647</v>
      </c>
      <c r="UR110" s="40">
        <v>0.26241064071655273</v>
      </c>
      <c r="US110" s="40">
        <v>0.25408980250358582</v>
      </c>
      <c r="UT110" s="40">
        <v>0.24307897686958313</v>
      </c>
      <c r="UU110" s="336" t="s">
        <v>840</v>
      </c>
    </row>
    <row r="111" spans="1:567">
      <c r="A111" s="336" t="s">
        <v>517</v>
      </c>
      <c r="B111" s="336" t="s">
        <v>73</v>
      </c>
      <c r="C111" s="336" t="s">
        <v>298</v>
      </c>
      <c r="D111" s="40">
        <v>3.544260561466217E-2</v>
      </c>
      <c r="E111" s="336" t="s">
        <v>436</v>
      </c>
      <c r="F111" s="40">
        <v>4.4555328786373138E-2</v>
      </c>
      <c r="G111" s="336" t="s">
        <v>1741</v>
      </c>
      <c r="H111" s="40">
        <v>4.531387984752655E-2</v>
      </c>
      <c r="I111" s="336" t="s">
        <v>1447</v>
      </c>
      <c r="J111" s="40">
        <v>4.7444246709346771E-2</v>
      </c>
      <c r="K111" s="336" t="s">
        <v>1803</v>
      </c>
      <c r="L111" s="336" t="s">
        <v>436</v>
      </c>
      <c r="M111" s="40">
        <v>0.61247777938842773</v>
      </c>
      <c r="N111" s="40">
        <v>0.65432286262512207</v>
      </c>
      <c r="O111" s="336" t="s">
        <v>436</v>
      </c>
      <c r="P111" s="40">
        <v>0.61247777938842773</v>
      </c>
      <c r="Q111" s="336" t="s">
        <v>436</v>
      </c>
      <c r="R111" s="40">
        <v>0.61363393068313599</v>
      </c>
      <c r="S111" s="336" t="s">
        <v>436</v>
      </c>
      <c r="T111" s="40">
        <v>0.572193443775177</v>
      </c>
      <c r="U111" s="336" t="s">
        <v>436</v>
      </c>
      <c r="V111" s="336" t="s">
        <v>851</v>
      </c>
      <c r="W111" s="336" t="s">
        <v>1741</v>
      </c>
      <c r="X111" s="40">
        <v>0.60148066282272339</v>
      </c>
      <c r="Y111" s="40">
        <v>0.63829159736633301</v>
      </c>
      <c r="Z111" s="336" t="s">
        <v>1741</v>
      </c>
      <c r="AA111" s="40">
        <v>0.60148066282272339</v>
      </c>
      <c r="AB111" s="336" t="s">
        <v>1741</v>
      </c>
      <c r="AC111" s="40">
        <v>0.61530280113220215</v>
      </c>
      <c r="AD111" s="336" t="s">
        <v>1741</v>
      </c>
      <c r="AE111" s="40">
        <v>0.59145516157150269</v>
      </c>
      <c r="AF111" s="336" t="s">
        <v>1741</v>
      </c>
      <c r="AG111" s="336" t="s">
        <v>851</v>
      </c>
      <c r="AH111" s="336" t="s">
        <v>1447</v>
      </c>
      <c r="AI111" s="40">
        <v>0.59070003032684326</v>
      </c>
      <c r="AJ111" s="40">
        <v>0.63087153434753418</v>
      </c>
      <c r="AK111" s="336" t="s">
        <v>1447</v>
      </c>
      <c r="AL111" s="40">
        <v>0.59070003032684326</v>
      </c>
      <c r="AM111" s="336" t="s">
        <v>1447</v>
      </c>
      <c r="AN111" s="40">
        <v>0.60168331861495972</v>
      </c>
      <c r="AO111" s="336" t="s">
        <v>1447</v>
      </c>
      <c r="AP111" s="40">
        <v>0.57708871364593506</v>
      </c>
      <c r="AQ111" s="336" t="s">
        <v>1447</v>
      </c>
      <c r="AR111" s="336" t="s">
        <v>851</v>
      </c>
      <c r="AS111" s="336" t="s">
        <v>1803</v>
      </c>
      <c r="AT111" s="40">
        <v>0.55542290210723877</v>
      </c>
      <c r="AU111" s="40">
        <v>0.5999065637588501</v>
      </c>
      <c r="AV111" s="336" t="s">
        <v>1803</v>
      </c>
      <c r="AW111" s="40">
        <v>0.55542290210723877</v>
      </c>
      <c r="AX111" s="336" t="s">
        <v>1803</v>
      </c>
      <c r="AY111" s="40">
        <v>0.57059913873672485</v>
      </c>
      <c r="AZ111" s="336" t="s">
        <v>1803</v>
      </c>
      <c r="BA111" s="40">
        <v>0.54071927070617676</v>
      </c>
      <c r="BB111" s="336" t="s">
        <v>1803</v>
      </c>
      <c r="BC111" s="336" t="s">
        <v>851</v>
      </c>
      <c r="BD111" s="336" t="s">
        <v>436</v>
      </c>
      <c r="BE111" s="40">
        <v>3.1572403907775879</v>
      </c>
      <c r="BF111" s="336" t="s">
        <v>827</v>
      </c>
      <c r="BG111" s="40">
        <v>4.4520463943481445</v>
      </c>
      <c r="BH111" s="336" t="s">
        <v>1447</v>
      </c>
      <c r="BI111" s="40">
        <v>4.6574463844299316</v>
      </c>
      <c r="BJ111" s="336" t="s">
        <v>1803</v>
      </c>
      <c r="BK111" s="40">
        <v>4.9760961532592773</v>
      </c>
      <c r="BL111" s="336" t="s">
        <v>851</v>
      </c>
      <c r="BM111" s="40">
        <v>2.174128532409668</v>
      </c>
      <c r="BN111" s="336" t="s">
        <v>838</v>
      </c>
      <c r="BO111" s="336" t="s">
        <v>851</v>
      </c>
      <c r="BP111" s="336" t="s">
        <v>436</v>
      </c>
      <c r="BQ111" s="40">
        <v>9.5055773854255676E-3</v>
      </c>
      <c r="BR111" s="40">
        <v>5.2060834132134914E-3</v>
      </c>
      <c r="BS111" s="40">
        <v>2.6556537486612797E-3</v>
      </c>
      <c r="BT111" s="40">
        <v>1.3977126218378544E-3</v>
      </c>
      <c r="BU111" s="40">
        <v>1.3976828195154667E-3</v>
      </c>
      <c r="BV111" s="336" t="s">
        <v>851</v>
      </c>
      <c r="BW111" s="336" t="s">
        <v>827</v>
      </c>
      <c r="BX111" s="40">
        <v>7.6119615696370602E-3</v>
      </c>
      <c r="BY111" s="40">
        <v>8.3157317712903023E-3</v>
      </c>
      <c r="BZ111" s="40">
        <v>7.9112565144896507E-3</v>
      </c>
      <c r="CA111" s="40">
        <v>5.791827104985714E-3</v>
      </c>
      <c r="CB111" s="40">
        <v>4.7321333549916744E-3</v>
      </c>
      <c r="CC111" s="336" t="s">
        <v>851</v>
      </c>
      <c r="CD111" s="336" t="s">
        <v>1447</v>
      </c>
      <c r="CE111" s="40">
        <v>7.4966773390769958E-3</v>
      </c>
      <c r="CF111" s="40">
        <v>7.5580179691314697E-3</v>
      </c>
      <c r="CG111" s="40">
        <v>6.3216839917004108E-3</v>
      </c>
      <c r="CH111" s="40">
        <v>4.7321240417659283E-3</v>
      </c>
      <c r="CI111" s="40">
        <v>4.7321473248302937E-3</v>
      </c>
      <c r="CJ111" s="336" t="s">
        <v>851</v>
      </c>
      <c r="CK111" s="336" t="s">
        <v>1803</v>
      </c>
      <c r="CL111" s="40">
        <v>7.4198306538164616E-3</v>
      </c>
      <c r="CM111" s="40">
        <v>6.8515460006892681E-3</v>
      </c>
      <c r="CN111" s="40">
        <v>5.2619762718677521E-3</v>
      </c>
      <c r="CO111" s="40">
        <v>4.7321259044110775E-3</v>
      </c>
      <c r="CP111" s="40">
        <v>4.7321920283138752E-3</v>
      </c>
      <c r="CQ111" s="336" t="s">
        <v>851</v>
      </c>
      <c r="CR111" s="40">
        <v>9.6603479385375977</v>
      </c>
      <c r="CS111" s="40">
        <v>10.064807891845703</v>
      </c>
      <c r="CT111" s="40">
        <v>10.735740661621094</v>
      </c>
      <c r="CU111" s="40">
        <v>11.47329044342041</v>
      </c>
      <c r="CV111" s="40">
        <v>11.899160385131836</v>
      </c>
      <c r="CW111" s="336" t="s">
        <v>1741</v>
      </c>
      <c r="CX111" s="336" t="s">
        <v>851</v>
      </c>
      <c r="CY111" s="40">
        <v>9.9030246734619141</v>
      </c>
      <c r="CZ111" s="40">
        <v>10.440720558166504</v>
      </c>
      <c r="DA111" s="40">
        <v>11.17827033996582</v>
      </c>
      <c r="DB111" s="40">
        <v>11.759980201721191</v>
      </c>
      <c r="DC111" s="40">
        <v>12.107930183410645</v>
      </c>
      <c r="DD111" s="336" t="s">
        <v>1447</v>
      </c>
      <c r="DE111" s="336" t="s">
        <v>851</v>
      </c>
      <c r="DF111" s="40">
        <v>12.247110366821289</v>
      </c>
      <c r="DG111" s="336" t="s">
        <v>1803</v>
      </c>
      <c r="DH111" s="336" t="s">
        <v>851</v>
      </c>
      <c r="DI111" s="336" t="s">
        <v>851</v>
      </c>
      <c r="DJ111" s="336">
        <v>12</v>
      </c>
      <c r="DK111" s="336" t="s">
        <v>1738</v>
      </c>
      <c r="DL111" s="336" t="s">
        <v>851</v>
      </c>
      <c r="DM111" s="336" t="s">
        <v>851</v>
      </c>
      <c r="DN111" s="336" t="s">
        <v>436</v>
      </c>
      <c r="DO111" s="40">
        <v>4.8595890402793884E-3</v>
      </c>
      <c r="DP111" s="40">
        <v>8.7217316031455994E-3</v>
      </c>
      <c r="DQ111" s="40">
        <v>1.0426027700304985E-2</v>
      </c>
      <c r="DR111" s="40">
        <v>-7.4809505604207516E-3</v>
      </c>
      <c r="DS111" s="40">
        <v>3.8448923733085394E-3</v>
      </c>
      <c r="DT111" s="336" t="s">
        <v>851</v>
      </c>
      <c r="DU111" s="336" t="s">
        <v>827</v>
      </c>
      <c r="DV111" s="40">
        <v>9.6821067854762077E-3</v>
      </c>
      <c r="DW111" s="40">
        <v>1.0827359743416309E-2</v>
      </c>
      <c r="DX111" s="40">
        <v>1.8093779217451811E-3</v>
      </c>
      <c r="DY111" s="40">
        <v>7.8152520582079887E-3</v>
      </c>
      <c r="DZ111" s="40">
        <v>1.6633935272693634E-2</v>
      </c>
      <c r="EA111" s="336" t="s">
        <v>851</v>
      </c>
      <c r="EB111" s="336" t="s">
        <v>1447</v>
      </c>
      <c r="EC111" s="40">
        <v>6.3233855180442333E-3</v>
      </c>
      <c r="ED111" s="40">
        <v>4.2029325850307941E-3</v>
      </c>
      <c r="EE111" s="40">
        <v>-2.4237183388322592E-3</v>
      </c>
      <c r="EF111" s="40">
        <v>6.3682910986244678E-3</v>
      </c>
      <c r="EG111" s="40">
        <v>1.8955964595079422E-2</v>
      </c>
      <c r="EH111" s="336" t="s">
        <v>851</v>
      </c>
      <c r="EI111" s="336" t="s">
        <v>1803</v>
      </c>
      <c r="EJ111" s="40">
        <v>1.014246977865696E-2</v>
      </c>
      <c r="EK111" s="40">
        <v>4.1851955465972424E-3</v>
      </c>
      <c r="EL111" s="40">
        <v>6.6949957981705666E-3</v>
      </c>
      <c r="EM111" s="40">
        <v>1.3180713169276714E-2</v>
      </c>
      <c r="EN111" s="40">
        <v>1.6385678201913834E-2</v>
      </c>
      <c r="EO111" s="336" t="s">
        <v>851</v>
      </c>
      <c r="EP111" s="336" t="s">
        <v>851</v>
      </c>
      <c r="EQ111" s="336" t="s">
        <v>851</v>
      </c>
      <c r="ER111" s="40">
        <v>0.7256999999999999</v>
      </c>
      <c r="ES111" s="336" t="s">
        <v>1739</v>
      </c>
      <c r="ET111" s="336" t="s">
        <v>851</v>
      </c>
      <c r="EU111" s="336" t="s">
        <v>851</v>
      </c>
      <c r="EV111" s="40">
        <v>0.79949999999999999</v>
      </c>
      <c r="EW111" s="336" t="s">
        <v>1739</v>
      </c>
      <c r="EX111" s="336" t="s">
        <v>851</v>
      </c>
      <c r="EY111" s="336" t="s">
        <v>851</v>
      </c>
      <c r="EZ111" s="40">
        <v>0.65280000000000005</v>
      </c>
      <c r="FA111" s="336" t="s">
        <v>1739</v>
      </c>
      <c r="FB111" s="336" t="s">
        <v>851</v>
      </c>
      <c r="FC111" s="40">
        <v>-2.005949430167675E-2</v>
      </c>
      <c r="FD111" s="40">
        <v>3.0183096532709897E-4</v>
      </c>
      <c r="FE111" s="40">
        <v>2.2636495530605316E-2</v>
      </c>
      <c r="FF111" s="40">
        <v>2.720809169113636E-2</v>
      </c>
      <c r="FG111" s="40">
        <v>3.285222128033638E-2</v>
      </c>
      <c r="FH111" s="336" t="s">
        <v>838</v>
      </c>
      <c r="FI111" s="336" t="s">
        <v>851</v>
      </c>
      <c r="FJ111" s="40">
        <v>-2.753785252571106E-2</v>
      </c>
      <c r="FK111" s="40">
        <v>-1.0884454473853111E-2</v>
      </c>
      <c r="FL111" s="40">
        <v>1.5869349241256714E-2</v>
      </c>
      <c r="FM111" s="40">
        <v>1.7701171338558197E-2</v>
      </c>
      <c r="FN111" s="40">
        <v>-3.7935762666165829E-3</v>
      </c>
      <c r="FO111" s="336" t="s">
        <v>840</v>
      </c>
      <c r="FP111" s="336" t="s">
        <v>851</v>
      </c>
      <c r="FQ111" s="40"/>
      <c r="FR111" s="336" t="s">
        <v>1737</v>
      </c>
      <c r="FS111" s="336" t="s">
        <v>851</v>
      </c>
      <c r="FT111" s="336" t="s">
        <v>851</v>
      </c>
      <c r="FU111" s="40">
        <v>0.11438720673322678</v>
      </c>
      <c r="FV111" s="40">
        <v>0.1338505893945694</v>
      </c>
      <c r="FW111" s="40">
        <v>6.4459875226020813E-2</v>
      </c>
      <c r="FX111" s="40">
        <v>0.11516011506319046</v>
      </c>
      <c r="FY111" s="40">
        <v>0.56368505954742432</v>
      </c>
      <c r="FZ111" s="336" t="s">
        <v>840</v>
      </c>
      <c r="GA111" s="336" t="s">
        <v>851</v>
      </c>
      <c r="GB111" s="336" t="s">
        <v>851</v>
      </c>
      <c r="GC111" s="336" t="s">
        <v>851</v>
      </c>
      <c r="GD111" s="336" t="s">
        <v>851</v>
      </c>
      <c r="GE111" s="336" t="s">
        <v>851</v>
      </c>
      <c r="GF111" s="336" t="s">
        <v>851</v>
      </c>
      <c r="GG111" s="336" t="s">
        <v>851</v>
      </c>
      <c r="GH111" s="336" t="s">
        <v>851</v>
      </c>
      <c r="GI111" s="336" t="s">
        <v>851</v>
      </c>
      <c r="GJ111" s="336" t="s">
        <v>851</v>
      </c>
      <c r="GK111" s="40">
        <v>10210971</v>
      </c>
      <c r="GL111" s="40">
        <v>10187576</v>
      </c>
      <c r="GM111" s="40">
        <v>10158608</v>
      </c>
      <c r="GN111" s="40">
        <v>10129552</v>
      </c>
      <c r="GO111" s="40">
        <v>10107146</v>
      </c>
      <c r="GP111" s="40">
        <v>10087065</v>
      </c>
      <c r="GQ111" s="40">
        <v>10071370</v>
      </c>
      <c r="GR111" s="40">
        <v>10055780</v>
      </c>
      <c r="GS111" s="40">
        <v>10038188</v>
      </c>
      <c r="GT111" s="40">
        <v>10022650</v>
      </c>
      <c r="GU111" s="40">
        <v>10000023</v>
      </c>
      <c r="GV111" s="40">
        <v>9971727</v>
      </c>
      <c r="GW111" s="40">
        <v>9920362</v>
      </c>
      <c r="GX111" s="40">
        <v>9893082</v>
      </c>
      <c r="GY111" s="40">
        <v>9866468</v>
      </c>
      <c r="GZ111" s="40">
        <v>9843028</v>
      </c>
      <c r="HA111" s="40">
        <v>9814023</v>
      </c>
      <c r="HB111" s="40">
        <v>9787966</v>
      </c>
      <c r="HC111" s="40">
        <v>9775564</v>
      </c>
      <c r="HD111" s="40">
        <v>9771141</v>
      </c>
      <c r="HE111" s="40">
        <v>9749763</v>
      </c>
      <c r="HF111" s="40">
        <v>9721000</v>
      </c>
      <c r="HG111" s="40">
        <v>9690000</v>
      </c>
      <c r="HH111" s="40">
        <v>9658000</v>
      </c>
      <c r="HI111" s="40">
        <v>9626000</v>
      </c>
      <c r="HJ111" s="40">
        <v>9592000</v>
      </c>
      <c r="HK111" s="40">
        <v>9558000</v>
      </c>
      <c r="HL111" s="40">
        <v>9522000</v>
      </c>
      <c r="HM111" s="40">
        <v>9486000</v>
      </c>
      <c r="HN111" s="40">
        <v>9447000</v>
      </c>
      <c r="HO111" s="40">
        <v>9408000</v>
      </c>
      <c r="HP111" s="40">
        <v>9367000</v>
      </c>
      <c r="HQ111" s="40">
        <v>9324000</v>
      </c>
      <c r="HR111" s="40">
        <v>9279000</v>
      </c>
      <c r="HS111" s="40">
        <v>9233000</v>
      </c>
      <c r="HT111" s="40">
        <v>9185000</v>
      </c>
      <c r="HU111" s="40">
        <v>9137000</v>
      </c>
      <c r="HV111" s="40">
        <v>9089000</v>
      </c>
      <c r="HW111" s="40">
        <v>9041000</v>
      </c>
      <c r="HX111" s="40">
        <v>8993000</v>
      </c>
      <c r="HY111" s="40">
        <v>8947000</v>
      </c>
      <c r="HZ111" s="40">
        <v>8901000</v>
      </c>
      <c r="IA111" s="40">
        <v>8856000</v>
      </c>
      <c r="IB111" s="40">
        <v>8813000</v>
      </c>
      <c r="IC111" s="40">
        <v>8771000</v>
      </c>
      <c r="ID111" s="40">
        <v>8730000</v>
      </c>
      <c r="IE111" s="40">
        <v>8689000</v>
      </c>
      <c r="IF111" s="40">
        <v>8649000</v>
      </c>
      <c r="IG111" s="40">
        <v>8608000</v>
      </c>
      <c r="IH111" s="40">
        <v>8568000</v>
      </c>
      <c r="II111" s="40">
        <v>8526000</v>
      </c>
      <c r="IJ111" s="336" t="s">
        <v>851</v>
      </c>
      <c r="IK111" s="336" t="s">
        <v>851</v>
      </c>
      <c r="IL111" s="336" t="s">
        <v>851</v>
      </c>
      <c r="IM111" s="40">
        <v>-2.9511060565710068E-3</v>
      </c>
      <c r="IN111" s="40">
        <v>-2.6586093008518219E-3</v>
      </c>
      <c r="IO111" s="40">
        <v>-1.2678694911301136E-3</v>
      </c>
      <c r="IP111" s="40">
        <v>-4.5255711302161217E-4</v>
      </c>
      <c r="IQ111" s="40">
        <v>-2.1902683656662703E-3</v>
      </c>
      <c r="IR111" s="40">
        <v>-2.9544832650572062E-3</v>
      </c>
      <c r="IS111" s="40">
        <v>-3.1940678600221872E-3</v>
      </c>
      <c r="IT111" s="40">
        <v>-3.3078384585678577E-3</v>
      </c>
      <c r="IU111" s="40">
        <v>-3.3188166562467813E-3</v>
      </c>
      <c r="IV111" s="40">
        <v>-3.5383531358093023E-3</v>
      </c>
      <c r="IW111" s="40">
        <v>-3.5509176086634398E-3</v>
      </c>
      <c r="IX111" s="40">
        <v>-3.7735893856734037E-3</v>
      </c>
      <c r="IY111" s="40">
        <v>-3.7878833245486021E-3</v>
      </c>
      <c r="IZ111" s="40">
        <v>-4.1197966784238815E-3</v>
      </c>
      <c r="JA111" s="40">
        <v>-4.1368394158780575E-3</v>
      </c>
      <c r="JB111" s="40">
        <v>-4.3675168417394161E-3</v>
      </c>
      <c r="JC111" s="40">
        <v>-4.6011530794203281E-3</v>
      </c>
      <c r="JD111" s="40">
        <v>-4.8379385843873024E-3</v>
      </c>
      <c r="JE111" s="40">
        <v>-4.9697593785822392E-3</v>
      </c>
      <c r="JF111" s="40">
        <v>-5.2123041823506355E-3</v>
      </c>
      <c r="JG111" s="40">
        <v>-5.2396147511899471E-3</v>
      </c>
      <c r="JH111" s="40">
        <v>-5.2672130987048149E-3</v>
      </c>
      <c r="JI111" s="40">
        <v>-5.2951034158468246E-3</v>
      </c>
      <c r="JJ111" s="40">
        <v>-5.3232908248901367E-3</v>
      </c>
      <c r="JK111" s="40">
        <v>-5.1282164640724659E-3</v>
      </c>
      <c r="JL111" s="40">
        <v>-5.1546506583690643E-3</v>
      </c>
      <c r="JM111" s="40">
        <v>-5.068434402346611E-3</v>
      </c>
      <c r="JN111" s="40">
        <v>-4.8672910779714584E-3</v>
      </c>
      <c r="JO111" s="40">
        <v>-4.7770789824426174E-3</v>
      </c>
      <c r="JP111" s="40">
        <v>-4.6854550018906593E-3</v>
      </c>
      <c r="JQ111" s="40">
        <v>-4.707511980086565E-3</v>
      </c>
      <c r="JR111" s="40">
        <v>-4.6141506172716618E-3</v>
      </c>
      <c r="JS111" s="40">
        <v>-4.7517037019133568E-3</v>
      </c>
      <c r="JT111" s="40">
        <v>-4.6576703898608685E-3</v>
      </c>
      <c r="JU111" s="40">
        <v>-4.9140146002173424E-3</v>
      </c>
      <c r="JV111" s="336" t="s">
        <v>1740</v>
      </c>
      <c r="JW111" s="336" t="s">
        <v>851</v>
      </c>
      <c r="JX111" s="336" t="s">
        <v>851</v>
      </c>
      <c r="JY111" s="336" t="s">
        <v>851</v>
      </c>
      <c r="JZ111" s="336" t="s">
        <v>851</v>
      </c>
      <c r="KA111" s="336" t="s">
        <v>1740</v>
      </c>
      <c r="KB111" s="40">
        <v>0.47522516280294702</v>
      </c>
      <c r="KC111" s="40">
        <v>0.47538083271044601</v>
      </c>
      <c r="KD111" s="40">
        <v>0.47552935706326399</v>
      </c>
      <c r="KE111" s="40">
        <v>0.475675719665059</v>
      </c>
      <c r="KF111" s="40">
        <v>0.47582883481952898</v>
      </c>
      <c r="KG111" s="40">
        <v>0.47599600428555905</v>
      </c>
      <c r="KH111" s="40">
        <v>0.47617685897330803</v>
      </c>
      <c r="KI111" s="40">
        <v>0.47637028468543202</v>
      </c>
      <c r="KJ111" s="40">
        <v>0.47657408810301</v>
      </c>
      <c r="KK111" s="40">
        <v>0.47678509304850203</v>
      </c>
      <c r="KL111" s="40">
        <v>0.476999956907108</v>
      </c>
      <c r="KM111" s="40">
        <v>0.47721834454449796</v>
      </c>
      <c r="KN111" s="40">
        <v>0.47744329984202599</v>
      </c>
      <c r="KO111" s="40">
        <v>0.47767461255494603</v>
      </c>
      <c r="KP111" s="40">
        <v>0.47791370940106803</v>
      </c>
      <c r="KQ111" s="40">
        <v>0.47816298072464697</v>
      </c>
      <c r="KR111" s="40">
        <v>0.47842191839509096</v>
      </c>
      <c r="KS111" s="40">
        <v>0.47869047500759299</v>
      </c>
      <c r="KT111" s="40">
        <v>0.47897123006940001</v>
      </c>
      <c r="KU111" s="40">
        <v>0.47926701683664902</v>
      </c>
      <c r="KV111" s="40">
        <v>0.47957930936379595</v>
      </c>
      <c r="KW111" s="40">
        <v>0.47990886180917597</v>
      </c>
      <c r="KX111" s="40">
        <v>0.480254403622357</v>
      </c>
      <c r="KY111" s="40">
        <v>0.480614695413001</v>
      </c>
      <c r="KZ111" s="40">
        <v>0.48098762646375098</v>
      </c>
      <c r="LA111" s="40">
        <v>0.48137012011084801</v>
      </c>
      <c r="LB111" s="40">
        <v>0.48176226825623997</v>
      </c>
      <c r="LC111" s="40">
        <v>0.48216210244068103</v>
      </c>
      <c r="LD111" s="40">
        <v>0.48256817637385502</v>
      </c>
      <c r="LE111" s="40">
        <v>0.48297396380672303</v>
      </c>
      <c r="LF111" s="40">
        <v>0.483377640581446</v>
      </c>
      <c r="LG111" s="40">
        <v>0.48377716929822495</v>
      </c>
      <c r="LH111" s="40">
        <v>0.48417180789099601</v>
      </c>
      <c r="LI111" s="40">
        <v>0.48456078196485203</v>
      </c>
      <c r="LJ111" s="40">
        <v>0.48494191737231801</v>
      </c>
      <c r="LK111" s="40">
        <v>0.48531551438024401</v>
      </c>
      <c r="LL111" s="336" t="s">
        <v>851</v>
      </c>
      <c r="LM111" s="336" t="s">
        <v>851</v>
      </c>
      <c r="LN111" s="336" t="s">
        <v>1740</v>
      </c>
      <c r="LO111" s="40">
        <v>0.68082576990127563</v>
      </c>
      <c r="LP111" s="40">
        <v>0.6762663722038269</v>
      </c>
      <c r="LQ111" s="40">
        <v>0.67049872875213623</v>
      </c>
      <c r="LR111" s="40">
        <v>0.66430282592773438</v>
      </c>
      <c r="LS111" s="40">
        <v>0.65872329473495483</v>
      </c>
      <c r="LT111" s="40">
        <v>0.65428239107131958</v>
      </c>
      <c r="LU111" s="40">
        <v>0.64952164888381958</v>
      </c>
      <c r="LV111" s="40">
        <v>0.6461300253868103</v>
      </c>
      <c r="LW111" s="40">
        <v>0.64381861686706543</v>
      </c>
      <c r="LX111" s="40">
        <v>0.64190733432769775</v>
      </c>
      <c r="LY111" s="40">
        <v>0.64053380489349365</v>
      </c>
      <c r="LZ111" s="40">
        <v>0.63935971260070801</v>
      </c>
      <c r="MA111" s="40">
        <v>0.6386263370513916</v>
      </c>
      <c r="MB111" s="40">
        <v>0.63788741827011108</v>
      </c>
      <c r="MC111" s="40">
        <v>0.63755691051483154</v>
      </c>
      <c r="MD111" s="40">
        <v>0.63701105117797852</v>
      </c>
      <c r="ME111" s="40">
        <v>0.63595598936080933</v>
      </c>
      <c r="MF111" s="40">
        <v>0.63492065668106079</v>
      </c>
      <c r="MG111" s="40">
        <v>0.63379675149917603</v>
      </c>
      <c r="MH111" s="40">
        <v>0.63229721784591675</v>
      </c>
      <c r="MI111" s="40">
        <v>0.63037562370300293</v>
      </c>
      <c r="MJ111" s="40">
        <v>0.62755829095840454</v>
      </c>
      <c r="MK111" s="40">
        <v>0.62438112497329712</v>
      </c>
      <c r="ML111" s="40">
        <v>0.62083840370178223</v>
      </c>
      <c r="MM111" s="40">
        <v>0.61703544855117798</v>
      </c>
      <c r="MN111" s="40">
        <v>0.61283111572265625</v>
      </c>
      <c r="MO111" s="40">
        <v>0.60802155733108521</v>
      </c>
      <c r="MP111" s="40">
        <v>0.60298103094100952</v>
      </c>
      <c r="MQ111" s="40">
        <v>0.59798026084899902</v>
      </c>
      <c r="MR111" s="40">
        <v>0.59354692697525024</v>
      </c>
      <c r="MS111" s="40">
        <v>0.59014892578125</v>
      </c>
      <c r="MT111" s="40">
        <v>0.58706408739089966</v>
      </c>
      <c r="MU111" s="40">
        <v>0.58492308855056763</v>
      </c>
      <c r="MV111" s="40">
        <v>0.58364313840866089</v>
      </c>
      <c r="MW111" s="40">
        <v>0.58251631259918213</v>
      </c>
      <c r="MX111" s="40">
        <v>0.58139806985855103</v>
      </c>
      <c r="MY111" s="336" t="s">
        <v>851</v>
      </c>
      <c r="MZ111" s="336" t="s">
        <v>1740</v>
      </c>
      <c r="NA111" s="40">
        <v>0.60554730892181396</v>
      </c>
      <c r="NB111" s="40">
        <v>0.60103750228881836</v>
      </c>
      <c r="NC111" s="40">
        <v>0.59672266244888306</v>
      </c>
      <c r="ND111" s="40">
        <v>0.5929560661315918</v>
      </c>
      <c r="NE111" s="40">
        <v>0.59014600515365601</v>
      </c>
      <c r="NF111" s="40">
        <v>0.58841317892074585</v>
      </c>
      <c r="NG111" s="40">
        <v>0.58666801452636719</v>
      </c>
      <c r="NH111" s="40">
        <v>0.58617132902145386</v>
      </c>
      <c r="NI111" s="40">
        <v>0.58656036853790283</v>
      </c>
      <c r="NJ111" s="40">
        <v>0.5865364670753479</v>
      </c>
      <c r="NK111" s="40">
        <v>0.58600914478302002</v>
      </c>
      <c r="NL111" s="40">
        <v>0.58474576473236084</v>
      </c>
      <c r="NM111" s="40">
        <v>0.58286076784133911</v>
      </c>
      <c r="NN111" s="40">
        <v>0.58011806011199951</v>
      </c>
      <c r="NO111" s="40">
        <v>0.57743197679519653</v>
      </c>
      <c r="NP111" s="40">
        <v>0.57440477609634399</v>
      </c>
      <c r="NQ111" s="40">
        <v>0.57094055414199829</v>
      </c>
      <c r="NR111" s="40">
        <v>0.56724584102630615</v>
      </c>
      <c r="NS111" s="40">
        <v>0.56363832950592041</v>
      </c>
      <c r="NT111" s="40">
        <v>0.55962306261062622</v>
      </c>
      <c r="NU111" s="40">
        <v>0.55525314807891846</v>
      </c>
      <c r="NV111" s="40">
        <v>0.55029004812240601</v>
      </c>
      <c r="NW111" s="40">
        <v>0.54505443572998047</v>
      </c>
      <c r="NX111" s="40">
        <v>0.53998452425003052</v>
      </c>
      <c r="NY111" s="40">
        <v>0.53552764654159546</v>
      </c>
      <c r="NZ111" s="40">
        <v>0.53179836273193359</v>
      </c>
      <c r="OA111" s="40">
        <v>0.52892935276031494</v>
      </c>
      <c r="OB111" s="40">
        <v>0.52721321582794189</v>
      </c>
      <c r="OC111" s="40">
        <v>0.52592760324478149</v>
      </c>
      <c r="OD111" s="40">
        <v>0.52491164207458496</v>
      </c>
      <c r="OE111" s="40">
        <v>0.52394044399261475</v>
      </c>
      <c r="OF111" s="40">
        <v>0.52249974012374878</v>
      </c>
      <c r="OG111" s="40">
        <v>0.52098506689071655</v>
      </c>
      <c r="OH111" s="40">
        <v>0.51974904537200928</v>
      </c>
      <c r="OI111" s="40">
        <v>0.51820731163024902</v>
      </c>
      <c r="OJ111" s="40">
        <v>0.51630306243896484</v>
      </c>
      <c r="OK111" s="336" t="s">
        <v>851</v>
      </c>
      <c r="OL111" s="336" t="s">
        <v>851</v>
      </c>
      <c r="OM111" s="336" t="s">
        <v>1740</v>
      </c>
      <c r="ON111" s="40">
        <v>0.62837296724319458</v>
      </c>
      <c r="OO111" s="40">
        <v>0.6250537633895874</v>
      </c>
      <c r="OP111" s="40">
        <v>0.61996680498123169</v>
      </c>
      <c r="OQ111" s="40">
        <v>0.61400336027145386</v>
      </c>
      <c r="OR111" s="40">
        <v>0.60844707489013672</v>
      </c>
      <c r="OS111" s="40">
        <v>0.60398966073989868</v>
      </c>
      <c r="OT111" s="40">
        <v>0.59911531209945679</v>
      </c>
      <c r="OU111" s="40">
        <v>0.5954592227935791</v>
      </c>
      <c r="OV111" s="40">
        <v>0.59277284145355225</v>
      </c>
      <c r="OW111" s="40">
        <v>0.59058797359466553</v>
      </c>
      <c r="OX111" s="40">
        <v>0.58944952487945557</v>
      </c>
      <c r="OY111" s="40">
        <v>0.58861684799194336</v>
      </c>
      <c r="OZ111" s="40">
        <v>0.58853179216384888</v>
      </c>
      <c r="PA111" s="40">
        <v>0.5886569619178772</v>
      </c>
      <c r="PB111" s="40">
        <v>0.58897006511688232</v>
      </c>
      <c r="PC111" s="40">
        <v>0.58864796161651611</v>
      </c>
      <c r="PD111" s="40">
        <v>0.58748799562454224</v>
      </c>
      <c r="PE111" s="40">
        <v>0.58590734004974365</v>
      </c>
      <c r="PF111" s="40">
        <v>0.5840069055557251</v>
      </c>
      <c r="PG111" s="40">
        <v>0.58182603120803833</v>
      </c>
      <c r="PH111" s="40">
        <v>0.57942295074462891</v>
      </c>
      <c r="PI111" s="40">
        <v>0.57644742727279663</v>
      </c>
      <c r="PJ111" s="40">
        <v>0.57322037220001221</v>
      </c>
      <c r="PK111" s="40">
        <v>0.56995910406112671</v>
      </c>
      <c r="PL111" s="40">
        <v>0.56632936000823975</v>
      </c>
      <c r="PM111" s="40">
        <v>0.56242316961288452</v>
      </c>
      <c r="PN111" s="40">
        <v>0.55769014358520508</v>
      </c>
      <c r="PO111" s="40">
        <v>0.5528455376625061</v>
      </c>
      <c r="PP111" s="40">
        <v>0.54782706499099731</v>
      </c>
      <c r="PQ111" s="40">
        <v>0.543609619140625</v>
      </c>
      <c r="PR111" s="40">
        <v>0.5402061939239502</v>
      </c>
      <c r="PS111" s="40">
        <v>0.53734606504440308</v>
      </c>
      <c r="PT111" s="40">
        <v>0.53543764352798462</v>
      </c>
      <c r="PU111" s="40">
        <v>0.53427046537399292</v>
      </c>
      <c r="PV111" s="40">
        <v>0.53338003158569336</v>
      </c>
      <c r="PW111" s="40">
        <v>0.53248888254165649</v>
      </c>
      <c r="PX111" s="336" t="s">
        <v>851</v>
      </c>
      <c r="PY111" s="336" t="s">
        <v>851</v>
      </c>
      <c r="PZ111" s="40">
        <v>0.59389999999999998</v>
      </c>
      <c r="QA111" s="40">
        <v>0.59420000000000006</v>
      </c>
      <c r="QB111" s="40">
        <v>0.60429999999999995</v>
      </c>
      <c r="QC111" s="40">
        <v>0.60130000000000006</v>
      </c>
      <c r="QD111" s="40">
        <v>0.61180000000000001</v>
      </c>
      <c r="QE111" s="40">
        <v>0.61750000000000005</v>
      </c>
      <c r="QF111" s="40">
        <v>0.61520000000000008</v>
      </c>
      <c r="QG111" s="40">
        <v>0.61140000000000005</v>
      </c>
      <c r="QH111" s="40">
        <v>0.61159999999999992</v>
      </c>
      <c r="QI111" s="40">
        <v>0.61819999999999997</v>
      </c>
      <c r="QJ111" s="40">
        <v>0.62290000000000001</v>
      </c>
      <c r="QK111" s="40">
        <v>0.63490000000000002</v>
      </c>
      <c r="QL111" s="40">
        <v>0.64329999999999998</v>
      </c>
      <c r="QM111" s="40">
        <v>0.66599999999999993</v>
      </c>
      <c r="QN111" s="40">
        <v>0.68370000000000009</v>
      </c>
      <c r="QO111" s="40">
        <v>0.69950000000000001</v>
      </c>
      <c r="QP111" s="40">
        <v>0.71090000000000009</v>
      </c>
      <c r="QQ111" s="40">
        <v>0.71930000000000005</v>
      </c>
      <c r="QR111" s="40">
        <v>0.7256999999999999</v>
      </c>
      <c r="QS111" s="336" t="s">
        <v>851</v>
      </c>
      <c r="QT111" s="336" t="s">
        <v>851</v>
      </c>
      <c r="QU111" s="336" t="s">
        <v>851</v>
      </c>
      <c r="QV111" s="336" t="s">
        <v>851</v>
      </c>
      <c r="QW111" s="40">
        <v>8.8581889867782593E-3</v>
      </c>
      <c r="QX111" s="336" t="s">
        <v>851</v>
      </c>
      <c r="QY111" s="336" t="s">
        <v>851</v>
      </c>
      <c r="QZ111" s="336" t="s">
        <v>851</v>
      </c>
      <c r="RA111" s="336" t="s">
        <v>851</v>
      </c>
      <c r="RB111" s="336" t="s">
        <v>851</v>
      </c>
      <c r="RC111" s="336" t="s">
        <v>851</v>
      </c>
      <c r="RD111" s="336" t="s">
        <v>851</v>
      </c>
      <c r="RE111" s="336" t="s">
        <v>851</v>
      </c>
      <c r="RF111" s="40">
        <v>0.29600000000000004</v>
      </c>
      <c r="RG111" s="40">
        <v>2018</v>
      </c>
      <c r="RH111" s="336" t="s">
        <v>840</v>
      </c>
      <c r="RI111" s="336" t="s">
        <v>851</v>
      </c>
      <c r="RJ111" s="40">
        <v>2E-3</v>
      </c>
      <c r="RK111" s="40">
        <v>2018</v>
      </c>
      <c r="RL111" s="336" t="s">
        <v>840</v>
      </c>
      <c r="RM111" s="336" t="s">
        <v>851</v>
      </c>
      <c r="RN111" s="40">
        <v>5.0000000000000001E-3</v>
      </c>
      <c r="RO111" s="40">
        <v>2018</v>
      </c>
      <c r="RP111" s="336" t="s">
        <v>840</v>
      </c>
      <c r="RQ111" s="336" t="s">
        <v>851</v>
      </c>
      <c r="RR111" s="40">
        <v>0.02</v>
      </c>
      <c r="RS111" s="40">
        <v>2018</v>
      </c>
      <c r="RT111" s="336" t="s">
        <v>840</v>
      </c>
      <c r="RU111" s="336" t="s">
        <v>851</v>
      </c>
      <c r="RV111" s="40">
        <v>0.12300000000000001</v>
      </c>
      <c r="RW111" s="40">
        <v>2018</v>
      </c>
      <c r="RX111" s="336" t="s">
        <v>840</v>
      </c>
      <c r="RY111" s="336" t="s">
        <v>851</v>
      </c>
      <c r="RZ111" s="336" t="s">
        <v>838</v>
      </c>
      <c r="SA111" s="40">
        <v>0.18947297334671021</v>
      </c>
      <c r="SB111" s="40">
        <v>0.18879066407680511</v>
      </c>
      <c r="SC111" s="40">
        <v>0.18950751423835754</v>
      </c>
      <c r="SD111" s="40">
        <v>0.20316337049007416</v>
      </c>
      <c r="SE111" s="40">
        <v>0.22137910127639771</v>
      </c>
      <c r="SF111" s="336" t="s">
        <v>851</v>
      </c>
      <c r="SG111" s="336" t="s">
        <v>851</v>
      </c>
      <c r="SH111" s="40">
        <v>0.22875146567821503</v>
      </c>
      <c r="SI111" s="40">
        <v>0.22315704822540283</v>
      </c>
      <c r="SJ111" s="40">
        <v>0.2175375372171402</v>
      </c>
      <c r="SK111" s="40">
        <v>0.2315523624420166</v>
      </c>
      <c r="SL111" s="40">
        <v>0.27123138308525085</v>
      </c>
      <c r="SM111" s="336" t="s">
        <v>840</v>
      </c>
      <c r="SN111" s="336" t="s">
        <v>851</v>
      </c>
      <c r="SO111" s="336" t="s">
        <v>851</v>
      </c>
      <c r="SP111" s="40">
        <v>2.1120442077517509E-2</v>
      </c>
      <c r="SQ111" s="40">
        <v>1.3830504380166531E-2</v>
      </c>
      <c r="SR111" s="40">
        <v>2.1317852661013603E-2</v>
      </c>
      <c r="SS111" s="40">
        <v>2.2111183032393456E-2</v>
      </c>
      <c r="ST111" s="40">
        <v>-5.083809420466423E-2</v>
      </c>
      <c r="SU111" s="336" t="s">
        <v>838</v>
      </c>
      <c r="SV111" s="336" t="s">
        <v>851</v>
      </c>
      <c r="SW111" s="336" t="s">
        <v>851</v>
      </c>
      <c r="SX111" s="40">
        <v>2.5853235274553299E-2</v>
      </c>
      <c r="SY111" s="40">
        <v>1.9990412518382072E-2</v>
      </c>
      <c r="SZ111" s="40">
        <v>2.7517594397068024E-2</v>
      </c>
      <c r="TA111" s="40">
        <v>3.9775393903255463E-2</v>
      </c>
      <c r="TB111" s="40">
        <v>4.5368097722530365E-2</v>
      </c>
      <c r="TC111" s="336" t="s">
        <v>840</v>
      </c>
      <c r="TD111" s="336" t="s">
        <v>851</v>
      </c>
      <c r="TE111" s="336" t="s">
        <v>851</v>
      </c>
      <c r="TF111" s="336" t="s">
        <v>851</v>
      </c>
      <c r="TG111" s="40">
        <v>2.3938752710819244E-2</v>
      </c>
      <c r="TH111" s="40">
        <v>1.6704641282558441E-2</v>
      </c>
      <c r="TI111" s="40">
        <v>2.404441311955452E-2</v>
      </c>
      <c r="TJ111" s="40">
        <v>2.4530598893761635E-2</v>
      </c>
      <c r="TK111" s="40">
        <v>-4.8322957009077072E-2</v>
      </c>
      <c r="TL111" s="336" t="s">
        <v>838</v>
      </c>
      <c r="TM111" s="336" t="s">
        <v>851</v>
      </c>
      <c r="TN111" s="336" t="s">
        <v>851</v>
      </c>
      <c r="TO111" s="336" t="s">
        <v>851</v>
      </c>
      <c r="TP111" s="40">
        <v>2.8184592723846436E-2</v>
      </c>
      <c r="TQ111" s="40">
        <v>2.2244375199079514E-2</v>
      </c>
      <c r="TR111" s="40">
        <v>3.0059022828936577E-2</v>
      </c>
      <c r="TS111" s="40">
        <v>4.1717134416103363E-2</v>
      </c>
      <c r="TT111" s="40">
        <v>4.5820653438568115E-2</v>
      </c>
      <c r="TU111" s="336" t="s">
        <v>840</v>
      </c>
      <c r="TV111" s="336" t="s">
        <v>851</v>
      </c>
      <c r="TW111" s="40">
        <v>16530</v>
      </c>
      <c r="TX111" s="336" t="s">
        <v>840</v>
      </c>
      <c r="TY111" s="336" t="s">
        <v>851</v>
      </c>
      <c r="TZ111" s="40">
        <v>17736.78515625</v>
      </c>
      <c r="UA111" s="336" t="s">
        <v>838</v>
      </c>
      <c r="UB111" s="336" t="s">
        <v>851</v>
      </c>
      <c r="UC111" s="40">
        <v>15042.336215273401</v>
      </c>
      <c r="UD111" s="336" t="s">
        <v>840</v>
      </c>
      <c r="UE111" s="336" t="s">
        <v>851</v>
      </c>
      <c r="UF111" s="336" t="s">
        <v>851</v>
      </c>
      <c r="UG111" s="40">
        <v>0.16941347718238831</v>
      </c>
      <c r="UH111" s="40">
        <v>0.1890924870967865</v>
      </c>
      <c r="UI111" s="40">
        <v>0.21214400231838226</v>
      </c>
      <c r="UJ111" s="40">
        <v>0.23037146031856537</v>
      </c>
      <c r="UK111" s="40">
        <v>0.25423133373260498</v>
      </c>
      <c r="UL111" s="336" t="s">
        <v>838</v>
      </c>
      <c r="UM111" s="336" t="s">
        <v>851</v>
      </c>
      <c r="UN111" s="336" t="s">
        <v>851</v>
      </c>
      <c r="UO111" s="336" t="s">
        <v>851</v>
      </c>
      <c r="UP111" s="40">
        <v>0.20121361315250397</v>
      </c>
      <c r="UQ111" s="40">
        <v>0.21227258443832397</v>
      </c>
      <c r="UR111" s="40">
        <v>0.23340688645839691</v>
      </c>
      <c r="US111" s="40">
        <v>0.2492535412311554</v>
      </c>
      <c r="UT111" s="40">
        <v>0.26743781566619873</v>
      </c>
      <c r="UU111" s="336" t="s">
        <v>840</v>
      </c>
    </row>
    <row r="112" spans="1:567">
      <c r="A112" s="336" t="s">
        <v>517</v>
      </c>
      <c r="B112" s="336" t="s">
        <v>79</v>
      </c>
      <c r="C112" s="336" t="s">
        <v>299</v>
      </c>
      <c r="D112" s="40">
        <v>3.3759996294975281E-2</v>
      </c>
      <c r="E112" s="336" t="s">
        <v>436</v>
      </c>
      <c r="F112" s="40">
        <v>3.7052486091852188E-2</v>
      </c>
      <c r="G112" s="336" t="s">
        <v>1741</v>
      </c>
      <c r="H112" s="40">
        <v>4.2583178728818893E-2</v>
      </c>
      <c r="I112" s="336" t="s">
        <v>1447</v>
      </c>
      <c r="J112" s="40">
        <v>3.5788659006357193E-2</v>
      </c>
      <c r="K112" s="336" t="s">
        <v>1803</v>
      </c>
      <c r="L112" s="336" t="s">
        <v>436</v>
      </c>
      <c r="M112" s="40">
        <v>0.74724340438842773</v>
      </c>
      <c r="N112" s="40"/>
      <c r="O112" s="336" t="s">
        <v>1736</v>
      </c>
      <c r="P112" s="40"/>
      <c r="Q112" s="336" t="s">
        <v>1736</v>
      </c>
      <c r="R112" s="40">
        <v>0.80621963739395142</v>
      </c>
      <c r="S112" s="336" t="s">
        <v>436</v>
      </c>
      <c r="T112" s="40">
        <v>0.74724340438842773</v>
      </c>
      <c r="U112" s="336" t="s">
        <v>436</v>
      </c>
      <c r="V112" s="336" t="s">
        <v>851</v>
      </c>
      <c r="W112" s="336" t="s">
        <v>1741</v>
      </c>
      <c r="X112" s="40">
        <v>0.74636822938919067</v>
      </c>
      <c r="Y112" s="40"/>
      <c r="Z112" s="336" t="s">
        <v>1736</v>
      </c>
      <c r="AA112" s="40"/>
      <c r="AB112" s="336" t="s">
        <v>1736</v>
      </c>
      <c r="AC112" s="40">
        <v>0.81300759315490723</v>
      </c>
      <c r="AD112" s="336" t="s">
        <v>1741</v>
      </c>
      <c r="AE112" s="40">
        <v>0.74636822938919067</v>
      </c>
      <c r="AF112" s="336" t="s">
        <v>1741</v>
      </c>
      <c r="AG112" s="336" t="s">
        <v>851</v>
      </c>
      <c r="AH112" s="336" t="s">
        <v>1447</v>
      </c>
      <c r="AI112" s="40">
        <v>0.60243338346481323</v>
      </c>
      <c r="AJ112" s="40">
        <v>0.61077708005905151</v>
      </c>
      <c r="AK112" s="336" t="s">
        <v>1447</v>
      </c>
      <c r="AL112" s="40">
        <v>0.60243338346481323</v>
      </c>
      <c r="AM112" s="336" t="s">
        <v>1447</v>
      </c>
      <c r="AN112" s="40">
        <v>0.68340063095092773</v>
      </c>
      <c r="AO112" s="336" t="s">
        <v>1447</v>
      </c>
      <c r="AP112" s="40">
        <v>0.64999961853027344</v>
      </c>
      <c r="AQ112" s="336" t="s">
        <v>1447</v>
      </c>
      <c r="AR112" s="336" t="s">
        <v>851</v>
      </c>
      <c r="AS112" s="336" t="s">
        <v>1803</v>
      </c>
      <c r="AT112" s="40">
        <v>0.64183282852172852</v>
      </c>
      <c r="AU112" s="40">
        <v>0.64855772256851196</v>
      </c>
      <c r="AV112" s="336" t="s">
        <v>1803</v>
      </c>
      <c r="AW112" s="40">
        <v>0.64183282852172852</v>
      </c>
      <c r="AX112" s="336" t="s">
        <v>1803</v>
      </c>
      <c r="AY112" s="40">
        <v>0.64360690116882324</v>
      </c>
      <c r="AZ112" s="336" t="s">
        <v>1803</v>
      </c>
      <c r="BA112" s="40">
        <v>0.67265677452087402</v>
      </c>
      <c r="BB112" s="336" t="s">
        <v>1803</v>
      </c>
      <c r="BC112" s="336" t="s">
        <v>851</v>
      </c>
      <c r="BD112" s="336" t="s">
        <v>436</v>
      </c>
      <c r="BE112" s="40">
        <v>4.5947413444519043</v>
      </c>
      <c r="BF112" s="336" t="s">
        <v>827</v>
      </c>
      <c r="BG112" s="40">
        <v>3.9879281520843506</v>
      </c>
      <c r="BH112" s="336" t="s">
        <v>1447</v>
      </c>
      <c r="BI112" s="40">
        <v>3.4357826709747314</v>
      </c>
      <c r="BJ112" s="336" t="s">
        <v>1803</v>
      </c>
      <c r="BK112" s="40">
        <v>5.3317527770996094</v>
      </c>
      <c r="BL112" s="336" t="s">
        <v>851</v>
      </c>
      <c r="BM112" s="40">
        <v>2.6119499206542969</v>
      </c>
      <c r="BN112" s="336" t="s">
        <v>838</v>
      </c>
      <c r="BO112" s="336" t="s">
        <v>851</v>
      </c>
      <c r="BP112" s="336" t="s">
        <v>436</v>
      </c>
      <c r="BQ112" s="40">
        <v>6.7274360917508602E-3</v>
      </c>
      <c r="BR112" s="40">
        <v>7.006967905908823E-3</v>
      </c>
      <c r="BS112" s="40">
        <v>7.5765522196888924E-3</v>
      </c>
      <c r="BT112" s="40">
        <v>7.6492046937346458E-3</v>
      </c>
      <c r="BU112" s="40">
        <v>7.6492708176374435E-3</v>
      </c>
      <c r="BV112" s="336" t="s">
        <v>851</v>
      </c>
      <c r="BW112" s="336" t="s">
        <v>827</v>
      </c>
      <c r="BX112" s="40">
        <v>7.5286170467734337E-3</v>
      </c>
      <c r="BY112" s="40">
        <v>7.7365376055240631E-3</v>
      </c>
      <c r="BZ112" s="40">
        <v>7.6786116696894169E-3</v>
      </c>
      <c r="CA112" s="40">
        <v>7.7667711302638054E-3</v>
      </c>
      <c r="CB112" s="40">
        <v>7.9658906906843185E-3</v>
      </c>
      <c r="CC112" s="336" t="s">
        <v>851</v>
      </c>
      <c r="CD112" s="336" t="s">
        <v>1447</v>
      </c>
      <c r="CE112" s="40">
        <v>7.7256914228200912E-3</v>
      </c>
      <c r="CF112" s="40">
        <v>7.8211789950728416E-3</v>
      </c>
      <c r="CG112" s="40">
        <v>7.8194132074713707E-3</v>
      </c>
      <c r="CH112" s="40">
        <v>8.0522121861577034E-3</v>
      </c>
      <c r="CI112" s="40">
        <v>8.2247490063309669E-3</v>
      </c>
      <c r="CJ112" s="336" t="s">
        <v>851</v>
      </c>
      <c r="CK112" s="336" t="s">
        <v>1803</v>
      </c>
      <c r="CL112" s="40">
        <v>7.8588305041193962E-3</v>
      </c>
      <c r="CM112" s="40">
        <v>7.8609772026538849E-3</v>
      </c>
      <c r="CN112" s="40">
        <v>7.9962396994233131E-3</v>
      </c>
      <c r="CO112" s="40">
        <v>8.2257073372602463E-3</v>
      </c>
      <c r="CP112" s="40">
        <v>8.4019917994737625E-3</v>
      </c>
      <c r="CQ112" s="336" t="s">
        <v>851</v>
      </c>
      <c r="CR112" s="40">
        <v>8.8356332778930664</v>
      </c>
      <c r="CS112" s="40">
        <v>9.3433437347412109</v>
      </c>
      <c r="CT112" s="40">
        <v>9.9207258224487305</v>
      </c>
      <c r="CU112" s="40">
        <v>10.478846549987793</v>
      </c>
      <c r="CV112" s="40">
        <v>11.049933433532715</v>
      </c>
      <c r="CW112" s="336" t="s">
        <v>1741</v>
      </c>
      <c r="CX112" s="336" t="s">
        <v>851</v>
      </c>
      <c r="CY112" s="40">
        <v>9.1366949081420898</v>
      </c>
      <c r="CZ112" s="40">
        <v>9.6836967468261719</v>
      </c>
      <c r="DA112" s="40">
        <v>10.25904369354248</v>
      </c>
      <c r="DB112" s="40">
        <v>10.816883087158203</v>
      </c>
      <c r="DC112" s="40">
        <v>11.408957481384277</v>
      </c>
      <c r="DD112" s="336" t="s">
        <v>1447</v>
      </c>
      <c r="DE112" s="336" t="s">
        <v>851</v>
      </c>
      <c r="DF112" s="40">
        <v>11.654764175415039</v>
      </c>
      <c r="DG112" s="336" t="s">
        <v>1803</v>
      </c>
      <c r="DH112" s="336" t="s">
        <v>851</v>
      </c>
      <c r="DI112" s="336" t="s">
        <v>851</v>
      </c>
      <c r="DJ112" s="336">
        <v>12.8</v>
      </c>
      <c r="DK112" s="336" t="s">
        <v>1738</v>
      </c>
      <c r="DL112" s="336" t="s">
        <v>851</v>
      </c>
      <c r="DM112" s="336" t="s">
        <v>851</v>
      </c>
      <c r="DN112" s="336" t="s">
        <v>436</v>
      </c>
      <c r="DO112" s="40">
        <v>1.2739290250465274E-3</v>
      </c>
      <c r="DP112" s="40">
        <v>5.5037373676896095E-3</v>
      </c>
      <c r="DQ112" s="40">
        <v>-1.5532459365203977E-3</v>
      </c>
      <c r="DR112" s="40">
        <v>-2.4036182090640068E-2</v>
      </c>
      <c r="DS112" s="40">
        <v>-4.9000676721334457E-2</v>
      </c>
      <c r="DT112" s="336" t="s">
        <v>851</v>
      </c>
      <c r="DU112" s="336" t="s">
        <v>827</v>
      </c>
      <c r="DV112" s="40">
        <v>1.0020230896770954E-2</v>
      </c>
      <c r="DW112" s="40">
        <v>9.6852835267782211E-3</v>
      </c>
      <c r="DX112" s="40">
        <v>3.3501465804874897E-3</v>
      </c>
      <c r="DY112" s="40">
        <v>-4.7987806610763073E-3</v>
      </c>
      <c r="DZ112" s="40">
        <v>-6.9048516452312469E-3</v>
      </c>
      <c r="EA112" s="336" t="s">
        <v>851</v>
      </c>
      <c r="EB112" s="336" t="s">
        <v>1447</v>
      </c>
      <c r="EC112" s="40">
        <v>1.082401629537344E-2</v>
      </c>
      <c r="ED112" s="40">
        <v>1.2430812232196331E-2</v>
      </c>
      <c r="EE112" s="40">
        <v>6.058703176677227E-3</v>
      </c>
      <c r="EF112" s="40">
        <v>1.7049748450517654E-2</v>
      </c>
      <c r="EG112" s="40">
        <v>2.122056670486927E-3</v>
      </c>
      <c r="EH112" s="336" t="s">
        <v>851</v>
      </c>
      <c r="EI112" s="336" t="s">
        <v>1803</v>
      </c>
      <c r="EJ112" s="40">
        <v>1.3812597841024399E-2</v>
      </c>
      <c r="EK112" s="40">
        <v>1.2200687080621719E-2</v>
      </c>
      <c r="EL112" s="40">
        <v>1.1975150555372238E-2</v>
      </c>
      <c r="EM112" s="40">
        <v>2.1520828828215599E-2</v>
      </c>
      <c r="EN112" s="40">
        <v>1.5072712674736977E-2</v>
      </c>
      <c r="EO112" s="336" t="s">
        <v>851</v>
      </c>
      <c r="EP112" s="336" t="s">
        <v>851</v>
      </c>
      <c r="EQ112" s="336" t="s">
        <v>851</v>
      </c>
      <c r="ER112" s="40">
        <v>0.86670000000000003</v>
      </c>
      <c r="ES112" s="336" t="s">
        <v>1739</v>
      </c>
      <c r="ET112" s="336" t="s">
        <v>851</v>
      </c>
      <c r="EU112" s="336" t="s">
        <v>851</v>
      </c>
      <c r="EV112" s="40">
        <v>0.89040000000000008</v>
      </c>
      <c r="EW112" s="336" t="s">
        <v>1739</v>
      </c>
      <c r="EX112" s="336" t="s">
        <v>851</v>
      </c>
      <c r="EY112" s="336" t="s">
        <v>851</v>
      </c>
      <c r="EZ112" s="40">
        <v>0.84260000000000002</v>
      </c>
      <c r="FA112" s="336" t="s">
        <v>1739</v>
      </c>
      <c r="FB112" s="336" t="s">
        <v>851</v>
      </c>
      <c r="FC112" s="40">
        <v>-3.9139758795499802E-2</v>
      </c>
      <c r="FD112" s="40">
        <v>-2.9753156006336212E-2</v>
      </c>
      <c r="FE112" s="40">
        <v>2.7476968243718147E-2</v>
      </c>
      <c r="FF112" s="40">
        <v>4.0717799216508865E-2</v>
      </c>
      <c r="FG112" s="40">
        <v>3.2049275934696198E-2</v>
      </c>
      <c r="FH112" s="336" t="s">
        <v>838</v>
      </c>
      <c r="FI112" s="336" t="s">
        <v>851</v>
      </c>
      <c r="FJ112" s="40">
        <v>-4.3939772993326187E-2</v>
      </c>
      <c r="FK112" s="40">
        <v>-3.9576385170221329E-2</v>
      </c>
      <c r="FL112" s="40">
        <v>2.4504387751221657E-2</v>
      </c>
      <c r="FM112" s="40">
        <v>5.6520488113164902E-2</v>
      </c>
      <c r="FN112" s="40">
        <v>6.35109543800354E-2</v>
      </c>
      <c r="FO112" s="336" t="s">
        <v>840</v>
      </c>
      <c r="FP112" s="336" t="s">
        <v>851</v>
      </c>
      <c r="FQ112" s="40"/>
      <c r="FR112" s="336" t="s">
        <v>1737</v>
      </c>
      <c r="FS112" s="336" t="s">
        <v>851</v>
      </c>
      <c r="FT112" s="336" t="s">
        <v>851</v>
      </c>
      <c r="FU112" s="40">
        <v>4.207436740398407E-2</v>
      </c>
      <c r="FV112" s="40">
        <v>4.737405851483345E-2</v>
      </c>
      <c r="FW112" s="40">
        <v>-8.3729224279522896E-3</v>
      </c>
      <c r="FX112" s="40">
        <v>-6.3358157873153687E-2</v>
      </c>
      <c r="FY112" s="40">
        <v>-2.4138744920492172E-2</v>
      </c>
      <c r="FZ112" s="336" t="s">
        <v>840</v>
      </c>
      <c r="GA112" s="336" t="s">
        <v>851</v>
      </c>
      <c r="GB112" s="336" t="s">
        <v>851</v>
      </c>
      <c r="GC112" s="336" t="s">
        <v>851</v>
      </c>
      <c r="GD112" s="336" t="s">
        <v>851</v>
      </c>
      <c r="GE112" s="336" t="s">
        <v>851</v>
      </c>
      <c r="GF112" s="336" t="s">
        <v>851</v>
      </c>
      <c r="GG112" s="336" t="s">
        <v>851</v>
      </c>
      <c r="GH112" s="336" t="s">
        <v>851</v>
      </c>
      <c r="GI112" s="336" t="s">
        <v>851</v>
      </c>
      <c r="GJ112" s="336" t="s">
        <v>851</v>
      </c>
      <c r="GK112" s="40">
        <v>281205</v>
      </c>
      <c r="GL112" s="40">
        <v>284968</v>
      </c>
      <c r="GM112" s="40">
        <v>287523</v>
      </c>
      <c r="GN112" s="40">
        <v>289521</v>
      </c>
      <c r="GO112" s="40">
        <v>292074</v>
      </c>
      <c r="GP112" s="40">
        <v>296734</v>
      </c>
      <c r="GQ112" s="40">
        <v>303782</v>
      </c>
      <c r="GR112" s="40">
        <v>311566</v>
      </c>
      <c r="GS112" s="40">
        <v>317414</v>
      </c>
      <c r="GT112" s="40">
        <v>318499</v>
      </c>
      <c r="GU112" s="40">
        <v>318041</v>
      </c>
      <c r="GV112" s="40">
        <v>319014</v>
      </c>
      <c r="GW112" s="40">
        <v>320716</v>
      </c>
      <c r="GX112" s="40">
        <v>323764</v>
      </c>
      <c r="GY112" s="40">
        <v>327386</v>
      </c>
      <c r="GZ112" s="40">
        <v>330815</v>
      </c>
      <c r="HA112" s="40">
        <v>335439</v>
      </c>
      <c r="HB112" s="40">
        <v>343400</v>
      </c>
      <c r="HC112" s="40">
        <v>352721</v>
      </c>
      <c r="HD112" s="40">
        <v>360563</v>
      </c>
      <c r="HE112" s="40">
        <v>366425</v>
      </c>
      <c r="HF112" s="40">
        <v>369000</v>
      </c>
      <c r="HG112" s="40">
        <v>371000</v>
      </c>
      <c r="HH112" s="40">
        <v>373000</v>
      </c>
      <c r="HI112" s="40">
        <v>375000</v>
      </c>
      <c r="HJ112" s="40">
        <v>377000</v>
      </c>
      <c r="HK112" s="40">
        <v>378000</v>
      </c>
      <c r="HL112" s="40">
        <v>380000</v>
      </c>
      <c r="HM112" s="40">
        <v>382000</v>
      </c>
      <c r="HN112" s="40">
        <v>384000</v>
      </c>
      <c r="HO112" s="40">
        <v>385000</v>
      </c>
      <c r="HP112" s="40">
        <v>386000</v>
      </c>
      <c r="HQ112" s="40">
        <v>388000</v>
      </c>
      <c r="HR112" s="40">
        <v>389000</v>
      </c>
      <c r="HS112" s="40">
        <v>390000</v>
      </c>
      <c r="HT112" s="40">
        <v>391000</v>
      </c>
      <c r="HU112" s="40">
        <v>392000</v>
      </c>
      <c r="HV112" s="40">
        <v>393000</v>
      </c>
      <c r="HW112" s="40">
        <v>394000</v>
      </c>
      <c r="HX112" s="40">
        <v>395000</v>
      </c>
      <c r="HY112" s="40">
        <v>396000</v>
      </c>
      <c r="HZ112" s="40">
        <v>397000</v>
      </c>
      <c r="IA112" s="40">
        <v>397000</v>
      </c>
      <c r="IB112" s="40">
        <v>398000</v>
      </c>
      <c r="IC112" s="40">
        <v>398000</v>
      </c>
      <c r="ID112" s="40">
        <v>399000</v>
      </c>
      <c r="IE112" s="40">
        <v>399000</v>
      </c>
      <c r="IF112" s="40">
        <v>400000</v>
      </c>
      <c r="IG112" s="40">
        <v>400000</v>
      </c>
      <c r="IH112" s="40">
        <v>400000</v>
      </c>
      <c r="II112" s="40">
        <v>400000</v>
      </c>
      <c r="IJ112" s="336" t="s">
        <v>851</v>
      </c>
      <c r="IK112" s="336" t="s">
        <v>851</v>
      </c>
      <c r="IL112" s="336" t="s">
        <v>851</v>
      </c>
      <c r="IM112" s="40">
        <v>1.3880815356969833E-2</v>
      </c>
      <c r="IN112" s="40">
        <v>2.3455826565623283E-2</v>
      </c>
      <c r="IO112" s="40">
        <v>2.6781428605318069E-2</v>
      </c>
      <c r="IP112" s="40">
        <v>2.1989323198795319E-2</v>
      </c>
      <c r="IQ112" s="40">
        <v>1.6127163544297218E-2</v>
      </c>
      <c r="IR112" s="40">
        <v>7.0027820765972137E-3</v>
      </c>
      <c r="IS112" s="40">
        <v>5.4054185748100281E-3</v>
      </c>
      <c r="IT112" s="40">
        <v>5.3763571195304394E-3</v>
      </c>
      <c r="IU112" s="40">
        <v>5.3476062603294849E-3</v>
      </c>
      <c r="IV112" s="40">
        <v>5.3191613405942917E-3</v>
      </c>
      <c r="IW112" s="40">
        <v>2.6490080635994673E-3</v>
      </c>
      <c r="IX112" s="40">
        <v>5.2770571783185005E-3</v>
      </c>
      <c r="IY112" s="40">
        <v>5.2493559196591377E-3</v>
      </c>
      <c r="IZ112" s="40">
        <v>5.221943836659193E-3</v>
      </c>
      <c r="JA112" s="40">
        <v>2.6007816195487976E-3</v>
      </c>
      <c r="JB112" s="40">
        <v>2.5940351188182831E-3</v>
      </c>
      <c r="JC112" s="40">
        <v>5.1679699681699276E-3</v>
      </c>
      <c r="JD112" s="40">
        <v>2.5740040000528097E-3</v>
      </c>
      <c r="JE112" s="40">
        <v>2.5673955678939819E-3</v>
      </c>
      <c r="JF112" s="40">
        <v>2.560820896178484E-3</v>
      </c>
      <c r="JG112" s="40">
        <v>2.5542797520756721E-3</v>
      </c>
      <c r="JH112" s="40">
        <v>2.5477721355855465E-3</v>
      </c>
      <c r="JI112" s="40">
        <v>2.541297348216176E-3</v>
      </c>
      <c r="JJ112" s="40">
        <v>2.5348556227982044E-3</v>
      </c>
      <c r="JK112" s="40">
        <v>2.5284462608397007E-3</v>
      </c>
      <c r="JL112" s="40">
        <v>2.5220694951713085E-3</v>
      </c>
      <c r="JM112" s="40">
        <v>0</v>
      </c>
      <c r="JN112" s="40">
        <v>2.5157246273010969E-3</v>
      </c>
      <c r="JO112" s="40">
        <v>0</v>
      </c>
      <c r="JP112" s="40">
        <v>2.5094116572290659E-3</v>
      </c>
      <c r="JQ112" s="40">
        <v>0</v>
      </c>
      <c r="JR112" s="40">
        <v>2.5031301192939281E-3</v>
      </c>
      <c r="JS112" s="40">
        <v>0</v>
      </c>
      <c r="JT112" s="40">
        <v>0</v>
      </c>
      <c r="JU112" s="40">
        <v>0</v>
      </c>
      <c r="JV112" s="336" t="s">
        <v>1740</v>
      </c>
      <c r="JW112" s="336" t="s">
        <v>851</v>
      </c>
      <c r="JX112" s="336" t="s">
        <v>851</v>
      </c>
      <c r="JY112" s="336" t="s">
        <v>851</v>
      </c>
      <c r="JZ112" s="336" t="s">
        <v>851</v>
      </c>
      <c r="KA112" s="336" t="s">
        <v>1740</v>
      </c>
      <c r="KB112" s="40">
        <v>0.50171543467267499</v>
      </c>
      <c r="KC112" s="40">
        <v>0.50162397767670397</v>
      </c>
      <c r="KD112" s="40">
        <v>0.501685132851867</v>
      </c>
      <c r="KE112" s="40">
        <v>0.50188291477583202</v>
      </c>
      <c r="KF112" s="40">
        <v>0.50209859100924104</v>
      </c>
      <c r="KG112" s="40">
        <v>0.502285714285714</v>
      </c>
      <c r="KH112" s="40">
        <v>0.50239981360671004</v>
      </c>
      <c r="KI112" s="40">
        <v>0.50251013317892301</v>
      </c>
      <c r="KJ112" s="40">
        <v>0.502602337497841</v>
      </c>
      <c r="KK112" s="40">
        <v>0.50267667485414302</v>
      </c>
      <c r="KL112" s="40">
        <v>0.50275642120849706</v>
      </c>
      <c r="KM112" s="40">
        <v>0.50284129538140798</v>
      </c>
      <c r="KN112" s="40">
        <v>0.50292013597235508</v>
      </c>
      <c r="KO112" s="40">
        <v>0.50299594369421197</v>
      </c>
      <c r="KP112" s="40">
        <v>0.50304499216762699</v>
      </c>
      <c r="KQ112" s="40">
        <v>0.50308165767328605</v>
      </c>
      <c r="KR112" s="40">
        <v>0.50312968033243</v>
      </c>
      <c r="KS112" s="40">
        <v>0.50316124994140699</v>
      </c>
      <c r="KT112" s="40">
        <v>0.50317675270772499</v>
      </c>
      <c r="KU112" s="40">
        <v>0.50318185426149498</v>
      </c>
      <c r="KV112" s="40">
        <v>0.50319562459935296</v>
      </c>
      <c r="KW112" s="40">
        <v>0.50320040460510196</v>
      </c>
      <c r="KX112" s="40">
        <v>0.50318403994892502</v>
      </c>
      <c r="KY112" s="40">
        <v>0.50319676673740599</v>
      </c>
      <c r="KZ112" s="40">
        <v>0.50317777472179304</v>
      </c>
      <c r="LA112" s="40">
        <v>0.50317415911683094</v>
      </c>
      <c r="LB112" s="40">
        <v>0.50316053929134097</v>
      </c>
      <c r="LC112" s="40">
        <v>0.50317039783336104</v>
      </c>
      <c r="LD112" s="40">
        <v>0.50316737483588203</v>
      </c>
      <c r="LE112" s="40">
        <v>0.50317974786281394</v>
      </c>
      <c r="LF112" s="40">
        <v>0.50319665138103897</v>
      </c>
      <c r="LG112" s="40">
        <v>0.50322341844791307</v>
      </c>
      <c r="LH112" s="40">
        <v>0.50325733332269307</v>
      </c>
      <c r="LI112" s="40">
        <v>0.50329187808489007</v>
      </c>
      <c r="LJ112" s="40">
        <v>0.50333210266435402</v>
      </c>
      <c r="LK112" s="40">
        <v>0.50339941011407496</v>
      </c>
      <c r="LL112" s="336" t="s">
        <v>851</v>
      </c>
      <c r="LM112" s="336" t="s">
        <v>851</v>
      </c>
      <c r="LN112" s="336" t="s">
        <v>1740</v>
      </c>
      <c r="LO112" s="40">
        <v>0.65972822904586792</v>
      </c>
      <c r="LP112" s="40">
        <v>0.65787816047668457</v>
      </c>
      <c r="LQ112" s="40">
        <v>0.65584743022918701</v>
      </c>
      <c r="LR112" s="40">
        <v>0.65372633934020996</v>
      </c>
      <c r="LS112" s="40">
        <v>0.65160596370697021</v>
      </c>
      <c r="LT112" s="40">
        <v>0.64953809976577759</v>
      </c>
      <c r="LU112" s="40">
        <v>0.64769649505615234</v>
      </c>
      <c r="LV112" s="40">
        <v>0.64420485496520996</v>
      </c>
      <c r="LW112" s="40">
        <v>0.64343166351318359</v>
      </c>
      <c r="LX112" s="40">
        <v>0.64266663789749146</v>
      </c>
      <c r="LY112" s="40">
        <v>0.63925731182098389</v>
      </c>
      <c r="LZ112" s="40">
        <v>0.64021164178848267</v>
      </c>
      <c r="MA112" s="40">
        <v>0.63684213161468506</v>
      </c>
      <c r="MB112" s="40">
        <v>0.63612568378448486</v>
      </c>
      <c r="MC112" s="40">
        <v>0.6328125</v>
      </c>
      <c r="MD112" s="40">
        <v>0.63116884231567383</v>
      </c>
      <c r="ME112" s="40">
        <v>0.63212436437606812</v>
      </c>
      <c r="MF112" s="40">
        <v>0.62886595726013184</v>
      </c>
      <c r="MG112" s="40">
        <v>0.62724936008453369</v>
      </c>
      <c r="MH112" s="40">
        <v>0.62564104795455933</v>
      </c>
      <c r="MI112" s="40">
        <v>0.62404090166091919</v>
      </c>
      <c r="MJ112" s="40">
        <v>0.62244898080825806</v>
      </c>
      <c r="MK112" s="40">
        <v>0.62086516618728638</v>
      </c>
      <c r="ML112" s="40">
        <v>0.6192893385887146</v>
      </c>
      <c r="MM112" s="40">
        <v>0.61772149801254272</v>
      </c>
      <c r="MN112" s="40">
        <v>0.61363637447357178</v>
      </c>
      <c r="MO112" s="40">
        <v>0.61209070682525635</v>
      </c>
      <c r="MP112" s="40">
        <v>0.61209070682525635</v>
      </c>
      <c r="MQ112" s="40">
        <v>0.61055278778076172</v>
      </c>
      <c r="MR112" s="40">
        <v>0.61055278778076172</v>
      </c>
      <c r="MS112" s="40">
        <v>0.60651630163192749</v>
      </c>
      <c r="MT112" s="40">
        <v>0.60651630163192749</v>
      </c>
      <c r="MU112" s="40">
        <v>0.60250002145767212</v>
      </c>
      <c r="MV112" s="40">
        <v>0.60250002145767212</v>
      </c>
      <c r="MW112" s="40">
        <v>0.60000002384185791</v>
      </c>
      <c r="MX112" s="40">
        <v>0.5975000262260437</v>
      </c>
      <c r="MY112" s="336" t="s">
        <v>851</v>
      </c>
      <c r="MZ112" s="336" t="s">
        <v>1740</v>
      </c>
      <c r="NA112" s="40">
        <v>0.60569804906845093</v>
      </c>
      <c r="NB112" s="40">
        <v>0.60269677639007568</v>
      </c>
      <c r="NC112" s="40">
        <v>0.59935641288757324</v>
      </c>
      <c r="ND112" s="40">
        <v>0.59589308500289917</v>
      </c>
      <c r="NE112" s="40">
        <v>0.59262043237686157</v>
      </c>
      <c r="NF112" s="40">
        <v>0.58972501754760742</v>
      </c>
      <c r="NG112" s="40">
        <v>0.58807587623596191</v>
      </c>
      <c r="NH112" s="40">
        <v>0.58490568399429321</v>
      </c>
      <c r="NI112" s="40">
        <v>0.58445042371749878</v>
      </c>
      <c r="NJ112" s="40">
        <v>0.58399999141693115</v>
      </c>
      <c r="NK112" s="40">
        <v>0.5809018611907959</v>
      </c>
      <c r="NL112" s="40">
        <v>0.58201056718826294</v>
      </c>
      <c r="NM112" s="40">
        <v>0.57894736528396606</v>
      </c>
      <c r="NN112" s="40">
        <v>0.57853400707244873</v>
      </c>
      <c r="NO112" s="40">
        <v>0.57552081346511841</v>
      </c>
      <c r="NP112" s="40">
        <v>0.57402598857879639</v>
      </c>
      <c r="NQ112" s="40">
        <v>0.57512950897216797</v>
      </c>
      <c r="NR112" s="40">
        <v>0.57216495275497437</v>
      </c>
      <c r="NS112" s="40">
        <v>0.57069408893585205</v>
      </c>
      <c r="NT112" s="40">
        <v>0.56923079490661621</v>
      </c>
      <c r="NU112" s="40">
        <v>0.56777495145797729</v>
      </c>
      <c r="NV112" s="40">
        <v>0.5663265585899353</v>
      </c>
      <c r="NW112" s="40">
        <v>0.56488549709320068</v>
      </c>
      <c r="NX112" s="40">
        <v>0.56345176696777344</v>
      </c>
      <c r="NY112" s="40">
        <v>0.56202530860900879</v>
      </c>
      <c r="NZ112" s="40">
        <v>0.55808079242706299</v>
      </c>
      <c r="OA112" s="40">
        <v>0.55415618419647217</v>
      </c>
      <c r="OB112" s="40">
        <v>0.55163729190826416</v>
      </c>
      <c r="OC112" s="40">
        <v>0.55025124549865723</v>
      </c>
      <c r="OD112" s="40">
        <v>0.55025124549865723</v>
      </c>
      <c r="OE112" s="40">
        <v>0.54636591672897339</v>
      </c>
      <c r="OF112" s="40">
        <v>0.54636591672897339</v>
      </c>
      <c r="OG112" s="40">
        <v>0.54250001907348633</v>
      </c>
      <c r="OH112" s="40">
        <v>0.54250001907348633</v>
      </c>
      <c r="OI112" s="40">
        <v>0.54000002145767212</v>
      </c>
      <c r="OJ112" s="40">
        <v>0.53750002384185791</v>
      </c>
      <c r="OK112" s="336" t="s">
        <v>851</v>
      </c>
      <c r="OL112" s="336" t="s">
        <v>851</v>
      </c>
      <c r="OM112" s="336" t="s">
        <v>1740</v>
      </c>
      <c r="ON112" s="40">
        <v>0.59341925382614136</v>
      </c>
      <c r="OO112" s="40">
        <v>0.59315109252929688</v>
      </c>
      <c r="OP112" s="40">
        <v>0.59217530488967896</v>
      </c>
      <c r="OQ112" s="40">
        <v>0.59062546491622925</v>
      </c>
      <c r="OR112" s="40">
        <v>0.58870434761047363</v>
      </c>
      <c r="OS112" s="40">
        <v>0.58654838800430298</v>
      </c>
      <c r="OT112" s="40">
        <v>0.58265584707260132</v>
      </c>
      <c r="OU112" s="40">
        <v>0.57951480150222778</v>
      </c>
      <c r="OV112" s="40">
        <v>0.57640749216079712</v>
      </c>
      <c r="OW112" s="40">
        <v>0.57599997520446777</v>
      </c>
      <c r="OX112" s="40">
        <v>0.5729442834854126</v>
      </c>
      <c r="OY112" s="40">
        <v>0.57407408952713013</v>
      </c>
      <c r="OZ112" s="40">
        <v>0.57105261087417603</v>
      </c>
      <c r="PA112" s="40">
        <v>0.57068061828613281</v>
      </c>
      <c r="PB112" s="40">
        <v>0.56770831346511841</v>
      </c>
      <c r="PC112" s="40">
        <v>0.56883114576339722</v>
      </c>
      <c r="PD112" s="40">
        <v>0.56994819641113281</v>
      </c>
      <c r="PE112" s="40">
        <v>0.56701028347015381</v>
      </c>
      <c r="PF112" s="40">
        <v>0.56812340021133423</v>
      </c>
      <c r="PG112" s="40">
        <v>0.56666666269302368</v>
      </c>
      <c r="PH112" s="40">
        <v>0.56777495145797729</v>
      </c>
      <c r="PI112" s="40">
        <v>0.5663265585899353</v>
      </c>
      <c r="PJ112" s="40">
        <v>0.56488549709320068</v>
      </c>
      <c r="PK112" s="40">
        <v>0.56345176696777344</v>
      </c>
      <c r="PL112" s="40">
        <v>0.56202530860900879</v>
      </c>
      <c r="PM112" s="40">
        <v>0.55808079242706299</v>
      </c>
      <c r="PN112" s="40">
        <v>0.55667507648468018</v>
      </c>
      <c r="PO112" s="40">
        <v>0.55919396877288818</v>
      </c>
      <c r="PP112" s="40">
        <v>0.55778896808624268</v>
      </c>
      <c r="PQ112" s="40">
        <v>0.55778896808624268</v>
      </c>
      <c r="PR112" s="40">
        <v>0.55388468503952026</v>
      </c>
      <c r="PS112" s="40">
        <v>0.55388468503952026</v>
      </c>
      <c r="PT112" s="40">
        <v>0.55000001192092896</v>
      </c>
      <c r="PU112" s="40">
        <v>0.55000001192092896</v>
      </c>
      <c r="PV112" s="40">
        <v>0.54750001430511475</v>
      </c>
      <c r="PW112" s="40">
        <v>0.54500001668930054</v>
      </c>
      <c r="PX112" s="336" t="s">
        <v>851</v>
      </c>
      <c r="PY112" s="336" t="s">
        <v>851</v>
      </c>
      <c r="PZ112" s="40">
        <v>0.88300000000000001</v>
      </c>
      <c r="QA112" s="40">
        <v>0.86879999999999991</v>
      </c>
      <c r="QB112" s="40">
        <v>0.8669</v>
      </c>
      <c r="QC112" s="40">
        <v>0.86290000000000011</v>
      </c>
      <c r="QD112" s="40">
        <v>0.85680000000000012</v>
      </c>
      <c r="QE112" s="40">
        <v>0.86670000000000003</v>
      </c>
      <c r="QF112" s="40">
        <v>0.86699999999999999</v>
      </c>
      <c r="QG112" s="40">
        <v>0.85760000000000003</v>
      </c>
      <c r="QH112" s="40">
        <v>0.84099999999999997</v>
      </c>
      <c r="QI112" s="40">
        <v>0.84360000000000002</v>
      </c>
      <c r="QJ112" s="40">
        <v>0.84160000000000001</v>
      </c>
      <c r="QK112" s="40">
        <v>0.84519999999999995</v>
      </c>
      <c r="QL112" s="40">
        <v>0.85560000000000003</v>
      </c>
      <c r="QM112" s="40">
        <v>0.87019999999999997</v>
      </c>
      <c r="QN112" s="40">
        <v>0.88090000000000002</v>
      </c>
      <c r="QO112" s="40">
        <v>0.89090000000000003</v>
      </c>
      <c r="QP112" s="40">
        <v>0.88349999999999995</v>
      </c>
      <c r="QQ112" s="40">
        <v>0.87080000000000002</v>
      </c>
      <c r="QR112" s="40">
        <v>0.86670000000000003</v>
      </c>
      <c r="QS112" s="336" t="s">
        <v>851</v>
      </c>
      <c r="QT112" s="336" t="s">
        <v>851</v>
      </c>
      <c r="QU112" s="336" t="s">
        <v>851</v>
      </c>
      <c r="QV112" s="336" t="s">
        <v>851</v>
      </c>
      <c r="QW112" s="40">
        <v>-4.7194333747029305E-3</v>
      </c>
      <c r="QX112" s="336" t="s">
        <v>851</v>
      </c>
      <c r="QY112" s="336" t="s">
        <v>851</v>
      </c>
      <c r="QZ112" s="336" t="s">
        <v>851</v>
      </c>
      <c r="RA112" s="336" t="s">
        <v>851</v>
      </c>
      <c r="RB112" s="336" t="s">
        <v>851</v>
      </c>
      <c r="RC112" s="336" t="s">
        <v>851</v>
      </c>
      <c r="RD112" s="336" t="s">
        <v>851</v>
      </c>
      <c r="RE112" s="336" t="s">
        <v>851</v>
      </c>
      <c r="RF112" s="40">
        <v>0.26100000000000001</v>
      </c>
      <c r="RG112" s="40">
        <v>2017</v>
      </c>
      <c r="RH112" s="336" t="s">
        <v>840</v>
      </c>
      <c r="RI112" s="336" t="s">
        <v>851</v>
      </c>
      <c r="RJ112" s="40">
        <v>0</v>
      </c>
      <c r="RK112" s="40">
        <v>2017</v>
      </c>
      <c r="RL112" s="336" t="s">
        <v>840</v>
      </c>
      <c r="RM112" s="336" t="s">
        <v>851</v>
      </c>
      <c r="RN112" s="40">
        <v>0</v>
      </c>
      <c r="RO112" s="40">
        <v>2017</v>
      </c>
      <c r="RP112" s="336" t="s">
        <v>840</v>
      </c>
      <c r="RQ112" s="336" t="s">
        <v>851</v>
      </c>
      <c r="RR112" s="40">
        <v>0</v>
      </c>
      <c r="RS112" s="40">
        <v>2017</v>
      </c>
      <c r="RT112" s="336" t="s">
        <v>840</v>
      </c>
      <c r="RU112" s="336" t="s">
        <v>851</v>
      </c>
      <c r="RV112" s="40">
        <v>8.8000000000000009E-2</v>
      </c>
      <c r="RW112" s="40">
        <v>2017</v>
      </c>
      <c r="RX112" s="336" t="s">
        <v>840</v>
      </c>
      <c r="RY112" s="336" t="s">
        <v>851</v>
      </c>
      <c r="RZ112" s="336" t="s">
        <v>838</v>
      </c>
      <c r="SA112" s="40">
        <v>0.24091030657291412</v>
      </c>
      <c r="SB112" s="40">
        <v>0.22798985242843628</v>
      </c>
      <c r="SC112" s="40">
        <v>0.20862340927124023</v>
      </c>
      <c r="SD112" s="40">
        <v>0.23959599435329437</v>
      </c>
      <c r="SE112" s="40">
        <v>0.22966967523097992</v>
      </c>
      <c r="SF112" s="336" t="s">
        <v>851</v>
      </c>
      <c r="SG112" s="336" t="s">
        <v>851</v>
      </c>
      <c r="SH112" s="40">
        <v>0.21629928052425385</v>
      </c>
      <c r="SI112" s="40">
        <v>0.21249860525131226</v>
      </c>
      <c r="SJ112" s="40">
        <v>0.18360696732997894</v>
      </c>
      <c r="SK112" s="40">
        <v>0.21082744002342224</v>
      </c>
      <c r="SL112" s="40">
        <v>0.21372309327125549</v>
      </c>
      <c r="SM112" s="336" t="s">
        <v>840</v>
      </c>
      <c r="SN112" s="336" t="s">
        <v>851</v>
      </c>
      <c r="SO112" s="336" t="s">
        <v>851</v>
      </c>
      <c r="SP112" s="40">
        <v>2.474449947476387E-2</v>
      </c>
      <c r="SQ112" s="40">
        <v>1.961246132850647E-2</v>
      </c>
      <c r="SR112" s="40">
        <v>2.383854053914547E-2</v>
      </c>
      <c r="SS112" s="40">
        <v>2.0970815792679787E-2</v>
      </c>
      <c r="ST112" s="40">
        <v>-6.880488246679306E-2</v>
      </c>
      <c r="SU112" s="336" t="s">
        <v>838</v>
      </c>
      <c r="SV112" s="336" t="s">
        <v>851</v>
      </c>
      <c r="SW112" s="336" t="s">
        <v>851</v>
      </c>
      <c r="SX112" s="40">
        <v>3.0636290088295937E-2</v>
      </c>
      <c r="SY112" s="40">
        <v>2.8187846764922142E-2</v>
      </c>
      <c r="SZ112" s="40">
        <v>2.7883633971214294E-2</v>
      </c>
      <c r="TA112" s="40">
        <v>4.3490637093782425E-2</v>
      </c>
      <c r="TB112" s="40">
        <v>2.4056537076830864E-2</v>
      </c>
      <c r="TC112" s="336" t="s">
        <v>840</v>
      </c>
      <c r="TD112" s="336" t="s">
        <v>851</v>
      </c>
      <c r="TE112" s="336" t="s">
        <v>851</v>
      </c>
      <c r="TF112" s="336" t="s">
        <v>851</v>
      </c>
      <c r="TG112" s="40">
        <v>1.4931855723261833E-2</v>
      </c>
      <c r="TH112" s="40">
        <v>9.8997540771961212E-3</v>
      </c>
      <c r="TI112" s="40">
        <v>1.751360297203064E-2</v>
      </c>
      <c r="TJ112" s="40">
        <v>1.441760640591383E-2</v>
      </c>
      <c r="TK112" s="40">
        <v>-7.5308173894882202E-2</v>
      </c>
      <c r="TL112" s="336" t="s">
        <v>838</v>
      </c>
      <c r="TM112" s="336" t="s">
        <v>851</v>
      </c>
      <c r="TN112" s="336" t="s">
        <v>851</v>
      </c>
      <c r="TO112" s="336" t="s">
        <v>851</v>
      </c>
      <c r="TP112" s="40">
        <v>1.7522554844617844E-2</v>
      </c>
      <c r="TQ112" s="40">
        <v>1.414388045668602E-2</v>
      </c>
      <c r="TR112" s="40">
        <v>1.5478898771107197E-2</v>
      </c>
      <c r="TS112" s="40">
        <v>2.418527752161026E-2</v>
      </c>
      <c r="TT112" s="40">
        <v>2.0672145765274763E-3</v>
      </c>
      <c r="TU112" s="336" t="s">
        <v>840</v>
      </c>
      <c r="TV112" s="336" t="s">
        <v>851</v>
      </c>
      <c r="TW112" s="40">
        <v>72900</v>
      </c>
      <c r="TX112" s="336" t="s">
        <v>840</v>
      </c>
      <c r="TY112" s="336" t="s">
        <v>851</v>
      </c>
      <c r="TZ112" s="40">
        <v>55145.625</v>
      </c>
      <c r="UA112" s="336" t="s">
        <v>838</v>
      </c>
      <c r="UB112" s="336" t="s">
        <v>851</v>
      </c>
      <c r="UC112" s="40">
        <v>57818.859463909503</v>
      </c>
      <c r="UD112" s="336" t="s">
        <v>840</v>
      </c>
      <c r="UE112" s="336" t="s">
        <v>851</v>
      </c>
      <c r="UF112" s="336" t="s">
        <v>851</v>
      </c>
      <c r="UG112" s="40">
        <v>0.20177054405212402</v>
      </c>
      <c r="UH112" s="40">
        <v>0.19823668897151947</v>
      </c>
      <c r="UI112" s="40">
        <v>0.23610037565231323</v>
      </c>
      <c r="UJ112" s="40">
        <v>0.28031378984451294</v>
      </c>
      <c r="UK112" s="40">
        <v>0.26171895861625671</v>
      </c>
      <c r="UL112" s="336" t="s">
        <v>838</v>
      </c>
      <c r="UM112" s="336" t="s">
        <v>851</v>
      </c>
      <c r="UN112" s="336" t="s">
        <v>851</v>
      </c>
      <c r="UO112" s="336" t="s">
        <v>851</v>
      </c>
      <c r="UP112" s="40">
        <v>0.17235951125621796</v>
      </c>
      <c r="UQ112" s="40">
        <v>0.17292220890522003</v>
      </c>
      <c r="UR112" s="40">
        <v>0.20811136066913605</v>
      </c>
      <c r="US112" s="40">
        <v>0.26734793186187744</v>
      </c>
      <c r="UT112" s="40">
        <v>0.27723404765129089</v>
      </c>
      <c r="UU112" s="336" t="s">
        <v>840</v>
      </c>
    </row>
    <row r="113" spans="1:567">
      <c r="A113" s="336" t="s">
        <v>426</v>
      </c>
      <c r="B113" s="336" t="s">
        <v>75</v>
      </c>
      <c r="C113" s="336" t="s">
        <v>300</v>
      </c>
      <c r="D113" s="40">
        <v>6.5285973250865936E-2</v>
      </c>
      <c r="E113" s="336" t="s">
        <v>436</v>
      </c>
      <c r="F113" s="40">
        <v>5.6817341595888138E-2</v>
      </c>
      <c r="G113" s="336" t="s">
        <v>1741</v>
      </c>
      <c r="H113" s="40">
        <v>6.0575388371944427E-2</v>
      </c>
      <c r="I113" s="336" t="s">
        <v>1447</v>
      </c>
      <c r="J113" s="40">
        <v>5.7049587368965149E-2</v>
      </c>
      <c r="K113" s="336" t="s">
        <v>1803</v>
      </c>
      <c r="L113" s="336" t="s">
        <v>436</v>
      </c>
      <c r="M113" s="40">
        <v>0.48593747615814209</v>
      </c>
      <c r="N113" s="40"/>
      <c r="O113" s="336" t="s">
        <v>1736</v>
      </c>
      <c r="P113" s="40"/>
      <c r="Q113" s="336" t="s">
        <v>1736</v>
      </c>
      <c r="R113" s="40">
        <v>0.74443674087524414</v>
      </c>
      <c r="S113" s="336" t="s">
        <v>436</v>
      </c>
      <c r="T113" s="40">
        <v>0.48593747615814209</v>
      </c>
      <c r="U113" s="336" t="s">
        <v>436</v>
      </c>
      <c r="V113" s="336" t="s">
        <v>851</v>
      </c>
      <c r="W113" s="336" t="s">
        <v>1741</v>
      </c>
      <c r="X113" s="40">
        <v>0.49542528390884399</v>
      </c>
      <c r="Y113" s="40"/>
      <c r="Z113" s="336" t="s">
        <v>1736</v>
      </c>
      <c r="AA113" s="40"/>
      <c r="AB113" s="336" t="s">
        <v>1736</v>
      </c>
      <c r="AC113" s="40">
        <v>0.75327104330062866</v>
      </c>
      <c r="AD113" s="336" t="s">
        <v>1741</v>
      </c>
      <c r="AE113" s="40">
        <v>0.49542528390884399</v>
      </c>
      <c r="AF113" s="336" t="s">
        <v>1741</v>
      </c>
      <c r="AG113" s="336" t="s">
        <v>851</v>
      </c>
      <c r="AH113" s="336" t="s">
        <v>1447</v>
      </c>
      <c r="AI113" s="40">
        <v>0.51752066612243652</v>
      </c>
      <c r="AJ113" s="40"/>
      <c r="AK113" s="336" t="s">
        <v>1736</v>
      </c>
      <c r="AL113" s="40"/>
      <c r="AM113" s="336" t="s">
        <v>1736</v>
      </c>
      <c r="AN113" s="40">
        <v>0.69935673475265503</v>
      </c>
      <c r="AO113" s="336" t="s">
        <v>1447</v>
      </c>
      <c r="AP113" s="40">
        <v>0.51752066612243652</v>
      </c>
      <c r="AQ113" s="336" t="s">
        <v>1447</v>
      </c>
      <c r="AR113" s="336" t="s">
        <v>851</v>
      </c>
      <c r="AS113" s="336" t="s">
        <v>1803</v>
      </c>
      <c r="AT113" s="40">
        <v>0.52180373668670654</v>
      </c>
      <c r="AU113" s="40"/>
      <c r="AV113" s="336" t="s">
        <v>1736</v>
      </c>
      <c r="AW113" s="40"/>
      <c r="AX113" s="336" t="s">
        <v>1736</v>
      </c>
      <c r="AY113" s="40">
        <v>0.69822502136230469</v>
      </c>
      <c r="AZ113" s="336" t="s">
        <v>1803</v>
      </c>
      <c r="BA113" s="40">
        <v>0.52180373668670654</v>
      </c>
      <c r="BB113" s="336" t="s">
        <v>1803</v>
      </c>
      <c r="BC113" s="336" t="s">
        <v>851</v>
      </c>
      <c r="BD113" s="336" t="s">
        <v>436</v>
      </c>
      <c r="BE113" s="40">
        <v>2.1948769092559814</v>
      </c>
      <c r="BF113" s="336" t="s">
        <v>827</v>
      </c>
      <c r="BG113" s="40">
        <v>3.0548884868621826</v>
      </c>
      <c r="BH113" s="336" t="s">
        <v>1447</v>
      </c>
      <c r="BI113" s="40">
        <v>3.4132125377655029</v>
      </c>
      <c r="BJ113" s="336" t="s">
        <v>1803</v>
      </c>
      <c r="BK113" s="40">
        <v>3.8658795356750488</v>
      </c>
      <c r="BL113" s="336" t="s">
        <v>851</v>
      </c>
      <c r="BM113" s="40">
        <v>3.1756491661071777</v>
      </c>
      <c r="BN113" s="336" t="s">
        <v>838</v>
      </c>
      <c r="BO113" s="336" t="s">
        <v>851</v>
      </c>
      <c r="BP113" s="336" t="s">
        <v>436</v>
      </c>
      <c r="BQ113" s="40">
        <v>9.7896931692957878E-3</v>
      </c>
      <c r="BR113" s="40">
        <v>9.8790917545557022E-3</v>
      </c>
      <c r="BS113" s="40">
        <v>9.9372975528240204E-3</v>
      </c>
      <c r="BT113" s="40">
        <v>1.0292849503457546E-2</v>
      </c>
      <c r="BU113" s="40">
        <v>1.0292846709489822E-2</v>
      </c>
      <c r="BV113" s="336" t="s">
        <v>851</v>
      </c>
      <c r="BW113" s="336" t="s">
        <v>827</v>
      </c>
      <c r="BX113" s="40">
        <v>1.3210398145020008E-2</v>
      </c>
      <c r="BY113" s="40">
        <v>1.0704090818762779E-2</v>
      </c>
      <c r="BZ113" s="40">
        <v>1.0948614217340946E-2</v>
      </c>
      <c r="CA113" s="40">
        <v>1.1105749756097794E-2</v>
      </c>
      <c r="CB113" s="40">
        <v>1.1023652739822865E-2</v>
      </c>
      <c r="CC113" s="336" t="s">
        <v>851</v>
      </c>
      <c r="CD113" s="336" t="s">
        <v>1447</v>
      </c>
      <c r="CE113" s="40">
        <v>1.1709952726960182E-2</v>
      </c>
      <c r="CF113" s="40">
        <v>1.0599901899695396E-2</v>
      </c>
      <c r="CG113" s="40">
        <v>1.1146798729896545E-2</v>
      </c>
      <c r="CH113" s="40">
        <v>1.1023640632629395E-2</v>
      </c>
      <c r="CI113" s="40">
        <v>1.1023670434951782E-2</v>
      </c>
      <c r="CJ113" s="336" t="s">
        <v>851</v>
      </c>
      <c r="CK113" s="336" t="s">
        <v>1803</v>
      </c>
      <c r="CL113" s="40">
        <v>1.0783977806568146E-2</v>
      </c>
      <c r="CM113" s="40">
        <v>1.0973623022437096E-2</v>
      </c>
      <c r="CN113" s="40">
        <v>1.1064695194363594E-2</v>
      </c>
      <c r="CO113" s="40">
        <v>1.102363970130682E-2</v>
      </c>
      <c r="CP113" s="40">
        <v>1.1023667640984058E-2</v>
      </c>
      <c r="CQ113" s="336" t="s">
        <v>851</v>
      </c>
      <c r="CR113" s="40">
        <v>3.4025185108184814</v>
      </c>
      <c r="CS113" s="40">
        <v>4.2335062026977539</v>
      </c>
      <c r="CT113" s="40">
        <v>4.739201545715332</v>
      </c>
      <c r="CU113" s="40">
        <v>5.273432731628418</v>
      </c>
      <c r="CV113" s="40">
        <v>5.8232226371765137</v>
      </c>
      <c r="CW113" s="336" t="s">
        <v>1741</v>
      </c>
      <c r="CX113" s="336" t="s">
        <v>851</v>
      </c>
      <c r="CY113" s="40">
        <v>3.8732638359069824</v>
      </c>
      <c r="CZ113" s="40">
        <v>4.5764145851135254</v>
      </c>
      <c r="DA113" s="40">
        <v>5.0470137596130371</v>
      </c>
      <c r="DB113" s="40">
        <v>5.6049323081970215</v>
      </c>
      <c r="DC113" s="40">
        <v>6.1506576538085938</v>
      </c>
      <c r="DD113" s="336" t="s">
        <v>1447</v>
      </c>
      <c r="DE113" s="336" t="s">
        <v>851</v>
      </c>
      <c r="DF113" s="40">
        <v>6.3689475059509277</v>
      </c>
      <c r="DG113" s="336" t="s">
        <v>1803</v>
      </c>
      <c r="DH113" s="336" t="s">
        <v>851</v>
      </c>
      <c r="DI113" s="336" t="s">
        <v>851</v>
      </c>
      <c r="DJ113" s="336">
        <v>6.5</v>
      </c>
      <c r="DK113" s="336" t="s">
        <v>1738</v>
      </c>
      <c r="DL113" s="336" t="s">
        <v>851</v>
      </c>
      <c r="DM113" s="336" t="s">
        <v>851</v>
      </c>
      <c r="DN113" s="336" t="s">
        <v>436</v>
      </c>
      <c r="DO113" s="40">
        <v>1.4025156386196613E-2</v>
      </c>
      <c r="DP113" s="40">
        <v>1.4973782002925873E-2</v>
      </c>
      <c r="DQ113" s="40">
        <v>1.3712680898606777E-2</v>
      </c>
      <c r="DR113" s="40">
        <v>1.1907570064067841E-2</v>
      </c>
      <c r="DS113" s="40">
        <v>2.7875917032361031E-2</v>
      </c>
      <c r="DT113" s="336" t="s">
        <v>851</v>
      </c>
      <c r="DU113" s="336" t="s">
        <v>827</v>
      </c>
      <c r="DV113" s="40">
        <v>1.5002119354903698E-2</v>
      </c>
      <c r="DW113" s="40">
        <v>1.6258139163255692E-2</v>
      </c>
      <c r="DX113" s="40">
        <v>2.3691017180681229E-2</v>
      </c>
      <c r="DY113" s="40">
        <v>1.9836237654089928E-2</v>
      </c>
      <c r="DZ113" s="40">
        <v>2.3626793175935745E-2</v>
      </c>
      <c r="EA113" s="336" t="s">
        <v>851</v>
      </c>
      <c r="EB113" s="336" t="s">
        <v>1447</v>
      </c>
      <c r="EC113" s="40">
        <v>1.2640303932130337E-2</v>
      </c>
      <c r="ED113" s="40">
        <v>1.5107685700058937E-2</v>
      </c>
      <c r="EE113" s="40">
        <v>1.3406751677393913E-2</v>
      </c>
      <c r="EF113" s="40">
        <v>2.6512393727898598E-2</v>
      </c>
      <c r="EG113" s="40">
        <v>2.1532561630010605E-2</v>
      </c>
      <c r="EH113" s="336" t="s">
        <v>851</v>
      </c>
      <c r="EI113" s="336" t="s">
        <v>1803</v>
      </c>
      <c r="EJ113" s="40">
        <v>1.4782673679292202E-2</v>
      </c>
      <c r="EK113" s="40">
        <v>1.8223036080598831E-2</v>
      </c>
      <c r="EL113" s="40">
        <v>2.0098647102713585E-2</v>
      </c>
      <c r="EM113" s="40">
        <v>2.5079319253563881E-2</v>
      </c>
      <c r="EN113" s="40">
        <v>2.6912186294794083E-3</v>
      </c>
      <c r="EO113" s="336" t="s">
        <v>851</v>
      </c>
      <c r="EP113" s="336" t="s">
        <v>851</v>
      </c>
      <c r="EQ113" s="336" t="s">
        <v>851</v>
      </c>
      <c r="ER113" s="40">
        <v>0.52129999999999999</v>
      </c>
      <c r="ES113" s="336" t="s">
        <v>1739</v>
      </c>
      <c r="ET113" s="336" t="s">
        <v>851</v>
      </c>
      <c r="EU113" s="336" t="s">
        <v>851</v>
      </c>
      <c r="EV113" s="40">
        <v>0.79569999999999996</v>
      </c>
      <c r="EW113" s="336" t="s">
        <v>1739</v>
      </c>
      <c r="EX113" s="336" t="s">
        <v>851</v>
      </c>
      <c r="EY113" s="336" t="s">
        <v>851</v>
      </c>
      <c r="EZ113" s="40">
        <v>0.22260000000000002</v>
      </c>
      <c r="FA113" s="336" t="s">
        <v>1739</v>
      </c>
      <c r="FB113" s="336" t="s">
        <v>851</v>
      </c>
      <c r="FC113" s="40">
        <v>-1.2623575516045094E-2</v>
      </c>
      <c r="FD113" s="40">
        <v>-1.8648680299520493E-2</v>
      </c>
      <c r="FE113" s="40">
        <v>-1.7724728211760521E-2</v>
      </c>
      <c r="FF113" s="40">
        <v>-9.0583302080631256E-3</v>
      </c>
      <c r="FG113" s="40">
        <v>9.0229026973247528E-3</v>
      </c>
      <c r="FH113" s="336" t="s">
        <v>838</v>
      </c>
      <c r="FI113" s="336" t="s">
        <v>851</v>
      </c>
      <c r="FJ113" s="40">
        <v>-1.3690798543393612E-2</v>
      </c>
      <c r="FK113" s="40">
        <v>-1.9742846488952637E-2</v>
      </c>
      <c r="FL113" s="40">
        <v>-2.2173214703798294E-2</v>
      </c>
      <c r="FM113" s="40">
        <v>-1.3000757433474064E-2</v>
      </c>
      <c r="FN113" s="40">
        <v>-1.0368514806032181E-2</v>
      </c>
      <c r="FO113" s="336" t="s">
        <v>840</v>
      </c>
      <c r="FP113" s="336" t="s">
        <v>851</v>
      </c>
      <c r="FQ113" s="40">
        <v>0.2150905430316925</v>
      </c>
      <c r="FR113" s="336" t="s">
        <v>840</v>
      </c>
      <c r="FS113" s="336" t="s">
        <v>851</v>
      </c>
      <c r="FT113" s="336" t="s">
        <v>851</v>
      </c>
      <c r="FU113" s="40">
        <v>1.6293793916702271E-2</v>
      </c>
      <c r="FV113" s="40">
        <v>1.8921956419944763E-2</v>
      </c>
      <c r="FW113" s="40">
        <v>1.702115498483181E-2</v>
      </c>
      <c r="FX113" s="40">
        <v>1.7718372866511345E-2</v>
      </c>
      <c r="FY113" s="40">
        <v>1.7631275579333305E-2</v>
      </c>
      <c r="FZ113" s="336" t="s">
        <v>840</v>
      </c>
      <c r="GA113" s="336" t="s">
        <v>851</v>
      </c>
      <c r="GB113" s="336" t="s">
        <v>851</v>
      </c>
      <c r="GC113" s="336" t="s">
        <v>851</v>
      </c>
      <c r="GD113" s="336" t="s">
        <v>851</v>
      </c>
      <c r="GE113" s="336" t="s">
        <v>851</v>
      </c>
      <c r="GF113" s="336" t="s">
        <v>851</v>
      </c>
      <c r="GG113" s="336" t="s">
        <v>851</v>
      </c>
      <c r="GH113" s="336" t="s">
        <v>851</v>
      </c>
      <c r="GI113" s="336" t="s">
        <v>851</v>
      </c>
      <c r="GJ113" s="336" t="s">
        <v>851</v>
      </c>
      <c r="GK113" s="40">
        <v>1056575548</v>
      </c>
      <c r="GL113" s="40">
        <v>1075000094</v>
      </c>
      <c r="GM113" s="40">
        <v>1093317187</v>
      </c>
      <c r="GN113" s="40">
        <v>1111523146</v>
      </c>
      <c r="GO113" s="40">
        <v>1129623466</v>
      </c>
      <c r="GP113" s="40">
        <v>1147609924</v>
      </c>
      <c r="GQ113" s="40">
        <v>1165486291</v>
      </c>
      <c r="GR113" s="40">
        <v>1183209471</v>
      </c>
      <c r="GS113" s="40">
        <v>1200669762</v>
      </c>
      <c r="GT113" s="40">
        <v>1217726217</v>
      </c>
      <c r="GU113" s="40">
        <v>1234281163</v>
      </c>
      <c r="GV113" s="40">
        <v>1250287939</v>
      </c>
      <c r="GW113" s="40">
        <v>1265780243</v>
      </c>
      <c r="GX113" s="40">
        <v>1280842119</v>
      </c>
      <c r="GY113" s="40">
        <v>1295600768</v>
      </c>
      <c r="GZ113" s="40">
        <v>1310152392</v>
      </c>
      <c r="HA113" s="40">
        <v>1324517250</v>
      </c>
      <c r="HB113" s="40">
        <v>1338676779</v>
      </c>
      <c r="HC113" s="40">
        <v>1352642283</v>
      </c>
      <c r="HD113" s="40">
        <v>1366417756</v>
      </c>
      <c r="HE113" s="40">
        <v>1380004385</v>
      </c>
      <c r="HF113" s="40">
        <v>1393409000</v>
      </c>
      <c r="HG113" s="40">
        <v>1406632000</v>
      </c>
      <c r="HH113" s="40">
        <v>1419656000</v>
      </c>
      <c r="HI113" s="40">
        <v>1432456000</v>
      </c>
      <c r="HJ113" s="40">
        <v>1445012000</v>
      </c>
      <c r="HK113" s="40">
        <v>1457309000</v>
      </c>
      <c r="HL113" s="40">
        <v>1469339000</v>
      </c>
      <c r="HM113" s="40">
        <v>1481083000</v>
      </c>
      <c r="HN113" s="40">
        <v>1492524000</v>
      </c>
      <c r="HO113" s="40">
        <v>1503642000</v>
      </c>
      <c r="HP113" s="40">
        <v>1514427000</v>
      </c>
      <c r="HQ113" s="40">
        <v>1524862000</v>
      </c>
      <c r="HR113" s="40">
        <v>1534914000</v>
      </c>
      <c r="HS113" s="40">
        <v>1544544000</v>
      </c>
      <c r="HT113" s="40">
        <v>1553724000</v>
      </c>
      <c r="HU113" s="40">
        <v>1562439000</v>
      </c>
      <c r="HV113" s="40">
        <v>1570690000</v>
      </c>
      <c r="HW113" s="40">
        <v>1578478000</v>
      </c>
      <c r="HX113" s="40">
        <v>1585809000</v>
      </c>
      <c r="HY113" s="40">
        <v>1592692000</v>
      </c>
      <c r="HZ113" s="40">
        <v>1599124000</v>
      </c>
      <c r="IA113" s="40">
        <v>1605109000</v>
      </c>
      <c r="IB113" s="40">
        <v>1610670000</v>
      </c>
      <c r="IC113" s="40">
        <v>1615832000</v>
      </c>
      <c r="ID113" s="40">
        <v>1620619000</v>
      </c>
      <c r="IE113" s="40">
        <v>1625039000</v>
      </c>
      <c r="IF113" s="40">
        <v>1629096000</v>
      </c>
      <c r="IG113" s="40">
        <v>1632799000</v>
      </c>
      <c r="IH113" s="40">
        <v>1636157000</v>
      </c>
      <c r="II113" s="40">
        <v>1639176000</v>
      </c>
      <c r="IJ113" s="336" t="s">
        <v>851</v>
      </c>
      <c r="IK113" s="336" t="s">
        <v>851</v>
      </c>
      <c r="IL113" s="336" t="s">
        <v>851</v>
      </c>
      <c r="IM113" s="40">
        <v>1.0904593393206596E-2</v>
      </c>
      <c r="IN113" s="40">
        <v>1.0633594356477261E-2</v>
      </c>
      <c r="IO113" s="40">
        <v>1.0378278791904449E-2</v>
      </c>
      <c r="IP113" s="40">
        <v>1.0132612660527229E-2</v>
      </c>
      <c r="IQ113" s="40">
        <v>9.8941382020711899E-3</v>
      </c>
      <c r="IR113" s="40">
        <v>9.6665862947702408E-3</v>
      </c>
      <c r="IS113" s="40">
        <v>9.4449315220117569E-3</v>
      </c>
      <c r="IT113" s="40">
        <v>9.2163942754268646E-3</v>
      </c>
      <c r="IU113" s="40">
        <v>8.9758653193712234E-3</v>
      </c>
      <c r="IV113" s="40">
        <v>8.727172389626503E-3</v>
      </c>
      <c r="IW113" s="40">
        <v>8.4739578887820244E-3</v>
      </c>
      <c r="IX113" s="40">
        <v>8.221055381000042E-3</v>
      </c>
      <c r="IY113" s="40">
        <v>7.9609369859099388E-3</v>
      </c>
      <c r="IZ113" s="40">
        <v>7.6950695365667343E-3</v>
      </c>
      <c r="JA113" s="40">
        <v>7.4215186759829521E-3</v>
      </c>
      <c r="JB113" s="40">
        <v>7.146984338760376E-3</v>
      </c>
      <c r="JC113" s="40">
        <v>6.8667647428810596E-3</v>
      </c>
      <c r="JD113" s="40">
        <v>6.5704393200576305E-3</v>
      </c>
      <c r="JE113" s="40">
        <v>6.2543675303459167E-3</v>
      </c>
      <c r="JF113" s="40">
        <v>5.9259086847305298E-3</v>
      </c>
      <c r="JG113" s="40">
        <v>5.5934316478669643E-3</v>
      </c>
      <c r="JH113" s="40">
        <v>5.266951397061348E-3</v>
      </c>
      <c r="JI113" s="40">
        <v>4.9460781738162041E-3</v>
      </c>
      <c r="JJ113" s="40">
        <v>4.6335957013070583E-3</v>
      </c>
      <c r="JK113" s="40">
        <v>4.3309791944921017E-3</v>
      </c>
      <c r="JL113" s="40">
        <v>4.0303128771483898E-3</v>
      </c>
      <c r="JM113" s="40">
        <v>3.7356878165155649E-3</v>
      </c>
      <c r="JN113" s="40">
        <v>3.4585744142532349E-3</v>
      </c>
      <c r="JO113" s="40">
        <v>3.1997528858482838E-3</v>
      </c>
      <c r="JP113" s="40">
        <v>2.9581806156784296E-3</v>
      </c>
      <c r="JQ113" s="40">
        <v>2.7236405294388533E-3</v>
      </c>
      <c r="JR113" s="40">
        <v>2.4934443645179272E-3</v>
      </c>
      <c r="JS113" s="40">
        <v>2.2704603616148233E-3</v>
      </c>
      <c r="JT113" s="40">
        <v>2.0544792059808969E-3</v>
      </c>
      <c r="JU113" s="40">
        <v>1.8434772500768304E-3</v>
      </c>
      <c r="JV113" s="336" t="s">
        <v>1740</v>
      </c>
      <c r="JW113" s="336" t="s">
        <v>851</v>
      </c>
      <c r="JX113" s="336" t="s">
        <v>851</v>
      </c>
      <c r="JY113" s="336" t="s">
        <v>851</v>
      </c>
      <c r="JZ113" s="336" t="s">
        <v>851</v>
      </c>
      <c r="KA113" s="336" t="s">
        <v>1740</v>
      </c>
      <c r="KB113" s="40">
        <v>0.51995732417057605</v>
      </c>
      <c r="KC113" s="40">
        <v>0.51989106748137903</v>
      </c>
      <c r="KD113" s="40">
        <v>0.51982714043925293</v>
      </c>
      <c r="KE113" s="40">
        <v>0.519764603573316</v>
      </c>
      <c r="KF113" s="40">
        <v>0.51970165703847893</v>
      </c>
      <c r="KG113" s="40">
        <v>0.51963673289342505</v>
      </c>
      <c r="KH113" s="40">
        <v>0.51956993234161097</v>
      </c>
      <c r="KI113" s="40">
        <v>0.51950099867678201</v>
      </c>
      <c r="KJ113" s="40">
        <v>0.51942758519353804</v>
      </c>
      <c r="KK113" s="40">
        <v>0.51934676096832</v>
      </c>
      <c r="KL113" s="40">
        <v>0.519256403626706</v>
      </c>
      <c r="KM113" s="40">
        <v>0.51915573525759906</v>
      </c>
      <c r="KN113" s="40">
        <v>0.51904501364465705</v>
      </c>
      <c r="KO113" s="40">
        <v>0.51892451580455801</v>
      </c>
      <c r="KP113" s="40">
        <v>0.51879488759484704</v>
      </c>
      <c r="KQ113" s="40">
        <v>0.51865665324543597</v>
      </c>
      <c r="KR113" s="40">
        <v>0.51850987075535504</v>
      </c>
      <c r="KS113" s="40">
        <v>0.51835445014663195</v>
      </c>
      <c r="KT113" s="40">
        <v>0.51819065830994004</v>
      </c>
      <c r="KU113" s="40">
        <v>0.51801881679581496</v>
      </c>
      <c r="KV113" s="40">
        <v>0.51783925677241205</v>
      </c>
      <c r="KW113" s="40">
        <v>0.51765237755070403</v>
      </c>
      <c r="KX113" s="40">
        <v>0.51745855535989593</v>
      </c>
      <c r="KY113" s="40">
        <v>0.51725815815143694</v>
      </c>
      <c r="KZ113" s="40">
        <v>0.51705155725452701</v>
      </c>
      <c r="LA113" s="40">
        <v>0.51683923513324204</v>
      </c>
      <c r="LB113" s="40">
        <v>0.51662143719836595</v>
      </c>
      <c r="LC113" s="40">
        <v>0.51639883320986202</v>
      </c>
      <c r="LD113" s="40">
        <v>0.51617285277346003</v>
      </c>
      <c r="LE113" s="40">
        <v>0.51594525403140501</v>
      </c>
      <c r="LF113" s="40">
        <v>0.51571738904046494</v>
      </c>
      <c r="LG113" s="40">
        <v>0.51549000396928302</v>
      </c>
      <c r="LH113" s="40">
        <v>0.51526319315735802</v>
      </c>
      <c r="LI113" s="40">
        <v>0.51503682428353104</v>
      </c>
      <c r="LJ113" s="40">
        <v>0.51481048065333601</v>
      </c>
      <c r="LK113" s="40">
        <v>0.51458391562283701</v>
      </c>
      <c r="LL113" s="336" t="s">
        <v>851</v>
      </c>
      <c r="LM113" s="336" t="s">
        <v>851</v>
      </c>
      <c r="LN113" s="336" t="s">
        <v>1740</v>
      </c>
      <c r="LO113" s="40">
        <v>0.65944164991378784</v>
      </c>
      <c r="LP113" s="40">
        <v>0.66274261474609375</v>
      </c>
      <c r="LQ113" s="40">
        <v>0.66538184881210327</v>
      </c>
      <c r="LR113" s="40">
        <v>0.6676674485206604</v>
      </c>
      <c r="LS113" s="40">
        <v>0.67003810405731201</v>
      </c>
      <c r="LT113" s="40">
        <v>0.67265498638153076</v>
      </c>
      <c r="LU113" s="40">
        <v>0.67445164918899536</v>
      </c>
      <c r="LV113" s="40">
        <v>0.67665743827819824</v>
      </c>
      <c r="LW113" s="40">
        <v>0.67897361516952515</v>
      </c>
      <c r="LX113" s="40">
        <v>0.68097031116485596</v>
      </c>
      <c r="LY113" s="40">
        <v>0.68244898319244385</v>
      </c>
      <c r="LZ113" s="40">
        <v>0.68330943584442139</v>
      </c>
      <c r="MA113" s="40">
        <v>0.68380886316299438</v>
      </c>
      <c r="MB113" s="40">
        <v>0.68403458595275879</v>
      </c>
      <c r="MC113" s="40">
        <v>0.68420141935348511</v>
      </c>
      <c r="MD113" s="40">
        <v>0.68442821502685547</v>
      </c>
      <c r="ME113" s="40">
        <v>0.68439942598342896</v>
      </c>
      <c r="MF113" s="40">
        <v>0.6844475269317627</v>
      </c>
      <c r="MG113" s="40">
        <v>0.68456017971038818</v>
      </c>
      <c r="MH113" s="40">
        <v>0.68470048904418945</v>
      </c>
      <c r="MI113" s="40">
        <v>0.68484556674957275</v>
      </c>
      <c r="MJ113" s="40">
        <v>0.68471729755401611</v>
      </c>
      <c r="MK113" s="40">
        <v>0.68467998504638672</v>
      </c>
      <c r="ML113" s="40">
        <v>0.68470388650894165</v>
      </c>
      <c r="MM113" s="40">
        <v>0.68475204706192017</v>
      </c>
      <c r="MN113" s="40">
        <v>0.684792160987854</v>
      </c>
      <c r="MO113" s="40">
        <v>0.68458729982376099</v>
      </c>
      <c r="MP113" s="40">
        <v>0.68440645933151245</v>
      </c>
      <c r="MQ113" s="40">
        <v>0.68419724702835083</v>
      </c>
      <c r="MR113" s="40">
        <v>0.68389350175857544</v>
      </c>
      <c r="MS113" s="40">
        <v>0.68344193696975708</v>
      </c>
      <c r="MT113" s="40">
        <v>0.68252271413803101</v>
      </c>
      <c r="MU113" s="40">
        <v>0.68151843547821045</v>
      </c>
      <c r="MV113" s="40">
        <v>0.680419921875</v>
      </c>
      <c r="MW113" s="40">
        <v>0.67922085523605347</v>
      </c>
      <c r="MX113" s="40">
        <v>0.67790889739990234</v>
      </c>
      <c r="MY113" s="336" t="s">
        <v>851</v>
      </c>
      <c r="MZ113" s="336" t="s">
        <v>1740</v>
      </c>
      <c r="NA113" s="40">
        <v>0.62645882368087769</v>
      </c>
      <c r="NB113" s="40">
        <v>0.62905925512313843</v>
      </c>
      <c r="NC113" s="40">
        <v>0.63121753931045532</v>
      </c>
      <c r="ND113" s="40">
        <v>0.63313883543014526</v>
      </c>
      <c r="NE113" s="40">
        <v>0.63511395454406738</v>
      </c>
      <c r="NF113" s="40">
        <v>0.63722717761993408</v>
      </c>
      <c r="NG113" s="40">
        <v>0.63863372802734375</v>
      </c>
      <c r="NH113" s="40">
        <v>0.64035016298294067</v>
      </c>
      <c r="NI113" s="40">
        <v>0.6421133279800415</v>
      </c>
      <c r="NJ113" s="40">
        <v>0.64354366064071655</v>
      </c>
      <c r="NK113" s="40">
        <v>0.6444624662399292</v>
      </c>
      <c r="NL113" s="40">
        <v>0.64491266012191772</v>
      </c>
      <c r="NM113" s="40">
        <v>0.64497983455657959</v>
      </c>
      <c r="NN113" s="40">
        <v>0.64473563432693481</v>
      </c>
      <c r="NO113" s="40">
        <v>0.64435881376266479</v>
      </c>
      <c r="NP113" s="40">
        <v>0.64395046234130859</v>
      </c>
      <c r="NQ113" s="40">
        <v>0.64336609840393066</v>
      </c>
      <c r="NR113" s="40">
        <v>0.64275652170181274</v>
      </c>
      <c r="NS113" s="40">
        <v>0.64213502407073975</v>
      </c>
      <c r="NT113" s="40">
        <v>0.64149421453475952</v>
      </c>
      <c r="NU113" s="40">
        <v>0.64082682132720947</v>
      </c>
      <c r="NV113" s="40">
        <v>0.64002752304077148</v>
      </c>
      <c r="NW113" s="40">
        <v>0.63928401470184326</v>
      </c>
      <c r="NX113" s="40">
        <v>0.63853281736373901</v>
      </c>
      <c r="NY113" s="40">
        <v>0.63767826557159424</v>
      </c>
      <c r="NZ113" s="40">
        <v>0.63666105270385742</v>
      </c>
      <c r="OA113" s="40">
        <v>0.63543790578842163</v>
      </c>
      <c r="OB113" s="40">
        <v>0.63408905267715454</v>
      </c>
      <c r="OC113" s="40">
        <v>0.63263797760009766</v>
      </c>
      <c r="OD113" s="40">
        <v>0.6311219334602356</v>
      </c>
      <c r="OE113" s="40">
        <v>0.62954896688461304</v>
      </c>
      <c r="OF113" s="40">
        <v>0.62778127193450928</v>
      </c>
      <c r="OG113" s="40">
        <v>0.62598645687103271</v>
      </c>
      <c r="OH113" s="40">
        <v>0.62415033578872681</v>
      </c>
      <c r="OI113" s="40">
        <v>0.62225079536437988</v>
      </c>
      <c r="OJ113" s="40">
        <v>0.62026405334472656</v>
      </c>
      <c r="OK113" s="336" t="s">
        <v>851</v>
      </c>
      <c r="OL113" s="336" t="s">
        <v>851</v>
      </c>
      <c r="OM113" s="336" t="s">
        <v>1740</v>
      </c>
      <c r="ON113" s="40">
        <v>0.56506800651550293</v>
      </c>
      <c r="OO113" s="40">
        <v>0.56885999441146851</v>
      </c>
      <c r="OP113" s="40">
        <v>0.57209175825119019</v>
      </c>
      <c r="OQ113" s="40">
        <v>0.57502871751785278</v>
      </c>
      <c r="OR113" s="40">
        <v>0.57805347442626953</v>
      </c>
      <c r="OS113" s="40">
        <v>0.5813179612159729</v>
      </c>
      <c r="OT113" s="40">
        <v>0.58384221792221069</v>
      </c>
      <c r="OU113" s="40">
        <v>0.58672058582305908</v>
      </c>
      <c r="OV113" s="40">
        <v>0.58977878093719482</v>
      </c>
      <c r="OW113" s="40">
        <v>0.59277564287185669</v>
      </c>
      <c r="OX113" s="40">
        <v>0.59560608863830566</v>
      </c>
      <c r="OY113" s="40">
        <v>0.59810173511505127</v>
      </c>
      <c r="OZ113" s="40">
        <v>0.60056394338607788</v>
      </c>
      <c r="PA113" s="40">
        <v>0.60287642478942871</v>
      </c>
      <c r="PB113" s="40">
        <v>0.60494840145111084</v>
      </c>
      <c r="PC113" s="40">
        <v>0.60671758651733398</v>
      </c>
      <c r="PD113" s="40">
        <v>0.60788536071777344</v>
      </c>
      <c r="PE113" s="40">
        <v>0.60879147052764893</v>
      </c>
      <c r="PF113" s="40">
        <v>0.60950779914855957</v>
      </c>
      <c r="PG113" s="40">
        <v>0.61015421152114868</v>
      </c>
      <c r="PH113" s="40">
        <v>0.6108086109161377</v>
      </c>
      <c r="PI113" s="40">
        <v>0.61115026473999023</v>
      </c>
      <c r="PJ113" s="40">
        <v>0.61155796051025391</v>
      </c>
      <c r="PK113" s="40">
        <v>0.61200851202011108</v>
      </c>
      <c r="PL113" s="40">
        <v>0.61246657371520996</v>
      </c>
      <c r="PM113" s="40">
        <v>0.61290824413299561</v>
      </c>
      <c r="PN113" s="40">
        <v>0.61308377981185913</v>
      </c>
      <c r="PO113" s="40">
        <v>0.61330044269561768</v>
      </c>
      <c r="PP113" s="40">
        <v>0.61350619792938232</v>
      </c>
      <c r="PQ113" s="40">
        <v>0.6136355996131897</v>
      </c>
      <c r="PR113" s="40">
        <v>0.61363899707794189</v>
      </c>
      <c r="PS113" s="40">
        <v>0.61318469047546387</v>
      </c>
      <c r="PT113" s="40">
        <v>0.61267048120498657</v>
      </c>
      <c r="PU113" s="40">
        <v>0.61209553480148315</v>
      </c>
      <c r="PV113" s="40">
        <v>0.61146700382232666</v>
      </c>
      <c r="PW113" s="40">
        <v>0.61077940464019775</v>
      </c>
      <c r="PX113" s="336" t="s">
        <v>851</v>
      </c>
      <c r="PY113" s="336" t="s">
        <v>851</v>
      </c>
      <c r="PZ113" s="40">
        <v>0.59789999999999999</v>
      </c>
      <c r="QA113" s="40">
        <v>0.59929999999999994</v>
      </c>
      <c r="QB113" s="40">
        <v>0.60089999999999999</v>
      </c>
      <c r="QC113" s="40">
        <v>0.60250000000000004</v>
      </c>
      <c r="QD113" s="40">
        <v>0.60420000000000007</v>
      </c>
      <c r="QE113" s="40">
        <v>0.59570000000000001</v>
      </c>
      <c r="QF113" s="40">
        <v>0.58729999999999993</v>
      </c>
      <c r="QG113" s="40">
        <v>0.57930000000000004</v>
      </c>
      <c r="QH113" s="40">
        <v>0.57140000000000002</v>
      </c>
      <c r="QI113" s="40">
        <v>0.56369999999999998</v>
      </c>
      <c r="QJ113" s="40">
        <v>0.55420000000000003</v>
      </c>
      <c r="QK113" s="40">
        <v>0.54510000000000003</v>
      </c>
      <c r="QL113" s="40">
        <v>0.54090000000000005</v>
      </c>
      <c r="QM113" s="40">
        <v>0.53679999999999994</v>
      </c>
      <c r="QN113" s="40">
        <v>0.53290000000000004</v>
      </c>
      <c r="QO113" s="40">
        <v>0.52900000000000003</v>
      </c>
      <c r="QP113" s="40">
        <v>0.5252</v>
      </c>
      <c r="QQ113" s="40">
        <v>0.52149999999999996</v>
      </c>
      <c r="QR113" s="40">
        <v>0.52129999999999999</v>
      </c>
      <c r="QS113" s="336" t="s">
        <v>851</v>
      </c>
      <c r="QT113" s="336" t="s">
        <v>851</v>
      </c>
      <c r="QU113" s="336" t="s">
        <v>851</v>
      </c>
      <c r="QV113" s="336" t="s">
        <v>851</v>
      </c>
      <c r="QW113" s="40">
        <v>-3.8358266465365887E-4</v>
      </c>
      <c r="QX113" s="336" t="s">
        <v>851</v>
      </c>
      <c r="QY113" s="336" t="s">
        <v>851</v>
      </c>
      <c r="QZ113" s="336" t="s">
        <v>851</v>
      </c>
      <c r="RA113" s="336" t="s">
        <v>851</v>
      </c>
      <c r="RB113" s="336" t="s">
        <v>851</v>
      </c>
      <c r="RC113" s="336" t="s">
        <v>851</v>
      </c>
      <c r="RD113" s="336" t="s">
        <v>851</v>
      </c>
      <c r="RE113" s="336" t="s">
        <v>851</v>
      </c>
      <c r="RF113" s="40">
        <v>0.35700000000000004</v>
      </c>
      <c r="RG113" s="40">
        <v>2011</v>
      </c>
      <c r="RH113" s="336" t="s">
        <v>840</v>
      </c>
      <c r="RI113" s="336" t="s">
        <v>851</v>
      </c>
      <c r="RJ113" s="40">
        <v>0.22500000000000001</v>
      </c>
      <c r="RK113" s="40">
        <v>2011</v>
      </c>
      <c r="RL113" s="336" t="s">
        <v>840</v>
      </c>
      <c r="RM113" s="336" t="s">
        <v>851</v>
      </c>
      <c r="RN113" s="40">
        <v>0.61699999999999999</v>
      </c>
      <c r="RO113" s="40">
        <v>2011</v>
      </c>
      <c r="RP113" s="336" t="s">
        <v>840</v>
      </c>
      <c r="RQ113" s="336" t="s">
        <v>851</v>
      </c>
      <c r="RR113" s="40">
        <v>0.87400000000000011</v>
      </c>
      <c r="RS113" s="40">
        <v>2011</v>
      </c>
      <c r="RT113" s="336" t="s">
        <v>840</v>
      </c>
      <c r="RU113" s="336" t="s">
        <v>851</v>
      </c>
      <c r="RV113" s="40">
        <v>0.21899999999999997</v>
      </c>
      <c r="RW113" s="40">
        <v>2011</v>
      </c>
      <c r="RX113" s="336" t="s">
        <v>840</v>
      </c>
      <c r="RY113" s="336" t="s">
        <v>851</v>
      </c>
      <c r="RZ113" s="336" t="s">
        <v>838</v>
      </c>
      <c r="SA113" s="40">
        <v>0.30329215526580811</v>
      </c>
      <c r="SB113" s="40">
        <v>0.31756794452667236</v>
      </c>
      <c r="SC113" s="40">
        <v>0.32048279047012329</v>
      </c>
      <c r="SD113" s="40">
        <v>0.31514859199523926</v>
      </c>
      <c r="SE113" s="40">
        <v>0.31233549118041992</v>
      </c>
      <c r="SF113" s="336" t="s">
        <v>851</v>
      </c>
      <c r="SG113" s="336" t="s">
        <v>851</v>
      </c>
      <c r="SH113" s="40">
        <v>0.30977454781532288</v>
      </c>
      <c r="SI113" s="40">
        <v>0.3174796998500824</v>
      </c>
      <c r="SJ113" s="40">
        <v>0.30539682507514954</v>
      </c>
      <c r="SK113" s="40">
        <v>0.28608086705207825</v>
      </c>
      <c r="SL113" s="40">
        <v>0.28751948475837708</v>
      </c>
      <c r="SM113" s="336" t="s">
        <v>840</v>
      </c>
      <c r="SN113" s="336" t="s">
        <v>851</v>
      </c>
      <c r="SO113" s="336" t="s">
        <v>851</v>
      </c>
      <c r="SP113" s="40">
        <v>5.6940976530313492E-2</v>
      </c>
      <c r="SQ113" s="40">
        <v>5.5080447345972061E-2</v>
      </c>
      <c r="SR113" s="40">
        <v>4.8722866922616959E-2</v>
      </c>
      <c r="SS113" s="40">
        <v>3.4539848566055298E-2</v>
      </c>
      <c r="ST113" s="40">
        <v>-7.5281403958797455E-2</v>
      </c>
      <c r="SU113" s="336" t="s">
        <v>838</v>
      </c>
      <c r="SV113" s="336" t="s">
        <v>851</v>
      </c>
      <c r="SW113" s="336" t="s">
        <v>851</v>
      </c>
      <c r="SX113" s="40">
        <v>6.2589578330516815E-2</v>
      </c>
      <c r="SY113" s="40">
        <v>6.518266350030899E-2</v>
      </c>
      <c r="SZ113" s="40">
        <v>6.4406782388687134E-2</v>
      </c>
      <c r="TA113" s="40">
        <v>6.4981400966644287E-2</v>
      </c>
      <c r="TB113" s="40">
        <v>3.9620194584131241E-2</v>
      </c>
      <c r="TC113" s="336" t="s">
        <v>840</v>
      </c>
      <c r="TD113" s="336" t="s">
        <v>851</v>
      </c>
      <c r="TE113" s="336" t="s">
        <v>851</v>
      </c>
      <c r="TF113" s="336" t="s">
        <v>851</v>
      </c>
      <c r="TG113" s="40">
        <v>4.3588314205408096E-2</v>
      </c>
      <c r="TH113" s="40">
        <v>4.2786784470081329E-2</v>
      </c>
      <c r="TI113" s="40">
        <v>3.7563104182481766E-2</v>
      </c>
      <c r="TJ113" s="40">
        <v>2.415127120912075E-2</v>
      </c>
      <c r="TK113" s="40">
        <v>-8.5175231099128723E-2</v>
      </c>
      <c r="TL113" s="336" t="s">
        <v>838</v>
      </c>
      <c r="TM113" s="336" t="s">
        <v>851</v>
      </c>
      <c r="TN113" s="336" t="s">
        <v>851</v>
      </c>
      <c r="TO113" s="336" t="s">
        <v>851</v>
      </c>
      <c r="TP113" s="40">
        <v>4.8847541213035583E-2</v>
      </c>
      <c r="TQ113" s="40">
        <v>5.2495449781417847E-2</v>
      </c>
      <c r="TR113" s="40">
        <v>5.2886065095663071E-2</v>
      </c>
      <c r="TS113" s="40">
        <v>5.4337792098522186E-2</v>
      </c>
      <c r="TT113" s="40">
        <v>2.9487580060958862E-2</v>
      </c>
      <c r="TU113" s="336" t="s">
        <v>840</v>
      </c>
      <c r="TV113" s="336" t="s">
        <v>851</v>
      </c>
      <c r="TW113" s="40">
        <v>2120</v>
      </c>
      <c r="TX113" s="336" t="s">
        <v>840</v>
      </c>
      <c r="TY113" s="336" t="s">
        <v>851</v>
      </c>
      <c r="TZ113" s="40">
        <v>1972.9818115234375</v>
      </c>
      <c r="UA113" s="336" t="s">
        <v>838</v>
      </c>
      <c r="UB113" s="336" t="s">
        <v>851</v>
      </c>
      <c r="UC113" s="40">
        <v>1972.75782082313</v>
      </c>
      <c r="UD113" s="336" t="s">
        <v>840</v>
      </c>
      <c r="UE113" s="336" t="s">
        <v>851</v>
      </c>
      <c r="UF113" s="336" t="s">
        <v>851</v>
      </c>
      <c r="UG113" s="40">
        <v>0.29066857695579529</v>
      </c>
      <c r="UH113" s="40">
        <v>0.29891926050186157</v>
      </c>
      <c r="UI113" s="40">
        <v>0.30275806784629822</v>
      </c>
      <c r="UJ113" s="40">
        <v>0.30609026551246643</v>
      </c>
      <c r="UK113" s="40">
        <v>0.32135838270187378</v>
      </c>
      <c r="UL113" s="336" t="s">
        <v>838</v>
      </c>
      <c r="UM113" s="336" t="s">
        <v>851</v>
      </c>
      <c r="UN113" s="336" t="s">
        <v>851</v>
      </c>
      <c r="UO113" s="336" t="s">
        <v>851</v>
      </c>
      <c r="UP113" s="40">
        <v>0.29608374834060669</v>
      </c>
      <c r="UQ113" s="40">
        <v>0.29773685336112976</v>
      </c>
      <c r="UR113" s="40">
        <v>0.28322362899780273</v>
      </c>
      <c r="US113" s="40">
        <v>0.27308011054992676</v>
      </c>
      <c r="UT113" s="40">
        <v>0.277150958776474</v>
      </c>
      <c r="UU113" s="336" t="s">
        <v>840</v>
      </c>
    </row>
    <row r="114" spans="1:567">
      <c r="A114" s="336" t="s">
        <v>425</v>
      </c>
      <c r="B114" s="336" t="s">
        <v>74</v>
      </c>
      <c r="C114" s="336" t="s">
        <v>301</v>
      </c>
      <c r="D114" s="40">
        <v>2.8799077495932579E-2</v>
      </c>
      <c r="E114" s="336" t="s">
        <v>436</v>
      </c>
      <c r="F114" s="40">
        <v>3.7951994687318802E-2</v>
      </c>
      <c r="G114" s="336" t="s">
        <v>1741</v>
      </c>
      <c r="H114" s="40">
        <v>3.6987800151109695E-2</v>
      </c>
      <c r="I114" s="336" t="s">
        <v>1447</v>
      </c>
      <c r="J114" s="40">
        <v>4.1685223579406738E-2</v>
      </c>
      <c r="K114" s="336" t="s">
        <v>1803</v>
      </c>
      <c r="L114" s="336" t="s">
        <v>436</v>
      </c>
      <c r="M114" s="40">
        <v>0.46652114391326904</v>
      </c>
      <c r="N114" s="40"/>
      <c r="O114" s="336" t="s">
        <v>1736</v>
      </c>
      <c r="P114" s="40"/>
      <c r="Q114" s="336" t="s">
        <v>1736</v>
      </c>
      <c r="R114" s="40">
        <v>1.1294205188751221</v>
      </c>
      <c r="S114" s="336" t="s">
        <v>436</v>
      </c>
      <c r="T114" s="40">
        <v>0.46652114391326904</v>
      </c>
      <c r="U114" s="336" t="s">
        <v>436</v>
      </c>
      <c r="V114" s="336" t="s">
        <v>851</v>
      </c>
      <c r="W114" s="336" t="s">
        <v>1741</v>
      </c>
      <c r="X114" s="40">
        <v>0.45657920837402344</v>
      </c>
      <c r="Y114" s="40"/>
      <c r="Z114" s="336" t="s">
        <v>1736</v>
      </c>
      <c r="AA114" s="40"/>
      <c r="AB114" s="336" t="s">
        <v>1736</v>
      </c>
      <c r="AC114" s="40">
        <v>0.83534353971481323</v>
      </c>
      <c r="AD114" s="336" t="s">
        <v>1741</v>
      </c>
      <c r="AE114" s="40">
        <v>0.45657920837402344</v>
      </c>
      <c r="AF114" s="336" t="s">
        <v>1741</v>
      </c>
      <c r="AG114" s="336" t="s">
        <v>851</v>
      </c>
      <c r="AH114" s="336" t="s">
        <v>1447</v>
      </c>
      <c r="AI114" s="40">
        <v>0.46375101804733276</v>
      </c>
      <c r="AJ114" s="40"/>
      <c r="AK114" s="336" t="s">
        <v>1736</v>
      </c>
      <c r="AL114" s="40"/>
      <c r="AM114" s="336" t="s">
        <v>1736</v>
      </c>
      <c r="AN114" s="40">
        <v>0.69796329736709595</v>
      </c>
      <c r="AO114" s="336" t="s">
        <v>1447</v>
      </c>
      <c r="AP114" s="40">
        <v>0.46375101804733276</v>
      </c>
      <c r="AQ114" s="336" t="s">
        <v>1447</v>
      </c>
      <c r="AR114" s="336" t="s">
        <v>851</v>
      </c>
      <c r="AS114" s="336" t="s">
        <v>1803</v>
      </c>
      <c r="AT114" s="40">
        <v>0.46375057101249695</v>
      </c>
      <c r="AU114" s="40"/>
      <c r="AV114" s="336" t="s">
        <v>1736</v>
      </c>
      <c r="AW114" s="40"/>
      <c r="AX114" s="336" t="s">
        <v>1736</v>
      </c>
      <c r="AY114" s="40">
        <v>0.69796329736709595</v>
      </c>
      <c r="AZ114" s="336" t="s">
        <v>1803</v>
      </c>
      <c r="BA114" s="40">
        <v>0.46375057101249695</v>
      </c>
      <c r="BB114" s="336" t="s">
        <v>1803</v>
      </c>
      <c r="BC114" s="336" t="s">
        <v>851</v>
      </c>
      <c r="BD114" s="336" t="s">
        <v>436</v>
      </c>
      <c r="BE114" s="40">
        <v>2.9326059818267822</v>
      </c>
      <c r="BF114" s="336" t="s">
        <v>827</v>
      </c>
      <c r="BG114" s="40">
        <v>5.1791505813598633</v>
      </c>
      <c r="BH114" s="336" t="s">
        <v>1447</v>
      </c>
      <c r="BI114" s="40">
        <v>5.3726792335510254</v>
      </c>
      <c r="BJ114" s="336" t="s">
        <v>1803</v>
      </c>
      <c r="BK114" s="40">
        <v>5.7180299758911133</v>
      </c>
      <c r="BL114" s="336" t="s">
        <v>851</v>
      </c>
      <c r="BM114" s="40">
        <v>3.4679272174835205</v>
      </c>
      <c r="BN114" s="336" t="s">
        <v>838</v>
      </c>
      <c r="BO114" s="336" t="s">
        <v>851</v>
      </c>
      <c r="BP114" s="336" t="s">
        <v>436</v>
      </c>
      <c r="BQ114" s="40">
        <v>9.3773193657398224E-3</v>
      </c>
      <c r="BR114" s="40">
        <v>9.837886318564415E-3</v>
      </c>
      <c r="BS114" s="40">
        <v>9.2953955754637718E-3</v>
      </c>
      <c r="BT114" s="40">
        <v>9.9597303196787834E-3</v>
      </c>
      <c r="BU114" s="40">
        <v>9.9597135558724403E-3</v>
      </c>
      <c r="BV114" s="336" t="s">
        <v>851</v>
      </c>
      <c r="BW114" s="336" t="s">
        <v>827</v>
      </c>
      <c r="BX114" s="40">
        <v>8.0866478383541107E-3</v>
      </c>
      <c r="BY114" s="40">
        <v>6.0308161191642284E-3</v>
      </c>
      <c r="BZ114" s="40">
        <v>3.6003696732223034E-3</v>
      </c>
      <c r="CA114" s="40">
        <v>-2.850366523489356E-3</v>
      </c>
      <c r="CB114" s="40">
        <v>-6.075738463550806E-3</v>
      </c>
      <c r="CC114" s="336" t="s">
        <v>851</v>
      </c>
      <c r="CD114" s="336" t="s">
        <v>1447</v>
      </c>
      <c r="CE114" s="40">
        <v>5.037164781242609E-3</v>
      </c>
      <c r="CF114" s="40">
        <v>2.5252460036426783E-3</v>
      </c>
      <c r="CG114" s="40">
        <v>-1.2376930098980665E-3</v>
      </c>
      <c r="CH114" s="40">
        <v>-6.0757584869861603E-3</v>
      </c>
      <c r="CI114" s="40">
        <v>-6.0757389292120934E-3</v>
      </c>
      <c r="CJ114" s="336" t="s">
        <v>851</v>
      </c>
      <c r="CK114" s="336" t="s">
        <v>1803</v>
      </c>
      <c r="CL114" s="40">
        <v>3.0041718855500221E-3</v>
      </c>
      <c r="CM114" s="40">
        <v>3.7499272730201483E-4</v>
      </c>
      <c r="CN114" s="40">
        <v>-4.4630635529756546E-3</v>
      </c>
      <c r="CO114" s="40">
        <v>-6.0757608152925968E-3</v>
      </c>
      <c r="CP114" s="40">
        <v>-6.075744517147541E-3</v>
      </c>
      <c r="CQ114" s="336" t="s">
        <v>851</v>
      </c>
      <c r="CR114" s="40">
        <v>5.5880799293518066</v>
      </c>
      <c r="CS114" s="40">
        <v>6.2937302589416504</v>
      </c>
      <c r="CT114" s="40">
        <v>6.8329238891601563</v>
      </c>
      <c r="CU114" s="40">
        <v>7.3305039405822754</v>
      </c>
      <c r="CV114" s="40">
        <v>7.1893959045410156</v>
      </c>
      <c r="CW114" s="336" t="s">
        <v>1741</v>
      </c>
      <c r="CX114" s="336" t="s">
        <v>851</v>
      </c>
      <c r="CY114" s="40">
        <v>6.0114703178405762</v>
      </c>
      <c r="CZ114" s="40">
        <v>6.6338920593261719</v>
      </c>
      <c r="DA114" s="40">
        <v>7.131472110748291</v>
      </c>
      <c r="DB114" s="40">
        <v>7.3097081184387207</v>
      </c>
      <c r="DC114" s="40">
        <v>7.0089282989501953</v>
      </c>
      <c r="DD114" s="336" t="s">
        <v>1447</v>
      </c>
      <c r="DE114" s="336" t="s">
        <v>851</v>
      </c>
      <c r="DF114" s="40">
        <v>6.8886160850524902</v>
      </c>
      <c r="DG114" s="336" t="s">
        <v>1803</v>
      </c>
      <c r="DH114" s="336" t="s">
        <v>851</v>
      </c>
      <c r="DI114" s="336" t="s">
        <v>851</v>
      </c>
      <c r="DJ114" s="336">
        <v>8.1999999999999993</v>
      </c>
      <c r="DK114" s="336" t="s">
        <v>1738</v>
      </c>
      <c r="DL114" s="336" t="s">
        <v>851</v>
      </c>
      <c r="DM114" s="336" t="s">
        <v>851</v>
      </c>
      <c r="DN114" s="336" t="s">
        <v>436</v>
      </c>
      <c r="DO114" s="40">
        <v>-1.5377410454675555E-3</v>
      </c>
      <c r="DP114" s="40">
        <v>-8.3223022520542145E-3</v>
      </c>
      <c r="DQ114" s="40">
        <v>9.0038245543837547E-3</v>
      </c>
      <c r="DR114" s="40">
        <v>5.0857015885412693E-3</v>
      </c>
      <c r="DS114" s="40">
        <v>6.5766368061304092E-3</v>
      </c>
      <c r="DT114" s="336" t="s">
        <v>851</v>
      </c>
      <c r="DU114" s="336" t="s">
        <v>827</v>
      </c>
      <c r="DV114" s="40">
        <v>1.7066909640561789E-4</v>
      </c>
      <c r="DW114" s="40">
        <v>1.7509941011667252E-2</v>
      </c>
      <c r="DX114" s="40">
        <v>1.8341640010476112E-2</v>
      </c>
      <c r="DY114" s="40">
        <v>2.4176960811018944E-2</v>
      </c>
      <c r="DZ114" s="40">
        <v>3.0870461836457253E-2</v>
      </c>
      <c r="EA114" s="336" t="s">
        <v>851</v>
      </c>
      <c r="EB114" s="336" t="s">
        <v>1447</v>
      </c>
      <c r="EC114" s="40">
        <v>3.9514782838523388E-3</v>
      </c>
      <c r="ED114" s="40">
        <v>1.5128867700695992E-2</v>
      </c>
      <c r="EE114" s="40">
        <v>1.8390508368611336E-2</v>
      </c>
      <c r="EF114" s="40">
        <v>2.0399196073412895E-2</v>
      </c>
      <c r="EG114" s="40">
        <v>1.880066841840744E-2</v>
      </c>
      <c r="EH114" s="336" t="s">
        <v>851</v>
      </c>
      <c r="EI114" s="336" t="s">
        <v>1803</v>
      </c>
      <c r="EJ114" s="40">
        <v>1.2492259033024311E-2</v>
      </c>
      <c r="EK114" s="40">
        <v>1.2838701717555523E-2</v>
      </c>
      <c r="EL114" s="40">
        <v>1.4138244092464447E-2</v>
      </c>
      <c r="EM114" s="40">
        <v>9.584769606590271E-3</v>
      </c>
      <c r="EN114" s="40">
        <v>3.6760754883289337E-3</v>
      </c>
      <c r="EO114" s="336" t="s">
        <v>851</v>
      </c>
      <c r="EP114" s="336" t="s">
        <v>851</v>
      </c>
      <c r="EQ114" s="336" t="s">
        <v>851</v>
      </c>
      <c r="ER114" s="40">
        <v>0.70200000000000007</v>
      </c>
      <c r="ES114" s="336" t="s">
        <v>1739</v>
      </c>
      <c r="ET114" s="336" t="s">
        <v>851</v>
      </c>
      <c r="EU114" s="336" t="s">
        <v>851</v>
      </c>
      <c r="EV114" s="40">
        <v>0.84140000000000004</v>
      </c>
      <c r="EW114" s="336" t="s">
        <v>1739</v>
      </c>
      <c r="EX114" s="336" t="s">
        <v>851</v>
      </c>
      <c r="EY114" s="336" t="s">
        <v>851</v>
      </c>
      <c r="EZ114" s="40">
        <v>0.55990000000000006</v>
      </c>
      <c r="FA114" s="336" t="s">
        <v>1739</v>
      </c>
      <c r="FB114" s="336" t="s">
        <v>851</v>
      </c>
      <c r="FC114" s="40">
        <v>-4.6042897156439722E-4</v>
      </c>
      <c r="FD114" s="40">
        <v>-8.4145078435540199E-3</v>
      </c>
      <c r="FE114" s="40">
        <v>-2.0253593102097511E-2</v>
      </c>
      <c r="FF114" s="40">
        <v>-1.8937595188617706E-2</v>
      </c>
      <c r="FG114" s="40">
        <v>-4.101848229765892E-3</v>
      </c>
      <c r="FH114" s="336" t="s">
        <v>838</v>
      </c>
      <c r="FI114" s="336" t="s">
        <v>851</v>
      </c>
      <c r="FJ114" s="40">
        <v>2.7698688209056854E-3</v>
      </c>
      <c r="FK114" s="40">
        <v>-7.7763376757502556E-3</v>
      </c>
      <c r="FL114" s="40">
        <v>-1.9162030890583992E-2</v>
      </c>
      <c r="FM114" s="40">
        <v>-2.2187210619449615E-2</v>
      </c>
      <c r="FN114" s="40">
        <v>-2.7056828141212463E-2</v>
      </c>
      <c r="FO114" s="336" t="s">
        <v>840</v>
      </c>
      <c r="FP114" s="336" t="s">
        <v>851</v>
      </c>
      <c r="FQ114" s="40">
        <v>0.39448437094688416</v>
      </c>
      <c r="FR114" s="336" t="s">
        <v>840</v>
      </c>
      <c r="FS114" s="336" t="s">
        <v>851</v>
      </c>
      <c r="FT114" s="336" t="s">
        <v>851</v>
      </c>
      <c r="FU114" s="40">
        <v>1.2701874598860741E-2</v>
      </c>
      <c r="FV114" s="40">
        <v>1.9639156758785248E-2</v>
      </c>
      <c r="FW114" s="40">
        <v>2.0861420780420303E-2</v>
      </c>
      <c r="FX114" s="40">
        <v>1.7704293131828308E-2</v>
      </c>
      <c r="FY114" s="40">
        <v>2.2333791479468346E-2</v>
      </c>
      <c r="FZ114" s="336" t="s">
        <v>840</v>
      </c>
      <c r="GA114" s="336" t="s">
        <v>851</v>
      </c>
      <c r="GB114" s="336" t="s">
        <v>851</v>
      </c>
      <c r="GC114" s="336" t="s">
        <v>851</v>
      </c>
      <c r="GD114" s="336" t="s">
        <v>851</v>
      </c>
      <c r="GE114" s="336" t="s">
        <v>851</v>
      </c>
      <c r="GF114" s="336" t="s">
        <v>851</v>
      </c>
      <c r="GG114" s="336" t="s">
        <v>851</v>
      </c>
      <c r="GH114" s="336" t="s">
        <v>851</v>
      </c>
      <c r="GI114" s="336" t="s">
        <v>851</v>
      </c>
      <c r="GJ114" s="336" t="s">
        <v>851</v>
      </c>
      <c r="GK114" s="40">
        <v>211513822</v>
      </c>
      <c r="GL114" s="40">
        <v>214427419</v>
      </c>
      <c r="GM114" s="40">
        <v>217357790</v>
      </c>
      <c r="GN114" s="40">
        <v>220309473</v>
      </c>
      <c r="GO114" s="40">
        <v>223285666</v>
      </c>
      <c r="GP114" s="40">
        <v>226289468</v>
      </c>
      <c r="GQ114" s="40">
        <v>229318262</v>
      </c>
      <c r="GR114" s="40">
        <v>232374239</v>
      </c>
      <c r="GS114" s="40">
        <v>235469755</v>
      </c>
      <c r="GT114" s="40">
        <v>238620554</v>
      </c>
      <c r="GU114" s="40">
        <v>241834226</v>
      </c>
      <c r="GV114" s="40">
        <v>245115988</v>
      </c>
      <c r="GW114" s="40">
        <v>248451714</v>
      </c>
      <c r="GX114" s="40">
        <v>251805314</v>
      </c>
      <c r="GY114" s="40">
        <v>255128076</v>
      </c>
      <c r="GZ114" s="40">
        <v>258383257</v>
      </c>
      <c r="HA114" s="40">
        <v>261556386</v>
      </c>
      <c r="HB114" s="40">
        <v>264650969</v>
      </c>
      <c r="HC114" s="40">
        <v>267670549</v>
      </c>
      <c r="HD114" s="40">
        <v>270625567</v>
      </c>
      <c r="HE114" s="40">
        <v>273523621</v>
      </c>
      <c r="HF114" s="40">
        <v>276362000</v>
      </c>
      <c r="HG114" s="40">
        <v>279135000</v>
      </c>
      <c r="HH114" s="40">
        <v>281844000</v>
      </c>
      <c r="HI114" s="40">
        <v>284495000</v>
      </c>
      <c r="HJ114" s="40">
        <v>287090000</v>
      </c>
      <c r="HK114" s="40">
        <v>289628000</v>
      </c>
      <c r="HL114" s="40">
        <v>292109000</v>
      </c>
      <c r="HM114" s="40">
        <v>294533000</v>
      </c>
      <c r="HN114" s="40">
        <v>296896000</v>
      </c>
      <c r="HO114" s="40">
        <v>299198000</v>
      </c>
      <c r="HP114" s="40">
        <v>301439000</v>
      </c>
      <c r="HQ114" s="40">
        <v>303618000</v>
      </c>
      <c r="HR114" s="40">
        <v>305733000</v>
      </c>
      <c r="HS114" s="40">
        <v>307783000</v>
      </c>
      <c r="HT114" s="40">
        <v>309765000</v>
      </c>
      <c r="HU114" s="40">
        <v>311679000</v>
      </c>
      <c r="HV114" s="40">
        <v>313525000</v>
      </c>
      <c r="HW114" s="40">
        <v>315300000</v>
      </c>
      <c r="HX114" s="40">
        <v>317005000</v>
      </c>
      <c r="HY114" s="40">
        <v>318638000</v>
      </c>
      <c r="HZ114" s="40">
        <v>320199000</v>
      </c>
      <c r="IA114" s="40">
        <v>321688000</v>
      </c>
      <c r="IB114" s="40">
        <v>323103000</v>
      </c>
      <c r="IC114" s="40">
        <v>324442000</v>
      </c>
      <c r="ID114" s="40">
        <v>325705000</v>
      </c>
      <c r="IE114" s="40">
        <v>326892000</v>
      </c>
      <c r="IF114" s="40">
        <v>328004000</v>
      </c>
      <c r="IG114" s="40">
        <v>329042000</v>
      </c>
      <c r="IH114" s="40">
        <v>330008000</v>
      </c>
      <c r="II114" s="40">
        <v>330905000</v>
      </c>
      <c r="IJ114" s="336" t="s">
        <v>851</v>
      </c>
      <c r="IK114" s="336" t="s">
        <v>851</v>
      </c>
      <c r="IL114" s="336" t="s">
        <v>851</v>
      </c>
      <c r="IM114" s="40">
        <v>1.2205910868942738E-2</v>
      </c>
      <c r="IN114" s="40">
        <v>1.1761974543333054E-2</v>
      </c>
      <c r="IO114" s="40">
        <v>1.1345069855451584E-2</v>
      </c>
      <c r="IP114" s="40">
        <v>1.0979264043271542E-2</v>
      </c>
      <c r="IQ114" s="40">
        <v>1.0651789605617523E-2</v>
      </c>
      <c r="IR114" s="40">
        <v>1.0323616676032543E-2</v>
      </c>
      <c r="IS114" s="40">
        <v>9.9839353933930397E-3</v>
      </c>
      <c r="IT114" s="40">
        <v>9.6581904217600822E-3</v>
      </c>
      <c r="IU114" s="40">
        <v>9.361952543258667E-3</v>
      </c>
      <c r="IV114" s="40">
        <v>9.080076590180397E-3</v>
      </c>
      <c r="IW114" s="40">
        <v>8.8015850633382797E-3</v>
      </c>
      <c r="IX114" s="40">
        <v>8.5296789184212685E-3</v>
      </c>
      <c r="IY114" s="40">
        <v>8.2640312612056732E-3</v>
      </c>
      <c r="IZ114" s="40">
        <v>7.9908575862646103E-3</v>
      </c>
      <c r="JA114" s="40">
        <v>7.7236522920429707E-3</v>
      </c>
      <c r="JB114" s="40">
        <v>7.462112233042717E-3</v>
      </c>
      <c r="JC114" s="40">
        <v>7.202658336609602E-3</v>
      </c>
      <c r="JD114" s="40">
        <v>6.941839586943388E-3</v>
      </c>
      <c r="JE114" s="40">
        <v>6.6828173585236073E-3</v>
      </c>
      <c r="JF114" s="40">
        <v>6.4189564436674118E-3</v>
      </c>
      <c r="JG114" s="40">
        <v>6.1598666943609715E-3</v>
      </c>
      <c r="JH114" s="40">
        <v>5.9052896685898304E-3</v>
      </c>
      <c r="JI114" s="40">
        <v>5.6454646401107311E-3</v>
      </c>
      <c r="JJ114" s="40">
        <v>5.3929802961647511E-3</v>
      </c>
      <c r="JK114" s="40">
        <v>5.1381154917180538E-3</v>
      </c>
      <c r="JL114" s="40">
        <v>4.8870155587792397E-3</v>
      </c>
      <c r="JM114" s="40">
        <v>4.639454185962677E-3</v>
      </c>
      <c r="JN114" s="40">
        <v>4.3890262022614479E-3</v>
      </c>
      <c r="JO114" s="40">
        <v>4.1356259025633335E-3</v>
      </c>
      <c r="JP114" s="40">
        <v>3.8852801080793142E-3</v>
      </c>
      <c r="JQ114" s="40">
        <v>3.6377774085849524E-3</v>
      </c>
      <c r="JR114" s="40">
        <v>3.3959622960537672E-3</v>
      </c>
      <c r="JS114" s="40">
        <v>3.1595986802130938E-3</v>
      </c>
      <c r="JT114" s="40">
        <v>2.9314944986253977E-3</v>
      </c>
      <c r="JU114" s="40">
        <v>2.7144285850226879E-3</v>
      </c>
      <c r="JV114" s="336" t="s">
        <v>1740</v>
      </c>
      <c r="JW114" s="336" t="s">
        <v>851</v>
      </c>
      <c r="JX114" s="336" t="s">
        <v>851</v>
      </c>
      <c r="JY114" s="336" t="s">
        <v>851</v>
      </c>
      <c r="JZ114" s="336" t="s">
        <v>851</v>
      </c>
      <c r="KA114" s="336" t="s">
        <v>1740</v>
      </c>
      <c r="KB114" s="40">
        <v>0.50364270313381798</v>
      </c>
      <c r="KC114" s="40">
        <v>0.50360408328932893</v>
      </c>
      <c r="KD114" s="40">
        <v>0.50357943711137498</v>
      </c>
      <c r="KE114" s="40">
        <v>0.50356117811078294</v>
      </c>
      <c r="KF114" s="40">
        <v>0.50353616811082702</v>
      </c>
      <c r="KG114" s="40">
        <v>0.50349531238473899</v>
      </c>
      <c r="KH114" s="40">
        <v>0.50343895227657198</v>
      </c>
      <c r="KI114" s="40">
        <v>0.50337162723755702</v>
      </c>
      <c r="KJ114" s="40">
        <v>0.50329343485717204</v>
      </c>
      <c r="KK114" s="40">
        <v>0.50320479093427894</v>
      </c>
      <c r="KL114" s="40">
        <v>0.50310619532245704</v>
      </c>
      <c r="KM114" s="40">
        <v>0.50299784040336393</v>
      </c>
      <c r="KN114" s="40">
        <v>0.50288006780691497</v>
      </c>
      <c r="KO114" s="40">
        <v>0.50275362924122902</v>
      </c>
      <c r="KP114" s="40">
        <v>0.502619600679449</v>
      </c>
      <c r="KQ114" s="40">
        <v>0.50247898025400706</v>
      </c>
      <c r="KR114" s="40">
        <v>0.502332560902504</v>
      </c>
      <c r="KS114" s="40">
        <v>0.50218117484236602</v>
      </c>
      <c r="KT114" s="40">
        <v>0.50202590450569096</v>
      </c>
      <c r="KU114" s="40">
        <v>0.50186787213754502</v>
      </c>
      <c r="KV114" s="40">
        <v>0.501708261404466</v>
      </c>
      <c r="KW114" s="40">
        <v>0.50154781107313495</v>
      </c>
      <c r="KX114" s="40">
        <v>0.50138759140065092</v>
      </c>
      <c r="KY114" s="40">
        <v>0.501229457277238</v>
      </c>
      <c r="KZ114" s="40">
        <v>0.50107548048930095</v>
      </c>
      <c r="LA114" s="40">
        <v>0.50092732545969298</v>
      </c>
      <c r="LB114" s="40">
        <v>0.50078605964350598</v>
      </c>
      <c r="LC114" s="40">
        <v>0.50065212013417004</v>
      </c>
      <c r="LD114" s="40">
        <v>0.50052575568377</v>
      </c>
      <c r="LE114" s="40">
        <v>0.500406969416759</v>
      </c>
      <c r="LF114" s="40">
        <v>0.50029585483161199</v>
      </c>
      <c r="LG114" s="40">
        <v>0.50019278825398705</v>
      </c>
      <c r="LH114" s="40">
        <v>0.50009839514272303</v>
      </c>
      <c r="LI114" s="40">
        <v>0.50001327642552096</v>
      </c>
      <c r="LJ114" s="40">
        <v>0.49993818181795002</v>
      </c>
      <c r="LK114" s="40">
        <v>0.49987361919145101</v>
      </c>
      <c r="LL114" s="336" t="s">
        <v>851</v>
      </c>
      <c r="LM114" s="336" t="s">
        <v>851</v>
      </c>
      <c r="LN114" s="336" t="s">
        <v>1740</v>
      </c>
      <c r="LO114" s="40">
        <v>0.67165589332580566</v>
      </c>
      <c r="LP114" s="40">
        <v>0.67242980003356934</v>
      </c>
      <c r="LQ114" s="40">
        <v>0.67403149604797363</v>
      </c>
      <c r="LR114" s="40">
        <v>0.67591637372970581</v>
      </c>
      <c r="LS114" s="40">
        <v>0.67734575271606445</v>
      </c>
      <c r="LT114" s="40">
        <v>0.67801481485366821</v>
      </c>
      <c r="LU114" s="40">
        <v>0.67866784334182739</v>
      </c>
      <c r="LV114" s="40">
        <v>0.67839574813842773</v>
      </c>
      <c r="LW114" s="40">
        <v>0.67763018608093262</v>
      </c>
      <c r="LX114" s="40">
        <v>0.67705231904983521</v>
      </c>
      <c r="LY114" s="40">
        <v>0.67695146799087524</v>
      </c>
      <c r="LZ114" s="40">
        <v>0.6765713095664978</v>
      </c>
      <c r="MA114" s="40">
        <v>0.67665839195251465</v>
      </c>
      <c r="MB114" s="40">
        <v>0.67698019742965698</v>
      </c>
      <c r="MC114" s="40">
        <v>0.6771361231803894</v>
      </c>
      <c r="MD114" s="40">
        <v>0.67690962553024292</v>
      </c>
      <c r="ME114" s="40">
        <v>0.67619317770004272</v>
      </c>
      <c r="MF114" s="40">
        <v>0.67526298761367798</v>
      </c>
      <c r="MG114" s="40">
        <v>0.67413723468780518</v>
      </c>
      <c r="MH114" s="40">
        <v>0.67288964986801147</v>
      </c>
      <c r="MI114" s="40">
        <v>0.6715768575668335</v>
      </c>
      <c r="MJ114" s="40">
        <v>0.67003554105758667</v>
      </c>
      <c r="MK114" s="40">
        <v>0.66845065355300903</v>
      </c>
      <c r="ML114" s="40">
        <v>0.66684424877166748</v>
      </c>
      <c r="MM114" s="40">
        <v>0.66523241996765137</v>
      </c>
      <c r="MN114" s="40">
        <v>0.66362452507019043</v>
      </c>
      <c r="MO114" s="40">
        <v>0.66192585229873657</v>
      </c>
      <c r="MP114" s="40">
        <v>0.66033858060836792</v>
      </c>
      <c r="MQ114" s="40">
        <v>0.65879303216934204</v>
      </c>
      <c r="MR114" s="40">
        <v>0.65718990564346313</v>
      </c>
      <c r="MS114" s="40">
        <v>0.65547966957092285</v>
      </c>
      <c r="MT114" s="40">
        <v>0.6535981297492981</v>
      </c>
      <c r="MU114" s="40">
        <v>0.65168106555938721</v>
      </c>
      <c r="MV114" s="40">
        <v>0.64985018968582153</v>
      </c>
      <c r="MW114" s="40">
        <v>0.64830243587493896</v>
      </c>
      <c r="MX114" s="40">
        <v>0.64712530374526978</v>
      </c>
      <c r="MY114" s="336" t="s">
        <v>851</v>
      </c>
      <c r="MZ114" s="336" t="s">
        <v>1740</v>
      </c>
      <c r="NA114" s="40">
        <v>0.64076101779937744</v>
      </c>
      <c r="NB114" s="40">
        <v>0.6402430534362793</v>
      </c>
      <c r="NC114" s="40">
        <v>0.64038139581680298</v>
      </c>
      <c r="ND114" s="40">
        <v>0.64072662591934204</v>
      </c>
      <c r="NE114" s="40">
        <v>0.64067959785461426</v>
      </c>
      <c r="NF114" s="40">
        <v>0.64001137018203735</v>
      </c>
      <c r="NG114" s="40">
        <v>0.63955968618392944</v>
      </c>
      <c r="NH114" s="40">
        <v>0.63832193613052368</v>
      </c>
      <c r="NI114" s="40">
        <v>0.6366536021232605</v>
      </c>
      <c r="NJ114" s="40">
        <v>0.63512891530990601</v>
      </c>
      <c r="NK114" s="40">
        <v>0.63398933410644531</v>
      </c>
      <c r="NL114" s="40">
        <v>0.63269436359405518</v>
      </c>
      <c r="NM114" s="40">
        <v>0.63178813457489014</v>
      </c>
      <c r="NN114" s="40">
        <v>0.63108038902282715</v>
      </c>
      <c r="NO114" s="40">
        <v>0.63021057844161987</v>
      </c>
      <c r="NP114" s="40">
        <v>0.6290048360824585</v>
      </c>
      <c r="NQ114" s="40">
        <v>0.62751007080078125</v>
      </c>
      <c r="NR114" s="40">
        <v>0.62580281496047974</v>
      </c>
      <c r="NS114" s="40">
        <v>0.62392675876617432</v>
      </c>
      <c r="NT114" s="40">
        <v>0.62197065353393555</v>
      </c>
      <c r="NU114" s="40">
        <v>0.61999577283859253</v>
      </c>
      <c r="NV114" s="40">
        <v>0.6180301308631897</v>
      </c>
      <c r="NW114" s="40">
        <v>0.61609119176864624</v>
      </c>
      <c r="NX114" s="40">
        <v>0.6141357421875</v>
      </c>
      <c r="NY114" s="40">
        <v>0.61206603050231934</v>
      </c>
      <c r="NZ114" s="40">
        <v>0.60983937978744507</v>
      </c>
      <c r="OA114" s="40">
        <v>0.60754716396331787</v>
      </c>
      <c r="OB114" s="40">
        <v>0.60516089200973511</v>
      </c>
      <c r="OC114" s="40">
        <v>0.60282015800476074</v>
      </c>
      <c r="OD114" s="40">
        <v>0.60073906183242798</v>
      </c>
      <c r="OE114" s="40">
        <v>0.59902983903884888</v>
      </c>
      <c r="OF114" s="40">
        <v>0.59773868322372437</v>
      </c>
      <c r="OG114" s="40">
        <v>0.5968250036239624</v>
      </c>
      <c r="OH114" s="40">
        <v>0.59616094827651978</v>
      </c>
      <c r="OI114" s="40">
        <v>0.5955461859703064</v>
      </c>
      <c r="OJ114" s="40">
        <v>0.59485048055648804</v>
      </c>
      <c r="OK114" s="336" t="s">
        <v>851</v>
      </c>
      <c r="OL114" s="336" t="s">
        <v>851</v>
      </c>
      <c r="OM114" s="336" t="s">
        <v>1740</v>
      </c>
      <c r="ON114" s="40">
        <v>0.58311349153518677</v>
      </c>
      <c r="OO114" s="40">
        <v>0.58430975675582886</v>
      </c>
      <c r="OP114" s="40">
        <v>0.58638983964920044</v>
      </c>
      <c r="OQ114" s="40">
        <v>0.58886998891830444</v>
      </c>
      <c r="OR114" s="40">
        <v>0.59109097719192505</v>
      </c>
      <c r="OS114" s="40">
        <v>0.59276312589645386</v>
      </c>
      <c r="OT114" s="40">
        <v>0.5945245623588562</v>
      </c>
      <c r="OU114" s="40">
        <v>0.59565442800521851</v>
      </c>
      <c r="OV114" s="40">
        <v>0.59632635116577148</v>
      </c>
      <c r="OW114" s="40">
        <v>0.59685051441192627</v>
      </c>
      <c r="OX114" s="40">
        <v>0.59733182191848755</v>
      </c>
      <c r="OY114" s="40">
        <v>0.59711766242980957</v>
      </c>
      <c r="OZ114" s="40">
        <v>0.5968593955039978</v>
      </c>
      <c r="PA114" s="40">
        <v>0.59660208225250244</v>
      </c>
      <c r="PB114" s="40">
        <v>0.59640413522720337</v>
      </c>
      <c r="PC114" s="40">
        <v>0.59630745649337769</v>
      </c>
      <c r="PD114" s="40">
        <v>0.59614378213882446</v>
      </c>
      <c r="PE114" s="40">
        <v>0.59619981050491333</v>
      </c>
      <c r="PF114" s="40">
        <v>0.59632748365402222</v>
      </c>
      <c r="PG114" s="40">
        <v>0.5963292121887207</v>
      </c>
      <c r="PH114" s="40">
        <v>0.59609055519104004</v>
      </c>
      <c r="PI114" s="40">
        <v>0.59548443555831909</v>
      </c>
      <c r="PJ114" s="40">
        <v>0.59471172094345093</v>
      </c>
      <c r="PK114" s="40">
        <v>0.59380906820297241</v>
      </c>
      <c r="PL114" s="40">
        <v>0.59284871816635132</v>
      </c>
      <c r="PM114" s="40">
        <v>0.59188169240951538</v>
      </c>
      <c r="PN114" s="40">
        <v>0.59079200029373169</v>
      </c>
      <c r="PO114" s="40">
        <v>0.58977019786834717</v>
      </c>
      <c r="PP114" s="40">
        <v>0.5887565016746521</v>
      </c>
      <c r="PQ114" s="40">
        <v>0.58765512704849243</v>
      </c>
      <c r="PR114" s="40">
        <v>0.58642023801803589</v>
      </c>
      <c r="PS114" s="40">
        <v>0.58499133586883545</v>
      </c>
      <c r="PT114" s="40">
        <v>0.58351117372512817</v>
      </c>
      <c r="PU114" s="40">
        <v>0.5820959210395813</v>
      </c>
      <c r="PV114" s="40">
        <v>0.58094650506973267</v>
      </c>
      <c r="PW114" s="40">
        <v>0.58014839887619019</v>
      </c>
      <c r="PX114" s="336" t="s">
        <v>851</v>
      </c>
      <c r="PY114" s="336" t="s">
        <v>851</v>
      </c>
      <c r="PZ114" s="40">
        <v>0.6826000000000001</v>
      </c>
      <c r="QA114" s="40">
        <v>0.67159999999999997</v>
      </c>
      <c r="QB114" s="40">
        <v>0.66610000000000003</v>
      </c>
      <c r="QC114" s="40">
        <v>0.66849999999999998</v>
      </c>
      <c r="QD114" s="40">
        <v>0.65870000000000006</v>
      </c>
      <c r="QE114" s="40">
        <v>0.66060000000000008</v>
      </c>
      <c r="QF114" s="40">
        <v>0.6825</v>
      </c>
      <c r="QG114" s="40">
        <v>0.68629999999999991</v>
      </c>
      <c r="QH114" s="40">
        <v>0.68620000000000003</v>
      </c>
      <c r="QI114" s="40">
        <v>0.69189999999999996</v>
      </c>
      <c r="QJ114" s="40">
        <v>0.69430000000000003</v>
      </c>
      <c r="QK114" s="40">
        <v>0.69950000000000001</v>
      </c>
      <c r="QL114" s="40">
        <v>0.69269999999999998</v>
      </c>
      <c r="QM114" s="40">
        <v>0.69</v>
      </c>
      <c r="QN114" s="40">
        <v>0.68659999999999999</v>
      </c>
      <c r="QO114" s="40">
        <v>0.68370000000000009</v>
      </c>
      <c r="QP114" s="40">
        <v>0.68980000000000008</v>
      </c>
      <c r="QQ114" s="40">
        <v>0.69650000000000001</v>
      </c>
      <c r="QR114" s="40">
        <v>0.70200000000000007</v>
      </c>
      <c r="QS114" s="336" t="s">
        <v>851</v>
      </c>
      <c r="QT114" s="336" t="s">
        <v>851</v>
      </c>
      <c r="QU114" s="336" t="s">
        <v>851</v>
      </c>
      <c r="QV114" s="336" t="s">
        <v>851</v>
      </c>
      <c r="QW114" s="40">
        <v>7.8656105324625969E-3</v>
      </c>
      <c r="QX114" s="336" t="s">
        <v>851</v>
      </c>
      <c r="QY114" s="336" t="s">
        <v>851</v>
      </c>
      <c r="QZ114" s="336" t="s">
        <v>851</v>
      </c>
      <c r="RA114" s="336" t="s">
        <v>851</v>
      </c>
      <c r="RB114" s="336" t="s">
        <v>851</v>
      </c>
      <c r="RC114" s="336" t="s">
        <v>851</v>
      </c>
      <c r="RD114" s="336" t="s">
        <v>851</v>
      </c>
      <c r="RE114" s="336" t="s">
        <v>851</v>
      </c>
      <c r="RF114" s="40">
        <v>0.38200000000000001</v>
      </c>
      <c r="RG114" s="40">
        <v>2019</v>
      </c>
      <c r="RH114" s="336" t="s">
        <v>840</v>
      </c>
      <c r="RI114" s="336" t="s">
        <v>851</v>
      </c>
      <c r="RJ114" s="40">
        <v>2.7000000000000003E-2</v>
      </c>
      <c r="RK114" s="40">
        <v>2019</v>
      </c>
      <c r="RL114" s="336" t="s">
        <v>840</v>
      </c>
      <c r="RM114" s="336" t="s">
        <v>851</v>
      </c>
      <c r="RN114" s="40">
        <v>0.19899999999999998</v>
      </c>
      <c r="RO114" s="40">
        <v>2019</v>
      </c>
      <c r="RP114" s="336" t="s">
        <v>840</v>
      </c>
      <c r="RQ114" s="336" t="s">
        <v>851</v>
      </c>
      <c r="RR114" s="40">
        <v>0.52200000000000002</v>
      </c>
      <c r="RS114" s="40">
        <v>2019</v>
      </c>
      <c r="RT114" s="336" t="s">
        <v>840</v>
      </c>
      <c r="RU114" s="336" t="s">
        <v>851</v>
      </c>
      <c r="RV114" s="40">
        <v>9.4E-2</v>
      </c>
      <c r="RW114" s="40">
        <v>2019</v>
      </c>
      <c r="RX114" s="336" t="s">
        <v>840</v>
      </c>
      <c r="RY114" s="336" t="s">
        <v>851</v>
      </c>
      <c r="RZ114" s="336" t="s">
        <v>838</v>
      </c>
      <c r="SA114" s="40">
        <v>0.30464476346969604</v>
      </c>
      <c r="SB114" s="40">
        <v>0.3159947395324707</v>
      </c>
      <c r="SC114" s="40">
        <v>0.32441934943199158</v>
      </c>
      <c r="SD114" s="40">
        <v>0.32519456744194031</v>
      </c>
      <c r="SE114" s="40">
        <v>0.31892958283424377</v>
      </c>
      <c r="SF114" s="336" t="s">
        <v>851</v>
      </c>
      <c r="SG114" s="336" t="s">
        <v>851</v>
      </c>
      <c r="SH114" s="40">
        <v>0.27706703543663025</v>
      </c>
      <c r="SI114" s="40">
        <v>0.30215117335319519</v>
      </c>
      <c r="SJ114" s="40">
        <v>0.32169494032859802</v>
      </c>
      <c r="SK114" s="40">
        <v>0.32437187433242798</v>
      </c>
      <c r="SL114" s="40">
        <v>0.32347133755683899</v>
      </c>
      <c r="SM114" s="336" t="s">
        <v>840</v>
      </c>
      <c r="SN114" s="336" t="s">
        <v>851</v>
      </c>
      <c r="SO114" s="336" t="s">
        <v>851</v>
      </c>
      <c r="SP114" s="40">
        <v>4.7803346067667007E-2</v>
      </c>
      <c r="SQ114" s="40">
        <v>4.8341576009988785E-2</v>
      </c>
      <c r="SR114" s="40">
        <v>4.4602923095226288E-2</v>
      </c>
      <c r="SS114" s="40">
        <v>3.5411771386861801E-2</v>
      </c>
      <c r="ST114" s="40">
        <v>-2.0912587642669678E-2</v>
      </c>
      <c r="SU114" s="336" t="s">
        <v>838</v>
      </c>
      <c r="SV114" s="336" t="s">
        <v>851</v>
      </c>
      <c r="SW114" s="336" t="s">
        <v>851</v>
      </c>
      <c r="SX114" s="40">
        <v>5.1250405609607697E-2</v>
      </c>
      <c r="SY114" s="40">
        <v>5.3426709026098251E-2</v>
      </c>
      <c r="SZ114" s="40">
        <v>5.2732035517692566E-2</v>
      </c>
      <c r="TA114" s="40">
        <v>4.9116604030132294E-2</v>
      </c>
      <c r="TB114" s="40">
        <v>4.8963099718093872E-2</v>
      </c>
      <c r="TC114" s="336" t="s">
        <v>840</v>
      </c>
      <c r="TD114" s="336" t="s">
        <v>851</v>
      </c>
      <c r="TE114" s="336" t="s">
        <v>851</v>
      </c>
      <c r="TF114" s="336" t="s">
        <v>851</v>
      </c>
      <c r="TG114" s="40">
        <v>3.4948397427797318E-2</v>
      </c>
      <c r="TH114" s="40">
        <v>3.5703282803297043E-2</v>
      </c>
      <c r="TI114" s="40">
        <v>3.2289229333400726E-2</v>
      </c>
      <c r="TJ114" s="40">
        <v>2.4022696539759636E-2</v>
      </c>
      <c r="TK114" s="40">
        <v>-3.1565740704536438E-2</v>
      </c>
      <c r="TL114" s="336" t="s">
        <v>838</v>
      </c>
      <c r="TM114" s="336" t="s">
        <v>851</v>
      </c>
      <c r="TN114" s="336" t="s">
        <v>851</v>
      </c>
      <c r="TO114" s="336" t="s">
        <v>851</v>
      </c>
      <c r="TP114" s="40">
        <v>3.8238160312175751E-2</v>
      </c>
      <c r="TQ114" s="40">
        <v>4.0607761591672897E-2</v>
      </c>
      <c r="TR114" s="40">
        <v>4.0145881474018097E-2</v>
      </c>
      <c r="TS114" s="40">
        <v>3.7322502583265305E-2</v>
      </c>
      <c r="TT114" s="40">
        <v>3.7983834743499756E-2</v>
      </c>
      <c r="TU114" s="336" t="s">
        <v>840</v>
      </c>
      <c r="TV114" s="336" t="s">
        <v>851</v>
      </c>
      <c r="TW114" s="40">
        <v>4050</v>
      </c>
      <c r="TX114" s="336" t="s">
        <v>840</v>
      </c>
      <c r="TY114" s="336" t="s">
        <v>851</v>
      </c>
      <c r="TZ114" s="40">
        <v>3877.3837890625</v>
      </c>
      <c r="UA114" s="336" t="s">
        <v>838</v>
      </c>
      <c r="UB114" s="336" t="s">
        <v>851</v>
      </c>
      <c r="UC114" s="40">
        <v>3877.3829765632499</v>
      </c>
      <c r="UD114" s="336" t="s">
        <v>840</v>
      </c>
      <c r="UE114" s="336" t="s">
        <v>851</v>
      </c>
      <c r="UF114" s="336" t="s">
        <v>851</v>
      </c>
      <c r="UG114" s="40">
        <v>0.30418431758880615</v>
      </c>
      <c r="UH114" s="40">
        <v>0.30758023262023926</v>
      </c>
      <c r="UI114" s="40">
        <v>0.30416578054428101</v>
      </c>
      <c r="UJ114" s="40">
        <v>0.3062569797039032</v>
      </c>
      <c r="UK114" s="40">
        <v>0.31482774019241333</v>
      </c>
      <c r="UL114" s="336" t="s">
        <v>838</v>
      </c>
      <c r="UM114" s="336" t="s">
        <v>851</v>
      </c>
      <c r="UN114" s="336" t="s">
        <v>851</v>
      </c>
      <c r="UO114" s="336" t="s">
        <v>851</v>
      </c>
      <c r="UP114" s="40">
        <v>0.27983692288398743</v>
      </c>
      <c r="UQ114" s="40">
        <v>0.29437482357025146</v>
      </c>
      <c r="UR114" s="40">
        <v>0.30253291130065918</v>
      </c>
      <c r="US114" s="40">
        <v>0.30218464136123657</v>
      </c>
      <c r="UT114" s="40">
        <v>0.29641452431678772</v>
      </c>
      <c r="UU114" s="336" t="s">
        <v>840</v>
      </c>
    </row>
    <row r="115" spans="1:567">
      <c r="A115" s="336" t="s">
        <v>425</v>
      </c>
      <c r="B115" s="336" t="s">
        <v>77</v>
      </c>
      <c r="C115" s="336" t="s">
        <v>302</v>
      </c>
      <c r="D115" s="40">
        <v>4.6449817717075348E-2</v>
      </c>
      <c r="E115" s="336" t="s">
        <v>436</v>
      </c>
      <c r="F115" s="40">
        <v>5.417899414896965E-2</v>
      </c>
      <c r="G115" s="336" t="s">
        <v>1741</v>
      </c>
      <c r="H115" s="40">
        <v>4.3211318552494049E-2</v>
      </c>
      <c r="I115" s="336" t="s">
        <v>1447</v>
      </c>
      <c r="J115" s="40">
        <v>3.91402468085289E-2</v>
      </c>
      <c r="K115" s="336" t="s">
        <v>1803</v>
      </c>
      <c r="L115" s="336" t="s">
        <v>436</v>
      </c>
      <c r="M115" s="40">
        <v>0.25946909189224243</v>
      </c>
      <c r="N115" s="40">
        <v>0.44084692001342773</v>
      </c>
      <c r="O115" s="336" t="s">
        <v>436</v>
      </c>
      <c r="P115" s="40">
        <v>0.25946909189224243</v>
      </c>
      <c r="Q115" s="336" t="s">
        <v>436</v>
      </c>
      <c r="R115" s="40">
        <v>0.38141998648643494</v>
      </c>
      <c r="S115" s="336" t="s">
        <v>436</v>
      </c>
      <c r="T115" s="40">
        <v>0.286690354347229</v>
      </c>
      <c r="U115" s="336" t="s">
        <v>436</v>
      </c>
      <c r="V115" s="336" t="s">
        <v>851</v>
      </c>
      <c r="W115" s="336" t="s">
        <v>1741</v>
      </c>
      <c r="X115" s="40">
        <v>0.26226893067359924</v>
      </c>
      <c r="Y115" s="40">
        <v>0.42316466569900513</v>
      </c>
      <c r="Z115" s="336" t="s">
        <v>1741</v>
      </c>
      <c r="AA115" s="40">
        <v>0.26226893067359924</v>
      </c>
      <c r="AB115" s="336" t="s">
        <v>1741</v>
      </c>
      <c r="AC115" s="40">
        <v>0.41397351026535034</v>
      </c>
      <c r="AD115" s="336" t="s">
        <v>1741</v>
      </c>
      <c r="AE115" s="40">
        <v>0.26233163475990295</v>
      </c>
      <c r="AF115" s="336" t="s">
        <v>1741</v>
      </c>
      <c r="AG115" s="336" t="s">
        <v>851</v>
      </c>
      <c r="AH115" s="336" t="s">
        <v>1447</v>
      </c>
      <c r="AI115" s="40">
        <v>0.36115288734436035</v>
      </c>
      <c r="AJ115" s="40">
        <v>0.54342150688171387</v>
      </c>
      <c r="AK115" s="336" t="s">
        <v>1447</v>
      </c>
      <c r="AL115" s="40">
        <v>0.36115288734436035</v>
      </c>
      <c r="AM115" s="336" t="s">
        <v>1447</v>
      </c>
      <c r="AN115" s="40">
        <v>0.39909341931343079</v>
      </c>
      <c r="AO115" s="336" t="s">
        <v>1447</v>
      </c>
      <c r="AP115" s="40">
        <v>0.36363464593887329</v>
      </c>
      <c r="AQ115" s="336" t="s">
        <v>1447</v>
      </c>
      <c r="AR115" s="336" t="s">
        <v>851</v>
      </c>
      <c r="AS115" s="336" t="s">
        <v>1803</v>
      </c>
      <c r="AT115" s="40">
        <v>0.35581910610198975</v>
      </c>
      <c r="AU115" s="40">
        <v>0.53610920906066895</v>
      </c>
      <c r="AV115" s="336" t="s">
        <v>1803</v>
      </c>
      <c r="AW115" s="40">
        <v>0.35581910610198975</v>
      </c>
      <c r="AX115" s="336" t="s">
        <v>1803</v>
      </c>
      <c r="AY115" s="40">
        <v>0.39765268564224243</v>
      </c>
      <c r="AZ115" s="336" t="s">
        <v>1803</v>
      </c>
      <c r="BA115" s="40">
        <v>0.35384064912796021</v>
      </c>
      <c r="BB115" s="336" t="s">
        <v>1803</v>
      </c>
      <c r="BC115" s="336" t="s">
        <v>851</v>
      </c>
      <c r="BD115" s="336" t="s">
        <v>436</v>
      </c>
      <c r="BE115" s="40">
        <v>2.5962405204772949</v>
      </c>
      <c r="BF115" s="336" t="s">
        <v>827</v>
      </c>
      <c r="BG115" s="40">
        <v>2.7752506732940674</v>
      </c>
      <c r="BH115" s="336" t="s">
        <v>1447</v>
      </c>
      <c r="BI115" s="40">
        <v>3.1893551349639893</v>
      </c>
      <c r="BJ115" s="336" t="s">
        <v>1803</v>
      </c>
      <c r="BK115" s="40">
        <v>6.8013229370117188</v>
      </c>
      <c r="BL115" s="336" t="s">
        <v>851</v>
      </c>
      <c r="BM115" s="40">
        <v>3.0185294151306152</v>
      </c>
      <c r="BN115" s="336" t="s">
        <v>838</v>
      </c>
      <c r="BO115" s="336" t="s">
        <v>851</v>
      </c>
      <c r="BP115" s="336" t="s">
        <v>436</v>
      </c>
      <c r="BQ115" s="40">
        <v>1.8148284405469894E-2</v>
      </c>
      <c r="BR115" s="40">
        <v>1.545455027371645E-2</v>
      </c>
      <c r="BS115" s="40">
        <v>1.3168626464903355E-2</v>
      </c>
      <c r="BT115" s="40">
        <v>7.9200752079486847E-3</v>
      </c>
      <c r="BU115" s="40">
        <v>7.9200603067874908E-3</v>
      </c>
      <c r="BV115" s="336" t="s">
        <v>851</v>
      </c>
      <c r="BW115" s="336" t="s">
        <v>827</v>
      </c>
      <c r="BX115" s="40">
        <v>2.0372718572616577E-2</v>
      </c>
      <c r="BY115" s="40">
        <v>2.090064249932766E-2</v>
      </c>
      <c r="BZ115" s="40">
        <v>2.0688492804765701E-2</v>
      </c>
      <c r="CA115" s="40">
        <v>1.956351101398468E-2</v>
      </c>
      <c r="CB115" s="40">
        <v>1.900101825594902E-2</v>
      </c>
      <c r="CC115" s="336" t="s">
        <v>851</v>
      </c>
      <c r="CD115" s="336" t="s">
        <v>1447</v>
      </c>
      <c r="CE115" s="40">
        <v>2.0404532551765442E-2</v>
      </c>
      <c r="CF115" s="40">
        <v>2.0501000806689262E-2</v>
      </c>
      <c r="CG115" s="40">
        <v>1.9844762980937958E-2</v>
      </c>
      <c r="CH115" s="40">
        <v>1.9001025706529617E-2</v>
      </c>
      <c r="CI115" s="40">
        <v>1.9001077860593796E-2</v>
      </c>
      <c r="CJ115" s="336" t="s">
        <v>851</v>
      </c>
      <c r="CK115" s="336" t="s">
        <v>1803</v>
      </c>
      <c r="CL115" s="40">
        <v>2.0425738766789436E-2</v>
      </c>
      <c r="CM115" s="40">
        <v>2.0126005634665489E-2</v>
      </c>
      <c r="CN115" s="40">
        <v>1.9282270222902298E-2</v>
      </c>
      <c r="CO115" s="40">
        <v>1.9001029431819916E-2</v>
      </c>
      <c r="CP115" s="40">
        <v>1.9001021981239319E-2</v>
      </c>
      <c r="CQ115" s="336" t="s">
        <v>851</v>
      </c>
      <c r="CR115" s="40">
        <v>3.1410739421844482</v>
      </c>
      <c r="CS115" s="40">
        <v>3.8421540260314941</v>
      </c>
      <c r="CT115" s="40">
        <v>4.8462700843811035</v>
      </c>
      <c r="CU115" s="40">
        <v>5.926145076751709</v>
      </c>
      <c r="CV115" s="40">
        <v>6.8946356773376465</v>
      </c>
      <c r="CW115" s="336" t="s">
        <v>1741</v>
      </c>
      <c r="CX115" s="336" t="s">
        <v>851</v>
      </c>
      <c r="CY115" s="40">
        <v>3.5617218017578125</v>
      </c>
      <c r="CZ115" s="40">
        <v>4.4143199920654297</v>
      </c>
      <c r="DA115" s="40">
        <v>5.4941949844360352</v>
      </c>
      <c r="DB115" s="40">
        <v>6.5183777809143066</v>
      </c>
      <c r="DC115" s="40">
        <v>7.4590229988098145</v>
      </c>
      <c r="DD115" s="336" t="s">
        <v>1447</v>
      </c>
      <c r="DE115" s="336" t="s">
        <v>851</v>
      </c>
      <c r="DF115" s="40">
        <v>7.8352808952331543</v>
      </c>
      <c r="DG115" s="336" t="s">
        <v>1803</v>
      </c>
      <c r="DH115" s="336" t="s">
        <v>851</v>
      </c>
      <c r="DI115" s="336" t="s">
        <v>851</v>
      </c>
      <c r="DJ115" s="336">
        <v>10.3</v>
      </c>
      <c r="DK115" s="336" t="s">
        <v>1738</v>
      </c>
      <c r="DL115" s="336" t="s">
        <v>851</v>
      </c>
      <c r="DM115" s="336" t="s">
        <v>851</v>
      </c>
      <c r="DN115" s="336" t="s">
        <v>436</v>
      </c>
      <c r="DO115" s="40">
        <v>5.8018863201141357E-3</v>
      </c>
      <c r="DP115" s="40">
        <v>4.9139163456857204E-3</v>
      </c>
      <c r="DQ115" s="40">
        <v>7.451644167304039E-3</v>
      </c>
      <c r="DR115" s="40">
        <v>1.0858663357794285E-2</v>
      </c>
      <c r="DS115" s="40">
        <v>1.4246196486055851E-2</v>
      </c>
      <c r="DT115" s="336" t="s">
        <v>851</v>
      </c>
      <c r="DU115" s="336" t="s">
        <v>827</v>
      </c>
      <c r="DV115" s="40">
        <v>-4.3580848723649979E-3</v>
      </c>
      <c r="DW115" s="40">
        <v>-2.6181396096944809E-3</v>
      </c>
      <c r="DX115" s="40">
        <v>-7.2621549479663372E-3</v>
      </c>
      <c r="DY115" s="40">
        <v>-2.0023420453071594E-2</v>
      </c>
      <c r="DZ115" s="40">
        <v>1.9980106502771378E-2</v>
      </c>
      <c r="EA115" s="336" t="s">
        <v>851</v>
      </c>
      <c r="EB115" s="336" t="s">
        <v>1447</v>
      </c>
      <c r="EC115" s="40">
        <v>1.3822134351357818E-3</v>
      </c>
      <c r="ED115" s="40">
        <v>6.9204722531139851E-3</v>
      </c>
      <c r="EE115" s="40">
        <v>5.9780832380056381E-3</v>
      </c>
      <c r="EF115" s="40">
        <v>3.4813757985830307E-2</v>
      </c>
      <c r="EG115" s="40">
        <v>4.6281684190034866E-2</v>
      </c>
      <c r="EH115" s="336" t="s">
        <v>851</v>
      </c>
      <c r="EI115" s="336" t="s">
        <v>1803</v>
      </c>
      <c r="EJ115" s="40">
        <v>-1.0949320159852505E-2</v>
      </c>
      <c r="EK115" s="40">
        <v>-1.20674017816782E-2</v>
      </c>
      <c r="EL115" s="40">
        <v>-1.571766659617424E-2</v>
      </c>
      <c r="EM115" s="40">
        <v>-1.4365552924573421E-2</v>
      </c>
      <c r="EN115" s="40">
        <v>-7.9170159995555878E-2</v>
      </c>
      <c r="EO115" s="336" t="s">
        <v>851</v>
      </c>
      <c r="EP115" s="336" t="s">
        <v>851</v>
      </c>
      <c r="EQ115" s="336" t="s">
        <v>851</v>
      </c>
      <c r="ER115" s="40">
        <v>0.48</v>
      </c>
      <c r="ES115" s="336" t="s">
        <v>1739</v>
      </c>
      <c r="ET115" s="336" t="s">
        <v>851</v>
      </c>
      <c r="EU115" s="336" t="s">
        <v>851</v>
      </c>
      <c r="EV115" s="40">
        <v>0.76879999999999993</v>
      </c>
      <c r="EW115" s="336" t="s">
        <v>1739</v>
      </c>
      <c r="EX115" s="336" t="s">
        <v>851</v>
      </c>
      <c r="EY115" s="336" t="s">
        <v>851</v>
      </c>
      <c r="EZ115" s="40">
        <v>0.18940000000000001</v>
      </c>
      <c r="FA115" s="336" t="s">
        <v>1739</v>
      </c>
      <c r="FB115" s="336" t="s">
        <v>851</v>
      </c>
      <c r="FC115" s="40">
        <v>3.9142109453678131E-2</v>
      </c>
      <c r="FD115" s="40">
        <v>4.6708725392818451E-2</v>
      </c>
      <c r="FE115" s="40">
        <v>3.9423171430826187E-2</v>
      </c>
      <c r="FF115" s="40">
        <v>3.3360105007886887E-2</v>
      </c>
      <c r="FG115" s="40">
        <v>-3.4899204038083553E-3</v>
      </c>
      <c r="FH115" s="336" t="s">
        <v>838</v>
      </c>
      <c r="FI115" s="336" t="s">
        <v>851</v>
      </c>
      <c r="FJ115" s="40">
        <v>0.11388635635375977</v>
      </c>
      <c r="FK115" s="40"/>
      <c r="FL115" s="40"/>
      <c r="FM115" s="40"/>
      <c r="FN115" s="40"/>
      <c r="FO115" s="336" t="s">
        <v>840</v>
      </c>
      <c r="FP115" s="336" t="s">
        <v>851</v>
      </c>
      <c r="FQ115" s="40">
        <v>2.8433326631784439E-2</v>
      </c>
      <c r="FR115" s="336" t="s">
        <v>840</v>
      </c>
      <c r="FS115" s="336" t="s">
        <v>851</v>
      </c>
      <c r="FT115" s="336" t="s">
        <v>851</v>
      </c>
      <c r="FU115" s="40">
        <v>8.8775428012013435E-3</v>
      </c>
      <c r="FV115" s="40">
        <v>7.4596512131392956E-3</v>
      </c>
      <c r="FW115" s="40">
        <v>7.2699687443673611E-3</v>
      </c>
      <c r="FX115" s="40">
        <v>7.7127218246459961E-3</v>
      </c>
      <c r="FY115" s="40">
        <v>5.8394046500325203E-3</v>
      </c>
      <c r="FZ115" s="336" t="s">
        <v>840</v>
      </c>
      <c r="GA115" s="336" t="s">
        <v>851</v>
      </c>
      <c r="GB115" s="336" t="s">
        <v>851</v>
      </c>
      <c r="GC115" s="336" t="s">
        <v>851</v>
      </c>
      <c r="GD115" s="336" t="s">
        <v>851</v>
      </c>
      <c r="GE115" s="336" t="s">
        <v>851</v>
      </c>
      <c r="GF115" s="336" t="s">
        <v>851</v>
      </c>
      <c r="GG115" s="336" t="s">
        <v>851</v>
      </c>
      <c r="GH115" s="336" t="s">
        <v>851</v>
      </c>
      <c r="GI115" s="336" t="s">
        <v>851</v>
      </c>
      <c r="GJ115" s="336" t="s">
        <v>851</v>
      </c>
      <c r="GK115" s="40">
        <v>65623397</v>
      </c>
      <c r="GL115" s="40">
        <v>66449111</v>
      </c>
      <c r="GM115" s="40">
        <v>67284801</v>
      </c>
      <c r="GN115" s="40">
        <v>68122947</v>
      </c>
      <c r="GO115" s="40">
        <v>68951279</v>
      </c>
      <c r="GP115" s="40">
        <v>69762345</v>
      </c>
      <c r="GQ115" s="40">
        <v>70554756</v>
      </c>
      <c r="GR115" s="40">
        <v>71336476</v>
      </c>
      <c r="GS115" s="40">
        <v>72120608</v>
      </c>
      <c r="GT115" s="40">
        <v>72924833</v>
      </c>
      <c r="GU115" s="40">
        <v>73762519</v>
      </c>
      <c r="GV115" s="40">
        <v>74634959</v>
      </c>
      <c r="GW115" s="40">
        <v>75539881</v>
      </c>
      <c r="GX115" s="40">
        <v>76481963</v>
      </c>
      <c r="GY115" s="40">
        <v>77465769</v>
      </c>
      <c r="GZ115" s="40">
        <v>78492208</v>
      </c>
      <c r="HA115" s="40">
        <v>79563991</v>
      </c>
      <c r="HB115" s="40">
        <v>80673888</v>
      </c>
      <c r="HC115" s="40">
        <v>81800204</v>
      </c>
      <c r="HD115" s="40">
        <v>82913893</v>
      </c>
      <c r="HE115" s="40">
        <v>83992953</v>
      </c>
      <c r="HF115" s="40">
        <v>85029000</v>
      </c>
      <c r="HG115" s="40">
        <v>86023000</v>
      </c>
      <c r="HH115" s="40">
        <v>86976000</v>
      </c>
      <c r="HI115" s="40">
        <v>87892000</v>
      </c>
      <c r="HJ115" s="40">
        <v>88775000</v>
      </c>
      <c r="HK115" s="40">
        <v>89623000</v>
      </c>
      <c r="HL115" s="40">
        <v>90433000</v>
      </c>
      <c r="HM115" s="40">
        <v>91208000</v>
      </c>
      <c r="HN115" s="40">
        <v>91951000</v>
      </c>
      <c r="HO115" s="40">
        <v>92664000</v>
      </c>
      <c r="HP115" s="40">
        <v>93348000</v>
      </c>
      <c r="HQ115" s="40">
        <v>94005000</v>
      </c>
      <c r="HR115" s="40">
        <v>94638000</v>
      </c>
      <c r="HS115" s="40">
        <v>95250000</v>
      </c>
      <c r="HT115" s="40">
        <v>95844000</v>
      </c>
      <c r="HU115" s="40">
        <v>96422000</v>
      </c>
      <c r="HV115" s="40">
        <v>96985000</v>
      </c>
      <c r="HW115" s="40">
        <v>97534000</v>
      </c>
      <c r="HX115" s="40">
        <v>98070000</v>
      </c>
      <c r="HY115" s="40">
        <v>98594000</v>
      </c>
      <c r="HZ115" s="40">
        <v>99106000</v>
      </c>
      <c r="IA115" s="40">
        <v>99606000</v>
      </c>
      <c r="IB115" s="40">
        <v>100094000</v>
      </c>
      <c r="IC115" s="40">
        <v>100570000</v>
      </c>
      <c r="ID115" s="40">
        <v>101032000</v>
      </c>
      <c r="IE115" s="40">
        <v>101480000</v>
      </c>
      <c r="IF115" s="40">
        <v>101913000</v>
      </c>
      <c r="IG115" s="40">
        <v>102329000</v>
      </c>
      <c r="IH115" s="40">
        <v>102725000</v>
      </c>
      <c r="II115" s="40">
        <v>103098000</v>
      </c>
      <c r="IJ115" s="336" t="s">
        <v>851</v>
      </c>
      <c r="IK115" s="336" t="s">
        <v>851</v>
      </c>
      <c r="IL115" s="336" t="s">
        <v>851</v>
      </c>
      <c r="IM115" s="40">
        <v>1.3562257401645184E-2</v>
      </c>
      <c r="IN115" s="40">
        <v>1.3853337615728378E-2</v>
      </c>
      <c r="IO115" s="40">
        <v>1.3864783570170403E-2</v>
      </c>
      <c r="IP115" s="40">
        <v>1.3522897846996784E-2</v>
      </c>
      <c r="IQ115" s="40">
        <v>1.2930266559123993E-2</v>
      </c>
      <c r="IR115" s="40">
        <v>1.2259472161531448E-2</v>
      </c>
      <c r="IS115" s="40">
        <v>1.1622327379882336E-2</v>
      </c>
      <c r="IT115" s="40">
        <v>1.1017516255378723E-2</v>
      </c>
      <c r="IU115" s="40">
        <v>1.0476569645106792E-2</v>
      </c>
      <c r="IV115" s="40">
        <v>9.9962912499904633E-3</v>
      </c>
      <c r="IW115" s="40">
        <v>9.5069045200943947E-3</v>
      </c>
      <c r="IX115" s="40">
        <v>8.9972615242004395E-3</v>
      </c>
      <c r="IY115" s="40">
        <v>8.5333678871393204E-3</v>
      </c>
      <c r="IZ115" s="40">
        <v>8.1132138147950172E-3</v>
      </c>
      <c r="JA115" s="40">
        <v>7.7242213301360607E-3</v>
      </c>
      <c r="JB115" s="40">
        <v>7.35439732670784E-3</v>
      </c>
      <c r="JC115" s="40">
        <v>7.0135272108018398E-3</v>
      </c>
      <c r="JD115" s="40">
        <v>6.7111141979694366E-3</v>
      </c>
      <c r="JE115" s="40">
        <v>6.4459270797669888E-3</v>
      </c>
      <c r="JF115" s="40">
        <v>6.2168557196855545E-3</v>
      </c>
      <c r="JG115" s="40">
        <v>6.0125216841697693E-3</v>
      </c>
      <c r="JH115" s="40">
        <v>5.8219358325004578E-3</v>
      </c>
      <c r="JI115" s="40">
        <v>5.644707940518856E-3</v>
      </c>
      <c r="JJ115" s="40">
        <v>5.4804743267595768E-3</v>
      </c>
      <c r="JK115" s="40">
        <v>5.3288983181118965E-3</v>
      </c>
      <c r="JL115" s="40">
        <v>5.179576575756073E-3</v>
      </c>
      <c r="JM115" s="40">
        <v>5.0324192270636559E-3</v>
      </c>
      <c r="JN115" s="40">
        <v>4.8873405903577805E-3</v>
      </c>
      <c r="JO115" s="40">
        <v>4.744257777929306E-3</v>
      </c>
      <c r="JP115" s="40">
        <v>4.583295900374651E-3</v>
      </c>
      <c r="JQ115" s="40">
        <v>4.4244364835321903E-3</v>
      </c>
      <c r="JR115" s="40">
        <v>4.2577735148370266E-3</v>
      </c>
      <c r="JS115" s="40">
        <v>4.0736044757068157E-3</v>
      </c>
      <c r="JT115" s="40">
        <v>3.8624019362032413E-3</v>
      </c>
      <c r="JU115" s="40">
        <v>3.6244774237275124E-3</v>
      </c>
      <c r="JV115" s="336" t="s">
        <v>1740</v>
      </c>
      <c r="JW115" s="336" t="s">
        <v>851</v>
      </c>
      <c r="JX115" s="336" t="s">
        <v>851</v>
      </c>
      <c r="JY115" s="336" t="s">
        <v>851</v>
      </c>
      <c r="JZ115" s="336" t="s">
        <v>851</v>
      </c>
      <c r="KA115" s="336" t="s">
        <v>1740</v>
      </c>
      <c r="KB115" s="40">
        <v>0.50616671402593194</v>
      </c>
      <c r="KC115" s="40">
        <v>0.50619047000797102</v>
      </c>
      <c r="KD115" s="40">
        <v>0.50597519236955601</v>
      </c>
      <c r="KE115" s="40">
        <v>0.50560870239394495</v>
      </c>
      <c r="KF115" s="40">
        <v>0.50522160381493597</v>
      </c>
      <c r="KG115" s="40">
        <v>0.50490433405764401</v>
      </c>
      <c r="KH115" s="40">
        <v>0.50466973762759804</v>
      </c>
      <c r="KI115" s="40">
        <v>0.50448510519467493</v>
      </c>
      <c r="KJ115" s="40">
        <v>0.50433892426264104</v>
      </c>
      <c r="KK115" s="40">
        <v>0.50420902256872702</v>
      </c>
      <c r="KL115" s="40">
        <v>0.50408029749260896</v>
      </c>
      <c r="KM115" s="40">
        <v>0.50395402754811403</v>
      </c>
      <c r="KN115" s="40">
        <v>0.50383818844153605</v>
      </c>
      <c r="KO115" s="40">
        <v>0.50373162323283505</v>
      </c>
      <c r="KP115" s="40">
        <v>0.50363335391685404</v>
      </c>
      <c r="KQ115" s="40">
        <v>0.50354250917117493</v>
      </c>
      <c r="KR115" s="40">
        <v>0.50345852314322503</v>
      </c>
      <c r="KS115" s="40">
        <v>0.50338094134812605</v>
      </c>
      <c r="KT115" s="40">
        <v>0.503309181345031</v>
      </c>
      <c r="KU115" s="40">
        <v>0.50324290921353398</v>
      </c>
      <c r="KV115" s="40">
        <v>0.503181775546234</v>
      </c>
      <c r="KW115" s="40">
        <v>0.50312538557647102</v>
      </c>
      <c r="KX115" s="40">
        <v>0.50307369509359201</v>
      </c>
      <c r="KY115" s="40">
        <v>0.50302715733347003</v>
      </c>
      <c r="KZ115" s="40">
        <v>0.50298620836039198</v>
      </c>
      <c r="LA115" s="40">
        <v>0.50295130688489897</v>
      </c>
      <c r="LB115" s="40">
        <v>0.50292240170420999</v>
      </c>
      <c r="LC115" s="40">
        <v>0.50289933401386799</v>
      </c>
      <c r="LD115" s="40">
        <v>0.50288210206247097</v>
      </c>
      <c r="LE115" s="40">
        <v>0.50287073214256806</v>
      </c>
      <c r="LF115" s="40">
        <v>0.50286515116751307</v>
      </c>
      <c r="LG115" s="40">
        <v>0.50286535951293398</v>
      </c>
      <c r="LH115" s="40">
        <v>0.502871209061864</v>
      </c>
      <c r="LI115" s="40">
        <v>0.50288237134494895</v>
      </c>
      <c r="LJ115" s="40">
        <v>0.50289845595872895</v>
      </c>
      <c r="LK115" s="40">
        <v>0.50291914739093602</v>
      </c>
      <c r="LL115" s="336" t="s">
        <v>851</v>
      </c>
      <c r="LM115" s="336" t="s">
        <v>851</v>
      </c>
      <c r="LN115" s="336" t="s">
        <v>1740</v>
      </c>
      <c r="LO115" s="40">
        <v>0.70311850309371948</v>
      </c>
      <c r="LP115" s="40">
        <v>0.70052582025527954</v>
      </c>
      <c r="LQ115" s="40">
        <v>0.69713449478149414</v>
      </c>
      <c r="LR115" s="40">
        <v>0.69338870048522949</v>
      </c>
      <c r="LS115" s="40">
        <v>0.68986821174621582</v>
      </c>
      <c r="LT115" s="40">
        <v>0.68690949678421021</v>
      </c>
      <c r="LU115" s="40">
        <v>0.68361383676528931</v>
      </c>
      <c r="LV115" s="40">
        <v>0.6814689040184021</v>
      </c>
      <c r="LW115" s="40">
        <v>0.68013012409210205</v>
      </c>
      <c r="LX115" s="40">
        <v>0.67906063795089722</v>
      </c>
      <c r="LY115" s="40">
        <v>0.67802870273590088</v>
      </c>
      <c r="LZ115" s="40">
        <v>0.67833036184310913</v>
      </c>
      <c r="MA115" s="40">
        <v>0.67827010154724121</v>
      </c>
      <c r="MB115" s="40">
        <v>0.67816418409347534</v>
      </c>
      <c r="MC115" s="40">
        <v>0.67843741178512573</v>
      </c>
      <c r="MD115" s="40">
        <v>0.67920660972595215</v>
      </c>
      <c r="ME115" s="40">
        <v>0.67990744113922119</v>
      </c>
      <c r="MF115" s="40">
        <v>0.68098503351211548</v>
      </c>
      <c r="MG115" s="40">
        <v>0.6822206974029541</v>
      </c>
      <c r="MH115" s="40">
        <v>0.68321257829666138</v>
      </c>
      <c r="MI115" s="40">
        <v>0.68371522426605225</v>
      </c>
      <c r="MJ115" s="40">
        <v>0.68394142389297485</v>
      </c>
      <c r="MK115" s="40">
        <v>0.68371397256851196</v>
      </c>
      <c r="ML115" s="40">
        <v>0.68289005756378174</v>
      </c>
      <c r="MM115" s="40">
        <v>0.68142145872116089</v>
      </c>
      <c r="MN115" s="40">
        <v>0.6792299747467041</v>
      </c>
      <c r="MO115" s="40">
        <v>0.67651808261871338</v>
      </c>
      <c r="MP115" s="40">
        <v>0.67321246862411499</v>
      </c>
      <c r="MQ115" s="40">
        <v>0.66919094324111938</v>
      </c>
      <c r="MR115" s="40">
        <v>0.66427361965179443</v>
      </c>
      <c r="MS115" s="40">
        <v>0.65841513872146606</v>
      </c>
      <c r="MT115" s="40">
        <v>0.65202009677886963</v>
      </c>
      <c r="MU115" s="40">
        <v>0.64492261409759521</v>
      </c>
      <c r="MV115" s="40">
        <v>0.63730710744857788</v>
      </c>
      <c r="MW115" s="40">
        <v>0.62947678565979004</v>
      </c>
      <c r="MX115" s="40">
        <v>0.62163186073303223</v>
      </c>
      <c r="MY115" s="336" t="s">
        <v>851</v>
      </c>
      <c r="MZ115" s="336" t="s">
        <v>1740</v>
      </c>
      <c r="NA115" s="40">
        <v>0.67241370677947998</v>
      </c>
      <c r="NB115" s="40">
        <v>0.66838806867599487</v>
      </c>
      <c r="NC115" s="40">
        <v>0.66352134943008423</v>
      </c>
      <c r="ND115" s="40">
        <v>0.65834987163543701</v>
      </c>
      <c r="NE115" s="40">
        <v>0.65358150005340576</v>
      </c>
      <c r="NF115" s="40">
        <v>0.64961737394332886</v>
      </c>
      <c r="NG115" s="40">
        <v>0.64572089910507202</v>
      </c>
      <c r="NH115" s="40">
        <v>0.6431884765625</v>
      </c>
      <c r="NI115" s="40">
        <v>0.64149880409240723</v>
      </c>
      <c r="NJ115" s="40">
        <v>0.63984209299087524</v>
      </c>
      <c r="NK115" s="40">
        <v>0.63784849643707275</v>
      </c>
      <c r="NL115" s="40">
        <v>0.63692355155944824</v>
      </c>
      <c r="NM115" s="40">
        <v>0.63524377346038818</v>
      </c>
      <c r="NN115" s="40">
        <v>0.63337647914886475</v>
      </c>
      <c r="NO115" s="40">
        <v>0.63207578659057617</v>
      </c>
      <c r="NP115" s="40">
        <v>0.63164764642715454</v>
      </c>
      <c r="NQ115" s="40">
        <v>0.63162577152252197</v>
      </c>
      <c r="NR115" s="40">
        <v>0.63225358724594116</v>
      </c>
      <c r="NS115" s="40">
        <v>0.63310718536376953</v>
      </c>
      <c r="NT115" s="40">
        <v>0.63341730833053589</v>
      </c>
      <c r="NU115" s="40">
        <v>0.63274693489074707</v>
      </c>
      <c r="NV115" s="40">
        <v>0.6314845085144043</v>
      </c>
      <c r="NW115" s="40">
        <v>0.62939631938934326</v>
      </c>
      <c r="NX115" s="40">
        <v>0.62632519006729126</v>
      </c>
      <c r="NY115" s="40">
        <v>0.62224942445755005</v>
      </c>
      <c r="NZ115" s="40">
        <v>0.61712682247161865</v>
      </c>
      <c r="OA115" s="40">
        <v>0.61132526397705078</v>
      </c>
      <c r="OB115" s="40">
        <v>0.60461217164993286</v>
      </c>
      <c r="OC115" s="40">
        <v>0.59718865156173706</v>
      </c>
      <c r="OD115" s="40">
        <v>0.58930099010467529</v>
      </c>
      <c r="OE115" s="40">
        <v>0.58120197057723999</v>
      </c>
      <c r="OF115" s="40">
        <v>0.57335436344146729</v>
      </c>
      <c r="OG115" s="40">
        <v>0.56544309854507446</v>
      </c>
      <c r="OH115" s="40">
        <v>0.55771088600158691</v>
      </c>
      <c r="OI115" s="40">
        <v>0.55057680606842041</v>
      </c>
      <c r="OJ115" s="40">
        <v>0.54426854848861694</v>
      </c>
      <c r="OK115" s="336" t="s">
        <v>851</v>
      </c>
      <c r="OL115" s="336" t="s">
        <v>851</v>
      </c>
      <c r="OM115" s="336" t="s">
        <v>1740</v>
      </c>
      <c r="ON115" s="40">
        <v>0.63139551877975464</v>
      </c>
      <c r="OO115" s="40">
        <v>0.63126242160797119</v>
      </c>
      <c r="OP115" s="40">
        <v>0.62960535287857056</v>
      </c>
      <c r="OQ115" s="40">
        <v>0.62693244218826294</v>
      </c>
      <c r="OR115" s="40">
        <v>0.62394124269485474</v>
      </c>
      <c r="OS115" s="40">
        <v>0.62107086181640625</v>
      </c>
      <c r="OT115" s="40">
        <v>0.61756575107574463</v>
      </c>
      <c r="OU115" s="40">
        <v>0.61476582288742065</v>
      </c>
      <c r="OV115" s="40">
        <v>0.61246782541275024</v>
      </c>
      <c r="OW115" s="40">
        <v>0.6103513240814209</v>
      </c>
      <c r="OX115" s="40">
        <v>0.60832440853118896</v>
      </c>
      <c r="OY115" s="40">
        <v>0.60760074853897095</v>
      </c>
      <c r="OZ115" s="40">
        <v>0.60672539472579956</v>
      </c>
      <c r="PA115" s="40">
        <v>0.60585695505142212</v>
      </c>
      <c r="PB115" s="40">
        <v>0.60522454977035522</v>
      </c>
      <c r="PC115" s="40">
        <v>0.6048627495765686</v>
      </c>
      <c r="PD115" s="40">
        <v>0.60431933403015137</v>
      </c>
      <c r="PE115" s="40">
        <v>0.60394662618637085</v>
      </c>
      <c r="PF115" s="40">
        <v>0.60383778810501099</v>
      </c>
      <c r="PG115" s="40">
        <v>0.60404199361801147</v>
      </c>
      <c r="PH115" s="40">
        <v>0.60459703207015991</v>
      </c>
      <c r="PI115" s="40">
        <v>0.60565018653869629</v>
      </c>
      <c r="PJ115" s="40">
        <v>0.60704231262207031</v>
      </c>
      <c r="PK115" s="40">
        <v>0.60836219787597656</v>
      </c>
      <c r="PL115" s="40">
        <v>0.60914653539657593</v>
      </c>
      <c r="PM115" s="40">
        <v>0.60902285575866699</v>
      </c>
      <c r="PN115" s="40">
        <v>0.60824775695800781</v>
      </c>
      <c r="PO115" s="40">
        <v>0.60672050714492798</v>
      </c>
      <c r="PP115" s="40">
        <v>0.60431194305419922</v>
      </c>
      <c r="PQ115" s="40">
        <v>0.60090482234954834</v>
      </c>
      <c r="PR115" s="40">
        <v>0.59646451473236084</v>
      </c>
      <c r="PS115" s="40">
        <v>0.59133821725845337</v>
      </c>
      <c r="PT115" s="40">
        <v>0.5853620171546936</v>
      </c>
      <c r="PU115" s="40">
        <v>0.57871180772781372</v>
      </c>
      <c r="PV115" s="40">
        <v>0.57167196273803711</v>
      </c>
      <c r="PW115" s="40">
        <v>0.56445324420928955</v>
      </c>
      <c r="PX115" s="336" t="s">
        <v>851</v>
      </c>
      <c r="PY115" s="336" t="s">
        <v>851</v>
      </c>
      <c r="PZ115" s="40">
        <v>0.46049999999999996</v>
      </c>
      <c r="QA115" s="40">
        <v>0.46729999999999999</v>
      </c>
      <c r="QB115" s="40">
        <v>0.47479999999999994</v>
      </c>
      <c r="QC115" s="40">
        <v>0.48280000000000001</v>
      </c>
      <c r="QD115" s="40">
        <v>0.49149999999999999</v>
      </c>
      <c r="QE115" s="40">
        <v>0.48109999999999997</v>
      </c>
      <c r="QF115" s="40">
        <v>0.47139999999999999</v>
      </c>
      <c r="QG115" s="40">
        <v>0.44920000000000004</v>
      </c>
      <c r="QH115" s="40">
        <v>0.45419999999999999</v>
      </c>
      <c r="QI115" s="40">
        <v>0.44880000000000003</v>
      </c>
      <c r="QJ115" s="40">
        <v>0.44530000000000003</v>
      </c>
      <c r="QK115" s="40">
        <v>0.44219999999999998</v>
      </c>
      <c r="QL115" s="40">
        <v>0.43939999999999996</v>
      </c>
      <c r="QM115" s="40">
        <v>0.43640000000000001</v>
      </c>
      <c r="QN115" s="40">
        <v>0.44880000000000003</v>
      </c>
      <c r="QO115" s="40">
        <v>0.46539999999999998</v>
      </c>
      <c r="QP115" s="40">
        <v>0.47639999999999999</v>
      </c>
      <c r="QQ115" s="40">
        <v>0.47789999999999999</v>
      </c>
      <c r="QR115" s="40">
        <v>0.48</v>
      </c>
      <c r="QS115" s="336" t="s">
        <v>851</v>
      </c>
      <c r="QT115" s="336" t="s">
        <v>851</v>
      </c>
      <c r="QU115" s="336" t="s">
        <v>851</v>
      </c>
      <c r="QV115" s="336" t="s">
        <v>851</v>
      </c>
      <c r="QW115" s="40">
        <v>4.3845982290804386E-3</v>
      </c>
      <c r="QX115" s="336" t="s">
        <v>851</v>
      </c>
      <c r="QY115" s="336" t="s">
        <v>851</v>
      </c>
      <c r="QZ115" s="336" t="s">
        <v>851</v>
      </c>
      <c r="RA115" s="336" t="s">
        <v>851</v>
      </c>
      <c r="RB115" s="336" t="s">
        <v>851</v>
      </c>
      <c r="RC115" s="336" t="s">
        <v>851</v>
      </c>
      <c r="RD115" s="336" t="s">
        <v>851</v>
      </c>
      <c r="RE115" s="336" t="s">
        <v>851</v>
      </c>
      <c r="RF115" s="40">
        <v>0.42</v>
      </c>
      <c r="RG115" s="40">
        <v>2018</v>
      </c>
      <c r="RH115" s="336" t="s">
        <v>840</v>
      </c>
      <c r="RI115" s="336" t="s">
        <v>851</v>
      </c>
      <c r="RJ115" s="40">
        <v>5.0000000000000001E-3</v>
      </c>
      <c r="RK115" s="40">
        <v>2018</v>
      </c>
      <c r="RL115" s="336" t="s">
        <v>840</v>
      </c>
      <c r="RM115" s="336" t="s">
        <v>851</v>
      </c>
      <c r="RN115" s="40">
        <v>3.1E-2</v>
      </c>
      <c r="RO115" s="40">
        <v>2018</v>
      </c>
      <c r="RP115" s="336" t="s">
        <v>840</v>
      </c>
      <c r="RQ115" s="336" t="s">
        <v>851</v>
      </c>
      <c r="RR115" s="40">
        <v>0.14000000000000001</v>
      </c>
      <c r="RS115" s="40">
        <v>2018</v>
      </c>
      <c r="RT115" s="336" t="s">
        <v>840</v>
      </c>
      <c r="RU115" s="336" t="s">
        <v>851</v>
      </c>
      <c r="RV115" s="40"/>
      <c r="RW115" s="40"/>
      <c r="RX115" s="336" t="s">
        <v>1737</v>
      </c>
      <c r="RY115" s="336" t="s">
        <v>851</v>
      </c>
      <c r="RZ115" s="336" t="s">
        <v>838</v>
      </c>
      <c r="SA115" s="40">
        <v>0.21980161964893341</v>
      </c>
      <c r="SB115" s="40">
        <v>0.21362350881099701</v>
      </c>
      <c r="SC115" s="40">
        <v>0.19376146793365479</v>
      </c>
      <c r="SD115" s="40">
        <v>0.15945041179656982</v>
      </c>
      <c r="SE115" s="40">
        <v>0.15407478809356689</v>
      </c>
      <c r="SF115" s="336" t="s">
        <v>851</v>
      </c>
      <c r="SG115" s="336" t="s">
        <v>851</v>
      </c>
      <c r="SH115" s="40">
        <v>0.27542957663536072</v>
      </c>
      <c r="SI115" s="40">
        <v>0.25774151086807251</v>
      </c>
      <c r="SJ115" s="40">
        <v>0.23968829214572906</v>
      </c>
      <c r="SK115" s="40">
        <v>0.21163329482078552</v>
      </c>
      <c r="SL115" s="40">
        <v>0.22313998639583588</v>
      </c>
      <c r="SM115" s="336" t="s">
        <v>840</v>
      </c>
      <c r="SN115" s="336" t="s">
        <v>851</v>
      </c>
      <c r="SO115" s="336" t="s">
        <v>851</v>
      </c>
      <c r="SP115" s="40">
        <v>2.4807246401906013E-2</v>
      </c>
      <c r="SQ115" s="40">
        <v>1.5873242169618607E-2</v>
      </c>
      <c r="SR115" s="40">
        <v>4.2018340900540352E-3</v>
      </c>
      <c r="SS115" s="40">
        <v>1.2699686922132969E-2</v>
      </c>
      <c r="ST115" s="40">
        <v>3.3321231603622437E-2</v>
      </c>
      <c r="SU115" s="336" t="s">
        <v>838</v>
      </c>
      <c r="SV115" s="336" t="s">
        <v>851</v>
      </c>
      <c r="SW115" s="336" t="s">
        <v>851</v>
      </c>
      <c r="SX115" s="40">
        <v>2.4895932525396347E-2</v>
      </c>
      <c r="SY115" s="40">
        <v>1.5745149925351143E-2</v>
      </c>
      <c r="SZ115" s="40">
        <v>6.5057938918471336E-3</v>
      </c>
      <c r="TA115" s="40">
        <v>3.3765505068004131E-3</v>
      </c>
      <c r="TB115" s="40">
        <v>-7.025320827960968E-2</v>
      </c>
      <c r="TC115" s="336" t="s">
        <v>840</v>
      </c>
      <c r="TD115" s="336" t="s">
        <v>851</v>
      </c>
      <c r="TE115" s="336" t="s">
        <v>851</v>
      </c>
      <c r="TF115" s="336" t="s">
        <v>851</v>
      </c>
      <c r="TG115" s="40">
        <v>1.2467194348573685E-2</v>
      </c>
      <c r="TH115" s="40">
        <v>3.4973043948411942E-3</v>
      </c>
      <c r="TI115" s="40">
        <v>-8.7864333763718605E-3</v>
      </c>
      <c r="TJ115" s="40">
        <v>-8.4711203817278147E-4</v>
      </c>
      <c r="TK115" s="40">
        <v>2.0390631631016731E-2</v>
      </c>
      <c r="TL115" s="336" t="s">
        <v>838</v>
      </c>
      <c r="TM115" s="336" t="s">
        <v>851</v>
      </c>
      <c r="TN115" s="336" t="s">
        <v>851</v>
      </c>
      <c r="TO115" s="336" t="s">
        <v>851</v>
      </c>
      <c r="TP115" s="40">
        <v>1.2571754865348339E-2</v>
      </c>
      <c r="TQ115" s="40">
        <v>3.4516502637416124E-3</v>
      </c>
      <c r="TR115" s="40">
        <v>-6.3315476290881634E-3</v>
      </c>
      <c r="TS115" s="40">
        <v>-1.0216747410595417E-2</v>
      </c>
      <c r="TT115" s="40">
        <v>-8.3776101469993591E-2</v>
      </c>
      <c r="TU115" s="336" t="s">
        <v>840</v>
      </c>
      <c r="TV115" s="336" t="s">
        <v>851</v>
      </c>
      <c r="TW115" s="40">
        <v>3640</v>
      </c>
      <c r="TX115" s="336" t="s">
        <v>840</v>
      </c>
      <c r="TY115" s="336" t="s">
        <v>851</v>
      </c>
      <c r="TZ115" s="40">
        <v>4796.5</v>
      </c>
      <c r="UA115" s="336" t="s">
        <v>838</v>
      </c>
      <c r="UB115" s="336" t="s">
        <v>851</v>
      </c>
      <c r="UC115" s="40">
        <v>4785.0278763551996</v>
      </c>
      <c r="UD115" s="336" t="s">
        <v>840</v>
      </c>
      <c r="UE115" s="336" t="s">
        <v>851</v>
      </c>
      <c r="UF115" s="336" t="s">
        <v>851</v>
      </c>
      <c r="UG115" s="40">
        <v>0.25894373655319214</v>
      </c>
      <c r="UH115" s="40">
        <v>0.26033222675323486</v>
      </c>
      <c r="UI115" s="40">
        <v>0.23318465054035187</v>
      </c>
      <c r="UJ115" s="40">
        <v>0.19281050562858582</v>
      </c>
      <c r="UK115" s="40">
        <v>0.1505848616361618</v>
      </c>
      <c r="UL115" s="336" t="s">
        <v>838</v>
      </c>
      <c r="UM115" s="336" t="s">
        <v>851</v>
      </c>
      <c r="UN115" s="336" t="s">
        <v>851</v>
      </c>
      <c r="UO115" s="336" t="s">
        <v>851</v>
      </c>
      <c r="UP115" s="40">
        <v>0.42694088816642761</v>
      </c>
      <c r="UQ115" s="40"/>
      <c r="UR115" s="40"/>
      <c r="US115" s="40"/>
      <c r="UT115" s="40">
        <v>0.18038532137870789</v>
      </c>
      <c r="UU115" s="336" t="s">
        <v>840</v>
      </c>
    </row>
    <row r="116" spans="1:567">
      <c r="A116" s="336" t="s">
        <v>425</v>
      </c>
      <c r="B116" s="336" t="s">
        <v>78</v>
      </c>
      <c r="C116" s="336" t="s">
        <v>303</v>
      </c>
      <c r="D116" s="40">
        <v>4.9384981393814087E-2</v>
      </c>
      <c r="E116" s="336" t="s">
        <v>436</v>
      </c>
      <c r="F116" s="40">
        <v>5.1124788820743561E-2</v>
      </c>
      <c r="G116" s="336" t="s">
        <v>1741</v>
      </c>
      <c r="H116" s="40">
        <v>4.9601361155509949E-2</v>
      </c>
      <c r="I116" s="336" t="s">
        <v>1447</v>
      </c>
      <c r="J116" s="40">
        <v>4.9672897905111313E-2</v>
      </c>
      <c r="K116" s="336" t="s">
        <v>1803</v>
      </c>
      <c r="L116" s="336" t="s">
        <v>436</v>
      </c>
      <c r="M116" s="40">
        <v>0.29754668474197388</v>
      </c>
      <c r="N116" s="40"/>
      <c r="O116" s="336" t="s">
        <v>1736</v>
      </c>
      <c r="P116" s="40"/>
      <c r="Q116" s="336" t="s">
        <v>1736</v>
      </c>
      <c r="R116" s="40"/>
      <c r="S116" s="336" t="s">
        <v>1736</v>
      </c>
      <c r="T116" s="40">
        <v>0.29754668474197388</v>
      </c>
      <c r="U116" s="336" t="s">
        <v>436</v>
      </c>
      <c r="V116" s="336" t="s">
        <v>851</v>
      </c>
      <c r="W116" s="336" t="s">
        <v>1741</v>
      </c>
      <c r="X116" s="40">
        <v>0.296306312084198</v>
      </c>
      <c r="Y116" s="40"/>
      <c r="Z116" s="336" t="s">
        <v>1736</v>
      </c>
      <c r="AA116" s="40"/>
      <c r="AB116" s="336" t="s">
        <v>1736</v>
      </c>
      <c r="AC116" s="40"/>
      <c r="AD116" s="336" t="s">
        <v>1736</v>
      </c>
      <c r="AE116" s="40">
        <v>0.296306312084198</v>
      </c>
      <c r="AF116" s="336" t="s">
        <v>1741</v>
      </c>
      <c r="AG116" s="336" t="s">
        <v>851</v>
      </c>
      <c r="AH116" s="336" t="s">
        <v>1447</v>
      </c>
      <c r="AI116" s="40">
        <v>0.296306312084198</v>
      </c>
      <c r="AJ116" s="40"/>
      <c r="AK116" s="336" t="s">
        <v>1736</v>
      </c>
      <c r="AL116" s="40"/>
      <c r="AM116" s="336" t="s">
        <v>1736</v>
      </c>
      <c r="AN116" s="40"/>
      <c r="AO116" s="336" t="s">
        <v>1736</v>
      </c>
      <c r="AP116" s="40">
        <v>0.296306312084198</v>
      </c>
      <c r="AQ116" s="336" t="s">
        <v>1447</v>
      </c>
      <c r="AR116" s="336" t="s">
        <v>851</v>
      </c>
      <c r="AS116" s="336" t="s">
        <v>1803</v>
      </c>
      <c r="AT116" s="40">
        <v>0.296306312084198</v>
      </c>
      <c r="AU116" s="40"/>
      <c r="AV116" s="336" t="s">
        <v>1736</v>
      </c>
      <c r="AW116" s="40"/>
      <c r="AX116" s="336" t="s">
        <v>1736</v>
      </c>
      <c r="AY116" s="40"/>
      <c r="AZ116" s="336" t="s">
        <v>1736</v>
      </c>
      <c r="BA116" s="40">
        <v>0.296306312084198</v>
      </c>
      <c r="BB116" s="336" t="s">
        <v>1803</v>
      </c>
      <c r="BC116" s="336" t="s">
        <v>851</v>
      </c>
      <c r="BD116" s="336" t="s">
        <v>436</v>
      </c>
      <c r="BE116" s="40">
        <v>1.5954393148422241</v>
      </c>
      <c r="BF116" s="336" t="s">
        <v>827</v>
      </c>
      <c r="BG116" s="40">
        <v>1.7074295282363892</v>
      </c>
      <c r="BH116" s="336" t="s">
        <v>1447</v>
      </c>
      <c r="BI116" s="40">
        <v>1.5876030921936035</v>
      </c>
      <c r="BJ116" s="336" t="s">
        <v>1803</v>
      </c>
      <c r="BK116" s="40">
        <v>2.482121467590332</v>
      </c>
      <c r="BL116" s="336" t="s">
        <v>851</v>
      </c>
      <c r="BM116" s="40">
        <v>1.5661947727203369</v>
      </c>
      <c r="BN116" s="336" t="s">
        <v>838</v>
      </c>
      <c r="BO116" s="336" t="s">
        <v>851</v>
      </c>
      <c r="BP116" s="336" t="s">
        <v>436</v>
      </c>
      <c r="BQ116" s="40">
        <v>8.2093430683016777E-3</v>
      </c>
      <c r="BR116" s="40">
        <v>7.4735940434038639E-3</v>
      </c>
      <c r="BS116" s="40">
        <v>8.2107465714216232E-3</v>
      </c>
      <c r="BT116" s="40">
        <v>1.1008743196725845E-2</v>
      </c>
      <c r="BU116" s="40">
        <v>1.1008690111339092E-2</v>
      </c>
      <c r="BV116" s="336" t="s">
        <v>851</v>
      </c>
      <c r="BW116" s="336" t="s">
        <v>827</v>
      </c>
      <c r="BX116" s="40">
        <v>1.3347986154258251E-2</v>
      </c>
      <c r="BY116" s="40">
        <v>1.1719267815351486E-2</v>
      </c>
      <c r="BZ116" s="40">
        <v>9.3622459098696709E-3</v>
      </c>
      <c r="CA116" s="40">
        <v>6.7639155313372612E-3</v>
      </c>
      <c r="CB116" s="40">
        <v>5.7259411551058292E-3</v>
      </c>
      <c r="CC116" s="336" t="s">
        <v>851</v>
      </c>
      <c r="CD116" s="336" t="s">
        <v>1447</v>
      </c>
      <c r="CE116" s="40">
        <v>1.1409194208681583E-2</v>
      </c>
      <c r="CF116" s="40">
        <v>9.5386169850826263E-3</v>
      </c>
      <c r="CG116" s="40">
        <v>7.2829076088964939E-3</v>
      </c>
      <c r="CH116" s="40">
        <v>5.7259374298155308E-3</v>
      </c>
      <c r="CI116" s="40">
        <v>5.7259504683315754E-3</v>
      </c>
      <c r="CJ116" s="336" t="s">
        <v>851</v>
      </c>
      <c r="CK116" s="336" t="s">
        <v>1803</v>
      </c>
      <c r="CL116" s="40">
        <v>1.0220933705568314E-2</v>
      </c>
      <c r="CM116" s="40">
        <v>8.1501416862010956E-3</v>
      </c>
      <c r="CN116" s="40">
        <v>6.2449234537780285E-3</v>
      </c>
      <c r="CO116" s="40">
        <v>5.7259313762187958E-3</v>
      </c>
      <c r="CP116" s="40">
        <v>5.7260398752987385E-3</v>
      </c>
      <c r="CQ116" s="336" t="s">
        <v>851</v>
      </c>
      <c r="CR116" s="40">
        <v>3.9737651348114014</v>
      </c>
      <c r="CS116" s="40">
        <v>4.8678736686706543</v>
      </c>
      <c r="CT116" s="40">
        <v>5.681403636932373</v>
      </c>
      <c r="CU116" s="40">
        <v>6.2735118865966797</v>
      </c>
      <c r="CV116" s="40">
        <v>6.6083588600158691</v>
      </c>
      <c r="CW116" s="336" t="s">
        <v>1741</v>
      </c>
      <c r="CX116" s="336" t="s">
        <v>851</v>
      </c>
      <c r="CY116" s="40">
        <v>4.5191898345947266</v>
      </c>
      <c r="CZ116" s="40">
        <v>5.3618097305297852</v>
      </c>
      <c r="DA116" s="40">
        <v>6.0573563575744629</v>
      </c>
      <c r="DB116" s="40">
        <v>6.4949741363525391</v>
      </c>
      <c r="DC116" s="40">
        <v>6.7784357070922852</v>
      </c>
      <c r="DD116" s="336" t="s">
        <v>1447</v>
      </c>
      <c r="DE116" s="336" t="s">
        <v>851</v>
      </c>
      <c r="DF116" s="40">
        <v>6.8918204307556152</v>
      </c>
      <c r="DG116" s="336" t="s">
        <v>1803</v>
      </c>
      <c r="DH116" s="336" t="s">
        <v>851</v>
      </c>
      <c r="DI116" s="336" t="s">
        <v>851</v>
      </c>
      <c r="DJ116" s="336">
        <v>7.3</v>
      </c>
      <c r="DK116" s="336" t="s">
        <v>1738</v>
      </c>
      <c r="DL116" s="336" t="s">
        <v>851</v>
      </c>
      <c r="DM116" s="336" t="s">
        <v>851</v>
      </c>
      <c r="DN116" s="336" t="s">
        <v>436</v>
      </c>
      <c r="DO116" s="40">
        <v>2.0285185426473618E-2</v>
      </c>
      <c r="DP116" s="40">
        <v>7.2080723941326141E-2</v>
      </c>
      <c r="DQ116" s="40">
        <v>-4.4199954718351364E-3</v>
      </c>
      <c r="DR116" s="40">
        <v>1.0041314177215099E-2</v>
      </c>
      <c r="DS116" s="40">
        <v>-6.5885134972631931E-3</v>
      </c>
      <c r="DT116" s="336" t="s">
        <v>851</v>
      </c>
      <c r="DU116" s="336" t="s">
        <v>827</v>
      </c>
      <c r="DV116" s="40">
        <v>4.1374597698450089E-2</v>
      </c>
      <c r="DW116" s="40">
        <v>-4.8888707533478737E-3</v>
      </c>
      <c r="DX116" s="40">
        <v>-3.1087824609130621E-3</v>
      </c>
      <c r="DY116" s="40">
        <v>-9.7020808607339859E-3</v>
      </c>
      <c r="DZ116" s="40">
        <v>-0.10907801985740662</v>
      </c>
      <c r="EA116" s="336" t="s">
        <v>851</v>
      </c>
      <c r="EB116" s="336" t="s">
        <v>1447</v>
      </c>
      <c r="EC116" s="40">
        <v>-1.6262354329228401E-3</v>
      </c>
      <c r="ED116" s="40">
        <v>-4.9261283129453659E-4</v>
      </c>
      <c r="EE116" s="40">
        <v>3.3246885985136032E-2</v>
      </c>
      <c r="EF116" s="40">
        <v>2.5360072031617165E-2</v>
      </c>
      <c r="EG116" s="40">
        <v>-4.7169607132673264E-3</v>
      </c>
      <c r="EH116" s="336" t="s">
        <v>851</v>
      </c>
      <c r="EI116" s="336" t="s">
        <v>1803</v>
      </c>
      <c r="EJ116" s="40">
        <v>-1.8329966813325882E-2</v>
      </c>
      <c r="EK116" s="40">
        <v>-1.4596627093851566E-2</v>
      </c>
      <c r="EL116" s="40">
        <v>-9.963376447558403E-3</v>
      </c>
      <c r="EM116" s="40">
        <v>-5.7551055215299129E-3</v>
      </c>
      <c r="EN116" s="40">
        <v>8.2182055339217186E-3</v>
      </c>
      <c r="EO116" s="336" t="s">
        <v>851</v>
      </c>
      <c r="EP116" s="336" t="s">
        <v>851</v>
      </c>
      <c r="EQ116" s="336" t="s">
        <v>851</v>
      </c>
      <c r="ER116" s="40">
        <v>0.44670000000000004</v>
      </c>
      <c r="ES116" s="336" t="s">
        <v>1739</v>
      </c>
      <c r="ET116" s="336" t="s">
        <v>851</v>
      </c>
      <c r="EU116" s="336" t="s">
        <v>851</v>
      </c>
      <c r="EV116" s="40">
        <v>0.76719999999999999</v>
      </c>
      <c r="EW116" s="336" t="s">
        <v>1739</v>
      </c>
      <c r="EX116" s="336" t="s">
        <v>851</v>
      </c>
      <c r="EY116" s="336" t="s">
        <v>851</v>
      </c>
      <c r="EZ116" s="40">
        <v>0.1206</v>
      </c>
      <c r="FA116" s="336" t="s">
        <v>1739</v>
      </c>
      <c r="FB116" s="336" t="s">
        <v>851</v>
      </c>
      <c r="FC116" s="40">
        <v>3.560294583439827E-2</v>
      </c>
      <c r="FD116" s="40">
        <v>4.242769256234169E-2</v>
      </c>
      <c r="FE116" s="40">
        <v>2.8807932510972023E-2</v>
      </c>
      <c r="FF116" s="40">
        <v>2.424069307744503E-2</v>
      </c>
      <c r="FG116" s="40">
        <v>-6.2807798385620117E-2</v>
      </c>
      <c r="FH116" s="336" t="s">
        <v>838</v>
      </c>
      <c r="FI116" s="336" t="s">
        <v>851</v>
      </c>
      <c r="FJ116" s="40">
        <v>7.4890449643135071E-2</v>
      </c>
      <c r="FK116" s="40">
        <v>7.4890449643135071E-2</v>
      </c>
      <c r="FL116" s="40">
        <v>7.6828591525554657E-2</v>
      </c>
      <c r="FM116" s="40">
        <v>6.1457168310880661E-2</v>
      </c>
      <c r="FN116" s="40">
        <v>7.0864126086235046E-2</v>
      </c>
      <c r="FO116" s="336" t="s">
        <v>840</v>
      </c>
      <c r="FP116" s="336" t="s">
        <v>851</v>
      </c>
      <c r="FQ116" s="40"/>
      <c r="FR116" s="336" t="s">
        <v>1737</v>
      </c>
      <c r="FS116" s="336" t="s">
        <v>851</v>
      </c>
      <c r="FT116" s="336" t="s">
        <v>851</v>
      </c>
      <c r="FU116" s="40">
        <v>-2.7331281453371048E-3</v>
      </c>
      <c r="FV116" s="40">
        <v>-7.2183776646852493E-3</v>
      </c>
      <c r="FW116" s="40">
        <v>-1.6382355242967606E-2</v>
      </c>
      <c r="FX116" s="40">
        <v>-2.9240615665912628E-2</v>
      </c>
      <c r="FY116" s="40">
        <v>-1.3827014714479446E-2</v>
      </c>
      <c r="FZ116" s="336" t="s">
        <v>840</v>
      </c>
      <c r="GA116" s="336" t="s">
        <v>851</v>
      </c>
      <c r="GB116" s="336" t="s">
        <v>851</v>
      </c>
      <c r="GC116" s="336" t="s">
        <v>851</v>
      </c>
      <c r="GD116" s="336" t="s">
        <v>851</v>
      </c>
      <c r="GE116" s="336" t="s">
        <v>851</v>
      </c>
      <c r="GF116" s="336" t="s">
        <v>851</v>
      </c>
      <c r="GG116" s="336" t="s">
        <v>851</v>
      </c>
      <c r="GH116" s="336" t="s">
        <v>851</v>
      </c>
      <c r="GI116" s="336" t="s">
        <v>851</v>
      </c>
      <c r="GJ116" s="336" t="s">
        <v>851</v>
      </c>
      <c r="GK116" s="40">
        <v>23497589</v>
      </c>
      <c r="GL116" s="40">
        <v>24208178</v>
      </c>
      <c r="GM116" s="40">
        <v>24931922</v>
      </c>
      <c r="GN116" s="40">
        <v>25644503</v>
      </c>
      <c r="GO116" s="40">
        <v>26313838</v>
      </c>
      <c r="GP116" s="40">
        <v>26922279</v>
      </c>
      <c r="GQ116" s="40">
        <v>27448124</v>
      </c>
      <c r="GR116" s="40">
        <v>27911242</v>
      </c>
      <c r="GS116" s="40">
        <v>28385739</v>
      </c>
      <c r="GT116" s="40">
        <v>28973157</v>
      </c>
      <c r="GU116" s="40">
        <v>29741977</v>
      </c>
      <c r="GV116" s="40">
        <v>30725305</v>
      </c>
      <c r="GW116" s="40">
        <v>31890012</v>
      </c>
      <c r="GX116" s="40">
        <v>33157061</v>
      </c>
      <c r="GY116" s="40">
        <v>34411949</v>
      </c>
      <c r="GZ116" s="40">
        <v>35572269</v>
      </c>
      <c r="HA116" s="40">
        <v>36610632</v>
      </c>
      <c r="HB116" s="40">
        <v>37552789</v>
      </c>
      <c r="HC116" s="40">
        <v>38433604</v>
      </c>
      <c r="HD116" s="40">
        <v>39309789</v>
      </c>
      <c r="HE116" s="40">
        <v>40222503</v>
      </c>
      <c r="HF116" s="40">
        <v>41179000</v>
      </c>
      <c r="HG116" s="40">
        <v>42165000</v>
      </c>
      <c r="HH116" s="40">
        <v>43171000</v>
      </c>
      <c r="HI116" s="40">
        <v>44182000</v>
      </c>
      <c r="HJ116" s="40">
        <v>45187000</v>
      </c>
      <c r="HK116" s="40">
        <v>46186000</v>
      </c>
      <c r="HL116" s="40">
        <v>47183000</v>
      </c>
      <c r="HM116" s="40">
        <v>48181000</v>
      </c>
      <c r="HN116" s="40">
        <v>49184000</v>
      </c>
      <c r="HO116" s="40">
        <v>50194000</v>
      </c>
      <c r="HP116" s="40">
        <v>51212000</v>
      </c>
      <c r="HQ116" s="40">
        <v>52236000</v>
      </c>
      <c r="HR116" s="40">
        <v>53267000</v>
      </c>
      <c r="HS116" s="40">
        <v>54303000</v>
      </c>
      <c r="HT116" s="40">
        <v>55343000</v>
      </c>
      <c r="HU116" s="40">
        <v>56386000</v>
      </c>
      <c r="HV116" s="40">
        <v>57433000</v>
      </c>
      <c r="HW116" s="40">
        <v>58483000</v>
      </c>
      <c r="HX116" s="40">
        <v>59533000</v>
      </c>
      <c r="HY116" s="40">
        <v>60584000</v>
      </c>
      <c r="HZ116" s="40">
        <v>61633000</v>
      </c>
      <c r="IA116" s="40">
        <v>62681000</v>
      </c>
      <c r="IB116" s="40">
        <v>63726000</v>
      </c>
      <c r="IC116" s="40">
        <v>64769000</v>
      </c>
      <c r="ID116" s="40">
        <v>65809000</v>
      </c>
      <c r="IE116" s="40">
        <v>66845000</v>
      </c>
      <c r="IF116" s="40">
        <v>67876000</v>
      </c>
      <c r="IG116" s="40">
        <v>68903000</v>
      </c>
      <c r="IH116" s="40">
        <v>69924000</v>
      </c>
      <c r="II116" s="40">
        <v>70940000</v>
      </c>
      <c r="IJ116" s="336" t="s">
        <v>851</v>
      </c>
      <c r="IK116" s="336" t="s">
        <v>851</v>
      </c>
      <c r="IL116" s="336" t="s">
        <v>851</v>
      </c>
      <c r="IM116" s="40">
        <v>2.8772316873073578E-2</v>
      </c>
      <c r="IN116" s="40">
        <v>2.540895901620388E-2</v>
      </c>
      <c r="IO116" s="40">
        <v>2.3184530436992645E-2</v>
      </c>
      <c r="IP116" s="40">
        <v>2.2541390731930733E-2</v>
      </c>
      <c r="IQ116" s="40">
        <v>2.2953042760491371E-2</v>
      </c>
      <c r="IR116" s="40">
        <v>2.3501802235841751E-2</v>
      </c>
      <c r="IS116" s="40">
        <v>2.3662075400352478E-2</v>
      </c>
      <c r="IT116" s="40">
        <v>2.3578479886054993E-2</v>
      </c>
      <c r="IU116" s="40">
        <v>2.3148491978645325E-2</v>
      </c>
      <c r="IV116" s="40">
        <v>2.2491969168186188E-2</v>
      </c>
      <c r="IW116" s="40">
        <v>2.1867286413908005E-2</v>
      </c>
      <c r="IX116" s="40">
        <v>2.1356936544179916E-2</v>
      </c>
      <c r="IY116" s="40">
        <v>2.0931094884872437E-2</v>
      </c>
      <c r="IZ116" s="40">
        <v>2.0603615790605545E-2</v>
      </c>
      <c r="JA116" s="40">
        <v>2.0327130332589149E-2</v>
      </c>
      <c r="JB116" s="40">
        <v>2.0078381523489952E-2</v>
      </c>
      <c r="JC116" s="40">
        <v>1.9798032939434052E-2</v>
      </c>
      <c r="JD116" s="40">
        <v>1.9545089453458786E-2</v>
      </c>
      <c r="JE116" s="40">
        <v>1.9262472167611122E-2</v>
      </c>
      <c r="JF116" s="40">
        <v>1.8970709294080734E-2</v>
      </c>
      <c r="JG116" s="40">
        <v>1.8670717254281044E-2</v>
      </c>
      <c r="JH116" s="40">
        <v>1.839815080165863E-2</v>
      </c>
      <c r="JI116" s="40">
        <v>1.8117062747478485E-2</v>
      </c>
      <c r="JJ116" s="40">
        <v>1.7794666811823845E-2</v>
      </c>
      <c r="JK116" s="40">
        <v>1.7500050365924835E-2</v>
      </c>
      <c r="JL116" s="40">
        <v>1.7166608944535255E-2</v>
      </c>
      <c r="JM116" s="40">
        <v>1.6860930249094963E-2</v>
      </c>
      <c r="JN116" s="40">
        <v>1.6534270718693733E-2</v>
      </c>
      <c r="JO116" s="40">
        <v>1.6234451904892921E-2</v>
      </c>
      <c r="JP116" s="40">
        <v>1.5929512679576874E-2</v>
      </c>
      <c r="JQ116" s="40">
        <v>1.5619899146258831E-2</v>
      </c>
      <c r="JR116" s="40">
        <v>1.5306004323065281E-2</v>
      </c>
      <c r="JS116" s="40">
        <v>1.5017207711935043E-2</v>
      </c>
      <c r="JT116" s="40">
        <v>1.4709219336509705E-2</v>
      </c>
      <c r="JU116" s="40">
        <v>1.4425511471927166E-2</v>
      </c>
      <c r="JV116" s="336" t="s">
        <v>1740</v>
      </c>
      <c r="JW116" s="336" t="s">
        <v>851</v>
      </c>
      <c r="JX116" s="336" t="s">
        <v>851</v>
      </c>
      <c r="JY116" s="336" t="s">
        <v>851</v>
      </c>
      <c r="JZ116" s="336" t="s">
        <v>851</v>
      </c>
      <c r="KA116" s="336" t="s">
        <v>1740</v>
      </c>
      <c r="KB116" s="40">
        <v>0.50555507156431301</v>
      </c>
      <c r="KC116" s="40">
        <v>0.505671822327459</v>
      </c>
      <c r="KD116" s="40">
        <v>0.50579295188967199</v>
      </c>
      <c r="KE116" s="40">
        <v>0.50591318472241098</v>
      </c>
      <c r="KF116" s="40">
        <v>0.50602698477979602</v>
      </c>
      <c r="KG116" s="40">
        <v>0.50612906909348698</v>
      </c>
      <c r="KH116" s="40">
        <v>0.50621742435911599</v>
      </c>
      <c r="KI116" s="40">
        <v>0.50629274831807602</v>
      </c>
      <c r="KJ116" s="40">
        <v>0.50635793057197398</v>
      </c>
      <c r="KK116" s="40">
        <v>0.50641735426256707</v>
      </c>
      <c r="KL116" s="40">
        <v>0.50647358448631496</v>
      </c>
      <c r="KM116" s="40">
        <v>0.50652766682231998</v>
      </c>
      <c r="KN116" s="40">
        <v>0.506577546468572</v>
      </c>
      <c r="KO116" s="40">
        <v>0.50661998979263401</v>
      </c>
      <c r="KP116" s="40">
        <v>0.50665022322408393</v>
      </c>
      <c r="KQ116" s="40">
        <v>0.50666560916474002</v>
      </c>
      <c r="KR116" s="40">
        <v>0.50666535473016094</v>
      </c>
      <c r="KS116" s="40">
        <v>0.50665197347913304</v>
      </c>
      <c r="KT116" s="40">
        <v>0.50662950675825402</v>
      </c>
      <c r="KU116" s="40">
        <v>0.50660365133183605</v>
      </c>
      <c r="KV116" s="40">
        <v>0.50657816099877495</v>
      </c>
      <c r="KW116" s="40">
        <v>0.50655408328892104</v>
      </c>
      <c r="KX116" s="40">
        <v>0.50653021434010004</v>
      </c>
      <c r="KY116" s="40">
        <v>0.50650479426352502</v>
      </c>
      <c r="KZ116" s="40">
        <v>0.50647570793387497</v>
      </c>
      <c r="LA116" s="40">
        <v>0.506440979842818</v>
      </c>
      <c r="LB116" s="40">
        <v>0.50640089308055702</v>
      </c>
      <c r="LC116" s="40">
        <v>0.50635610867615199</v>
      </c>
      <c r="LD116" s="40">
        <v>0.50630685637779993</v>
      </c>
      <c r="LE116" s="40">
        <v>0.50625346277014005</v>
      </c>
      <c r="LF116" s="40">
        <v>0.50619629945352296</v>
      </c>
      <c r="LG116" s="40">
        <v>0.50613564913320896</v>
      </c>
      <c r="LH116" s="40">
        <v>0.50607154616954797</v>
      </c>
      <c r="LI116" s="40">
        <v>0.50600416915796598</v>
      </c>
      <c r="LJ116" s="40">
        <v>0.50593376435918402</v>
      </c>
      <c r="LK116" s="40">
        <v>0.50586068131168194</v>
      </c>
      <c r="LL116" s="336" t="s">
        <v>851</v>
      </c>
      <c r="LM116" s="336" t="s">
        <v>851</v>
      </c>
      <c r="LN116" s="336" t="s">
        <v>1740</v>
      </c>
      <c r="LO116" s="40">
        <v>0.57585740089416504</v>
      </c>
      <c r="LP116" s="40">
        <v>0.57747828960418701</v>
      </c>
      <c r="LQ116" s="40">
        <v>0.57994192838668823</v>
      </c>
      <c r="LR116" s="40">
        <v>0.58289831876754761</v>
      </c>
      <c r="LS116" s="40">
        <v>0.58580541610717773</v>
      </c>
      <c r="LT116" s="40">
        <v>0.58843523263931274</v>
      </c>
      <c r="LU116" s="40">
        <v>0.59221935272216797</v>
      </c>
      <c r="LV116" s="40">
        <v>0.59509068727493286</v>
      </c>
      <c r="LW116" s="40">
        <v>0.59764659404754639</v>
      </c>
      <c r="LX116" s="40">
        <v>0.60065186023712158</v>
      </c>
      <c r="LY116" s="40">
        <v>0.6043773889541626</v>
      </c>
      <c r="LZ116" s="40">
        <v>0.60726195573806763</v>
      </c>
      <c r="MA116" s="40">
        <v>0.61098277568817139</v>
      </c>
      <c r="MB116" s="40">
        <v>0.61505573987960815</v>
      </c>
      <c r="MC116" s="40">
        <v>0.6186564564704895</v>
      </c>
      <c r="MD116" s="40">
        <v>0.62146872282028198</v>
      </c>
      <c r="ME116" s="40">
        <v>0.62352573871612549</v>
      </c>
      <c r="MF116" s="40">
        <v>0.62500959634780884</v>
      </c>
      <c r="MG116" s="40">
        <v>0.62605363130569458</v>
      </c>
      <c r="MH116" s="40">
        <v>0.6270371675491333</v>
      </c>
      <c r="MI116" s="40">
        <v>0.62815535068511963</v>
      </c>
      <c r="MJ116" s="40">
        <v>0.62912780046463013</v>
      </c>
      <c r="MK116" s="40">
        <v>0.63019520044326782</v>
      </c>
      <c r="ML116" s="40">
        <v>0.63129454851150513</v>
      </c>
      <c r="MM116" s="40">
        <v>0.63238877058029175</v>
      </c>
      <c r="MN116" s="40">
        <v>0.63345110416412354</v>
      </c>
      <c r="MO116" s="40">
        <v>0.63430303335189819</v>
      </c>
      <c r="MP116" s="40">
        <v>0.63518452644348145</v>
      </c>
      <c r="MQ116" s="40">
        <v>0.63611400127410889</v>
      </c>
      <c r="MR116" s="40">
        <v>0.63706403970718384</v>
      </c>
      <c r="MS116" s="40">
        <v>0.63804340362548828</v>
      </c>
      <c r="MT116" s="40">
        <v>0.63891088962554932</v>
      </c>
      <c r="MU116" s="40">
        <v>0.63984322547912598</v>
      </c>
      <c r="MV116" s="40">
        <v>0.6407848596572876</v>
      </c>
      <c r="MW116" s="40">
        <v>0.64171099662780762</v>
      </c>
      <c r="MX116" s="40">
        <v>0.64255708456039429</v>
      </c>
      <c r="MY116" s="336" t="s">
        <v>851</v>
      </c>
      <c r="MZ116" s="336" t="s">
        <v>1740</v>
      </c>
      <c r="NA116" s="40">
        <v>0.5562320351600647</v>
      </c>
      <c r="NB116" s="40">
        <v>0.55816376209259033</v>
      </c>
      <c r="NC116" s="40">
        <v>0.56138724088668823</v>
      </c>
      <c r="ND116" s="40">
        <v>0.56526470184326172</v>
      </c>
      <c r="NE116" s="40">
        <v>0.56887346506118774</v>
      </c>
      <c r="NF116" s="40">
        <v>0.57178497314453125</v>
      </c>
      <c r="NG116" s="40">
        <v>0.57558465003967285</v>
      </c>
      <c r="NH116" s="40">
        <v>0.5782046914100647</v>
      </c>
      <c r="NI116" s="40">
        <v>0.58025062084197998</v>
      </c>
      <c r="NJ116" s="40">
        <v>0.58252227306365967</v>
      </c>
      <c r="NK116" s="40">
        <v>0.58527892827987671</v>
      </c>
      <c r="NL116" s="40">
        <v>0.58708268404006958</v>
      </c>
      <c r="NM116" s="40">
        <v>0.58951318264007568</v>
      </c>
      <c r="NN116" s="40">
        <v>0.59220439195632935</v>
      </c>
      <c r="NO116" s="40">
        <v>0.59454292058944702</v>
      </c>
      <c r="NP116" s="40">
        <v>0.59628641605377197</v>
      </c>
      <c r="NQ116" s="40">
        <v>0.59757477045059204</v>
      </c>
      <c r="NR116" s="40">
        <v>0.5984378457069397</v>
      </c>
      <c r="NS116" s="40">
        <v>0.59898251295089722</v>
      </c>
      <c r="NT116" s="40">
        <v>0.59943282604217529</v>
      </c>
      <c r="NU116" s="40">
        <v>0.60000360012054443</v>
      </c>
      <c r="NV116" s="40">
        <v>0.60052138566970825</v>
      </c>
      <c r="NW116" s="40">
        <v>0.60108298063278198</v>
      </c>
      <c r="NX116" s="40">
        <v>0.6016620397567749</v>
      </c>
      <c r="NY116" s="40">
        <v>0.60227102041244507</v>
      </c>
      <c r="NZ116" s="40">
        <v>0.60288196802139282</v>
      </c>
      <c r="OA116" s="40">
        <v>0.60345917940139771</v>
      </c>
      <c r="OB116" s="40">
        <v>0.60407459735870361</v>
      </c>
      <c r="OC116" s="40">
        <v>0.60471391677856445</v>
      </c>
      <c r="OD116" s="40">
        <v>0.605305016040802</v>
      </c>
      <c r="OE116" s="40">
        <v>0.60576820373535156</v>
      </c>
      <c r="OF116" s="40">
        <v>0.60616350173950195</v>
      </c>
      <c r="OG116" s="40">
        <v>0.60650300979614258</v>
      </c>
      <c r="OH116" s="40">
        <v>0.6067805290222168</v>
      </c>
      <c r="OI116" s="40">
        <v>0.60701620578765869</v>
      </c>
      <c r="OJ116" s="40">
        <v>0.60720324516296387</v>
      </c>
      <c r="OK116" s="336" t="s">
        <v>851</v>
      </c>
      <c r="OL116" s="336" t="s">
        <v>851</v>
      </c>
      <c r="OM116" s="336" t="s">
        <v>1740</v>
      </c>
      <c r="ON116" s="40">
        <v>0.46852609515190125</v>
      </c>
      <c r="OO116" s="40">
        <v>0.47106415033340454</v>
      </c>
      <c r="OP116" s="40">
        <v>0.47434276342391968</v>
      </c>
      <c r="OQ116" s="40">
        <v>0.47806254029273987</v>
      </c>
      <c r="OR116" s="40">
        <v>0.48175960779190063</v>
      </c>
      <c r="OS116" s="40">
        <v>0.48521998524665833</v>
      </c>
      <c r="OT116" s="40">
        <v>0.4895942211151123</v>
      </c>
      <c r="OU116" s="40">
        <v>0.49327641725540161</v>
      </c>
      <c r="OV116" s="40">
        <v>0.49665284156799316</v>
      </c>
      <c r="OW116" s="40">
        <v>0.50013577938079834</v>
      </c>
      <c r="OX116" s="40">
        <v>0.50381749868392944</v>
      </c>
      <c r="OY116" s="40">
        <v>0.50632226467132568</v>
      </c>
      <c r="OZ116" s="40">
        <v>0.5091240406036377</v>
      </c>
      <c r="PA116" s="40">
        <v>0.51215207576751709</v>
      </c>
      <c r="PB116" s="40">
        <v>0.51516753435134888</v>
      </c>
      <c r="PC116" s="40">
        <v>0.51816952228546143</v>
      </c>
      <c r="PD116" s="40">
        <v>0.52106928825378418</v>
      </c>
      <c r="PE116" s="40">
        <v>0.52408301830291748</v>
      </c>
      <c r="PF116" s="40">
        <v>0.52698671817779541</v>
      </c>
      <c r="PG116" s="40">
        <v>0.52967607975006104</v>
      </c>
      <c r="PH116" s="40">
        <v>0.53204560279846191</v>
      </c>
      <c r="PI116" s="40">
        <v>0.53392684459686279</v>
      </c>
      <c r="PJ116" s="40">
        <v>0.53551095724105835</v>
      </c>
      <c r="PK116" s="40">
        <v>0.53692525625228882</v>
      </c>
      <c r="PL116" s="40">
        <v>0.53828966617584229</v>
      </c>
      <c r="PM116" s="40">
        <v>0.53974646329879761</v>
      </c>
      <c r="PN116" s="40">
        <v>0.54102510213851929</v>
      </c>
      <c r="PO116" s="40">
        <v>0.54236531257629395</v>
      </c>
      <c r="PP116" s="40">
        <v>0.54381257295608521</v>
      </c>
      <c r="PQ116" s="40">
        <v>0.5452917218208313</v>
      </c>
      <c r="PR116" s="40">
        <v>0.54679453372955322</v>
      </c>
      <c r="PS116" s="40">
        <v>0.54814869165420532</v>
      </c>
      <c r="PT116" s="40">
        <v>0.54959040880203247</v>
      </c>
      <c r="PU116" s="40">
        <v>0.55105000734329224</v>
      </c>
      <c r="PV116" s="40">
        <v>0.55248558521270752</v>
      </c>
      <c r="PW116" s="40">
        <v>0.55383419990539551</v>
      </c>
      <c r="PX116" s="336" t="s">
        <v>851</v>
      </c>
      <c r="PY116" s="336" t="s">
        <v>851</v>
      </c>
      <c r="PZ116" s="40">
        <v>0.44</v>
      </c>
      <c r="QA116" s="40">
        <v>0.44049999999999995</v>
      </c>
      <c r="QB116" s="40">
        <v>0.44090000000000001</v>
      </c>
      <c r="QC116" s="40">
        <v>0.44130000000000003</v>
      </c>
      <c r="QD116" s="40">
        <v>0.4415</v>
      </c>
      <c r="QE116" s="40">
        <v>0.44170000000000004</v>
      </c>
      <c r="QF116" s="40">
        <v>0.44170000000000004</v>
      </c>
      <c r="QG116" s="40">
        <v>0.4415</v>
      </c>
      <c r="QH116" s="40">
        <v>0.44109999999999999</v>
      </c>
      <c r="QI116" s="40">
        <v>0.44040000000000001</v>
      </c>
      <c r="QJ116" s="40">
        <v>0.44030000000000002</v>
      </c>
      <c r="QK116" s="40">
        <v>0.44009999999999999</v>
      </c>
      <c r="QL116" s="40">
        <v>0.44829999999999998</v>
      </c>
      <c r="QM116" s="40">
        <v>0.45689999999999997</v>
      </c>
      <c r="QN116" s="40">
        <v>0.4572</v>
      </c>
      <c r="QO116" s="40">
        <v>0.4572</v>
      </c>
      <c r="QP116" s="40">
        <v>0.4425</v>
      </c>
      <c r="QQ116" s="40">
        <v>0.4456</v>
      </c>
      <c r="QR116" s="40">
        <v>0.44670000000000004</v>
      </c>
      <c r="QS116" s="336" t="s">
        <v>851</v>
      </c>
      <c r="QT116" s="336" t="s">
        <v>851</v>
      </c>
      <c r="QU116" s="336" t="s">
        <v>851</v>
      </c>
      <c r="QV116" s="336" t="s">
        <v>851</v>
      </c>
      <c r="QW116" s="40">
        <v>2.4655398447066545E-3</v>
      </c>
      <c r="QX116" s="336" t="s">
        <v>851</v>
      </c>
      <c r="QY116" s="336" t="s">
        <v>851</v>
      </c>
      <c r="QZ116" s="336" t="s">
        <v>851</v>
      </c>
      <c r="RA116" s="336" t="s">
        <v>851</v>
      </c>
      <c r="RB116" s="336" t="s">
        <v>851</v>
      </c>
      <c r="RC116" s="336" t="s">
        <v>851</v>
      </c>
      <c r="RD116" s="336" t="s">
        <v>851</v>
      </c>
      <c r="RE116" s="336" t="s">
        <v>851</v>
      </c>
      <c r="RF116" s="40">
        <v>0.29499999999999998</v>
      </c>
      <c r="RG116" s="40">
        <v>2012</v>
      </c>
      <c r="RH116" s="336" t="s">
        <v>840</v>
      </c>
      <c r="RI116" s="336" t="s">
        <v>851</v>
      </c>
      <c r="RJ116" s="40">
        <v>1.7000000000000001E-2</v>
      </c>
      <c r="RK116" s="40">
        <v>2012</v>
      </c>
      <c r="RL116" s="336" t="s">
        <v>840</v>
      </c>
      <c r="RM116" s="336" t="s">
        <v>851</v>
      </c>
      <c r="RN116" s="40">
        <v>0.14800000000000002</v>
      </c>
      <c r="RO116" s="40">
        <v>2012</v>
      </c>
      <c r="RP116" s="336" t="s">
        <v>840</v>
      </c>
      <c r="RQ116" s="336" t="s">
        <v>851</v>
      </c>
      <c r="RR116" s="40">
        <v>0.52400000000000002</v>
      </c>
      <c r="RS116" s="40">
        <v>2012</v>
      </c>
      <c r="RT116" s="336" t="s">
        <v>840</v>
      </c>
      <c r="RU116" s="336" t="s">
        <v>851</v>
      </c>
      <c r="RV116" s="40">
        <v>0.18899999999999997</v>
      </c>
      <c r="RW116" s="40">
        <v>2012</v>
      </c>
      <c r="RX116" s="336" t="s">
        <v>840</v>
      </c>
      <c r="RY116" s="336" t="s">
        <v>851</v>
      </c>
      <c r="RZ116" s="336" t="s">
        <v>838</v>
      </c>
      <c r="SA116" s="40">
        <v>0.13389737904071808</v>
      </c>
      <c r="SB116" s="40">
        <v>0.15096035599708557</v>
      </c>
      <c r="SC116" s="40">
        <v>0.15151174366474152</v>
      </c>
      <c r="SD116" s="40">
        <v>8.0019630491733551E-2</v>
      </c>
      <c r="SE116" s="40">
        <v>2.1957714110612869E-2</v>
      </c>
      <c r="SF116" s="336" t="s">
        <v>851</v>
      </c>
      <c r="SG116" s="336" t="s">
        <v>851</v>
      </c>
      <c r="SH116" s="40">
        <v>0.12246395647525787</v>
      </c>
      <c r="SI116" s="40">
        <v>0.14300188422203064</v>
      </c>
      <c r="SJ116" s="40">
        <v>0.15109556913375854</v>
      </c>
      <c r="SK116" s="40">
        <v>0.12333960831165314</v>
      </c>
      <c r="SL116" s="40">
        <v>3.0068699270486832E-2</v>
      </c>
      <c r="SM116" s="336" t="s">
        <v>840</v>
      </c>
      <c r="SN116" s="336" t="s">
        <v>851</v>
      </c>
      <c r="SO116" s="336" t="s">
        <v>851</v>
      </c>
      <c r="SP116" s="40">
        <v>2.8882961720228195E-2</v>
      </c>
      <c r="SQ116" s="40">
        <v>3.6831840872764587E-2</v>
      </c>
      <c r="SR116" s="40">
        <v>4.3532282114028931E-2</v>
      </c>
      <c r="SS116" s="40">
        <v>6.4043811289593577E-4</v>
      </c>
      <c r="ST116" s="40">
        <v>-0.17046917974948883</v>
      </c>
      <c r="SU116" s="336" t="s">
        <v>838</v>
      </c>
      <c r="SV116" s="336" t="s">
        <v>851</v>
      </c>
      <c r="SW116" s="336" t="s">
        <v>851</v>
      </c>
      <c r="SX116" s="40">
        <v>3.9577178657054901E-2</v>
      </c>
      <c r="SY116" s="40">
        <v>4.8810217529535294E-2</v>
      </c>
      <c r="SZ116" s="40">
        <v>5.296604335308075E-2</v>
      </c>
      <c r="TA116" s="40">
        <v>3.7778690457344055E-2</v>
      </c>
      <c r="TB116" s="40">
        <v>4.3490905314683914E-2</v>
      </c>
      <c r="TC116" s="336" t="s">
        <v>840</v>
      </c>
      <c r="TD116" s="336" t="s">
        <v>851</v>
      </c>
      <c r="TE116" s="336" t="s">
        <v>851</v>
      </c>
      <c r="TF116" s="336" t="s">
        <v>851</v>
      </c>
      <c r="TG116" s="40">
        <v>2.0071398466825485E-3</v>
      </c>
      <c r="TH116" s="40">
        <v>1.0067861527204514E-2</v>
      </c>
      <c r="TI116" s="40">
        <v>1.3346812687814236E-2</v>
      </c>
      <c r="TJ116" s="40">
        <v>-2.392914891242981E-2</v>
      </c>
      <c r="TK116" s="40">
        <v>-0.19340987503528595</v>
      </c>
      <c r="TL116" s="336" t="s">
        <v>838</v>
      </c>
      <c r="TM116" s="336" t="s">
        <v>851</v>
      </c>
      <c r="TN116" s="336" t="s">
        <v>851</v>
      </c>
      <c r="TO116" s="336" t="s">
        <v>851</v>
      </c>
      <c r="TP116" s="40">
        <v>1.2346044182777405E-2</v>
      </c>
      <c r="TQ116" s="40">
        <v>2.2051643580198288E-2</v>
      </c>
      <c r="TR116" s="40">
        <v>2.2455666214227676E-2</v>
      </c>
      <c r="TS116" s="40">
        <v>1.116474624723196E-2</v>
      </c>
      <c r="TT116" s="40">
        <v>2.0949516445398331E-2</v>
      </c>
      <c r="TU116" s="336" t="s">
        <v>840</v>
      </c>
      <c r="TV116" s="336" t="s">
        <v>851</v>
      </c>
      <c r="TW116" s="40">
        <v>5490</v>
      </c>
      <c r="TX116" s="336" t="s">
        <v>840</v>
      </c>
      <c r="TY116" s="336" t="s">
        <v>851</v>
      </c>
      <c r="TZ116" s="40">
        <v>4751.52001953125</v>
      </c>
      <c r="UA116" s="336" t="s">
        <v>838</v>
      </c>
      <c r="UB116" s="336" t="s">
        <v>851</v>
      </c>
      <c r="UC116" s="40">
        <v>4893.5247365040696</v>
      </c>
      <c r="UD116" s="336" t="s">
        <v>840</v>
      </c>
      <c r="UE116" s="336" t="s">
        <v>851</v>
      </c>
      <c r="UF116" s="336" t="s">
        <v>851</v>
      </c>
      <c r="UG116" s="40">
        <v>0.185782790184021</v>
      </c>
      <c r="UH116" s="40">
        <v>0.19338804483413696</v>
      </c>
      <c r="UI116" s="40">
        <v>0.18031968176364899</v>
      </c>
      <c r="UJ116" s="40">
        <v>0.10426032543182373</v>
      </c>
      <c r="UK116" s="40">
        <v>-4.0850084275007248E-2</v>
      </c>
      <c r="UL116" s="336" t="s">
        <v>838</v>
      </c>
      <c r="UM116" s="336" t="s">
        <v>851</v>
      </c>
      <c r="UN116" s="336" t="s">
        <v>851</v>
      </c>
      <c r="UO116" s="336" t="s">
        <v>851</v>
      </c>
      <c r="UP116" s="40">
        <v>0.21789233386516571</v>
      </c>
      <c r="UQ116" s="40">
        <v>0.21789233386516571</v>
      </c>
      <c r="UR116" s="40">
        <v>0.2279241681098938</v>
      </c>
      <c r="US116" s="40">
        <v>0.1847967654466629</v>
      </c>
      <c r="UT116" s="40">
        <v>0.10093282163143158</v>
      </c>
      <c r="UU116" s="336" t="s">
        <v>840</v>
      </c>
    </row>
    <row r="117" spans="1:567">
      <c r="A117" s="336" t="s">
        <v>517</v>
      </c>
      <c r="B117" s="336" t="s">
        <v>76</v>
      </c>
      <c r="C117" s="336" t="s">
        <v>304</v>
      </c>
      <c r="D117" s="40">
        <v>4.1752338409423828E-2</v>
      </c>
      <c r="E117" s="336" t="s">
        <v>436</v>
      </c>
      <c r="F117" s="40">
        <v>5.1027387380599976E-2</v>
      </c>
      <c r="G117" s="336" t="s">
        <v>1741</v>
      </c>
      <c r="H117" s="40">
        <v>6.7596971988677979E-2</v>
      </c>
      <c r="I117" s="336" t="s">
        <v>1447</v>
      </c>
      <c r="J117" s="40">
        <v>7.1181245148181915E-2</v>
      </c>
      <c r="K117" s="336" t="s">
        <v>1803</v>
      </c>
      <c r="L117" s="336" t="s">
        <v>436</v>
      </c>
      <c r="M117" s="40">
        <v>0.52949833869934082</v>
      </c>
      <c r="N117" s="40">
        <v>0.56619197130203247</v>
      </c>
      <c r="O117" s="336" t="s">
        <v>436</v>
      </c>
      <c r="P117" s="40">
        <v>0.52949833869934082</v>
      </c>
      <c r="Q117" s="336" t="s">
        <v>436</v>
      </c>
      <c r="R117" s="40">
        <v>0.61427074670791626</v>
      </c>
      <c r="S117" s="336" t="s">
        <v>436</v>
      </c>
      <c r="T117" s="40">
        <v>0.51709467172622681</v>
      </c>
      <c r="U117" s="336" t="s">
        <v>436</v>
      </c>
      <c r="V117" s="336" t="s">
        <v>851</v>
      </c>
      <c r="W117" s="336" t="s">
        <v>1741</v>
      </c>
      <c r="X117" s="40">
        <v>0.48507651686668396</v>
      </c>
      <c r="Y117" s="40">
        <v>0.51727259159088135</v>
      </c>
      <c r="Z117" s="336" t="s">
        <v>1741</v>
      </c>
      <c r="AA117" s="40">
        <v>0.48507651686668396</v>
      </c>
      <c r="AB117" s="336" t="s">
        <v>1741</v>
      </c>
      <c r="AC117" s="40">
        <v>0.54984933137893677</v>
      </c>
      <c r="AD117" s="336" t="s">
        <v>1741</v>
      </c>
      <c r="AE117" s="40">
        <v>0.46905601024627686</v>
      </c>
      <c r="AF117" s="336" t="s">
        <v>1741</v>
      </c>
      <c r="AG117" s="336" t="s">
        <v>851</v>
      </c>
      <c r="AH117" s="336" t="s">
        <v>1447</v>
      </c>
      <c r="AI117" s="40">
        <v>0.32861834764480591</v>
      </c>
      <c r="AJ117" s="40">
        <v>0.35564720630645752</v>
      </c>
      <c r="AK117" s="336" t="s">
        <v>1447</v>
      </c>
      <c r="AL117" s="40">
        <v>0.32861834764480591</v>
      </c>
      <c r="AM117" s="336" t="s">
        <v>1447</v>
      </c>
      <c r="AN117" s="40">
        <v>0.49448615312576294</v>
      </c>
      <c r="AO117" s="336" t="s">
        <v>1447</v>
      </c>
      <c r="AP117" s="40">
        <v>0.32786902785301208</v>
      </c>
      <c r="AQ117" s="336" t="s">
        <v>1447</v>
      </c>
      <c r="AR117" s="336" t="s">
        <v>851</v>
      </c>
      <c r="AS117" s="336" t="s">
        <v>1803</v>
      </c>
      <c r="AT117" s="40">
        <v>0.31683632731437683</v>
      </c>
      <c r="AU117" s="40">
        <v>0.34484529495239258</v>
      </c>
      <c r="AV117" s="336" t="s">
        <v>1803</v>
      </c>
      <c r="AW117" s="40">
        <v>0.31683632731437683</v>
      </c>
      <c r="AX117" s="336" t="s">
        <v>1803</v>
      </c>
      <c r="AY117" s="40">
        <v>0.49172535538673401</v>
      </c>
      <c r="AZ117" s="336" t="s">
        <v>1803</v>
      </c>
      <c r="BA117" s="40">
        <v>0.31328988075256348</v>
      </c>
      <c r="BB117" s="336" t="s">
        <v>1803</v>
      </c>
      <c r="BC117" s="336" t="s">
        <v>851</v>
      </c>
      <c r="BD117" s="336" t="s">
        <v>436</v>
      </c>
      <c r="BE117" s="40">
        <v>1.8773366212844849</v>
      </c>
      <c r="BF117" s="336" t="s">
        <v>827</v>
      </c>
      <c r="BG117" s="40">
        <v>3.9180827140808105</v>
      </c>
      <c r="BH117" s="336" t="s">
        <v>1447</v>
      </c>
      <c r="BI117" s="40">
        <v>3.3485360145568848</v>
      </c>
      <c r="BJ117" s="336" t="s">
        <v>1803</v>
      </c>
      <c r="BK117" s="40">
        <v>3.9338135719299316</v>
      </c>
      <c r="BL117" s="336" t="s">
        <v>851</v>
      </c>
      <c r="BM117" s="40">
        <v>2.3473527431488037</v>
      </c>
      <c r="BN117" s="336" t="s">
        <v>838</v>
      </c>
      <c r="BO117" s="336" t="s">
        <v>851</v>
      </c>
      <c r="BP117" s="336" t="s">
        <v>436</v>
      </c>
      <c r="BQ117" s="40">
        <v>3.5125401336699724E-3</v>
      </c>
      <c r="BR117" s="40">
        <v>4.2076376266777515E-3</v>
      </c>
      <c r="BS117" s="40">
        <v>5.0915791653096676E-3</v>
      </c>
      <c r="BT117" s="40">
        <v>5.2794674411416054E-3</v>
      </c>
      <c r="BU117" s="40">
        <v>5.2794767543673515E-3</v>
      </c>
      <c r="BV117" s="336" t="s">
        <v>851</v>
      </c>
      <c r="BW117" s="336" t="s">
        <v>827</v>
      </c>
      <c r="BX117" s="40">
        <v>5.4481723345816135E-3</v>
      </c>
      <c r="BY117" s="40">
        <v>5.7443380355834961E-3</v>
      </c>
      <c r="BZ117" s="40">
        <v>5.7752081193029881E-3</v>
      </c>
      <c r="CA117" s="40">
        <v>5.5871023796498775E-3</v>
      </c>
      <c r="CB117" s="40">
        <v>5.4929950274527073E-3</v>
      </c>
      <c r="CC117" s="336" t="s">
        <v>851</v>
      </c>
      <c r="CD117" s="336" t="s">
        <v>1447</v>
      </c>
      <c r="CE117" s="40">
        <v>5.5881780572235584E-3</v>
      </c>
      <c r="CF117" s="40">
        <v>5.7438574731349945E-3</v>
      </c>
      <c r="CG117" s="40">
        <v>5.6341248564422131E-3</v>
      </c>
      <c r="CH117" s="40">
        <v>5.4930420592427254E-3</v>
      </c>
      <c r="CI117" s="40">
        <v>5.4930583573877811E-3</v>
      </c>
      <c r="CJ117" s="336" t="s">
        <v>851</v>
      </c>
      <c r="CK117" s="336" t="s">
        <v>1803</v>
      </c>
      <c r="CL117" s="40">
        <v>5.6815147399902344E-3</v>
      </c>
      <c r="CM117" s="40">
        <v>5.6811533868312836E-3</v>
      </c>
      <c r="CN117" s="40">
        <v>5.5400733835995197E-3</v>
      </c>
      <c r="CO117" s="40">
        <v>5.4930443875491619E-3</v>
      </c>
      <c r="CP117" s="40">
        <v>5.49300666898489E-3</v>
      </c>
      <c r="CQ117" s="336" t="s">
        <v>851</v>
      </c>
      <c r="CR117" s="40">
        <v>9.2086162567138672</v>
      </c>
      <c r="CS117" s="40">
        <v>9.5438861846923828</v>
      </c>
      <c r="CT117" s="40">
        <v>9.9617242813110352</v>
      </c>
      <c r="CU117" s="40">
        <v>10.400203704833984</v>
      </c>
      <c r="CV117" s="40">
        <v>10.811019897460938</v>
      </c>
      <c r="CW117" s="336" t="s">
        <v>1741</v>
      </c>
      <c r="CX117" s="336" t="s">
        <v>851</v>
      </c>
      <c r="CY117" s="40">
        <v>9.4097776412963867</v>
      </c>
      <c r="CZ117" s="40">
        <v>9.7863321304321289</v>
      </c>
      <c r="DA117" s="40">
        <v>10.224811553955078</v>
      </c>
      <c r="DB117" s="40">
        <v>10.649459838867188</v>
      </c>
      <c r="DC117" s="40">
        <v>11.053359985351563</v>
      </c>
      <c r="DD117" s="336" t="s">
        <v>1447</v>
      </c>
      <c r="DE117" s="336" t="s">
        <v>851</v>
      </c>
      <c r="DF117" s="40">
        <v>11.214920043945313</v>
      </c>
      <c r="DG117" s="336" t="s">
        <v>1803</v>
      </c>
      <c r="DH117" s="336" t="s">
        <v>851</v>
      </c>
      <c r="DI117" s="336" t="s">
        <v>851</v>
      </c>
      <c r="DJ117" s="336">
        <v>12.7</v>
      </c>
      <c r="DK117" s="336" t="s">
        <v>1738</v>
      </c>
      <c r="DL117" s="336" t="s">
        <v>851</v>
      </c>
      <c r="DM117" s="336" t="s">
        <v>851</v>
      </c>
      <c r="DN117" s="336" t="s">
        <v>436</v>
      </c>
      <c r="DO117" s="40">
        <v>4.8933844082057476E-3</v>
      </c>
      <c r="DP117" s="40">
        <v>-8.769152918830514E-4</v>
      </c>
      <c r="DQ117" s="40">
        <v>-1.8257766962051392E-2</v>
      </c>
      <c r="DR117" s="40">
        <v>-1.7829030752182007E-2</v>
      </c>
      <c r="DS117" s="40">
        <v>5.3282077424228191E-3</v>
      </c>
      <c r="DT117" s="336" t="s">
        <v>851</v>
      </c>
      <c r="DU117" s="336" t="s">
        <v>827</v>
      </c>
      <c r="DV117" s="40">
        <v>1.3986125588417053E-2</v>
      </c>
      <c r="DW117" s="40">
        <v>3.8839092012494802E-3</v>
      </c>
      <c r="DX117" s="40">
        <v>1.2857117690145969E-4</v>
      </c>
      <c r="DY117" s="40">
        <v>1.2342628091573715E-2</v>
      </c>
      <c r="DZ117" s="40">
        <v>3.3044103533029556E-2</v>
      </c>
      <c r="EA117" s="336" t="s">
        <v>851</v>
      </c>
      <c r="EB117" s="336" t="s">
        <v>1447</v>
      </c>
      <c r="EC117" s="40">
        <v>1.343902014195919E-2</v>
      </c>
      <c r="ED117" s="40">
        <v>1.0918798856437206E-2</v>
      </c>
      <c r="EE117" s="40">
        <v>1.7975896596908569E-2</v>
      </c>
      <c r="EF117" s="40">
        <v>3.9205178618431091E-2</v>
      </c>
      <c r="EG117" s="40">
        <v>3.7157211452722549E-2</v>
      </c>
      <c r="EH117" s="336" t="s">
        <v>851</v>
      </c>
      <c r="EI117" s="336" t="s">
        <v>1803</v>
      </c>
      <c r="EJ117" s="40">
        <v>5.2701793611049652E-3</v>
      </c>
      <c r="EK117" s="40">
        <v>2.8925032820552588E-3</v>
      </c>
      <c r="EL117" s="40">
        <v>1.4524826779961586E-2</v>
      </c>
      <c r="EM117" s="40">
        <v>1.4322258532047272E-2</v>
      </c>
      <c r="EN117" s="40">
        <v>-5.6811146438121796E-2</v>
      </c>
      <c r="EO117" s="336" t="s">
        <v>851</v>
      </c>
      <c r="EP117" s="336" t="s">
        <v>851</v>
      </c>
      <c r="EQ117" s="336" t="s">
        <v>851</v>
      </c>
      <c r="ER117" s="40">
        <v>0.73510000000000009</v>
      </c>
      <c r="ES117" s="336" t="s">
        <v>1739</v>
      </c>
      <c r="ET117" s="336" t="s">
        <v>851</v>
      </c>
      <c r="EU117" s="336" t="s">
        <v>851</v>
      </c>
      <c r="EV117" s="40">
        <v>0.79510000000000003</v>
      </c>
      <c r="EW117" s="336" t="s">
        <v>1739</v>
      </c>
      <c r="EX117" s="336" t="s">
        <v>851</v>
      </c>
      <c r="EY117" s="336" t="s">
        <v>851</v>
      </c>
      <c r="EZ117" s="40">
        <v>0.67599999999999993</v>
      </c>
      <c r="FA117" s="336" t="s">
        <v>1739</v>
      </c>
      <c r="FB117" s="336" t="s">
        <v>851</v>
      </c>
      <c r="FC117" s="40">
        <v>3.8640683051198721E-3</v>
      </c>
      <c r="FD117" s="40">
        <v>6.2734475359320641E-3</v>
      </c>
      <c r="FE117" s="40">
        <v>2.9787294566631317E-2</v>
      </c>
      <c r="FF117" s="40">
        <v>5.3328782320022583E-2</v>
      </c>
      <c r="FG117" s="40">
        <v>6.505497545003891E-2</v>
      </c>
      <c r="FH117" s="336" t="s">
        <v>838</v>
      </c>
      <c r="FI117" s="336" t="s">
        <v>851</v>
      </c>
      <c r="FJ117" s="40">
        <v>-1.4583919197320938E-2</v>
      </c>
      <c r="FK117" s="40">
        <v>-1.4583919197320938E-2</v>
      </c>
      <c r="FL117" s="40">
        <v>-2.2748615592718124E-3</v>
      </c>
      <c r="FM117" s="40">
        <v>-7.4475202709436417E-3</v>
      </c>
      <c r="FN117" s="40">
        <v>-0.11258175224065781</v>
      </c>
      <c r="FO117" s="336" t="s">
        <v>840</v>
      </c>
      <c r="FP117" s="336" t="s">
        <v>851</v>
      </c>
      <c r="FQ117" s="40"/>
      <c r="FR117" s="336" t="s">
        <v>1737</v>
      </c>
      <c r="FS117" s="336" t="s">
        <v>851</v>
      </c>
      <c r="FT117" s="336" t="s">
        <v>851</v>
      </c>
      <c r="FU117" s="40">
        <v>0.20519697666168213</v>
      </c>
      <c r="FV117" s="40">
        <v>0.22964063286781311</v>
      </c>
      <c r="FW117" s="40">
        <v>0.25912898778915405</v>
      </c>
      <c r="FX117" s="40">
        <v>0.27805885672569275</v>
      </c>
      <c r="FY117" s="40">
        <v>-0.11683951318264008</v>
      </c>
      <c r="FZ117" s="336" t="s">
        <v>840</v>
      </c>
      <c r="GA117" s="336" t="s">
        <v>851</v>
      </c>
      <c r="GB117" s="336" t="s">
        <v>851</v>
      </c>
      <c r="GC117" s="336" t="s">
        <v>851</v>
      </c>
      <c r="GD117" s="336" t="s">
        <v>851</v>
      </c>
      <c r="GE117" s="336" t="s">
        <v>851</v>
      </c>
      <c r="GF117" s="336" t="s">
        <v>851</v>
      </c>
      <c r="GG117" s="336" t="s">
        <v>851</v>
      </c>
      <c r="GH117" s="336" t="s">
        <v>851</v>
      </c>
      <c r="GI117" s="336" t="s">
        <v>851</v>
      </c>
      <c r="GJ117" s="336" t="s">
        <v>851</v>
      </c>
      <c r="GK117" s="40">
        <v>3805174</v>
      </c>
      <c r="GL117" s="40">
        <v>3866243</v>
      </c>
      <c r="GM117" s="40">
        <v>3931947</v>
      </c>
      <c r="GN117" s="40">
        <v>3996521</v>
      </c>
      <c r="GO117" s="40">
        <v>4070262</v>
      </c>
      <c r="GP117" s="40">
        <v>4159914</v>
      </c>
      <c r="GQ117" s="40">
        <v>4273591</v>
      </c>
      <c r="GR117" s="40">
        <v>4398942</v>
      </c>
      <c r="GS117" s="40">
        <v>4489544</v>
      </c>
      <c r="GT117" s="40">
        <v>4535375</v>
      </c>
      <c r="GU117" s="40">
        <v>4560155</v>
      </c>
      <c r="GV117" s="40">
        <v>4580084</v>
      </c>
      <c r="GW117" s="40">
        <v>4599533</v>
      </c>
      <c r="GX117" s="40">
        <v>4623816</v>
      </c>
      <c r="GY117" s="40">
        <v>4657740</v>
      </c>
      <c r="GZ117" s="40">
        <v>4701957</v>
      </c>
      <c r="HA117" s="40">
        <v>4755335</v>
      </c>
      <c r="HB117" s="40">
        <v>4807388</v>
      </c>
      <c r="HC117" s="40">
        <v>4867316</v>
      </c>
      <c r="HD117" s="40">
        <v>4934340</v>
      </c>
      <c r="HE117" s="40">
        <v>4994724</v>
      </c>
      <c r="HF117" s="40">
        <v>5034000</v>
      </c>
      <c r="HG117" s="40">
        <v>5067000</v>
      </c>
      <c r="HH117" s="40">
        <v>5094000</v>
      </c>
      <c r="HI117" s="40">
        <v>5120000</v>
      </c>
      <c r="HJ117" s="40">
        <v>5147000</v>
      </c>
      <c r="HK117" s="40">
        <v>5174000</v>
      </c>
      <c r="HL117" s="40">
        <v>5201000</v>
      </c>
      <c r="HM117" s="40">
        <v>5227000</v>
      </c>
      <c r="HN117" s="40">
        <v>5253000</v>
      </c>
      <c r="HO117" s="40">
        <v>5277000</v>
      </c>
      <c r="HP117" s="40">
        <v>5301000</v>
      </c>
      <c r="HQ117" s="40">
        <v>5324000</v>
      </c>
      <c r="HR117" s="40">
        <v>5346000</v>
      </c>
      <c r="HS117" s="40">
        <v>5368000</v>
      </c>
      <c r="HT117" s="40">
        <v>5391000</v>
      </c>
      <c r="HU117" s="40">
        <v>5413000</v>
      </c>
      <c r="HV117" s="40">
        <v>5436000</v>
      </c>
      <c r="HW117" s="40">
        <v>5459000</v>
      </c>
      <c r="HX117" s="40">
        <v>5482000</v>
      </c>
      <c r="HY117" s="40">
        <v>5504000</v>
      </c>
      <c r="HZ117" s="40">
        <v>5527000</v>
      </c>
      <c r="IA117" s="40">
        <v>5549000</v>
      </c>
      <c r="IB117" s="40">
        <v>5570000</v>
      </c>
      <c r="IC117" s="40">
        <v>5591000</v>
      </c>
      <c r="ID117" s="40">
        <v>5611000</v>
      </c>
      <c r="IE117" s="40">
        <v>5630000</v>
      </c>
      <c r="IF117" s="40">
        <v>5647000</v>
      </c>
      <c r="IG117" s="40">
        <v>5664000</v>
      </c>
      <c r="IH117" s="40">
        <v>5679000</v>
      </c>
      <c r="II117" s="40">
        <v>5692000</v>
      </c>
      <c r="IJ117" s="336" t="s">
        <v>851</v>
      </c>
      <c r="IK117" s="336" t="s">
        <v>851</v>
      </c>
      <c r="IL117" s="336" t="s">
        <v>851</v>
      </c>
      <c r="IM117" s="40">
        <v>1.1288340203464031E-2</v>
      </c>
      <c r="IN117" s="40">
        <v>1.0886755771934986E-2</v>
      </c>
      <c r="IO117" s="40">
        <v>1.2388754636049271E-2</v>
      </c>
      <c r="IP117" s="40">
        <v>1.367626991122961E-2</v>
      </c>
      <c r="IQ117" s="40">
        <v>1.2163230217993259E-2</v>
      </c>
      <c r="IR117" s="40">
        <v>7.8327413648366928E-3</v>
      </c>
      <c r="IS117" s="40">
        <v>6.5340297296643257E-3</v>
      </c>
      <c r="IT117" s="40">
        <v>5.3144502453505993E-3</v>
      </c>
      <c r="IU117" s="40">
        <v>5.091062281280756E-3</v>
      </c>
      <c r="IV117" s="40">
        <v>5.2595818415284157E-3</v>
      </c>
      <c r="IW117" s="40">
        <v>5.2320631220936775E-3</v>
      </c>
      <c r="IX117" s="40">
        <v>5.2048312500119209E-3</v>
      </c>
      <c r="IY117" s="40">
        <v>4.9865851178765297E-3</v>
      </c>
      <c r="IZ117" s="40">
        <v>4.961842205375433E-3</v>
      </c>
      <c r="JA117" s="40">
        <v>4.5584123581647873E-3</v>
      </c>
      <c r="JB117" s="40">
        <v>4.5377276837825775E-3</v>
      </c>
      <c r="JC117" s="40">
        <v>4.3294182978570461E-3</v>
      </c>
      <c r="JD117" s="40">
        <v>4.1237170808017254E-3</v>
      </c>
      <c r="JE117" s="40">
        <v>4.1067819111049175E-3</v>
      </c>
      <c r="JF117" s="40">
        <v>4.2754965834319592E-3</v>
      </c>
      <c r="JG117" s="40">
        <v>4.0725711733102798E-3</v>
      </c>
      <c r="JH117" s="40">
        <v>4.2400285601615906E-3</v>
      </c>
      <c r="JI117" s="40">
        <v>4.2221266776323318E-3</v>
      </c>
      <c r="JJ117" s="40">
        <v>4.2043752036988735E-3</v>
      </c>
      <c r="JK117" s="40">
        <v>4.0051029063761234E-3</v>
      </c>
      <c r="JL117" s="40">
        <v>4.1700722649693489E-3</v>
      </c>
      <c r="JM117" s="40">
        <v>3.9725583046674728E-3</v>
      </c>
      <c r="JN117" s="40">
        <v>3.7773225922137499E-3</v>
      </c>
      <c r="JO117" s="40">
        <v>3.7631080485880375E-3</v>
      </c>
      <c r="JP117" s="40">
        <v>3.5707948263734579E-3</v>
      </c>
      <c r="JQ117" s="40">
        <v>3.3804853446781635E-3</v>
      </c>
      <c r="JR117" s="40">
        <v>3.0149884987622499E-3</v>
      </c>
      <c r="JS117" s="40">
        <v>3.0059257987886667E-3</v>
      </c>
      <c r="JT117" s="40">
        <v>2.6448045391589403E-3</v>
      </c>
      <c r="JU117" s="40">
        <v>2.2865193895995617E-3</v>
      </c>
      <c r="JV117" s="336" t="s">
        <v>1740</v>
      </c>
      <c r="JW117" s="336" t="s">
        <v>851</v>
      </c>
      <c r="JX117" s="336" t="s">
        <v>851</v>
      </c>
      <c r="JY117" s="336" t="s">
        <v>851</v>
      </c>
      <c r="JZ117" s="336" t="s">
        <v>851</v>
      </c>
      <c r="KA117" s="336" t="s">
        <v>1740</v>
      </c>
      <c r="KB117" s="40">
        <v>0.49491318496610398</v>
      </c>
      <c r="KC117" s="40">
        <v>0.49502298867709199</v>
      </c>
      <c r="KD117" s="40">
        <v>0.49533090932347595</v>
      </c>
      <c r="KE117" s="40">
        <v>0.49574490515479902</v>
      </c>
      <c r="KF117" s="40">
        <v>0.49614316278265796</v>
      </c>
      <c r="KG117" s="40">
        <v>0.49644598521283601</v>
      </c>
      <c r="KH117" s="40">
        <v>0.49663047893357004</v>
      </c>
      <c r="KI117" s="40">
        <v>0.49672154691752501</v>
      </c>
      <c r="KJ117" s="40">
        <v>0.49674975166352803</v>
      </c>
      <c r="KK117" s="40">
        <v>0.49675878103240301</v>
      </c>
      <c r="KL117" s="40">
        <v>0.496780374572592</v>
      </c>
      <c r="KM117" s="40">
        <v>0.49681967602985699</v>
      </c>
      <c r="KN117" s="40">
        <v>0.49686466165268001</v>
      </c>
      <c r="KO117" s="40">
        <v>0.49691324217087396</v>
      </c>
      <c r="KP117" s="40">
        <v>0.49696193572035097</v>
      </c>
      <c r="KQ117" s="40">
        <v>0.49701002603067501</v>
      </c>
      <c r="KR117" s="40">
        <v>0.49705857702026601</v>
      </c>
      <c r="KS117" s="40">
        <v>0.49710951896024197</v>
      </c>
      <c r="KT117" s="40">
        <v>0.49716381746018501</v>
      </c>
      <c r="KU117" s="40">
        <v>0.49722211937930799</v>
      </c>
      <c r="KV117" s="40">
        <v>0.49728404373600804</v>
      </c>
      <c r="KW117" s="40">
        <v>0.49734880831658002</v>
      </c>
      <c r="KX117" s="40">
        <v>0.49742082627659301</v>
      </c>
      <c r="KY117" s="40">
        <v>0.49749512647824601</v>
      </c>
      <c r="KZ117" s="40">
        <v>0.49757249627948602</v>
      </c>
      <c r="LA117" s="40">
        <v>0.49765079457615002</v>
      </c>
      <c r="LB117" s="40">
        <v>0.49773200170988902</v>
      </c>
      <c r="LC117" s="40">
        <v>0.49781509288295001</v>
      </c>
      <c r="LD117" s="40">
        <v>0.49789847700566398</v>
      </c>
      <c r="LE117" s="40">
        <v>0.49798193598191198</v>
      </c>
      <c r="LF117" s="40">
        <v>0.49806573100891</v>
      </c>
      <c r="LG117" s="40">
        <v>0.49814951083209003</v>
      </c>
      <c r="LH117" s="40">
        <v>0.49823294888451997</v>
      </c>
      <c r="LI117" s="40">
        <v>0.49831454606936904</v>
      </c>
      <c r="LJ117" s="40">
        <v>0.49839503474246599</v>
      </c>
      <c r="LK117" s="40">
        <v>0.49847207104385299</v>
      </c>
      <c r="LL117" s="336" t="s">
        <v>851</v>
      </c>
      <c r="LM117" s="336" t="s">
        <v>851</v>
      </c>
      <c r="LN117" s="336" t="s">
        <v>1740</v>
      </c>
      <c r="LO117" s="40">
        <v>0.6533622145652771</v>
      </c>
      <c r="LP117" s="40">
        <v>0.65097075700759888</v>
      </c>
      <c r="LQ117" s="40">
        <v>0.64890062808990479</v>
      </c>
      <c r="LR117" s="40">
        <v>0.64727789163589478</v>
      </c>
      <c r="LS117" s="40">
        <v>0.64626801013946533</v>
      </c>
      <c r="LT117" s="40">
        <v>0.64589774608612061</v>
      </c>
      <c r="LU117" s="40">
        <v>0.64620578289031982</v>
      </c>
      <c r="LV117" s="40">
        <v>0.64673376083374023</v>
      </c>
      <c r="LW117" s="40">
        <v>0.64782094955444336</v>
      </c>
      <c r="LX117" s="40">
        <v>0.64882814884185791</v>
      </c>
      <c r="LY117" s="40">
        <v>0.64969885349273682</v>
      </c>
      <c r="LZ117" s="40">
        <v>0.65036720037460327</v>
      </c>
      <c r="MA117" s="40">
        <v>0.65122091770172119</v>
      </c>
      <c r="MB117" s="40">
        <v>0.65180790424346924</v>
      </c>
      <c r="MC117" s="40">
        <v>0.65200835466384888</v>
      </c>
      <c r="MD117" s="40">
        <v>0.65188556909561157</v>
      </c>
      <c r="ME117" s="40">
        <v>0.651386559009552</v>
      </c>
      <c r="MF117" s="40">
        <v>0.65045076608657837</v>
      </c>
      <c r="MG117" s="40">
        <v>0.64889639616012573</v>
      </c>
      <c r="MH117" s="40">
        <v>0.64679580926895142</v>
      </c>
      <c r="MI117" s="40">
        <v>0.64385086297988892</v>
      </c>
      <c r="MJ117" s="40">
        <v>0.64086461067199707</v>
      </c>
      <c r="MK117" s="40">
        <v>0.63704931735992432</v>
      </c>
      <c r="ML117" s="40">
        <v>0.6327165961265564</v>
      </c>
      <c r="MM117" s="40">
        <v>0.62805545330047607</v>
      </c>
      <c r="MN117" s="40">
        <v>0.62300145626068115</v>
      </c>
      <c r="MO117" s="40">
        <v>0.61787587404251099</v>
      </c>
      <c r="MP117" s="40">
        <v>0.61254280805587769</v>
      </c>
      <c r="MQ117" s="40">
        <v>0.60736083984375</v>
      </c>
      <c r="MR117" s="40">
        <v>0.60186010599136353</v>
      </c>
      <c r="MS117" s="40">
        <v>0.59650683403015137</v>
      </c>
      <c r="MT117" s="40">
        <v>0.59165185689926147</v>
      </c>
      <c r="MU117" s="40">
        <v>0.58703738451004028</v>
      </c>
      <c r="MV117" s="40">
        <v>0.58280366659164429</v>
      </c>
      <c r="MW117" s="40">
        <v>0.57897520065307617</v>
      </c>
      <c r="MX117" s="40">
        <v>0.57589596509933472</v>
      </c>
      <c r="MY117" s="336" t="s">
        <v>851</v>
      </c>
      <c r="MZ117" s="336" t="s">
        <v>1740</v>
      </c>
      <c r="NA117" s="40">
        <v>0.6019585132598877</v>
      </c>
      <c r="NB117" s="40">
        <v>0.59980463981628418</v>
      </c>
      <c r="NC117" s="40">
        <v>0.59809130430221558</v>
      </c>
      <c r="ND117" s="40">
        <v>0.59680306911468506</v>
      </c>
      <c r="NE117" s="40">
        <v>0.59589993953704834</v>
      </c>
      <c r="NF117" s="40">
        <v>0.59529876708984375</v>
      </c>
      <c r="NG117" s="40">
        <v>0.59495431184768677</v>
      </c>
      <c r="NH117" s="40">
        <v>0.59463191032409668</v>
      </c>
      <c r="NI117" s="40">
        <v>0.5944247841835022</v>
      </c>
      <c r="NJ117" s="40">
        <v>0.59414064884185791</v>
      </c>
      <c r="NK117" s="40">
        <v>0.59452110528945923</v>
      </c>
      <c r="NL117" s="40">
        <v>0.59451103210449219</v>
      </c>
      <c r="NM117" s="40">
        <v>0.59527015686035156</v>
      </c>
      <c r="NN117" s="40">
        <v>0.59556150436401367</v>
      </c>
      <c r="NO117" s="40">
        <v>0.59527885913848877</v>
      </c>
      <c r="NP117" s="40">
        <v>0.59408754110336304</v>
      </c>
      <c r="NQ117" s="40">
        <v>0.59234106540679932</v>
      </c>
      <c r="NR117" s="40">
        <v>0.58959430456161499</v>
      </c>
      <c r="NS117" s="40">
        <v>0.58604562282562256</v>
      </c>
      <c r="NT117" s="40">
        <v>0.58215349912643433</v>
      </c>
      <c r="NU117" s="40">
        <v>0.57744389772415161</v>
      </c>
      <c r="NV117" s="40">
        <v>0.57343435287475586</v>
      </c>
      <c r="NW117" s="40">
        <v>0.56843268871307373</v>
      </c>
      <c r="NX117" s="40">
        <v>0.5634731650352478</v>
      </c>
      <c r="NY117" s="40">
        <v>0.55819046497344971</v>
      </c>
      <c r="NZ117" s="40">
        <v>0.55287063121795654</v>
      </c>
      <c r="OA117" s="40">
        <v>0.54767507314682007</v>
      </c>
      <c r="OB117" s="40">
        <v>0.54225987195968628</v>
      </c>
      <c r="OC117" s="40">
        <v>0.53734290599822998</v>
      </c>
      <c r="OD117" s="40">
        <v>0.53282058238983154</v>
      </c>
      <c r="OE117" s="40">
        <v>0.5289609432220459</v>
      </c>
      <c r="OF117" s="40">
        <v>0.52611011266708374</v>
      </c>
      <c r="OG117" s="40">
        <v>0.523995041847229</v>
      </c>
      <c r="OH117" s="40">
        <v>0.52259886264801025</v>
      </c>
      <c r="OI117" s="40">
        <v>0.52157068252563477</v>
      </c>
      <c r="OJ117" s="40">
        <v>0.52073085308074951</v>
      </c>
      <c r="OK117" s="336" t="s">
        <v>851</v>
      </c>
      <c r="OL117" s="336" t="s">
        <v>851</v>
      </c>
      <c r="OM117" s="336" t="s">
        <v>1740</v>
      </c>
      <c r="ON117" s="40">
        <v>0.59356069564819336</v>
      </c>
      <c r="OO117" s="40">
        <v>0.59035021066665649</v>
      </c>
      <c r="OP117" s="40">
        <v>0.58771789073944092</v>
      </c>
      <c r="OQ117" s="40">
        <v>0.58562564849853516</v>
      </c>
      <c r="OR117" s="40">
        <v>0.5839850902557373</v>
      </c>
      <c r="OS117" s="40">
        <v>0.58270424604415894</v>
      </c>
      <c r="OT117" s="40">
        <v>0.58144617080688477</v>
      </c>
      <c r="OU117" s="40">
        <v>0.58042234182357788</v>
      </c>
      <c r="OV117" s="40">
        <v>0.57970160245895386</v>
      </c>
      <c r="OW117" s="40">
        <v>0.57929688692092896</v>
      </c>
      <c r="OX117" s="40">
        <v>0.57917231321334839</v>
      </c>
      <c r="OY117" s="40">
        <v>0.57924234867095947</v>
      </c>
      <c r="OZ117" s="40">
        <v>0.58008074760437012</v>
      </c>
      <c r="PA117" s="40">
        <v>0.58083027601242065</v>
      </c>
      <c r="PB117" s="40">
        <v>0.58176279067993164</v>
      </c>
      <c r="PC117" s="40">
        <v>0.58271747827529907</v>
      </c>
      <c r="PD117" s="40">
        <v>0.5836634635925293</v>
      </c>
      <c r="PE117" s="40">
        <v>0.58471071720123291</v>
      </c>
      <c r="PF117" s="40">
        <v>0.58529740571975708</v>
      </c>
      <c r="PG117" s="40">
        <v>0.58532041311264038</v>
      </c>
      <c r="PH117" s="40">
        <v>0.58430719375610352</v>
      </c>
      <c r="PI117" s="40">
        <v>0.58285605907440186</v>
      </c>
      <c r="PJ117" s="40">
        <v>0.58038997650146484</v>
      </c>
      <c r="PK117" s="40">
        <v>0.57721191644668579</v>
      </c>
      <c r="PL117" s="40">
        <v>0.57369571924209595</v>
      </c>
      <c r="PM117" s="40">
        <v>0.56976741552352905</v>
      </c>
      <c r="PN117" s="40">
        <v>0.56558710336685181</v>
      </c>
      <c r="PO117" s="40">
        <v>0.56100195646286011</v>
      </c>
      <c r="PP117" s="40">
        <v>0.55673247575759888</v>
      </c>
      <c r="PQ117" s="40">
        <v>0.55177962779998779</v>
      </c>
      <c r="PR117" s="40">
        <v>0.54696130752563477</v>
      </c>
      <c r="PS117" s="40">
        <v>0.54227352142333984</v>
      </c>
      <c r="PT117" s="40">
        <v>0.53763061761856079</v>
      </c>
      <c r="PU117" s="40">
        <v>0.53336864709854126</v>
      </c>
      <c r="PV117" s="40">
        <v>0.52931857109069824</v>
      </c>
      <c r="PW117" s="40">
        <v>0.52600139379501343</v>
      </c>
      <c r="PX117" s="336" t="s">
        <v>851</v>
      </c>
      <c r="PY117" s="336" t="s">
        <v>851</v>
      </c>
      <c r="PZ117" s="40">
        <v>0.70790000000000008</v>
      </c>
      <c r="QA117" s="40">
        <v>0.70849999999999991</v>
      </c>
      <c r="QB117" s="40">
        <v>0.71099999999999997</v>
      </c>
      <c r="QC117" s="40">
        <v>0.7145999999999999</v>
      </c>
      <c r="QD117" s="40">
        <v>0.73769999999999991</v>
      </c>
      <c r="QE117" s="40">
        <v>0.74639999999999995</v>
      </c>
      <c r="QF117" s="40">
        <v>0.75249999999999995</v>
      </c>
      <c r="QG117" s="40">
        <v>0.746</v>
      </c>
      <c r="QH117" s="40">
        <v>0.72930000000000006</v>
      </c>
      <c r="QI117" s="40">
        <v>0.71629999999999994</v>
      </c>
      <c r="QJ117" s="40">
        <v>0.71230000000000004</v>
      </c>
      <c r="QK117" s="40">
        <v>0.71239999999999992</v>
      </c>
      <c r="QL117" s="40">
        <v>0.71970000000000001</v>
      </c>
      <c r="QM117" s="40">
        <v>0.7208</v>
      </c>
      <c r="QN117" s="40">
        <v>0.7228</v>
      </c>
      <c r="QO117" s="40">
        <v>0.72849999999999993</v>
      </c>
      <c r="QP117" s="40">
        <v>0.72909999999999997</v>
      </c>
      <c r="QQ117" s="40">
        <v>0.73230000000000006</v>
      </c>
      <c r="QR117" s="40">
        <v>0.73510000000000009</v>
      </c>
      <c r="QS117" s="336" t="s">
        <v>851</v>
      </c>
      <c r="QT117" s="336" t="s">
        <v>851</v>
      </c>
      <c r="QU117" s="336" t="s">
        <v>851</v>
      </c>
      <c r="QV117" s="336" t="s">
        <v>851</v>
      </c>
      <c r="QW117" s="40">
        <v>3.8162784185260534E-3</v>
      </c>
      <c r="QX117" s="336" t="s">
        <v>851</v>
      </c>
      <c r="QY117" s="336" t="s">
        <v>851</v>
      </c>
      <c r="QZ117" s="336" t="s">
        <v>851</v>
      </c>
      <c r="RA117" s="336" t="s">
        <v>851</v>
      </c>
      <c r="RB117" s="336" t="s">
        <v>851</v>
      </c>
      <c r="RC117" s="336" t="s">
        <v>851</v>
      </c>
      <c r="RD117" s="336" t="s">
        <v>851</v>
      </c>
      <c r="RE117" s="336" t="s">
        <v>851</v>
      </c>
      <c r="RF117" s="40">
        <v>0.314</v>
      </c>
      <c r="RG117" s="40">
        <v>2017</v>
      </c>
      <c r="RH117" s="336" t="s">
        <v>840</v>
      </c>
      <c r="RI117" s="336" t="s">
        <v>851</v>
      </c>
      <c r="RJ117" s="40">
        <v>2E-3</v>
      </c>
      <c r="RK117" s="40">
        <v>2017</v>
      </c>
      <c r="RL117" s="336" t="s">
        <v>840</v>
      </c>
      <c r="RM117" s="336" t="s">
        <v>851</v>
      </c>
      <c r="RN117" s="40">
        <v>3.0000000000000001E-3</v>
      </c>
      <c r="RO117" s="40">
        <v>2017</v>
      </c>
      <c r="RP117" s="336" t="s">
        <v>840</v>
      </c>
      <c r="RQ117" s="336" t="s">
        <v>851</v>
      </c>
      <c r="RR117" s="40">
        <v>4.0000000000000001E-3</v>
      </c>
      <c r="RS117" s="40">
        <v>2017</v>
      </c>
      <c r="RT117" s="336" t="s">
        <v>840</v>
      </c>
      <c r="RU117" s="336" t="s">
        <v>851</v>
      </c>
      <c r="RV117" s="40">
        <v>0.13100000000000001</v>
      </c>
      <c r="RW117" s="40">
        <v>2018</v>
      </c>
      <c r="RX117" s="336" t="s">
        <v>840</v>
      </c>
      <c r="RY117" s="336" t="s">
        <v>851</v>
      </c>
      <c r="RZ117" s="336" t="s">
        <v>838</v>
      </c>
      <c r="SA117" s="40">
        <v>0.25034618377685547</v>
      </c>
      <c r="SB117" s="40">
        <v>0.25834172964096069</v>
      </c>
      <c r="SC117" s="40">
        <v>0.27771446108818054</v>
      </c>
      <c r="SD117" s="40">
        <v>0.36159449815750122</v>
      </c>
      <c r="SE117" s="40">
        <v>0.36806315183639526</v>
      </c>
      <c r="SF117" s="336" t="s">
        <v>851</v>
      </c>
      <c r="SG117" s="336" t="s">
        <v>851</v>
      </c>
      <c r="SH117" s="40">
        <v>0.26335796713829041</v>
      </c>
      <c r="SI117" s="40">
        <v>0.26905539631843567</v>
      </c>
      <c r="SJ117" s="40">
        <v>0.26805517077445984</v>
      </c>
      <c r="SK117" s="40">
        <v>0.34998840093612671</v>
      </c>
      <c r="SL117" s="40">
        <v>0.5359148383140564</v>
      </c>
      <c r="SM117" s="336" t="s">
        <v>840</v>
      </c>
      <c r="SN117" s="336" t="s">
        <v>851</v>
      </c>
      <c r="SO117" s="336" t="s">
        <v>851</v>
      </c>
      <c r="SP117" s="40">
        <v>4.5380797237157822E-2</v>
      </c>
      <c r="SQ117" s="40">
        <v>4.3170131742954254E-2</v>
      </c>
      <c r="SR117" s="40">
        <v>6.2810935080051422E-2</v>
      </c>
      <c r="SS117" s="40">
        <v>5.9461697936058044E-2</v>
      </c>
      <c r="ST117" s="40">
        <v>5.7012241333723068E-2</v>
      </c>
      <c r="SU117" s="336" t="s">
        <v>838</v>
      </c>
      <c r="SV117" s="336" t="s">
        <v>851</v>
      </c>
      <c r="SW117" s="336" t="s">
        <v>851</v>
      </c>
      <c r="SX117" s="40">
        <v>4.7021575272083282E-2</v>
      </c>
      <c r="SY117" s="40">
        <v>4.3087568134069443E-2</v>
      </c>
      <c r="SZ117" s="40">
        <v>5.8849174529314041E-2</v>
      </c>
      <c r="TA117" s="40">
        <v>9.2970021069049835E-2</v>
      </c>
      <c r="TB117" s="40">
        <v>4.7999441623687744E-2</v>
      </c>
      <c r="TC117" s="336" t="s">
        <v>840</v>
      </c>
      <c r="TD117" s="336" t="s">
        <v>851</v>
      </c>
      <c r="TE117" s="336" t="s">
        <v>851</v>
      </c>
      <c r="TF117" s="336" t="s">
        <v>851</v>
      </c>
      <c r="TG117" s="40">
        <v>3.2062172889709473E-2</v>
      </c>
      <c r="TH117" s="40">
        <v>3.1441744416952133E-2</v>
      </c>
      <c r="TI117" s="40">
        <v>5.4726876318454742E-2</v>
      </c>
      <c r="TJ117" s="40">
        <v>4.7556020319461823E-2</v>
      </c>
      <c r="TK117" s="40">
        <v>4.5751545578241348E-2</v>
      </c>
      <c r="TL117" s="336" t="s">
        <v>838</v>
      </c>
      <c r="TM117" s="336" t="s">
        <v>851</v>
      </c>
      <c r="TN117" s="336" t="s">
        <v>851</v>
      </c>
      <c r="TO117" s="336" t="s">
        <v>851</v>
      </c>
      <c r="TP117" s="40">
        <v>3.3362194895744324E-2</v>
      </c>
      <c r="TQ117" s="40">
        <v>3.0253466218709946E-2</v>
      </c>
      <c r="TR117" s="40">
        <v>5.0418060272932053E-2</v>
      </c>
      <c r="TS117" s="40">
        <v>8.1432312726974487E-2</v>
      </c>
      <c r="TT117" s="40">
        <v>3.4323170781135559E-2</v>
      </c>
      <c r="TU117" s="336" t="s">
        <v>840</v>
      </c>
      <c r="TV117" s="336" t="s">
        <v>851</v>
      </c>
      <c r="TW117" s="40">
        <v>62950</v>
      </c>
      <c r="TX117" s="336" t="s">
        <v>840</v>
      </c>
      <c r="TY117" s="336" t="s">
        <v>851</v>
      </c>
      <c r="TZ117" s="40">
        <v>80365.4140625</v>
      </c>
      <c r="UA117" s="336" t="s">
        <v>838</v>
      </c>
      <c r="UB117" s="336" t="s">
        <v>851</v>
      </c>
      <c r="UC117" s="40">
        <v>75112.805029559095</v>
      </c>
      <c r="UD117" s="336" t="s">
        <v>840</v>
      </c>
      <c r="UE117" s="336" t="s">
        <v>851</v>
      </c>
      <c r="UF117" s="336" t="s">
        <v>851</v>
      </c>
      <c r="UG117" s="40">
        <v>0.25421026349067688</v>
      </c>
      <c r="UH117" s="40">
        <v>0.26461517810821533</v>
      </c>
      <c r="UI117" s="40">
        <v>0.30750176310539246</v>
      </c>
      <c r="UJ117" s="40">
        <v>0.4149232804775238</v>
      </c>
      <c r="UK117" s="40">
        <v>0.43311813473701477</v>
      </c>
      <c r="UL117" s="336" t="s">
        <v>838</v>
      </c>
      <c r="UM117" s="336" t="s">
        <v>851</v>
      </c>
      <c r="UN117" s="336" t="s">
        <v>851</v>
      </c>
      <c r="UO117" s="336" t="s">
        <v>851</v>
      </c>
      <c r="UP117" s="40">
        <v>0.25447148084640503</v>
      </c>
      <c r="UQ117" s="40">
        <v>0.25447148084640503</v>
      </c>
      <c r="UR117" s="40">
        <v>0.26578029990196228</v>
      </c>
      <c r="US117" s="40">
        <v>0.34254088997840881</v>
      </c>
      <c r="UT117" s="40">
        <v>0.42333307862281799</v>
      </c>
      <c r="UU117" s="336" t="s">
        <v>840</v>
      </c>
    </row>
    <row r="118" spans="1:567">
      <c r="A118" s="336" t="s">
        <v>517</v>
      </c>
      <c r="B118" s="336" t="s">
        <v>190</v>
      </c>
      <c r="C118" s="336" t="s">
        <v>857</v>
      </c>
      <c r="D118" s="40">
        <v>3.9786387234926224E-2</v>
      </c>
      <c r="E118" s="336" t="s">
        <v>470</v>
      </c>
      <c r="F118" s="40">
        <v>4.46503646671772E-2</v>
      </c>
      <c r="G118" s="336" t="s">
        <v>470</v>
      </c>
      <c r="H118" s="40">
        <v>4.414917528629303E-2</v>
      </c>
      <c r="I118" s="336" t="s">
        <v>470</v>
      </c>
      <c r="J118" s="40">
        <v>4.1827131062746048E-2</v>
      </c>
      <c r="K118" s="336" t="s">
        <v>470</v>
      </c>
      <c r="L118" s="336" t="s">
        <v>470</v>
      </c>
      <c r="M118" s="40">
        <v>0.55448776483535767</v>
      </c>
      <c r="N118" s="40"/>
      <c r="O118" s="336" t="s">
        <v>1736</v>
      </c>
      <c r="P118" s="40"/>
      <c r="Q118" s="336" t="s">
        <v>1736</v>
      </c>
      <c r="R118" s="40"/>
      <c r="S118" s="336" t="s">
        <v>1736</v>
      </c>
      <c r="T118" s="40"/>
      <c r="U118" s="336" t="s">
        <v>1736</v>
      </c>
      <c r="V118" s="336" t="s">
        <v>851</v>
      </c>
      <c r="W118" s="336" t="s">
        <v>470</v>
      </c>
      <c r="X118" s="40">
        <v>0.55226528644561768</v>
      </c>
      <c r="Y118" s="40"/>
      <c r="Z118" s="336" t="s">
        <v>1736</v>
      </c>
      <c r="AA118" s="40"/>
      <c r="AB118" s="336" t="s">
        <v>1736</v>
      </c>
      <c r="AC118" s="40"/>
      <c r="AD118" s="336" t="s">
        <v>1736</v>
      </c>
      <c r="AE118" s="40"/>
      <c r="AF118" s="336" t="s">
        <v>1736</v>
      </c>
      <c r="AG118" s="336" t="s">
        <v>851</v>
      </c>
      <c r="AH118" s="336" t="s">
        <v>470</v>
      </c>
      <c r="AI118" s="40">
        <v>0.55033010244369507</v>
      </c>
      <c r="AJ118" s="40"/>
      <c r="AK118" s="336" t="s">
        <v>1736</v>
      </c>
      <c r="AL118" s="40"/>
      <c r="AM118" s="336" t="s">
        <v>1736</v>
      </c>
      <c r="AN118" s="40"/>
      <c r="AO118" s="336" t="s">
        <v>1736</v>
      </c>
      <c r="AP118" s="40"/>
      <c r="AQ118" s="336" t="s">
        <v>1736</v>
      </c>
      <c r="AR118" s="336" t="s">
        <v>851</v>
      </c>
      <c r="AS118" s="336" t="s">
        <v>470</v>
      </c>
      <c r="AT118" s="40">
        <v>0.5560491681098938</v>
      </c>
      <c r="AU118" s="40"/>
      <c r="AV118" s="336" t="s">
        <v>1736</v>
      </c>
      <c r="AW118" s="40"/>
      <c r="AX118" s="336" t="s">
        <v>1736</v>
      </c>
      <c r="AY118" s="40"/>
      <c r="AZ118" s="336" t="s">
        <v>1736</v>
      </c>
      <c r="BA118" s="40"/>
      <c r="BB118" s="336" t="s">
        <v>1736</v>
      </c>
      <c r="BC118" s="336" t="s">
        <v>851</v>
      </c>
      <c r="BD118" s="336" t="s">
        <v>470</v>
      </c>
      <c r="BE118" s="40">
        <v>3.0543386936187744</v>
      </c>
      <c r="BF118" s="336" t="s">
        <v>470</v>
      </c>
      <c r="BG118" s="40">
        <v>4.0604763031005859</v>
      </c>
      <c r="BH118" s="336" t="s">
        <v>470</v>
      </c>
      <c r="BI118" s="40">
        <v>4.4199590682983398</v>
      </c>
      <c r="BJ118" s="336" t="s">
        <v>470</v>
      </c>
      <c r="BK118" s="40">
        <v>5.0964579582214355</v>
      </c>
      <c r="BL118" s="336" t="s">
        <v>851</v>
      </c>
      <c r="BM118" s="40">
        <v>2.5403203964233398</v>
      </c>
      <c r="BN118" s="336" t="s">
        <v>470</v>
      </c>
      <c r="BO118" s="336" t="s">
        <v>851</v>
      </c>
      <c r="BP118" s="336" t="s">
        <v>470</v>
      </c>
      <c r="BQ118" s="40">
        <v>5.4633389227092266E-3</v>
      </c>
      <c r="BR118" s="40">
        <v>4.874122329056263E-3</v>
      </c>
      <c r="BS118" s="40">
        <v>4.7387173399329185E-3</v>
      </c>
      <c r="BT118" s="40">
        <v>4.0320712141692638E-3</v>
      </c>
      <c r="BU118" s="40">
        <v>4.0320581756532192E-3</v>
      </c>
      <c r="BV118" s="336" t="s">
        <v>851</v>
      </c>
      <c r="BW118" s="336" t="s">
        <v>470</v>
      </c>
      <c r="BX118" s="40">
        <v>6.6169267520308495E-3</v>
      </c>
      <c r="BY118" s="40">
        <v>6.0194586403667927E-3</v>
      </c>
      <c r="BZ118" s="40">
        <v>5.7810433208942413E-3</v>
      </c>
      <c r="CA118" s="40">
        <v>5.6933793239295483E-3</v>
      </c>
      <c r="CB118" s="40">
        <v>5.7845008559525013E-3</v>
      </c>
      <c r="CC118" s="336" t="s">
        <v>851</v>
      </c>
      <c r="CD118" s="336" t="s">
        <v>470</v>
      </c>
      <c r="CE118" s="40">
        <v>6.0282209888100624E-3</v>
      </c>
      <c r="CF118" s="40">
        <v>5.7438574731349945E-3</v>
      </c>
      <c r="CG118" s="40">
        <v>5.7322676293551922E-3</v>
      </c>
      <c r="CH118" s="40">
        <v>5.8233737945556641E-3</v>
      </c>
      <c r="CI118" s="40">
        <v>5.5761244148015976E-3</v>
      </c>
      <c r="CJ118" s="336" t="s">
        <v>851</v>
      </c>
      <c r="CK118" s="336" t="s">
        <v>470</v>
      </c>
      <c r="CL118" s="40">
        <v>5.7923928834497929E-3</v>
      </c>
      <c r="CM118" s="40">
        <v>5.6811533868312836E-3</v>
      </c>
      <c r="CN118" s="40">
        <v>5.6940866634249687E-3</v>
      </c>
      <c r="CO118" s="40">
        <v>5.5781658738851547E-3</v>
      </c>
      <c r="CP118" s="40">
        <v>5.5760461837053299E-3</v>
      </c>
      <c r="CQ118" s="336" t="s">
        <v>851</v>
      </c>
      <c r="CR118" s="40"/>
      <c r="CS118" s="40"/>
      <c r="CT118" s="40"/>
      <c r="CU118" s="40"/>
      <c r="CV118" s="40"/>
      <c r="CW118" s="336" t="s">
        <v>1737</v>
      </c>
      <c r="CX118" s="336" t="s">
        <v>851</v>
      </c>
      <c r="CY118" s="40"/>
      <c r="CZ118" s="40"/>
      <c r="DA118" s="40"/>
      <c r="DB118" s="40"/>
      <c r="DC118" s="40"/>
      <c r="DD118" s="336" t="s">
        <v>1737</v>
      </c>
      <c r="DE118" s="336" t="s">
        <v>851</v>
      </c>
      <c r="DF118" s="40"/>
      <c r="DG118" s="336" t="s">
        <v>1737</v>
      </c>
      <c r="DH118" s="336" t="s">
        <v>851</v>
      </c>
      <c r="DI118" s="336" t="s">
        <v>851</v>
      </c>
      <c r="DJ118" s="336" t="s">
        <v>851</v>
      </c>
      <c r="DK118" s="336" t="s">
        <v>1737</v>
      </c>
      <c r="DL118" s="336" t="s">
        <v>851</v>
      </c>
      <c r="DM118" s="336" t="s">
        <v>851</v>
      </c>
      <c r="DN118" s="336" t="s">
        <v>470</v>
      </c>
      <c r="DO118" s="40">
        <v>2.6685080956667662E-3</v>
      </c>
      <c r="DP118" s="40">
        <v>3.2482023816555738E-3</v>
      </c>
      <c r="DQ118" s="40">
        <v>-2.6227673515677452E-5</v>
      </c>
      <c r="DR118" s="40">
        <v>-5.4957056418061256E-3</v>
      </c>
      <c r="DS118" s="40">
        <v>1.0799197480082512E-2</v>
      </c>
      <c r="DT118" s="336" t="s">
        <v>851</v>
      </c>
      <c r="DU118" s="336" t="s">
        <v>470</v>
      </c>
      <c r="DV118" s="40">
        <v>3.7750001065433025E-3</v>
      </c>
      <c r="DW118" s="40">
        <v>3.1333332881331444E-3</v>
      </c>
      <c r="DX118" s="40">
        <v>-5.0000118790194392E-5</v>
      </c>
      <c r="DY118" s="40">
        <v>1.8999999156221747E-3</v>
      </c>
      <c r="DZ118" s="40">
        <v>2.0000000949949026E-3</v>
      </c>
      <c r="EA118" s="336" t="s">
        <v>851</v>
      </c>
      <c r="EB118" s="336" t="s">
        <v>470</v>
      </c>
      <c r="EC118" s="40">
        <v>3.5477709025144577E-3</v>
      </c>
      <c r="ED118" s="40">
        <v>2.897999482229352E-3</v>
      </c>
      <c r="EE118" s="40">
        <v>-1.2229772983118892E-3</v>
      </c>
      <c r="EF118" s="40">
        <v>5.1962067373096943E-3</v>
      </c>
      <c r="EG118" s="40">
        <v>7.5013483874499798E-3</v>
      </c>
      <c r="EH118" s="336" t="s">
        <v>851</v>
      </c>
      <c r="EI118" s="336" t="s">
        <v>470</v>
      </c>
      <c r="EJ118" s="40">
        <v>3.8668853230774403E-3</v>
      </c>
      <c r="EK118" s="40">
        <v>2.8925032820552588E-3</v>
      </c>
      <c r="EL118" s="40">
        <v>3.3319739159196615E-3</v>
      </c>
      <c r="EM118" s="40">
        <v>4.8540206626057625E-3</v>
      </c>
      <c r="EN118" s="40">
        <v>6.3185812905430794E-4</v>
      </c>
      <c r="EO118" s="336" t="s">
        <v>851</v>
      </c>
      <c r="EP118" s="336" t="s">
        <v>851</v>
      </c>
      <c r="EQ118" s="336" t="s">
        <v>851</v>
      </c>
      <c r="ER118" s="40"/>
      <c r="ES118" s="336" t="s">
        <v>1737</v>
      </c>
      <c r="ET118" s="336" t="s">
        <v>851</v>
      </c>
      <c r="EU118" s="336" t="s">
        <v>851</v>
      </c>
      <c r="EV118" s="40"/>
      <c r="EW118" s="336" t="s">
        <v>1737</v>
      </c>
      <c r="EX118" s="336" t="s">
        <v>851</v>
      </c>
      <c r="EY118" s="336" t="s">
        <v>851</v>
      </c>
      <c r="EZ118" s="40"/>
      <c r="FA118" s="336" t="s">
        <v>1737</v>
      </c>
      <c r="FB118" s="336" t="s">
        <v>851</v>
      </c>
      <c r="FC118" s="40"/>
      <c r="FD118" s="40"/>
      <c r="FE118" s="40"/>
      <c r="FF118" s="40"/>
      <c r="FG118" s="40"/>
      <c r="FH118" s="336" t="s">
        <v>1737</v>
      </c>
      <c r="FI118" s="336" t="s">
        <v>851</v>
      </c>
      <c r="FJ118" s="40"/>
      <c r="FK118" s="40"/>
      <c r="FL118" s="40"/>
      <c r="FM118" s="40"/>
      <c r="FN118" s="40"/>
      <c r="FO118" s="336" t="s">
        <v>1737</v>
      </c>
      <c r="FP118" s="336" t="s">
        <v>851</v>
      </c>
      <c r="FQ118" s="40"/>
      <c r="FR118" s="336" t="s">
        <v>1737</v>
      </c>
      <c r="FS118" s="336" t="s">
        <v>851</v>
      </c>
      <c r="FT118" s="336" t="s">
        <v>851</v>
      </c>
      <c r="FU118" s="40"/>
      <c r="FV118" s="40"/>
      <c r="FW118" s="40"/>
      <c r="FX118" s="40"/>
      <c r="FY118" s="40"/>
      <c r="FZ118" s="336" t="s">
        <v>1737</v>
      </c>
      <c r="GA118" s="336" t="s">
        <v>851</v>
      </c>
      <c r="GB118" s="336" t="s">
        <v>851</v>
      </c>
      <c r="GC118" s="336" t="s">
        <v>851</v>
      </c>
      <c r="GD118" s="336" t="s">
        <v>851</v>
      </c>
      <c r="GE118" s="336" t="s">
        <v>851</v>
      </c>
      <c r="GF118" s="336" t="s">
        <v>851</v>
      </c>
      <c r="GG118" s="336" t="s">
        <v>851</v>
      </c>
      <c r="GH118" s="336" t="s">
        <v>851</v>
      </c>
      <c r="GI118" s="336" t="s">
        <v>851</v>
      </c>
      <c r="GJ118" s="336" t="s">
        <v>851</v>
      </c>
      <c r="GK118" s="40">
        <v>76942</v>
      </c>
      <c r="GL118" s="40">
        <v>77707</v>
      </c>
      <c r="GM118" s="40">
        <v>78318</v>
      </c>
      <c r="GN118" s="40">
        <v>78878</v>
      </c>
      <c r="GO118" s="40">
        <v>79515</v>
      </c>
      <c r="GP118" s="40">
        <v>80293</v>
      </c>
      <c r="GQ118" s="40">
        <v>81283</v>
      </c>
      <c r="GR118" s="40">
        <v>82406</v>
      </c>
      <c r="GS118" s="40">
        <v>83515</v>
      </c>
      <c r="GT118" s="40">
        <v>84379</v>
      </c>
      <c r="GU118" s="40">
        <v>84856</v>
      </c>
      <c r="GV118" s="40">
        <v>84889</v>
      </c>
      <c r="GW118" s="40">
        <v>84534</v>
      </c>
      <c r="GX118" s="40">
        <v>83985</v>
      </c>
      <c r="GY118" s="40">
        <v>83488</v>
      </c>
      <c r="GZ118" s="40">
        <v>83232</v>
      </c>
      <c r="HA118" s="40">
        <v>83296</v>
      </c>
      <c r="HB118" s="40">
        <v>83610</v>
      </c>
      <c r="HC118" s="40">
        <v>84073</v>
      </c>
      <c r="HD118" s="40">
        <v>84589</v>
      </c>
      <c r="HE118" s="40">
        <v>85032</v>
      </c>
      <c r="HF118" s="40">
        <v>85000</v>
      </c>
      <c r="HG118" s="40">
        <v>86000</v>
      </c>
      <c r="HH118" s="40">
        <v>86000</v>
      </c>
      <c r="HI118" s="40">
        <v>86000</v>
      </c>
      <c r="HJ118" s="40">
        <v>87000</v>
      </c>
      <c r="HK118" s="40">
        <v>87000</v>
      </c>
      <c r="HL118" s="40">
        <v>87000</v>
      </c>
      <c r="HM118" s="40">
        <v>87000</v>
      </c>
      <c r="HN118" s="40">
        <v>88000</v>
      </c>
      <c r="HO118" s="40">
        <v>88000</v>
      </c>
      <c r="HP118" s="40">
        <v>88000</v>
      </c>
      <c r="HQ118" s="40">
        <v>89000</v>
      </c>
      <c r="HR118" s="40">
        <v>89000</v>
      </c>
      <c r="HS118" s="40">
        <v>89000</v>
      </c>
      <c r="HT118" s="40">
        <v>89000</v>
      </c>
      <c r="HU118" s="40">
        <v>89000</v>
      </c>
      <c r="HV118" s="40">
        <v>90000</v>
      </c>
      <c r="HW118" s="40">
        <v>90000</v>
      </c>
      <c r="HX118" s="40">
        <v>90000</v>
      </c>
      <c r="HY118" s="40">
        <v>90000</v>
      </c>
      <c r="HZ118" s="40">
        <v>90000</v>
      </c>
      <c r="IA118" s="40">
        <v>90000</v>
      </c>
      <c r="IB118" s="40">
        <v>90000</v>
      </c>
      <c r="IC118" s="40">
        <v>91000</v>
      </c>
      <c r="ID118" s="40">
        <v>91000</v>
      </c>
      <c r="IE118" s="40">
        <v>91000</v>
      </c>
      <c r="IF118" s="40">
        <v>91000</v>
      </c>
      <c r="IG118" s="40">
        <v>91000</v>
      </c>
      <c r="IH118" s="40">
        <v>91000</v>
      </c>
      <c r="II118" s="40">
        <v>91000</v>
      </c>
      <c r="IJ118" s="336" t="s">
        <v>851</v>
      </c>
      <c r="IK118" s="336" t="s">
        <v>851</v>
      </c>
      <c r="IL118" s="336" t="s">
        <v>851</v>
      </c>
      <c r="IM118" s="40">
        <v>7.6863955473527312E-4</v>
      </c>
      <c r="IN118" s="40">
        <v>3.7626014091074467E-3</v>
      </c>
      <c r="IO118" s="40">
        <v>5.5223386734724045E-3</v>
      </c>
      <c r="IP118" s="40">
        <v>6.1187655664980412E-3</v>
      </c>
      <c r="IQ118" s="40">
        <v>5.2234218455851078E-3</v>
      </c>
      <c r="IR118" s="40">
        <v>-3.7639975198544562E-4</v>
      </c>
      <c r="IS118" s="40">
        <v>1.1696039699018002E-2</v>
      </c>
      <c r="IT118" s="40">
        <v>0</v>
      </c>
      <c r="IU118" s="40">
        <v>0</v>
      </c>
      <c r="IV118" s="40">
        <v>1.1560822837054729E-2</v>
      </c>
      <c r="IW118" s="40">
        <v>0</v>
      </c>
      <c r="IX118" s="40">
        <v>0</v>
      </c>
      <c r="IY118" s="40">
        <v>0</v>
      </c>
      <c r="IZ118" s="40">
        <v>1.1428696103394032E-2</v>
      </c>
      <c r="JA118" s="40">
        <v>0</v>
      </c>
      <c r="JB118" s="40">
        <v>0</v>
      </c>
      <c r="JC118" s="40">
        <v>1.1299555189907551E-2</v>
      </c>
      <c r="JD118" s="40">
        <v>0</v>
      </c>
      <c r="JE118" s="40">
        <v>0</v>
      </c>
      <c r="JF118" s="40">
        <v>0</v>
      </c>
      <c r="JG118" s="40">
        <v>0</v>
      </c>
      <c r="JH118" s="40">
        <v>1.1173300445079803E-2</v>
      </c>
      <c r="JI118" s="40">
        <v>0</v>
      </c>
      <c r="JJ118" s="40">
        <v>0</v>
      </c>
      <c r="JK118" s="40">
        <v>0</v>
      </c>
      <c r="JL118" s="40">
        <v>0</v>
      </c>
      <c r="JM118" s="40">
        <v>0</v>
      </c>
      <c r="JN118" s="40">
        <v>0</v>
      </c>
      <c r="JO118" s="40">
        <v>1.1049835942685604E-2</v>
      </c>
      <c r="JP118" s="40">
        <v>0</v>
      </c>
      <c r="JQ118" s="40">
        <v>0</v>
      </c>
      <c r="JR118" s="40">
        <v>0</v>
      </c>
      <c r="JS118" s="40">
        <v>0</v>
      </c>
      <c r="JT118" s="40">
        <v>0</v>
      </c>
      <c r="JU118" s="40">
        <v>0</v>
      </c>
      <c r="JV118" s="336" t="s">
        <v>1740</v>
      </c>
      <c r="JW118" s="336" t="s">
        <v>851</v>
      </c>
      <c r="JX118" s="336" t="s">
        <v>851</v>
      </c>
      <c r="JY118" s="336" t="s">
        <v>851</v>
      </c>
      <c r="JZ118" s="336" t="s">
        <v>851</v>
      </c>
      <c r="KA118" s="336" t="s">
        <v>470</v>
      </c>
      <c r="KB118" s="40">
        <v>0.5</v>
      </c>
      <c r="KC118" s="40">
        <v>0.5</v>
      </c>
      <c r="KD118" s="40">
        <v>0.5</v>
      </c>
      <c r="KE118" s="40">
        <v>0.5</v>
      </c>
      <c r="KF118" s="40">
        <v>0.5</v>
      </c>
      <c r="KG118" s="40">
        <v>0.5</v>
      </c>
      <c r="KH118" s="40">
        <v>0.5</v>
      </c>
      <c r="KI118" s="40">
        <v>0.5</v>
      </c>
      <c r="KJ118" s="40">
        <v>0.5</v>
      </c>
      <c r="KK118" s="40">
        <v>0.5</v>
      </c>
      <c r="KL118" s="40">
        <v>0.5</v>
      </c>
      <c r="KM118" s="40">
        <v>0.5</v>
      </c>
      <c r="KN118" s="40">
        <v>0.5</v>
      </c>
      <c r="KO118" s="40">
        <v>0.5</v>
      </c>
      <c r="KP118" s="40">
        <v>0.5</v>
      </c>
      <c r="KQ118" s="40">
        <v>0.5</v>
      </c>
      <c r="KR118" s="40">
        <v>0.5</v>
      </c>
      <c r="KS118" s="40">
        <v>0.5</v>
      </c>
      <c r="KT118" s="40">
        <v>0.5</v>
      </c>
      <c r="KU118" s="40">
        <v>0.5</v>
      </c>
      <c r="KV118" s="40">
        <v>0.5</v>
      </c>
      <c r="KW118" s="40">
        <v>0.5</v>
      </c>
      <c r="KX118" s="40">
        <v>0.5</v>
      </c>
      <c r="KY118" s="40">
        <v>0.5</v>
      </c>
      <c r="KZ118" s="40">
        <v>0.5</v>
      </c>
      <c r="LA118" s="40">
        <v>0.5</v>
      </c>
      <c r="LB118" s="40">
        <v>0.5</v>
      </c>
      <c r="LC118" s="40">
        <v>0.5</v>
      </c>
      <c r="LD118" s="40">
        <v>0.5</v>
      </c>
      <c r="LE118" s="40">
        <v>0.5</v>
      </c>
      <c r="LF118" s="40">
        <v>0.5</v>
      </c>
      <c r="LG118" s="40">
        <v>0.5</v>
      </c>
      <c r="LH118" s="40">
        <v>0.5</v>
      </c>
      <c r="LI118" s="40">
        <v>0.5</v>
      </c>
      <c r="LJ118" s="40">
        <v>0.5</v>
      </c>
      <c r="LK118" s="40">
        <v>0.5</v>
      </c>
      <c r="LL118" s="336" t="s">
        <v>851</v>
      </c>
      <c r="LM118" s="336" t="s">
        <v>851</v>
      </c>
      <c r="LN118" s="336" t="s">
        <v>1737</v>
      </c>
      <c r="LO118" s="40"/>
      <c r="LP118" s="40"/>
      <c r="LQ118" s="40"/>
      <c r="LR118" s="40"/>
      <c r="LS118" s="40"/>
      <c r="LT118" s="40"/>
      <c r="LU118" s="40"/>
      <c r="LV118" s="40"/>
      <c r="LW118" s="40"/>
      <c r="LX118" s="40"/>
      <c r="LY118" s="40"/>
      <c r="LZ118" s="40"/>
      <c r="MA118" s="40"/>
      <c r="MB118" s="40"/>
      <c r="MC118" s="40"/>
      <c r="MD118" s="40"/>
      <c r="ME118" s="40"/>
      <c r="MF118" s="40"/>
      <c r="MG118" s="40"/>
      <c r="MH118" s="40"/>
      <c r="MI118" s="40"/>
      <c r="MJ118" s="40"/>
      <c r="MK118" s="40"/>
      <c r="ML118" s="40"/>
      <c r="MM118" s="40"/>
      <c r="MN118" s="40"/>
      <c r="MO118" s="40"/>
      <c r="MP118" s="40"/>
      <c r="MQ118" s="40"/>
      <c r="MR118" s="40"/>
      <c r="MS118" s="40"/>
      <c r="MT118" s="40"/>
      <c r="MU118" s="40"/>
      <c r="MV118" s="40"/>
      <c r="MW118" s="40"/>
      <c r="MX118" s="40"/>
      <c r="MY118" s="336" t="s">
        <v>851</v>
      </c>
      <c r="MZ118" s="336" t="s">
        <v>1737</v>
      </c>
      <c r="NA118" s="40"/>
      <c r="NB118" s="40"/>
      <c r="NC118" s="40"/>
      <c r="ND118" s="40"/>
      <c r="NE118" s="40"/>
      <c r="NF118" s="40"/>
      <c r="NG118" s="40"/>
      <c r="NH118" s="40"/>
      <c r="NI118" s="40"/>
      <c r="NJ118" s="40"/>
      <c r="NK118" s="40"/>
      <c r="NL118" s="40"/>
      <c r="NM118" s="40"/>
      <c r="NN118" s="40"/>
      <c r="NO118" s="40"/>
      <c r="NP118" s="40"/>
      <c r="NQ118" s="40"/>
      <c r="NR118" s="40"/>
      <c r="NS118" s="40"/>
      <c r="NT118" s="40"/>
      <c r="NU118" s="40"/>
      <c r="NV118" s="40"/>
      <c r="NW118" s="40"/>
      <c r="NX118" s="40"/>
      <c r="NY118" s="40"/>
      <c r="NZ118" s="40"/>
      <c r="OA118" s="40"/>
      <c r="OB118" s="40"/>
      <c r="OC118" s="40"/>
      <c r="OD118" s="40"/>
      <c r="OE118" s="40"/>
      <c r="OF118" s="40"/>
      <c r="OG118" s="40"/>
      <c r="OH118" s="40"/>
      <c r="OI118" s="40"/>
      <c r="OJ118" s="40"/>
      <c r="OK118" s="336" t="s">
        <v>851</v>
      </c>
      <c r="OL118" s="336" t="s">
        <v>851</v>
      </c>
      <c r="OM118" s="336" t="s">
        <v>1737</v>
      </c>
      <c r="ON118" s="40"/>
      <c r="OO118" s="40"/>
      <c r="OP118" s="40"/>
      <c r="OQ118" s="40"/>
      <c r="OR118" s="40"/>
      <c r="OS118" s="40"/>
      <c r="OT118" s="40"/>
      <c r="OU118" s="40"/>
      <c r="OV118" s="40"/>
      <c r="OW118" s="40"/>
      <c r="OX118" s="40"/>
      <c r="OY118" s="40"/>
      <c r="OZ118" s="40"/>
      <c r="PA118" s="40"/>
      <c r="PB118" s="40"/>
      <c r="PC118" s="40"/>
      <c r="PD118" s="40"/>
      <c r="PE118" s="40"/>
      <c r="PF118" s="40"/>
      <c r="PG118" s="40"/>
      <c r="PH118" s="40"/>
      <c r="PI118" s="40"/>
      <c r="PJ118" s="40"/>
      <c r="PK118" s="40"/>
      <c r="PL118" s="40"/>
      <c r="PM118" s="40"/>
      <c r="PN118" s="40"/>
      <c r="PO118" s="40"/>
      <c r="PP118" s="40"/>
      <c r="PQ118" s="40"/>
      <c r="PR118" s="40"/>
      <c r="PS118" s="40"/>
      <c r="PT118" s="40"/>
      <c r="PU118" s="40"/>
      <c r="PV118" s="40"/>
      <c r="PW118" s="40"/>
      <c r="PX118" s="336" t="s">
        <v>851</v>
      </c>
      <c r="PY118" s="336" t="s">
        <v>851</v>
      </c>
      <c r="PZ118" s="40"/>
      <c r="QA118" s="40"/>
      <c r="QB118" s="40"/>
      <c r="QC118" s="40"/>
      <c r="QD118" s="40"/>
      <c r="QE118" s="40"/>
      <c r="QF118" s="40"/>
      <c r="QG118" s="40"/>
      <c r="QH118" s="40"/>
      <c r="QI118" s="40"/>
      <c r="QJ118" s="40"/>
      <c r="QK118" s="40"/>
      <c r="QL118" s="40"/>
      <c r="QM118" s="40"/>
      <c r="QN118" s="40"/>
      <c r="QO118" s="40"/>
      <c r="QP118" s="40"/>
      <c r="QQ118" s="40"/>
      <c r="QR118" s="40"/>
      <c r="QS118" s="336" t="s">
        <v>851</v>
      </c>
      <c r="QT118" s="336" t="s">
        <v>851</v>
      </c>
      <c r="QU118" s="336" t="s">
        <v>851</v>
      </c>
      <c r="QV118" s="336" t="s">
        <v>851</v>
      </c>
      <c r="QW118" s="40"/>
      <c r="QX118" s="336" t="s">
        <v>851</v>
      </c>
      <c r="QY118" s="336" t="s">
        <v>851</v>
      </c>
      <c r="QZ118" s="336" t="s">
        <v>851</v>
      </c>
      <c r="RA118" s="336" t="s">
        <v>851</v>
      </c>
      <c r="RB118" s="336" t="s">
        <v>851</v>
      </c>
      <c r="RC118" s="336" t="s">
        <v>851</v>
      </c>
      <c r="RD118" s="336" t="s">
        <v>851</v>
      </c>
      <c r="RE118" s="336" t="s">
        <v>851</v>
      </c>
      <c r="RF118" s="40"/>
      <c r="RG118" s="40"/>
      <c r="RH118" s="336" t="s">
        <v>1737</v>
      </c>
      <c r="RI118" s="336" t="s">
        <v>851</v>
      </c>
      <c r="RJ118" s="40"/>
      <c r="RK118" s="40"/>
      <c r="RL118" s="336" t="s">
        <v>1737</v>
      </c>
      <c r="RM118" s="336" t="s">
        <v>851</v>
      </c>
      <c r="RN118" s="40"/>
      <c r="RO118" s="40"/>
      <c r="RP118" s="336" t="s">
        <v>1737</v>
      </c>
      <c r="RQ118" s="336" t="s">
        <v>851</v>
      </c>
      <c r="RR118" s="40"/>
      <c r="RS118" s="40"/>
      <c r="RT118" s="336" t="s">
        <v>1737</v>
      </c>
      <c r="RU118" s="336" t="s">
        <v>851</v>
      </c>
      <c r="RV118" s="40"/>
      <c r="RW118" s="40"/>
      <c r="RX118" s="336" t="s">
        <v>1737</v>
      </c>
      <c r="RY118" s="336" t="s">
        <v>851</v>
      </c>
      <c r="RZ118" s="336" t="s">
        <v>470</v>
      </c>
      <c r="SA118" s="40">
        <v>0.20580217242240906</v>
      </c>
      <c r="SB118" s="40">
        <v>0.21130917966365814</v>
      </c>
      <c r="SC118" s="40">
        <v>0.20870833098888397</v>
      </c>
      <c r="SD118" s="40">
        <v>0.21385818719863892</v>
      </c>
      <c r="SE118" s="40">
        <v>0.21668897569179535</v>
      </c>
      <c r="SF118" s="336" t="s">
        <v>851</v>
      </c>
      <c r="SG118" s="336" t="s">
        <v>851</v>
      </c>
      <c r="SH118" s="40"/>
      <c r="SI118" s="40"/>
      <c r="SJ118" s="40"/>
      <c r="SK118" s="40"/>
      <c r="SL118" s="40">
        <v>0.22095246613025665</v>
      </c>
      <c r="SM118" s="336" t="s">
        <v>470</v>
      </c>
      <c r="SN118" s="336" t="s">
        <v>851</v>
      </c>
      <c r="SO118" s="336" t="s">
        <v>851</v>
      </c>
      <c r="SP118" s="40"/>
      <c r="SQ118" s="40"/>
      <c r="SR118" s="40"/>
      <c r="SS118" s="40"/>
      <c r="ST118" s="40"/>
      <c r="SU118" s="336" t="s">
        <v>1737</v>
      </c>
      <c r="SV118" s="336" t="s">
        <v>851</v>
      </c>
      <c r="SW118" s="336" t="s">
        <v>851</v>
      </c>
      <c r="SX118" s="40">
        <v>4.5978967100381851E-2</v>
      </c>
      <c r="SY118" s="40">
        <v>4.2874909937381744E-2</v>
      </c>
      <c r="SZ118" s="40">
        <v>3.6422640085220337E-2</v>
      </c>
      <c r="TA118" s="40">
        <v>2.8305573388934135E-2</v>
      </c>
      <c r="TB118" s="40"/>
      <c r="TC118" s="336" t="s">
        <v>840</v>
      </c>
      <c r="TD118" s="336" t="s">
        <v>851</v>
      </c>
      <c r="TE118" s="336" t="s">
        <v>851</v>
      </c>
      <c r="TF118" s="336" t="s">
        <v>851</v>
      </c>
      <c r="TG118" s="40"/>
      <c r="TH118" s="40"/>
      <c r="TI118" s="40"/>
      <c r="TJ118" s="40"/>
      <c r="TK118" s="40"/>
      <c r="TL118" s="336" t="s">
        <v>1737</v>
      </c>
      <c r="TM118" s="336" t="s">
        <v>851</v>
      </c>
      <c r="TN118" s="336" t="s">
        <v>851</v>
      </c>
      <c r="TO118" s="336" t="s">
        <v>851</v>
      </c>
      <c r="TP118" s="40">
        <v>4.066292941570282E-2</v>
      </c>
      <c r="TQ118" s="40">
        <v>3.8893498480319977E-2</v>
      </c>
      <c r="TR118" s="40">
        <v>3.6826316267251968E-2</v>
      </c>
      <c r="TS118" s="40">
        <v>2.655993215739727E-2</v>
      </c>
      <c r="TT118" s="40"/>
      <c r="TU118" s="336" t="s">
        <v>840</v>
      </c>
      <c r="TV118" s="336" t="s">
        <v>851</v>
      </c>
      <c r="TW118" s="40"/>
      <c r="TX118" s="336" t="s">
        <v>1737</v>
      </c>
      <c r="TY118" s="336" t="s">
        <v>851</v>
      </c>
      <c r="TZ118" s="40"/>
      <c r="UA118" s="336" t="s">
        <v>1737</v>
      </c>
      <c r="UB118" s="336" t="s">
        <v>851</v>
      </c>
      <c r="UC118" s="40"/>
      <c r="UD118" s="336" t="s">
        <v>1737</v>
      </c>
      <c r="UE118" s="336" t="s">
        <v>851</v>
      </c>
      <c r="UF118" s="336" t="s">
        <v>851</v>
      </c>
      <c r="UG118" s="40"/>
      <c r="UH118" s="40"/>
      <c r="UI118" s="40"/>
      <c r="UJ118" s="40"/>
      <c r="UK118" s="40"/>
      <c r="UL118" s="336" t="s">
        <v>1737</v>
      </c>
      <c r="UM118" s="336" t="s">
        <v>851</v>
      </c>
      <c r="UN118" s="336" t="s">
        <v>851</v>
      </c>
      <c r="UO118" s="336" t="s">
        <v>851</v>
      </c>
      <c r="UP118" s="40"/>
      <c r="UQ118" s="40"/>
      <c r="UR118" s="40"/>
      <c r="US118" s="40"/>
      <c r="UT118" s="40">
        <v>0.24538061022758484</v>
      </c>
      <c r="UU118" s="336" t="s">
        <v>470</v>
      </c>
    </row>
    <row r="119" spans="1:567">
      <c r="A119" s="336" t="s">
        <v>517</v>
      </c>
      <c r="B119" s="336" t="s">
        <v>80</v>
      </c>
      <c r="C119" s="336" t="s">
        <v>305</v>
      </c>
      <c r="D119" s="40">
        <v>4.5944187790155411E-2</v>
      </c>
      <c r="E119" s="336" t="s">
        <v>436</v>
      </c>
      <c r="F119" s="40">
        <v>4.44759801030159E-2</v>
      </c>
      <c r="G119" s="336" t="s">
        <v>1741</v>
      </c>
      <c r="H119" s="40">
        <v>4.414917528629303E-2</v>
      </c>
      <c r="I119" s="336" t="s">
        <v>1447</v>
      </c>
      <c r="J119" s="40">
        <v>4.4187523424625397E-2</v>
      </c>
      <c r="K119" s="336" t="s">
        <v>1803</v>
      </c>
      <c r="L119" s="336" t="s">
        <v>436</v>
      </c>
      <c r="M119" s="40">
        <v>0.55999600887298584</v>
      </c>
      <c r="N119" s="40"/>
      <c r="O119" s="336" t="s">
        <v>1736</v>
      </c>
      <c r="P119" s="40"/>
      <c r="Q119" s="336" t="s">
        <v>1736</v>
      </c>
      <c r="R119" s="40">
        <v>0.61958914995193481</v>
      </c>
      <c r="S119" s="336" t="s">
        <v>436</v>
      </c>
      <c r="T119" s="40">
        <v>0.55999600887298584</v>
      </c>
      <c r="U119" s="336" t="s">
        <v>436</v>
      </c>
      <c r="V119" s="336" t="s">
        <v>851</v>
      </c>
      <c r="W119" s="336" t="s">
        <v>1741</v>
      </c>
      <c r="X119" s="40">
        <v>0.53604698181152344</v>
      </c>
      <c r="Y119" s="40"/>
      <c r="Z119" s="336" t="s">
        <v>1736</v>
      </c>
      <c r="AA119" s="40"/>
      <c r="AB119" s="336" t="s">
        <v>1736</v>
      </c>
      <c r="AC119" s="40">
        <v>0.59792238473892212</v>
      </c>
      <c r="AD119" s="336" t="s">
        <v>1741</v>
      </c>
      <c r="AE119" s="40">
        <v>0.53604698181152344</v>
      </c>
      <c r="AF119" s="336" t="s">
        <v>1741</v>
      </c>
      <c r="AG119" s="336" t="s">
        <v>851</v>
      </c>
      <c r="AH119" s="336" t="s">
        <v>1447</v>
      </c>
      <c r="AI119" s="40">
        <v>0.54976844787597656</v>
      </c>
      <c r="AJ119" s="40">
        <v>0.57474946975708008</v>
      </c>
      <c r="AK119" s="336" t="s">
        <v>1447</v>
      </c>
      <c r="AL119" s="40">
        <v>0.54976844787597656</v>
      </c>
      <c r="AM119" s="336" t="s">
        <v>1447</v>
      </c>
      <c r="AN119" s="40">
        <v>0.58938461542129517</v>
      </c>
      <c r="AO119" s="336" t="s">
        <v>1447</v>
      </c>
      <c r="AP119" s="40">
        <v>0.53263092041015625</v>
      </c>
      <c r="AQ119" s="336" t="s">
        <v>1447</v>
      </c>
      <c r="AR119" s="336" t="s">
        <v>851</v>
      </c>
      <c r="AS119" s="336" t="s">
        <v>1803</v>
      </c>
      <c r="AT119" s="40">
        <v>0.55298531055450439</v>
      </c>
      <c r="AU119" s="40">
        <v>0.5755234956741333</v>
      </c>
      <c r="AV119" s="336" t="s">
        <v>1803</v>
      </c>
      <c r="AW119" s="40">
        <v>0.55298531055450439</v>
      </c>
      <c r="AX119" s="336" t="s">
        <v>1803</v>
      </c>
      <c r="AY119" s="40">
        <v>0.59008735418319702</v>
      </c>
      <c r="AZ119" s="336" t="s">
        <v>1803</v>
      </c>
      <c r="BA119" s="40">
        <v>0.53775495290756226</v>
      </c>
      <c r="BB119" s="336" t="s">
        <v>1803</v>
      </c>
      <c r="BC119" s="336" t="s">
        <v>851</v>
      </c>
      <c r="BD119" s="336" t="s">
        <v>436</v>
      </c>
      <c r="BE119" s="40">
        <v>2.8110220432281494</v>
      </c>
      <c r="BF119" s="336" t="s">
        <v>827</v>
      </c>
      <c r="BG119" s="40">
        <v>3.1944851875305176</v>
      </c>
      <c r="BH119" s="336" t="s">
        <v>1447</v>
      </c>
      <c r="BI119" s="40">
        <v>3.4284000396728516</v>
      </c>
      <c r="BJ119" s="336" t="s">
        <v>1803</v>
      </c>
      <c r="BK119" s="40">
        <v>3.5695300102233887</v>
      </c>
      <c r="BL119" s="336" t="s">
        <v>851</v>
      </c>
      <c r="BM119" s="40">
        <v>2.1216561794281006</v>
      </c>
      <c r="BN119" s="336" t="s">
        <v>838</v>
      </c>
      <c r="BO119" s="336" t="s">
        <v>851</v>
      </c>
      <c r="BP119" s="336" t="s">
        <v>436</v>
      </c>
      <c r="BQ119" s="40">
        <v>2.5884874630719423E-3</v>
      </c>
      <c r="BR119" s="40">
        <v>2.2584199905395508E-3</v>
      </c>
      <c r="BS119" s="40">
        <v>1.4466170687228441E-3</v>
      </c>
      <c r="BT119" s="40">
        <v>1.0457182070240378E-3</v>
      </c>
      <c r="BU119" s="40">
        <v>1.0457442840561271E-3</v>
      </c>
      <c r="BV119" s="336" t="s">
        <v>851</v>
      </c>
      <c r="BW119" s="336" t="s">
        <v>827</v>
      </c>
      <c r="BX119" s="40">
        <v>6.9292383268475533E-3</v>
      </c>
      <c r="BY119" s="40">
        <v>7.4617913924157619E-3</v>
      </c>
      <c r="BZ119" s="40">
        <v>9.2967068776488304E-3</v>
      </c>
      <c r="CA119" s="40">
        <v>1.013672910630703E-2</v>
      </c>
      <c r="CB119" s="40">
        <v>1.0417887941002846E-2</v>
      </c>
      <c r="CC119" s="336" t="s">
        <v>851</v>
      </c>
      <c r="CD119" s="336" t="s">
        <v>1447</v>
      </c>
      <c r="CE119" s="40">
        <v>7.7348463237285614E-3</v>
      </c>
      <c r="CF119" s="40">
        <v>8.7823234498500824E-3</v>
      </c>
      <c r="CG119" s="40">
        <v>1.0211381129920483E-2</v>
      </c>
      <c r="CH119" s="40">
        <v>1.0540143586695194E-2</v>
      </c>
      <c r="CI119" s="40">
        <v>1.0784586891531944E-2</v>
      </c>
      <c r="CJ119" s="336" t="s">
        <v>851</v>
      </c>
      <c r="CK119" s="336" t="s">
        <v>1803</v>
      </c>
      <c r="CL119" s="40">
        <v>8.2928454503417015E-3</v>
      </c>
      <c r="CM119" s="40">
        <v>9.7931399941444397E-3</v>
      </c>
      <c r="CN119" s="40">
        <v>1.0461367666721344E-2</v>
      </c>
      <c r="CO119" s="40">
        <v>1.0786006227135658E-2</v>
      </c>
      <c r="CP119" s="40">
        <v>1.1036149226129055E-2</v>
      </c>
      <c r="CQ119" s="336" t="s">
        <v>851</v>
      </c>
      <c r="CR119" s="40">
        <v>11.327796936035156</v>
      </c>
      <c r="CS119" s="40">
        <v>11.71982479095459</v>
      </c>
      <c r="CT119" s="40">
        <v>11.998644828796387</v>
      </c>
      <c r="CU119" s="40">
        <v>12.620460510253906</v>
      </c>
      <c r="CV119" s="40">
        <v>13.365808486938477</v>
      </c>
      <c r="CW119" s="336" t="s">
        <v>1741</v>
      </c>
      <c r="CX119" s="336" t="s">
        <v>851</v>
      </c>
      <c r="CY119" s="40">
        <v>11.561210632324219</v>
      </c>
      <c r="CZ119" s="40">
        <v>11.89888858795166</v>
      </c>
      <c r="DA119" s="40">
        <v>12.334491729736328</v>
      </c>
      <c r="DB119" s="40">
        <v>13.061154365539551</v>
      </c>
      <c r="DC119" s="40">
        <v>13.836165428161621</v>
      </c>
      <c r="DD119" s="336" t="s">
        <v>1447</v>
      </c>
      <c r="DE119" s="336" t="s">
        <v>851</v>
      </c>
      <c r="DF119" s="40">
        <v>14.158896446228027</v>
      </c>
      <c r="DG119" s="336" t="s">
        <v>1803</v>
      </c>
      <c r="DH119" s="336" t="s">
        <v>851</v>
      </c>
      <c r="DI119" s="336" t="s">
        <v>851</v>
      </c>
      <c r="DJ119" s="336">
        <v>13</v>
      </c>
      <c r="DK119" s="336" t="s">
        <v>1738</v>
      </c>
      <c r="DL119" s="336" t="s">
        <v>851</v>
      </c>
      <c r="DM119" s="336" t="s">
        <v>851</v>
      </c>
      <c r="DN119" s="336" t="s">
        <v>436</v>
      </c>
      <c r="DO119" s="40">
        <v>2.1715874318033457E-3</v>
      </c>
      <c r="DP119" s="40">
        <v>9.4825075939297676E-4</v>
      </c>
      <c r="DQ119" s="40">
        <v>-7.9938117414712906E-4</v>
      </c>
      <c r="DR119" s="40">
        <v>9.8768575116991997E-4</v>
      </c>
      <c r="DS119" s="40">
        <v>7.0538278669118881E-3</v>
      </c>
      <c r="DT119" s="336" t="s">
        <v>851</v>
      </c>
      <c r="DU119" s="336" t="s">
        <v>827</v>
      </c>
      <c r="DV119" s="40">
        <v>4.0953867137432098E-3</v>
      </c>
      <c r="DW119" s="40">
        <v>4.4932607561349869E-3</v>
      </c>
      <c r="DX119" s="40">
        <v>2.433339599519968E-3</v>
      </c>
      <c r="DY119" s="40">
        <v>1.8827026942744851E-3</v>
      </c>
      <c r="DZ119" s="40">
        <v>-8.2368748262524605E-3</v>
      </c>
      <c r="EA119" s="336" t="s">
        <v>851</v>
      </c>
      <c r="EB119" s="336" t="s">
        <v>1447</v>
      </c>
      <c r="EC119" s="40">
        <v>3.762637497857213E-3</v>
      </c>
      <c r="ED119" s="40">
        <v>4.6797026880085468E-3</v>
      </c>
      <c r="EE119" s="40">
        <v>-3.9990188088268042E-4</v>
      </c>
      <c r="EF119" s="40">
        <v>6.896766135469079E-4</v>
      </c>
      <c r="EG119" s="40">
        <v>-2.9571696650236845E-3</v>
      </c>
      <c r="EH119" s="336" t="s">
        <v>851</v>
      </c>
      <c r="EI119" s="336" t="s">
        <v>1803</v>
      </c>
      <c r="EJ119" s="40">
        <v>4.3390505015850067E-3</v>
      </c>
      <c r="EK119" s="40">
        <v>2.9426342807710171E-3</v>
      </c>
      <c r="EL119" s="40">
        <v>3.3319739159196615E-3</v>
      </c>
      <c r="EM119" s="40">
        <v>-9.4359758077189326E-4</v>
      </c>
      <c r="EN119" s="40">
        <v>6.387738510966301E-3</v>
      </c>
      <c r="EO119" s="336" t="s">
        <v>851</v>
      </c>
      <c r="EP119" s="336" t="s">
        <v>851</v>
      </c>
      <c r="EQ119" s="336" t="s">
        <v>851</v>
      </c>
      <c r="ER119" s="40">
        <v>0.72180000000000011</v>
      </c>
      <c r="ES119" s="336" t="s">
        <v>1739</v>
      </c>
      <c r="ET119" s="336" t="s">
        <v>851</v>
      </c>
      <c r="EU119" s="336" t="s">
        <v>851</v>
      </c>
      <c r="EV119" s="40">
        <v>0.74769999999999992</v>
      </c>
      <c r="EW119" s="336" t="s">
        <v>1739</v>
      </c>
      <c r="EX119" s="336" t="s">
        <v>851</v>
      </c>
      <c r="EY119" s="336" t="s">
        <v>851</v>
      </c>
      <c r="EZ119" s="40">
        <v>0.69579999999999997</v>
      </c>
      <c r="FA119" s="336" t="s">
        <v>1739</v>
      </c>
      <c r="FB119" s="336" t="s">
        <v>851</v>
      </c>
      <c r="FC119" s="40">
        <v>2.2668519988656044E-2</v>
      </c>
      <c r="FD119" s="40">
        <v>2.8481798246502876E-2</v>
      </c>
      <c r="FE119" s="40">
        <v>2.7736112475395203E-2</v>
      </c>
      <c r="FF119" s="40">
        <v>2.5809977203607559E-2</v>
      </c>
      <c r="FG119" s="40">
        <v>1.2507946230471134E-2</v>
      </c>
      <c r="FH119" s="336" t="s">
        <v>838</v>
      </c>
      <c r="FI119" s="336" t="s">
        <v>851</v>
      </c>
      <c r="FJ119" s="40">
        <v>2.2063802927732468E-2</v>
      </c>
      <c r="FK119" s="40">
        <v>3.0705567449331284E-2</v>
      </c>
      <c r="FL119" s="40">
        <v>3.0614582821726799E-2</v>
      </c>
      <c r="FM119" s="40">
        <v>3.5722523927688599E-2</v>
      </c>
      <c r="FN119" s="40">
        <v>3.3282723277807236E-2</v>
      </c>
      <c r="FO119" s="336" t="s">
        <v>840</v>
      </c>
      <c r="FP119" s="336" t="s">
        <v>851</v>
      </c>
      <c r="FQ119" s="40"/>
      <c r="FR119" s="336" t="s">
        <v>1737</v>
      </c>
      <c r="FS119" s="336" t="s">
        <v>851</v>
      </c>
      <c r="FT119" s="336" t="s">
        <v>851</v>
      </c>
      <c r="FU119" s="40">
        <v>3.821876272559166E-2</v>
      </c>
      <c r="FV119" s="40">
        <v>4.1958816349506378E-2</v>
      </c>
      <c r="FW119" s="40">
        <v>3.833993524312973E-2</v>
      </c>
      <c r="FX119" s="40">
        <v>4.5073293149471283E-2</v>
      </c>
      <c r="FY119" s="40">
        <v>4.3994434177875519E-2</v>
      </c>
      <c r="FZ119" s="336" t="s">
        <v>840</v>
      </c>
      <c r="GA119" s="336" t="s">
        <v>851</v>
      </c>
      <c r="GB119" s="336" t="s">
        <v>851</v>
      </c>
      <c r="GC119" s="336" t="s">
        <v>851</v>
      </c>
      <c r="GD119" s="336" t="s">
        <v>851</v>
      </c>
      <c r="GE119" s="336" t="s">
        <v>851</v>
      </c>
      <c r="GF119" s="336" t="s">
        <v>851</v>
      </c>
      <c r="GG119" s="336" t="s">
        <v>851</v>
      </c>
      <c r="GH119" s="336" t="s">
        <v>851</v>
      </c>
      <c r="GI119" s="336" t="s">
        <v>851</v>
      </c>
      <c r="GJ119" s="336" t="s">
        <v>851</v>
      </c>
      <c r="GK119" s="40">
        <v>6289000</v>
      </c>
      <c r="GL119" s="40">
        <v>6439000</v>
      </c>
      <c r="GM119" s="40">
        <v>6570000</v>
      </c>
      <c r="GN119" s="40">
        <v>6689700</v>
      </c>
      <c r="GO119" s="40">
        <v>6809000</v>
      </c>
      <c r="GP119" s="40">
        <v>6930100</v>
      </c>
      <c r="GQ119" s="40">
        <v>7053700</v>
      </c>
      <c r="GR119" s="40">
        <v>7180100</v>
      </c>
      <c r="GS119" s="40">
        <v>7308800</v>
      </c>
      <c r="GT119" s="40">
        <v>7485600</v>
      </c>
      <c r="GU119" s="40">
        <v>7623600</v>
      </c>
      <c r="GV119" s="40">
        <v>7765800</v>
      </c>
      <c r="GW119" s="40">
        <v>7910500</v>
      </c>
      <c r="GX119" s="40">
        <v>8059500</v>
      </c>
      <c r="GY119" s="40">
        <v>8215700</v>
      </c>
      <c r="GZ119" s="40">
        <v>8380100</v>
      </c>
      <c r="HA119" s="40">
        <v>8546000</v>
      </c>
      <c r="HB119" s="40">
        <v>8713300</v>
      </c>
      <c r="HC119" s="40">
        <v>8882800</v>
      </c>
      <c r="HD119" s="40">
        <v>9054000</v>
      </c>
      <c r="HE119" s="40">
        <v>9216900</v>
      </c>
      <c r="HF119" s="40">
        <v>9359000</v>
      </c>
      <c r="HG119" s="40">
        <v>9499000</v>
      </c>
      <c r="HH119" s="40">
        <v>9639000</v>
      </c>
      <c r="HI119" s="40">
        <v>9778000</v>
      </c>
      <c r="HJ119" s="40">
        <v>9916000</v>
      </c>
      <c r="HK119" s="40">
        <v>10055000</v>
      </c>
      <c r="HL119" s="40">
        <v>10193000</v>
      </c>
      <c r="HM119" s="40">
        <v>10331000</v>
      </c>
      <c r="HN119" s="40">
        <v>10469000</v>
      </c>
      <c r="HO119" s="40">
        <v>10607000</v>
      </c>
      <c r="HP119" s="40">
        <v>10745000</v>
      </c>
      <c r="HQ119" s="40">
        <v>10883000</v>
      </c>
      <c r="HR119" s="40">
        <v>11021000</v>
      </c>
      <c r="HS119" s="40">
        <v>11160000</v>
      </c>
      <c r="HT119" s="40">
        <v>11299000</v>
      </c>
      <c r="HU119" s="40">
        <v>11439000</v>
      </c>
      <c r="HV119" s="40">
        <v>11581000</v>
      </c>
      <c r="HW119" s="40">
        <v>11723000</v>
      </c>
      <c r="HX119" s="40">
        <v>11867000</v>
      </c>
      <c r="HY119" s="40">
        <v>12012000</v>
      </c>
      <c r="HZ119" s="40">
        <v>12158000</v>
      </c>
      <c r="IA119" s="40">
        <v>12306000</v>
      </c>
      <c r="IB119" s="40">
        <v>12453000</v>
      </c>
      <c r="IC119" s="40">
        <v>12602000</v>
      </c>
      <c r="ID119" s="40">
        <v>12750000</v>
      </c>
      <c r="IE119" s="40">
        <v>12899000</v>
      </c>
      <c r="IF119" s="40">
        <v>13047000</v>
      </c>
      <c r="IG119" s="40">
        <v>13195000</v>
      </c>
      <c r="IH119" s="40">
        <v>13342000</v>
      </c>
      <c r="II119" s="40">
        <v>13489000</v>
      </c>
      <c r="IJ119" s="336" t="s">
        <v>851</v>
      </c>
      <c r="IK119" s="336" t="s">
        <v>851</v>
      </c>
      <c r="IL119" s="336" t="s">
        <v>851</v>
      </c>
      <c r="IM119" s="40">
        <v>1.9603488966822624E-2</v>
      </c>
      <c r="IN119" s="40">
        <v>1.9387256354093552E-2</v>
      </c>
      <c r="IO119" s="40">
        <v>1.9266229122877121E-2</v>
      </c>
      <c r="IP119" s="40">
        <v>1.9089827314019203E-2</v>
      </c>
      <c r="IQ119" s="40">
        <v>1.7832105979323387E-2</v>
      </c>
      <c r="IR119" s="40">
        <v>1.5299691818654537E-2</v>
      </c>
      <c r="IS119" s="40">
        <v>1.4848082326352596E-2</v>
      </c>
      <c r="IT119" s="40">
        <v>1.4630839228630066E-2</v>
      </c>
      <c r="IU119" s="40">
        <v>1.4317595399916172E-2</v>
      </c>
      <c r="IV119" s="40">
        <v>1.4014650136232376E-2</v>
      </c>
      <c r="IW119" s="40">
        <v>1.3920408673584461E-2</v>
      </c>
      <c r="IX119" s="40">
        <v>1.3631187379360199E-2</v>
      </c>
      <c r="IY119" s="40">
        <v>1.3447873294353485E-2</v>
      </c>
      <c r="IZ119" s="40">
        <v>1.3269425369799137E-2</v>
      </c>
      <c r="JA119" s="40">
        <v>1.309565082192421E-2</v>
      </c>
      <c r="JB119" s="40">
        <v>1.2926369905471802E-2</v>
      </c>
      <c r="JC119" s="40">
        <v>1.2761408463120461E-2</v>
      </c>
      <c r="JD119" s="40">
        <v>1.2600605376064777E-2</v>
      </c>
      <c r="JE119" s="40">
        <v>1.2533413246273994E-2</v>
      </c>
      <c r="JF119" s="40">
        <v>1.2378268875181675E-2</v>
      </c>
      <c r="JG119" s="40">
        <v>1.2314342893660069E-2</v>
      </c>
      <c r="JH119" s="40">
        <v>1.2337254360318184E-2</v>
      </c>
      <c r="JI119" s="40">
        <v>1.2186899781227112E-2</v>
      </c>
      <c r="JJ119" s="40">
        <v>1.220871414989233E-2</v>
      </c>
      <c r="JK119" s="40">
        <v>1.2144711799919605E-2</v>
      </c>
      <c r="JL119" s="40">
        <v>1.2081239372491837E-2</v>
      </c>
      <c r="JM119" s="40">
        <v>1.2099559418857098E-2</v>
      </c>
      <c r="JN119" s="40">
        <v>1.1874609626829624E-2</v>
      </c>
      <c r="JO119" s="40">
        <v>1.1893973685801029E-2</v>
      </c>
      <c r="JP119" s="40">
        <v>1.1675739660859108E-2</v>
      </c>
      <c r="JQ119" s="40">
        <v>1.1618517339229584E-2</v>
      </c>
      <c r="JR119" s="40">
        <v>1.1408433318138123E-2</v>
      </c>
      <c r="JS119" s="40">
        <v>1.1279747821390629E-2</v>
      </c>
      <c r="JT119" s="40">
        <v>1.1078984476625919E-2</v>
      </c>
      <c r="JU119" s="40">
        <v>1.0957583785057068E-2</v>
      </c>
      <c r="JV119" s="336" t="s">
        <v>1740</v>
      </c>
      <c r="JW119" s="336" t="s">
        <v>851</v>
      </c>
      <c r="JX119" s="336" t="s">
        <v>851</v>
      </c>
      <c r="JY119" s="336" t="s">
        <v>851</v>
      </c>
      <c r="JZ119" s="336" t="s">
        <v>851</v>
      </c>
      <c r="KA119" s="336" t="s">
        <v>1740</v>
      </c>
      <c r="KB119" s="40">
        <v>0.49587466108900702</v>
      </c>
      <c r="KC119" s="40">
        <v>0.49627425581305901</v>
      </c>
      <c r="KD119" s="40">
        <v>0.496654172098494</v>
      </c>
      <c r="KE119" s="40">
        <v>0.49701873422046899</v>
      </c>
      <c r="KF119" s="40">
        <v>0.497375452395382</v>
      </c>
      <c r="KG119" s="40">
        <v>0.49772937358854896</v>
      </c>
      <c r="KH119" s="40">
        <v>0.49807947324254898</v>
      </c>
      <c r="KI119" s="40">
        <v>0.49842242868988795</v>
      </c>
      <c r="KJ119" s="40">
        <v>0.498757557991026</v>
      </c>
      <c r="KK119" s="40">
        <v>0.49908283883259896</v>
      </c>
      <c r="KL119" s="40">
        <v>0.49939891354817595</v>
      </c>
      <c r="KM119" s="40">
        <v>0.49970505551252004</v>
      </c>
      <c r="KN119" s="40">
        <v>0.50000099135444998</v>
      </c>
      <c r="KO119" s="40">
        <v>0.50028724069720498</v>
      </c>
      <c r="KP119" s="40">
        <v>0.50056356711018501</v>
      </c>
      <c r="KQ119" s="40">
        <v>0.50082873274183204</v>
      </c>
      <c r="KR119" s="40">
        <v>0.50108511650503407</v>
      </c>
      <c r="KS119" s="40">
        <v>0.50133243778679404</v>
      </c>
      <c r="KT119" s="40">
        <v>0.50157134762109101</v>
      </c>
      <c r="KU119" s="40">
        <v>0.501803746039862</v>
      </c>
      <c r="KV119" s="40">
        <v>0.50203041428864803</v>
      </c>
      <c r="KW119" s="40">
        <v>0.50225213489221698</v>
      </c>
      <c r="KX119" s="40">
        <v>0.50246846863014905</v>
      </c>
      <c r="KY119" s="40">
        <v>0.50268128675357804</v>
      </c>
      <c r="KZ119" s="40">
        <v>0.50289005310616097</v>
      </c>
      <c r="LA119" s="40">
        <v>0.50309554237133591</v>
      </c>
      <c r="LB119" s="40">
        <v>0.50329789634121902</v>
      </c>
      <c r="LC119" s="40">
        <v>0.50349743468628705</v>
      </c>
      <c r="LD119" s="40">
        <v>0.50369295378171297</v>
      </c>
      <c r="LE119" s="40">
        <v>0.50388270855595496</v>
      </c>
      <c r="LF119" s="40">
        <v>0.50406694610483693</v>
      </c>
      <c r="LG119" s="40">
        <v>0.50424482334557097</v>
      </c>
      <c r="LH119" s="40">
        <v>0.50441651183285208</v>
      </c>
      <c r="LI119" s="40">
        <v>0.50458120310569599</v>
      </c>
      <c r="LJ119" s="40">
        <v>0.50473885174973299</v>
      </c>
      <c r="LK119" s="40">
        <v>0.50488887351552603</v>
      </c>
      <c r="LL119" s="336" t="s">
        <v>851</v>
      </c>
      <c r="LM119" s="336" t="s">
        <v>851</v>
      </c>
      <c r="LN119" s="336" t="s">
        <v>1740</v>
      </c>
      <c r="LO119" s="40">
        <v>0.60912626981735229</v>
      </c>
      <c r="LP119" s="40">
        <v>0.6060107946395874</v>
      </c>
      <c r="LQ119" s="40">
        <v>0.60329908132553101</v>
      </c>
      <c r="LR119" s="40">
        <v>0.60097759962081909</v>
      </c>
      <c r="LS119" s="40">
        <v>0.59905755519866943</v>
      </c>
      <c r="LT119" s="40">
        <v>0.59757184982299805</v>
      </c>
      <c r="LU119" s="40">
        <v>0.596965491771698</v>
      </c>
      <c r="LV119" s="40">
        <v>0.59679967164993286</v>
      </c>
      <c r="LW119" s="40">
        <v>0.59694987535476685</v>
      </c>
      <c r="LX119" s="40">
        <v>0.59746366739273071</v>
      </c>
      <c r="LY119" s="40">
        <v>0.59832590818405151</v>
      </c>
      <c r="LZ119" s="40">
        <v>0.59960216283798218</v>
      </c>
      <c r="MA119" s="40">
        <v>0.60109877586364746</v>
      </c>
      <c r="MB119" s="40">
        <v>0.60274899005889893</v>
      </c>
      <c r="MC119" s="40">
        <v>0.60435569286346436</v>
      </c>
      <c r="MD119" s="40">
        <v>0.60582631826400757</v>
      </c>
      <c r="ME119" s="40">
        <v>0.60735225677490234</v>
      </c>
      <c r="MF119" s="40">
        <v>0.60874760150909424</v>
      </c>
      <c r="MG119" s="40">
        <v>0.60992652177810669</v>
      </c>
      <c r="MH119" s="40">
        <v>0.61075270175933838</v>
      </c>
      <c r="MI119" s="40">
        <v>0.61102753877639771</v>
      </c>
      <c r="MJ119" s="40">
        <v>0.61124223470687866</v>
      </c>
      <c r="MK119" s="40">
        <v>0.61100077629089355</v>
      </c>
      <c r="ML119" s="40">
        <v>0.61050927639007568</v>
      </c>
      <c r="MM119" s="40">
        <v>0.60967385768890381</v>
      </c>
      <c r="MN119" s="40">
        <v>0.60864138603210449</v>
      </c>
      <c r="MO119" s="40">
        <v>0.60774797201156616</v>
      </c>
      <c r="MP119" s="40">
        <v>0.60677719116210938</v>
      </c>
      <c r="MQ119" s="40">
        <v>0.60571748018264771</v>
      </c>
      <c r="MR119" s="40">
        <v>0.60466593503952026</v>
      </c>
      <c r="MS119" s="40">
        <v>0.60360783338546753</v>
      </c>
      <c r="MT119" s="40">
        <v>0.60283744335174561</v>
      </c>
      <c r="MU119" s="40">
        <v>0.60228407382965088</v>
      </c>
      <c r="MV119" s="40">
        <v>0.60174310207366943</v>
      </c>
      <c r="MW119" s="40">
        <v>0.60133415460586548</v>
      </c>
      <c r="MX119" s="40">
        <v>0.60093408823013306</v>
      </c>
      <c r="MY119" s="336" t="s">
        <v>851</v>
      </c>
      <c r="MZ119" s="336" t="s">
        <v>1740</v>
      </c>
      <c r="NA119" s="40">
        <v>0.56301093101501465</v>
      </c>
      <c r="NB119" s="40">
        <v>0.56080597639083862</v>
      </c>
      <c r="NC119" s="40">
        <v>0.55935889482498169</v>
      </c>
      <c r="ND119" s="40">
        <v>0.55843865871429443</v>
      </c>
      <c r="NE119" s="40">
        <v>0.55774903297424316</v>
      </c>
      <c r="NF119" s="40">
        <v>0.55714023113250732</v>
      </c>
      <c r="NG119" s="40">
        <v>0.55711078643798828</v>
      </c>
      <c r="NH119" s="40">
        <v>0.55711126327514648</v>
      </c>
      <c r="NI119" s="40">
        <v>0.55731922388076782</v>
      </c>
      <c r="NJ119" s="40">
        <v>0.55778276920318604</v>
      </c>
      <c r="NK119" s="40">
        <v>0.55859220027923584</v>
      </c>
      <c r="NL119" s="40">
        <v>0.55992043018341064</v>
      </c>
      <c r="NM119" s="40">
        <v>0.56146377325057983</v>
      </c>
      <c r="NN119" s="40">
        <v>0.56296581029891968</v>
      </c>
      <c r="NO119" s="40">
        <v>0.56433278322219849</v>
      </c>
      <c r="NP119" s="40">
        <v>0.56528705358505249</v>
      </c>
      <c r="NQ119" s="40">
        <v>0.56603074073791504</v>
      </c>
      <c r="NR119" s="40">
        <v>0.56647980213165283</v>
      </c>
      <c r="NS119" s="40">
        <v>0.56664550304412842</v>
      </c>
      <c r="NT119" s="40">
        <v>0.56639784574508667</v>
      </c>
      <c r="NU119" s="40">
        <v>0.56597930192947388</v>
      </c>
      <c r="NV119" s="40">
        <v>0.5655214786529541</v>
      </c>
      <c r="NW119" s="40">
        <v>0.56497710943222046</v>
      </c>
      <c r="NX119" s="40">
        <v>0.56419003009796143</v>
      </c>
      <c r="NY119" s="40">
        <v>0.56324261426925659</v>
      </c>
      <c r="NZ119" s="40">
        <v>0.5621877908706665</v>
      </c>
      <c r="OA119" s="40">
        <v>0.5613587498664856</v>
      </c>
      <c r="OB119" s="40">
        <v>0.56062084436416626</v>
      </c>
      <c r="OC119" s="40">
        <v>0.55986511707305908</v>
      </c>
      <c r="OD119" s="40">
        <v>0.55911761522293091</v>
      </c>
      <c r="OE119" s="40">
        <v>0.55835294723510742</v>
      </c>
      <c r="OF119" s="40">
        <v>0.55795025825500488</v>
      </c>
      <c r="OG119" s="40">
        <v>0.55767607688903809</v>
      </c>
      <c r="OH119" s="40">
        <v>0.55740809440612793</v>
      </c>
      <c r="OI119" s="40">
        <v>0.55726277828216553</v>
      </c>
      <c r="OJ119" s="40">
        <v>0.55712062120437622</v>
      </c>
      <c r="OK119" s="336" t="s">
        <v>851</v>
      </c>
      <c r="OL119" s="336" t="s">
        <v>851</v>
      </c>
      <c r="OM119" s="336" t="s">
        <v>1740</v>
      </c>
      <c r="ON119" s="40">
        <v>0.53176403045654297</v>
      </c>
      <c r="OO119" s="40">
        <v>0.52858412265777588</v>
      </c>
      <c r="OP119" s="40">
        <v>0.52595490217208862</v>
      </c>
      <c r="OQ119" s="40">
        <v>0.5237916111946106</v>
      </c>
      <c r="OR119" s="40">
        <v>0.52197712659835815</v>
      </c>
      <c r="OS119" s="40">
        <v>0.52045893669128418</v>
      </c>
      <c r="OT119" s="40">
        <v>0.51949995756149292</v>
      </c>
      <c r="OU119" s="40">
        <v>0.51900202035903931</v>
      </c>
      <c r="OV119" s="40">
        <v>0.51872599124908447</v>
      </c>
      <c r="OW119" s="40">
        <v>0.51861321926116943</v>
      </c>
      <c r="OX119" s="40">
        <v>0.51895928382873535</v>
      </c>
      <c r="OY119" s="40">
        <v>0.51934361457824707</v>
      </c>
      <c r="OZ119" s="40">
        <v>0.51986658573150635</v>
      </c>
      <c r="PA119" s="40">
        <v>0.52066594362258911</v>
      </c>
      <c r="PB119" s="40">
        <v>0.52173084020614624</v>
      </c>
      <c r="PC119" s="40">
        <v>0.52295655012130737</v>
      </c>
      <c r="PD119" s="40">
        <v>0.52442997694015503</v>
      </c>
      <c r="PE119" s="40">
        <v>0.52632546424865723</v>
      </c>
      <c r="PF119" s="40">
        <v>0.52808272838592529</v>
      </c>
      <c r="PG119" s="40">
        <v>0.52974909543991089</v>
      </c>
      <c r="PH119" s="40">
        <v>0.53084343671798706</v>
      </c>
      <c r="PI119" s="40">
        <v>0.5318647027015686</v>
      </c>
      <c r="PJ119" s="40">
        <v>0.53259646892547607</v>
      </c>
      <c r="PK119" s="40">
        <v>0.5330546498298645</v>
      </c>
      <c r="PL119" s="40">
        <v>0.53315919637680054</v>
      </c>
      <c r="PM119" s="40">
        <v>0.5330502986907959</v>
      </c>
      <c r="PN119" s="40">
        <v>0.53281790018081665</v>
      </c>
      <c r="PO119" s="40">
        <v>0.53250449895858765</v>
      </c>
      <c r="PP119" s="40">
        <v>0.53200030326843262</v>
      </c>
      <c r="PQ119" s="40">
        <v>0.53150296211242676</v>
      </c>
      <c r="PR119" s="40">
        <v>0.53090196847915649</v>
      </c>
      <c r="PS119" s="40">
        <v>0.53042870759963989</v>
      </c>
      <c r="PT119" s="40">
        <v>0.53008353710174561</v>
      </c>
      <c r="PU119" s="40">
        <v>0.52974611520767212</v>
      </c>
      <c r="PV119" s="40">
        <v>0.52953082323074341</v>
      </c>
      <c r="PW119" s="40">
        <v>0.52932018041610718</v>
      </c>
      <c r="PX119" s="336" t="s">
        <v>851</v>
      </c>
      <c r="PY119" s="336" t="s">
        <v>851</v>
      </c>
      <c r="PZ119" s="40">
        <v>0.69430000000000003</v>
      </c>
      <c r="QA119" s="40">
        <v>0.6855</v>
      </c>
      <c r="QB119" s="40">
        <v>0.68930000000000002</v>
      </c>
      <c r="QC119" s="40">
        <v>0.69480000000000008</v>
      </c>
      <c r="QD119" s="40">
        <v>0.6984999999999999</v>
      </c>
      <c r="QE119" s="40">
        <v>0.70400000000000007</v>
      </c>
      <c r="QF119" s="40">
        <v>0.71079999999999999</v>
      </c>
      <c r="QG119" s="40">
        <v>0.71040000000000003</v>
      </c>
      <c r="QH119" s="40">
        <v>0.71</v>
      </c>
      <c r="QI119" s="40">
        <v>0.71340000000000003</v>
      </c>
      <c r="QJ119" s="40">
        <v>0.71069999999999989</v>
      </c>
      <c r="QK119" s="40">
        <v>0.71650000000000003</v>
      </c>
      <c r="QL119" s="40">
        <v>0.71810000000000007</v>
      </c>
      <c r="QM119" s="40">
        <v>0.7238</v>
      </c>
      <c r="QN119" s="40">
        <v>0.72430000000000005</v>
      </c>
      <c r="QO119" s="40">
        <v>0.72400000000000009</v>
      </c>
      <c r="QP119" s="40">
        <v>0.72459999999999991</v>
      </c>
      <c r="QQ119" s="40">
        <v>0.72409999999999997</v>
      </c>
      <c r="QR119" s="40">
        <v>0.72180000000000011</v>
      </c>
      <c r="QS119" s="336" t="s">
        <v>851</v>
      </c>
      <c r="QT119" s="336" t="s">
        <v>851</v>
      </c>
      <c r="QU119" s="336" t="s">
        <v>851</v>
      </c>
      <c r="QV119" s="336" t="s">
        <v>851</v>
      </c>
      <c r="QW119" s="40">
        <v>-3.1814121175557375E-3</v>
      </c>
      <c r="QX119" s="336" t="s">
        <v>851</v>
      </c>
      <c r="QY119" s="336" t="s">
        <v>851</v>
      </c>
      <c r="QZ119" s="336" t="s">
        <v>851</v>
      </c>
      <c r="RA119" s="336" t="s">
        <v>851</v>
      </c>
      <c r="RB119" s="336" t="s">
        <v>851</v>
      </c>
      <c r="RC119" s="336" t="s">
        <v>851</v>
      </c>
      <c r="RD119" s="336" t="s">
        <v>851</v>
      </c>
      <c r="RE119" s="336" t="s">
        <v>851</v>
      </c>
      <c r="RF119" s="40">
        <v>0.39</v>
      </c>
      <c r="RG119" s="40">
        <v>2016</v>
      </c>
      <c r="RH119" s="336" t="s">
        <v>840</v>
      </c>
      <c r="RI119" s="336" t="s">
        <v>851</v>
      </c>
      <c r="RJ119" s="40">
        <v>2E-3</v>
      </c>
      <c r="RK119" s="40">
        <v>2016</v>
      </c>
      <c r="RL119" s="336" t="s">
        <v>840</v>
      </c>
      <c r="RM119" s="336" t="s">
        <v>851</v>
      </c>
      <c r="RN119" s="40">
        <v>6.9999999999999993E-3</v>
      </c>
      <c r="RO119" s="40">
        <v>2016</v>
      </c>
      <c r="RP119" s="336" t="s">
        <v>840</v>
      </c>
      <c r="RQ119" s="336" t="s">
        <v>851</v>
      </c>
      <c r="RR119" s="40">
        <v>2.7000000000000003E-2</v>
      </c>
      <c r="RS119" s="40">
        <v>2016</v>
      </c>
      <c r="RT119" s="336" t="s">
        <v>840</v>
      </c>
      <c r="RU119" s="336" t="s">
        <v>851</v>
      </c>
      <c r="RV119" s="40"/>
      <c r="RW119" s="40"/>
      <c r="RX119" s="336" t="s">
        <v>1737</v>
      </c>
      <c r="RY119" s="336" t="s">
        <v>851</v>
      </c>
      <c r="RZ119" s="336" t="s">
        <v>838</v>
      </c>
      <c r="SA119" s="40">
        <v>0.20623968541622162</v>
      </c>
      <c r="SB119" s="40">
        <v>0.20799084007740021</v>
      </c>
      <c r="SC119" s="40">
        <v>0.21402411162853241</v>
      </c>
      <c r="SD119" s="40">
        <v>0.21740299463272095</v>
      </c>
      <c r="SE119" s="40">
        <v>0.21561773121356964</v>
      </c>
      <c r="SF119" s="336" t="s">
        <v>851</v>
      </c>
      <c r="SG119" s="336" t="s">
        <v>851</v>
      </c>
      <c r="SH119" s="40">
        <v>0.20057003200054169</v>
      </c>
      <c r="SI119" s="40">
        <v>0.20079982280731201</v>
      </c>
      <c r="SJ119" s="40">
        <v>0.20345312356948853</v>
      </c>
      <c r="SK119" s="40">
        <v>0.20471800863742828</v>
      </c>
      <c r="SL119" s="40">
        <v>0.20988401770591736</v>
      </c>
      <c r="SM119" s="336" t="s">
        <v>840</v>
      </c>
      <c r="SN119" s="336" t="s">
        <v>851</v>
      </c>
      <c r="SO119" s="336" t="s">
        <v>851</v>
      </c>
      <c r="SP119" s="40">
        <v>3.23762446641922E-2</v>
      </c>
      <c r="SQ119" s="40">
        <v>3.6553088575601578E-2</v>
      </c>
      <c r="SR119" s="40">
        <v>3.3224213868379593E-2</v>
      </c>
      <c r="SS119" s="40">
        <v>2.8166653588414192E-2</v>
      </c>
      <c r="ST119" s="40">
        <v>-2.176847867667675E-2</v>
      </c>
      <c r="SU119" s="336" t="s">
        <v>838</v>
      </c>
      <c r="SV119" s="336" t="s">
        <v>851</v>
      </c>
      <c r="SW119" s="336" t="s">
        <v>851</v>
      </c>
      <c r="SX119" s="40">
        <v>3.3943645656108856E-2</v>
      </c>
      <c r="SY119" s="40">
        <v>3.6820419132709503E-2</v>
      </c>
      <c r="SZ119" s="40">
        <v>3.6569695919752121E-2</v>
      </c>
      <c r="TA119" s="40">
        <v>3.2510418444871902E-2</v>
      </c>
      <c r="TB119" s="40">
        <v>3.392091765999794E-2</v>
      </c>
      <c r="TC119" s="336" t="s">
        <v>840</v>
      </c>
      <c r="TD119" s="336" t="s">
        <v>851</v>
      </c>
      <c r="TE119" s="336" t="s">
        <v>851</v>
      </c>
      <c r="TF119" s="336" t="s">
        <v>851</v>
      </c>
      <c r="TG119" s="40">
        <v>1.3601809740066528E-2</v>
      </c>
      <c r="TH119" s="40">
        <v>1.7761630937457085E-2</v>
      </c>
      <c r="TI119" s="40">
        <v>1.6825977712869644E-2</v>
      </c>
      <c r="TJ119" s="40">
        <v>1.1876685544848442E-2</v>
      </c>
      <c r="TK119" s="40">
        <v>-3.7624329328536987E-2</v>
      </c>
      <c r="TL119" s="336" t="s">
        <v>838</v>
      </c>
      <c r="TM119" s="336" t="s">
        <v>851</v>
      </c>
      <c r="TN119" s="336" t="s">
        <v>851</v>
      </c>
      <c r="TO119" s="336" t="s">
        <v>851</v>
      </c>
      <c r="TP119" s="40">
        <v>1.4402252621948719E-2</v>
      </c>
      <c r="TQ119" s="40">
        <v>1.7822993919253349E-2</v>
      </c>
      <c r="TR119" s="40">
        <v>1.7547149211168289E-2</v>
      </c>
      <c r="TS119" s="40">
        <v>1.3078479096293449E-2</v>
      </c>
      <c r="TT119" s="40">
        <v>1.4831091277301311E-2</v>
      </c>
      <c r="TU119" s="336" t="s">
        <v>840</v>
      </c>
      <c r="TV119" s="336" t="s">
        <v>851</v>
      </c>
      <c r="TW119" s="40">
        <v>43390</v>
      </c>
      <c r="TX119" s="336" t="s">
        <v>840</v>
      </c>
      <c r="TY119" s="336" t="s">
        <v>851</v>
      </c>
      <c r="TZ119" s="40">
        <v>39243.3671875</v>
      </c>
      <c r="UA119" s="336" t="s">
        <v>838</v>
      </c>
      <c r="UB119" s="336" t="s">
        <v>851</v>
      </c>
      <c r="UC119" s="40">
        <v>38152.735318290499</v>
      </c>
      <c r="UD119" s="336" t="s">
        <v>840</v>
      </c>
      <c r="UE119" s="336" t="s">
        <v>851</v>
      </c>
      <c r="UF119" s="336" t="s">
        <v>851</v>
      </c>
      <c r="UG119" s="40">
        <v>0.22890821099281311</v>
      </c>
      <c r="UH119" s="40">
        <v>0.23647263646125793</v>
      </c>
      <c r="UI119" s="40">
        <v>0.24176022410392761</v>
      </c>
      <c r="UJ119" s="40">
        <v>0.24321296811103821</v>
      </c>
      <c r="UK119" s="40">
        <v>0.2281256765127182</v>
      </c>
      <c r="UL119" s="336" t="s">
        <v>838</v>
      </c>
      <c r="UM119" s="336" t="s">
        <v>851</v>
      </c>
      <c r="UN119" s="336" t="s">
        <v>851</v>
      </c>
      <c r="UO119" s="336" t="s">
        <v>851</v>
      </c>
      <c r="UP119" s="40">
        <v>0.22263383865356445</v>
      </c>
      <c r="UQ119" s="40">
        <v>0.23150539398193359</v>
      </c>
      <c r="UR119" s="40">
        <v>0.23406770825386047</v>
      </c>
      <c r="US119" s="40">
        <v>0.24044053256511688</v>
      </c>
      <c r="UT119" s="40">
        <v>0.24316674470901489</v>
      </c>
      <c r="UU119" s="336" t="s">
        <v>840</v>
      </c>
    </row>
    <row r="120" spans="1:567">
      <c r="A120" s="336" t="s">
        <v>517</v>
      </c>
      <c r="B120" s="336" t="s">
        <v>81</v>
      </c>
      <c r="C120" s="336" t="s">
        <v>306</v>
      </c>
      <c r="D120" s="40">
        <v>4.0074009448289871E-2</v>
      </c>
      <c r="E120" s="336" t="s">
        <v>436</v>
      </c>
      <c r="F120" s="40">
        <v>3.6707304418087006E-2</v>
      </c>
      <c r="G120" s="336" t="s">
        <v>1741</v>
      </c>
      <c r="H120" s="40">
        <v>3.6762155592441559E-2</v>
      </c>
      <c r="I120" s="336" t="s">
        <v>1447</v>
      </c>
      <c r="J120" s="40">
        <v>3.6412470042705536E-2</v>
      </c>
      <c r="K120" s="336" t="s">
        <v>1803</v>
      </c>
      <c r="L120" s="336" t="s">
        <v>436</v>
      </c>
      <c r="M120" s="40">
        <v>0.55135548114776611</v>
      </c>
      <c r="N120" s="40">
        <v>0.62278562784194946</v>
      </c>
      <c r="O120" s="336" t="s">
        <v>436</v>
      </c>
      <c r="P120" s="40">
        <v>0.55135548114776611</v>
      </c>
      <c r="Q120" s="336" t="s">
        <v>436</v>
      </c>
      <c r="R120" s="40">
        <v>0.63566386699676514</v>
      </c>
      <c r="S120" s="336" t="s">
        <v>436</v>
      </c>
      <c r="T120" s="40">
        <v>0.49619513750076294</v>
      </c>
      <c r="U120" s="336" t="s">
        <v>436</v>
      </c>
      <c r="V120" s="336" t="s">
        <v>851</v>
      </c>
      <c r="W120" s="336" t="s">
        <v>1741</v>
      </c>
      <c r="X120" s="40">
        <v>0.539695143699646</v>
      </c>
      <c r="Y120" s="40">
        <v>0.62105768918991089</v>
      </c>
      <c r="Z120" s="336" t="s">
        <v>1741</v>
      </c>
      <c r="AA120" s="40">
        <v>0.539695143699646</v>
      </c>
      <c r="AB120" s="336" t="s">
        <v>1741</v>
      </c>
      <c r="AC120" s="40">
        <v>0.58989274501800537</v>
      </c>
      <c r="AD120" s="336" t="s">
        <v>1741</v>
      </c>
      <c r="AE120" s="40">
        <v>0.46607035398483276</v>
      </c>
      <c r="AF120" s="336" t="s">
        <v>1741</v>
      </c>
      <c r="AG120" s="336" t="s">
        <v>851</v>
      </c>
      <c r="AH120" s="336" t="s">
        <v>1447</v>
      </c>
      <c r="AI120" s="40">
        <v>0.52218592166900635</v>
      </c>
      <c r="AJ120" s="40">
        <v>0.59314173460006714</v>
      </c>
      <c r="AK120" s="336" t="s">
        <v>1447</v>
      </c>
      <c r="AL120" s="40">
        <v>0.52218592166900635</v>
      </c>
      <c r="AM120" s="336" t="s">
        <v>1447</v>
      </c>
      <c r="AN120" s="40">
        <v>0.58462893962860107</v>
      </c>
      <c r="AO120" s="336" t="s">
        <v>1447</v>
      </c>
      <c r="AP120" s="40">
        <v>0.46596336364746094</v>
      </c>
      <c r="AQ120" s="336" t="s">
        <v>1447</v>
      </c>
      <c r="AR120" s="336" t="s">
        <v>851</v>
      </c>
      <c r="AS120" s="336" t="s">
        <v>1803</v>
      </c>
      <c r="AT120" s="40">
        <v>0.52236723899841309</v>
      </c>
      <c r="AU120" s="40">
        <v>0.59318327903747559</v>
      </c>
      <c r="AV120" s="336" t="s">
        <v>1803</v>
      </c>
      <c r="AW120" s="40">
        <v>0.52236723899841309</v>
      </c>
      <c r="AX120" s="336" t="s">
        <v>1803</v>
      </c>
      <c r="AY120" s="40">
        <v>0.57942026853561401</v>
      </c>
      <c r="AZ120" s="336" t="s">
        <v>1803</v>
      </c>
      <c r="BA120" s="40">
        <v>0.46659007668495178</v>
      </c>
      <c r="BB120" s="336" t="s">
        <v>1803</v>
      </c>
      <c r="BC120" s="336" t="s">
        <v>851</v>
      </c>
      <c r="BD120" s="336" t="s">
        <v>436</v>
      </c>
      <c r="BE120" s="40">
        <v>4.4330587387084961</v>
      </c>
      <c r="BF120" s="336" t="s">
        <v>827</v>
      </c>
      <c r="BG120" s="40">
        <v>5.9366908073425293</v>
      </c>
      <c r="BH120" s="336" t="s">
        <v>1447</v>
      </c>
      <c r="BI120" s="40">
        <v>5.989509105682373</v>
      </c>
      <c r="BJ120" s="336" t="s">
        <v>1803</v>
      </c>
      <c r="BK120" s="40">
        <v>7.6586833000183105</v>
      </c>
      <c r="BL120" s="336" t="s">
        <v>851</v>
      </c>
      <c r="BM120" s="40">
        <v>2.4513125419616699</v>
      </c>
      <c r="BN120" s="336" t="s">
        <v>838</v>
      </c>
      <c r="BO120" s="336" t="s">
        <v>851</v>
      </c>
      <c r="BP120" s="336" t="s">
        <v>436</v>
      </c>
      <c r="BQ120" s="40">
        <v>6.3976398669183254E-3</v>
      </c>
      <c r="BR120" s="40">
        <v>5.3935549221932888E-3</v>
      </c>
      <c r="BS120" s="40">
        <v>4.584155511111021E-3</v>
      </c>
      <c r="BT120" s="40">
        <v>4.2619067244231701E-3</v>
      </c>
      <c r="BU120" s="40">
        <v>4.261877853423357E-3</v>
      </c>
      <c r="BV120" s="336" t="s">
        <v>851</v>
      </c>
      <c r="BW120" s="336" t="s">
        <v>827</v>
      </c>
      <c r="BX120" s="40">
        <v>7.5029893778264523E-3</v>
      </c>
      <c r="BY120" s="40">
        <v>7.3022288270294666E-3</v>
      </c>
      <c r="BZ120" s="40">
        <v>7.0199593901634216E-3</v>
      </c>
      <c r="CA120" s="40">
        <v>6.2327608466148376E-3</v>
      </c>
      <c r="CB120" s="40">
        <v>5.8391564525663853E-3</v>
      </c>
      <c r="CC120" s="336" t="s">
        <v>851</v>
      </c>
      <c r="CD120" s="336" t="s">
        <v>1447</v>
      </c>
      <c r="CE120" s="40">
        <v>7.1630645543336868E-3</v>
      </c>
      <c r="CF120" s="40">
        <v>6.8887514062225819E-3</v>
      </c>
      <c r="CG120" s="40">
        <v>6.429547443985939E-3</v>
      </c>
      <c r="CH120" s="40">
        <v>5.8391531929373741E-3</v>
      </c>
      <c r="CI120" s="40">
        <v>5.8390987105667591E-3</v>
      </c>
      <c r="CJ120" s="336" t="s">
        <v>851</v>
      </c>
      <c r="CK120" s="336" t="s">
        <v>1803</v>
      </c>
      <c r="CL120" s="40">
        <v>6.9364579394459724E-3</v>
      </c>
      <c r="CM120" s="40">
        <v>6.6263540647923946E-3</v>
      </c>
      <c r="CN120" s="40">
        <v>6.0359528288245201E-3</v>
      </c>
      <c r="CO120" s="40">
        <v>5.8391443453729153E-3</v>
      </c>
      <c r="CP120" s="40">
        <v>5.8391387574374676E-3</v>
      </c>
      <c r="CQ120" s="336" t="s">
        <v>851</v>
      </c>
      <c r="CR120" s="40">
        <v>8.4530200958251953</v>
      </c>
      <c r="CS120" s="40">
        <v>9.0489950180053711</v>
      </c>
      <c r="CT120" s="40">
        <v>9.6274337768554688</v>
      </c>
      <c r="CU120" s="40">
        <v>10.201489448547363</v>
      </c>
      <c r="CV120" s="40">
        <v>10.659780502319336</v>
      </c>
      <c r="CW120" s="336" t="s">
        <v>1741</v>
      </c>
      <c r="CX120" s="336" t="s">
        <v>851</v>
      </c>
      <c r="CY120" s="40">
        <v>8.8106050491333008</v>
      </c>
      <c r="CZ120" s="40">
        <v>9.3978118896484375</v>
      </c>
      <c r="DA120" s="40">
        <v>9.971867561340332</v>
      </c>
      <c r="DB120" s="40">
        <v>10.488039970397949</v>
      </c>
      <c r="DC120" s="40">
        <v>10.917389869689941</v>
      </c>
      <c r="DD120" s="336" t="s">
        <v>1447</v>
      </c>
      <c r="DE120" s="336" t="s">
        <v>851</v>
      </c>
      <c r="DF120" s="40">
        <v>11.089130401611328</v>
      </c>
      <c r="DG120" s="336" t="s">
        <v>1803</v>
      </c>
      <c r="DH120" s="336" t="s">
        <v>851</v>
      </c>
      <c r="DI120" s="336" t="s">
        <v>851</v>
      </c>
      <c r="DJ120" s="336">
        <v>10.4</v>
      </c>
      <c r="DK120" s="336" t="s">
        <v>1738</v>
      </c>
      <c r="DL120" s="336" t="s">
        <v>851</v>
      </c>
      <c r="DM120" s="336" t="s">
        <v>851</v>
      </c>
      <c r="DN120" s="336" t="s">
        <v>436</v>
      </c>
      <c r="DO120" s="40">
        <v>-5.1210420206189156E-3</v>
      </c>
      <c r="DP120" s="40">
        <v>-7.8725330531597137E-3</v>
      </c>
      <c r="DQ120" s="40">
        <v>-1.2122060172259808E-2</v>
      </c>
      <c r="DR120" s="40">
        <v>-1.3464801944792271E-2</v>
      </c>
      <c r="DS120" s="40">
        <v>1.4868203550577164E-2</v>
      </c>
      <c r="DT120" s="336" t="s">
        <v>851</v>
      </c>
      <c r="DU120" s="336" t="s">
        <v>827</v>
      </c>
      <c r="DV120" s="40">
        <v>-6.6121038980782032E-3</v>
      </c>
      <c r="DW120" s="40">
        <v>-9.2725809663534164E-3</v>
      </c>
      <c r="DX120" s="40">
        <v>-1.1022931896150112E-2</v>
      </c>
      <c r="DY120" s="40">
        <v>-5.1783276721835136E-3</v>
      </c>
      <c r="DZ120" s="40">
        <v>-7.5997654348611832E-3</v>
      </c>
      <c r="EA120" s="336" t="s">
        <v>851</v>
      </c>
      <c r="EB120" s="336" t="s">
        <v>1447</v>
      </c>
      <c r="EC120" s="40">
        <v>-6.6258539445698261E-3</v>
      </c>
      <c r="ED120" s="40">
        <v>-6.9499150849878788E-3</v>
      </c>
      <c r="EE120" s="40">
        <v>-6.3873212784528732E-3</v>
      </c>
      <c r="EF120" s="40">
        <v>1.3776491396129131E-3</v>
      </c>
      <c r="EG120" s="40">
        <v>4.0223007090389729E-3</v>
      </c>
      <c r="EH120" s="336" t="s">
        <v>851</v>
      </c>
      <c r="EI120" s="336" t="s">
        <v>1803</v>
      </c>
      <c r="EJ120" s="40">
        <v>-6.5504778176546097E-3</v>
      </c>
      <c r="EK120" s="40">
        <v>-6.6807982511818409E-3</v>
      </c>
      <c r="EL120" s="40">
        <v>-1.9791920203715563E-3</v>
      </c>
      <c r="EM120" s="40">
        <v>-1.2150770053267479E-3</v>
      </c>
      <c r="EN120" s="40">
        <v>-4.9326461739838123E-3</v>
      </c>
      <c r="EO120" s="336" t="s">
        <v>851</v>
      </c>
      <c r="EP120" s="336" t="s">
        <v>851</v>
      </c>
      <c r="EQ120" s="336" t="s">
        <v>851</v>
      </c>
      <c r="ER120" s="40">
        <v>0.6581999999999999</v>
      </c>
      <c r="ES120" s="336" t="s">
        <v>1739</v>
      </c>
      <c r="ET120" s="336" t="s">
        <v>851</v>
      </c>
      <c r="EU120" s="336" t="s">
        <v>851</v>
      </c>
      <c r="EV120" s="40">
        <v>0.75139999999999996</v>
      </c>
      <c r="EW120" s="336" t="s">
        <v>1739</v>
      </c>
      <c r="EX120" s="336" t="s">
        <v>851</v>
      </c>
      <c r="EY120" s="336" t="s">
        <v>851</v>
      </c>
      <c r="EZ120" s="40">
        <v>0.56530000000000002</v>
      </c>
      <c r="FA120" s="336" t="s">
        <v>1739</v>
      </c>
      <c r="FB120" s="336" t="s">
        <v>851</v>
      </c>
      <c r="FC120" s="40">
        <v>4.639380204025656E-4</v>
      </c>
      <c r="FD120" s="40">
        <v>2.3339423350989819E-3</v>
      </c>
      <c r="FE120" s="40">
        <v>1.4490568079054356E-2</v>
      </c>
      <c r="FF120" s="40">
        <v>2.740386500954628E-2</v>
      </c>
      <c r="FG120" s="40">
        <v>2.8446516022086143E-2</v>
      </c>
      <c r="FH120" s="336" t="s">
        <v>838</v>
      </c>
      <c r="FI120" s="336" t="s">
        <v>851</v>
      </c>
      <c r="FJ120" s="40">
        <v>-6.7353853955864906E-4</v>
      </c>
      <c r="FK120" s="40">
        <v>3.5433209268376231E-4</v>
      </c>
      <c r="FL120" s="40">
        <v>8.8606616482138634E-3</v>
      </c>
      <c r="FM120" s="40">
        <v>2.4552192538976669E-2</v>
      </c>
      <c r="FN120" s="40">
        <v>3.1927712261676788E-2</v>
      </c>
      <c r="FO120" s="336" t="s">
        <v>840</v>
      </c>
      <c r="FP120" s="336" t="s">
        <v>851</v>
      </c>
      <c r="FQ120" s="40"/>
      <c r="FR120" s="336" t="s">
        <v>1737</v>
      </c>
      <c r="FS120" s="336" t="s">
        <v>851</v>
      </c>
      <c r="FT120" s="336" t="s">
        <v>851</v>
      </c>
      <c r="FU120" s="40">
        <v>1.2198967859148979E-2</v>
      </c>
      <c r="FV120" s="40">
        <v>1.2171078473329544E-2</v>
      </c>
      <c r="FW120" s="40">
        <v>1.000483613461256E-2</v>
      </c>
      <c r="FX120" s="40">
        <v>1.2666188180446625E-2</v>
      </c>
      <c r="FY120" s="40">
        <v>1.5554395504295826E-2</v>
      </c>
      <c r="FZ120" s="336" t="s">
        <v>840</v>
      </c>
      <c r="GA120" s="336" t="s">
        <v>851</v>
      </c>
      <c r="GB120" s="336" t="s">
        <v>851</v>
      </c>
      <c r="GC120" s="336" t="s">
        <v>851</v>
      </c>
      <c r="GD120" s="336" t="s">
        <v>851</v>
      </c>
      <c r="GE120" s="336" t="s">
        <v>851</v>
      </c>
      <c r="GF120" s="336" t="s">
        <v>851</v>
      </c>
      <c r="GG120" s="336" t="s">
        <v>851</v>
      </c>
      <c r="GH120" s="336" t="s">
        <v>851</v>
      </c>
      <c r="GI120" s="336" t="s">
        <v>851</v>
      </c>
      <c r="GJ120" s="336" t="s">
        <v>851</v>
      </c>
      <c r="GK120" s="40">
        <v>56942108</v>
      </c>
      <c r="GL120" s="40">
        <v>56974100</v>
      </c>
      <c r="GM120" s="40">
        <v>57059007</v>
      </c>
      <c r="GN120" s="40">
        <v>57313203</v>
      </c>
      <c r="GO120" s="40">
        <v>57685327</v>
      </c>
      <c r="GP120" s="40">
        <v>57969484</v>
      </c>
      <c r="GQ120" s="40">
        <v>58143979</v>
      </c>
      <c r="GR120" s="40">
        <v>58438310</v>
      </c>
      <c r="GS120" s="40">
        <v>58826731</v>
      </c>
      <c r="GT120" s="40">
        <v>59095365</v>
      </c>
      <c r="GU120" s="40">
        <v>59277417</v>
      </c>
      <c r="GV120" s="40">
        <v>59379449</v>
      </c>
      <c r="GW120" s="40">
        <v>59539717</v>
      </c>
      <c r="GX120" s="40">
        <v>60233948</v>
      </c>
      <c r="GY120" s="40">
        <v>60789140</v>
      </c>
      <c r="GZ120" s="40">
        <v>60730582</v>
      </c>
      <c r="HA120" s="40">
        <v>60627498</v>
      </c>
      <c r="HB120" s="40">
        <v>60536709</v>
      </c>
      <c r="HC120" s="40">
        <v>60421760</v>
      </c>
      <c r="HD120" s="40">
        <v>59729081</v>
      </c>
      <c r="HE120" s="40">
        <v>59554023</v>
      </c>
      <c r="HF120" s="40">
        <v>59429000</v>
      </c>
      <c r="HG120" s="40">
        <v>59306000</v>
      </c>
      <c r="HH120" s="40">
        <v>59178000</v>
      </c>
      <c r="HI120" s="40">
        <v>59039000</v>
      </c>
      <c r="HJ120" s="40">
        <v>58886000</v>
      </c>
      <c r="HK120" s="40">
        <v>58718000</v>
      </c>
      <c r="HL120" s="40">
        <v>58540000</v>
      </c>
      <c r="HM120" s="40">
        <v>58354000</v>
      </c>
      <c r="HN120" s="40">
        <v>58164000</v>
      </c>
      <c r="HO120" s="40">
        <v>57974000</v>
      </c>
      <c r="HP120" s="40">
        <v>57785000</v>
      </c>
      <c r="HQ120" s="40">
        <v>57598000</v>
      </c>
      <c r="HR120" s="40">
        <v>57412000</v>
      </c>
      <c r="HS120" s="40">
        <v>57226000</v>
      </c>
      <c r="HT120" s="40">
        <v>57038000</v>
      </c>
      <c r="HU120" s="40">
        <v>56849000</v>
      </c>
      <c r="HV120" s="40">
        <v>56655000</v>
      </c>
      <c r="HW120" s="40">
        <v>56455000</v>
      </c>
      <c r="HX120" s="40">
        <v>56247000</v>
      </c>
      <c r="HY120" s="40">
        <v>56028000</v>
      </c>
      <c r="HZ120" s="40">
        <v>55797000</v>
      </c>
      <c r="IA120" s="40">
        <v>55551000</v>
      </c>
      <c r="IB120" s="40">
        <v>55291000</v>
      </c>
      <c r="IC120" s="40">
        <v>55013000</v>
      </c>
      <c r="ID120" s="40">
        <v>54719000</v>
      </c>
      <c r="IE120" s="40">
        <v>54410000</v>
      </c>
      <c r="IF120" s="40">
        <v>54087000</v>
      </c>
      <c r="IG120" s="40">
        <v>53751000</v>
      </c>
      <c r="IH120" s="40">
        <v>53405000</v>
      </c>
      <c r="II120" s="40">
        <v>53040000</v>
      </c>
      <c r="IJ120" s="336" t="s">
        <v>851</v>
      </c>
      <c r="IK120" s="336" t="s">
        <v>851</v>
      </c>
      <c r="IL120" s="336" t="s">
        <v>851</v>
      </c>
      <c r="IM120" s="40">
        <v>-1.6988407587632537E-3</v>
      </c>
      <c r="IN120" s="40">
        <v>-1.4986111782491207E-3</v>
      </c>
      <c r="IO120" s="40">
        <v>-1.9006363581866026E-3</v>
      </c>
      <c r="IP120" s="40">
        <v>-1.1530283838510513E-2</v>
      </c>
      <c r="IQ120" s="40">
        <v>-2.935170428827405E-3</v>
      </c>
      <c r="IR120" s="40">
        <v>-2.101527526974678E-3</v>
      </c>
      <c r="IS120" s="40">
        <v>-2.071841387078166E-3</v>
      </c>
      <c r="IT120" s="40">
        <v>-2.1606301888823509E-3</v>
      </c>
      <c r="IU120" s="40">
        <v>-2.3516088258475065E-3</v>
      </c>
      <c r="IV120" s="40">
        <v>-2.5948709808290005E-3</v>
      </c>
      <c r="IW120" s="40">
        <v>-2.8570475988090038E-3</v>
      </c>
      <c r="IX120" s="40">
        <v>-3.0360424425452948E-3</v>
      </c>
      <c r="IY120" s="40">
        <v>-3.182373009622097E-3</v>
      </c>
      <c r="IZ120" s="40">
        <v>-3.2613016664981842E-3</v>
      </c>
      <c r="JA120" s="40">
        <v>-3.2719725277274847E-3</v>
      </c>
      <c r="JB120" s="40">
        <v>-3.2654076348990202E-3</v>
      </c>
      <c r="JC120" s="40">
        <v>-3.2413816079497337E-3</v>
      </c>
      <c r="JD120" s="40">
        <v>-3.2345042563974857E-3</v>
      </c>
      <c r="JE120" s="40">
        <v>-3.2450000289827585E-3</v>
      </c>
      <c r="JF120" s="40">
        <v>-3.290628083050251E-3</v>
      </c>
      <c r="JG120" s="40">
        <v>-3.3190825488418341E-3</v>
      </c>
      <c r="JH120" s="40">
        <v>-3.4183850511908531E-3</v>
      </c>
      <c r="JI120" s="40">
        <v>-3.5363840870559216E-3</v>
      </c>
      <c r="JJ120" s="40">
        <v>-3.6911542993038893E-3</v>
      </c>
      <c r="JK120" s="40">
        <v>-3.9011405315250158E-3</v>
      </c>
      <c r="JL120" s="40">
        <v>-4.1314614936709404E-3</v>
      </c>
      <c r="JM120" s="40">
        <v>-4.4185868464410305E-3</v>
      </c>
      <c r="JN120" s="40">
        <v>-4.6913712285459042E-3</v>
      </c>
      <c r="JO120" s="40">
        <v>-5.0406255759298801E-3</v>
      </c>
      <c r="JP120" s="40">
        <v>-5.3585227578878403E-3</v>
      </c>
      <c r="JQ120" s="40">
        <v>-5.6630377657711506E-3</v>
      </c>
      <c r="JR120" s="40">
        <v>-5.954099353402853E-3</v>
      </c>
      <c r="JS120" s="40">
        <v>-6.2315897084772587E-3</v>
      </c>
      <c r="JT120" s="40">
        <v>-6.4578969031572342E-3</v>
      </c>
      <c r="JU120" s="40">
        <v>-6.8580284714698792E-3</v>
      </c>
      <c r="JV120" s="336" t="s">
        <v>1740</v>
      </c>
      <c r="JW120" s="336" t="s">
        <v>851</v>
      </c>
      <c r="JX120" s="336" t="s">
        <v>851</v>
      </c>
      <c r="JY120" s="336" t="s">
        <v>851</v>
      </c>
      <c r="JZ120" s="336" t="s">
        <v>851</v>
      </c>
      <c r="KA120" s="336" t="s">
        <v>1740</v>
      </c>
      <c r="KB120" s="40">
        <v>0.485223773078922</v>
      </c>
      <c r="KC120" s="40">
        <v>0.48557146829434999</v>
      </c>
      <c r="KD120" s="40">
        <v>0.48590745109404404</v>
      </c>
      <c r="KE120" s="40">
        <v>0.48623330374434803</v>
      </c>
      <c r="KF120" s="40">
        <v>0.48655640358069102</v>
      </c>
      <c r="KG120" s="40">
        <v>0.48688116078792704</v>
      </c>
      <c r="KH120" s="40">
        <v>0.48720343113263803</v>
      </c>
      <c r="KI120" s="40">
        <v>0.4875158180143</v>
      </c>
      <c r="KJ120" s="40">
        <v>0.48781564791163901</v>
      </c>
      <c r="KK120" s="40">
        <v>0.48810085970808303</v>
      </c>
      <c r="KL120" s="40">
        <v>0.48836989664385</v>
      </c>
      <c r="KM120" s="40">
        <v>0.488620970466703</v>
      </c>
      <c r="KN120" s="40">
        <v>0.48885362157686502</v>
      </c>
      <c r="KO120" s="40">
        <v>0.48907012123271498</v>
      </c>
      <c r="KP120" s="40">
        <v>0.48927365369124204</v>
      </c>
      <c r="KQ120" s="40">
        <v>0.48946703396677899</v>
      </c>
      <c r="KR120" s="40">
        <v>0.48965075283749004</v>
      </c>
      <c r="KS120" s="40">
        <v>0.489824303742811</v>
      </c>
      <c r="KT120" s="40">
        <v>0.48998811804373998</v>
      </c>
      <c r="KU120" s="40">
        <v>0.490142046062498</v>
      </c>
      <c r="KV120" s="40">
        <v>0.49028645599953102</v>
      </c>
      <c r="KW120" s="40">
        <v>0.49042168707651501</v>
      </c>
      <c r="KX120" s="40">
        <v>0.49054856529040597</v>
      </c>
      <c r="KY120" s="40">
        <v>0.49066811953910305</v>
      </c>
      <c r="KZ120" s="40">
        <v>0.490781730774561</v>
      </c>
      <c r="LA120" s="40">
        <v>0.49089044257268499</v>
      </c>
      <c r="LB120" s="40">
        <v>0.49099534226610503</v>
      </c>
      <c r="LC120" s="40">
        <v>0.49109688071649898</v>
      </c>
      <c r="LD120" s="40">
        <v>0.49119461453273999</v>
      </c>
      <c r="LE120" s="40">
        <v>0.49128794501115103</v>
      </c>
      <c r="LF120" s="40">
        <v>0.491376543927041</v>
      </c>
      <c r="LG120" s="40">
        <v>0.49146117694241098</v>
      </c>
      <c r="LH120" s="40">
        <v>0.49154296687397098</v>
      </c>
      <c r="LI120" s="40">
        <v>0.49162350869709798</v>
      </c>
      <c r="LJ120" s="40">
        <v>0.49170489360279396</v>
      </c>
      <c r="LK120" s="40">
        <v>0.49178903540188901</v>
      </c>
      <c r="LL120" s="336" t="s">
        <v>851</v>
      </c>
      <c r="LM120" s="336" t="s">
        <v>851</v>
      </c>
      <c r="LN120" s="336" t="s">
        <v>1740</v>
      </c>
      <c r="LO120" s="40">
        <v>0.64335983991622925</v>
      </c>
      <c r="LP120" s="40">
        <v>0.6416047215461731</v>
      </c>
      <c r="LQ120" s="40">
        <v>0.64025241136550903</v>
      </c>
      <c r="LR120" s="40">
        <v>0.63919204473495483</v>
      </c>
      <c r="LS120" s="40">
        <v>0.63821208477020264</v>
      </c>
      <c r="LT120" s="40">
        <v>0.63710814714431763</v>
      </c>
      <c r="LU120" s="40">
        <v>0.63606995344161987</v>
      </c>
      <c r="LV120" s="40">
        <v>0.63492733240127563</v>
      </c>
      <c r="LW120" s="40">
        <v>0.63356316089630127</v>
      </c>
      <c r="LX120" s="40">
        <v>0.63173496723175049</v>
      </c>
      <c r="LY120" s="40">
        <v>0.62928372621536255</v>
      </c>
      <c r="LZ120" s="40">
        <v>0.62629860639572144</v>
      </c>
      <c r="MA120" s="40">
        <v>0.62282198667526245</v>
      </c>
      <c r="MB120" s="40">
        <v>0.61880934238433838</v>
      </c>
      <c r="MC120" s="40">
        <v>0.61433190107345581</v>
      </c>
      <c r="MD120" s="40">
        <v>0.60937660932540894</v>
      </c>
      <c r="ME120" s="40">
        <v>0.60430908203125</v>
      </c>
      <c r="MF120" s="40">
        <v>0.59899652004241943</v>
      </c>
      <c r="MG120" s="40">
        <v>0.59341251850128174</v>
      </c>
      <c r="MH120" s="40">
        <v>0.58753013610839844</v>
      </c>
      <c r="MI120" s="40">
        <v>0.58131420612335205</v>
      </c>
      <c r="MJ120" s="40">
        <v>0.5753663182258606</v>
      </c>
      <c r="MK120" s="40">
        <v>0.569305419921875</v>
      </c>
      <c r="ML120" s="40">
        <v>0.56324505805969238</v>
      </c>
      <c r="MM120" s="40">
        <v>0.5573275089263916</v>
      </c>
      <c r="MN120" s="40">
        <v>0.55174195766448975</v>
      </c>
      <c r="MO120" s="40">
        <v>0.54701864719390869</v>
      </c>
      <c r="MP120" s="40">
        <v>0.54278051853179932</v>
      </c>
      <c r="MQ120" s="40">
        <v>0.53898465633392334</v>
      </c>
      <c r="MR120" s="40">
        <v>0.53556430339813232</v>
      </c>
      <c r="MS120" s="40">
        <v>0.53237450122833252</v>
      </c>
      <c r="MT120" s="40">
        <v>0.53006798028945923</v>
      </c>
      <c r="MU120" s="40">
        <v>0.52820456027984619</v>
      </c>
      <c r="MV120" s="40">
        <v>0.52661347389221191</v>
      </c>
      <c r="MW120" s="40">
        <v>0.5251193642616272</v>
      </c>
      <c r="MX120" s="40">
        <v>0.52362370491027832</v>
      </c>
      <c r="MY120" s="336" t="s">
        <v>851</v>
      </c>
      <c r="MZ120" s="336" t="s">
        <v>1740</v>
      </c>
      <c r="NA120" s="40">
        <v>0.58292502164840698</v>
      </c>
      <c r="NB120" s="40">
        <v>0.5809212327003479</v>
      </c>
      <c r="NC120" s="40">
        <v>0.57893228530883789</v>
      </c>
      <c r="ND120" s="40">
        <v>0.57684981822967529</v>
      </c>
      <c r="NE120" s="40">
        <v>0.57449787855148315</v>
      </c>
      <c r="NF120" s="40">
        <v>0.57171869277954102</v>
      </c>
      <c r="NG120" s="40">
        <v>0.56871223449707031</v>
      </c>
      <c r="NH120" s="40">
        <v>0.5652884840965271</v>
      </c>
      <c r="NI120" s="40">
        <v>0.56145864725112915</v>
      </c>
      <c r="NJ120" s="40">
        <v>0.55736041069030762</v>
      </c>
      <c r="NK120" s="40">
        <v>0.55301767587661743</v>
      </c>
      <c r="NL120" s="40">
        <v>0.54855412244796753</v>
      </c>
      <c r="NM120" s="40">
        <v>0.54400408267974854</v>
      </c>
      <c r="NN120" s="40">
        <v>0.53924322128295898</v>
      </c>
      <c r="NO120" s="40">
        <v>0.53416204452514648</v>
      </c>
      <c r="NP120" s="40">
        <v>0.52868527173995972</v>
      </c>
      <c r="NQ120" s="40">
        <v>0.52321535348892212</v>
      </c>
      <c r="NR120" s="40">
        <v>0.51757007837295532</v>
      </c>
      <c r="NS120" s="40">
        <v>0.51186162233352661</v>
      </c>
      <c r="NT120" s="40">
        <v>0.50623840093612671</v>
      </c>
      <c r="NU120" s="40">
        <v>0.50080645084381104</v>
      </c>
      <c r="NV120" s="40">
        <v>0.4961564838886261</v>
      </c>
      <c r="NW120" s="40">
        <v>0.4918365478515625</v>
      </c>
      <c r="NX120" s="40">
        <v>0.48782214522361755</v>
      </c>
      <c r="NY120" s="40">
        <v>0.48400804400444031</v>
      </c>
      <c r="NZ120" s="40">
        <v>0.48040264844894409</v>
      </c>
      <c r="OA120" s="40">
        <v>0.47749879956245422</v>
      </c>
      <c r="OB120" s="40">
        <v>0.47491493821144104</v>
      </c>
      <c r="OC120" s="40">
        <v>0.47260856628417969</v>
      </c>
      <c r="OD120" s="40">
        <v>0.47045242786407471</v>
      </c>
      <c r="OE120" s="40">
        <v>0.4683016836643219</v>
      </c>
      <c r="OF120" s="40">
        <v>0.46677082777023315</v>
      </c>
      <c r="OG120" s="40">
        <v>0.46536135673522949</v>
      </c>
      <c r="OH120" s="40">
        <v>0.46404719352722168</v>
      </c>
      <c r="OI120" s="40">
        <v>0.46270948648452759</v>
      </c>
      <c r="OJ120" s="40">
        <v>0.46136876940727234</v>
      </c>
      <c r="OK120" s="336" t="s">
        <v>851</v>
      </c>
      <c r="OL120" s="336" t="s">
        <v>851</v>
      </c>
      <c r="OM120" s="336" t="s">
        <v>1740</v>
      </c>
      <c r="ON120" s="40">
        <v>0.59660416841506958</v>
      </c>
      <c r="OO120" s="40">
        <v>0.59474974870681763</v>
      </c>
      <c r="OP120" s="40">
        <v>0.59322363138198853</v>
      </c>
      <c r="OQ120" s="40">
        <v>0.59195733070373535</v>
      </c>
      <c r="OR120" s="40">
        <v>0.59078818559646606</v>
      </c>
      <c r="OS120" s="40">
        <v>0.58953946828842163</v>
      </c>
      <c r="OT120" s="40">
        <v>0.58816403150558472</v>
      </c>
      <c r="OU120" s="40">
        <v>0.58673655986785889</v>
      </c>
      <c r="OV120" s="40">
        <v>0.58514988422393799</v>
      </c>
      <c r="OW120" s="40">
        <v>0.58325850963592529</v>
      </c>
      <c r="OX120" s="40">
        <v>0.58093607425689697</v>
      </c>
      <c r="OY120" s="40">
        <v>0.57810211181640625</v>
      </c>
      <c r="OZ120" s="40">
        <v>0.57490605115890503</v>
      </c>
      <c r="PA120" s="40">
        <v>0.57137471437454224</v>
      </c>
      <c r="PB120" s="40">
        <v>0.56756758689880371</v>
      </c>
      <c r="PC120" s="40">
        <v>0.56342500448226929</v>
      </c>
      <c r="PD120" s="40">
        <v>0.55914163589477539</v>
      </c>
      <c r="PE120" s="40">
        <v>0.55477619171142578</v>
      </c>
      <c r="PF120" s="40">
        <v>0.55023342370986938</v>
      </c>
      <c r="PG120" s="40">
        <v>0.54541641473770142</v>
      </c>
      <c r="PH120" s="40">
        <v>0.54018372297286987</v>
      </c>
      <c r="PI120" s="40">
        <v>0.53494346141815186</v>
      </c>
      <c r="PJ120" s="40">
        <v>0.52950310707092285</v>
      </c>
      <c r="PK120" s="40">
        <v>0.52399253845214844</v>
      </c>
      <c r="PL120" s="40">
        <v>0.51855212450027466</v>
      </c>
      <c r="PM120" s="40">
        <v>0.51338618993759155</v>
      </c>
      <c r="PN120" s="40">
        <v>0.50880873203277588</v>
      </c>
      <c r="PO120" s="40">
        <v>0.50463539361953735</v>
      </c>
      <c r="PP120" s="40">
        <v>0.50082290172576904</v>
      </c>
      <c r="PQ120" s="40">
        <v>0.4973369836807251</v>
      </c>
      <c r="PR120" s="40">
        <v>0.49406969547271729</v>
      </c>
      <c r="PS120" s="40">
        <v>0.49147215485572815</v>
      </c>
      <c r="PT120" s="40">
        <v>0.48930427432060242</v>
      </c>
      <c r="PU120" s="40">
        <v>0.48741418123245239</v>
      </c>
      <c r="PV120" s="40">
        <v>0.48560994863510132</v>
      </c>
      <c r="PW120" s="40">
        <v>0.48384237289428711</v>
      </c>
      <c r="PX120" s="336" t="s">
        <v>851</v>
      </c>
      <c r="PY120" s="336" t="s">
        <v>851</v>
      </c>
      <c r="PZ120" s="40">
        <v>0.60250000000000004</v>
      </c>
      <c r="QA120" s="40">
        <v>0.61049999999999993</v>
      </c>
      <c r="QB120" s="40">
        <v>0.61819999999999997</v>
      </c>
      <c r="QC120" s="40">
        <v>0.63019999999999998</v>
      </c>
      <c r="QD120" s="40">
        <v>0.62560000000000004</v>
      </c>
      <c r="QE120" s="40">
        <v>0.62609999999999999</v>
      </c>
      <c r="QF120" s="40">
        <v>0.62369999999999992</v>
      </c>
      <c r="QG120" s="40">
        <v>0.62840000000000007</v>
      </c>
      <c r="QH120" s="40">
        <v>0.62190000000000001</v>
      </c>
      <c r="QI120" s="40">
        <v>0.62020000000000008</v>
      </c>
      <c r="QJ120" s="40">
        <v>0.62149999999999994</v>
      </c>
      <c r="QK120" s="40">
        <v>0.63570000000000004</v>
      </c>
      <c r="QL120" s="40">
        <v>0.63380000000000003</v>
      </c>
      <c r="QM120" s="40">
        <v>0.63950000000000007</v>
      </c>
      <c r="QN120" s="40">
        <v>0.64069999999999994</v>
      </c>
      <c r="QO120" s="40">
        <v>0.64980000000000004</v>
      </c>
      <c r="QP120" s="40">
        <v>0.65489999999999993</v>
      </c>
      <c r="QQ120" s="40">
        <v>0.65709999999999991</v>
      </c>
      <c r="QR120" s="40">
        <v>0.6581999999999999</v>
      </c>
      <c r="QS120" s="336" t="s">
        <v>851</v>
      </c>
      <c r="QT120" s="336" t="s">
        <v>851</v>
      </c>
      <c r="QU120" s="336" t="s">
        <v>851</v>
      </c>
      <c r="QV120" s="336" t="s">
        <v>851</v>
      </c>
      <c r="QW120" s="40">
        <v>1.672622631303966E-3</v>
      </c>
      <c r="QX120" s="336" t="s">
        <v>851</v>
      </c>
      <c r="QY120" s="336" t="s">
        <v>851</v>
      </c>
      <c r="QZ120" s="336" t="s">
        <v>851</v>
      </c>
      <c r="RA120" s="336" t="s">
        <v>851</v>
      </c>
      <c r="RB120" s="336" t="s">
        <v>851</v>
      </c>
      <c r="RC120" s="336" t="s">
        <v>851</v>
      </c>
      <c r="RD120" s="336" t="s">
        <v>851</v>
      </c>
      <c r="RE120" s="336" t="s">
        <v>851</v>
      </c>
      <c r="RF120" s="40">
        <v>0.35899999999999999</v>
      </c>
      <c r="RG120" s="40">
        <v>2017</v>
      </c>
      <c r="RH120" s="336" t="s">
        <v>840</v>
      </c>
      <c r="RI120" s="336" t="s">
        <v>851</v>
      </c>
      <c r="RJ120" s="40">
        <v>1.3999999999999999E-2</v>
      </c>
      <c r="RK120" s="40">
        <v>2017</v>
      </c>
      <c r="RL120" s="336" t="s">
        <v>840</v>
      </c>
      <c r="RM120" s="336" t="s">
        <v>851</v>
      </c>
      <c r="RN120" s="40">
        <v>1.8000000000000002E-2</v>
      </c>
      <c r="RO120" s="40">
        <v>2017</v>
      </c>
      <c r="RP120" s="336" t="s">
        <v>840</v>
      </c>
      <c r="RQ120" s="336" t="s">
        <v>851</v>
      </c>
      <c r="RR120" s="40">
        <v>3.1E-2</v>
      </c>
      <c r="RS120" s="40">
        <v>2017</v>
      </c>
      <c r="RT120" s="336" t="s">
        <v>840</v>
      </c>
      <c r="RU120" s="336" t="s">
        <v>851</v>
      </c>
      <c r="RV120" s="40">
        <v>0.20100000000000001</v>
      </c>
      <c r="RW120" s="40">
        <v>2018</v>
      </c>
      <c r="RX120" s="336" t="s">
        <v>840</v>
      </c>
      <c r="RY120" s="336" t="s">
        <v>851</v>
      </c>
      <c r="RZ120" s="336" t="s">
        <v>838</v>
      </c>
      <c r="SA120" s="40">
        <v>0.17265896499156952</v>
      </c>
      <c r="SB120" s="40">
        <v>0.16724565625190735</v>
      </c>
      <c r="SC120" s="40">
        <v>0.15804968774318695</v>
      </c>
      <c r="SD120" s="40">
        <v>0.15908017754554749</v>
      </c>
      <c r="SE120" s="40">
        <v>0.16118147969245911</v>
      </c>
      <c r="SF120" s="336" t="s">
        <v>851</v>
      </c>
      <c r="SG120" s="336" t="s">
        <v>851</v>
      </c>
      <c r="SH120" s="40">
        <v>0.19496896862983704</v>
      </c>
      <c r="SI120" s="40">
        <v>0.19018881022930145</v>
      </c>
      <c r="SJ120" s="40">
        <v>0.17937222123146057</v>
      </c>
      <c r="SK120" s="40">
        <v>0.17479664087295532</v>
      </c>
      <c r="SL120" s="40">
        <v>0.17962530255317688</v>
      </c>
      <c r="SM120" s="336" t="s">
        <v>840</v>
      </c>
      <c r="SN120" s="336" t="s">
        <v>851</v>
      </c>
      <c r="SO120" s="336" t="s">
        <v>851</v>
      </c>
      <c r="SP120" s="40">
        <v>-2.7127936482429504E-3</v>
      </c>
      <c r="SQ120" s="40">
        <v>-6.6520581021904945E-3</v>
      </c>
      <c r="SR120" s="40">
        <v>-8.5353376343846321E-3</v>
      </c>
      <c r="SS120" s="40">
        <v>-1.0252322070300579E-2</v>
      </c>
      <c r="ST120" s="40">
        <v>-9.2896297574043274E-2</v>
      </c>
      <c r="SU120" s="336" t="s">
        <v>838</v>
      </c>
      <c r="SV120" s="336" t="s">
        <v>851</v>
      </c>
      <c r="SW120" s="336" t="s">
        <v>851</v>
      </c>
      <c r="SX120" s="40">
        <v>3.791063791140914E-3</v>
      </c>
      <c r="SY120" s="40">
        <v>8.4555103967431933E-5</v>
      </c>
      <c r="SZ120" s="40">
        <v>2.4535497650504112E-3</v>
      </c>
      <c r="TA120" s="40">
        <v>9.8778624087572098E-3</v>
      </c>
      <c r="TB120" s="40">
        <v>2.8703759890049696E-3</v>
      </c>
      <c r="TC120" s="336" t="s">
        <v>840</v>
      </c>
      <c r="TD120" s="336" t="s">
        <v>851</v>
      </c>
      <c r="TE120" s="336" t="s">
        <v>851</v>
      </c>
      <c r="TF120" s="336" t="s">
        <v>851</v>
      </c>
      <c r="TG120" s="40">
        <v>-5.9315888211131096E-3</v>
      </c>
      <c r="TH120" s="40">
        <v>-9.1008869931101799E-3</v>
      </c>
      <c r="TI120" s="40">
        <v>-1.043308712542057E-2</v>
      </c>
      <c r="TJ120" s="40">
        <v>-9.8667647689580917E-3</v>
      </c>
      <c r="TK120" s="40">
        <v>-9.1437742114067078E-2</v>
      </c>
      <c r="TL120" s="336" t="s">
        <v>838</v>
      </c>
      <c r="TM120" s="336" t="s">
        <v>851</v>
      </c>
      <c r="TN120" s="336" t="s">
        <v>851</v>
      </c>
      <c r="TO120" s="336" t="s">
        <v>851</v>
      </c>
      <c r="TP120" s="40">
        <v>1.3792160898447037E-3</v>
      </c>
      <c r="TQ120" s="40">
        <v>-2.2365234326571226E-3</v>
      </c>
      <c r="TR120" s="40">
        <v>1.386897056363523E-3</v>
      </c>
      <c r="TS120" s="40">
        <v>1.3396289199590683E-2</v>
      </c>
      <c r="TT120" s="40">
        <v>1.4400660060346127E-2</v>
      </c>
      <c r="TU120" s="336" t="s">
        <v>840</v>
      </c>
      <c r="TV120" s="336" t="s">
        <v>851</v>
      </c>
      <c r="TW120" s="40">
        <v>34830</v>
      </c>
      <c r="TX120" s="336" t="s">
        <v>840</v>
      </c>
      <c r="TY120" s="336" t="s">
        <v>851</v>
      </c>
      <c r="TZ120" s="40">
        <v>35510.7109375</v>
      </c>
      <c r="UA120" s="336" t="s">
        <v>838</v>
      </c>
      <c r="UB120" s="336" t="s">
        <v>851</v>
      </c>
      <c r="UC120" s="40">
        <v>32043.907373456001</v>
      </c>
      <c r="UD120" s="336" t="s">
        <v>840</v>
      </c>
      <c r="UE120" s="336" t="s">
        <v>851</v>
      </c>
      <c r="UF120" s="336" t="s">
        <v>851</v>
      </c>
      <c r="UG120" s="40">
        <v>0.17312289774417877</v>
      </c>
      <c r="UH120" s="40">
        <v>0.16957959532737732</v>
      </c>
      <c r="UI120" s="40">
        <v>0.17254024744033813</v>
      </c>
      <c r="UJ120" s="40">
        <v>0.18648403882980347</v>
      </c>
      <c r="UK120" s="40">
        <v>0.1896279901266098</v>
      </c>
      <c r="UL120" s="336" t="s">
        <v>838</v>
      </c>
      <c r="UM120" s="336" t="s">
        <v>851</v>
      </c>
      <c r="UN120" s="336" t="s">
        <v>851</v>
      </c>
      <c r="UO120" s="336" t="s">
        <v>851</v>
      </c>
      <c r="UP120" s="40">
        <v>0.19429542124271393</v>
      </c>
      <c r="UQ120" s="40">
        <v>0.19054314494132996</v>
      </c>
      <c r="UR120" s="40">
        <v>0.1882328987121582</v>
      </c>
      <c r="US120" s="40">
        <v>0.1993488222360611</v>
      </c>
      <c r="UT120" s="40">
        <v>0.21155300736427307</v>
      </c>
      <c r="UU120" s="336" t="s">
        <v>840</v>
      </c>
    </row>
    <row r="121" spans="1:567">
      <c r="A121" s="336" t="s">
        <v>425</v>
      </c>
      <c r="B121" s="336" t="s">
        <v>82</v>
      </c>
      <c r="C121" s="336" t="s">
        <v>307</v>
      </c>
      <c r="D121" s="40">
        <v>4.1018519550561905E-2</v>
      </c>
      <c r="E121" s="336" t="s">
        <v>436</v>
      </c>
      <c r="F121" s="40">
        <v>3.5026125609874725E-2</v>
      </c>
      <c r="G121" s="336" t="s">
        <v>1741</v>
      </c>
      <c r="H121" s="40">
        <v>3.2143764197826385E-2</v>
      </c>
      <c r="I121" s="336" t="s">
        <v>1447</v>
      </c>
      <c r="J121" s="40">
        <v>3.214595839381218E-2</v>
      </c>
      <c r="K121" s="336" t="s">
        <v>1803</v>
      </c>
      <c r="L121" s="336" t="s">
        <v>436</v>
      </c>
      <c r="M121" s="40">
        <v>0.55931901931762695</v>
      </c>
      <c r="N121" s="40"/>
      <c r="O121" s="336" t="s">
        <v>1736</v>
      </c>
      <c r="P121" s="40"/>
      <c r="Q121" s="336" t="s">
        <v>1736</v>
      </c>
      <c r="R121" s="40">
        <v>0.85332971811294556</v>
      </c>
      <c r="S121" s="336" t="s">
        <v>436</v>
      </c>
      <c r="T121" s="40">
        <v>0.55931901931762695</v>
      </c>
      <c r="U121" s="336" t="s">
        <v>436</v>
      </c>
      <c r="V121" s="336" t="s">
        <v>851</v>
      </c>
      <c r="W121" s="336" t="s">
        <v>1741</v>
      </c>
      <c r="X121" s="40">
        <v>0.60558807849884033</v>
      </c>
      <c r="Y121" s="40"/>
      <c r="Z121" s="336" t="s">
        <v>1736</v>
      </c>
      <c r="AA121" s="40"/>
      <c r="AB121" s="336" t="s">
        <v>1736</v>
      </c>
      <c r="AC121" s="40">
        <v>0.90136778354644775</v>
      </c>
      <c r="AD121" s="336" t="s">
        <v>1741</v>
      </c>
      <c r="AE121" s="40">
        <v>0.60558807849884033</v>
      </c>
      <c r="AF121" s="336" t="s">
        <v>1741</v>
      </c>
      <c r="AG121" s="336" t="s">
        <v>851</v>
      </c>
      <c r="AH121" s="336" t="s">
        <v>1447</v>
      </c>
      <c r="AI121" s="40">
        <v>0.60594034194946289</v>
      </c>
      <c r="AJ121" s="40"/>
      <c r="AK121" s="336" t="s">
        <v>1736</v>
      </c>
      <c r="AL121" s="40"/>
      <c r="AM121" s="336" t="s">
        <v>1736</v>
      </c>
      <c r="AN121" s="40">
        <v>0.90105628967285156</v>
      </c>
      <c r="AO121" s="336" t="s">
        <v>1447</v>
      </c>
      <c r="AP121" s="40">
        <v>0.60594034194946289</v>
      </c>
      <c r="AQ121" s="336" t="s">
        <v>1447</v>
      </c>
      <c r="AR121" s="336" t="s">
        <v>851</v>
      </c>
      <c r="AS121" s="336" t="s">
        <v>1803</v>
      </c>
      <c r="AT121" s="40">
        <v>0.59486937522888184</v>
      </c>
      <c r="AU121" s="40"/>
      <c r="AV121" s="336" t="s">
        <v>1736</v>
      </c>
      <c r="AW121" s="40"/>
      <c r="AX121" s="336" t="s">
        <v>1736</v>
      </c>
      <c r="AY121" s="40">
        <v>0.8954201340675354</v>
      </c>
      <c r="AZ121" s="336" t="s">
        <v>1803</v>
      </c>
      <c r="BA121" s="40">
        <v>0.59486937522888184</v>
      </c>
      <c r="BB121" s="336" t="s">
        <v>1803</v>
      </c>
      <c r="BC121" s="336" t="s">
        <v>851</v>
      </c>
      <c r="BD121" s="336" t="s">
        <v>436</v>
      </c>
      <c r="BE121" s="40">
        <v>2.7614853382110596</v>
      </c>
      <c r="BF121" s="336" t="s">
        <v>827</v>
      </c>
      <c r="BG121" s="40">
        <v>6.6970500946044922</v>
      </c>
      <c r="BH121" s="336" t="s">
        <v>1447</v>
      </c>
      <c r="BI121" s="40">
        <v>7.6960387229919434</v>
      </c>
      <c r="BJ121" s="336" t="s">
        <v>1803</v>
      </c>
      <c r="BK121" s="40">
        <v>6.1849942207336426</v>
      </c>
      <c r="BL121" s="336" t="s">
        <v>851</v>
      </c>
      <c r="BM121" s="40">
        <v>4.1399064064025879</v>
      </c>
      <c r="BN121" s="336" t="s">
        <v>838</v>
      </c>
      <c r="BO121" s="336" t="s">
        <v>851</v>
      </c>
      <c r="BP121" s="336" t="s">
        <v>436</v>
      </c>
      <c r="BQ121" s="40">
        <v>1.0460899211466312E-2</v>
      </c>
      <c r="BR121" s="40">
        <v>7.3686395771801472E-3</v>
      </c>
      <c r="BS121" s="40">
        <v>4.6737459488213062E-3</v>
      </c>
      <c r="BT121" s="40">
        <v>2.9392004944384098E-3</v>
      </c>
      <c r="BU121" s="40">
        <v>2.9391860589385033E-3</v>
      </c>
      <c r="BV121" s="336" t="s">
        <v>851</v>
      </c>
      <c r="BW121" s="336" t="s">
        <v>827</v>
      </c>
      <c r="BX121" s="40">
        <v>2.5953617878258228E-3</v>
      </c>
      <c r="BY121" s="40">
        <v>5.6737312115728855E-4</v>
      </c>
      <c r="BZ121" s="40">
        <v>4.1825644439086318E-4</v>
      </c>
      <c r="CA121" s="40">
        <v>1.6802573809400201E-3</v>
      </c>
      <c r="CB121" s="40">
        <v>2.0073116756975651E-3</v>
      </c>
      <c r="CC121" s="336" t="s">
        <v>851</v>
      </c>
      <c r="CD121" s="336" t="s">
        <v>1447</v>
      </c>
      <c r="CE121" s="40">
        <v>1.5945525374263525E-3</v>
      </c>
      <c r="CF121" s="40">
        <v>5.9481599600985646E-4</v>
      </c>
      <c r="CG121" s="40">
        <v>1.2518636649474502E-3</v>
      </c>
      <c r="CH121" s="40">
        <v>2.0072951447218657E-3</v>
      </c>
      <c r="CI121" s="40">
        <v>2.0072434563189745E-3</v>
      </c>
      <c r="CJ121" s="336" t="s">
        <v>851</v>
      </c>
      <c r="CK121" s="336" t="s">
        <v>1803</v>
      </c>
      <c r="CL121" s="40">
        <v>9.2735246289521456E-4</v>
      </c>
      <c r="CM121" s="40">
        <v>9.4793445896357298E-4</v>
      </c>
      <c r="CN121" s="40">
        <v>1.8437739927321672E-3</v>
      </c>
      <c r="CO121" s="40">
        <v>2.0072904881089926E-3</v>
      </c>
      <c r="CP121" s="40">
        <v>2.0072802435606718E-3</v>
      </c>
      <c r="CQ121" s="336" t="s">
        <v>851</v>
      </c>
      <c r="CR121" s="40">
        <v>7.5385456085205078</v>
      </c>
      <c r="CS121" s="40">
        <v>7.9682154655456543</v>
      </c>
      <c r="CT121" s="40">
        <v>8.0164375305175781</v>
      </c>
      <c r="CU121" s="40">
        <v>7.9692978858947754</v>
      </c>
      <c r="CV121" s="40">
        <v>8.0779457092285156</v>
      </c>
      <c r="CW121" s="336" t="s">
        <v>1741</v>
      </c>
      <c r="CX121" s="336" t="s">
        <v>851</v>
      </c>
      <c r="CY121" s="40">
        <v>7.7963476181030273</v>
      </c>
      <c r="CZ121" s="40">
        <v>8.0352935791015625</v>
      </c>
      <c r="DA121" s="40">
        <v>7.9881539344787598</v>
      </c>
      <c r="DB121" s="40">
        <v>8.0189075469970703</v>
      </c>
      <c r="DC121" s="40">
        <v>8.1665029525756836</v>
      </c>
      <c r="DD121" s="336" t="s">
        <v>1447</v>
      </c>
      <c r="DE121" s="336" t="s">
        <v>851</v>
      </c>
      <c r="DF121" s="40">
        <v>8.2255411148071289</v>
      </c>
      <c r="DG121" s="336" t="s">
        <v>1803</v>
      </c>
      <c r="DH121" s="336" t="s">
        <v>851</v>
      </c>
      <c r="DI121" s="336" t="s">
        <v>851</v>
      </c>
      <c r="DJ121" s="336">
        <v>9.6999999999999993</v>
      </c>
      <c r="DK121" s="336" t="s">
        <v>1738</v>
      </c>
      <c r="DL121" s="336" t="s">
        <v>851</v>
      </c>
      <c r="DM121" s="336" t="s">
        <v>851</v>
      </c>
      <c r="DN121" s="336" t="s">
        <v>436</v>
      </c>
      <c r="DO121" s="40">
        <v>-6.7154597491025925E-3</v>
      </c>
      <c r="DP121" s="40">
        <v>-9.6406266093254089E-3</v>
      </c>
      <c r="DQ121" s="40">
        <v>-1.0096730664372444E-2</v>
      </c>
      <c r="DR121" s="40">
        <v>-7.249852642416954E-3</v>
      </c>
      <c r="DS121" s="40">
        <v>1.5031738439574838E-3</v>
      </c>
      <c r="DT121" s="336" t="s">
        <v>851</v>
      </c>
      <c r="DU121" s="336" t="s">
        <v>827</v>
      </c>
      <c r="DV121" s="40">
        <v>-5.5238776840269566E-3</v>
      </c>
      <c r="DW121" s="40">
        <v>-3.7373639643192291E-3</v>
      </c>
      <c r="DX121" s="40">
        <v>-4.4060507789254189E-3</v>
      </c>
      <c r="DY121" s="40">
        <v>4.9616012256592512E-4</v>
      </c>
      <c r="DZ121" s="40">
        <v>-7.2716930881142616E-3</v>
      </c>
      <c r="EA121" s="336" t="s">
        <v>851</v>
      </c>
      <c r="EB121" s="336" t="s">
        <v>1447</v>
      </c>
      <c r="EC121" s="40">
        <v>-3.0479654669761658E-3</v>
      </c>
      <c r="ED121" s="40">
        <v>-1.3308603083714843E-3</v>
      </c>
      <c r="EE121" s="40">
        <v>-1.5879112761467695E-3</v>
      </c>
      <c r="EF121" s="40">
        <v>-3.2564706634730101E-3</v>
      </c>
      <c r="EG121" s="40">
        <v>-2.9972235206514597E-3</v>
      </c>
      <c r="EH121" s="336" t="s">
        <v>851</v>
      </c>
      <c r="EI121" s="336" t="s">
        <v>1803</v>
      </c>
      <c r="EJ121" s="40">
        <v>-4.4184057042002678E-3</v>
      </c>
      <c r="EK121" s="40">
        <v>-4.1349772363901138E-3</v>
      </c>
      <c r="EL121" s="40">
        <v>-2.3153754882514477E-3</v>
      </c>
      <c r="EM121" s="40">
        <v>-3.6135090049356222E-3</v>
      </c>
      <c r="EN121" s="40">
        <v>-7.1511678397655487E-3</v>
      </c>
      <c r="EO121" s="336" t="s">
        <v>851</v>
      </c>
      <c r="EP121" s="336" t="s">
        <v>851</v>
      </c>
      <c r="EQ121" s="336" t="s">
        <v>851</v>
      </c>
      <c r="ER121" s="40">
        <v>0.71379999999999999</v>
      </c>
      <c r="ES121" s="336" t="s">
        <v>1739</v>
      </c>
      <c r="ET121" s="336" t="s">
        <v>851</v>
      </c>
      <c r="EU121" s="336" t="s">
        <v>851</v>
      </c>
      <c r="EV121" s="40">
        <v>0.77099999999999991</v>
      </c>
      <c r="EW121" s="336" t="s">
        <v>1739</v>
      </c>
      <c r="EX121" s="336" t="s">
        <v>851</v>
      </c>
      <c r="EY121" s="336" t="s">
        <v>851</v>
      </c>
      <c r="EZ121" s="40">
        <v>0.6581999999999999</v>
      </c>
      <c r="FA121" s="336" t="s">
        <v>1739</v>
      </c>
      <c r="FB121" s="336" t="s">
        <v>851</v>
      </c>
      <c r="FC121" s="40">
        <v>-7.8069582581520081E-2</v>
      </c>
      <c r="FD121" s="40">
        <v>-7.655729353427887E-2</v>
      </c>
      <c r="FE121" s="40">
        <v>-5.0826318562030792E-2</v>
      </c>
      <c r="FF121" s="40">
        <v>-1.4222004450857639E-2</v>
      </c>
      <c r="FG121" s="40">
        <v>-2.8510720003396273E-3</v>
      </c>
      <c r="FH121" s="336" t="s">
        <v>838</v>
      </c>
      <c r="FI121" s="336" t="s">
        <v>851</v>
      </c>
      <c r="FJ121" s="40">
        <v>-7.9870522022247314E-2</v>
      </c>
      <c r="FK121" s="40">
        <v>-8.215157687664032E-2</v>
      </c>
      <c r="FL121" s="40">
        <v>-5.8183711022138596E-2</v>
      </c>
      <c r="FM121" s="40">
        <v>-1.9159065559506416E-2</v>
      </c>
      <c r="FN121" s="40">
        <v>-2.0121453329920769E-2</v>
      </c>
      <c r="FO121" s="336" t="s">
        <v>840</v>
      </c>
      <c r="FP121" s="336" t="s">
        <v>851</v>
      </c>
      <c r="FQ121" s="40">
        <v>1.3056789636611938</v>
      </c>
      <c r="FR121" s="336" t="s">
        <v>840</v>
      </c>
      <c r="FS121" s="336" t="s">
        <v>851</v>
      </c>
      <c r="FT121" s="336" t="s">
        <v>851</v>
      </c>
      <c r="FU121" s="40">
        <v>5.1501665264368057E-2</v>
      </c>
      <c r="FV121" s="40">
        <v>4.9841281026601791E-2</v>
      </c>
      <c r="FW121" s="40">
        <v>4.1640628129243851E-2</v>
      </c>
      <c r="FX121" s="40">
        <v>5.648127943277359E-2</v>
      </c>
      <c r="FY121" s="40">
        <v>4.2033053934574127E-2</v>
      </c>
      <c r="FZ121" s="336" t="s">
        <v>840</v>
      </c>
      <c r="GA121" s="336" t="s">
        <v>851</v>
      </c>
      <c r="GB121" s="336" t="s">
        <v>851</v>
      </c>
      <c r="GC121" s="336" t="s">
        <v>851</v>
      </c>
      <c r="GD121" s="336" t="s">
        <v>851</v>
      </c>
      <c r="GE121" s="336" t="s">
        <v>851</v>
      </c>
      <c r="GF121" s="336" t="s">
        <v>851</v>
      </c>
      <c r="GG121" s="336" t="s">
        <v>851</v>
      </c>
      <c r="GH121" s="336" t="s">
        <v>851</v>
      </c>
      <c r="GI121" s="336" t="s">
        <v>851</v>
      </c>
      <c r="GJ121" s="336" t="s">
        <v>851</v>
      </c>
      <c r="GK121" s="40">
        <v>2654698</v>
      </c>
      <c r="GL121" s="40">
        <v>2674706</v>
      </c>
      <c r="GM121" s="40">
        <v>2692843</v>
      </c>
      <c r="GN121" s="40">
        <v>2709438</v>
      </c>
      <c r="GO121" s="40">
        <v>2725017</v>
      </c>
      <c r="GP121" s="40">
        <v>2740000</v>
      </c>
      <c r="GQ121" s="40">
        <v>2754414</v>
      </c>
      <c r="GR121" s="40">
        <v>2768229</v>
      </c>
      <c r="GS121" s="40">
        <v>2781869</v>
      </c>
      <c r="GT121" s="40">
        <v>2795839</v>
      </c>
      <c r="GU121" s="40">
        <v>2810464</v>
      </c>
      <c r="GV121" s="40">
        <v>2825932</v>
      </c>
      <c r="GW121" s="40">
        <v>2842128</v>
      </c>
      <c r="GX121" s="40">
        <v>2858710</v>
      </c>
      <c r="GY121" s="40">
        <v>2875137</v>
      </c>
      <c r="GZ121" s="40">
        <v>2891024</v>
      </c>
      <c r="HA121" s="40">
        <v>2906242</v>
      </c>
      <c r="HB121" s="40">
        <v>2920848</v>
      </c>
      <c r="HC121" s="40">
        <v>2934853</v>
      </c>
      <c r="HD121" s="40">
        <v>2948277</v>
      </c>
      <c r="HE121" s="40">
        <v>2961161</v>
      </c>
      <c r="HF121" s="40">
        <v>2973000</v>
      </c>
      <c r="HG121" s="40">
        <v>2985000</v>
      </c>
      <c r="HH121" s="40">
        <v>2996000</v>
      </c>
      <c r="HI121" s="40">
        <v>3006000</v>
      </c>
      <c r="HJ121" s="40">
        <v>3015000</v>
      </c>
      <c r="HK121" s="40">
        <v>3024000</v>
      </c>
      <c r="HL121" s="40">
        <v>3031000</v>
      </c>
      <c r="HM121" s="40">
        <v>3038000</v>
      </c>
      <c r="HN121" s="40">
        <v>3043000</v>
      </c>
      <c r="HO121" s="40">
        <v>3048000</v>
      </c>
      <c r="HP121" s="40">
        <v>3052000</v>
      </c>
      <c r="HQ121" s="40">
        <v>3055000</v>
      </c>
      <c r="HR121" s="40">
        <v>3057000</v>
      </c>
      <c r="HS121" s="40">
        <v>3058000</v>
      </c>
      <c r="HT121" s="40">
        <v>3058000</v>
      </c>
      <c r="HU121" s="40">
        <v>3057000</v>
      </c>
      <c r="HV121" s="40">
        <v>3055000</v>
      </c>
      <c r="HW121" s="40">
        <v>3053000</v>
      </c>
      <c r="HX121" s="40">
        <v>3049000</v>
      </c>
      <c r="HY121" s="40">
        <v>3045000</v>
      </c>
      <c r="HZ121" s="40">
        <v>3040000</v>
      </c>
      <c r="IA121" s="40">
        <v>3034000</v>
      </c>
      <c r="IB121" s="40">
        <v>3027000</v>
      </c>
      <c r="IC121" s="40">
        <v>3020000</v>
      </c>
      <c r="ID121" s="40">
        <v>3012000</v>
      </c>
      <c r="IE121" s="40">
        <v>3003000</v>
      </c>
      <c r="IF121" s="40">
        <v>2993000</v>
      </c>
      <c r="IG121" s="40">
        <v>2983000</v>
      </c>
      <c r="IH121" s="40">
        <v>2972000</v>
      </c>
      <c r="II121" s="40">
        <v>2960000</v>
      </c>
      <c r="IJ121" s="336" t="s">
        <v>851</v>
      </c>
      <c r="IK121" s="336" t="s">
        <v>851</v>
      </c>
      <c r="IL121" s="336" t="s">
        <v>851</v>
      </c>
      <c r="IM121" s="40">
        <v>5.2500730380415916E-3</v>
      </c>
      <c r="IN121" s="40">
        <v>5.0131473690271378E-3</v>
      </c>
      <c r="IO121" s="40">
        <v>4.7833817079663277E-3</v>
      </c>
      <c r="IP121" s="40">
        <v>4.5635649003088474E-3</v>
      </c>
      <c r="IQ121" s="40">
        <v>4.3604890815913677E-3</v>
      </c>
      <c r="IR121" s="40">
        <v>3.9901230484247208E-3</v>
      </c>
      <c r="IS121" s="40">
        <v>4.0282029658555984E-3</v>
      </c>
      <c r="IT121" s="40">
        <v>3.6783188115805387E-3</v>
      </c>
      <c r="IU121" s="40">
        <v>3.3322256058454514E-3</v>
      </c>
      <c r="IV121" s="40">
        <v>2.9895389452576637E-3</v>
      </c>
      <c r="IW121" s="40">
        <v>2.9806280508637428E-3</v>
      </c>
      <c r="IX121" s="40">
        <v>2.3121398407965899E-3</v>
      </c>
      <c r="IY121" s="40">
        <v>2.306806156411767E-3</v>
      </c>
      <c r="IZ121" s="40">
        <v>1.6444667708128691E-3</v>
      </c>
      <c r="JA121" s="40">
        <v>1.6417668666690588E-3</v>
      </c>
      <c r="JB121" s="40">
        <v>1.3114756438881159E-3</v>
      </c>
      <c r="JC121" s="40">
        <v>9.8247919231653214E-4</v>
      </c>
      <c r="JD121" s="40">
        <v>6.5445026848465204E-4</v>
      </c>
      <c r="JE121" s="40">
        <v>3.2706459751352668E-4</v>
      </c>
      <c r="JF121" s="40">
        <v>0</v>
      </c>
      <c r="JG121" s="40">
        <v>-3.2706459751352668E-4</v>
      </c>
      <c r="JH121" s="40">
        <v>-6.5445026848465204E-4</v>
      </c>
      <c r="JI121" s="40">
        <v>-6.548788514919579E-4</v>
      </c>
      <c r="JJ121" s="40">
        <v>-1.311045722104609E-3</v>
      </c>
      <c r="JK121" s="40">
        <v>-1.3127668062224984E-3</v>
      </c>
      <c r="JL121" s="40">
        <v>-1.6433857381343842E-3</v>
      </c>
      <c r="JM121" s="40">
        <v>-1.9756346009671688E-3</v>
      </c>
      <c r="JN121" s="40">
        <v>-2.3098508827388287E-3</v>
      </c>
      <c r="JO121" s="40">
        <v>-2.3151985369622707E-3</v>
      </c>
      <c r="JP121" s="40">
        <v>-2.6525214780122042E-3</v>
      </c>
      <c r="JQ121" s="40">
        <v>-2.9925210401415825E-3</v>
      </c>
      <c r="JR121" s="40">
        <v>-3.3355602063238621E-3</v>
      </c>
      <c r="JS121" s="40">
        <v>-3.3467232715338469E-3</v>
      </c>
      <c r="JT121" s="40">
        <v>-3.6943787708878517E-3</v>
      </c>
      <c r="JU121" s="40">
        <v>-4.0458585135638714E-3</v>
      </c>
      <c r="JV121" s="336" t="s">
        <v>1740</v>
      </c>
      <c r="JW121" s="336" t="s">
        <v>851</v>
      </c>
      <c r="JX121" s="336" t="s">
        <v>851</v>
      </c>
      <c r="JY121" s="336" t="s">
        <v>851</v>
      </c>
      <c r="JZ121" s="336" t="s">
        <v>851</v>
      </c>
      <c r="KA121" s="336" t="s">
        <v>1740</v>
      </c>
      <c r="KB121" s="40">
        <v>0.49695194505476303</v>
      </c>
      <c r="KC121" s="40">
        <v>0.49683302354036596</v>
      </c>
      <c r="KD121" s="40">
        <v>0.49671910349323201</v>
      </c>
      <c r="KE121" s="40">
        <v>0.496601703730988</v>
      </c>
      <c r="KF121" s="40">
        <v>0.49646624112998899</v>
      </c>
      <c r="KG121" s="40">
        <v>0.49630567199824704</v>
      </c>
      <c r="KH121" s="40">
        <v>0.49611832940861494</v>
      </c>
      <c r="KI121" s="40">
        <v>0.49591351943846201</v>
      </c>
      <c r="KJ121" s="40">
        <v>0.49569175423623302</v>
      </c>
      <c r="KK121" s="40">
        <v>0.49545489323340297</v>
      </c>
      <c r="KL121" s="40">
        <v>0.49520930261865798</v>
      </c>
      <c r="KM121" s="40">
        <v>0.49495563171762497</v>
      </c>
      <c r="KN121" s="40">
        <v>0.49469186629421702</v>
      </c>
      <c r="KO121" s="40">
        <v>0.49442524448400804</v>
      </c>
      <c r="KP121" s="40">
        <v>0.49415625511377004</v>
      </c>
      <c r="KQ121" s="40">
        <v>0.49388625671717795</v>
      </c>
      <c r="KR121" s="40">
        <v>0.49362144839586003</v>
      </c>
      <c r="KS121" s="40">
        <v>0.49335795979256902</v>
      </c>
      <c r="KT121" s="40">
        <v>0.49309825108148098</v>
      </c>
      <c r="KU121" s="40">
        <v>0.49284277655138603</v>
      </c>
      <c r="KV121" s="40">
        <v>0.49258999336797998</v>
      </c>
      <c r="KW121" s="40">
        <v>0.49233937114118703</v>
      </c>
      <c r="KX121" s="40">
        <v>0.49209475558348403</v>
      </c>
      <c r="KY121" s="40">
        <v>0.49185568843975197</v>
      </c>
      <c r="KZ121" s="40">
        <v>0.491623541248079</v>
      </c>
      <c r="LA121" s="40">
        <v>0.49139848717408102</v>
      </c>
      <c r="LB121" s="40">
        <v>0.49117962358016898</v>
      </c>
      <c r="LC121" s="40">
        <v>0.49097015914114001</v>
      </c>
      <c r="LD121" s="40">
        <v>0.49077033095345401</v>
      </c>
      <c r="LE121" s="40">
        <v>0.49057700235595597</v>
      </c>
      <c r="LF121" s="40">
        <v>0.49039565205409502</v>
      </c>
      <c r="LG121" s="40">
        <v>0.49022564453335099</v>
      </c>
      <c r="LH121" s="40">
        <v>0.49006062545748003</v>
      </c>
      <c r="LI121" s="40">
        <v>0.48990846786251097</v>
      </c>
      <c r="LJ121" s="40">
        <v>0.48976328726893897</v>
      </c>
      <c r="LK121" s="40">
        <v>0.48962798291131299</v>
      </c>
      <c r="LL121" s="336" t="s">
        <v>851</v>
      </c>
      <c r="LM121" s="336" t="s">
        <v>851</v>
      </c>
      <c r="LN121" s="336" t="s">
        <v>1740</v>
      </c>
      <c r="LO121" s="40">
        <v>0.66890311241149902</v>
      </c>
      <c r="LP121" s="40">
        <v>0.67095410823822021</v>
      </c>
      <c r="LQ121" s="40">
        <v>0.6729244589805603</v>
      </c>
      <c r="LR121" s="40">
        <v>0.67453259229660034</v>
      </c>
      <c r="LS121" s="40">
        <v>0.67546403408050537</v>
      </c>
      <c r="LT121" s="40">
        <v>0.6756407618522644</v>
      </c>
      <c r="LU121" s="40">
        <v>0.67574840784072876</v>
      </c>
      <c r="LV121" s="40">
        <v>0.67470687627792358</v>
      </c>
      <c r="LW121" s="40">
        <v>0.67323094606399536</v>
      </c>
      <c r="LX121" s="40">
        <v>0.67165666818618774</v>
      </c>
      <c r="LY121" s="40">
        <v>0.6706467866897583</v>
      </c>
      <c r="LZ121" s="40">
        <v>0.6696428656578064</v>
      </c>
      <c r="MA121" s="40">
        <v>0.66908609867095947</v>
      </c>
      <c r="MB121" s="40">
        <v>0.66853195428848267</v>
      </c>
      <c r="MC121" s="40">
        <v>0.66809070110321045</v>
      </c>
      <c r="MD121" s="40">
        <v>0.66732281446456909</v>
      </c>
      <c r="ME121" s="40">
        <v>0.66677588224411011</v>
      </c>
      <c r="MF121" s="40">
        <v>0.665793776512146</v>
      </c>
      <c r="MG121" s="40">
        <v>0.6650310754776001</v>
      </c>
      <c r="MH121" s="40">
        <v>0.66415959596633911</v>
      </c>
      <c r="MI121" s="40">
        <v>0.66317856311798096</v>
      </c>
      <c r="MJ121" s="40">
        <v>0.66274124383926392</v>
      </c>
      <c r="MK121" s="40">
        <v>0.66186577081680298</v>
      </c>
      <c r="ML121" s="40">
        <v>0.66098916530609131</v>
      </c>
      <c r="MM121" s="40">
        <v>0.66054445505142212</v>
      </c>
      <c r="MN121" s="40">
        <v>0.66009849309921265</v>
      </c>
      <c r="MO121" s="40">
        <v>0.65953946113586426</v>
      </c>
      <c r="MP121" s="40">
        <v>0.65952539443969727</v>
      </c>
      <c r="MQ121" s="40">
        <v>0.65939873456954956</v>
      </c>
      <c r="MR121" s="40">
        <v>0.65860927104949951</v>
      </c>
      <c r="MS121" s="40">
        <v>0.65737050771713257</v>
      </c>
      <c r="MT121" s="40">
        <v>0.65601062774658203</v>
      </c>
      <c r="MU121" s="40">
        <v>0.65419310331344604</v>
      </c>
      <c r="MV121" s="40">
        <v>0.65169292688369751</v>
      </c>
      <c r="MW121" s="40">
        <v>0.64905786514282227</v>
      </c>
      <c r="MX121" s="40">
        <v>0.64628380537033081</v>
      </c>
      <c r="MY121" s="336" t="s">
        <v>851</v>
      </c>
      <c r="MZ121" s="336" t="s">
        <v>1740</v>
      </c>
      <c r="NA121" s="40">
        <v>0.63459312915802002</v>
      </c>
      <c r="NB121" s="40">
        <v>0.63544881343841553</v>
      </c>
      <c r="NC121" s="40">
        <v>0.63584995269775391</v>
      </c>
      <c r="ND121" s="40">
        <v>0.63570374250411987</v>
      </c>
      <c r="NE121" s="40">
        <v>0.63496917486190796</v>
      </c>
      <c r="NF121" s="40">
        <v>0.63372308015823364</v>
      </c>
      <c r="NG121" s="40">
        <v>0.63269424438476563</v>
      </c>
      <c r="NH121" s="40">
        <v>0.63082075119018555</v>
      </c>
      <c r="NI121" s="40">
        <v>0.62850469350814819</v>
      </c>
      <c r="NJ121" s="40">
        <v>0.62608116865158081</v>
      </c>
      <c r="NK121" s="40">
        <v>0.62421226501464844</v>
      </c>
      <c r="NL121" s="40">
        <v>0.62235450744628906</v>
      </c>
      <c r="NM121" s="40">
        <v>0.62091720104217529</v>
      </c>
      <c r="NN121" s="40">
        <v>0.61948651075363159</v>
      </c>
      <c r="NO121" s="40">
        <v>0.61813998222351074</v>
      </c>
      <c r="NP121" s="40">
        <v>0.61679792404174805</v>
      </c>
      <c r="NQ121" s="40">
        <v>0.6156618595123291</v>
      </c>
      <c r="NR121" s="40">
        <v>0.61472994089126587</v>
      </c>
      <c r="NS121" s="40">
        <v>0.61367350816726685</v>
      </c>
      <c r="NT121" s="40">
        <v>0.61281883716583252</v>
      </c>
      <c r="NU121" s="40">
        <v>0.61183780431747437</v>
      </c>
      <c r="NV121" s="40">
        <v>0.61203795671463013</v>
      </c>
      <c r="NW121" s="40">
        <v>0.61178398132324219</v>
      </c>
      <c r="NX121" s="40">
        <v>0.6115296483039856</v>
      </c>
      <c r="NY121" s="40">
        <v>0.61102002859115601</v>
      </c>
      <c r="NZ121" s="40">
        <v>0.61018061637878418</v>
      </c>
      <c r="OA121" s="40">
        <v>0.60822367668151855</v>
      </c>
      <c r="OB121" s="40">
        <v>0.6064600944519043</v>
      </c>
      <c r="OC121" s="40">
        <v>0.60422861576080322</v>
      </c>
      <c r="OD121" s="40">
        <v>0.60165560245513916</v>
      </c>
      <c r="OE121" s="40">
        <v>0.59860557317733765</v>
      </c>
      <c r="OF121" s="40">
        <v>0.59607058763504028</v>
      </c>
      <c r="OG121" s="40">
        <v>0.59305047988891602</v>
      </c>
      <c r="OH121" s="40">
        <v>0.58967483043670654</v>
      </c>
      <c r="OI121" s="40">
        <v>0.58580082654953003</v>
      </c>
      <c r="OJ121" s="40">
        <v>0.58175677061080933</v>
      </c>
      <c r="OK121" s="336" t="s">
        <v>851</v>
      </c>
      <c r="OL121" s="336" t="s">
        <v>851</v>
      </c>
      <c r="OM121" s="336" t="s">
        <v>1740</v>
      </c>
      <c r="ON121" s="40">
        <v>0.57430273294448853</v>
      </c>
      <c r="OO121" s="40">
        <v>0.57883447408676147</v>
      </c>
      <c r="OP121" s="40">
        <v>0.58366578817367554</v>
      </c>
      <c r="OQ121" s="40">
        <v>0.58828228712081909</v>
      </c>
      <c r="OR121" s="40">
        <v>0.5920519232749939</v>
      </c>
      <c r="OS121" s="40">
        <v>0.59468668699264526</v>
      </c>
      <c r="OT121" s="40">
        <v>0.59703999757766724</v>
      </c>
      <c r="OU121" s="40">
        <v>0.59832495450973511</v>
      </c>
      <c r="OV121" s="40">
        <v>0.59846460819244385</v>
      </c>
      <c r="OW121" s="40">
        <v>0.59813708066940308</v>
      </c>
      <c r="OX121" s="40">
        <v>0.59734660387039185</v>
      </c>
      <c r="OY121" s="40">
        <v>0.59722220897674561</v>
      </c>
      <c r="OZ121" s="40">
        <v>0.59617286920547485</v>
      </c>
      <c r="PA121" s="40">
        <v>0.59545755386352539</v>
      </c>
      <c r="PB121" s="40">
        <v>0.59447914361953735</v>
      </c>
      <c r="PC121" s="40">
        <v>0.59317582845687866</v>
      </c>
      <c r="PD121" s="40">
        <v>0.59272605180740356</v>
      </c>
      <c r="PE121" s="40">
        <v>0.59247136116027832</v>
      </c>
      <c r="PF121" s="40">
        <v>0.59208375215530396</v>
      </c>
      <c r="PG121" s="40">
        <v>0.59156310558319092</v>
      </c>
      <c r="PH121" s="40">
        <v>0.59123611450195313</v>
      </c>
      <c r="PI121" s="40">
        <v>0.59142953157424927</v>
      </c>
      <c r="PJ121" s="40">
        <v>0.59116202592849731</v>
      </c>
      <c r="PK121" s="40">
        <v>0.59089422225952148</v>
      </c>
      <c r="PL121" s="40">
        <v>0.59101343154907227</v>
      </c>
      <c r="PM121" s="40">
        <v>0.5911329984664917</v>
      </c>
      <c r="PN121" s="40">
        <v>0.59177631139755249</v>
      </c>
      <c r="PO121" s="40">
        <v>0.59261703491210938</v>
      </c>
      <c r="PP121" s="40">
        <v>0.59332674741744995</v>
      </c>
      <c r="PQ121" s="40">
        <v>0.59337747097015381</v>
      </c>
      <c r="PR121" s="40">
        <v>0.59296149015426636</v>
      </c>
      <c r="PS121" s="40">
        <v>0.59240758419036865</v>
      </c>
      <c r="PT121" s="40">
        <v>0.59137988090515137</v>
      </c>
      <c r="PU121" s="40">
        <v>0.58967483043670654</v>
      </c>
      <c r="PV121" s="40">
        <v>0.58748316764831543</v>
      </c>
      <c r="PW121" s="40">
        <v>0.58547300100326538</v>
      </c>
      <c r="PX121" s="336" t="s">
        <v>851</v>
      </c>
      <c r="PY121" s="336" t="s">
        <v>851</v>
      </c>
      <c r="PZ121" s="40">
        <v>0.71150000000000002</v>
      </c>
      <c r="QA121" s="40">
        <v>0.70599999999999996</v>
      </c>
      <c r="QB121" s="40">
        <v>0.70019999999999993</v>
      </c>
      <c r="QC121" s="40">
        <v>0.69689999999999996</v>
      </c>
      <c r="QD121" s="40">
        <v>0.69389999999999996</v>
      </c>
      <c r="QE121" s="40">
        <v>0.69069999999999998</v>
      </c>
      <c r="QF121" s="40">
        <v>0.6876000000000001</v>
      </c>
      <c r="QG121" s="40">
        <v>0.68459999999999999</v>
      </c>
      <c r="QH121" s="40">
        <v>0.68150000000000011</v>
      </c>
      <c r="QI121" s="40">
        <v>0.6784</v>
      </c>
      <c r="QJ121" s="40">
        <v>0.6762999999999999</v>
      </c>
      <c r="QK121" s="40">
        <v>0.67420000000000002</v>
      </c>
      <c r="QL121" s="40">
        <v>0.68530000000000002</v>
      </c>
      <c r="QM121" s="40">
        <v>0.68389999999999995</v>
      </c>
      <c r="QN121" s="40">
        <v>0.6873999999999999</v>
      </c>
      <c r="QO121" s="40">
        <v>0.70310000000000006</v>
      </c>
      <c r="QP121" s="40">
        <v>0.71150000000000002</v>
      </c>
      <c r="QQ121" s="40">
        <v>0.70440000000000003</v>
      </c>
      <c r="QR121" s="40">
        <v>0.71379999999999999</v>
      </c>
      <c r="QS121" s="336" t="s">
        <v>851</v>
      </c>
      <c r="QT121" s="336" t="s">
        <v>851</v>
      </c>
      <c r="QU121" s="336" t="s">
        <v>851</v>
      </c>
      <c r="QV121" s="336" t="s">
        <v>851</v>
      </c>
      <c r="QW121" s="40">
        <v>1.3256434351205826E-2</v>
      </c>
      <c r="QX121" s="336" t="s">
        <v>851</v>
      </c>
      <c r="QY121" s="336" t="s">
        <v>851</v>
      </c>
      <c r="QZ121" s="336" t="s">
        <v>851</v>
      </c>
      <c r="RA121" s="336" t="s">
        <v>851</v>
      </c>
      <c r="RB121" s="336" t="s">
        <v>851</v>
      </c>
      <c r="RC121" s="336" t="s">
        <v>851</v>
      </c>
      <c r="RD121" s="336" t="s">
        <v>851</v>
      </c>
      <c r="RE121" s="336" t="s">
        <v>851</v>
      </c>
      <c r="RF121" s="40">
        <v>0.45500000000000002</v>
      </c>
      <c r="RG121" s="40">
        <v>2004</v>
      </c>
      <c r="RH121" s="336" t="s">
        <v>840</v>
      </c>
      <c r="RI121" s="336" t="s">
        <v>851</v>
      </c>
      <c r="RJ121" s="40">
        <v>1.7000000000000001E-2</v>
      </c>
      <c r="RK121" s="40">
        <v>2004</v>
      </c>
      <c r="RL121" s="336" t="s">
        <v>840</v>
      </c>
      <c r="RM121" s="336" t="s">
        <v>851</v>
      </c>
      <c r="RN121" s="40">
        <v>8.900000000000001E-2</v>
      </c>
      <c r="RO121" s="40">
        <v>2004</v>
      </c>
      <c r="RP121" s="336" t="s">
        <v>840</v>
      </c>
      <c r="RQ121" s="336" t="s">
        <v>851</v>
      </c>
      <c r="RR121" s="40">
        <v>0.29299999999999998</v>
      </c>
      <c r="RS121" s="40">
        <v>2004</v>
      </c>
      <c r="RT121" s="336" t="s">
        <v>840</v>
      </c>
      <c r="RU121" s="336" t="s">
        <v>851</v>
      </c>
      <c r="RV121" s="40">
        <v>0.19899999999999998</v>
      </c>
      <c r="RW121" s="40">
        <v>2012</v>
      </c>
      <c r="RX121" s="336" t="s">
        <v>840</v>
      </c>
      <c r="RY121" s="336" t="s">
        <v>851</v>
      </c>
      <c r="RZ121" s="336" t="s">
        <v>838</v>
      </c>
      <c r="SA121" s="40">
        <v>0.23356831073760986</v>
      </c>
      <c r="SB121" s="40">
        <v>0.22428897023200989</v>
      </c>
      <c r="SC121" s="40">
        <v>0.21671944856643677</v>
      </c>
      <c r="SD121" s="40">
        <v>0.21640336513519287</v>
      </c>
      <c r="SE121" s="40">
        <v>0.2090161144733429</v>
      </c>
      <c r="SF121" s="336" t="s">
        <v>851</v>
      </c>
      <c r="SG121" s="336" t="s">
        <v>851</v>
      </c>
      <c r="SH121" s="40">
        <v>0.23486055433750153</v>
      </c>
      <c r="SI121" s="40">
        <v>0.22743737697601318</v>
      </c>
      <c r="SJ121" s="40">
        <v>0.21540254354476929</v>
      </c>
      <c r="SK121" s="40">
        <v>0.22382879257202148</v>
      </c>
      <c r="SL121" s="40">
        <v>0.24093301594257355</v>
      </c>
      <c r="SM121" s="336" t="s">
        <v>840</v>
      </c>
      <c r="SN121" s="336" t="s">
        <v>851</v>
      </c>
      <c r="SO121" s="336" t="s">
        <v>851</v>
      </c>
      <c r="SP121" s="40">
        <v>2.2429190576076508E-3</v>
      </c>
      <c r="SQ121" s="40">
        <v>-3.6344339605420828E-3</v>
      </c>
      <c r="SR121" s="40">
        <v>-2.1958844736218452E-3</v>
      </c>
      <c r="SS121" s="40">
        <v>-1.0834787040948868E-2</v>
      </c>
      <c r="ST121" s="40">
        <v>-0.10536051541566849</v>
      </c>
      <c r="SU121" s="336" t="s">
        <v>838</v>
      </c>
      <c r="SV121" s="336" t="s">
        <v>851</v>
      </c>
      <c r="SW121" s="336" t="s">
        <v>851</v>
      </c>
      <c r="SX121" s="40">
        <v>7.9440157860517502E-3</v>
      </c>
      <c r="SY121" s="40">
        <v>4.5225643552839756E-3</v>
      </c>
      <c r="SZ121" s="40">
        <v>6.8719112314283848E-3</v>
      </c>
      <c r="TA121" s="40">
        <v>1.2071850709617138E-2</v>
      </c>
      <c r="TB121" s="40">
        <v>8.8833421468734741E-3</v>
      </c>
      <c r="TC121" s="336" t="s">
        <v>840</v>
      </c>
      <c r="TD121" s="336" t="s">
        <v>851</v>
      </c>
      <c r="TE121" s="336" t="s">
        <v>851</v>
      </c>
      <c r="TF121" s="336" t="s">
        <v>851</v>
      </c>
      <c r="TG121" s="40">
        <v>-3.216832410544157E-3</v>
      </c>
      <c r="TH121" s="40">
        <v>-8.805631659924984E-3</v>
      </c>
      <c r="TI121" s="40">
        <v>-7.4137719348073006E-3</v>
      </c>
      <c r="TJ121" s="40">
        <v>-1.5618240460753441E-2</v>
      </c>
      <c r="TK121" s="40">
        <v>-0.10966590046882629</v>
      </c>
      <c r="TL121" s="336" t="s">
        <v>838</v>
      </c>
      <c r="TM121" s="336" t="s">
        <v>851</v>
      </c>
      <c r="TN121" s="336" t="s">
        <v>851</v>
      </c>
      <c r="TO121" s="336" t="s">
        <v>851</v>
      </c>
      <c r="TP121" s="40">
        <v>2.2830290254205465E-3</v>
      </c>
      <c r="TQ121" s="40">
        <v>-7.271869108080864E-4</v>
      </c>
      <c r="TR121" s="40">
        <v>1.5630422858521342E-3</v>
      </c>
      <c r="TS121" s="40">
        <v>7.047729566693306E-3</v>
      </c>
      <c r="TT121" s="40">
        <v>4.319777712225914E-3</v>
      </c>
      <c r="TU121" s="336" t="s">
        <v>840</v>
      </c>
      <c r="TV121" s="336" t="s">
        <v>851</v>
      </c>
      <c r="TW121" s="40">
        <v>5260</v>
      </c>
      <c r="TX121" s="336" t="s">
        <v>840</v>
      </c>
      <c r="TY121" s="336" t="s">
        <v>851</v>
      </c>
      <c r="TZ121" s="40">
        <v>5053.65234375</v>
      </c>
      <c r="UA121" s="336" t="s">
        <v>838</v>
      </c>
      <c r="UB121" s="336" t="s">
        <v>851</v>
      </c>
      <c r="UC121" s="40">
        <v>5065.3748893801603</v>
      </c>
      <c r="UD121" s="336" t="s">
        <v>840</v>
      </c>
      <c r="UE121" s="336" t="s">
        <v>851</v>
      </c>
      <c r="UF121" s="336" t="s">
        <v>851</v>
      </c>
      <c r="UG121" s="40">
        <v>0.15549874305725098</v>
      </c>
      <c r="UH121" s="40">
        <v>0.14773167669773102</v>
      </c>
      <c r="UI121" s="40">
        <v>0.16589313745498657</v>
      </c>
      <c r="UJ121" s="40">
        <v>0.20218135416507721</v>
      </c>
      <c r="UK121" s="40">
        <v>0.20616504549980164</v>
      </c>
      <c r="UL121" s="336" t="s">
        <v>838</v>
      </c>
      <c r="UM121" s="336" t="s">
        <v>851</v>
      </c>
      <c r="UN121" s="336" t="s">
        <v>851</v>
      </c>
      <c r="UO121" s="336" t="s">
        <v>851</v>
      </c>
      <c r="UP121" s="40">
        <v>0.15499003231525421</v>
      </c>
      <c r="UQ121" s="40">
        <v>0.14528580009937286</v>
      </c>
      <c r="UR121" s="40">
        <v>0.15721884369850159</v>
      </c>
      <c r="US121" s="40">
        <v>0.20466972887516022</v>
      </c>
      <c r="UT121" s="40">
        <v>0.22081156075000763</v>
      </c>
      <c r="UU121" s="336" t="s">
        <v>840</v>
      </c>
    </row>
    <row r="122" spans="1:567">
      <c r="A122" s="336" t="s">
        <v>517</v>
      </c>
      <c r="B122" s="336" t="s">
        <v>84</v>
      </c>
      <c r="C122" s="336" t="s">
        <v>308</v>
      </c>
      <c r="D122" s="40">
        <v>4.3088492006063461E-2</v>
      </c>
      <c r="E122" s="336" t="s">
        <v>436</v>
      </c>
      <c r="F122" s="40">
        <v>4.6244170516729355E-2</v>
      </c>
      <c r="G122" s="336" t="s">
        <v>1741</v>
      </c>
      <c r="H122" s="40">
        <v>4.5563526451587677E-2</v>
      </c>
      <c r="I122" s="336" t="s">
        <v>1447</v>
      </c>
      <c r="J122" s="40">
        <v>4.2308975011110306E-2</v>
      </c>
      <c r="K122" s="336" t="s">
        <v>1803</v>
      </c>
      <c r="L122" s="336" t="s">
        <v>436</v>
      </c>
      <c r="M122" s="40">
        <v>0.52381545305252075</v>
      </c>
      <c r="N122" s="40">
        <v>0.54437941312789917</v>
      </c>
      <c r="O122" s="336" t="s">
        <v>436</v>
      </c>
      <c r="P122" s="40">
        <v>0.52381545305252075</v>
      </c>
      <c r="Q122" s="336" t="s">
        <v>436</v>
      </c>
      <c r="R122" s="40">
        <v>0.57825446128845215</v>
      </c>
      <c r="S122" s="336" t="s">
        <v>436</v>
      </c>
      <c r="T122" s="40">
        <v>0.51423048973083496</v>
      </c>
      <c r="U122" s="336" t="s">
        <v>436</v>
      </c>
      <c r="V122" s="336" t="s">
        <v>851</v>
      </c>
      <c r="W122" s="336" t="s">
        <v>1741</v>
      </c>
      <c r="X122" s="40">
        <v>0.60279303789138794</v>
      </c>
      <c r="Y122" s="40">
        <v>0.61633872985839844</v>
      </c>
      <c r="Z122" s="336" t="s">
        <v>1741</v>
      </c>
      <c r="AA122" s="40">
        <v>0.60279303789138794</v>
      </c>
      <c r="AB122" s="336" t="s">
        <v>1741</v>
      </c>
      <c r="AC122" s="40">
        <v>0.66227138042449951</v>
      </c>
      <c r="AD122" s="336" t="s">
        <v>1741</v>
      </c>
      <c r="AE122" s="40">
        <v>0.59480273723602295</v>
      </c>
      <c r="AF122" s="336" t="s">
        <v>1741</v>
      </c>
      <c r="AG122" s="336" t="s">
        <v>851</v>
      </c>
      <c r="AH122" s="336" t="s">
        <v>1447</v>
      </c>
      <c r="AI122" s="40">
        <v>0.56172579526901245</v>
      </c>
      <c r="AJ122" s="40">
        <v>0.57538098096847534</v>
      </c>
      <c r="AK122" s="336" t="s">
        <v>1447</v>
      </c>
      <c r="AL122" s="40">
        <v>0.56172579526901245</v>
      </c>
      <c r="AM122" s="336" t="s">
        <v>1447</v>
      </c>
      <c r="AN122" s="40">
        <v>0.61487436294555664</v>
      </c>
      <c r="AO122" s="336" t="s">
        <v>1447</v>
      </c>
      <c r="AP122" s="40">
        <v>0.55581706762313843</v>
      </c>
      <c r="AQ122" s="336" t="s">
        <v>1447</v>
      </c>
      <c r="AR122" s="336" t="s">
        <v>851</v>
      </c>
      <c r="AS122" s="336" t="s">
        <v>1803</v>
      </c>
      <c r="AT122" s="40">
        <v>0.56364399194717407</v>
      </c>
      <c r="AU122" s="40">
        <v>0.57658785581588745</v>
      </c>
      <c r="AV122" s="336" t="s">
        <v>1803</v>
      </c>
      <c r="AW122" s="40">
        <v>0.56364399194717407</v>
      </c>
      <c r="AX122" s="336" t="s">
        <v>1803</v>
      </c>
      <c r="AY122" s="40">
        <v>0.61760115623474121</v>
      </c>
      <c r="AZ122" s="336" t="s">
        <v>1803</v>
      </c>
      <c r="BA122" s="40">
        <v>0.55912333726882935</v>
      </c>
      <c r="BB122" s="336" t="s">
        <v>1803</v>
      </c>
      <c r="BC122" s="336" t="s">
        <v>851</v>
      </c>
      <c r="BD122" s="336" t="s">
        <v>436</v>
      </c>
      <c r="BE122" s="40">
        <v>4.3060755729675293</v>
      </c>
      <c r="BF122" s="336" t="s">
        <v>827</v>
      </c>
      <c r="BG122" s="40">
        <v>3.8567180633544922</v>
      </c>
      <c r="BH122" s="336" t="s">
        <v>1447</v>
      </c>
      <c r="BI122" s="40">
        <v>4.5392699241638184</v>
      </c>
      <c r="BJ122" s="336" t="s">
        <v>1803</v>
      </c>
      <c r="BK122" s="40">
        <v>5.1260080337524414</v>
      </c>
      <c r="BL122" s="336" t="s">
        <v>851</v>
      </c>
      <c r="BM122" s="40">
        <v>2.5667710304260254</v>
      </c>
      <c r="BN122" s="336" t="s">
        <v>838</v>
      </c>
      <c r="BO122" s="336" t="s">
        <v>851</v>
      </c>
      <c r="BP122" s="336" t="s">
        <v>436</v>
      </c>
      <c r="BQ122" s="40">
        <v>5.5051962845027447E-3</v>
      </c>
      <c r="BR122" s="40">
        <v>4.6325228177011013E-3</v>
      </c>
      <c r="BS122" s="40">
        <v>4.518924281001091E-3</v>
      </c>
      <c r="BT122" s="40">
        <v>4.3756770901381969E-3</v>
      </c>
      <c r="BU122" s="40">
        <v>4.3756314553320408E-3</v>
      </c>
      <c r="BV122" s="336" t="s">
        <v>851</v>
      </c>
      <c r="BW122" s="336" t="s">
        <v>827</v>
      </c>
      <c r="BX122" s="40">
        <v>4.3630120344460011E-3</v>
      </c>
      <c r="BY122" s="40">
        <v>4.0994440205395222E-3</v>
      </c>
      <c r="BZ122" s="40">
        <v>3.8649800699204206E-3</v>
      </c>
      <c r="CA122" s="40">
        <v>3.3079239074140787E-3</v>
      </c>
      <c r="CB122" s="40">
        <v>3.0293695162981749E-3</v>
      </c>
      <c r="CC122" s="336" t="s">
        <v>851</v>
      </c>
      <c r="CD122" s="336" t="s">
        <v>1447</v>
      </c>
      <c r="CE122" s="40">
        <v>4.0443697944283485E-3</v>
      </c>
      <c r="CF122" s="40">
        <v>3.7721428088843822E-3</v>
      </c>
      <c r="CG122" s="40">
        <v>3.4471964463591576E-3</v>
      </c>
      <c r="CH122" s="40">
        <v>3.0294181779026985E-3</v>
      </c>
      <c r="CI122" s="40">
        <v>3.0294347088783979E-3</v>
      </c>
      <c r="CJ122" s="336" t="s">
        <v>851</v>
      </c>
      <c r="CK122" s="336" t="s">
        <v>1803</v>
      </c>
      <c r="CL122" s="40">
        <v>3.8319381419569254E-3</v>
      </c>
      <c r="CM122" s="40">
        <v>3.5864601377397776E-3</v>
      </c>
      <c r="CN122" s="40">
        <v>3.1686720903962851E-3</v>
      </c>
      <c r="CO122" s="40">
        <v>3.0294205062091351E-3</v>
      </c>
      <c r="CP122" s="40">
        <v>3.0294060707092285E-3</v>
      </c>
      <c r="CQ122" s="336" t="s">
        <v>851</v>
      </c>
      <c r="CR122" s="40">
        <v>11.483160018920898</v>
      </c>
      <c r="CS122" s="40">
        <v>11.862110137939453</v>
      </c>
      <c r="CT122" s="40">
        <v>12.198019981384277</v>
      </c>
      <c r="CU122" s="40">
        <v>12.52316951751709</v>
      </c>
      <c r="CV122" s="40">
        <v>12.766399383544922</v>
      </c>
      <c r="CW122" s="336" t="s">
        <v>1741</v>
      </c>
      <c r="CX122" s="336" t="s">
        <v>851</v>
      </c>
      <c r="CY122" s="40">
        <v>11.710529327392578</v>
      </c>
      <c r="CZ122" s="40">
        <v>12.067959785461426</v>
      </c>
      <c r="DA122" s="40">
        <v>12.393109321594238</v>
      </c>
      <c r="DB122" s="40">
        <v>12.677299499511719</v>
      </c>
      <c r="DC122" s="40">
        <v>12.900050163269043</v>
      </c>
      <c r="DD122" s="336" t="s">
        <v>1447</v>
      </c>
      <c r="DE122" s="336" t="s">
        <v>851</v>
      </c>
      <c r="DF122" s="40">
        <v>12.989150047302246</v>
      </c>
      <c r="DG122" s="336" t="s">
        <v>1803</v>
      </c>
      <c r="DH122" s="336" t="s">
        <v>851</v>
      </c>
      <c r="DI122" s="336" t="s">
        <v>851</v>
      </c>
      <c r="DJ122" s="336">
        <v>12.8</v>
      </c>
      <c r="DK122" s="336" t="s">
        <v>1738</v>
      </c>
      <c r="DL122" s="336" t="s">
        <v>851</v>
      </c>
      <c r="DM122" s="336" t="s">
        <v>851</v>
      </c>
      <c r="DN122" s="336" t="s">
        <v>436</v>
      </c>
      <c r="DO122" s="40">
        <v>-3.1434078700840473E-3</v>
      </c>
      <c r="DP122" s="40">
        <v>5.5623927619308233E-4</v>
      </c>
      <c r="DQ122" s="40">
        <v>2.5896467268466949E-3</v>
      </c>
      <c r="DR122" s="40">
        <v>-6.1193079454824328E-4</v>
      </c>
      <c r="DS122" s="40">
        <v>4.489859938621521E-2</v>
      </c>
      <c r="DT122" s="336" t="s">
        <v>851</v>
      </c>
      <c r="DU122" s="336" t="s">
        <v>827</v>
      </c>
      <c r="DV122" s="40">
        <v>3.1144940294325352E-4</v>
      </c>
      <c r="DW122" s="40">
        <v>1.6708663897588849E-3</v>
      </c>
      <c r="DX122" s="40">
        <v>1.1777416511904448E-4</v>
      </c>
      <c r="DY122" s="40">
        <v>7.5585641898214817E-3</v>
      </c>
      <c r="DZ122" s="40">
        <v>-8.7268119677901268E-3</v>
      </c>
      <c r="EA122" s="336" t="s">
        <v>851</v>
      </c>
      <c r="EB122" s="336" t="s">
        <v>1447</v>
      </c>
      <c r="EC122" s="40">
        <v>2.012232318520546E-3</v>
      </c>
      <c r="ED122" s="40">
        <v>2.897999482229352E-3</v>
      </c>
      <c r="EE122" s="40">
        <v>2.4034022353589535E-3</v>
      </c>
      <c r="EF122" s="40">
        <v>6.1131641268730164E-3</v>
      </c>
      <c r="EG122" s="40">
        <v>6.5658371895551682E-3</v>
      </c>
      <c r="EH122" s="336" t="s">
        <v>851</v>
      </c>
      <c r="EI122" s="336" t="s">
        <v>1803</v>
      </c>
      <c r="EJ122" s="40">
        <v>4.5384964905679226E-3</v>
      </c>
      <c r="EK122" s="40">
        <v>3.5656960681080818E-3</v>
      </c>
      <c r="EL122" s="40">
        <v>8.5186166688799858E-3</v>
      </c>
      <c r="EM122" s="40">
        <v>4.8540206626057625E-3</v>
      </c>
      <c r="EN122" s="40">
        <v>9.8440460860729218E-3</v>
      </c>
      <c r="EO122" s="336" t="s">
        <v>851</v>
      </c>
      <c r="EP122" s="336" t="s">
        <v>851</v>
      </c>
      <c r="EQ122" s="336" t="s">
        <v>851</v>
      </c>
      <c r="ER122" s="40">
        <v>0.79819999999999991</v>
      </c>
      <c r="ES122" s="336" t="s">
        <v>1739</v>
      </c>
      <c r="ET122" s="336" t="s">
        <v>851</v>
      </c>
      <c r="EU122" s="336" t="s">
        <v>851</v>
      </c>
      <c r="EV122" s="40">
        <v>0.86650000000000005</v>
      </c>
      <c r="EW122" s="336" t="s">
        <v>1739</v>
      </c>
      <c r="EX122" s="336" t="s">
        <v>851</v>
      </c>
      <c r="EY122" s="336" t="s">
        <v>851</v>
      </c>
      <c r="EZ122" s="40">
        <v>0.72770000000000001</v>
      </c>
      <c r="FA122" s="336" t="s">
        <v>1739</v>
      </c>
      <c r="FB122" s="336" t="s">
        <v>851</v>
      </c>
      <c r="FC122" s="40">
        <v>3.1798311974853277E-3</v>
      </c>
      <c r="FD122" s="40">
        <v>-3.1095190206542611E-4</v>
      </c>
      <c r="FE122" s="40">
        <v>-5.8153453283011913E-3</v>
      </c>
      <c r="FF122" s="40">
        <v>3.9813471958041191E-3</v>
      </c>
      <c r="FG122" s="40">
        <v>2.3228735662996769E-3</v>
      </c>
      <c r="FH122" s="336" t="s">
        <v>838</v>
      </c>
      <c r="FI122" s="336" t="s">
        <v>851</v>
      </c>
      <c r="FJ122" s="40">
        <v>2.9035961255431175E-2</v>
      </c>
      <c r="FK122" s="40">
        <v>2.9376471415162086E-2</v>
      </c>
      <c r="FL122" s="40">
        <v>2.6587367057800293E-2</v>
      </c>
      <c r="FM122" s="40">
        <v>3.6164369434118271E-2</v>
      </c>
      <c r="FN122" s="40">
        <v>3.4340400248765945E-2</v>
      </c>
      <c r="FO122" s="336" t="s">
        <v>840</v>
      </c>
      <c r="FP122" s="336" t="s">
        <v>851</v>
      </c>
      <c r="FQ122" s="40"/>
      <c r="FR122" s="336" t="s">
        <v>1737</v>
      </c>
      <c r="FS122" s="336" t="s">
        <v>851</v>
      </c>
      <c r="FT122" s="336" t="s">
        <v>851</v>
      </c>
      <c r="FU122" s="40">
        <v>2.7630494441837072E-3</v>
      </c>
      <c r="FV122" s="40">
        <v>3.0494269449263811E-3</v>
      </c>
      <c r="FW122" s="40">
        <v>3.327549435198307E-3</v>
      </c>
      <c r="FX122" s="40">
        <v>5.1912497729063034E-3</v>
      </c>
      <c r="FY122" s="40">
        <v>7.7557899057865143E-3</v>
      </c>
      <c r="FZ122" s="336" t="s">
        <v>840</v>
      </c>
      <c r="GA122" s="336" t="s">
        <v>851</v>
      </c>
      <c r="GB122" s="336" t="s">
        <v>851</v>
      </c>
      <c r="GC122" s="336" t="s">
        <v>851</v>
      </c>
      <c r="GD122" s="336" t="s">
        <v>851</v>
      </c>
      <c r="GE122" s="336" t="s">
        <v>851</v>
      </c>
      <c r="GF122" s="336" t="s">
        <v>851</v>
      </c>
      <c r="GG122" s="336" t="s">
        <v>851</v>
      </c>
      <c r="GH122" s="336" t="s">
        <v>851</v>
      </c>
      <c r="GI122" s="336" t="s">
        <v>851</v>
      </c>
      <c r="GJ122" s="336" t="s">
        <v>851</v>
      </c>
      <c r="GK122" s="40">
        <v>126843000</v>
      </c>
      <c r="GL122" s="40">
        <v>127149000</v>
      </c>
      <c r="GM122" s="40">
        <v>127445000</v>
      </c>
      <c r="GN122" s="40">
        <v>127718000</v>
      </c>
      <c r="GO122" s="40">
        <v>127761000</v>
      </c>
      <c r="GP122" s="40">
        <v>127773000</v>
      </c>
      <c r="GQ122" s="40">
        <v>127854000</v>
      </c>
      <c r="GR122" s="40">
        <v>128001000</v>
      </c>
      <c r="GS122" s="40">
        <v>128063000</v>
      </c>
      <c r="GT122" s="40">
        <v>128047000</v>
      </c>
      <c r="GU122" s="40">
        <v>128070000</v>
      </c>
      <c r="GV122" s="40">
        <v>127833000</v>
      </c>
      <c r="GW122" s="40">
        <v>127629000</v>
      </c>
      <c r="GX122" s="40">
        <v>127445000</v>
      </c>
      <c r="GY122" s="40">
        <v>127276000</v>
      </c>
      <c r="GZ122" s="40">
        <v>127141000</v>
      </c>
      <c r="HA122" s="40">
        <v>126994511</v>
      </c>
      <c r="HB122" s="40">
        <v>126785797</v>
      </c>
      <c r="HC122" s="40">
        <v>126529100</v>
      </c>
      <c r="HD122" s="40">
        <v>126264931</v>
      </c>
      <c r="HE122" s="40">
        <v>125836021</v>
      </c>
      <c r="HF122" s="40">
        <v>125300000</v>
      </c>
      <c r="HG122" s="40">
        <v>124747000</v>
      </c>
      <c r="HH122" s="40">
        <v>124167000</v>
      </c>
      <c r="HI122" s="40">
        <v>123554000</v>
      </c>
      <c r="HJ122" s="40">
        <v>122907000</v>
      </c>
      <c r="HK122" s="40">
        <v>122227000</v>
      </c>
      <c r="HL122" s="40">
        <v>121517000</v>
      </c>
      <c r="HM122" s="40">
        <v>120783000</v>
      </c>
      <c r="HN122" s="40">
        <v>120029000</v>
      </c>
      <c r="HO122" s="40">
        <v>119263000</v>
      </c>
      <c r="HP122" s="40">
        <v>118490000</v>
      </c>
      <c r="HQ122" s="40">
        <v>117716000</v>
      </c>
      <c r="HR122" s="40">
        <v>116943000</v>
      </c>
      <c r="HS122" s="40">
        <v>116176000</v>
      </c>
      <c r="HT122" s="40">
        <v>115417000</v>
      </c>
      <c r="HU122" s="40">
        <v>114668000</v>
      </c>
      <c r="HV122" s="40">
        <v>113930000</v>
      </c>
      <c r="HW122" s="40">
        <v>113206000</v>
      </c>
      <c r="HX122" s="40">
        <v>112494000</v>
      </c>
      <c r="HY122" s="40">
        <v>111794000</v>
      </c>
      <c r="HZ122" s="40">
        <v>111104000</v>
      </c>
      <c r="IA122" s="40">
        <v>110420000</v>
      </c>
      <c r="IB122" s="40">
        <v>109739000</v>
      </c>
      <c r="IC122" s="40">
        <v>109060000</v>
      </c>
      <c r="ID122" s="40">
        <v>108378000</v>
      </c>
      <c r="IE122" s="40">
        <v>107692000</v>
      </c>
      <c r="IF122" s="40">
        <v>107000000</v>
      </c>
      <c r="IG122" s="40">
        <v>106301000</v>
      </c>
      <c r="IH122" s="40">
        <v>105591000</v>
      </c>
      <c r="II122" s="40">
        <v>104854000</v>
      </c>
      <c r="IJ122" s="336" t="s">
        <v>851</v>
      </c>
      <c r="IK122" s="336" t="s">
        <v>851</v>
      </c>
      <c r="IL122" s="336" t="s">
        <v>851</v>
      </c>
      <c r="IM122" s="40">
        <v>-1.152841723524034E-3</v>
      </c>
      <c r="IN122" s="40">
        <v>-1.6448403475806117E-3</v>
      </c>
      <c r="IO122" s="40">
        <v>-2.0267034415155649E-3</v>
      </c>
      <c r="IP122" s="40">
        <v>-2.0899947267025709E-3</v>
      </c>
      <c r="IQ122" s="40">
        <v>-3.4026878420263529E-3</v>
      </c>
      <c r="IR122" s="40">
        <v>-4.2687766253948212E-3</v>
      </c>
      <c r="IS122" s="40">
        <v>-4.423175472766161E-3</v>
      </c>
      <c r="IT122" s="40">
        <v>-4.6602524816989899E-3</v>
      </c>
      <c r="IU122" s="40">
        <v>-4.9491263926029205E-3</v>
      </c>
      <c r="IV122" s="40">
        <v>-5.2503356710076332E-3</v>
      </c>
      <c r="IW122" s="40">
        <v>-5.5480003356933594E-3</v>
      </c>
      <c r="IX122" s="40">
        <v>-5.825800821185112E-3</v>
      </c>
      <c r="IY122" s="40">
        <v>-6.0586235485970974E-3</v>
      </c>
      <c r="IZ122" s="40">
        <v>-6.2621668912470341E-3</v>
      </c>
      <c r="JA122" s="40">
        <v>-6.4022415317595005E-3</v>
      </c>
      <c r="JB122" s="40">
        <v>-6.5025696530938148E-3</v>
      </c>
      <c r="JC122" s="40">
        <v>-6.5536247566342354E-3</v>
      </c>
      <c r="JD122" s="40">
        <v>-6.5883072093129158E-3</v>
      </c>
      <c r="JE122" s="40">
        <v>-6.5803541801869869E-3</v>
      </c>
      <c r="JF122" s="40">
        <v>-6.554625928401947E-3</v>
      </c>
      <c r="JG122" s="40">
        <v>-6.5106605179607868E-3</v>
      </c>
      <c r="JH122" s="40">
        <v>-6.4567718654870987E-3</v>
      </c>
      <c r="JI122" s="40">
        <v>-6.375056691467762E-3</v>
      </c>
      <c r="JJ122" s="40">
        <v>-6.3092811033129692E-3</v>
      </c>
      <c r="JK122" s="40">
        <v>-6.2419949099421501E-3</v>
      </c>
      <c r="JL122" s="40">
        <v>-6.1911921948194504E-3</v>
      </c>
      <c r="JM122" s="40">
        <v>-6.1754225753247738E-3</v>
      </c>
      <c r="JN122" s="40">
        <v>-6.1864578165113926E-3</v>
      </c>
      <c r="JO122" s="40">
        <v>-6.2066297978162766E-3</v>
      </c>
      <c r="JP122" s="40">
        <v>-6.2730731442570686E-3</v>
      </c>
      <c r="JQ122" s="40">
        <v>-6.349815521389246E-3</v>
      </c>
      <c r="JR122" s="40">
        <v>-6.4464663155376911E-3</v>
      </c>
      <c r="JS122" s="40">
        <v>-6.554141640663147E-3</v>
      </c>
      <c r="JT122" s="40">
        <v>-6.7015523090958595E-3</v>
      </c>
      <c r="JU122" s="40">
        <v>-7.0042340084910393E-3</v>
      </c>
      <c r="JV122" s="336" t="s">
        <v>1740</v>
      </c>
      <c r="JW122" s="336" t="s">
        <v>851</v>
      </c>
      <c r="JX122" s="336" t="s">
        <v>851</v>
      </c>
      <c r="JY122" s="336" t="s">
        <v>851</v>
      </c>
      <c r="JZ122" s="336" t="s">
        <v>851</v>
      </c>
      <c r="KA122" s="336" t="s">
        <v>1740</v>
      </c>
      <c r="KB122" s="40">
        <v>0.48862505044433296</v>
      </c>
      <c r="KC122" s="40">
        <v>0.48854901307431298</v>
      </c>
      <c r="KD122" s="40">
        <v>0.48847754065309096</v>
      </c>
      <c r="KE122" s="40">
        <v>0.48840740870892196</v>
      </c>
      <c r="KF122" s="40">
        <v>0.48833488875822395</v>
      </c>
      <c r="KG122" s="40">
        <v>0.48825722965771201</v>
      </c>
      <c r="KH122" s="40">
        <v>0.48817274426414597</v>
      </c>
      <c r="KI122" s="40">
        <v>0.48808147932570101</v>
      </c>
      <c r="KJ122" s="40">
        <v>0.48798420061394304</v>
      </c>
      <c r="KK122" s="40">
        <v>0.487882616320027</v>
      </c>
      <c r="KL122" s="40">
        <v>0.48777816083584802</v>
      </c>
      <c r="KM122" s="40">
        <v>0.48767134454944605</v>
      </c>
      <c r="KN122" s="40">
        <v>0.48756224583570701</v>
      </c>
      <c r="KO122" s="40">
        <v>0.48745142584708195</v>
      </c>
      <c r="KP122" s="40">
        <v>0.48733980494455303</v>
      </c>
      <c r="KQ122" s="40">
        <v>0.48722829721604699</v>
      </c>
      <c r="KR122" s="40">
        <v>0.48711752821975601</v>
      </c>
      <c r="KS122" s="40">
        <v>0.48700897786343395</v>
      </c>
      <c r="KT122" s="40">
        <v>0.48690560138199301</v>
      </c>
      <c r="KU122" s="40">
        <v>0.48681104497713501</v>
      </c>
      <c r="KV122" s="40">
        <v>0.48672840953416097</v>
      </c>
      <c r="KW122" s="40">
        <v>0.48665814374734095</v>
      </c>
      <c r="KX122" s="40">
        <v>0.48660074783656398</v>
      </c>
      <c r="KY122" s="40">
        <v>0.48655858957654902</v>
      </c>
      <c r="KZ122" s="40">
        <v>0.48653449934790599</v>
      </c>
      <c r="LA122" s="40">
        <v>0.486530020281769</v>
      </c>
      <c r="LB122" s="40">
        <v>0.48654561108830502</v>
      </c>
      <c r="LC122" s="40">
        <v>0.48657918835575797</v>
      </c>
      <c r="LD122" s="40">
        <v>0.48662623366750601</v>
      </c>
      <c r="LE122" s="40">
        <v>0.48668039130170698</v>
      </c>
      <c r="LF122" s="40">
        <v>0.48673611252625698</v>
      </c>
      <c r="LG122" s="40">
        <v>0.48679184506852202</v>
      </c>
      <c r="LH122" s="40">
        <v>0.48684570259434801</v>
      </c>
      <c r="LI122" s="40">
        <v>0.486890745322204</v>
      </c>
      <c r="LJ122" s="40">
        <v>0.48691861836191103</v>
      </c>
      <c r="LK122" s="40">
        <v>0.48692312011614197</v>
      </c>
      <c r="LL122" s="336" t="s">
        <v>851</v>
      </c>
      <c r="LM122" s="336" t="s">
        <v>851</v>
      </c>
      <c r="LN122" s="336" t="s">
        <v>1740</v>
      </c>
      <c r="LO122" s="40">
        <v>0.60991287231445313</v>
      </c>
      <c r="LP122" s="40">
        <v>0.60493820905685425</v>
      </c>
      <c r="LQ122" s="40">
        <v>0.6007612943649292</v>
      </c>
      <c r="LR122" s="40">
        <v>0.59726780652999878</v>
      </c>
      <c r="LS122" s="40">
        <v>0.5942491888999939</v>
      </c>
      <c r="LT122" s="40">
        <v>0.59154170751571655</v>
      </c>
      <c r="LU122" s="40">
        <v>0.59003192186355591</v>
      </c>
      <c r="LV122" s="40">
        <v>0.58883178234100342</v>
      </c>
      <c r="LW122" s="40">
        <v>0.58785343170166016</v>
      </c>
      <c r="LX122" s="40">
        <v>0.58695793151855469</v>
      </c>
      <c r="LY122" s="40">
        <v>0.58595526218414307</v>
      </c>
      <c r="LZ122" s="40">
        <v>0.58516532182693481</v>
      </c>
      <c r="MA122" s="40">
        <v>0.58437091112136841</v>
      </c>
      <c r="MB122" s="40">
        <v>0.58338505029678345</v>
      </c>
      <c r="MC122" s="40">
        <v>0.58200103044509888</v>
      </c>
      <c r="MD122" s="40">
        <v>0.58002901077270508</v>
      </c>
      <c r="ME122" s="40">
        <v>0.57823443412780762</v>
      </c>
      <c r="MF122" s="40">
        <v>0.57608991861343384</v>
      </c>
      <c r="MG122" s="40">
        <v>0.57336479425430298</v>
      </c>
      <c r="MH122" s="40">
        <v>0.5697820782661438</v>
      </c>
      <c r="MI122" s="40">
        <v>0.5651593804359436</v>
      </c>
      <c r="MJ122" s="40">
        <v>0.56030452251434326</v>
      </c>
      <c r="MK122" s="40">
        <v>0.55462127923965454</v>
      </c>
      <c r="ML122" s="40">
        <v>0.54844266176223755</v>
      </c>
      <c r="MM122" s="40">
        <v>0.54237556457519531</v>
      </c>
      <c r="MN122" s="40">
        <v>0.5367998480796814</v>
      </c>
      <c r="MO122" s="40">
        <v>0.53229409456253052</v>
      </c>
      <c r="MP122" s="40">
        <v>0.52855461835861206</v>
      </c>
      <c r="MQ122" s="40">
        <v>0.52541029453277588</v>
      </c>
      <c r="MR122" s="40">
        <v>0.52241885662078857</v>
      </c>
      <c r="MS122" s="40">
        <v>0.51921051740646362</v>
      </c>
      <c r="MT122" s="40">
        <v>0.51660293340682983</v>
      </c>
      <c r="MU122" s="40">
        <v>0.51420563459396362</v>
      </c>
      <c r="MV122" s="40">
        <v>0.5118672251701355</v>
      </c>
      <c r="MW122" s="40">
        <v>0.50952261686325073</v>
      </c>
      <c r="MX122" s="40">
        <v>0.50715279579162598</v>
      </c>
      <c r="MY122" s="336" t="s">
        <v>851</v>
      </c>
      <c r="MZ122" s="336" t="s">
        <v>1740</v>
      </c>
      <c r="NA122" s="40">
        <v>0.542125403881073</v>
      </c>
      <c r="NB122" s="40">
        <v>0.5394970178604126</v>
      </c>
      <c r="NC122" s="40">
        <v>0.53745514154434204</v>
      </c>
      <c r="ND122" s="40">
        <v>0.5357743501663208</v>
      </c>
      <c r="NE122" s="40">
        <v>0.53412681818008423</v>
      </c>
      <c r="NF122" s="40">
        <v>0.53227275609970093</v>
      </c>
      <c r="NG122" s="40">
        <v>0.53103750944137573</v>
      </c>
      <c r="NH122" s="40">
        <v>0.52948766946792603</v>
      </c>
      <c r="NI122" s="40">
        <v>0.52767646312713623</v>
      </c>
      <c r="NJ122" s="40">
        <v>0.52574580907821655</v>
      </c>
      <c r="NK122" s="40">
        <v>0.52366423606872559</v>
      </c>
      <c r="NL122" s="40">
        <v>0.52179139852523804</v>
      </c>
      <c r="NM122" s="40">
        <v>0.51995193958282471</v>
      </c>
      <c r="NN122" s="40">
        <v>0.51777982711791992</v>
      </c>
      <c r="NO122" s="40">
        <v>0.51477557420730591</v>
      </c>
      <c r="NP122" s="40">
        <v>0.51062774658203125</v>
      </c>
      <c r="NQ122" s="40">
        <v>0.50613552331924438</v>
      </c>
      <c r="NR122" s="40">
        <v>0.50065410137176514</v>
      </c>
      <c r="NS122" s="40">
        <v>0.49458283185958862</v>
      </c>
      <c r="NT122" s="40">
        <v>0.48856046795845032</v>
      </c>
      <c r="NU122" s="40">
        <v>0.48302242159843445</v>
      </c>
      <c r="NV122" s="40">
        <v>0.47863397002220154</v>
      </c>
      <c r="NW122" s="40">
        <v>0.47492319345474243</v>
      </c>
      <c r="NX122" s="40">
        <v>0.47164461016654968</v>
      </c>
      <c r="NY122" s="40">
        <v>0.46843388676643372</v>
      </c>
      <c r="NZ122" s="40">
        <v>0.4650518000125885</v>
      </c>
      <c r="OA122" s="40">
        <v>0.46217957139015198</v>
      </c>
      <c r="OB122" s="40">
        <v>0.45941859483718872</v>
      </c>
      <c r="OC122" s="40">
        <v>0.4568202793598175</v>
      </c>
      <c r="OD122" s="40">
        <v>0.454355388879776</v>
      </c>
      <c r="OE122" s="40">
        <v>0.45192751288414001</v>
      </c>
      <c r="OF122" s="40">
        <v>0.4502098560333252</v>
      </c>
      <c r="OG122" s="40">
        <v>0.44877570867538452</v>
      </c>
      <c r="OH122" s="40">
        <v>0.44745582342147827</v>
      </c>
      <c r="OI122" s="40">
        <v>0.44614598155021667</v>
      </c>
      <c r="OJ122" s="40">
        <v>0.44478988647460938</v>
      </c>
      <c r="OK122" s="336" t="s">
        <v>851</v>
      </c>
      <c r="OL122" s="336" t="s">
        <v>851</v>
      </c>
      <c r="OM122" s="336" t="s">
        <v>1740</v>
      </c>
      <c r="ON122" s="40">
        <v>0.56319212913513184</v>
      </c>
      <c r="OO122" s="40">
        <v>0.55848097801208496</v>
      </c>
      <c r="OP122" s="40">
        <v>0.5546690821647644</v>
      </c>
      <c r="OQ122" s="40">
        <v>0.55158239603042603</v>
      </c>
      <c r="OR122" s="40">
        <v>0.54891484975814819</v>
      </c>
      <c r="OS122" s="40">
        <v>0.54645311832427979</v>
      </c>
      <c r="OT122" s="40">
        <v>0.54504388570785522</v>
      </c>
      <c r="OU122" s="40">
        <v>0.5438687801361084</v>
      </c>
      <c r="OV122" s="40">
        <v>0.5428575873374939</v>
      </c>
      <c r="OW122" s="40">
        <v>0.54189258813858032</v>
      </c>
      <c r="OX122" s="40">
        <v>0.54083168506622314</v>
      </c>
      <c r="OY122" s="40">
        <v>0.53991341590881348</v>
      </c>
      <c r="OZ122" s="40">
        <v>0.53898632526397705</v>
      </c>
      <c r="PA122" s="40">
        <v>0.53793996572494507</v>
      </c>
      <c r="PB122" s="40">
        <v>0.53667032718658447</v>
      </c>
      <c r="PC122" s="40">
        <v>0.53508633375167847</v>
      </c>
      <c r="PD122" s="40">
        <v>0.53380030393600464</v>
      </c>
      <c r="PE122" s="40">
        <v>0.53240853548049927</v>
      </c>
      <c r="PF122" s="40">
        <v>0.53060036897659302</v>
      </c>
      <c r="PG122" s="40">
        <v>0.52792316675186157</v>
      </c>
      <c r="PH122" s="40">
        <v>0.52410823106765747</v>
      </c>
      <c r="PI122" s="40">
        <v>0.51983988285064697</v>
      </c>
      <c r="PJ122" s="40">
        <v>0.51460546255111694</v>
      </c>
      <c r="PK122" s="40">
        <v>0.50877159833908081</v>
      </c>
      <c r="PL122" s="40">
        <v>0.50299572944641113</v>
      </c>
      <c r="PM122" s="40">
        <v>0.49769219756126404</v>
      </c>
      <c r="PN122" s="40">
        <v>0.4933035671710968</v>
      </c>
      <c r="PO122" s="40">
        <v>0.48962143063545227</v>
      </c>
      <c r="PP122" s="40">
        <v>0.48648154735565186</v>
      </c>
      <c r="PQ122" s="40">
        <v>0.48345863819122314</v>
      </c>
      <c r="PR122" s="40">
        <v>0.48018971085548401</v>
      </c>
      <c r="PS122" s="40">
        <v>0.4774077832698822</v>
      </c>
      <c r="PT122" s="40">
        <v>0.47478505969047546</v>
      </c>
      <c r="PU122" s="40">
        <v>0.4722156822681427</v>
      </c>
      <c r="PV122" s="40">
        <v>0.46965175867080688</v>
      </c>
      <c r="PW122" s="40">
        <v>0.46710664033889771</v>
      </c>
      <c r="PX122" s="336" t="s">
        <v>851</v>
      </c>
      <c r="PY122" s="336" t="s">
        <v>851</v>
      </c>
      <c r="PZ122" s="40">
        <v>0.72680000000000011</v>
      </c>
      <c r="QA122" s="40">
        <v>0.72450000000000003</v>
      </c>
      <c r="QB122" s="40">
        <v>0.72510000000000008</v>
      </c>
      <c r="QC122" s="40">
        <v>0.72400000000000009</v>
      </c>
      <c r="QD122" s="40">
        <v>0.72689999999999999</v>
      </c>
      <c r="QE122" s="40">
        <v>0.72950000000000004</v>
      </c>
      <c r="QF122" s="40">
        <v>0.73510000000000009</v>
      </c>
      <c r="QG122" s="40">
        <v>0.73750000000000004</v>
      </c>
      <c r="QH122" s="40">
        <v>0.73980000000000001</v>
      </c>
      <c r="QI122" s="40">
        <v>0.74170000000000003</v>
      </c>
      <c r="QJ122" s="40">
        <v>0.74049999999999994</v>
      </c>
      <c r="QK122" s="40">
        <v>0.74209999999999998</v>
      </c>
      <c r="QL122" s="40">
        <v>0.75090000000000001</v>
      </c>
      <c r="QM122" s="40">
        <v>0.75690000000000002</v>
      </c>
      <c r="QN122" s="40">
        <v>0.76139999999999997</v>
      </c>
      <c r="QO122" s="40">
        <v>0.7702</v>
      </c>
      <c r="QP122" s="40">
        <v>0.77760000000000007</v>
      </c>
      <c r="QQ122" s="40">
        <v>0.79049999999999998</v>
      </c>
      <c r="QR122" s="40">
        <v>0.79819999999999991</v>
      </c>
      <c r="QS122" s="336" t="s">
        <v>851</v>
      </c>
      <c r="QT122" s="336" t="s">
        <v>851</v>
      </c>
      <c r="QU122" s="336" t="s">
        <v>851</v>
      </c>
      <c r="QV122" s="336" t="s">
        <v>851</v>
      </c>
      <c r="QW122" s="40">
        <v>9.6935359761118889E-3</v>
      </c>
      <c r="QX122" s="336" t="s">
        <v>851</v>
      </c>
      <c r="QY122" s="336" t="s">
        <v>851</v>
      </c>
      <c r="QZ122" s="336" t="s">
        <v>851</v>
      </c>
      <c r="RA122" s="336" t="s">
        <v>851</v>
      </c>
      <c r="RB122" s="336" t="s">
        <v>851</v>
      </c>
      <c r="RC122" s="336" t="s">
        <v>851</v>
      </c>
      <c r="RD122" s="336" t="s">
        <v>851</v>
      </c>
      <c r="RE122" s="336" t="s">
        <v>851</v>
      </c>
      <c r="RF122" s="40">
        <v>0.32899999999999996</v>
      </c>
      <c r="RG122" s="40">
        <v>2013</v>
      </c>
      <c r="RH122" s="336" t="s">
        <v>840</v>
      </c>
      <c r="RI122" s="336" t="s">
        <v>851</v>
      </c>
      <c r="RJ122" s="40">
        <v>6.9999999999999993E-3</v>
      </c>
      <c r="RK122" s="40">
        <v>2013</v>
      </c>
      <c r="RL122" s="336" t="s">
        <v>840</v>
      </c>
      <c r="RM122" s="336" t="s">
        <v>851</v>
      </c>
      <c r="RN122" s="40">
        <v>9.0000000000000011E-3</v>
      </c>
      <c r="RO122" s="40">
        <v>2013</v>
      </c>
      <c r="RP122" s="336" t="s">
        <v>840</v>
      </c>
      <c r="RQ122" s="336" t="s">
        <v>851</v>
      </c>
      <c r="RR122" s="40">
        <v>1.2E-2</v>
      </c>
      <c r="RS122" s="40">
        <v>2013</v>
      </c>
      <c r="RT122" s="336" t="s">
        <v>840</v>
      </c>
      <c r="RU122" s="336" t="s">
        <v>851</v>
      </c>
      <c r="RV122" s="40"/>
      <c r="RW122" s="40"/>
      <c r="RX122" s="336" t="s">
        <v>1737</v>
      </c>
      <c r="RY122" s="336" t="s">
        <v>851</v>
      </c>
      <c r="RZ122" s="336" t="s">
        <v>838</v>
      </c>
      <c r="SA122" s="40">
        <v>0.18773448467254639</v>
      </c>
      <c r="SB122" s="40">
        <v>0.18208722770214081</v>
      </c>
      <c r="SC122" s="40">
        <v>0.18089483678340912</v>
      </c>
      <c r="SD122" s="40">
        <v>0.18387442827224731</v>
      </c>
      <c r="SE122" s="40">
        <v>0.18509182333946228</v>
      </c>
      <c r="SF122" s="336" t="s">
        <v>851</v>
      </c>
      <c r="SG122" s="336" t="s">
        <v>851</v>
      </c>
      <c r="SH122" s="40">
        <v>0.25223758816719055</v>
      </c>
      <c r="SI122" s="40">
        <v>0.247306227684021</v>
      </c>
      <c r="SJ122" s="40">
        <v>0.24469137191772461</v>
      </c>
      <c r="SK122" s="40">
        <v>0.25061166286468506</v>
      </c>
      <c r="SL122" s="40">
        <v>0.25377315282821655</v>
      </c>
      <c r="SM122" s="336" t="s">
        <v>840</v>
      </c>
      <c r="SN122" s="336" t="s">
        <v>851</v>
      </c>
      <c r="SO122" s="336" t="s">
        <v>851</v>
      </c>
      <c r="SP122" s="40">
        <v>4.5241103507578373E-3</v>
      </c>
      <c r="SQ122" s="40">
        <v>2.0980392582714558E-3</v>
      </c>
      <c r="SR122" s="40">
        <v>3.3883678261190653E-3</v>
      </c>
      <c r="SS122" s="40">
        <v>-3.6608984228223562E-3</v>
      </c>
      <c r="ST122" s="40">
        <v>-4.8140376806259155E-2</v>
      </c>
      <c r="SU122" s="336" t="s">
        <v>838</v>
      </c>
      <c r="SV122" s="336" t="s">
        <v>851</v>
      </c>
      <c r="SW122" s="336" t="s">
        <v>851</v>
      </c>
      <c r="SX122" s="40">
        <v>8.4227304905653E-3</v>
      </c>
      <c r="SY122" s="40">
        <v>6.670000497251749E-3</v>
      </c>
      <c r="SZ122" s="40">
        <v>1.247466541826725E-2</v>
      </c>
      <c r="TA122" s="40">
        <v>9.5765246078372002E-3</v>
      </c>
      <c r="TB122" s="40">
        <v>2.6993998326361179E-3</v>
      </c>
      <c r="TC122" s="336" t="s">
        <v>840</v>
      </c>
      <c r="TD122" s="336" t="s">
        <v>851</v>
      </c>
      <c r="TE122" s="336" t="s">
        <v>851</v>
      </c>
      <c r="TF122" s="336" t="s">
        <v>851</v>
      </c>
      <c r="TG122" s="40">
        <v>4.9366001039743423E-3</v>
      </c>
      <c r="TH122" s="40">
        <v>3.0659451149404049E-3</v>
      </c>
      <c r="TI122" s="40">
        <v>5.0085904076695442E-3</v>
      </c>
      <c r="TJ122" s="40">
        <v>-1.2893141247332096E-3</v>
      </c>
      <c r="TK122" s="40">
        <v>-4.5110087841749191E-2</v>
      </c>
      <c r="TL122" s="336" t="s">
        <v>838</v>
      </c>
      <c r="TM122" s="336" t="s">
        <v>851</v>
      </c>
      <c r="TN122" s="336" t="s">
        <v>851</v>
      </c>
      <c r="TO122" s="336" t="s">
        <v>851</v>
      </c>
      <c r="TP122" s="40">
        <v>8.5674813017249107E-3</v>
      </c>
      <c r="TQ122" s="40">
        <v>7.4552679434418678E-3</v>
      </c>
      <c r="TR122" s="40">
        <v>1.3876170851290226E-2</v>
      </c>
      <c r="TS122" s="40">
        <v>1.1171650141477585E-2</v>
      </c>
      <c r="TT122" s="40">
        <v>4.7893943265080452E-3</v>
      </c>
      <c r="TU122" s="336" t="s">
        <v>840</v>
      </c>
      <c r="TV122" s="336" t="s">
        <v>851</v>
      </c>
      <c r="TW122" s="40">
        <v>41570</v>
      </c>
      <c r="TX122" s="336" t="s">
        <v>840</v>
      </c>
      <c r="TY122" s="336" t="s">
        <v>851</v>
      </c>
      <c r="TZ122" s="40">
        <v>49277.578125</v>
      </c>
      <c r="UA122" s="336" t="s">
        <v>838</v>
      </c>
      <c r="UB122" s="336" t="s">
        <v>851</v>
      </c>
      <c r="UC122" s="40">
        <v>36362.357322990603</v>
      </c>
      <c r="UD122" s="336" t="s">
        <v>840</v>
      </c>
      <c r="UE122" s="336" t="s">
        <v>851</v>
      </c>
      <c r="UF122" s="336" t="s">
        <v>851</v>
      </c>
      <c r="UG122" s="40">
        <v>0.19091431796550751</v>
      </c>
      <c r="UH122" s="40">
        <v>0.1817762702703476</v>
      </c>
      <c r="UI122" s="40">
        <v>0.17507949471473694</v>
      </c>
      <c r="UJ122" s="40">
        <v>0.18785578012466431</v>
      </c>
      <c r="UK122" s="40">
        <v>0.18741469085216522</v>
      </c>
      <c r="UL122" s="336" t="s">
        <v>838</v>
      </c>
      <c r="UM122" s="336" t="s">
        <v>851</v>
      </c>
      <c r="UN122" s="336" t="s">
        <v>851</v>
      </c>
      <c r="UO122" s="336" t="s">
        <v>851</v>
      </c>
      <c r="UP122" s="40">
        <v>0.28127354383468628</v>
      </c>
      <c r="UQ122" s="40">
        <v>0.27668270468711853</v>
      </c>
      <c r="UR122" s="40">
        <v>0.2712787389755249</v>
      </c>
      <c r="US122" s="40">
        <v>0.28677600622177124</v>
      </c>
      <c r="UT122" s="40">
        <v>0.28811356425285339</v>
      </c>
      <c r="UU122" s="336" t="s">
        <v>840</v>
      </c>
    </row>
    <row r="123" spans="1:567">
      <c r="A123" s="336" t="s">
        <v>425</v>
      </c>
      <c r="B123" s="336" t="s">
        <v>83</v>
      </c>
      <c r="C123" s="336" t="s">
        <v>309</v>
      </c>
      <c r="D123" s="40">
        <v>3.1393382698297501E-2</v>
      </c>
      <c r="E123" s="336" t="s">
        <v>436</v>
      </c>
      <c r="F123" s="40">
        <v>3.929109126329422E-2</v>
      </c>
      <c r="G123" s="336" t="s">
        <v>1741</v>
      </c>
      <c r="H123" s="40">
        <v>3.4471604973077774E-2</v>
      </c>
      <c r="I123" s="336" t="s">
        <v>1447</v>
      </c>
      <c r="J123" s="40">
        <v>2.8652146458625793E-2</v>
      </c>
      <c r="K123" s="336" t="s">
        <v>1803</v>
      </c>
      <c r="L123" s="336" t="s">
        <v>436</v>
      </c>
      <c r="M123" s="40">
        <v>0.48345249891281128</v>
      </c>
      <c r="N123" s="40"/>
      <c r="O123" s="336" t="s">
        <v>1736</v>
      </c>
      <c r="P123" s="40"/>
      <c r="Q123" s="336" t="s">
        <v>1736</v>
      </c>
      <c r="R123" s="40"/>
      <c r="S123" s="336" t="s">
        <v>1736</v>
      </c>
      <c r="T123" s="40">
        <v>0.48345249891281128</v>
      </c>
      <c r="U123" s="336" t="s">
        <v>436</v>
      </c>
      <c r="V123" s="336" t="s">
        <v>851</v>
      </c>
      <c r="W123" s="336" t="s">
        <v>1741</v>
      </c>
      <c r="X123" s="40">
        <v>0.48345249891281128</v>
      </c>
      <c r="Y123" s="40"/>
      <c r="Z123" s="336" t="s">
        <v>1736</v>
      </c>
      <c r="AA123" s="40"/>
      <c r="AB123" s="336" t="s">
        <v>1736</v>
      </c>
      <c r="AC123" s="40">
        <v>0.50214570760726929</v>
      </c>
      <c r="AD123" s="336" t="s">
        <v>1741</v>
      </c>
      <c r="AE123" s="40">
        <v>0.48345249891281128</v>
      </c>
      <c r="AF123" s="336" t="s">
        <v>1741</v>
      </c>
      <c r="AG123" s="336" t="s">
        <v>851</v>
      </c>
      <c r="AH123" s="336" t="s">
        <v>1447</v>
      </c>
      <c r="AI123" s="40">
        <v>0.4942929744720459</v>
      </c>
      <c r="AJ123" s="40"/>
      <c r="AK123" s="336" t="s">
        <v>1736</v>
      </c>
      <c r="AL123" s="40"/>
      <c r="AM123" s="336" t="s">
        <v>1736</v>
      </c>
      <c r="AN123" s="40">
        <v>0.50214570760726929</v>
      </c>
      <c r="AO123" s="336" t="s">
        <v>1447</v>
      </c>
      <c r="AP123" s="40">
        <v>0.4942929744720459</v>
      </c>
      <c r="AQ123" s="336" t="s">
        <v>1447</v>
      </c>
      <c r="AR123" s="336" t="s">
        <v>851</v>
      </c>
      <c r="AS123" s="336" t="s">
        <v>1803</v>
      </c>
      <c r="AT123" s="40">
        <v>0.49012428522109985</v>
      </c>
      <c r="AU123" s="40"/>
      <c r="AV123" s="336" t="s">
        <v>1736</v>
      </c>
      <c r="AW123" s="40"/>
      <c r="AX123" s="336" t="s">
        <v>1736</v>
      </c>
      <c r="AY123" s="40">
        <v>0.50214570760726929</v>
      </c>
      <c r="AZ123" s="336" t="s">
        <v>1803</v>
      </c>
      <c r="BA123" s="40">
        <v>0.49012428522109985</v>
      </c>
      <c r="BB123" s="336" t="s">
        <v>1803</v>
      </c>
      <c r="BC123" s="336" t="s">
        <v>851</v>
      </c>
      <c r="BD123" s="336" t="s">
        <v>436</v>
      </c>
      <c r="BE123" s="40">
        <v>4.1732926368713379</v>
      </c>
      <c r="BF123" s="336" t="s">
        <v>827</v>
      </c>
      <c r="BG123" s="40">
        <v>2.5369598865509033</v>
      </c>
      <c r="BH123" s="336" t="s">
        <v>1447</v>
      </c>
      <c r="BI123" s="40">
        <v>3.256450891494751</v>
      </c>
      <c r="BJ123" s="336" t="s">
        <v>1803</v>
      </c>
      <c r="BK123" s="40">
        <v>3.3556423187255859</v>
      </c>
      <c r="BL123" s="336" t="s">
        <v>851</v>
      </c>
      <c r="BM123" s="40">
        <v>2.5539395809173584</v>
      </c>
      <c r="BN123" s="336" t="s">
        <v>838</v>
      </c>
      <c r="BO123" s="336" t="s">
        <v>851</v>
      </c>
      <c r="BP123" s="336" t="s">
        <v>436</v>
      </c>
      <c r="BQ123" s="40">
        <v>1.1367395520210266E-2</v>
      </c>
      <c r="BR123" s="40">
        <v>9.4166509807109833E-3</v>
      </c>
      <c r="BS123" s="40">
        <v>7.5995810329914093E-3</v>
      </c>
      <c r="BT123" s="40">
        <v>6.3149495981633663E-3</v>
      </c>
      <c r="BU123" s="40">
        <v>6.3149658963084221E-3</v>
      </c>
      <c r="BV123" s="336" t="s">
        <v>851</v>
      </c>
      <c r="BW123" s="336" t="s">
        <v>827</v>
      </c>
      <c r="BX123" s="40">
        <v>1.3070630840957165E-2</v>
      </c>
      <c r="BY123" s="40">
        <v>1.0015441104769707E-2</v>
      </c>
      <c r="BZ123" s="40">
        <v>7.8475717455148697E-3</v>
      </c>
      <c r="CA123" s="40">
        <v>5.7740961201488972E-3</v>
      </c>
      <c r="CB123" s="40">
        <v>4.7751865349709988E-3</v>
      </c>
      <c r="CC123" s="336" t="s">
        <v>851</v>
      </c>
      <c r="CD123" s="336" t="s">
        <v>1447</v>
      </c>
      <c r="CE123" s="40">
        <v>1.027165912091732E-2</v>
      </c>
      <c r="CF123" s="40">
        <v>7.590150460600853E-3</v>
      </c>
      <c r="CG123" s="40">
        <v>6.2735783867537975E-3</v>
      </c>
      <c r="CH123" s="40">
        <v>4.7751604579389095E-3</v>
      </c>
      <c r="CI123" s="40">
        <v>4.7751911915838718E-3</v>
      </c>
      <c r="CJ123" s="336" t="s">
        <v>851</v>
      </c>
      <c r="CK123" s="336" t="s">
        <v>1803</v>
      </c>
      <c r="CL123" s="40">
        <v>8.7053673341870308E-3</v>
      </c>
      <c r="CM123" s="40">
        <v>6.8234307691454887E-3</v>
      </c>
      <c r="CN123" s="40">
        <v>5.2746222354471684E-3</v>
      </c>
      <c r="CO123" s="40">
        <v>4.7751488164067268E-3</v>
      </c>
      <c r="CP123" s="40">
        <v>4.7751772217452526E-3</v>
      </c>
      <c r="CQ123" s="336" t="s">
        <v>851</v>
      </c>
      <c r="CR123" s="40">
        <v>6.4175829887390137</v>
      </c>
      <c r="CS123" s="40">
        <v>7.5183849334716797</v>
      </c>
      <c r="CT123" s="40">
        <v>8.3398933410644531</v>
      </c>
      <c r="CU123" s="40">
        <v>9.0693817138671875</v>
      </c>
      <c r="CV123" s="40">
        <v>9.4939479827880859</v>
      </c>
      <c r="CW123" s="336" t="s">
        <v>1741</v>
      </c>
      <c r="CX123" s="336" t="s">
        <v>851</v>
      </c>
      <c r="CY123" s="40">
        <v>7.113670825958252</v>
      </c>
      <c r="CZ123" s="40">
        <v>8.0303182601928711</v>
      </c>
      <c r="DA123" s="40">
        <v>8.7820310592651367</v>
      </c>
      <c r="DB123" s="40">
        <v>9.3535022735595703</v>
      </c>
      <c r="DC123" s="40">
        <v>9.7046165466308594</v>
      </c>
      <c r="DD123" s="336" t="s">
        <v>1447</v>
      </c>
      <c r="DE123" s="336" t="s">
        <v>851</v>
      </c>
      <c r="DF123" s="40">
        <v>9.845062255859375</v>
      </c>
      <c r="DG123" s="336" t="s">
        <v>1803</v>
      </c>
      <c r="DH123" s="336" t="s">
        <v>851</v>
      </c>
      <c r="DI123" s="336" t="s">
        <v>851</v>
      </c>
      <c r="DJ123" s="336">
        <v>10.5</v>
      </c>
      <c r="DK123" s="336" t="s">
        <v>1738</v>
      </c>
      <c r="DL123" s="336" t="s">
        <v>851</v>
      </c>
      <c r="DM123" s="336" t="s">
        <v>851</v>
      </c>
      <c r="DN123" s="336" t="s">
        <v>436</v>
      </c>
      <c r="DO123" s="40">
        <v>8.7731815874576569E-3</v>
      </c>
      <c r="DP123" s="40">
        <v>1.7959527671337128E-2</v>
      </c>
      <c r="DQ123" s="40">
        <v>2.979058213531971E-2</v>
      </c>
      <c r="DR123" s="40">
        <v>3.2318297773599625E-2</v>
      </c>
      <c r="DS123" s="40">
        <v>1.7070765898097306E-4</v>
      </c>
      <c r="DT123" s="336" t="s">
        <v>851</v>
      </c>
      <c r="DU123" s="336" t="s">
        <v>827</v>
      </c>
      <c r="DV123" s="40">
        <v>5.8426120085641742E-4</v>
      </c>
      <c r="DW123" s="40">
        <v>7.9056741669774055E-3</v>
      </c>
      <c r="DX123" s="40">
        <v>-3.1133680604398251E-3</v>
      </c>
      <c r="DY123" s="40">
        <v>-1.8547475337982178E-2</v>
      </c>
      <c r="DZ123" s="40">
        <v>-1.6610736027359962E-2</v>
      </c>
      <c r="EA123" s="336" t="s">
        <v>851</v>
      </c>
      <c r="EB123" s="336" t="s">
        <v>1447</v>
      </c>
      <c r="EC123" s="40">
        <v>3.2260455191135406E-3</v>
      </c>
      <c r="ED123" s="40">
        <v>-1.5278147475328296E-4</v>
      </c>
      <c r="EE123" s="40">
        <v>-9.8908925428986549E-3</v>
      </c>
      <c r="EF123" s="40">
        <v>-9.9301533773541451E-3</v>
      </c>
      <c r="EG123" s="40">
        <v>-7.7388160862028599E-3</v>
      </c>
      <c r="EH123" s="336" t="s">
        <v>851</v>
      </c>
      <c r="EI123" s="336" t="s">
        <v>1803</v>
      </c>
      <c r="EJ123" s="40">
        <v>-1.0427701054140925E-3</v>
      </c>
      <c r="EK123" s="40">
        <v>-1.0460381396114826E-2</v>
      </c>
      <c r="EL123" s="40">
        <v>-1.8955511972308159E-2</v>
      </c>
      <c r="EM123" s="40">
        <v>-1.9001936540007591E-2</v>
      </c>
      <c r="EN123" s="40">
        <v>-1.2628008611500263E-2</v>
      </c>
      <c r="EO123" s="336" t="s">
        <v>851</v>
      </c>
      <c r="EP123" s="336" t="s">
        <v>851</v>
      </c>
      <c r="EQ123" s="336" t="s">
        <v>851</v>
      </c>
      <c r="ER123" s="40">
        <v>0.4178</v>
      </c>
      <c r="ES123" s="336" t="s">
        <v>1739</v>
      </c>
      <c r="ET123" s="336" t="s">
        <v>851</v>
      </c>
      <c r="EU123" s="336" t="s">
        <v>851</v>
      </c>
      <c r="EV123" s="40">
        <v>0.67260000000000009</v>
      </c>
      <c r="EW123" s="336" t="s">
        <v>1739</v>
      </c>
      <c r="EX123" s="336" t="s">
        <v>851</v>
      </c>
      <c r="EY123" s="336" t="s">
        <v>851</v>
      </c>
      <c r="EZ123" s="40">
        <v>0.15560000000000002</v>
      </c>
      <c r="FA123" s="336" t="s">
        <v>1739</v>
      </c>
      <c r="FB123" s="336" t="s">
        <v>851</v>
      </c>
      <c r="FC123" s="40">
        <v>-6.9367244839668274E-2</v>
      </c>
      <c r="FD123" s="40">
        <v>-9.1830290853977203E-2</v>
      </c>
      <c r="FE123" s="40">
        <v>-8.8415838778018951E-2</v>
      </c>
      <c r="FF123" s="40">
        <v>-7.454393059015274E-2</v>
      </c>
      <c r="FG123" s="40">
        <v>-7.9827010631561279E-2</v>
      </c>
      <c r="FH123" s="336" t="s">
        <v>838</v>
      </c>
      <c r="FI123" s="336" t="s">
        <v>851</v>
      </c>
      <c r="FJ123" s="40">
        <v>-6.5274417400360107E-2</v>
      </c>
      <c r="FK123" s="40">
        <v>-9.8624922335147858E-2</v>
      </c>
      <c r="FL123" s="40">
        <v>-8.7500020861625671E-2</v>
      </c>
      <c r="FM123" s="40">
        <v>-7.6823733747005463E-2</v>
      </c>
      <c r="FN123" s="40">
        <v>-2.2548303008079529E-2</v>
      </c>
      <c r="FO123" s="336" t="s">
        <v>840</v>
      </c>
      <c r="FP123" s="336" t="s">
        <v>851</v>
      </c>
      <c r="FQ123" s="40">
        <v>0.8699803352355957</v>
      </c>
      <c r="FR123" s="336" t="s">
        <v>840</v>
      </c>
      <c r="FS123" s="336" t="s">
        <v>851</v>
      </c>
      <c r="FT123" s="336" t="s">
        <v>851</v>
      </c>
      <c r="FU123" s="40">
        <v>7.5786381959915161E-2</v>
      </c>
      <c r="FV123" s="40">
        <v>8.111303299665451E-2</v>
      </c>
      <c r="FW123" s="40">
        <v>4.4733352959156036E-2</v>
      </c>
      <c r="FX123" s="40">
        <v>3.4041780978441238E-2</v>
      </c>
      <c r="FY123" s="40">
        <v>1.8549196422100067E-2</v>
      </c>
      <c r="FZ123" s="336" t="s">
        <v>840</v>
      </c>
      <c r="GA123" s="336" t="s">
        <v>851</v>
      </c>
      <c r="GB123" s="336" t="s">
        <v>851</v>
      </c>
      <c r="GC123" s="336" t="s">
        <v>851</v>
      </c>
      <c r="GD123" s="336" t="s">
        <v>851</v>
      </c>
      <c r="GE123" s="336" t="s">
        <v>851</v>
      </c>
      <c r="GF123" s="336" t="s">
        <v>851</v>
      </c>
      <c r="GG123" s="336" t="s">
        <v>851</v>
      </c>
      <c r="GH123" s="336" t="s">
        <v>851</v>
      </c>
      <c r="GI123" s="336" t="s">
        <v>851</v>
      </c>
      <c r="GJ123" s="336" t="s">
        <v>851</v>
      </c>
      <c r="GK123" s="40">
        <v>5122495</v>
      </c>
      <c r="GL123" s="40">
        <v>5217328</v>
      </c>
      <c r="GM123" s="40">
        <v>5317514</v>
      </c>
      <c r="GN123" s="40">
        <v>5434036</v>
      </c>
      <c r="GO123" s="40">
        <v>5580241</v>
      </c>
      <c r="GP123" s="40">
        <v>5765639</v>
      </c>
      <c r="GQ123" s="40">
        <v>5991547</v>
      </c>
      <c r="GR123" s="40">
        <v>6255290</v>
      </c>
      <c r="GS123" s="40">
        <v>6556473</v>
      </c>
      <c r="GT123" s="40">
        <v>6893258</v>
      </c>
      <c r="GU123" s="40">
        <v>7261541</v>
      </c>
      <c r="GV123" s="40">
        <v>7662858</v>
      </c>
      <c r="GW123" s="40">
        <v>8089963</v>
      </c>
      <c r="GX123" s="40">
        <v>8518992</v>
      </c>
      <c r="GY123" s="40">
        <v>8918822</v>
      </c>
      <c r="GZ123" s="40">
        <v>9266573</v>
      </c>
      <c r="HA123" s="40">
        <v>9554286</v>
      </c>
      <c r="HB123" s="40">
        <v>9785840</v>
      </c>
      <c r="HC123" s="40">
        <v>9965322</v>
      </c>
      <c r="HD123" s="40">
        <v>10101697</v>
      </c>
      <c r="HE123" s="40">
        <v>10203140</v>
      </c>
      <c r="HF123" s="40">
        <v>10269000</v>
      </c>
      <c r="HG123" s="40">
        <v>10301000</v>
      </c>
      <c r="HH123" s="40">
        <v>10312000</v>
      </c>
      <c r="HI123" s="40">
        <v>10321000</v>
      </c>
      <c r="HJ123" s="40">
        <v>10340000</v>
      </c>
      <c r="HK123" s="40">
        <v>10375000</v>
      </c>
      <c r="HL123" s="40">
        <v>10426000</v>
      </c>
      <c r="HM123" s="40">
        <v>10492000</v>
      </c>
      <c r="HN123" s="40">
        <v>10569000</v>
      </c>
      <c r="HO123" s="40">
        <v>10655000</v>
      </c>
      <c r="HP123" s="40">
        <v>10751000</v>
      </c>
      <c r="HQ123" s="40">
        <v>10858000</v>
      </c>
      <c r="HR123" s="40">
        <v>10974000</v>
      </c>
      <c r="HS123" s="40">
        <v>11096000</v>
      </c>
      <c r="HT123" s="40">
        <v>11224000</v>
      </c>
      <c r="HU123" s="40">
        <v>11355000</v>
      </c>
      <c r="HV123" s="40">
        <v>11489000</v>
      </c>
      <c r="HW123" s="40">
        <v>11624000</v>
      </c>
      <c r="HX123" s="40">
        <v>11757000</v>
      </c>
      <c r="HY123" s="40">
        <v>11887000</v>
      </c>
      <c r="HZ123" s="40">
        <v>12011000</v>
      </c>
      <c r="IA123" s="40">
        <v>12131000</v>
      </c>
      <c r="IB123" s="40">
        <v>12245000</v>
      </c>
      <c r="IC123" s="40">
        <v>12355000</v>
      </c>
      <c r="ID123" s="40">
        <v>12462000</v>
      </c>
      <c r="IE123" s="40">
        <v>12564000</v>
      </c>
      <c r="IF123" s="40">
        <v>12662000</v>
      </c>
      <c r="IG123" s="40">
        <v>12756000</v>
      </c>
      <c r="IH123" s="40">
        <v>12846000</v>
      </c>
      <c r="II123" s="40">
        <v>12932000</v>
      </c>
      <c r="IJ123" s="336" t="s">
        <v>851</v>
      </c>
      <c r="IK123" s="336" t="s">
        <v>851</v>
      </c>
      <c r="IL123" s="336" t="s">
        <v>851</v>
      </c>
      <c r="IM123" s="40">
        <v>3.0576225370168686E-2</v>
      </c>
      <c r="IN123" s="40">
        <v>2.3946592584252357E-2</v>
      </c>
      <c r="IO123" s="40">
        <v>1.8174823373556137E-2</v>
      </c>
      <c r="IP123" s="40">
        <v>1.3592163100838661E-2</v>
      </c>
      <c r="IQ123" s="40">
        <v>9.9920863285660744E-3</v>
      </c>
      <c r="IR123" s="40">
        <v>6.434132345020771E-3</v>
      </c>
      <c r="IS123" s="40">
        <v>3.1113296281546354E-3</v>
      </c>
      <c r="IT123" s="40">
        <v>1.0672877542674541E-3</v>
      </c>
      <c r="IU123" s="40">
        <v>8.7238894775509834E-4</v>
      </c>
      <c r="IV123" s="40">
        <v>1.8392144702374935E-3</v>
      </c>
      <c r="IW123" s="40">
        <v>3.3791970927268267E-3</v>
      </c>
      <c r="IX123" s="40">
        <v>4.903620108962059E-3</v>
      </c>
      <c r="IY123" s="40">
        <v>6.3103758729994297E-3</v>
      </c>
      <c r="IZ123" s="40">
        <v>7.3121259920299053E-3</v>
      </c>
      <c r="JA123" s="40">
        <v>8.1040775403380394E-3</v>
      </c>
      <c r="JB123" s="40">
        <v>8.9695081114768982E-3</v>
      </c>
      <c r="JC123" s="40">
        <v>9.9033620208501816E-3</v>
      </c>
      <c r="JD123" s="40">
        <v>1.0626703500747681E-2</v>
      </c>
      <c r="JE123" s="40">
        <v>1.1055844835937023E-2</v>
      </c>
      <c r="JF123" s="40">
        <v>1.1469659395515919E-2</v>
      </c>
      <c r="JG123" s="40">
        <v>1.1603833176195621E-2</v>
      </c>
      <c r="JH123" s="40">
        <v>1.1731880716979504E-2</v>
      </c>
      <c r="JI123" s="40">
        <v>1.1681870557367802E-2</v>
      </c>
      <c r="JJ123" s="40">
        <v>1.1376881971955299E-2</v>
      </c>
      <c r="JK123" s="40">
        <v>1.0996557772159576E-2</v>
      </c>
      <c r="JL123" s="40">
        <v>1.0377530939877033E-2</v>
      </c>
      <c r="JM123" s="40">
        <v>9.9412631243467331E-3</v>
      </c>
      <c r="JN123" s="40">
        <v>9.3535305932164192E-3</v>
      </c>
      <c r="JO123" s="40">
        <v>8.9431488886475563E-3</v>
      </c>
      <c r="JP123" s="40">
        <v>8.6231743916869164E-3</v>
      </c>
      <c r="JQ123" s="40">
        <v>8.1515675410628319E-3</v>
      </c>
      <c r="JR123" s="40">
        <v>7.7698002569377422E-3</v>
      </c>
      <c r="JS123" s="40">
        <v>7.3963669128715992E-3</v>
      </c>
      <c r="JT123" s="40">
        <v>7.0307296700775623E-3</v>
      </c>
      <c r="JU123" s="40">
        <v>6.6723809577524662E-3</v>
      </c>
      <c r="JV123" s="336" t="s">
        <v>1740</v>
      </c>
      <c r="JW123" s="336" t="s">
        <v>851</v>
      </c>
      <c r="JX123" s="336" t="s">
        <v>851</v>
      </c>
      <c r="JY123" s="336" t="s">
        <v>851</v>
      </c>
      <c r="JZ123" s="336" t="s">
        <v>851</v>
      </c>
      <c r="KA123" s="336" t="s">
        <v>1740</v>
      </c>
      <c r="KB123" s="40">
        <v>0.50648821306431202</v>
      </c>
      <c r="KC123" s="40">
        <v>0.506236991440281</v>
      </c>
      <c r="KD123" s="40">
        <v>0.50611618420084492</v>
      </c>
      <c r="KE123" s="40">
        <v>0.50610316455404003</v>
      </c>
      <c r="KF123" s="40">
        <v>0.50617386365874995</v>
      </c>
      <c r="KG123" s="40">
        <v>0.50631266453268298</v>
      </c>
      <c r="KH123" s="40">
        <v>0.50651220729685797</v>
      </c>
      <c r="KI123" s="40">
        <v>0.50677098673877996</v>
      </c>
      <c r="KJ123" s="40">
        <v>0.50708089866481099</v>
      </c>
      <c r="KK123" s="40">
        <v>0.507432469552207</v>
      </c>
      <c r="KL123" s="40">
        <v>0.50781336588572001</v>
      </c>
      <c r="KM123" s="40">
        <v>0.50821852807600698</v>
      </c>
      <c r="KN123" s="40">
        <v>0.50863311802132305</v>
      </c>
      <c r="KO123" s="40">
        <v>0.50902715017088607</v>
      </c>
      <c r="KP123" s="40">
        <v>0.50936514992130799</v>
      </c>
      <c r="KQ123" s="40">
        <v>0.50962324915053103</v>
      </c>
      <c r="KR123" s="40">
        <v>0.509790146175506</v>
      </c>
      <c r="KS123" s="40">
        <v>0.50987089686595899</v>
      </c>
      <c r="KT123" s="40">
        <v>0.50987909251955599</v>
      </c>
      <c r="KU123" s="40">
        <v>0.509835210622682</v>
      </c>
      <c r="KV123" s="40">
        <v>0.50975466635019206</v>
      </c>
      <c r="KW123" s="40">
        <v>0.50964088316776202</v>
      </c>
      <c r="KX123" s="40">
        <v>0.50949409755089203</v>
      </c>
      <c r="KY123" s="40">
        <v>0.509325222461815</v>
      </c>
      <c r="KZ123" s="40">
        <v>0.509147043421186</v>
      </c>
      <c r="LA123" s="40">
        <v>0.50896815338922496</v>
      </c>
      <c r="LB123" s="40">
        <v>0.50879362281474894</v>
      </c>
      <c r="LC123" s="40">
        <v>0.50862330626433905</v>
      </c>
      <c r="LD123" s="40">
        <v>0.50845656155253405</v>
      </c>
      <c r="LE123" s="40">
        <v>0.50828908862800093</v>
      </c>
      <c r="LF123" s="40">
        <v>0.50811841078013398</v>
      </c>
      <c r="LG123" s="40">
        <v>0.50794630523350304</v>
      </c>
      <c r="LH123" s="40">
        <v>0.50777430484094799</v>
      </c>
      <c r="LI123" s="40">
        <v>0.50760283273407403</v>
      </c>
      <c r="LJ123" s="40">
        <v>0.50743321171042399</v>
      </c>
      <c r="LK123" s="40">
        <v>0.50726570249429304</v>
      </c>
      <c r="LL123" s="336" t="s">
        <v>851</v>
      </c>
      <c r="LM123" s="336" t="s">
        <v>851</v>
      </c>
      <c r="LN123" s="336" t="s">
        <v>1740</v>
      </c>
      <c r="LO123" s="40">
        <v>0.6026763916015625</v>
      </c>
      <c r="LP123" s="40">
        <v>0.60756593942642212</v>
      </c>
      <c r="LQ123" s="40">
        <v>0.61303514242172241</v>
      </c>
      <c r="LR123" s="40">
        <v>0.61908012628555298</v>
      </c>
      <c r="LS123" s="40">
        <v>0.62544339895248413</v>
      </c>
      <c r="LT123" s="40">
        <v>0.63192456960678101</v>
      </c>
      <c r="LU123" s="40">
        <v>0.63862109184265137</v>
      </c>
      <c r="LV123" s="40">
        <v>0.64430636167526245</v>
      </c>
      <c r="LW123" s="40">
        <v>0.64963150024414063</v>
      </c>
      <c r="LX123" s="40">
        <v>0.6547815203666687</v>
      </c>
      <c r="LY123" s="40">
        <v>0.66015475988388062</v>
      </c>
      <c r="LZ123" s="40">
        <v>0.6637108325958252</v>
      </c>
      <c r="MA123" s="40">
        <v>0.66784960031509399</v>
      </c>
      <c r="MB123" s="40">
        <v>0.6718451976776123</v>
      </c>
      <c r="MC123" s="40">
        <v>0.67499291896820068</v>
      </c>
      <c r="MD123" s="40">
        <v>0.67658376693725586</v>
      </c>
      <c r="ME123" s="40">
        <v>0.67761141061782837</v>
      </c>
      <c r="MF123" s="40">
        <v>0.67756491899490356</v>
      </c>
      <c r="MG123" s="40">
        <v>0.67659926414489746</v>
      </c>
      <c r="MH123" s="40">
        <v>0.67555874586105347</v>
      </c>
      <c r="MI123" s="40">
        <v>0.67453670501708984</v>
      </c>
      <c r="MJ123" s="40">
        <v>0.67344784736633301</v>
      </c>
      <c r="MK123" s="40">
        <v>0.67255634069442749</v>
      </c>
      <c r="ML123" s="40">
        <v>0.67188572883605957</v>
      </c>
      <c r="MM123" s="40">
        <v>0.67125970125198364</v>
      </c>
      <c r="MN123" s="40">
        <v>0.67064863443374634</v>
      </c>
      <c r="MO123" s="40">
        <v>0.67030221223831177</v>
      </c>
      <c r="MP123" s="40">
        <v>0.67001897096633911</v>
      </c>
      <c r="MQ123" s="40">
        <v>0.66990607976913452</v>
      </c>
      <c r="MR123" s="40">
        <v>0.66976934671401978</v>
      </c>
      <c r="MS123" s="40">
        <v>0.66947519779205322</v>
      </c>
      <c r="MT123" s="40">
        <v>0.66921365261077881</v>
      </c>
      <c r="MU123" s="40">
        <v>0.66900962591171265</v>
      </c>
      <c r="MV123" s="40">
        <v>0.66870492696762085</v>
      </c>
      <c r="MW123" s="40">
        <v>0.66837924718856812</v>
      </c>
      <c r="MX123" s="40">
        <v>0.66818743944168091</v>
      </c>
      <c r="MY123" s="336" t="s">
        <v>851</v>
      </c>
      <c r="MZ123" s="336" t="s">
        <v>1740</v>
      </c>
      <c r="NA123" s="40">
        <v>0.58511525392532349</v>
      </c>
      <c r="NB123" s="40">
        <v>0.58958274126052856</v>
      </c>
      <c r="NC123" s="40">
        <v>0.59446752071380615</v>
      </c>
      <c r="ND123" s="40">
        <v>0.59976416826248169</v>
      </c>
      <c r="NE123" s="40">
        <v>0.60521674156188965</v>
      </c>
      <c r="NF123" s="40">
        <v>0.61063319444656372</v>
      </c>
      <c r="NG123" s="40">
        <v>0.61612617969512939</v>
      </c>
      <c r="NH123" s="40">
        <v>0.62052226066589355</v>
      </c>
      <c r="NI123" s="40">
        <v>0.62441813945770264</v>
      </c>
      <c r="NJ123" s="40">
        <v>0.62813681364059448</v>
      </c>
      <c r="NK123" s="40">
        <v>0.63210833072662354</v>
      </c>
      <c r="NL123" s="40">
        <v>0.63440966606140137</v>
      </c>
      <c r="NM123" s="40">
        <v>0.63715708255767822</v>
      </c>
      <c r="NN123" s="40">
        <v>0.63991612195968628</v>
      </c>
      <c r="NO123" s="40">
        <v>0.64168792963027954</v>
      </c>
      <c r="NP123" s="40">
        <v>0.64204597473144531</v>
      </c>
      <c r="NQ123" s="40">
        <v>0.64198678731918335</v>
      </c>
      <c r="NR123" s="40">
        <v>0.64081782102584839</v>
      </c>
      <c r="NS123" s="40">
        <v>0.63887369632720947</v>
      </c>
      <c r="NT123" s="40">
        <v>0.63698631525039673</v>
      </c>
      <c r="NU123" s="40">
        <v>0.63515681028366089</v>
      </c>
      <c r="NV123" s="40">
        <v>0.63372963666915894</v>
      </c>
      <c r="NW123" s="40">
        <v>0.6324310302734375</v>
      </c>
      <c r="NX123" s="40">
        <v>0.63153821229934692</v>
      </c>
      <c r="NY123" s="40">
        <v>0.63043296337127686</v>
      </c>
      <c r="NZ123" s="40">
        <v>0.62909060716629028</v>
      </c>
      <c r="OA123" s="40">
        <v>0.62792438268661499</v>
      </c>
      <c r="OB123" s="40">
        <v>0.62665897607803345</v>
      </c>
      <c r="OC123" s="40">
        <v>0.62531644105911255</v>
      </c>
      <c r="OD123" s="40">
        <v>0.62420070171356201</v>
      </c>
      <c r="OE123" s="40">
        <v>0.62309420108795166</v>
      </c>
      <c r="OF123" s="40">
        <v>0.62241321802139282</v>
      </c>
      <c r="OG123" s="40">
        <v>0.62186068296432495</v>
      </c>
      <c r="OH123" s="40">
        <v>0.6214330792427063</v>
      </c>
      <c r="OI123" s="40">
        <v>0.62081581354141235</v>
      </c>
      <c r="OJ123" s="40">
        <v>0.62024438381195068</v>
      </c>
      <c r="OK123" s="336" t="s">
        <v>851</v>
      </c>
      <c r="OL123" s="336" t="s">
        <v>851</v>
      </c>
      <c r="OM123" s="336" t="s">
        <v>1740</v>
      </c>
      <c r="ON123" s="40">
        <v>0.5017465353012085</v>
      </c>
      <c r="OO123" s="40">
        <v>0.50665521621704102</v>
      </c>
      <c r="OP123" s="40">
        <v>0.51199907064437866</v>
      </c>
      <c r="OQ123" s="40">
        <v>0.51778936386108398</v>
      </c>
      <c r="OR123" s="40">
        <v>0.52382820844650269</v>
      </c>
      <c r="OS123" s="40">
        <v>0.52996635437011719</v>
      </c>
      <c r="OT123" s="40">
        <v>0.53627419471740723</v>
      </c>
      <c r="OU123" s="40">
        <v>0.5416949987411499</v>
      </c>
      <c r="OV123" s="40">
        <v>0.54693561792373657</v>
      </c>
      <c r="OW123" s="40">
        <v>0.55207830667495728</v>
      </c>
      <c r="OX123" s="40">
        <v>0.55773693323135376</v>
      </c>
      <c r="OY123" s="40">
        <v>0.56202411651611328</v>
      </c>
      <c r="OZ123" s="40">
        <v>0.56704390048980713</v>
      </c>
      <c r="PA123" s="40">
        <v>0.57224553823471069</v>
      </c>
      <c r="PB123" s="40">
        <v>0.57715964317321777</v>
      </c>
      <c r="PC123" s="40">
        <v>0.58113563060760498</v>
      </c>
      <c r="PD123" s="40">
        <v>0.58496886491775513</v>
      </c>
      <c r="PE123" s="40">
        <v>0.5883219838142395</v>
      </c>
      <c r="PF123" s="40">
        <v>0.59094220399856567</v>
      </c>
      <c r="PG123" s="40">
        <v>0.59300649166107178</v>
      </c>
      <c r="PH123" s="40">
        <v>0.59426230192184448</v>
      </c>
      <c r="PI123" s="40">
        <v>0.5945398211479187</v>
      </c>
      <c r="PJ123" s="40">
        <v>0.59422057867050171</v>
      </c>
      <c r="PK123" s="40">
        <v>0.59342741966247559</v>
      </c>
      <c r="PL123" s="40">
        <v>0.59275323152542114</v>
      </c>
      <c r="PM123" s="40">
        <v>0.59224361181259155</v>
      </c>
      <c r="PN123" s="40">
        <v>0.59204065799713135</v>
      </c>
      <c r="PO123" s="40">
        <v>0.59211933612823486</v>
      </c>
      <c r="PP123" s="40">
        <v>0.59240508079528809</v>
      </c>
      <c r="PQ123" s="40">
        <v>0.5927964448928833</v>
      </c>
      <c r="PR123" s="40">
        <v>0.5928422212600708</v>
      </c>
      <c r="PS123" s="40">
        <v>0.59288442134857178</v>
      </c>
      <c r="PT123" s="40">
        <v>0.59303426742553711</v>
      </c>
      <c r="PU123" s="40">
        <v>0.59305423498153687</v>
      </c>
      <c r="PV123" s="40">
        <v>0.59318077564239502</v>
      </c>
      <c r="PW123" s="40">
        <v>0.59341168403625488</v>
      </c>
      <c r="PX123" s="336" t="s">
        <v>851</v>
      </c>
      <c r="PY123" s="336" t="s">
        <v>851</v>
      </c>
      <c r="PZ123" s="40">
        <v>0.43799999999999994</v>
      </c>
      <c r="QA123" s="40">
        <v>0.43340000000000001</v>
      </c>
      <c r="QB123" s="40">
        <v>0.42780000000000001</v>
      </c>
      <c r="QC123" s="40">
        <v>0.42810000000000004</v>
      </c>
      <c r="QD123" s="40">
        <v>0.42799999999999999</v>
      </c>
      <c r="QE123" s="40">
        <v>0.42630000000000001</v>
      </c>
      <c r="QF123" s="40">
        <v>0.44090000000000001</v>
      </c>
      <c r="QG123" s="40">
        <v>0.43859999999999999</v>
      </c>
      <c r="QH123" s="40">
        <v>0.44740000000000002</v>
      </c>
      <c r="QI123" s="40">
        <v>0.43990000000000001</v>
      </c>
      <c r="QJ123" s="40">
        <v>0.4335</v>
      </c>
      <c r="QK123" s="40">
        <v>0.4244</v>
      </c>
      <c r="QL123" s="40">
        <v>0.4153</v>
      </c>
      <c r="QM123" s="40">
        <v>0.41549999999999998</v>
      </c>
      <c r="QN123" s="40">
        <v>0.41590000000000005</v>
      </c>
      <c r="QO123" s="40">
        <v>0.41649999999999998</v>
      </c>
      <c r="QP123" s="40">
        <v>0.41700000000000004</v>
      </c>
      <c r="QQ123" s="40">
        <v>0.41749999999999998</v>
      </c>
      <c r="QR123" s="40">
        <v>0.4178</v>
      </c>
      <c r="QS123" s="336" t="s">
        <v>851</v>
      </c>
      <c r="QT123" s="336" t="s">
        <v>851</v>
      </c>
      <c r="QU123" s="336" t="s">
        <v>851</v>
      </c>
      <c r="QV123" s="336" t="s">
        <v>851</v>
      </c>
      <c r="QW123" s="40">
        <v>7.1830482920631766E-4</v>
      </c>
      <c r="QX123" s="336" t="s">
        <v>851</v>
      </c>
      <c r="QY123" s="336" t="s">
        <v>851</v>
      </c>
      <c r="QZ123" s="336" t="s">
        <v>851</v>
      </c>
      <c r="RA123" s="336" t="s">
        <v>851</v>
      </c>
      <c r="RB123" s="336" t="s">
        <v>851</v>
      </c>
      <c r="RC123" s="336" t="s">
        <v>851</v>
      </c>
      <c r="RD123" s="336" t="s">
        <v>851</v>
      </c>
      <c r="RE123" s="336" t="s">
        <v>851</v>
      </c>
      <c r="RF123" s="40">
        <v>0.33700000000000002</v>
      </c>
      <c r="RG123" s="40">
        <v>2010</v>
      </c>
      <c r="RH123" s="336" t="s">
        <v>840</v>
      </c>
      <c r="RI123" s="336" t="s">
        <v>851</v>
      </c>
      <c r="RJ123" s="40">
        <v>1E-3</v>
      </c>
      <c r="RK123" s="40">
        <v>2010</v>
      </c>
      <c r="RL123" s="336" t="s">
        <v>840</v>
      </c>
      <c r="RM123" s="336" t="s">
        <v>851</v>
      </c>
      <c r="RN123" s="40">
        <v>0.02</v>
      </c>
      <c r="RO123" s="40">
        <v>2010</v>
      </c>
      <c r="RP123" s="336" t="s">
        <v>840</v>
      </c>
      <c r="RQ123" s="336" t="s">
        <v>851</v>
      </c>
      <c r="RR123" s="40">
        <v>0.17499999999999999</v>
      </c>
      <c r="RS123" s="40">
        <v>2010</v>
      </c>
      <c r="RT123" s="336" t="s">
        <v>840</v>
      </c>
      <c r="RU123" s="336" t="s">
        <v>851</v>
      </c>
      <c r="RV123" s="40">
        <v>0.157</v>
      </c>
      <c r="RW123" s="40">
        <v>2018</v>
      </c>
      <c r="RX123" s="336" t="s">
        <v>840</v>
      </c>
      <c r="RY123" s="336" t="s">
        <v>851</v>
      </c>
      <c r="RZ123" s="336" t="s">
        <v>838</v>
      </c>
      <c r="SA123" s="40">
        <v>0.19836859405040741</v>
      </c>
      <c r="SB123" s="40">
        <v>0.20551106333732605</v>
      </c>
      <c r="SC123" s="40">
        <v>0.18276408314704895</v>
      </c>
      <c r="SD123" s="40">
        <v>0.1520988792181015</v>
      </c>
      <c r="SE123" s="40">
        <v>0.10462132841348648</v>
      </c>
      <c r="SF123" s="336" t="s">
        <v>851</v>
      </c>
      <c r="SG123" s="336" t="s">
        <v>851</v>
      </c>
      <c r="SH123" s="40">
        <v>0.22576285898685455</v>
      </c>
      <c r="SI123" s="40">
        <v>0.23108889162540436</v>
      </c>
      <c r="SJ123" s="40">
        <v>0.20378218591213226</v>
      </c>
      <c r="SK123" s="40">
        <v>0.17175774276256561</v>
      </c>
      <c r="SL123" s="40">
        <v>0.10873349010944366</v>
      </c>
      <c r="SM123" s="336" t="s">
        <v>840</v>
      </c>
      <c r="SN123" s="336" t="s">
        <v>851</v>
      </c>
      <c r="SO123" s="336" t="s">
        <v>851</v>
      </c>
      <c r="SP123" s="40">
        <v>4.024524986743927E-2</v>
      </c>
      <c r="SQ123" s="40">
        <v>3.306860476732254E-2</v>
      </c>
      <c r="SR123" s="40">
        <v>1.9799994304776192E-2</v>
      </c>
      <c r="SS123" s="40">
        <v>1.2657728977501392E-2</v>
      </c>
      <c r="ST123" s="40">
        <v>-1.5635443851351738E-2</v>
      </c>
      <c r="SU123" s="336" t="s">
        <v>838</v>
      </c>
      <c r="SV123" s="336" t="s">
        <v>851</v>
      </c>
      <c r="SW123" s="336" t="s">
        <v>851</v>
      </c>
      <c r="SX123" s="40">
        <v>4.3111614882946014E-2</v>
      </c>
      <c r="SY123" s="40">
        <v>3.9339549839496613E-2</v>
      </c>
      <c r="SZ123" s="40">
        <v>2.3651987314224243E-2</v>
      </c>
      <c r="TA123" s="40">
        <v>2.071656659245491E-2</v>
      </c>
      <c r="TB123" s="40">
        <v>1.9365927204489708E-2</v>
      </c>
      <c r="TC123" s="336" t="s">
        <v>840</v>
      </c>
      <c r="TD123" s="336" t="s">
        <v>851</v>
      </c>
      <c r="TE123" s="336" t="s">
        <v>851</v>
      </c>
      <c r="TF123" s="336" t="s">
        <v>851</v>
      </c>
      <c r="TG123" s="40">
        <v>5.7925344444811344E-3</v>
      </c>
      <c r="TH123" s="40">
        <v>-4.9834093078970909E-3</v>
      </c>
      <c r="TI123" s="40">
        <v>-1.4210354536771774E-2</v>
      </c>
      <c r="TJ123" s="40">
        <v>-6.5986518748104572E-3</v>
      </c>
      <c r="TK123" s="40">
        <v>-2.5627546012401581E-2</v>
      </c>
      <c r="TL123" s="336" t="s">
        <v>838</v>
      </c>
      <c r="TM123" s="336" t="s">
        <v>851</v>
      </c>
      <c r="TN123" s="336" t="s">
        <v>851</v>
      </c>
      <c r="TO123" s="336" t="s">
        <v>851</v>
      </c>
      <c r="TP123" s="40">
        <v>8.2648731768131256E-3</v>
      </c>
      <c r="TQ123" s="40">
        <v>-2.2521318169310689E-4</v>
      </c>
      <c r="TR123" s="40">
        <v>-1.4563973061740398E-2</v>
      </c>
      <c r="TS123" s="40">
        <v>-4.1913441382348537E-3</v>
      </c>
      <c r="TT123" s="40">
        <v>5.7737641036510468E-3</v>
      </c>
      <c r="TU123" s="336" t="s">
        <v>840</v>
      </c>
      <c r="TV123" s="336" t="s">
        <v>851</v>
      </c>
      <c r="TW123" s="40">
        <v>4410</v>
      </c>
      <c r="TX123" s="336" t="s">
        <v>840</v>
      </c>
      <c r="TY123" s="336" t="s">
        <v>851</v>
      </c>
      <c r="TZ123" s="40">
        <v>4139.3798828125</v>
      </c>
      <c r="UA123" s="336" t="s">
        <v>838</v>
      </c>
      <c r="UB123" s="336" t="s">
        <v>851</v>
      </c>
      <c r="UC123" s="40">
        <v>4133.5498046759703</v>
      </c>
      <c r="UD123" s="336" t="s">
        <v>840</v>
      </c>
      <c r="UE123" s="336" t="s">
        <v>851</v>
      </c>
      <c r="UF123" s="336" t="s">
        <v>851</v>
      </c>
      <c r="UG123" s="40">
        <v>0.12900134921073914</v>
      </c>
      <c r="UH123" s="40">
        <v>0.11368076503276825</v>
      </c>
      <c r="UI123" s="40">
        <v>9.4348251819610596E-2</v>
      </c>
      <c r="UJ123" s="40">
        <v>7.7554956078529358E-2</v>
      </c>
      <c r="UK123" s="40">
        <v>2.4794317781925201E-2</v>
      </c>
      <c r="UL123" s="336" t="s">
        <v>838</v>
      </c>
      <c r="UM123" s="336" t="s">
        <v>851</v>
      </c>
      <c r="UN123" s="336" t="s">
        <v>851</v>
      </c>
      <c r="UO123" s="336" t="s">
        <v>851</v>
      </c>
      <c r="UP123" s="40">
        <v>0.16048844158649445</v>
      </c>
      <c r="UQ123" s="40">
        <v>0.1324639767408371</v>
      </c>
      <c r="UR123" s="40">
        <v>0.11628215759992599</v>
      </c>
      <c r="US123" s="40">
        <v>9.4934001564979553E-2</v>
      </c>
      <c r="UT123" s="40">
        <v>8.6185187101364136E-2</v>
      </c>
      <c r="UU123" s="336" t="s">
        <v>840</v>
      </c>
    </row>
    <row r="124" spans="1:567">
      <c r="A124" s="336" t="s">
        <v>425</v>
      </c>
      <c r="B124" s="336" t="s">
        <v>85</v>
      </c>
      <c r="C124" s="336" t="s">
        <v>310</v>
      </c>
      <c r="D124" s="40">
        <v>3.1415276229381561E-2</v>
      </c>
      <c r="E124" s="336" t="s">
        <v>436</v>
      </c>
      <c r="F124" s="40">
        <v>4.1845768690109253E-2</v>
      </c>
      <c r="G124" s="336" t="s">
        <v>1741</v>
      </c>
      <c r="H124" s="40">
        <v>4.2157877236604691E-2</v>
      </c>
      <c r="I124" s="336" t="s">
        <v>1447</v>
      </c>
      <c r="J124" s="40">
        <v>5.6540809571743011E-2</v>
      </c>
      <c r="K124" s="336" t="s">
        <v>1803</v>
      </c>
      <c r="L124" s="336" t="s">
        <v>436</v>
      </c>
      <c r="M124" s="40">
        <v>0.40734076499938965</v>
      </c>
      <c r="N124" s="40">
        <v>0.48374354839324951</v>
      </c>
      <c r="O124" s="336" t="s">
        <v>436</v>
      </c>
      <c r="P124" s="40">
        <v>0.40734076499938965</v>
      </c>
      <c r="Q124" s="336" t="s">
        <v>436</v>
      </c>
      <c r="R124" s="40">
        <v>0.53224915266036987</v>
      </c>
      <c r="S124" s="336" t="s">
        <v>436</v>
      </c>
      <c r="T124" s="40">
        <v>0.40142810344696045</v>
      </c>
      <c r="U124" s="336" t="s">
        <v>436</v>
      </c>
      <c r="V124" s="336" t="s">
        <v>851</v>
      </c>
      <c r="W124" s="336" t="s">
        <v>1741</v>
      </c>
      <c r="X124" s="40">
        <v>0.41554531455039978</v>
      </c>
      <c r="Y124" s="40">
        <v>0.50003927946090698</v>
      </c>
      <c r="Z124" s="336" t="s">
        <v>1741</v>
      </c>
      <c r="AA124" s="40">
        <v>0.41554531455039978</v>
      </c>
      <c r="AB124" s="336" t="s">
        <v>1741</v>
      </c>
      <c r="AC124" s="40">
        <v>0.52015447616577148</v>
      </c>
      <c r="AD124" s="336" t="s">
        <v>1741</v>
      </c>
      <c r="AE124" s="40">
        <v>0.40212547779083252</v>
      </c>
      <c r="AF124" s="336" t="s">
        <v>1741</v>
      </c>
      <c r="AG124" s="336" t="s">
        <v>851</v>
      </c>
      <c r="AH124" s="336" t="s">
        <v>1447</v>
      </c>
      <c r="AI124" s="40">
        <v>0.37978005409240723</v>
      </c>
      <c r="AJ124" s="40">
        <v>0.47497770190238953</v>
      </c>
      <c r="AK124" s="336" t="s">
        <v>1447</v>
      </c>
      <c r="AL124" s="40">
        <v>0.37978005409240723</v>
      </c>
      <c r="AM124" s="336" t="s">
        <v>1447</v>
      </c>
      <c r="AN124" s="40">
        <v>0.48434615135192871</v>
      </c>
      <c r="AO124" s="336" t="s">
        <v>1447</v>
      </c>
      <c r="AP124" s="40">
        <v>0.36366787552833557</v>
      </c>
      <c r="AQ124" s="336" t="s">
        <v>1447</v>
      </c>
      <c r="AR124" s="336" t="s">
        <v>851</v>
      </c>
      <c r="AS124" s="336" t="s">
        <v>1803</v>
      </c>
      <c r="AT124" s="40">
        <v>0.38072419166564941</v>
      </c>
      <c r="AU124" s="40">
        <v>0.47577196359634399</v>
      </c>
      <c r="AV124" s="336" t="s">
        <v>1803</v>
      </c>
      <c r="AW124" s="40">
        <v>0.38072419166564941</v>
      </c>
      <c r="AX124" s="336" t="s">
        <v>1803</v>
      </c>
      <c r="AY124" s="40">
        <v>0.48600777983665466</v>
      </c>
      <c r="AZ124" s="336" t="s">
        <v>1803</v>
      </c>
      <c r="BA124" s="40">
        <v>0.37249743938446045</v>
      </c>
      <c r="BB124" s="336" t="s">
        <v>1803</v>
      </c>
      <c r="BC124" s="336" t="s">
        <v>851</v>
      </c>
      <c r="BD124" s="336" t="s">
        <v>436</v>
      </c>
      <c r="BE124" s="40">
        <v>3.1937439441680908</v>
      </c>
      <c r="BF124" s="336" t="s">
        <v>827</v>
      </c>
      <c r="BG124" s="40">
        <v>1.7188683748245239</v>
      </c>
      <c r="BH124" s="336" t="s">
        <v>1447</v>
      </c>
      <c r="BI124" s="40">
        <v>1.9958717823028564</v>
      </c>
      <c r="BJ124" s="336" t="s">
        <v>1803</v>
      </c>
      <c r="BK124" s="40">
        <v>2.2367916107177734</v>
      </c>
      <c r="BL124" s="336" t="s">
        <v>851</v>
      </c>
      <c r="BM124" s="40">
        <v>3.8050816059112549</v>
      </c>
      <c r="BN124" s="336" t="s">
        <v>838</v>
      </c>
      <c r="BO124" s="336" t="s">
        <v>851</v>
      </c>
      <c r="BP124" s="336" t="s">
        <v>436</v>
      </c>
      <c r="BQ124" s="40">
        <v>9.012891910970211E-3</v>
      </c>
      <c r="BR124" s="40">
        <v>6.3162450678646564E-3</v>
      </c>
      <c r="BS124" s="40">
        <v>2.108679385855794E-3</v>
      </c>
      <c r="BT124" s="40">
        <v>1.5726356068626046E-3</v>
      </c>
      <c r="BU124" s="40">
        <v>1.5726689016446471E-3</v>
      </c>
      <c r="BV124" s="336" t="s">
        <v>851</v>
      </c>
      <c r="BW124" s="336" t="s">
        <v>827</v>
      </c>
      <c r="BX124" s="40">
        <v>7.2837495245039463E-3</v>
      </c>
      <c r="BY124" s="40">
        <v>4.2168921791017056E-3</v>
      </c>
      <c r="BZ124" s="40">
        <v>-2.1812710911035538E-3</v>
      </c>
      <c r="CA124" s="40">
        <v>-4.2905509471893311E-3</v>
      </c>
      <c r="CB124" s="40">
        <v>-4.2334017343819141E-3</v>
      </c>
      <c r="CC124" s="336" t="s">
        <v>851</v>
      </c>
      <c r="CD124" s="336" t="s">
        <v>1447</v>
      </c>
      <c r="CE124" s="40">
        <v>4.1819550096988678E-3</v>
      </c>
      <c r="CF124" s="40">
        <v>-5.0534185902506579E-6</v>
      </c>
      <c r="CG124" s="40">
        <v>-4.2766658589243889E-3</v>
      </c>
      <c r="CH124" s="40">
        <v>-4.2100255377590656E-3</v>
      </c>
      <c r="CI124" s="40">
        <v>-4.1633849032223225E-3</v>
      </c>
      <c r="CJ124" s="336" t="s">
        <v>851</v>
      </c>
      <c r="CK124" s="336" t="s">
        <v>1803</v>
      </c>
      <c r="CL124" s="40">
        <v>2.121795667335391E-3</v>
      </c>
      <c r="CM124" s="40">
        <v>-2.8420120943337679E-3</v>
      </c>
      <c r="CN124" s="40">
        <v>-4.2270226404070854E-3</v>
      </c>
      <c r="CO124" s="40">
        <v>-4.1634943336248398E-3</v>
      </c>
      <c r="CP124" s="40">
        <v>-4.1174446232616901E-3</v>
      </c>
      <c r="CQ124" s="336" t="s">
        <v>851</v>
      </c>
      <c r="CR124" s="40">
        <v>9.0260000228881836</v>
      </c>
      <c r="CS124" s="40">
        <v>10.238082885742188</v>
      </c>
      <c r="CT124" s="40">
        <v>11.489054679870605</v>
      </c>
      <c r="CU124" s="40">
        <v>11.483760833740234</v>
      </c>
      <c r="CV124" s="40">
        <v>11.168279647827148</v>
      </c>
      <c r="CW124" s="336" t="s">
        <v>1741</v>
      </c>
      <c r="CX124" s="336" t="s">
        <v>851</v>
      </c>
      <c r="CY124" s="40">
        <v>9.7535905838012695</v>
      </c>
      <c r="CZ124" s="40">
        <v>10.984691619873047</v>
      </c>
      <c r="DA124" s="40">
        <v>11.61249828338623</v>
      </c>
      <c r="DB124" s="40">
        <v>11.293137550354004</v>
      </c>
      <c r="DC124" s="40">
        <v>10.983576774597168</v>
      </c>
      <c r="DD124" s="336" t="s">
        <v>1447</v>
      </c>
      <c r="DE124" s="336" t="s">
        <v>851</v>
      </c>
      <c r="DF124" s="40">
        <v>10.862140655517578</v>
      </c>
      <c r="DG124" s="336" t="s">
        <v>1803</v>
      </c>
      <c r="DH124" s="336" t="s">
        <v>851</v>
      </c>
      <c r="DI124" s="336" t="s">
        <v>851</v>
      </c>
      <c r="DJ124" s="336">
        <v>11.9</v>
      </c>
      <c r="DK124" s="336" t="s">
        <v>1738</v>
      </c>
      <c r="DL124" s="336" t="s">
        <v>851</v>
      </c>
      <c r="DM124" s="336" t="s">
        <v>851</v>
      </c>
      <c r="DN124" s="336" t="s">
        <v>436</v>
      </c>
      <c r="DO124" s="40">
        <v>2.0349123515188694E-3</v>
      </c>
      <c r="DP124" s="40">
        <v>4.2434465140104294E-2</v>
      </c>
      <c r="DQ124" s="40">
        <v>4.90853451192379E-2</v>
      </c>
      <c r="DR124" s="40">
        <v>2.1121200174093246E-2</v>
      </c>
      <c r="DS124" s="40">
        <v>3.183244913816452E-2</v>
      </c>
      <c r="DT124" s="336" t="s">
        <v>851</v>
      </c>
      <c r="DU124" s="336" t="s">
        <v>827</v>
      </c>
      <c r="DV124" s="40">
        <v>3.1068421900272369E-2</v>
      </c>
      <c r="DW124" s="40">
        <v>4.5218668878078461E-2</v>
      </c>
      <c r="DX124" s="40">
        <v>3.0808711424469948E-2</v>
      </c>
      <c r="DY124" s="40">
        <v>2.6213951408863068E-2</v>
      </c>
      <c r="DZ124" s="40">
        <v>1.6141943633556366E-2</v>
      </c>
      <c r="EA124" s="336" t="s">
        <v>851</v>
      </c>
      <c r="EB124" s="336" t="s">
        <v>1447</v>
      </c>
      <c r="EC124" s="40">
        <v>3.4198202192783356E-2</v>
      </c>
      <c r="ED124" s="40">
        <v>3.3462837338447571E-2</v>
      </c>
      <c r="EE124" s="40">
        <v>3.3963654190301895E-2</v>
      </c>
      <c r="EF124" s="40">
        <v>2.9537487775087357E-2</v>
      </c>
      <c r="EG124" s="40">
        <v>3.1400743871927261E-2</v>
      </c>
      <c r="EH124" s="336" t="s">
        <v>851</v>
      </c>
      <c r="EI124" s="336" t="s">
        <v>1803</v>
      </c>
      <c r="EJ124" s="40">
        <v>3.4292329102754593E-2</v>
      </c>
      <c r="EK124" s="40">
        <v>2.1574482321739197E-2</v>
      </c>
      <c r="EL124" s="40">
        <v>1.7102710902690887E-2</v>
      </c>
      <c r="EM124" s="40">
        <v>5.0794743001461029E-3</v>
      </c>
      <c r="EN124" s="40">
        <v>1.527957059442997E-2</v>
      </c>
      <c r="EO124" s="336" t="s">
        <v>851</v>
      </c>
      <c r="EP124" s="336" t="s">
        <v>851</v>
      </c>
      <c r="EQ124" s="336" t="s">
        <v>851</v>
      </c>
      <c r="ER124" s="40">
        <v>0.76590000000000003</v>
      </c>
      <c r="ES124" s="336" t="s">
        <v>1739</v>
      </c>
      <c r="ET124" s="336" t="s">
        <v>851</v>
      </c>
      <c r="EU124" s="336" t="s">
        <v>851</v>
      </c>
      <c r="EV124" s="40">
        <v>0.81669999999999998</v>
      </c>
      <c r="EW124" s="336" t="s">
        <v>1739</v>
      </c>
      <c r="EX124" s="336" t="s">
        <v>851</v>
      </c>
      <c r="EY124" s="336" t="s">
        <v>851</v>
      </c>
      <c r="EZ124" s="40">
        <v>0.71760000000000002</v>
      </c>
      <c r="FA124" s="336" t="s">
        <v>1739</v>
      </c>
      <c r="FB124" s="336" t="s">
        <v>851</v>
      </c>
      <c r="FC124" s="40">
        <v>-1.5389807522296906E-2</v>
      </c>
      <c r="FD124" s="40">
        <v>-1.2285850010812283E-2</v>
      </c>
      <c r="FE124" s="40">
        <v>-1.0020917281508446E-2</v>
      </c>
      <c r="FF124" s="40">
        <v>-3.3444590866565704E-2</v>
      </c>
      <c r="FG124" s="40">
        <v>-3.6631513386964798E-2</v>
      </c>
      <c r="FH124" s="336" t="s">
        <v>838</v>
      </c>
      <c r="FI124" s="336" t="s">
        <v>851</v>
      </c>
      <c r="FJ124" s="40">
        <v>-1.2565296143293381E-2</v>
      </c>
      <c r="FK124" s="40">
        <v>-1.1064020916819572E-2</v>
      </c>
      <c r="FL124" s="40">
        <v>-5.4385466501116753E-3</v>
      </c>
      <c r="FM124" s="40">
        <v>-3.2672427594661713E-2</v>
      </c>
      <c r="FN124" s="40">
        <v>-4.016365110874176E-2</v>
      </c>
      <c r="FO124" s="336" t="s">
        <v>840</v>
      </c>
      <c r="FP124" s="336" t="s">
        <v>851</v>
      </c>
      <c r="FQ124" s="40">
        <v>0.95960181951522827</v>
      </c>
      <c r="FR124" s="336" t="s">
        <v>840</v>
      </c>
      <c r="FS124" s="336" t="s">
        <v>851</v>
      </c>
      <c r="FT124" s="336" t="s">
        <v>851</v>
      </c>
      <c r="FU124" s="40">
        <v>7.4561126530170441E-2</v>
      </c>
      <c r="FV124" s="40">
        <v>6.4894028007984161E-2</v>
      </c>
      <c r="FW124" s="40">
        <v>4.7084327787160873E-2</v>
      </c>
      <c r="FX124" s="40">
        <v>4.16230708360672E-2</v>
      </c>
      <c r="FY124" s="40">
        <v>1.8278727307915688E-2</v>
      </c>
      <c r="FZ124" s="336" t="s">
        <v>840</v>
      </c>
      <c r="GA124" s="336" t="s">
        <v>851</v>
      </c>
      <c r="GB124" s="336" t="s">
        <v>851</v>
      </c>
      <c r="GC124" s="336" t="s">
        <v>851</v>
      </c>
      <c r="GD124" s="336" t="s">
        <v>851</v>
      </c>
      <c r="GE124" s="336" t="s">
        <v>851</v>
      </c>
      <c r="GF124" s="336" t="s">
        <v>851</v>
      </c>
      <c r="GG124" s="336" t="s">
        <v>851</v>
      </c>
      <c r="GH124" s="336" t="s">
        <v>851</v>
      </c>
      <c r="GI124" s="336" t="s">
        <v>851</v>
      </c>
      <c r="GJ124" s="336" t="s">
        <v>851</v>
      </c>
      <c r="GK124" s="40">
        <v>14883626</v>
      </c>
      <c r="GL124" s="40">
        <v>14858335</v>
      </c>
      <c r="GM124" s="40">
        <v>14858948</v>
      </c>
      <c r="GN124" s="40">
        <v>14909019</v>
      </c>
      <c r="GO124" s="40">
        <v>15012984</v>
      </c>
      <c r="GP124" s="40">
        <v>15147029</v>
      </c>
      <c r="GQ124" s="40">
        <v>15308085</v>
      </c>
      <c r="GR124" s="40">
        <v>15484192</v>
      </c>
      <c r="GS124" s="40">
        <v>15776938</v>
      </c>
      <c r="GT124" s="40">
        <v>16092822</v>
      </c>
      <c r="GU124" s="40">
        <v>16321872</v>
      </c>
      <c r="GV124" s="40">
        <v>16557202</v>
      </c>
      <c r="GW124" s="40">
        <v>16792090</v>
      </c>
      <c r="GX124" s="40">
        <v>17035551</v>
      </c>
      <c r="GY124" s="40">
        <v>17288285</v>
      </c>
      <c r="GZ124" s="40">
        <v>17542806</v>
      </c>
      <c r="HA124" s="40">
        <v>17794055</v>
      </c>
      <c r="HB124" s="40">
        <v>18037776</v>
      </c>
      <c r="HC124" s="40">
        <v>18276452</v>
      </c>
      <c r="HD124" s="40">
        <v>18513673</v>
      </c>
      <c r="HE124" s="40">
        <v>18754440</v>
      </c>
      <c r="HF124" s="40">
        <v>18970000</v>
      </c>
      <c r="HG124" s="40">
        <v>19181000</v>
      </c>
      <c r="HH124" s="40">
        <v>19384000</v>
      </c>
      <c r="HI124" s="40">
        <v>19580000</v>
      </c>
      <c r="HJ124" s="40">
        <v>19767000</v>
      </c>
      <c r="HK124" s="40">
        <v>19947000</v>
      </c>
      <c r="HL124" s="40">
        <v>20121000</v>
      </c>
      <c r="HM124" s="40">
        <v>20291000</v>
      </c>
      <c r="HN124" s="40">
        <v>20460000</v>
      </c>
      <c r="HO124" s="40">
        <v>20628000</v>
      </c>
      <c r="HP124" s="40">
        <v>20797000</v>
      </c>
      <c r="HQ124" s="40">
        <v>20967000</v>
      </c>
      <c r="HR124" s="40">
        <v>21138000</v>
      </c>
      <c r="HS124" s="40">
        <v>21309000</v>
      </c>
      <c r="HT124" s="40">
        <v>21482000</v>
      </c>
      <c r="HU124" s="40">
        <v>21656000</v>
      </c>
      <c r="HV124" s="40">
        <v>21832000</v>
      </c>
      <c r="HW124" s="40">
        <v>22010000</v>
      </c>
      <c r="HX124" s="40">
        <v>22188000</v>
      </c>
      <c r="HY124" s="40">
        <v>22366000</v>
      </c>
      <c r="HZ124" s="40">
        <v>22542000</v>
      </c>
      <c r="IA124" s="40">
        <v>22717000</v>
      </c>
      <c r="IB124" s="40">
        <v>22890000</v>
      </c>
      <c r="IC124" s="40">
        <v>23060000</v>
      </c>
      <c r="ID124" s="40">
        <v>23227000</v>
      </c>
      <c r="IE124" s="40">
        <v>23390000</v>
      </c>
      <c r="IF124" s="40">
        <v>23550000</v>
      </c>
      <c r="IG124" s="40">
        <v>23707000</v>
      </c>
      <c r="IH124" s="40">
        <v>23859000</v>
      </c>
      <c r="II124" s="40">
        <v>24008000</v>
      </c>
      <c r="IJ124" s="336" t="s">
        <v>851</v>
      </c>
      <c r="IK124" s="336" t="s">
        <v>851</v>
      </c>
      <c r="IL124" s="336" t="s">
        <v>851</v>
      </c>
      <c r="IM124" s="40">
        <v>1.4220461249351501E-2</v>
      </c>
      <c r="IN124" s="40">
        <v>1.3603813014924526E-2</v>
      </c>
      <c r="IO124" s="40">
        <v>1.3145229779183865E-2</v>
      </c>
      <c r="IP124" s="40">
        <v>1.2896085157990456E-2</v>
      </c>
      <c r="IQ124" s="40">
        <v>1.29209840670228E-2</v>
      </c>
      <c r="IR124" s="40">
        <v>1.1428259313106537E-2</v>
      </c>
      <c r="IS124" s="40">
        <v>1.1061421595513821E-2</v>
      </c>
      <c r="IT124" s="40">
        <v>1.052777748554945E-2</v>
      </c>
      <c r="IU124" s="40">
        <v>1.0060654021799564E-2</v>
      </c>
      <c r="IV124" s="40">
        <v>9.5052430406212807E-3</v>
      </c>
      <c r="IW124" s="40">
        <v>9.0648755431175232E-3</v>
      </c>
      <c r="IX124" s="40">
        <v>8.6852898821234703E-3</v>
      </c>
      <c r="IY124" s="40">
        <v>8.4133921191096306E-3</v>
      </c>
      <c r="IZ124" s="40">
        <v>8.2943225279450417E-3</v>
      </c>
      <c r="JA124" s="40">
        <v>8.1776157021522522E-3</v>
      </c>
      <c r="JB124" s="40">
        <v>8.1593692302703857E-3</v>
      </c>
      <c r="JC124" s="40">
        <v>8.1410277634859085E-3</v>
      </c>
      <c r="JD124" s="40">
        <v>8.122595027089119E-3</v>
      </c>
      <c r="JE124" s="40">
        <v>8.0571500584483147E-3</v>
      </c>
      <c r="JF124" s="40">
        <v>8.0858562141656876E-3</v>
      </c>
      <c r="JG124" s="40">
        <v>8.0671766772866249E-3</v>
      </c>
      <c r="JH124" s="40">
        <v>8.0942306667566299E-3</v>
      </c>
      <c r="JI124" s="40">
        <v>8.1201121211051941E-3</v>
      </c>
      <c r="JJ124" s="40">
        <v>8.0547062680125237E-3</v>
      </c>
      <c r="JK124" s="40">
        <v>7.9903462901711464E-3</v>
      </c>
      <c r="JL124" s="40">
        <v>7.838287390768528E-3</v>
      </c>
      <c r="JM124" s="40">
        <v>7.733306847512722E-3</v>
      </c>
      <c r="JN124" s="40">
        <v>7.5865909457206726E-3</v>
      </c>
      <c r="JO124" s="40">
        <v>7.3993806727230549E-3</v>
      </c>
      <c r="JP124" s="40">
        <v>7.2158803232014179E-3</v>
      </c>
      <c r="JQ124" s="40">
        <v>6.9931857287883759E-3</v>
      </c>
      <c r="JR124" s="40">
        <v>6.8172398023307323E-3</v>
      </c>
      <c r="JS124" s="40">
        <v>6.6445427946746349E-3</v>
      </c>
      <c r="JT124" s="40">
        <v>6.3911415636539459E-3</v>
      </c>
      <c r="JU124" s="40">
        <v>6.2256036326289177E-3</v>
      </c>
      <c r="JV124" s="336" t="s">
        <v>1740</v>
      </c>
      <c r="JW124" s="336" t="s">
        <v>851</v>
      </c>
      <c r="JX124" s="336" t="s">
        <v>851</v>
      </c>
      <c r="JY124" s="336" t="s">
        <v>851</v>
      </c>
      <c r="JZ124" s="336" t="s">
        <v>851</v>
      </c>
      <c r="KA124" s="336" t="s">
        <v>1740</v>
      </c>
      <c r="KB124" s="40">
        <v>0.48417272696749003</v>
      </c>
      <c r="KC124" s="40">
        <v>0.48438755369750802</v>
      </c>
      <c r="KD124" s="40">
        <v>0.48463113127676899</v>
      </c>
      <c r="KE124" s="40">
        <v>0.48488516353181199</v>
      </c>
      <c r="KF124" s="40">
        <v>0.48512459526026802</v>
      </c>
      <c r="KG124" s="40">
        <v>0.48533211920492803</v>
      </c>
      <c r="KH124" s="40">
        <v>0.48550478500663202</v>
      </c>
      <c r="KI124" s="40">
        <v>0.48564996330650301</v>
      </c>
      <c r="KJ124" s="40">
        <v>0.48577256509142203</v>
      </c>
      <c r="KK124" s="40">
        <v>0.48588117719701801</v>
      </c>
      <c r="KL124" s="40">
        <v>0.48598246035614501</v>
      </c>
      <c r="KM124" s="40">
        <v>0.48607738046228699</v>
      </c>
      <c r="KN124" s="40">
        <v>0.48616585678597701</v>
      </c>
      <c r="KO124" s="40">
        <v>0.48625045340378104</v>
      </c>
      <c r="KP124" s="40">
        <v>0.48633397932926997</v>
      </c>
      <c r="KQ124" s="40">
        <v>0.48641895237365701</v>
      </c>
      <c r="KR124" s="40">
        <v>0.48650651898691599</v>
      </c>
      <c r="KS124" s="40">
        <v>0.48659847866542599</v>
      </c>
      <c r="KT124" s="40">
        <v>0.48669725812143</v>
      </c>
      <c r="KU124" s="40">
        <v>0.48680493433882505</v>
      </c>
      <c r="KV124" s="40">
        <v>0.486923262575782</v>
      </c>
      <c r="KW124" s="40">
        <v>0.48705323884307705</v>
      </c>
      <c r="KX124" s="40">
        <v>0.48719498592354599</v>
      </c>
      <c r="KY124" s="40">
        <v>0.48734891178690704</v>
      </c>
      <c r="KZ124" s="40">
        <v>0.487515247165973</v>
      </c>
      <c r="LA124" s="40">
        <v>0.48769403036682002</v>
      </c>
      <c r="LB124" s="40">
        <v>0.48788518219901905</v>
      </c>
      <c r="LC124" s="40">
        <v>0.48808767739092301</v>
      </c>
      <c r="LD124" s="40">
        <v>0.488300030701659</v>
      </c>
      <c r="LE124" s="40">
        <v>0.48852012181454202</v>
      </c>
      <c r="LF124" s="40">
        <v>0.48874600685369102</v>
      </c>
      <c r="LG124" s="40">
        <v>0.48897740020796099</v>
      </c>
      <c r="LH124" s="40">
        <v>0.48921303401826699</v>
      </c>
      <c r="LI124" s="40">
        <v>0.48945093793652394</v>
      </c>
      <c r="LJ124" s="40">
        <v>0.4896887957951</v>
      </c>
      <c r="LK124" s="40">
        <v>0.489924548897612</v>
      </c>
      <c r="LL124" s="336" t="s">
        <v>851</v>
      </c>
      <c r="LM124" s="336" t="s">
        <v>851</v>
      </c>
      <c r="LN124" s="336" t="s">
        <v>1740</v>
      </c>
      <c r="LO124" s="40">
        <v>0.66542983055114746</v>
      </c>
      <c r="LP124" s="40">
        <v>0.65774071216583252</v>
      </c>
      <c r="LQ124" s="40">
        <v>0.64948314428329468</v>
      </c>
      <c r="LR124" s="40">
        <v>0.64147603511810303</v>
      </c>
      <c r="LS124" s="40">
        <v>0.63466405868530273</v>
      </c>
      <c r="LT124" s="40">
        <v>0.62953025102615356</v>
      </c>
      <c r="LU124" s="40">
        <v>0.62651556730270386</v>
      </c>
      <c r="LV124" s="40">
        <v>0.62488919496536255</v>
      </c>
      <c r="LW124" s="40">
        <v>0.62463885545730591</v>
      </c>
      <c r="LX124" s="40">
        <v>0.62512767314910889</v>
      </c>
      <c r="LY124" s="40">
        <v>0.62604337930679321</v>
      </c>
      <c r="LZ124" s="40">
        <v>0.62726223468780518</v>
      </c>
      <c r="MA124" s="40">
        <v>0.62869638204574585</v>
      </c>
      <c r="MB124" s="40">
        <v>0.63057512044906616</v>
      </c>
      <c r="MC124" s="40">
        <v>0.6329423189163208</v>
      </c>
      <c r="MD124" s="40">
        <v>0.63588327169418335</v>
      </c>
      <c r="ME124" s="40">
        <v>0.63850557804107666</v>
      </c>
      <c r="MF124" s="40">
        <v>0.64157962799072266</v>
      </c>
      <c r="MG124" s="40">
        <v>0.6446683406829834</v>
      </c>
      <c r="MH124" s="40">
        <v>0.64728516340255737</v>
      </c>
      <c r="MI124" s="40">
        <v>0.64896190166473389</v>
      </c>
      <c r="MJ124" s="40">
        <v>0.64951974153518677</v>
      </c>
      <c r="MK124" s="40">
        <v>0.64941370487213135</v>
      </c>
      <c r="ML124" s="40">
        <v>0.6487051248550415</v>
      </c>
      <c r="MM124" s="40">
        <v>0.64769244194030762</v>
      </c>
      <c r="MN124" s="40">
        <v>0.64647233486175537</v>
      </c>
      <c r="MO124" s="40">
        <v>0.64488512277603149</v>
      </c>
      <c r="MP124" s="40">
        <v>0.6432187557220459</v>
      </c>
      <c r="MQ124" s="40">
        <v>0.64150285720825195</v>
      </c>
      <c r="MR124" s="40">
        <v>0.63980919122695923</v>
      </c>
      <c r="MS124" s="40">
        <v>0.63813662528991699</v>
      </c>
      <c r="MT124" s="40">
        <v>0.63651132583618164</v>
      </c>
      <c r="MU124" s="40">
        <v>0.63511675596237183</v>
      </c>
      <c r="MV124" s="40">
        <v>0.63377904891967773</v>
      </c>
      <c r="MW124" s="40">
        <v>0.63234001398086548</v>
      </c>
      <c r="MX124" s="40">
        <v>0.63058149814605713</v>
      </c>
      <c r="MY124" s="336" t="s">
        <v>851</v>
      </c>
      <c r="MZ124" s="336" t="s">
        <v>1740</v>
      </c>
      <c r="NA124" s="40">
        <v>0.62564021348953247</v>
      </c>
      <c r="NB124" s="40">
        <v>0.61670064926147461</v>
      </c>
      <c r="NC124" s="40">
        <v>0.60797476768493652</v>
      </c>
      <c r="ND124" s="40">
        <v>0.59982395172119141</v>
      </c>
      <c r="NE124" s="40">
        <v>0.59254825115203857</v>
      </c>
      <c r="NF124" s="40">
        <v>0.58632040023803711</v>
      </c>
      <c r="NG124" s="40">
        <v>0.58186608552932739</v>
      </c>
      <c r="NH124" s="40">
        <v>0.57828056812286377</v>
      </c>
      <c r="NI124" s="40">
        <v>0.57599049806594849</v>
      </c>
      <c r="NJ124" s="40">
        <v>0.57517874240875244</v>
      </c>
      <c r="NK124" s="40">
        <v>0.57585877180099487</v>
      </c>
      <c r="NL124" s="40">
        <v>0.57793152332305908</v>
      </c>
      <c r="NM124" s="40">
        <v>0.58123356103897095</v>
      </c>
      <c r="NN124" s="40">
        <v>0.58533340692520142</v>
      </c>
      <c r="NO124" s="40">
        <v>0.58944278955459595</v>
      </c>
      <c r="NP124" s="40">
        <v>0.59327125549316406</v>
      </c>
      <c r="NQ124" s="40">
        <v>0.59619176387786865</v>
      </c>
      <c r="NR124" s="40">
        <v>0.59879809617996216</v>
      </c>
      <c r="NS124" s="40">
        <v>0.60105025768280029</v>
      </c>
      <c r="NT124" s="40">
        <v>0.60275000333786011</v>
      </c>
      <c r="NU124" s="40">
        <v>0.60385441780090332</v>
      </c>
      <c r="NV124" s="40">
        <v>0.60422056913375854</v>
      </c>
      <c r="NW124" s="40">
        <v>0.60402160882949829</v>
      </c>
      <c r="NX124" s="40">
        <v>0.60331666469573975</v>
      </c>
      <c r="NY124" s="40">
        <v>0.6021723747253418</v>
      </c>
      <c r="NZ124" s="40">
        <v>0.60059911012649536</v>
      </c>
      <c r="OA124" s="40">
        <v>0.5987933874130249</v>
      </c>
      <c r="OB124" s="40">
        <v>0.59682178497314453</v>
      </c>
      <c r="OC124" s="40">
        <v>0.59462648630142212</v>
      </c>
      <c r="OD124" s="40">
        <v>0.59197747707366943</v>
      </c>
      <c r="OE124" s="40">
        <v>0.5887114405632019</v>
      </c>
      <c r="OF124" s="40">
        <v>0.58512187004089355</v>
      </c>
      <c r="OG124" s="40">
        <v>0.58118897676467896</v>
      </c>
      <c r="OH124" s="40">
        <v>0.57725566625595093</v>
      </c>
      <c r="OI124" s="40">
        <v>0.57382959127426147</v>
      </c>
      <c r="OJ124" s="40">
        <v>0.57122623920440674</v>
      </c>
      <c r="OK124" s="336" t="s">
        <v>851</v>
      </c>
      <c r="OL124" s="336" t="s">
        <v>851</v>
      </c>
      <c r="OM124" s="336" t="s">
        <v>1740</v>
      </c>
      <c r="ON124" s="40">
        <v>0.60159480571746826</v>
      </c>
      <c r="OO124" s="40">
        <v>0.59721863269805908</v>
      </c>
      <c r="OP124" s="40">
        <v>0.59115117788314819</v>
      </c>
      <c r="OQ124" s="40">
        <v>0.58409351110458374</v>
      </c>
      <c r="OR124" s="40">
        <v>0.5768967866897583</v>
      </c>
      <c r="OS124" s="40">
        <v>0.57006210088729858</v>
      </c>
      <c r="OT124" s="40">
        <v>0.56399577856063843</v>
      </c>
      <c r="OU124" s="40">
        <v>0.55810439586639404</v>
      </c>
      <c r="OV124" s="40">
        <v>0.55298185348510742</v>
      </c>
      <c r="OW124" s="40">
        <v>0.54862105846405029</v>
      </c>
      <c r="OX124" s="40">
        <v>0.5451509952545166</v>
      </c>
      <c r="OY124" s="40">
        <v>0.54243743419647217</v>
      </c>
      <c r="OZ124" s="40">
        <v>0.54043036699295044</v>
      </c>
      <c r="PA124" s="40">
        <v>0.53964811563491821</v>
      </c>
      <c r="PB124" s="40">
        <v>0.54002934694290161</v>
      </c>
      <c r="PC124" s="40">
        <v>0.54178786277770996</v>
      </c>
      <c r="PD124" s="40">
        <v>0.54406887292861938</v>
      </c>
      <c r="PE124" s="40">
        <v>0.5476224422454834</v>
      </c>
      <c r="PF124" s="40">
        <v>0.55194437503814697</v>
      </c>
      <c r="PG124" s="40">
        <v>0.55619692802429199</v>
      </c>
      <c r="PH124" s="40">
        <v>0.56000369787216187</v>
      </c>
      <c r="PI124" s="40">
        <v>0.56293869018554688</v>
      </c>
      <c r="PJ124" s="40">
        <v>0.56554597616195679</v>
      </c>
      <c r="PK124" s="40">
        <v>0.56765109300613403</v>
      </c>
      <c r="PL124" s="40">
        <v>0.56931674480438232</v>
      </c>
      <c r="PM124" s="40">
        <v>0.57046407461166382</v>
      </c>
      <c r="PN124" s="40">
        <v>0.57097864151000977</v>
      </c>
      <c r="PO124" s="40">
        <v>0.57098209857940674</v>
      </c>
      <c r="PP124" s="40">
        <v>0.5705985426902771</v>
      </c>
      <c r="PQ124" s="40">
        <v>0.56994795799255371</v>
      </c>
      <c r="PR124" s="40">
        <v>0.56903600692749023</v>
      </c>
      <c r="PS124" s="40">
        <v>0.56780678033828735</v>
      </c>
      <c r="PT124" s="40">
        <v>0.56649678945541382</v>
      </c>
      <c r="PU124" s="40">
        <v>0.56502300500869751</v>
      </c>
      <c r="PV124" s="40">
        <v>0.56326752901077271</v>
      </c>
      <c r="PW124" s="40">
        <v>0.56106299161911011</v>
      </c>
      <c r="PX124" s="336" t="s">
        <v>851</v>
      </c>
      <c r="PY124" s="336" t="s">
        <v>851</v>
      </c>
      <c r="PZ124" s="40">
        <v>0.76670000000000005</v>
      </c>
      <c r="QA124" s="40">
        <v>0.76439999999999997</v>
      </c>
      <c r="QB124" s="40">
        <v>0.76469999999999994</v>
      </c>
      <c r="QC124" s="40">
        <v>0.7611</v>
      </c>
      <c r="QD124" s="40">
        <v>0.76379999999999992</v>
      </c>
      <c r="QE124" s="40">
        <v>0.76549999999999996</v>
      </c>
      <c r="QF124" s="40">
        <v>0.76700000000000002</v>
      </c>
      <c r="QG124" s="40">
        <v>0.76870000000000005</v>
      </c>
      <c r="QH124" s="40">
        <v>0.76419999999999999</v>
      </c>
      <c r="QI124" s="40">
        <v>0.76680000000000004</v>
      </c>
      <c r="QJ124" s="40">
        <v>0.76819999999999988</v>
      </c>
      <c r="QK124" s="40">
        <v>0.77029999999999998</v>
      </c>
      <c r="QL124" s="40">
        <v>0.77260000000000006</v>
      </c>
      <c r="QM124" s="40">
        <v>0.77540000000000009</v>
      </c>
      <c r="QN124" s="40">
        <v>0.77590000000000003</v>
      </c>
      <c r="QO124" s="40">
        <v>0.77010000000000001</v>
      </c>
      <c r="QP124" s="40">
        <v>0.76379999999999992</v>
      </c>
      <c r="QQ124" s="40">
        <v>0.76560000000000006</v>
      </c>
      <c r="QR124" s="40">
        <v>0.76590000000000003</v>
      </c>
      <c r="QS124" s="336" t="s">
        <v>851</v>
      </c>
      <c r="QT124" s="336" t="s">
        <v>851</v>
      </c>
      <c r="QU124" s="336" t="s">
        <v>851</v>
      </c>
      <c r="QV124" s="336" t="s">
        <v>851</v>
      </c>
      <c r="QW124" s="40">
        <v>3.917727735824883E-4</v>
      </c>
      <c r="QX124" s="336" t="s">
        <v>851</v>
      </c>
      <c r="QY124" s="336" t="s">
        <v>851</v>
      </c>
      <c r="QZ124" s="336" t="s">
        <v>851</v>
      </c>
      <c r="RA124" s="336" t="s">
        <v>851</v>
      </c>
      <c r="RB124" s="336" t="s">
        <v>851</v>
      </c>
      <c r="RC124" s="336" t="s">
        <v>851</v>
      </c>
      <c r="RD124" s="336" t="s">
        <v>851</v>
      </c>
      <c r="RE124" s="336" t="s">
        <v>851</v>
      </c>
      <c r="RF124" s="40">
        <v>0.27800000000000002</v>
      </c>
      <c r="RG124" s="40">
        <v>2018</v>
      </c>
      <c r="RH124" s="336" t="s">
        <v>840</v>
      </c>
      <c r="RI124" s="336" t="s">
        <v>851</v>
      </c>
      <c r="RJ124" s="40">
        <v>0</v>
      </c>
      <c r="RK124" s="40">
        <v>2018</v>
      </c>
      <c r="RL124" s="336" t="s">
        <v>840</v>
      </c>
      <c r="RM124" s="336" t="s">
        <v>851</v>
      </c>
      <c r="RN124" s="40">
        <v>2E-3</v>
      </c>
      <c r="RO124" s="40">
        <v>2018</v>
      </c>
      <c r="RP124" s="336" t="s">
        <v>840</v>
      </c>
      <c r="RQ124" s="336" t="s">
        <v>851</v>
      </c>
      <c r="RR124" s="40">
        <v>4.5999999999999999E-2</v>
      </c>
      <c r="RS124" s="40">
        <v>2018</v>
      </c>
      <c r="RT124" s="336" t="s">
        <v>840</v>
      </c>
      <c r="RU124" s="336" t="s">
        <v>851</v>
      </c>
      <c r="RV124" s="40">
        <v>4.2999999999999997E-2</v>
      </c>
      <c r="RW124" s="40">
        <v>2018</v>
      </c>
      <c r="RX124" s="336" t="s">
        <v>840</v>
      </c>
      <c r="RY124" s="336" t="s">
        <v>851</v>
      </c>
      <c r="RZ124" s="336" t="s">
        <v>838</v>
      </c>
      <c r="SA124" s="40">
        <v>0.31588807702064514</v>
      </c>
      <c r="SB124" s="40">
        <v>0.34340626001358032</v>
      </c>
      <c r="SC124" s="40">
        <v>0.34600326418876648</v>
      </c>
      <c r="SD124" s="40">
        <v>0.36345252394676208</v>
      </c>
      <c r="SE124" s="40">
        <v>0.39110937714576721</v>
      </c>
      <c r="SF124" s="336" t="s">
        <v>851</v>
      </c>
      <c r="SG124" s="336" t="s">
        <v>851</v>
      </c>
      <c r="SH124" s="40">
        <v>0.23999226093292236</v>
      </c>
      <c r="SI124" s="40">
        <v>0.24452625215053558</v>
      </c>
      <c r="SJ124" s="40">
        <v>0.22397589683532715</v>
      </c>
      <c r="SK124" s="40">
        <v>0.223885178565979</v>
      </c>
      <c r="SL124" s="40">
        <v>0.23467433452606201</v>
      </c>
      <c r="SM124" s="336" t="s">
        <v>840</v>
      </c>
      <c r="SN124" s="336" t="s">
        <v>851</v>
      </c>
      <c r="SO124" s="336" t="s">
        <v>851</v>
      </c>
      <c r="SP124" s="40">
        <v>5.6733943521976471E-2</v>
      </c>
      <c r="SQ124" s="40">
        <v>4.2758889496326447E-2</v>
      </c>
      <c r="SR124" s="40">
        <v>3.396156057715416E-2</v>
      </c>
      <c r="SS124" s="40">
        <v>2.2000519558787346E-2</v>
      </c>
      <c r="ST124" s="40">
        <v>-2.5317808613181114E-2</v>
      </c>
      <c r="SU124" s="336" t="s">
        <v>838</v>
      </c>
      <c r="SV124" s="336" t="s">
        <v>851</v>
      </c>
      <c r="SW124" s="336" t="s">
        <v>851</v>
      </c>
      <c r="SX124" s="40">
        <v>6.2674351036548615E-2</v>
      </c>
      <c r="SY124" s="40">
        <v>5.0618685781955719E-2</v>
      </c>
      <c r="SZ124" s="40">
        <v>4.3539188802242279E-2</v>
      </c>
      <c r="TA124" s="40">
        <v>2.9449794441461563E-2</v>
      </c>
      <c r="TB124" s="40">
        <v>4.4016886502504349E-2</v>
      </c>
      <c r="TC124" s="336" t="s">
        <v>840</v>
      </c>
      <c r="TD124" s="336" t="s">
        <v>851</v>
      </c>
      <c r="TE124" s="336" t="s">
        <v>851</v>
      </c>
      <c r="TF124" s="336" t="s">
        <v>851</v>
      </c>
      <c r="TG124" s="40">
        <v>4.5172233134508133E-2</v>
      </c>
      <c r="TH124" s="40">
        <v>2.8512787073850632E-2</v>
      </c>
      <c r="TI124" s="40">
        <v>2.0062576979398727E-2</v>
      </c>
      <c r="TJ124" s="40">
        <v>8.6301350966095924E-3</v>
      </c>
      <c r="TK124" s="40">
        <v>-3.8304146379232407E-2</v>
      </c>
      <c r="TL124" s="336" t="s">
        <v>838</v>
      </c>
      <c r="TM124" s="336" t="s">
        <v>851</v>
      </c>
      <c r="TN124" s="336" t="s">
        <v>851</v>
      </c>
      <c r="TO124" s="336" t="s">
        <v>851</v>
      </c>
      <c r="TP124" s="40">
        <v>5.1912061870098114E-2</v>
      </c>
      <c r="TQ124" s="40">
        <v>3.6645747721195221E-2</v>
      </c>
      <c r="TR124" s="40">
        <v>2.9525566846132278E-2</v>
      </c>
      <c r="TS124" s="40">
        <v>1.5753708779811859E-2</v>
      </c>
      <c r="TT124" s="40">
        <v>3.1120801344513893E-2</v>
      </c>
      <c r="TU124" s="336" t="s">
        <v>840</v>
      </c>
      <c r="TV124" s="336" t="s">
        <v>851</v>
      </c>
      <c r="TW124" s="40">
        <v>8820</v>
      </c>
      <c r="TX124" s="336" t="s">
        <v>840</v>
      </c>
      <c r="TY124" s="336" t="s">
        <v>851</v>
      </c>
      <c r="TZ124" s="40">
        <v>11402.759765625</v>
      </c>
      <c r="UA124" s="336" t="s">
        <v>838</v>
      </c>
      <c r="UB124" s="336" t="s">
        <v>851</v>
      </c>
      <c r="UC124" s="40">
        <v>11402.760113512501</v>
      </c>
      <c r="UD124" s="336" t="s">
        <v>840</v>
      </c>
      <c r="UE124" s="336" t="s">
        <v>851</v>
      </c>
      <c r="UF124" s="336" t="s">
        <v>851</v>
      </c>
      <c r="UG124" s="40">
        <v>0.30049827694892883</v>
      </c>
      <c r="UH124" s="40">
        <v>0.33112043142318726</v>
      </c>
      <c r="UI124" s="40">
        <v>0.33598235249519348</v>
      </c>
      <c r="UJ124" s="40">
        <v>0.33000794053077698</v>
      </c>
      <c r="UK124" s="40">
        <v>0.35447785258293152</v>
      </c>
      <c r="UL124" s="336" t="s">
        <v>838</v>
      </c>
      <c r="UM124" s="336" t="s">
        <v>851</v>
      </c>
      <c r="UN124" s="336" t="s">
        <v>851</v>
      </c>
      <c r="UO124" s="336" t="s">
        <v>851</v>
      </c>
      <c r="UP124" s="40">
        <v>0.22742697596549988</v>
      </c>
      <c r="UQ124" s="40">
        <v>0.23346222937107086</v>
      </c>
      <c r="UR124" s="40">
        <v>0.2185373455286026</v>
      </c>
      <c r="US124" s="40">
        <v>0.19121274352073669</v>
      </c>
      <c r="UT124" s="40">
        <v>0.19451068341732025</v>
      </c>
      <c r="UU124" s="336" t="s">
        <v>840</v>
      </c>
    </row>
    <row r="125" spans="1:567">
      <c r="A125" s="336" t="s">
        <v>426</v>
      </c>
      <c r="B125" s="336" t="s">
        <v>86</v>
      </c>
      <c r="C125" s="336" t="s">
        <v>311</v>
      </c>
      <c r="D125" s="40">
        <v>5.0355911254882813E-2</v>
      </c>
      <c r="E125" s="336" t="s">
        <v>436</v>
      </c>
      <c r="F125" s="40">
        <v>5.8694623410701752E-2</v>
      </c>
      <c r="G125" s="336" t="s">
        <v>1741</v>
      </c>
      <c r="H125" s="40">
        <v>5.3225122392177582E-2</v>
      </c>
      <c r="I125" s="336" t="s">
        <v>1447</v>
      </c>
      <c r="J125" s="40">
        <v>5.4479010403156281E-2</v>
      </c>
      <c r="K125" s="336" t="s">
        <v>1803</v>
      </c>
      <c r="L125" s="336" t="s">
        <v>436</v>
      </c>
      <c r="M125" s="40">
        <v>0.66823321580886841</v>
      </c>
      <c r="N125" s="40"/>
      <c r="O125" s="336" t="s">
        <v>1736</v>
      </c>
      <c r="P125" s="40"/>
      <c r="Q125" s="336" t="s">
        <v>1736</v>
      </c>
      <c r="R125" s="40"/>
      <c r="S125" s="336" t="s">
        <v>1736</v>
      </c>
      <c r="T125" s="40">
        <v>0.66823321580886841</v>
      </c>
      <c r="U125" s="336" t="s">
        <v>436</v>
      </c>
      <c r="V125" s="336" t="s">
        <v>851</v>
      </c>
      <c r="W125" s="336" t="s">
        <v>1741</v>
      </c>
      <c r="X125" s="40">
        <v>0.42773333191871643</v>
      </c>
      <c r="Y125" s="40"/>
      <c r="Z125" s="336" t="s">
        <v>1736</v>
      </c>
      <c r="AA125" s="40"/>
      <c r="AB125" s="336" t="s">
        <v>1736</v>
      </c>
      <c r="AC125" s="40">
        <v>0.42773333191871643</v>
      </c>
      <c r="AD125" s="336" t="s">
        <v>1741</v>
      </c>
      <c r="AE125" s="40">
        <v>0.69830167293548584</v>
      </c>
      <c r="AF125" s="336" t="s">
        <v>1741</v>
      </c>
      <c r="AG125" s="336" t="s">
        <v>851</v>
      </c>
      <c r="AH125" s="336" t="s">
        <v>1447</v>
      </c>
      <c r="AI125" s="40">
        <v>0.66052687168121338</v>
      </c>
      <c r="AJ125" s="40"/>
      <c r="AK125" s="336" t="s">
        <v>1736</v>
      </c>
      <c r="AL125" s="40"/>
      <c r="AM125" s="336" t="s">
        <v>1736</v>
      </c>
      <c r="AN125" s="40">
        <v>0.35121592879295349</v>
      </c>
      <c r="AO125" s="336" t="s">
        <v>1447</v>
      </c>
      <c r="AP125" s="40">
        <v>0.66052687168121338</v>
      </c>
      <c r="AQ125" s="336" t="s">
        <v>1447</v>
      </c>
      <c r="AR125" s="336" t="s">
        <v>851</v>
      </c>
      <c r="AS125" s="336" t="s">
        <v>1803</v>
      </c>
      <c r="AT125" s="40">
        <v>0.68222308158874512</v>
      </c>
      <c r="AU125" s="40"/>
      <c r="AV125" s="336" t="s">
        <v>1736</v>
      </c>
      <c r="AW125" s="40"/>
      <c r="AX125" s="336" t="s">
        <v>1736</v>
      </c>
      <c r="AY125" s="40">
        <v>0.34979161620140076</v>
      </c>
      <c r="AZ125" s="336" t="s">
        <v>1803</v>
      </c>
      <c r="BA125" s="40">
        <v>0.68222308158874512</v>
      </c>
      <c r="BB125" s="336" t="s">
        <v>1803</v>
      </c>
      <c r="BC125" s="336" t="s">
        <v>851</v>
      </c>
      <c r="BD125" s="336" t="s">
        <v>436</v>
      </c>
      <c r="BE125" s="40">
        <v>1.6911182403564453</v>
      </c>
      <c r="BF125" s="336" t="s">
        <v>827</v>
      </c>
      <c r="BG125" s="40">
        <v>2.2111027240753174</v>
      </c>
      <c r="BH125" s="336" t="s">
        <v>1447</v>
      </c>
      <c r="BI125" s="40">
        <v>2.4224724769592285</v>
      </c>
      <c r="BJ125" s="336" t="s">
        <v>1803</v>
      </c>
      <c r="BK125" s="40">
        <v>2.3711166381835938</v>
      </c>
      <c r="BL125" s="336" t="s">
        <v>851</v>
      </c>
      <c r="BM125" s="40">
        <v>1.9466403722763062</v>
      </c>
      <c r="BN125" s="336" t="s">
        <v>838</v>
      </c>
      <c r="BO125" s="336" t="s">
        <v>851</v>
      </c>
      <c r="BP125" s="336" t="s">
        <v>436</v>
      </c>
      <c r="BQ125" s="40">
        <v>7.214046549052E-3</v>
      </c>
      <c r="BR125" s="40">
        <v>6.8044457584619522E-3</v>
      </c>
      <c r="BS125" s="40">
        <v>6.7959558218717575E-3</v>
      </c>
      <c r="BT125" s="40">
        <v>6.0795838944613934E-3</v>
      </c>
      <c r="BU125" s="40">
        <v>6.0795722529292107E-3</v>
      </c>
      <c r="BV125" s="336" t="s">
        <v>851</v>
      </c>
      <c r="BW125" s="336" t="s">
        <v>827</v>
      </c>
      <c r="BX125" s="40">
        <v>1.1178637854754925E-2</v>
      </c>
      <c r="BY125" s="40">
        <v>1.0702307336032391E-2</v>
      </c>
      <c r="BZ125" s="40">
        <v>1.0300870984792709E-2</v>
      </c>
      <c r="CA125" s="40">
        <v>9.3721495941281319E-3</v>
      </c>
      <c r="CB125" s="40">
        <v>8.9078061282634735E-3</v>
      </c>
      <c r="CC125" s="336" t="s">
        <v>851</v>
      </c>
      <c r="CD125" s="336" t="s">
        <v>1447</v>
      </c>
      <c r="CE125" s="40">
        <v>1.062366645783186E-2</v>
      </c>
      <c r="CF125" s="40">
        <v>1.0146085172891617E-2</v>
      </c>
      <c r="CG125" s="40">
        <v>9.6043311059474945E-3</v>
      </c>
      <c r="CH125" s="40">
        <v>8.9077968150377274E-3</v>
      </c>
      <c r="CI125" s="40">
        <v>8.9077949523925781E-3</v>
      </c>
      <c r="CJ125" s="336" t="s">
        <v>851</v>
      </c>
      <c r="CK125" s="336" t="s">
        <v>1803</v>
      </c>
      <c r="CL125" s="40">
        <v>1.0253684595227242E-2</v>
      </c>
      <c r="CM125" s="40">
        <v>9.8365191370248795E-3</v>
      </c>
      <c r="CN125" s="40">
        <v>9.1399829834699631E-3</v>
      </c>
      <c r="CO125" s="40">
        <v>8.9078154414892197E-3</v>
      </c>
      <c r="CP125" s="40">
        <v>8.9078638702630997E-3</v>
      </c>
      <c r="CQ125" s="336" t="s">
        <v>851</v>
      </c>
      <c r="CR125" s="40">
        <v>4.4841718673706055</v>
      </c>
      <c r="CS125" s="40">
        <v>5.1083121299743652</v>
      </c>
      <c r="CT125" s="40">
        <v>5.6778759956359863</v>
      </c>
      <c r="CU125" s="40">
        <v>6.2337956428527832</v>
      </c>
      <c r="CV125" s="40">
        <v>6.6977639198303223</v>
      </c>
      <c r="CW125" s="336" t="s">
        <v>1741</v>
      </c>
      <c r="CX125" s="336" t="s">
        <v>851</v>
      </c>
      <c r="CY125" s="40">
        <v>4.8586559295654297</v>
      </c>
      <c r="CZ125" s="40">
        <v>5.455507755279541</v>
      </c>
      <c r="DA125" s="40">
        <v>6.0114278793334961</v>
      </c>
      <c r="DB125" s="40">
        <v>6.5213718414306641</v>
      </c>
      <c r="DC125" s="40">
        <v>6.9623517990112305</v>
      </c>
      <c r="DD125" s="336" t="s">
        <v>1447</v>
      </c>
      <c r="DE125" s="336" t="s">
        <v>851</v>
      </c>
      <c r="DF125" s="40">
        <v>7.1387443542480469</v>
      </c>
      <c r="DG125" s="336" t="s">
        <v>1803</v>
      </c>
      <c r="DH125" s="336" t="s">
        <v>851</v>
      </c>
      <c r="DI125" s="336" t="s">
        <v>851</v>
      </c>
      <c r="DJ125" s="336">
        <v>6.6</v>
      </c>
      <c r="DK125" s="336" t="s">
        <v>1738</v>
      </c>
      <c r="DL125" s="336" t="s">
        <v>851</v>
      </c>
      <c r="DM125" s="336" t="s">
        <v>851</v>
      </c>
      <c r="DN125" s="336" t="s">
        <v>436</v>
      </c>
      <c r="DO125" s="40">
        <v>-4.6394881792366505E-3</v>
      </c>
      <c r="DP125" s="40">
        <v>-3.2163268770091236E-4</v>
      </c>
      <c r="DQ125" s="40">
        <v>4.6948329545557499E-3</v>
      </c>
      <c r="DR125" s="40">
        <v>1.3877057936042547E-3</v>
      </c>
      <c r="DS125" s="40">
        <v>1.0701826773583889E-2</v>
      </c>
      <c r="DT125" s="336" t="s">
        <v>851</v>
      </c>
      <c r="DU125" s="336" t="s">
        <v>827</v>
      </c>
      <c r="DV125" s="40">
        <v>-2.4222801439464092E-3</v>
      </c>
      <c r="DW125" s="40">
        <v>2.5529249105602503E-3</v>
      </c>
      <c r="DX125" s="40">
        <v>5.7517183013260365E-3</v>
      </c>
      <c r="DY125" s="40">
        <v>6.9517889060080051E-3</v>
      </c>
      <c r="DZ125" s="40">
        <v>-2.1324765402823687E-3</v>
      </c>
      <c r="EA125" s="336" t="s">
        <v>851</v>
      </c>
      <c r="EB125" s="336" t="s">
        <v>1447</v>
      </c>
      <c r="EC125" s="40">
        <v>-7.2962802369147539E-4</v>
      </c>
      <c r="ED125" s="40">
        <v>4.5211147516965866E-3</v>
      </c>
      <c r="EE125" s="40">
        <v>3.1838411814533174E-4</v>
      </c>
      <c r="EF125" s="40">
        <v>7.8342837514355779E-4</v>
      </c>
      <c r="EG125" s="40">
        <v>-1.3848328962922096E-3</v>
      </c>
      <c r="EH125" s="336" t="s">
        <v>851</v>
      </c>
      <c r="EI125" s="336" t="s">
        <v>1803</v>
      </c>
      <c r="EJ125" s="40">
        <v>2.6239834260195494E-3</v>
      </c>
      <c r="EK125" s="40">
        <v>5.593116395175457E-3</v>
      </c>
      <c r="EL125" s="40">
        <v>8.3766086027026176E-3</v>
      </c>
      <c r="EM125" s="40">
        <v>9.0514384210109711E-3</v>
      </c>
      <c r="EN125" s="40">
        <v>1.3475287705659866E-2</v>
      </c>
      <c r="EO125" s="336" t="s">
        <v>851</v>
      </c>
      <c r="EP125" s="336" t="s">
        <v>851</v>
      </c>
      <c r="EQ125" s="336" t="s">
        <v>851</v>
      </c>
      <c r="ER125" s="40">
        <v>0.74560000000000004</v>
      </c>
      <c r="ES125" s="336" t="s">
        <v>1739</v>
      </c>
      <c r="ET125" s="336" t="s">
        <v>851</v>
      </c>
      <c r="EU125" s="336" t="s">
        <v>851</v>
      </c>
      <c r="EV125" s="40">
        <v>0.76760000000000006</v>
      </c>
      <c r="EW125" s="336" t="s">
        <v>1739</v>
      </c>
      <c r="EX125" s="336" t="s">
        <v>851</v>
      </c>
      <c r="EY125" s="336" t="s">
        <v>851</v>
      </c>
      <c r="EZ125" s="40">
        <v>0.72409999999999997</v>
      </c>
      <c r="FA125" s="336" t="s">
        <v>1739</v>
      </c>
      <c r="FB125" s="336" t="s">
        <v>851</v>
      </c>
      <c r="FC125" s="40">
        <v>-4.5332122594118118E-2</v>
      </c>
      <c r="FD125" s="40">
        <v>-5.7747680693864822E-2</v>
      </c>
      <c r="FE125" s="40">
        <v>-6.6689372062683105E-2</v>
      </c>
      <c r="FF125" s="40">
        <v>-5.5137388408184052E-2</v>
      </c>
      <c r="FG125" s="40">
        <v>-4.5722790062427521E-2</v>
      </c>
      <c r="FH125" s="336" t="s">
        <v>838</v>
      </c>
      <c r="FI125" s="336" t="s">
        <v>851</v>
      </c>
      <c r="FJ125" s="40">
        <v>-4.7782983630895615E-2</v>
      </c>
      <c r="FK125" s="40">
        <v>-6.0470040887594223E-2</v>
      </c>
      <c r="FL125" s="40">
        <v>-7.4068419635295868E-2</v>
      </c>
      <c r="FM125" s="40">
        <v>-6.3024453818798065E-2</v>
      </c>
      <c r="FN125" s="40">
        <v>-5.8209959417581558E-2</v>
      </c>
      <c r="FO125" s="336" t="s">
        <v>840</v>
      </c>
      <c r="FP125" s="336" t="s">
        <v>851</v>
      </c>
      <c r="FQ125" s="40">
        <v>0.38640743494033813</v>
      </c>
      <c r="FR125" s="336" t="s">
        <v>840</v>
      </c>
      <c r="FS125" s="336" t="s">
        <v>851</v>
      </c>
      <c r="FT125" s="336" t="s">
        <v>851</v>
      </c>
      <c r="FU125" s="40">
        <v>1.0968211106956005E-2</v>
      </c>
      <c r="FV125" s="40">
        <v>1.331868302077055E-2</v>
      </c>
      <c r="FW125" s="40">
        <v>1.6807004809379578E-2</v>
      </c>
      <c r="FX125" s="40">
        <v>1.3600349426269531E-2</v>
      </c>
      <c r="FY125" s="40">
        <v>1.3951767235994339E-2</v>
      </c>
      <c r="FZ125" s="336" t="s">
        <v>840</v>
      </c>
      <c r="GA125" s="336" t="s">
        <v>851</v>
      </c>
      <c r="GB125" s="336" t="s">
        <v>851</v>
      </c>
      <c r="GC125" s="336" t="s">
        <v>851</v>
      </c>
      <c r="GD125" s="336" t="s">
        <v>851</v>
      </c>
      <c r="GE125" s="336" t="s">
        <v>851</v>
      </c>
      <c r="GF125" s="336" t="s">
        <v>851</v>
      </c>
      <c r="GG125" s="336" t="s">
        <v>851</v>
      </c>
      <c r="GH125" s="336" t="s">
        <v>851</v>
      </c>
      <c r="GI125" s="336" t="s">
        <v>851</v>
      </c>
      <c r="GJ125" s="336" t="s">
        <v>851</v>
      </c>
      <c r="GK125" s="40">
        <v>31964557</v>
      </c>
      <c r="GL125" s="40">
        <v>32848569</v>
      </c>
      <c r="GM125" s="40">
        <v>33751746</v>
      </c>
      <c r="GN125" s="40">
        <v>34678781</v>
      </c>
      <c r="GO125" s="40">
        <v>35635267</v>
      </c>
      <c r="GP125" s="40">
        <v>36624897</v>
      </c>
      <c r="GQ125" s="40">
        <v>37649039</v>
      </c>
      <c r="GR125" s="40">
        <v>38705934</v>
      </c>
      <c r="GS125" s="40">
        <v>39791984</v>
      </c>
      <c r="GT125" s="40">
        <v>40901798</v>
      </c>
      <c r="GU125" s="40">
        <v>42030684</v>
      </c>
      <c r="GV125" s="40">
        <v>43178270</v>
      </c>
      <c r="GW125" s="40">
        <v>44343469</v>
      </c>
      <c r="GX125" s="40">
        <v>45519986</v>
      </c>
      <c r="GY125" s="40">
        <v>46700063</v>
      </c>
      <c r="GZ125" s="40">
        <v>47878339</v>
      </c>
      <c r="HA125" s="40">
        <v>49051531</v>
      </c>
      <c r="HB125" s="40">
        <v>50221146</v>
      </c>
      <c r="HC125" s="40">
        <v>51392570</v>
      </c>
      <c r="HD125" s="40">
        <v>52573967</v>
      </c>
      <c r="HE125" s="40">
        <v>53771300</v>
      </c>
      <c r="HF125" s="40">
        <v>54986000</v>
      </c>
      <c r="HG125" s="40">
        <v>56215000</v>
      </c>
      <c r="HH125" s="40">
        <v>57459000</v>
      </c>
      <c r="HI125" s="40">
        <v>58715000</v>
      </c>
      <c r="HJ125" s="40">
        <v>59981000</v>
      </c>
      <c r="HK125" s="40">
        <v>61258000</v>
      </c>
      <c r="HL125" s="40">
        <v>62544000</v>
      </c>
      <c r="HM125" s="40">
        <v>63839000</v>
      </c>
      <c r="HN125" s="40">
        <v>65141000</v>
      </c>
      <c r="HO125" s="40">
        <v>66450000</v>
      </c>
      <c r="HP125" s="40">
        <v>67763000</v>
      </c>
      <c r="HQ125" s="40">
        <v>69081000</v>
      </c>
      <c r="HR125" s="40">
        <v>70399000</v>
      </c>
      <c r="HS125" s="40">
        <v>71715000</v>
      </c>
      <c r="HT125" s="40">
        <v>73026000</v>
      </c>
      <c r="HU125" s="40">
        <v>74331000</v>
      </c>
      <c r="HV125" s="40">
        <v>75628000</v>
      </c>
      <c r="HW125" s="40">
        <v>76917000</v>
      </c>
      <c r="HX125" s="40">
        <v>78198000</v>
      </c>
      <c r="HY125" s="40">
        <v>79470000</v>
      </c>
      <c r="HZ125" s="40">
        <v>80732000</v>
      </c>
      <c r="IA125" s="40">
        <v>81983000</v>
      </c>
      <c r="IB125" s="40">
        <v>83223000</v>
      </c>
      <c r="IC125" s="40">
        <v>84452000</v>
      </c>
      <c r="ID125" s="40">
        <v>85669000</v>
      </c>
      <c r="IE125" s="40">
        <v>86875000</v>
      </c>
      <c r="IF125" s="40">
        <v>88068000</v>
      </c>
      <c r="IG125" s="40">
        <v>89248000</v>
      </c>
      <c r="IH125" s="40">
        <v>90417000</v>
      </c>
      <c r="II125" s="40">
        <v>91575000</v>
      </c>
      <c r="IJ125" s="336" t="s">
        <v>851</v>
      </c>
      <c r="IK125" s="336" t="s">
        <v>851</v>
      </c>
      <c r="IL125" s="336" t="s">
        <v>851</v>
      </c>
      <c r="IM125" s="40">
        <v>2.4208208546042442E-2</v>
      </c>
      <c r="IN125" s="40">
        <v>2.3564774543046951E-2</v>
      </c>
      <c r="IO125" s="40">
        <v>2.3057436570525169E-2</v>
      </c>
      <c r="IP125" s="40">
        <v>2.2727463394403458E-2</v>
      </c>
      <c r="IQ125" s="40">
        <v>2.2518794983625412E-2</v>
      </c>
      <c r="IR125" s="40">
        <v>2.2338740527629852E-2</v>
      </c>
      <c r="IS125" s="40">
        <v>2.2105017676949501E-2</v>
      </c>
      <c r="IT125" s="40">
        <v>2.1888025104999542E-2</v>
      </c>
      <c r="IU125" s="40">
        <v>2.1623581647872925E-2</v>
      </c>
      <c r="IV125" s="40">
        <v>2.1332614123821259E-2</v>
      </c>
      <c r="IW125" s="40">
        <v>2.1066607907414436E-2</v>
      </c>
      <c r="IX125" s="40">
        <v>2.0775856450200081E-2</v>
      </c>
      <c r="IY125" s="40">
        <v>2.0493980497121811E-2</v>
      </c>
      <c r="IZ125" s="40">
        <v>2.0189862698316574E-2</v>
      </c>
      <c r="JA125" s="40">
        <v>1.9895633682608604E-2</v>
      </c>
      <c r="JB125" s="40">
        <v>1.956653781235218E-2</v>
      </c>
      <c r="JC125" s="40">
        <v>1.9263405352830887E-2</v>
      </c>
      <c r="JD125" s="40">
        <v>1.8899329006671906E-2</v>
      </c>
      <c r="JE125" s="40">
        <v>1.8520873039960861E-2</v>
      </c>
      <c r="JF125" s="40">
        <v>1.8115611746907234E-2</v>
      </c>
      <c r="JG125" s="40">
        <v>1.7712550237774849E-2</v>
      </c>
      <c r="JH125" s="40">
        <v>1.7298493534326553E-2</v>
      </c>
      <c r="JI125" s="40">
        <v>1.6900332644581795E-2</v>
      </c>
      <c r="JJ125" s="40">
        <v>1.6517153009772301E-2</v>
      </c>
      <c r="JK125" s="40">
        <v>1.6135519370436668E-2</v>
      </c>
      <c r="JL125" s="40">
        <v>1.5755435451865196E-2</v>
      </c>
      <c r="JM125" s="40">
        <v>1.5376881696283817E-2</v>
      </c>
      <c r="JN125" s="40">
        <v>1.5011843293905258E-2</v>
      </c>
      <c r="JO125" s="40">
        <v>1.4659573324024677E-2</v>
      </c>
      <c r="JP125" s="40">
        <v>1.4307707548141479E-2</v>
      </c>
      <c r="JQ125" s="40">
        <v>1.3979271054267883E-2</v>
      </c>
      <c r="JR125" s="40">
        <v>1.3638939708471298E-2</v>
      </c>
      <c r="JS125" s="40">
        <v>1.330976840108633E-2</v>
      </c>
      <c r="JT125" s="40">
        <v>1.3013291172683239E-2</v>
      </c>
      <c r="JU125" s="40">
        <v>1.2726006098091602E-2</v>
      </c>
      <c r="JV125" s="336" t="s">
        <v>1740</v>
      </c>
      <c r="JW125" s="336" t="s">
        <v>851</v>
      </c>
      <c r="JX125" s="336" t="s">
        <v>851</v>
      </c>
      <c r="JY125" s="336" t="s">
        <v>851</v>
      </c>
      <c r="JZ125" s="336" t="s">
        <v>851</v>
      </c>
      <c r="KA125" s="336" t="s">
        <v>1740</v>
      </c>
      <c r="KB125" s="40">
        <v>0.496730034849371</v>
      </c>
      <c r="KC125" s="40">
        <v>0.496768408716947</v>
      </c>
      <c r="KD125" s="40">
        <v>0.49680550897822995</v>
      </c>
      <c r="KE125" s="40">
        <v>0.49683979610282203</v>
      </c>
      <c r="KF125" s="40">
        <v>0.49686914438090596</v>
      </c>
      <c r="KG125" s="40">
        <v>0.49689196653233203</v>
      </c>
      <c r="KH125" s="40">
        <v>0.49690786888562399</v>
      </c>
      <c r="KI125" s="40">
        <v>0.49691741866936295</v>
      </c>
      <c r="KJ125" s="40">
        <v>0.49692072018794697</v>
      </c>
      <c r="KK125" s="40">
        <v>0.49691807734569998</v>
      </c>
      <c r="KL125" s="40">
        <v>0.496909762648585</v>
      </c>
      <c r="KM125" s="40">
        <v>0.49689568537429601</v>
      </c>
      <c r="KN125" s="40">
        <v>0.49687601563487904</v>
      </c>
      <c r="KO125" s="40">
        <v>0.49685059446459801</v>
      </c>
      <c r="KP125" s="40">
        <v>0.49681983177223205</v>
      </c>
      <c r="KQ125" s="40">
        <v>0.49678375305334499</v>
      </c>
      <c r="KR125" s="40">
        <v>0.49674249317776303</v>
      </c>
      <c r="KS125" s="40">
        <v>0.49669609649350699</v>
      </c>
      <c r="KT125" s="40">
        <v>0.49664433181483802</v>
      </c>
      <c r="KU125" s="40">
        <v>0.49658702662393095</v>
      </c>
      <c r="KV125" s="40">
        <v>0.49652379966304205</v>
      </c>
      <c r="KW125" s="40">
        <v>0.49645507935734901</v>
      </c>
      <c r="KX125" s="40">
        <v>0.49638075839419399</v>
      </c>
      <c r="KY125" s="40">
        <v>0.49630096451063305</v>
      </c>
      <c r="KZ125" s="40">
        <v>0.49621567788780702</v>
      </c>
      <c r="LA125" s="40">
        <v>0.496125100403082</v>
      </c>
      <c r="LB125" s="40">
        <v>0.49602928849297601</v>
      </c>
      <c r="LC125" s="40">
        <v>0.495928470970112</v>
      </c>
      <c r="LD125" s="40">
        <v>0.49582293570726899</v>
      </c>
      <c r="LE125" s="40">
        <v>0.49571301816174801</v>
      </c>
      <c r="LF125" s="40">
        <v>0.49559903994503895</v>
      </c>
      <c r="LG125" s="40">
        <v>0.49548130272743895</v>
      </c>
      <c r="LH125" s="40">
        <v>0.495360004905326</v>
      </c>
      <c r="LI125" s="40">
        <v>0.49523539042591302</v>
      </c>
      <c r="LJ125" s="40">
        <v>0.49510731064515395</v>
      </c>
      <c r="LK125" s="40">
        <v>0.49497604654331101</v>
      </c>
      <c r="LL125" s="336" t="s">
        <v>851</v>
      </c>
      <c r="LM125" s="336" t="s">
        <v>851</v>
      </c>
      <c r="LN125" s="336" t="s">
        <v>1740</v>
      </c>
      <c r="LO125" s="40">
        <v>0.56455713510513306</v>
      </c>
      <c r="LP125" s="40">
        <v>0.56921696662902832</v>
      </c>
      <c r="LQ125" s="40">
        <v>0.57393878698348999</v>
      </c>
      <c r="LR125" s="40">
        <v>0.57878649234771729</v>
      </c>
      <c r="LS125" s="40">
        <v>0.58382797241210938</v>
      </c>
      <c r="LT125" s="40">
        <v>0.58901208639144897</v>
      </c>
      <c r="LU125" s="40">
        <v>0.59416943788528442</v>
      </c>
      <c r="LV125" s="40">
        <v>0.59911054372787476</v>
      </c>
      <c r="LW125" s="40">
        <v>0.60389149188995361</v>
      </c>
      <c r="LX125" s="40">
        <v>0.60854977369308472</v>
      </c>
      <c r="LY125" s="40">
        <v>0.61306083202362061</v>
      </c>
      <c r="LZ125" s="40">
        <v>0.61644190549850464</v>
      </c>
      <c r="MA125" s="40">
        <v>0.62001150846481323</v>
      </c>
      <c r="MB125" s="40">
        <v>0.62347465753555298</v>
      </c>
      <c r="MC125" s="40">
        <v>0.62650251388549805</v>
      </c>
      <c r="MD125" s="40">
        <v>0.62896913290023804</v>
      </c>
      <c r="ME125" s="40">
        <v>0.63097858428955078</v>
      </c>
      <c r="MF125" s="40">
        <v>0.63253283500671387</v>
      </c>
      <c r="MG125" s="40">
        <v>0.63380163908004761</v>
      </c>
      <c r="MH125" s="40">
        <v>0.63506937026977539</v>
      </c>
      <c r="MI125" s="40">
        <v>0.63648563623428345</v>
      </c>
      <c r="MJ125" s="40">
        <v>0.63772851228713989</v>
      </c>
      <c r="MK125" s="40">
        <v>0.63915479183197021</v>
      </c>
      <c r="ML125" s="40">
        <v>0.64071661233901978</v>
      </c>
      <c r="MM125" s="40">
        <v>0.64230543375015259</v>
      </c>
      <c r="MN125" s="40">
        <v>0.64389079809188843</v>
      </c>
      <c r="MO125" s="40">
        <v>0.6453326940536499</v>
      </c>
      <c r="MP125" s="40">
        <v>0.64679265022277832</v>
      </c>
      <c r="MQ125" s="40">
        <v>0.6482582688331604</v>
      </c>
      <c r="MR125" s="40">
        <v>0.64974188804626465</v>
      </c>
      <c r="MS125" s="40">
        <v>0.65120404958724976</v>
      </c>
      <c r="MT125" s="40">
        <v>0.6524086594581604</v>
      </c>
      <c r="MU125" s="40">
        <v>0.65364265441894531</v>
      </c>
      <c r="MV125" s="40">
        <v>0.65488302707672119</v>
      </c>
      <c r="MW125" s="40">
        <v>0.65606027841567993</v>
      </c>
      <c r="MX125" s="40">
        <v>0.65713351964950562</v>
      </c>
      <c r="MY125" s="336" t="s">
        <v>851</v>
      </c>
      <c r="MZ125" s="336" t="s">
        <v>1740</v>
      </c>
      <c r="NA125" s="40">
        <v>0.5496450662612915</v>
      </c>
      <c r="NB125" s="40">
        <v>0.55397731065750122</v>
      </c>
      <c r="NC125" s="40">
        <v>0.55839890241622925</v>
      </c>
      <c r="ND125" s="40">
        <v>0.56294947862625122</v>
      </c>
      <c r="NE125" s="40">
        <v>0.56766891479492188</v>
      </c>
      <c r="NF125" s="40">
        <v>0.57249373197555542</v>
      </c>
      <c r="NG125" s="40">
        <v>0.57732880115509033</v>
      </c>
      <c r="NH125" s="40">
        <v>0.58192652463912964</v>
      </c>
      <c r="NI125" s="40">
        <v>0.58629631996154785</v>
      </c>
      <c r="NJ125" s="40">
        <v>0.59053051471710205</v>
      </c>
      <c r="NK125" s="40">
        <v>0.59457159042358398</v>
      </c>
      <c r="NL125" s="40">
        <v>0.5975382924079895</v>
      </c>
      <c r="NM125" s="40">
        <v>0.60064911842346191</v>
      </c>
      <c r="NN125" s="40">
        <v>0.60361218452453613</v>
      </c>
      <c r="NO125" s="40">
        <v>0.60605454444885254</v>
      </c>
      <c r="NP125" s="40">
        <v>0.60787057876586914</v>
      </c>
      <c r="NQ125" s="40">
        <v>0.60925579071044922</v>
      </c>
      <c r="NR125" s="40">
        <v>0.61010986566543579</v>
      </c>
      <c r="NS125" s="40">
        <v>0.61063367128372192</v>
      </c>
      <c r="NT125" s="40">
        <v>0.61112737655639648</v>
      </c>
      <c r="NU125" s="40">
        <v>0.61175471544265747</v>
      </c>
      <c r="NV125" s="40">
        <v>0.61228829622268677</v>
      </c>
      <c r="NW125" s="40">
        <v>0.61298727989196777</v>
      </c>
      <c r="NX125" s="40">
        <v>0.61379146575927734</v>
      </c>
      <c r="NY125" s="40">
        <v>0.6145937442779541</v>
      </c>
      <c r="NZ125" s="40">
        <v>0.61531394720077515</v>
      </c>
      <c r="OA125" s="40">
        <v>0.61597633361816406</v>
      </c>
      <c r="OB125" s="40">
        <v>0.61660343408584595</v>
      </c>
      <c r="OC125" s="40">
        <v>0.61723321676254272</v>
      </c>
      <c r="OD125" s="40">
        <v>0.61788946390151978</v>
      </c>
      <c r="OE125" s="40">
        <v>0.61856681108474731</v>
      </c>
      <c r="OF125" s="40">
        <v>0.61913090944290161</v>
      </c>
      <c r="OG125" s="40">
        <v>0.61970293521881104</v>
      </c>
      <c r="OH125" s="40">
        <v>0.62033885717391968</v>
      </c>
      <c r="OI125" s="40">
        <v>0.62102258205413818</v>
      </c>
      <c r="OJ125" s="40">
        <v>0.62175267934799194</v>
      </c>
      <c r="OK125" s="336" t="s">
        <v>851</v>
      </c>
      <c r="OL125" s="336" t="s">
        <v>851</v>
      </c>
      <c r="OM125" s="336" t="s">
        <v>1740</v>
      </c>
      <c r="ON125" s="40">
        <v>0.45412871241569519</v>
      </c>
      <c r="OO125" s="40">
        <v>0.45819911360740662</v>
      </c>
      <c r="OP125" s="40">
        <v>0.46263867616653442</v>
      </c>
      <c r="OQ125" s="40">
        <v>0.46738108992576599</v>
      </c>
      <c r="OR125" s="40">
        <v>0.47228974103927612</v>
      </c>
      <c r="OS125" s="40">
        <v>0.47723022103309631</v>
      </c>
      <c r="OT125" s="40">
        <v>0.48208636045455933</v>
      </c>
      <c r="OU125" s="40">
        <v>0.4867384135723114</v>
      </c>
      <c r="OV125" s="40">
        <v>0.49137645959854126</v>
      </c>
      <c r="OW125" s="40">
        <v>0.49617645144462585</v>
      </c>
      <c r="OX125" s="40">
        <v>0.5012587308883667</v>
      </c>
      <c r="OY125" s="40">
        <v>0.50572985410690308</v>
      </c>
      <c r="OZ125" s="40">
        <v>0.51064848899841309</v>
      </c>
      <c r="PA125" s="40">
        <v>0.51570355892181396</v>
      </c>
      <c r="PB125" s="40">
        <v>0.52051705121994019</v>
      </c>
      <c r="PC125" s="40">
        <v>0.52487581968307495</v>
      </c>
      <c r="PD125" s="40">
        <v>0.52885794639587402</v>
      </c>
      <c r="PE125" s="40">
        <v>0.5325053334236145</v>
      </c>
      <c r="PF125" s="40">
        <v>0.53578883409500122</v>
      </c>
      <c r="PG125" s="40">
        <v>0.5387575626373291</v>
      </c>
      <c r="PH125" s="40">
        <v>0.54145097732543945</v>
      </c>
      <c r="PI125" s="40">
        <v>0.54355520009994507</v>
      </c>
      <c r="PJ125" s="40">
        <v>0.54541969299316406</v>
      </c>
      <c r="PK125" s="40">
        <v>0.54713523387908936</v>
      </c>
      <c r="PL125" s="40">
        <v>0.54883754253387451</v>
      </c>
      <c r="PM125" s="40">
        <v>0.55061030387878418</v>
      </c>
      <c r="PN125" s="40">
        <v>0.55227172374725342</v>
      </c>
      <c r="PO125" s="40">
        <v>0.55401730537414551</v>
      </c>
      <c r="PP125" s="40">
        <v>0.55580788850784302</v>
      </c>
      <c r="PQ125" s="40">
        <v>0.55764222145080566</v>
      </c>
      <c r="PR125" s="40">
        <v>0.5594438910484314</v>
      </c>
      <c r="PS125" s="40">
        <v>0.56100142002105713</v>
      </c>
      <c r="PT125" s="40">
        <v>0.5626220703125</v>
      </c>
      <c r="PU125" s="40">
        <v>0.56428152322769165</v>
      </c>
      <c r="PV125" s="40">
        <v>0.5659555196762085</v>
      </c>
      <c r="PW125" s="40">
        <v>0.56762218475341797</v>
      </c>
      <c r="PX125" s="336" t="s">
        <v>851</v>
      </c>
      <c r="PY125" s="336" t="s">
        <v>851</v>
      </c>
      <c r="PZ125" s="40">
        <v>0.70629999999999993</v>
      </c>
      <c r="QA125" s="40">
        <v>0.69389999999999996</v>
      </c>
      <c r="QB125" s="40">
        <v>0.68099999999999994</v>
      </c>
      <c r="QC125" s="40">
        <v>0.66780000000000006</v>
      </c>
      <c r="QD125" s="40">
        <v>0.65450000000000008</v>
      </c>
      <c r="QE125" s="40">
        <v>0.66620000000000001</v>
      </c>
      <c r="QF125" s="40">
        <v>0.67790000000000006</v>
      </c>
      <c r="QG125" s="40">
        <v>0.68930000000000002</v>
      </c>
      <c r="QH125" s="40">
        <v>0.69989999999999997</v>
      </c>
      <c r="QI125" s="40">
        <v>0.70950000000000002</v>
      </c>
      <c r="QJ125" s="40">
        <v>0.71829999999999994</v>
      </c>
      <c r="QK125" s="40">
        <v>0.72609999999999997</v>
      </c>
      <c r="QL125" s="40">
        <v>0.73329999999999995</v>
      </c>
      <c r="QM125" s="40">
        <v>0.74010000000000009</v>
      </c>
      <c r="QN125" s="40">
        <v>0.74670000000000003</v>
      </c>
      <c r="QO125" s="40">
        <v>0.753</v>
      </c>
      <c r="QP125" s="40">
        <v>0.75060000000000004</v>
      </c>
      <c r="QQ125" s="40">
        <v>0.74809999999999999</v>
      </c>
      <c r="QR125" s="40">
        <v>0.74560000000000004</v>
      </c>
      <c r="QS125" s="336" t="s">
        <v>851</v>
      </c>
      <c r="QT125" s="336" t="s">
        <v>851</v>
      </c>
      <c r="QU125" s="336" t="s">
        <v>851</v>
      </c>
      <c r="QV125" s="336" t="s">
        <v>851</v>
      </c>
      <c r="QW125" s="40">
        <v>-3.3473954536020756E-3</v>
      </c>
      <c r="QX125" s="336" t="s">
        <v>851</v>
      </c>
      <c r="QY125" s="336" t="s">
        <v>851</v>
      </c>
      <c r="QZ125" s="336" t="s">
        <v>851</v>
      </c>
      <c r="RA125" s="336" t="s">
        <v>851</v>
      </c>
      <c r="RB125" s="336" t="s">
        <v>851</v>
      </c>
      <c r="RC125" s="336" t="s">
        <v>851</v>
      </c>
      <c r="RD125" s="336" t="s">
        <v>851</v>
      </c>
      <c r="RE125" s="336" t="s">
        <v>851</v>
      </c>
      <c r="RF125" s="40">
        <v>0.40799999999999997</v>
      </c>
      <c r="RG125" s="40">
        <v>2015</v>
      </c>
      <c r="RH125" s="336" t="s">
        <v>840</v>
      </c>
      <c r="RI125" s="336" t="s">
        <v>851</v>
      </c>
      <c r="RJ125" s="40">
        <v>0.371</v>
      </c>
      <c r="RK125" s="40">
        <v>2015</v>
      </c>
      <c r="RL125" s="336" t="s">
        <v>840</v>
      </c>
      <c r="RM125" s="336" t="s">
        <v>851</v>
      </c>
      <c r="RN125" s="40">
        <v>0.66500000000000004</v>
      </c>
      <c r="RO125" s="40">
        <v>2015</v>
      </c>
      <c r="RP125" s="336" t="s">
        <v>840</v>
      </c>
      <c r="RQ125" s="336" t="s">
        <v>851</v>
      </c>
      <c r="RR125" s="40">
        <v>0.86599999999999999</v>
      </c>
      <c r="RS125" s="40">
        <v>2015</v>
      </c>
      <c r="RT125" s="336" t="s">
        <v>840</v>
      </c>
      <c r="RU125" s="336" t="s">
        <v>851</v>
      </c>
      <c r="RV125" s="40">
        <v>0.36099999999999999</v>
      </c>
      <c r="RW125" s="40">
        <v>2015</v>
      </c>
      <c r="RX125" s="336" t="s">
        <v>840</v>
      </c>
      <c r="RY125" s="336" t="s">
        <v>851</v>
      </c>
      <c r="RZ125" s="336" t="s">
        <v>838</v>
      </c>
      <c r="SA125" s="40">
        <v>0.16683955490589142</v>
      </c>
      <c r="SB125" s="40">
        <v>0.18577674031257629</v>
      </c>
      <c r="SC125" s="40">
        <v>0.19692628085613251</v>
      </c>
      <c r="SD125" s="40">
        <v>0.19386239349842072</v>
      </c>
      <c r="SE125" s="40">
        <v>0.19523574411869049</v>
      </c>
      <c r="SF125" s="336" t="s">
        <v>851</v>
      </c>
      <c r="SG125" s="336" t="s">
        <v>851</v>
      </c>
      <c r="SH125" s="40">
        <v>0.18828415870666504</v>
      </c>
      <c r="SI125" s="40">
        <v>0.19491575658321381</v>
      </c>
      <c r="SJ125" s="40">
        <v>0.19691537320613861</v>
      </c>
      <c r="SK125" s="40">
        <v>0.18310432136058807</v>
      </c>
      <c r="SL125" s="40">
        <v>0.16753700375556946</v>
      </c>
      <c r="SM125" s="336" t="s">
        <v>840</v>
      </c>
      <c r="SN125" s="336" t="s">
        <v>851</v>
      </c>
      <c r="SO125" s="336" t="s">
        <v>851</v>
      </c>
      <c r="SP125" s="40">
        <v>4.167507216334343E-2</v>
      </c>
      <c r="SQ125" s="40">
        <v>4.3215084820985794E-2</v>
      </c>
      <c r="SR125" s="40">
        <v>4.0819652378559113E-2</v>
      </c>
      <c r="SS125" s="40">
        <v>3.5784833133220673E-2</v>
      </c>
      <c r="ST125" s="40">
        <v>-3.1668364536017179E-3</v>
      </c>
      <c r="SU125" s="336" t="s">
        <v>838</v>
      </c>
      <c r="SV125" s="336" t="s">
        <v>851</v>
      </c>
      <c r="SW125" s="336" t="s">
        <v>851</v>
      </c>
      <c r="SX125" s="40">
        <v>4.5779187232255936E-2</v>
      </c>
      <c r="SY125" s="40">
        <v>5.2557520568370819E-2</v>
      </c>
      <c r="SZ125" s="40">
        <v>5.6714121252298355E-2</v>
      </c>
      <c r="TA125" s="40">
        <v>5.4642017930746078E-2</v>
      </c>
      <c r="TB125" s="40">
        <v>5.2267435938119888E-2</v>
      </c>
      <c r="TC125" s="336" t="s">
        <v>840</v>
      </c>
      <c r="TD125" s="336" t="s">
        <v>851</v>
      </c>
      <c r="TE125" s="336" t="s">
        <v>851</v>
      </c>
      <c r="TF125" s="336" t="s">
        <v>851</v>
      </c>
      <c r="TG125" s="40">
        <v>1.5669742599129677E-2</v>
      </c>
      <c r="TH125" s="40">
        <v>1.7614684998989105E-2</v>
      </c>
      <c r="TI125" s="40">
        <v>1.6186200082302094E-2</v>
      </c>
      <c r="TJ125" s="40">
        <v>1.2570613995194435E-2</v>
      </c>
      <c r="TK125" s="40">
        <v>-2.567991241812706E-2</v>
      </c>
      <c r="TL125" s="336" t="s">
        <v>838</v>
      </c>
      <c r="TM125" s="336" t="s">
        <v>851</v>
      </c>
      <c r="TN125" s="336" t="s">
        <v>851</v>
      </c>
      <c r="TO125" s="336" t="s">
        <v>851</v>
      </c>
      <c r="TP125" s="40">
        <v>1.9526537507772446E-2</v>
      </c>
      <c r="TQ125" s="40">
        <v>2.6631835848093033E-2</v>
      </c>
      <c r="TR125" s="40">
        <v>3.1609416007995605E-2</v>
      </c>
      <c r="TS125" s="40">
        <v>3.0946904793381691E-2</v>
      </c>
      <c r="TT125" s="40">
        <v>2.9539970681071281E-2</v>
      </c>
      <c r="TU125" s="336" t="s">
        <v>840</v>
      </c>
      <c r="TV125" s="336" t="s">
        <v>851</v>
      </c>
      <c r="TW125" s="40">
        <v>1750</v>
      </c>
      <c r="TX125" s="336" t="s">
        <v>840</v>
      </c>
      <c r="TY125" s="336" t="s">
        <v>851</v>
      </c>
      <c r="TZ125" s="40">
        <v>1600.1170654296875</v>
      </c>
      <c r="UA125" s="336" t="s">
        <v>838</v>
      </c>
      <c r="UB125" s="336" t="s">
        <v>851</v>
      </c>
      <c r="UC125" s="40">
        <v>1513.43726562494</v>
      </c>
      <c r="UD125" s="336" t="s">
        <v>840</v>
      </c>
      <c r="UE125" s="336" t="s">
        <v>851</v>
      </c>
      <c r="UF125" s="336" t="s">
        <v>851</v>
      </c>
      <c r="UG125" s="40">
        <v>0.121507428586483</v>
      </c>
      <c r="UH125" s="40">
        <v>0.12802906334400177</v>
      </c>
      <c r="UI125" s="40">
        <v>0.1302369087934494</v>
      </c>
      <c r="UJ125" s="40">
        <v>0.13872499763965607</v>
      </c>
      <c r="UK125" s="40">
        <v>0.14951294660568237</v>
      </c>
      <c r="UL125" s="336" t="s">
        <v>838</v>
      </c>
      <c r="UM125" s="336" t="s">
        <v>851</v>
      </c>
      <c r="UN125" s="336" t="s">
        <v>851</v>
      </c>
      <c r="UO125" s="336" t="s">
        <v>851</v>
      </c>
      <c r="UP125" s="40">
        <v>0.14050117135047913</v>
      </c>
      <c r="UQ125" s="40">
        <v>0.13444571197032928</v>
      </c>
      <c r="UR125" s="40">
        <v>0.12284695357084274</v>
      </c>
      <c r="US125" s="40">
        <v>0.12007986754179001</v>
      </c>
      <c r="UT125" s="40">
        <v>0.1093270406126976</v>
      </c>
      <c r="UU125" s="336" t="s">
        <v>840</v>
      </c>
    </row>
    <row r="126" spans="1:567">
      <c r="A126" s="336" t="s">
        <v>426</v>
      </c>
      <c r="B126" s="336" t="s">
        <v>191</v>
      </c>
      <c r="C126" s="336" t="s">
        <v>312</v>
      </c>
      <c r="D126" s="40">
        <v>3.9565995335578918E-2</v>
      </c>
      <c r="E126" s="336" t="s">
        <v>470</v>
      </c>
      <c r="F126" s="40">
        <v>4.7334007918834686E-2</v>
      </c>
      <c r="G126" s="336" t="s">
        <v>470</v>
      </c>
      <c r="H126" s="40">
        <v>4.593166708946228E-2</v>
      </c>
      <c r="I126" s="336" t="s">
        <v>470</v>
      </c>
      <c r="J126" s="40">
        <v>4.5984413474798203E-2</v>
      </c>
      <c r="K126" s="336" t="s">
        <v>470</v>
      </c>
      <c r="L126" s="336" t="s">
        <v>470</v>
      </c>
      <c r="M126" s="40">
        <v>0.51838648319244385</v>
      </c>
      <c r="N126" s="40"/>
      <c r="O126" s="336" t="s">
        <v>1736</v>
      </c>
      <c r="P126" s="40"/>
      <c r="Q126" s="336" t="s">
        <v>1736</v>
      </c>
      <c r="R126" s="40"/>
      <c r="S126" s="336" t="s">
        <v>1736</v>
      </c>
      <c r="T126" s="40"/>
      <c r="U126" s="336" t="s">
        <v>1736</v>
      </c>
      <c r="V126" s="336" t="s">
        <v>851</v>
      </c>
      <c r="W126" s="336" t="s">
        <v>470</v>
      </c>
      <c r="X126" s="40">
        <v>0.50167715549468994</v>
      </c>
      <c r="Y126" s="40"/>
      <c r="Z126" s="336" t="s">
        <v>1736</v>
      </c>
      <c r="AA126" s="40"/>
      <c r="AB126" s="336" t="s">
        <v>1736</v>
      </c>
      <c r="AC126" s="40"/>
      <c r="AD126" s="336" t="s">
        <v>1736</v>
      </c>
      <c r="AE126" s="40"/>
      <c r="AF126" s="336" t="s">
        <v>1736</v>
      </c>
      <c r="AG126" s="336" t="s">
        <v>851</v>
      </c>
      <c r="AH126" s="336" t="s">
        <v>470</v>
      </c>
      <c r="AI126" s="40">
        <v>0.51752066612243652</v>
      </c>
      <c r="AJ126" s="40"/>
      <c r="AK126" s="336" t="s">
        <v>1736</v>
      </c>
      <c r="AL126" s="40"/>
      <c r="AM126" s="336" t="s">
        <v>1736</v>
      </c>
      <c r="AN126" s="40"/>
      <c r="AO126" s="336" t="s">
        <v>1736</v>
      </c>
      <c r="AP126" s="40"/>
      <c r="AQ126" s="336" t="s">
        <v>1736</v>
      </c>
      <c r="AR126" s="336" t="s">
        <v>851</v>
      </c>
      <c r="AS126" s="336" t="s">
        <v>470</v>
      </c>
      <c r="AT126" s="40">
        <v>0.50167655944824219</v>
      </c>
      <c r="AU126" s="40"/>
      <c r="AV126" s="336" t="s">
        <v>1736</v>
      </c>
      <c r="AW126" s="40"/>
      <c r="AX126" s="336" t="s">
        <v>1736</v>
      </c>
      <c r="AY126" s="40"/>
      <c r="AZ126" s="336" t="s">
        <v>1736</v>
      </c>
      <c r="BA126" s="40"/>
      <c r="BB126" s="336" t="s">
        <v>1736</v>
      </c>
      <c r="BC126" s="336" t="s">
        <v>851</v>
      </c>
      <c r="BD126" s="336" t="s">
        <v>470</v>
      </c>
      <c r="BE126" s="40">
        <v>2.4951505661010742</v>
      </c>
      <c r="BF126" s="336" t="s">
        <v>470</v>
      </c>
      <c r="BG126" s="40">
        <v>3.0424213409423828</v>
      </c>
      <c r="BH126" s="336" t="s">
        <v>470</v>
      </c>
      <c r="BI126" s="40">
        <v>3.3581767082214355</v>
      </c>
      <c r="BJ126" s="336" t="s">
        <v>470</v>
      </c>
      <c r="BK126" s="40">
        <v>3.1898849010467529</v>
      </c>
      <c r="BL126" s="336" t="s">
        <v>851</v>
      </c>
      <c r="BM126" s="40">
        <v>3.0045096874237061</v>
      </c>
      <c r="BN126" s="336" t="s">
        <v>470</v>
      </c>
      <c r="BO126" s="336" t="s">
        <v>851</v>
      </c>
      <c r="BP126" s="336" t="s">
        <v>470</v>
      </c>
      <c r="BQ126" s="40">
        <v>9.827224537730217E-3</v>
      </c>
      <c r="BR126" s="40">
        <v>9.4302324578166008E-3</v>
      </c>
      <c r="BS126" s="40">
        <v>9.5276664942502975E-3</v>
      </c>
      <c r="BT126" s="40">
        <v>9.6608968451619148E-3</v>
      </c>
      <c r="BU126" s="40">
        <v>9.6608875319361687E-3</v>
      </c>
      <c r="BV126" s="336" t="s">
        <v>851</v>
      </c>
      <c r="BW126" s="336" t="s">
        <v>470</v>
      </c>
      <c r="BX126" s="40">
        <v>1.0419801808893681E-2</v>
      </c>
      <c r="BY126" s="40">
        <v>1.0656860657036304E-2</v>
      </c>
      <c r="BZ126" s="40">
        <v>1.0948614217340946E-2</v>
      </c>
      <c r="CA126" s="40">
        <v>1.1234244331717491E-2</v>
      </c>
      <c r="CB126" s="40">
        <v>1.1394614353775978E-2</v>
      </c>
      <c r="CC126" s="336" t="s">
        <v>851</v>
      </c>
      <c r="CD126" s="336" t="s">
        <v>470</v>
      </c>
      <c r="CE126" s="40">
        <v>1.062366645783186E-2</v>
      </c>
      <c r="CF126" s="40">
        <v>1.0703550651669502E-2</v>
      </c>
      <c r="CG126" s="40">
        <v>1.0892973281443119E-2</v>
      </c>
      <c r="CH126" s="40">
        <v>1.1394552886486053E-2</v>
      </c>
      <c r="CI126" s="40">
        <v>1.1193050071597099E-2</v>
      </c>
      <c r="CJ126" s="336" t="s">
        <v>851</v>
      </c>
      <c r="CK126" s="336" t="s">
        <v>470</v>
      </c>
      <c r="CL126" s="40">
        <v>1.0783977806568146E-2</v>
      </c>
      <c r="CM126" s="40">
        <v>1.0973623022437096E-2</v>
      </c>
      <c r="CN126" s="40">
        <v>1.1064695194363594E-2</v>
      </c>
      <c r="CO126" s="40">
        <v>1.1394557543098927E-2</v>
      </c>
      <c r="CP126" s="40">
        <v>1.1193034239113331E-2</v>
      </c>
      <c r="CQ126" s="336" t="s">
        <v>851</v>
      </c>
      <c r="CR126" s="40"/>
      <c r="CS126" s="40"/>
      <c r="CT126" s="40"/>
      <c r="CU126" s="40"/>
      <c r="CV126" s="40"/>
      <c r="CW126" s="336" t="s">
        <v>1737</v>
      </c>
      <c r="CX126" s="336" t="s">
        <v>851</v>
      </c>
      <c r="CY126" s="40"/>
      <c r="CZ126" s="40"/>
      <c r="DA126" s="40"/>
      <c r="DB126" s="40"/>
      <c r="DC126" s="40"/>
      <c r="DD126" s="336" t="s">
        <v>1737</v>
      </c>
      <c r="DE126" s="336" t="s">
        <v>851</v>
      </c>
      <c r="DF126" s="40"/>
      <c r="DG126" s="336" t="s">
        <v>1737</v>
      </c>
      <c r="DH126" s="336" t="s">
        <v>851</v>
      </c>
      <c r="DI126" s="336" t="s">
        <v>851</v>
      </c>
      <c r="DJ126" s="336">
        <v>8</v>
      </c>
      <c r="DK126" s="336" t="s">
        <v>1738</v>
      </c>
      <c r="DL126" s="336" t="s">
        <v>851</v>
      </c>
      <c r="DM126" s="336" t="s">
        <v>851</v>
      </c>
      <c r="DN126" s="336" t="s">
        <v>470</v>
      </c>
      <c r="DO126" s="40">
        <v>2.4838317767716944E-4</v>
      </c>
      <c r="DP126" s="40">
        <v>6.6777346655726433E-3</v>
      </c>
      <c r="DQ126" s="40">
        <v>6.404221523553133E-3</v>
      </c>
      <c r="DR126" s="40">
        <v>4.8264935612678528E-3</v>
      </c>
      <c r="DS126" s="40">
        <v>7.9046227037906647E-3</v>
      </c>
      <c r="DT126" s="336" t="s">
        <v>851</v>
      </c>
      <c r="DU126" s="336" t="s">
        <v>470</v>
      </c>
      <c r="DV126" s="40">
        <v>7.7449996024370193E-3</v>
      </c>
      <c r="DW126" s="40">
        <v>7.1666669100522995E-3</v>
      </c>
      <c r="DX126" s="40">
        <v>6.9000003859400749E-3</v>
      </c>
      <c r="DY126" s="40">
        <v>6.199999712407589E-3</v>
      </c>
      <c r="DZ126" s="40">
        <v>1.4999997802078724E-4</v>
      </c>
      <c r="EA126" s="336" t="s">
        <v>851</v>
      </c>
      <c r="EB126" s="336" t="s">
        <v>470</v>
      </c>
      <c r="EC126" s="40">
        <v>3.435768885537982E-3</v>
      </c>
      <c r="ED126" s="40">
        <v>5.2266726270318031E-3</v>
      </c>
      <c r="EE126" s="40">
        <v>5.2354913204908371E-3</v>
      </c>
      <c r="EF126" s="40">
        <v>4.9662156961858273E-3</v>
      </c>
      <c r="EG126" s="40">
        <v>1.3287917245179415E-3</v>
      </c>
      <c r="EH126" s="336" t="s">
        <v>851</v>
      </c>
      <c r="EI126" s="336" t="s">
        <v>470</v>
      </c>
      <c r="EJ126" s="40">
        <v>1.1610358953475952E-2</v>
      </c>
      <c r="EK126" s="40">
        <v>6.5970621071755886E-3</v>
      </c>
      <c r="EL126" s="40">
        <v>3.3070479985326529E-3</v>
      </c>
      <c r="EM126" s="40">
        <v>1.5682466328144073E-3</v>
      </c>
      <c r="EN126" s="40">
        <v>1.8855860689654946E-3</v>
      </c>
      <c r="EO126" s="336" t="s">
        <v>851</v>
      </c>
      <c r="EP126" s="336" t="s">
        <v>851</v>
      </c>
      <c r="EQ126" s="336" t="s">
        <v>851</v>
      </c>
      <c r="ER126" s="40"/>
      <c r="ES126" s="336" t="s">
        <v>1737</v>
      </c>
      <c r="ET126" s="336" t="s">
        <v>851</v>
      </c>
      <c r="EU126" s="336" t="s">
        <v>851</v>
      </c>
      <c r="EV126" s="40"/>
      <c r="EW126" s="336" t="s">
        <v>1737</v>
      </c>
      <c r="EX126" s="336" t="s">
        <v>851</v>
      </c>
      <c r="EY126" s="336" t="s">
        <v>851</v>
      </c>
      <c r="EZ126" s="40"/>
      <c r="FA126" s="336" t="s">
        <v>1737</v>
      </c>
      <c r="FB126" s="336" t="s">
        <v>851</v>
      </c>
      <c r="FC126" s="40"/>
      <c r="FD126" s="40"/>
      <c r="FE126" s="40"/>
      <c r="FF126" s="40"/>
      <c r="FG126" s="40"/>
      <c r="FH126" s="336" t="s">
        <v>1737</v>
      </c>
      <c r="FI126" s="336" t="s">
        <v>851</v>
      </c>
      <c r="FJ126" s="40">
        <v>0.11165973544120789</v>
      </c>
      <c r="FK126" s="40">
        <v>0.11165973544120789</v>
      </c>
      <c r="FL126" s="40">
        <v>0.18322303891181946</v>
      </c>
      <c r="FM126" s="40">
        <v>0.33000487089157104</v>
      </c>
      <c r="FN126" s="40">
        <v>0.44602885842323303</v>
      </c>
      <c r="FO126" s="336" t="s">
        <v>840</v>
      </c>
      <c r="FP126" s="336" t="s">
        <v>851</v>
      </c>
      <c r="FQ126" s="40"/>
      <c r="FR126" s="336" t="s">
        <v>1737</v>
      </c>
      <c r="FS126" s="336" t="s">
        <v>851</v>
      </c>
      <c r="FT126" s="336" t="s">
        <v>851</v>
      </c>
      <c r="FU126" s="40">
        <v>3.2736377324908972E-3</v>
      </c>
      <c r="FV126" s="40">
        <v>1.9397075520828366E-3</v>
      </c>
      <c r="FW126" s="40">
        <v>-3.6729210987687111E-3</v>
      </c>
      <c r="FX126" s="40">
        <v>1.6949865675996989E-4</v>
      </c>
      <c r="FY126" s="40">
        <v>-2.8681661933660507E-3</v>
      </c>
      <c r="FZ126" s="336" t="s">
        <v>840</v>
      </c>
      <c r="GA126" s="336" t="s">
        <v>851</v>
      </c>
      <c r="GB126" s="336" t="s">
        <v>851</v>
      </c>
      <c r="GC126" s="336" t="s">
        <v>851</v>
      </c>
      <c r="GD126" s="336" t="s">
        <v>851</v>
      </c>
      <c r="GE126" s="336" t="s">
        <v>851</v>
      </c>
      <c r="GF126" s="336" t="s">
        <v>851</v>
      </c>
      <c r="GG126" s="336" t="s">
        <v>851</v>
      </c>
      <c r="GH126" s="336" t="s">
        <v>851</v>
      </c>
      <c r="GI126" s="336" t="s">
        <v>851</v>
      </c>
      <c r="GJ126" s="336" t="s">
        <v>851</v>
      </c>
      <c r="GK126" s="40">
        <v>84405</v>
      </c>
      <c r="GL126" s="40">
        <v>85844</v>
      </c>
      <c r="GM126" s="40">
        <v>87308</v>
      </c>
      <c r="GN126" s="40">
        <v>88840</v>
      </c>
      <c r="GO126" s="40">
        <v>90498</v>
      </c>
      <c r="GP126" s="40">
        <v>92319</v>
      </c>
      <c r="GQ126" s="40">
        <v>94341</v>
      </c>
      <c r="GR126" s="40">
        <v>96531</v>
      </c>
      <c r="GS126" s="40">
        <v>98760</v>
      </c>
      <c r="GT126" s="40">
        <v>100928</v>
      </c>
      <c r="GU126" s="40">
        <v>102930</v>
      </c>
      <c r="GV126" s="40">
        <v>104735</v>
      </c>
      <c r="GW126" s="40">
        <v>106359</v>
      </c>
      <c r="GX126" s="40">
        <v>107887</v>
      </c>
      <c r="GY126" s="40">
        <v>109387</v>
      </c>
      <c r="GZ126" s="40">
        <v>110927</v>
      </c>
      <c r="HA126" s="40">
        <v>112529</v>
      </c>
      <c r="HB126" s="40">
        <v>114153</v>
      </c>
      <c r="HC126" s="40">
        <v>115842</v>
      </c>
      <c r="HD126" s="40">
        <v>117608</v>
      </c>
      <c r="HE126" s="40">
        <v>119446</v>
      </c>
      <c r="HF126" s="40">
        <v>121000</v>
      </c>
      <c r="HG126" s="40">
        <v>123000</v>
      </c>
      <c r="HH126" s="40">
        <v>126000</v>
      </c>
      <c r="HI126" s="40">
        <v>128000</v>
      </c>
      <c r="HJ126" s="40">
        <v>130000</v>
      </c>
      <c r="HK126" s="40">
        <v>132000</v>
      </c>
      <c r="HL126" s="40">
        <v>134000</v>
      </c>
      <c r="HM126" s="40">
        <v>135000</v>
      </c>
      <c r="HN126" s="40">
        <v>137000</v>
      </c>
      <c r="HO126" s="40">
        <v>139000</v>
      </c>
      <c r="HP126" s="40">
        <v>141000</v>
      </c>
      <c r="HQ126" s="40">
        <v>143000</v>
      </c>
      <c r="HR126" s="40">
        <v>145000</v>
      </c>
      <c r="HS126" s="40">
        <v>146000</v>
      </c>
      <c r="HT126" s="40">
        <v>148000</v>
      </c>
      <c r="HU126" s="40">
        <v>150000</v>
      </c>
      <c r="HV126" s="40">
        <v>152000</v>
      </c>
      <c r="HW126" s="40">
        <v>154000</v>
      </c>
      <c r="HX126" s="40">
        <v>156000</v>
      </c>
      <c r="HY126" s="40">
        <v>157000</v>
      </c>
      <c r="HZ126" s="40">
        <v>159000</v>
      </c>
      <c r="IA126" s="40">
        <v>161000</v>
      </c>
      <c r="IB126" s="40">
        <v>163000</v>
      </c>
      <c r="IC126" s="40">
        <v>165000</v>
      </c>
      <c r="ID126" s="40">
        <v>167000</v>
      </c>
      <c r="IE126" s="40">
        <v>169000</v>
      </c>
      <c r="IF126" s="40">
        <v>171000</v>
      </c>
      <c r="IG126" s="40">
        <v>173000</v>
      </c>
      <c r="IH126" s="40">
        <v>175000</v>
      </c>
      <c r="II126" s="40">
        <v>177000</v>
      </c>
      <c r="IJ126" s="336" t="s">
        <v>851</v>
      </c>
      <c r="IK126" s="336" t="s">
        <v>851</v>
      </c>
      <c r="IL126" s="336" t="s">
        <v>851</v>
      </c>
      <c r="IM126" s="40">
        <v>1.4338638633489609E-2</v>
      </c>
      <c r="IN126" s="40">
        <v>1.4328687451779842E-2</v>
      </c>
      <c r="IO126" s="40">
        <v>1.4687540009617805E-2</v>
      </c>
      <c r="IP126" s="40">
        <v>1.5129867009818554E-2</v>
      </c>
      <c r="IQ126" s="40">
        <v>1.550732646137476E-2</v>
      </c>
      <c r="IR126" s="40">
        <v>1.2926159426569939E-2</v>
      </c>
      <c r="IS126" s="40">
        <v>1.6393810510635376E-2</v>
      </c>
      <c r="IT126" s="40">
        <v>2.409755066037178E-2</v>
      </c>
      <c r="IU126" s="40">
        <v>1.5748357400298119E-2</v>
      </c>
      <c r="IV126" s="40">
        <v>1.5504186972975731E-2</v>
      </c>
      <c r="IW126" s="40">
        <v>1.526747178286314E-2</v>
      </c>
      <c r="IX126" s="40">
        <v>1.5037877485156059E-2</v>
      </c>
      <c r="IY126" s="40">
        <v>7.4349786154925823E-3</v>
      </c>
      <c r="IZ126" s="40">
        <v>1.4706147834658623E-2</v>
      </c>
      <c r="JA126" s="40">
        <v>1.4493007212877274E-2</v>
      </c>
      <c r="JB126" s="40">
        <v>1.428595744073391E-2</v>
      </c>
      <c r="JC126" s="40">
        <v>1.4084739610552788E-2</v>
      </c>
      <c r="JD126" s="40">
        <v>1.3889112509787083E-2</v>
      </c>
      <c r="JE126" s="40">
        <v>6.8728793412446976E-3</v>
      </c>
      <c r="JF126" s="40">
        <v>1.3605652377009392E-2</v>
      </c>
      <c r="JG126" s="40">
        <v>1.3423020020127296E-2</v>
      </c>
      <c r="JH126" s="40">
        <v>1.3245226815342903E-2</v>
      </c>
      <c r="JI126" s="40">
        <v>1.3072081841528416E-2</v>
      </c>
      <c r="JJ126" s="40">
        <v>1.2903404422104359E-2</v>
      </c>
      <c r="JK126" s="40">
        <v>6.3897981308400631E-3</v>
      </c>
      <c r="JL126" s="40">
        <v>1.2658396735787392E-2</v>
      </c>
      <c r="JM126" s="40">
        <v>1.2500163167715073E-2</v>
      </c>
      <c r="JN126" s="40">
        <v>1.2345835566520691E-2</v>
      </c>
      <c r="JO126" s="40">
        <v>1.219527330249548E-2</v>
      </c>
      <c r="JP126" s="40">
        <v>1.2048338539898396E-2</v>
      </c>
      <c r="JQ126" s="40">
        <v>1.1904902756214142E-2</v>
      </c>
      <c r="JR126" s="40">
        <v>1.176484115421772E-2</v>
      </c>
      <c r="JS126" s="40">
        <v>1.1628038249909878E-2</v>
      </c>
      <c r="JT126" s="40">
        <v>1.1494379490613937E-2</v>
      </c>
      <c r="JU126" s="40">
        <v>1.1363758705556393E-2</v>
      </c>
      <c r="JV126" s="336" t="s">
        <v>1740</v>
      </c>
      <c r="JW126" s="336" t="s">
        <v>851</v>
      </c>
      <c r="JX126" s="336" t="s">
        <v>851</v>
      </c>
      <c r="JY126" s="336" t="s">
        <v>851</v>
      </c>
      <c r="JZ126" s="336" t="s">
        <v>851</v>
      </c>
      <c r="KA126" s="336" t="s">
        <v>1740</v>
      </c>
      <c r="KB126" s="40">
        <v>0.49123297303632102</v>
      </c>
      <c r="KC126" s="40">
        <v>0.49123337095326497</v>
      </c>
      <c r="KD126" s="40">
        <v>0.491331809063275</v>
      </c>
      <c r="KE126" s="40">
        <v>0.49151430396574597</v>
      </c>
      <c r="KF126" s="40">
        <v>0.49165022787565499</v>
      </c>
      <c r="KG126" s="40">
        <v>0.491803827671081</v>
      </c>
      <c r="KH126" s="40">
        <v>0.49188552410452402</v>
      </c>
      <c r="KI126" s="40">
        <v>0.49197834964672305</v>
      </c>
      <c r="KJ126" s="40">
        <v>0.49201201584051096</v>
      </c>
      <c r="KK126" s="40">
        <v>0.49208339865182604</v>
      </c>
      <c r="KL126" s="40">
        <v>0.49213464075482799</v>
      </c>
      <c r="KM126" s="40">
        <v>0.49219266452392296</v>
      </c>
      <c r="KN126" s="40">
        <v>0.492238222541729</v>
      </c>
      <c r="KO126" s="40">
        <v>0.49226623352652404</v>
      </c>
      <c r="KP126" s="40">
        <v>0.49228831085607799</v>
      </c>
      <c r="KQ126" s="40">
        <v>0.492347928551926</v>
      </c>
      <c r="KR126" s="40">
        <v>0.49236627688467499</v>
      </c>
      <c r="KS126" s="40">
        <v>0.49238329926353203</v>
      </c>
      <c r="KT126" s="40">
        <v>0.49239947186871397</v>
      </c>
      <c r="KU126" s="40">
        <v>0.49242175979026698</v>
      </c>
      <c r="KV126" s="40">
        <v>0.49246342993181697</v>
      </c>
      <c r="KW126" s="40">
        <v>0.49250489680075704</v>
      </c>
      <c r="KX126" s="40">
        <v>0.49252601578389599</v>
      </c>
      <c r="KY126" s="40">
        <v>0.49256303696043802</v>
      </c>
      <c r="KZ126" s="40">
        <v>0.49260741892577897</v>
      </c>
      <c r="LA126" s="40">
        <v>0.492675864959078</v>
      </c>
      <c r="LB126" s="40">
        <v>0.492712796993519</v>
      </c>
      <c r="LC126" s="40">
        <v>0.49279890883164401</v>
      </c>
      <c r="LD126" s="40">
        <v>0.49286576362979195</v>
      </c>
      <c r="LE126" s="40">
        <v>0.49294035019737997</v>
      </c>
      <c r="LF126" s="40">
        <v>0.492992387973956</v>
      </c>
      <c r="LG126" s="40">
        <v>0.49309022930026702</v>
      </c>
      <c r="LH126" s="40">
        <v>0.49320629127258497</v>
      </c>
      <c r="LI126" s="40">
        <v>0.49329369509013998</v>
      </c>
      <c r="LJ126" s="40">
        <v>0.49343286997311403</v>
      </c>
      <c r="LK126" s="40">
        <v>0.49348679817562396</v>
      </c>
      <c r="LL126" s="336" t="s">
        <v>851</v>
      </c>
      <c r="LM126" s="336" t="s">
        <v>851</v>
      </c>
      <c r="LN126" s="336" t="s">
        <v>1740</v>
      </c>
      <c r="LO126" s="40">
        <v>0.61443108320236206</v>
      </c>
      <c r="LP126" s="40">
        <v>0.61393952369689941</v>
      </c>
      <c r="LQ126" s="40">
        <v>0.61029493808746338</v>
      </c>
      <c r="LR126" s="40">
        <v>0.60507416725158691</v>
      </c>
      <c r="LS126" s="40">
        <v>0.60079246759414673</v>
      </c>
      <c r="LT126" s="40">
        <v>0.59868055582046509</v>
      </c>
      <c r="LU126" s="40">
        <v>0.60330575704574585</v>
      </c>
      <c r="LV126" s="40">
        <v>0.60162603855133057</v>
      </c>
      <c r="LW126" s="40">
        <v>0.60317462682723999</v>
      </c>
      <c r="LX126" s="40">
        <v>0.6015625</v>
      </c>
      <c r="LY126" s="40">
        <v>0.60769230127334595</v>
      </c>
      <c r="LZ126" s="40">
        <v>0.60606062412261963</v>
      </c>
      <c r="MA126" s="40">
        <v>0.60447758436203003</v>
      </c>
      <c r="MB126" s="40">
        <v>0.61481481790542603</v>
      </c>
      <c r="MC126" s="40">
        <v>0.61313867568969727</v>
      </c>
      <c r="MD126" s="40">
        <v>0.61151081323623657</v>
      </c>
      <c r="ME126" s="40">
        <v>0.61702126264572144</v>
      </c>
      <c r="MF126" s="40">
        <v>0.61538463830947876</v>
      </c>
      <c r="MG126" s="40">
        <v>0.61379307508468628</v>
      </c>
      <c r="MH126" s="40">
        <v>0.62328767776489258</v>
      </c>
      <c r="MI126" s="40">
        <v>0.62162160873413086</v>
      </c>
      <c r="MJ126" s="40">
        <v>0.62666666507720947</v>
      </c>
      <c r="MK126" s="40">
        <v>0.625</v>
      </c>
      <c r="ML126" s="40">
        <v>0.62987011671066284</v>
      </c>
      <c r="MM126" s="40">
        <v>0.62820512056350708</v>
      </c>
      <c r="MN126" s="40">
        <v>0.63694268465042114</v>
      </c>
      <c r="MO126" s="40">
        <v>0.63522011041641235</v>
      </c>
      <c r="MP126" s="40">
        <v>0.63975155353546143</v>
      </c>
      <c r="MQ126" s="40">
        <v>0.63803678750991821</v>
      </c>
      <c r="MR126" s="40">
        <v>0.63636362552642822</v>
      </c>
      <c r="MS126" s="40">
        <v>0.63473051786422729</v>
      </c>
      <c r="MT126" s="40">
        <v>0.6331360936164856</v>
      </c>
      <c r="MU126" s="40">
        <v>0.63742691278457642</v>
      </c>
      <c r="MV126" s="40">
        <v>0.63583815097808838</v>
      </c>
      <c r="MW126" s="40">
        <v>0.63428568840026855</v>
      </c>
      <c r="MX126" s="40">
        <v>0.63276833295822144</v>
      </c>
      <c r="MY126" s="336" t="s">
        <v>851</v>
      </c>
      <c r="MZ126" s="336" t="s">
        <v>1740</v>
      </c>
      <c r="NA126" s="40">
        <v>0.59275919198989868</v>
      </c>
      <c r="NB126" s="40">
        <v>0.59169638156890869</v>
      </c>
      <c r="NC126" s="40">
        <v>0.58752727508544922</v>
      </c>
      <c r="ND126" s="40">
        <v>0.58169746398925781</v>
      </c>
      <c r="NE126" s="40">
        <v>0.57660192251205444</v>
      </c>
      <c r="NF126" s="40">
        <v>0.57333022356033325</v>
      </c>
      <c r="NG126" s="40">
        <v>0.57603305578231812</v>
      </c>
      <c r="NH126" s="40">
        <v>0.57317072153091431</v>
      </c>
      <c r="NI126" s="40">
        <v>0.57380950450897217</v>
      </c>
      <c r="NJ126" s="40">
        <v>0.57109373807907104</v>
      </c>
      <c r="NK126" s="40">
        <v>0.57538461685180664</v>
      </c>
      <c r="NL126" s="40">
        <v>0.5727272629737854</v>
      </c>
      <c r="NM126" s="40">
        <v>0.57014924287796021</v>
      </c>
      <c r="NN126" s="40">
        <v>0.57999998331069946</v>
      </c>
      <c r="NO126" s="40">
        <v>0.57883208990097046</v>
      </c>
      <c r="NP126" s="40">
        <v>0.57769781351089478</v>
      </c>
      <c r="NQ126" s="40">
        <v>0.58368796110153198</v>
      </c>
      <c r="NR126" s="40">
        <v>0.5839160680770874</v>
      </c>
      <c r="NS126" s="40">
        <v>0.58413791656494141</v>
      </c>
      <c r="NT126" s="40">
        <v>0.59520548582077026</v>
      </c>
      <c r="NU126" s="40">
        <v>0.59391891956329346</v>
      </c>
      <c r="NV126" s="40">
        <v>0.59866666793823242</v>
      </c>
      <c r="NW126" s="40">
        <v>0.59605264663696289</v>
      </c>
      <c r="NX126" s="40">
        <v>0.60000002384185791</v>
      </c>
      <c r="NY126" s="40">
        <v>0.59679484367370605</v>
      </c>
      <c r="NZ126" s="40">
        <v>0.60445857048034668</v>
      </c>
      <c r="OA126" s="40">
        <v>0.6018868088722229</v>
      </c>
      <c r="OB126" s="40">
        <v>0.60621118545532227</v>
      </c>
      <c r="OC126" s="40">
        <v>0.60368096828460693</v>
      </c>
      <c r="OD126" s="40">
        <v>0.60121214389801025</v>
      </c>
      <c r="OE126" s="40">
        <v>0.59880238771438599</v>
      </c>
      <c r="OF126" s="40">
        <v>0.59644973278045654</v>
      </c>
      <c r="OG126" s="40">
        <v>0.59941518306732178</v>
      </c>
      <c r="OH126" s="40">
        <v>0.59710985422134399</v>
      </c>
      <c r="OI126" s="40">
        <v>0.59485715627670288</v>
      </c>
      <c r="OJ126" s="40">
        <v>0.59265536069869995</v>
      </c>
      <c r="OK126" s="336" t="s">
        <v>851</v>
      </c>
      <c r="OL126" s="336" t="s">
        <v>851</v>
      </c>
      <c r="OM126" s="336" t="s">
        <v>1740</v>
      </c>
      <c r="ON126" s="40">
        <v>0.50829827785491943</v>
      </c>
      <c r="OO126" s="40">
        <v>0.5117347240447998</v>
      </c>
      <c r="OP126" s="40">
        <v>0.51374906301498413</v>
      </c>
      <c r="OQ126" s="40">
        <v>0.51450252532958984</v>
      </c>
      <c r="OR126" s="40">
        <v>0.51428472995758057</v>
      </c>
      <c r="OS126" s="40">
        <v>0.51333659887313843</v>
      </c>
      <c r="OT126" s="40">
        <v>0.51735538244247437</v>
      </c>
      <c r="OU126" s="40">
        <v>0.51219511032104492</v>
      </c>
      <c r="OV126" s="40">
        <v>0.50952380895614624</v>
      </c>
      <c r="OW126" s="40">
        <v>0.50312501192092896</v>
      </c>
      <c r="OX126" s="40">
        <v>0.50615382194519043</v>
      </c>
      <c r="OY126" s="40">
        <v>0.50378787517547607</v>
      </c>
      <c r="OZ126" s="40">
        <v>0.50223881006240845</v>
      </c>
      <c r="PA126" s="40">
        <v>0.51333332061767578</v>
      </c>
      <c r="PB126" s="40">
        <v>0.51240873336791992</v>
      </c>
      <c r="PC126" s="40">
        <v>0.51151078939437866</v>
      </c>
      <c r="PD126" s="40">
        <v>0.5177304744720459</v>
      </c>
      <c r="PE126" s="40">
        <v>0.51608389616012573</v>
      </c>
      <c r="PF126" s="40">
        <v>0.51517242193222046</v>
      </c>
      <c r="PG126" s="40">
        <v>0.52465754747390747</v>
      </c>
      <c r="PH126" s="40">
        <v>0.52297300100326538</v>
      </c>
      <c r="PI126" s="40">
        <v>0.52866667509078979</v>
      </c>
      <c r="PJ126" s="40">
        <v>0.52828949689865112</v>
      </c>
      <c r="PK126" s="40">
        <v>0.534415602684021</v>
      </c>
      <c r="PL126" s="40">
        <v>0.53397434949874878</v>
      </c>
      <c r="PM126" s="40">
        <v>0.54331207275390625</v>
      </c>
      <c r="PN126" s="40">
        <v>0.54276728630065918</v>
      </c>
      <c r="PO126" s="40">
        <v>0.54844719171524048</v>
      </c>
      <c r="PP126" s="40">
        <v>0.54785275459289551</v>
      </c>
      <c r="PQ126" s="40">
        <v>0.54727274179458618</v>
      </c>
      <c r="PR126" s="40">
        <v>0.54670655727386475</v>
      </c>
      <c r="PS126" s="40">
        <v>0.54674553871154785</v>
      </c>
      <c r="PT126" s="40">
        <v>0.55204677581787109</v>
      </c>
      <c r="PU126" s="40">
        <v>0.55144506692886353</v>
      </c>
      <c r="PV126" s="40">
        <v>0.5502856969833374</v>
      </c>
      <c r="PW126" s="40">
        <v>0.5497174859046936</v>
      </c>
      <c r="PX126" s="336" t="s">
        <v>851</v>
      </c>
      <c r="PY126" s="336" t="s">
        <v>851</v>
      </c>
      <c r="PZ126" s="40"/>
      <c r="QA126" s="40"/>
      <c r="QB126" s="40"/>
      <c r="QC126" s="40"/>
      <c r="QD126" s="40"/>
      <c r="QE126" s="40"/>
      <c r="QF126" s="40"/>
      <c r="QG126" s="40"/>
      <c r="QH126" s="40"/>
      <c r="QI126" s="40"/>
      <c r="QJ126" s="40"/>
      <c r="QK126" s="40"/>
      <c r="QL126" s="40"/>
      <c r="QM126" s="40"/>
      <c r="QN126" s="40"/>
      <c r="QO126" s="40"/>
      <c r="QP126" s="40"/>
      <c r="QQ126" s="40"/>
      <c r="QR126" s="40"/>
      <c r="QS126" s="336" t="s">
        <v>851</v>
      </c>
      <c r="QT126" s="336" t="s">
        <v>851</v>
      </c>
      <c r="QU126" s="336" t="s">
        <v>851</v>
      </c>
      <c r="QV126" s="336" t="s">
        <v>851</v>
      </c>
      <c r="QW126" s="40"/>
      <c r="QX126" s="336" t="s">
        <v>851</v>
      </c>
      <c r="QY126" s="336" t="s">
        <v>851</v>
      </c>
      <c r="QZ126" s="336" t="s">
        <v>851</v>
      </c>
      <c r="RA126" s="336" t="s">
        <v>851</v>
      </c>
      <c r="RB126" s="336" t="s">
        <v>851</v>
      </c>
      <c r="RC126" s="336" t="s">
        <v>851</v>
      </c>
      <c r="RD126" s="336" t="s">
        <v>851</v>
      </c>
      <c r="RE126" s="336" t="s">
        <v>851</v>
      </c>
      <c r="RF126" s="40">
        <v>0.37</v>
      </c>
      <c r="RG126" s="40">
        <v>2006</v>
      </c>
      <c r="RH126" s="336" t="s">
        <v>840</v>
      </c>
      <c r="RI126" s="336" t="s">
        <v>851</v>
      </c>
      <c r="RJ126" s="40">
        <v>0.129</v>
      </c>
      <c r="RK126" s="40">
        <v>2006</v>
      </c>
      <c r="RL126" s="336" t="s">
        <v>840</v>
      </c>
      <c r="RM126" s="336" t="s">
        <v>851</v>
      </c>
      <c r="RN126" s="40">
        <v>0.34600000000000003</v>
      </c>
      <c r="RO126" s="40">
        <v>2006</v>
      </c>
      <c r="RP126" s="336" t="s">
        <v>840</v>
      </c>
      <c r="RQ126" s="336" t="s">
        <v>851</v>
      </c>
      <c r="RR126" s="40">
        <v>0.69400000000000006</v>
      </c>
      <c r="RS126" s="40">
        <v>2006</v>
      </c>
      <c r="RT126" s="336" t="s">
        <v>840</v>
      </c>
      <c r="RU126" s="336" t="s">
        <v>851</v>
      </c>
      <c r="RV126" s="40">
        <v>0.218</v>
      </c>
      <c r="RW126" s="40">
        <v>2006</v>
      </c>
      <c r="RX126" s="336" t="s">
        <v>840</v>
      </c>
      <c r="RY126" s="336" t="s">
        <v>851</v>
      </c>
      <c r="RZ126" s="336" t="s">
        <v>470</v>
      </c>
      <c r="SA126" s="40">
        <v>0.24692896008491516</v>
      </c>
      <c r="SB126" s="40">
        <v>0.25735214352607727</v>
      </c>
      <c r="SC126" s="40">
        <v>0.26269775629043579</v>
      </c>
      <c r="SD126" s="40">
        <v>0.26286786794662476</v>
      </c>
      <c r="SE126" s="40">
        <v>0.24896097183227539</v>
      </c>
      <c r="SF126" s="336" t="s">
        <v>851</v>
      </c>
      <c r="SG126" s="336" t="s">
        <v>851</v>
      </c>
      <c r="SH126" s="40">
        <v>0.25746980309486389</v>
      </c>
      <c r="SI126" s="40">
        <v>0.25746980309486389</v>
      </c>
      <c r="SJ126" s="40">
        <v>0.28318387269973755</v>
      </c>
      <c r="SK126" s="40">
        <v>0.34576255083084106</v>
      </c>
      <c r="SL126" s="40">
        <v>0.25205183029174805</v>
      </c>
      <c r="SM126" s="336" t="s">
        <v>470</v>
      </c>
      <c r="SN126" s="336" t="s">
        <v>851</v>
      </c>
      <c r="SO126" s="336" t="s">
        <v>851</v>
      </c>
      <c r="SP126" s="40"/>
      <c r="SQ126" s="40"/>
      <c r="SR126" s="40"/>
      <c r="SS126" s="40"/>
      <c r="ST126" s="40"/>
      <c r="SU126" s="336" t="s">
        <v>1737</v>
      </c>
      <c r="SV126" s="336" t="s">
        <v>851</v>
      </c>
      <c r="SW126" s="336" t="s">
        <v>851</v>
      </c>
      <c r="SX126" s="40">
        <v>2.1558672189712524E-2</v>
      </c>
      <c r="SY126" s="40">
        <v>2.2983472794294357E-2</v>
      </c>
      <c r="SZ126" s="40">
        <v>2.8991129249334335E-2</v>
      </c>
      <c r="TA126" s="40">
        <v>4.0607228875160217E-2</v>
      </c>
      <c r="TB126" s="40">
        <v>2.2224847227334976E-2</v>
      </c>
      <c r="TC126" s="336" t="s">
        <v>840</v>
      </c>
      <c r="TD126" s="336" t="s">
        <v>851</v>
      </c>
      <c r="TE126" s="336" t="s">
        <v>851</v>
      </c>
      <c r="TF126" s="336" t="s">
        <v>851</v>
      </c>
      <c r="TG126" s="40"/>
      <c r="TH126" s="40"/>
      <c r="TI126" s="40"/>
      <c r="TJ126" s="40"/>
      <c r="TK126" s="40"/>
      <c r="TL126" s="336" t="s">
        <v>1737</v>
      </c>
      <c r="TM126" s="336" t="s">
        <v>851</v>
      </c>
      <c r="TN126" s="336" t="s">
        <v>851</v>
      </c>
      <c r="TO126" s="336" t="s">
        <v>851</v>
      </c>
      <c r="TP126" s="40">
        <v>4.1141724213957787E-3</v>
      </c>
      <c r="TQ126" s="40">
        <v>5.5148531682789326E-3</v>
      </c>
      <c r="TR126" s="40">
        <v>1.3696162030100822E-2</v>
      </c>
      <c r="TS126" s="40">
        <v>2.6114229112863541E-2</v>
      </c>
      <c r="TT126" s="40">
        <v>7.0949811488389969E-3</v>
      </c>
      <c r="TU126" s="336" t="s">
        <v>840</v>
      </c>
      <c r="TV126" s="336" t="s">
        <v>851</v>
      </c>
      <c r="TW126" s="40">
        <v>3340</v>
      </c>
      <c r="TX126" s="336" t="s">
        <v>840</v>
      </c>
      <c r="TY126" s="336" t="s">
        <v>851</v>
      </c>
      <c r="TZ126" s="40"/>
      <c r="UA126" s="336" t="s">
        <v>1737</v>
      </c>
      <c r="UB126" s="336" t="s">
        <v>851</v>
      </c>
      <c r="UC126" s="40">
        <v>1614.5282242268299</v>
      </c>
      <c r="UD126" s="336" t="s">
        <v>840</v>
      </c>
      <c r="UE126" s="336" t="s">
        <v>851</v>
      </c>
      <c r="UF126" s="336" t="s">
        <v>851</v>
      </c>
      <c r="UG126" s="40"/>
      <c r="UH126" s="40"/>
      <c r="UI126" s="40"/>
      <c r="UJ126" s="40"/>
      <c r="UK126" s="40"/>
      <c r="UL126" s="336" t="s">
        <v>1737</v>
      </c>
      <c r="UM126" s="336" t="s">
        <v>851</v>
      </c>
      <c r="UN126" s="336" t="s">
        <v>851</v>
      </c>
      <c r="UO126" s="336" t="s">
        <v>851</v>
      </c>
      <c r="UP126" s="40">
        <v>0.36873367428779602</v>
      </c>
      <c r="UQ126" s="40">
        <v>0.36873367428779602</v>
      </c>
      <c r="UR126" s="40">
        <v>0.43720626831054688</v>
      </c>
      <c r="US126" s="40">
        <v>0.64676141738891602</v>
      </c>
      <c r="UT126" s="40">
        <v>0.21408852934837341</v>
      </c>
      <c r="UU126" s="336" t="s">
        <v>840</v>
      </c>
    </row>
    <row r="127" spans="1:567">
      <c r="A127" s="336" t="s">
        <v>424</v>
      </c>
      <c r="B127" s="336" t="s">
        <v>860</v>
      </c>
      <c r="C127" s="336" t="s">
        <v>313</v>
      </c>
      <c r="D127" s="40">
        <v>3.7789277732372284E-2</v>
      </c>
      <c r="E127" s="336" t="s">
        <v>470</v>
      </c>
      <c r="F127" s="40">
        <v>5.2902717143297195E-2</v>
      </c>
      <c r="G127" s="336" t="s">
        <v>470</v>
      </c>
      <c r="H127" s="40">
        <v>5.032079666852951E-2</v>
      </c>
      <c r="I127" s="336" t="s">
        <v>470</v>
      </c>
      <c r="J127" s="40">
        <v>4.5920804142951965E-2</v>
      </c>
      <c r="K127" s="336" t="s">
        <v>470</v>
      </c>
      <c r="L127" s="336" t="s">
        <v>470</v>
      </c>
      <c r="M127" s="40">
        <v>0.58587914705276489</v>
      </c>
      <c r="N127" s="40"/>
      <c r="O127" s="336" t="s">
        <v>1736</v>
      </c>
      <c r="P127" s="40"/>
      <c r="Q127" s="336" t="s">
        <v>1736</v>
      </c>
      <c r="R127" s="40"/>
      <c r="S127" s="336" t="s">
        <v>1736</v>
      </c>
      <c r="T127" s="40"/>
      <c r="U127" s="336" t="s">
        <v>1736</v>
      </c>
      <c r="V127" s="336" t="s">
        <v>851</v>
      </c>
      <c r="W127" s="336" t="s">
        <v>470</v>
      </c>
      <c r="X127" s="40">
        <v>0.53137719631195068</v>
      </c>
      <c r="Y127" s="40"/>
      <c r="Z127" s="336" t="s">
        <v>1736</v>
      </c>
      <c r="AA127" s="40"/>
      <c r="AB127" s="336" t="s">
        <v>1736</v>
      </c>
      <c r="AC127" s="40"/>
      <c r="AD127" s="336" t="s">
        <v>1736</v>
      </c>
      <c r="AE127" s="40"/>
      <c r="AF127" s="336" t="s">
        <v>1736</v>
      </c>
      <c r="AG127" s="336" t="s">
        <v>851</v>
      </c>
      <c r="AH127" s="336" t="s">
        <v>470</v>
      </c>
      <c r="AI127" s="40">
        <v>0.51387327909469604</v>
      </c>
      <c r="AJ127" s="40"/>
      <c r="AK127" s="336" t="s">
        <v>1736</v>
      </c>
      <c r="AL127" s="40"/>
      <c r="AM127" s="336" t="s">
        <v>1736</v>
      </c>
      <c r="AN127" s="40"/>
      <c r="AO127" s="336" t="s">
        <v>1736</v>
      </c>
      <c r="AP127" s="40"/>
      <c r="AQ127" s="336" t="s">
        <v>1736</v>
      </c>
      <c r="AR127" s="336" t="s">
        <v>851</v>
      </c>
      <c r="AS127" s="336" t="s">
        <v>470</v>
      </c>
      <c r="AT127" s="40">
        <v>0.47678542137145996</v>
      </c>
      <c r="AU127" s="40"/>
      <c r="AV127" s="336" t="s">
        <v>1736</v>
      </c>
      <c r="AW127" s="40"/>
      <c r="AX127" s="336" t="s">
        <v>1736</v>
      </c>
      <c r="AY127" s="40"/>
      <c r="AZ127" s="336" t="s">
        <v>1736</v>
      </c>
      <c r="BA127" s="40"/>
      <c r="BB127" s="336" t="s">
        <v>1736</v>
      </c>
      <c r="BC127" s="336" t="s">
        <v>851</v>
      </c>
      <c r="BD127" s="336" t="s">
        <v>470</v>
      </c>
      <c r="BE127" s="40">
        <v>1.9280253648757935</v>
      </c>
      <c r="BF127" s="336" t="s">
        <v>470</v>
      </c>
      <c r="BG127" s="40">
        <v>2.413111686706543</v>
      </c>
      <c r="BH127" s="336" t="s">
        <v>470</v>
      </c>
      <c r="BI127" s="40">
        <v>3.0145072937011719</v>
      </c>
      <c r="BJ127" s="336" t="s">
        <v>470</v>
      </c>
      <c r="BK127" s="40">
        <v>2.2253499031066895</v>
      </c>
      <c r="BL127" s="336" t="s">
        <v>851</v>
      </c>
      <c r="BM127" s="40">
        <v>2.1278290748596191</v>
      </c>
      <c r="BN127" s="336" t="s">
        <v>470</v>
      </c>
      <c r="BO127" s="336" t="s">
        <v>851</v>
      </c>
      <c r="BP127" s="336" t="s">
        <v>470</v>
      </c>
      <c r="BQ127" s="40">
        <v>9.1786235570907593E-3</v>
      </c>
      <c r="BR127" s="40">
        <v>9.4486195594072342E-3</v>
      </c>
      <c r="BS127" s="40">
        <v>1.0329173877835274E-2</v>
      </c>
      <c r="BT127" s="40">
        <v>9.4340341165661812E-3</v>
      </c>
      <c r="BU127" s="40">
        <v>9.4340145587921143E-3</v>
      </c>
      <c r="BV127" s="336" t="s">
        <v>851</v>
      </c>
      <c r="BW127" s="336" t="s">
        <v>470</v>
      </c>
      <c r="BX127" s="40">
        <v>8.2585904747247696E-3</v>
      </c>
      <c r="BY127" s="40">
        <v>8.2279164344072342E-3</v>
      </c>
      <c r="BZ127" s="40">
        <v>8.274497464299202E-3</v>
      </c>
      <c r="CA127" s="40">
        <v>9.2336768284440041E-3</v>
      </c>
      <c r="CB127" s="40">
        <v>9.713280014693737E-3</v>
      </c>
      <c r="CC127" s="336" t="s">
        <v>851</v>
      </c>
      <c r="CD127" s="336" t="s">
        <v>470</v>
      </c>
      <c r="CE127" s="40">
        <v>8.5397651419043541E-3</v>
      </c>
      <c r="CF127" s="40">
        <v>8.4343608468770981E-3</v>
      </c>
      <c r="CG127" s="40">
        <v>8.993878960609436E-3</v>
      </c>
      <c r="CH127" s="40">
        <v>9.7132464870810509E-3</v>
      </c>
      <c r="CI127" s="40">
        <v>9.0504046529531479E-3</v>
      </c>
      <c r="CJ127" s="336" t="s">
        <v>851</v>
      </c>
      <c r="CK127" s="336" t="s">
        <v>470</v>
      </c>
      <c r="CL127" s="40">
        <v>8.3366502076387405E-3</v>
      </c>
      <c r="CM127" s="40">
        <v>8.7540829554200172E-3</v>
      </c>
      <c r="CN127" s="40">
        <v>9.4734653830528259E-3</v>
      </c>
      <c r="CO127" s="40">
        <v>9.5320167019963264E-3</v>
      </c>
      <c r="CP127" s="40">
        <v>8.0245295539498329E-3</v>
      </c>
      <c r="CQ127" s="336" t="s">
        <v>851</v>
      </c>
      <c r="CR127" s="40"/>
      <c r="CS127" s="40"/>
      <c r="CT127" s="40"/>
      <c r="CU127" s="40"/>
      <c r="CV127" s="40"/>
      <c r="CW127" s="336" t="s">
        <v>1737</v>
      </c>
      <c r="CX127" s="336" t="s">
        <v>851</v>
      </c>
      <c r="CY127" s="40"/>
      <c r="CZ127" s="40"/>
      <c r="DA127" s="40"/>
      <c r="DB127" s="40"/>
      <c r="DC127" s="40"/>
      <c r="DD127" s="336" t="s">
        <v>1737</v>
      </c>
      <c r="DE127" s="336" t="s">
        <v>851</v>
      </c>
      <c r="DF127" s="40"/>
      <c r="DG127" s="336" t="s">
        <v>1737</v>
      </c>
      <c r="DH127" s="336" t="s">
        <v>851</v>
      </c>
      <c r="DI127" s="336" t="s">
        <v>851</v>
      </c>
      <c r="DJ127" s="336" t="s">
        <v>851</v>
      </c>
      <c r="DK127" s="336" t="s">
        <v>1737</v>
      </c>
      <c r="DL127" s="336" t="s">
        <v>851</v>
      </c>
      <c r="DM127" s="336" t="s">
        <v>851</v>
      </c>
      <c r="DN127" s="336" t="s">
        <v>470</v>
      </c>
      <c r="DO127" s="40">
        <v>1.7731204861775041E-3</v>
      </c>
      <c r="DP127" s="40">
        <v>7.8073800541460514E-3</v>
      </c>
      <c r="DQ127" s="40">
        <v>1.0499698109924793E-2</v>
      </c>
      <c r="DR127" s="40">
        <v>1.6782781109213829E-2</v>
      </c>
      <c r="DS127" s="40">
        <v>1.0616175830364227E-2</v>
      </c>
      <c r="DT127" s="336" t="s">
        <v>851</v>
      </c>
      <c r="DU127" s="336" t="s">
        <v>470</v>
      </c>
      <c r="DV127" s="40">
        <v>7.9624997451901436E-3</v>
      </c>
      <c r="DW127" s="40">
        <v>9.6666663885116577E-3</v>
      </c>
      <c r="DX127" s="40">
        <v>1.0895000770688057E-2</v>
      </c>
      <c r="DY127" s="40">
        <v>3.250000299885869E-3</v>
      </c>
      <c r="DZ127" s="40">
        <v>2.4999999441206455E-3</v>
      </c>
      <c r="EA127" s="336" t="s">
        <v>851</v>
      </c>
      <c r="EB127" s="336" t="s">
        <v>470</v>
      </c>
      <c r="EC127" s="40">
        <v>9.6504413522779942E-4</v>
      </c>
      <c r="ED127" s="40">
        <v>-3.3170864917337894E-3</v>
      </c>
      <c r="EE127" s="40">
        <v>9.831645293161273E-4</v>
      </c>
      <c r="EF127" s="40">
        <v>-7.4484641663730145E-3</v>
      </c>
      <c r="EG127" s="40">
        <v>-5.2168671973049641E-3</v>
      </c>
      <c r="EH127" s="336" t="s">
        <v>851</v>
      </c>
      <c r="EI127" s="336" t="s">
        <v>470</v>
      </c>
      <c r="EJ127" s="40">
        <v>1.1138869449496269E-2</v>
      </c>
      <c r="EK127" s="40">
        <v>9.9210543558001518E-3</v>
      </c>
      <c r="EL127" s="40">
        <v>3.4307290334254503E-3</v>
      </c>
      <c r="EM127" s="40">
        <v>5.0339279696345329E-3</v>
      </c>
      <c r="EN127" s="40">
        <v>9.8834987729787827E-3</v>
      </c>
      <c r="EO127" s="336" t="s">
        <v>851</v>
      </c>
      <c r="EP127" s="336" t="s">
        <v>851</v>
      </c>
      <c r="EQ127" s="336" t="s">
        <v>851</v>
      </c>
      <c r="ER127" s="40">
        <v>0.86239999999999994</v>
      </c>
      <c r="ES127" s="336" t="s">
        <v>1739</v>
      </c>
      <c r="ET127" s="336" t="s">
        <v>851</v>
      </c>
      <c r="EU127" s="336" t="s">
        <v>851</v>
      </c>
      <c r="EV127" s="40">
        <v>0.91409999999999991</v>
      </c>
      <c r="EW127" s="336" t="s">
        <v>1739</v>
      </c>
      <c r="EX127" s="336" t="s">
        <v>851</v>
      </c>
      <c r="EY127" s="336" t="s">
        <v>851</v>
      </c>
      <c r="EZ127" s="40">
        <v>0.8105</v>
      </c>
      <c r="FA127" s="336" t="s">
        <v>1739</v>
      </c>
      <c r="FB127" s="336" t="s">
        <v>851</v>
      </c>
      <c r="FC127" s="40"/>
      <c r="FD127" s="40"/>
      <c r="FE127" s="40"/>
      <c r="FF127" s="40"/>
      <c r="FG127" s="40"/>
      <c r="FH127" s="336" t="s">
        <v>1737</v>
      </c>
      <c r="FI127" s="336" t="s">
        <v>851</v>
      </c>
      <c r="FJ127" s="40"/>
      <c r="FK127" s="40"/>
      <c r="FL127" s="40"/>
      <c r="FM127" s="40"/>
      <c r="FN127" s="40"/>
      <c r="FO127" s="336" t="s">
        <v>1737</v>
      </c>
      <c r="FP127" s="336" t="s">
        <v>851</v>
      </c>
      <c r="FQ127" s="40"/>
      <c r="FR127" s="336" t="s">
        <v>1737</v>
      </c>
      <c r="FS127" s="336" t="s">
        <v>851</v>
      </c>
      <c r="FT127" s="336" t="s">
        <v>851</v>
      </c>
      <c r="FU127" s="40"/>
      <c r="FV127" s="40"/>
      <c r="FW127" s="40"/>
      <c r="FX127" s="40"/>
      <c r="FY127" s="40"/>
      <c r="FZ127" s="336" t="s">
        <v>1737</v>
      </c>
      <c r="GA127" s="336" t="s">
        <v>851</v>
      </c>
      <c r="GB127" s="336" t="s">
        <v>851</v>
      </c>
      <c r="GC127" s="336" t="s">
        <v>851</v>
      </c>
      <c r="GD127" s="336" t="s">
        <v>851</v>
      </c>
      <c r="GE127" s="336" t="s">
        <v>851</v>
      </c>
      <c r="GF127" s="336" t="s">
        <v>851</v>
      </c>
      <c r="GG127" s="336" t="s">
        <v>851</v>
      </c>
      <c r="GH127" s="336" t="s">
        <v>851</v>
      </c>
      <c r="GI127" s="336" t="s">
        <v>851</v>
      </c>
      <c r="GJ127" s="336" t="s">
        <v>851</v>
      </c>
      <c r="GK127" s="40">
        <v>22929078</v>
      </c>
      <c r="GL127" s="40">
        <v>23132982</v>
      </c>
      <c r="GM127" s="40">
        <v>23339453</v>
      </c>
      <c r="GN127" s="40">
        <v>23542434</v>
      </c>
      <c r="GO127" s="40">
        <v>23732740</v>
      </c>
      <c r="GP127" s="40">
        <v>23904167</v>
      </c>
      <c r="GQ127" s="40">
        <v>24054866</v>
      </c>
      <c r="GR127" s="40">
        <v>24188330</v>
      </c>
      <c r="GS127" s="40">
        <v>24310143</v>
      </c>
      <c r="GT127" s="40">
        <v>24428340</v>
      </c>
      <c r="GU127" s="40">
        <v>24548840</v>
      </c>
      <c r="GV127" s="40">
        <v>24673392</v>
      </c>
      <c r="GW127" s="40">
        <v>24800638</v>
      </c>
      <c r="GX127" s="40">
        <v>24929500</v>
      </c>
      <c r="GY127" s="40">
        <v>25057793</v>
      </c>
      <c r="GZ127" s="40">
        <v>25183832</v>
      </c>
      <c r="HA127" s="40">
        <v>25307665</v>
      </c>
      <c r="HB127" s="40">
        <v>25429816</v>
      </c>
      <c r="HC127" s="40">
        <v>25549606</v>
      </c>
      <c r="HD127" s="40">
        <v>25666158</v>
      </c>
      <c r="HE127" s="40">
        <v>25778815</v>
      </c>
      <c r="HF127" s="40">
        <v>25887000</v>
      </c>
      <c r="HG127" s="40">
        <v>25991000</v>
      </c>
      <c r="HH127" s="40">
        <v>26090000</v>
      </c>
      <c r="HI127" s="40">
        <v>26185000</v>
      </c>
      <c r="HJ127" s="40">
        <v>26275000</v>
      </c>
      <c r="HK127" s="40">
        <v>26362000</v>
      </c>
      <c r="HL127" s="40">
        <v>26444000</v>
      </c>
      <c r="HM127" s="40">
        <v>26520000</v>
      </c>
      <c r="HN127" s="40">
        <v>26590000</v>
      </c>
      <c r="HO127" s="40">
        <v>26651000</v>
      </c>
      <c r="HP127" s="40">
        <v>26705000</v>
      </c>
      <c r="HQ127" s="40">
        <v>26751000</v>
      </c>
      <c r="HR127" s="40">
        <v>26789000</v>
      </c>
      <c r="HS127" s="40">
        <v>26820000</v>
      </c>
      <c r="HT127" s="40">
        <v>26843000</v>
      </c>
      <c r="HU127" s="40">
        <v>26859000</v>
      </c>
      <c r="HV127" s="40">
        <v>26868000</v>
      </c>
      <c r="HW127" s="40">
        <v>26871000</v>
      </c>
      <c r="HX127" s="40">
        <v>26867000</v>
      </c>
      <c r="HY127" s="40">
        <v>26858000</v>
      </c>
      <c r="HZ127" s="40">
        <v>26844000</v>
      </c>
      <c r="IA127" s="40">
        <v>26825000</v>
      </c>
      <c r="IB127" s="40">
        <v>26803000</v>
      </c>
      <c r="IC127" s="40">
        <v>26776000</v>
      </c>
      <c r="ID127" s="40">
        <v>26747000</v>
      </c>
      <c r="IE127" s="40">
        <v>26715000</v>
      </c>
      <c r="IF127" s="40">
        <v>26680000</v>
      </c>
      <c r="IG127" s="40">
        <v>26644000</v>
      </c>
      <c r="IH127" s="40">
        <v>26604000</v>
      </c>
      <c r="II127" s="40">
        <v>26562000</v>
      </c>
      <c r="IJ127" s="336" t="s">
        <v>851</v>
      </c>
      <c r="IK127" s="336" t="s">
        <v>851</v>
      </c>
      <c r="IL127" s="336" t="s">
        <v>851</v>
      </c>
      <c r="IM127" s="40">
        <v>4.9051130190491676E-3</v>
      </c>
      <c r="IN127" s="40">
        <v>4.8150294460356236E-3</v>
      </c>
      <c r="IO127" s="40">
        <v>4.6995519660413265E-3</v>
      </c>
      <c r="IP127" s="40">
        <v>4.5514190569519997E-3</v>
      </c>
      <c r="IQ127" s="40">
        <v>4.379715770483017E-3</v>
      </c>
      <c r="IR127" s="40">
        <v>4.1878814809024334E-3</v>
      </c>
      <c r="IS127" s="40">
        <v>4.0094121359288692E-3</v>
      </c>
      <c r="IT127" s="40">
        <v>3.8017749320715666E-3</v>
      </c>
      <c r="IU127" s="40">
        <v>3.6346286069601774E-3</v>
      </c>
      <c r="IV127" s="40">
        <v>3.4311891067773104E-3</v>
      </c>
      <c r="IW127" s="40">
        <v>3.3056624233722687E-3</v>
      </c>
      <c r="IX127" s="40">
        <v>3.1057102605700493E-3</v>
      </c>
      <c r="IY127" s="40">
        <v>2.8698758687824011E-3</v>
      </c>
      <c r="IZ127" s="40">
        <v>2.636039862409234E-3</v>
      </c>
      <c r="JA127" s="40">
        <v>2.2914682049304247E-3</v>
      </c>
      <c r="JB127" s="40">
        <v>2.0241404417902231E-3</v>
      </c>
      <c r="JC127" s="40">
        <v>1.7210419755429029E-3</v>
      </c>
      <c r="JD127" s="40">
        <v>1.4194996329024434E-3</v>
      </c>
      <c r="JE127" s="40">
        <v>1.1565223103389144E-3</v>
      </c>
      <c r="JF127" s="40">
        <v>8.5720146307721734E-4</v>
      </c>
      <c r="JG127" s="40">
        <v>5.9588096337392926E-4</v>
      </c>
      <c r="JH127" s="40">
        <v>3.35027085384354E-4</v>
      </c>
      <c r="JI127" s="40">
        <v>1.1165075557073578E-4</v>
      </c>
      <c r="JJ127" s="40">
        <v>-1.4887044380884618E-4</v>
      </c>
      <c r="JK127" s="40">
        <v>-3.3503957092761993E-4</v>
      </c>
      <c r="JL127" s="40">
        <v>-5.2139587933197618E-4</v>
      </c>
      <c r="JM127" s="40">
        <v>-7.0804380811750889E-4</v>
      </c>
      <c r="JN127" s="40">
        <v>-8.2046695752069354E-4</v>
      </c>
      <c r="JO127" s="40">
        <v>-1.0078576160594821E-3</v>
      </c>
      <c r="JP127" s="40">
        <v>-1.083646435290575E-3</v>
      </c>
      <c r="JQ127" s="40">
        <v>-1.1971121421083808E-3</v>
      </c>
      <c r="JR127" s="40">
        <v>-1.3109843712300062E-3</v>
      </c>
      <c r="JS127" s="40">
        <v>-1.3502364745363593E-3</v>
      </c>
      <c r="JT127" s="40">
        <v>-1.5024041058495641E-3</v>
      </c>
      <c r="JU127" s="40">
        <v>-1.5799574321135879E-3</v>
      </c>
      <c r="JV127" s="336" t="s">
        <v>1740</v>
      </c>
      <c r="JW127" s="336" t="s">
        <v>851</v>
      </c>
      <c r="JX127" s="336" t="s">
        <v>851</v>
      </c>
      <c r="JY127" s="336" t="s">
        <v>851</v>
      </c>
      <c r="JZ127" s="336" t="s">
        <v>851</v>
      </c>
      <c r="KA127" s="336" t="s">
        <v>1740</v>
      </c>
      <c r="KB127" s="40">
        <v>0.48897443407341695</v>
      </c>
      <c r="KC127" s="40">
        <v>0.48901567963698001</v>
      </c>
      <c r="KD127" s="40">
        <v>0.48904278347904701</v>
      </c>
      <c r="KE127" s="40">
        <v>0.48906147515542897</v>
      </c>
      <c r="KF127" s="40">
        <v>0.48907834199415395</v>
      </c>
      <c r="KG127" s="40">
        <v>0.489098470973162</v>
      </c>
      <c r="KH127" s="40">
        <v>0.489122454880424</v>
      </c>
      <c r="KI127" s="40">
        <v>0.48914793478815</v>
      </c>
      <c r="KJ127" s="40">
        <v>0.48917217271077496</v>
      </c>
      <c r="KK127" s="40">
        <v>0.48919086914602194</v>
      </c>
      <c r="KL127" s="40">
        <v>0.489200656459789</v>
      </c>
      <c r="KM127" s="40">
        <v>0.48920148471002795</v>
      </c>
      <c r="KN127" s="40">
        <v>0.48919255316992599</v>
      </c>
      <c r="KO127" s="40">
        <v>0.48916972899661998</v>
      </c>
      <c r="KP127" s="40">
        <v>0.48912777886864101</v>
      </c>
      <c r="KQ127" s="40">
        <v>0.48906307824274003</v>
      </c>
      <c r="KR127" s="40">
        <v>0.48897515429683902</v>
      </c>
      <c r="KS127" s="40">
        <v>0.48886558859464002</v>
      </c>
      <c r="KT127" s="40">
        <v>0.48873532935428199</v>
      </c>
      <c r="KU127" s="40">
        <v>0.48858622236357496</v>
      </c>
      <c r="KV127" s="40">
        <v>0.48842027596399901</v>
      </c>
      <c r="KW127" s="40">
        <v>0.48823934155249704</v>
      </c>
      <c r="KX127" s="40">
        <v>0.48804587206362099</v>
      </c>
      <c r="KY127" s="40">
        <v>0.48784532397607999</v>
      </c>
      <c r="KZ127" s="40">
        <v>0.48764533936979704</v>
      </c>
      <c r="LA127" s="40">
        <v>0.48745189101911501</v>
      </c>
      <c r="LB127" s="40">
        <v>0.48726795046674504</v>
      </c>
      <c r="LC127" s="40">
        <v>0.48709601780995898</v>
      </c>
      <c r="LD127" s="40">
        <v>0.48694162377127098</v>
      </c>
      <c r="LE127" s="40">
        <v>0.48681042214454601</v>
      </c>
      <c r="LF127" s="40">
        <v>0.48670738288883003</v>
      </c>
      <c r="LG127" s="40">
        <v>0.48663469080696203</v>
      </c>
      <c r="LH127" s="40">
        <v>0.486593927103943</v>
      </c>
      <c r="LI127" s="40">
        <v>0.48658474981591199</v>
      </c>
      <c r="LJ127" s="40">
        <v>0.48660632245615704</v>
      </c>
      <c r="LK127" s="40">
        <v>0.48665777614267003</v>
      </c>
      <c r="LL127" s="336" t="s">
        <v>851</v>
      </c>
      <c r="LM127" s="336" t="s">
        <v>851</v>
      </c>
      <c r="LN127" s="336" t="s">
        <v>1740</v>
      </c>
      <c r="LO127" s="40">
        <v>0.69361197948455811</v>
      </c>
      <c r="LP127" s="40">
        <v>0.69629800319671631</v>
      </c>
      <c r="LQ127" s="40">
        <v>0.70035451650619507</v>
      </c>
      <c r="LR127" s="40">
        <v>0.70463365316390991</v>
      </c>
      <c r="LS127" s="40">
        <v>0.70748627185821533</v>
      </c>
      <c r="LT127" s="40">
        <v>0.70808011293411255</v>
      </c>
      <c r="LU127" s="40">
        <v>0.70618456602096558</v>
      </c>
      <c r="LV127" s="40">
        <v>0.70247393846511841</v>
      </c>
      <c r="LW127" s="40">
        <v>0.69785356521606445</v>
      </c>
      <c r="LX127" s="40">
        <v>0.69360321760177612</v>
      </c>
      <c r="LY127" s="40">
        <v>0.69054234027862549</v>
      </c>
      <c r="LZ127" s="40">
        <v>0.68777024745941162</v>
      </c>
      <c r="MA127" s="40">
        <v>0.68594008684158325</v>
      </c>
      <c r="MB127" s="40">
        <v>0.68453997373580933</v>
      </c>
      <c r="MC127" s="40">
        <v>0.68266266584396362</v>
      </c>
      <c r="MD127" s="40">
        <v>0.67986190319061279</v>
      </c>
      <c r="ME127" s="40">
        <v>0.67560380697250366</v>
      </c>
      <c r="MF127" s="40">
        <v>0.67089080810546875</v>
      </c>
      <c r="MG127" s="40">
        <v>0.66598230600357056</v>
      </c>
      <c r="MH127" s="40">
        <v>0.66118568181991577</v>
      </c>
      <c r="MI127" s="40">
        <v>0.6567075252532959</v>
      </c>
      <c r="MJ127" s="40">
        <v>0.65207195281982422</v>
      </c>
      <c r="MK127" s="40">
        <v>0.64761054515838623</v>
      </c>
      <c r="ML127" s="40">
        <v>0.64374232292175293</v>
      </c>
      <c r="MM127" s="40">
        <v>0.64104664325714111</v>
      </c>
      <c r="MN127" s="40">
        <v>0.63969767093658447</v>
      </c>
      <c r="MO127" s="40">
        <v>0.63932347297668457</v>
      </c>
      <c r="MP127" s="40">
        <v>0.64029824733734131</v>
      </c>
      <c r="MQ127" s="40">
        <v>0.64198035001754761</v>
      </c>
      <c r="MR127" s="40">
        <v>0.64352405071258545</v>
      </c>
      <c r="MS127" s="40">
        <v>0.64433395862579346</v>
      </c>
      <c r="MT127" s="40">
        <v>0.64416992664337158</v>
      </c>
      <c r="MU127" s="40">
        <v>0.64340329170227051</v>
      </c>
      <c r="MV127" s="40">
        <v>0.64217084646224976</v>
      </c>
      <c r="MW127" s="40">
        <v>0.64088106155395508</v>
      </c>
      <c r="MX127" s="40">
        <v>0.63963556289672852</v>
      </c>
      <c r="MY127" s="336" t="s">
        <v>851</v>
      </c>
      <c r="MZ127" s="336" t="s">
        <v>1740</v>
      </c>
      <c r="NA127" s="40">
        <v>0.6636815071105957</v>
      </c>
      <c r="NB127" s="40">
        <v>0.66276735067367554</v>
      </c>
      <c r="NC127" s="40">
        <v>0.66036653518676758</v>
      </c>
      <c r="ND127" s="40">
        <v>0.65706384181976318</v>
      </c>
      <c r="NE127" s="40">
        <v>0.65375083684921265</v>
      </c>
      <c r="NF127" s="40">
        <v>0.65095895528793335</v>
      </c>
      <c r="NG127" s="40">
        <v>0.64843356609344482</v>
      </c>
      <c r="NH127" s="40">
        <v>0.64656996726989746</v>
      </c>
      <c r="NI127" s="40">
        <v>0.64465314149856567</v>
      </c>
      <c r="NJ127" s="40">
        <v>0.64193242788314819</v>
      </c>
      <c r="NK127" s="40">
        <v>0.63794481754302979</v>
      </c>
      <c r="NL127" s="40">
        <v>0.63265305757522583</v>
      </c>
      <c r="NM127" s="40">
        <v>0.62645590305328369</v>
      </c>
      <c r="NN127" s="40">
        <v>0.61979639530181885</v>
      </c>
      <c r="NO127" s="40">
        <v>0.61320042610168457</v>
      </c>
      <c r="NP127" s="40">
        <v>0.60706913471221924</v>
      </c>
      <c r="NQ127" s="40">
        <v>0.60101103782653809</v>
      </c>
      <c r="NR127" s="40">
        <v>0.59541702270507813</v>
      </c>
      <c r="NS127" s="40">
        <v>0.59054088592529297</v>
      </c>
      <c r="NT127" s="40">
        <v>0.58687543869018555</v>
      </c>
      <c r="NU127" s="40">
        <v>0.5846589207649231</v>
      </c>
      <c r="NV127" s="40">
        <v>0.58382666110992432</v>
      </c>
      <c r="NW127" s="40">
        <v>0.5844498872756958</v>
      </c>
      <c r="NX127" s="40">
        <v>0.58591043949127197</v>
      </c>
      <c r="NY127" s="40">
        <v>0.58737486600875854</v>
      </c>
      <c r="NZ127" s="40">
        <v>0.58809292316436768</v>
      </c>
      <c r="OA127" s="40">
        <v>0.58817613124847412</v>
      </c>
      <c r="OB127" s="40">
        <v>0.58769804239273071</v>
      </c>
      <c r="OC127" s="40">
        <v>0.5868372917175293</v>
      </c>
      <c r="OD127" s="40">
        <v>0.58582311868667603</v>
      </c>
      <c r="OE127" s="40">
        <v>0.58485060930252075</v>
      </c>
      <c r="OF127" s="40">
        <v>0.5837169885635376</v>
      </c>
      <c r="OG127" s="40">
        <v>0.58260869979858398</v>
      </c>
      <c r="OH127" s="40">
        <v>0.58129411935806274</v>
      </c>
      <c r="OI127" s="40">
        <v>0.57972484827041626</v>
      </c>
      <c r="OJ127" s="40">
        <v>0.57774263620376587</v>
      </c>
      <c r="OK127" s="336" t="s">
        <v>851</v>
      </c>
      <c r="OL127" s="336" t="s">
        <v>851</v>
      </c>
      <c r="OM127" s="336" t="s">
        <v>1740</v>
      </c>
      <c r="ON127" s="40">
        <v>0.61604118347167969</v>
      </c>
      <c r="OO127" s="40">
        <v>0.6196829080581665</v>
      </c>
      <c r="OP127" s="40">
        <v>0.62449336051940918</v>
      </c>
      <c r="OQ127" s="40">
        <v>0.62949997186660767</v>
      </c>
      <c r="OR127" s="40">
        <v>0.63333278894424438</v>
      </c>
      <c r="OS127" s="40">
        <v>0.63529795408248901</v>
      </c>
      <c r="OT127" s="40">
        <v>0.63506782054901123</v>
      </c>
      <c r="OU127" s="40">
        <v>0.63333463668823242</v>
      </c>
      <c r="OV127" s="40">
        <v>0.63077807426452637</v>
      </c>
      <c r="OW127" s="40">
        <v>0.62837505340576172</v>
      </c>
      <c r="OX127" s="40">
        <v>0.62667936086654663</v>
      </c>
      <c r="OY127" s="40">
        <v>0.6247628927230835</v>
      </c>
      <c r="OZ127" s="40">
        <v>0.62335503101348877</v>
      </c>
      <c r="PA127" s="40">
        <v>0.6220211386680603</v>
      </c>
      <c r="PB127" s="40">
        <v>0.62000751495361328</v>
      </c>
      <c r="PC127" s="40">
        <v>0.61704999208450317</v>
      </c>
      <c r="PD127" s="40">
        <v>0.61250704526901245</v>
      </c>
      <c r="PE127" s="40">
        <v>0.60741657018661499</v>
      </c>
      <c r="PF127" s="40">
        <v>0.60211282968521118</v>
      </c>
      <c r="PG127" s="40">
        <v>0.59697985649108887</v>
      </c>
      <c r="PH127" s="40">
        <v>0.59225869178771973</v>
      </c>
      <c r="PI127" s="40">
        <v>0.58747535943984985</v>
      </c>
      <c r="PJ127" s="40">
        <v>0.58299833536148071</v>
      </c>
      <c r="PK127" s="40">
        <v>0.57924902439117432</v>
      </c>
      <c r="PL127" s="40">
        <v>0.57669258117675781</v>
      </c>
      <c r="PM127" s="40">
        <v>0.57554548978805542</v>
      </c>
      <c r="PN127" s="40">
        <v>0.57539862394332886</v>
      </c>
      <c r="PO127" s="40">
        <v>0.57662630081176758</v>
      </c>
      <c r="PP127" s="40">
        <v>0.5786292552947998</v>
      </c>
      <c r="PQ127" s="40">
        <v>0.58055722713470459</v>
      </c>
      <c r="PR127" s="40">
        <v>0.58185964822769165</v>
      </c>
      <c r="PS127" s="40">
        <v>0.58229458332061768</v>
      </c>
      <c r="PT127" s="40">
        <v>0.58223390579223633</v>
      </c>
      <c r="PU127" s="40">
        <v>0.5817069411277771</v>
      </c>
      <c r="PV127" s="40">
        <v>0.58122837543487549</v>
      </c>
      <c r="PW127" s="40">
        <v>0.58071678876876831</v>
      </c>
      <c r="PX127" s="336" t="s">
        <v>851</v>
      </c>
      <c r="PY127" s="336" t="s">
        <v>851</v>
      </c>
      <c r="PZ127" s="40">
        <v>0.86269999999999991</v>
      </c>
      <c r="QA127" s="40">
        <v>0.86290000000000011</v>
      </c>
      <c r="QB127" s="40">
        <v>0.86319999999999997</v>
      </c>
      <c r="QC127" s="40">
        <v>0.86329999999999996</v>
      </c>
      <c r="QD127" s="40">
        <v>0.86299999999999999</v>
      </c>
      <c r="QE127" s="40">
        <v>0.86370000000000002</v>
      </c>
      <c r="QF127" s="40">
        <v>0.86430000000000007</v>
      </c>
      <c r="QG127" s="40">
        <v>0.8639</v>
      </c>
      <c r="QH127" s="40">
        <v>0.86450000000000005</v>
      </c>
      <c r="QI127" s="40">
        <v>0.86510000000000009</v>
      </c>
      <c r="QJ127" s="40">
        <v>0.86560000000000004</v>
      </c>
      <c r="QK127" s="40">
        <v>0.86609999999999998</v>
      </c>
      <c r="QL127" s="40">
        <v>0.86659999999999993</v>
      </c>
      <c r="QM127" s="40">
        <v>0.86680000000000001</v>
      </c>
      <c r="QN127" s="40">
        <v>0.86680000000000001</v>
      </c>
      <c r="QO127" s="40">
        <v>0.86529999999999996</v>
      </c>
      <c r="QP127" s="40">
        <v>0.86499999999999999</v>
      </c>
      <c r="QQ127" s="40">
        <v>0.86450000000000005</v>
      </c>
      <c r="QR127" s="40">
        <v>0.86239999999999994</v>
      </c>
      <c r="QS127" s="336" t="s">
        <v>851</v>
      </c>
      <c r="QT127" s="336" t="s">
        <v>851</v>
      </c>
      <c r="QU127" s="336" t="s">
        <v>851</v>
      </c>
      <c r="QV127" s="336" t="s">
        <v>851</v>
      </c>
      <c r="QW127" s="40">
        <v>-2.4321048986166716E-3</v>
      </c>
      <c r="QX127" s="336" t="s">
        <v>851</v>
      </c>
      <c r="QY127" s="336" t="s">
        <v>851</v>
      </c>
      <c r="QZ127" s="336" t="s">
        <v>851</v>
      </c>
      <c r="RA127" s="336" t="s">
        <v>851</v>
      </c>
      <c r="RB127" s="336" t="s">
        <v>851</v>
      </c>
      <c r="RC127" s="336" t="s">
        <v>851</v>
      </c>
      <c r="RD127" s="336" t="s">
        <v>851</v>
      </c>
      <c r="RE127" s="336" t="s">
        <v>851</v>
      </c>
      <c r="RF127" s="40"/>
      <c r="RG127" s="40"/>
      <c r="RH127" s="336" t="s">
        <v>1737</v>
      </c>
      <c r="RI127" s="336" t="s">
        <v>851</v>
      </c>
      <c r="RJ127" s="40"/>
      <c r="RK127" s="40"/>
      <c r="RL127" s="336" t="s">
        <v>1737</v>
      </c>
      <c r="RM127" s="336" t="s">
        <v>851</v>
      </c>
      <c r="RN127" s="40"/>
      <c r="RO127" s="40"/>
      <c r="RP127" s="336" t="s">
        <v>1737</v>
      </c>
      <c r="RQ127" s="336" t="s">
        <v>851</v>
      </c>
      <c r="RR127" s="40"/>
      <c r="RS127" s="40"/>
      <c r="RT127" s="336" t="s">
        <v>1737</v>
      </c>
      <c r="RU127" s="336" t="s">
        <v>851</v>
      </c>
      <c r="RV127" s="40"/>
      <c r="RW127" s="40"/>
      <c r="RX127" s="336" t="s">
        <v>1737</v>
      </c>
      <c r="RY127" s="336" t="s">
        <v>851</v>
      </c>
      <c r="RZ127" s="336" t="s">
        <v>470</v>
      </c>
      <c r="SA127" s="40">
        <v>0.18146711587905884</v>
      </c>
      <c r="SB127" s="40">
        <v>0.19372725486755371</v>
      </c>
      <c r="SC127" s="40">
        <v>0.1898726224899292</v>
      </c>
      <c r="SD127" s="40">
        <v>0.16160103678703308</v>
      </c>
      <c r="SE127" s="40">
        <v>0.18350431323051453</v>
      </c>
      <c r="SF127" s="336" t="s">
        <v>851</v>
      </c>
      <c r="SG127" s="336" t="s">
        <v>851</v>
      </c>
      <c r="SH127" s="40"/>
      <c r="SI127" s="40"/>
      <c r="SJ127" s="40"/>
      <c r="SK127" s="40"/>
      <c r="SL127" s="40">
        <v>0.20785203576087952</v>
      </c>
      <c r="SM127" s="336" t="s">
        <v>470</v>
      </c>
      <c r="SN127" s="336" t="s">
        <v>851</v>
      </c>
      <c r="SO127" s="336" t="s">
        <v>851</v>
      </c>
      <c r="SP127" s="40"/>
      <c r="SQ127" s="40"/>
      <c r="SR127" s="40"/>
      <c r="SS127" s="40"/>
      <c r="ST127" s="40"/>
      <c r="SU127" s="336" t="s">
        <v>1737</v>
      </c>
      <c r="SV127" s="336" t="s">
        <v>851</v>
      </c>
      <c r="SW127" s="336" t="s">
        <v>851</v>
      </c>
      <c r="SX127" s="40"/>
      <c r="SY127" s="40"/>
      <c r="SZ127" s="40"/>
      <c r="TA127" s="40"/>
      <c r="TB127" s="40"/>
      <c r="TC127" s="336" t="s">
        <v>1737</v>
      </c>
      <c r="TD127" s="336" t="s">
        <v>851</v>
      </c>
      <c r="TE127" s="336" t="s">
        <v>851</v>
      </c>
      <c r="TF127" s="336" t="s">
        <v>851</v>
      </c>
      <c r="TG127" s="40"/>
      <c r="TH127" s="40"/>
      <c r="TI127" s="40"/>
      <c r="TJ127" s="40"/>
      <c r="TK127" s="40"/>
      <c r="TL127" s="336" t="s">
        <v>1737</v>
      </c>
      <c r="TM127" s="336" t="s">
        <v>851</v>
      </c>
      <c r="TN127" s="336" t="s">
        <v>851</v>
      </c>
      <c r="TO127" s="336" t="s">
        <v>851</v>
      </c>
      <c r="TP127" s="40"/>
      <c r="TQ127" s="40"/>
      <c r="TR127" s="40"/>
      <c r="TS127" s="40"/>
      <c r="TT127" s="40"/>
      <c r="TU127" s="336" t="s">
        <v>1737</v>
      </c>
      <c r="TV127" s="336" t="s">
        <v>851</v>
      </c>
      <c r="TW127" s="40"/>
      <c r="TX127" s="336" t="s">
        <v>1737</v>
      </c>
      <c r="TY127" s="336" t="s">
        <v>851</v>
      </c>
      <c r="TZ127" s="40"/>
      <c r="UA127" s="336" t="s">
        <v>1737</v>
      </c>
      <c r="UB127" s="336" t="s">
        <v>851</v>
      </c>
      <c r="UC127" s="40"/>
      <c r="UD127" s="336" t="s">
        <v>1737</v>
      </c>
      <c r="UE127" s="336" t="s">
        <v>851</v>
      </c>
      <c r="UF127" s="336" t="s">
        <v>851</v>
      </c>
      <c r="UG127" s="40"/>
      <c r="UH127" s="40"/>
      <c r="UI127" s="40"/>
      <c r="UJ127" s="40"/>
      <c r="UK127" s="40"/>
      <c r="UL127" s="336" t="s">
        <v>1737</v>
      </c>
      <c r="UM127" s="336" t="s">
        <v>851</v>
      </c>
      <c r="UN127" s="336" t="s">
        <v>851</v>
      </c>
      <c r="UO127" s="336" t="s">
        <v>851</v>
      </c>
      <c r="UP127" s="40"/>
      <c r="UQ127" s="40"/>
      <c r="UR127" s="40"/>
      <c r="US127" s="40"/>
      <c r="UT127" s="40">
        <v>0.1697530597448349</v>
      </c>
      <c r="UU127" s="336" t="s">
        <v>470</v>
      </c>
    </row>
    <row r="128" spans="1:567">
      <c r="A128" s="336" t="s">
        <v>517</v>
      </c>
      <c r="B128" s="336" t="s">
        <v>89</v>
      </c>
      <c r="C128" s="336" t="s">
        <v>314</v>
      </c>
      <c r="D128" s="40">
        <v>4.2065136134624481E-2</v>
      </c>
      <c r="E128" s="336" t="s">
        <v>436</v>
      </c>
      <c r="F128" s="40">
        <v>5.0105482339859009E-2</v>
      </c>
      <c r="G128" s="336" t="s">
        <v>1741</v>
      </c>
      <c r="H128" s="40">
        <v>5.1933221518993378E-2</v>
      </c>
      <c r="I128" s="336" t="s">
        <v>1447</v>
      </c>
      <c r="J128" s="40">
        <v>5.1903996616601944E-2</v>
      </c>
      <c r="K128" s="336" t="s">
        <v>1803</v>
      </c>
      <c r="L128" s="336" t="s">
        <v>436</v>
      </c>
      <c r="M128" s="40">
        <v>0.5454668402671814</v>
      </c>
      <c r="N128" s="40"/>
      <c r="O128" s="336" t="s">
        <v>1736</v>
      </c>
      <c r="P128" s="40"/>
      <c r="Q128" s="336" t="s">
        <v>1736</v>
      </c>
      <c r="R128" s="40">
        <v>0.73959445953369141</v>
      </c>
      <c r="S128" s="336" t="s">
        <v>436</v>
      </c>
      <c r="T128" s="40">
        <v>0.5454668402671814</v>
      </c>
      <c r="U128" s="336" t="s">
        <v>436</v>
      </c>
      <c r="V128" s="336" t="s">
        <v>851</v>
      </c>
      <c r="W128" s="336" t="s">
        <v>1741</v>
      </c>
      <c r="X128" s="40">
        <v>0.51924484968185425</v>
      </c>
      <c r="Y128" s="40"/>
      <c r="Z128" s="336" t="s">
        <v>1736</v>
      </c>
      <c r="AA128" s="40"/>
      <c r="AB128" s="336" t="s">
        <v>1736</v>
      </c>
      <c r="AC128" s="40">
        <v>0.67342269420623779</v>
      </c>
      <c r="AD128" s="336" t="s">
        <v>1741</v>
      </c>
      <c r="AE128" s="40">
        <v>0.51924484968185425</v>
      </c>
      <c r="AF128" s="336" t="s">
        <v>1741</v>
      </c>
      <c r="AG128" s="336" t="s">
        <v>851</v>
      </c>
      <c r="AH128" s="336" t="s">
        <v>1447</v>
      </c>
      <c r="AI128" s="40">
        <v>0.51734727621078491</v>
      </c>
      <c r="AJ128" s="40"/>
      <c r="AK128" s="336" t="s">
        <v>1736</v>
      </c>
      <c r="AL128" s="40"/>
      <c r="AM128" s="336" t="s">
        <v>1736</v>
      </c>
      <c r="AN128" s="40">
        <v>0.67342257499694824</v>
      </c>
      <c r="AO128" s="336" t="s">
        <v>1447</v>
      </c>
      <c r="AP128" s="40">
        <v>0.51734727621078491</v>
      </c>
      <c r="AQ128" s="336" t="s">
        <v>1447</v>
      </c>
      <c r="AR128" s="336" t="s">
        <v>851</v>
      </c>
      <c r="AS128" s="336" t="s">
        <v>1803</v>
      </c>
      <c r="AT128" s="40">
        <v>0.51724928617477417</v>
      </c>
      <c r="AU128" s="40"/>
      <c r="AV128" s="336" t="s">
        <v>1736</v>
      </c>
      <c r="AW128" s="40"/>
      <c r="AX128" s="336" t="s">
        <v>1736</v>
      </c>
      <c r="AY128" s="40">
        <v>0.67302995920181274</v>
      </c>
      <c r="AZ128" s="336" t="s">
        <v>1803</v>
      </c>
      <c r="BA128" s="40">
        <v>0.51724928617477417</v>
      </c>
      <c r="BB128" s="336" t="s">
        <v>1803</v>
      </c>
      <c r="BC128" s="336" t="s">
        <v>851</v>
      </c>
      <c r="BD128" s="336" t="s">
        <v>436</v>
      </c>
      <c r="BE128" s="40">
        <v>3.6117439270019531</v>
      </c>
      <c r="BF128" s="336" t="s">
        <v>827</v>
      </c>
      <c r="BG128" s="40">
        <v>3.8503434658050537</v>
      </c>
      <c r="BH128" s="336" t="s">
        <v>1447</v>
      </c>
      <c r="BI128" s="40">
        <v>3.9904322624206543</v>
      </c>
      <c r="BJ128" s="336" t="s">
        <v>1803</v>
      </c>
      <c r="BK128" s="40">
        <v>5.106234073638916</v>
      </c>
      <c r="BL128" s="336" t="s">
        <v>851</v>
      </c>
      <c r="BM128" s="40">
        <v>3.392812967300415</v>
      </c>
      <c r="BN128" s="336" t="s">
        <v>838</v>
      </c>
      <c r="BO128" s="336" t="s">
        <v>851</v>
      </c>
      <c r="BP128" s="336" t="s">
        <v>436</v>
      </c>
      <c r="BQ128" s="40">
        <v>8.8212443515658379E-3</v>
      </c>
      <c r="BR128" s="40">
        <v>6.2372614629566669E-3</v>
      </c>
      <c r="BS128" s="40">
        <v>6.0350168496370316E-3</v>
      </c>
      <c r="BT128" s="40">
        <v>5.5902875028550625E-3</v>
      </c>
      <c r="BU128" s="40">
        <v>5.5903093889355659E-3</v>
      </c>
      <c r="BV128" s="336" t="s">
        <v>851</v>
      </c>
      <c r="BW128" s="336" t="s">
        <v>827</v>
      </c>
      <c r="BX128" s="40">
        <v>9.3603208661079407E-3</v>
      </c>
      <c r="BY128" s="40">
        <v>8.6613483726978302E-3</v>
      </c>
      <c r="BZ128" s="40">
        <v>8.5319727659225464E-3</v>
      </c>
      <c r="CA128" s="40">
        <v>8.7781492620706558E-3</v>
      </c>
      <c r="CB128" s="40">
        <v>9.0390639379620552E-3</v>
      </c>
      <c r="CC128" s="336" t="s">
        <v>851</v>
      </c>
      <c r="CD128" s="336" t="s">
        <v>1447</v>
      </c>
      <c r="CE128" s="40">
        <v>9.0258233249187469E-3</v>
      </c>
      <c r="CF128" s="40">
        <v>8.6382105946540833E-3</v>
      </c>
      <c r="CG128" s="40">
        <v>8.8144140318036079E-3</v>
      </c>
      <c r="CH128" s="40">
        <v>9.1334870085120201E-3</v>
      </c>
      <c r="CI128" s="40">
        <v>9.3223117291927338E-3</v>
      </c>
      <c r="CJ128" s="336" t="s">
        <v>851</v>
      </c>
      <c r="CK128" s="336" t="s">
        <v>1803</v>
      </c>
      <c r="CL128" s="40">
        <v>8.8268499821424484E-3</v>
      </c>
      <c r="CM128" s="40">
        <v>8.7957670912146568E-3</v>
      </c>
      <c r="CN128" s="40">
        <v>9.0507529675960541E-3</v>
      </c>
      <c r="CO128" s="40">
        <v>9.3233566731214523E-3</v>
      </c>
      <c r="CP128" s="40">
        <v>9.5162186771631241E-3</v>
      </c>
      <c r="CQ128" s="336" t="s">
        <v>851</v>
      </c>
      <c r="CR128" s="40">
        <v>10.234665870666504</v>
      </c>
      <c r="CS128" s="40">
        <v>11.077110290527344</v>
      </c>
      <c r="CT128" s="40">
        <v>11.732999801635742</v>
      </c>
      <c r="CU128" s="40">
        <v>12.342249870300293</v>
      </c>
      <c r="CV128" s="40">
        <v>12.987701416015625</v>
      </c>
      <c r="CW128" s="336" t="s">
        <v>1741</v>
      </c>
      <c r="CX128" s="336" t="s">
        <v>851</v>
      </c>
      <c r="CY128" s="40">
        <v>10.740133285522461</v>
      </c>
      <c r="CZ128" s="40">
        <v>11.489299774169922</v>
      </c>
      <c r="DA128" s="40">
        <v>12.098549842834473</v>
      </c>
      <c r="DB128" s="40">
        <v>12.723207473754883</v>
      </c>
      <c r="DC128" s="40">
        <v>13.394787788391113</v>
      </c>
      <c r="DD128" s="336" t="s">
        <v>1447</v>
      </c>
      <c r="DE128" s="336" t="s">
        <v>851</v>
      </c>
      <c r="DF128" s="40">
        <v>13.673242568969727</v>
      </c>
      <c r="DG128" s="336" t="s">
        <v>1803</v>
      </c>
      <c r="DH128" s="336" t="s">
        <v>851</v>
      </c>
      <c r="DI128" s="336" t="s">
        <v>851</v>
      </c>
      <c r="DJ128" s="336">
        <v>12.2</v>
      </c>
      <c r="DK128" s="336" t="s">
        <v>1738</v>
      </c>
      <c r="DL128" s="336" t="s">
        <v>851</v>
      </c>
      <c r="DM128" s="336" t="s">
        <v>851</v>
      </c>
      <c r="DN128" s="336" t="s">
        <v>436</v>
      </c>
      <c r="DO128" s="40">
        <v>5.9043890796601772E-3</v>
      </c>
      <c r="DP128" s="40">
        <v>6.6583249717950821E-3</v>
      </c>
      <c r="DQ128" s="40">
        <v>5.3630610927939415E-3</v>
      </c>
      <c r="DR128" s="40">
        <v>6.5012602135539055E-3</v>
      </c>
      <c r="DS128" s="40">
        <v>3.0616952106356621E-2</v>
      </c>
      <c r="DT128" s="336" t="s">
        <v>851</v>
      </c>
      <c r="DU128" s="336" t="s">
        <v>827</v>
      </c>
      <c r="DV128" s="40">
        <v>1.2420480139553547E-2</v>
      </c>
      <c r="DW128" s="40">
        <v>1.1588717810809612E-2</v>
      </c>
      <c r="DX128" s="40">
        <v>9.5421280711889267E-3</v>
      </c>
      <c r="DY128" s="40">
        <v>9.5368651673197746E-3</v>
      </c>
      <c r="DZ128" s="40">
        <v>-1.112274918705225E-2</v>
      </c>
      <c r="EA128" s="336" t="s">
        <v>851</v>
      </c>
      <c r="EB128" s="336" t="s">
        <v>1447</v>
      </c>
      <c r="EC128" s="40">
        <v>1.1833305470645428E-2</v>
      </c>
      <c r="ED128" s="40">
        <v>9.4531942158937454E-3</v>
      </c>
      <c r="EE128" s="40">
        <v>6.79045170545578E-3</v>
      </c>
      <c r="EF128" s="40">
        <v>1.8522128229960799E-3</v>
      </c>
      <c r="EG128" s="40">
        <v>-3.6376467323862016E-4</v>
      </c>
      <c r="EH128" s="336" t="s">
        <v>851</v>
      </c>
      <c r="EI128" s="336" t="s">
        <v>1803</v>
      </c>
      <c r="EJ128" s="40">
        <v>1.275268942117691E-2</v>
      </c>
      <c r="EK128" s="40">
        <v>1.1173025704920292E-2</v>
      </c>
      <c r="EL128" s="40">
        <v>8.3579178899526596E-3</v>
      </c>
      <c r="EM128" s="40">
        <v>6.3192052766680717E-3</v>
      </c>
      <c r="EN128" s="40">
        <v>-7.8525644494220614E-4</v>
      </c>
      <c r="EO128" s="336" t="s">
        <v>851</v>
      </c>
      <c r="EP128" s="336" t="s">
        <v>851</v>
      </c>
      <c r="EQ128" s="336" t="s">
        <v>851</v>
      </c>
      <c r="ER128" s="40">
        <v>0.69110000000000005</v>
      </c>
      <c r="ES128" s="336" t="s">
        <v>1739</v>
      </c>
      <c r="ET128" s="336" t="s">
        <v>851</v>
      </c>
      <c r="EU128" s="336" t="s">
        <v>851</v>
      </c>
      <c r="EV128" s="40">
        <v>0.77639999999999998</v>
      </c>
      <c r="EW128" s="336" t="s">
        <v>1739</v>
      </c>
      <c r="EX128" s="336" t="s">
        <v>851</v>
      </c>
      <c r="EY128" s="336" t="s">
        <v>851</v>
      </c>
      <c r="EZ128" s="40">
        <v>0.60109999999999997</v>
      </c>
      <c r="FA128" s="336" t="s">
        <v>1739</v>
      </c>
      <c r="FB128" s="336" t="s">
        <v>851</v>
      </c>
      <c r="FC128" s="40">
        <v>3.28262560069561E-2</v>
      </c>
      <c r="FD128" s="40">
        <v>3.8667384535074234E-2</v>
      </c>
      <c r="FE128" s="40">
        <v>5.0793375819921494E-2</v>
      </c>
      <c r="FF128" s="40">
        <v>5.4495781660079956E-2</v>
      </c>
      <c r="FG128" s="40">
        <v>5.9366673231124878E-2</v>
      </c>
      <c r="FH128" s="336" t="s">
        <v>838</v>
      </c>
      <c r="FI128" s="336" t="s">
        <v>851</v>
      </c>
      <c r="FJ128" s="40">
        <v>2.9723586514592171E-2</v>
      </c>
      <c r="FK128" s="40">
        <v>3.4223102033138275E-2</v>
      </c>
      <c r="FL128" s="40">
        <v>4.5264162123203278E-2</v>
      </c>
      <c r="FM128" s="40">
        <v>5.2894283086061478E-2</v>
      </c>
      <c r="FN128" s="40">
        <v>3.6238949745893478E-2</v>
      </c>
      <c r="FO128" s="336" t="s">
        <v>840</v>
      </c>
      <c r="FP128" s="336" t="s">
        <v>851</v>
      </c>
      <c r="FQ128" s="40"/>
      <c r="FR128" s="336" t="s">
        <v>1737</v>
      </c>
      <c r="FS128" s="336" t="s">
        <v>851</v>
      </c>
      <c r="FT128" s="336" t="s">
        <v>851</v>
      </c>
      <c r="FU128" s="40">
        <v>9.6155581995844841E-3</v>
      </c>
      <c r="FV128" s="40">
        <v>8.3307307213544846E-3</v>
      </c>
      <c r="FW128" s="40">
        <v>7.390173152089119E-3</v>
      </c>
      <c r="FX128" s="40">
        <v>6.9626420736312866E-3</v>
      </c>
      <c r="FY128" s="40">
        <v>5.8505316264927387E-3</v>
      </c>
      <c r="FZ128" s="336" t="s">
        <v>840</v>
      </c>
      <c r="GA128" s="336" t="s">
        <v>851</v>
      </c>
      <c r="GB128" s="336" t="s">
        <v>851</v>
      </c>
      <c r="GC128" s="336" t="s">
        <v>851</v>
      </c>
      <c r="GD128" s="336" t="s">
        <v>851</v>
      </c>
      <c r="GE128" s="336" t="s">
        <v>851</v>
      </c>
      <c r="GF128" s="336" t="s">
        <v>851</v>
      </c>
      <c r="GG128" s="336" t="s">
        <v>851</v>
      </c>
      <c r="GH128" s="336" t="s">
        <v>851</v>
      </c>
      <c r="GI128" s="336" t="s">
        <v>851</v>
      </c>
      <c r="GJ128" s="336" t="s">
        <v>851</v>
      </c>
      <c r="GK128" s="40">
        <v>47008111</v>
      </c>
      <c r="GL128" s="40">
        <v>47370164</v>
      </c>
      <c r="GM128" s="40">
        <v>47644736</v>
      </c>
      <c r="GN128" s="40">
        <v>47892330</v>
      </c>
      <c r="GO128" s="40">
        <v>48082519</v>
      </c>
      <c r="GP128" s="40">
        <v>48184561</v>
      </c>
      <c r="GQ128" s="40">
        <v>48438292</v>
      </c>
      <c r="GR128" s="40">
        <v>48683638</v>
      </c>
      <c r="GS128" s="40">
        <v>49054708</v>
      </c>
      <c r="GT128" s="40">
        <v>49307835</v>
      </c>
      <c r="GU128" s="40">
        <v>49554112</v>
      </c>
      <c r="GV128" s="40">
        <v>49936638</v>
      </c>
      <c r="GW128" s="40">
        <v>50199853</v>
      </c>
      <c r="GX128" s="40">
        <v>50428893</v>
      </c>
      <c r="GY128" s="40">
        <v>50746659</v>
      </c>
      <c r="GZ128" s="40">
        <v>51014947</v>
      </c>
      <c r="HA128" s="40">
        <v>51217803</v>
      </c>
      <c r="HB128" s="40">
        <v>51361911</v>
      </c>
      <c r="HC128" s="40">
        <v>51606633</v>
      </c>
      <c r="HD128" s="40">
        <v>51709098</v>
      </c>
      <c r="HE128" s="40">
        <v>51780579</v>
      </c>
      <c r="HF128" s="40">
        <v>51789000</v>
      </c>
      <c r="HG128" s="40">
        <v>51788000</v>
      </c>
      <c r="HH128" s="40">
        <v>51779000</v>
      </c>
      <c r="HI128" s="40">
        <v>51763000</v>
      </c>
      <c r="HJ128" s="40">
        <v>51739000</v>
      </c>
      <c r="HK128" s="40">
        <v>51706000</v>
      </c>
      <c r="HL128" s="40">
        <v>51665000</v>
      </c>
      <c r="HM128" s="40">
        <v>51615000</v>
      </c>
      <c r="HN128" s="40">
        <v>51560000</v>
      </c>
      <c r="HO128" s="40">
        <v>51497000</v>
      </c>
      <c r="HP128" s="40">
        <v>51425000</v>
      </c>
      <c r="HQ128" s="40">
        <v>51340000</v>
      </c>
      <c r="HR128" s="40">
        <v>51240000</v>
      </c>
      <c r="HS128" s="40">
        <v>51120000</v>
      </c>
      <c r="HT128" s="40">
        <v>50980000</v>
      </c>
      <c r="HU128" s="40">
        <v>50818000</v>
      </c>
      <c r="HV128" s="40">
        <v>50631000</v>
      </c>
      <c r="HW128" s="40">
        <v>50420000</v>
      </c>
      <c r="HX128" s="40">
        <v>50186000</v>
      </c>
      <c r="HY128" s="40">
        <v>49930000</v>
      </c>
      <c r="HZ128" s="40">
        <v>49656000</v>
      </c>
      <c r="IA128" s="40">
        <v>49365000</v>
      </c>
      <c r="IB128" s="40">
        <v>49061000</v>
      </c>
      <c r="IC128" s="40">
        <v>48746000</v>
      </c>
      <c r="ID128" s="40">
        <v>48420000</v>
      </c>
      <c r="IE128" s="40">
        <v>48083000</v>
      </c>
      <c r="IF128" s="40">
        <v>47738000</v>
      </c>
      <c r="IG128" s="40">
        <v>47382000</v>
      </c>
      <c r="IH128" s="40">
        <v>47017000</v>
      </c>
      <c r="II128" s="40">
        <v>46633000</v>
      </c>
      <c r="IJ128" s="336" t="s">
        <v>851</v>
      </c>
      <c r="IK128" s="336" t="s">
        <v>851</v>
      </c>
      <c r="IL128" s="336" t="s">
        <v>851</v>
      </c>
      <c r="IM128" s="40">
        <v>3.9685182273387909E-3</v>
      </c>
      <c r="IN128" s="40">
        <v>2.8096800670027733E-3</v>
      </c>
      <c r="IO128" s="40">
        <v>4.7533442266285419E-3</v>
      </c>
      <c r="IP128" s="40">
        <v>1.9835319835692644E-3</v>
      </c>
      <c r="IQ128" s="40">
        <v>1.3814133126288652E-3</v>
      </c>
      <c r="IR128" s="40">
        <v>1.6261532437056303E-4</v>
      </c>
      <c r="IS128" s="40">
        <v>-1.9309305571368895E-5</v>
      </c>
      <c r="IT128" s="40">
        <v>-1.7380053759552538E-4</v>
      </c>
      <c r="IU128" s="40">
        <v>-3.0905334278941154E-4</v>
      </c>
      <c r="IV128" s="40">
        <v>-4.6375914826057851E-4</v>
      </c>
      <c r="IW128" s="40">
        <v>-6.3802022486925125E-4</v>
      </c>
      <c r="IX128" s="40">
        <v>-7.9325929982587695E-4</v>
      </c>
      <c r="IY128" s="40">
        <v>-9.6824177308008075E-4</v>
      </c>
      <c r="IZ128" s="40">
        <v>-1.0661497944965959E-3</v>
      </c>
      <c r="JA128" s="40">
        <v>-1.2226245598867536E-3</v>
      </c>
      <c r="JB128" s="40">
        <v>-1.3991179876029491E-3</v>
      </c>
      <c r="JC128" s="40">
        <v>-1.6542600933462381E-3</v>
      </c>
      <c r="JD128" s="40">
        <v>-1.949698431417346E-3</v>
      </c>
      <c r="JE128" s="40">
        <v>-2.3446669802069664E-3</v>
      </c>
      <c r="JF128" s="40">
        <v>-2.7424111030995846E-3</v>
      </c>
      <c r="JG128" s="40">
        <v>-3.1827765051275492E-3</v>
      </c>
      <c r="JH128" s="40">
        <v>-3.686585696414113E-3</v>
      </c>
      <c r="JI128" s="40">
        <v>-4.1761151514947414E-3</v>
      </c>
      <c r="JJ128" s="40">
        <v>-4.6518184244632721E-3</v>
      </c>
      <c r="JK128" s="40">
        <v>-5.1140789873898029E-3</v>
      </c>
      <c r="JL128" s="40">
        <v>-5.502795334905386E-3</v>
      </c>
      <c r="JM128" s="40">
        <v>-5.8775581419467926E-3</v>
      </c>
      <c r="JN128" s="40">
        <v>-6.177249364554882E-3</v>
      </c>
      <c r="JO128" s="40">
        <v>-6.4412788487970829E-3</v>
      </c>
      <c r="JP128" s="40">
        <v>-6.7101912572979927E-3</v>
      </c>
      <c r="JQ128" s="40">
        <v>-6.984267383813858E-3</v>
      </c>
      <c r="JR128" s="40">
        <v>-7.2009577415883541E-3</v>
      </c>
      <c r="JS128" s="40">
        <v>-7.4853166006505489E-3</v>
      </c>
      <c r="JT128" s="40">
        <v>-7.7331713400781155E-3</v>
      </c>
      <c r="JU128" s="40">
        <v>-8.2007935270667076E-3</v>
      </c>
      <c r="JV128" s="336" t="s">
        <v>1740</v>
      </c>
      <c r="JW128" s="336" t="s">
        <v>851</v>
      </c>
      <c r="JX128" s="336" t="s">
        <v>851</v>
      </c>
      <c r="JY128" s="336" t="s">
        <v>851</v>
      </c>
      <c r="JZ128" s="336" t="s">
        <v>851</v>
      </c>
      <c r="KA128" s="336" t="s">
        <v>1740</v>
      </c>
      <c r="KB128" s="40">
        <v>0.50107196361370199</v>
      </c>
      <c r="KC128" s="40">
        <v>0.50102064501485399</v>
      </c>
      <c r="KD128" s="40">
        <v>0.50093718916601704</v>
      </c>
      <c r="KE128" s="40">
        <v>0.500831182079157</v>
      </c>
      <c r="KF128" s="40">
        <v>0.50071832639174696</v>
      </c>
      <c r="KG128" s="40">
        <v>0.50060977176094301</v>
      </c>
      <c r="KH128" s="40">
        <v>0.500507473084981</v>
      </c>
      <c r="KI128" s="40">
        <v>0.50040694600934899</v>
      </c>
      <c r="KJ128" s="40">
        <v>0.50030748497004707</v>
      </c>
      <c r="KK128" s="40">
        <v>0.50020677868335806</v>
      </c>
      <c r="KL128" s="40">
        <v>0.50010292294542402</v>
      </c>
      <c r="KM128" s="40">
        <v>0.49999628808490598</v>
      </c>
      <c r="KN128" s="40">
        <v>0.49988662310339799</v>
      </c>
      <c r="KO128" s="40">
        <v>0.49977069147304903</v>
      </c>
      <c r="KP128" s="40">
        <v>0.49964438066777495</v>
      </c>
      <c r="KQ128" s="40">
        <v>0.49950416454472502</v>
      </c>
      <c r="KR128" s="40">
        <v>0.49934942629145396</v>
      </c>
      <c r="KS128" s="40">
        <v>0.49918048911239199</v>
      </c>
      <c r="KT128" s="40">
        <v>0.49899656637017797</v>
      </c>
      <c r="KU128" s="40">
        <v>0.49879746174505002</v>
      </c>
      <c r="KV128" s="40">
        <v>0.49858327921640699</v>
      </c>
      <c r="KW128" s="40">
        <v>0.49835405019005796</v>
      </c>
      <c r="KX128" s="40">
        <v>0.49811083744678397</v>
      </c>
      <c r="KY128" s="40">
        <v>0.49785553915328401</v>
      </c>
      <c r="KZ128" s="40">
        <v>0.49759109446280597</v>
      </c>
      <c r="LA128" s="40">
        <v>0.49732009894555701</v>
      </c>
      <c r="LB128" s="40">
        <v>0.49704420689575002</v>
      </c>
      <c r="LC128" s="40">
        <v>0.49676513541529199</v>
      </c>
      <c r="LD128" s="40">
        <v>0.49648621052251102</v>
      </c>
      <c r="LE128" s="40">
        <v>0.49621175469339301</v>
      </c>
      <c r="LF128" s="40">
        <v>0.49594504738145401</v>
      </c>
      <c r="LG128" s="40">
        <v>0.49568829263935699</v>
      </c>
      <c r="LH128" s="40">
        <v>0.49544353887021203</v>
      </c>
      <c r="LI128" s="40">
        <v>0.49521426289019699</v>
      </c>
      <c r="LJ128" s="40">
        <v>0.49500370477397504</v>
      </c>
      <c r="LK128" s="40">
        <v>0.49481502468378996</v>
      </c>
      <c r="LL128" s="336" t="s">
        <v>851</v>
      </c>
      <c r="LM128" s="336" t="s">
        <v>851</v>
      </c>
      <c r="LN128" s="336" t="s">
        <v>1740</v>
      </c>
      <c r="LO128" s="40">
        <v>0.73358917236328125</v>
      </c>
      <c r="LP128" s="40">
        <v>0.73164129257202148</v>
      </c>
      <c r="LQ128" s="40">
        <v>0.72922253608703613</v>
      </c>
      <c r="LR128" s="40">
        <v>0.72608119249343872</v>
      </c>
      <c r="LS128" s="40">
        <v>0.72193378210067749</v>
      </c>
      <c r="LT128" s="40">
        <v>0.71666282415390015</v>
      </c>
      <c r="LU128" s="40">
        <v>0.71165692806243896</v>
      </c>
      <c r="LV128" s="40">
        <v>0.70518267154693604</v>
      </c>
      <c r="LW128" s="40">
        <v>0.69781184196472168</v>
      </c>
      <c r="LX128" s="40">
        <v>0.69030004739761353</v>
      </c>
      <c r="LY128" s="40">
        <v>0.68302440643310547</v>
      </c>
      <c r="LZ128" s="40">
        <v>0.67589837312698364</v>
      </c>
      <c r="MA128" s="40">
        <v>0.66915708780288696</v>
      </c>
      <c r="MB128" s="40">
        <v>0.66253995895385742</v>
      </c>
      <c r="MC128" s="40">
        <v>0.65554696321487427</v>
      </c>
      <c r="MD128" s="40">
        <v>0.64794063568115234</v>
      </c>
      <c r="ME128" s="40">
        <v>0.64040833711624146</v>
      </c>
      <c r="MF128" s="40">
        <v>0.63252824544906616</v>
      </c>
      <c r="MG128" s="40">
        <v>0.62431693077087402</v>
      </c>
      <c r="MH128" s="40">
        <v>0.61598199605941772</v>
      </c>
      <c r="MI128" s="40">
        <v>0.60757160186767578</v>
      </c>
      <c r="MJ128" s="40">
        <v>0.59972846508026123</v>
      </c>
      <c r="MK128" s="40">
        <v>0.59200882911682129</v>
      </c>
      <c r="ML128" s="40">
        <v>0.5844307541847229</v>
      </c>
      <c r="MM128" s="40">
        <v>0.57703346014022827</v>
      </c>
      <c r="MN128" s="40">
        <v>0.56983774900436401</v>
      </c>
      <c r="MO128" s="40">
        <v>0.56398016214370728</v>
      </c>
      <c r="MP128" s="40">
        <v>0.55845236778259277</v>
      </c>
      <c r="MQ128" s="40">
        <v>0.55310738086700439</v>
      </c>
      <c r="MR128" s="40">
        <v>0.54779881238937378</v>
      </c>
      <c r="MS128" s="40">
        <v>0.5423998236656189</v>
      </c>
      <c r="MT128" s="40">
        <v>0.53773683309555054</v>
      </c>
      <c r="MU128" s="40">
        <v>0.53307634592056274</v>
      </c>
      <c r="MV128" s="40">
        <v>0.52853405475616455</v>
      </c>
      <c r="MW128" s="40">
        <v>0.5242997407913208</v>
      </c>
      <c r="MX128" s="40">
        <v>0.52044689655303955</v>
      </c>
      <c r="MY128" s="336" t="s">
        <v>851</v>
      </c>
      <c r="MZ128" s="336" t="s">
        <v>1740</v>
      </c>
      <c r="NA128" s="40">
        <v>0.67898964881896973</v>
      </c>
      <c r="NB128" s="40">
        <v>0.67351329326629639</v>
      </c>
      <c r="NC128" s="40">
        <v>0.66692394018173218</v>
      </c>
      <c r="ND128" s="40">
        <v>0.65941107273101807</v>
      </c>
      <c r="NE128" s="40">
        <v>0.65135335922241211</v>
      </c>
      <c r="NF128" s="40">
        <v>0.64304029941558838</v>
      </c>
      <c r="NG128" s="40">
        <v>0.63575273752212524</v>
      </c>
      <c r="NH128" s="40">
        <v>0.62784814834594727</v>
      </c>
      <c r="NI128" s="40">
        <v>0.61969137191772461</v>
      </c>
      <c r="NJ128" s="40">
        <v>0.61159515380859375</v>
      </c>
      <c r="NK128" s="40">
        <v>0.60368388891220093</v>
      </c>
      <c r="NL128" s="40">
        <v>0.59602367877960205</v>
      </c>
      <c r="NM128" s="40">
        <v>0.58875447511672974</v>
      </c>
      <c r="NN128" s="40">
        <v>0.58165264129638672</v>
      </c>
      <c r="NO128" s="40">
        <v>0.57426297664642334</v>
      </c>
      <c r="NP128" s="40">
        <v>0.56638252735137939</v>
      </c>
      <c r="NQ128" s="40">
        <v>0.55861932039260864</v>
      </c>
      <c r="NR128" s="40">
        <v>0.55052590370178223</v>
      </c>
      <c r="NS128" s="40">
        <v>0.54221314191818237</v>
      </c>
      <c r="NT128" s="40">
        <v>0.5340571403503418</v>
      </c>
      <c r="NU128" s="40">
        <v>0.5262259840965271</v>
      </c>
      <c r="NV128" s="40">
        <v>0.51934355497360229</v>
      </c>
      <c r="NW128" s="40">
        <v>0.51292687654495239</v>
      </c>
      <c r="NX128" s="40">
        <v>0.50680285692214966</v>
      </c>
      <c r="NY128" s="40">
        <v>0.50067746639251709</v>
      </c>
      <c r="NZ128" s="40">
        <v>0.49429202079772949</v>
      </c>
      <c r="OA128" s="40">
        <v>0.48878282308578491</v>
      </c>
      <c r="OB128" s="40">
        <v>0.48303455114364624</v>
      </c>
      <c r="OC128" s="40">
        <v>0.47730377316474915</v>
      </c>
      <c r="OD128" s="40">
        <v>0.47197717428207397</v>
      </c>
      <c r="OE128" s="40">
        <v>0.467244952917099</v>
      </c>
      <c r="OF128" s="40">
        <v>0.46386456489562988</v>
      </c>
      <c r="OG128" s="40">
        <v>0.46118396520614624</v>
      </c>
      <c r="OH128" s="40">
        <v>0.45884513854980469</v>
      </c>
      <c r="OI128" s="40">
        <v>0.45621797442436218</v>
      </c>
      <c r="OJ128" s="40">
        <v>0.45287671685218811</v>
      </c>
      <c r="OK128" s="336" t="s">
        <v>851</v>
      </c>
      <c r="OL128" s="336" t="s">
        <v>851</v>
      </c>
      <c r="OM128" s="336" t="s">
        <v>1740</v>
      </c>
      <c r="ON128" s="40">
        <v>0.67045038938522339</v>
      </c>
      <c r="OO128" s="40">
        <v>0.67124992609024048</v>
      </c>
      <c r="OP128" s="40">
        <v>0.67205756902694702</v>
      </c>
      <c r="OQ128" s="40">
        <v>0.67230319976806641</v>
      </c>
      <c r="OR128" s="40">
        <v>0.67121469974517822</v>
      </c>
      <c r="OS128" s="40">
        <v>0.66835945844650269</v>
      </c>
      <c r="OT128" s="40">
        <v>0.66502541303634644</v>
      </c>
      <c r="OU128" s="40">
        <v>0.65959292650222778</v>
      </c>
      <c r="OV128" s="40">
        <v>0.65279358625411987</v>
      </c>
      <c r="OW128" s="40">
        <v>0.64557695388793945</v>
      </c>
      <c r="OX128" s="40">
        <v>0.63849318027496338</v>
      </c>
      <c r="OY128" s="40">
        <v>0.63133871555328369</v>
      </c>
      <c r="OZ128" s="40">
        <v>0.62436854839324951</v>
      </c>
      <c r="PA128" s="40">
        <v>0.61751431226730347</v>
      </c>
      <c r="PB128" s="40">
        <v>0.61058962345123291</v>
      </c>
      <c r="PC128" s="40">
        <v>0.60349148511886597</v>
      </c>
      <c r="PD128" s="40">
        <v>0.59683030843734741</v>
      </c>
      <c r="PE128" s="40">
        <v>0.59026098251342773</v>
      </c>
      <c r="PF128" s="40">
        <v>0.58368462324142456</v>
      </c>
      <c r="PG128" s="40">
        <v>0.57689750194549561</v>
      </c>
      <c r="PH128" s="40">
        <v>0.56975287199020386</v>
      </c>
      <c r="PI128" s="40">
        <v>0.56281238794326782</v>
      </c>
      <c r="PJ128" s="40">
        <v>0.55568724870681763</v>
      </c>
      <c r="PK128" s="40">
        <v>0.54851251840591431</v>
      </c>
      <c r="PL128" s="40">
        <v>0.54140597581863403</v>
      </c>
      <c r="PM128" s="40">
        <v>0.53446823358535767</v>
      </c>
      <c r="PN128" s="40">
        <v>0.52867728471755981</v>
      </c>
      <c r="PO128" s="40">
        <v>0.5231439471244812</v>
      </c>
      <c r="PP128" s="40">
        <v>0.51772284507751465</v>
      </c>
      <c r="PQ128" s="40">
        <v>0.51230871677398682</v>
      </c>
      <c r="PR128" s="40">
        <v>0.5067327618598938</v>
      </c>
      <c r="PS128" s="40">
        <v>0.50171577930450439</v>
      </c>
      <c r="PT128" s="40">
        <v>0.49666932225227356</v>
      </c>
      <c r="PU128" s="40">
        <v>0.49172681570053101</v>
      </c>
      <c r="PV128" s="40">
        <v>0.48724928498268127</v>
      </c>
      <c r="PW128" s="40">
        <v>0.48332726955413818</v>
      </c>
      <c r="PX128" s="336" t="s">
        <v>851</v>
      </c>
      <c r="PY128" s="336" t="s">
        <v>851</v>
      </c>
      <c r="PZ128" s="40">
        <v>0.64590000000000003</v>
      </c>
      <c r="QA128" s="40">
        <v>0.65290000000000004</v>
      </c>
      <c r="QB128" s="40">
        <v>0.65170000000000006</v>
      </c>
      <c r="QC128" s="40">
        <v>0.66049999999999998</v>
      </c>
      <c r="QD128" s="40">
        <v>0.66090000000000004</v>
      </c>
      <c r="QE128" s="40">
        <v>0.66060000000000008</v>
      </c>
      <c r="QF128" s="40">
        <v>0.66010000000000002</v>
      </c>
      <c r="QG128" s="40">
        <v>0.65610000000000002</v>
      </c>
      <c r="QH128" s="40">
        <v>0.64950000000000008</v>
      </c>
      <c r="QI128" s="40">
        <v>0.65339999999999998</v>
      </c>
      <c r="QJ128" s="40">
        <v>0.65720000000000001</v>
      </c>
      <c r="QK128" s="40">
        <v>0.6604000000000001</v>
      </c>
      <c r="QL128" s="40">
        <v>0.66269999999999996</v>
      </c>
      <c r="QM128" s="40">
        <v>0.67549999999999999</v>
      </c>
      <c r="QN128" s="40">
        <v>0.67959999999999998</v>
      </c>
      <c r="QO128" s="40">
        <v>0.68330000000000002</v>
      </c>
      <c r="QP128" s="40">
        <v>0.68840000000000001</v>
      </c>
      <c r="QQ128" s="40">
        <v>0.68870000000000009</v>
      </c>
      <c r="QR128" s="40">
        <v>0.69110000000000005</v>
      </c>
      <c r="QS128" s="336" t="s">
        <v>851</v>
      </c>
      <c r="QT128" s="336" t="s">
        <v>851</v>
      </c>
      <c r="QU128" s="336" t="s">
        <v>851</v>
      </c>
      <c r="QV128" s="336" t="s">
        <v>851</v>
      </c>
      <c r="QW128" s="40">
        <v>3.4787685144692659E-3</v>
      </c>
      <c r="QX128" s="336" t="s">
        <v>851</v>
      </c>
      <c r="QY128" s="336" t="s">
        <v>851</v>
      </c>
      <c r="QZ128" s="336" t="s">
        <v>851</v>
      </c>
      <c r="RA128" s="336" t="s">
        <v>851</v>
      </c>
      <c r="RB128" s="336" t="s">
        <v>851</v>
      </c>
      <c r="RC128" s="336" t="s">
        <v>851</v>
      </c>
      <c r="RD128" s="336" t="s">
        <v>851</v>
      </c>
      <c r="RE128" s="336" t="s">
        <v>851</v>
      </c>
      <c r="RF128" s="40">
        <v>0.314</v>
      </c>
      <c r="RG128" s="40">
        <v>2016</v>
      </c>
      <c r="RH128" s="336" t="s">
        <v>840</v>
      </c>
      <c r="RI128" s="336" t="s">
        <v>851</v>
      </c>
      <c r="RJ128" s="40">
        <v>2E-3</v>
      </c>
      <c r="RK128" s="40">
        <v>2016</v>
      </c>
      <c r="RL128" s="336" t="s">
        <v>840</v>
      </c>
      <c r="RM128" s="336" t="s">
        <v>851</v>
      </c>
      <c r="RN128" s="40">
        <v>2E-3</v>
      </c>
      <c r="RO128" s="40">
        <v>2016</v>
      </c>
      <c r="RP128" s="336" t="s">
        <v>840</v>
      </c>
      <c r="RQ128" s="336" t="s">
        <v>851</v>
      </c>
      <c r="RR128" s="40">
        <v>6.9999999999999993E-3</v>
      </c>
      <c r="RS128" s="40">
        <v>2016</v>
      </c>
      <c r="RT128" s="336" t="s">
        <v>840</v>
      </c>
      <c r="RU128" s="336" t="s">
        <v>851</v>
      </c>
      <c r="RV128" s="40"/>
      <c r="RW128" s="40"/>
      <c r="RX128" s="336" t="s">
        <v>1737</v>
      </c>
      <c r="RY128" s="336" t="s">
        <v>851</v>
      </c>
      <c r="RZ128" s="336" t="s">
        <v>838</v>
      </c>
      <c r="SA128" s="40">
        <v>0.33749797940254211</v>
      </c>
      <c r="SB128" s="40">
        <v>0.32918328046798706</v>
      </c>
      <c r="SC128" s="40">
        <v>0.32496017217636108</v>
      </c>
      <c r="SD128" s="40">
        <v>0.33409816026687622</v>
      </c>
      <c r="SE128" s="40">
        <v>0.331714928150177</v>
      </c>
      <c r="SF128" s="336" t="s">
        <v>851</v>
      </c>
      <c r="SG128" s="336" t="s">
        <v>851</v>
      </c>
      <c r="SH128" s="40">
        <v>0.3033674955368042</v>
      </c>
      <c r="SI128" s="40">
        <v>0.30103775858879089</v>
      </c>
      <c r="SJ128" s="40">
        <v>0.29856979846954346</v>
      </c>
      <c r="SK128" s="40">
        <v>0.30116748809814453</v>
      </c>
      <c r="SL128" s="40">
        <v>0.29966571927070618</v>
      </c>
      <c r="SM128" s="336" t="s">
        <v>840</v>
      </c>
      <c r="SN128" s="336" t="s">
        <v>851</v>
      </c>
      <c r="SO128" s="336" t="s">
        <v>851</v>
      </c>
      <c r="SP128" s="40">
        <v>3.5474594682455063E-2</v>
      </c>
      <c r="SQ128" s="40">
        <v>3.0923768877983093E-2</v>
      </c>
      <c r="SR128" s="40">
        <v>2.5276247411966324E-2</v>
      </c>
      <c r="SS128" s="40">
        <v>2.048894390463829E-2</v>
      </c>
      <c r="ST128" s="40">
        <v>-8.5568195208907127E-3</v>
      </c>
      <c r="SU128" s="336" t="s">
        <v>838</v>
      </c>
      <c r="SV128" s="336" t="s">
        <v>851</v>
      </c>
      <c r="SW128" s="336" t="s">
        <v>851</v>
      </c>
      <c r="SX128" s="40">
        <v>4.0139049291610718E-2</v>
      </c>
      <c r="SY128" s="40">
        <v>3.4172862768173218E-2</v>
      </c>
      <c r="SZ128" s="40">
        <v>3.251488134264946E-2</v>
      </c>
      <c r="TA128" s="40">
        <v>2.7340373024344444E-2</v>
      </c>
      <c r="TB128" s="40">
        <v>2.0188320428133011E-2</v>
      </c>
      <c r="TC128" s="336" t="s">
        <v>840</v>
      </c>
      <c r="TD128" s="336" t="s">
        <v>851</v>
      </c>
      <c r="TE128" s="336" t="s">
        <v>851</v>
      </c>
      <c r="TF128" s="336" t="s">
        <v>851</v>
      </c>
      <c r="TG128" s="40">
        <v>3.152930736541748E-2</v>
      </c>
      <c r="TH128" s="40">
        <v>2.7497844770550728E-2</v>
      </c>
      <c r="TI128" s="40">
        <v>2.1856671199202538E-2</v>
      </c>
      <c r="TJ128" s="40">
        <v>1.8741125240921974E-2</v>
      </c>
      <c r="TK128" s="40">
        <v>-9.4130551442503929E-3</v>
      </c>
      <c r="TL128" s="336" t="s">
        <v>838</v>
      </c>
      <c r="TM128" s="336" t="s">
        <v>851</v>
      </c>
      <c r="TN128" s="336" t="s">
        <v>851</v>
      </c>
      <c r="TO128" s="336" t="s">
        <v>851</v>
      </c>
      <c r="TP128" s="40">
        <v>3.4955278038978577E-2</v>
      </c>
      <c r="TQ128" s="40">
        <v>2.9325192794203758E-2</v>
      </c>
      <c r="TR128" s="40">
        <v>2.775980718433857E-2</v>
      </c>
      <c r="TS128" s="40">
        <v>2.3582780733704567E-2</v>
      </c>
      <c r="TT128" s="40">
        <v>1.8204787746071815E-2</v>
      </c>
      <c r="TU128" s="336" t="s">
        <v>840</v>
      </c>
      <c r="TV128" s="336" t="s">
        <v>851</v>
      </c>
      <c r="TW128" s="40">
        <v>33790</v>
      </c>
      <c r="TX128" s="336" t="s">
        <v>840</v>
      </c>
      <c r="TY128" s="336" t="s">
        <v>851</v>
      </c>
      <c r="TZ128" s="40">
        <v>29003.900390625</v>
      </c>
      <c r="UA128" s="336" t="s">
        <v>838</v>
      </c>
      <c r="UB128" s="336" t="s">
        <v>851</v>
      </c>
      <c r="UC128" s="40">
        <v>31610.919004207099</v>
      </c>
      <c r="UD128" s="336" t="s">
        <v>840</v>
      </c>
      <c r="UE128" s="336" t="s">
        <v>851</v>
      </c>
      <c r="UF128" s="336" t="s">
        <v>851</v>
      </c>
      <c r="UG128" s="40">
        <v>0.37032422423362732</v>
      </c>
      <c r="UH128" s="40">
        <v>0.367850661277771</v>
      </c>
      <c r="UI128" s="40">
        <v>0.37575355172157288</v>
      </c>
      <c r="UJ128" s="40">
        <v>0.38859397172927856</v>
      </c>
      <c r="UK128" s="40">
        <v>0.39108160138130188</v>
      </c>
      <c r="UL128" s="336" t="s">
        <v>838</v>
      </c>
      <c r="UM128" s="336" t="s">
        <v>851</v>
      </c>
      <c r="UN128" s="336" t="s">
        <v>851</v>
      </c>
      <c r="UO128" s="336" t="s">
        <v>851</v>
      </c>
      <c r="UP128" s="40">
        <v>0.33309108018875122</v>
      </c>
      <c r="UQ128" s="40">
        <v>0.33526083827018738</v>
      </c>
      <c r="UR128" s="40">
        <v>0.34383395314216614</v>
      </c>
      <c r="US128" s="40">
        <v>0.3540617823600769</v>
      </c>
      <c r="UT128" s="40">
        <v>0.33590465784072876</v>
      </c>
      <c r="UU128" s="336" t="s">
        <v>840</v>
      </c>
    </row>
    <row r="129" spans="1:567">
      <c r="A129" s="336" t="s">
        <v>425</v>
      </c>
      <c r="B129" s="336" t="s">
        <v>90</v>
      </c>
      <c r="C129" s="336" t="s">
        <v>866</v>
      </c>
      <c r="D129" s="40">
        <v>3.8237404078245163E-2</v>
      </c>
      <c r="E129" s="336" t="s">
        <v>470</v>
      </c>
      <c r="F129" s="40">
        <v>4.5408941805362701E-2</v>
      </c>
      <c r="G129" s="336" t="s">
        <v>470</v>
      </c>
      <c r="H129" s="40">
        <v>4.4523879885673523E-2</v>
      </c>
      <c r="I129" s="336" t="s">
        <v>470</v>
      </c>
      <c r="J129" s="40">
        <v>4.1685223579406738E-2</v>
      </c>
      <c r="K129" s="336" t="s">
        <v>470</v>
      </c>
      <c r="L129" s="336" t="s">
        <v>470</v>
      </c>
      <c r="M129" s="40">
        <v>0.45784017443656921</v>
      </c>
      <c r="N129" s="40"/>
      <c r="O129" s="336" t="s">
        <v>1736</v>
      </c>
      <c r="P129" s="40"/>
      <c r="Q129" s="336" t="s">
        <v>1736</v>
      </c>
      <c r="R129" s="40"/>
      <c r="S129" s="336" t="s">
        <v>1736</v>
      </c>
      <c r="T129" s="40"/>
      <c r="U129" s="336" t="s">
        <v>1736</v>
      </c>
      <c r="V129" s="336" t="s">
        <v>851</v>
      </c>
      <c r="W129" s="336" t="s">
        <v>470</v>
      </c>
      <c r="X129" s="40">
        <v>0.48862648010253906</v>
      </c>
      <c r="Y129" s="40"/>
      <c r="Z129" s="336" t="s">
        <v>1736</v>
      </c>
      <c r="AA129" s="40"/>
      <c r="AB129" s="336" t="s">
        <v>1736</v>
      </c>
      <c r="AC129" s="40"/>
      <c r="AD129" s="336" t="s">
        <v>1736</v>
      </c>
      <c r="AE129" s="40"/>
      <c r="AF129" s="336" t="s">
        <v>1736</v>
      </c>
      <c r="AG129" s="336" t="s">
        <v>851</v>
      </c>
      <c r="AH129" s="336" t="s">
        <v>470</v>
      </c>
      <c r="AI129" s="40">
        <v>0.48862648010253906</v>
      </c>
      <c r="AJ129" s="40"/>
      <c r="AK129" s="336" t="s">
        <v>1736</v>
      </c>
      <c r="AL129" s="40"/>
      <c r="AM129" s="336" t="s">
        <v>1736</v>
      </c>
      <c r="AN129" s="40"/>
      <c r="AO129" s="336" t="s">
        <v>1736</v>
      </c>
      <c r="AP129" s="40"/>
      <c r="AQ129" s="336" t="s">
        <v>1736</v>
      </c>
      <c r="AR129" s="336" t="s">
        <v>851</v>
      </c>
      <c r="AS129" s="336" t="s">
        <v>470</v>
      </c>
      <c r="AT129" s="40">
        <v>0.49012428522109985</v>
      </c>
      <c r="AU129" s="40"/>
      <c r="AV129" s="336" t="s">
        <v>1736</v>
      </c>
      <c r="AW129" s="40"/>
      <c r="AX129" s="336" t="s">
        <v>1736</v>
      </c>
      <c r="AY129" s="40"/>
      <c r="AZ129" s="336" t="s">
        <v>1736</v>
      </c>
      <c r="BA129" s="40"/>
      <c r="BB129" s="336" t="s">
        <v>1736</v>
      </c>
      <c r="BC129" s="336" t="s">
        <v>851</v>
      </c>
      <c r="BD129" s="336" t="s">
        <v>470</v>
      </c>
      <c r="BE129" s="40">
        <v>2.7614853382110596</v>
      </c>
      <c r="BF129" s="336" t="s">
        <v>470</v>
      </c>
      <c r="BG129" s="40">
        <v>3.1187098026275635</v>
      </c>
      <c r="BH129" s="336" t="s">
        <v>470</v>
      </c>
      <c r="BI129" s="40">
        <v>3.422025203704834</v>
      </c>
      <c r="BJ129" s="336" t="s">
        <v>470</v>
      </c>
      <c r="BK129" s="40">
        <v>4.1233325004577637</v>
      </c>
      <c r="BL129" s="336" t="s">
        <v>851</v>
      </c>
      <c r="BM129" s="40">
        <v>3.8747706413269043</v>
      </c>
      <c r="BN129" s="336" t="s">
        <v>838</v>
      </c>
      <c r="BO129" s="336" t="s">
        <v>851</v>
      </c>
      <c r="BP129" s="336" t="s">
        <v>470</v>
      </c>
      <c r="BQ129" s="40">
        <v>8.2093430683016777E-3</v>
      </c>
      <c r="BR129" s="40">
        <v>7.3686395771801472E-3</v>
      </c>
      <c r="BS129" s="40">
        <v>7.5995810329914093E-3</v>
      </c>
      <c r="BT129" s="40">
        <v>7.8190751373767853E-3</v>
      </c>
      <c r="BU129" s="40">
        <v>7.2972276248037815E-3</v>
      </c>
      <c r="BV129" s="336" t="s">
        <v>851</v>
      </c>
      <c r="BW129" s="336" t="s">
        <v>470</v>
      </c>
      <c r="BX129" s="40">
        <v>1.0131515562534332E-2</v>
      </c>
      <c r="BY129" s="40">
        <v>9.7008505836129189E-3</v>
      </c>
      <c r="BZ129" s="40">
        <v>8.6809182539582253E-3</v>
      </c>
      <c r="CA129" s="40">
        <v>8.3659766241908073E-3</v>
      </c>
      <c r="CB129" s="40">
        <v>8.6410082876682281E-3</v>
      </c>
      <c r="CC129" s="336" t="s">
        <v>851</v>
      </c>
      <c r="CD129" s="336" t="s">
        <v>470</v>
      </c>
      <c r="CE129" s="40">
        <v>1.0214067995548248E-2</v>
      </c>
      <c r="CF129" s="40">
        <v>9.1963382437825203E-3</v>
      </c>
      <c r="CG129" s="40">
        <v>8.3921756595373154E-3</v>
      </c>
      <c r="CH129" s="40">
        <v>8.7615326046943665E-3</v>
      </c>
      <c r="CI129" s="40">
        <v>9.0025216341018677E-3</v>
      </c>
      <c r="CJ129" s="336" t="s">
        <v>851</v>
      </c>
      <c r="CK129" s="336" t="s">
        <v>470</v>
      </c>
      <c r="CL129" s="40">
        <v>8.7871551513671875E-3</v>
      </c>
      <c r="CM129" s="40">
        <v>8.2843899726867676E-3</v>
      </c>
      <c r="CN129" s="40">
        <v>8.1671141088008881E-3</v>
      </c>
      <c r="CO129" s="40">
        <v>8.0996043980121613E-3</v>
      </c>
      <c r="CP129" s="40">
        <v>7.3164217174053192E-3</v>
      </c>
      <c r="CQ129" s="336" t="s">
        <v>851</v>
      </c>
      <c r="CR129" s="40"/>
      <c r="CS129" s="40"/>
      <c r="CT129" s="40"/>
      <c r="CU129" s="40"/>
      <c r="CV129" s="40"/>
      <c r="CW129" s="336" t="s">
        <v>1737</v>
      </c>
      <c r="CX129" s="336" t="s">
        <v>851</v>
      </c>
      <c r="CY129" s="40"/>
      <c r="CZ129" s="40"/>
      <c r="DA129" s="40"/>
      <c r="DB129" s="40"/>
      <c r="DC129" s="40"/>
      <c r="DD129" s="336" t="s">
        <v>1737</v>
      </c>
      <c r="DE129" s="336" t="s">
        <v>851</v>
      </c>
      <c r="DF129" s="40"/>
      <c r="DG129" s="336" t="s">
        <v>1737</v>
      </c>
      <c r="DH129" s="336" t="s">
        <v>851</v>
      </c>
      <c r="DI129" s="336" t="s">
        <v>851</v>
      </c>
      <c r="DJ129" s="336" t="s">
        <v>851</v>
      </c>
      <c r="DK129" s="336" t="s">
        <v>1737</v>
      </c>
      <c r="DL129" s="336" t="s">
        <v>851</v>
      </c>
      <c r="DM129" s="336" t="s">
        <v>851</v>
      </c>
      <c r="DN129" s="336" t="s">
        <v>470</v>
      </c>
      <c r="DO129" s="40">
        <v>5.7577021652832627E-4</v>
      </c>
      <c r="DP129" s="40">
        <v>1.8438555998727679E-3</v>
      </c>
      <c r="DQ129" s="40">
        <v>5.5081956088542938E-3</v>
      </c>
      <c r="DR129" s="40">
        <v>1.5274698380380869E-3</v>
      </c>
      <c r="DS129" s="40">
        <v>1.4246196486055851E-2</v>
      </c>
      <c r="DT129" s="336" t="s">
        <v>851</v>
      </c>
      <c r="DU129" s="336" t="s">
        <v>470</v>
      </c>
      <c r="DV129" s="40">
        <v>2.0999996922910213E-3</v>
      </c>
      <c r="DW129" s="40">
        <v>5.1333331502974033E-3</v>
      </c>
      <c r="DX129" s="40">
        <v>2.9999997932463884E-3</v>
      </c>
      <c r="DY129" s="40">
        <v>2.4000001139938831E-3</v>
      </c>
      <c r="DZ129" s="40">
        <v>-7.0000002160668373E-3</v>
      </c>
      <c r="EA129" s="336" t="s">
        <v>851</v>
      </c>
      <c r="EB129" s="336" t="s">
        <v>470</v>
      </c>
      <c r="EC129" s="40">
        <v>2.6309528038837016E-5</v>
      </c>
      <c r="ED129" s="40">
        <v>5.4717287421226501E-3</v>
      </c>
      <c r="EE129" s="40">
        <v>1.8535100389271975E-3</v>
      </c>
      <c r="EF129" s="40">
        <v>5.3652701899409294E-3</v>
      </c>
      <c r="EG129" s="40">
        <v>3.7466571666300297E-3</v>
      </c>
      <c r="EH129" s="336" t="s">
        <v>851</v>
      </c>
      <c r="EI129" s="336" t="s">
        <v>470</v>
      </c>
      <c r="EJ129" s="40">
        <v>2.0530018955469131E-3</v>
      </c>
      <c r="EK129" s="40">
        <v>2.0704155322164297E-3</v>
      </c>
      <c r="EL129" s="40">
        <v>1.2409227201715112E-4</v>
      </c>
      <c r="EM129" s="40">
        <v>-3.709936048835516E-3</v>
      </c>
      <c r="EN129" s="40">
        <v>-5.5026458576321602E-3</v>
      </c>
      <c r="EO129" s="336" t="s">
        <v>851</v>
      </c>
      <c r="EP129" s="336" t="s">
        <v>851</v>
      </c>
      <c r="EQ129" s="336" t="s">
        <v>851</v>
      </c>
      <c r="ER129" s="40"/>
      <c r="ES129" s="336" t="s">
        <v>1737</v>
      </c>
      <c r="ET129" s="336" t="s">
        <v>851</v>
      </c>
      <c r="EU129" s="336" t="s">
        <v>851</v>
      </c>
      <c r="EV129" s="40"/>
      <c r="EW129" s="336" t="s">
        <v>1737</v>
      </c>
      <c r="EX129" s="336" t="s">
        <v>851</v>
      </c>
      <c r="EY129" s="336" t="s">
        <v>851</v>
      </c>
      <c r="EZ129" s="40"/>
      <c r="FA129" s="336" t="s">
        <v>1737</v>
      </c>
      <c r="FB129" s="336" t="s">
        <v>851</v>
      </c>
      <c r="FC129" s="40">
        <v>-8.0303847789764404E-2</v>
      </c>
      <c r="FD129" s="40">
        <v>-7.9471439123153687E-2</v>
      </c>
      <c r="FE129" s="40">
        <v>-7.2742544114589691E-2</v>
      </c>
      <c r="FF129" s="40">
        <v>-6.739313155412674E-2</v>
      </c>
      <c r="FG129" s="40">
        <v>-6.9705702364444733E-2</v>
      </c>
      <c r="FH129" s="336" t="s">
        <v>838</v>
      </c>
      <c r="FI129" s="336" t="s">
        <v>851</v>
      </c>
      <c r="FJ129" s="40">
        <v>-8.3768375217914581E-2</v>
      </c>
      <c r="FK129" s="40">
        <v>-8.4498196840286255E-2</v>
      </c>
      <c r="FL129" s="40">
        <v>-7.5044363737106323E-2</v>
      </c>
      <c r="FM129" s="40">
        <v>-6.9574147462844849E-2</v>
      </c>
      <c r="FN129" s="40">
        <v>-5.623340979218483E-2</v>
      </c>
      <c r="FO129" s="336" t="s">
        <v>840</v>
      </c>
      <c r="FP129" s="336" t="s">
        <v>851</v>
      </c>
      <c r="FQ129" s="40">
        <v>0.40840011835098267</v>
      </c>
      <c r="FR129" s="336" t="s">
        <v>840</v>
      </c>
      <c r="FS129" s="336" t="s">
        <v>851</v>
      </c>
      <c r="FT129" s="336" t="s">
        <v>851</v>
      </c>
      <c r="FU129" s="40">
        <v>5.8572765439748764E-2</v>
      </c>
      <c r="FV129" s="40">
        <v>6.1476979404687881E-2</v>
      </c>
      <c r="FW129" s="40">
        <v>4.9358576536178589E-2</v>
      </c>
      <c r="FX129" s="40">
        <v>4.1021861135959625E-2</v>
      </c>
      <c r="FY129" s="40">
        <v>3.5845085978507996E-2</v>
      </c>
      <c r="FZ129" s="336" t="s">
        <v>840</v>
      </c>
      <c r="GA129" s="336" t="s">
        <v>851</v>
      </c>
      <c r="GB129" s="336" t="s">
        <v>851</v>
      </c>
      <c r="GC129" s="336" t="s">
        <v>851</v>
      </c>
      <c r="GD129" s="336" t="s">
        <v>851</v>
      </c>
      <c r="GE129" s="336" t="s">
        <v>851</v>
      </c>
      <c r="GF129" s="336" t="s">
        <v>851</v>
      </c>
      <c r="GG129" s="336" t="s">
        <v>851</v>
      </c>
      <c r="GH129" s="336" t="s">
        <v>851</v>
      </c>
      <c r="GI129" s="336" t="s">
        <v>851</v>
      </c>
      <c r="GJ129" s="336" t="s">
        <v>851</v>
      </c>
      <c r="GK129" s="40">
        <v>1700000</v>
      </c>
      <c r="GL129" s="40">
        <v>1701154</v>
      </c>
      <c r="GM129" s="40">
        <v>1702310</v>
      </c>
      <c r="GN129" s="40">
        <v>1703466</v>
      </c>
      <c r="GO129" s="40">
        <v>1704622</v>
      </c>
      <c r="GP129" s="40">
        <v>1705780</v>
      </c>
      <c r="GQ129" s="40">
        <v>1719536</v>
      </c>
      <c r="GR129" s="40">
        <v>1733404</v>
      </c>
      <c r="GS129" s="40">
        <v>1747383</v>
      </c>
      <c r="GT129" s="40">
        <v>1761474</v>
      </c>
      <c r="GU129" s="40">
        <v>1775680</v>
      </c>
      <c r="GV129" s="40">
        <v>1791000</v>
      </c>
      <c r="GW129" s="40">
        <v>1807106</v>
      </c>
      <c r="GX129" s="40">
        <v>1818117</v>
      </c>
      <c r="GY129" s="40">
        <v>1812771</v>
      </c>
      <c r="GZ129" s="40">
        <v>1788196</v>
      </c>
      <c r="HA129" s="40">
        <v>1777557</v>
      </c>
      <c r="HB129" s="40">
        <v>1791003</v>
      </c>
      <c r="HC129" s="40">
        <v>1797085</v>
      </c>
      <c r="HD129" s="40">
        <v>1788878</v>
      </c>
      <c r="HE129" s="40">
        <v>1775378</v>
      </c>
      <c r="HF129" s="40">
        <v>1781000</v>
      </c>
      <c r="HG129" s="40">
        <v>1786000</v>
      </c>
      <c r="HH129" s="40">
        <v>1790000</v>
      </c>
      <c r="HI129" s="40">
        <v>1793000</v>
      </c>
      <c r="HJ129" s="40">
        <v>1795000</v>
      </c>
      <c r="HK129" s="40">
        <v>1796000</v>
      </c>
      <c r="HL129" s="40">
        <v>1796000</v>
      </c>
      <c r="HM129" s="40">
        <v>1796000</v>
      </c>
      <c r="HN129" s="40">
        <v>1795000</v>
      </c>
      <c r="HO129" s="40">
        <v>1793000</v>
      </c>
      <c r="HP129" s="40">
        <v>1790000</v>
      </c>
      <c r="HQ129" s="40">
        <v>1786000</v>
      </c>
      <c r="HR129" s="40">
        <v>1783000</v>
      </c>
      <c r="HS129" s="40">
        <v>1779000</v>
      </c>
      <c r="HT129" s="40">
        <v>1773000</v>
      </c>
      <c r="HU129" s="40">
        <v>1768000</v>
      </c>
      <c r="HV129" s="40">
        <v>1761000</v>
      </c>
      <c r="HW129" s="40">
        <v>1755000</v>
      </c>
      <c r="HX129" s="40">
        <v>1748000</v>
      </c>
      <c r="HY129" s="40">
        <v>1740000</v>
      </c>
      <c r="HZ129" s="40">
        <v>1732000</v>
      </c>
      <c r="IA129" s="40">
        <v>1723000</v>
      </c>
      <c r="IB129" s="40">
        <v>1715000</v>
      </c>
      <c r="IC129" s="40">
        <v>1706000</v>
      </c>
      <c r="ID129" s="40">
        <v>1696000</v>
      </c>
      <c r="IE129" s="40">
        <v>1685000</v>
      </c>
      <c r="IF129" s="40">
        <v>1674000</v>
      </c>
      <c r="IG129" s="40">
        <v>1664000</v>
      </c>
      <c r="IH129" s="40">
        <v>1652000</v>
      </c>
      <c r="II129" s="40">
        <v>1639000</v>
      </c>
      <c r="IJ129" s="336" t="s">
        <v>851</v>
      </c>
      <c r="IK129" s="336" t="s">
        <v>851</v>
      </c>
      <c r="IL129" s="336" t="s">
        <v>851</v>
      </c>
      <c r="IM129" s="40">
        <v>-5.9673408977687359E-3</v>
      </c>
      <c r="IN129" s="40">
        <v>7.5358483009040356E-3</v>
      </c>
      <c r="IO129" s="40">
        <v>3.3901096321642399E-3</v>
      </c>
      <c r="IP129" s="40">
        <v>-4.5773000456392765E-3</v>
      </c>
      <c r="IQ129" s="40">
        <v>-7.5752497650682926E-3</v>
      </c>
      <c r="IR129" s="40">
        <v>3.1616461928933859E-3</v>
      </c>
      <c r="IS129" s="40">
        <v>2.8034781571477652E-3</v>
      </c>
      <c r="IT129" s="40">
        <v>2.2371374070644379E-3</v>
      </c>
      <c r="IU129" s="40">
        <v>1.6745747998356819E-3</v>
      </c>
      <c r="IV129" s="40">
        <v>1.1148273479193449E-3</v>
      </c>
      <c r="IW129" s="40">
        <v>5.569479544647038E-4</v>
      </c>
      <c r="IX129" s="40">
        <v>0</v>
      </c>
      <c r="IY129" s="40">
        <v>0</v>
      </c>
      <c r="IZ129" s="40">
        <v>-5.569479544647038E-4</v>
      </c>
      <c r="JA129" s="40">
        <v>-1.1148273479193449E-3</v>
      </c>
      <c r="JB129" s="40">
        <v>-1.6745747998356819E-3</v>
      </c>
      <c r="JC129" s="40">
        <v>-2.2371374070644379E-3</v>
      </c>
      <c r="JD129" s="40">
        <v>-1.6811435343697667E-3</v>
      </c>
      <c r="JE129" s="40">
        <v>-2.2459302563220263E-3</v>
      </c>
      <c r="JF129" s="40">
        <v>-3.3783814869821072E-3</v>
      </c>
      <c r="JG129" s="40">
        <v>-2.8240629471838474E-3</v>
      </c>
      <c r="JH129" s="40">
        <v>-3.9671347476541996E-3</v>
      </c>
      <c r="JI129" s="40">
        <v>-3.4129726700484753E-3</v>
      </c>
      <c r="JJ129" s="40">
        <v>-3.9965799078345299E-3</v>
      </c>
      <c r="JK129" s="40">
        <v>-4.5871641486883163E-3</v>
      </c>
      <c r="JL129" s="40">
        <v>-4.6083033084869385E-3</v>
      </c>
      <c r="JM129" s="40">
        <v>-5.2098524756729603E-3</v>
      </c>
      <c r="JN129" s="40">
        <v>-4.6538771130144596E-3</v>
      </c>
      <c r="JO129" s="40">
        <v>-5.2616316825151443E-3</v>
      </c>
      <c r="JP129" s="40">
        <v>-5.8789118193089962E-3</v>
      </c>
      <c r="JQ129" s="40">
        <v>-6.5069734118878841E-3</v>
      </c>
      <c r="JR129" s="40">
        <v>-6.5495916642248631E-3</v>
      </c>
      <c r="JS129" s="40">
        <v>-5.9916297905147076E-3</v>
      </c>
      <c r="JT129" s="40">
        <v>-7.2376672178506851E-3</v>
      </c>
      <c r="JU129" s="40">
        <v>-7.9003749415278435E-3</v>
      </c>
      <c r="JV129" s="336" t="s">
        <v>1740</v>
      </c>
      <c r="JW129" s="336" t="s">
        <v>851</v>
      </c>
      <c r="JX129" s="336" t="s">
        <v>851</v>
      </c>
      <c r="JY129" s="336" t="s">
        <v>851</v>
      </c>
      <c r="JZ129" s="336" t="s">
        <v>851</v>
      </c>
      <c r="KA129" s="336" t="s">
        <v>470</v>
      </c>
      <c r="KB129" s="40">
        <v>0.5</v>
      </c>
      <c r="KC129" s="40">
        <v>0.5</v>
      </c>
      <c r="KD129" s="40">
        <v>0.5</v>
      </c>
      <c r="KE129" s="40">
        <v>0.5</v>
      </c>
      <c r="KF129" s="40">
        <v>0.5</v>
      </c>
      <c r="KG129" s="40">
        <v>0.5</v>
      </c>
      <c r="KH129" s="40">
        <v>0.5</v>
      </c>
      <c r="KI129" s="40">
        <v>0.5</v>
      </c>
      <c r="KJ129" s="40">
        <v>0.5</v>
      </c>
      <c r="KK129" s="40">
        <v>0.5</v>
      </c>
      <c r="KL129" s="40">
        <v>0.5</v>
      </c>
      <c r="KM129" s="40">
        <v>0.5</v>
      </c>
      <c r="KN129" s="40">
        <v>0.5</v>
      </c>
      <c r="KO129" s="40">
        <v>0.5</v>
      </c>
      <c r="KP129" s="40">
        <v>0.5</v>
      </c>
      <c r="KQ129" s="40">
        <v>0.5</v>
      </c>
      <c r="KR129" s="40">
        <v>0.5</v>
      </c>
      <c r="KS129" s="40">
        <v>0.5</v>
      </c>
      <c r="KT129" s="40">
        <v>0.5</v>
      </c>
      <c r="KU129" s="40">
        <v>0.5</v>
      </c>
      <c r="KV129" s="40">
        <v>0.5</v>
      </c>
      <c r="KW129" s="40">
        <v>0.5</v>
      </c>
      <c r="KX129" s="40">
        <v>0.5</v>
      </c>
      <c r="KY129" s="40">
        <v>0.5</v>
      </c>
      <c r="KZ129" s="40">
        <v>0.5</v>
      </c>
      <c r="LA129" s="40">
        <v>0.5</v>
      </c>
      <c r="LB129" s="40">
        <v>0.5</v>
      </c>
      <c r="LC129" s="40">
        <v>0.5</v>
      </c>
      <c r="LD129" s="40">
        <v>0.5</v>
      </c>
      <c r="LE129" s="40">
        <v>0.5</v>
      </c>
      <c r="LF129" s="40">
        <v>0.5</v>
      </c>
      <c r="LG129" s="40">
        <v>0.5</v>
      </c>
      <c r="LH129" s="40">
        <v>0.5</v>
      </c>
      <c r="LI129" s="40">
        <v>0.5</v>
      </c>
      <c r="LJ129" s="40">
        <v>0.5</v>
      </c>
      <c r="LK129" s="40">
        <v>0.5</v>
      </c>
      <c r="LL129" s="336" t="s">
        <v>851</v>
      </c>
      <c r="LM129" s="336" t="s">
        <v>851</v>
      </c>
      <c r="LN129" s="336" t="s">
        <v>1737</v>
      </c>
      <c r="LO129" s="40"/>
      <c r="LP129" s="40"/>
      <c r="LQ129" s="40"/>
      <c r="LR129" s="40"/>
      <c r="LS129" s="40"/>
      <c r="LT129" s="40"/>
      <c r="LU129" s="40"/>
      <c r="LV129" s="40"/>
      <c r="LW129" s="40"/>
      <c r="LX129" s="40"/>
      <c r="LY129" s="40"/>
      <c r="LZ129" s="40"/>
      <c r="MA129" s="40"/>
      <c r="MB129" s="40"/>
      <c r="MC129" s="40"/>
      <c r="MD129" s="40"/>
      <c r="ME129" s="40"/>
      <c r="MF129" s="40"/>
      <c r="MG129" s="40"/>
      <c r="MH129" s="40"/>
      <c r="MI129" s="40"/>
      <c r="MJ129" s="40"/>
      <c r="MK129" s="40"/>
      <c r="ML129" s="40"/>
      <c r="MM129" s="40"/>
      <c r="MN129" s="40"/>
      <c r="MO129" s="40"/>
      <c r="MP129" s="40"/>
      <c r="MQ129" s="40"/>
      <c r="MR129" s="40"/>
      <c r="MS129" s="40"/>
      <c r="MT129" s="40"/>
      <c r="MU129" s="40"/>
      <c r="MV129" s="40"/>
      <c r="MW129" s="40"/>
      <c r="MX129" s="40"/>
      <c r="MY129" s="336" t="s">
        <v>851</v>
      </c>
      <c r="MZ129" s="336" t="s">
        <v>1737</v>
      </c>
      <c r="NA129" s="40"/>
      <c r="NB129" s="40"/>
      <c r="NC129" s="40"/>
      <c r="ND129" s="40"/>
      <c r="NE129" s="40"/>
      <c r="NF129" s="40"/>
      <c r="NG129" s="40"/>
      <c r="NH129" s="40"/>
      <c r="NI129" s="40"/>
      <c r="NJ129" s="40"/>
      <c r="NK129" s="40"/>
      <c r="NL129" s="40"/>
      <c r="NM129" s="40"/>
      <c r="NN129" s="40"/>
      <c r="NO129" s="40"/>
      <c r="NP129" s="40"/>
      <c r="NQ129" s="40"/>
      <c r="NR129" s="40"/>
      <c r="NS129" s="40"/>
      <c r="NT129" s="40"/>
      <c r="NU129" s="40"/>
      <c r="NV129" s="40"/>
      <c r="NW129" s="40"/>
      <c r="NX129" s="40"/>
      <c r="NY129" s="40"/>
      <c r="NZ129" s="40"/>
      <c r="OA129" s="40"/>
      <c r="OB129" s="40"/>
      <c r="OC129" s="40"/>
      <c r="OD129" s="40"/>
      <c r="OE129" s="40"/>
      <c r="OF129" s="40"/>
      <c r="OG129" s="40"/>
      <c r="OH129" s="40"/>
      <c r="OI129" s="40"/>
      <c r="OJ129" s="40"/>
      <c r="OK129" s="336" t="s">
        <v>851</v>
      </c>
      <c r="OL129" s="336" t="s">
        <v>851</v>
      </c>
      <c r="OM129" s="336" t="s">
        <v>1737</v>
      </c>
      <c r="ON129" s="40"/>
      <c r="OO129" s="40"/>
      <c r="OP129" s="40"/>
      <c r="OQ129" s="40"/>
      <c r="OR129" s="40"/>
      <c r="OS129" s="40"/>
      <c r="OT129" s="40"/>
      <c r="OU129" s="40"/>
      <c r="OV129" s="40"/>
      <c r="OW129" s="40"/>
      <c r="OX129" s="40"/>
      <c r="OY129" s="40"/>
      <c r="OZ129" s="40"/>
      <c r="PA129" s="40"/>
      <c r="PB129" s="40"/>
      <c r="PC129" s="40"/>
      <c r="PD129" s="40"/>
      <c r="PE129" s="40"/>
      <c r="PF129" s="40"/>
      <c r="PG129" s="40"/>
      <c r="PH129" s="40"/>
      <c r="PI129" s="40"/>
      <c r="PJ129" s="40"/>
      <c r="PK129" s="40"/>
      <c r="PL129" s="40"/>
      <c r="PM129" s="40"/>
      <c r="PN129" s="40"/>
      <c r="PO129" s="40"/>
      <c r="PP129" s="40"/>
      <c r="PQ129" s="40"/>
      <c r="PR129" s="40"/>
      <c r="PS129" s="40"/>
      <c r="PT129" s="40"/>
      <c r="PU129" s="40"/>
      <c r="PV129" s="40"/>
      <c r="PW129" s="40"/>
      <c r="PX129" s="336" t="s">
        <v>851</v>
      </c>
      <c r="PY129" s="336" t="s">
        <v>851</v>
      </c>
      <c r="PZ129" s="40"/>
      <c r="QA129" s="40"/>
      <c r="QB129" s="40"/>
      <c r="QC129" s="40"/>
      <c r="QD129" s="40"/>
      <c r="QE129" s="40"/>
      <c r="QF129" s="40"/>
      <c r="QG129" s="40"/>
      <c r="QH129" s="40"/>
      <c r="QI129" s="40"/>
      <c r="QJ129" s="40"/>
      <c r="QK129" s="40"/>
      <c r="QL129" s="40"/>
      <c r="QM129" s="40"/>
      <c r="QN129" s="40"/>
      <c r="QO129" s="40"/>
      <c r="QP129" s="40"/>
      <c r="QQ129" s="40"/>
      <c r="QR129" s="40"/>
      <c r="QS129" s="336" t="s">
        <v>851</v>
      </c>
      <c r="QT129" s="336" t="s">
        <v>851</v>
      </c>
      <c r="QU129" s="336" t="s">
        <v>851</v>
      </c>
      <c r="QV129" s="336" t="s">
        <v>851</v>
      </c>
      <c r="QW129" s="40"/>
      <c r="QX129" s="336" t="s">
        <v>851</v>
      </c>
      <c r="QY129" s="336" t="s">
        <v>851</v>
      </c>
      <c r="QZ129" s="336" t="s">
        <v>851</v>
      </c>
      <c r="RA129" s="336" t="s">
        <v>851</v>
      </c>
      <c r="RB129" s="336" t="s">
        <v>851</v>
      </c>
      <c r="RC129" s="336" t="s">
        <v>851</v>
      </c>
      <c r="RD129" s="336" t="s">
        <v>851</v>
      </c>
      <c r="RE129" s="336" t="s">
        <v>851</v>
      </c>
      <c r="RF129" s="40">
        <v>0.28999999999999998</v>
      </c>
      <c r="RG129" s="40">
        <v>2017</v>
      </c>
      <c r="RH129" s="336" t="s">
        <v>840</v>
      </c>
      <c r="RI129" s="336" t="s">
        <v>851</v>
      </c>
      <c r="RJ129" s="40">
        <v>4.0000000000000001E-3</v>
      </c>
      <c r="RK129" s="40">
        <v>2017</v>
      </c>
      <c r="RL129" s="336" t="s">
        <v>840</v>
      </c>
      <c r="RM129" s="336" t="s">
        <v>851</v>
      </c>
      <c r="RN129" s="40">
        <v>3.6000000000000004E-2</v>
      </c>
      <c r="RO129" s="40">
        <v>2017</v>
      </c>
      <c r="RP129" s="336" t="s">
        <v>840</v>
      </c>
      <c r="RQ129" s="336" t="s">
        <v>851</v>
      </c>
      <c r="RR129" s="40">
        <v>0.24399999999999999</v>
      </c>
      <c r="RS129" s="40">
        <v>2017</v>
      </c>
      <c r="RT129" s="336" t="s">
        <v>840</v>
      </c>
      <c r="RU129" s="336" t="s">
        <v>851</v>
      </c>
      <c r="RV129" s="40">
        <v>0.17600000000000002</v>
      </c>
      <c r="RW129" s="40">
        <v>2015</v>
      </c>
      <c r="RX129" s="336" t="s">
        <v>840</v>
      </c>
      <c r="RY129" s="336" t="s">
        <v>851</v>
      </c>
      <c r="RZ129" s="336" t="s">
        <v>838</v>
      </c>
      <c r="SA129" s="40">
        <v>0.31107878684997559</v>
      </c>
      <c r="SB129" s="40">
        <v>0.29251319169998169</v>
      </c>
      <c r="SC129" s="40">
        <v>0.29749467968940735</v>
      </c>
      <c r="SD129" s="40">
        <v>0.30057406425476074</v>
      </c>
      <c r="SE129" s="40">
        <v>0.29706194996833801</v>
      </c>
      <c r="SF129" s="336" t="s">
        <v>851</v>
      </c>
      <c r="SG129" s="336" t="s">
        <v>851</v>
      </c>
      <c r="SH129" s="40">
        <v>0.24543800950050354</v>
      </c>
      <c r="SI129" s="40">
        <v>0.24290582537651062</v>
      </c>
      <c r="SJ129" s="40">
        <v>0.24556495249271393</v>
      </c>
      <c r="SK129" s="40">
        <v>0.25151768326759338</v>
      </c>
      <c r="SL129" s="40">
        <v>0.27357345819473267</v>
      </c>
      <c r="SM129" s="336" t="s">
        <v>840</v>
      </c>
      <c r="SN129" s="336" t="s">
        <v>851</v>
      </c>
      <c r="SO129" s="336" t="s">
        <v>851</v>
      </c>
      <c r="SP129" s="40">
        <v>2.0401559770107269E-2</v>
      </c>
      <c r="SQ129" s="40">
        <v>5.4070036858320236E-2</v>
      </c>
      <c r="SR129" s="40">
        <v>3.4714497625827789E-2</v>
      </c>
      <c r="SS129" s="40">
        <v>2.5287523865699768E-2</v>
      </c>
      <c r="ST129" s="40">
        <v>-5.4881643503904343E-2</v>
      </c>
      <c r="SU129" s="336" t="s">
        <v>838</v>
      </c>
      <c r="SV129" s="336" t="s">
        <v>851</v>
      </c>
      <c r="SW129" s="336" t="s">
        <v>851</v>
      </c>
      <c r="SX129" s="40">
        <v>4.9539845436811447E-2</v>
      </c>
      <c r="SY129" s="40">
        <v>4.1707482188940048E-2</v>
      </c>
      <c r="SZ129" s="40">
        <v>3.561745211482048E-2</v>
      </c>
      <c r="TA129" s="40">
        <v>4.1417226195335388E-2</v>
      </c>
      <c r="TB129" s="40">
        <v>4.8236977308988571E-2</v>
      </c>
      <c r="TC129" s="336" t="s">
        <v>840</v>
      </c>
      <c r="TD129" s="336" t="s">
        <v>851</v>
      </c>
      <c r="TE129" s="336" t="s">
        <v>851</v>
      </c>
      <c r="TF129" s="336" t="s">
        <v>851</v>
      </c>
      <c r="TG129" s="40">
        <v>1.3418523594737053E-2</v>
      </c>
      <c r="TH129" s="40">
        <v>5.0553683191537857E-2</v>
      </c>
      <c r="TI129" s="40">
        <v>3.3699061721563339E-2</v>
      </c>
      <c r="TJ129" s="40">
        <v>2.2308692336082458E-2</v>
      </c>
      <c r="TK129" s="40">
        <v>-6.386025995016098E-2</v>
      </c>
      <c r="TL129" s="336" t="s">
        <v>838</v>
      </c>
      <c r="TM129" s="336" t="s">
        <v>851</v>
      </c>
      <c r="TN129" s="336" t="s">
        <v>851</v>
      </c>
      <c r="TO129" s="336" t="s">
        <v>851</v>
      </c>
      <c r="TP129" s="40">
        <v>4.6857722103595734E-2</v>
      </c>
      <c r="TQ129" s="40">
        <v>3.8491133600473404E-2</v>
      </c>
      <c r="TR129" s="40">
        <v>3.4073688089847565E-2</v>
      </c>
      <c r="TS129" s="40">
        <v>4.4070824980735779E-2</v>
      </c>
      <c r="TT129" s="40">
        <v>5.281427875161171E-2</v>
      </c>
      <c r="TU129" s="336" t="s">
        <v>840</v>
      </c>
      <c r="TV129" s="336" t="s">
        <v>851</v>
      </c>
      <c r="TW129" s="40">
        <v>4690</v>
      </c>
      <c r="TX129" s="336" t="s">
        <v>840</v>
      </c>
      <c r="TY129" s="336" t="s">
        <v>851</v>
      </c>
      <c r="TZ129" s="40">
        <v>4233.3974609375</v>
      </c>
      <c r="UA129" s="336" t="s">
        <v>838</v>
      </c>
      <c r="UB129" s="336" t="s">
        <v>851</v>
      </c>
      <c r="UC129" s="40">
        <v>4256.0531731526999</v>
      </c>
      <c r="UD129" s="336" t="s">
        <v>840</v>
      </c>
      <c r="UE129" s="336" t="s">
        <v>851</v>
      </c>
      <c r="UF129" s="336" t="s">
        <v>851</v>
      </c>
      <c r="UG129" s="40">
        <v>0.23077495396137238</v>
      </c>
      <c r="UH129" s="40">
        <v>0.21304173767566681</v>
      </c>
      <c r="UI129" s="40">
        <v>0.22475212812423706</v>
      </c>
      <c r="UJ129" s="40">
        <v>0.2331809401512146</v>
      </c>
      <c r="UK129" s="40">
        <v>0.22735625505447388</v>
      </c>
      <c r="UL129" s="336" t="s">
        <v>838</v>
      </c>
      <c r="UM129" s="336" t="s">
        <v>851</v>
      </c>
      <c r="UN129" s="336" t="s">
        <v>851</v>
      </c>
      <c r="UO129" s="336" t="s">
        <v>851</v>
      </c>
      <c r="UP129" s="40">
        <v>0.15826614201068878</v>
      </c>
      <c r="UQ129" s="40">
        <v>0.15840762853622437</v>
      </c>
      <c r="UR129" s="40">
        <v>0.1705206036567688</v>
      </c>
      <c r="US129" s="40">
        <v>0.18194355070590973</v>
      </c>
      <c r="UT129" s="40">
        <v>0.21734005212783813</v>
      </c>
      <c r="UU129" s="336" t="s">
        <v>840</v>
      </c>
    </row>
    <row r="130" spans="1:567">
      <c r="A130" s="336" t="s">
        <v>517</v>
      </c>
      <c r="B130" s="336" t="s">
        <v>91</v>
      </c>
      <c r="C130" s="336" t="s">
        <v>315</v>
      </c>
      <c r="D130" s="40">
        <v>2.9015062376856804E-2</v>
      </c>
      <c r="E130" s="336" t="s">
        <v>436</v>
      </c>
      <c r="F130" s="40">
        <v>5.8994423598051071E-2</v>
      </c>
      <c r="G130" s="336" t="s">
        <v>1741</v>
      </c>
      <c r="H130" s="40">
        <v>4.5993860810995102E-2</v>
      </c>
      <c r="I130" s="336" t="s">
        <v>1447</v>
      </c>
      <c r="J130" s="40">
        <v>6.4552836120128632E-2</v>
      </c>
      <c r="K130" s="336" t="s">
        <v>1803</v>
      </c>
      <c r="L130" s="336" t="s">
        <v>436</v>
      </c>
      <c r="M130" s="40">
        <v>0.22369500994682312</v>
      </c>
      <c r="N130" s="40"/>
      <c r="O130" s="336" t="s">
        <v>1736</v>
      </c>
      <c r="P130" s="40"/>
      <c r="Q130" s="336" t="s">
        <v>1736</v>
      </c>
      <c r="R130" s="40">
        <v>0.22369500994682312</v>
      </c>
      <c r="S130" s="336" t="s">
        <v>436</v>
      </c>
      <c r="T130" s="40">
        <v>0.24392279982566833</v>
      </c>
      <c r="U130" s="336" t="s">
        <v>436</v>
      </c>
      <c r="V130" s="336" t="s">
        <v>851</v>
      </c>
      <c r="W130" s="336" t="s">
        <v>1741</v>
      </c>
      <c r="X130" s="40">
        <v>0.2453470379114151</v>
      </c>
      <c r="Y130" s="40"/>
      <c r="Z130" s="336" t="s">
        <v>1736</v>
      </c>
      <c r="AA130" s="40"/>
      <c r="AB130" s="336" t="s">
        <v>1736</v>
      </c>
      <c r="AC130" s="40">
        <v>0.24949263036251068</v>
      </c>
      <c r="AD130" s="336" t="s">
        <v>1741</v>
      </c>
      <c r="AE130" s="40">
        <v>0.2453470379114151</v>
      </c>
      <c r="AF130" s="336" t="s">
        <v>1741</v>
      </c>
      <c r="AG130" s="336" t="s">
        <v>851</v>
      </c>
      <c r="AH130" s="336" t="s">
        <v>1447</v>
      </c>
      <c r="AI130" s="40">
        <v>0.24949263036251068</v>
      </c>
      <c r="AJ130" s="40"/>
      <c r="AK130" s="336" t="s">
        <v>1736</v>
      </c>
      <c r="AL130" s="40"/>
      <c r="AM130" s="336" t="s">
        <v>1736</v>
      </c>
      <c r="AN130" s="40">
        <v>0.24949263036251068</v>
      </c>
      <c r="AO130" s="336" t="s">
        <v>1447</v>
      </c>
      <c r="AP130" s="40">
        <v>0.26795986294746399</v>
      </c>
      <c r="AQ130" s="336" t="s">
        <v>1447</v>
      </c>
      <c r="AR130" s="336" t="s">
        <v>851</v>
      </c>
      <c r="AS130" s="336" t="s">
        <v>1803</v>
      </c>
      <c r="AT130" s="40">
        <v>0.24949263036251068</v>
      </c>
      <c r="AU130" s="40"/>
      <c r="AV130" s="336" t="s">
        <v>1736</v>
      </c>
      <c r="AW130" s="40"/>
      <c r="AX130" s="336" t="s">
        <v>1736</v>
      </c>
      <c r="AY130" s="40">
        <v>0.24949263036251068</v>
      </c>
      <c r="AZ130" s="336" t="s">
        <v>1803</v>
      </c>
      <c r="BA130" s="40">
        <v>0.26795986294746399</v>
      </c>
      <c r="BB130" s="336" t="s">
        <v>1803</v>
      </c>
      <c r="BC130" s="336" t="s">
        <v>851</v>
      </c>
      <c r="BD130" s="336" t="s">
        <v>436</v>
      </c>
      <c r="BE130" s="40">
        <v>2.5718400478363037</v>
      </c>
      <c r="BF130" s="336" t="s">
        <v>827</v>
      </c>
      <c r="BG130" s="40">
        <v>1.8132562637329102</v>
      </c>
      <c r="BH130" s="336" t="s">
        <v>1447</v>
      </c>
      <c r="BI130" s="40">
        <v>2.3153417110443115</v>
      </c>
      <c r="BJ130" s="336" t="s">
        <v>1803</v>
      </c>
      <c r="BK130" s="40">
        <v>4.1927762031555176</v>
      </c>
      <c r="BL130" s="336" t="s">
        <v>851</v>
      </c>
      <c r="BM130" s="40">
        <v>1.9235712289810181</v>
      </c>
      <c r="BN130" s="336" t="s">
        <v>838</v>
      </c>
      <c r="BO130" s="336" t="s">
        <v>851</v>
      </c>
      <c r="BP130" s="336" t="s">
        <v>436</v>
      </c>
      <c r="BQ130" s="40">
        <v>2.4282936938107014E-3</v>
      </c>
      <c r="BR130" s="40">
        <v>1.7131471540778875E-3</v>
      </c>
      <c r="BS130" s="40">
        <v>3.5033824387937784E-3</v>
      </c>
      <c r="BT130" s="40">
        <v>5.5225072428584099E-3</v>
      </c>
      <c r="BU130" s="40">
        <v>5.5224602110683918E-3</v>
      </c>
      <c r="BV130" s="336" t="s">
        <v>851</v>
      </c>
      <c r="BW130" s="336" t="s">
        <v>827</v>
      </c>
      <c r="BX130" s="40">
        <v>4.3129567056894302E-3</v>
      </c>
      <c r="BY130" s="40">
        <v>3.442415501922369E-3</v>
      </c>
      <c r="BZ130" s="40">
        <v>5.1883785054087639E-3</v>
      </c>
      <c r="CA130" s="40">
        <v>6.078159436583519E-3</v>
      </c>
      <c r="CB130" s="40">
        <v>6.2171411700546741E-3</v>
      </c>
      <c r="CC130" s="336" t="s">
        <v>851</v>
      </c>
      <c r="CD130" s="336" t="s">
        <v>1447</v>
      </c>
      <c r="CE130" s="40">
        <v>4.3070190586149693E-3</v>
      </c>
      <c r="CF130" s="40">
        <v>4.4597885571420193E-3</v>
      </c>
      <c r="CG130" s="40">
        <v>6.11469941213727E-3</v>
      </c>
      <c r="CH130" s="40">
        <v>6.277177482843399E-3</v>
      </c>
      <c r="CI130" s="40">
        <v>6.3971434719860554E-3</v>
      </c>
      <c r="CJ130" s="336" t="s">
        <v>851</v>
      </c>
      <c r="CK130" s="336" t="s">
        <v>1803</v>
      </c>
      <c r="CL130" s="40">
        <v>4.1812360286712646E-3</v>
      </c>
      <c r="CM130" s="40">
        <v>5.5914847180247307E-3</v>
      </c>
      <c r="CN130" s="40">
        <v>6.2379282899200916E-3</v>
      </c>
      <c r="CO130" s="40">
        <v>6.3976971432566643E-3</v>
      </c>
      <c r="CP130" s="40">
        <v>6.5198754891753197E-3</v>
      </c>
      <c r="CQ130" s="336" t="s">
        <v>851</v>
      </c>
      <c r="CR130" s="40">
        <v>5.6497654914855957</v>
      </c>
      <c r="CS130" s="40">
        <v>5.9925670623779297</v>
      </c>
      <c r="CT130" s="40">
        <v>5.9901156425476074</v>
      </c>
      <c r="CU130" s="40">
        <v>6.2029170989990234</v>
      </c>
      <c r="CV130" s="40">
        <v>6.5038166046142578</v>
      </c>
      <c r="CW130" s="336" t="s">
        <v>1741</v>
      </c>
      <c r="CX130" s="336" t="s">
        <v>851</v>
      </c>
      <c r="CY130" s="40">
        <v>5.8391623497009277</v>
      </c>
      <c r="CZ130" s="40">
        <v>6.0296926498413086</v>
      </c>
      <c r="DA130" s="40">
        <v>6.0866217613220215</v>
      </c>
      <c r="DB130" s="40">
        <v>6.3812861442565918</v>
      </c>
      <c r="DC130" s="40">
        <v>6.6920375823974609</v>
      </c>
      <c r="DD130" s="336" t="s">
        <v>1447</v>
      </c>
      <c r="DE130" s="336" t="s">
        <v>851</v>
      </c>
      <c r="DF130" s="40">
        <v>6.8205347061157227</v>
      </c>
      <c r="DG130" s="336" t="s">
        <v>1803</v>
      </c>
      <c r="DH130" s="336" t="s">
        <v>851</v>
      </c>
      <c r="DI130" s="336" t="s">
        <v>851</v>
      </c>
      <c r="DJ130" s="336">
        <v>7.3</v>
      </c>
      <c r="DK130" s="336" t="s">
        <v>1738</v>
      </c>
      <c r="DL130" s="336" t="s">
        <v>851</v>
      </c>
      <c r="DM130" s="336" t="s">
        <v>851</v>
      </c>
      <c r="DN130" s="336" t="s">
        <v>436</v>
      </c>
      <c r="DO130" s="40">
        <v>-1.5382676385343075E-2</v>
      </c>
      <c r="DP130" s="40">
        <v>-2.6559334248304367E-2</v>
      </c>
      <c r="DQ130" s="40">
        <v>-2.2723175585269928E-2</v>
      </c>
      <c r="DR130" s="40">
        <v>-6.1249144375324249E-2</v>
      </c>
      <c r="DS130" s="40">
        <v>-6.6556241363286972E-3</v>
      </c>
      <c r="DT130" s="336" t="s">
        <v>851</v>
      </c>
      <c r="DU130" s="336" t="s">
        <v>827</v>
      </c>
      <c r="DV130" s="40">
        <v>-1.3678873889148235E-2</v>
      </c>
      <c r="DW130" s="40">
        <v>-1.4377019368112087E-2</v>
      </c>
      <c r="DX130" s="40">
        <v>-4.3467622250318527E-2</v>
      </c>
      <c r="DY130" s="40">
        <v>-4.1862379759550095E-2</v>
      </c>
      <c r="DZ130" s="40">
        <v>-7.6469339430332184E-2</v>
      </c>
      <c r="EA130" s="336" t="s">
        <v>851</v>
      </c>
      <c r="EB130" s="336" t="s">
        <v>1447</v>
      </c>
      <c r="EC130" s="40">
        <v>-3.8786221295595169E-2</v>
      </c>
      <c r="ED130" s="40">
        <v>-4.2109228670597076E-2</v>
      </c>
      <c r="EE130" s="40">
        <v>-5.7154767215251923E-2</v>
      </c>
      <c r="EF130" s="40">
        <v>-3.5574279725551605E-2</v>
      </c>
      <c r="EG130" s="40">
        <v>-4.7427523881196976E-2</v>
      </c>
      <c r="EH130" s="336" t="s">
        <v>851</v>
      </c>
      <c r="EI130" s="336" t="s">
        <v>1803</v>
      </c>
      <c r="EJ130" s="40">
        <v>-3.0824679881334305E-2</v>
      </c>
      <c r="EK130" s="40">
        <v>-5.4053701460361481E-2</v>
      </c>
      <c r="EL130" s="40">
        <v>-5.2659504115581512E-2</v>
      </c>
      <c r="EM130" s="40">
        <v>-6.8172924220561981E-2</v>
      </c>
      <c r="EN130" s="40">
        <v>-4.104260727763176E-2</v>
      </c>
      <c r="EO130" s="336" t="s">
        <v>851</v>
      </c>
      <c r="EP130" s="336" t="s">
        <v>851</v>
      </c>
      <c r="EQ130" s="336" t="s">
        <v>851</v>
      </c>
      <c r="ER130" s="40">
        <v>0.74970000000000003</v>
      </c>
      <c r="ES130" s="336" t="s">
        <v>1739</v>
      </c>
      <c r="ET130" s="336" t="s">
        <v>851</v>
      </c>
      <c r="EU130" s="336" t="s">
        <v>851</v>
      </c>
      <c r="EV130" s="40">
        <v>0.88719999999999999</v>
      </c>
      <c r="EW130" s="336" t="s">
        <v>1739</v>
      </c>
      <c r="EX130" s="336" t="s">
        <v>851</v>
      </c>
      <c r="EY130" s="336" t="s">
        <v>851</v>
      </c>
      <c r="EZ130" s="40">
        <v>0.51580000000000004</v>
      </c>
      <c r="FA130" s="336" t="s">
        <v>1739</v>
      </c>
      <c r="FB130" s="336" t="s">
        <v>851</v>
      </c>
      <c r="FC130" s="40">
        <v>0.25441116094589233</v>
      </c>
      <c r="FD130" s="40">
        <v>0.26175954937934875</v>
      </c>
      <c r="FE130" s="40">
        <v>0.22790907323360443</v>
      </c>
      <c r="FF130" s="40">
        <v>0.1258537620306015</v>
      </c>
      <c r="FG130" s="40">
        <v>0.20842228829860687</v>
      </c>
      <c r="FH130" s="336" t="s">
        <v>838</v>
      </c>
      <c r="FI130" s="336" t="s">
        <v>851</v>
      </c>
      <c r="FJ130" s="40">
        <v>0.27803719043731689</v>
      </c>
      <c r="FK130" s="40">
        <v>0.29090261459350586</v>
      </c>
      <c r="FL130" s="40">
        <v>0.2502533495426178</v>
      </c>
      <c r="FM130" s="40">
        <v>0.11346875131130219</v>
      </c>
      <c r="FN130" s="40">
        <v>0.24824847280979156</v>
      </c>
      <c r="FO130" s="336" t="s">
        <v>840</v>
      </c>
      <c r="FP130" s="336" t="s">
        <v>851</v>
      </c>
      <c r="FQ130" s="40"/>
      <c r="FR130" s="336" t="s">
        <v>1737</v>
      </c>
      <c r="FS130" s="336" t="s">
        <v>851</v>
      </c>
      <c r="FT130" s="336" t="s">
        <v>851</v>
      </c>
      <c r="FU130" s="40">
        <v>4.0879268199205399E-3</v>
      </c>
      <c r="FV130" s="40">
        <v>5.6953346356749535E-3</v>
      </c>
      <c r="FW130" s="40">
        <v>6.9898818619549274E-3</v>
      </c>
      <c r="FX130" s="40">
        <v>1.9441562471911311E-3</v>
      </c>
      <c r="FY130" s="40">
        <v>3.7858283612877131E-3</v>
      </c>
      <c r="FZ130" s="336" t="s">
        <v>840</v>
      </c>
      <c r="GA130" s="336" t="s">
        <v>851</v>
      </c>
      <c r="GB130" s="336" t="s">
        <v>851</v>
      </c>
      <c r="GC130" s="336" t="s">
        <v>851</v>
      </c>
      <c r="GD130" s="336" t="s">
        <v>851</v>
      </c>
      <c r="GE130" s="336" t="s">
        <v>851</v>
      </c>
      <c r="GF130" s="336" t="s">
        <v>851</v>
      </c>
      <c r="GG130" s="336" t="s">
        <v>851</v>
      </c>
      <c r="GH130" s="336" t="s">
        <v>851</v>
      </c>
      <c r="GI130" s="336" t="s">
        <v>851</v>
      </c>
      <c r="GJ130" s="336" t="s">
        <v>851</v>
      </c>
      <c r="GK130" s="40">
        <v>2045123</v>
      </c>
      <c r="GL130" s="40">
        <v>2103273</v>
      </c>
      <c r="GM130" s="40">
        <v>2136991</v>
      </c>
      <c r="GN130" s="40">
        <v>2161626</v>
      </c>
      <c r="GO130" s="40">
        <v>2200498</v>
      </c>
      <c r="GP130" s="40">
        <v>2270196</v>
      </c>
      <c r="GQ130" s="40">
        <v>2373661</v>
      </c>
      <c r="GR130" s="40">
        <v>2504026</v>
      </c>
      <c r="GS130" s="40">
        <v>2656010</v>
      </c>
      <c r="GT130" s="40">
        <v>2821041</v>
      </c>
      <c r="GU130" s="40">
        <v>2991884</v>
      </c>
      <c r="GV130" s="40">
        <v>3168054</v>
      </c>
      <c r="GW130" s="40">
        <v>3348852</v>
      </c>
      <c r="GX130" s="40">
        <v>3526382</v>
      </c>
      <c r="GY130" s="40">
        <v>3690939</v>
      </c>
      <c r="GZ130" s="40">
        <v>3835588</v>
      </c>
      <c r="HA130" s="40">
        <v>3956862</v>
      </c>
      <c r="HB130" s="40">
        <v>4056102</v>
      </c>
      <c r="HC130" s="40">
        <v>4137314</v>
      </c>
      <c r="HD130" s="40">
        <v>4207077</v>
      </c>
      <c r="HE130" s="40">
        <v>4270563</v>
      </c>
      <c r="HF130" s="40">
        <v>4329000</v>
      </c>
      <c r="HG130" s="40">
        <v>4380000</v>
      </c>
      <c r="HH130" s="40">
        <v>4428000</v>
      </c>
      <c r="HI130" s="40">
        <v>4473000</v>
      </c>
      <c r="HJ130" s="40">
        <v>4518000</v>
      </c>
      <c r="HK130" s="40">
        <v>4563000</v>
      </c>
      <c r="HL130" s="40">
        <v>4609000</v>
      </c>
      <c r="HM130" s="40">
        <v>4656000</v>
      </c>
      <c r="HN130" s="40">
        <v>4702000</v>
      </c>
      <c r="HO130" s="40">
        <v>4747000</v>
      </c>
      <c r="HP130" s="40">
        <v>4791000</v>
      </c>
      <c r="HQ130" s="40">
        <v>4834000</v>
      </c>
      <c r="HR130" s="40">
        <v>4876000</v>
      </c>
      <c r="HS130" s="40">
        <v>4918000</v>
      </c>
      <c r="HT130" s="40">
        <v>4959000</v>
      </c>
      <c r="HU130" s="40">
        <v>5000000</v>
      </c>
      <c r="HV130" s="40">
        <v>5040000</v>
      </c>
      <c r="HW130" s="40">
        <v>5079000</v>
      </c>
      <c r="HX130" s="40">
        <v>5116000</v>
      </c>
      <c r="HY130" s="40">
        <v>5153000</v>
      </c>
      <c r="HZ130" s="40">
        <v>5187000</v>
      </c>
      <c r="IA130" s="40">
        <v>5219000</v>
      </c>
      <c r="IB130" s="40">
        <v>5250000</v>
      </c>
      <c r="IC130" s="40">
        <v>5278000</v>
      </c>
      <c r="ID130" s="40">
        <v>5304000</v>
      </c>
      <c r="IE130" s="40">
        <v>5326000</v>
      </c>
      <c r="IF130" s="40">
        <v>5347000</v>
      </c>
      <c r="IG130" s="40">
        <v>5364000</v>
      </c>
      <c r="IH130" s="40">
        <v>5380000</v>
      </c>
      <c r="II130" s="40">
        <v>5393000</v>
      </c>
      <c r="IJ130" s="336" t="s">
        <v>851</v>
      </c>
      <c r="IK130" s="336" t="s">
        <v>851</v>
      </c>
      <c r="IL130" s="336" t="s">
        <v>851</v>
      </c>
      <c r="IM130" s="40">
        <v>3.1128538772463799E-2</v>
      </c>
      <c r="IN130" s="40">
        <v>2.4771127849817276E-2</v>
      </c>
      <c r="IO130" s="40">
        <v>1.9824370741844177E-2</v>
      </c>
      <c r="IP130" s="40">
        <v>1.6721323132514954E-2</v>
      </c>
      <c r="IQ130" s="40">
        <v>1.4977561309933662E-2</v>
      </c>
      <c r="IR130" s="40">
        <v>1.3590900227427483E-2</v>
      </c>
      <c r="IS130" s="40">
        <v>1.1712156236171722E-2</v>
      </c>
      <c r="IT130" s="40">
        <v>1.0899290442466736E-2</v>
      </c>
      <c r="IU130" s="40">
        <v>1.0111309587955475E-2</v>
      </c>
      <c r="IV130" s="40">
        <v>1.0010093450546265E-2</v>
      </c>
      <c r="IW130" s="40">
        <v>9.9108843132853508E-3</v>
      </c>
      <c r="IX130" s="40">
        <v>1.0030611418187618E-2</v>
      </c>
      <c r="IY130" s="40">
        <v>1.0145796462893486E-2</v>
      </c>
      <c r="IZ130" s="40">
        <v>9.8312394693493843E-3</v>
      </c>
      <c r="JA130" s="40">
        <v>9.5248892903327942E-3</v>
      </c>
      <c r="JB130" s="40">
        <v>9.2263184487819672E-3</v>
      </c>
      <c r="JC130" s="40">
        <v>8.9351246133446693E-3</v>
      </c>
      <c r="JD130" s="40">
        <v>8.6509296670556068E-3</v>
      </c>
      <c r="JE130" s="40">
        <v>8.5767321288585663E-3</v>
      </c>
      <c r="JF130" s="40">
        <v>8.3021633327007294E-3</v>
      </c>
      <c r="JG130" s="40">
        <v>8.2338051870465279E-3</v>
      </c>
      <c r="JH130" s="40">
        <v>7.9681696370244026E-3</v>
      </c>
      <c r="JI130" s="40">
        <v>7.7083096839487553E-3</v>
      </c>
      <c r="JJ130" s="40">
        <v>7.2584920562803745E-3</v>
      </c>
      <c r="JK130" s="40">
        <v>7.2061857208609581E-3</v>
      </c>
      <c r="JL130" s="40">
        <v>6.5764258615672588E-3</v>
      </c>
      <c r="JM130" s="40">
        <v>6.1503173783421516E-3</v>
      </c>
      <c r="JN130" s="40">
        <v>5.9222639538347721E-3</v>
      </c>
      <c r="JO130" s="40">
        <v>5.3191613405942917E-3</v>
      </c>
      <c r="JP130" s="40">
        <v>4.9140146002173424E-3</v>
      </c>
      <c r="JQ130" s="40">
        <v>4.1392343118786812E-3</v>
      </c>
      <c r="JR130" s="40">
        <v>3.9351684972643852E-3</v>
      </c>
      <c r="JS130" s="40">
        <v>3.1743093859404325E-3</v>
      </c>
      <c r="JT130" s="40">
        <v>2.9784087091684341E-3</v>
      </c>
      <c r="JU130" s="40">
        <v>2.413442125543952E-3</v>
      </c>
      <c r="JV130" s="336" t="s">
        <v>1740</v>
      </c>
      <c r="JW130" s="336" t="s">
        <v>851</v>
      </c>
      <c r="JX130" s="336" t="s">
        <v>851</v>
      </c>
      <c r="JY130" s="336" t="s">
        <v>851</v>
      </c>
      <c r="JZ130" s="336" t="s">
        <v>851</v>
      </c>
      <c r="KA130" s="336" t="s">
        <v>1740</v>
      </c>
      <c r="KB130" s="40">
        <v>0.58817292159637602</v>
      </c>
      <c r="KC130" s="40">
        <v>0.59306111762300506</v>
      </c>
      <c r="KD130" s="40">
        <v>0.59878055334900404</v>
      </c>
      <c r="KE130" s="40">
        <v>0.604518293752903</v>
      </c>
      <c r="KF130" s="40">
        <v>0.60922464694608602</v>
      </c>
      <c r="KG130" s="40">
        <v>0.61220171672915302</v>
      </c>
      <c r="KH130" s="40">
        <v>0.613208617290813</v>
      </c>
      <c r="KI130" s="40">
        <v>0.61257119897359302</v>
      </c>
      <c r="KJ130" s="40">
        <v>0.61085190574475301</v>
      </c>
      <c r="KK130" s="40">
        <v>0.60885753548439903</v>
      </c>
      <c r="KL130" s="40">
        <v>0.60716028795029897</v>
      </c>
      <c r="KM130" s="40">
        <v>0.60588423889782905</v>
      </c>
      <c r="KN130" s="40">
        <v>0.60485665006996603</v>
      </c>
      <c r="KO130" s="40">
        <v>0.60398116333542806</v>
      </c>
      <c r="KP130" s="40">
        <v>0.60307414662508896</v>
      </c>
      <c r="KQ130" s="40">
        <v>0.60201159322472297</v>
      </c>
      <c r="KR130" s="40">
        <v>0.60080299908783308</v>
      </c>
      <c r="KS130" s="40">
        <v>0.59952322395440705</v>
      </c>
      <c r="KT130" s="40">
        <v>0.59818953058189595</v>
      </c>
      <c r="KU130" s="40">
        <v>0.59682817914138397</v>
      </c>
      <c r="KV130" s="40">
        <v>0.59546057134375996</v>
      </c>
      <c r="KW130" s="40">
        <v>0.59409028367686401</v>
      </c>
      <c r="KX130" s="40">
        <v>0.59271369955921305</v>
      </c>
      <c r="KY130" s="40">
        <v>0.59132693325520302</v>
      </c>
      <c r="KZ130" s="40">
        <v>0.58992093702872406</v>
      </c>
      <c r="LA130" s="40">
        <v>0.58849038316351998</v>
      </c>
      <c r="LB130" s="40">
        <v>0.58703574317722396</v>
      </c>
      <c r="LC130" s="40">
        <v>0.58556334560659107</v>
      </c>
      <c r="LD130" s="40">
        <v>0.58407895493736905</v>
      </c>
      <c r="LE130" s="40">
        <v>0.58258871478984697</v>
      </c>
      <c r="LF130" s="40">
        <v>0.58109570407991396</v>
      </c>
      <c r="LG130" s="40">
        <v>0.579603222537864</v>
      </c>
      <c r="LH130" s="40">
        <v>0.57811310562977003</v>
      </c>
      <c r="LI130" s="40">
        <v>0.57663698951006093</v>
      </c>
      <c r="LJ130" s="40">
        <v>0.575183987505969</v>
      </c>
      <c r="LK130" s="40">
        <v>0.57376335202321505</v>
      </c>
      <c r="LL130" s="336" t="s">
        <v>851</v>
      </c>
      <c r="LM130" s="336" t="s">
        <v>851</v>
      </c>
      <c r="LN130" s="336" t="s">
        <v>1740</v>
      </c>
      <c r="LO130" s="40">
        <v>0.76676744222640991</v>
      </c>
      <c r="LP130" s="40">
        <v>0.76460891962051392</v>
      </c>
      <c r="LQ130" s="40">
        <v>0.76195073127746582</v>
      </c>
      <c r="LR130" s="40">
        <v>0.75910651683807373</v>
      </c>
      <c r="LS130" s="40">
        <v>0.75666314363479614</v>
      </c>
      <c r="LT130" s="40">
        <v>0.7550199031829834</v>
      </c>
      <c r="LU130" s="40">
        <v>0.75467777252197266</v>
      </c>
      <c r="LV130" s="40">
        <v>0.75547945499420166</v>
      </c>
      <c r="LW130" s="40">
        <v>0.75654923915863037</v>
      </c>
      <c r="LX130" s="40">
        <v>0.75765705108642578</v>
      </c>
      <c r="LY130" s="40">
        <v>0.75830012559890747</v>
      </c>
      <c r="LZ130" s="40">
        <v>0.75936883687973022</v>
      </c>
      <c r="MA130" s="40">
        <v>0.76003473997116089</v>
      </c>
      <c r="MB130" s="40">
        <v>0.75966495275497437</v>
      </c>
      <c r="MC130" s="40">
        <v>0.75840067863464355</v>
      </c>
      <c r="MD130" s="40">
        <v>0.75584578514099121</v>
      </c>
      <c r="ME130" s="40">
        <v>0.75182634592056274</v>
      </c>
      <c r="MF130" s="40">
        <v>0.74720728397369385</v>
      </c>
      <c r="MG130" s="40">
        <v>0.74200165271759033</v>
      </c>
      <c r="MH130" s="40">
        <v>0.73546159267425537</v>
      </c>
      <c r="MI130" s="40">
        <v>0.72796934843063354</v>
      </c>
      <c r="MJ130" s="40">
        <v>0.72000002861022949</v>
      </c>
      <c r="MK130" s="40">
        <v>0.71170634031295776</v>
      </c>
      <c r="ML130" s="40">
        <v>0.70269739627838135</v>
      </c>
      <c r="MM130" s="40">
        <v>0.69351053237915039</v>
      </c>
      <c r="MN130" s="40">
        <v>0.68426162004470825</v>
      </c>
      <c r="MO130" s="40">
        <v>0.67553496360778809</v>
      </c>
      <c r="MP130" s="40">
        <v>0.66717761754989624</v>
      </c>
      <c r="MQ130" s="40">
        <v>0.65904760360717773</v>
      </c>
      <c r="MR130" s="40">
        <v>0.651572585105896</v>
      </c>
      <c r="MS130" s="40">
        <v>0.64479637145996094</v>
      </c>
      <c r="MT130" s="40">
        <v>0.63931655883789063</v>
      </c>
      <c r="MU130" s="40">
        <v>0.63456141948699951</v>
      </c>
      <c r="MV130" s="40">
        <v>0.63124531507492065</v>
      </c>
      <c r="MW130" s="40">
        <v>0.62918215990066528</v>
      </c>
      <c r="MX130" s="40">
        <v>0.62896347045898438</v>
      </c>
      <c r="MY130" s="336" t="s">
        <v>851</v>
      </c>
      <c r="MZ130" s="336" t="s">
        <v>1740</v>
      </c>
      <c r="NA130" s="40">
        <v>0.74609887599945068</v>
      </c>
      <c r="NB130" s="40">
        <v>0.74146682024002075</v>
      </c>
      <c r="NC130" s="40">
        <v>0.73582494258880615</v>
      </c>
      <c r="ND130" s="40">
        <v>0.72976934909820557</v>
      </c>
      <c r="NE130" s="40">
        <v>0.72431784868240356</v>
      </c>
      <c r="NF130" s="40">
        <v>0.72006827592849731</v>
      </c>
      <c r="NG130" s="40">
        <v>0.71794873476028442</v>
      </c>
      <c r="NH130" s="40">
        <v>0.71712327003479004</v>
      </c>
      <c r="NI130" s="40">
        <v>0.71725386381149292</v>
      </c>
      <c r="NJ130" s="40">
        <v>0.71629780530929565</v>
      </c>
      <c r="NK130" s="40">
        <v>0.71447545289993286</v>
      </c>
      <c r="NL130" s="40">
        <v>0.71225070953369141</v>
      </c>
      <c r="NM130" s="40">
        <v>0.70861357450485229</v>
      </c>
      <c r="NN130" s="40">
        <v>0.7038230299949646</v>
      </c>
      <c r="NO130" s="40">
        <v>0.69821351766586304</v>
      </c>
      <c r="NP130" s="40">
        <v>0.69201600551605225</v>
      </c>
      <c r="NQ130" s="40">
        <v>0.68524318933486938</v>
      </c>
      <c r="NR130" s="40">
        <v>0.67811334133148193</v>
      </c>
      <c r="NS130" s="40">
        <v>0.67083674669265747</v>
      </c>
      <c r="NT130" s="40">
        <v>0.662464439868927</v>
      </c>
      <c r="NU130" s="40">
        <v>0.6531558632850647</v>
      </c>
      <c r="NV130" s="40">
        <v>0.64420002698898315</v>
      </c>
      <c r="NW130" s="40">
        <v>0.63492065668106079</v>
      </c>
      <c r="NX130" s="40">
        <v>0.62512308359146118</v>
      </c>
      <c r="NY130" s="40">
        <v>0.6157153844833374</v>
      </c>
      <c r="NZ130" s="40">
        <v>0.60702502727508545</v>
      </c>
      <c r="OA130" s="40">
        <v>0.59957587718963623</v>
      </c>
      <c r="OB130" s="40">
        <v>0.59283387660980225</v>
      </c>
      <c r="OC130" s="40">
        <v>0.58704763650894165</v>
      </c>
      <c r="OD130" s="40">
        <v>0.58279651403427124</v>
      </c>
      <c r="OE130" s="40">
        <v>0.58031672239303589</v>
      </c>
      <c r="OF130" s="40">
        <v>0.57998496294021606</v>
      </c>
      <c r="OG130" s="40">
        <v>0.58163458108901978</v>
      </c>
      <c r="OH130" s="40">
        <v>0.58501118421554565</v>
      </c>
      <c r="OI130" s="40">
        <v>0.58866173028945923</v>
      </c>
      <c r="OJ130" s="40">
        <v>0.59317636489868164</v>
      </c>
      <c r="OK130" s="336" t="s">
        <v>851</v>
      </c>
      <c r="OL130" s="336" t="s">
        <v>851</v>
      </c>
      <c r="OM130" s="336" t="s">
        <v>1740</v>
      </c>
      <c r="ON130" s="40">
        <v>0.71004706621170044</v>
      </c>
      <c r="OO130" s="40">
        <v>0.70911139249801636</v>
      </c>
      <c r="OP130" s="40">
        <v>0.70810621976852417</v>
      </c>
      <c r="OQ130" s="40">
        <v>0.70674329996109009</v>
      </c>
      <c r="OR130" s="40">
        <v>0.70483660697937012</v>
      </c>
      <c r="OS130" s="40">
        <v>0.70233458280563354</v>
      </c>
      <c r="OT130" s="40">
        <v>0.69692772626876831</v>
      </c>
      <c r="OU130" s="40">
        <v>0.69315069913864136</v>
      </c>
      <c r="OV130" s="40">
        <v>0.69060522317886353</v>
      </c>
      <c r="OW130" s="40">
        <v>0.68947017192840576</v>
      </c>
      <c r="OX130" s="40">
        <v>0.68924301862716675</v>
      </c>
      <c r="OY130" s="40">
        <v>0.68858206272125244</v>
      </c>
      <c r="OZ130" s="40">
        <v>0.68843567371368408</v>
      </c>
      <c r="PA130" s="40">
        <v>0.68835908174514771</v>
      </c>
      <c r="PB130" s="40">
        <v>0.68885582685470581</v>
      </c>
      <c r="PC130" s="40">
        <v>0.68780285120010376</v>
      </c>
      <c r="PD130" s="40">
        <v>0.68461698293685913</v>
      </c>
      <c r="PE130" s="40">
        <v>0.68121635913848877</v>
      </c>
      <c r="PF130" s="40">
        <v>0.67739951610565186</v>
      </c>
      <c r="PG130" s="40">
        <v>0.67344450950622559</v>
      </c>
      <c r="PH130" s="40">
        <v>0.66848152875900269</v>
      </c>
      <c r="PI130" s="40">
        <v>0.66200000047683716</v>
      </c>
      <c r="PJ130" s="40">
        <v>0.6557539701461792</v>
      </c>
      <c r="PK130" s="40">
        <v>0.6491435170173645</v>
      </c>
      <c r="PL130" s="40">
        <v>0.64229869842529297</v>
      </c>
      <c r="PM130" s="40">
        <v>0.63496994972229004</v>
      </c>
      <c r="PN130" s="40">
        <v>0.62656641006469727</v>
      </c>
      <c r="PO130" s="40">
        <v>0.61812609434127808</v>
      </c>
      <c r="PP130" s="40">
        <v>0.60990476608276367</v>
      </c>
      <c r="PQ130" s="40">
        <v>0.60231149196624756</v>
      </c>
      <c r="PR130" s="40">
        <v>0.59577679634094238</v>
      </c>
      <c r="PS130" s="40">
        <v>0.58899736404418945</v>
      </c>
      <c r="PT130" s="40">
        <v>0.58313071727752686</v>
      </c>
      <c r="PU130" s="40">
        <v>0.57885903120040894</v>
      </c>
      <c r="PV130" s="40">
        <v>0.57639408111572266</v>
      </c>
      <c r="PW130" s="40">
        <v>0.57574635744094849</v>
      </c>
      <c r="PX130" s="336" t="s">
        <v>851</v>
      </c>
      <c r="PY130" s="336" t="s">
        <v>851</v>
      </c>
      <c r="PZ130" s="40">
        <v>0.68019999999999992</v>
      </c>
      <c r="QA130" s="40">
        <v>0.67989999999999995</v>
      </c>
      <c r="QB130" s="40">
        <v>0.67659999999999998</v>
      </c>
      <c r="QC130" s="40">
        <v>0.67870000000000008</v>
      </c>
      <c r="QD130" s="40">
        <v>0.68220000000000003</v>
      </c>
      <c r="QE130" s="40">
        <v>0.67879999999999996</v>
      </c>
      <c r="QF130" s="40">
        <v>0.67859999999999998</v>
      </c>
      <c r="QG130" s="40">
        <v>0.68269999999999997</v>
      </c>
      <c r="QH130" s="40">
        <v>0.69370000000000009</v>
      </c>
      <c r="QI130" s="40">
        <v>0.70369999999999999</v>
      </c>
      <c r="QJ130" s="40">
        <v>0.7095999999999999</v>
      </c>
      <c r="QK130" s="40">
        <v>0.71579999999999999</v>
      </c>
      <c r="QL130" s="40">
        <v>0.72340000000000004</v>
      </c>
      <c r="QM130" s="40">
        <v>0.73060000000000003</v>
      </c>
      <c r="QN130" s="40">
        <v>0.73699999999999999</v>
      </c>
      <c r="QO130" s="40">
        <v>0.73959999999999992</v>
      </c>
      <c r="QP130" s="40">
        <v>0.74540000000000006</v>
      </c>
      <c r="QQ130" s="40">
        <v>0.748</v>
      </c>
      <c r="QR130" s="40">
        <v>0.74970000000000003</v>
      </c>
      <c r="QS130" s="336" t="s">
        <v>851</v>
      </c>
      <c r="QT130" s="336" t="s">
        <v>851</v>
      </c>
      <c r="QU130" s="336" t="s">
        <v>851</v>
      </c>
      <c r="QV130" s="336" t="s">
        <v>851</v>
      </c>
      <c r="QW130" s="40">
        <v>2.2701486013829708E-3</v>
      </c>
      <c r="QX130" s="336" t="s">
        <v>851</v>
      </c>
      <c r="QY130" s="336" t="s">
        <v>851</v>
      </c>
      <c r="QZ130" s="336" t="s">
        <v>851</v>
      </c>
      <c r="RA130" s="336" t="s">
        <v>851</v>
      </c>
      <c r="RB130" s="336" t="s">
        <v>851</v>
      </c>
      <c r="RC130" s="336" t="s">
        <v>851</v>
      </c>
      <c r="RD130" s="336" t="s">
        <v>851</v>
      </c>
      <c r="RE130" s="336" t="s">
        <v>851</v>
      </c>
      <c r="RF130" s="40"/>
      <c r="RG130" s="40"/>
      <c r="RH130" s="336" t="s">
        <v>1737</v>
      </c>
      <c r="RI130" s="336" t="s">
        <v>851</v>
      </c>
      <c r="RJ130" s="40"/>
      <c r="RK130" s="40"/>
      <c r="RL130" s="336" t="s">
        <v>1737</v>
      </c>
      <c r="RM130" s="336" t="s">
        <v>851</v>
      </c>
      <c r="RN130" s="40"/>
      <c r="RO130" s="40"/>
      <c r="RP130" s="336" t="s">
        <v>1737</v>
      </c>
      <c r="RQ130" s="336" t="s">
        <v>851</v>
      </c>
      <c r="RR130" s="40"/>
      <c r="RS130" s="40"/>
      <c r="RT130" s="336" t="s">
        <v>1737</v>
      </c>
      <c r="RU130" s="336" t="s">
        <v>851</v>
      </c>
      <c r="RV130" s="40"/>
      <c r="RW130" s="40"/>
      <c r="RX130" s="336" t="s">
        <v>1737</v>
      </c>
      <c r="RY130" s="336" t="s">
        <v>851</v>
      </c>
      <c r="RZ130" s="336" t="s">
        <v>838</v>
      </c>
      <c r="SA130" s="40">
        <v>0.16503578424453735</v>
      </c>
      <c r="SB130" s="40">
        <v>0.18399550020694733</v>
      </c>
      <c r="SC130" s="40">
        <v>0.19807331264019012</v>
      </c>
      <c r="SD130" s="40">
        <v>0.22562415897846222</v>
      </c>
      <c r="SE130" s="40">
        <v>0.24158547818660736</v>
      </c>
      <c r="SF130" s="336" t="s">
        <v>851</v>
      </c>
      <c r="SG130" s="336" t="s">
        <v>851</v>
      </c>
      <c r="SH130" s="40"/>
      <c r="SI130" s="40"/>
      <c r="SJ130" s="40"/>
      <c r="SK130" s="40"/>
      <c r="SL130" s="40">
        <v>0.22095246613025665</v>
      </c>
      <c r="SM130" s="336" t="s">
        <v>470</v>
      </c>
      <c r="SN130" s="336" t="s">
        <v>851</v>
      </c>
      <c r="SO130" s="336" t="s">
        <v>851</v>
      </c>
      <c r="SP130" s="40">
        <v>2.6624413207173347E-2</v>
      </c>
      <c r="SQ130" s="40">
        <v>9.5032919198274612E-3</v>
      </c>
      <c r="SR130" s="40">
        <v>8.4786703810095787E-3</v>
      </c>
      <c r="SS130" s="40">
        <v>-1.8727239221334457E-2</v>
      </c>
      <c r="ST130" s="40">
        <v>-9.2718623578548431E-2</v>
      </c>
      <c r="SU130" s="336" t="s">
        <v>838</v>
      </c>
      <c r="SV130" s="336" t="s">
        <v>851</v>
      </c>
      <c r="SW130" s="336" t="s">
        <v>851</v>
      </c>
      <c r="SX130" s="40">
        <v>3.3461060374975204E-2</v>
      </c>
      <c r="SY130" s="40">
        <v>2.228245697915554E-2</v>
      </c>
      <c r="SZ130" s="40">
        <v>1.5165139921009541E-2</v>
      </c>
      <c r="TA130" s="40">
        <v>6.2678044196218252E-4</v>
      </c>
      <c r="TB130" s="40">
        <v>4.2655295692384243E-3</v>
      </c>
      <c r="TC130" s="336" t="s">
        <v>840</v>
      </c>
      <c r="TD130" s="336" t="s">
        <v>851</v>
      </c>
      <c r="TE130" s="336" t="s">
        <v>851</v>
      </c>
      <c r="TF130" s="336" t="s">
        <v>851</v>
      </c>
      <c r="TG130" s="40">
        <v>-1.0195090435445309E-2</v>
      </c>
      <c r="TH130" s="40">
        <v>-3.2628770917654037E-2</v>
      </c>
      <c r="TI130" s="40">
        <v>-2.7115795761346817E-2</v>
      </c>
      <c r="TJ130" s="40">
        <v>-4.0232133120298386E-2</v>
      </c>
      <c r="TK130" s="40">
        <v>-0.1077970415353775</v>
      </c>
      <c r="TL130" s="336" t="s">
        <v>838</v>
      </c>
      <c r="TM130" s="336" t="s">
        <v>851</v>
      </c>
      <c r="TN130" s="336" t="s">
        <v>851</v>
      </c>
      <c r="TO130" s="336" t="s">
        <v>851</v>
      </c>
      <c r="TP130" s="40">
        <v>-4.9437899142503738E-3</v>
      </c>
      <c r="TQ130" s="40">
        <v>-2.0923171192407608E-2</v>
      </c>
      <c r="TR130" s="40">
        <v>-2.4801073595881462E-2</v>
      </c>
      <c r="TS130" s="40">
        <v>-2.5550661608576775E-2</v>
      </c>
      <c r="TT130" s="40">
        <v>-1.2455792166292667E-2</v>
      </c>
      <c r="TU130" s="336" t="s">
        <v>840</v>
      </c>
      <c r="TV130" s="336" t="s">
        <v>851</v>
      </c>
      <c r="TW130" s="40">
        <v>36290</v>
      </c>
      <c r="TX130" s="336" t="s">
        <v>840</v>
      </c>
      <c r="TY130" s="336" t="s">
        <v>851</v>
      </c>
      <c r="TZ130" s="40">
        <v>27212.162109375</v>
      </c>
      <c r="UA130" s="336" t="s">
        <v>838</v>
      </c>
      <c r="UB130" s="336" t="s">
        <v>851</v>
      </c>
      <c r="UC130" s="40">
        <v>27156.4753497942</v>
      </c>
      <c r="UD130" s="336" t="s">
        <v>840</v>
      </c>
      <c r="UE130" s="336" t="s">
        <v>851</v>
      </c>
      <c r="UF130" s="336" t="s">
        <v>851</v>
      </c>
      <c r="UG130" s="40">
        <v>0.41944694519042969</v>
      </c>
      <c r="UH130" s="40">
        <v>0.44575506448745728</v>
      </c>
      <c r="UI130" s="40">
        <v>0.42598238587379456</v>
      </c>
      <c r="UJ130" s="40">
        <v>0.35147792100906372</v>
      </c>
      <c r="UK130" s="40">
        <v>0.45000776648521423</v>
      </c>
      <c r="UL130" s="336" t="s">
        <v>838</v>
      </c>
      <c r="UM130" s="336" t="s">
        <v>851</v>
      </c>
      <c r="UN130" s="336" t="s">
        <v>851</v>
      </c>
      <c r="UO130" s="336" t="s">
        <v>851</v>
      </c>
      <c r="UP130" s="40"/>
      <c r="UQ130" s="40"/>
      <c r="UR130" s="40"/>
      <c r="US130" s="40"/>
      <c r="UT130" s="40">
        <v>0.24538061022758484</v>
      </c>
      <c r="UU130" s="336" t="s">
        <v>470</v>
      </c>
    </row>
    <row r="131" spans="1:567">
      <c r="A131" s="336" t="s">
        <v>426</v>
      </c>
      <c r="B131" s="336" t="s">
        <v>87</v>
      </c>
      <c r="C131" s="336" t="s">
        <v>316</v>
      </c>
      <c r="D131" s="40">
        <v>3.2083790749311447E-2</v>
      </c>
      <c r="E131" s="336" t="s">
        <v>436</v>
      </c>
      <c r="F131" s="40">
        <v>3.8448229432106018E-2</v>
      </c>
      <c r="G131" s="336" t="s">
        <v>1741</v>
      </c>
      <c r="H131" s="40">
        <v>3.6744799464941025E-2</v>
      </c>
      <c r="I131" s="336" t="s">
        <v>1447</v>
      </c>
      <c r="J131" s="40">
        <v>3.6252357065677643E-2</v>
      </c>
      <c r="K131" s="336" t="s">
        <v>1803</v>
      </c>
      <c r="L131" s="336" t="s">
        <v>436</v>
      </c>
      <c r="M131" s="40">
        <v>0.53308677673339844</v>
      </c>
      <c r="N131" s="40">
        <v>0.71141731739044189</v>
      </c>
      <c r="O131" s="336" t="s">
        <v>436</v>
      </c>
      <c r="P131" s="40">
        <v>0.53308677673339844</v>
      </c>
      <c r="Q131" s="336" t="s">
        <v>436</v>
      </c>
      <c r="R131" s="40">
        <v>0.57863122224807739</v>
      </c>
      <c r="S131" s="336" t="s">
        <v>436</v>
      </c>
      <c r="T131" s="40">
        <v>0.51703542470932007</v>
      </c>
      <c r="U131" s="336" t="s">
        <v>436</v>
      </c>
      <c r="V131" s="336" t="s">
        <v>851</v>
      </c>
      <c r="W131" s="336" t="s">
        <v>1741</v>
      </c>
      <c r="X131" s="40">
        <v>0.56301587820053101</v>
      </c>
      <c r="Y131" s="40">
        <v>0.73198676109313965</v>
      </c>
      <c r="Z131" s="336" t="s">
        <v>1741</v>
      </c>
      <c r="AA131" s="40">
        <v>0.56301587820053101</v>
      </c>
      <c r="AB131" s="336" t="s">
        <v>1741</v>
      </c>
      <c r="AC131" s="40">
        <v>0.6032710075378418</v>
      </c>
      <c r="AD131" s="336" t="s">
        <v>1741</v>
      </c>
      <c r="AE131" s="40">
        <v>0.53046029806137085</v>
      </c>
      <c r="AF131" s="336" t="s">
        <v>1741</v>
      </c>
      <c r="AG131" s="336" t="s">
        <v>851</v>
      </c>
      <c r="AH131" s="336" t="s">
        <v>1447</v>
      </c>
      <c r="AI131" s="40">
        <v>0.52499198913574219</v>
      </c>
      <c r="AJ131" s="40">
        <v>0.7041776180267334</v>
      </c>
      <c r="AK131" s="336" t="s">
        <v>1447</v>
      </c>
      <c r="AL131" s="40">
        <v>0.52499198913574219</v>
      </c>
      <c r="AM131" s="336" t="s">
        <v>1447</v>
      </c>
      <c r="AN131" s="40">
        <v>0.6239277720451355</v>
      </c>
      <c r="AO131" s="336" t="s">
        <v>1447</v>
      </c>
      <c r="AP131" s="40">
        <v>0.4703061580657959</v>
      </c>
      <c r="AQ131" s="336" t="s">
        <v>1447</v>
      </c>
      <c r="AR131" s="336" t="s">
        <v>851</v>
      </c>
      <c r="AS131" s="336" t="s">
        <v>1803</v>
      </c>
      <c r="AT131" s="40">
        <v>0.47984364628791809</v>
      </c>
      <c r="AU131" s="40">
        <v>0.67153418064117432</v>
      </c>
      <c r="AV131" s="336" t="s">
        <v>1803</v>
      </c>
      <c r="AW131" s="40">
        <v>0.47984364628791809</v>
      </c>
      <c r="AX131" s="336" t="s">
        <v>1803</v>
      </c>
      <c r="AY131" s="40">
        <v>0.62733757495880127</v>
      </c>
      <c r="AZ131" s="336" t="s">
        <v>1803</v>
      </c>
      <c r="BA131" s="40">
        <v>0.43430814146995544</v>
      </c>
      <c r="BB131" s="336" t="s">
        <v>1803</v>
      </c>
      <c r="BC131" s="336" t="s">
        <v>851</v>
      </c>
      <c r="BD131" s="336" t="s">
        <v>436</v>
      </c>
      <c r="BE131" s="40">
        <v>2.0303788185119629</v>
      </c>
      <c r="BF131" s="336" t="s">
        <v>827</v>
      </c>
      <c r="BG131" s="40">
        <v>1.2773157358169556</v>
      </c>
      <c r="BH131" s="336" t="s">
        <v>1447</v>
      </c>
      <c r="BI131" s="40">
        <v>1.3946020603179932</v>
      </c>
      <c r="BJ131" s="336" t="s">
        <v>1803</v>
      </c>
      <c r="BK131" s="40">
        <v>2.1670904159545898</v>
      </c>
      <c r="BL131" s="336" t="s">
        <v>851</v>
      </c>
      <c r="BM131" s="40">
        <v>2.8196265697479248</v>
      </c>
      <c r="BN131" s="336" t="s">
        <v>838</v>
      </c>
      <c r="BO131" s="336" t="s">
        <v>851</v>
      </c>
      <c r="BP131" s="336" t="s">
        <v>436</v>
      </c>
      <c r="BQ131" s="40">
        <v>2.0972925703972578E-3</v>
      </c>
      <c r="BR131" s="40">
        <v>1.3352661626413465E-3</v>
      </c>
      <c r="BS131" s="40">
        <v>-9.7360101062804461E-4</v>
      </c>
      <c r="BT131" s="40">
        <v>1.8808129243552685E-3</v>
      </c>
      <c r="BU131" s="40">
        <v>1.8807915039360523E-3</v>
      </c>
      <c r="BV131" s="336" t="s">
        <v>851</v>
      </c>
      <c r="BW131" s="336" t="s">
        <v>827</v>
      </c>
      <c r="BX131" s="40">
        <v>9.6208425238728523E-3</v>
      </c>
      <c r="BY131" s="40">
        <v>1.0036622174084187E-2</v>
      </c>
      <c r="BZ131" s="40">
        <v>1.1498476378619671E-2</v>
      </c>
      <c r="CA131" s="40">
        <v>1.2338543310761452E-2</v>
      </c>
      <c r="CB131" s="40">
        <v>1.2816239148378372E-2</v>
      </c>
      <c r="CC131" s="336" t="s">
        <v>851</v>
      </c>
      <c r="CD131" s="336" t="s">
        <v>1447</v>
      </c>
      <c r="CE131" s="40">
        <v>1.0377908125519753E-2</v>
      </c>
      <c r="CF131" s="40">
        <v>1.1210056021809578E-2</v>
      </c>
      <c r="CG131" s="40">
        <v>1.2468314729630947E-2</v>
      </c>
      <c r="CH131" s="40">
        <v>1.3027381151914597E-2</v>
      </c>
      <c r="CI131" s="40">
        <v>1.3449603691697121E-2</v>
      </c>
      <c r="CJ131" s="336" t="s">
        <v>851</v>
      </c>
      <c r="CK131" s="336" t="s">
        <v>1803</v>
      </c>
      <c r="CL131" s="40">
        <v>1.0890732519328594E-2</v>
      </c>
      <c r="CM131" s="40">
        <v>1.2150004506111145E-2</v>
      </c>
      <c r="CN131" s="40">
        <v>1.2895802035927773E-2</v>
      </c>
      <c r="CO131" s="40">
        <v>1.3453060761094093E-2</v>
      </c>
      <c r="CP131" s="40">
        <v>1.3889077119529247E-2</v>
      </c>
      <c r="CQ131" s="336" t="s">
        <v>851</v>
      </c>
      <c r="CR131" s="40">
        <v>8.988499641418457</v>
      </c>
      <c r="CS131" s="40">
        <v>9.6041975021362305</v>
      </c>
      <c r="CT131" s="40">
        <v>10.127206802368164</v>
      </c>
      <c r="CU131" s="40">
        <v>10.910913467407227</v>
      </c>
      <c r="CV131" s="40">
        <v>11.818159103393555</v>
      </c>
      <c r="CW131" s="336" t="s">
        <v>1741</v>
      </c>
      <c r="CX131" s="336" t="s">
        <v>851</v>
      </c>
      <c r="CY131" s="40">
        <v>9.3497848510742188</v>
      </c>
      <c r="CZ131" s="40">
        <v>9.9293050765991211</v>
      </c>
      <c r="DA131" s="40">
        <v>10.568535804748535</v>
      </c>
      <c r="DB131" s="40">
        <v>11.444214820861816</v>
      </c>
      <c r="DC131" s="40">
        <v>12.402111053466797</v>
      </c>
      <c r="DD131" s="336" t="s">
        <v>1447</v>
      </c>
      <c r="DE131" s="336" t="s">
        <v>851</v>
      </c>
      <c r="DF131" s="40">
        <v>12.807354927062988</v>
      </c>
      <c r="DG131" s="336" t="s">
        <v>1803</v>
      </c>
      <c r="DH131" s="336" t="s">
        <v>851</v>
      </c>
      <c r="DI131" s="336" t="s">
        <v>851</v>
      </c>
      <c r="DJ131" s="336">
        <v>11.1</v>
      </c>
      <c r="DK131" s="336" t="s">
        <v>1738</v>
      </c>
      <c r="DL131" s="336" t="s">
        <v>851</v>
      </c>
      <c r="DM131" s="336" t="s">
        <v>851</v>
      </c>
      <c r="DN131" s="336" t="s">
        <v>436</v>
      </c>
      <c r="DO131" s="40">
        <v>-1.660974882543087E-2</v>
      </c>
      <c r="DP131" s="40">
        <v>2.4223711341619492E-2</v>
      </c>
      <c r="DQ131" s="40">
        <v>1.7645373940467834E-2</v>
      </c>
      <c r="DR131" s="40">
        <v>1.5390759333968163E-2</v>
      </c>
      <c r="DS131" s="40">
        <v>-3.4964889287948608E-2</v>
      </c>
      <c r="DT131" s="336" t="s">
        <v>851</v>
      </c>
      <c r="DU131" s="336" t="s">
        <v>827</v>
      </c>
      <c r="DV131" s="40">
        <v>1.4989270828664303E-2</v>
      </c>
      <c r="DW131" s="40">
        <v>1.7324171960353851E-2</v>
      </c>
      <c r="DX131" s="40">
        <v>9.9706035107374191E-3</v>
      </c>
      <c r="DY131" s="40">
        <v>5.2344659343361855E-3</v>
      </c>
      <c r="DZ131" s="40">
        <v>-3.1912070699036121E-3</v>
      </c>
      <c r="EA131" s="336" t="s">
        <v>851</v>
      </c>
      <c r="EB131" s="336" t="s">
        <v>1447</v>
      </c>
      <c r="EC131" s="40">
        <v>7.5189773924648762E-3</v>
      </c>
      <c r="ED131" s="40">
        <v>6.1506191268563271E-3</v>
      </c>
      <c r="EE131" s="40">
        <v>6.0616331174969673E-3</v>
      </c>
      <c r="EF131" s="40">
        <v>1.6787802800536156E-2</v>
      </c>
      <c r="EG131" s="40">
        <v>8.3659812808036804E-3</v>
      </c>
      <c r="EH131" s="336" t="s">
        <v>851</v>
      </c>
      <c r="EI131" s="336" t="s">
        <v>1803</v>
      </c>
      <c r="EJ131" s="40">
        <v>1.3449369929730892E-2</v>
      </c>
      <c r="EK131" s="40">
        <v>6.2474519945681095E-3</v>
      </c>
      <c r="EL131" s="40">
        <v>1.5948456712067127E-3</v>
      </c>
      <c r="EM131" s="40">
        <v>2.0986427552998066E-3</v>
      </c>
      <c r="EN131" s="40">
        <v>5.0043575465679169E-3</v>
      </c>
      <c r="EO131" s="336" t="s">
        <v>851</v>
      </c>
      <c r="EP131" s="336" t="s">
        <v>851</v>
      </c>
      <c r="EQ131" s="336" t="s">
        <v>851</v>
      </c>
      <c r="ER131" s="40">
        <v>0.62350000000000005</v>
      </c>
      <c r="ES131" s="336" t="s">
        <v>1739</v>
      </c>
      <c r="ET131" s="336" t="s">
        <v>851</v>
      </c>
      <c r="EU131" s="336" t="s">
        <v>851</v>
      </c>
      <c r="EV131" s="40">
        <v>0.77700000000000002</v>
      </c>
      <c r="EW131" s="336" t="s">
        <v>1739</v>
      </c>
      <c r="EX131" s="336" t="s">
        <v>851</v>
      </c>
      <c r="EY131" s="336" t="s">
        <v>851</v>
      </c>
      <c r="EZ131" s="40">
        <v>0.47340000000000004</v>
      </c>
      <c r="FA131" s="336" t="s">
        <v>1739</v>
      </c>
      <c r="FB131" s="336" t="s">
        <v>851</v>
      </c>
      <c r="FC131" s="40">
        <v>-7.8771151602268219E-2</v>
      </c>
      <c r="FD131" s="40">
        <v>-0.10138386487960815</v>
      </c>
      <c r="FE131" s="40">
        <v>-0.10790934413671494</v>
      </c>
      <c r="FF131" s="40">
        <v>-7.5456790626049042E-2</v>
      </c>
      <c r="FG131" s="40">
        <v>4.5104879885911942E-2</v>
      </c>
      <c r="FH131" s="336" t="s">
        <v>838</v>
      </c>
      <c r="FI131" s="336" t="s">
        <v>851</v>
      </c>
      <c r="FJ131" s="40">
        <v>-8.3803996443748474E-2</v>
      </c>
      <c r="FK131" s="40">
        <v>-0.10540550202131271</v>
      </c>
      <c r="FL131" s="40">
        <v>-0.1223144605755806</v>
      </c>
      <c r="FM131" s="40">
        <v>-0.11598742753267288</v>
      </c>
      <c r="FN131" s="40">
        <v>-0.12025972455739975</v>
      </c>
      <c r="FO131" s="336" t="s">
        <v>840</v>
      </c>
      <c r="FP131" s="336" t="s">
        <v>851</v>
      </c>
      <c r="FQ131" s="40">
        <v>1.1242402791976929</v>
      </c>
      <c r="FR131" s="336" t="s">
        <v>840</v>
      </c>
      <c r="FS131" s="336" t="s">
        <v>851</v>
      </c>
      <c r="FT131" s="336" t="s">
        <v>851</v>
      </c>
      <c r="FU131" s="40">
        <v>5.1637127995491028E-2</v>
      </c>
      <c r="FV131" s="40">
        <v>6.1680521816015244E-2</v>
      </c>
      <c r="FW131" s="40">
        <v>6.752796471118927E-2</v>
      </c>
      <c r="FX131" s="40">
        <v>5.9430498629808426E-2</v>
      </c>
      <c r="FY131" s="40">
        <v>3.1434841454029083E-2</v>
      </c>
      <c r="FZ131" s="336" t="s">
        <v>840</v>
      </c>
      <c r="GA131" s="336" t="s">
        <v>851</v>
      </c>
      <c r="GB131" s="336" t="s">
        <v>851</v>
      </c>
      <c r="GC131" s="336" t="s">
        <v>851</v>
      </c>
      <c r="GD131" s="336" t="s">
        <v>851</v>
      </c>
      <c r="GE131" s="336" t="s">
        <v>851</v>
      </c>
      <c r="GF131" s="336" t="s">
        <v>851</v>
      </c>
      <c r="GG131" s="336" t="s">
        <v>851</v>
      </c>
      <c r="GH131" s="336" t="s">
        <v>851</v>
      </c>
      <c r="GI131" s="336" t="s">
        <v>851</v>
      </c>
      <c r="GJ131" s="336" t="s">
        <v>851</v>
      </c>
      <c r="GK131" s="40">
        <v>4898400</v>
      </c>
      <c r="GL131" s="40">
        <v>4945100</v>
      </c>
      <c r="GM131" s="40">
        <v>4990700</v>
      </c>
      <c r="GN131" s="40">
        <v>5043300</v>
      </c>
      <c r="GO131" s="40">
        <v>5104700</v>
      </c>
      <c r="GP131" s="40">
        <v>5162600</v>
      </c>
      <c r="GQ131" s="40">
        <v>5218400</v>
      </c>
      <c r="GR131" s="40">
        <v>5268400</v>
      </c>
      <c r="GS131" s="40">
        <v>5318700</v>
      </c>
      <c r="GT131" s="40">
        <v>5383300</v>
      </c>
      <c r="GU131" s="40">
        <v>5447900</v>
      </c>
      <c r="GV131" s="40">
        <v>5514600</v>
      </c>
      <c r="GW131" s="40">
        <v>5607200</v>
      </c>
      <c r="GX131" s="40">
        <v>5719600</v>
      </c>
      <c r="GY131" s="40">
        <v>5835500</v>
      </c>
      <c r="GZ131" s="40">
        <v>5956900</v>
      </c>
      <c r="HA131" s="40">
        <v>6079500</v>
      </c>
      <c r="HB131" s="40">
        <v>6198200</v>
      </c>
      <c r="HC131" s="40">
        <v>6322800</v>
      </c>
      <c r="HD131" s="40">
        <v>6456200</v>
      </c>
      <c r="HE131" s="40">
        <v>6591600</v>
      </c>
      <c r="HF131" s="40">
        <v>6696000</v>
      </c>
      <c r="HG131" s="40">
        <v>6796000</v>
      </c>
      <c r="HH131" s="40">
        <v>6893000</v>
      </c>
      <c r="HI131" s="40">
        <v>6988000</v>
      </c>
      <c r="HJ131" s="40">
        <v>7081000</v>
      </c>
      <c r="HK131" s="40">
        <v>7173000</v>
      </c>
      <c r="HL131" s="40">
        <v>7264000</v>
      </c>
      <c r="HM131" s="40">
        <v>7353000</v>
      </c>
      <c r="HN131" s="40">
        <v>7442000</v>
      </c>
      <c r="HO131" s="40">
        <v>7531000</v>
      </c>
      <c r="HP131" s="40">
        <v>7619000</v>
      </c>
      <c r="HQ131" s="40">
        <v>7707000</v>
      </c>
      <c r="HR131" s="40">
        <v>7795000</v>
      </c>
      <c r="HS131" s="40">
        <v>7884000</v>
      </c>
      <c r="HT131" s="40">
        <v>7973000</v>
      </c>
      <c r="HU131" s="40">
        <v>8063000</v>
      </c>
      <c r="HV131" s="40">
        <v>8153000</v>
      </c>
      <c r="HW131" s="40">
        <v>8244000</v>
      </c>
      <c r="HX131" s="40">
        <v>8334000</v>
      </c>
      <c r="HY131" s="40">
        <v>8423000</v>
      </c>
      <c r="HZ131" s="40">
        <v>8511000</v>
      </c>
      <c r="IA131" s="40">
        <v>8599000</v>
      </c>
      <c r="IB131" s="40">
        <v>8686000</v>
      </c>
      <c r="IC131" s="40">
        <v>8773000</v>
      </c>
      <c r="ID131" s="40">
        <v>8858000</v>
      </c>
      <c r="IE131" s="40">
        <v>8942000</v>
      </c>
      <c r="IF131" s="40">
        <v>9024000</v>
      </c>
      <c r="IG131" s="40">
        <v>9105000</v>
      </c>
      <c r="IH131" s="40">
        <v>9185000</v>
      </c>
      <c r="II131" s="40">
        <v>9263000</v>
      </c>
      <c r="IJ131" s="336" t="s">
        <v>851</v>
      </c>
      <c r="IK131" s="336" t="s">
        <v>851</v>
      </c>
      <c r="IL131" s="336" t="s">
        <v>851</v>
      </c>
      <c r="IM131" s="40">
        <v>2.0372243598103523E-2</v>
      </c>
      <c r="IN131" s="40">
        <v>1.933647133409977E-2</v>
      </c>
      <c r="IO131" s="40">
        <v>1.9903220236301422E-2</v>
      </c>
      <c r="IP131" s="40">
        <v>2.0878762006759644E-2</v>
      </c>
      <c r="IQ131" s="40">
        <v>2.0755201578140259E-2</v>
      </c>
      <c r="IR131" s="40">
        <v>1.5714222565293312E-2</v>
      </c>
      <c r="IS131" s="40">
        <v>1.4823870733380318E-2</v>
      </c>
      <c r="IT131" s="40">
        <v>1.4172200113534927E-2</v>
      </c>
      <c r="IU131" s="40">
        <v>1.3687988743185997E-2</v>
      </c>
      <c r="IV131" s="40">
        <v>1.322074793279171E-2</v>
      </c>
      <c r="IW131" s="40">
        <v>1.2908836826682091E-2</v>
      </c>
      <c r="IX131" s="40">
        <v>1.2606664560735226E-2</v>
      </c>
      <c r="IY131" s="40">
        <v>1.2177752330899239E-2</v>
      </c>
      <c r="IZ131" s="40">
        <v>1.2031236663460732E-2</v>
      </c>
      <c r="JA131" s="40">
        <v>1.1888205073773861E-2</v>
      </c>
      <c r="JB131" s="40">
        <v>1.1617292650043964E-2</v>
      </c>
      <c r="JC131" s="40">
        <v>1.1483879759907722E-2</v>
      </c>
      <c r="JD131" s="40">
        <v>1.135349553078413E-2</v>
      </c>
      <c r="JE131" s="40">
        <v>1.1352886445820332E-2</v>
      </c>
      <c r="JF131" s="40">
        <v>1.1225444264709949E-2</v>
      </c>
      <c r="JG131" s="40">
        <v>1.1224862188100815E-2</v>
      </c>
      <c r="JH131" s="40">
        <v>1.1100262403488159E-2</v>
      </c>
      <c r="JI131" s="40">
        <v>1.1099705472588539E-2</v>
      </c>
      <c r="JJ131" s="40">
        <v>1.0857869870960712E-2</v>
      </c>
      <c r="JK131" s="40">
        <v>1.062252651900053E-2</v>
      </c>
      <c r="JL131" s="40">
        <v>1.0393384844064713E-2</v>
      </c>
      <c r="JM131" s="40">
        <v>1.0286472737789154E-2</v>
      </c>
      <c r="JN131" s="40">
        <v>1.0066616348922253E-2</v>
      </c>
      <c r="JO131" s="40">
        <v>9.9662886932492256E-3</v>
      </c>
      <c r="JP131" s="40">
        <v>9.6421819180250168E-3</v>
      </c>
      <c r="JQ131" s="40">
        <v>9.4382725656032562E-3</v>
      </c>
      <c r="JR131" s="40">
        <v>9.1284168884158134E-3</v>
      </c>
      <c r="JS131" s="40">
        <v>8.9360186830163002E-3</v>
      </c>
      <c r="JT131" s="40">
        <v>8.7480051442980766E-3</v>
      </c>
      <c r="JU131" s="40">
        <v>8.4562515839934349E-3</v>
      </c>
      <c r="JV131" s="336" t="s">
        <v>1740</v>
      </c>
      <c r="JW131" s="336" t="s">
        <v>851</v>
      </c>
      <c r="JX131" s="336" t="s">
        <v>851</v>
      </c>
      <c r="JY131" s="336" t="s">
        <v>851</v>
      </c>
      <c r="JZ131" s="336" t="s">
        <v>851</v>
      </c>
      <c r="KA131" s="336" t="s">
        <v>1740</v>
      </c>
      <c r="KB131" s="40">
        <v>0.49478598036020699</v>
      </c>
      <c r="KC131" s="40">
        <v>0.49482304788662196</v>
      </c>
      <c r="KD131" s="40">
        <v>0.49480372882358098</v>
      </c>
      <c r="KE131" s="40">
        <v>0.494751369164938</v>
      </c>
      <c r="KF131" s="40">
        <v>0.49469696225800802</v>
      </c>
      <c r="KG131" s="40">
        <v>0.49466209680250001</v>
      </c>
      <c r="KH131" s="40">
        <v>0.494649420134462</v>
      </c>
      <c r="KI131" s="40">
        <v>0.49464855007304998</v>
      </c>
      <c r="KJ131" s="40">
        <v>0.49465185594819405</v>
      </c>
      <c r="KK131" s="40">
        <v>0.49464795092524</v>
      </c>
      <c r="KL131" s="40">
        <v>0.494630040190709</v>
      </c>
      <c r="KM131" s="40">
        <v>0.49459577087274198</v>
      </c>
      <c r="KN131" s="40">
        <v>0.49455082361952996</v>
      </c>
      <c r="KO131" s="40">
        <v>0.49449588425040197</v>
      </c>
      <c r="KP131" s="40">
        <v>0.49443370942798898</v>
      </c>
      <c r="KQ131" s="40">
        <v>0.49436739149295</v>
      </c>
      <c r="KR131" s="40">
        <v>0.49429714389813001</v>
      </c>
      <c r="KS131" s="40">
        <v>0.49422422842332703</v>
      </c>
      <c r="KT131" s="40">
        <v>0.49415189074301802</v>
      </c>
      <c r="KU131" s="40">
        <v>0.49408577488497502</v>
      </c>
      <c r="KV131" s="40">
        <v>0.49402814964283004</v>
      </c>
      <c r="KW131" s="40">
        <v>0.49397999223289701</v>
      </c>
      <c r="KX131" s="40">
        <v>0.49394174329645701</v>
      </c>
      <c r="KY131" s="40">
        <v>0.49391478834794805</v>
      </c>
      <c r="KZ131" s="40">
        <v>0.49389935622630898</v>
      </c>
      <c r="LA131" s="40">
        <v>0.49389488894971995</v>
      </c>
      <c r="LB131" s="40">
        <v>0.49390282476937003</v>
      </c>
      <c r="LC131" s="40">
        <v>0.49392168361904804</v>
      </c>
      <c r="LD131" s="40">
        <v>0.49394994517887603</v>
      </c>
      <c r="LE131" s="40">
        <v>0.49398789393387998</v>
      </c>
      <c r="LF131" s="40">
        <v>0.49403120300734699</v>
      </c>
      <c r="LG131" s="40">
        <v>0.49408088039678799</v>
      </c>
      <c r="LH131" s="40">
        <v>0.49413605274994898</v>
      </c>
      <c r="LI131" s="40">
        <v>0.49419505730726099</v>
      </c>
      <c r="LJ131" s="40">
        <v>0.49425582243017402</v>
      </c>
      <c r="LK131" s="40">
        <v>0.494317176957775</v>
      </c>
      <c r="LL131" s="336" t="s">
        <v>851</v>
      </c>
      <c r="LM131" s="336" t="s">
        <v>851</v>
      </c>
      <c r="LN131" s="336" t="s">
        <v>1740</v>
      </c>
      <c r="LO131" s="40">
        <v>0.64164865016937256</v>
      </c>
      <c r="LP131" s="40">
        <v>0.63722693920135498</v>
      </c>
      <c r="LQ131" s="40">
        <v>0.63406521081924438</v>
      </c>
      <c r="LR131" s="40">
        <v>0.63154852390289307</v>
      </c>
      <c r="LS131" s="40">
        <v>0.62898004055023193</v>
      </c>
      <c r="LT131" s="40">
        <v>0.62623262405395508</v>
      </c>
      <c r="LU131" s="40">
        <v>0.625</v>
      </c>
      <c r="LV131" s="40">
        <v>0.62301355600357056</v>
      </c>
      <c r="LW131" s="40">
        <v>0.62120991945266724</v>
      </c>
      <c r="LX131" s="40">
        <v>0.62034916877746582</v>
      </c>
      <c r="LY131" s="40">
        <v>0.62123996019363403</v>
      </c>
      <c r="LZ131" s="40">
        <v>0.62275201082229614</v>
      </c>
      <c r="MA131" s="40">
        <v>0.62568831443786621</v>
      </c>
      <c r="MB131" s="40">
        <v>0.62953895330429077</v>
      </c>
      <c r="MC131" s="40">
        <v>0.63356626033782959</v>
      </c>
      <c r="MD131" s="40">
        <v>0.6370999813079834</v>
      </c>
      <c r="ME131" s="40">
        <v>0.64050400257110596</v>
      </c>
      <c r="MF131" s="40">
        <v>0.64357078075408936</v>
      </c>
      <c r="MG131" s="40">
        <v>0.64618343114852905</v>
      </c>
      <c r="MH131" s="40">
        <v>0.64852869510650635</v>
      </c>
      <c r="MI131" s="40">
        <v>0.65044528245925903</v>
      </c>
      <c r="MJ131" s="40">
        <v>0.65186655521392822</v>
      </c>
      <c r="MK131" s="40">
        <v>0.65288853645324707</v>
      </c>
      <c r="ML131" s="40">
        <v>0.65368753671646118</v>
      </c>
      <c r="MM131" s="40">
        <v>0.65406769514083862</v>
      </c>
      <c r="MN131" s="40">
        <v>0.65427994728088379</v>
      </c>
      <c r="MO131" s="40">
        <v>0.65421217679977417</v>
      </c>
      <c r="MP131" s="40">
        <v>0.65391325950622559</v>
      </c>
      <c r="MQ131" s="40">
        <v>0.65346533060073853</v>
      </c>
      <c r="MR131" s="40">
        <v>0.6527983546257019</v>
      </c>
      <c r="MS131" s="40">
        <v>0.65217882394790649</v>
      </c>
      <c r="MT131" s="40">
        <v>0.65153211355209351</v>
      </c>
      <c r="MU131" s="40">
        <v>0.65082001686096191</v>
      </c>
      <c r="MV131" s="40">
        <v>0.65019220113754272</v>
      </c>
      <c r="MW131" s="40">
        <v>0.64921069145202637</v>
      </c>
      <c r="MX131" s="40">
        <v>0.64795422554016113</v>
      </c>
      <c r="MY131" s="336" t="s">
        <v>851</v>
      </c>
      <c r="MZ131" s="336" t="s">
        <v>1740</v>
      </c>
      <c r="NA131" s="40">
        <v>0.6148342490196228</v>
      </c>
      <c r="NB131" s="40">
        <v>0.6090579628944397</v>
      </c>
      <c r="NC131" s="40">
        <v>0.60446745157241821</v>
      </c>
      <c r="ND131" s="40">
        <v>0.60050833225250244</v>
      </c>
      <c r="NE131" s="40">
        <v>0.59654998779296875</v>
      </c>
      <c r="NF131" s="40">
        <v>0.59250134229660034</v>
      </c>
      <c r="NG131" s="40">
        <v>0.5900537371635437</v>
      </c>
      <c r="NH131" s="40">
        <v>0.58696293830871582</v>
      </c>
      <c r="NI131" s="40">
        <v>0.58407080173492432</v>
      </c>
      <c r="NJ131" s="40">
        <v>0.58257013559341431</v>
      </c>
      <c r="NK131" s="40">
        <v>0.58325093984603882</v>
      </c>
      <c r="NL131" s="40">
        <v>0.58497142791748047</v>
      </c>
      <c r="NM131" s="40">
        <v>0.58851873874664307</v>
      </c>
      <c r="NN131" s="40">
        <v>0.59295523166656494</v>
      </c>
      <c r="NO131" s="40">
        <v>0.59768879413604736</v>
      </c>
      <c r="NP131" s="40">
        <v>0.60151374340057373</v>
      </c>
      <c r="NQ131" s="40">
        <v>0.60519754886627197</v>
      </c>
      <c r="NR131" s="40">
        <v>0.60814845561981201</v>
      </c>
      <c r="NS131" s="40">
        <v>0.61064785718917847</v>
      </c>
      <c r="NT131" s="40">
        <v>0.61288684606552124</v>
      </c>
      <c r="NU131" s="40">
        <v>0.61444878578186035</v>
      </c>
      <c r="NV131" s="40">
        <v>0.61589980125427246</v>
      </c>
      <c r="NW131" s="40">
        <v>0.61682814359664917</v>
      </c>
      <c r="NX131" s="40">
        <v>0.61741870641708374</v>
      </c>
      <c r="NY131" s="40">
        <v>0.61747062206268311</v>
      </c>
      <c r="NZ131" s="40">
        <v>0.61711978912353516</v>
      </c>
      <c r="OA131" s="40">
        <v>0.6163787841796875</v>
      </c>
      <c r="OB131" s="40">
        <v>0.61530411243438721</v>
      </c>
      <c r="OC131" s="40">
        <v>0.6137462854385376</v>
      </c>
      <c r="OD131" s="40">
        <v>0.6117633581161499</v>
      </c>
      <c r="OE131" s="40">
        <v>0.60939264297485352</v>
      </c>
      <c r="OF131" s="40">
        <v>0.60668754577636719</v>
      </c>
      <c r="OG131" s="40">
        <v>0.60361260175704956</v>
      </c>
      <c r="OH131" s="40">
        <v>0.60054916143417358</v>
      </c>
      <c r="OI131" s="40">
        <v>0.59760481119155884</v>
      </c>
      <c r="OJ131" s="40">
        <v>0.59516352415084839</v>
      </c>
      <c r="OK131" s="336" t="s">
        <v>851</v>
      </c>
      <c r="OL131" s="336" t="s">
        <v>851</v>
      </c>
      <c r="OM131" s="336" t="s">
        <v>1740</v>
      </c>
      <c r="ON131" s="40">
        <v>0.55438196659088135</v>
      </c>
      <c r="OO131" s="40">
        <v>0.55346441268920898</v>
      </c>
      <c r="OP131" s="40">
        <v>0.55317509174346924</v>
      </c>
      <c r="OQ131" s="40">
        <v>0.55285221338272095</v>
      </c>
      <c r="OR131" s="40">
        <v>0.55171865224838257</v>
      </c>
      <c r="OS131" s="40">
        <v>0.54958343505859375</v>
      </c>
      <c r="OT131" s="40">
        <v>0.5480884313583374</v>
      </c>
      <c r="OU131" s="40">
        <v>0.54532074928283691</v>
      </c>
      <c r="OV131" s="40">
        <v>0.54185408353805542</v>
      </c>
      <c r="OW131" s="40">
        <v>0.53863763809204102</v>
      </c>
      <c r="OX131" s="40">
        <v>0.53650611639022827</v>
      </c>
      <c r="OY131" s="40">
        <v>0.53450441360473633</v>
      </c>
      <c r="OZ131" s="40">
        <v>0.53317731618881226</v>
      </c>
      <c r="PA131" s="40">
        <v>0.53270775079727173</v>
      </c>
      <c r="PB131" s="40">
        <v>0.53332436084747314</v>
      </c>
      <c r="PC131" s="40">
        <v>0.53498870134353638</v>
      </c>
      <c r="PD131" s="40">
        <v>0.53799712657928467</v>
      </c>
      <c r="PE131" s="40">
        <v>0.54210460186004639</v>
      </c>
      <c r="PF131" s="40">
        <v>0.54663246870040894</v>
      </c>
      <c r="PG131" s="40">
        <v>0.55136984586715698</v>
      </c>
      <c r="PH131" s="40">
        <v>0.5553743839263916</v>
      </c>
      <c r="PI131" s="40">
        <v>0.55897307395935059</v>
      </c>
      <c r="PJ131" s="40">
        <v>0.56200170516967773</v>
      </c>
      <c r="PK131" s="40">
        <v>0.56477439403533936</v>
      </c>
      <c r="PL131" s="40">
        <v>0.56707465648651123</v>
      </c>
      <c r="PM131" s="40">
        <v>0.56915587186813354</v>
      </c>
      <c r="PN131" s="40">
        <v>0.57090824842453003</v>
      </c>
      <c r="PO131" s="40">
        <v>0.57227581739425659</v>
      </c>
      <c r="PP131" s="40">
        <v>0.57333642244338989</v>
      </c>
      <c r="PQ131" s="40">
        <v>0.57392001152038574</v>
      </c>
      <c r="PR131" s="40">
        <v>0.57405734062194824</v>
      </c>
      <c r="PS131" s="40">
        <v>0.57414448261260986</v>
      </c>
      <c r="PT131" s="40">
        <v>0.57369238138198853</v>
      </c>
      <c r="PU131" s="40">
        <v>0.57320153713226318</v>
      </c>
      <c r="PV131" s="40">
        <v>0.57223737239837646</v>
      </c>
      <c r="PW131" s="40">
        <v>0.57076543569564819</v>
      </c>
      <c r="PX131" s="336" t="s">
        <v>851</v>
      </c>
      <c r="PY131" s="336" t="s">
        <v>851</v>
      </c>
      <c r="PZ131" s="40">
        <v>0.68519999999999992</v>
      </c>
      <c r="QA131" s="40">
        <v>0.6875</v>
      </c>
      <c r="QB131" s="40">
        <v>0.68650000000000011</v>
      </c>
      <c r="QC131" s="40">
        <v>0.68480000000000008</v>
      </c>
      <c r="QD131" s="40">
        <v>0.69530000000000003</v>
      </c>
      <c r="QE131" s="40">
        <v>0.70200000000000007</v>
      </c>
      <c r="QF131" s="40">
        <v>0.69370000000000009</v>
      </c>
      <c r="QG131" s="40">
        <v>0.68480000000000008</v>
      </c>
      <c r="QH131" s="40">
        <v>0.67510000000000003</v>
      </c>
      <c r="QI131" s="40">
        <v>0.67700000000000005</v>
      </c>
      <c r="QJ131" s="40">
        <v>0.68159999999999998</v>
      </c>
      <c r="QK131" s="40">
        <v>0.67519999999999991</v>
      </c>
      <c r="QL131" s="40">
        <v>0.66049999999999998</v>
      </c>
      <c r="QM131" s="40">
        <v>0.65930000000000011</v>
      </c>
      <c r="QN131" s="40">
        <v>0.65879999999999994</v>
      </c>
      <c r="QO131" s="40">
        <v>0.6502</v>
      </c>
      <c r="QP131" s="40">
        <v>0.63639999999999997</v>
      </c>
      <c r="QQ131" s="40">
        <v>0.62450000000000006</v>
      </c>
      <c r="QR131" s="40">
        <v>0.62350000000000005</v>
      </c>
      <c r="QS131" s="336" t="s">
        <v>851</v>
      </c>
      <c r="QT131" s="336" t="s">
        <v>851</v>
      </c>
      <c r="QU131" s="336" t="s">
        <v>851</v>
      </c>
      <c r="QV131" s="336" t="s">
        <v>851</v>
      </c>
      <c r="QW131" s="40">
        <v>-1.6025644727051258E-3</v>
      </c>
      <c r="QX131" s="336" t="s">
        <v>851</v>
      </c>
      <c r="QY131" s="336" t="s">
        <v>851</v>
      </c>
      <c r="QZ131" s="336" t="s">
        <v>851</v>
      </c>
      <c r="RA131" s="336" t="s">
        <v>851</v>
      </c>
      <c r="RB131" s="336" t="s">
        <v>851</v>
      </c>
      <c r="RC131" s="336" t="s">
        <v>851</v>
      </c>
      <c r="RD131" s="336" t="s">
        <v>851</v>
      </c>
      <c r="RE131" s="336" t="s">
        <v>851</v>
      </c>
      <c r="RF131" s="40">
        <v>0.29699999999999999</v>
      </c>
      <c r="RG131" s="40">
        <v>2019</v>
      </c>
      <c r="RH131" s="336" t="s">
        <v>840</v>
      </c>
      <c r="RI131" s="336" t="s">
        <v>851</v>
      </c>
      <c r="RJ131" s="40">
        <v>6.0000000000000001E-3</v>
      </c>
      <c r="RK131" s="40">
        <v>2019</v>
      </c>
      <c r="RL131" s="336" t="s">
        <v>840</v>
      </c>
      <c r="RM131" s="336" t="s">
        <v>851</v>
      </c>
      <c r="RN131" s="40">
        <v>9.6999999999999989E-2</v>
      </c>
      <c r="RO131" s="40">
        <v>2019</v>
      </c>
      <c r="RP131" s="336" t="s">
        <v>840</v>
      </c>
      <c r="RQ131" s="336" t="s">
        <v>851</v>
      </c>
      <c r="RR131" s="40">
        <v>0.52600000000000002</v>
      </c>
      <c r="RS131" s="40">
        <v>2019</v>
      </c>
      <c r="RT131" s="336" t="s">
        <v>840</v>
      </c>
      <c r="RU131" s="336" t="s">
        <v>851</v>
      </c>
      <c r="RV131" s="40">
        <v>0.253</v>
      </c>
      <c r="RW131" s="40">
        <v>2020</v>
      </c>
      <c r="RX131" s="336" t="s">
        <v>840</v>
      </c>
      <c r="RY131" s="336" t="s">
        <v>851</v>
      </c>
      <c r="RZ131" s="336" t="s">
        <v>838</v>
      </c>
      <c r="SA131" s="40">
        <v>0.20167623460292816</v>
      </c>
      <c r="SB131" s="40">
        <v>0.22688862681388855</v>
      </c>
      <c r="SC131" s="40">
        <v>0.24328699707984924</v>
      </c>
      <c r="SD131" s="40">
        <v>0.26161560416221619</v>
      </c>
      <c r="SE131" s="40">
        <v>0.23482535779476166</v>
      </c>
      <c r="SF131" s="336" t="s">
        <v>851</v>
      </c>
      <c r="SG131" s="336" t="s">
        <v>851</v>
      </c>
      <c r="SH131" s="40">
        <v>0.25089117884635925</v>
      </c>
      <c r="SI131" s="40">
        <v>0.28167194128036499</v>
      </c>
      <c r="SJ131" s="40">
        <v>0.30385690927505493</v>
      </c>
      <c r="SK131" s="40">
        <v>0.31791803240776062</v>
      </c>
      <c r="SL131" s="40">
        <v>0.31460094451904297</v>
      </c>
      <c r="SM131" s="336" t="s">
        <v>840</v>
      </c>
      <c r="SN131" s="336" t="s">
        <v>851</v>
      </c>
      <c r="SO131" s="336" t="s">
        <v>851</v>
      </c>
      <c r="SP131" s="40">
        <v>3.597269207239151E-2</v>
      </c>
      <c r="SQ131" s="40">
        <v>3.5578981041908264E-2</v>
      </c>
      <c r="SR131" s="40">
        <v>3.167521208524704E-2</v>
      </c>
      <c r="SS131" s="40">
        <v>1.5991928055882454E-2</v>
      </c>
      <c r="ST131" s="40">
        <v>-9.0142063796520233E-2</v>
      </c>
      <c r="SU131" s="336" t="s">
        <v>838</v>
      </c>
      <c r="SV131" s="336" t="s">
        <v>851</v>
      </c>
      <c r="SW131" s="336" t="s">
        <v>851</v>
      </c>
      <c r="SX131" s="40">
        <v>4.3219044804573059E-2</v>
      </c>
      <c r="SY131" s="40">
        <v>4.1590075939893723E-2</v>
      </c>
      <c r="SZ131" s="40">
        <v>4.0394838899374008E-2</v>
      </c>
      <c r="TA131" s="40">
        <v>4.1730154305696487E-2</v>
      </c>
      <c r="TB131" s="40">
        <v>4.497934877872467E-2</v>
      </c>
      <c r="TC131" s="336" t="s">
        <v>840</v>
      </c>
      <c r="TD131" s="336" t="s">
        <v>851</v>
      </c>
      <c r="TE131" s="336" t="s">
        <v>851</v>
      </c>
      <c r="TF131" s="336" t="s">
        <v>851</v>
      </c>
      <c r="TG131" s="40">
        <v>2.1338118240237236E-2</v>
      </c>
      <c r="TH131" s="40">
        <v>1.956833153963089E-2</v>
      </c>
      <c r="TI131" s="40">
        <v>1.3038225471973419E-2</v>
      </c>
      <c r="TJ131" s="40">
        <v>-3.4180558286607265E-3</v>
      </c>
      <c r="TK131" s="40">
        <v>-0.10670127719640732</v>
      </c>
      <c r="TL131" s="336" t="s">
        <v>838</v>
      </c>
      <c r="TM131" s="336" t="s">
        <v>851</v>
      </c>
      <c r="TN131" s="336" t="s">
        <v>851</v>
      </c>
      <c r="TO131" s="336" t="s">
        <v>851</v>
      </c>
      <c r="TP131" s="40">
        <v>2.8816867619752884E-2</v>
      </c>
      <c r="TQ131" s="40">
        <v>2.5931462645530701E-2</v>
      </c>
      <c r="TR131" s="40">
        <v>2.2220905870199203E-2</v>
      </c>
      <c r="TS131" s="40">
        <v>2.1513963118195534E-2</v>
      </c>
      <c r="TT131" s="40">
        <v>2.4100584909319878E-2</v>
      </c>
      <c r="TU131" s="336" t="s">
        <v>840</v>
      </c>
      <c r="TV131" s="336" t="s">
        <v>851</v>
      </c>
      <c r="TW131" s="40">
        <v>1240</v>
      </c>
      <c r="TX131" s="336" t="s">
        <v>840</v>
      </c>
      <c r="TY131" s="336" t="s">
        <v>851</v>
      </c>
      <c r="TZ131" s="40">
        <v>1226.1829833984375</v>
      </c>
      <c r="UA131" s="336" t="s">
        <v>838</v>
      </c>
      <c r="UB131" s="336" t="s">
        <v>851</v>
      </c>
      <c r="UC131" s="40">
        <v>1226.82446368562</v>
      </c>
      <c r="UD131" s="336" t="s">
        <v>840</v>
      </c>
      <c r="UE131" s="336" t="s">
        <v>851</v>
      </c>
      <c r="UF131" s="336" t="s">
        <v>851</v>
      </c>
      <c r="UG131" s="40">
        <v>0.12290509045124054</v>
      </c>
      <c r="UH131" s="40">
        <v>0.1255047470331192</v>
      </c>
      <c r="UI131" s="40">
        <v>0.13537764549255371</v>
      </c>
      <c r="UJ131" s="40">
        <v>0.18615880608558655</v>
      </c>
      <c r="UK131" s="40">
        <v>0.2799302339553833</v>
      </c>
      <c r="UL131" s="336" t="s">
        <v>838</v>
      </c>
      <c r="UM131" s="336" t="s">
        <v>851</v>
      </c>
      <c r="UN131" s="336" t="s">
        <v>851</v>
      </c>
      <c r="UO131" s="336" t="s">
        <v>851</v>
      </c>
      <c r="UP131" s="40">
        <v>0.16708718240261078</v>
      </c>
      <c r="UQ131" s="40">
        <v>0.17626643180847168</v>
      </c>
      <c r="UR131" s="40">
        <v>0.18154245615005493</v>
      </c>
      <c r="US131" s="40">
        <v>0.20193059742450714</v>
      </c>
      <c r="UT131" s="40">
        <v>0.19434122741222382</v>
      </c>
      <c r="UU131" s="336" t="s">
        <v>840</v>
      </c>
    </row>
    <row r="132" spans="1:567">
      <c r="A132" s="336" t="s">
        <v>426</v>
      </c>
      <c r="B132" s="336" t="s">
        <v>92</v>
      </c>
      <c r="C132" s="336" t="s">
        <v>317</v>
      </c>
      <c r="D132" s="40">
        <v>3.5299349576234818E-2</v>
      </c>
      <c r="E132" s="336" t="s">
        <v>436</v>
      </c>
      <c r="F132" s="40">
        <v>6.1107564717531204E-2</v>
      </c>
      <c r="G132" s="336" t="s">
        <v>1741</v>
      </c>
      <c r="H132" s="40">
        <v>5.9842206537723541E-2</v>
      </c>
      <c r="I132" s="336" t="s">
        <v>1447</v>
      </c>
      <c r="J132" s="40">
        <v>5.1534436643123627E-2</v>
      </c>
      <c r="K132" s="336" t="s">
        <v>1803</v>
      </c>
      <c r="L132" s="336" t="s">
        <v>471</v>
      </c>
      <c r="M132" s="40">
        <v>0.38299998641014099</v>
      </c>
      <c r="N132" s="40"/>
      <c r="O132" s="336" t="s">
        <v>1736</v>
      </c>
      <c r="P132" s="40"/>
      <c r="Q132" s="336" t="s">
        <v>1736</v>
      </c>
      <c r="R132" s="40"/>
      <c r="S132" s="336" t="s">
        <v>1736</v>
      </c>
      <c r="T132" s="40"/>
      <c r="U132" s="336" t="s">
        <v>1736</v>
      </c>
      <c r="V132" s="336" t="s">
        <v>851</v>
      </c>
      <c r="W132" s="336" t="s">
        <v>1741</v>
      </c>
      <c r="X132" s="40">
        <v>0.46892496943473816</v>
      </c>
      <c r="Y132" s="40"/>
      <c r="Z132" s="336" t="s">
        <v>1736</v>
      </c>
      <c r="AA132" s="40"/>
      <c r="AB132" s="336" t="s">
        <v>1736</v>
      </c>
      <c r="AC132" s="40"/>
      <c r="AD132" s="336" t="s">
        <v>1736</v>
      </c>
      <c r="AE132" s="40">
        <v>0.46892496943473816</v>
      </c>
      <c r="AF132" s="336" t="s">
        <v>1741</v>
      </c>
      <c r="AG132" s="336" t="s">
        <v>851</v>
      </c>
      <c r="AH132" s="336" t="s">
        <v>1447</v>
      </c>
      <c r="AI132" s="40">
        <v>0.39763104915618896</v>
      </c>
      <c r="AJ132" s="40"/>
      <c r="AK132" s="336" t="s">
        <v>1736</v>
      </c>
      <c r="AL132" s="40"/>
      <c r="AM132" s="336" t="s">
        <v>1736</v>
      </c>
      <c r="AN132" s="40"/>
      <c r="AO132" s="336" t="s">
        <v>1736</v>
      </c>
      <c r="AP132" s="40">
        <v>0.39763104915618896</v>
      </c>
      <c r="AQ132" s="336" t="s">
        <v>1447</v>
      </c>
      <c r="AR132" s="336" t="s">
        <v>851</v>
      </c>
      <c r="AS132" s="336" t="s">
        <v>1803</v>
      </c>
      <c r="AT132" s="40">
        <v>0.39798420667648315</v>
      </c>
      <c r="AU132" s="40"/>
      <c r="AV132" s="336" t="s">
        <v>1736</v>
      </c>
      <c r="AW132" s="40"/>
      <c r="AX132" s="336" t="s">
        <v>1736</v>
      </c>
      <c r="AY132" s="40"/>
      <c r="AZ132" s="336" t="s">
        <v>1736</v>
      </c>
      <c r="BA132" s="40">
        <v>0.39798420667648315</v>
      </c>
      <c r="BB132" s="336" t="s">
        <v>1803</v>
      </c>
      <c r="BC132" s="336" t="s">
        <v>851</v>
      </c>
      <c r="BD132" s="336" t="s">
        <v>436</v>
      </c>
      <c r="BE132" s="40">
        <v>3.2560226917266846</v>
      </c>
      <c r="BF132" s="336" t="s">
        <v>827</v>
      </c>
      <c r="BG132" s="40">
        <v>2.9132847785949707</v>
      </c>
      <c r="BH132" s="336" t="s">
        <v>1447</v>
      </c>
      <c r="BI132" s="40">
        <v>2.8050801753997803</v>
      </c>
      <c r="BJ132" s="336" t="s">
        <v>1803</v>
      </c>
      <c r="BK132" s="40">
        <v>3.3985457420349121</v>
      </c>
      <c r="BL132" s="336" t="s">
        <v>851</v>
      </c>
      <c r="BM132" s="40">
        <v>3.0045096874237061</v>
      </c>
      <c r="BN132" s="336" t="s">
        <v>470</v>
      </c>
      <c r="BO132" s="336" t="s">
        <v>851</v>
      </c>
      <c r="BP132" s="336" t="s">
        <v>436</v>
      </c>
      <c r="BQ132" s="40">
        <v>8.710099384188652E-3</v>
      </c>
      <c r="BR132" s="40">
        <v>8.6140427738428116E-3</v>
      </c>
      <c r="BS132" s="40">
        <v>9.1180354356765747E-3</v>
      </c>
      <c r="BT132" s="40">
        <v>9.9367396906018257E-3</v>
      </c>
      <c r="BU132" s="40">
        <v>9.9367694929242134E-3</v>
      </c>
      <c r="BV132" s="336" t="s">
        <v>851</v>
      </c>
      <c r="BW132" s="336" t="s">
        <v>827</v>
      </c>
      <c r="BX132" s="40">
        <v>7.9372059553861618E-3</v>
      </c>
      <c r="BY132" s="40">
        <v>7.3225423693656921E-3</v>
      </c>
      <c r="BZ132" s="40">
        <v>7.156753446906805E-3</v>
      </c>
      <c r="CA132" s="40">
        <v>7.4106054380536079E-3</v>
      </c>
      <c r="CB132" s="40">
        <v>7.6919333077967167E-3</v>
      </c>
      <c r="CC132" s="336" t="s">
        <v>851</v>
      </c>
      <c r="CD132" s="336" t="s">
        <v>1447</v>
      </c>
      <c r="CE132" s="40">
        <v>7.5855613686144352E-3</v>
      </c>
      <c r="CF132" s="40">
        <v>7.2277500294148922E-3</v>
      </c>
      <c r="CG132" s="40">
        <v>7.4868807569146156E-3</v>
      </c>
      <c r="CH132" s="40">
        <v>7.8160138800740242E-3</v>
      </c>
      <c r="CI132" s="40">
        <v>8.0642886459827423E-3</v>
      </c>
      <c r="CJ132" s="336" t="s">
        <v>851</v>
      </c>
      <c r="CK132" s="336" t="s">
        <v>1803</v>
      </c>
      <c r="CL132" s="40">
        <v>7.5084846466779709E-3</v>
      </c>
      <c r="CM132" s="40">
        <v>7.4599394574761391E-3</v>
      </c>
      <c r="CN132" s="40">
        <v>7.7384579926729202E-3</v>
      </c>
      <c r="CO132" s="40">
        <v>8.0663105472922325E-3</v>
      </c>
      <c r="CP132" s="40">
        <v>8.322528563439846E-3</v>
      </c>
      <c r="CQ132" s="336" t="s">
        <v>851</v>
      </c>
      <c r="CR132" s="40">
        <v>3.4713504314422607</v>
      </c>
      <c r="CS132" s="40">
        <v>3.8363206386566162</v>
      </c>
      <c r="CT132" s="40">
        <v>4.1617579460144043</v>
      </c>
      <c r="CU132" s="40">
        <v>4.5034856796264648</v>
      </c>
      <c r="CV132" s="40">
        <v>4.8703474998474121</v>
      </c>
      <c r="CW132" s="336" t="s">
        <v>1741</v>
      </c>
      <c r="CX132" s="336" t="s">
        <v>851</v>
      </c>
      <c r="CY132" s="40">
        <v>3.7015705108642578</v>
      </c>
      <c r="CZ132" s="40">
        <v>4.0327267646789551</v>
      </c>
      <c r="DA132" s="40">
        <v>4.3648796081542969</v>
      </c>
      <c r="DB132" s="40">
        <v>4.7192234992980957</v>
      </c>
      <c r="DC132" s="40">
        <v>5.1061553955078125</v>
      </c>
      <c r="DD132" s="336" t="s">
        <v>1447</v>
      </c>
      <c r="DE132" s="336" t="s">
        <v>851</v>
      </c>
      <c r="DF132" s="40">
        <v>5.2696700096130371</v>
      </c>
      <c r="DG132" s="336" t="s">
        <v>1803</v>
      </c>
      <c r="DH132" s="336" t="s">
        <v>851</v>
      </c>
      <c r="DI132" s="336" t="s">
        <v>851</v>
      </c>
      <c r="DJ132" s="336">
        <v>5.3</v>
      </c>
      <c r="DK132" s="336" t="s">
        <v>1738</v>
      </c>
      <c r="DL132" s="336" t="s">
        <v>851</v>
      </c>
      <c r="DM132" s="336" t="s">
        <v>851</v>
      </c>
      <c r="DN132" s="336" t="s">
        <v>1012</v>
      </c>
      <c r="DO132" s="40">
        <v>5.170782096683979E-3</v>
      </c>
      <c r="DP132" s="40">
        <v>3.3847708255052567E-3</v>
      </c>
      <c r="DQ132" s="40">
        <v>1.9963621161878109E-3</v>
      </c>
      <c r="DR132" s="40">
        <v>-8.4743676707148552E-3</v>
      </c>
      <c r="DS132" s="40">
        <v>1.2549319304525852E-2</v>
      </c>
      <c r="DT132" s="336" t="s">
        <v>851</v>
      </c>
      <c r="DU132" s="336" t="s">
        <v>827</v>
      </c>
      <c r="DV132" s="40">
        <v>1.0619525797665119E-2</v>
      </c>
      <c r="DW132" s="40">
        <v>1.1740736663341522E-2</v>
      </c>
      <c r="DX132" s="40">
        <v>8.0963224172592163E-3</v>
      </c>
      <c r="DY132" s="40">
        <v>1.1838048696517944E-2</v>
      </c>
      <c r="DZ132" s="40">
        <v>-3.7082785274833441E-3</v>
      </c>
      <c r="EA132" s="336" t="s">
        <v>851</v>
      </c>
      <c r="EB132" s="336" t="s">
        <v>1447</v>
      </c>
      <c r="EC132" s="40">
        <v>6.6462083486840129E-4</v>
      </c>
      <c r="ED132" s="40">
        <v>9.8407668701838702E-5</v>
      </c>
      <c r="EE132" s="40">
        <v>8.1745265051722527E-3</v>
      </c>
      <c r="EF132" s="40">
        <v>1.3099481351673603E-2</v>
      </c>
      <c r="EG132" s="40">
        <v>1.5877502039074898E-2</v>
      </c>
      <c r="EH132" s="336" t="s">
        <v>851</v>
      </c>
      <c r="EI132" s="336" t="s">
        <v>1803</v>
      </c>
      <c r="EJ132" s="40">
        <v>2.0193499512970448E-3</v>
      </c>
      <c r="EK132" s="40">
        <v>-4.192437045276165E-4</v>
      </c>
      <c r="EL132" s="40">
        <v>3.5080299712717533E-3</v>
      </c>
      <c r="EM132" s="40">
        <v>-3.1523341313004494E-3</v>
      </c>
      <c r="EN132" s="40">
        <v>-1.0937325656414032E-2</v>
      </c>
      <c r="EO132" s="336" t="s">
        <v>851</v>
      </c>
      <c r="EP132" s="336" t="s">
        <v>851</v>
      </c>
      <c r="EQ132" s="336" t="s">
        <v>851</v>
      </c>
      <c r="ER132" s="40">
        <v>0.81379999999999997</v>
      </c>
      <c r="ES132" s="336" t="s">
        <v>1739</v>
      </c>
      <c r="ET132" s="336" t="s">
        <v>851</v>
      </c>
      <c r="EU132" s="336" t="s">
        <v>851</v>
      </c>
      <c r="EV132" s="40">
        <v>0.82269999999999999</v>
      </c>
      <c r="EW132" s="336" t="s">
        <v>1739</v>
      </c>
      <c r="EX132" s="336" t="s">
        <v>851</v>
      </c>
      <c r="EY132" s="336" t="s">
        <v>851</v>
      </c>
      <c r="EZ132" s="40">
        <v>0.80489999999999995</v>
      </c>
      <c r="FA132" s="336" t="s">
        <v>1739</v>
      </c>
      <c r="FB132" s="336" t="s">
        <v>851</v>
      </c>
      <c r="FC132" s="40"/>
      <c r="FD132" s="40"/>
      <c r="FE132" s="40"/>
      <c r="FF132" s="40"/>
      <c r="FG132" s="40"/>
      <c r="FH132" s="336" t="s">
        <v>1737</v>
      </c>
      <c r="FI132" s="336" t="s">
        <v>851</v>
      </c>
      <c r="FJ132" s="40">
        <v>-4.5644577592611313E-2</v>
      </c>
      <c r="FK132" s="40">
        <v>-5.2308894693851471E-2</v>
      </c>
      <c r="FL132" s="40">
        <v>-7.7972888946533203E-2</v>
      </c>
      <c r="FM132" s="40">
        <v>-9.2739969491958618E-2</v>
      </c>
      <c r="FN132" s="40">
        <v>-5.1916602998971939E-2</v>
      </c>
      <c r="FO132" s="336" t="s">
        <v>840</v>
      </c>
      <c r="FP132" s="336" t="s">
        <v>851</v>
      </c>
      <c r="FQ132" s="40">
        <v>0.89694619178771973</v>
      </c>
      <c r="FR132" s="336" t="s">
        <v>840</v>
      </c>
      <c r="FS132" s="336" t="s">
        <v>851</v>
      </c>
      <c r="FT132" s="336" t="s">
        <v>851</v>
      </c>
      <c r="FU132" s="40">
        <v>4.4899225234985352E-2</v>
      </c>
      <c r="FV132" s="40">
        <v>5.6372147053480148E-2</v>
      </c>
      <c r="FW132" s="40">
        <v>6.0813155025243759E-2</v>
      </c>
      <c r="FX132" s="40">
        <v>7.031550258398056E-2</v>
      </c>
      <c r="FY132" s="40">
        <v>4.1407827287912369E-2</v>
      </c>
      <c r="FZ132" s="336" t="s">
        <v>840</v>
      </c>
      <c r="GA132" s="336" t="s">
        <v>851</v>
      </c>
      <c r="GB132" s="336" t="s">
        <v>851</v>
      </c>
      <c r="GC132" s="336" t="s">
        <v>851</v>
      </c>
      <c r="GD132" s="336" t="s">
        <v>851</v>
      </c>
      <c r="GE132" s="336" t="s">
        <v>851</v>
      </c>
      <c r="GF132" s="336" t="s">
        <v>851</v>
      </c>
      <c r="GG132" s="336" t="s">
        <v>851</v>
      </c>
      <c r="GH132" s="336" t="s">
        <v>851</v>
      </c>
      <c r="GI132" s="336" t="s">
        <v>851</v>
      </c>
      <c r="GJ132" s="336" t="s">
        <v>851</v>
      </c>
      <c r="GK132" s="40">
        <v>5323701</v>
      </c>
      <c r="GL132" s="40">
        <v>5409584</v>
      </c>
      <c r="GM132" s="40">
        <v>5493247</v>
      </c>
      <c r="GN132" s="40">
        <v>5576640</v>
      </c>
      <c r="GO132" s="40">
        <v>5662199</v>
      </c>
      <c r="GP132" s="40">
        <v>5751675</v>
      </c>
      <c r="GQ132" s="40">
        <v>5846075</v>
      </c>
      <c r="GR132" s="40">
        <v>5944950</v>
      </c>
      <c r="GS132" s="40">
        <v>6046630</v>
      </c>
      <c r="GT132" s="40">
        <v>6148621</v>
      </c>
      <c r="GU132" s="40">
        <v>6249168</v>
      </c>
      <c r="GV132" s="40">
        <v>6347564</v>
      </c>
      <c r="GW132" s="40">
        <v>6444527</v>
      </c>
      <c r="GX132" s="40">
        <v>6541302</v>
      </c>
      <c r="GY132" s="40">
        <v>6639763</v>
      </c>
      <c r="GZ132" s="40">
        <v>6741160</v>
      </c>
      <c r="HA132" s="40">
        <v>6845848</v>
      </c>
      <c r="HB132" s="40">
        <v>6953031</v>
      </c>
      <c r="HC132" s="40">
        <v>7061498</v>
      </c>
      <c r="HD132" s="40">
        <v>7169456</v>
      </c>
      <c r="HE132" s="40">
        <v>7275556</v>
      </c>
      <c r="HF132" s="40">
        <v>7379000</v>
      </c>
      <c r="HG132" s="40">
        <v>7481000</v>
      </c>
      <c r="HH132" s="40">
        <v>7581000</v>
      </c>
      <c r="HI132" s="40">
        <v>7678000</v>
      </c>
      <c r="HJ132" s="40">
        <v>7775000</v>
      </c>
      <c r="HK132" s="40">
        <v>7869000</v>
      </c>
      <c r="HL132" s="40">
        <v>7961000</v>
      </c>
      <c r="HM132" s="40">
        <v>8052000</v>
      </c>
      <c r="HN132" s="40">
        <v>8140000</v>
      </c>
      <c r="HO132" s="40">
        <v>8226000</v>
      </c>
      <c r="HP132" s="40">
        <v>8310000</v>
      </c>
      <c r="HQ132" s="40">
        <v>8392000</v>
      </c>
      <c r="HR132" s="40">
        <v>8472000</v>
      </c>
      <c r="HS132" s="40">
        <v>8550000</v>
      </c>
      <c r="HT132" s="40">
        <v>8626000</v>
      </c>
      <c r="HU132" s="40">
        <v>8699000</v>
      </c>
      <c r="HV132" s="40">
        <v>8771000</v>
      </c>
      <c r="HW132" s="40">
        <v>8840000</v>
      </c>
      <c r="HX132" s="40">
        <v>8907000</v>
      </c>
      <c r="HY132" s="40">
        <v>8972000</v>
      </c>
      <c r="HZ132" s="40">
        <v>9034000</v>
      </c>
      <c r="IA132" s="40">
        <v>9094000</v>
      </c>
      <c r="IB132" s="40">
        <v>9152000</v>
      </c>
      <c r="IC132" s="40">
        <v>9207000</v>
      </c>
      <c r="ID132" s="40">
        <v>9259000</v>
      </c>
      <c r="IE132" s="40">
        <v>9309000</v>
      </c>
      <c r="IF132" s="40">
        <v>9356000</v>
      </c>
      <c r="IG132" s="40">
        <v>9400000</v>
      </c>
      <c r="IH132" s="40">
        <v>9441000</v>
      </c>
      <c r="II132" s="40">
        <v>9480000</v>
      </c>
      <c r="IJ132" s="336" t="s">
        <v>851</v>
      </c>
      <c r="IK132" s="336" t="s">
        <v>851</v>
      </c>
      <c r="IL132" s="336" t="s">
        <v>851</v>
      </c>
      <c r="IM132" s="40">
        <v>1.5410319902002811E-2</v>
      </c>
      <c r="IN132" s="40">
        <v>1.5535342507064342E-2</v>
      </c>
      <c r="IO132" s="40">
        <v>1.5479531139135361E-2</v>
      </c>
      <c r="IP132" s="40">
        <v>1.5172570012509823E-2</v>
      </c>
      <c r="IQ132" s="40">
        <v>1.4690455980598927E-2</v>
      </c>
      <c r="IR132" s="40">
        <v>1.4117891900241375E-2</v>
      </c>
      <c r="IS132" s="40">
        <v>1.3728344812989235E-2</v>
      </c>
      <c r="IT132" s="40">
        <v>1.3278644531965256E-2</v>
      </c>
      <c r="IU132" s="40">
        <v>1.2713979929685593E-2</v>
      </c>
      <c r="IV132" s="40">
        <v>1.255436148494482E-2</v>
      </c>
      <c r="IW132" s="40">
        <v>1.201753132045269E-2</v>
      </c>
      <c r="IX132" s="40">
        <v>1.1623630300164223E-2</v>
      </c>
      <c r="IY132" s="40">
        <v>1.1365887708961964E-2</v>
      </c>
      <c r="IZ132" s="40">
        <v>1.0869672521948814E-2</v>
      </c>
      <c r="JA132" s="40">
        <v>1.0509689338505268E-2</v>
      </c>
      <c r="JB132" s="40">
        <v>1.0159739293158054E-2</v>
      </c>
      <c r="JC132" s="40">
        <v>9.8192626610398293E-3</v>
      </c>
      <c r="JD132" s="40">
        <v>9.4877369701862335E-3</v>
      </c>
      <c r="JE132" s="40">
        <v>9.1646742075681686E-3</v>
      </c>
      <c r="JF132" s="40">
        <v>8.8496152311563492E-3</v>
      </c>
      <c r="JG132" s="40">
        <v>8.4271784871816635E-3</v>
      </c>
      <c r="JH132" s="40">
        <v>8.2427486777305603E-3</v>
      </c>
      <c r="JI132" s="40">
        <v>7.8360512852668762E-3</v>
      </c>
      <c r="JJ132" s="40">
        <v>7.5506079010665417E-3</v>
      </c>
      <c r="JK132" s="40">
        <v>7.2711324319243431E-3</v>
      </c>
      <c r="JL132" s="40">
        <v>6.8866205401718616E-3</v>
      </c>
      <c r="JM132" s="40">
        <v>6.6196182742714882E-3</v>
      </c>
      <c r="JN132" s="40">
        <v>6.3575790263712406E-3</v>
      </c>
      <c r="JO132" s="40">
        <v>5.9916297905147076E-3</v>
      </c>
      <c r="JP132" s="40">
        <v>5.6319870054721832E-3</v>
      </c>
      <c r="JQ132" s="40">
        <v>5.3856228478252888E-3</v>
      </c>
      <c r="JR132" s="40">
        <v>5.0361747853457928E-3</v>
      </c>
      <c r="JS132" s="40">
        <v>4.6918406151235104E-3</v>
      </c>
      <c r="JT132" s="40">
        <v>4.3522175401449203E-3</v>
      </c>
      <c r="JU132" s="40">
        <v>4.1224095039069653E-3</v>
      </c>
      <c r="JV132" s="336" t="s">
        <v>1740</v>
      </c>
      <c r="JW132" s="336" t="s">
        <v>851</v>
      </c>
      <c r="JX132" s="336" t="s">
        <v>851</v>
      </c>
      <c r="JY132" s="336" t="s">
        <v>851</v>
      </c>
      <c r="JZ132" s="336" t="s">
        <v>851</v>
      </c>
      <c r="KA132" s="336" t="s">
        <v>1740</v>
      </c>
      <c r="KB132" s="40">
        <v>0.50154765648642097</v>
      </c>
      <c r="KC132" s="40">
        <v>0.50200793239931696</v>
      </c>
      <c r="KD132" s="40">
        <v>0.50215970560177292</v>
      </c>
      <c r="KE132" s="40">
        <v>0.50210635193835695</v>
      </c>
      <c r="KF132" s="40">
        <v>0.50199457253102597</v>
      </c>
      <c r="KG132" s="40">
        <v>0.50192645070699693</v>
      </c>
      <c r="KH132" s="40">
        <v>0.501921305349327</v>
      </c>
      <c r="KI132" s="40">
        <v>0.50194719280483702</v>
      </c>
      <c r="KJ132" s="40">
        <v>0.50199086933396397</v>
      </c>
      <c r="KK132" s="40">
        <v>0.50202822281786197</v>
      </c>
      <c r="KL132" s="40">
        <v>0.50204057430117599</v>
      </c>
      <c r="KM132" s="40">
        <v>0.50203230128892007</v>
      </c>
      <c r="KN132" s="40">
        <v>0.50201342467339893</v>
      </c>
      <c r="KO132" s="40">
        <v>0.50198430539499594</v>
      </c>
      <c r="KP132" s="40">
        <v>0.50194385558343402</v>
      </c>
      <c r="KQ132" s="40">
        <v>0.50189277603951299</v>
      </c>
      <c r="KR132" s="40">
        <v>0.50183059428071997</v>
      </c>
      <c r="KS132" s="40">
        <v>0.50175831809632399</v>
      </c>
      <c r="KT132" s="40">
        <v>0.50167511740103699</v>
      </c>
      <c r="KU132" s="40">
        <v>0.50158315678374998</v>
      </c>
      <c r="KV132" s="40">
        <v>0.50148155868390298</v>
      </c>
      <c r="KW132" s="40">
        <v>0.50137102323371108</v>
      </c>
      <c r="KX132" s="40">
        <v>0.50125233273194603</v>
      </c>
      <c r="KY132" s="40">
        <v>0.50112549135256801</v>
      </c>
      <c r="KZ132" s="40">
        <v>0.500990828423725</v>
      </c>
      <c r="LA132" s="40">
        <v>0.50085026194443305</v>
      </c>
      <c r="LB132" s="40">
        <v>0.50070326134612897</v>
      </c>
      <c r="LC132" s="40">
        <v>0.50055138745224903</v>
      </c>
      <c r="LD132" s="40">
        <v>0.50039308996466192</v>
      </c>
      <c r="LE132" s="40">
        <v>0.500230155321715</v>
      </c>
      <c r="LF132" s="40">
        <v>0.50006323468470493</v>
      </c>
      <c r="LG132" s="40">
        <v>0.49989155444960304</v>
      </c>
      <c r="LH132" s="40">
        <v>0.49971707341683003</v>
      </c>
      <c r="LI132" s="40">
        <v>0.49953856240620298</v>
      </c>
      <c r="LJ132" s="40">
        <v>0.49935660391087799</v>
      </c>
      <c r="LK132" s="40">
        <v>0.499171128192897</v>
      </c>
      <c r="LL132" s="336" t="s">
        <v>851</v>
      </c>
      <c r="LM132" s="336" t="s">
        <v>851</v>
      </c>
      <c r="LN132" s="336" t="s">
        <v>1740</v>
      </c>
      <c r="LO132" s="40">
        <v>0.62551474571228027</v>
      </c>
      <c r="LP132" s="40">
        <v>0.62882113456726074</v>
      </c>
      <c r="LQ132" s="40">
        <v>0.63125503063201904</v>
      </c>
      <c r="LR132" s="40">
        <v>0.63320928812026978</v>
      </c>
      <c r="LS132" s="40">
        <v>0.6353302001953125</v>
      </c>
      <c r="LT132" s="40">
        <v>0.63793587684631348</v>
      </c>
      <c r="LU132" s="40">
        <v>0.64005964994430542</v>
      </c>
      <c r="LV132" s="40">
        <v>0.64296215772628784</v>
      </c>
      <c r="LW132" s="40">
        <v>0.64608889818191528</v>
      </c>
      <c r="LX132" s="40">
        <v>0.6492576003074646</v>
      </c>
      <c r="LY132" s="40">
        <v>0.65196138620376587</v>
      </c>
      <c r="LZ132" s="40">
        <v>0.65484815835952759</v>
      </c>
      <c r="MA132" s="40">
        <v>0.65720385313034058</v>
      </c>
      <c r="MB132" s="40">
        <v>0.65946346521377563</v>
      </c>
      <c r="MC132" s="40">
        <v>0.66191643476486206</v>
      </c>
      <c r="MD132" s="40">
        <v>0.66460007429122925</v>
      </c>
      <c r="ME132" s="40">
        <v>0.66714799404144287</v>
      </c>
      <c r="MF132" s="40">
        <v>0.66980457305908203</v>
      </c>
      <c r="MG132" s="40">
        <v>0.67256844043731689</v>
      </c>
      <c r="MH132" s="40">
        <v>0.67520469427108765</v>
      </c>
      <c r="MI132" s="40">
        <v>0.67748665809631348</v>
      </c>
      <c r="MJ132" s="40">
        <v>0.67950338125228882</v>
      </c>
      <c r="MK132" s="40">
        <v>0.68110817670822144</v>
      </c>
      <c r="ML132" s="40">
        <v>0.6825791597366333</v>
      </c>
      <c r="MM132" s="40">
        <v>0.68395644426345825</v>
      </c>
      <c r="MN132" s="40">
        <v>0.68513154983520508</v>
      </c>
      <c r="MO132" s="40">
        <v>0.68607485294342041</v>
      </c>
      <c r="MP132" s="40">
        <v>0.68682646751403809</v>
      </c>
      <c r="MQ132" s="40">
        <v>0.6875</v>
      </c>
      <c r="MR132" s="40">
        <v>0.68795484304428101</v>
      </c>
      <c r="MS132" s="40">
        <v>0.68830329179763794</v>
      </c>
      <c r="MT132" s="40">
        <v>0.68815124034881592</v>
      </c>
      <c r="MU132" s="40">
        <v>0.6879008412361145</v>
      </c>
      <c r="MV132" s="40">
        <v>0.68755316734313965</v>
      </c>
      <c r="MW132" s="40">
        <v>0.687003493309021</v>
      </c>
      <c r="MX132" s="40">
        <v>0.68618142604827881</v>
      </c>
      <c r="MY132" s="336" t="s">
        <v>851</v>
      </c>
      <c r="MZ132" s="336" t="s">
        <v>1740</v>
      </c>
      <c r="NA132" s="40">
        <v>0.60293287038803101</v>
      </c>
      <c r="NB132" s="40">
        <v>0.60568302869796753</v>
      </c>
      <c r="NC132" s="40">
        <v>0.60760021209716797</v>
      </c>
      <c r="ND132" s="40">
        <v>0.60904586315155029</v>
      </c>
      <c r="NE132" s="40">
        <v>0.61061692237854004</v>
      </c>
      <c r="NF132" s="40">
        <v>0.61260855197906494</v>
      </c>
      <c r="NG132" s="40">
        <v>0.61417537927627563</v>
      </c>
      <c r="NH132" s="40">
        <v>0.61649513244628906</v>
      </c>
      <c r="NI132" s="40">
        <v>0.61904764175415039</v>
      </c>
      <c r="NJ132" s="40">
        <v>0.62151604890823364</v>
      </c>
      <c r="NK132" s="40">
        <v>0.62366557121276855</v>
      </c>
      <c r="NL132" s="40">
        <v>0.62612783908843994</v>
      </c>
      <c r="NM132" s="40">
        <v>0.62806183099746704</v>
      </c>
      <c r="NN132" s="40">
        <v>0.62978142499923706</v>
      </c>
      <c r="NO132" s="40">
        <v>0.63157248497009277</v>
      </c>
      <c r="NP132" s="40">
        <v>0.63347923755645752</v>
      </c>
      <c r="NQ132" s="40">
        <v>0.63525873422622681</v>
      </c>
      <c r="NR132" s="40">
        <v>0.63703525066375732</v>
      </c>
      <c r="NS132" s="40">
        <v>0.63881021738052368</v>
      </c>
      <c r="NT132" s="40">
        <v>0.64046782255172729</v>
      </c>
      <c r="NU132" s="40">
        <v>0.64178067445755005</v>
      </c>
      <c r="NV132" s="40">
        <v>0.64306241273880005</v>
      </c>
      <c r="NW132" s="40">
        <v>0.643940269947052</v>
      </c>
      <c r="NX132" s="40">
        <v>0.64468324184417725</v>
      </c>
      <c r="NY132" s="40">
        <v>0.64522284269332886</v>
      </c>
      <c r="NZ132" s="40">
        <v>0.64545249938964844</v>
      </c>
      <c r="OA132" s="40">
        <v>0.64545053243637085</v>
      </c>
      <c r="OB132" s="40">
        <v>0.64504069089889526</v>
      </c>
      <c r="OC132" s="40">
        <v>0.64455854892730713</v>
      </c>
      <c r="OD132" s="40">
        <v>0.64374929666519165</v>
      </c>
      <c r="OE132" s="40">
        <v>0.64261800050735474</v>
      </c>
      <c r="OF132" s="40">
        <v>0.64120745658874512</v>
      </c>
      <c r="OG132" s="40">
        <v>0.63958954811096191</v>
      </c>
      <c r="OH132" s="40">
        <v>0.63776594400405884</v>
      </c>
      <c r="OI132" s="40">
        <v>0.63563179969787598</v>
      </c>
      <c r="OJ132" s="40">
        <v>0.63333332538604736</v>
      </c>
      <c r="OK132" s="336" t="s">
        <v>851</v>
      </c>
      <c r="OL132" s="336" t="s">
        <v>851</v>
      </c>
      <c r="OM132" s="336" t="s">
        <v>1740</v>
      </c>
      <c r="ON132" s="40">
        <v>0.51944410800933838</v>
      </c>
      <c r="OO132" s="40">
        <v>0.5248943567276001</v>
      </c>
      <c r="OP132" s="40">
        <v>0.52945947647094727</v>
      </c>
      <c r="OQ132" s="40">
        <v>0.5333399772644043</v>
      </c>
      <c r="OR132" s="40">
        <v>0.53695356845855713</v>
      </c>
      <c r="OS132" s="40">
        <v>0.54053407907485962</v>
      </c>
      <c r="OT132" s="40">
        <v>0.54356956481933594</v>
      </c>
      <c r="OU132" s="40">
        <v>0.54671835899353027</v>
      </c>
      <c r="OV132" s="40">
        <v>0.5499274730682373</v>
      </c>
      <c r="OW132" s="40">
        <v>0.55300861597061157</v>
      </c>
      <c r="OX132" s="40">
        <v>0.55601286888122559</v>
      </c>
      <c r="OY132" s="40">
        <v>0.55966448783874512</v>
      </c>
      <c r="OZ132" s="40">
        <v>0.56299459934234619</v>
      </c>
      <c r="PA132" s="40">
        <v>0.56644314527511597</v>
      </c>
      <c r="PB132" s="40">
        <v>0.56990170478820801</v>
      </c>
      <c r="PC132" s="40">
        <v>0.57306104898452759</v>
      </c>
      <c r="PD132" s="40">
        <v>0.57629364728927612</v>
      </c>
      <c r="PE132" s="40">
        <v>0.57936131954193115</v>
      </c>
      <c r="PF132" s="40">
        <v>0.58238905668258667</v>
      </c>
      <c r="PG132" s="40">
        <v>0.58538013696670532</v>
      </c>
      <c r="PH132" s="40">
        <v>0.58822166919708252</v>
      </c>
      <c r="PI132" s="40">
        <v>0.59121739864349365</v>
      </c>
      <c r="PJ132" s="40">
        <v>0.59377491474151611</v>
      </c>
      <c r="PK132" s="40">
        <v>0.59660631418228149</v>
      </c>
      <c r="PL132" s="40">
        <v>0.59907937049865723</v>
      </c>
      <c r="PM132" s="40">
        <v>0.60142666101455688</v>
      </c>
      <c r="PN132" s="40">
        <v>0.60360860824584961</v>
      </c>
      <c r="PO132" s="40">
        <v>0.60556411743164063</v>
      </c>
      <c r="PP132" s="40">
        <v>0.60729897022247314</v>
      </c>
      <c r="PQ132" s="40">
        <v>0.60877591371536255</v>
      </c>
      <c r="PR132" s="40">
        <v>0.61010909080505371</v>
      </c>
      <c r="PS132" s="40">
        <v>0.61102157831192017</v>
      </c>
      <c r="PT132" s="40">
        <v>0.61179989576339722</v>
      </c>
      <c r="PU132" s="40">
        <v>0.61244678497314453</v>
      </c>
      <c r="PV132" s="40">
        <v>0.61275291442871094</v>
      </c>
      <c r="PW132" s="40">
        <v>0.61265820264816284</v>
      </c>
      <c r="PX132" s="336" t="s">
        <v>851</v>
      </c>
      <c r="PY132" s="336" t="s">
        <v>851</v>
      </c>
      <c r="PZ132" s="40">
        <v>0.83180000000000009</v>
      </c>
      <c r="QA132" s="40">
        <v>0.82930000000000004</v>
      </c>
      <c r="QB132" s="40">
        <v>0.82650000000000001</v>
      </c>
      <c r="QC132" s="40">
        <v>0.82340000000000002</v>
      </c>
      <c r="QD132" s="40">
        <v>0.82030000000000003</v>
      </c>
      <c r="QE132" s="40">
        <v>0.81810000000000005</v>
      </c>
      <c r="QF132" s="40">
        <v>0.81599999999999995</v>
      </c>
      <c r="QG132" s="40">
        <v>0.81400000000000006</v>
      </c>
      <c r="QH132" s="40">
        <v>0.8123999999999999</v>
      </c>
      <c r="QI132" s="40">
        <v>0.81129999999999991</v>
      </c>
      <c r="QJ132" s="40">
        <v>0.81140000000000001</v>
      </c>
      <c r="QK132" s="40">
        <v>0.81189999999999996</v>
      </c>
      <c r="QL132" s="40">
        <v>0.8123999999999999</v>
      </c>
      <c r="QM132" s="40">
        <v>0.81299999999999994</v>
      </c>
      <c r="QN132" s="40">
        <v>0.81349999999999989</v>
      </c>
      <c r="QO132" s="40">
        <v>0.81340000000000001</v>
      </c>
      <c r="QP132" s="40">
        <v>0.81330000000000002</v>
      </c>
      <c r="QQ132" s="40">
        <v>0.81340000000000001</v>
      </c>
      <c r="QR132" s="40">
        <v>0.81379999999999997</v>
      </c>
      <c r="QS132" s="336" t="s">
        <v>851</v>
      </c>
      <c r="QT132" s="336" t="s">
        <v>851</v>
      </c>
      <c r="QU132" s="336" t="s">
        <v>851</v>
      </c>
      <c r="QV132" s="336" t="s">
        <v>851</v>
      </c>
      <c r="QW132" s="40">
        <v>4.9164210213348269E-4</v>
      </c>
      <c r="QX132" s="336" t="s">
        <v>851</v>
      </c>
      <c r="QY132" s="336" t="s">
        <v>851</v>
      </c>
      <c r="QZ132" s="336" t="s">
        <v>851</v>
      </c>
      <c r="RA132" s="336" t="s">
        <v>851</v>
      </c>
      <c r="RB132" s="336" t="s">
        <v>851</v>
      </c>
      <c r="RC132" s="336" t="s">
        <v>851</v>
      </c>
      <c r="RD132" s="336" t="s">
        <v>851</v>
      </c>
      <c r="RE132" s="336" t="s">
        <v>851</v>
      </c>
      <c r="RF132" s="40">
        <v>0.38799999999999996</v>
      </c>
      <c r="RG132" s="40">
        <v>2018</v>
      </c>
      <c r="RH132" s="336" t="s">
        <v>840</v>
      </c>
      <c r="RI132" s="336" t="s">
        <v>851</v>
      </c>
      <c r="RJ132" s="40">
        <v>0.1</v>
      </c>
      <c r="RK132" s="40">
        <v>2018</v>
      </c>
      <c r="RL132" s="336" t="s">
        <v>840</v>
      </c>
      <c r="RM132" s="336" t="s">
        <v>851</v>
      </c>
      <c r="RN132" s="40">
        <v>0.374</v>
      </c>
      <c r="RO132" s="40">
        <v>2018</v>
      </c>
      <c r="RP132" s="336" t="s">
        <v>840</v>
      </c>
      <c r="RQ132" s="336" t="s">
        <v>851</v>
      </c>
      <c r="RR132" s="40">
        <v>0.70400000000000007</v>
      </c>
      <c r="RS132" s="40">
        <v>2018</v>
      </c>
      <c r="RT132" s="336" t="s">
        <v>840</v>
      </c>
      <c r="RU132" s="336" t="s">
        <v>851</v>
      </c>
      <c r="RV132" s="40">
        <v>0.183</v>
      </c>
      <c r="RW132" s="40">
        <v>2018</v>
      </c>
      <c r="RX132" s="336" t="s">
        <v>840</v>
      </c>
      <c r="RY132" s="336" t="s">
        <v>851</v>
      </c>
      <c r="RZ132" s="336" t="s">
        <v>470</v>
      </c>
      <c r="SA132" s="40">
        <v>0.24692896008491516</v>
      </c>
      <c r="SB132" s="40">
        <v>0.25735214352607727</v>
      </c>
      <c r="SC132" s="40">
        <v>0.26269775629043579</v>
      </c>
      <c r="SD132" s="40">
        <v>0.26286786794662476</v>
      </c>
      <c r="SE132" s="40">
        <v>0.24896097183227539</v>
      </c>
      <c r="SF132" s="336" t="s">
        <v>851</v>
      </c>
      <c r="SG132" s="336" t="s">
        <v>851</v>
      </c>
      <c r="SH132" s="40">
        <v>0.2862548828125</v>
      </c>
      <c r="SI132" s="40">
        <v>0.30925655364990234</v>
      </c>
      <c r="SJ132" s="40">
        <v>0.29863932728767395</v>
      </c>
      <c r="SK132" s="40">
        <v>0.30282151699066162</v>
      </c>
      <c r="SL132" s="40">
        <v>0.25205183029174805</v>
      </c>
      <c r="SM132" s="336" t="s">
        <v>470</v>
      </c>
      <c r="SN132" s="336" t="s">
        <v>851</v>
      </c>
      <c r="SO132" s="336" t="s">
        <v>851</v>
      </c>
      <c r="SP132" s="40"/>
      <c r="SQ132" s="40"/>
      <c r="SR132" s="40"/>
      <c r="SS132" s="40"/>
      <c r="ST132" s="40"/>
      <c r="SU132" s="336" t="s">
        <v>1737</v>
      </c>
      <c r="SV132" s="336" t="s">
        <v>851</v>
      </c>
      <c r="SW132" s="336" t="s">
        <v>851</v>
      </c>
      <c r="SX132" s="40">
        <v>6.8396769464015961E-2</v>
      </c>
      <c r="SY132" s="40">
        <v>7.1840338408946991E-2</v>
      </c>
      <c r="SZ132" s="40">
        <v>7.053663581609726E-2</v>
      </c>
      <c r="TA132" s="40">
        <v>6.3690148293972015E-2</v>
      </c>
      <c r="TB132" s="40">
        <v>5.3140070289373398E-2</v>
      </c>
      <c r="TC132" s="336" t="s">
        <v>840</v>
      </c>
      <c r="TD132" s="336" t="s">
        <v>851</v>
      </c>
      <c r="TE132" s="336" t="s">
        <v>851</v>
      </c>
      <c r="TF132" s="336" t="s">
        <v>851</v>
      </c>
      <c r="TG132" s="40"/>
      <c r="TH132" s="40"/>
      <c r="TI132" s="40"/>
      <c r="TJ132" s="40"/>
      <c r="TK132" s="40"/>
      <c r="TL132" s="336" t="s">
        <v>1737</v>
      </c>
      <c r="TM132" s="336" t="s">
        <v>851</v>
      </c>
      <c r="TN132" s="336" t="s">
        <v>851</v>
      </c>
      <c r="TO132" s="336" t="s">
        <v>851</v>
      </c>
      <c r="TP132" s="40">
        <v>5.2676863968372345E-2</v>
      </c>
      <c r="TQ132" s="40">
        <v>5.61058409512043E-2</v>
      </c>
      <c r="TR132" s="40">
        <v>5.5176444351673126E-2</v>
      </c>
      <c r="TS132" s="40">
        <v>4.8339448869228363E-2</v>
      </c>
      <c r="TT132" s="40">
        <v>3.7967503070831299E-2</v>
      </c>
      <c r="TU132" s="336" t="s">
        <v>840</v>
      </c>
      <c r="TV132" s="336" t="s">
        <v>851</v>
      </c>
      <c r="TW132" s="40">
        <v>2490</v>
      </c>
      <c r="TX132" s="336" t="s">
        <v>840</v>
      </c>
      <c r="TY132" s="336" t="s">
        <v>851</v>
      </c>
      <c r="TZ132" s="40"/>
      <c r="UA132" s="336" t="s">
        <v>1737</v>
      </c>
      <c r="UB132" s="336" t="s">
        <v>851</v>
      </c>
      <c r="UC132" s="40">
        <v>2572.8282460595601</v>
      </c>
      <c r="UD132" s="336" t="s">
        <v>840</v>
      </c>
      <c r="UE132" s="336" t="s">
        <v>851</v>
      </c>
      <c r="UF132" s="336" t="s">
        <v>851</v>
      </c>
      <c r="UG132" s="40"/>
      <c r="UH132" s="40"/>
      <c r="UI132" s="40"/>
      <c r="UJ132" s="40"/>
      <c r="UK132" s="40"/>
      <c r="UL132" s="336" t="s">
        <v>1737</v>
      </c>
      <c r="UM132" s="336" t="s">
        <v>851</v>
      </c>
      <c r="UN132" s="336" t="s">
        <v>851</v>
      </c>
      <c r="UO132" s="336" t="s">
        <v>851</v>
      </c>
      <c r="UP132" s="40">
        <v>0.24540902674198151</v>
      </c>
      <c r="UQ132" s="40">
        <v>0.26207974553108215</v>
      </c>
      <c r="UR132" s="40">
        <v>0.21846547722816467</v>
      </c>
      <c r="US132" s="40">
        <v>0.18022757768630981</v>
      </c>
      <c r="UT132" s="40">
        <v>0.21408852934837341</v>
      </c>
      <c r="UU132" s="336" t="s">
        <v>840</v>
      </c>
    </row>
    <row r="133" spans="1:567">
      <c r="A133" s="336" t="s">
        <v>517</v>
      </c>
      <c r="B133" s="336" t="s">
        <v>101</v>
      </c>
      <c r="C133" s="336" t="s">
        <v>318</v>
      </c>
      <c r="D133" s="40">
        <v>3.9518006145954132E-2</v>
      </c>
      <c r="E133" s="336" t="s">
        <v>436</v>
      </c>
      <c r="F133" s="40">
        <v>3.278316929936409E-2</v>
      </c>
      <c r="G133" s="336" t="s">
        <v>1741</v>
      </c>
      <c r="H133" s="40">
        <v>3.3070288598537445E-2</v>
      </c>
      <c r="I133" s="336" t="s">
        <v>1447</v>
      </c>
      <c r="J133" s="40">
        <v>3.1370777636766434E-2</v>
      </c>
      <c r="K133" s="336" t="s">
        <v>1803</v>
      </c>
      <c r="L133" s="336" t="s">
        <v>436</v>
      </c>
      <c r="M133" s="40">
        <v>0.58480733633041382</v>
      </c>
      <c r="N133" s="40">
        <v>0.63014310598373413</v>
      </c>
      <c r="O133" s="336" t="s">
        <v>436</v>
      </c>
      <c r="P133" s="40">
        <v>0.58480733633041382</v>
      </c>
      <c r="Q133" s="336" t="s">
        <v>436</v>
      </c>
      <c r="R133" s="40">
        <v>0.54070329666137695</v>
      </c>
      <c r="S133" s="336" t="s">
        <v>436</v>
      </c>
      <c r="T133" s="40">
        <v>0.52905184030532837</v>
      </c>
      <c r="U133" s="336" t="s">
        <v>436</v>
      </c>
      <c r="V133" s="336" t="s">
        <v>851</v>
      </c>
      <c r="W133" s="336" t="s">
        <v>1741</v>
      </c>
      <c r="X133" s="40">
        <v>0.57849818468093872</v>
      </c>
      <c r="Y133" s="40">
        <v>0.63644897937774658</v>
      </c>
      <c r="Z133" s="336" t="s">
        <v>1741</v>
      </c>
      <c r="AA133" s="40">
        <v>0.57849818468093872</v>
      </c>
      <c r="AB133" s="336" t="s">
        <v>1741</v>
      </c>
      <c r="AC133" s="40">
        <v>0.56426328420639038</v>
      </c>
      <c r="AD133" s="336" t="s">
        <v>1741</v>
      </c>
      <c r="AE133" s="40">
        <v>0.53295594453811646</v>
      </c>
      <c r="AF133" s="336" t="s">
        <v>1741</v>
      </c>
      <c r="AG133" s="336" t="s">
        <v>851</v>
      </c>
      <c r="AH133" s="336" t="s">
        <v>1447</v>
      </c>
      <c r="AI133" s="40">
        <v>0.57570028305053711</v>
      </c>
      <c r="AJ133" s="40">
        <v>0.59240484237670898</v>
      </c>
      <c r="AK133" s="336" t="s">
        <v>1447</v>
      </c>
      <c r="AL133" s="40">
        <v>0.57570028305053711</v>
      </c>
      <c r="AM133" s="336" t="s">
        <v>1447</v>
      </c>
      <c r="AN133" s="40">
        <v>0.58334815502166748</v>
      </c>
      <c r="AO133" s="336" t="s">
        <v>1447</v>
      </c>
      <c r="AP133" s="40">
        <v>0.58956527709960938</v>
      </c>
      <c r="AQ133" s="336" t="s">
        <v>1447</v>
      </c>
      <c r="AR133" s="336" t="s">
        <v>851</v>
      </c>
      <c r="AS133" s="336" t="s">
        <v>1803</v>
      </c>
      <c r="AT133" s="40">
        <v>0.57134974002838135</v>
      </c>
      <c r="AU133" s="40">
        <v>0.58776813745498657</v>
      </c>
      <c r="AV133" s="336" t="s">
        <v>1803</v>
      </c>
      <c r="AW133" s="40">
        <v>0.57134974002838135</v>
      </c>
      <c r="AX133" s="336" t="s">
        <v>1803</v>
      </c>
      <c r="AY133" s="40">
        <v>0.54838967323303223</v>
      </c>
      <c r="AZ133" s="336" t="s">
        <v>1803</v>
      </c>
      <c r="BA133" s="40">
        <v>0.59096223115921021</v>
      </c>
      <c r="BB133" s="336" t="s">
        <v>1803</v>
      </c>
      <c r="BC133" s="336" t="s">
        <v>851</v>
      </c>
      <c r="BD133" s="336" t="s">
        <v>436</v>
      </c>
      <c r="BE133" s="40">
        <v>3.1256732940673828</v>
      </c>
      <c r="BF133" s="336" t="s">
        <v>827</v>
      </c>
      <c r="BG133" s="40">
        <v>6.1835227012634277</v>
      </c>
      <c r="BH133" s="336" t="s">
        <v>1447</v>
      </c>
      <c r="BI133" s="40">
        <v>6.1845121383666992</v>
      </c>
      <c r="BJ133" s="336" t="s">
        <v>1803</v>
      </c>
      <c r="BK133" s="40">
        <v>8.1166229248046875</v>
      </c>
      <c r="BL133" s="336" t="s">
        <v>851</v>
      </c>
      <c r="BM133" s="40">
        <v>2.5309534072875977</v>
      </c>
      <c r="BN133" s="336" t="s">
        <v>838</v>
      </c>
      <c r="BO133" s="336" t="s">
        <v>851</v>
      </c>
      <c r="BP133" s="336" t="s">
        <v>436</v>
      </c>
      <c r="BQ133" s="40">
        <v>8.4041329100728035E-3</v>
      </c>
      <c r="BR133" s="40">
        <v>6.8096891045570374E-3</v>
      </c>
      <c r="BS133" s="40">
        <v>7.7184471301734447E-3</v>
      </c>
      <c r="BT133" s="40">
        <v>3.2582443673163652E-3</v>
      </c>
      <c r="BU133" s="40">
        <v>3.2582301646471024E-3</v>
      </c>
      <c r="BV133" s="336" t="s">
        <v>851</v>
      </c>
      <c r="BW133" s="336" t="s">
        <v>827</v>
      </c>
      <c r="BX133" s="40">
        <v>7.1829934604465961E-3</v>
      </c>
      <c r="BY133" s="40">
        <v>6.2645161524415016E-3</v>
      </c>
      <c r="BZ133" s="40">
        <v>4.9063470214605331E-3</v>
      </c>
      <c r="CA133" s="40">
        <v>4.467350896447897E-3</v>
      </c>
      <c r="CB133" s="40">
        <v>4.5341462828218937E-3</v>
      </c>
      <c r="CC133" s="336" t="s">
        <v>851</v>
      </c>
      <c r="CD133" s="336" t="s">
        <v>1447</v>
      </c>
      <c r="CE133" s="40">
        <v>6.1757946386933327E-3</v>
      </c>
      <c r="CF133" s="40">
        <v>5.4230177775025368E-3</v>
      </c>
      <c r="CG133" s="40">
        <v>4.4846329838037491E-3</v>
      </c>
      <c r="CH133" s="40">
        <v>4.5627225190401077E-3</v>
      </c>
      <c r="CI133" s="40">
        <v>4.6197264455258846E-3</v>
      </c>
      <c r="CJ133" s="336" t="s">
        <v>851</v>
      </c>
      <c r="CK133" s="336" t="s">
        <v>1803</v>
      </c>
      <c r="CL133" s="40">
        <v>5.8533665724098682E-3</v>
      </c>
      <c r="CM133" s="40">
        <v>4.8108701594173908E-3</v>
      </c>
      <c r="CN133" s="40">
        <v>4.5436336658895016E-3</v>
      </c>
      <c r="CO133" s="40">
        <v>4.6199169009923935E-3</v>
      </c>
      <c r="CP133" s="40">
        <v>4.6775946393609047E-3</v>
      </c>
      <c r="CQ133" s="336" t="s">
        <v>851</v>
      </c>
      <c r="CR133" s="40">
        <v>8.6276340484619141</v>
      </c>
      <c r="CS133" s="40">
        <v>9.3584003448486328</v>
      </c>
      <c r="CT133" s="40">
        <v>10.018757820129395</v>
      </c>
      <c r="CU133" s="40">
        <v>10.411797523498535</v>
      </c>
      <c r="CV133" s="40">
        <v>10.740279197692871</v>
      </c>
      <c r="CW133" s="336" t="s">
        <v>1741</v>
      </c>
      <c r="CX133" s="336" t="s">
        <v>851</v>
      </c>
      <c r="CY133" s="40">
        <v>9.1264181137084961</v>
      </c>
      <c r="CZ133" s="40">
        <v>9.7465744018554688</v>
      </c>
      <c r="DA133" s="40">
        <v>10.283323287963867</v>
      </c>
      <c r="DB133" s="40">
        <v>10.607334136962891</v>
      </c>
      <c r="DC133" s="40">
        <v>10.942828178405762</v>
      </c>
      <c r="DD133" s="336" t="s">
        <v>1447</v>
      </c>
      <c r="DE133" s="336" t="s">
        <v>851</v>
      </c>
      <c r="DF133" s="40">
        <v>11.079978942871094</v>
      </c>
      <c r="DG133" s="336" t="s">
        <v>1803</v>
      </c>
      <c r="DH133" s="336" t="s">
        <v>851</v>
      </c>
      <c r="DI133" s="336" t="s">
        <v>851</v>
      </c>
      <c r="DJ133" s="336">
        <v>13</v>
      </c>
      <c r="DK133" s="336" t="s">
        <v>1738</v>
      </c>
      <c r="DL133" s="336" t="s">
        <v>851</v>
      </c>
      <c r="DM133" s="336" t="s">
        <v>851</v>
      </c>
      <c r="DN133" s="336" t="s">
        <v>436</v>
      </c>
      <c r="DO133" s="40">
        <v>-2.2439276799559593E-3</v>
      </c>
      <c r="DP133" s="40">
        <v>2.538025937974453E-2</v>
      </c>
      <c r="DQ133" s="40">
        <v>1.4121903106570244E-2</v>
      </c>
      <c r="DR133" s="40">
        <v>-1.5608776360750198E-2</v>
      </c>
      <c r="DS133" s="40">
        <v>1.4712033793330193E-2</v>
      </c>
      <c r="DT133" s="336" t="s">
        <v>851</v>
      </c>
      <c r="DU133" s="336" t="s">
        <v>827</v>
      </c>
      <c r="DV133" s="40">
        <v>3.8536094129085541E-2</v>
      </c>
      <c r="DW133" s="40">
        <v>3.7798542529344559E-2</v>
      </c>
      <c r="DX133" s="40">
        <v>3.0792040750384331E-2</v>
      </c>
      <c r="DY133" s="40">
        <v>2.5918539613485336E-2</v>
      </c>
      <c r="DZ133" s="40">
        <v>2.5315163657069206E-2</v>
      </c>
      <c r="EA133" s="336" t="s">
        <v>851</v>
      </c>
      <c r="EB133" s="336" t="s">
        <v>1447</v>
      </c>
      <c r="EC133" s="40">
        <v>2.3604925721883774E-2</v>
      </c>
      <c r="ED133" s="40">
        <v>1.8535936251282692E-2</v>
      </c>
      <c r="EE133" s="40">
        <v>3.4894905984401703E-3</v>
      </c>
      <c r="EF133" s="40">
        <v>2.2054599598050117E-2</v>
      </c>
      <c r="EG133" s="40">
        <v>4.4088277965784073E-2</v>
      </c>
      <c r="EH133" s="336" t="s">
        <v>851</v>
      </c>
      <c r="EI133" s="336" t="s">
        <v>1803</v>
      </c>
      <c r="EJ133" s="40">
        <v>2.2414475679397583E-2</v>
      </c>
      <c r="EK133" s="40">
        <v>1.407991349697113E-2</v>
      </c>
      <c r="EL133" s="40">
        <v>2.1874887868762016E-2</v>
      </c>
      <c r="EM133" s="40">
        <v>2.6670988649129868E-2</v>
      </c>
      <c r="EN133" s="40">
        <v>2.3686628788709641E-2</v>
      </c>
      <c r="EO133" s="336" t="s">
        <v>851</v>
      </c>
      <c r="EP133" s="336" t="s">
        <v>851</v>
      </c>
      <c r="EQ133" s="336" t="s">
        <v>851</v>
      </c>
      <c r="ER133" s="40">
        <v>0.77739999999999998</v>
      </c>
      <c r="ES133" s="336" t="s">
        <v>1739</v>
      </c>
      <c r="ET133" s="336" t="s">
        <v>851</v>
      </c>
      <c r="EU133" s="336" t="s">
        <v>851</v>
      </c>
      <c r="EV133" s="40">
        <v>0.80230000000000001</v>
      </c>
      <c r="EW133" s="336" t="s">
        <v>1739</v>
      </c>
      <c r="EX133" s="336" t="s">
        <v>851</v>
      </c>
      <c r="EY133" s="336" t="s">
        <v>851</v>
      </c>
      <c r="EZ133" s="40">
        <v>0.75360000000000005</v>
      </c>
      <c r="FA133" s="336" t="s">
        <v>1739</v>
      </c>
      <c r="FB133" s="336" t="s">
        <v>851</v>
      </c>
      <c r="FC133" s="40">
        <v>-4.6006623655557632E-2</v>
      </c>
      <c r="FD133" s="40">
        <v>-3.0672356486320496E-2</v>
      </c>
      <c r="FE133" s="40">
        <v>-4.1695474646985531E-3</v>
      </c>
      <c r="FF133" s="40">
        <v>5.5115725845098495E-3</v>
      </c>
      <c r="FG133" s="40">
        <v>-2.8282240964472294E-3</v>
      </c>
      <c r="FH133" s="336" t="s">
        <v>838</v>
      </c>
      <c r="FI133" s="336" t="s">
        <v>851</v>
      </c>
      <c r="FJ133" s="40">
        <v>-5.0309885293245316E-2</v>
      </c>
      <c r="FK133" s="40">
        <v>-4.4397637248039246E-2</v>
      </c>
      <c r="FL133" s="40">
        <v>-8.4356246516108513E-3</v>
      </c>
      <c r="FM133" s="40">
        <v>2.6432324666529894E-3</v>
      </c>
      <c r="FN133" s="40">
        <v>-6.5121450461447239E-3</v>
      </c>
      <c r="FO133" s="336" t="s">
        <v>840</v>
      </c>
      <c r="FP133" s="336" t="s">
        <v>851</v>
      </c>
      <c r="FQ133" s="40"/>
      <c r="FR133" s="336" t="s">
        <v>1737</v>
      </c>
      <c r="FS133" s="336" t="s">
        <v>851</v>
      </c>
      <c r="FT133" s="336" t="s">
        <v>851</v>
      </c>
      <c r="FU133" s="40">
        <v>3.4845583140850067E-2</v>
      </c>
      <c r="FV133" s="40">
        <v>3.6703687161207199E-2</v>
      </c>
      <c r="FW133" s="40">
        <v>3.0160566791892052E-2</v>
      </c>
      <c r="FX133" s="40">
        <v>2.4827310815453529E-2</v>
      </c>
      <c r="FY133" s="40">
        <v>3.1935445964336395E-2</v>
      </c>
      <c r="FZ133" s="336" t="s">
        <v>840</v>
      </c>
      <c r="GA133" s="336" t="s">
        <v>851</v>
      </c>
      <c r="GB133" s="336" t="s">
        <v>851</v>
      </c>
      <c r="GC133" s="336" t="s">
        <v>851</v>
      </c>
      <c r="GD133" s="336" t="s">
        <v>851</v>
      </c>
      <c r="GE133" s="336" t="s">
        <v>851</v>
      </c>
      <c r="GF133" s="336" t="s">
        <v>851</v>
      </c>
      <c r="GG133" s="336" t="s">
        <v>851</v>
      </c>
      <c r="GH133" s="336" t="s">
        <v>851</v>
      </c>
      <c r="GI133" s="336" t="s">
        <v>851</v>
      </c>
      <c r="GJ133" s="336" t="s">
        <v>851</v>
      </c>
      <c r="GK133" s="40">
        <v>2367550</v>
      </c>
      <c r="GL133" s="40">
        <v>2337170</v>
      </c>
      <c r="GM133" s="40">
        <v>2310173</v>
      </c>
      <c r="GN133" s="40">
        <v>2287955</v>
      </c>
      <c r="GO133" s="40">
        <v>2263122</v>
      </c>
      <c r="GP133" s="40">
        <v>2238799</v>
      </c>
      <c r="GQ133" s="40">
        <v>2218357</v>
      </c>
      <c r="GR133" s="40">
        <v>2200325</v>
      </c>
      <c r="GS133" s="40">
        <v>2177322</v>
      </c>
      <c r="GT133" s="40">
        <v>2141669</v>
      </c>
      <c r="GU133" s="40">
        <v>2097555</v>
      </c>
      <c r="GV133" s="40">
        <v>2059709</v>
      </c>
      <c r="GW133" s="40">
        <v>2034319</v>
      </c>
      <c r="GX133" s="40">
        <v>2012647</v>
      </c>
      <c r="GY133" s="40">
        <v>1993782</v>
      </c>
      <c r="GZ133" s="40">
        <v>1977527</v>
      </c>
      <c r="HA133" s="40">
        <v>1959537</v>
      </c>
      <c r="HB133" s="40">
        <v>1942248</v>
      </c>
      <c r="HC133" s="40">
        <v>1927174</v>
      </c>
      <c r="HD133" s="40">
        <v>1913822</v>
      </c>
      <c r="HE133" s="40">
        <v>1901548</v>
      </c>
      <c r="HF133" s="40">
        <v>1884000</v>
      </c>
      <c r="HG133" s="40">
        <v>1866000</v>
      </c>
      <c r="HH133" s="40">
        <v>1849000</v>
      </c>
      <c r="HI133" s="40">
        <v>1833000</v>
      </c>
      <c r="HJ133" s="40">
        <v>1816000</v>
      </c>
      <c r="HK133" s="40">
        <v>1800000</v>
      </c>
      <c r="HL133" s="40">
        <v>1785000</v>
      </c>
      <c r="HM133" s="40">
        <v>1770000</v>
      </c>
      <c r="HN133" s="40">
        <v>1755000</v>
      </c>
      <c r="HO133" s="40">
        <v>1740000</v>
      </c>
      <c r="HP133" s="40">
        <v>1725000</v>
      </c>
      <c r="HQ133" s="40">
        <v>1711000</v>
      </c>
      <c r="HR133" s="40">
        <v>1697000</v>
      </c>
      <c r="HS133" s="40">
        <v>1683000</v>
      </c>
      <c r="HT133" s="40">
        <v>1669000</v>
      </c>
      <c r="HU133" s="40">
        <v>1655000</v>
      </c>
      <c r="HV133" s="40">
        <v>1642000</v>
      </c>
      <c r="HW133" s="40">
        <v>1630000</v>
      </c>
      <c r="HX133" s="40">
        <v>1617000</v>
      </c>
      <c r="HY133" s="40">
        <v>1605000</v>
      </c>
      <c r="HZ133" s="40">
        <v>1594000</v>
      </c>
      <c r="IA133" s="40">
        <v>1582000</v>
      </c>
      <c r="IB133" s="40">
        <v>1571000</v>
      </c>
      <c r="IC133" s="40">
        <v>1560000</v>
      </c>
      <c r="ID133" s="40">
        <v>1550000</v>
      </c>
      <c r="IE133" s="40">
        <v>1540000</v>
      </c>
      <c r="IF133" s="40">
        <v>1530000</v>
      </c>
      <c r="IG133" s="40">
        <v>1520000</v>
      </c>
      <c r="IH133" s="40">
        <v>1511000</v>
      </c>
      <c r="II133" s="40">
        <v>1502000</v>
      </c>
      <c r="IJ133" s="336" t="s">
        <v>851</v>
      </c>
      <c r="IK133" s="336" t="s">
        <v>851</v>
      </c>
      <c r="IL133" s="336" t="s">
        <v>851</v>
      </c>
      <c r="IM133" s="40">
        <v>-9.1388532891869545E-3</v>
      </c>
      <c r="IN133" s="40">
        <v>-8.8621554896235466E-3</v>
      </c>
      <c r="IO133" s="40">
        <v>-7.7913841232657433E-3</v>
      </c>
      <c r="IP133" s="40">
        <v>-6.9523914717137814E-3</v>
      </c>
      <c r="IQ133" s="40">
        <v>-6.4339982345700264E-3</v>
      </c>
      <c r="IR133" s="40">
        <v>-9.2711150646209717E-3</v>
      </c>
      <c r="IS133" s="40">
        <v>-9.6000740304589272E-3</v>
      </c>
      <c r="IT133" s="40">
        <v>-9.1521497815847397E-3</v>
      </c>
      <c r="IU133" s="40">
        <v>-8.6909839883446693E-3</v>
      </c>
      <c r="IV133" s="40">
        <v>-9.3176886439323425E-3</v>
      </c>
      <c r="IW133" s="40">
        <v>-8.8496152311563492E-3</v>
      </c>
      <c r="IX133" s="40">
        <v>-8.3682499825954437E-3</v>
      </c>
      <c r="IY133" s="40">
        <v>-8.438868448138237E-3</v>
      </c>
      <c r="IZ133" s="40">
        <v>-8.5106892511248589E-3</v>
      </c>
      <c r="JA133" s="40">
        <v>-8.5837440565228462E-3</v>
      </c>
      <c r="JB133" s="40">
        <v>-8.6580626666545868E-3</v>
      </c>
      <c r="JC133" s="40">
        <v>-8.1490557640790939E-3</v>
      </c>
      <c r="JD133" s="40">
        <v>-8.2160085439682007E-3</v>
      </c>
      <c r="JE133" s="40">
        <v>-8.2840714603662491E-3</v>
      </c>
      <c r="JF133" s="40">
        <v>-8.3532705903053284E-3</v>
      </c>
      <c r="JG133" s="40">
        <v>-8.4236357361078262E-3</v>
      </c>
      <c r="JH133" s="40">
        <v>-7.8859981149435043E-3</v>
      </c>
      <c r="JI133" s="40">
        <v>-7.3349960148334503E-3</v>
      </c>
      <c r="JJ133" s="40">
        <v>-8.0074341967701912E-3</v>
      </c>
      <c r="JK133" s="40">
        <v>-7.4488241225481033E-3</v>
      </c>
      <c r="JL133" s="40">
        <v>-6.8771759979426861E-3</v>
      </c>
      <c r="JM133" s="40">
        <v>-7.5567108578979969E-3</v>
      </c>
      <c r="JN133" s="40">
        <v>-6.9775101728737354E-3</v>
      </c>
      <c r="JO133" s="40">
        <v>-7.0265377871692181E-3</v>
      </c>
      <c r="JP133" s="40">
        <v>-6.4308904111385345E-3</v>
      </c>
      <c r="JQ133" s="40">
        <v>-6.4725144766271114E-3</v>
      </c>
      <c r="JR133" s="40">
        <v>-6.5146810375154018E-3</v>
      </c>
      <c r="JS133" s="40">
        <v>-6.5574003383517265E-3</v>
      </c>
      <c r="JT133" s="40">
        <v>-5.9386515058577061E-3</v>
      </c>
      <c r="JU133" s="40">
        <v>-5.9741297736763954E-3</v>
      </c>
      <c r="JV133" s="336" t="s">
        <v>1740</v>
      </c>
      <c r="JW133" s="336" t="s">
        <v>851</v>
      </c>
      <c r="JX133" s="336" t="s">
        <v>851</v>
      </c>
      <c r="JY133" s="336" t="s">
        <v>851</v>
      </c>
      <c r="JZ133" s="336" t="s">
        <v>851</v>
      </c>
      <c r="KA133" s="336" t="s">
        <v>1740</v>
      </c>
      <c r="KB133" s="40">
        <v>0.45839638579849101</v>
      </c>
      <c r="KC133" s="40">
        <v>0.45880061693845597</v>
      </c>
      <c r="KD133" s="40">
        <v>0.45932160215509499</v>
      </c>
      <c r="KE133" s="40">
        <v>0.45989833343790698</v>
      </c>
      <c r="KF133" s="40">
        <v>0.46044452835730099</v>
      </c>
      <c r="KG133" s="40">
        <v>0.46089231164000499</v>
      </c>
      <c r="KH133" s="40">
        <v>0.46120805556061401</v>
      </c>
      <c r="KI133" s="40">
        <v>0.46141351792535196</v>
      </c>
      <c r="KJ133" s="40">
        <v>0.46154942265170701</v>
      </c>
      <c r="KK133" s="40">
        <v>0.46167522772714698</v>
      </c>
      <c r="KL133" s="40">
        <v>0.46185049320762306</v>
      </c>
      <c r="KM133" s="40">
        <v>0.46208079332433499</v>
      </c>
      <c r="KN133" s="40">
        <v>0.46235652207877304</v>
      </c>
      <c r="KO133" s="40">
        <v>0.46267135082219296</v>
      </c>
      <c r="KP133" s="40">
        <v>0.46300241385688701</v>
      </c>
      <c r="KQ133" s="40">
        <v>0.46333879020274898</v>
      </c>
      <c r="KR133" s="40">
        <v>0.46367883530174903</v>
      </c>
      <c r="KS133" s="40">
        <v>0.46403548941719103</v>
      </c>
      <c r="KT133" s="40">
        <v>0.46440209412084898</v>
      </c>
      <c r="KU133" s="40">
        <v>0.46479437047025102</v>
      </c>
      <c r="KV133" s="40">
        <v>0.46520616366342699</v>
      </c>
      <c r="KW133" s="40">
        <v>0.46564234201646798</v>
      </c>
      <c r="KX133" s="40">
        <v>0.46610323737389597</v>
      </c>
      <c r="KY133" s="40">
        <v>0.46658354579939099</v>
      </c>
      <c r="KZ133" s="40">
        <v>0.46709020677346702</v>
      </c>
      <c r="LA133" s="40">
        <v>0.46761965318430099</v>
      </c>
      <c r="LB133" s="40">
        <v>0.46816777693525197</v>
      </c>
      <c r="LC133" s="40">
        <v>0.468739566986276</v>
      </c>
      <c r="LD133" s="40">
        <v>0.46933140745014801</v>
      </c>
      <c r="LE133" s="40">
        <v>0.46994013439376903</v>
      </c>
      <c r="LF133" s="40">
        <v>0.47056101951910001</v>
      </c>
      <c r="LG133" s="40">
        <v>0.47119806256604596</v>
      </c>
      <c r="LH133" s="40">
        <v>0.47184147962956202</v>
      </c>
      <c r="LI133" s="40">
        <v>0.472498771879238</v>
      </c>
      <c r="LJ133" s="40">
        <v>0.47316229716548897</v>
      </c>
      <c r="LK133" s="40">
        <v>0.47384219322109095</v>
      </c>
      <c r="LL133" s="336" t="s">
        <v>851</v>
      </c>
      <c r="LM133" s="336" t="s">
        <v>851</v>
      </c>
      <c r="LN133" s="336" t="s">
        <v>1740</v>
      </c>
      <c r="LO133" s="40">
        <v>0.65387070178985596</v>
      </c>
      <c r="LP133" s="40">
        <v>0.65091550350189209</v>
      </c>
      <c r="LQ133" s="40">
        <v>0.64590412378311157</v>
      </c>
      <c r="LR133" s="40">
        <v>0.63960599899291992</v>
      </c>
      <c r="LS133" s="40">
        <v>0.63355737924575806</v>
      </c>
      <c r="LT133" s="40">
        <v>0.62880504131317139</v>
      </c>
      <c r="LU133" s="40">
        <v>0.62154990434646606</v>
      </c>
      <c r="LV133" s="40">
        <v>0.61843514442443848</v>
      </c>
      <c r="LW133" s="40">
        <v>0.61709034442901611</v>
      </c>
      <c r="LX133" s="40">
        <v>0.61429351568222046</v>
      </c>
      <c r="LY133" s="40">
        <v>0.61068284511566162</v>
      </c>
      <c r="LZ133" s="40">
        <v>0.60777777433395386</v>
      </c>
      <c r="MA133" s="40">
        <v>0.60280114412307739</v>
      </c>
      <c r="MB133" s="40">
        <v>0.59661018848419189</v>
      </c>
      <c r="MC133" s="40">
        <v>0.59202277660369873</v>
      </c>
      <c r="MD133" s="40">
        <v>0.5908045768737793</v>
      </c>
      <c r="ME133" s="40">
        <v>0.59014493227005005</v>
      </c>
      <c r="MF133" s="40">
        <v>0.5926358699798584</v>
      </c>
      <c r="MG133" s="40">
        <v>0.59752506017684937</v>
      </c>
      <c r="MH133" s="40">
        <v>0.601307213306427</v>
      </c>
      <c r="MI133" s="40">
        <v>0.60275614261627197</v>
      </c>
      <c r="MJ133" s="40">
        <v>0.60362535715103149</v>
      </c>
      <c r="MK133" s="40">
        <v>0.60231423377990723</v>
      </c>
      <c r="ML133" s="40">
        <v>0.59938651323318481</v>
      </c>
      <c r="MM133" s="40">
        <v>0.59740257263183594</v>
      </c>
      <c r="MN133" s="40">
        <v>0.59501558542251587</v>
      </c>
      <c r="MO133" s="40">
        <v>0.59284818172454834</v>
      </c>
      <c r="MP133" s="40">
        <v>0.5916561484336853</v>
      </c>
      <c r="MQ133" s="40">
        <v>0.59007000923156738</v>
      </c>
      <c r="MR133" s="40">
        <v>0.58782052993774414</v>
      </c>
      <c r="MS133" s="40">
        <v>0.58580642938613892</v>
      </c>
      <c r="MT133" s="40">
        <v>0.58311688899993896</v>
      </c>
      <c r="MU133" s="40">
        <v>0.58039218187332153</v>
      </c>
      <c r="MV133" s="40">
        <v>0.57763159275054932</v>
      </c>
      <c r="MW133" s="40">
        <v>0.57445400953292847</v>
      </c>
      <c r="MX133" s="40">
        <v>0.57057255506515503</v>
      </c>
      <c r="MY133" s="336" t="s">
        <v>851</v>
      </c>
      <c r="MZ133" s="336" t="s">
        <v>1740</v>
      </c>
      <c r="NA133" s="40">
        <v>0.59280705451965332</v>
      </c>
      <c r="NB133" s="40">
        <v>0.586902916431427</v>
      </c>
      <c r="NC133" s="40">
        <v>0.57952278852462769</v>
      </c>
      <c r="ND133" s="40">
        <v>0.57200026512145996</v>
      </c>
      <c r="NE133" s="40">
        <v>0.56543606519699097</v>
      </c>
      <c r="NF133" s="40">
        <v>0.55992013216018677</v>
      </c>
      <c r="NG133" s="40">
        <v>0.55148619413375854</v>
      </c>
      <c r="NH133" s="40">
        <v>0.54662376642227173</v>
      </c>
      <c r="NI133" s="40">
        <v>0.54299622774124146</v>
      </c>
      <c r="NJ133" s="40">
        <v>0.53900706768035889</v>
      </c>
      <c r="NK133" s="40">
        <v>0.53579294681549072</v>
      </c>
      <c r="NL133" s="40">
        <v>0.53388887643814087</v>
      </c>
      <c r="NM133" s="40">
        <v>0.53221291303634644</v>
      </c>
      <c r="NN133" s="40">
        <v>0.53050845861434937</v>
      </c>
      <c r="NO133" s="40">
        <v>0.52934473752975464</v>
      </c>
      <c r="NP133" s="40">
        <v>0.52931034564971924</v>
      </c>
      <c r="NQ133" s="40">
        <v>0.52811592817306519</v>
      </c>
      <c r="NR133" s="40">
        <v>0.5289304256439209</v>
      </c>
      <c r="NS133" s="40">
        <v>0.53093695640563965</v>
      </c>
      <c r="NT133" s="40">
        <v>0.53238266706466675</v>
      </c>
      <c r="NU133" s="40">
        <v>0.5326542854309082</v>
      </c>
      <c r="NV133" s="40">
        <v>0.53353476524353027</v>
      </c>
      <c r="NW133" s="40">
        <v>0.53288674354553223</v>
      </c>
      <c r="NX133" s="40">
        <v>0.53190183639526367</v>
      </c>
      <c r="NY133" s="40">
        <v>0.53123068809509277</v>
      </c>
      <c r="NZ133" s="40">
        <v>0.53021806478500366</v>
      </c>
      <c r="OA133" s="40">
        <v>0.5288582444190979</v>
      </c>
      <c r="OB133" s="40">
        <v>0.5278128981590271</v>
      </c>
      <c r="OC133" s="40">
        <v>0.52641630172729492</v>
      </c>
      <c r="OD133" s="40">
        <v>0.52371793985366821</v>
      </c>
      <c r="OE133" s="40">
        <v>0.51999998092651367</v>
      </c>
      <c r="OF133" s="40">
        <v>0.51493507623672485</v>
      </c>
      <c r="OG133" s="40">
        <v>0.50915032625198364</v>
      </c>
      <c r="OH133" s="40">
        <v>0.50197368860244751</v>
      </c>
      <c r="OI133" s="40">
        <v>0.49636003375053406</v>
      </c>
      <c r="OJ133" s="40">
        <v>0.4913448691368103</v>
      </c>
      <c r="OK133" s="336" t="s">
        <v>851</v>
      </c>
      <c r="OL133" s="336" t="s">
        <v>851</v>
      </c>
      <c r="OM133" s="336" t="s">
        <v>1740</v>
      </c>
      <c r="ON133" s="40">
        <v>0.61020505428314209</v>
      </c>
      <c r="OO133" s="40">
        <v>0.60954910516738892</v>
      </c>
      <c r="OP133" s="40">
        <v>0.60524296760559082</v>
      </c>
      <c r="OQ133" s="40">
        <v>0.59800255298614502</v>
      </c>
      <c r="OR133" s="40">
        <v>0.58997547626495361</v>
      </c>
      <c r="OS133" s="40">
        <v>0.58291822671890259</v>
      </c>
      <c r="OT133" s="40">
        <v>0.57377916574478149</v>
      </c>
      <c r="OU133" s="40">
        <v>0.56859594583511353</v>
      </c>
      <c r="OV133" s="40">
        <v>0.56517034769058228</v>
      </c>
      <c r="OW133" s="40">
        <v>0.56082922220230103</v>
      </c>
      <c r="OX133" s="40">
        <v>0.55616742372512817</v>
      </c>
      <c r="OY133" s="40">
        <v>0.5533333420753479</v>
      </c>
      <c r="OZ133" s="40">
        <v>0.54901963472366333</v>
      </c>
      <c r="PA133" s="40">
        <v>0.54463279247283936</v>
      </c>
      <c r="PB133" s="40">
        <v>0.54017096757888794</v>
      </c>
      <c r="PC133" s="40">
        <v>0.53793102502822876</v>
      </c>
      <c r="PD133" s="40">
        <v>0.53565216064453125</v>
      </c>
      <c r="PE133" s="40">
        <v>0.53419053554534912</v>
      </c>
      <c r="PF133" s="40">
        <v>0.53447258472442627</v>
      </c>
      <c r="PG133" s="40">
        <v>0.53535354137420654</v>
      </c>
      <c r="PH133" s="40">
        <v>0.53505092859268188</v>
      </c>
      <c r="PI133" s="40">
        <v>0.53655588626861572</v>
      </c>
      <c r="PJ133" s="40">
        <v>0.53775882720947266</v>
      </c>
      <c r="PK133" s="40">
        <v>0.53865033388137817</v>
      </c>
      <c r="PL133" s="40">
        <v>0.53988867998123169</v>
      </c>
      <c r="PM133" s="40">
        <v>0.5408099889755249</v>
      </c>
      <c r="PN133" s="40">
        <v>0.54077792167663574</v>
      </c>
      <c r="PO133" s="40">
        <v>0.54108721017837524</v>
      </c>
      <c r="PP133" s="40">
        <v>0.54042011499404907</v>
      </c>
      <c r="PQ133" s="40">
        <v>0.53846156597137451</v>
      </c>
      <c r="PR133" s="40">
        <v>0.53677421808242798</v>
      </c>
      <c r="PS133" s="40">
        <v>0.5350649356842041</v>
      </c>
      <c r="PT133" s="40">
        <v>0.53333336114883423</v>
      </c>
      <c r="PU133" s="40">
        <v>0.53157895803451538</v>
      </c>
      <c r="PV133" s="40">
        <v>0.52812707424163818</v>
      </c>
      <c r="PW133" s="40">
        <v>0.52463382482528687</v>
      </c>
      <c r="PX133" s="336" t="s">
        <v>851</v>
      </c>
      <c r="PY133" s="336" t="s">
        <v>851</v>
      </c>
      <c r="PZ133" s="40">
        <v>0.6765000000000001</v>
      </c>
      <c r="QA133" s="40">
        <v>0.69480000000000008</v>
      </c>
      <c r="QB133" s="40">
        <v>0.68959999999999999</v>
      </c>
      <c r="QC133" s="40">
        <v>0.68849999999999989</v>
      </c>
      <c r="QD133" s="40">
        <v>0.69230000000000003</v>
      </c>
      <c r="QE133" s="40">
        <v>0.71129999999999993</v>
      </c>
      <c r="QF133" s="40">
        <v>0.72730000000000006</v>
      </c>
      <c r="QG133" s="40">
        <v>0.74329999999999996</v>
      </c>
      <c r="QH133" s="40">
        <v>0.73719999999999997</v>
      </c>
      <c r="QI133" s="40">
        <v>0.7319</v>
      </c>
      <c r="QJ133" s="40">
        <v>0.73129999999999995</v>
      </c>
      <c r="QK133" s="40">
        <v>0.74670000000000003</v>
      </c>
      <c r="QL133" s="40">
        <v>0.74180000000000001</v>
      </c>
      <c r="QM133" s="40">
        <v>0.7451000000000001</v>
      </c>
      <c r="QN133" s="40">
        <v>0.75709999999999988</v>
      </c>
      <c r="QO133" s="40">
        <v>0.76450000000000007</v>
      </c>
      <c r="QP133" s="40">
        <v>0.77269999999999994</v>
      </c>
      <c r="QQ133" s="40">
        <v>0.78110000000000002</v>
      </c>
      <c r="QR133" s="40">
        <v>0.77739999999999998</v>
      </c>
      <c r="QS133" s="336" t="s">
        <v>851</v>
      </c>
      <c r="QT133" s="336" t="s">
        <v>851</v>
      </c>
      <c r="QU133" s="336" t="s">
        <v>851</v>
      </c>
      <c r="QV133" s="336" t="s">
        <v>851</v>
      </c>
      <c r="QW133" s="40">
        <v>-4.7481642104685307E-3</v>
      </c>
      <c r="QX133" s="336" t="s">
        <v>851</v>
      </c>
      <c r="QY133" s="336" t="s">
        <v>851</v>
      </c>
      <c r="QZ133" s="336" t="s">
        <v>851</v>
      </c>
      <c r="RA133" s="336" t="s">
        <v>851</v>
      </c>
      <c r="RB133" s="336" t="s">
        <v>851</v>
      </c>
      <c r="RC133" s="336" t="s">
        <v>851</v>
      </c>
      <c r="RD133" s="336" t="s">
        <v>851</v>
      </c>
      <c r="RE133" s="336" t="s">
        <v>851</v>
      </c>
      <c r="RF133" s="40">
        <v>0.35100000000000003</v>
      </c>
      <c r="RG133" s="40">
        <v>2018</v>
      </c>
      <c r="RH133" s="336" t="s">
        <v>840</v>
      </c>
      <c r="RI133" s="336" t="s">
        <v>851</v>
      </c>
      <c r="RJ133" s="40">
        <v>3.0000000000000001E-3</v>
      </c>
      <c r="RK133" s="40">
        <v>2018</v>
      </c>
      <c r="RL133" s="336" t="s">
        <v>840</v>
      </c>
      <c r="RM133" s="336" t="s">
        <v>851</v>
      </c>
      <c r="RN133" s="40">
        <v>9.0000000000000011E-3</v>
      </c>
      <c r="RO133" s="40">
        <v>2018</v>
      </c>
      <c r="RP133" s="336" t="s">
        <v>840</v>
      </c>
      <c r="RQ133" s="336" t="s">
        <v>851</v>
      </c>
      <c r="RR133" s="40">
        <v>2.5000000000000001E-2</v>
      </c>
      <c r="RS133" s="40">
        <v>2018</v>
      </c>
      <c r="RT133" s="336" t="s">
        <v>840</v>
      </c>
      <c r="RU133" s="336" t="s">
        <v>851</v>
      </c>
      <c r="RV133" s="40">
        <v>0.22899999999999998</v>
      </c>
      <c r="RW133" s="40">
        <v>2018</v>
      </c>
      <c r="RX133" s="336" t="s">
        <v>840</v>
      </c>
      <c r="RY133" s="336" t="s">
        <v>851</v>
      </c>
      <c r="RZ133" s="336" t="s">
        <v>838</v>
      </c>
      <c r="SA133" s="40">
        <v>0.23264148831367493</v>
      </c>
      <c r="SB133" s="40">
        <v>0.23096364736557007</v>
      </c>
      <c r="SC133" s="40">
        <v>0.21652409434318542</v>
      </c>
      <c r="SD133" s="40">
        <v>0.21008531749248505</v>
      </c>
      <c r="SE133" s="40">
        <v>0.22607159614562988</v>
      </c>
      <c r="SF133" s="336" t="s">
        <v>851</v>
      </c>
      <c r="SG133" s="336" t="s">
        <v>851</v>
      </c>
      <c r="SH133" s="40">
        <v>0.25183242559432983</v>
      </c>
      <c r="SI133" s="40">
        <v>0.24917790293693542</v>
      </c>
      <c r="SJ133" s="40">
        <v>0.21822687983512878</v>
      </c>
      <c r="SK133" s="40">
        <v>0.21230247616767883</v>
      </c>
      <c r="SL133" s="40">
        <v>0.22216290235519409</v>
      </c>
      <c r="SM133" s="336" t="s">
        <v>840</v>
      </c>
      <c r="SN133" s="336" t="s">
        <v>851</v>
      </c>
      <c r="SO133" s="336" t="s">
        <v>851</v>
      </c>
      <c r="SP133" s="40">
        <v>3.1268861144781113E-2</v>
      </c>
      <c r="SQ133" s="40">
        <v>1.5412630513310432E-2</v>
      </c>
      <c r="SR133" s="40">
        <v>2.5518238544464111E-2</v>
      </c>
      <c r="SS133" s="40">
        <v>1.5610954724252224E-2</v>
      </c>
      <c r="ST133" s="40">
        <v>-3.6908157169818878E-2</v>
      </c>
      <c r="SU133" s="336" t="s">
        <v>838</v>
      </c>
      <c r="SV133" s="336" t="s">
        <v>851</v>
      </c>
      <c r="SW133" s="336" t="s">
        <v>851</v>
      </c>
      <c r="SX133" s="40">
        <v>3.5872872918844223E-2</v>
      </c>
      <c r="SY133" s="40">
        <v>2.4665243923664093E-2</v>
      </c>
      <c r="SZ133" s="40">
        <v>2.4702155962586403E-2</v>
      </c>
      <c r="TA133" s="40">
        <v>3.0850352719426155E-2</v>
      </c>
      <c r="TB133" s="40">
        <v>2.006840705871582E-2</v>
      </c>
      <c r="TC133" s="336" t="s">
        <v>840</v>
      </c>
      <c r="TD133" s="336" t="s">
        <v>851</v>
      </c>
      <c r="TE133" s="336" t="s">
        <v>851</v>
      </c>
      <c r="TF133" s="336" t="s">
        <v>851</v>
      </c>
      <c r="TG133" s="40">
        <v>4.2983129620552063E-2</v>
      </c>
      <c r="TH133" s="40">
        <v>2.7229461818933487E-2</v>
      </c>
      <c r="TI133" s="40">
        <v>3.7149794399738312E-2</v>
      </c>
      <c r="TJ133" s="40">
        <v>2.7095025405287743E-2</v>
      </c>
      <c r="TK133" s="40">
        <v>-2.6074822992086411E-2</v>
      </c>
      <c r="TL133" s="336" t="s">
        <v>838</v>
      </c>
      <c r="TM133" s="336" t="s">
        <v>851</v>
      </c>
      <c r="TN133" s="336" t="s">
        <v>851</v>
      </c>
      <c r="TO133" s="336" t="s">
        <v>851</v>
      </c>
      <c r="TP133" s="40">
        <v>4.6992510557174683E-2</v>
      </c>
      <c r="TQ133" s="40">
        <v>3.58414426445961E-2</v>
      </c>
      <c r="TR133" s="40">
        <v>3.5950470715761185E-2</v>
      </c>
      <c r="TS133" s="40">
        <v>3.903656080365181E-2</v>
      </c>
      <c r="TT133" s="40">
        <v>2.7020798996090889E-2</v>
      </c>
      <c r="TU133" s="336" t="s">
        <v>840</v>
      </c>
      <c r="TV133" s="336" t="s">
        <v>851</v>
      </c>
      <c r="TW133" s="40">
        <v>17730</v>
      </c>
      <c r="TX133" s="336" t="s">
        <v>840</v>
      </c>
      <c r="TY133" s="336" t="s">
        <v>851</v>
      </c>
      <c r="TZ133" s="40">
        <v>16765.1796875</v>
      </c>
      <c r="UA133" s="336" t="s">
        <v>838</v>
      </c>
      <c r="UB133" s="336" t="s">
        <v>851</v>
      </c>
      <c r="UC133" s="40">
        <v>15967.197129984699</v>
      </c>
      <c r="UD133" s="336" t="s">
        <v>840</v>
      </c>
      <c r="UE133" s="336" t="s">
        <v>851</v>
      </c>
      <c r="UF133" s="336" t="s">
        <v>851</v>
      </c>
      <c r="UG133" s="40">
        <v>0.18663486838340759</v>
      </c>
      <c r="UH133" s="40">
        <v>0.20029129087924957</v>
      </c>
      <c r="UI133" s="40">
        <v>0.21235454082489014</v>
      </c>
      <c r="UJ133" s="40">
        <v>0.21559688448905945</v>
      </c>
      <c r="UK133" s="40">
        <v>0.22324337065219879</v>
      </c>
      <c r="UL133" s="336" t="s">
        <v>838</v>
      </c>
      <c r="UM133" s="336" t="s">
        <v>851</v>
      </c>
      <c r="UN133" s="336" t="s">
        <v>851</v>
      </c>
      <c r="UO133" s="336" t="s">
        <v>851</v>
      </c>
      <c r="UP133" s="40">
        <v>0.20152254402637482</v>
      </c>
      <c r="UQ133" s="40">
        <v>0.20478026568889618</v>
      </c>
      <c r="UR133" s="40">
        <v>0.20979125797748566</v>
      </c>
      <c r="US133" s="40">
        <v>0.21494570374488831</v>
      </c>
      <c r="UT133" s="40">
        <v>0.21565075218677521</v>
      </c>
      <c r="UU133" s="336" t="s">
        <v>840</v>
      </c>
    </row>
    <row r="134" spans="1:567">
      <c r="A134" s="336" t="s">
        <v>425</v>
      </c>
      <c r="B134" s="336" t="s">
        <v>93</v>
      </c>
      <c r="C134" s="336" t="s">
        <v>319</v>
      </c>
      <c r="D134" s="40">
        <v>2.971668541431427E-2</v>
      </c>
      <c r="E134" s="336" t="s">
        <v>436</v>
      </c>
      <c r="F134" s="40">
        <v>3.9550594985485077E-2</v>
      </c>
      <c r="G134" s="336" t="s">
        <v>1741</v>
      </c>
      <c r="H134" s="40">
        <v>3.8509577512741089E-2</v>
      </c>
      <c r="I134" s="336" t="s">
        <v>1447</v>
      </c>
      <c r="J134" s="40">
        <v>3.522748127579689E-2</v>
      </c>
      <c r="K134" s="336" t="s">
        <v>1803</v>
      </c>
      <c r="L134" s="336" t="s">
        <v>436</v>
      </c>
      <c r="M134" s="40">
        <v>0.41965177655220032</v>
      </c>
      <c r="N134" s="40"/>
      <c r="O134" s="336" t="s">
        <v>1736</v>
      </c>
      <c r="P134" s="40"/>
      <c r="Q134" s="336" t="s">
        <v>1736</v>
      </c>
      <c r="R134" s="40"/>
      <c r="S134" s="336" t="s">
        <v>1736</v>
      </c>
      <c r="T134" s="40">
        <v>0.41965177655220032</v>
      </c>
      <c r="U134" s="336" t="s">
        <v>436</v>
      </c>
      <c r="V134" s="336" t="s">
        <v>851</v>
      </c>
      <c r="W134" s="336" t="s">
        <v>1741</v>
      </c>
      <c r="X134" s="40">
        <v>0.44453153014183044</v>
      </c>
      <c r="Y134" s="40"/>
      <c r="Z134" s="336" t="s">
        <v>1736</v>
      </c>
      <c r="AA134" s="40"/>
      <c r="AB134" s="336" t="s">
        <v>1736</v>
      </c>
      <c r="AC134" s="40"/>
      <c r="AD134" s="336" t="s">
        <v>1736</v>
      </c>
      <c r="AE134" s="40">
        <v>0.44453153014183044</v>
      </c>
      <c r="AF134" s="336" t="s">
        <v>1741</v>
      </c>
      <c r="AG134" s="336" t="s">
        <v>851</v>
      </c>
      <c r="AH134" s="336" t="s">
        <v>1447</v>
      </c>
      <c r="AI134" s="40">
        <v>0.44451752305030823</v>
      </c>
      <c r="AJ134" s="40"/>
      <c r="AK134" s="336" t="s">
        <v>1736</v>
      </c>
      <c r="AL134" s="40"/>
      <c r="AM134" s="336" t="s">
        <v>1736</v>
      </c>
      <c r="AN134" s="40"/>
      <c r="AO134" s="336" t="s">
        <v>1736</v>
      </c>
      <c r="AP134" s="40">
        <v>0.44451752305030823</v>
      </c>
      <c r="AQ134" s="336" t="s">
        <v>1447</v>
      </c>
      <c r="AR134" s="336" t="s">
        <v>851</v>
      </c>
      <c r="AS134" s="336" t="s">
        <v>1803</v>
      </c>
      <c r="AT134" s="40">
        <v>0.44480422139167786</v>
      </c>
      <c r="AU134" s="40"/>
      <c r="AV134" s="336" t="s">
        <v>1736</v>
      </c>
      <c r="AW134" s="40"/>
      <c r="AX134" s="336" t="s">
        <v>1736</v>
      </c>
      <c r="AY134" s="40"/>
      <c r="AZ134" s="336" t="s">
        <v>1736</v>
      </c>
      <c r="BA134" s="40">
        <v>0.44480422139167786</v>
      </c>
      <c r="BB134" s="336" t="s">
        <v>1803</v>
      </c>
      <c r="BC134" s="336" t="s">
        <v>851</v>
      </c>
      <c r="BD134" s="336" t="s">
        <v>436</v>
      </c>
      <c r="BE134" s="40">
        <v>4.7794790267944336</v>
      </c>
      <c r="BF134" s="336" t="s">
        <v>827</v>
      </c>
      <c r="BG134" s="40">
        <v>4.5593900680541992</v>
      </c>
      <c r="BH134" s="336" t="s">
        <v>1447</v>
      </c>
      <c r="BI134" s="40">
        <v>5.1961135864257813</v>
      </c>
      <c r="BJ134" s="336" t="s">
        <v>1803</v>
      </c>
      <c r="BK134" s="40">
        <v>5.8010683059692383</v>
      </c>
      <c r="BL134" s="336" t="s">
        <v>851</v>
      </c>
      <c r="BM134" s="40">
        <v>4.0351533889770508</v>
      </c>
      <c r="BN134" s="336" t="s">
        <v>838</v>
      </c>
      <c r="BO134" s="336" t="s">
        <v>851</v>
      </c>
      <c r="BP134" s="336" t="s">
        <v>470</v>
      </c>
      <c r="BQ134" s="40">
        <v>8.2093430683016777E-3</v>
      </c>
      <c r="BR134" s="40">
        <v>7.3686395771801472E-3</v>
      </c>
      <c r="BS134" s="40">
        <v>7.5995810329914093E-3</v>
      </c>
      <c r="BT134" s="40">
        <v>7.8190751373767853E-3</v>
      </c>
      <c r="BU134" s="40">
        <v>7.2972276248037815E-3</v>
      </c>
      <c r="BV134" s="336" t="s">
        <v>851</v>
      </c>
      <c r="BW134" s="336" t="s">
        <v>470</v>
      </c>
      <c r="BX134" s="40">
        <v>1.0131515562534332E-2</v>
      </c>
      <c r="BY134" s="40">
        <v>9.7008505836129189E-3</v>
      </c>
      <c r="BZ134" s="40">
        <v>8.6809182539582253E-3</v>
      </c>
      <c r="CA134" s="40">
        <v>8.3659766241908073E-3</v>
      </c>
      <c r="CB134" s="40">
        <v>8.6410082876682281E-3</v>
      </c>
      <c r="CC134" s="336" t="s">
        <v>851</v>
      </c>
      <c r="CD134" s="336" t="s">
        <v>470</v>
      </c>
      <c r="CE134" s="40">
        <v>1.0214067995548248E-2</v>
      </c>
      <c r="CF134" s="40">
        <v>9.1963382437825203E-3</v>
      </c>
      <c r="CG134" s="40">
        <v>8.3921756595373154E-3</v>
      </c>
      <c r="CH134" s="40">
        <v>8.7615326046943665E-3</v>
      </c>
      <c r="CI134" s="40">
        <v>9.0025216341018677E-3</v>
      </c>
      <c r="CJ134" s="336" t="s">
        <v>851</v>
      </c>
      <c r="CK134" s="336" t="s">
        <v>470</v>
      </c>
      <c r="CL134" s="40">
        <v>8.7871551513671875E-3</v>
      </c>
      <c r="CM134" s="40">
        <v>8.2843899726867676E-3</v>
      </c>
      <c r="CN134" s="40">
        <v>8.1671141088008881E-3</v>
      </c>
      <c r="CO134" s="40">
        <v>8.0996043980121613E-3</v>
      </c>
      <c r="CP134" s="40">
        <v>7.3164217174053192E-3</v>
      </c>
      <c r="CQ134" s="336" t="s">
        <v>851</v>
      </c>
      <c r="CR134" s="40"/>
      <c r="CS134" s="40"/>
      <c r="CT134" s="40"/>
      <c r="CU134" s="40"/>
      <c r="CV134" s="40"/>
      <c r="CW134" s="336" t="s">
        <v>1737</v>
      </c>
      <c r="CX134" s="336" t="s">
        <v>851</v>
      </c>
      <c r="CY134" s="40"/>
      <c r="CZ134" s="40"/>
      <c r="DA134" s="40"/>
      <c r="DB134" s="40"/>
      <c r="DC134" s="40"/>
      <c r="DD134" s="336" t="s">
        <v>1737</v>
      </c>
      <c r="DE134" s="336" t="s">
        <v>851</v>
      </c>
      <c r="DF134" s="40"/>
      <c r="DG134" s="336" t="s">
        <v>1737</v>
      </c>
      <c r="DH134" s="336" t="s">
        <v>851</v>
      </c>
      <c r="DI134" s="336" t="s">
        <v>851</v>
      </c>
      <c r="DJ134" s="336">
        <v>8.6999999999999993</v>
      </c>
      <c r="DK134" s="336" t="s">
        <v>1738</v>
      </c>
      <c r="DL134" s="336" t="s">
        <v>851</v>
      </c>
      <c r="DM134" s="336" t="s">
        <v>851</v>
      </c>
      <c r="DN134" s="336" t="s">
        <v>470</v>
      </c>
      <c r="DO134" s="40">
        <v>5.7577021652832627E-4</v>
      </c>
      <c r="DP134" s="40">
        <v>1.8438555998727679E-3</v>
      </c>
      <c r="DQ134" s="40">
        <v>5.5081956088542938E-3</v>
      </c>
      <c r="DR134" s="40">
        <v>1.5274698380380869E-3</v>
      </c>
      <c r="DS134" s="40">
        <v>1.4246196486055851E-2</v>
      </c>
      <c r="DT134" s="336" t="s">
        <v>851</v>
      </c>
      <c r="DU134" s="336" t="s">
        <v>470</v>
      </c>
      <c r="DV134" s="40">
        <v>2.0999996922910213E-3</v>
      </c>
      <c r="DW134" s="40">
        <v>5.1333331502974033E-3</v>
      </c>
      <c r="DX134" s="40">
        <v>2.9999997932463884E-3</v>
      </c>
      <c r="DY134" s="40">
        <v>2.4000001139938831E-3</v>
      </c>
      <c r="DZ134" s="40">
        <v>-7.0000002160668373E-3</v>
      </c>
      <c r="EA134" s="336" t="s">
        <v>851</v>
      </c>
      <c r="EB134" s="336" t="s">
        <v>470</v>
      </c>
      <c r="EC134" s="40">
        <v>2.6309528038837016E-5</v>
      </c>
      <c r="ED134" s="40">
        <v>5.4717287421226501E-3</v>
      </c>
      <c r="EE134" s="40">
        <v>1.8535100389271975E-3</v>
      </c>
      <c r="EF134" s="40">
        <v>5.3652701899409294E-3</v>
      </c>
      <c r="EG134" s="40">
        <v>3.7466571666300297E-3</v>
      </c>
      <c r="EH134" s="336" t="s">
        <v>851</v>
      </c>
      <c r="EI134" s="336" t="s">
        <v>470</v>
      </c>
      <c r="EJ134" s="40">
        <v>2.0530018955469131E-3</v>
      </c>
      <c r="EK134" s="40">
        <v>2.0704155322164297E-3</v>
      </c>
      <c r="EL134" s="40">
        <v>1.2409227201715112E-4</v>
      </c>
      <c r="EM134" s="40">
        <v>-3.709936048835516E-3</v>
      </c>
      <c r="EN134" s="40">
        <v>-5.5026458576321602E-3</v>
      </c>
      <c r="EO134" s="336" t="s">
        <v>851</v>
      </c>
      <c r="EP134" s="336" t="s">
        <v>851</v>
      </c>
      <c r="EQ134" s="336" t="s">
        <v>851</v>
      </c>
      <c r="ER134" s="40">
        <v>0.51070000000000004</v>
      </c>
      <c r="ES134" s="336" t="s">
        <v>1739</v>
      </c>
      <c r="ET134" s="336" t="s">
        <v>851</v>
      </c>
      <c r="EU134" s="336" t="s">
        <v>851</v>
      </c>
      <c r="EV134" s="40">
        <v>0.76340000000000008</v>
      </c>
      <c r="EW134" s="336" t="s">
        <v>1739</v>
      </c>
      <c r="EX134" s="336" t="s">
        <v>851</v>
      </c>
      <c r="EY134" s="336" t="s">
        <v>851</v>
      </c>
      <c r="EZ134" s="40">
        <v>0.25629999999999997</v>
      </c>
      <c r="FA134" s="336" t="s">
        <v>1739</v>
      </c>
      <c r="FB134" s="336" t="s">
        <v>851</v>
      </c>
      <c r="FC134" s="40">
        <v>-0.17945326864719391</v>
      </c>
      <c r="FD134" s="40">
        <v>-0.17316418886184692</v>
      </c>
      <c r="FE134" s="40">
        <v>-0.19317857921123505</v>
      </c>
      <c r="FF134" s="40">
        <v>-0.19125179946422577</v>
      </c>
      <c r="FG134" s="40">
        <v>-6.8598881363868713E-2</v>
      </c>
      <c r="FH134" s="336" t="s">
        <v>838</v>
      </c>
      <c r="FI134" s="336" t="s">
        <v>851</v>
      </c>
      <c r="FJ134" s="40">
        <v>-0.19059878587722778</v>
      </c>
      <c r="FK134" s="40">
        <v>-0.18197482824325562</v>
      </c>
      <c r="FL134" s="40">
        <v>-0.21551461517810822</v>
      </c>
      <c r="FM134" s="40">
        <v>-0.21380843222141266</v>
      </c>
      <c r="FN134" s="40">
        <v>-0.22195471823215485</v>
      </c>
      <c r="FO134" s="336" t="s">
        <v>840</v>
      </c>
      <c r="FP134" s="336" t="s">
        <v>851</v>
      </c>
      <c r="FQ134" s="40">
        <v>2.0628736019134521</v>
      </c>
      <c r="FR134" s="336" t="s">
        <v>840</v>
      </c>
      <c r="FS134" s="336" t="s">
        <v>851</v>
      </c>
      <c r="FT134" s="336" t="s">
        <v>851</v>
      </c>
      <c r="FU134" s="40">
        <v>8.5723049938678741E-2</v>
      </c>
      <c r="FV134" s="40">
        <v>8.484175056219101E-2</v>
      </c>
      <c r="FW134" s="40">
        <v>6.0866337269544601E-2</v>
      </c>
      <c r="FX134" s="40">
        <v>4.6382967382669449E-2</v>
      </c>
      <c r="FY134" s="40">
        <v>4.2762108147144318E-2</v>
      </c>
      <c r="FZ134" s="336" t="s">
        <v>840</v>
      </c>
      <c r="GA134" s="336" t="s">
        <v>851</v>
      </c>
      <c r="GB134" s="336" t="s">
        <v>851</v>
      </c>
      <c r="GC134" s="336" t="s">
        <v>851</v>
      </c>
      <c r="GD134" s="336" t="s">
        <v>851</v>
      </c>
      <c r="GE134" s="336" t="s">
        <v>851</v>
      </c>
      <c r="GF134" s="336" t="s">
        <v>851</v>
      </c>
      <c r="GG134" s="336" t="s">
        <v>851</v>
      </c>
      <c r="GH134" s="336" t="s">
        <v>851</v>
      </c>
      <c r="GI134" s="336" t="s">
        <v>851</v>
      </c>
      <c r="GJ134" s="336" t="s">
        <v>851</v>
      </c>
      <c r="GK134" s="40">
        <v>3842774</v>
      </c>
      <c r="GL134" s="40">
        <v>3990999</v>
      </c>
      <c r="GM134" s="40">
        <v>4182205</v>
      </c>
      <c r="GN134" s="40">
        <v>4388378</v>
      </c>
      <c r="GO134" s="40">
        <v>4569377</v>
      </c>
      <c r="GP134" s="40">
        <v>4698761</v>
      </c>
      <c r="GQ134" s="40">
        <v>4759760</v>
      </c>
      <c r="GR134" s="40">
        <v>4767347</v>
      </c>
      <c r="GS134" s="40">
        <v>4764745</v>
      </c>
      <c r="GT134" s="40">
        <v>4813026</v>
      </c>
      <c r="GU134" s="40">
        <v>4953064</v>
      </c>
      <c r="GV134" s="40">
        <v>5202022</v>
      </c>
      <c r="GW134" s="40">
        <v>5537620</v>
      </c>
      <c r="GX134" s="40">
        <v>5913016</v>
      </c>
      <c r="GY134" s="40">
        <v>6261046</v>
      </c>
      <c r="GZ134" s="40">
        <v>6532681</v>
      </c>
      <c r="HA134" s="40">
        <v>6714281</v>
      </c>
      <c r="HB134" s="40">
        <v>6819373</v>
      </c>
      <c r="HC134" s="40">
        <v>6859408</v>
      </c>
      <c r="HD134" s="40">
        <v>6855709</v>
      </c>
      <c r="HE134" s="40">
        <v>6825442</v>
      </c>
      <c r="HF134" s="40">
        <v>6769000</v>
      </c>
      <c r="HG134" s="40">
        <v>6685000</v>
      </c>
      <c r="HH134" s="40">
        <v>6585000</v>
      </c>
      <c r="HI134" s="40">
        <v>6485000</v>
      </c>
      <c r="HJ134" s="40">
        <v>6397000</v>
      </c>
      <c r="HK134" s="40">
        <v>6327000</v>
      </c>
      <c r="HL134" s="40">
        <v>6274000</v>
      </c>
      <c r="HM134" s="40">
        <v>6237000</v>
      </c>
      <c r="HN134" s="40">
        <v>6211000</v>
      </c>
      <c r="HO134" s="40">
        <v>6195000</v>
      </c>
      <c r="HP134" s="40">
        <v>6187000</v>
      </c>
      <c r="HQ134" s="40">
        <v>6190000</v>
      </c>
      <c r="HR134" s="40">
        <v>6202000</v>
      </c>
      <c r="HS134" s="40">
        <v>6220000</v>
      </c>
      <c r="HT134" s="40">
        <v>6242000</v>
      </c>
      <c r="HU134" s="40">
        <v>6266000</v>
      </c>
      <c r="HV134" s="40">
        <v>6294000</v>
      </c>
      <c r="HW134" s="40">
        <v>6323000</v>
      </c>
      <c r="HX134" s="40">
        <v>6350000</v>
      </c>
      <c r="HY134" s="40">
        <v>6376000</v>
      </c>
      <c r="HZ134" s="40">
        <v>6399000</v>
      </c>
      <c r="IA134" s="40">
        <v>6419000</v>
      </c>
      <c r="IB134" s="40">
        <v>6437000</v>
      </c>
      <c r="IC134" s="40">
        <v>6453000</v>
      </c>
      <c r="ID134" s="40">
        <v>6468000</v>
      </c>
      <c r="IE134" s="40">
        <v>6482000</v>
      </c>
      <c r="IF134" s="40">
        <v>6495000</v>
      </c>
      <c r="IG134" s="40">
        <v>6507000</v>
      </c>
      <c r="IH134" s="40">
        <v>6518000</v>
      </c>
      <c r="II134" s="40">
        <v>6528000</v>
      </c>
      <c r="IJ134" s="336" t="s">
        <v>851</v>
      </c>
      <c r="IK134" s="336" t="s">
        <v>851</v>
      </c>
      <c r="IL134" s="336" t="s">
        <v>851</v>
      </c>
      <c r="IM134" s="40">
        <v>2.7419324964284897E-2</v>
      </c>
      <c r="IN134" s="40">
        <v>1.5530781820416451E-2</v>
      </c>
      <c r="IO134" s="40">
        <v>5.8536087162792683E-3</v>
      </c>
      <c r="IP134" s="40">
        <v>-5.3940480574965477E-4</v>
      </c>
      <c r="IQ134" s="40">
        <v>-4.4246348552405834E-3</v>
      </c>
      <c r="IR134" s="40">
        <v>-8.3037354052066803E-3</v>
      </c>
      <c r="IS134" s="40">
        <v>-1.2487155385315418E-2</v>
      </c>
      <c r="IT134" s="40">
        <v>-1.5071875415742397E-2</v>
      </c>
      <c r="IU134" s="40">
        <v>-1.5302517451345921E-2</v>
      </c>
      <c r="IV134" s="40">
        <v>-1.3662687502801418E-2</v>
      </c>
      <c r="IW134" s="40">
        <v>-1.1002940125763416E-2</v>
      </c>
      <c r="IX134" s="40">
        <v>-8.412080816924572E-3</v>
      </c>
      <c r="IY134" s="40">
        <v>-5.9148124419152737E-3</v>
      </c>
      <c r="IZ134" s="40">
        <v>-4.177384078502655E-3</v>
      </c>
      <c r="JA134" s="40">
        <v>-2.5793984532356262E-3</v>
      </c>
      <c r="JB134" s="40">
        <v>-1.2921985471621156E-3</v>
      </c>
      <c r="JC134" s="40">
        <v>4.8477013478986919E-4</v>
      </c>
      <c r="JD134" s="40">
        <v>1.9367339555174112E-3</v>
      </c>
      <c r="JE134" s="40">
        <v>2.8980860952287912E-3</v>
      </c>
      <c r="JF134" s="40">
        <v>3.5307370126247406E-3</v>
      </c>
      <c r="JG134" s="40">
        <v>3.8375486619770527E-3</v>
      </c>
      <c r="JH134" s="40">
        <v>4.4586062431335449E-3</v>
      </c>
      <c r="JI134" s="40">
        <v>4.5969802886247635E-3</v>
      </c>
      <c r="JJ134" s="40">
        <v>4.2610336095094681E-3</v>
      </c>
      <c r="JK134" s="40">
        <v>4.0861284360289574E-3</v>
      </c>
      <c r="JL134" s="40">
        <v>3.6007866729050875E-3</v>
      </c>
      <c r="JM134" s="40">
        <v>3.1206142157316208E-3</v>
      </c>
      <c r="JN134" s="40">
        <v>2.8002506587654352E-3</v>
      </c>
      <c r="JO134" s="40">
        <v>2.4825457949191332E-3</v>
      </c>
      <c r="JP134" s="40">
        <v>2.3218027781695127E-3</v>
      </c>
      <c r="JQ134" s="40">
        <v>2.1621629130095243E-3</v>
      </c>
      <c r="JR134" s="40">
        <v>2.0035454072058201E-3</v>
      </c>
      <c r="JS134" s="40">
        <v>1.8458703998476267E-3</v>
      </c>
      <c r="JT134" s="40">
        <v>1.6890598926693201E-3</v>
      </c>
      <c r="JU134" s="40">
        <v>1.5330372843891382E-3</v>
      </c>
      <c r="JV134" s="336" t="s">
        <v>1740</v>
      </c>
      <c r="JW134" s="336" t="s">
        <v>851</v>
      </c>
      <c r="JX134" s="336" t="s">
        <v>851</v>
      </c>
      <c r="JY134" s="336" t="s">
        <v>851</v>
      </c>
      <c r="JZ134" s="336" t="s">
        <v>851</v>
      </c>
      <c r="KA134" s="336" t="s">
        <v>1740</v>
      </c>
      <c r="KB134" s="40">
        <v>0.503288006868849</v>
      </c>
      <c r="KC134" s="40">
        <v>0.502979544645212</v>
      </c>
      <c r="KD134" s="40">
        <v>0.50287775723662598</v>
      </c>
      <c r="KE134" s="40">
        <v>0.50294194484422006</v>
      </c>
      <c r="KF134" s="40">
        <v>0.50312024620648299</v>
      </c>
      <c r="KG134" s="40">
        <v>0.50337340790530494</v>
      </c>
      <c r="KH134" s="40">
        <v>0.50370423115099694</v>
      </c>
      <c r="KI134" s="40">
        <v>0.50411864325391398</v>
      </c>
      <c r="KJ134" s="40">
        <v>0.50457972190619005</v>
      </c>
      <c r="KK134" s="40">
        <v>0.50503088814519403</v>
      </c>
      <c r="KL134" s="40">
        <v>0.50542553864984097</v>
      </c>
      <c r="KM134" s="40">
        <v>0.50573604760556001</v>
      </c>
      <c r="KN134" s="40">
        <v>0.50595866670598499</v>
      </c>
      <c r="KO134" s="40">
        <v>0.50610197820438008</v>
      </c>
      <c r="KP134" s="40">
        <v>0.50618901024455598</v>
      </c>
      <c r="KQ134" s="40">
        <v>0.50623825434127301</v>
      </c>
      <c r="KR134" s="40">
        <v>0.50624914038056201</v>
      </c>
      <c r="KS134" s="40">
        <v>0.50621369957194706</v>
      </c>
      <c r="KT134" s="40">
        <v>0.50613564345532192</v>
      </c>
      <c r="KU134" s="40">
        <v>0.50601746386908997</v>
      </c>
      <c r="KV134" s="40">
        <v>0.50586180361191502</v>
      </c>
      <c r="KW134" s="40">
        <v>0.50567346188414097</v>
      </c>
      <c r="KX134" s="40">
        <v>0.50545568017535702</v>
      </c>
      <c r="KY134" s="40">
        <v>0.50521707524925197</v>
      </c>
      <c r="KZ134" s="40">
        <v>0.50496728343631603</v>
      </c>
      <c r="LA134" s="40">
        <v>0.50471277117783009</v>
      </c>
      <c r="LB134" s="40">
        <v>0.50445757893115006</v>
      </c>
      <c r="LC134" s="40">
        <v>0.50420419929230298</v>
      </c>
      <c r="LD134" s="40">
        <v>0.50395014458152099</v>
      </c>
      <c r="LE134" s="40">
        <v>0.50369330218594799</v>
      </c>
      <c r="LF134" s="40">
        <v>0.50343358787359693</v>
      </c>
      <c r="LG134" s="40">
        <v>0.50317323850513906</v>
      </c>
      <c r="LH134" s="40">
        <v>0.50291325004160692</v>
      </c>
      <c r="LI134" s="40">
        <v>0.502656383310918</v>
      </c>
      <c r="LJ134" s="40">
        <v>0.50240454352640296</v>
      </c>
      <c r="LK134" s="40">
        <v>0.50215849422854397</v>
      </c>
      <c r="LL134" s="336" t="s">
        <v>851</v>
      </c>
      <c r="LM134" s="336" t="s">
        <v>851</v>
      </c>
      <c r="LN134" s="336" t="s">
        <v>1740</v>
      </c>
      <c r="LO134" s="40">
        <v>0.66334909200668335</v>
      </c>
      <c r="LP134" s="40">
        <v>0.66486644744873047</v>
      </c>
      <c r="LQ134" s="40">
        <v>0.6666572093963623</v>
      </c>
      <c r="LR134" s="40">
        <v>0.66901767253875732</v>
      </c>
      <c r="LS134" s="40">
        <v>0.67154484987258911</v>
      </c>
      <c r="LT134" s="40">
        <v>0.67382156848907471</v>
      </c>
      <c r="LU134" s="40">
        <v>0.67646622657775879</v>
      </c>
      <c r="LV134" s="40">
        <v>0.67778611183166504</v>
      </c>
      <c r="LW134" s="40">
        <v>0.67805618047714233</v>
      </c>
      <c r="LX134" s="40">
        <v>0.67833459377288818</v>
      </c>
      <c r="LY134" s="40">
        <v>0.67828667163848877</v>
      </c>
      <c r="LZ134" s="40">
        <v>0.67662400007247925</v>
      </c>
      <c r="MA134" s="40">
        <v>0.67564553022384644</v>
      </c>
      <c r="MB134" s="40">
        <v>0.6746833324432373</v>
      </c>
      <c r="MC134" s="40">
        <v>0.67316049337387085</v>
      </c>
      <c r="MD134" s="40">
        <v>0.67054075002670288</v>
      </c>
      <c r="ME134" s="40">
        <v>0.66817522048950195</v>
      </c>
      <c r="MF134" s="40">
        <v>0.66510498523712158</v>
      </c>
      <c r="MG134" s="40">
        <v>0.66172200441360474</v>
      </c>
      <c r="MH134" s="40">
        <v>0.65868169069290161</v>
      </c>
      <c r="MI134" s="40">
        <v>0.65603971481323242</v>
      </c>
      <c r="MJ134" s="40">
        <v>0.65432494878768921</v>
      </c>
      <c r="MK134" s="40">
        <v>0.65300285816192627</v>
      </c>
      <c r="ML134" s="40">
        <v>0.65190571546554565</v>
      </c>
      <c r="MM134" s="40">
        <v>0.65102362632751465</v>
      </c>
      <c r="MN134" s="40">
        <v>0.6496235728263855</v>
      </c>
      <c r="MO134" s="40">
        <v>0.64853882789611816</v>
      </c>
      <c r="MP134" s="40">
        <v>0.64714127779006958</v>
      </c>
      <c r="MQ134" s="40">
        <v>0.64564239978790283</v>
      </c>
      <c r="MR134" s="40">
        <v>0.64388656616210938</v>
      </c>
      <c r="MS134" s="40">
        <v>0.6419295072555542</v>
      </c>
      <c r="MT134" s="40">
        <v>0.63992595672607422</v>
      </c>
      <c r="MU134" s="40">
        <v>0.63772130012512207</v>
      </c>
      <c r="MV134" s="40">
        <v>0.63531583547592163</v>
      </c>
      <c r="MW134" s="40">
        <v>0.63270944356918335</v>
      </c>
      <c r="MX134" s="40">
        <v>0.62974876165390015</v>
      </c>
      <c r="MY134" s="336" t="s">
        <v>851</v>
      </c>
      <c r="MZ134" s="336" t="s">
        <v>1740</v>
      </c>
      <c r="NA134" s="40">
        <v>0.63085734844207764</v>
      </c>
      <c r="NB134" s="40">
        <v>0.63159376382827759</v>
      </c>
      <c r="NC134" s="40">
        <v>0.63281005620956421</v>
      </c>
      <c r="ND134" s="40">
        <v>0.63459587097167969</v>
      </c>
      <c r="NE134" s="40">
        <v>0.63627684116363525</v>
      </c>
      <c r="NF134" s="40">
        <v>0.63729774951934814</v>
      </c>
      <c r="NG134" s="40">
        <v>0.63805586099624634</v>
      </c>
      <c r="NH134" s="40">
        <v>0.63709795475006104</v>
      </c>
      <c r="NI134" s="40">
        <v>0.63507974147796631</v>
      </c>
      <c r="NJ134" s="40">
        <v>0.63284504413604736</v>
      </c>
      <c r="NK134" s="40">
        <v>0.63045179843902588</v>
      </c>
      <c r="NL134" s="40">
        <v>0.62715345621109009</v>
      </c>
      <c r="NM134" s="40">
        <v>0.62480074167251587</v>
      </c>
      <c r="NN134" s="40">
        <v>0.62257498502731323</v>
      </c>
      <c r="NO134" s="40">
        <v>0.61986798048019409</v>
      </c>
      <c r="NP134" s="40">
        <v>0.61646491289138794</v>
      </c>
      <c r="NQ134" s="40">
        <v>0.61386775970458984</v>
      </c>
      <c r="NR134" s="40">
        <v>0.61098545789718628</v>
      </c>
      <c r="NS134" s="40">
        <v>0.60786843299865723</v>
      </c>
      <c r="NT134" s="40">
        <v>0.60498392581939697</v>
      </c>
      <c r="NU134" s="40">
        <v>0.6018904447555542</v>
      </c>
      <c r="NV134" s="40">
        <v>0.59990423917770386</v>
      </c>
      <c r="NW134" s="40">
        <v>0.59787100553512573</v>
      </c>
      <c r="NX134" s="40">
        <v>0.59591966867446899</v>
      </c>
      <c r="NY134" s="40">
        <v>0.59417325258255005</v>
      </c>
      <c r="NZ134" s="40">
        <v>0.59206396341323853</v>
      </c>
      <c r="OA134" s="40">
        <v>0.5902484655380249</v>
      </c>
      <c r="OB134" s="40">
        <v>0.58825361728668213</v>
      </c>
      <c r="OC134" s="40">
        <v>0.58645331859588623</v>
      </c>
      <c r="OD134" s="40">
        <v>0.58406943082809448</v>
      </c>
      <c r="OE134" s="40">
        <v>0.58178728818893433</v>
      </c>
      <c r="OF134" s="40">
        <v>0.57945078611373901</v>
      </c>
      <c r="OG134" s="40">
        <v>0.57705926895141602</v>
      </c>
      <c r="OH134" s="40">
        <v>0.57445830106735229</v>
      </c>
      <c r="OI134" s="40">
        <v>0.57149434089660645</v>
      </c>
      <c r="OJ134" s="40">
        <v>0.56801468133926392</v>
      </c>
      <c r="OK134" s="336" t="s">
        <v>851</v>
      </c>
      <c r="OL134" s="336" t="s">
        <v>851</v>
      </c>
      <c r="OM134" s="336" t="s">
        <v>1740</v>
      </c>
      <c r="ON134" s="40">
        <v>0.57078421115875244</v>
      </c>
      <c r="OO134" s="40">
        <v>0.57395350933074951</v>
      </c>
      <c r="OP134" s="40">
        <v>0.57737493515014648</v>
      </c>
      <c r="OQ134" s="40">
        <v>0.58131927251815796</v>
      </c>
      <c r="OR134" s="40">
        <v>0.58545702695846558</v>
      </c>
      <c r="OS134" s="40">
        <v>0.58941662311553955</v>
      </c>
      <c r="OT134" s="40">
        <v>0.59432709217071533</v>
      </c>
      <c r="OU134" s="40">
        <v>0.5983545184135437</v>
      </c>
      <c r="OV134" s="40">
        <v>0.60106301307678223</v>
      </c>
      <c r="OW134" s="40">
        <v>0.60370087623596191</v>
      </c>
      <c r="OX134" s="40">
        <v>0.60544002056121826</v>
      </c>
      <c r="OY134" s="40">
        <v>0.60455191135406494</v>
      </c>
      <c r="OZ134" s="40">
        <v>0.60408031940460205</v>
      </c>
      <c r="PA134" s="40">
        <v>0.60301429033279419</v>
      </c>
      <c r="PB134" s="40">
        <v>0.60183542966842651</v>
      </c>
      <c r="PC134" s="40">
        <v>0.60000002384185791</v>
      </c>
      <c r="PD134" s="40">
        <v>0.59851300716400146</v>
      </c>
      <c r="PE134" s="40">
        <v>0.59676897525787354</v>
      </c>
      <c r="PF134" s="40">
        <v>0.59496939182281494</v>
      </c>
      <c r="PG134" s="40">
        <v>0.59324759244918823</v>
      </c>
      <c r="PH134" s="40">
        <v>0.59131687879562378</v>
      </c>
      <c r="PI134" s="40">
        <v>0.5895308256149292</v>
      </c>
      <c r="PJ134" s="40">
        <v>0.58802032470703125</v>
      </c>
      <c r="PK134" s="40">
        <v>0.58611416816711426</v>
      </c>
      <c r="PL134" s="40">
        <v>0.58456695079803467</v>
      </c>
      <c r="PM134" s="40">
        <v>0.58296740055084229</v>
      </c>
      <c r="PN134" s="40">
        <v>0.5818096399307251</v>
      </c>
      <c r="PO134" s="40">
        <v>0.58062005043029785</v>
      </c>
      <c r="PP134" s="40">
        <v>0.5797731876373291</v>
      </c>
      <c r="PQ134" s="40">
        <v>0.57864558696746826</v>
      </c>
      <c r="PR134" s="40">
        <v>0.57761287689208984</v>
      </c>
      <c r="PS134" s="40">
        <v>0.57636529207229614</v>
      </c>
      <c r="PT134" s="40">
        <v>0.57521170377731323</v>
      </c>
      <c r="PU134" s="40">
        <v>0.57399725914001465</v>
      </c>
      <c r="PV134" s="40">
        <v>0.57241487503051758</v>
      </c>
      <c r="PW134" s="40">
        <v>0.57061886787414551</v>
      </c>
      <c r="PX134" s="336" t="s">
        <v>851</v>
      </c>
      <c r="PY134" s="336" t="s">
        <v>851</v>
      </c>
      <c r="PZ134" s="40">
        <v>0.49359999999999998</v>
      </c>
      <c r="QA134" s="40">
        <v>0.49770000000000003</v>
      </c>
      <c r="QB134" s="40">
        <v>0.50130000000000008</v>
      </c>
      <c r="QC134" s="40">
        <v>0.50270000000000004</v>
      </c>
      <c r="QD134" s="40">
        <v>0.50539999999999996</v>
      </c>
      <c r="QE134" s="40">
        <v>0.50700000000000001</v>
      </c>
      <c r="QF134" s="40">
        <v>0.5081</v>
      </c>
      <c r="QG134" s="40">
        <v>0.50479999999999992</v>
      </c>
      <c r="QH134" s="40">
        <v>0.50119999999999998</v>
      </c>
      <c r="QI134" s="40">
        <v>0.49890000000000001</v>
      </c>
      <c r="QJ134" s="40">
        <v>0.49969999999999998</v>
      </c>
      <c r="QK134" s="40">
        <v>0.50009999999999999</v>
      </c>
      <c r="QL134" s="40">
        <v>0.49969999999999998</v>
      </c>
      <c r="QM134" s="40">
        <v>0.49939999999999996</v>
      </c>
      <c r="QN134" s="40">
        <v>0.5</v>
      </c>
      <c r="QO134" s="40">
        <v>0.50139999999999996</v>
      </c>
      <c r="QP134" s="40">
        <v>0.50309999999999999</v>
      </c>
      <c r="QQ134" s="40">
        <v>0.50600000000000001</v>
      </c>
      <c r="QR134" s="40">
        <v>0.51070000000000004</v>
      </c>
      <c r="QS134" s="336" t="s">
        <v>851</v>
      </c>
      <c r="QT134" s="336" t="s">
        <v>851</v>
      </c>
      <c r="QU134" s="336" t="s">
        <v>851</v>
      </c>
      <c r="QV134" s="336" t="s">
        <v>851</v>
      </c>
      <c r="QW134" s="40">
        <v>9.2456648126244545E-3</v>
      </c>
      <c r="QX134" s="336" t="s">
        <v>851</v>
      </c>
      <c r="QY134" s="336" t="s">
        <v>851</v>
      </c>
      <c r="QZ134" s="336" t="s">
        <v>851</v>
      </c>
      <c r="RA134" s="336" t="s">
        <v>851</v>
      </c>
      <c r="RB134" s="336" t="s">
        <v>851</v>
      </c>
      <c r="RC134" s="336" t="s">
        <v>851</v>
      </c>
      <c r="RD134" s="336" t="s">
        <v>851</v>
      </c>
      <c r="RE134" s="336" t="s">
        <v>851</v>
      </c>
      <c r="RF134" s="40">
        <v>0.318</v>
      </c>
      <c r="RG134" s="40">
        <v>2011</v>
      </c>
      <c r="RH134" s="336" t="s">
        <v>840</v>
      </c>
      <c r="RI134" s="336" t="s">
        <v>851</v>
      </c>
      <c r="RJ134" s="40">
        <v>0</v>
      </c>
      <c r="RK134" s="40">
        <v>2011</v>
      </c>
      <c r="RL134" s="336" t="s">
        <v>840</v>
      </c>
      <c r="RM134" s="336" t="s">
        <v>851</v>
      </c>
      <c r="RN134" s="40">
        <v>1E-3</v>
      </c>
      <c r="RO134" s="40">
        <v>2011</v>
      </c>
      <c r="RP134" s="336" t="s">
        <v>840</v>
      </c>
      <c r="RQ134" s="336" t="s">
        <v>851</v>
      </c>
      <c r="RR134" s="40">
        <v>1.7000000000000001E-2</v>
      </c>
      <c r="RS134" s="40">
        <v>2011</v>
      </c>
      <c r="RT134" s="336" t="s">
        <v>840</v>
      </c>
      <c r="RU134" s="336" t="s">
        <v>851</v>
      </c>
      <c r="RV134" s="40">
        <v>0.27399999999999997</v>
      </c>
      <c r="RW134" s="40">
        <v>2011</v>
      </c>
      <c r="RX134" s="336" t="s">
        <v>840</v>
      </c>
      <c r="RY134" s="336" t="s">
        <v>851</v>
      </c>
      <c r="RZ134" s="336" t="s">
        <v>838</v>
      </c>
      <c r="SA134" s="40">
        <v>0.22355544567108154</v>
      </c>
      <c r="SB134" s="40">
        <v>0.23163500428199768</v>
      </c>
      <c r="SC134" s="40">
        <v>0.23554849624633789</v>
      </c>
      <c r="SD134" s="40">
        <v>0.21932190656661987</v>
      </c>
      <c r="SE134" s="40">
        <v>8.3030477166175842E-2</v>
      </c>
      <c r="SF134" s="336" t="s">
        <v>851</v>
      </c>
      <c r="SG134" s="336" t="s">
        <v>851</v>
      </c>
      <c r="SH134" s="40">
        <v>0.22881065309047699</v>
      </c>
      <c r="SI134" s="40">
        <v>0.23617810010910034</v>
      </c>
      <c r="SJ134" s="40">
        <v>0.23051783442497253</v>
      </c>
      <c r="SK134" s="40">
        <v>0.20641811192035675</v>
      </c>
      <c r="SL134" s="40">
        <v>0.18274730443954468</v>
      </c>
      <c r="SM134" s="336" t="s">
        <v>840</v>
      </c>
      <c r="SN134" s="336" t="s">
        <v>851</v>
      </c>
      <c r="SO134" s="336" t="s">
        <v>851</v>
      </c>
      <c r="SP134" s="40">
        <v>1.7561279237270355E-2</v>
      </c>
      <c r="SQ134" s="40">
        <v>1.046440564095974E-2</v>
      </c>
      <c r="SR134" s="40">
        <v>-2.0839458331465721E-2</v>
      </c>
      <c r="SS134" s="40">
        <v>-6.1190016567707062E-2</v>
      </c>
      <c r="ST134" s="40">
        <v>-0.24079841375350952</v>
      </c>
      <c r="SU134" s="336" t="s">
        <v>838</v>
      </c>
      <c r="SV134" s="336" t="s">
        <v>851</v>
      </c>
      <c r="SW134" s="336" t="s">
        <v>851</v>
      </c>
      <c r="SX134" s="40">
        <v>3.0267674475908279E-2</v>
      </c>
      <c r="SY134" s="40">
        <v>2.8284531086683273E-2</v>
      </c>
      <c r="SZ134" s="40">
        <v>1.091346237808466E-2</v>
      </c>
      <c r="TA134" s="40">
        <v>-1.2607557699084282E-2</v>
      </c>
      <c r="TB134" s="40">
        <v>-6.9350078701972961E-2</v>
      </c>
      <c r="TC134" s="336" t="s">
        <v>840</v>
      </c>
      <c r="TD134" s="336" t="s">
        <v>851</v>
      </c>
      <c r="TE134" s="336" t="s">
        <v>851</v>
      </c>
      <c r="TF134" s="336" t="s">
        <v>851</v>
      </c>
      <c r="TG134" s="40">
        <v>-1.1158562265336514E-2</v>
      </c>
      <c r="TH134" s="40">
        <v>-1.4421798288822174E-2</v>
      </c>
      <c r="TI134" s="40">
        <v>-5.2898116409778595E-2</v>
      </c>
      <c r="TJ134" s="40">
        <v>-6.9945096969604492E-2</v>
      </c>
      <c r="TK134" s="40">
        <v>-0.23630841076374054</v>
      </c>
      <c r="TL134" s="336" t="s">
        <v>838</v>
      </c>
      <c r="TM134" s="336" t="s">
        <v>851</v>
      </c>
      <c r="TN134" s="336" t="s">
        <v>851</v>
      </c>
      <c r="TO134" s="336" t="s">
        <v>851</v>
      </c>
      <c r="TP134" s="40">
        <v>7.1530310378875583E-5</v>
      </c>
      <c r="TQ134" s="40">
        <v>1.2375396909192204E-3</v>
      </c>
      <c r="TR134" s="40">
        <v>-2.4462111294269562E-2</v>
      </c>
      <c r="TS134" s="40">
        <v>-3.0754450708627701E-2</v>
      </c>
      <c r="TT134" s="40">
        <v>-6.881067156791687E-2</v>
      </c>
      <c r="TU134" s="336" t="s">
        <v>840</v>
      </c>
      <c r="TV134" s="336" t="s">
        <v>851</v>
      </c>
      <c r="TW134" s="40">
        <v>7420</v>
      </c>
      <c r="TX134" s="336" t="s">
        <v>840</v>
      </c>
      <c r="TY134" s="336" t="s">
        <v>851</v>
      </c>
      <c r="TZ134" s="40">
        <v>6824.88671875</v>
      </c>
      <c r="UA134" s="336" t="s">
        <v>838</v>
      </c>
      <c r="UB134" s="336" t="s">
        <v>851</v>
      </c>
      <c r="UC134" s="40">
        <v>6824.8909214406904</v>
      </c>
      <c r="UD134" s="336" t="s">
        <v>840</v>
      </c>
      <c r="UE134" s="336" t="s">
        <v>851</v>
      </c>
      <c r="UF134" s="336" t="s">
        <v>851</v>
      </c>
      <c r="UG134" s="40">
        <v>4.563504084944725E-2</v>
      </c>
      <c r="UH134" s="40">
        <v>5.8470826596021652E-2</v>
      </c>
      <c r="UI134" s="40">
        <v>4.2369913309812546E-2</v>
      </c>
      <c r="UJ134" s="40">
        <v>2.8070118278264999E-2</v>
      </c>
      <c r="UK134" s="40">
        <v>1.4431595802307129E-2</v>
      </c>
      <c r="UL134" s="336" t="s">
        <v>838</v>
      </c>
      <c r="UM134" s="336" t="s">
        <v>851</v>
      </c>
      <c r="UN134" s="336" t="s">
        <v>851</v>
      </c>
      <c r="UO134" s="336" t="s">
        <v>851</v>
      </c>
      <c r="UP134" s="40">
        <v>4.0413673967123032E-2</v>
      </c>
      <c r="UQ134" s="40">
        <v>5.4203268140554428E-2</v>
      </c>
      <c r="UR134" s="40">
        <v>1.5003221109509468E-2</v>
      </c>
      <c r="US134" s="40">
        <v>-7.3903086595237255E-3</v>
      </c>
      <c r="UT134" s="40">
        <v>-3.9207406342029572E-2</v>
      </c>
      <c r="UU134" s="336" t="s">
        <v>840</v>
      </c>
    </row>
    <row r="135" spans="1:567">
      <c r="A135" s="336" t="s">
        <v>426</v>
      </c>
      <c r="B135" s="336" t="s">
        <v>98</v>
      </c>
      <c r="C135" s="336" t="s">
        <v>320</v>
      </c>
      <c r="D135" s="40">
        <v>2.4282898753881454E-2</v>
      </c>
      <c r="E135" s="336" t="s">
        <v>436</v>
      </c>
      <c r="F135" s="40">
        <v>4.2479541152715683E-2</v>
      </c>
      <c r="G135" s="336" t="s">
        <v>1741</v>
      </c>
      <c r="H135" s="40">
        <v>4.117337241768837E-2</v>
      </c>
      <c r="I135" s="336" t="s">
        <v>1447</v>
      </c>
      <c r="J135" s="40">
        <v>3.9088845252990723E-2</v>
      </c>
      <c r="K135" s="336" t="s">
        <v>1803</v>
      </c>
      <c r="L135" s="336" t="s">
        <v>436</v>
      </c>
      <c r="M135" s="40">
        <v>0.60277539491653442</v>
      </c>
      <c r="N135" s="40">
        <v>0.67382305860519409</v>
      </c>
      <c r="O135" s="336" t="s">
        <v>436</v>
      </c>
      <c r="P135" s="40">
        <v>0.60277539491653442</v>
      </c>
      <c r="Q135" s="336" t="s">
        <v>436</v>
      </c>
      <c r="R135" s="40">
        <v>2.0523102283477783</v>
      </c>
      <c r="S135" s="336" t="s">
        <v>436</v>
      </c>
      <c r="T135" s="40">
        <v>0.57945764064788818</v>
      </c>
      <c r="U135" s="336" t="s">
        <v>436</v>
      </c>
      <c r="V135" s="336" t="s">
        <v>851</v>
      </c>
      <c r="W135" s="336" t="s">
        <v>1741</v>
      </c>
      <c r="X135" s="40">
        <v>0.61946630477905273</v>
      </c>
      <c r="Y135" s="40">
        <v>0.68484985828399658</v>
      </c>
      <c r="Z135" s="336" t="s">
        <v>1741</v>
      </c>
      <c r="AA135" s="40">
        <v>0.61946630477905273</v>
      </c>
      <c r="AB135" s="336" t="s">
        <v>1741</v>
      </c>
      <c r="AC135" s="40">
        <v>0.6404728889465332</v>
      </c>
      <c r="AD135" s="336" t="s">
        <v>1741</v>
      </c>
      <c r="AE135" s="40">
        <v>0.58708715438842773</v>
      </c>
      <c r="AF135" s="336" t="s">
        <v>1741</v>
      </c>
      <c r="AG135" s="336" t="s">
        <v>851</v>
      </c>
      <c r="AH135" s="336" t="s">
        <v>1447</v>
      </c>
      <c r="AI135" s="40">
        <v>0.66112887859344482</v>
      </c>
      <c r="AJ135" s="40">
        <v>0.71856850385665894</v>
      </c>
      <c r="AK135" s="336" t="s">
        <v>1447</v>
      </c>
      <c r="AL135" s="40">
        <v>0.66112887859344482</v>
      </c>
      <c r="AM135" s="336" t="s">
        <v>1447</v>
      </c>
      <c r="AN135" s="40">
        <v>0.6404728889465332</v>
      </c>
      <c r="AO135" s="336" t="s">
        <v>1447</v>
      </c>
      <c r="AP135" s="40">
        <v>0.61447626352310181</v>
      </c>
      <c r="AQ135" s="336" t="s">
        <v>1447</v>
      </c>
      <c r="AR135" s="336" t="s">
        <v>851</v>
      </c>
      <c r="AS135" s="336" t="s">
        <v>1803</v>
      </c>
      <c r="AT135" s="40">
        <v>0.66112887859344482</v>
      </c>
      <c r="AU135" s="40">
        <v>0.71856850385665894</v>
      </c>
      <c r="AV135" s="336" t="s">
        <v>1803</v>
      </c>
      <c r="AW135" s="40">
        <v>0.66112887859344482</v>
      </c>
      <c r="AX135" s="336" t="s">
        <v>1803</v>
      </c>
      <c r="AY135" s="40">
        <v>0.6404728889465332</v>
      </c>
      <c r="AZ135" s="336" t="s">
        <v>1803</v>
      </c>
      <c r="BA135" s="40">
        <v>0.60455429553985596</v>
      </c>
      <c r="BB135" s="336" t="s">
        <v>1803</v>
      </c>
      <c r="BC135" s="336" t="s">
        <v>851</v>
      </c>
      <c r="BD135" s="336" t="s">
        <v>436</v>
      </c>
      <c r="BE135" s="40">
        <v>2.8099460601806641</v>
      </c>
      <c r="BF135" s="336" t="s">
        <v>827</v>
      </c>
      <c r="BG135" s="40">
        <v>4.2891550064086914</v>
      </c>
      <c r="BH135" s="336" t="s">
        <v>1447</v>
      </c>
      <c r="BI135" s="40">
        <v>4.9372615814208984</v>
      </c>
      <c r="BJ135" s="336" t="s">
        <v>1803</v>
      </c>
      <c r="BK135" s="40">
        <v>4.356745719909668</v>
      </c>
      <c r="BL135" s="336" t="s">
        <v>851</v>
      </c>
      <c r="BM135" s="40">
        <v>3.1153881549835205</v>
      </c>
      <c r="BN135" s="336" t="s">
        <v>838</v>
      </c>
      <c r="BO135" s="336" t="s">
        <v>851</v>
      </c>
      <c r="BP135" s="336" t="s">
        <v>436</v>
      </c>
      <c r="BQ135" s="40">
        <v>9.8647559061646461E-3</v>
      </c>
      <c r="BR135" s="40">
        <v>1.0578826069831848E-2</v>
      </c>
      <c r="BS135" s="40">
        <v>1.1645949445664883E-2</v>
      </c>
      <c r="BT135" s="40">
        <v>1.2038463726639748E-2</v>
      </c>
      <c r="BU135" s="40">
        <v>1.2038423679769039E-2</v>
      </c>
      <c r="BV135" s="336" t="s">
        <v>851</v>
      </c>
      <c r="BW135" s="336" t="s">
        <v>827</v>
      </c>
      <c r="BX135" s="40">
        <v>-1.1210570810362697E-3</v>
      </c>
      <c r="BY135" s="40">
        <v>-5.0618960522115231E-3</v>
      </c>
      <c r="BZ135" s="40">
        <v>-1.8164582550525665E-2</v>
      </c>
      <c r="CA135" s="40">
        <v>-2.1397637203335762E-2</v>
      </c>
      <c r="CB135" s="40">
        <v>-1.940767839550972E-2</v>
      </c>
      <c r="CC135" s="336" t="s">
        <v>851</v>
      </c>
      <c r="CD135" s="336" t="s">
        <v>1447</v>
      </c>
      <c r="CE135" s="40">
        <v>-5.3886291570961475E-3</v>
      </c>
      <c r="CF135" s="40">
        <v>-1.2543896213173866E-2</v>
      </c>
      <c r="CG135" s="40">
        <v>-2.1002123132348061E-2</v>
      </c>
      <c r="CH135" s="40">
        <v>-1.8691221252083778E-2</v>
      </c>
      <c r="CI135" s="40">
        <v>-1.7257189378142357E-2</v>
      </c>
      <c r="CJ135" s="336" t="s">
        <v>851</v>
      </c>
      <c r="CK135" s="336" t="s">
        <v>1803</v>
      </c>
      <c r="CL135" s="40">
        <v>-8.1873741000890732E-3</v>
      </c>
      <c r="CM135" s="40">
        <v>-1.7964323982596397E-2</v>
      </c>
      <c r="CN135" s="40">
        <v>-1.9480722025036812E-2</v>
      </c>
      <c r="CO135" s="40">
        <v>-1.7563806846737862E-2</v>
      </c>
      <c r="CP135" s="40">
        <v>-1.7358418554067612E-2</v>
      </c>
      <c r="CQ135" s="336" t="s">
        <v>851</v>
      </c>
      <c r="CR135" s="40">
        <v>5.0351686477661133</v>
      </c>
      <c r="CS135" s="40">
        <v>5.564943790435791</v>
      </c>
      <c r="CT135" s="40">
        <v>6.6116504669189453</v>
      </c>
      <c r="CU135" s="40">
        <v>5.8724656105041504</v>
      </c>
      <c r="CV135" s="40">
        <v>4.8131771087646484</v>
      </c>
      <c r="CW135" s="336" t="s">
        <v>1741</v>
      </c>
      <c r="CX135" s="336" t="s">
        <v>851</v>
      </c>
      <c r="CY135" s="40">
        <v>5.3469066619873047</v>
      </c>
      <c r="CZ135" s="40">
        <v>6.1428065299987793</v>
      </c>
      <c r="DA135" s="40">
        <v>6.3592691421508789</v>
      </c>
      <c r="DB135" s="40">
        <v>5.2051591873168945</v>
      </c>
      <c r="DC135" s="40">
        <v>4.279850959777832</v>
      </c>
      <c r="DD135" s="336" t="s">
        <v>1447</v>
      </c>
      <c r="DE135" s="336" t="s">
        <v>851</v>
      </c>
      <c r="DF135" s="40">
        <v>3.9575507640838623</v>
      </c>
      <c r="DG135" s="336" t="s">
        <v>1803</v>
      </c>
      <c r="DH135" s="336" t="s">
        <v>851</v>
      </c>
      <c r="DI135" s="336" t="s">
        <v>851</v>
      </c>
      <c r="DJ135" s="336">
        <v>6.5</v>
      </c>
      <c r="DK135" s="336" t="s">
        <v>1738</v>
      </c>
      <c r="DL135" s="336" t="s">
        <v>851</v>
      </c>
      <c r="DM135" s="336" t="s">
        <v>851</v>
      </c>
      <c r="DN135" s="336" t="s">
        <v>436</v>
      </c>
      <c r="DO135" s="40">
        <v>7.5874705798923969E-3</v>
      </c>
      <c r="DP135" s="40">
        <v>1.1784533970057964E-2</v>
      </c>
      <c r="DQ135" s="40">
        <v>1.7641857266426086E-2</v>
      </c>
      <c r="DR135" s="40">
        <v>2.1966312080621719E-2</v>
      </c>
      <c r="DS135" s="40">
        <v>2.2619543597102165E-2</v>
      </c>
      <c r="DT135" s="336" t="s">
        <v>851</v>
      </c>
      <c r="DU135" s="336" t="s">
        <v>827</v>
      </c>
      <c r="DV135" s="40">
        <v>2.0900903269648552E-2</v>
      </c>
      <c r="DW135" s="40">
        <v>3.0920276418328285E-2</v>
      </c>
      <c r="DX135" s="40">
        <v>3.1684402376413345E-2</v>
      </c>
      <c r="DY135" s="40">
        <v>3.3195577561855316E-2</v>
      </c>
      <c r="DZ135" s="40">
        <v>2.862233854830265E-2</v>
      </c>
      <c r="EA135" s="336" t="s">
        <v>851</v>
      </c>
      <c r="EB135" s="336" t="s">
        <v>1447</v>
      </c>
      <c r="EC135" s="40">
        <v>5.7608736678957939E-3</v>
      </c>
      <c r="ED135" s="40">
        <v>2.2186987102031708E-2</v>
      </c>
      <c r="EE135" s="40">
        <v>1.4765515923500061E-2</v>
      </c>
      <c r="EF135" s="40">
        <v>6.5511055290699005E-3</v>
      </c>
      <c r="EG135" s="40">
        <v>-3.0361741781234741E-2</v>
      </c>
      <c r="EH135" s="336" t="s">
        <v>851</v>
      </c>
      <c r="EI135" s="336" t="s">
        <v>1803</v>
      </c>
      <c r="EJ135" s="40">
        <v>3.2368160784244537E-2</v>
      </c>
      <c r="EK135" s="40">
        <v>3.314083069562912E-2</v>
      </c>
      <c r="EL135" s="40">
        <v>2.4192601442337036E-2</v>
      </c>
      <c r="EM135" s="40">
        <v>1.5682466328144073E-3</v>
      </c>
      <c r="EN135" s="40">
        <v>-1.6093424055725336E-3</v>
      </c>
      <c r="EO135" s="336" t="s">
        <v>851</v>
      </c>
      <c r="EP135" s="336" t="s">
        <v>851</v>
      </c>
      <c r="EQ135" s="336" t="s">
        <v>851</v>
      </c>
      <c r="ER135" s="40">
        <v>0.6987000000000001</v>
      </c>
      <c r="ES135" s="336" t="s">
        <v>1739</v>
      </c>
      <c r="ET135" s="336" t="s">
        <v>851</v>
      </c>
      <c r="EU135" s="336" t="s">
        <v>851</v>
      </c>
      <c r="EV135" s="40">
        <v>0.76670000000000005</v>
      </c>
      <c r="EW135" s="336" t="s">
        <v>1739</v>
      </c>
      <c r="EX135" s="336" t="s">
        <v>851</v>
      </c>
      <c r="EY135" s="336" t="s">
        <v>851</v>
      </c>
      <c r="EZ135" s="40">
        <v>0.63080000000000003</v>
      </c>
      <c r="FA135" s="336" t="s">
        <v>1739</v>
      </c>
      <c r="FB135" s="336" t="s">
        <v>851</v>
      </c>
      <c r="FC135" s="40">
        <v>2.2608192637562752E-2</v>
      </c>
      <c r="FD135" s="40">
        <v>5.8966707438230515E-3</v>
      </c>
      <c r="FE135" s="40">
        <v>-4.7402061522006989E-2</v>
      </c>
      <c r="FF135" s="40">
        <v>-3.158903494477272E-2</v>
      </c>
      <c r="FG135" s="40">
        <v>-2.0988006144762039E-2</v>
      </c>
      <c r="FH135" s="336" t="s">
        <v>838</v>
      </c>
      <c r="FI135" s="336" t="s">
        <v>851</v>
      </c>
      <c r="FJ135" s="40">
        <v>7.3050148785114288E-3</v>
      </c>
      <c r="FK135" s="40">
        <v>2.3741244804114103E-3</v>
      </c>
      <c r="FL135" s="40">
        <v>-6.689879298210144E-2</v>
      </c>
      <c r="FM135" s="40">
        <v>-4.8636313527822495E-2</v>
      </c>
      <c r="FN135" s="40">
        <v>-4.2229335755109787E-2</v>
      </c>
      <c r="FO135" s="336" t="s">
        <v>840</v>
      </c>
      <c r="FP135" s="336" t="s">
        <v>851</v>
      </c>
      <c r="FQ135" s="40">
        <v>0.57045954465866089</v>
      </c>
      <c r="FR135" s="336" t="s">
        <v>840</v>
      </c>
      <c r="FS135" s="336" t="s">
        <v>851</v>
      </c>
      <c r="FT135" s="336" t="s">
        <v>851</v>
      </c>
      <c r="FU135" s="40">
        <v>3.0141081660985947E-2</v>
      </c>
      <c r="FV135" s="40">
        <v>2.7930105105042458E-2</v>
      </c>
      <c r="FW135" s="40">
        <v>2.8546687215566635E-2</v>
      </c>
      <c r="FX135" s="40">
        <v>3.4925766289234161E-2</v>
      </c>
      <c r="FY135" s="40">
        <v>1.5101172961294651E-2</v>
      </c>
      <c r="FZ135" s="336" t="s">
        <v>840</v>
      </c>
      <c r="GA135" s="336" t="s">
        <v>851</v>
      </c>
      <c r="GB135" s="336" t="s">
        <v>851</v>
      </c>
      <c r="GC135" s="336" t="s">
        <v>851</v>
      </c>
      <c r="GD135" s="336" t="s">
        <v>851</v>
      </c>
      <c r="GE135" s="336" t="s">
        <v>851</v>
      </c>
      <c r="GF135" s="336" t="s">
        <v>851</v>
      </c>
      <c r="GG135" s="336" t="s">
        <v>851</v>
      </c>
      <c r="GH135" s="336" t="s">
        <v>851</v>
      </c>
      <c r="GI135" s="336" t="s">
        <v>851</v>
      </c>
      <c r="GJ135" s="336" t="s">
        <v>851</v>
      </c>
      <c r="GK135" s="40">
        <v>2032805</v>
      </c>
      <c r="GL135" s="40">
        <v>2035738</v>
      </c>
      <c r="GM135" s="40">
        <v>2029832</v>
      </c>
      <c r="GN135" s="40">
        <v>2018355</v>
      </c>
      <c r="GO135" s="40">
        <v>2005953</v>
      </c>
      <c r="GP135" s="40">
        <v>1996115</v>
      </c>
      <c r="GQ135" s="40">
        <v>1989933</v>
      </c>
      <c r="GR135" s="40">
        <v>1986926</v>
      </c>
      <c r="GS135" s="40">
        <v>1987130</v>
      </c>
      <c r="GT135" s="40">
        <v>1990135</v>
      </c>
      <c r="GU135" s="40">
        <v>1995575</v>
      </c>
      <c r="GV135" s="40">
        <v>2003793</v>
      </c>
      <c r="GW135" s="40">
        <v>2014988</v>
      </c>
      <c r="GX135" s="40">
        <v>2028528</v>
      </c>
      <c r="GY135" s="40">
        <v>2043448</v>
      </c>
      <c r="GZ135" s="40">
        <v>2059011</v>
      </c>
      <c r="HA135" s="40">
        <v>2075041</v>
      </c>
      <c r="HB135" s="40">
        <v>2091532</v>
      </c>
      <c r="HC135" s="40">
        <v>2108327</v>
      </c>
      <c r="HD135" s="40">
        <v>2125267</v>
      </c>
      <c r="HE135" s="40">
        <v>2142252</v>
      </c>
      <c r="HF135" s="40">
        <v>2159000</v>
      </c>
      <c r="HG135" s="40">
        <v>2176000</v>
      </c>
      <c r="HH135" s="40">
        <v>2192000</v>
      </c>
      <c r="HI135" s="40">
        <v>2210000</v>
      </c>
      <c r="HJ135" s="40">
        <v>2228000</v>
      </c>
      <c r="HK135" s="40">
        <v>2246000</v>
      </c>
      <c r="HL135" s="40">
        <v>2266000</v>
      </c>
      <c r="HM135" s="40">
        <v>2286000</v>
      </c>
      <c r="HN135" s="40">
        <v>2306000</v>
      </c>
      <c r="HO135" s="40">
        <v>2325000</v>
      </c>
      <c r="HP135" s="40">
        <v>2344000</v>
      </c>
      <c r="HQ135" s="40">
        <v>2363000</v>
      </c>
      <c r="HR135" s="40">
        <v>2382000</v>
      </c>
      <c r="HS135" s="40">
        <v>2400000</v>
      </c>
      <c r="HT135" s="40">
        <v>2418000</v>
      </c>
      <c r="HU135" s="40">
        <v>2436000</v>
      </c>
      <c r="HV135" s="40">
        <v>2454000</v>
      </c>
      <c r="HW135" s="40">
        <v>2472000</v>
      </c>
      <c r="HX135" s="40">
        <v>2490000</v>
      </c>
      <c r="HY135" s="40">
        <v>2507000</v>
      </c>
      <c r="HZ135" s="40">
        <v>2525000</v>
      </c>
      <c r="IA135" s="40">
        <v>2542000</v>
      </c>
      <c r="IB135" s="40">
        <v>2559000</v>
      </c>
      <c r="IC135" s="40">
        <v>2575000</v>
      </c>
      <c r="ID135" s="40">
        <v>2591000</v>
      </c>
      <c r="IE135" s="40">
        <v>2607000</v>
      </c>
      <c r="IF135" s="40">
        <v>2622000</v>
      </c>
      <c r="IG135" s="40">
        <v>2637000</v>
      </c>
      <c r="IH135" s="40">
        <v>2651000</v>
      </c>
      <c r="II135" s="40">
        <v>2665000</v>
      </c>
      <c r="IJ135" s="336" t="s">
        <v>851</v>
      </c>
      <c r="IK135" s="336" t="s">
        <v>851</v>
      </c>
      <c r="IL135" s="336" t="s">
        <v>851</v>
      </c>
      <c r="IM135" s="40">
        <v>7.7551421709358692E-3</v>
      </c>
      <c r="IN135" s="40">
        <v>7.9158991575241089E-3</v>
      </c>
      <c r="IO135" s="40">
        <v>7.9979300498962402E-3</v>
      </c>
      <c r="IP135" s="40">
        <v>8.0026993528008461E-3</v>
      </c>
      <c r="IQ135" s="40">
        <v>7.9601705074310303E-3</v>
      </c>
      <c r="IR135" s="40">
        <v>7.7875391580164433E-3</v>
      </c>
      <c r="IS135" s="40">
        <v>7.8431777656078339E-3</v>
      </c>
      <c r="IT135" s="40">
        <v>7.3260399512946606E-3</v>
      </c>
      <c r="IU135" s="40">
        <v>8.178146556019783E-3</v>
      </c>
      <c r="IV135" s="40">
        <v>8.1118065863847733E-3</v>
      </c>
      <c r="IW135" s="40">
        <v>8.0465339124202728E-3</v>
      </c>
      <c r="IX135" s="40">
        <v>8.8653061538934708E-3</v>
      </c>
      <c r="IY135" s="40">
        <v>8.7874028831720352E-3</v>
      </c>
      <c r="IZ135" s="40">
        <v>8.7108565494418144E-3</v>
      </c>
      <c r="JA135" s="40">
        <v>8.2056168466806412E-3</v>
      </c>
      <c r="JB135" s="40">
        <v>8.1388326361775398E-3</v>
      </c>
      <c r="JC135" s="40">
        <v>8.0731268972158432E-3</v>
      </c>
      <c r="JD135" s="40">
        <v>8.0084726214408875E-3</v>
      </c>
      <c r="JE135" s="40">
        <v>7.528266403824091E-3</v>
      </c>
      <c r="JF135" s="40">
        <v>7.4720149859786034E-3</v>
      </c>
      <c r="JG135" s="40">
        <v>7.4165975674986839E-3</v>
      </c>
      <c r="JH135" s="40">
        <v>7.361996453255415E-3</v>
      </c>
      <c r="JI135" s="40">
        <v>7.3081934824585915E-3</v>
      </c>
      <c r="JJ135" s="40">
        <v>7.2551709599792957E-3</v>
      </c>
      <c r="JK135" s="40">
        <v>6.8041086196899414E-3</v>
      </c>
      <c r="JL135" s="40">
        <v>7.1542435325682163E-3</v>
      </c>
      <c r="JM135" s="40">
        <v>6.7101102322340012E-3</v>
      </c>
      <c r="JN135" s="40">
        <v>6.6653843969106674E-3</v>
      </c>
      <c r="JO135" s="40">
        <v>6.2329769134521484E-3</v>
      </c>
      <c r="JP135" s="40">
        <v>6.1943675391376019E-3</v>
      </c>
      <c r="JQ135" s="40">
        <v>6.1562331393361092E-3</v>
      </c>
      <c r="JR135" s="40">
        <v>5.737250205129385E-3</v>
      </c>
      <c r="JS135" s="40">
        <v>5.7045221328735352E-3</v>
      </c>
      <c r="JT135" s="40">
        <v>5.2950200624763966E-3</v>
      </c>
      <c r="JU135" s="40">
        <v>5.2671302109956741E-3</v>
      </c>
      <c r="JV135" s="336" t="s">
        <v>1740</v>
      </c>
      <c r="JW135" s="336" t="s">
        <v>851</v>
      </c>
      <c r="JX135" s="336" t="s">
        <v>851</v>
      </c>
      <c r="JY135" s="336" t="s">
        <v>851</v>
      </c>
      <c r="JZ135" s="336" t="s">
        <v>851</v>
      </c>
      <c r="KA135" s="336" t="s">
        <v>1740</v>
      </c>
      <c r="KB135" s="40">
        <v>0.49146362015550205</v>
      </c>
      <c r="KC135" s="40">
        <v>0.49210834870250797</v>
      </c>
      <c r="KD135" s="40">
        <v>0.492539439989443</v>
      </c>
      <c r="KE135" s="40">
        <v>0.49283104565847702</v>
      </c>
      <c r="KF135" s="40">
        <v>0.49308816256969101</v>
      </c>
      <c r="KG135" s="40">
        <v>0.49338266459781599</v>
      </c>
      <c r="KH135" s="40">
        <v>0.49374150964282298</v>
      </c>
      <c r="KI135" s="40">
        <v>0.494133139065908</v>
      </c>
      <c r="KJ135" s="40">
        <v>0.49451651158547699</v>
      </c>
      <c r="KK135" s="40">
        <v>0.49484182424050699</v>
      </c>
      <c r="KL135" s="40">
        <v>0.495072204305323</v>
      </c>
      <c r="KM135" s="40">
        <v>0.49519602523004896</v>
      </c>
      <c r="KN135" s="40">
        <v>0.49523578768604504</v>
      </c>
      <c r="KO135" s="40">
        <v>0.49521971630231398</v>
      </c>
      <c r="KP135" s="40">
        <v>0.49518781195730099</v>
      </c>
      <c r="KQ135" s="40">
        <v>0.49516831235208103</v>
      </c>
      <c r="KR135" s="40">
        <v>0.495169377835317</v>
      </c>
      <c r="KS135" s="40">
        <v>0.495180043773158</v>
      </c>
      <c r="KT135" s="40">
        <v>0.49520109305403504</v>
      </c>
      <c r="KU135" s="40">
        <v>0.49522274548171302</v>
      </c>
      <c r="KV135" s="40">
        <v>0.49523774078025601</v>
      </c>
      <c r="KW135" s="40">
        <v>0.49525212479472402</v>
      </c>
      <c r="KX135" s="40">
        <v>0.495263790703104</v>
      </c>
      <c r="KY135" s="40">
        <v>0.49527235337945003</v>
      </c>
      <c r="KZ135" s="40">
        <v>0.49527763687864995</v>
      </c>
      <c r="LA135" s="40">
        <v>0.49527469464082502</v>
      </c>
      <c r="LB135" s="40">
        <v>0.49526841993109799</v>
      </c>
      <c r="LC135" s="40">
        <v>0.49525352125420802</v>
      </c>
      <c r="LD135" s="40">
        <v>0.49523186402282199</v>
      </c>
      <c r="LE135" s="40">
        <v>0.49520036225439701</v>
      </c>
      <c r="LF135" s="40">
        <v>0.49515722799545203</v>
      </c>
      <c r="LG135" s="40">
        <v>0.49510332898440301</v>
      </c>
      <c r="LH135" s="40">
        <v>0.49503806356907804</v>
      </c>
      <c r="LI135" s="40">
        <v>0.49496080287364697</v>
      </c>
      <c r="LJ135" s="40">
        <v>0.49487391281389798</v>
      </c>
      <c r="LK135" s="40">
        <v>0.49477294002660099</v>
      </c>
      <c r="LL135" s="336" t="s">
        <v>851</v>
      </c>
      <c r="LM135" s="336" t="s">
        <v>851</v>
      </c>
      <c r="LN135" s="336" t="s">
        <v>1740</v>
      </c>
      <c r="LO135" s="40">
        <v>0.61795932054519653</v>
      </c>
      <c r="LP135" s="40">
        <v>0.6193578839302063</v>
      </c>
      <c r="LQ135" s="40">
        <v>0.62145978212356567</v>
      </c>
      <c r="LR135" s="40">
        <v>0.62382543087005615</v>
      </c>
      <c r="LS135" s="40">
        <v>0.62607240676879883</v>
      </c>
      <c r="LT135" s="40">
        <v>0.62813150882720947</v>
      </c>
      <c r="LU135" s="40">
        <v>0.62853175401687622</v>
      </c>
      <c r="LV135" s="40">
        <v>0.62867647409439087</v>
      </c>
      <c r="LW135" s="40">
        <v>0.63001823425292969</v>
      </c>
      <c r="LX135" s="40">
        <v>0.6312217116355896</v>
      </c>
      <c r="LY135" s="40">
        <v>0.63285458087921143</v>
      </c>
      <c r="LZ135" s="40">
        <v>0.63357079029083252</v>
      </c>
      <c r="MA135" s="40">
        <v>0.63415712118148804</v>
      </c>
      <c r="MB135" s="40">
        <v>0.635170578956604</v>
      </c>
      <c r="MC135" s="40">
        <v>0.63703382015228271</v>
      </c>
      <c r="MD135" s="40">
        <v>0.63913977146148682</v>
      </c>
      <c r="ME135" s="40">
        <v>0.64078497886657715</v>
      </c>
      <c r="MF135" s="40">
        <v>0.64282691478729248</v>
      </c>
      <c r="MG135" s="40">
        <v>0.6456758975982666</v>
      </c>
      <c r="MH135" s="40">
        <v>0.64833331108093262</v>
      </c>
      <c r="MI135" s="40">
        <v>0.65136474370956421</v>
      </c>
      <c r="MJ135" s="40">
        <v>0.65311986207962036</v>
      </c>
      <c r="MK135" s="40">
        <v>0.65484923124313354</v>
      </c>
      <c r="ML135" s="40">
        <v>0.65655338764190674</v>
      </c>
      <c r="MM135" s="40">
        <v>0.65863454341888428</v>
      </c>
      <c r="MN135" s="40">
        <v>0.66055047512054443</v>
      </c>
      <c r="MO135" s="40">
        <v>0.66099011898040771</v>
      </c>
      <c r="MP135" s="40">
        <v>0.66168373823165894</v>
      </c>
      <c r="MQ135" s="40">
        <v>0.66275888681411743</v>
      </c>
      <c r="MR135" s="40">
        <v>0.66368931531906128</v>
      </c>
      <c r="MS135" s="40">
        <v>0.66422230005264282</v>
      </c>
      <c r="MT135" s="40">
        <v>0.66398161649703979</v>
      </c>
      <c r="MU135" s="40">
        <v>0.66361558437347412</v>
      </c>
      <c r="MV135" s="40">
        <v>0.66363292932510376</v>
      </c>
      <c r="MW135" s="40">
        <v>0.66390043497085571</v>
      </c>
      <c r="MX135" s="40">
        <v>0.66378986835479736</v>
      </c>
      <c r="MY135" s="336" t="s">
        <v>851</v>
      </c>
      <c r="MZ135" s="336" t="s">
        <v>1740</v>
      </c>
      <c r="NA135" s="40">
        <v>0.59370154142379761</v>
      </c>
      <c r="NB135" s="40">
        <v>0.59484946727752686</v>
      </c>
      <c r="NC135" s="40">
        <v>0.5966373085975647</v>
      </c>
      <c r="ND135" s="40">
        <v>0.5986628532409668</v>
      </c>
      <c r="NE135" s="40">
        <v>0.600594162940979</v>
      </c>
      <c r="NF135" s="40">
        <v>0.602378249168396</v>
      </c>
      <c r="NG135" s="40">
        <v>0.60259377956390381</v>
      </c>
      <c r="NH135" s="40">
        <v>0.60294115543365479</v>
      </c>
      <c r="NI135" s="40">
        <v>0.60355842113494873</v>
      </c>
      <c r="NJ135" s="40">
        <v>0.60497736930847168</v>
      </c>
      <c r="NK135" s="40">
        <v>0.60682225227355957</v>
      </c>
      <c r="NL135" s="40">
        <v>0.60685664415359497</v>
      </c>
      <c r="NM135" s="40">
        <v>0.60767871141433716</v>
      </c>
      <c r="NN135" s="40">
        <v>0.60892391204833984</v>
      </c>
      <c r="NO135" s="40">
        <v>0.611014723777771</v>
      </c>
      <c r="NP135" s="40">
        <v>0.61247313022613525</v>
      </c>
      <c r="NQ135" s="40">
        <v>0.61390787363052368</v>
      </c>
      <c r="NR135" s="40">
        <v>0.61531949043273926</v>
      </c>
      <c r="NS135" s="40">
        <v>0.61796808242797852</v>
      </c>
      <c r="NT135" s="40">
        <v>0.62000000476837158</v>
      </c>
      <c r="NU135" s="40">
        <v>0.62200164794921875</v>
      </c>
      <c r="NV135" s="40">
        <v>0.62315273284912109</v>
      </c>
      <c r="NW135" s="40">
        <v>0.62387937307357788</v>
      </c>
      <c r="NX135" s="40">
        <v>0.62459546327590942</v>
      </c>
      <c r="NY135" s="40">
        <v>0.62530118227005005</v>
      </c>
      <c r="NZ135" s="40">
        <v>0.62584763765335083</v>
      </c>
      <c r="OA135" s="40">
        <v>0.62534654140472412</v>
      </c>
      <c r="OB135" s="40">
        <v>0.62470495700836182</v>
      </c>
      <c r="OC135" s="40">
        <v>0.62446266412734985</v>
      </c>
      <c r="OD135" s="40">
        <v>0.62407767772674561</v>
      </c>
      <c r="OE135" s="40">
        <v>0.62408334016799927</v>
      </c>
      <c r="OF135" s="40">
        <v>0.62332183122634888</v>
      </c>
      <c r="OG135" s="40">
        <v>0.6224256157875061</v>
      </c>
      <c r="OH135" s="40">
        <v>0.62191885709762573</v>
      </c>
      <c r="OI135" s="40">
        <v>0.62165218591690063</v>
      </c>
      <c r="OJ135" s="40">
        <v>0.62138837575912476</v>
      </c>
      <c r="OK135" s="336" t="s">
        <v>851</v>
      </c>
      <c r="OL135" s="336" t="s">
        <v>851</v>
      </c>
      <c r="OM135" s="336" t="s">
        <v>1740</v>
      </c>
      <c r="ON135" s="40">
        <v>0.51315557956695557</v>
      </c>
      <c r="OO135" s="40">
        <v>0.51569485664367676</v>
      </c>
      <c r="OP135" s="40">
        <v>0.51839274168014526</v>
      </c>
      <c r="OQ135" s="40">
        <v>0.52111178636550903</v>
      </c>
      <c r="OR135" s="40">
        <v>0.52388191223144531</v>
      </c>
      <c r="OS135" s="40">
        <v>0.5268595814704895</v>
      </c>
      <c r="OT135" s="40">
        <v>0.52941179275512695</v>
      </c>
      <c r="OU135" s="40">
        <v>0.53125</v>
      </c>
      <c r="OV135" s="40">
        <v>0.53467154502868652</v>
      </c>
      <c r="OW135" s="40">
        <v>0.53755658864974976</v>
      </c>
      <c r="OX135" s="40">
        <v>0.53994613885879517</v>
      </c>
      <c r="OY135" s="40">
        <v>0.54140692949295044</v>
      </c>
      <c r="OZ135" s="40">
        <v>0.54236537218093872</v>
      </c>
      <c r="PA135" s="40">
        <v>0.54330706596374512</v>
      </c>
      <c r="PB135" s="40">
        <v>0.54423242807388306</v>
      </c>
      <c r="PC135" s="40">
        <v>0.54623657464981079</v>
      </c>
      <c r="PD135" s="40">
        <v>0.54778158664703369</v>
      </c>
      <c r="PE135" s="40">
        <v>0.54887855052947998</v>
      </c>
      <c r="PF135" s="40">
        <v>0.55163729190826416</v>
      </c>
      <c r="PG135" s="40">
        <v>0.55374997854232788</v>
      </c>
      <c r="PH135" s="40">
        <v>0.55665838718414307</v>
      </c>
      <c r="PI135" s="40">
        <v>0.55870276689529419</v>
      </c>
      <c r="PJ135" s="40">
        <v>0.56153219938278198</v>
      </c>
      <c r="PK135" s="40">
        <v>0.56391584873199463</v>
      </c>
      <c r="PL135" s="40">
        <v>0.56666666269302368</v>
      </c>
      <c r="PM135" s="40">
        <v>0.56920623779296875</v>
      </c>
      <c r="PN135" s="40">
        <v>0.57108908891677856</v>
      </c>
      <c r="PO135" s="40">
        <v>0.57238394021987915</v>
      </c>
      <c r="PP135" s="40">
        <v>0.57405239343643188</v>
      </c>
      <c r="PQ135" s="40">
        <v>0.57553398609161377</v>
      </c>
      <c r="PR135" s="40">
        <v>0.57661134004592896</v>
      </c>
      <c r="PS135" s="40">
        <v>0.57729190587997437</v>
      </c>
      <c r="PT135" s="40">
        <v>0.57780319452285767</v>
      </c>
      <c r="PU135" s="40">
        <v>0.57868790626525879</v>
      </c>
      <c r="PV135" s="40">
        <v>0.57940399646759033</v>
      </c>
      <c r="PW135" s="40">
        <v>0.58011257648468018</v>
      </c>
      <c r="PX135" s="336" t="s">
        <v>851</v>
      </c>
      <c r="PY135" s="336" t="s">
        <v>851</v>
      </c>
      <c r="PZ135" s="40">
        <v>0.74159999999999993</v>
      </c>
      <c r="QA135" s="40">
        <v>0.73549999999999993</v>
      </c>
      <c r="QB135" s="40">
        <v>0.72970000000000002</v>
      </c>
      <c r="QC135" s="40">
        <v>0.72409999999999997</v>
      </c>
      <c r="QD135" s="40">
        <v>0.71879999999999999</v>
      </c>
      <c r="QE135" s="40">
        <v>0.71430000000000005</v>
      </c>
      <c r="QF135" s="40">
        <v>0.71010000000000006</v>
      </c>
      <c r="QG135" s="40">
        <v>0.70620000000000005</v>
      </c>
      <c r="QH135" s="40">
        <v>0.70239999999999991</v>
      </c>
      <c r="QI135" s="40">
        <v>0.69900000000000007</v>
      </c>
      <c r="QJ135" s="40">
        <v>0.6976</v>
      </c>
      <c r="QK135" s="40">
        <v>0.69609999999999994</v>
      </c>
      <c r="QL135" s="40">
        <v>0.69430000000000003</v>
      </c>
      <c r="QM135" s="40">
        <v>0.69540000000000002</v>
      </c>
      <c r="QN135" s="40">
        <v>0.6956</v>
      </c>
      <c r="QO135" s="40">
        <v>0.69640000000000002</v>
      </c>
      <c r="QP135" s="40">
        <v>0.69750000000000001</v>
      </c>
      <c r="QQ135" s="40">
        <v>0.69819999999999993</v>
      </c>
      <c r="QR135" s="40">
        <v>0.6987000000000001</v>
      </c>
      <c r="QS135" s="336" t="s">
        <v>851</v>
      </c>
      <c r="QT135" s="336" t="s">
        <v>851</v>
      </c>
      <c r="QU135" s="336" t="s">
        <v>851</v>
      </c>
      <c r="QV135" s="336" t="s">
        <v>851</v>
      </c>
      <c r="QW135" s="40">
        <v>7.1587087586522102E-4</v>
      </c>
      <c r="QX135" s="336" t="s">
        <v>851</v>
      </c>
      <c r="QY135" s="336" t="s">
        <v>851</v>
      </c>
      <c r="QZ135" s="336" t="s">
        <v>851</v>
      </c>
      <c r="RA135" s="336" t="s">
        <v>851</v>
      </c>
      <c r="RB135" s="336" t="s">
        <v>851</v>
      </c>
      <c r="RC135" s="336" t="s">
        <v>851</v>
      </c>
      <c r="RD135" s="336" t="s">
        <v>851</v>
      </c>
      <c r="RE135" s="336" t="s">
        <v>851</v>
      </c>
      <c r="RF135" s="40">
        <v>0.44900000000000001</v>
      </c>
      <c r="RG135" s="40">
        <v>2017</v>
      </c>
      <c r="RH135" s="336" t="s">
        <v>840</v>
      </c>
      <c r="RI135" s="336" t="s">
        <v>851</v>
      </c>
      <c r="RJ135" s="40">
        <v>0.27200000000000002</v>
      </c>
      <c r="RK135" s="40">
        <v>2017</v>
      </c>
      <c r="RL135" s="336" t="s">
        <v>840</v>
      </c>
      <c r="RM135" s="336" t="s">
        <v>851</v>
      </c>
      <c r="RN135" s="40">
        <v>0.499</v>
      </c>
      <c r="RO135" s="40">
        <v>2017</v>
      </c>
      <c r="RP135" s="336" t="s">
        <v>840</v>
      </c>
      <c r="RQ135" s="336" t="s">
        <v>851</v>
      </c>
      <c r="RR135" s="40">
        <v>0.73199999999999998</v>
      </c>
      <c r="RS135" s="40">
        <v>2017</v>
      </c>
      <c r="RT135" s="336" t="s">
        <v>840</v>
      </c>
      <c r="RU135" s="336" t="s">
        <v>851</v>
      </c>
      <c r="RV135" s="40">
        <v>0.49700000000000005</v>
      </c>
      <c r="RW135" s="40">
        <v>2017</v>
      </c>
      <c r="RX135" s="336" t="s">
        <v>840</v>
      </c>
      <c r="RY135" s="336" t="s">
        <v>851</v>
      </c>
      <c r="RZ135" s="336" t="s">
        <v>838</v>
      </c>
      <c r="SA135" s="40">
        <v>0.21824946999549866</v>
      </c>
      <c r="SB135" s="40">
        <v>0.22241921722888947</v>
      </c>
      <c r="SC135" s="40">
        <v>0.22138886153697968</v>
      </c>
      <c r="SD135" s="40">
        <v>0.15246604382991791</v>
      </c>
      <c r="SE135" s="40">
        <v>0.120777927339077</v>
      </c>
      <c r="SF135" s="336" t="s">
        <v>851</v>
      </c>
      <c r="SG135" s="336" t="s">
        <v>851</v>
      </c>
      <c r="SH135" s="40">
        <v>0.28436464071273804</v>
      </c>
      <c r="SI135" s="40">
        <v>0.28436464071273804</v>
      </c>
      <c r="SJ135" s="40">
        <v>0.29139435291290283</v>
      </c>
      <c r="SK135" s="40">
        <v>0.27536153793334961</v>
      </c>
      <c r="SL135" s="40">
        <v>0.28103455901145935</v>
      </c>
      <c r="SM135" s="336" t="s">
        <v>840</v>
      </c>
      <c r="SN135" s="336" t="s">
        <v>851</v>
      </c>
      <c r="SO135" s="336" t="s">
        <v>851</v>
      </c>
      <c r="SP135" s="40">
        <v>2.2940108552575111E-2</v>
      </c>
      <c r="SQ135" s="40">
        <v>2.1409925073385239E-2</v>
      </c>
      <c r="SR135" s="40">
        <v>8.7036266922950745E-3</v>
      </c>
      <c r="SS135" s="40">
        <v>-2.2420980036258698E-2</v>
      </c>
      <c r="ST135" s="40">
        <v>-9.9820338189601898E-2</v>
      </c>
      <c r="SU135" s="336" t="s">
        <v>838</v>
      </c>
      <c r="SV135" s="336" t="s">
        <v>851</v>
      </c>
      <c r="SW135" s="336" t="s">
        <v>851</v>
      </c>
      <c r="SX135" s="40">
        <v>2.5491505861282349E-2</v>
      </c>
      <c r="SY135" s="40">
        <v>2.4548491463065147E-2</v>
      </c>
      <c r="SZ135" s="40">
        <v>2.1058173850178719E-2</v>
      </c>
      <c r="TA135" s="40">
        <v>3.5998399835079908E-3</v>
      </c>
      <c r="TB135" s="40">
        <v>-3.8216128014028072E-3</v>
      </c>
      <c r="TC135" s="336" t="s">
        <v>840</v>
      </c>
      <c r="TD135" s="336" t="s">
        <v>851</v>
      </c>
      <c r="TE135" s="336" t="s">
        <v>851</v>
      </c>
      <c r="TF135" s="336" t="s">
        <v>851</v>
      </c>
      <c r="TG135" s="40">
        <v>2.0323915407061577E-2</v>
      </c>
      <c r="TH135" s="40">
        <v>1.6707412898540497E-2</v>
      </c>
      <c r="TI135" s="40">
        <v>1.6231582267209888E-3</v>
      </c>
      <c r="TJ135" s="40">
        <v>-3.03228460252285E-2</v>
      </c>
      <c r="TK135" s="40">
        <v>-0.1076623797416687</v>
      </c>
      <c r="TL135" s="336" t="s">
        <v>838</v>
      </c>
      <c r="TM135" s="336" t="s">
        <v>851</v>
      </c>
      <c r="TN135" s="336" t="s">
        <v>851</v>
      </c>
      <c r="TO135" s="336" t="s">
        <v>851</v>
      </c>
      <c r="TP135" s="40">
        <v>2.2944875061511993E-2</v>
      </c>
      <c r="TQ135" s="40">
        <v>2.0696613937616348E-2</v>
      </c>
      <c r="TR135" s="40">
        <v>1.4488677494227886E-2</v>
      </c>
      <c r="TS135" s="40">
        <v>-4.2519327253103256E-3</v>
      </c>
      <c r="TT135" s="40">
        <v>-1.1824312619864941E-2</v>
      </c>
      <c r="TU135" s="336" t="s">
        <v>840</v>
      </c>
      <c r="TV135" s="336" t="s">
        <v>851</v>
      </c>
      <c r="TW135" s="40">
        <v>1290</v>
      </c>
      <c r="TX135" s="336" t="s">
        <v>840</v>
      </c>
      <c r="TY135" s="336" t="s">
        <v>851</v>
      </c>
      <c r="TZ135" s="40">
        <v>1077.125732421875</v>
      </c>
      <c r="UA135" s="336" t="s">
        <v>838</v>
      </c>
      <c r="UB135" s="336" t="s">
        <v>851</v>
      </c>
      <c r="UC135" s="40">
        <v>1096.2169689237501</v>
      </c>
      <c r="UD135" s="336" t="s">
        <v>840</v>
      </c>
      <c r="UE135" s="336" t="s">
        <v>851</v>
      </c>
      <c r="UF135" s="336" t="s">
        <v>851</v>
      </c>
      <c r="UG135" s="40">
        <v>0.24085766077041626</v>
      </c>
      <c r="UH135" s="40">
        <v>0.22831588983535767</v>
      </c>
      <c r="UI135" s="40">
        <v>0.17398679256439209</v>
      </c>
      <c r="UJ135" s="40">
        <v>0.12087701261043549</v>
      </c>
      <c r="UK135" s="40">
        <v>9.9789917469024658E-2</v>
      </c>
      <c r="UL135" s="336" t="s">
        <v>838</v>
      </c>
      <c r="UM135" s="336" t="s">
        <v>851</v>
      </c>
      <c r="UN135" s="336" t="s">
        <v>851</v>
      </c>
      <c r="UO135" s="336" t="s">
        <v>851</v>
      </c>
      <c r="UP135" s="40">
        <v>0.26741981506347656</v>
      </c>
      <c r="UQ135" s="40">
        <v>0.26741981506347656</v>
      </c>
      <c r="UR135" s="40">
        <v>0.22449555993080139</v>
      </c>
      <c r="US135" s="40">
        <v>0.22672523558139801</v>
      </c>
      <c r="UT135" s="40">
        <v>0.23880521953105927</v>
      </c>
      <c r="UU135" s="336" t="s">
        <v>840</v>
      </c>
    </row>
    <row r="136" spans="1:567">
      <c r="A136" s="336" t="s">
        <v>424</v>
      </c>
      <c r="B136" s="336" t="s">
        <v>94</v>
      </c>
      <c r="C136" s="336" t="s">
        <v>321</v>
      </c>
      <c r="D136" s="40">
        <v>6.474592536687851E-2</v>
      </c>
      <c r="E136" s="336" t="s">
        <v>436</v>
      </c>
      <c r="F136" s="40">
        <v>8.2737736403942108E-2</v>
      </c>
      <c r="G136" s="336" t="s">
        <v>1741</v>
      </c>
      <c r="H136" s="40">
        <v>9.2092171311378479E-2</v>
      </c>
      <c r="I136" s="336" t="s">
        <v>1447</v>
      </c>
      <c r="J136" s="40">
        <v>5.7289469987154007E-2</v>
      </c>
      <c r="K136" s="336" t="s">
        <v>1803</v>
      </c>
      <c r="L136" s="336" t="s">
        <v>470</v>
      </c>
      <c r="M136" s="40">
        <v>0.58587914705276489</v>
      </c>
      <c r="N136" s="40"/>
      <c r="O136" s="336" t="s">
        <v>1736</v>
      </c>
      <c r="P136" s="40"/>
      <c r="Q136" s="336" t="s">
        <v>1736</v>
      </c>
      <c r="R136" s="40"/>
      <c r="S136" s="336" t="s">
        <v>1736</v>
      </c>
      <c r="T136" s="40"/>
      <c r="U136" s="336" t="s">
        <v>1736</v>
      </c>
      <c r="V136" s="336" t="s">
        <v>851</v>
      </c>
      <c r="W136" s="336" t="s">
        <v>470</v>
      </c>
      <c r="X136" s="40">
        <v>0.53137719631195068</v>
      </c>
      <c r="Y136" s="40"/>
      <c r="Z136" s="336" t="s">
        <v>1736</v>
      </c>
      <c r="AA136" s="40"/>
      <c r="AB136" s="336" t="s">
        <v>1736</v>
      </c>
      <c r="AC136" s="40"/>
      <c r="AD136" s="336" t="s">
        <v>1736</v>
      </c>
      <c r="AE136" s="40"/>
      <c r="AF136" s="336" t="s">
        <v>1736</v>
      </c>
      <c r="AG136" s="336" t="s">
        <v>851</v>
      </c>
      <c r="AH136" s="336" t="s">
        <v>470</v>
      </c>
      <c r="AI136" s="40">
        <v>0.51387327909469604</v>
      </c>
      <c r="AJ136" s="40"/>
      <c r="AK136" s="336" t="s">
        <v>1736</v>
      </c>
      <c r="AL136" s="40"/>
      <c r="AM136" s="336" t="s">
        <v>1736</v>
      </c>
      <c r="AN136" s="40"/>
      <c r="AO136" s="336" t="s">
        <v>1736</v>
      </c>
      <c r="AP136" s="40"/>
      <c r="AQ136" s="336" t="s">
        <v>1736</v>
      </c>
      <c r="AR136" s="336" t="s">
        <v>851</v>
      </c>
      <c r="AS136" s="336" t="s">
        <v>470</v>
      </c>
      <c r="AT136" s="40">
        <v>0.47678542137145996</v>
      </c>
      <c r="AU136" s="40"/>
      <c r="AV136" s="336" t="s">
        <v>1736</v>
      </c>
      <c r="AW136" s="40"/>
      <c r="AX136" s="336" t="s">
        <v>1736</v>
      </c>
      <c r="AY136" s="40"/>
      <c r="AZ136" s="336" t="s">
        <v>1736</v>
      </c>
      <c r="BA136" s="40"/>
      <c r="BB136" s="336" t="s">
        <v>1736</v>
      </c>
      <c r="BC136" s="336" t="s">
        <v>851</v>
      </c>
      <c r="BD136" s="336" t="s">
        <v>436</v>
      </c>
      <c r="BE136" s="40">
        <v>1.7463057041168213</v>
      </c>
      <c r="BF136" s="336" t="s">
        <v>827</v>
      </c>
      <c r="BG136" s="40">
        <v>2.4444770812988281</v>
      </c>
      <c r="BH136" s="336" t="s">
        <v>1447</v>
      </c>
      <c r="BI136" s="40">
        <v>3.8494267463684082</v>
      </c>
      <c r="BJ136" s="336" t="s">
        <v>1803</v>
      </c>
      <c r="BK136" s="40">
        <v>3.8808434009552002</v>
      </c>
      <c r="BL136" s="336" t="s">
        <v>851</v>
      </c>
      <c r="BM136" s="40">
        <v>1.7838906049728394</v>
      </c>
      <c r="BN136" s="336" t="s">
        <v>838</v>
      </c>
      <c r="BO136" s="336" t="s">
        <v>851</v>
      </c>
      <c r="BP136" s="336" t="s">
        <v>436</v>
      </c>
      <c r="BQ136" s="40">
        <v>1.2938013300299644E-2</v>
      </c>
      <c r="BR136" s="40">
        <v>1.634623110294342E-2</v>
      </c>
      <c r="BS136" s="40">
        <v>1.8798217177391052E-2</v>
      </c>
      <c r="BT136" s="40">
        <v>1.9171927124261856E-2</v>
      </c>
      <c r="BU136" s="40">
        <v>1.9171947613358498E-2</v>
      </c>
      <c r="BV136" s="336" t="s">
        <v>851</v>
      </c>
      <c r="BW136" s="336" t="s">
        <v>827</v>
      </c>
      <c r="BX136" s="40">
        <v>8.5308682173490524E-3</v>
      </c>
      <c r="BY136" s="40">
        <v>7.8897289931774139E-3</v>
      </c>
      <c r="BZ136" s="40">
        <v>7.4811973609030247E-3</v>
      </c>
      <c r="CA136" s="40">
        <v>6.7180818878114223E-3</v>
      </c>
      <c r="CB136" s="40">
        <v>6.9765499792993069E-3</v>
      </c>
      <c r="CC136" s="336" t="s">
        <v>851</v>
      </c>
      <c r="CD136" s="336" t="s">
        <v>1447</v>
      </c>
      <c r="CE136" s="40">
        <v>7.9751033335924149E-3</v>
      </c>
      <c r="CF136" s="40">
        <v>7.5535676442086697E-3</v>
      </c>
      <c r="CG136" s="40">
        <v>7.1158031933009624E-3</v>
      </c>
      <c r="CH136" s="40">
        <v>7.0906886830925941E-3</v>
      </c>
      <c r="CI136" s="40">
        <v>7.3189870454370975E-3</v>
      </c>
      <c r="CJ136" s="336" t="s">
        <v>851</v>
      </c>
      <c r="CK136" s="336" t="s">
        <v>1803</v>
      </c>
      <c r="CL136" s="40">
        <v>7.7475123107433319E-3</v>
      </c>
      <c r="CM136" s="40">
        <v>7.4277520179748535E-3</v>
      </c>
      <c r="CN136" s="40">
        <v>7.0194723084568977E-3</v>
      </c>
      <c r="CO136" s="40">
        <v>7.3208622634410858E-3</v>
      </c>
      <c r="CP136" s="40">
        <v>7.556564174592495E-3</v>
      </c>
      <c r="CQ136" s="336" t="s">
        <v>851</v>
      </c>
      <c r="CR136" s="40">
        <v>2.9972295761108398</v>
      </c>
      <c r="CS136" s="40">
        <v>3.3873147964477539</v>
      </c>
      <c r="CT136" s="40">
        <v>3.7121951580047607</v>
      </c>
      <c r="CU136" s="40">
        <v>4.0262942314147949</v>
      </c>
      <c r="CV136" s="40">
        <v>4.3588724136352539</v>
      </c>
      <c r="CW136" s="336" t="s">
        <v>1741</v>
      </c>
      <c r="CX136" s="336" t="s">
        <v>851</v>
      </c>
      <c r="CY136" s="40">
        <v>3.2414546012878418</v>
      </c>
      <c r="CZ136" s="40">
        <v>3.5862200260162354</v>
      </c>
      <c r="DA136" s="40">
        <v>3.9007384777069092</v>
      </c>
      <c r="DB136" s="40">
        <v>4.2218174934387207</v>
      </c>
      <c r="DC136" s="40">
        <v>4.5728416442871094</v>
      </c>
      <c r="DD136" s="336" t="s">
        <v>1447</v>
      </c>
      <c r="DE136" s="336" t="s">
        <v>851</v>
      </c>
      <c r="DF136" s="40">
        <v>4.7212915420532227</v>
      </c>
      <c r="DG136" s="336" t="s">
        <v>1803</v>
      </c>
      <c r="DH136" s="336" t="s">
        <v>851</v>
      </c>
      <c r="DI136" s="336" t="s">
        <v>851</v>
      </c>
      <c r="DJ136" s="336">
        <v>4.8</v>
      </c>
      <c r="DK136" s="336" t="s">
        <v>1738</v>
      </c>
      <c r="DL136" s="336" t="s">
        <v>851</v>
      </c>
      <c r="DM136" s="336" t="s">
        <v>851</v>
      </c>
      <c r="DN136" s="336" t="s">
        <v>1012</v>
      </c>
      <c r="DO136" s="40">
        <v>-3.183717280626297E-2</v>
      </c>
      <c r="DP136" s="40">
        <v>5.5321354418992996E-2</v>
      </c>
      <c r="DQ136" s="40">
        <v>-1.9193962216377258E-2</v>
      </c>
      <c r="DR136" s="40">
        <v>4.0396027266979218E-2</v>
      </c>
      <c r="DS136" s="40">
        <v>2.5720987468957901E-2</v>
      </c>
      <c r="DT136" s="336" t="s">
        <v>851</v>
      </c>
      <c r="DU136" s="336" t="s">
        <v>470</v>
      </c>
      <c r="DV136" s="40">
        <v>7.9624997451901436E-3</v>
      </c>
      <c r="DW136" s="40">
        <v>9.6666663885116577E-3</v>
      </c>
      <c r="DX136" s="40">
        <v>1.0895000770688057E-2</v>
      </c>
      <c r="DY136" s="40">
        <v>3.250000299885869E-3</v>
      </c>
      <c r="DZ136" s="40">
        <v>2.4999999441206455E-3</v>
      </c>
      <c r="EA136" s="336" t="s">
        <v>851</v>
      </c>
      <c r="EB136" s="336" t="s">
        <v>470</v>
      </c>
      <c r="EC136" s="40">
        <v>9.6504413522779942E-4</v>
      </c>
      <c r="ED136" s="40">
        <v>-3.3170864917337894E-3</v>
      </c>
      <c r="EE136" s="40">
        <v>9.831645293161273E-4</v>
      </c>
      <c r="EF136" s="40">
        <v>-7.4484641663730145E-3</v>
      </c>
      <c r="EG136" s="40">
        <v>-5.2168671973049641E-3</v>
      </c>
      <c r="EH136" s="336" t="s">
        <v>851</v>
      </c>
      <c r="EI136" s="336" t="s">
        <v>470</v>
      </c>
      <c r="EJ136" s="40">
        <v>1.1138869449496269E-2</v>
      </c>
      <c r="EK136" s="40">
        <v>9.9210543558001518E-3</v>
      </c>
      <c r="EL136" s="40">
        <v>3.4307290334254503E-3</v>
      </c>
      <c r="EM136" s="40">
        <v>5.0339279696345329E-3</v>
      </c>
      <c r="EN136" s="40">
        <v>9.8834987729787827E-3</v>
      </c>
      <c r="EO136" s="336" t="s">
        <v>851</v>
      </c>
      <c r="EP136" s="336" t="s">
        <v>851</v>
      </c>
      <c r="EQ136" s="336" t="s">
        <v>851</v>
      </c>
      <c r="ER136" s="40">
        <v>0.77079999999999993</v>
      </c>
      <c r="ES136" s="336" t="s">
        <v>1739</v>
      </c>
      <c r="ET136" s="336" t="s">
        <v>851</v>
      </c>
      <c r="EU136" s="336" t="s">
        <v>851</v>
      </c>
      <c r="EV136" s="40">
        <v>0.8073999999999999</v>
      </c>
      <c r="EW136" s="336" t="s">
        <v>1739</v>
      </c>
      <c r="EX136" s="336" t="s">
        <v>851</v>
      </c>
      <c r="EY136" s="336" t="s">
        <v>851</v>
      </c>
      <c r="EZ136" s="40">
        <v>0.73419999999999996</v>
      </c>
      <c r="FA136" s="336" t="s">
        <v>1739</v>
      </c>
      <c r="FB136" s="336" t="s">
        <v>851</v>
      </c>
      <c r="FC136" s="40">
        <v>-0.20438900589942932</v>
      </c>
      <c r="FD136" s="40">
        <v>-0.21444858610630035</v>
      </c>
      <c r="FE136" s="40">
        <v>-0.23298653960227966</v>
      </c>
      <c r="FF136" s="40">
        <v>-0.20555652678012848</v>
      </c>
      <c r="FG136" s="40">
        <v>-0.19397664070129395</v>
      </c>
      <c r="FH136" s="336" t="s">
        <v>838</v>
      </c>
      <c r="FI136" s="336" t="s">
        <v>851</v>
      </c>
      <c r="FJ136" s="40">
        <v>-0.2365134060382843</v>
      </c>
      <c r="FK136" s="40">
        <v>-0.24040977656841278</v>
      </c>
      <c r="FL136" s="40">
        <v>-0.27337077260017395</v>
      </c>
      <c r="FM136" s="40">
        <v>-0.12436371296644211</v>
      </c>
      <c r="FN136" s="40">
        <v>-0.21279905736446381</v>
      </c>
      <c r="FO136" s="336" t="s">
        <v>840</v>
      </c>
      <c r="FP136" s="336" t="s">
        <v>851</v>
      </c>
      <c r="FQ136" s="40">
        <v>0.50189787149429321</v>
      </c>
      <c r="FR136" s="336" t="s">
        <v>840</v>
      </c>
      <c r="FS136" s="336" t="s">
        <v>851</v>
      </c>
      <c r="FT136" s="336" t="s">
        <v>851</v>
      </c>
      <c r="FU136" s="40">
        <v>0.25043770670890808</v>
      </c>
      <c r="FV136" s="40">
        <v>0.2927432656288147</v>
      </c>
      <c r="FW136" s="40">
        <v>0.38750740885734558</v>
      </c>
      <c r="FX136" s="40">
        <v>6.231217086315155E-2</v>
      </c>
      <c r="FY136" s="40">
        <v>2.8230316936969757E-2</v>
      </c>
      <c r="FZ136" s="336" t="s">
        <v>840</v>
      </c>
      <c r="GA136" s="336" t="s">
        <v>851</v>
      </c>
      <c r="GB136" s="336" t="s">
        <v>851</v>
      </c>
      <c r="GC136" s="336" t="s">
        <v>851</v>
      </c>
      <c r="GD136" s="336" t="s">
        <v>851</v>
      </c>
      <c r="GE136" s="336" t="s">
        <v>851</v>
      </c>
      <c r="GF136" s="336" t="s">
        <v>851</v>
      </c>
      <c r="GG136" s="336" t="s">
        <v>851</v>
      </c>
      <c r="GH136" s="336" t="s">
        <v>851</v>
      </c>
      <c r="GI136" s="336" t="s">
        <v>851</v>
      </c>
      <c r="GJ136" s="336" t="s">
        <v>851</v>
      </c>
      <c r="GK136" s="40">
        <v>2848447</v>
      </c>
      <c r="GL136" s="40">
        <v>2953928</v>
      </c>
      <c r="GM136" s="40">
        <v>3024727</v>
      </c>
      <c r="GN136" s="40">
        <v>3077055</v>
      </c>
      <c r="GO136" s="40">
        <v>3135654</v>
      </c>
      <c r="GP136" s="40">
        <v>3218114</v>
      </c>
      <c r="GQ136" s="40">
        <v>3329211</v>
      </c>
      <c r="GR136" s="40">
        <v>3461911</v>
      </c>
      <c r="GS136" s="40">
        <v>3607863</v>
      </c>
      <c r="GT136" s="40">
        <v>3754129</v>
      </c>
      <c r="GU136" s="40">
        <v>3891357</v>
      </c>
      <c r="GV136" s="40">
        <v>4017446</v>
      </c>
      <c r="GW136" s="40">
        <v>4135662</v>
      </c>
      <c r="GX136" s="40">
        <v>4248337</v>
      </c>
      <c r="GY136" s="40">
        <v>4359508</v>
      </c>
      <c r="GZ136" s="40">
        <v>4472229</v>
      </c>
      <c r="HA136" s="40">
        <v>4586788</v>
      </c>
      <c r="HB136" s="40">
        <v>4702224</v>
      </c>
      <c r="HC136" s="40">
        <v>4818976</v>
      </c>
      <c r="HD136" s="40">
        <v>4937374</v>
      </c>
      <c r="HE136" s="40">
        <v>5057677</v>
      </c>
      <c r="HF136" s="40">
        <v>5180000</v>
      </c>
      <c r="HG136" s="40">
        <v>5305000</v>
      </c>
      <c r="HH136" s="40">
        <v>5432000</v>
      </c>
      <c r="HI136" s="40">
        <v>5561000</v>
      </c>
      <c r="HJ136" s="40">
        <v>5692000</v>
      </c>
      <c r="HK136" s="40">
        <v>5825000</v>
      </c>
      <c r="HL136" s="40">
        <v>5959000</v>
      </c>
      <c r="HM136" s="40">
        <v>6095000</v>
      </c>
      <c r="HN136" s="40">
        <v>6233000</v>
      </c>
      <c r="HO136" s="40">
        <v>6372000</v>
      </c>
      <c r="HP136" s="40">
        <v>6512000</v>
      </c>
      <c r="HQ136" s="40">
        <v>6654000</v>
      </c>
      <c r="HR136" s="40">
        <v>6797000</v>
      </c>
      <c r="HS136" s="40">
        <v>6941000</v>
      </c>
      <c r="HT136" s="40">
        <v>7086000</v>
      </c>
      <c r="HU136" s="40">
        <v>7232000</v>
      </c>
      <c r="HV136" s="40">
        <v>7379000</v>
      </c>
      <c r="HW136" s="40">
        <v>7527000</v>
      </c>
      <c r="HX136" s="40">
        <v>7676000</v>
      </c>
      <c r="HY136" s="40">
        <v>7825000</v>
      </c>
      <c r="HZ136" s="40">
        <v>7975000</v>
      </c>
      <c r="IA136" s="40">
        <v>8126000</v>
      </c>
      <c r="IB136" s="40">
        <v>8277000</v>
      </c>
      <c r="IC136" s="40">
        <v>8428000</v>
      </c>
      <c r="ID136" s="40">
        <v>8580000</v>
      </c>
      <c r="IE136" s="40">
        <v>8732000</v>
      </c>
      <c r="IF136" s="40">
        <v>8884000</v>
      </c>
      <c r="IG136" s="40">
        <v>9036000</v>
      </c>
      <c r="IH136" s="40">
        <v>9188000</v>
      </c>
      <c r="II136" s="40">
        <v>9340000</v>
      </c>
      <c r="IJ136" s="336" t="s">
        <v>851</v>
      </c>
      <c r="IK136" s="336" t="s">
        <v>851</v>
      </c>
      <c r="IL136" s="336" t="s">
        <v>851</v>
      </c>
      <c r="IM136" s="40">
        <v>2.5293054059147835E-2</v>
      </c>
      <c r="IN136" s="40">
        <v>2.4855591356754303E-2</v>
      </c>
      <c r="IO136" s="40">
        <v>2.4525869637727737E-2</v>
      </c>
      <c r="IP136" s="40">
        <v>2.4272153154015541E-2</v>
      </c>
      <c r="IQ136" s="40">
        <v>2.4073675274848938E-2</v>
      </c>
      <c r="IR136" s="40">
        <v>2.3897768929600716E-2</v>
      </c>
      <c r="IS136" s="40">
        <v>2.384471520781517E-2</v>
      </c>
      <c r="IT136" s="40">
        <v>2.3657618090510368E-2</v>
      </c>
      <c r="IU136" s="40">
        <v>2.3470558226108551E-2</v>
      </c>
      <c r="IV136" s="40">
        <v>2.3283731192350388E-2</v>
      </c>
      <c r="IW136" s="40">
        <v>2.3097319528460503E-2</v>
      </c>
      <c r="IX136" s="40">
        <v>2.2743681445717812E-2</v>
      </c>
      <c r="IY136" s="40">
        <v>2.2566081956028938E-2</v>
      </c>
      <c r="IZ136" s="40">
        <v>2.2388994693756104E-2</v>
      </c>
      <c r="JA136" s="40">
        <v>2.2055633366107941E-2</v>
      </c>
      <c r="JB136" s="40">
        <v>2.17332374304533E-2</v>
      </c>
      <c r="JC136" s="40">
        <v>2.1571548655629158E-2</v>
      </c>
      <c r="JD136" s="40">
        <v>2.1263161674141884E-2</v>
      </c>
      <c r="JE136" s="40">
        <v>2.0964518189430237E-2</v>
      </c>
      <c r="JF136" s="40">
        <v>2.067515067756176E-2</v>
      </c>
      <c r="JG136" s="40">
        <v>2.0394615828990936E-2</v>
      </c>
      <c r="JH136" s="40">
        <v>2.0122505724430084E-2</v>
      </c>
      <c r="JI136" s="40">
        <v>1.9858427345752716E-2</v>
      </c>
      <c r="JJ136" s="40">
        <v>1.960202120244503E-2</v>
      </c>
      <c r="JK136" s="40">
        <v>1.9225157797336578E-2</v>
      </c>
      <c r="JL136" s="40">
        <v>1.8987912684679031E-2</v>
      </c>
      <c r="JM136" s="40">
        <v>1.8757149577140808E-2</v>
      </c>
      <c r="JN136" s="40">
        <v>1.841178722679615E-2</v>
      </c>
      <c r="JO136" s="40">
        <v>1.8078912049531937E-2</v>
      </c>
      <c r="JP136" s="40">
        <v>1.7874417826533318E-2</v>
      </c>
      <c r="JQ136" s="40">
        <v>1.7560524865984917E-2</v>
      </c>
      <c r="JR136" s="40">
        <v>1.7257466912269592E-2</v>
      </c>
      <c r="JS136" s="40">
        <v>1.6964692622423172E-2</v>
      </c>
      <c r="JT136" s="40">
        <v>1.6681686043739319E-2</v>
      </c>
      <c r="JU136" s="40">
        <v>1.6407966613769531E-2</v>
      </c>
      <c r="JV136" s="336" t="s">
        <v>1740</v>
      </c>
      <c r="JW136" s="336" t="s">
        <v>851</v>
      </c>
      <c r="JX136" s="336" t="s">
        <v>851</v>
      </c>
      <c r="JY136" s="336" t="s">
        <v>851</v>
      </c>
      <c r="JZ136" s="336" t="s">
        <v>851</v>
      </c>
      <c r="KA136" s="336" t="s">
        <v>1740</v>
      </c>
      <c r="KB136" s="40">
        <v>0.50168271794668795</v>
      </c>
      <c r="KC136" s="40">
        <v>0.50189435395749693</v>
      </c>
      <c r="KD136" s="40">
        <v>0.50210751338090198</v>
      </c>
      <c r="KE136" s="40">
        <v>0.50231708977176903</v>
      </c>
      <c r="KF136" s="40">
        <v>0.50251733006249899</v>
      </c>
      <c r="KG136" s="40">
        <v>0.50270885230511997</v>
      </c>
      <c r="KH136" s="40">
        <v>0.50288791492542406</v>
      </c>
      <c r="KI136" s="40">
        <v>0.50305563362480599</v>
      </c>
      <c r="KJ136" s="40">
        <v>0.50321099532571301</v>
      </c>
      <c r="KK136" s="40">
        <v>0.50335681253042208</v>
      </c>
      <c r="KL136" s="40">
        <v>0.50349496169666696</v>
      </c>
      <c r="KM136" s="40">
        <v>0.50362411834923793</v>
      </c>
      <c r="KN136" s="40">
        <v>0.50374423856800699</v>
      </c>
      <c r="KO136" s="40">
        <v>0.50385627563576696</v>
      </c>
      <c r="KP136" s="40">
        <v>0.50395809607059194</v>
      </c>
      <c r="KQ136" s="40">
        <v>0.50405175625804499</v>
      </c>
      <c r="KR136" s="40">
        <v>0.50413684592333607</v>
      </c>
      <c r="KS136" s="40">
        <v>0.50421321527984297</v>
      </c>
      <c r="KT136" s="40">
        <v>0.50428142165062395</v>
      </c>
      <c r="KU136" s="40">
        <v>0.50434228607768505</v>
      </c>
      <c r="KV136" s="40">
        <v>0.50439486559123092</v>
      </c>
      <c r="KW136" s="40">
        <v>0.50443996782698097</v>
      </c>
      <c r="KX136" s="40">
        <v>0.50447711558703001</v>
      </c>
      <c r="KY136" s="40">
        <v>0.50450758646637295</v>
      </c>
      <c r="KZ136" s="40">
        <v>0.50453108875759201</v>
      </c>
      <c r="LA136" s="40">
        <v>0.50454785299805605</v>
      </c>
      <c r="LB136" s="40">
        <v>0.50455789657148398</v>
      </c>
      <c r="LC136" s="40">
        <v>0.50456147147528196</v>
      </c>
      <c r="LD136" s="40">
        <v>0.50455873803228601</v>
      </c>
      <c r="LE136" s="40">
        <v>0.50454986988422201</v>
      </c>
      <c r="LF136" s="40">
        <v>0.50453390800947095</v>
      </c>
      <c r="LG136" s="40">
        <v>0.50451240777571205</v>
      </c>
      <c r="LH136" s="40">
        <v>0.50448388343726602</v>
      </c>
      <c r="LI136" s="40">
        <v>0.50445001722633698</v>
      </c>
      <c r="LJ136" s="40">
        <v>0.50441016409001693</v>
      </c>
      <c r="LK136" s="40">
        <v>0.50436547853771296</v>
      </c>
      <c r="LL136" s="336" t="s">
        <v>851</v>
      </c>
      <c r="LM136" s="336" t="s">
        <v>851</v>
      </c>
      <c r="LN136" s="336" t="s">
        <v>1740</v>
      </c>
      <c r="LO136" s="40">
        <v>0.54732215404510498</v>
      </c>
      <c r="LP136" s="40">
        <v>0.55000340938568115</v>
      </c>
      <c r="LQ136" s="40">
        <v>0.5529857873916626</v>
      </c>
      <c r="LR136" s="40">
        <v>0.55621588230133057</v>
      </c>
      <c r="LS136" s="40">
        <v>0.55961388349533081</v>
      </c>
      <c r="LT136" s="40">
        <v>0.56309306621551514</v>
      </c>
      <c r="LU136" s="40">
        <v>0.56602317094802856</v>
      </c>
      <c r="LV136" s="40">
        <v>0.56908577680587769</v>
      </c>
      <c r="LW136" s="40">
        <v>0.57234907150268555</v>
      </c>
      <c r="LX136" s="40">
        <v>0.57525622844696045</v>
      </c>
      <c r="LY136" s="40">
        <v>0.57835561037063599</v>
      </c>
      <c r="LZ136" s="40">
        <v>0.58060085773468018</v>
      </c>
      <c r="MA136" s="40">
        <v>0.58315151929855347</v>
      </c>
      <c r="MB136" s="40">
        <v>0.58556193113327026</v>
      </c>
      <c r="MC136" s="40">
        <v>0.58783894777297974</v>
      </c>
      <c r="MD136" s="40">
        <v>0.59023857116699219</v>
      </c>
      <c r="ME136" s="40">
        <v>0.59213757514953613</v>
      </c>
      <c r="MF136" s="40">
        <v>0.59392845630645752</v>
      </c>
      <c r="MG136" s="40">
        <v>0.59585112333297729</v>
      </c>
      <c r="MH136" s="40">
        <v>0.59775251150131226</v>
      </c>
      <c r="MI136" s="40">
        <v>0.59991532564163208</v>
      </c>
      <c r="MJ136" s="40">
        <v>0.60163164138793945</v>
      </c>
      <c r="MK136" s="40">
        <v>0.60333377122879028</v>
      </c>
      <c r="ML136" s="40">
        <v>0.60528761148452759</v>
      </c>
      <c r="MM136" s="40">
        <v>0.60721731185913086</v>
      </c>
      <c r="MN136" s="40">
        <v>0.60932904481887817</v>
      </c>
      <c r="MO136" s="40">
        <v>0.61103451251983643</v>
      </c>
      <c r="MP136" s="40">
        <v>0.61272460222244263</v>
      </c>
      <c r="MQ136" s="40">
        <v>0.61459463834762573</v>
      </c>
      <c r="MR136" s="40">
        <v>0.6165163516998291</v>
      </c>
      <c r="MS136" s="40">
        <v>0.61841493844985962</v>
      </c>
      <c r="MT136" s="40">
        <v>0.6199038028717041</v>
      </c>
      <c r="MU136" s="40">
        <v>0.62156683206558228</v>
      </c>
      <c r="MV136" s="40">
        <v>0.62328463792800903</v>
      </c>
      <c r="MW136" s="40">
        <v>0.62505441904067993</v>
      </c>
      <c r="MX136" s="40">
        <v>0.6268736720085144</v>
      </c>
      <c r="MY136" s="336" t="s">
        <v>851</v>
      </c>
      <c r="MZ136" s="336" t="s">
        <v>1740</v>
      </c>
      <c r="NA136" s="40">
        <v>0.52913904190063477</v>
      </c>
      <c r="NB136" s="40">
        <v>0.5315813422203064</v>
      </c>
      <c r="NC136" s="40">
        <v>0.53436797857284546</v>
      </c>
      <c r="ND136" s="40">
        <v>0.53741663694381714</v>
      </c>
      <c r="NE136" s="40">
        <v>0.5406118631362915</v>
      </c>
      <c r="NF136" s="40">
        <v>0.54385262727737427</v>
      </c>
      <c r="NG136" s="40">
        <v>0.54671812057495117</v>
      </c>
      <c r="NH136" s="40">
        <v>0.54948163032531738</v>
      </c>
      <c r="NI136" s="40">
        <v>0.55246686935424805</v>
      </c>
      <c r="NJ136" s="40">
        <v>0.55511599779129028</v>
      </c>
      <c r="NK136" s="40">
        <v>0.5579761266708374</v>
      </c>
      <c r="NL136" s="40">
        <v>0.56017166376113892</v>
      </c>
      <c r="NM136" s="40">
        <v>0.56251049041748047</v>
      </c>
      <c r="NN136" s="40">
        <v>0.56472516059875488</v>
      </c>
      <c r="NO136" s="40">
        <v>0.5666612982749939</v>
      </c>
      <c r="NP136" s="40">
        <v>0.56873822212219238</v>
      </c>
      <c r="NQ136" s="40">
        <v>0.57033169269561768</v>
      </c>
      <c r="NR136" s="40">
        <v>0.57183647155761719</v>
      </c>
      <c r="NS136" s="40">
        <v>0.57334119081497192</v>
      </c>
      <c r="NT136" s="40">
        <v>0.57470107078552246</v>
      </c>
      <c r="NU136" s="40">
        <v>0.57648885250091553</v>
      </c>
      <c r="NV136" s="40">
        <v>0.57784843444824219</v>
      </c>
      <c r="NW136" s="40">
        <v>0.57921129465103149</v>
      </c>
      <c r="NX136" s="40">
        <v>0.58070945739746094</v>
      </c>
      <c r="NY136" s="40">
        <v>0.58220428228378296</v>
      </c>
      <c r="NZ136" s="40">
        <v>0.58376997709274292</v>
      </c>
      <c r="OA136" s="40">
        <v>0.58507835865020752</v>
      </c>
      <c r="OB136" s="40">
        <v>0.58638936281204224</v>
      </c>
      <c r="OC136" s="40">
        <v>0.58789414167404175</v>
      </c>
      <c r="OD136" s="40">
        <v>0.58934503793716431</v>
      </c>
      <c r="OE136" s="40">
        <v>0.59090906381607056</v>
      </c>
      <c r="OF136" s="40">
        <v>0.59218966960906982</v>
      </c>
      <c r="OG136" s="40">
        <v>0.59365153312683105</v>
      </c>
      <c r="OH136" s="40">
        <v>0.59539622068405151</v>
      </c>
      <c r="OI136" s="40">
        <v>0.59697431325912476</v>
      </c>
      <c r="OJ136" s="40">
        <v>0.59860813617706299</v>
      </c>
      <c r="OK136" s="336" t="s">
        <v>851</v>
      </c>
      <c r="OL136" s="336" t="s">
        <v>851</v>
      </c>
      <c r="OM136" s="336" t="s">
        <v>1740</v>
      </c>
      <c r="ON136" s="40">
        <v>0.44212740659713745</v>
      </c>
      <c r="OO136" s="40">
        <v>0.44375890493392944</v>
      </c>
      <c r="OP136" s="40">
        <v>0.44578841328620911</v>
      </c>
      <c r="OQ136" s="40">
        <v>0.44819647073745728</v>
      </c>
      <c r="OR136" s="40">
        <v>0.45094072818756104</v>
      </c>
      <c r="OS136" s="40">
        <v>0.45396295189857483</v>
      </c>
      <c r="OT136" s="40">
        <v>0.45675677061080933</v>
      </c>
      <c r="OU136" s="40">
        <v>0.45975494384765625</v>
      </c>
      <c r="OV136" s="40">
        <v>0.46318113803863525</v>
      </c>
      <c r="OW136" s="40">
        <v>0.4664628803730011</v>
      </c>
      <c r="OX136" s="40">
        <v>0.46995782852172852</v>
      </c>
      <c r="OY136" s="40">
        <v>0.47296136617660522</v>
      </c>
      <c r="OZ136" s="40">
        <v>0.47642222046852112</v>
      </c>
      <c r="PA136" s="40">
        <v>0.47957342863082886</v>
      </c>
      <c r="PB136" s="40">
        <v>0.48259264230728149</v>
      </c>
      <c r="PC136" s="40">
        <v>0.4858756959438324</v>
      </c>
      <c r="PD136" s="40">
        <v>0.48863637447357178</v>
      </c>
      <c r="PE136" s="40">
        <v>0.49128344655036926</v>
      </c>
      <c r="PF136" s="40">
        <v>0.49389436841011047</v>
      </c>
      <c r="PG136" s="40">
        <v>0.49647024273872375</v>
      </c>
      <c r="PH136" s="40">
        <v>0.4991532564163208</v>
      </c>
      <c r="PI136" s="40">
        <v>0.50124448537826538</v>
      </c>
      <c r="PJ136" s="40">
        <v>0.50332021713256836</v>
      </c>
      <c r="PK136" s="40">
        <v>0.50564634799957275</v>
      </c>
      <c r="PL136" s="40">
        <v>0.5076863169670105</v>
      </c>
      <c r="PM136" s="40">
        <v>0.51003193855285645</v>
      </c>
      <c r="PN136" s="40">
        <v>0.51210033893585205</v>
      </c>
      <c r="PO136" s="40">
        <v>0.51415210962295532</v>
      </c>
      <c r="PP136" s="40">
        <v>0.51637065410614014</v>
      </c>
      <c r="PQ136" s="40">
        <v>0.51862835884094238</v>
      </c>
      <c r="PR136" s="40">
        <v>0.52086246013641357</v>
      </c>
      <c r="PS136" s="40">
        <v>0.52278971672058105</v>
      </c>
      <c r="PT136" s="40">
        <v>0.52476364374160767</v>
      </c>
      <c r="PU136" s="40">
        <v>0.52700310945510864</v>
      </c>
      <c r="PV136" s="40">
        <v>0.52927732467651367</v>
      </c>
      <c r="PW136" s="40">
        <v>0.53147751092910767</v>
      </c>
      <c r="PX136" s="336" t="s">
        <v>851</v>
      </c>
      <c r="PY136" s="336" t="s">
        <v>851</v>
      </c>
      <c r="PZ136" s="40">
        <v>0.75700000000000001</v>
      </c>
      <c r="QA136" s="40">
        <v>0.75769999999999993</v>
      </c>
      <c r="QB136" s="40">
        <v>0.7609999999999999</v>
      </c>
      <c r="QC136" s="40">
        <v>0.76159999999999994</v>
      </c>
      <c r="QD136" s="40">
        <v>0.76249999999999996</v>
      </c>
      <c r="QE136" s="40">
        <v>0.76379999999999992</v>
      </c>
      <c r="QF136" s="40">
        <v>0.76500000000000001</v>
      </c>
      <c r="QG136" s="40">
        <v>0.76629999999999998</v>
      </c>
      <c r="QH136" s="40">
        <v>0.76730000000000009</v>
      </c>
      <c r="QI136" s="40">
        <v>0.76739999999999997</v>
      </c>
      <c r="QJ136" s="40">
        <v>0.76709999999999989</v>
      </c>
      <c r="QK136" s="40">
        <v>0.76629999999999998</v>
      </c>
      <c r="QL136" s="40">
        <v>0.76500000000000001</v>
      </c>
      <c r="QM136" s="40">
        <v>0.76379999999999992</v>
      </c>
      <c r="QN136" s="40">
        <v>0.76230000000000009</v>
      </c>
      <c r="QO136" s="40">
        <v>0.7770999999999999</v>
      </c>
      <c r="QP136" s="40">
        <v>0.77489999999999992</v>
      </c>
      <c r="QQ136" s="40">
        <v>0.77280000000000004</v>
      </c>
      <c r="QR136" s="40">
        <v>0.77079999999999993</v>
      </c>
      <c r="QS136" s="336" t="s">
        <v>851</v>
      </c>
      <c r="QT136" s="336" t="s">
        <v>851</v>
      </c>
      <c r="QU136" s="336" t="s">
        <v>851</v>
      </c>
      <c r="QV136" s="336" t="s">
        <v>851</v>
      </c>
      <c r="QW136" s="40">
        <v>-2.5913463905453682E-3</v>
      </c>
      <c r="QX136" s="336" t="s">
        <v>851</v>
      </c>
      <c r="QY136" s="336" t="s">
        <v>851</v>
      </c>
      <c r="QZ136" s="336" t="s">
        <v>851</v>
      </c>
      <c r="RA136" s="336" t="s">
        <v>851</v>
      </c>
      <c r="RB136" s="336" t="s">
        <v>851</v>
      </c>
      <c r="RC136" s="336" t="s">
        <v>851</v>
      </c>
      <c r="RD136" s="336" t="s">
        <v>851</v>
      </c>
      <c r="RE136" s="336" t="s">
        <v>851</v>
      </c>
      <c r="RF136" s="40">
        <v>0.35299999999999998</v>
      </c>
      <c r="RG136" s="40">
        <v>2016</v>
      </c>
      <c r="RH136" s="336" t="s">
        <v>840</v>
      </c>
      <c r="RI136" s="336" t="s">
        <v>851</v>
      </c>
      <c r="RJ136" s="40">
        <v>0.44400000000000001</v>
      </c>
      <c r="RK136" s="40">
        <v>2016</v>
      </c>
      <c r="RL136" s="336" t="s">
        <v>840</v>
      </c>
      <c r="RM136" s="336" t="s">
        <v>851</v>
      </c>
      <c r="RN136" s="40">
        <v>0.75599999999999989</v>
      </c>
      <c r="RO136" s="40">
        <v>2016</v>
      </c>
      <c r="RP136" s="336" t="s">
        <v>840</v>
      </c>
      <c r="RQ136" s="336" t="s">
        <v>851</v>
      </c>
      <c r="RR136" s="40">
        <v>0.93200000000000005</v>
      </c>
      <c r="RS136" s="40">
        <v>2016</v>
      </c>
      <c r="RT136" s="336" t="s">
        <v>840</v>
      </c>
      <c r="RU136" s="336" t="s">
        <v>851</v>
      </c>
      <c r="RV136" s="40">
        <v>0.50900000000000001</v>
      </c>
      <c r="RW136" s="40">
        <v>2016</v>
      </c>
      <c r="RX136" s="336" t="s">
        <v>840</v>
      </c>
      <c r="RY136" s="336" t="s">
        <v>851</v>
      </c>
      <c r="RZ136" s="336" t="s">
        <v>838</v>
      </c>
      <c r="SA136" s="40">
        <v>0.2113603800535202</v>
      </c>
      <c r="SB136" s="40">
        <v>0.21052676439285278</v>
      </c>
      <c r="SC136" s="40">
        <v>0.18773247301578522</v>
      </c>
      <c r="SD136" s="40">
        <v>0.15441146492958069</v>
      </c>
      <c r="SE136" s="40">
        <v>0.14439001679420471</v>
      </c>
      <c r="SF136" s="336" t="s">
        <v>851</v>
      </c>
      <c r="SG136" s="336" t="s">
        <v>851</v>
      </c>
      <c r="SH136" s="40">
        <v>0.20062252879142761</v>
      </c>
      <c r="SI136" s="40">
        <v>0.19764234125614166</v>
      </c>
      <c r="SJ136" s="40">
        <v>0.19914470613002777</v>
      </c>
      <c r="SK136" s="40">
        <v>0.2036670595407486</v>
      </c>
      <c r="SL136" s="40">
        <v>0.22815573215484619</v>
      </c>
      <c r="SM136" s="336" t="s">
        <v>840</v>
      </c>
      <c r="SN136" s="336" t="s">
        <v>851</v>
      </c>
      <c r="SO136" s="336" t="s">
        <v>851</v>
      </c>
      <c r="SP136" s="40">
        <v>6.2059979885816574E-2</v>
      </c>
      <c r="SQ136" s="40">
        <v>9.7126439213752747E-2</v>
      </c>
      <c r="SR136" s="40">
        <v>0.11084990203380585</v>
      </c>
      <c r="SS136" s="40">
        <v>-7.0346007123589516E-3</v>
      </c>
      <c r="ST136" s="40">
        <v>-3.028307668864727E-2</v>
      </c>
      <c r="SU136" s="336" t="s">
        <v>838</v>
      </c>
      <c r="SV136" s="336" t="s">
        <v>851</v>
      </c>
      <c r="SW136" s="336" t="s">
        <v>851</v>
      </c>
      <c r="SX136" s="40">
        <v>1.9797669723629951E-2</v>
      </c>
      <c r="SY136" s="40">
        <v>4.288807138800621E-2</v>
      </c>
      <c r="SZ136" s="40">
        <v>3.0274463817477226E-2</v>
      </c>
      <c r="TA136" s="40">
        <v>-5.266547086648643E-4</v>
      </c>
      <c r="TB136" s="40">
        <v>-2.3045981302857399E-2</v>
      </c>
      <c r="TC136" s="336" t="s">
        <v>840</v>
      </c>
      <c r="TD136" s="336" t="s">
        <v>851</v>
      </c>
      <c r="TE136" s="336" t="s">
        <v>851</v>
      </c>
      <c r="TF136" s="336" t="s">
        <v>851</v>
      </c>
      <c r="TG136" s="40">
        <v>3.3350277692079544E-2</v>
      </c>
      <c r="TH136" s="40">
        <v>6.6981442272663116E-2</v>
      </c>
      <c r="TI136" s="40">
        <v>8.4628559648990631E-2</v>
      </c>
      <c r="TJ136" s="40">
        <v>-3.1651388853788376E-2</v>
      </c>
      <c r="TK136" s="40">
        <v>-5.4420635104179382E-2</v>
      </c>
      <c r="TL136" s="336" t="s">
        <v>838</v>
      </c>
      <c r="TM136" s="336" t="s">
        <v>851</v>
      </c>
      <c r="TN136" s="336" t="s">
        <v>851</v>
      </c>
      <c r="TO136" s="336" t="s">
        <v>851</v>
      </c>
      <c r="TP136" s="40">
        <v>-9.1528398916125298E-3</v>
      </c>
      <c r="TQ136" s="40">
        <v>1.2621683068573475E-2</v>
      </c>
      <c r="TR136" s="40">
        <v>2.8767327312380075E-3</v>
      </c>
      <c r="TS136" s="40">
        <v>-2.5421535596251488E-2</v>
      </c>
      <c r="TT136" s="40">
        <v>-4.731813445687294E-2</v>
      </c>
      <c r="TU136" s="336" t="s">
        <v>840</v>
      </c>
      <c r="TV136" s="336" t="s">
        <v>851</v>
      </c>
      <c r="TW136" s="40">
        <v>580</v>
      </c>
      <c r="TX136" s="336" t="s">
        <v>840</v>
      </c>
      <c r="TY136" s="336" t="s">
        <v>851</v>
      </c>
      <c r="TZ136" s="40">
        <v>650.41339111328125</v>
      </c>
      <c r="UA136" s="336" t="s">
        <v>838</v>
      </c>
      <c r="UB136" s="336" t="s">
        <v>851</v>
      </c>
      <c r="UC136" s="40">
        <v>641.76728316270498</v>
      </c>
      <c r="UD136" s="336" t="s">
        <v>840</v>
      </c>
      <c r="UE136" s="336" t="s">
        <v>851</v>
      </c>
      <c r="UF136" s="336" t="s">
        <v>851</v>
      </c>
      <c r="UG136" s="40">
        <v>6.9713830016553402E-3</v>
      </c>
      <c r="UH136" s="40">
        <v>-3.9218324236571789E-3</v>
      </c>
      <c r="UI136" s="40">
        <v>-4.5254070311784744E-2</v>
      </c>
      <c r="UJ136" s="40">
        <v>-5.1145054399967194E-2</v>
      </c>
      <c r="UK136" s="40">
        <v>-4.9586623907089233E-2</v>
      </c>
      <c r="UL136" s="336" t="s">
        <v>838</v>
      </c>
      <c r="UM136" s="336" t="s">
        <v>851</v>
      </c>
      <c r="UN136" s="336" t="s">
        <v>851</v>
      </c>
      <c r="UO136" s="336" t="s">
        <v>851</v>
      </c>
      <c r="UP136" s="40">
        <v>-3.7925828248262405E-2</v>
      </c>
      <c r="UQ136" s="40">
        <v>-4.2767424136400223E-2</v>
      </c>
      <c r="UR136" s="40">
        <v>-7.4226051568984985E-2</v>
      </c>
      <c r="US136" s="40">
        <v>7.9303339123725891E-2</v>
      </c>
      <c r="UT136" s="40">
        <v>1.5356670133769512E-2</v>
      </c>
      <c r="UU136" s="336" t="s">
        <v>840</v>
      </c>
    </row>
    <row r="137" spans="1:567">
      <c r="A137" s="336" t="s">
        <v>425</v>
      </c>
      <c r="B137" s="336" t="s">
        <v>95</v>
      </c>
      <c r="C137" s="336" t="s">
        <v>322</v>
      </c>
      <c r="D137" s="40">
        <v>3.8237404078245163E-2</v>
      </c>
      <c r="E137" s="336" t="s">
        <v>470</v>
      </c>
      <c r="F137" s="40">
        <v>4.5408941805362701E-2</v>
      </c>
      <c r="G137" s="336" t="s">
        <v>470</v>
      </c>
      <c r="H137" s="40">
        <v>4.4523879885673523E-2</v>
      </c>
      <c r="I137" s="336" t="s">
        <v>470</v>
      </c>
      <c r="J137" s="40">
        <v>4.1685223579406738E-2</v>
      </c>
      <c r="K137" s="336" t="s">
        <v>470</v>
      </c>
      <c r="L137" s="336" t="s">
        <v>470</v>
      </c>
      <c r="M137" s="40">
        <v>0.45784017443656921</v>
      </c>
      <c r="N137" s="40"/>
      <c r="O137" s="336" t="s">
        <v>1736</v>
      </c>
      <c r="P137" s="40"/>
      <c r="Q137" s="336" t="s">
        <v>1736</v>
      </c>
      <c r="R137" s="40"/>
      <c r="S137" s="336" t="s">
        <v>1736</v>
      </c>
      <c r="T137" s="40"/>
      <c r="U137" s="336" t="s">
        <v>1736</v>
      </c>
      <c r="V137" s="336" t="s">
        <v>851</v>
      </c>
      <c r="W137" s="336" t="s">
        <v>470</v>
      </c>
      <c r="X137" s="40">
        <v>0.48862648010253906</v>
      </c>
      <c r="Y137" s="40"/>
      <c r="Z137" s="336" t="s">
        <v>1736</v>
      </c>
      <c r="AA137" s="40"/>
      <c r="AB137" s="336" t="s">
        <v>1736</v>
      </c>
      <c r="AC137" s="40"/>
      <c r="AD137" s="336" t="s">
        <v>1736</v>
      </c>
      <c r="AE137" s="40"/>
      <c r="AF137" s="336" t="s">
        <v>1736</v>
      </c>
      <c r="AG137" s="336" t="s">
        <v>851</v>
      </c>
      <c r="AH137" s="336" t="s">
        <v>470</v>
      </c>
      <c r="AI137" s="40">
        <v>0.48862648010253906</v>
      </c>
      <c r="AJ137" s="40"/>
      <c r="AK137" s="336" t="s">
        <v>1736</v>
      </c>
      <c r="AL137" s="40"/>
      <c r="AM137" s="336" t="s">
        <v>1736</v>
      </c>
      <c r="AN137" s="40"/>
      <c r="AO137" s="336" t="s">
        <v>1736</v>
      </c>
      <c r="AP137" s="40"/>
      <c r="AQ137" s="336" t="s">
        <v>1736</v>
      </c>
      <c r="AR137" s="336" t="s">
        <v>851</v>
      </c>
      <c r="AS137" s="336" t="s">
        <v>470</v>
      </c>
      <c r="AT137" s="40">
        <v>0.49012428522109985</v>
      </c>
      <c r="AU137" s="40"/>
      <c r="AV137" s="336" t="s">
        <v>1736</v>
      </c>
      <c r="AW137" s="40"/>
      <c r="AX137" s="336" t="s">
        <v>1736</v>
      </c>
      <c r="AY137" s="40"/>
      <c r="AZ137" s="336" t="s">
        <v>1736</v>
      </c>
      <c r="BA137" s="40"/>
      <c r="BB137" s="336" t="s">
        <v>1736</v>
      </c>
      <c r="BC137" s="336" t="s">
        <v>851</v>
      </c>
      <c r="BD137" s="336" t="s">
        <v>470</v>
      </c>
      <c r="BE137" s="40">
        <v>2.7614853382110596</v>
      </c>
      <c r="BF137" s="336" t="s">
        <v>470</v>
      </c>
      <c r="BG137" s="40">
        <v>3.1187098026275635</v>
      </c>
      <c r="BH137" s="336" t="s">
        <v>470</v>
      </c>
      <c r="BI137" s="40">
        <v>3.422025203704834</v>
      </c>
      <c r="BJ137" s="336" t="s">
        <v>470</v>
      </c>
      <c r="BK137" s="40">
        <v>4.1233325004577637</v>
      </c>
      <c r="BL137" s="336" t="s">
        <v>851</v>
      </c>
      <c r="BM137" s="40">
        <v>8.058349609375</v>
      </c>
      <c r="BN137" s="336" t="s">
        <v>838</v>
      </c>
      <c r="BO137" s="336" t="s">
        <v>851</v>
      </c>
      <c r="BP137" s="336" t="s">
        <v>470</v>
      </c>
      <c r="BQ137" s="40">
        <v>8.2093430683016777E-3</v>
      </c>
      <c r="BR137" s="40">
        <v>7.3686395771801472E-3</v>
      </c>
      <c r="BS137" s="40">
        <v>7.5995810329914093E-3</v>
      </c>
      <c r="BT137" s="40">
        <v>7.8190751373767853E-3</v>
      </c>
      <c r="BU137" s="40">
        <v>7.2972276248037815E-3</v>
      </c>
      <c r="BV137" s="336" t="s">
        <v>851</v>
      </c>
      <c r="BW137" s="336" t="s">
        <v>470</v>
      </c>
      <c r="BX137" s="40">
        <v>1.0131515562534332E-2</v>
      </c>
      <c r="BY137" s="40">
        <v>9.7008505836129189E-3</v>
      </c>
      <c r="BZ137" s="40">
        <v>8.6809182539582253E-3</v>
      </c>
      <c r="CA137" s="40">
        <v>8.3659766241908073E-3</v>
      </c>
      <c r="CB137" s="40">
        <v>8.6410082876682281E-3</v>
      </c>
      <c r="CC137" s="336" t="s">
        <v>851</v>
      </c>
      <c r="CD137" s="336" t="s">
        <v>470</v>
      </c>
      <c r="CE137" s="40">
        <v>1.0214067995548248E-2</v>
      </c>
      <c r="CF137" s="40">
        <v>9.1963382437825203E-3</v>
      </c>
      <c r="CG137" s="40">
        <v>8.3921756595373154E-3</v>
      </c>
      <c r="CH137" s="40">
        <v>8.7615326046943665E-3</v>
      </c>
      <c r="CI137" s="40">
        <v>9.0025216341018677E-3</v>
      </c>
      <c r="CJ137" s="336" t="s">
        <v>851</v>
      </c>
      <c r="CK137" s="336" t="s">
        <v>470</v>
      </c>
      <c r="CL137" s="40">
        <v>8.7871551513671875E-3</v>
      </c>
      <c r="CM137" s="40">
        <v>8.2843899726867676E-3</v>
      </c>
      <c r="CN137" s="40">
        <v>8.1671141088008881E-3</v>
      </c>
      <c r="CO137" s="40">
        <v>8.0996043980121613E-3</v>
      </c>
      <c r="CP137" s="40">
        <v>7.3164217174053192E-3</v>
      </c>
      <c r="CQ137" s="336" t="s">
        <v>851</v>
      </c>
      <c r="CR137" s="40"/>
      <c r="CS137" s="40"/>
      <c r="CT137" s="40"/>
      <c r="CU137" s="40"/>
      <c r="CV137" s="40"/>
      <c r="CW137" s="336" t="s">
        <v>1737</v>
      </c>
      <c r="CX137" s="336" t="s">
        <v>851</v>
      </c>
      <c r="CY137" s="40"/>
      <c r="CZ137" s="40"/>
      <c r="DA137" s="40"/>
      <c r="DB137" s="40"/>
      <c r="DC137" s="40"/>
      <c r="DD137" s="336" t="s">
        <v>1737</v>
      </c>
      <c r="DE137" s="336" t="s">
        <v>851</v>
      </c>
      <c r="DF137" s="40">
        <v>9.1907110214233398</v>
      </c>
      <c r="DG137" s="336" t="s">
        <v>1803</v>
      </c>
      <c r="DH137" s="336" t="s">
        <v>851</v>
      </c>
      <c r="DI137" s="336" t="s">
        <v>851</v>
      </c>
      <c r="DJ137" s="336">
        <v>7.6</v>
      </c>
      <c r="DK137" s="336" t="s">
        <v>1738</v>
      </c>
      <c r="DL137" s="336" t="s">
        <v>851</v>
      </c>
      <c r="DM137" s="336" t="s">
        <v>851</v>
      </c>
      <c r="DN137" s="336" t="s">
        <v>470</v>
      </c>
      <c r="DO137" s="40">
        <v>5.7577021652832627E-4</v>
      </c>
      <c r="DP137" s="40">
        <v>1.8438555998727679E-3</v>
      </c>
      <c r="DQ137" s="40">
        <v>5.5081956088542938E-3</v>
      </c>
      <c r="DR137" s="40">
        <v>1.5274698380380869E-3</v>
      </c>
      <c r="DS137" s="40">
        <v>1.4246196486055851E-2</v>
      </c>
      <c r="DT137" s="336" t="s">
        <v>851</v>
      </c>
      <c r="DU137" s="336" t="s">
        <v>470</v>
      </c>
      <c r="DV137" s="40">
        <v>2.0999996922910213E-3</v>
      </c>
      <c r="DW137" s="40">
        <v>5.1333331502974033E-3</v>
      </c>
      <c r="DX137" s="40">
        <v>2.9999997932463884E-3</v>
      </c>
      <c r="DY137" s="40">
        <v>2.4000001139938831E-3</v>
      </c>
      <c r="DZ137" s="40">
        <v>-7.0000002160668373E-3</v>
      </c>
      <c r="EA137" s="336" t="s">
        <v>851</v>
      </c>
      <c r="EB137" s="336" t="s">
        <v>470</v>
      </c>
      <c r="EC137" s="40">
        <v>2.6309528038837016E-5</v>
      </c>
      <c r="ED137" s="40">
        <v>5.4717287421226501E-3</v>
      </c>
      <c r="EE137" s="40">
        <v>1.8535100389271975E-3</v>
      </c>
      <c r="EF137" s="40">
        <v>5.3652701899409294E-3</v>
      </c>
      <c r="EG137" s="40">
        <v>3.7466571666300297E-3</v>
      </c>
      <c r="EH137" s="336" t="s">
        <v>851</v>
      </c>
      <c r="EI137" s="336" t="s">
        <v>470</v>
      </c>
      <c r="EJ137" s="40">
        <v>2.0530018955469131E-3</v>
      </c>
      <c r="EK137" s="40">
        <v>2.0704155322164297E-3</v>
      </c>
      <c r="EL137" s="40">
        <v>1.2409227201715112E-4</v>
      </c>
      <c r="EM137" s="40">
        <v>-3.709936048835516E-3</v>
      </c>
      <c r="EN137" s="40">
        <v>-5.5026458576321602E-3</v>
      </c>
      <c r="EO137" s="336" t="s">
        <v>851</v>
      </c>
      <c r="EP137" s="336" t="s">
        <v>851</v>
      </c>
      <c r="EQ137" s="336" t="s">
        <v>851</v>
      </c>
      <c r="ER137" s="40">
        <v>0.52800000000000002</v>
      </c>
      <c r="ES137" s="336" t="s">
        <v>1739</v>
      </c>
      <c r="ET137" s="336" t="s">
        <v>851</v>
      </c>
      <c r="EU137" s="336" t="s">
        <v>851</v>
      </c>
      <c r="EV137" s="40">
        <v>0.68830000000000002</v>
      </c>
      <c r="EW137" s="336" t="s">
        <v>1739</v>
      </c>
      <c r="EX137" s="336" t="s">
        <v>851</v>
      </c>
      <c r="EY137" s="336" t="s">
        <v>851</v>
      </c>
      <c r="EZ137" s="40">
        <v>0.36460000000000004</v>
      </c>
      <c r="FA137" s="336" t="s">
        <v>1739</v>
      </c>
      <c r="FB137" s="336" t="s">
        <v>851</v>
      </c>
      <c r="FC137" s="40">
        <v>9.6053577959537506E-2</v>
      </c>
      <c r="FD137" s="40">
        <v>7.8718751668930054E-2</v>
      </c>
      <c r="FE137" s="40">
        <v>-4.8842441290616989E-2</v>
      </c>
      <c r="FF137" s="40">
        <v>-1.5971092507243156E-2</v>
      </c>
      <c r="FG137" s="40">
        <v>-0.34753036499023438</v>
      </c>
      <c r="FH137" s="336" t="s">
        <v>838</v>
      </c>
      <c r="FI137" s="336" t="s">
        <v>851</v>
      </c>
      <c r="FJ137" s="40">
        <v>0.11712907999753952</v>
      </c>
      <c r="FK137" s="40">
        <v>0.11865463852882385</v>
      </c>
      <c r="FL137" s="40">
        <v>-4.3052323162555695E-3</v>
      </c>
      <c r="FM137" s="40">
        <v>-4.6025499701499939E-2</v>
      </c>
      <c r="FN137" s="40"/>
      <c r="FO137" s="336" t="s">
        <v>840</v>
      </c>
      <c r="FP137" s="336" t="s">
        <v>851</v>
      </c>
      <c r="FQ137" s="40"/>
      <c r="FR137" s="336" t="s">
        <v>1737</v>
      </c>
      <c r="FS137" s="336" t="s">
        <v>851</v>
      </c>
      <c r="FT137" s="336" t="s">
        <v>851</v>
      </c>
      <c r="FU137" s="40">
        <v>1.4364875853061676E-2</v>
      </c>
      <c r="FV137" s="40">
        <v>1.7846101894974709E-2</v>
      </c>
      <c r="FW137" s="40">
        <v>5.7756318710744381E-3</v>
      </c>
      <c r="FX137" s="40">
        <v>0</v>
      </c>
      <c r="FY137" s="40"/>
      <c r="FZ137" s="336" t="s">
        <v>840</v>
      </c>
      <c r="GA137" s="336" t="s">
        <v>851</v>
      </c>
      <c r="GB137" s="336" t="s">
        <v>851</v>
      </c>
      <c r="GC137" s="336" t="s">
        <v>851</v>
      </c>
      <c r="GD137" s="336" t="s">
        <v>851</v>
      </c>
      <c r="GE137" s="336" t="s">
        <v>851</v>
      </c>
      <c r="GF137" s="336" t="s">
        <v>851</v>
      </c>
      <c r="GG137" s="336" t="s">
        <v>851</v>
      </c>
      <c r="GH137" s="336" t="s">
        <v>851</v>
      </c>
      <c r="GI137" s="336" t="s">
        <v>851</v>
      </c>
      <c r="GJ137" s="336" t="s">
        <v>851</v>
      </c>
      <c r="GK137" s="40">
        <v>5357893</v>
      </c>
      <c r="GL137" s="40">
        <v>5443249</v>
      </c>
      <c r="GM137" s="40">
        <v>5531097</v>
      </c>
      <c r="GN137" s="40">
        <v>5620545</v>
      </c>
      <c r="GO137" s="40">
        <v>5710163</v>
      </c>
      <c r="GP137" s="40">
        <v>5798615</v>
      </c>
      <c r="GQ137" s="40">
        <v>5886874</v>
      </c>
      <c r="GR137" s="40">
        <v>5974786</v>
      </c>
      <c r="GS137" s="40">
        <v>6058740</v>
      </c>
      <c r="GT137" s="40">
        <v>6133987</v>
      </c>
      <c r="GU137" s="40">
        <v>6197667</v>
      </c>
      <c r="GV137" s="40">
        <v>6247438</v>
      </c>
      <c r="GW137" s="40">
        <v>6285751</v>
      </c>
      <c r="GX137" s="40">
        <v>6320350</v>
      </c>
      <c r="GY137" s="40">
        <v>6362039</v>
      </c>
      <c r="GZ137" s="40">
        <v>6418315</v>
      </c>
      <c r="HA137" s="40">
        <v>6492160</v>
      </c>
      <c r="HB137" s="40">
        <v>6580723</v>
      </c>
      <c r="HC137" s="40">
        <v>6678565</v>
      </c>
      <c r="HD137" s="40">
        <v>6777453</v>
      </c>
      <c r="HE137" s="40">
        <v>6871287</v>
      </c>
      <c r="HF137" s="40">
        <v>6959000</v>
      </c>
      <c r="HG137" s="40">
        <v>7041000</v>
      </c>
      <c r="HH137" s="40">
        <v>7119000</v>
      </c>
      <c r="HI137" s="40">
        <v>7194000</v>
      </c>
      <c r="HJ137" s="40">
        <v>7268000</v>
      </c>
      <c r="HK137" s="40">
        <v>7340000</v>
      </c>
      <c r="HL137" s="40">
        <v>7410000</v>
      </c>
      <c r="HM137" s="40">
        <v>7477000</v>
      </c>
      <c r="HN137" s="40">
        <v>7543000</v>
      </c>
      <c r="HO137" s="40">
        <v>7606000</v>
      </c>
      <c r="HP137" s="40">
        <v>7668000</v>
      </c>
      <c r="HQ137" s="40">
        <v>7728000</v>
      </c>
      <c r="HR137" s="40">
        <v>7785000</v>
      </c>
      <c r="HS137" s="40">
        <v>7842000</v>
      </c>
      <c r="HT137" s="40">
        <v>7897000</v>
      </c>
      <c r="HU137" s="40">
        <v>7950000</v>
      </c>
      <c r="HV137" s="40">
        <v>8003000</v>
      </c>
      <c r="HW137" s="40">
        <v>8053000</v>
      </c>
      <c r="HX137" s="40">
        <v>8103000</v>
      </c>
      <c r="HY137" s="40">
        <v>8151000</v>
      </c>
      <c r="HZ137" s="40">
        <v>8197000</v>
      </c>
      <c r="IA137" s="40">
        <v>8242000</v>
      </c>
      <c r="IB137" s="40">
        <v>8286000</v>
      </c>
      <c r="IC137" s="40">
        <v>8327000</v>
      </c>
      <c r="ID137" s="40">
        <v>8366000</v>
      </c>
      <c r="IE137" s="40">
        <v>8403000</v>
      </c>
      <c r="IF137" s="40">
        <v>8437000</v>
      </c>
      <c r="IG137" s="40">
        <v>8469000</v>
      </c>
      <c r="IH137" s="40">
        <v>8499000</v>
      </c>
      <c r="II137" s="40">
        <v>8525000</v>
      </c>
      <c r="IJ137" s="336" t="s">
        <v>851</v>
      </c>
      <c r="IK137" s="336" t="s">
        <v>851</v>
      </c>
      <c r="IL137" s="336" t="s">
        <v>851</v>
      </c>
      <c r="IM137" s="40">
        <v>1.143967267125845E-2</v>
      </c>
      <c r="IN137" s="40">
        <v>1.3549322262406349E-2</v>
      </c>
      <c r="IO137" s="40">
        <v>1.4758526347577572E-2</v>
      </c>
      <c r="IP137" s="40">
        <v>1.469822321087122E-2</v>
      </c>
      <c r="IQ137" s="40">
        <v>1.375005766749382E-2</v>
      </c>
      <c r="IR137" s="40">
        <v>1.2684361077845097E-2</v>
      </c>
      <c r="IS137" s="40">
        <v>1.1714419350028038E-2</v>
      </c>
      <c r="IT137" s="40">
        <v>1.1017060838639736E-2</v>
      </c>
      <c r="IU137" s="40">
        <v>1.0480078868567944E-2</v>
      </c>
      <c r="IV137" s="40">
        <v>1.0233805514872074E-2</v>
      </c>
      <c r="IW137" s="40">
        <v>9.8576918244361877E-3</v>
      </c>
      <c r="IX137" s="40">
        <v>9.4915963709354401E-3</v>
      </c>
      <c r="IY137" s="40">
        <v>9.0012028813362122E-3</v>
      </c>
      <c r="IZ137" s="40">
        <v>8.7883388623595238E-3</v>
      </c>
      <c r="JA137" s="40">
        <v>8.3174286410212517E-3</v>
      </c>
      <c r="JB137" s="40">
        <v>8.1184152513742447E-3</v>
      </c>
      <c r="JC137" s="40">
        <v>7.7942716889083385E-3</v>
      </c>
      <c r="JD137" s="40">
        <v>7.3487083427608013E-3</v>
      </c>
      <c r="JE137" s="40">
        <v>7.2950986213982105E-3</v>
      </c>
      <c r="JF137" s="40">
        <v>6.9890366867184639E-3</v>
      </c>
      <c r="JG137" s="40">
        <v>6.6889883019030094E-3</v>
      </c>
      <c r="JH137" s="40">
        <v>6.6445427946746349E-3</v>
      </c>
      <c r="JI137" s="40">
        <v>6.2282215803861618E-3</v>
      </c>
      <c r="JJ137" s="40">
        <v>6.189670879393816E-3</v>
      </c>
      <c r="JK137" s="40">
        <v>5.9062554500997066E-3</v>
      </c>
      <c r="JL137" s="40">
        <v>5.6276144459843636E-3</v>
      </c>
      <c r="JM137" s="40">
        <v>5.4747993126511574E-3</v>
      </c>
      <c r="JN137" s="40">
        <v>5.3243106231093407E-3</v>
      </c>
      <c r="JO137" s="40">
        <v>4.93590347468853E-3</v>
      </c>
      <c r="JP137" s="40">
        <v>4.6726255677640438E-3</v>
      </c>
      <c r="JQ137" s="40">
        <v>4.4129118323326111E-3</v>
      </c>
      <c r="JR137" s="40">
        <v>4.0380102582275867E-3</v>
      </c>
      <c r="JS137" s="40">
        <v>3.7856427952647209E-3</v>
      </c>
      <c r="JT137" s="40">
        <v>3.5360716283321381E-3</v>
      </c>
      <c r="JU137" s="40">
        <v>3.0545135959982872E-3</v>
      </c>
      <c r="JV137" s="336" t="s">
        <v>1740</v>
      </c>
      <c r="JW137" s="336" t="s">
        <v>851</v>
      </c>
      <c r="JX137" s="336" t="s">
        <v>851</v>
      </c>
      <c r="JY137" s="336" t="s">
        <v>851</v>
      </c>
      <c r="JZ137" s="336" t="s">
        <v>851</v>
      </c>
      <c r="KA137" s="336" t="s">
        <v>1740</v>
      </c>
      <c r="KB137" s="40">
        <v>0.506128166037348</v>
      </c>
      <c r="KC137" s="40">
        <v>0.50565867138209808</v>
      </c>
      <c r="KD137" s="40">
        <v>0.50535480675907496</v>
      </c>
      <c r="KE137" s="40">
        <v>0.505162111920749</v>
      </c>
      <c r="KF137" s="40">
        <v>0.50500077241406205</v>
      </c>
      <c r="KG137" s="40">
        <v>0.50481620109886305</v>
      </c>
      <c r="KH137" s="40">
        <v>0.50459263138320098</v>
      </c>
      <c r="KI137" s="40">
        <v>0.50434122846873297</v>
      </c>
      <c r="KJ137" s="40">
        <v>0.504070571748375</v>
      </c>
      <c r="KK137" s="40">
        <v>0.50379438628496798</v>
      </c>
      <c r="KL137" s="40">
        <v>0.50352318438463795</v>
      </c>
      <c r="KM137" s="40">
        <v>0.50325603270011099</v>
      </c>
      <c r="KN137" s="40">
        <v>0.502983486167216</v>
      </c>
      <c r="KO137" s="40">
        <v>0.50270755479403195</v>
      </c>
      <c r="KP137" s="40">
        <v>0.50242677451506301</v>
      </c>
      <c r="KQ137" s="40">
        <v>0.50214148217543797</v>
      </c>
      <c r="KR137" s="40">
        <v>0.50185206751716305</v>
      </c>
      <c r="KS137" s="40">
        <v>0.50155709904521695</v>
      </c>
      <c r="KT137" s="40">
        <v>0.50125839109361703</v>
      </c>
      <c r="KU137" s="40">
        <v>0.50095604879075206</v>
      </c>
      <c r="KV137" s="40">
        <v>0.50065097694663996</v>
      </c>
      <c r="KW137" s="40">
        <v>0.50034219157319404</v>
      </c>
      <c r="KX137" s="40">
        <v>0.50003173996223704</v>
      </c>
      <c r="KY137" s="40">
        <v>0.49972036870602998</v>
      </c>
      <c r="KZ137" s="40">
        <v>0.49940719274448803</v>
      </c>
      <c r="LA137" s="40">
        <v>0.49909599904895002</v>
      </c>
      <c r="LB137" s="40">
        <v>0.49878572646713698</v>
      </c>
      <c r="LC137" s="40">
        <v>0.49847781189266099</v>
      </c>
      <c r="LD137" s="40">
        <v>0.498173149883538</v>
      </c>
      <c r="LE137" s="40">
        <v>0.49787294856298098</v>
      </c>
      <c r="LF137" s="40">
        <v>0.49757861058602698</v>
      </c>
      <c r="LG137" s="40">
        <v>0.49729052021250297</v>
      </c>
      <c r="LH137" s="40">
        <v>0.49701053725468197</v>
      </c>
      <c r="LI137" s="40">
        <v>0.49673879636843998</v>
      </c>
      <c r="LJ137" s="40">
        <v>0.49647752094284797</v>
      </c>
      <c r="LK137" s="40">
        <v>0.49622610614009</v>
      </c>
      <c r="LL137" s="336" t="s">
        <v>851</v>
      </c>
      <c r="LM137" s="336" t="s">
        <v>851</v>
      </c>
      <c r="LN137" s="336" t="s">
        <v>1740</v>
      </c>
      <c r="LO137" s="40">
        <v>0.66893398761749268</v>
      </c>
      <c r="LP137" s="40">
        <v>0.66998732089996338</v>
      </c>
      <c r="LQ137" s="40">
        <v>0.67131423950195313</v>
      </c>
      <c r="LR137" s="40">
        <v>0.67288720607757568</v>
      </c>
      <c r="LS137" s="40">
        <v>0.67473489046096802</v>
      </c>
      <c r="LT137" s="40">
        <v>0.67689412832260132</v>
      </c>
      <c r="LU137" s="40">
        <v>0.67969536781311035</v>
      </c>
      <c r="LV137" s="40">
        <v>0.68257349729537964</v>
      </c>
      <c r="LW137" s="40">
        <v>0.68534904718399048</v>
      </c>
      <c r="LX137" s="40">
        <v>0.6886293888092041</v>
      </c>
      <c r="LY137" s="40">
        <v>0.69207483530044556</v>
      </c>
      <c r="LZ137" s="40">
        <v>0.69495910406112671</v>
      </c>
      <c r="MA137" s="40">
        <v>0.69811064004898071</v>
      </c>
      <c r="MB137" s="40">
        <v>0.7014845609664917</v>
      </c>
      <c r="MC137" s="40">
        <v>0.70409649610519409</v>
      </c>
      <c r="MD137" s="40">
        <v>0.70602154731750488</v>
      </c>
      <c r="ME137" s="40">
        <v>0.70696401596069336</v>
      </c>
      <c r="MF137" s="40">
        <v>0.70716875791549683</v>
      </c>
      <c r="MG137" s="40">
        <v>0.70687216520309448</v>
      </c>
      <c r="MH137" s="40">
        <v>0.70581483840942383</v>
      </c>
      <c r="MI137" s="40">
        <v>0.70431810617446899</v>
      </c>
      <c r="MJ137" s="40">
        <v>0.70238995552062988</v>
      </c>
      <c r="MK137" s="40">
        <v>0.69973760843276978</v>
      </c>
      <c r="ML137" s="40">
        <v>0.69700729846954346</v>
      </c>
      <c r="MM137" s="40">
        <v>0.69357025623321533</v>
      </c>
      <c r="MN137" s="40">
        <v>0.68985402584075928</v>
      </c>
      <c r="MO137" s="40">
        <v>0.68586069345474243</v>
      </c>
      <c r="MP137" s="40">
        <v>0.68150931596755981</v>
      </c>
      <c r="MQ137" s="40">
        <v>0.6769249439239502</v>
      </c>
      <c r="MR137" s="40">
        <v>0.67251110076904297</v>
      </c>
      <c r="MS137" s="40">
        <v>0.66806119680404663</v>
      </c>
      <c r="MT137" s="40">
        <v>0.66381055116653442</v>
      </c>
      <c r="MU137" s="40">
        <v>0.659831702709198</v>
      </c>
      <c r="MV137" s="40">
        <v>0.65603965520858765</v>
      </c>
      <c r="MW137" s="40">
        <v>0.65231204032897949</v>
      </c>
      <c r="MX137" s="40">
        <v>0.64879763126373291</v>
      </c>
      <c r="MY137" s="336" t="s">
        <v>851</v>
      </c>
      <c r="MZ137" s="336" t="s">
        <v>1740</v>
      </c>
      <c r="NA137" s="40">
        <v>0.64808428287506104</v>
      </c>
      <c r="NB137" s="40">
        <v>0.64867979288101196</v>
      </c>
      <c r="NC137" s="40">
        <v>0.64958274364471436</v>
      </c>
      <c r="ND137" s="40">
        <v>0.65066957473754883</v>
      </c>
      <c r="NE137" s="40">
        <v>0.65183496475219727</v>
      </c>
      <c r="NF137" s="40">
        <v>0.65304070711135864</v>
      </c>
      <c r="NG137" s="40">
        <v>0.65469175577163696</v>
      </c>
      <c r="NH137" s="40">
        <v>0.65629881620407104</v>
      </c>
      <c r="NI137" s="40">
        <v>0.65753614902496338</v>
      </c>
      <c r="NJ137" s="40">
        <v>0.65902137756347656</v>
      </c>
      <c r="NK137" s="40">
        <v>0.66029167175292969</v>
      </c>
      <c r="NL137" s="40">
        <v>0.66089916229248047</v>
      </c>
      <c r="NM137" s="40">
        <v>0.66167342662811279</v>
      </c>
      <c r="NN137" s="40">
        <v>0.66229772567749023</v>
      </c>
      <c r="NO137" s="40">
        <v>0.66233593225479126</v>
      </c>
      <c r="NP137" s="40">
        <v>0.66171443462371826</v>
      </c>
      <c r="NQ137" s="40">
        <v>0.66040688753128052</v>
      </c>
      <c r="NR137" s="40">
        <v>0.65838509798049927</v>
      </c>
      <c r="NS137" s="40">
        <v>0.65613359212875366</v>
      </c>
      <c r="NT137" s="40">
        <v>0.6530221700668335</v>
      </c>
      <c r="NU137" s="40">
        <v>0.64961379766464233</v>
      </c>
      <c r="NV137" s="40">
        <v>0.64616352319717407</v>
      </c>
      <c r="NW137" s="40">
        <v>0.64200925827026367</v>
      </c>
      <c r="NX137" s="40">
        <v>0.6377747654914856</v>
      </c>
      <c r="NY137" s="40">
        <v>0.63334566354751587</v>
      </c>
      <c r="NZ137" s="40">
        <v>0.62875717878341675</v>
      </c>
      <c r="OA137" s="40">
        <v>0.62449675798416138</v>
      </c>
      <c r="OB137" s="40">
        <v>0.62023782730102539</v>
      </c>
      <c r="OC137" s="40">
        <v>0.61597877740859985</v>
      </c>
      <c r="OD137" s="40">
        <v>0.61174494028091431</v>
      </c>
      <c r="OE137" s="40">
        <v>0.60733920335769653</v>
      </c>
      <c r="OF137" s="40">
        <v>0.60323691368103027</v>
      </c>
      <c r="OG137" s="40">
        <v>0.5993836522102356</v>
      </c>
      <c r="OH137" s="40">
        <v>0.59546583890914917</v>
      </c>
      <c r="OI137" s="40">
        <v>0.59183430671691895</v>
      </c>
      <c r="OJ137" s="40">
        <v>0.58862167596817017</v>
      </c>
      <c r="OK137" s="336" t="s">
        <v>851</v>
      </c>
      <c r="OL137" s="336" t="s">
        <v>851</v>
      </c>
      <c r="OM137" s="336" t="s">
        <v>1740</v>
      </c>
      <c r="ON137" s="40">
        <v>0.58370882272720337</v>
      </c>
      <c r="OO137" s="40">
        <v>0.58604699373245239</v>
      </c>
      <c r="OP137" s="40">
        <v>0.58841419219970703</v>
      </c>
      <c r="OQ137" s="40">
        <v>0.59073573350906372</v>
      </c>
      <c r="OR137" s="40">
        <v>0.59296184778213501</v>
      </c>
      <c r="OS137" s="40">
        <v>0.59510523080825806</v>
      </c>
      <c r="OT137" s="40">
        <v>0.59749966859817505</v>
      </c>
      <c r="OU137" s="40">
        <v>0.59963071346282959</v>
      </c>
      <c r="OV137" s="40">
        <v>0.60162943601608276</v>
      </c>
      <c r="OW137" s="40">
        <v>0.60397553443908691</v>
      </c>
      <c r="OX137" s="40">
        <v>0.6066318154335022</v>
      </c>
      <c r="OY137" s="40">
        <v>0.6087193489074707</v>
      </c>
      <c r="OZ137" s="40">
        <v>0.61133605241775513</v>
      </c>
      <c r="PA137" s="40">
        <v>0.61441755294799805</v>
      </c>
      <c r="PB137" s="40">
        <v>0.61712849140167236</v>
      </c>
      <c r="PC137" s="40">
        <v>0.61951088905334473</v>
      </c>
      <c r="PD137" s="40">
        <v>0.62154406309127808</v>
      </c>
      <c r="PE137" s="40">
        <v>0.62331777811050415</v>
      </c>
      <c r="PF137" s="40">
        <v>0.62491971254348755</v>
      </c>
      <c r="PG137" s="40">
        <v>0.62573325634002686</v>
      </c>
      <c r="PH137" s="40">
        <v>0.62593388557434082</v>
      </c>
      <c r="PI137" s="40">
        <v>0.62553459405899048</v>
      </c>
      <c r="PJ137" s="40">
        <v>0.62439084053039551</v>
      </c>
      <c r="PK137" s="40">
        <v>0.62312179803848267</v>
      </c>
      <c r="PL137" s="40">
        <v>0.62100458145141602</v>
      </c>
      <c r="PM137" s="40">
        <v>0.61857438087463379</v>
      </c>
      <c r="PN137" s="40">
        <v>0.61595708131790161</v>
      </c>
      <c r="PO137" s="40">
        <v>0.61283671855926514</v>
      </c>
      <c r="PP137" s="40">
        <v>0.60958242416381836</v>
      </c>
      <c r="PQ137" s="40">
        <v>0.60622072219848633</v>
      </c>
      <c r="PR137" s="40">
        <v>0.60279703140258789</v>
      </c>
      <c r="PS137" s="40">
        <v>0.59942877292633057</v>
      </c>
      <c r="PT137" s="40">
        <v>0.59618347883224487</v>
      </c>
      <c r="PU137" s="40">
        <v>0.59310424327850342</v>
      </c>
      <c r="PV137" s="40">
        <v>0.58995175361633301</v>
      </c>
      <c r="PW137" s="40">
        <v>0.58686214685440063</v>
      </c>
      <c r="PX137" s="336" t="s">
        <v>851</v>
      </c>
      <c r="PY137" s="336" t="s">
        <v>851</v>
      </c>
      <c r="PZ137" s="40">
        <v>0.47549999999999998</v>
      </c>
      <c r="QA137" s="40">
        <v>0.4793</v>
      </c>
      <c r="QB137" s="40">
        <v>0.48369999999999996</v>
      </c>
      <c r="QC137" s="40">
        <v>0.48849999999999999</v>
      </c>
      <c r="QD137" s="40">
        <v>0.49359999999999998</v>
      </c>
      <c r="QE137" s="40">
        <v>0.498</v>
      </c>
      <c r="QF137" s="40">
        <v>0.50219999999999998</v>
      </c>
      <c r="QG137" s="40">
        <v>0.50619999999999998</v>
      </c>
      <c r="QH137" s="40">
        <v>0.5101</v>
      </c>
      <c r="QI137" s="40">
        <v>0.51390000000000002</v>
      </c>
      <c r="QJ137" s="40">
        <v>0.51729999999999998</v>
      </c>
      <c r="QK137" s="40">
        <v>0.52010000000000001</v>
      </c>
      <c r="QL137" s="40">
        <v>0.52229999999999999</v>
      </c>
      <c r="QM137" s="40">
        <v>0.52380000000000004</v>
      </c>
      <c r="QN137" s="40">
        <v>0.52469999999999994</v>
      </c>
      <c r="QO137" s="40">
        <v>0.52610000000000001</v>
      </c>
      <c r="QP137" s="40">
        <v>0.5272</v>
      </c>
      <c r="QQ137" s="40">
        <v>0.52790000000000004</v>
      </c>
      <c r="QR137" s="40">
        <v>0.52800000000000002</v>
      </c>
      <c r="QS137" s="336" t="s">
        <v>851</v>
      </c>
      <c r="QT137" s="336" t="s">
        <v>851</v>
      </c>
      <c r="QU137" s="336" t="s">
        <v>851</v>
      </c>
      <c r="QV137" s="336" t="s">
        <v>851</v>
      </c>
      <c r="QW137" s="40">
        <v>1.8941187590826303E-4</v>
      </c>
      <c r="QX137" s="336" t="s">
        <v>851</v>
      </c>
      <c r="QY137" s="336" t="s">
        <v>851</v>
      </c>
      <c r="QZ137" s="336" t="s">
        <v>851</v>
      </c>
      <c r="RA137" s="336" t="s">
        <v>851</v>
      </c>
      <c r="RB137" s="336" t="s">
        <v>851</v>
      </c>
      <c r="RC137" s="336" t="s">
        <v>851</v>
      </c>
      <c r="RD137" s="336" t="s">
        <v>851</v>
      </c>
      <c r="RE137" s="336" t="s">
        <v>851</v>
      </c>
      <c r="RF137" s="40"/>
      <c r="RG137" s="40"/>
      <c r="RH137" s="336" t="s">
        <v>1737</v>
      </c>
      <c r="RI137" s="336" t="s">
        <v>851</v>
      </c>
      <c r="RJ137" s="40"/>
      <c r="RK137" s="40"/>
      <c r="RL137" s="336" t="s">
        <v>1737</v>
      </c>
      <c r="RM137" s="336" t="s">
        <v>851</v>
      </c>
      <c r="RN137" s="40"/>
      <c r="RO137" s="40"/>
      <c r="RP137" s="336" t="s">
        <v>1737</v>
      </c>
      <c r="RQ137" s="336" t="s">
        <v>851</v>
      </c>
      <c r="RR137" s="40"/>
      <c r="RS137" s="40"/>
      <c r="RT137" s="336" t="s">
        <v>1737</v>
      </c>
      <c r="RU137" s="336" t="s">
        <v>851</v>
      </c>
      <c r="RV137" s="40"/>
      <c r="RW137" s="40"/>
      <c r="RX137" s="336" t="s">
        <v>1737</v>
      </c>
      <c r="RY137" s="336" t="s">
        <v>851</v>
      </c>
      <c r="RZ137" s="336" t="s">
        <v>838</v>
      </c>
      <c r="SA137" s="40">
        <v>0.36783608794212341</v>
      </c>
      <c r="SB137" s="40">
        <v>0.42442503571510315</v>
      </c>
      <c r="SC137" s="40">
        <v>0.4632837176322937</v>
      </c>
      <c r="SD137" s="40">
        <v>0.53243070840835571</v>
      </c>
      <c r="SE137" s="40">
        <v>0.72263264656066895</v>
      </c>
      <c r="SF137" s="336" t="s">
        <v>851</v>
      </c>
      <c r="SG137" s="336" t="s">
        <v>851</v>
      </c>
      <c r="SH137" s="40">
        <v>0.16595485806465149</v>
      </c>
      <c r="SI137" s="40">
        <v>0.22854331135749817</v>
      </c>
      <c r="SJ137" s="40"/>
      <c r="SK137" s="40"/>
      <c r="SL137" s="40">
        <v>0.21253371238708496</v>
      </c>
      <c r="SM137" s="336" t="s">
        <v>470</v>
      </c>
      <c r="SN137" s="336" t="s">
        <v>851</v>
      </c>
      <c r="SO137" s="336" t="s">
        <v>851</v>
      </c>
      <c r="SP137" s="40">
        <v>-1.1961221694946289E-2</v>
      </c>
      <c r="SQ137" s="40">
        <v>-3.9546933025121689E-2</v>
      </c>
      <c r="SR137" s="40">
        <v>-7.6925061643123627E-2</v>
      </c>
      <c r="SS137" s="40">
        <v>-3.1313486397266388E-4</v>
      </c>
      <c r="ST137" s="40">
        <v>-0.37567335367202759</v>
      </c>
      <c r="SU137" s="336" t="s">
        <v>838</v>
      </c>
      <c r="SV137" s="336" t="s">
        <v>851</v>
      </c>
      <c r="SW137" s="336" t="s">
        <v>851</v>
      </c>
      <c r="SX137" s="40">
        <v>8.6290203034877777E-3</v>
      </c>
      <c r="SY137" s="40">
        <v>-1.4260951138567179E-4</v>
      </c>
      <c r="SZ137" s="40">
        <v>-2.5727124884724617E-2</v>
      </c>
      <c r="TA137" s="40">
        <v>5.6262381374835968E-2</v>
      </c>
      <c r="TB137" s="40">
        <v>2.5043316185474396E-2</v>
      </c>
      <c r="TC137" s="336" t="s">
        <v>840</v>
      </c>
      <c r="TD137" s="336" t="s">
        <v>851</v>
      </c>
      <c r="TE137" s="336" t="s">
        <v>851</v>
      </c>
      <c r="TF137" s="336" t="s">
        <v>851</v>
      </c>
      <c r="TG137" s="40">
        <v>-2.4398183450102806E-2</v>
      </c>
      <c r="TH137" s="40">
        <v>-5.0859648734331131E-2</v>
      </c>
      <c r="TI137" s="40">
        <v>-8.7238803505897522E-2</v>
      </c>
      <c r="TJ137" s="40">
        <v>-1.3943956233561039E-2</v>
      </c>
      <c r="TK137" s="40">
        <v>-0.38938182592391968</v>
      </c>
      <c r="TL137" s="336" t="s">
        <v>838</v>
      </c>
      <c r="TM137" s="336" t="s">
        <v>851</v>
      </c>
      <c r="TN137" s="336" t="s">
        <v>851</v>
      </c>
      <c r="TO137" s="336" t="s">
        <v>851</v>
      </c>
      <c r="TP137" s="40">
        <v>-3.8933870382606983E-3</v>
      </c>
      <c r="TQ137" s="40">
        <v>-1.156619843095541E-2</v>
      </c>
      <c r="TR137" s="40">
        <v>-3.5702772438526154E-2</v>
      </c>
      <c r="TS137" s="40">
        <v>4.361189529299736E-2</v>
      </c>
      <c r="TT137" s="40">
        <v>1.0345092974603176E-2</v>
      </c>
      <c r="TU137" s="336" t="s">
        <v>840</v>
      </c>
      <c r="TV137" s="336" t="s">
        <v>851</v>
      </c>
      <c r="TW137" s="40">
        <v>7640</v>
      </c>
      <c r="TX137" s="336" t="s">
        <v>840</v>
      </c>
      <c r="TY137" s="336" t="s">
        <v>851</v>
      </c>
      <c r="TZ137" s="40">
        <v>5977.04345703125</v>
      </c>
      <c r="UA137" s="336" t="s">
        <v>838</v>
      </c>
      <c r="UB137" s="336" t="s">
        <v>851</v>
      </c>
      <c r="UC137" s="40">
        <v>5971.8496459993803</v>
      </c>
      <c r="UD137" s="336" t="s">
        <v>840</v>
      </c>
      <c r="UE137" s="336" t="s">
        <v>851</v>
      </c>
      <c r="UF137" s="336" t="s">
        <v>851</v>
      </c>
      <c r="UG137" s="40">
        <v>0.46388968825340271</v>
      </c>
      <c r="UH137" s="40">
        <v>0.5031437873840332</v>
      </c>
      <c r="UI137" s="40">
        <v>0.41444128751754761</v>
      </c>
      <c r="UJ137" s="40">
        <v>0.51645958423614502</v>
      </c>
      <c r="UK137" s="40">
        <v>0.37510228157043457</v>
      </c>
      <c r="UL137" s="336" t="s">
        <v>838</v>
      </c>
      <c r="UM137" s="336" t="s">
        <v>851</v>
      </c>
      <c r="UN137" s="336" t="s">
        <v>851</v>
      </c>
      <c r="UO137" s="336" t="s">
        <v>851</v>
      </c>
      <c r="UP137" s="40">
        <v>0.40099576115608215</v>
      </c>
      <c r="UQ137" s="40">
        <v>0.61631345748901367</v>
      </c>
      <c r="UR137" s="40"/>
      <c r="US137" s="40"/>
      <c r="UT137" s="40">
        <v>0.18038532137870789</v>
      </c>
      <c r="UU137" s="336" t="s">
        <v>840</v>
      </c>
    </row>
    <row r="138" spans="1:567">
      <c r="A138" s="336" t="s">
        <v>517</v>
      </c>
      <c r="B138" s="336" t="s">
        <v>192</v>
      </c>
      <c r="C138" s="336" t="s">
        <v>323</v>
      </c>
      <c r="D138" s="40">
        <v>3.9786387234926224E-2</v>
      </c>
      <c r="E138" s="336" t="s">
        <v>470</v>
      </c>
      <c r="F138" s="40">
        <v>4.46503646671772E-2</v>
      </c>
      <c r="G138" s="336" t="s">
        <v>470</v>
      </c>
      <c r="H138" s="40">
        <v>4.414917528629303E-2</v>
      </c>
      <c r="I138" s="336" t="s">
        <v>470</v>
      </c>
      <c r="J138" s="40">
        <v>4.1827131062746048E-2</v>
      </c>
      <c r="K138" s="336" t="s">
        <v>470</v>
      </c>
      <c r="L138" s="336" t="s">
        <v>470</v>
      </c>
      <c r="M138" s="40">
        <v>0.55448776483535767</v>
      </c>
      <c r="N138" s="40"/>
      <c r="O138" s="336" t="s">
        <v>1736</v>
      </c>
      <c r="P138" s="40"/>
      <c r="Q138" s="336" t="s">
        <v>1736</v>
      </c>
      <c r="R138" s="40"/>
      <c r="S138" s="336" t="s">
        <v>1736</v>
      </c>
      <c r="T138" s="40"/>
      <c r="U138" s="336" t="s">
        <v>1736</v>
      </c>
      <c r="V138" s="336" t="s">
        <v>851</v>
      </c>
      <c r="W138" s="336" t="s">
        <v>470</v>
      </c>
      <c r="X138" s="40">
        <v>0.55226528644561768</v>
      </c>
      <c r="Y138" s="40"/>
      <c r="Z138" s="336" t="s">
        <v>1736</v>
      </c>
      <c r="AA138" s="40"/>
      <c r="AB138" s="336" t="s">
        <v>1736</v>
      </c>
      <c r="AC138" s="40"/>
      <c r="AD138" s="336" t="s">
        <v>1736</v>
      </c>
      <c r="AE138" s="40"/>
      <c r="AF138" s="336" t="s">
        <v>1736</v>
      </c>
      <c r="AG138" s="336" t="s">
        <v>851</v>
      </c>
      <c r="AH138" s="336" t="s">
        <v>470</v>
      </c>
      <c r="AI138" s="40">
        <v>0.55033010244369507</v>
      </c>
      <c r="AJ138" s="40"/>
      <c r="AK138" s="336" t="s">
        <v>1736</v>
      </c>
      <c r="AL138" s="40"/>
      <c r="AM138" s="336" t="s">
        <v>1736</v>
      </c>
      <c r="AN138" s="40"/>
      <c r="AO138" s="336" t="s">
        <v>1736</v>
      </c>
      <c r="AP138" s="40"/>
      <c r="AQ138" s="336" t="s">
        <v>1736</v>
      </c>
      <c r="AR138" s="336" t="s">
        <v>851</v>
      </c>
      <c r="AS138" s="336" t="s">
        <v>470</v>
      </c>
      <c r="AT138" s="40">
        <v>0.5560491681098938</v>
      </c>
      <c r="AU138" s="40">
        <v>0.64830100536346436</v>
      </c>
      <c r="AV138" s="336" t="s">
        <v>1803</v>
      </c>
      <c r="AW138" s="40">
        <v>0.62356472015380859</v>
      </c>
      <c r="AX138" s="336" t="s">
        <v>1803</v>
      </c>
      <c r="AY138" s="40"/>
      <c r="AZ138" s="336" t="s">
        <v>1736</v>
      </c>
      <c r="BA138" s="40">
        <v>0.58399724960327148</v>
      </c>
      <c r="BB138" s="336" t="s">
        <v>1803</v>
      </c>
      <c r="BC138" s="336" t="s">
        <v>851</v>
      </c>
      <c r="BD138" s="336" t="s">
        <v>470</v>
      </c>
      <c r="BE138" s="40">
        <v>3.0543386936187744</v>
      </c>
      <c r="BF138" s="336" t="s">
        <v>470</v>
      </c>
      <c r="BG138" s="40">
        <v>4.0604763031005859</v>
      </c>
      <c r="BH138" s="336" t="s">
        <v>470</v>
      </c>
      <c r="BI138" s="40">
        <v>4.4199590682983398</v>
      </c>
      <c r="BJ138" s="336" t="s">
        <v>470</v>
      </c>
      <c r="BK138" s="40">
        <v>5.0964579582214355</v>
      </c>
      <c r="BL138" s="336" t="s">
        <v>851</v>
      </c>
      <c r="BM138" s="40">
        <v>2.5403203964233398</v>
      </c>
      <c r="BN138" s="336" t="s">
        <v>470</v>
      </c>
      <c r="BO138" s="336" t="s">
        <v>851</v>
      </c>
      <c r="BP138" s="336" t="s">
        <v>470</v>
      </c>
      <c r="BQ138" s="40">
        <v>5.4633389227092266E-3</v>
      </c>
      <c r="BR138" s="40">
        <v>4.874122329056263E-3</v>
      </c>
      <c r="BS138" s="40">
        <v>4.7387173399329185E-3</v>
      </c>
      <c r="BT138" s="40">
        <v>4.0320712141692638E-3</v>
      </c>
      <c r="BU138" s="40">
        <v>4.0320581756532192E-3</v>
      </c>
      <c r="BV138" s="336" t="s">
        <v>851</v>
      </c>
      <c r="BW138" s="336" t="s">
        <v>470</v>
      </c>
      <c r="BX138" s="40">
        <v>6.6169267520308495E-3</v>
      </c>
      <c r="BY138" s="40">
        <v>6.0194586403667927E-3</v>
      </c>
      <c r="BZ138" s="40">
        <v>5.7810433208942413E-3</v>
      </c>
      <c r="CA138" s="40">
        <v>5.6933793239295483E-3</v>
      </c>
      <c r="CB138" s="40">
        <v>5.7845008559525013E-3</v>
      </c>
      <c r="CC138" s="336" t="s">
        <v>851</v>
      </c>
      <c r="CD138" s="336" t="s">
        <v>470</v>
      </c>
      <c r="CE138" s="40">
        <v>6.0282209888100624E-3</v>
      </c>
      <c r="CF138" s="40">
        <v>5.7438574731349945E-3</v>
      </c>
      <c r="CG138" s="40">
        <v>5.7322676293551922E-3</v>
      </c>
      <c r="CH138" s="40">
        <v>5.8233737945556641E-3</v>
      </c>
      <c r="CI138" s="40">
        <v>5.5761244148015976E-3</v>
      </c>
      <c r="CJ138" s="336" t="s">
        <v>851</v>
      </c>
      <c r="CK138" s="336" t="s">
        <v>470</v>
      </c>
      <c r="CL138" s="40">
        <v>5.7923928834497929E-3</v>
      </c>
      <c r="CM138" s="40">
        <v>5.6811533868312836E-3</v>
      </c>
      <c r="CN138" s="40">
        <v>5.6940866634249687E-3</v>
      </c>
      <c r="CO138" s="40">
        <v>5.5781658738851547E-3</v>
      </c>
      <c r="CP138" s="40">
        <v>5.5760461837053299E-3</v>
      </c>
      <c r="CQ138" s="336" t="s">
        <v>851</v>
      </c>
      <c r="CR138" s="40"/>
      <c r="CS138" s="40"/>
      <c r="CT138" s="40"/>
      <c r="CU138" s="40"/>
      <c r="CV138" s="40"/>
      <c r="CW138" s="336" t="s">
        <v>1737</v>
      </c>
      <c r="CX138" s="336" t="s">
        <v>851</v>
      </c>
      <c r="CY138" s="40"/>
      <c r="CZ138" s="40"/>
      <c r="DA138" s="40"/>
      <c r="DB138" s="40"/>
      <c r="DC138" s="40"/>
      <c r="DD138" s="336" t="s">
        <v>1737</v>
      </c>
      <c r="DE138" s="336" t="s">
        <v>851</v>
      </c>
      <c r="DF138" s="40"/>
      <c r="DG138" s="336" t="s">
        <v>1737</v>
      </c>
      <c r="DH138" s="336" t="s">
        <v>851</v>
      </c>
      <c r="DI138" s="336" t="s">
        <v>851</v>
      </c>
      <c r="DJ138" s="336">
        <v>12.5</v>
      </c>
      <c r="DK138" s="336" t="s">
        <v>1738</v>
      </c>
      <c r="DL138" s="336" t="s">
        <v>851</v>
      </c>
      <c r="DM138" s="336" t="s">
        <v>851</v>
      </c>
      <c r="DN138" s="336" t="s">
        <v>470</v>
      </c>
      <c r="DO138" s="40">
        <v>2.6685080956667662E-3</v>
      </c>
      <c r="DP138" s="40">
        <v>3.2482023816555738E-3</v>
      </c>
      <c r="DQ138" s="40">
        <v>-2.6227673515677452E-5</v>
      </c>
      <c r="DR138" s="40">
        <v>-5.4957056418061256E-3</v>
      </c>
      <c r="DS138" s="40">
        <v>1.0799197480082512E-2</v>
      </c>
      <c r="DT138" s="336" t="s">
        <v>851</v>
      </c>
      <c r="DU138" s="336" t="s">
        <v>470</v>
      </c>
      <c r="DV138" s="40">
        <v>3.7750001065433025E-3</v>
      </c>
      <c r="DW138" s="40">
        <v>3.1333332881331444E-3</v>
      </c>
      <c r="DX138" s="40">
        <v>-5.0000118790194392E-5</v>
      </c>
      <c r="DY138" s="40">
        <v>1.8999999156221747E-3</v>
      </c>
      <c r="DZ138" s="40">
        <v>2.0000000949949026E-3</v>
      </c>
      <c r="EA138" s="336" t="s">
        <v>851</v>
      </c>
      <c r="EB138" s="336" t="s">
        <v>470</v>
      </c>
      <c r="EC138" s="40">
        <v>3.5477709025144577E-3</v>
      </c>
      <c r="ED138" s="40">
        <v>2.897999482229352E-3</v>
      </c>
      <c r="EE138" s="40">
        <v>-1.2229772983118892E-3</v>
      </c>
      <c r="EF138" s="40">
        <v>5.1962067373096943E-3</v>
      </c>
      <c r="EG138" s="40">
        <v>7.5013483874499798E-3</v>
      </c>
      <c r="EH138" s="336" t="s">
        <v>851</v>
      </c>
      <c r="EI138" s="336" t="s">
        <v>470</v>
      </c>
      <c r="EJ138" s="40">
        <v>3.8668853230774403E-3</v>
      </c>
      <c r="EK138" s="40">
        <v>2.8925032820552588E-3</v>
      </c>
      <c r="EL138" s="40">
        <v>3.3319739159196615E-3</v>
      </c>
      <c r="EM138" s="40">
        <v>4.8540206626057625E-3</v>
      </c>
      <c r="EN138" s="40">
        <v>6.3185812905430794E-4</v>
      </c>
      <c r="EO138" s="336" t="s">
        <v>851</v>
      </c>
      <c r="EP138" s="336" t="s">
        <v>851</v>
      </c>
      <c r="EQ138" s="336" t="s">
        <v>851</v>
      </c>
      <c r="ER138" s="40"/>
      <c r="ES138" s="336" t="s">
        <v>1737</v>
      </c>
      <c r="ET138" s="336" t="s">
        <v>851</v>
      </c>
      <c r="EU138" s="336" t="s">
        <v>851</v>
      </c>
      <c r="EV138" s="40"/>
      <c r="EW138" s="336" t="s">
        <v>1737</v>
      </c>
      <c r="EX138" s="336" t="s">
        <v>851</v>
      </c>
      <c r="EY138" s="336" t="s">
        <v>851</v>
      </c>
      <c r="EZ138" s="40"/>
      <c r="FA138" s="336" t="s">
        <v>1737</v>
      </c>
      <c r="FB138" s="336" t="s">
        <v>851</v>
      </c>
      <c r="FC138" s="40"/>
      <c r="FD138" s="40"/>
      <c r="FE138" s="40"/>
      <c r="FF138" s="40"/>
      <c r="FG138" s="40"/>
      <c r="FH138" s="336" t="s">
        <v>1737</v>
      </c>
      <c r="FI138" s="336" t="s">
        <v>851</v>
      </c>
      <c r="FJ138" s="40"/>
      <c r="FK138" s="40"/>
      <c r="FL138" s="40"/>
      <c r="FM138" s="40"/>
      <c r="FN138" s="40"/>
      <c r="FO138" s="336" t="s">
        <v>1737</v>
      </c>
      <c r="FP138" s="336" t="s">
        <v>851</v>
      </c>
      <c r="FQ138" s="40"/>
      <c r="FR138" s="336" t="s">
        <v>1737</v>
      </c>
      <c r="FS138" s="336" t="s">
        <v>851</v>
      </c>
      <c r="FT138" s="336" t="s">
        <v>851</v>
      </c>
      <c r="FU138" s="40">
        <v>4.3146581649780273</v>
      </c>
      <c r="FV138" s="40">
        <v>4.3924484252929688</v>
      </c>
      <c r="FW138" s="40">
        <v>3.6992161273956299</v>
      </c>
      <c r="FX138" s="40">
        <v>3.956303596496582</v>
      </c>
      <c r="FY138" s="40"/>
      <c r="FZ138" s="336" t="s">
        <v>840</v>
      </c>
      <c r="GA138" s="336" t="s">
        <v>851</v>
      </c>
      <c r="GB138" s="336" t="s">
        <v>851</v>
      </c>
      <c r="GC138" s="336" t="s">
        <v>851</v>
      </c>
      <c r="GD138" s="336" t="s">
        <v>851</v>
      </c>
      <c r="GE138" s="336" t="s">
        <v>851</v>
      </c>
      <c r="GF138" s="336" t="s">
        <v>851</v>
      </c>
      <c r="GG138" s="336" t="s">
        <v>851</v>
      </c>
      <c r="GH138" s="336" t="s">
        <v>851</v>
      </c>
      <c r="GI138" s="336" t="s">
        <v>851</v>
      </c>
      <c r="GJ138" s="336" t="s">
        <v>851</v>
      </c>
      <c r="GK138" s="40">
        <v>33184</v>
      </c>
      <c r="GL138" s="40">
        <v>33543</v>
      </c>
      <c r="GM138" s="40">
        <v>33885</v>
      </c>
      <c r="GN138" s="40">
        <v>34172</v>
      </c>
      <c r="GO138" s="40">
        <v>34444</v>
      </c>
      <c r="GP138" s="40">
        <v>34718</v>
      </c>
      <c r="GQ138" s="40">
        <v>34975</v>
      </c>
      <c r="GR138" s="40">
        <v>35217</v>
      </c>
      <c r="GS138" s="40">
        <v>35469</v>
      </c>
      <c r="GT138" s="40">
        <v>35723</v>
      </c>
      <c r="GU138" s="40">
        <v>35996</v>
      </c>
      <c r="GV138" s="40">
        <v>36299</v>
      </c>
      <c r="GW138" s="40">
        <v>36615</v>
      </c>
      <c r="GX138" s="40">
        <v>36940</v>
      </c>
      <c r="GY138" s="40">
        <v>37219</v>
      </c>
      <c r="GZ138" s="40">
        <v>37465</v>
      </c>
      <c r="HA138" s="40">
        <v>37655</v>
      </c>
      <c r="HB138" s="40">
        <v>37805</v>
      </c>
      <c r="HC138" s="40">
        <v>37918</v>
      </c>
      <c r="HD138" s="40">
        <v>38020</v>
      </c>
      <c r="HE138" s="40">
        <v>38137</v>
      </c>
      <c r="HF138" s="40">
        <v>38000</v>
      </c>
      <c r="HG138" s="40">
        <v>38000</v>
      </c>
      <c r="HH138" s="40">
        <v>39000</v>
      </c>
      <c r="HI138" s="40">
        <v>39000</v>
      </c>
      <c r="HJ138" s="40">
        <v>39000</v>
      </c>
      <c r="HK138" s="40">
        <v>39000</v>
      </c>
      <c r="HL138" s="40">
        <v>39000</v>
      </c>
      <c r="HM138" s="40">
        <v>39000</v>
      </c>
      <c r="HN138" s="40">
        <v>39000</v>
      </c>
      <c r="HO138" s="40">
        <v>39000</v>
      </c>
      <c r="HP138" s="40">
        <v>40000</v>
      </c>
      <c r="HQ138" s="40">
        <v>40000</v>
      </c>
      <c r="HR138" s="40">
        <v>40000</v>
      </c>
      <c r="HS138" s="40">
        <v>40000</v>
      </c>
      <c r="HT138" s="40">
        <v>40000</v>
      </c>
      <c r="HU138" s="40">
        <v>40000</v>
      </c>
      <c r="HV138" s="40">
        <v>40000</v>
      </c>
      <c r="HW138" s="40">
        <v>40000</v>
      </c>
      <c r="HX138" s="40">
        <v>40000</v>
      </c>
      <c r="HY138" s="40">
        <v>40000</v>
      </c>
      <c r="HZ138" s="40">
        <v>40000</v>
      </c>
      <c r="IA138" s="40">
        <v>40000</v>
      </c>
      <c r="IB138" s="40">
        <v>40000</v>
      </c>
      <c r="IC138" s="40">
        <v>40000</v>
      </c>
      <c r="ID138" s="40">
        <v>40000</v>
      </c>
      <c r="IE138" s="40">
        <v>40000</v>
      </c>
      <c r="IF138" s="40">
        <v>40000</v>
      </c>
      <c r="IG138" s="40">
        <v>40000</v>
      </c>
      <c r="IH138" s="40">
        <v>40000</v>
      </c>
      <c r="II138" s="40">
        <v>40000</v>
      </c>
      <c r="IJ138" s="336" t="s">
        <v>851</v>
      </c>
      <c r="IK138" s="336" t="s">
        <v>851</v>
      </c>
      <c r="IL138" s="336" t="s">
        <v>851</v>
      </c>
      <c r="IM138" s="40">
        <v>5.0585838034749031E-3</v>
      </c>
      <c r="IN138" s="40">
        <v>3.9756214246153831E-3</v>
      </c>
      <c r="IO138" s="40">
        <v>2.9845642857253551E-3</v>
      </c>
      <c r="IP138" s="40">
        <v>2.6864036917686462E-3</v>
      </c>
      <c r="IQ138" s="40">
        <v>3.0726024415344E-3</v>
      </c>
      <c r="IR138" s="40">
        <v>-3.5987796727567911E-3</v>
      </c>
      <c r="IS138" s="40">
        <v>0</v>
      </c>
      <c r="IT138" s="40">
        <v>2.5975486263632774E-2</v>
      </c>
      <c r="IU138" s="40">
        <v>0</v>
      </c>
      <c r="IV138" s="40">
        <v>0</v>
      </c>
      <c r="IW138" s="40">
        <v>0</v>
      </c>
      <c r="IX138" s="40">
        <v>0</v>
      </c>
      <c r="IY138" s="40">
        <v>0</v>
      </c>
      <c r="IZ138" s="40">
        <v>0</v>
      </c>
      <c r="JA138" s="40">
        <v>0</v>
      </c>
      <c r="JB138" s="40">
        <v>2.5317808613181114E-2</v>
      </c>
      <c r="JC138" s="40">
        <v>0</v>
      </c>
      <c r="JD138" s="40">
        <v>0</v>
      </c>
      <c r="JE138" s="40">
        <v>0</v>
      </c>
      <c r="JF138" s="40">
        <v>0</v>
      </c>
      <c r="JG138" s="40">
        <v>0</v>
      </c>
      <c r="JH138" s="40">
        <v>0</v>
      </c>
      <c r="JI138" s="40">
        <v>0</v>
      </c>
      <c r="JJ138" s="40">
        <v>0</v>
      </c>
      <c r="JK138" s="40">
        <v>0</v>
      </c>
      <c r="JL138" s="40">
        <v>0</v>
      </c>
      <c r="JM138" s="40">
        <v>0</v>
      </c>
      <c r="JN138" s="40">
        <v>0</v>
      </c>
      <c r="JO138" s="40">
        <v>0</v>
      </c>
      <c r="JP138" s="40">
        <v>0</v>
      </c>
      <c r="JQ138" s="40">
        <v>0</v>
      </c>
      <c r="JR138" s="40">
        <v>0</v>
      </c>
      <c r="JS138" s="40">
        <v>0</v>
      </c>
      <c r="JT138" s="40">
        <v>0</v>
      </c>
      <c r="JU138" s="40">
        <v>0</v>
      </c>
      <c r="JV138" s="336" t="s">
        <v>1740</v>
      </c>
      <c r="JW138" s="336" t="s">
        <v>851</v>
      </c>
      <c r="JX138" s="336" t="s">
        <v>851</v>
      </c>
      <c r="JY138" s="336" t="s">
        <v>851</v>
      </c>
      <c r="JZ138" s="336" t="s">
        <v>851</v>
      </c>
      <c r="KA138" s="336" t="s">
        <v>470</v>
      </c>
      <c r="KB138" s="40">
        <v>0.5</v>
      </c>
      <c r="KC138" s="40">
        <v>0.5</v>
      </c>
      <c r="KD138" s="40">
        <v>0.5</v>
      </c>
      <c r="KE138" s="40">
        <v>0.5</v>
      </c>
      <c r="KF138" s="40">
        <v>0.5</v>
      </c>
      <c r="KG138" s="40">
        <v>0.5</v>
      </c>
      <c r="KH138" s="40">
        <v>0.5</v>
      </c>
      <c r="KI138" s="40">
        <v>0.5</v>
      </c>
      <c r="KJ138" s="40">
        <v>0.5</v>
      </c>
      <c r="KK138" s="40">
        <v>0.5</v>
      </c>
      <c r="KL138" s="40">
        <v>0.5</v>
      </c>
      <c r="KM138" s="40">
        <v>0.5</v>
      </c>
      <c r="KN138" s="40">
        <v>0.5</v>
      </c>
      <c r="KO138" s="40">
        <v>0.5</v>
      </c>
      <c r="KP138" s="40">
        <v>0.5</v>
      </c>
      <c r="KQ138" s="40">
        <v>0.5</v>
      </c>
      <c r="KR138" s="40">
        <v>0.5</v>
      </c>
      <c r="KS138" s="40">
        <v>0.5</v>
      </c>
      <c r="KT138" s="40">
        <v>0.5</v>
      </c>
      <c r="KU138" s="40">
        <v>0.5</v>
      </c>
      <c r="KV138" s="40">
        <v>0.5</v>
      </c>
      <c r="KW138" s="40">
        <v>0.5</v>
      </c>
      <c r="KX138" s="40">
        <v>0.5</v>
      </c>
      <c r="KY138" s="40">
        <v>0.5</v>
      </c>
      <c r="KZ138" s="40">
        <v>0.5</v>
      </c>
      <c r="LA138" s="40">
        <v>0.5</v>
      </c>
      <c r="LB138" s="40">
        <v>0.5</v>
      </c>
      <c r="LC138" s="40">
        <v>0.5</v>
      </c>
      <c r="LD138" s="40">
        <v>0.5</v>
      </c>
      <c r="LE138" s="40">
        <v>0.5</v>
      </c>
      <c r="LF138" s="40">
        <v>0.5</v>
      </c>
      <c r="LG138" s="40">
        <v>0.5</v>
      </c>
      <c r="LH138" s="40">
        <v>0.5</v>
      </c>
      <c r="LI138" s="40">
        <v>0.5</v>
      </c>
      <c r="LJ138" s="40">
        <v>0.5</v>
      </c>
      <c r="LK138" s="40">
        <v>0.5</v>
      </c>
      <c r="LL138" s="336" t="s">
        <v>851</v>
      </c>
      <c r="LM138" s="336" t="s">
        <v>851</v>
      </c>
      <c r="LN138" s="336" t="s">
        <v>1737</v>
      </c>
      <c r="LO138" s="40"/>
      <c r="LP138" s="40"/>
      <c r="LQ138" s="40"/>
      <c r="LR138" s="40"/>
      <c r="LS138" s="40"/>
      <c r="LT138" s="40"/>
      <c r="LU138" s="40"/>
      <c r="LV138" s="40"/>
      <c r="LW138" s="40"/>
      <c r="LX138" s="40"/>
      <c r="LY138" s="40"/>
      <c r="LZ138" s="40"/>
      <c r="MA138" s="40"/>
      <c r="MB138" s="40"/>
      <c r="MC138" s="40"/>
      <c r="MD138" s="40"/>
      <c r="ME138" s="40"/>
      <c r="MF138" s="40"/>
      <c r="MG138" s="40"/>
      <c r="MH138" s="40"/>
      <c r="MI138" s="40"/>
      <c r="MJ138" s="40"/>
      <c r="MK138" s="40"/>
      <c r="ML138" s="40"/>
      <c r="MM138" s="40"/>
      <c r="MN138" s="40"/>
      <c r="MO138" s="40"/>
      <c r="MP138" s="40"/>
      <c r="MQ138" s="40"/>
      <c r="MR138" s="40"/>
      <c r="MS138" s="40"/>
      <c r="MT138" s="40"/>
      <c r="MU138" s="40"/>
      <c r="MV138" s="40"/>
      <c r="MW138" s="40"/>
      <c r="MX138" s="40"/>
      <c r="MY138" s="336" t="s">
        <v>851</v>
      </c>
      <c r="MZ138" s="336" t="s">
        <v>1737</v>
      </c>
      <c r="NA138" s="40"/>
      <c r="NB138" s="40"/>
      <c r="NC138" s="40"/>
      <c r="ND138" s="40"/>
      <c r="NE138" s="40"/>
      <c r="NF138" s="40"/>
      <c r="NG138" s="40"/>
      <c r="NH138" s="40"/>
      <c r="NI138" s="40"/>
      <c r="NJ138" s="40"/>
      <c r="NK138" s="40"/>
      <c r="NL138" s="40"/>
      <c r="NM138" s="40"/>
      <c r="NN138" s="40"/>
      <c r="NO138" s="40"/>
      <c r="NP138" s="40"/>
      <c r="NQ138" s="40"/>
      <c r="NR138" s="40"/>
      <c r="NS138" s="40"/>
      <c r="NT138" s="40"/>
      <c r="NU138" s="40"/>
      <c r="NV138" s="40"/>
      <c r="NW138" s="40"/>
      <c r="NX138" s="40"/>
      <c r="NY138" s="40"/>
      <c r="NZ138" s="40"/>
      <c r="OA138" s="40"/>
      <c r="OB138" s="40"/>
      <c r="OC138" s="40"/>
      <c r="OD138" s="40"/>
      <c r="OE138" s="40"/>
      <c r="OF138" s="40"/>
      <c r="OG138" s="40"/>
      <c r="OH138" s="40"/>
      <c r="OI138" s="40"/>
      <c r="OJ138" s="40"/>
      <c r="OK138" s="336" t="s">
        <v>851</v>
      </c>
      <c r="OL138" s="336" t="s">
        <v>851</v>
      </c>
      <c r="OM138" s="336" t="s">
        <v>1737</v>
      </c>
      <c r="ON138" s="40"/>
      <c r="OO138" s="40"/>
      <c r="OP138" s="40"/>
      <c r="OQ138" s="40"/>
      <c r="OR138" s="40"/>
      <c r="OS138" s="40"/>
      <c r="OT138" s="40"/>
      <c r="OU138" s="40"/>
      <c r="OV138" s="40"/>
      <c r="OW138" s="40"/>
      <c r="OX138" s="40"/>
      <c r="OY138" s="40"/>
      <c r="OZ138" s="40"/>
      <c r="PA138" s="40"/>
      <c r="PB138" s="40"/>
      <c r="PC138" s="40"/>
      <c r="PD138" s="40"/>
      <c r="PE138" s="40"/>
      <c r="PF138" s="40"/>
      <c r="PG138" s="40"/>
      <c r="PH138" s="40"/>
      <c r="PI138" s="40"/>
      <c r="PJ138" s="40"/>
      <c r="PK138" s="40"/>
      <c r="PL138" s="40"/>
      <c r="PM138" s="40"/>
      <c r="PN138" s="40"/>
      <c r="PO138" s="40"/>
      <c r="PP138" s="40"/>
      <c r="PQ138" s="40"/>
      <c r="PR138" s="40"/>
      <c r="PS138" s="40"/>
      <c r="PT138" s="40"/>
      <c r="PU138" s="40"/>
      <c r="PV138" s="40"/>
      <c r="PW138" s="40"/>
      <c r="PX138" s="336" t="s">
        <v>851</v>
      </c>
      <c r="PY138" s="336" t="s">
        <v>851</v>
      </c>
      <c r="PZ138" s="40"/>
      <c r="QA138" s="40"/>
      <c r="QB138" s="40"/>
      <c r="QC138" s="40"/>
      <c r="QD138" s="40"/>
      <c r="QE138" s="40"/>
      <c r="QF138" s="40"/>
      <c r="QG138" s="40"/>
      <c r="QH138" s="40"/>
      <c r="QI138" s="40"/>
      <c r="QJ138" s="40"/>
      <c r="QK138" s="40"/>
      <c r="QL138" s="40"/>
      <c r="QM138" s="40"/>
      <c r="QN138" s="40"/>
      <c r="QO138" s="40"/>
      <c r="QP138" s="40"/>
      <c r="QQ138" s="40"/>
      <c r="QR138" s="40"/>
      <c r="QS138" s="336" t="s">
        <v>851</v>
      </c>
      <c r="QT138" s="336" t="s">
        <v>851</v>
      </c>
      <c r="QU138" s="336" t="s">
        <v>851</v>
      </c>
      <c r="QV138" s="336" t="s">
        <v>851</v>
      </c>
      <c r="QW138" s="40"/>
      <c r="QX138" s="336" t="s">
        <v>851</v>
      </c>
      <c r="QY138" s="336" t="s">
        <v>851</v>
      </c>
      <c r="QZ138" s="336" t="s">
        <v>851</v>
      </c>
      <c r="RA138" s="336" t="s">
        <v>851</v>
      </c>
      <c r="RB138" s="336" t="s">
        <v>851</v>
      </c>
      <c r="RC138" s="336" t="s">
        <v>851</v>
      </c>
      <c r="RD138" s="336" t="s">
        <v>851</v>
      </c>
      <c r="RE138" s="336" t="s">
        <v>851</v>
      </c>
      <c r="RF138" s="40"/>
      <c r="RG138" s="40"/>
      <c r="RH138" s="336" t="s">
        <v>1737</v>
      </c>
      <c r="RI138" s="336" t="s">
        <v>851</v>
      </c>
      <c r="RJ138" s="40"/>
      <c r="RK138" s="40"/>
      <c r="RL138" s="336" t="s">
        <v>1737</v>
      </c>
      <c r="RM138" s="336" t="s">
        <v>851</v>
      </c>
      <c r="RN138" s="40"/>
      <c r="RO138" s="40"/>
      <c r="RP138" s="336" t="s">
        <v>1737</v>
      </c>
      <c r="RQ138" s="336" t="s">
        <v>851</v>
      </c>
      <c r="RR138" s="40"/>
      <c r="RS138" s="40"/>
      <c r="RT138" s="336" t="s">
        <v>1737</v>
      </c>
      <c r="RU138" s="336" t="s">
        <v>851</v>
      </c>
      <c r="RV138" s="40"/>
      <c r="RW138" s="40"/>
      <c r="RX138" s="336" t="s">
        <v>1737</v>
      </c>
      <c r="RY138" s="336" t="s">
        <v>851</v>
      </c>
      <c r="RZ138" s="336" t="s">
        <v>470</v>
      </c>
      <c r="SA138" s="40">
        <v>0.20580217242240906</v>
      </c>
      <c r="SB138" s="40">
        <v>0.21130917966365814</v>
      </c>
      <c r="SC138" s="40">
        <v>0.20870833098888397</v>
      </c>
      <c r="SD138" s="40">
        <v>0.21385818719863892</v>
      </c>
      <c r="SE138" s="40">
        <v>0.21668897569179535</v>
      </c>
      <c r="SF138" s="336" t="s">
        <v>851</v>
      </c>
      <c r="SG138" s="336" t="s">
        <v>851</v>
      </c>
      <c r="SH138" s="40"/>
      <c r="SI138" s="40"/>
      <c r="SJ138" s="40"/>
      <c r="SK138" s="40"/>
      <c r="SL138" s="40">
        <v>0.22095246613025665</v>
      </c>
      <c r="SM138" s="336" t="s">
        <v>470</v>
      </c>
      <c r="SN138" s="336" t="s">
        <v>851</v>
      </c>
      <c r="SO138" s="336" t="s">
        <v>851</v>
      </c>
      <c r="SP138" s="40"/>
      <c r="SQ138" s="40"/>
      <c r="SR138" s="40"/>
      <c r="SS138" s="40"/>
      <c r="ST138" s="40"/>
      <c r="SU138" s="336" t="s">
        <v>1737</v>
      </c>
      <c r="SV138" s="336" t="s">
        <v>851</v>
      </c>
      <c r="SW138" s="336" t="s">
        <v>851</v>
      </c>
      <c r="SX138" s="40"/>
      <c r="SY138" s="40"/>
      <c r="SZ138" s="40"/>
      <c r="TA138" s="40"/>
      <c r="TB138" s="40"/>
      <c r="TC138" s="336" t="s">
        <v>1737</v>
      </c>
      <c r="TD138" s="336" t="s">
        <v>851</v>
      </c>
      <c r="TE138" s="336" t="s">
        <v>851</v>
      </c>
      <c r="TF138" s="336" t="s">
        <v>851</v>
      </c>
      <c r="TG138" s="40"/>
      <c r="TH138" s="40"/>
      <c r="TI138" s="40"/>
      <c r="TJ138" s="40"/>
      <c r="TK138" s="40"/>
      <c r="TL138" s="336" t="s">
        <v>1737</v>
      </c>
      <c r="TM138" s="336" t="s">
        <v>851</v>
      </c>
      <c r="TN138" s="336" t="s">
        <v>851</v>
      </c>
      <c r="TO138" s="336" t="s">
        <v>851</v>
      </c>
      <c r="TP138" s="40"/>
      <c r="TQ138" s="40"/>
      <c r="TR138" s="40"/>
      <c r="TS138" s="40"/>
      <c r="TT138" s="40"/>
      <c r="TU138" s="336" t="s">
        <v>1737</v>
      </c>
      <c r="TV138" s="336" t="s">
        <v>851</v>
      </c>
      <c r="TW138" s="40"/>
      <c r="TX138" s="336" t="s">
        <v>1737</v>
      </c>
      <c r="TY138" s="336" t="s">
        <v>851</v>
      </c>
      <c r="TZ138" s="40"/>
      <c r="UA138" s="336" t="s">
        <v>1737</v>
      </c>
      <c r="UB138" s="336" t="s">
        <v>851</v>
      </c>
      <c r="UC138" s="40"/>
      <c r="UD138" s="336" t="s">
        <v>1737</v>
      </c>
      <c r="UE138" s="336" t="s">
        <v>851</v>
      </c>
      <c r="UF138" s="336" t="s">
        <v>851</v>
      </c>
      <c r="UG138" s="40"/>
      <c r="UH138" s="40"/>
      <c r="UI138" s="40"/>
      <c r="UJ138" s="40"/>
      <c r="UK138" s="40"/>
      <c r="UL138" s="336" t="s">
        <v>1737</v>
      </c>
      <c r="UM138" s="336" t="s">
        <v>851</v>
      </c>
      <c r="UN138" s="336" t="s">
        <v>851</v>
      </c>
      <c r="UO138" s="336" t="s">
        <v>851</v>
      </c>
      <c r="UP138" s="40"/>
      <c r="UQ138" s="40"/>
      <c r="UR138" s="40"/>
      <c r="US138" s="40"/>
      <c r="UT138" s="40">
        <v>0.24538061022758484</v>
      </c>
      <c r="UU138" s="336" t="s">
        <v>470</v>
      </c>
    </row>
    <row r="139" spans="1:567">
      <c r="A139" s="336" t="s">
        <v>517</v>
      </c>
      <c r="B139" s="336" t="s">
        <v>99</v>
      </c>
      <c r="C139" s="336" t="s">
        <v>324</v>
      </c>
      <c r="D139" s="40">
        <v>3.651399165391922E-2</v>
      </c>
      <c r="E139" s="336" t="s">
        <v>436</v>
      </c>
      <c r="F139" s="40">
        <v>4.1508086025714874E-2</v>
      </c>
      <c r="G139" s="336" t="s">
        <v>1741</v>
      </c>
      <c r="H139" s="40">
        <v>4.4168468564748764E-2</v>
      </c>
      <c r="I139" s="336" t="s">
        <v>1447</v>
      </c>
      <c r="J139" s="40">
        <v>4.3386492878198624E-2</v>
      </c>
      <c r="K139" s="336" t="s">
        <v>1803</v>
      </c>
      <c r="L139" s="336" t="s">
        <v>436</v>
      </c>
      <c r="M139" s="40">
        <v>0.53784686326980591</v>
      </c>
      <c r="N139" s="40">
        <v>0.57464981079101563</v>
      </c>
      <c r="O139" s="336" t="s">
        <v>436</v>
      </c>
      <c r="P139" s="40">
        <v>0.53784686326980591</v>
      </c>
      <c r="Q139" s="336" t="s">
        <v>436</v>
      </c>
      <c r="R139" s="40">
        <v>0.56303536891937256</v>
      </c>
      <c r="S139" s="336" t="s">
        <v>436</v>
      </c>
      <c r="T139" s="40">
        <v>0.52297508716583252</v>
      </c>
      <c r="U139" s="336" t="s">
        <v>436</v>
      </c>
      <c r="V139" s="336" t="s">
        <v>851</v>
      </c>
      <c r="W139" s="336" t="s">
        <v>1741</v>
      </c>
      <c r="X139" s="40">
        <v>0.46606349945068359</v>
      </c>
      <c r="Y139" s="40">
        <v>0.50330978631973267</v>
      </c>
      <c r="Z139" s="336" t="s">
        <v>1741</v>
      </c>
      <c r="AA139" s="40">
        <v>0.46606349945068359</v>
      </c>
      <c r="AB139" s="336" t="s">
        <v>1741</v>
      </c>
      <c r="AC139" s="40">
        <v>0.491402268409729</v>
      </c>
      <c r="AD139" s="336" t="s">
        <v>1741</v>
      </c>
      <c r="AE139" s="40">
        <v>0.47308343648910522</v>
      </c>
      <c r="AF139" s="336" t="s">
        <v>1741</v>
      </c>
      <c r="AG139" s="336" t="s">
        <v>851</v>
      </c>
      <c r="AH139" s="336" t="s">
        <v>1447</v>
      </c>
      <c r="AI139" s="40">
        <v>0.52153730392456055</v>
      </c>
      <c r="AJ139" s="40">
        <v>0.55532759428024292</v>
      </c>
      <c r="AK139" s="336" t="s">
        <v>1447</v>
      </c>
      <c r="AL139" s="40">
        <v>0.52153730392456055</v>
      </c>
      <c r="AM139" s="336" t="s">
        <v>1447</v>
      </c>
      <c r="AN139" s="40">
        <v>0.50175166130065918</v>
      </c>
      <c r="AO139" s="336" t="s">
        <v>1447</v>
      </c>
      <c r="AP139" s="40">
        <v>0.51937603950500488</v>
      </c>
      <c r="AQ139" s="336" t="s">
        <v>1447</v>
      </c>
      <c r="AR139" s="336" t="s">
        <v>851</v>
      </c>
      <c r="AS139" s="336" t="s">
        <v>1803</v>
      </c>
      <c r="AT139" s="40">
        <v>0.53549271821975708</v>
      </c>
      <c r="AU139" s="40">
        <v>0.56794518232345581</v>
      </c>
      <c r="AV139" s="336" t="s">
        <v>1803</v>
      </c>
      <c r="AW139" s="40">
        <v>0.53549271821975708</v>
      </c>
      <c r="AX139" s="336" t="s">
        <v>1803</v>
      </c>
      <c r="AY139" s="40">
        <v>0.50240397453308105</v>
      </c>
      <c r="AZ139" s="336" t="s">
        <v>1803</v>
      </c>
      <c r="BA139" s="40">
        <v>0.53042787313461304</v>
      </c>
      <c r="BB139" s="336" t="s">
        <v>1803</v>
      </c>
      <c r="BC139" s="336" t="s">
        <v>851</v>
      </c>
      <c r="BD139" s="336" t="s">
        <v>436</v>
      </c>
      <c r="BE139" s="40">
        <v>2.3240902423858643</v>
      </c>
      <c r="BF139" s="336" t="s">
        <v>827</v>
      </c>
      <c r="BG139" s="40">
        <v>3.4046750068664551</v>
      </c>
      <c r="BH139" s="336" t="s">
        <v>1447</v>
      </c>
      <c r="BI139" s="40">
        <v>3.5691192150115967</v>
      </c>
      <c r="BJ139" s="336" t="s">
        <v>1803</v>
      </c>
      <c r="BK139" s="40">
        <v>4.1188950538635254</v>
      </c>
      <c r="BL139" s="336" t="s">
        <v>851</v>
      </c>
      <c r="BM139" s="40">
        <v>1.9503620862960815</v>
      </c>
      <c r="BN139" s="336" t="s">
        <v>838</v>
      </c>
      <c r="BO139" s="336" t="s">
        <v>851</v>
      </c>
      <c r="BP139" s="336" t="s">
        <v>436</v>
      </c>
      <c r="BQ139" s="40">
        <v>6.6012861207127571E-3</v>
      </c>
      <c r="BR139" s="40">
        <v>7.2538675740361214E-3</v>
      </c>
      <c r="BS139" s="40">
        <v>8.8674416765570641E-3</v>
      </c>
      <c r="BT139" s="40">
        <v>5.5634710006415844E-3</v>
      </c>
      <c r="BU139" s="40">
        <v>5.5634756572544575E-3</v>
      </c>
      <c r="BV139" s="336" t="s">
        <v>851</v>
      </c>
      <c r="BW139" s="336" t="s">
        <v>827</v>
      </c>
      <c r="BX139" s="40">
        <v>8.4027592092752457E-3</v>
      </c>
      <c r="BY139" s="40">
        <v>7.4794599786400795E-3</v>
      </c>
      <c r="BZ139" s="40">
        <v>5.5512432008981705E-3</v>
      </c>
      <c r="CA139" s="40">
        <v>4.9594161100685596E-3</v>
      </c>
      <c r="CB139" s="40">
        <v>5.0375079736113548E-3</v>
      </c>
      <c r="CC139" s="336" t="s">
        <v>851</v>
      </c>
      <c r="CD139" s="336" t="s">
        <v>1447</v>
      </c>
      <c r="CE139" s="40">
        <v>7.5065735727548599E-3</v>
      </c>
      <c r="CF139" s="40">
        <v>6.2338430434465408E-3</v>
      </c>
      <c r="CG139" s="40">
        <v>4.9796276725828648E-3</v>
      </c>
      <c r="CH139" s="40">
        <v>5.0708940252661705E-3</v>
      </c>
      <c r="CI139" s="40">
        <v>5.1376223564147949E-3</v>
      </c>
      <c r="CJ139" s="336" t="s">
        <v>851</v>
      </c>
      <c r="CK139" s="336" t="s">
        <v>1803</v>
      </c>
      <c r="CL139" s="40">
        <v>6.8940385244786739E-3</v>
      </c>
      <c r="CM139" s="40">
        <v>5.413420032709837E-3</v>
      </c>
      <c r="CN139" s="40">
        <v>5.0485949032008648E-3</v>
      </c>
      <c r="CO139" s="40">
        <v>5.1377736963331699E-3</v>
      </c>
      <c r="CP139" s="40">
        <v>5.2053392864763737E-3</v>
      </c>
      <c r="CQ139" s="336" t="s">
        <v>851</v>
      </c>
      <c r="CR139" s="40">
        <v>8.8704462051391602</v>
      </c>
      <c r="CS139" s="40">
        <v>9.6919651031494141</v>
      </c>
      <c r="CT139" s="40">
        <v>10.525486946105957</v>
      </c>
      <c r="CU139" s="40">
        <v>10.97718334197998</v>
      </c>
      <c r="CV139" s="40">
        <v>11.341846466064453</v>
      </c>
      <c r="CW139" s="336" t="s">
        <v>1741</v>
      </c>
      <c r="CX139" s="336" t="s">
        <v>851</v>
      </c>
      <c r="CY139" s="40">
        <v>9.3592109680175781</v>
      </c>
      <c r="CZ139" s="40">
        <v>10.191914558410645</v>
      </c>
      <c r="DA139" s="40">
        <v>10.834728240966797</v>
      </c>
      <c r="DB139" s="40">
        <v>11.194167137145996</v>
      </c>
      <c r="DC139" s="40">
        <v>11.567026138305664</v>
      </c>
      <c r="DD139" s="336" t="s">
        <v>1447</v>
      </c>
      <c r="DE139" s="336" t="s">
        <v>851</v>
      </c>
      <c r="DF139" s="40">
        <v>11.719623565673828</v>
      </c>
      <c r="DG139" s="336" t="s">
        <v>1803</v>
      </c>
      <c r="DH139" s="336" t="s">
        <v>851</v>
      </c>
      <c r="DI139" s="336" t="s">
        <v>851</v>
      </c>
      <c r="DJ139" s="336">
        <v>13.1</v>
      </c>
      <c r="DK139" s="336" t="s">
        <v>1738</v>
      </c>
      <c r="DL139" s="336" t="s">
        <v>851</v>
      </c>
      <c r="DM139" s="336" t="s">
        <v>851</v>
      </c>
      <c r="DN139" s="336" t="s">
        <v>436</v>
      </c>
      <c r="DO139" s="40">
        <v>-4.0871631354093552E-3</v>
      </c>
      <c r="DP139" s="40">
        <v>2.7275374159216881E-2</v>
      </c>
      <c r="DQ139" s="40">
        <v>2.025543712079525E-2</v>
      </c>
      <c r="DR139" s="40">
        <v>-4.7716633416712284E-3</v>
      </c>
      <c r="DS139" s="40">
        <v>3.242824599146843E-2</v>
      </c>
      <c r="DT139" s="336" t="s">
        <v>851</v>
      </c>
      <c r="DU139" s="336" t="s">
        <v>827</v>
      </c>
      <c r="DV139" s="40">
        <v>3.5475544631481171E-2</v>
      </c>
      <c r="DW139" s="40">
        <v>3.1091760843992233E-2</v>
      </c>
      <c r="DX139" s="40">
        <v>2.3713404312729836E-2</v>
      </c>
      <c r="DY139" s="40">
        <v>3.2426241785287857E-2</v>
      </c>
      <c r="DZ139" s="40">
        <v>1.5042511746287346E-2</v>
      </c>
      <c r="EA139" s="336" t="s">
        <v>851</v>
      </c>
      <c r="EB139" s="336" t="s">
        <v>1447</v>
      </c>
      <c r="EC139" s="40">
        <v>2.0133692771196365E-2</v>
      </c>
      <c r="ED139" s="40">
        <v>1.7914889380335808E-2</v>
      </c>
      <c r="EE139" s="40">
        <v>4.9168565310537815E-3</v>
      </c>
      <c r="EF139" s="40">
        <v>1.051340252161026E-2</v>
      </c>
      <c r="EG139" s="40">
        <v>3.5037830471992493E-2</v>
      </c>
      <c r="EH139" s="336" t="s">
        <v>851</v>
      </c>
      <c r="EI139" s="336" t="s">
        <v>1803</v>
      </c>
      <c r="EJ139" s="40">
        <v>2.1073503419756889E-2</v>
      </c>
      <c r="EK139" s="40">
        <v>1.5046292915940285E-2</v>
      </c>
      <c r="EL139" s="40">
        <v>1.8703479319810867E-2</v>
      </c>
      <c r="EM139" s="40">
        <v>1.3413629494607449E-2</v>
      </c>
      <c r="EN139" s="40">
        <v>2.4573706090450287E-2</v>
      </c>
      <c r="EO139" s="336" t="s">
        <v>851</v>
      </c>
      <c r="EP139" s="336" t="s">
        <v>851</v>
      </c>
      <c r="EQ139" s="336" t="s">
        <v>851</v>
      </c>
      <c r="ER139" s="40">
        <v>0.78239999999999998</v>
      </c>
      <c r="ES139" s="336" t="s">
        <v>1739</v>
      </c>
      <c r="ET139" s="336" t="s">
        <v>851</v>
      </c>
      <c r="EU139" s="336" t="s">
        <v>851</v>
      </c>
      <c r="EV139" s="40">
        <v>0.79339999999999999</v>
      </c>
      <c r="EW139" s="336" t="s">
        <v>1739</v>
      </c>
      <c r="EX139" s="336" t="s">
        <v>851</v>
      </c>
      <c r="EY139" s="336" t="s">
        <v>851</v>
      </c>
      <c r="EZ139" s="40">
        <v>0.77180000000000004</v>
      </c>
      <c r="FA139" s="336" t="s">
        <v>1739</v>
      </c>
      <c r="FB139" s="336" t="s">
        <v>851</v>
      </c>
      <c r="FC139" s="40">
        <v>-3.4139297902584076E-2</v>
      </c>
      <c r="FD139" s="40">
        <v>-2.4275593459606171E-2</v>
      </c>
      <c r="FE139" s="40">
        <v>3.5302853211760521E-4</v>
      </c>
      <c r="FF139" s="40">
        <v>4.5444988645613194E-3</v>
      </c>
      <c r="FG139" s="40">
        <v>4.6133147552609444E-3</v>
      </c>
      <c r="FH139" s="336" t="s">
        <v>838</v>
      </c>
      <c r="FI139" s="336" t="s">
        <v>851</v>
      </c>
      <c r="FJ139" s="40">
        <v>-3.7112139165401459E-2</v>
      </c>
      <c r="FK139" s="40">
        <v>-2.9333464801311493E-2</v>
      </c>
      <c r="FL139" s="40">
        <v>7.0120592135936022E-4</v>
      </c>
      <c r="FM139" s="40">
        <v>1.3146279379725456E-3</v>
      </c>
      <c r="FN139" s="40">
        <v>3.3249899744987488E-2</v>
      </c>
      <c r="FO139" s="336" t="s">
        <v>840</v>
      </c>
      <c r="FP139" s="336" t="s">
        <v>851</v>
      </c>
      <c r="FQ139" s="40"/>
      <c r="FR139" s="336" t="s">
        <v>1737</v>
      </c>
      <c r="FS139" s="336" t="s">
        <v>851</v>
      </c>
      <c r="FT139" s="336" t="s">
        <v>851</v>
      </c>
      <c r="FU139" s="40">
        <v>3.1468935310840607E-2</v>
      </c>
      <c r="FV139" s="40">
        <v>3.0896415933966637E-2</v>
      </c>
      <c r="FW139" s="40">
        <v>2.4702835828065872E-2</v>
      </c>
      <c r="FX139" s="40">
        <v>2.6893489062786102E-2</v>
      </c>
      <c r="FY139" s="40">
        <v>2.8806429356336594E-2</v>
      </c>
      <c r="FZ139" s="336" t="s">
        <v>840</v>
      </c>
      <c r="GA139" s="336" t="s">
        <v>851</v>
      </c>
      <c r="GB139" s="336" t="s">
        <v>851</v>
      </c>
      <c r="GC139" s="336" t="s">
        <v>851</v>
      </c>
      <c r="GD139" s="336" t="s">
        <v>851</v>
      </c>
      <c r="GE139" s="336" t="s">
        <v>851</v>
      </c>
      <c r="GF139" s="336" t="s">
        <v>851</v>
      </c>
      <c r="GG139" s="336" t="s">
        <v>851</v>
      </c>
      <c r="GH139" s="336" t="s">
        <v>851</v>
      </c>
      <c r="GI139" s="336" t="s">
        <v>851</v>
      </c>
      <c r="GJ139" s="336" t="s">
        <v>851</v>
      </c>
      <c r="GK139" s="40">
        <v>3499536</v>
      </c>
      <c r="GL139" s="40">
        <v>3470818</v>
      </c>
      <c r="GM139" s="40">
        <v>3443067</v>
      </c>
      <c r="GN139" s="40">
        <v>3415213</v>
      </c>
      <c r="GO139" s="40">
        <v>3377075</v>
      </c>
      <c r="GP139" s="40">
        <v>3322528</v>
      </c>
      <c r="GQ139" s="40">
        <v>3269909</v>
      </c>
      <c r="GR139" s="40">
        <v>3231294</v>
      </c>
      <c r="GS139" s="40">
        <v>3198231</v>
      </c>
      <c r="GT139" s="40">
        <v>3162916</v>
      </c>
      <c r="GU139" s="40">
        <v>3097282</v>
      </c>
      <c r="GV139" s="40">
        <v>3028115</v>
      </c>
      <c r="GW139" s="40">
        <v>2987773</v>
      </c>
      <c r="GX139" s="40">
        <v>2957689</v>
      </c>
      <c r="GY139" s="40">
        <v>2932367</v>
      </c>
      <c r="GZ139" s="40">
        <v>2904910</v>
      </c>
      <c r="HA139" s="40">
        <v>2868231</v>
      </c>
      <c r="HB139" s="40">
        <v>2828403</v>
      </c>
      <c r="HC139" s="40">
        <v>2801543</v>
      </c>
      <c r="HD139" s="40">
        <v>2794137</v>
      </c>
      <c r="HE139" s="40">
        <v>2794700</v>
      </c>
      <c r="HF139" s="40">
        <v>2766000</v>
      </c>
      <c r="HG139" s="40">
        <v>2740000</v>
      </c>
      <c r="HH139" s="40">
        <v>2716000</v>
      </c>
      <c r="HI139" s="40">
        <v>2694000</v>
      </c>
      <c r="HJ139" s="40">
        <v>2673000</v>
      </c>
      <c r="HK139" s="40">
        <v>2652000</v>
      </c>
      <c r="HL139" s="40">
        <v>2631000</v>
      </c>
      <c r="HM139" s="40">
        <v>2611000</v>
      </c>
      <c r="HN139" s="40">
        <v>2590000</v>
      </c>
      <c r="HO139" s="40">
        <v>2570000</v>
      </c>
      <c r="HP139" s="40">
        <v>2550000</v>
      </c>
      <c r="HQ139" s="40">
        <v>2530000</v>
      </c>
      <c r="HR139" s="40">
        <v>2510000</v>
      </c>
      <c r="HS139" s="40">
        <v>2490000</v>
      </c>
      <c r="HT139" s="40">
        <v>2469000</v>
      </c>
      <c r="HU139" s="40">
        <v>2449000</v>
      </c>
      <c r="HV139" s="40">
        <v>2429000</v>
      </c>
      <c r="HW139" s="40">
        <v>2409000</v>
      </c>
      <c r="HX139" s="40">
        <v>2390000</v>
      </c>
      <c r="HY139" s="40">
        <v>2371000</v>
      </c>
      <c r="HZ139" s="40">
        <v>2353000</v>
      </c>
      <c r="IA139" s="40">
        <v>2335000</v>
      </c>
      <c r="IB139" s="40">
        <v>2317000</v>
      </c>
      <c r="IC139" s="40">
        <v>2299000</v>
      </c>
      <c r="ID139" s="40">
        <v>2282000</v>
      </c>
      <c r="IE139" s="40">
        <v>2266000</v>
      </c>
      <c r="IF139" s="40">
        <v>2250000</v>
      </c>
      <c r="IG139" s="40">
        <v>2235000</v>
      </c>
      <c r="IH139" s="40">
        <v>2220000</v>
      </c>
      <c r="II139" s="40">
        <v>2205000</v>
      </c>
      <c r="IJ139" s="336" t="s">
        <v>851</v>
      </c>
      <c r="IK139" s="336" t="s">
        <v>851</v>
      </c>
      <c r="IL139" s="336" t="s">
        <v>851</v>
      </c>
      <c r="IM139" s="40">
        <v>-1.2706945650279522E-2</v>
      </c>
      <c r="IN139" s="40">
        <v>-1.3983221724629402E-2</v>
      </c>
      <c r="IO139" s="40">
        <v>-9.541904553771019E-3</v>
      </c>
      <c r="IP139" s="40">
        <v>-2.6470434386283159E-3</v>
      </c>
      <c r="IQ139" s="40">
        <v>2.0147304167039692E-4</v>
      </c>
      <c r="IR139" s="40">
        <v>-1.0322532616555691E-2</v>
      </c>
      <c r="IS139" s="40">
        <v>-9.4443131238222122E-3</v>
      </c>
      <c r="IT139" s="40">
        <v>-8.7977107614278793E-3</v>
      </c>
      <c r="IU139" s="40">
        <v>-8.1331320106983185E-3</v>
      </c>
      <c r="IV139" s="40">
        <v>-7.8256409615278244E-3</v>
      </c>
      <c r="IW139" s="40">
        <v>-7.8873652964830399E-3</v>
      </c>
      <c r="IX139" s="40">
        <v>-7.9500703141093254E-3</v>
      </c>
      <c r="IY139" s="40">
        <v>-7.6307123526930809E-3</v>
      </c>
      <c r="IZ139" s="40">
        <v>-8.0754142254590988E-3</v>
      </c>
      <c r="JA139" s="40">
        <v>-7.7519766055047512E-3</v>
      </c>
      <c r="JB139" s="40">
        <v>-7.8125400468707085E-3</v>
      </c>
      <c r="JC139" s="40">
        <v>-7.8740566968917847E-3</v>
      </c>
      <c r="JD139" s="40">
        <v>-7.9365493729710579E-3</v>
      </c>
      <c r="JE139" s="40">
        <v>-8.0000422894954681E-3</v>
      </c>
      <c r="JF139" s="40">
        <v>-8.4695005789399147E-3</v>
      </c>
      <c r="JG139" s="40">
        <v>-8.1334328278899193E-3</v>
      </c>
      <c r="JH139" s="40">
        <v>-8.2001276314258575E-3</v>
      </c>
      <c r="JI139" s="40">
        <v>-8.2679260522127151E-3</v>
      </c>
      <c r="JJ139" s="40">
        <v>-7.9183578491210938E-3</v>
      </c>
      <c r="JK139" s="40">
        <v>-7.9815592616796494E-3</v>
      </c>
      <c r="JL139" s="40">
        <v>-7.6206973753869534E-3</v>
      </c>
      <c r="JM139" s="40">
        <v>-7.6792184263467789E-3</v>
      </c>
      <c r="JN139" s="40">
        <v>-7.7386456541717052E-3</v>
      </c>
      <c r="JO139" s="40">
        <v>-7.798999547958374E-3</v>
      </c>
      <c r="JP139" s="40">
        <v>-7.4219941161572933E-3</v>
      </c>
      <c r="JQ139" s="40">
        <v>-7.0360889658331871E-3</v>
      </c>
      <c r="JR139" s="40">
        <v>-7.0859463885426521E-3</v>
      </c>
      <c r="JS139" s="40">
        <v>-6.6889883019030094E-3</v>
      </c>
      <c r="JT139" s="40">
        <v>-6.7340321838855743E-3</v>
      </c>
      <c r="JU139" s="40">
        <v>-6.779687013477087E-3</v>
      </c>
      <c r="JV139" s="336" t="s">
        <v>1740</v>
      </c>
      <c r="JW139" s="336" t="s">
        <v>851</v>
      </c>
      <c r="JX139" s="336" t="s">
        <v>851</v>
      </c>
      <c r="JY139" s="336" t="s">
        <v>851</v>
      </c>
      <c r="JZ139" s="336" t="s">
        <v>851</v>
      </c>
      <c r="KA139" s="336" t="s">
        <v>1740</v>
      </c>
      <c r="KB139" s="40">
        <v>0.46050339168967802</v>
      </c>
      <c r="KC139" s="40">
        <v>0.46095298411000996</v>
      </c>
      <c r="KD139" s="40">
        <v>0.46150637217225304</v>
      </c>
      <c r="KE139" s="40">
        <v>0.46208041352672197</v>
      </c>
      <c r="KF139" s="40">
        <v>0.46255350805959206</v>
      </c>
      <c r="KG139" s="40">
        <v>0.46284067353563602</v>
      </c>
      <c r="KH139" s="40">
        <v>0.46288694364246197</v>
      </c>
      <c r="KI139" s="40">
        <v>0.46271148106626397</v>
      </c>
      <c r="KJ139" s="40">
        <v>0.46239303533152404</v>
      </c>
      <c r="KK139" s="40">
        <v>0.46207311595605705</v>
      </c>
      <c r="KL139" s="40">
        <v>0.46184748719836699</v>
      </c>
      <c r="KM139" s="40">
        <v>0.46174550510366102</v>
      </c>
      <c r="KN139" s="40">
        <v>0.46174698653301699</v>
      </c>
      <c r="KO139" s="40">
        <v>0.46182293600423696</v>
      </c>
      <c r="KP139" s="40">
        <v>0.46193905795062401</v>
      </c>
      <c r="KQ139" s="40">
        <v>0.46205876280735303</v>
      </c>
      <c r="KR139" s="40">
        <v>0.46218037243568505</v>
      </c>
      <c r="KS139" s="40">
        <v>0.46231740876372496</v>
      </c>
      <c r="KT139" s="40">
        <v>0.46247982664327703</v>
      </c>
      <c r="KU139" s="40">
        <v>0.46266765409773497</v>
      </c>
      <c r="KV139" s="40">
        <v>0.462882944913031</v>
      </c>
      <c r="KW139" s="40">
        <v>0.46312842988272801</v>
      </c>
      <c r="KX139" s="40">
        <v>0.46340113652473497</v>
      </c>
      <c r="KY139" s="40">
        <v>0.46370918429741997</v>
      </c>
      <c r="KZ139" s="40">
        <v>0.46405218825321398</v>
      </c>
      <c r="LA139" s="40">
        <v>0.46444077884622997</v>
      </c>
      <c r="LB139" s="40">
        <v>0.46487675609599999</v>
      </c>
      <c r="LC139" s="40">
        <v>0.465355183867943</v>
      </c>
      <c r="LD139" s="40">
        <v>0.46587802447686499</v>
      </c>
      <c r="LE139" s="40">
        <v>0.46643674661928602</v>
      </c>
      <c r="LF139" s="40">
        <v>0.46703176949744196</v>
      </c>
      <c r="LG139" s="40">
        <v>0.46765780378400001</v>
      </c>
      <c r="LH139" s="40">
        <v>0.46831854322212896</v>
      </c>
      <c r="LI139" s="40">
        <v>0.46900934972160896</v>
      </c>
      <c r="LJ139" s="40">
        <v>0.46972366525270998</v>
      </c>
      <c r="LK139" s="40">
        <v>0.47045566393323596</v>
      </c>
      <c r="LL139" s="336" t="s">
        <v>851</v>
      </c>
      <c r="LM139" s="336" t="s">
        <v>851</v>
      </c>
      <c r="LN139" s="336" t="s">
        <v>1740</v>
      </c>
      <c r="LO139" s="40">
        <v>0.667197585105896</v>
      </c>
      <c r="LP139" s="40">
        <v>0.66389667987823486</v>
      </c>
      <c r="LQ139" s="40">
        <v>0.65971577167510986</v>
      </c>
      <c r="LR139" s="40">
        <v>0.6541256308555603</v>
      </c>
      <c r="LS139" s="40">
        <v>0.64706134796142578</v>
      </c>
      <c r="LT139" s="40">
        <v>0.63904106616973877</v>
      </c>
      <c r="LU139" s="40">
        <v>0.63304412364959717</v>
      </c>
      <c r="LV139" s="40">
        <v>0.62700730562210083</v>
      </c>
      <c r="LW139" s="40">
        <v>0.62039762735366821</v>
      </c>
      <c r="LX139" s="40">
        <v>0.61395692825317383</v>
      </c>
      <c r="LY139" s="40">
        <v>0.60755705833435059</v>
      </c>
      <c r="LZ139" s="40">
        <v>0.60143285989761353</v>
      </c>
      <c r="MA139" s="40">
        <v>0.59559100866317749</v>
      </c>
      <c r="MB139" s="40">
        <v>0.59057831764221191</v>
      </c>
      <c r="MC139" s="40">
        <v>0.58648645877838135</v>
      </c>
      <c r="MD139" s="40">
        <v>0.58404672145843506</v>
      </c>
      <c r="ME139" s="40">
        <v>0.58235293626785278</v>
      </c>
      <c r="MF139" s="40">
        <v>0.58221346139907837</v>
      </c>
      <c r="MG139" s="40">
        <v>0.5824701189994812</v>
      </c>
      <c r="MH139" s="40">
        <v>0.58313250541687012</v>
      </c>
      <c r="MI139" s="40">
        <v>0.58242201805114746</v>
      </c>
      <c r="MJ139" s="40">
        <v>0.58146184682846069</v>
      </c>
      <c r="MK139" s="40">
        <v>0.57966244220733643</v>
      </c>
      <c r="ML139" s="40">
        <v>0.57741802930831909</v>
      </c>
      <c r="MM139" s="40">
        <v>0.57531380653381348</v>
      </c>
      <c r="MN139" s="40">
        <v>0.57401937246322632</v>
      </c>
      <c r="MO139" s="40">
        <v>0.57288569211959839</v>
      </c>
      <c r="MP139" s="40">
        <v>0.57216274738311768</v>
      </c>
      <c r="MQ139" s="40">
        <v>0.57229173183441162</v>
      </c>
      <c r="MR139" s="40">
        <v>0.5719878077507019</v>
      </c>
      <c r="MS139" s="40">
        <v>0.57142859697341919</v>
      </c>
      <c r="MT139" s="40">
        <v>0.57060897350311279</v>
      </c>
      <c r="MU139" s="40">
        <v>0.56977778673171997</v>
      </c>
      <c r="MV139" s="40">
        <v>0.56912750005722046</v>
      </c>
      <c r="MW139" s="40">
        <v>0.56801801919937134</v>
      </c>
      <c r="MX139" s="40">
        <v>0.5655328631401062</v>
      </c>
      <c r="MY139" s="336" t="s">
        <v>851</v>
      </c>
      <c r="MZ139" s="336" t="s">
        <v>1740</v>
      </c>
      <c r="NA139" s="40">
        <v>0.60875171422958374</v>
      </c>
      <c r="NB139" s="40">
        <v>0.60229736566543579</v>
      </c>
      <c r="NC139" s="40">
        <v>0.595367431640625</v>
      </c>
      <c r="ND139" s="40">
        <v>0.58810627460479736</v>
      </c>
      <c r="NE139" s="40">
        <v>0.58003526926040649</v>
      </c>
      <c r="NF139" s="40">
        <v>0.57050204277038574</v>
      </c>
      <c r="NG139" s="40">
        <v>0.56146061420440674</v>
      </c>
      <c r="NH139" s="40">
        <v>0.55109488964080811</v>
      </c>
      <c r="NI139" s="40">
        <v>0.53976434469223022</v>
      </c>
      <c r="NJ139" s="40">
        <v>0.53006678819656372</v>
      </c>
      <c r="NK139" s="40">
        <v>0.52263373136520386</v>
      </c>
      <c r="NL139" s="40">
        <v>0.51809954643249512</v>
      </c>
      <c r="NM139" s="40">
        <v>0.51691371202468872</v>
      </c>
      <c r="NN139" s="40">
        <v>0.51704329252243042</v>
      </c>
      <c r="NO139" s="40">
        <v>0.51737451553344727</v>
      </c>
      <c r="NP139" s="40">
        <v>0.51750969886779785</v>
      </c>
      <c r="NQ139" s="40">
        <v>0.51686275005340576</v>
      </c>
      <c r="NR139" s="40">
        <v>0.5154150128364563</v>
      </c>
      <c r="NS139" s="40">
        <v>0.51354581117630005</v>
      </c>
      <c r="NT139" s="40">
        <v>0.51244980096817017</v>
      </c>
      <c r="NU139" s="40">
        <v>0.5115431547164917</v>
      </c>
      <c r="NV139" s="40">
        <v>0.51163738965988159</v>
      </c>
      <c r="NW139" s="40">
        <v>0.51214492321014404</v>
      </c>
      <c r="NX139" s="40">
        <v>0.51266086101531982</v>
      </c>
      <c r="NY139" s="40">
        <v>0.51338911056518555</v>
      </c>
      <c r="NZ139" s="40">
        <v>0.51455080509185791</v>
      </c>
      <c r="OA139" s="40">
        <v>0.51508712768554688</v>
      </c>
      <c r="OB139" s="40">
        <v>0.51563167572021484</v>
      </c>
      <c r="OC139" s="40">
        <v>0.51661628484725952</v>
      </c>
      <c r="OD139" s="40">
        <v>0.51631146669387817</v>
      </c>
      <c r="OE139" s="40">
        <v>0.51489919424057007</v>
      </c>
      <c r="OF139" s="40">
        <v>0.51191526651382446</v>
      </c>
      <c r="OG139" s="40">
        <v>0.50800001621246338</v>
      </c>
      <c r="OH139" s="40">
        <v>0.50335568189620972</v>
      </c>
      <c r="OI139" s="40">
        <v>0.49909910559654236</v>
      </c>
      <c r="OJ139" s="40">
        <v>0.49387755990028381</v>
      </c>
      <c r="OK139" s="336" t="s">
        <v>851</v>
      </c>
      <c r="OL139" s="336" t="s">
        <v>851</v>
      </c>
      <c r="OM139" s="336" t="s">
        <v>1740</v>
      </c>
      <c r="ON139" s="40">
        <v>0.60935831069946289</v>
      </c>
      <c r="OO139" s="40">
        <v>0.6103636622428894</v>
      </c>
      <c r="OP139" s="40">
        <v>0.60975468158721924</v>
      </c>
      <c r="OQ139" s="40">
        <v>0.60664033889770508</v>
      </c>
      <c r="OR139" s="40">
        <v>0.60111117362976074</v>
      </c>
      <c r="OS139" s="40">
        <v>0.59416681528091431</v>
      </c>
      <c r="OT139" s="40">
        <v>0.58893710374832153</v>
      </c>
      <c r="OU139" s="40">
        <v>0.58430659770965576</v>
      </c>
      <c r="OV139" s="40">
        <v>0.57879233360290527</v>
      </c>
      <c r="OW139" s="40">
        <v>0.57201188802719116</v>
      </c>
      <c r="OX139" s="40">
        <v>0.56378602981567383</v>
      </c>
      <c r="OY139" s="40">
        <v>0.55505281686782837</v>
      </c>
      <c r="OZ139" s="40">
        <v>0.54580008983612061</v>
      </c>
      <c r="PA139" s="40">
        <v>0.53619301319122314</v>
      </c>
      <c r="PB139" s="40">
        <v>0.52857142686843872</v>
      </c>
      <c r="PC139" s="40">
        <v>0.5237354040145874</v>
      </c>
      <c r="PD139" s="40">
        <v>0.52039217948913574</v>
      </c>
      <c r="PE139" s="40">
        <v>0.52015811204910278</v>
      </c>
      <c r="PF139" s="40">
        <v>0.52151393890380859</v>
      </c>
      <c r="PG139" s="40">
        <v>0.52329319715499878</v>
      </c>
      <c r="PH139" s="40">
        <v>0.5232887864112854</v>
      </c>
      <c r="PI139" s="40">
        <v>0.52347898483276367</v>
      </c>
      <c r="PJ139" s="40">
        <v>0.52284890413284302</v>
      </c>
      <c r="PK139" s="40">
        <v>0.52137815952301025</v>
      </c>
      <c r="PL139" s="40">
        <v>0.52008366584777832</v>
      </c>
      <c r="PM139" s="40">
        <v>0.52003371715545654</v>
      </c>
      <c r="PN139" s="40">
        <v>0.51976197957992554</v>
      </c>
      <c r="PO139" s="40">
        <v>0.51991432905197144</v>
      </c>
      <c r="PP139" s="40">
        <v>0.52093225717544556</v>
      </c>
      <c r="PQ139" s="40">
        <v>0.52109611034393311</v>
      </c>
      <c r="PR139" s="40">
        <v>0.52191060781478882</v>
      </c>
      <c r="PS139" s="40">
        <v>0.52162402868270874</v>
      </c>
      <c r="PT139" s="40">
        <v>0.52222222089767456</v>
      </c>
      <c r="PU139" s="40">
        <v>0.5225951075553894</v>
      </c>
      <c r="PV139" s="40">
        <v>0.52252250909805298</v>
      </c>
      <c r="PW139" s="40">
        <v>0.52063494920730591</v>
      </c>
      <c r="PX139" s="336" t="s">
        <v>851</v>
      </c>
      <c r="PY139" s="336" t="s">
        <v>851</v>
      </c>
      <c r="PZ139" s="40">
        <v>0.70099999999999996</v>
      </c>
      <c r="QA139" s="40">
        <v>0.69940000000000002</v>
      </c>
      <c r="QB139" s="40">
        <v>0.7238</v>
      </c>
      <c r="QC139" s="40">
        <v>0.69430000000000003</v>
      </c>
      <c r="QD139" s="40">
        <v>0.68610000000000004</v>
      </c>
      <c r="QE139" s="40">
        <v>0.67519999999999991</v>
      </c>
      <c r="QF139" s="40">
        <v>0.67930000000000001</v>
      </c>
      <c r="QG139" s="40">
        <v>0.68430000000000002</v>
      </c>
      <c r="QH139" s="40">
        <v>0.69629999999999992</v>
      </c>
      <c r="QI139" s="40">
        <v>0.70330000000000004</v>
      </c>
      <c r="QJ139" s="40">
        <v>0.71510000000000007</v>
      </c>
      <c r="QK139" s="40">
        <v>0.71989999999999998</v>
      </c>
      <c r="QL139" s="40">
        <v>0.72549999999999992</v>
      </c>
      <c r="QM139" s="40">
        <v>0.73750000000000004</v>
      </c>
      <c r="QN139" s="40">
        <v>0.7409</v>
      </c>
      <c r="QO139" s="40">
        <v>0.75549999999999995</v>
      </c>
      <c r="QP139" s="40">
        <v>0.7609999999999999</v>
      </c>
      <c r="QQ139" s="40">
        <v>0.77549999999999997</v>
      </c>
      <c r="QR139" s="40">
        <v>0.78239999999999998</v>
      </c>
      <c r="QS139" s="336" t="s">
        <v>851</v>
      </c>
      <c r="QT139" s="336" t="s">
        <v>851</v>
      </c>
      <c r="QU139" s="336" t="s">
        <v>851</v>
      </c>
      <c r="QV139" s="336" t="s">
        <v>851</v>
      </c>
      <c r="QW139" s="40">
        <v>8.8581359013915062E-3</v>
      </c>
      <c r="QX139" s="336" t="s">
        <v>851</v>
      </c>
      <c r="QY139" s="336" t="s">
        <v>851</v>
      </c>
      <c r="QZ139" s="336" t="s">
        <v>851</v>
      </c>
      <c r="RA139" s="336" t="s">
        <v>851</v>
      </c>
      <c r="RB139" s="336" t="s">
        <v>851</v>
      </c>
      <c r="RC139" s="336" t="s">
        <v>851</v>
      </c>
      <c r="RD139" s="336" t="s">
        <v>851</v>
      </c>
      <c r="RE139" s="336" t="s">
        <v>851</v>
      </c>
      <c r="RF139" s="40">
        <v>0.35700000000000004</v>
      </c>
      <c r="RG139" s="40">
        <v>2018</v>
      </c>
      <c r="RH139" s="336" t="s">
        <v>840</v>
      </c>
      <c r="RI139" s="336" t="s">
        <v>851</v>
      </c>
      <c r="RJ139" s="40">
        <v>9.0000000000000011E-3</v>
      </c>
      <c r="RK139" s="40">
        <v>2018</v>
      </c>
      <c r="RL139" s="336" t="s">
        <v>840</v>
      </c>
      <c r="RM139" s="336" t="s">
        <v>851</v>
      </c>
      <c r="RN139" s="40">
        <v>1.3000000000000001E-2</v>
      </c>
      <c r="RO139" s="40">
        <v>2018</v>
      </c>
      <c r="RP139" s="336" t="s">
        <v>840</v>
      </c>
      <c r="RQ139" s="336" t="s">
        <v>851</v>
      </c>
      <c r="RR139" s="40">
        <v>2.4E-2</v>
      </c>
      <c r="RS139" s="40">
        <v>2018</v>
      </c>
      <c r="RT139" s="336" t="s">
        <v>840</v>
      </c>
      <c r="RU139" s="336" t="s">
        <v>851</v>
      </c>
      <c r="RV139" s="40">
        <v>0.20600000000000002</v>
      </c>
      <c r="RW139" s="40">
        <v>2018</v>
      </c>
      <c r="RX139" s="336" t="s">
        <v>840</v>
      </c>
      <c r="RY139" s="336" t="s">
        <v>851</v>
      </c>
      <c r="RZ139" s="336" t="s">
        <v>838</v>
      </c>
      <c r="SA139" s="40">
        <v>0.18409097194671631</v>
      </c>
      <c r="SB139" s="40">
        <v>0.18847072124481201</v>
      </c>
      <c r="SC139" s="40">
        <v>0.18625158071517944</v>
      </c>
      <c r="SD139" s="40">
        <v>0.19811798632144928</v>
      </c>
      <c r="SE139" s="40">
        <v>0.20756888389587402</v>
      </c>
      <c r="SF139" s="336" t="s">
        <v>851</v>
      </c>
      <c r="SG139" s="336" t="s">
        <v>851</v>
      </c>
      <c r="SH139" s="40">
        <v>0.20932610332965851</v>
      </c>
      <c r="SI139" s="40">
        <v>0.20917220413684845</v>
      </c>
      <c r="SJ139" s="40">
        <v>0.19183748960494995</v>
      </c>
      <c r="SK139" s="40">
        <v>0.20380496978759766</v>
      </c>
      <c r="SL139" s="40">
        <v>0.21367645263671875</v>
      </c>
      <c r="SM139" s="336" t="s">
        <v>840</v>
      </c>
      <c r="SN139" s="336" t="s">
        <v>851</v>
      </c>
      <c r="SO139" s="336" t="s">
        <v>851</v>
      </c>
      <c r="SP139" s="40">
        <v>3.7534661591053009E-2</v>
      </c>
      <c r="SQ139" s="40">
        <v>2.5573110207915306E-2</v>
      </c>
      <c r="SR139" s="40">
        <v>3.2518226653337479E-2</v>
      </c>
      <c r="SS139" s="40">
        <v>2.7828291058540344E-2</v>
      </c>
      <c r="ST139" s="40">
        <v>-8.7568163871765137E-3</v>
      </c>
      <c r="SU139" s="336" t="s">
        <v>838</v>
      </c>
      <c r="SV139" s="336" t="s">
        <v>851</v>
      </c>
      <c r="SW139" s="336" t="s">
        <v>851</v>
      </c>
      <c r="SX139" s="40">
        <v>3.9787199348211288E-2</v>
      </c>
      <c r="SY139" s="40">
        <v>3.1122228130698204E-2</v>
      </c>
      <c r="SZ139" s="40">
        <v>3.5031791776418686E-2</v>
      </c>
      <c r="TA139" s="40">
        <v>3.3588238060474396E-2</v>
      </c>
      <c r="TB139" s="40">
        <v>4.2473696172237396E-2</v>
      </c>
      <c r="TC139" s="336" t="s">
        <v>840</v>
      </c>
      <c r="TD139" s="336" t="s">
        <v>851</v>
      </c>
      <c r="TE139" s="336" t="s">
        <v>851</v>
      </c>
      <c r="TF139" s="336" t="s">
        <v>851</v>
      </c>
      <c r="TG139" s="40">
        <v>5.0125423818826675E-2</v>
      </c>
      <c r="TH139" s="40">
        <v>3.9291426539421082E-2</v>
      </c>
      <c r="TI139" s="40">
        <v>4.6276453882455826E-2</v>
      </c>
      <c r="TJ139" s="40">
        <v>4.2662449181079865E-2</v>
      </c>
      <c r="TK139" s="40">
        <v>4.8656719736754894E-3</v>
      </c>
      <c r="TL139" s="336" t="s">
        <v>838</v>
      </c>
      <c r="TM139" s="336" t="s">
        <v>851</v>
      </c>
      <c r="TN139" s="336" t="s">
        <v>851</v>
      </c>
      <c r="TO139" s="336" t="s">
        <v>851</v>
      </c>
      <c r="TP139" s="40">
        <v>5.1394246518611908E-2</v>
      </c>
      <c r="TQ139" s="40">
        <v>4.3754670768976212E-2</v>
      </c>
      <c r="TR139" s="40">
        <v>4.7428902238607407E-2</v>
      </c>
      <c r="TS139" s="40">
        <v>4.3245568871498108E-2</v>
      </c>
      <c r="TT139" s="40">
        <v>4.5120738446712494E-2</v>
      </c>
      <c r="TU139" s="336" t="s">
        <v>840</v>
      </c>
      <c r="TV139" s="336" t="s">
        <v>851</v>
      </c>
      <c r="TW139" s="40">
        <v>19000</v>
      </c>
      <c r="TX139" s="336" t="s">
        <v>840</v>
      </c>
      <c r="TY139" s="336" t="s">
        <v>851</v>
      </c>
      <c r="TZ139" s="40">
        <v>18788.33203125</v>
      </c>
      <c r="UA139" s="336" t="s">
        <v>838</v>
      </c>
      <c r="UB139" s="336" t="s">
        <v>851</v>
      </c>
      <c r="UC139" s="40">
        <v>17186.2718804412</v>
      </c>
      <c r="UD139" s="336" t="s">
        <v>840</v>
      </c>
      <c r="UE139" s="336" t="s">
        <v>851</v>
      </c>
      <c r="UF139" s="336" t="s">
        <v>851</v>
      </c>
      <c r="UG139" s="40">
        <v>0.14995166659355164</v>
      </c>
      <c r="UH139" s="40">
        <v>0.16419513523578644</v>
      </c>
      <c r="UI139" s="40">
        <v>0.18660461902618408</v>
      </c>
      <c r="UJ139" s="40">
        <v>0.20266248285770416</v>
      </c>
      <c r="UK139" s="40">
        <v>0.21218219399452209</v>
      </c>
      <c r="UL139" s="336" t="s">
        <v>838</v>
      </c>
      <c r="UM139" s="336" t="s">
        <v>851</v>
      </c>
      <c r="UN139" s="336" t="s">
        <v>851</v>
      </c>
      <c r="UO139" s="336" t="s">
        <v>851</v>
      </c>
      <c r="UP139" s="40">
        <v>0.17221395671367645</v>
      </c>
      <c r="UQ139" s="40">
        <v>0.17983874678611755</v>
      </c>
      <c r="UR139" s="40">
        <v>0.19253869354724884</v>
      </c>
      <c r="US139" s="40">
        <v>0.20511959493160248</v>
      </c>
      <c r="UT139" s="40">
        <v>0.24692635238170624</v>
      </c>
      <c r="UU139" s="336" t="s">
        <v>840</v>
      </c>
    </row>
    <row r="140" spans="1:567">
      <c r="A140" s="336" t="s">
        <v>517</v>
      </c>
      <c r="B140" s="336" t="s">
        <v>100</v>
      </c>
      <c r="C140" s="336" t="s">
        <v>325</v>
      </c>
      <c r="D140" s="40">
        <v>4.1511259973049164E-2</v>
      </c>
      <c r="E140" s="336" t="s">
        <v>436</v>
      </c>
      <c r="F140" s="40">
        <v>4.7559630125761032E-2</v>
      </c>
      <c r="G140" s="336" t="s">
        <v>1741</v>
      </c>
      <c r="H140" s="40">
        <v>5.0293412059545517E-2</v>
      </c>
      <c r="I140" s="336" t="s">
        <v>1447</v>
      </c>
      <c r="J140" s="40">
        <v>4.3368671089410782E-2</v>
      </c>
      <c r="K140" s="336" t="s">
        <v>1803</v>
      </c>
      <c r="L140" s="336" t="s">
        <v>436</v>
      </c>
      <c r="M140" s="40">
        <v>0.50399905443191528</v>
      </c>
      <c r="N140" s="40">
        <v>0.51916587352752686</v>
      </c>
      <c r="O140" s="336" t="s">
        <v>436</v>
      </c>
      <c r="P140" s="40">
        <v>0.50399905443191528</v>
      </c>
      <c r="Q140" s="336" t="s">
        <v>436</v>
      </c>
      <c r="R140" s="40">
        <v>0.56302797794342041</v>
      </c>
      <c r="S140" s="336" t="s">
        <v>436</v>
      </c>
      <c r="T140" s="40">
        <v>0.52104264497756958</v>
      </c>
      <c r="U140" s="336" t="s">
        <v>436</v>
      </c>
      <c r="V140" s="336" t="s">
        <v>851</v>
      </c>
      <c r="W140" s="336" t="s">
        <v>1741</v>
      </c>
      <c r="X140" s="40">
        <v>0.55400556325912476</v>
      </c>
      <c r="Y140" s="40">
        <v>0.56697946786880493</v>
      </c>
      <c r="Z140" s="336" t="s">
        <v>1741</v>
      </c>
      <c r="AA140" s="40">
        <v>0.55400556325912476</v>
      </c>
      <c r="AB140" s="336" t="s">
        <v>1741</v>
      </c>
      <c r="AC140" s="40">
        <v>0.59127157926559448</v>
      </c>
      <c r="AD140" s="336" t="s">
        <v>1741</v>
      </c>
      <c r="AE140" s="40">
        <v>0.54192626476287842</v>
      </c>
      <c r="AF140" s="336" t="s">
        <v>1741</v>
      </c>
      <c r="AG140" s="336" t="s">
        <v>851</v>
      </c>
      <c r="AH140" s="336" t="s">
        <v>1447</v>
      </c>
      <c r="AI140" s="40">
        <v>0.37531980872154236</v>
      </c>
      <c r="AJ140" s="40">
        <v>0.39182591438293457</v>
      </c>
      <c r="AK140" s="336" t="s">
        <v>1447</v>
      </c>
      <c r="AL140" s="40">
        <v>0.37531980872154236</v>
      </c>
      <c r="AM140" s="336" t="s">
        <v>1447</v>
      </c>
      <c r="AN140" s="40">
        <v>0.39183232188224792</v>
      </c>
      <c r="AO140" s="336" t="s">
        <v>1447</v>
      </c>
      <c r="AP140" s="40">
        <v>0.36832267045974731</v>
      </c>
      <c r="AQ140" s="336" t="s">
        <v>1447</v>
      </c>
      <c r="AR140" s="336" t="s">
        <v>851</v>
      </c>
      <c r="AS140" s="336" t="s">
        <v>1803</v>
      </c>
      <c r="AT140" s="40">
        <v>0.56298571825027466</v>
      </c>
      <c r="AU140" s="40">
        <v>0.57478642463684082</v>
      </c>
      <c r="AV140" s="336" t="s">
        <v>1803</v>
      </c>
      <c r="AW140" s="40">
        <v>0.56298571825027466</v>
      </c>
      <c r="AX140" s="336" t="s">
        <v>1803</v>
      </c>
      <c r="AY140" s="40">
        <v>0.59448069334030151</v>
      </c>
      <c r="AZ140" s="336" t="s">
        <v>1803</v>
      </c>
      <c r="BA140" s="40">
        <v>0.55029255151748657</v>
      </c>
      <c r="BB140" s="336" t="s">
        <v>1803</v>
      </c>
      <c r="BC140" s="336" t="s">
        <v>851</v>
      </c>
      <c r="BD140" s="336" t="s">
        <v>436</v>
      </c>
      <c r="BE140" s="40">
        <v>3.7197103500366211</v>
      </c>
      <c r="BF140" s="336" t="s">
        <v>827</v>
      </c>
      <c r="BG140" s="40">
        <v>5.7542839050292969</v>
      </c>
      <c r="BH140" s="336" t="s">
        <v>1447</v>
      </c>
      <c r="BI140" s="40">
        <v>6.0936799049377441</v>
      </c>
      <c r="BJ140" s="336" t="s">
        <v>1803</v>
      </c>
      <c r="BK140" s="40">
        <v>4.9064726829528809</v>
      </c>
      <c r="BL140" s="336" t="s">
        <v>851</v>
      </c>
      <c r="BM140" s="40">
        <v>1.7702271938323975</v>
      </c>
      <c r="BN140" s="336" t="s">
        <v>838</v>
      </c>
      <c r="BO140" s="336" t="s">
        <v>851</v>
      </c>
      <c r="BP140" s="336" t="s">
        <v>436</v>
      </c>
      <c r="BQ140" s="40">
        <v>3.7975269369781017E-3</v>
      </c>
      <c r="BR140" s="40">
        <v>3.7252451293170452E-3</v>
      </c>
      <c r="BS140" s="40">
        <v>3.1811995431780815E-3</v>
      </c>
      <c r="BT140" s="40">
        <v>2.9729900415986776E-3</v>
      </c>
      <c r="BU140" s="40">
        <v>2.9729704838246107E-3</v>
      </c>
      <c r="BV140" s="336" t="s">
        <v>851</v>
      </c>
      <c r="BW140" s="336" t="s">
        <v>827</v>
      </c>
      <c r="BX140" s="40">
        <v>9.436056949198246E-3</v>
      </c>
      <c r="BY140" s="40">
        <v>1.0913527570664883E-2</v>
      </c>
      <c r="BZ140" s="40">
        <v>1.2536105699837208E-2</v>
      </c>
      <c r="CA140" s="40">
        <v>1.3357254676520824E-2</v>
      </c>
      <c r="CB140" s="40">
        <v>1.3909786008298397E-2</v>
      </c>
      <c r="CC140" s="336" t="s">
        <v>851</v>
      </c>
      <c r="CD140" s="336" t="s">
        <v>1447</v>
      </c>
      <c r="CE140" s="40">
        <v>1.0831939056515694E-2</v>
      </c>
      <c r="CF140" s="40">
        <v>1.2352483347058296E-2</v>
      </c>
      <c r="CG140" s="40">
        <v>1.3508135452866554E-2</v>
      </c>
      <c r="CH140" s="40">
        <v>1.4154835604131222E-2</v>
      </c>
      <c r="CI140" s="40">
        <v>1.4645036309957504E-2</v>
      </c>
      <c r="CJ140" s="336" t="s">
        <v>851</v>
      </c>
      <c r="CK140" s="336" t="s">
        <v>1803</v>
      </c>
      <c r="CL140" s="40">
        <v>1.1847476474940777E-2</v>
      </c>
      <c r="CM140" s="40">
        <v>1.3240511529147625E-2</v>
      </c>
      <c r="CN140" s="40">
        <v>1.4003288000822067E-2</v>
      </c>
      <c r="CO140" s="40">
        <v>1.4649322256445885E-2</v>
      </c>
      <c r="CP140" s="40">
        <v>1.5156620182096958E-2</v>
      </c>
      <c r="CQ140" s="336" t="s">
        <v>851</v>
      </c>
      <c r="CR140" s="40">
        <v>9.2412881851196289</v>
      </c>
      <c r="CS140" s="40">
        <v>9.6092042922973633</v>
      </c>
      <c r="CT140" s="40">
        <v>10.173054695129395</v>
      </c>
      <c r="CU140" s="40">
        <v>11.034448623657227</v>
      </c>
      <c r="CV140" s="40">
        <v>12.016599655151367</v>
      </c>
      <c r="CW140" s="336" t="s">
        <v>1741</v>
      </c>
      <c r="CX140" s="336" t="s">
        <v>851</v>
      </c>
      <c r="CY140" s="40">
        <v>9.4659023284912109</v>
      </c>
      <c r="CZ140" s="40">
        <v>9.9269552230834961</v>
      </c>
      <c r="DA140" s="40">
        <v>10.665276527404785</v>
      </c>
      <c r="DB140" s="40">
        <v>11.610970497131348</v>
      </c>
      <c r="DC140" s="40">
        <v>12.651766777038574</v>
      </c>
      <c r="DD140" s="336" t="s">
        <v>1447</v>
      </c>
      <c r="DE140" s="336" t="s">
        <v>851</v>
      </c>
      <c r="DF140" s="40">
        <v>13.093755722045898</v>
      </c>
      <c r="DG140" s="336" t="s">
        <v>1803</v>
      </c>
      <c r="DH140" s="336" t="s">
        <v>851</v>
      </c>
      <c r="DI140" s="336" t="s">
        <v>851</v>
      </c>
      <c r="DJ140" s="336">
        <v>12.3</v>
      </c>
      <c r="DK140" s="336" t="s">
        <v>1738</v>
      </c>
      <c r="DL140" s="336" t="s">
        <v>851</v>
      </c>
      <c r="DM140" s="336" t="s">
        <v>851</v>
      </c>
      <c r="DN140" s="336" t="s">
        <v>436</v>
      </c>
      <c r="DO140" s="40">
        <v>-1.87975715380162E-3</v>
      </c>
      <c r="DP140" s="40">
        <v>-4.1993814520537853E-3</v>
      </c>
      <c r="DQ140" s="40">
        <v>-1.382956188172102E-2</v>
      </c>
      <c r="DR140" s="40">
        <v>-2.5152500718832016E-2</v>
      </c>
      <c r="DS140" s="40">
        <v>-6.1070132069289684E-3</v>
      </c>
      <c r="DT140" s="336" t="s">
        <v>851</v>
      </c>
      <c r="DU140" s="336" t="s">
        <v>827</v>
      </c>
      <c r="DV140" s="40">
        <v>-3.860346507281065E-3</v>
      </c>
      <c r="DW140" s="40">
        <v>-8.4711639210581779E-3</v>
      </c>
      <c r="DX140" s="40">
        <v>-1.3787861913442612E-2</v>
      </c>
      <c r="DY140" s="40">
        <v>-7.3837400414049625E-3</v>
      </c>
      <c r="DZ140" s="40">
        <v>1.1543839937075973E-3</v>
      </c>
      <c r="EA140" s="336" t="s">
        <v>851</v>
      </c>
      <c r="EB140" s="336" t="s">
        <v>1447</v>
      </c>
      <c r="EC140" s="40">
        <v>-1.4037867076694965E-3</v>
      </c>
      <c r="ED140" s="40">
        <v>-7.0440876297652721E-3</v>
      </c>
      <c r="EE140" s="40">
        <v>-1.5040425583720207E-2</v>
      </c>
      <c r="EF140" s="40">
        <v>-8.7311200331896544E-4</v>
      </c>
      <c r="EG140" s="40">
        <v>-1.3475975021719933E-2</v>
      </c>
      <c r="EH140" s="336" t="s">
        <v>851</v>
      </c>
      <c r="EI140" s="336" t="s">
        <v>1803</v>
      </c>
      <c r="EJ140" s="40">
        <v>-3.8995679933577776E-3</v>
      </c>
      <c r="EK140" s="40">
        <v>-7.1736867539584637E-3</v>
      </c>
      <c r="EL140" s="40">
        <v>-4.2417636141180992E-3</v>
      </c>
      <c r="EM140" s="40">
        <v>-3.6659026518464088E-3</v>
      </c>
      <c r="EN140" s="40">
        <v>-1.4181341975927353E-2</v>
      </c>
      <c r="EO140" s="336" t="s">
        <v>851</v>
      </c>
      <c r="EP140" s="336" t="s">
        <v>851</v>
      </c>
      <c r="EQ140" s="336" t="s">
        <v>851</v>
      </c>
      <c r="ER140" s="40">
        <v>0.71660000000000001</v>
      </c>
      <c r="ES140" s="336" t="s">
        <v>1739</v>
      </c>
      <c r="ET140" s="336" t="s">
        <v>851</v>
      </c>
      <c r="EU140" s="336" t="s">
        <v>851</v>
      </c>
      <c r="EV140" s="40">
        <v>0.76180000000000003</v>
      </c>
      <c r="EW140" s="336" t="s">
        <v>1739</v>
      </c>
      <c r="EX140" s="336" t="s">
        <v>851</v>
      </c>
      <c r="EY140" s="336" t="s">
        <v>851</v>
      </c>
      <c r="EZ140" s="40">
        <v>0.66879999999999995</v>
      </c>
      <c r="FA140" s="336" t="s">
        <v>1739</v>
      </c>
      <c r="FB140" s="336" t="s">
        <v>851</v>
      </c>
      <c r="FC140" s="40">
        <v>2.2391131147742271E-2</v>
      </c>
      <c r="FD140" s="40">
        <v>1.1514467187225819E-2</v>
      </c>
      <c r="FE140" s="40">
        <v>6.9626853801310062E-3</v>
      </c>
      <c r="FF140" s="40">
        <v>2.1299257874488831E-2</v>
      </c>
      <c r="FG140" s="40">
        <v>1.9622398540377617E-2</v>
      </c>
      <c r="FH140" s="336" t="s">
        <v>838</v>
      </c>
      <c r="FI140" s="336" t="s">
        <v>851</v>
      </c>
      <c r="FJ140" s="40">
        <v>6.3218876719474792E-2</v>
      </c>
      <c r="FK140" s="40">
        <v>5.678403377532959E-2</v>
      </c>
      <c r="FL140" s="40">
        <v>5.2427679300308228E-2</v>
      </c>
      <c r="FM140" s="40">
        <v>4.8491824418306351E-2</v>
      </c>
      <c r="FN140" s="40">
        <v>4.3531849980354309E-2</v>
      </c>
      <c r="FO140" s="336" t="s">
        <v>840</v>
      </c>
      <c r="FP140" s="336" t="s">
        <v>851</v>
      </c>
      <c r="FQ140" s="40"/>
      <c r="FR140" s="336" t="s">
        <v>1737</v>
      </c>
      <c r="FS140" s="336" t="s">
        <v>851</v>
      </c>
      <c r="FT140" s="336" t="s">
        <v>851</v>
      </c>
      <c r="FU140" s="40">
        <v>0.19717836380004883</v>
      </c>
      <c r="FV140" s="40">
        <v>0.2050018310546875</v>
      </c>
      <c r="FW140" s="40">
        <v>0.21162579953670502</v>
      </c>
      <c r="FX140" s="40">
        <v>4.7722615301609039E-2</v>
      </c>
      <c r="FY140" s="40">
        <v>-0.16061942279338837</v>
      </c>
      <c r="FZ140" s="336" t="s">
        <v>840</v>
      </c>
      <c r="GA140" s="336" t="s">
        <v>851</v>
      </c>
      <c r="GB140" s="336" t="s">
        <v>851</v>
      </c>
      <c r="GC140" s="336" t="s">
        <v>851</v>
      </c>
      <c r="GD140" s="336" t="s">
        <v>851</v>
      </c>
      <c r="GE140" s="336" t="s">
        <v>851</v>
      </c>
      <c r="GF140" s="336" t="s">
        <v>851</v>
      </c>
      <c r="GG140" s="336" t="s">
        <v>851</v>
      </c>
      <c r="GH140" s="336" t="s">
        <v>851</v>
      </c>
      <c r="GI140" s="336" t="s">
        <v>851</v>
      </c>
      <c r="GJ140" s="336" t="s">
        <v>851</v>
      </c>
      <c r="GK140" s="40">
        <v>436300</v>
      </c>
      <c r="GL140" s="40">
        <v>441525</v>
      </c>
      <c r="GM140" s="40">
        <v>446175</v>
      </c>
      <c r="GN140" s="40">
        <v>451630</v>
      </c>
      <c r="GO140" s="40">
        <v>458095</v>
      </c>
      <c r="GP140" s="40">
        <v>465158</v>
      </c>
      <c r="GQ140" s="40">
        <v>472637</v>
      </c>
      <c r="GR140" s="40">
        <v>479993</v>
      </c>
      <c r="GS140" s="40">
        <v>488650</v>
      </c>
      <c r="GT140" s="40">
        <v>497783</v>
      </c>
      <c r="GU140" s="40">
        <v>506953</v>
      </c>
      <c r="GV140" s="40">
        <v>518347</v>
      </c>
      <c r="GW140" s="40">
        <v>530946</v>
      </c>
      <c r="GX140" s="40">
        <v>543360</v>
      </c>
      <c r="GY140" s="40">
        <v>556319</v>
      </c>
      <c r="GZ140" s="40">
        <v>569604</v>
      </c>
      <c r="HA140" s="40">
        <v>582014</v>
      </c>
      <c r="HB140" s="40">
        <v>596336</v>
      </c>
      <c r="HC140" s="40">
        <v>607950</v>
      </c>
      <c r="HD140" s="40">
        <v>620001</v>
      </c>
      <c r="HE140" s="40">
        <v>632275</v>
      </c>
      <c r="HF140" s="40">
        <v>640000</v>
      </c>
      <c r="HG140" s="40">
        <v>647000</v>
      </c>
      <c r="HH140" s="40">
        <v>653000</v>
      </c>
      <c r="HI140" s="40">
        <v>659000</v>
      </c>
      <c r="HJ140" s="40">
        <v>664000</v>
      </c>
      <c r="HK140" s="40">
        <v>670000</v>
      </c>
      <c r="HL140" s="40">
        <v>676000</v>
      </c>
      <c r="HM140" s="40">
        <v>682000</v>
      </c>
      <c r="HN140" s="40">
        <v>688000</v>
      </c>
      <c r="HO140" s="40">
        <v>693000</v>
      </c>
      <c r="HP140" s="40">
        <v>699000</v>
      </c>
      <c r="HQ140" s="40">
        <v>704000</v>
      </c>
      <c r="HR140" s="40">
        <v>710000</v>
      </c>
      <c r="HS140" s="40">
        <v>715000</v>
      </c>
      <c r="HT140" s="40">
        <v>720000</v>
      </c>
      <c r="HU140" s="40">
        <v>725000</v>
      </c>
      <c r="HV140" s="40">
        <v>730000</v>
      </c>
      <c r="HW140" s="40">
        <v>735000</v>
      </c>
      <c r="HX140" s="40">
        <v>740000</v>
      </c>
      <c r="HY140" s="40">
        <v>744000</v>
      </c>
      <c r="HZ140" s="40">
        <v>749000</v>
      </c>
      <c r="IA140" s="40">
        <v>753000</v>
      </c>
      <c r="IB140" s="40">
        <v>757000</v>
      </c>
      <c r="IC140" s="40">
        <v>762000</v>
      </c>
      <c r="ID140" s="40">
        <v>766000</v>
      </c>
      <c r="IE140" s="40">
        <v>770000</v>
      </c>
      <c r="IF140" s="40">
        <v>774000</v>
      </c>
      <c r="IG140" s="40">
        <v>778000</v>
      </c>
      <c r="IH140" s="40">
        <v>782000</v>
      </c>
      <c r="II140" s="40">
        <v>785000</v>
      </c>
      <c r="IJ140" s="336" t="s">
        <v>851</v>
      </c>
      <c r="IK140" s="336" t="s">
        <v>851</v>
      </c>
      <c r="IL140" s="336" t="s">
        <v>851</v>
      </c>
      <c r="IM140" s="40">
        <v>2.1553119644522667E-2</v>
      </c>
      <c r="IN140" s="40">
        <v>2.4309763684868813E-2</v>
      </c>
      <c r="IO140" s="40">
        <v>1.9288375973701477E-2</v>
      </c>
      <c r="IP140" s="40">
        <v>1.9628448411822319E-2</v>
      </c>
      <c r="IQ140" s="40">
        <v>1.9603334367275238E-2</v>
      </c>
      <c r="IR140" s="40">
        <v>1.2143750675022602E-2</v>
      </c>
      <c r="IS140" s="40">
        <v>1.0878117755055428E-2</v>
      </c>
      <c r="IT140" s="40">
        <v>9.2308344319462776E-3</v>
      </c>
      <c r="IU140" s="40">
        <v>9.1464053839445114E-3</v>
      </c>
      <c r="IV140" s="40">
        <v>7.5586149469017982E-3</v>
      </c>
      <c r="IW140" s="40">
        <v>8.9955627918243408E-3</v>
      </c>
      <c r="IX140" s="40">
        <v>8.9153638109564781E-3</v>
      </c>
      <c r="IY140" s="40">
        <v>8.8365813717246056E-3</v>
      </c>
      <c r="IZ140" s="40">
        <v>8.7591800838708878E-3</v>
      </c>
      <c r="JA140" s="40">
        <v>7.2411610744893551E-3</v>
      </c>
      <c r="JB140" s="40">
        <v>8.6207427084445953E-3</v>
      </c>
      <c r="JC140" s="40">
        <v>7.1276137605309486E-3</v>
      </c>
      <c r="JD140" s="40">
        <v>8.4866136312484741E-3</v>
      </c>
      <c r="JE140" s="40">
        <v>7.0175728760659695E-3</v>
      </c>
      <c r="JF140" s="40">
        <v>6.9686691276729107E-3</v>
      </c>
      <c r="JG140" s="40">
        <v>6.9204429164528847E-3</v>
      </c>
      <c r="JH140" s="40">
        <v>6.8728793412446976E-3</v>
      </c>
      <c r="JI140" s="40">
        <v>6.8259648978710175E-3</v>
      </c>
      <c r="JJ140" s="40">
        <v>6.779687013477087E-3</v>
      </c>
      <c r="JK140" s="40">
        <v>5.3908484987914562E-3</v>
      </c>
      <c r="JL140" s="40">
        <v>6.6979485563933849E-3</v>
      </c>
      <c r="JM140" s="40">
        <v>5.3262445144355297E-3</v>
      </c>
      <c r="JN140" s="40">
        <v>5.2980254404246807E-3</v>
      </c>
      <c r="JO140" s="40">
        <v>6.5833022817969322E-3</v>
      </c>
      <c r="JP140" s="40">
        <v>5.2356142550706863E-3</v>
      </c>
      <c r="JQ140" s="40">
        <v>5.2083451300859451E-3</v>
      </c>
      <c r="JR140" s="40">
        <v>5.1813586615025997E-3</v>
      </c>
      <c r="JS140" s="40">
        <v>5.1546506583690643E-3</v>
      </c>
      <c r="JT140" s="40">
        <v>5.1282164640724659E-3</v>
      </c>
      <c r="JU140" s="40">
        <v>3.8289772346615791E-3</v>
      </c>
      <c r="JV140" s="336" t="s">
        <v>1740</v>
      </c>
      <c r="JW140" s="336" t="s">
        <v>851</v>
      </c>
      <c r="JX140" s="336" t="s">
        <v>851</v>
      </c>
      <c r="JY140" s="336" t="s">
        <v>851</v>
      </c>
      <c r="JZ140" s="336" t="s">
        <v>851</v>
      </c>
      <c r="KA140" s="336" t="s">
        <v>1740</v>
      </c>
      <c r="KB140" s="40">
        <v>0.50188886987177594</v>
      </c>
      <c r="KC140" s="40">
        <v>0.50286396923002497</v>
      </c>
      <c r="KD140" s="40">
        <v>0.50378433353493901</v>
      </c>
      <c r="KE140" s="40">
        <v>0.50460741025148803</v>
      </c>
      <c r="KF140" s="40">
        <v>0.50527016711870498</v>
      </c>
      <c r="KG140" s="40">
        <v>0.50574942170306803</v>
      </c>
      <c r="KH140" s="40">
        <v>0.50602381169917499</v>
      </c>
      <c r="KI140" s="40">
        <v>0.50612500330807797</v>
      </c>
      <c r="KJ140" s="40">
        <v>0.506116587284833</v>
      </c>
      <c r="KK140" s="40">
        <v>0.50606385788057306</v>
      </c>
      <c r="KL140" s="40">
        <v>0.50602690287225205</v>
      </c>
      <c r="KM140" s="40">
        <v>0.506016113921679</v>
      </c>
      <c r="KN140" s="40">
        <v>0.506024221694924</v>
      </c>
      <c r="KO140" s="40">
        <v>0.50604148837291496</v>
      </c>
      <c r="KP140" s="40">
        <v>0.50604246816640197</v>
      </c>
      <c r="KQ140" s="40">
        <v>0.50602598124992704</v>
      </c>
      <c r="KR140" s="40">
        <v>0.50598505997991305</v>
      </c>
      <c r="KS140" s="40">
        <v>0.50592197530301097</v>
      </c>
      <c r="KT140" s="40">
        <v>0.50585871497107704</v>
      </c>
      <c r="KU140" s="40">
        <v>0.50577668534005604</v>
      </c>
      <c r="KV140" s="40">
        <v>0.50569042527122499</v>
      </c>
      <c r="KW140" s="40">
        <v>0.50559164156002101</v>
      </c>
      <c r="KX140" s="40">
        <v>0.50548054403437703</v>
      </c>
      <c r="KY140" s="40">
        <v>0.505364815637252</v>
      </c>
      <c r="KZ140" s="40">
        <v>0.50523506022450104</v>
      </c>
      <c r="LA140" s="40">
        <v>0.50510828653704798</v>
      </c>
      <c r="LB140" s="40">
        <v>0.504971113080809</v>
      </c>
      <c r="LC140" s="40">
        <v>0.50482172674980708</v>
      </c>
      <c r="LD140" s="40">
        <v>0.50467409196883894</v>
      </c>
      <c r="LE140" s="40">
        <v>0.50452685462195002</v>
      </c>
      <c r="LF140" s="40">
        <v>0.50437205426659404</v>
      </c>
      <c r="LG140" s="40">
        <v>0.50421694076350199</v>
      </c>
      <c r="LH140" s="40">
        <v>0.50406085556583702</v>
      </c>
      <c r="LI140" s="40">
        <v>0.50389988649058903</v>
      </c>
      <c r="LJ140" s="40">
        <v>0.50374046112414905</v>
      </c>
      <c r="LK140" s="40">
        <v>0.50359076540965608</v>
      </c>
      <c r="LL140" s="336" t="s">
        <v>851</v>
      </c>
      <c r="LM140" s="336" t="s">
        <v>851</v>
      </c>
      <c r="LN140" s="336" t="s">
        <v>1740</v>
      </c>
      <c r="LO140" s="40">
        <v>0.69627845287322998</v>
      </c>
      <c r="LP140" s="40">
        <v>0.69718253612518311</v>
      </c>
      <c r="LQ140" s="40">
        <v>0.69828253984451294</v>
      </c>
      <c r="LR140" s="40">
        <v>0.69937986135482788</v>
      </c>
      <c r="LS140" s="40">
        <v>0.70017790794372559</v>
      </c>
      <c r="LT140" s="40">
        <v>0.70051640272140503</v>
      </c>
      <c r="LU140" s="40">
        <v>0.69687497615814209</v>
      </c>
      <c r="LV140" s="40">
        <v>0.69397217035293579</v>
      </c>
      <c r="LW140" s="40">
        <v>0.69065850973129272</v>
      </c>
      <c r="LX140" s="40">
        <v>0.68740516901016235</v>
      </c>
      <c r="LY140" s="40">
        <v>0.6852409839630127</v>
      </c>
      <c r="LZ140" s="40">
        <v>0.68059700727462769</v>
      </c>
      <c r="MA140" s="40">
        <v>0.67751479148864746</v>
      </c>
      <c r="MB140" s="40">
        <v>0.67302054166793823</v>
      </c>
      <c r="MC140" s="40">
        <v>0.67005813121795654</v>
      </c>
      <c r="MD140" s="40">
        <v>0.66666668653488159</v>
      </c>
      <c r="ME140" s="40">
        <v>0.66237479448318481</v>
      </c>
      <c r="MF140" s="40">
        <v>0.65767043828964233</v>
      </c>
      <c r="MG140" s="40">
        <v>0.65352112054824829</v>
      </c>
      <c r="MH140" s="40">
        <v>0.65034967660903931</v>
      </c>
      <c r="MI140" s="40">
        <v>0.64583331346511841</v>
      </c>
      <c r="MJ140" s="40">
        <v>0.64275860786437988</v>
      </c>
      <c r="MK140" s="40">
        <v>0.63972604274749756</v>
      </c>
      <c r="ML140" s="40">
        <v>0.63673466444015503</v>
      </c>
      <c r="MM140" s="40">
        <v>0.63378375768661499</v>
      </c>
      <c r="MN140" s="40">
        <v>0.63172042369842529</v>
      </c>
      <c r="MO140" s="40">
        <v>0.62883847951889038</v>
      </c>
      <c r="MP140" s="40">
        <v>0.62815403938293457</v>
      </c>
      <c r="MQ140" s="40">
        <v>0.62615585327148438</v>
      </c>
      <c r="MR140" s="40">
        <v>0.6233595609664917</v>
      </c>
      <c r="MS140" s="40">
        <v>0.62140989303588867</v>
      </c>
      <c r="MT140" s="40">
        <v>0.61948049068450928</v>
      </c>
      <c r="MU140" s="40">
        <v>0.61757105588912964</v>
      </c>
      <c r="MV140" s="40">
        <v>0.61439591646194458</v>
      </c>
      <c r="MW140" s="40">
        <v>0.61253196001052856</v>
      </c>
      <c r="MX140" s="40">
        <v>0.61019110679626465</v>
      </c>
      <c r="MY140" s="336" t="s">
        <v>851</v>
      </c>
      <c r="MZ140" s="336" t="s">
        <v>1740</v>
      </c>
      <c r="NA140" s="40">
        <v>0.64495158195495605</v>
      </c>
      <c r="NB140" s="40">
        <v>0.64530748128890991</v>
      </c>
      <c r="NC140" s="40">
        <v>0.64571148157119751</v>
      </c>
      <c r="ND140" s="40">
        <v>0.64593964815139771</v>
      </c>
      <c r="NE140" s="40">
        <v>0.64572477340698242</v>
      </c>
      <c r="NF140" s="40">
        <v>0.64495354890823364</v>
      </c>
      <c r="NG140" s="40">
        <v>0.640625</v>
      </c>
      <c r="NH140" s="40">
        <v>0.63523954153060913</v>
      </c>
      <c r="NI140" s="40">
        <v>0.63093417882919312</v>
      </c>
      <c r="NJ140" s="40">
        <v>0.62670713663101196</v>
      </c>
      <c r="NK140" s="40">
        <v>0.62349396944046021</v>
      </c>
      <c r="NL140" s="40">
        <v>0.61641788482666016</v>
      </c>
      <c r="NM140" s="40">
        <v>0.61390531063079834</v>
      </c>
      <c r="NN140" s="40">
        <v>0.60850441455841064</v>
      </c>
      <c r="NO140" s="40">
        <v>0.60465115308761597</v>
      </c>
      <c r="NP140" s="40">
        <v>0.60028862953186035</v>
      </c>
      <c r="NQ140" s="40">
        <v>0.59656649827957153</v>
      </c>
      <c r="NR140" s="40">
        <v>0.59232956171035767</v>
      </c>
      <c r="NS140" s="40">
        <v>0.58873242139816284</v>
      </c>
      <c r="NT140" s="40">
        <v>0.58601397275924683</v>
      </c>
      <c r="NU140" s="40">
        <v>0.58333331346511841</v>
      </c>
      <c r="NV140" s="40">
        <v>0.58068966865539551</v>
      </c>
      <c r="NW140" s="40">
        <v>0.5794520378112793</v>
      </c>
      <c r="NX140" s="40">
        <v>0.57687073945999146</v>
      </c>
      <c r="NY140" s="40">
        <v>0.57432430982589722</v>
      </c>
      <c r="NZ140" s="40">
        <v>0.573924720287323</v>
      </c>
      <c r="OA140" s="40">
        <v>0.56875836849212646</v>
      </c>
      <c r="OB140" s="40">
        <v>0.56839311122894287</v>
      </c>
      <c r="OC140" s="40">
        <v>0.56538969278335571</v>
      </c>
      <c r="OD140" s="40">
        <v>0.5629921555519104</v>
      </c>
      <c r="OE140" s="40">
        <v>0.56005221605300903</v>
      </c>
      <c r="OF140" s="40">
        <v>0.55714285373687744</v>
      </c>
      <c r="OG140" s="40">
        <v>0.55426359176635742</v>
      </c>
      <c r="OH140" s="40">
        <v>0.551413893699646</v>
      </c>
      <c r="OI140" s="40">
        <v>0.54987210035324097</v>
      </c>
      <c r="OJ140" s="40">
        <v>0.54649680852890015</v>
      </c>
      <c r="OK140" s="336" t="s">
        <v>851</v>
      </c>
      <c r="OL140" s="336" t="s">
        <v>851</v>
      </c>
      <c r="OM140" s="336" t="s">
        <v>1740</v>
      </c>
      <c r="ON140" s="40">
        <v>0.63640177249908447</v>
      </c>
      <c r="OO140" s="40">
        <v>0.63757914304733276</v>
      </c>
      <c r="OP140" s="40">
        <v>0.63943815231323242</v>
      </c>
      <c r="OQ140" s="40">
        <v>0.64162677526473999</v>
      </c>
      <c r="OR140" s="40">
        <v>0.64373284578323364</v>
      </c>
      <c r="OS140" s="40">
        <v>0.6455308198928833</v>
      </c>
      <c r="OT140" s="40">
        <v>0.64218747615814209</v>
      </c>
      <c r="OU140" s="40">
        <v>0.63987636566162109</v>
      </c>
      <c r="OV140" s="40">
        <v>0.63705974817276001</v>
      </c>
      <c r="OW140" s="40">
        <v>0.63429439067840576</v>
      </c>
      <c r="OX140" s="40">
        <v>0.6325300931930542</v>
      </c>
      <c r="OY140" s="40">
        <v>0.62835818529129028</v>
      </c>
      <c r="OZ140" s="40">
        <v>0.62426036596298218</v>
      </c>
      <c r="PA140" s="40">
        <v>0.61876833438873291</v>
      </c>
      <c r="PB140" s="40">
        <v>0.61627906560897827</v>
      </c>
      <c r="PC140" s="40">
        <v>0.61327558755874634</v>
      </c>
      <c r="PD140" s="40">
        <v>0.60944205522537231</v>
      </c>
      <c r="PE140" s="40">
        <v>0.60227274894714355</v>
      </c>
      <c r="PF140" s="40">
        <v>0.59859156608581543</v>
      </c>
      <c r="PG140" s="40">
        <v>0.59580421447753906</v>
      </c>
      <c r="PH140" s="40">
        <v>0.59166663885116577</v>
      </c>
      <c r="PI140" s="40">
        <v>0.58896553516387939</v>
      </c>
      <c r="PJ140" s="40">
        <v>0.58630138635635376</v>
      </c>
      <c r="PK140" s="40">
        <v>0.58367347717285156</v>
      </c>
      <c r="PL140" s="40">
        <v>0.5810810923576355</v>
      </c>
      <c r="PM140" s="40">
        <v>0.57930105924606323</v>
      </c>
      <c r="PN140" s="40">
        <v>0.57676905393600464</v>
      </c>
      <c r="PO140" s="40">
        <v>0.57636123895645142</v>
      </c>
      <c r="PP140" s="40">
        <v>0.57463669776916504</v>
      </c>
      <c r="PQ140" s="40">
        <v>0.57217848300933838</v>
      </c>
      <c r="PR140" s="40">
        <v>0.5704960823059082</v>
      </c>
      <c r="PS140" s="40">
        <v>0.56883114576339722</v>
      </c>
      <c r="PT140" s="40">
        <v>0.56718343496322632</v>
      </c>
      <c r="PU140" s="40">
        <v>0.56298202276229858</v>
      </c>
      <c r="PV140" s="40">
        <v>0.56138110160827637</v>
      </c>
      <c r="PW140" s="40">
        <v>0.55923569202423096</v>
      </c>
      <c r="PX140" s="336" t="s">
        <v>851</v>
      </c>
      <c r="PY140" s="336" t="s">
        <v>851</v>
      </c>
      <c r="PZ140" s="40">
        <v>0.63859999999999995</v>
      </c>
      <c r="QA140" s="40">
        <v>0.65090000000000003</v>
      </c>
      <c r="QB140" s="40">
        <v>0.6431</v>
      </c>
      <c r="QC140" s="40">
        <v>0.65590000000000004</v>
      </c>
      <c r="QD140" s="40">
        <v>0.66469999999999996</v>
      </c>
      <c r="QE140" s="40">
        <v>0.6694</v>
      </c>
      <c r="QF140" s="40">
        <v>0.66449999999999998</v>
      </c>
      <c r="QG140" s="40">
        <v>0.66269999999999996</v>
      </c>
      <c r="QH140" s="40">
        <v>0.68330000000000002</v>
      </c>
      <c r="QI140" s="40">
        <v>0.67959999999999998</v>
      </c>
      <c r="QJ140" s="40">
        <v>0.67689999999999995</v>
      </c>
      <c r="QK140" s="40">
        <v>0.6905</v>
      </c>
      <c r="QL140" s="40">
        <v>0.69269999999999998</v>
      </c>
      <c r="QM140" s="40">
        <v>0.70079999999999998</v>
      </c>
      <c r="QN140" s="40">
        <v>0.70660000000000001</v>
      </c>
      <c r="QO140" s="40">
        <v>0.69609999999999994</v>
      </c>
      <c r="QP140" s="40">
        <v>0.7</v>
      </c>
      <c r="QQ140" s="40">
        <v>0.7077</v>
      </c>
      <c r="QR140" s="40">
        <v>0.71660000000000001</v>
      </c>
      <c r="QS140" s="336" t="s">
        <v>851</v>
      </c>
      <c r="QT140" s="336" t="s">
        <v>851</v>
      </c>
      <c r="QU140" s="336" t="s">
        <v>851</v>
      </c>
      <c r="QV140" s="336" t="s">
        <v>851</v>
      </c>
      <c r="QW140" s="40">
        <v>1.249752938747406E-2</v>
      </c>
      <c r="QX140" s="336" t="s">
        <v>851</v>
      </c>
      <c r="QY140" s="336" t="s">
        <v>851</v>
      </c>
      <c r="QZ140" s="336" t="s">
        <v>851</v>
      </c>
      <c r="RA140" s="336" t="s">
        <v>851</v>
      </c>
      <c r="RB140" s="336" t="s">
        <v>851</v>
      </c>
      <c r="RC140" s="336" t="s">
        <v>851</v>
      </c>
      <c r="RD140" s="336" t="s">
        <v>851</v>
      </c>
      <c r="RE140" s="336" t="s">
        <v>851</v>
      </c>
      <c r="RF140" s="40">
        <v>0.35399999999999998</v>
      </c>
      <c r="RG140" s="40">
        <v>2018</v>
      </c>
      <c r="RH140" s="336" t="s">
        <v>840</v>
      </c>
      <c r="RI140" s="336" t="s">
        <v>851</v>
      </c>
      <c r="RJ140" s="40">
        <v>3.0000000000000001E-3</v>
      </c>
      <c r="RK140" s="40">
        <v>2018</v>
      </c>
      <c r="RL140" s="336" t="s">
        <v>840</v>
      </c>
      <c r="RM140" s="336" t="s">
        <v>851</v>
      </c>
      <c r="RN140" s="40">
        <v>4.0000000000000001E-3</v>
      </c>
      <c r="RO140" s="40">
        <v>2018</v>
      </c>
      <c r="RP140" s="336" t="s">
        <v>840</v>
      </c>
      <c r="RQ140" s="336" t="s">
        <v>851</v>
      </c>
      <c r="RR140" s="40">
        <v>6.0000000000000001E-3</v>
      </c>
      <c r="RS140" s="40">
        <v>2018</v>
      </c>
      <c r="RT140" s="336" t="s">
        <v>840</v>
      </c>
      <c r="RU140" s="336" t="s">
        <v>851</v>
      </c>
      <c r="RV140" s="40">
        <v>0.17499999999999999</v>
      </c>
      <c r="RW140" s="40">
        <v>2018</v>
      </c>
      <c r="RX140" s="336" t="s">
        <v>840</v>
      </c>
      <c r="RY140" s="336" t="s">
        <v>851</v>
      </c>
      <c r="RZ140" s="336" t="s">
        <v>838</v>
      </c>
      <c r="SA140" s="40">
        <v>0.16688694059848785</v>
      </c>
      <c r="SB140" s="40">
        <v>0.17007552087306976</v>
      </c>
      <c r="SC140" s="40">
        <v>0.17455849051475525</v>
      </c>
      <c r="SD140" s="40">
        <v>0.16589297354221344</v>
      </c>
      <c r="SE140" s="40">
        <v>0.15255776047706604</v>
      </c>
      <c r="SF140" s="336" t="s">
        <v>851</v>
      </c>
      <c r="SG140" s="336" t="s">
        <v>851</v>
      </c>
      <c r="SH140" s="40">
        <v>0.1912267804145813</v>
      </c>
      <c r="SI140" s="40">
        <v>0.18602347373962402</v>
      </c>
      <c r="SJ140" s="40">
        <v>0.18523062765598297</v>
      </c>
      <c r="SK140" s="40">
        <v>0.17760112881660461</v>
      </c>
      <c r="SL140" s="40">
        <v>0.16879810392856598</v>
      </c>
      <c r="SM140" s="336" t="s">
        <v>840</v>
      </c>
      <c r="SN140" s="336" t="s">
        <v>851</v>
      </c>
      <c r="SO140" s="336" t="s">
        <v>851</v>
      </c>
      <c r="SP140" s="40">
        <v>2.5526471436023712E-2</v>
      </c>
      <c r="SQ140" s="40">
        <v>2.4344250559806824E-2</v>
      </c>
      <c r="SR140" s="40">
        <v>2.4437619373202324E-2</v>
      </c>
      <c r="SS140" s="40">
        <v>2.0541451871395111E-2</v>
      </c>
      <c r="ST140" s="40">
        <v>-1.3219033367931843E-2</v>
      </c>
      <c r="SU140" s="336" t="s">
        <v>838</v>
      </c>
      <c r="SV140" s="336" t="s">
        <v>851</v>
      </c>
      <c r="SW140" s="336" t="s">
        <v>851</v>
      </c>
      <c r="SX140" s="40">
        <v>3.0146371573209763E-2</v>
      </c>
      <c r="SY140" s="40">
        <v>2.7307625859975815E-2</v>
      </c>
      <c r="SZ140" s="40">
        <v>3.0509855598211288E-2</v>
      </c>
      <c r="TA140" s="40">
        <v>3.1617827713489532E-2</v>
      </c>
      <c r="TB140" s="40">
        <v>2.2709954530000687E-2</v>
      </c>
      <c r="TC140" s="336" t="s">
        <v>840</v>
      </c>
      <c r="TD140" s="336" t="s">
        <v>851</v>
      </c>
      <c r="TE140" s="336" t="s">
        <v>851</v>
      </c>
      <c r="TF140" s="336" t="s">
        <v>851</v>
      </c>
      <c r="TG140" s="40">
        <v>7.4546309188008308E-3</v>
      </c>
      <c r="TH140" s="40">
        <v>3.4915080759674311E-3</v>
      </c>
      <c r="TI140" s="40">
        <v>3.5323903430253267E-3</v>
      </c>
      <c r="TJ140" s="40">
        <v>6.5888359677046537E-4</v>
      </c>
      <c r="TK140" s="40">
        <v>-2.9727304354310036E-2</v>
      </c>
      <c r="TL140" s="336" t="s">
        <v>838</v>
      </c>
      <c r="TM140" s="336" t="s">
        <v>851</v>
      </c>
      <c r="TN140" s="336" t="s">
        <v>851</v>
      </c>
      <c r="TO140" s="336" t="s">
        <v>851</v>
      </c>
      <c r="TP140" s="40">
        <v>1.1904779821634293E-2</v>
      </c>
      <c r="TQ140" s="40">
        <v>7.1313250809907913E-3</v>
      </c>
      <c r="TR140" s="40">
        <v>8.5541699081659317E-3</v>
      </c>
      <c r="TS140" s="40">
        <v>9.9419821053743362E-3</v>
      </c>
      <c r="TT140" s="40">
        <v>3.0815047211945057E-3</v>
      </c>
      <c r="TU140" s="336" t="s">
        <v>840</v>
      </c>
      <c r="TV140" s="336" t="s">
        <v>851</v>
      </c>
      <c r="TW140" s="40">
        <v>73830</v>
      </c>
      <c r="TX140" s="336" t="s">
        <v>840</v>
      </c>
      <c r="TY140" s="336" t="s">
        <v>851</v>
      </c>
      <c r="TZ140" s="40">
        <v>111813.9609375</v>
      </c>
      <c r="UA140" s="336" t="s">
        <v>838</v>
      </c>
      <c r="UB140" s="336" t="s">
        <v>851</v>
      </c>
      <c r="UC140" s="40">
        <v>104583.715895899</v>
      </c>
      <c r="UD140" s="336" t="s">
        <v>840</v>
      </c>
      <c r="UE140" s="336" t="s">
        <v>851</v>
      </c>
      <c r="UF140" s="336" t="s">
        <v>851</v>
      </c>
      <c r="UG140" s="40">
        <v>0.18927806615829468</v>
      </c>
      <c r="UH140" s="40">
        <v>0.18158999085426331</v>
      </c>
      <c r="UI140" s="40">
        <v>0.18152117729187012</v>
      </c>
      <c r="UJ140" s="40">
        <v>0.18719223141670227</v>
      </c>
      <c r="UK140" s="40">
        <v>0.17218016088008881</v>
      </c>
      <c r="UL140" s="336" t="s">
        <v>838</v>
      </c>
      <c r="UM140" s="336" t="s">
        <v>851</v>
      </c>
      <c r="UN140" s="336" t="s">
        <v>851</v>
      </c>
      <c r="UO140" s="336" t="s">
        <v>851</v>
      </c>
      <c r="UP140" s="40">
        <v>0.2544456422328949</v>
      </c>
      <c r="UQ140" s="40">
        <v>0.24280750751495361</v>
      </c>
      <c r="UR140" s="40">
        <v>0.2376583069562912</v>
      </c>
      <c r="US140" s="40">
        <v>0.22609294950962067</v>
      </c>
      <c r="UT140" s="40">
        <v>0.21232995390892029</v>
      </c>
      <c r="UU140" s="336" t="s">
        <v>840</v>
      </c>
    </row>
    <row r="141" spans="1:567">
      <c r="A141" s="336" t="s">
        <v>517</v>
      </c>
      <c r="B141" s="336" t="s">
        <v>102</v>
      </c>
      <c r="C141" s="336" t="s">
        <v>326</v>
      </c>
      <c r="D141" s="40">
        <v>3.0974207445979118E-2</v>
      </c>
      <c r="E141" s="336" t="s">
        <v>436</v>
      </c>
      <c r="F141" s="40">
        <v>4.2259611189365387E-2</v>
      </c>
      <c r="G141" s="336" t="s">
        <v>1741</v>
      </c>
      <c r="H141" s="40">
        <v>3.4863822162151337E-2</v>
      </c>
      <c r="I141" s="336" t="s">
        <v>1447</v>
      </c>
      <c r="J141" s="40">
        <v>3.5460092127323151E-2</v>
      </c>
      <c r="K141" s="336" t="s">
        <v>1803</v>
      </c>
      <c r="L141" s="336" t="s">
        <v>436</v>
      </c>
      <c r="M141" s="40">
        <v>0.34464508295059204</v>
      </c>
      <c r="N141" s="40"/>
      <c r="O141" s="336" t="s">
        <v>1736</v>
      </c>
      <c r="P141" s="40"/>
      <c r="Q141" s="336" t="s">
        <v>1736</v>
      </c>
      <c r="R141" s="40">
        <v>0.37440451979637146</v>
      </c>
      <c r="S141" s="336" t="s">
        <v>436</v>
      </c>
      <c r="T141" s="40">
        <v>0.34464508295059204</v>
      </c>
      <c r="U141" s="336" t="s">
        <v>436</v>
      </c>
      <c r="V141" s="336" t="s">
        <v>851</v>
      </c>
      <c r="W141" s="336" t="s">
        <v>1741</v>
      </c>
      <c r="X141" s="40">
        <v>0.33534640073776245</v>
      </c>
      <c r="Y141" s="40"/>
      <c r="Z141" s="336" t="s">
        <v>1736</v>
      </c>
      <c r="AA141" s="40"/>
      <c r="AB141" s="336" t="s">
        <v>1736</v>
      </c>
      <c r="AC141" s="40">
        <v>0.33534640073776245</v>
      </c>
      <c r="AD141" s="336" t="s">
        <v>1741</v>
      </c>
      <c r="AE141" s="40">
        <v>0.31091848015785217</v>
      </c>
      <c r="AF141" s="336" t="s">
        <v>1741</v>
      </c>
      <c r="AG141" s="336" t="s">
        <v>851</v>
      </c>
      <c r="AH141" s="336" t="s">
        <v>1447</v>
      </c>
      <c r="AI141" s="40">
        <v>0.31860485672950745</v>
      </c>
      <c r="AJ141" s="40"/>
      <c r="AK141" s="336" t="s">
        <v>1736</v>
      </c>
      <c r="AL141" s="40"/>
      <c r="AM141" s="336" t="s">
        <v>1736</v>
      </c>
      <c r="AN141" s="40">
        <v>0.31860485672950745</v>
      </c>
      <c r="AO141" s="336" t="s">
        <v>1447</v>
      </c>
      <c r="AP141" s="40">
        <v>0.29698207974433899</v>
      </c>
      <c r="AQ141" s="336" t="s">
        <v>1447</v>
      </c>
      <c r="AR141" s="336" t="s">
        <v>851</v>
      </c>
      <c r="AS141" s="336" t="s">
        <v>1803</v>
      </c>
      <c r="AT141" s="40">
        <v>0.318656325340271</v>
      </c>
      <c r="AU141" s="40"/>
      <c r="AV141" s="336" t="s">
        <v>1736</v>
      </c>
      <c r="AW141" s="40"/>
      <c r="AX141" s="336" t="s">
        <v>1736</v>
      </c>
      <c r="AY141" s="40">
        <v>0.318656325340271</v>
      </c>
      <c r="AZ141" s="336" t="s">
        <v>1803</v>
      </c>
      <c r="BA141" s="40">
        <v>0.29703006148338318</v>
      </c>
      <c r="BB141" s="336" t="s">
        <v>1803</v>
      </c>
      <c r="BC141" s="336" t="s">
        <v>851</v>
      </c>
      <c r="BD141" s="336" t="s">
        <v>436</v>
      </c>
      <c r="BE141" s="40">
        <v>1.5741454362869263</v>
      </c>
      <c r="BF141" s="336" t="s">
        <v>827</v>
      </c>
      <c r="BG141" s="40">
        <v>1.6657947301864624</v>
      </c>
      <c r="BH141" s="336" t="s">
        <v>1447</v>
      </c>
      <c r="BI141" s="40">
        <v>2.6632580757141113</v>
      </c>
      <c r="BJ141" s="336" t="s">
        <v>1803</v>
      </c>
      <c r="BK141" s="40">
        <v>3.6955947875976563</v>
      </c>
      <c r="BL141" s="336" t="s">
        <v>851</v>
      </c>
      <c r="BM141" s="40">
        <v>2.5403203964233398</v>
      </c>
      <c r="BN141" s="336" t="s">
        <v>470</v>
      </c>
      <c r="BO141" s="336" t="s">
        <v>851</v>
      </c>
      <c r="BP141" s="336" t="s">
        <v>436</v>
      </c>
      <c r="BQ141" s="40">
        <v>1.217324286699295E-2</v>
      </c>
      <c r="BR141" s="40">
        <v>1.2837018817663193E-2</v>
      </c>
      <c r="BS141" s="40">
        <v>1.4180256053805351E-2</v>
      </c>
      <c r="BT141" s="40">
        <v>1.1662872508168221E-2</v>
      </c>
      <c r="BU141" s="40">
        <v>8.7645649909973145E-3</v>
      </c>
      <c r="BV141" s="336" t="s">
        <v>851</v>
      </c>
      <c r="BW141" s="336" t="s">
        <v>827</v>
      </c>
      <c r="BX141" s="40">
        <v>1.4289744198322296E-2</v>
      </c>
      <c r="BY141" s="40">
        <v>1.5094269067049026E-2</v>
      </c>
      <c r="BZ141" s="40">
        <v>1.6462666913866997E-2</v>
      </c>
      <c r="CA141" s="40">
        <v>1.4982404187321663E-2</v>
      </c>
      <c r="CB141" s="40">
        <v>1.5153816901147366E-2</v>
      </c>
      <c r="CC141" s="336" t="s">
        <v>851</v>
      </c>
      <c r="CD141" s="336" t="s">
        <v>1447</v>
      </c>
      <c r="CE141" s="40">
        <v>1.4978100545704365E-2</v>
      </c>
      <c r="CF141" s="40">
        <v>1.5800951048731804E-2</v>
      </c>
      <c r="CG141" s="40">
        <v>1.6145331785082817E-2</v>
      </c>
      <c r="CH141" s="40">
        <v>1.5550957061350346E-2</v>
      </c>
      <c r="CI141" s="40">
        <v>1.6345381736755371E-2</v>
      </c>
      <c r="CJ141" s="336" t="s">
        <v>851</v>
      </c>
      <c r="CK141" s="336" t="s">
        <v>1803</v>
      </c>
      <c r="CL141" s="40">
        <v>1.5409660525619984E-2</v>
      </c>
      <c r="CM141" s="40">
        <v>1.642705500125885E-2</v>
      </c>
      <c r="CN141" s="40">
        <v>1.5669118613004684E-2</v>
      </c>
      <c r="CO141" s="40">
        <v>1.6355834901332855E-2</v>
      </c>
      <c r="CP141" s="40">
        <v>1.7191452905535698E-2</v>
      </c>
      <c r="CQ141" s="336" t="s">
        <v>851</v>
      </c>
      <c r="CR141" s="40">
        <v>5.8062558174133301</v>
      </c>
      <c r="CS141" s="40">
        <v>6.3941841125488281</v>
      </c>
      <c r="CT141" s="40">
        <v>7.0059409141540527</v>
      </c>
      <c r="CU141" s="40">
        <v>7.8942046165466309</v>
      </c>
      <c r="CV141" s="40">
        <v>8.9445104598999023</v>
      </c>
      <c r="CW141" s="336" t="s">
        <v>1741</v>
      </c>
      <c r="CX141" s="336" t="s">
        <v>851</v>
      </c>
      <c r="CY141" s="40">
        <v>6.1434588432312012</v>
      </c>
      <c r="CZ141" s="40">
        <v>6.7627439498901367</v>
      </c>
      <c r="DA141" s="40">
        <v>7.5108718872070313</v>
      </c>
      <c r="DB141" s="40">
        <v>8.5043611526489258</v>
      </c>
      <c r="DC141" s="40">
        <v>9.6478137969970703</v>
      </c>
      <c r="DD141" s="336" t="s">
        <v>1447</v>
      </c>
      <c r="DE141" s="336" t="s">
        <v>851</v>
      </c>
      <c r="DF141" s="40">
        <v>10.147144317626953</v>
      </c>
      <c r="DG141" s="336" t="s">
        <v>1803</v>
      </c>
      <c r="DH141" s="336" t="s">
        <v>851</v>
      </c>
      <c r="DI141" s="336" t="s">
        <v>851</v>
      </c>
      <c r="DJ141" s="336" t="s">
        <v>851</v>
      </c>
      <c r="DK141" s="336" t="s">
        <v>1737</v>
      </c>
      <c r="DL141" s="336" t="s">
        <v>851</v>
      </c>
      <c r="DM141" s="336" t="s">
        <v>851</v>
      </c>
      <c r="DN141" s="336" t="s">
        <v>436</v>
      </c>
      <c r="DO141" s="40">
        <v>6.7921015433967113E-3</v>
      </c>
      <c r="DP141" s="40">
        <v>1.7432477325201035E-2</v>
      </c>
      <c r="DQ141" s="40">
        <v>4.381285235285759E-2</v>
      </c>
      <c r="DR141" s="40">
        <v>2.5151407346129417E-2</v>
      </c>
      <c r="DS141" s="40">
        <v>0.21225893497467041</v>
      </c>
      <c r="DT141" s="336" t="s">
        <v>851</v>
      </c>
      <c r="DU141" s="336" t="s">
        <v>827</v>
      </c>
      <c r="DV141" s="40">
        <v>1.0632326826453209E-2</v>
      </c>
      <c r="DW141" s="40">
        <v>3.3108241856098175E-2</v>
      </c>
      <c r="DX141" s="40">
        <v>1.5302985906600952E-2</v>
      </c>
      <c r="DY141" s="40">
        <v>6.5602011978626251E-2</v>
      </c>
      <c r="DZ141" s="40">
        <v>-7.6654635369777679E-2</v>
      </c>
      <c r="EA141" s="336" t="s">
        <v>851</v>
      </c>
      <c r="EB141" s="336" t="s">
        <v>1447</v>
      </c>
      <c r="EC141" s="40">
        <v>8.7131736800074577E-3</v>
      </c>
      <c r="ED141" s="40">
        <v>1.0976486839354038E-2</v>
      </c>
      <c r="EE141" s="40">
        <v>-6.3114850781857967E-3</v>
      </c>
      <c r="EF141" s="40">
        <v>-7.1677833795547485E-2</v>
      </c>
      <c r="EG141" s="40">
        <v>4.6019531786441803E-2</v>
      </c>
      <c r="EH141" s="336" t="s">
        <v>851</v>
      </c>
      <c r="EI141" s="336" t="s">
        <v>1803</v>
      </c>
      <c r="EJ141" s="40">
        <v>1.14759411662817E-2</v>
      </c>
      <c r="EK141" s="40">
        <v>-1.0802330449223518E-2</v>
      </c>
      <c r="EL141" s="40">
        <v>-4.3023251928389072E-3</v>
      </c>
      <c r="EM141" s="40">
        <v>-7.1498684585094452E-2</v>
      </c>
      <c r="EN141" s="40">
        <v>-6.7865557968616486E-2</v>
      </c>
      <c r="EO141" s="336" t="s">
        <v>851</v>
      </c>
      <c r="EP141" s="336" t="s">
        <v>851</v>
      </c>
      <c r="EQ141" s="336" t="s">
        <v>851</v>
      </c>
      <c r="ER141" s="40">
        <v>0.78150000000000008</v>
      </c>
      <c r="ES141" s="336" t="s">
        <v>1739</v>
      </c>
      <c r="ET141" s="336" t="s">
        <v>851</v>
      </c>
      <c r="EU141" s="336" t="s">
        <v>851</v>
      </c>
      <c r="EV141" s="40">
        <v>0.84389999999999998</v>
      </c>
      <c r="EW141" s="336" t="s">
        <v>1739</v>
      </c>
      <c r="EX141" s="336" t="s">
        <v>851</v>
      </c>
      <c r="EY141" s="336" t="s">
        <v>851</v>
      </c>
      <c r="EZ141" s="40">
        <v>0.72510000000000008</v>
      </c>
      <c r="FA141" s="336" t="s">
        <v>1739</v>
      </c>
      <c r="FB141" s="336" t="s">
        <v>851</v>
      </c>
      <c r="FC141" s="40"/>
      <c r="FD141" s="40"/>
      <c r="FE141" s="40"/>
      <c r="FF141" s="40"/>
      <c r="FG141" s="40"/>
      <c r="FH141" s="336" t="s">
        <v>1737</v>
      </c>
      <c r="FI141" s="336" t="s">
        <v>851</v>
      </c>
      <c r="FJ141" s="40">
        <v>0.29776144027709961</v>
      </c>
      <c r="FK141" s="40">
        <v>0.29391324520111084</v>
      </c>
      <c r="FL141" s="40">
        <v>0.33753001689910889</v>
      </c>
      <c r="FM141" s="40">
        <v>0.2947099506855011</v>
      </c>
      <c r="FN141" s="40">
        <v>0.33643838763237</v>
      </c>
      <c r="FO141" s="336" t="s">
        <v>840</v>
      </c>
      <c r="FP141" s="336" t="s">
        <v>851</v>
      </c>
      <c r="FQ141" s="40"/>
      <c r="FR141" s="336" t="s">
        <v>1737</v>
      </c>
      <c r="FS141" s="336" t="s">
        <v>851</v>
      </c>
      <c r="FT141" s="336" t="s">
        <v>851</v>
      </c>
      <c r="FU141" s="40">
        <v>8.0656625330448151E-2</v>
      </c>
      <c r="FV141" s="40">
        <v>9.3508251011371613E-2</v>
      </c>
      <c r="FW141" s="40">
        <v>6.0205038636922836E-2</v>
      </c>
      <c r="FX141" s="40">
        <v>4.519498348236084E-2</v>
      </c>
      <c r="FY141" s="40">
        <v>0.11747124791145325</v>
      </c>
      <c r="FZ141" s="336" t="s">
        <v>840</v>
      </c>
      <c r="GA141" s="336" t="s">
        <v>851</v>
      </c>
      <c r="GB141" s="336" t="s">
        <v>851</v>
      </c>
      <c r="GC141" s="336" t="s">
        <v>851</v>
      </c>
      <c r="GD141" s="336" t="s">
        <v>851</v>
      </c>
      <c r="GE141" s="336" t="s">
        <v>851</v>
      </c>
      <c r="GF141" s="336" t="s">
        <v>851</v>
      </c>
      <c r="GG141" s="336" t="s">
        <v>851</v>
      </c>
      <c r="GH141" s="336" t="s">
        <v>851</v>
      </c>
      <c r="GI141" s="336" t="s">
        <v>851</v>
      </c>
      <c r="GJ141" s="336" t="s">
        <v>851</v>
      </c>
      <c r="GK141" s="40">
        <v>427772</v>
      </c>
      <c r="GL141" s="40">
        <v>437928</v>
      </c>
      <c r="GM141" s="40">
        <v>448813</v>
      </c>
      <c r="GN141" s="40">
        <v>460157</v>
      </c>
      <c r="GO141" s="40">
        <v>471600</v>
      </c>
      <c r="GP141" s="40">
        <v>482863</v>
      </c>
      <c r="GQ141" s="40">
        <v>493804</v>
      </c>
      <c r="GR141" s="40">
        <v>504504</v>
      </c>
      <c r="GS141" s="40">
        <v>515232</v>
      </c>
      <c r="GT141" s="40">
        <v>526401</v>
      </c>
      <c r="GU141" s="40">
        <v>538215</v>
      </c>
      <c r="GV141" s="40">
        <v>550833</v>
      </c>
      <c r="GW141" s="40">
        <v>564037</v>
      </c>
      <c r="GX141" s="40">
        <v>577368</v>
      </c>
      <c r="GY141" s="40">
        <v>590210</v>
      </c>
      <c r="GZ141" s="40">
        <v>602093</v>
      </c>
      <c r="HA141" s="40">
        <v>612824</v>
      </c>
      <c r="HB141" s="40">
        <v>622578</v>
      </c>
      <c r="HC141" s="40">
        <v>631633</v>
      </c>
      <c r="HD141" s="40">
        <v>640446</v>
      </c>
      <c r="HE141" s="40">
        <v>649342</v>
      </c>
      <c r="HF141" s="40">
        <v>658000</v>
      </c>
      <c r="HG141" s="40">
        <v>667000</v>
      </c>
      <c r="HH141" s="40">
        <v>677000</v>
      </c>
      <c r="HI141" s="40">
        <v>685000</v>
      </c>
      <c r="HJ141" s="40">
        <v>694000</v>
      </c>
      <c r="HK141" s="40">
        <v>702000</v>
      </c>
      <c r="HL141" s="40">
        <v>710000</v>
      </c>
      <c r="HM141" s="40">
        <v>718000</v>
      </c>
      <c r="HN141" s="40">
        <v>725000</v>
      </c>
      <c r="HO141" s="40">
        <v>732000</v>
      </c>
      <c r="HP141" s="40">
        <v>739000</v>
      </c>
      <c r="HQ141" s="40">
        <v>745000</v>
      </c>
      <c r="HR141" s="40">
        <v>751000</v>
      </c>
      <c r="HS141" s="40">
        <v>757000</v>
      </c>
      <c r="HT141" s="40">
        <v>763000</v>
      </c>
      <c r="HU141" s="40">
        <v>769000</v>
      </c>
      <c r="HV141" s="40">
        <v>775000</v>
      </c>
      <c r="HW141" s="40">
        <v>780000</v>
      </c>
      <c r="HX141" s="40">
        <v>785000</v>
      </c>
      <c r="HY141" s="40">
        <v>791000</v>
      </c>
      <c r="HZ141" s="40">
        <v>796000</v>
      </c>
      <c r="IA141" s="40">
        <v>801000</v>
      </c>
      <c r="IB141" s="40">
        <v>806000</v>
      </c>
      <c r="IC141" s="40">
        <v>811000</v>
      </c>
      <c r="ID141" s="40">
        <v>816000</v>
      </c>
      <c r="IE141" s="40">
        <v>820000</v>
      </c>
      <c r="IF141" s="40">
        <v>825000</v>
      </c>
      <c r="IG141" s="40">
        <v>830000</v>
      </c>
      <c r="IH141" s="40">
        <v>834000</v>
      </c>
      <c r="II141" s="40">
        <v>838000</v>
      </c>
      <c r="IJ141" s="336" t="s">
        <v>851</v>
      </c>
      <c r="IK141" s="336" t="s">
        <v>851</v>
      </c>
      <c r="IL141" s="336" t="s">
        <v>851</v>
      </c>
      <c r="IM141" s="40">
        <v>1.7665863037109375E-2</v>
      </c>
      <c r="IN141" s="40">
        <v>1.5791138634085655E-2</v>
      </c>
      <c r="IO141" s="40">
        <v>1.4439607970416546E-2</v>
      </c>
      <c r="IP141" s="40">
        <v>1.3856279663741589E-2</v>
      </c>
      <c r="IQ141" s="40">
        <v>1.3794734142720699E-2</v>
      </c>
      <c r="IR141" s="40">
        <v>1.3245388865470886E-2</v>
      </c>
      <c r="IS141" s="40">
        <v>1.3585114851593971E-2</v>
      </c>
      <c r="IT141" s="40">
        <v>1.4881227165460587E-2</v>
      </c>
      <c r="IU141" s="40">
        <v>1.1747565120458603E-2</v>
      </c>
      <c r="IV141" s="40">
        <v>1.3053121976554394E-2</v>
      </c>
      <c r="IW141" s="40">
        <v>1.1461443267762661E-2</v>
      </c>
      <c r="IX141" s="40">
        <v>1.1331565678119659E-2</v>
      </c>
      <c r="IY141" s="40">
        <v>1.1204599402844906E-2</v>
      </c>
      <c r="IZ141" s="40">
        <v>9.702085517346859E-3</v>
      </c>
      <c r="JA141" s="40">
        <v>9.608859196305275E-3</v>
      </c>
      <c r="JB141" s="40">
        <v>9.5174070447683334E-3</v>
      </c>
      <c r="JC141" s="40">
        <v>8.0862976610660553E-3</v>
      </c>
      <c r="JD141" s="40">
        <v>8.0214338377118111E-3</v>
      </c>
      <c r="JE141" s="40">
        <v>7.9576019197702408E-3</v>
      </c>
      <c r="JF141" s="40">
        <v>7.8947776928544044E-3</v>
      </c>
      <c r="JG141" s="40">
        <v>7.8329378738999367E-3</v>
      </c>
      <c r="JH141" s="40">
        <v>7.7720596455037594E-3</v>
      </c>
      <c r="JI141" s="40">
        <v>6.4308904111385345E-3</v>
      </c>
      <c r="JJ141" s="40">
        <v>6.3897981308400631E-3</v>
      </c>
      <c r="JK141" s="40">
        <v>7.6142498292028904E-3</v>
      </c>
      <c r="JL141" s="40">
        <v>6.3012181781232357E-3</v>
      </c>
      <c r="JM141" s="40">
        <v>6.261761300265789E-3</v>
      </c>
      <c r="JN141" s="40">
        <v>6.2227952294051647E-3</v>
      </c>
      <c r="JO141" s="40">
        <v>6.1843115836381912E-3</v>
      </c>
      <c r="JP141" s="40">
        <v>6.1463010497391224E-3</v>
      </c>
      <c r="JQ141" s="40">
        <v>4.8899850808084011E-3</v>
      </c>
      <c r="JR141" s="40">
        <v>6.0790460556745529E-3</v>
      </c>
      <c r="JS141" s="40">
        <v>6.0423142276704311E-3</v>
      </c>
      <c r="JT141" s="40">
        <v>4.807701800018549E-3</v>
      </c>
      <c r="JU141" s="40">
        <v>4.7846981324255466E-3</v>
      </c>
      <c r="JV141" s="336" t="s">
        <v>1740</v>
      </c>
      <c r="JW141" s="336" t="s">
        <v>851</v>
      </c>
      <c r="JX141" s="336" t="s">
        <v>851</v>
      </c>
      <c r="JY141" s="336" t="s">
        <v>851</v>
      </c>
      <c r="JZ141" s="336" t="s">
        <v>851</v>
      </c>
      <c r="KA141" s="336" t="s">
        <v>1740</v>
      </c>
      <c r="KB141" s="40">
        <v>0.47972821474423399</v>
      </c>
      <c r="KC141" s="40">
        <v>0.47980333668394204</v>
      </c>
      <c r="KD141" s="40">
        <v>0.47998804969015901</v>
      </c>
      <c r="KE141" s="40">
        <v>0.48021715141545795</v>
      </c>
      <c r="KF141" s="40">
        <v>0.48045580735924703</v>
      </c>
      <c r="KG141" s="40">
        <v>0.48064040213015602</v>
      </c>
      <c r="KH141" s="40">
        <v>0.480759913182288</v>
      </c>
      <c r="KI141" s="40">
        <v>0.48084771053435899</v>
      </c>
      <c r="KJ141" s="40">
        <v>0.48089461478086198</v>
      </c>
      <c r="KK141" s="40">
        <v>0.48090618475325297</v>
      </c>
      <c r="KL141" s="40">
        <v>0.48088831883786398</v>
      </c>
      <c r="KM141" s="40">
        <v>0.48084014773518802</v>
      </c>
      <c r="KN141" s="40">
        <v>0.48075414292656499</v>
      </c>
      <c r="KO141" s="40">
        <v>0.48064610538932201</v>
      </c>
      <c r="KP141" s="40">
        <v>0.480494396717634</v>
      </c>
      <c r="KQ141" s="40">
        <v>0.48032453585033502</v>
      </c>
      <c r="KR141" s="40">
        <v>0.480128290177326</v>
      </c>
      <c r="KS141" s="40">
        <v>0.479905037597113</v>
      </c>
      <c r="KT141" s="40">
        <v>0.47965594843751497</v>
      </c>
      <c r="KU141" s="40">
        <v>0.47940268241065803</v>
      </c>
      <c r="KV141" s="40">
        <v>0.47913585373809703</v>
      </c>
      <c r="KW141" s="40">
        <v>0.478854852949399</v>
      </c>
      <c r="KX141" s="40">
        <v>0.47857359537870697</v>
      </c>
      <c r="KY141" s="40">
        <v>0.47829330571393397</v>
      </c>
      <c r="KZ141" s="40">
        <v>0.47803491904251499</v>
      </c>
      <c r="LA141" s="40">
        <v>0.47778051787916198</v>
      </c>
      <c r="LB141" s="40">
        <v>0.47755686173006401</v>
      </c>
      <c r="LC141" s="40">
        <v>0.47734874505118297</v>
      </c>
      <c r="LD141" s="40">
        <v>0.47716999509885999</v>
      </c>
      <c r="LE141" s="40">
        <v>0.47702839862909102</v>
      </c>
      <c r="LF141" s="40">
        <v>0.47693407318227399</v>
      </c>
      <c r="LG141" s="40">
        <v>0.47687998313003599</v>
      </c>
      <c r="LH141" s="40">
        <v>0.47686379839258003</v>
      </c>
      <c r="LI141" s="40">
        <v>0.476901825072233</v>
      </c>
      <c r="LJ141" s="40">
        <v>0.47697791611264101</v>
      </c>
      <c r="LK141" s="40">
        <v>0.47710874701953898</v>
      </c>
      <c r="LL141" s="336" t="s">
        <v>851</v>
      </c>
      <c r="LM141" s="336" t="s">
        <v>851</v>
      </c>
      <c r="LN141" s="336" t="s">
        <v>1740</v>
      </c>
      <c r="LO141" s="40">
        <v>0.78793478012084961</v>
      </c>
      <c r="LP141" s="40">
        <v>0.77906709909439087</v>
      </c>
      <c r="LQ141" s="40">
        <v>0.76921606063842773</v>
      </c>
      <c r="LR141" s="40">
        <v>0.75861775875091553</v>
      </c>
      <c r="LS141" s="40">
        <v>0.74768835306167603</v>
      </c>
      <c r="LT141" s="40">
        <v>0.73674118518829346</v>
      </c>
      <c r="LU141" s="40">
        <v>0.72644376754760742</v>
      </c>
      <c r="LV141" s="40">
        <v>0.71664166450500488</v>
      </c>
      <c r="LW141" s="40">
        <v>0.70605611801147461</v>
      </c>
      <c r="LX141" s="40">
        <v>0.69781023263931274</v>
      </c>
      <c r="LY141" s="40">
        <v>0.68731987476348877</v>
      </c>
      <c r="LZ141" s="40">
        <v>0.67948716878890991</v>
      </c>
      <c r="MA141" s="40">
        <v>0.67183101177215576</v>
      </c>
      <c r="MB141" s="40">
        <v>0.664345383644104</v>
      </c>
      <c r="MC141" s="40">
        <v>0.65793102979660034</v>
      </c>
      <c r="MD141" s="40">
        <v>0.65300548076629639</v>
      </c>
      <c r="ME141" s="40">
        <v>0.64952635765075684</v>
      </c>
      <c r="MF141" s="40">
        <v>0.64697986841201782</v>
      </c>
      <c r="MG141" s="40">
        <v>0.64447402954101563</v>
      </c>
      <c r="MH141" s="40">
        <v>0.64332890510559082</v>
      </c>
      <c r="MI141" s="40">
        <v>0.63958060741424561</v>
      </c>
      <c r="MJ141" s="40">
        <v>0.63719117641448975</v>
      </c>
      <c r="MK141" s="40">
        <v>0.63483870029449463</v>
      </c>
      <c r="ML141" s="40">
        <v>0.63205128908157349</v>
      </c>
      <c r="MM141" s="40">
        <v>0.6292993426322937</v>
      </c>
      <c r="MN141" s="40">
        <v>0.62579011917114258</v>
      </c>
      <c r="MO141" s="40">
        <v>0.62437188625335693</v>
      </c>
      <c r="MP141" s="40">
        <v>0.62421971559524536</v>
      </c>
      <c r="MQ141" s="40">
        <v>0.62282878160476685</v>
      </c>
      <c r="MR141" s="40">
        <v>0.62022197246551514</v>
      </c>
      <c r="MS141" s="40">
        <v>0.61642158031463623</v>
      </c>
      <c r="MT141" s="40">
        <v>0.61219513416290283</v>
      </c>
      <c r="MU141" s="40">
        <v>0.60606062412261963</v>
      </c>
      <c r="MV141" s="40">
        <v>0.59879517555236816</v>
      </c>
      <c r="MW141" s="40">
        <v>0.59232616424560547</v>
      </c>
      <c r="MX141" s="40">
        <v>0.58472555875778198</v>
      </c>
      <c r="MY141" s="336" t="s">
        <v>851</v>
      </c>
      <c r="MZ141" s="336" t="s">
        <v>1740</v>
      </c>
      <c r="NA141" s="40">
        <v>0.72965306043624878</v>
      </c>
      <c r="NB141" s="40">
        <v>0.71811485290527344</v>
      </c>
      <c r="NC141" s="40">
        <v>0.70600473880767822</v>
      </c>
      <c r="ND141" s="40">
        <v>0.69344067573547363</v>
      </c>
      <c r="NE141" s="40">
        <v>0.68061321973800659</v>
      </c>
      <c r="NF141" s="40">
        <v>0.66774368286132813</v>
      </c>
      <c r="NG141" s="40">
        <v>0.65501517057418823</v>
      </c>
      <c r="NH141" s="40">
        <v>0.64467763900756836</v>
      </c>
      <c r="NI141" s="40">
        <v>0.63072377443313599</v>
      </c>
      <c r="NJ141" s="40">
        <v>0.62189781665802002</v>
      </c>
      <c r="NK141" s="40">
        <v>0.61239194869995117</v>
      </c>
      <c r="NL141" s="40">
        <v>0.60541307926177979</v>
      </c>
      <c r="NM141" s="40">
        <v>0.60000002384185791</v>
      </c>
      <c r="NN141" s="40">
        <v>0.59610027074813843</v>
      </c>
      <c r="NO141" s="40">
        <v>0.59172415733337402</v>
      </c>
      <c r="NP141" s="40">
        <v>0.5901639461517334</v>
      </c>
      <c r="NQ141" s="40">
        <v>0.58728009462356567</v>
      </c>
      <c r="NR141" s="40">
        <v>0.58255034685134888</v>
      </c>
      <c r="NS141" s="40">
        <v>0.58055925369262695</v>
      </c>
      <c r="NT141" s="40">
        <v>0.57859975099563599</v>
      </c>
      <c r="NU141" s="40">
        <v>0.57536041736602783</v>
      </c>
      <c r="NV141" s="40">
        <v>0.5747724175453186</v>
      </c>
      <c r="NW141" s="40">
        <v>0.57419353723526001</v>
      </c>
      <c r="NX141" s="40">
        <v>0.57435899972915649</v>
      </c>
      <c r="NY141" s="40">
        <v>0.57324838638305664</v>
      </c>
      <c r="NZ141" s="40">
        <v>0.56890010833740234</v>
      </c>
      <c r="OA141" s="40">
        <v>0.56532663106918335</v>
      </c>
      <c r="OB141" s="40">
        <v>0.56054931879043579</v>
      </c>
      <c r="OC141" s="40">
        <v>0.55334985256195068</v>
      </c>
      <c r="OD141" s="40">
        <v>0.54623919725418091</v>
      </c>
      <c r="OE141" s="40">
        <v>0.53799021244049072</v>
      </c>
      <c r="OF141" s="40">
        <v>0.5304877758026123</v>
      </c>
      <c r="OG141" s="40">
        <v>0.52121210098266602</v>
      </c>
      <c r="OH141" s="40">
        <v>0.51325303316116333</v>
      </c>
      <c r="OI141" s="40">
        <v>0.50599521398544312</v>
      </c>
      <c r="OJ141" s="40">
        <v>0.5</v>
      </c>
      <c r="OK141" s="336" t="s">
        <v>851</v>
      </c>
      <c r="OL141" s="336" t="s">
        <v>851</v>
      </c>
      <c r="OM141" s="336" t="s">
        <v>1740</v>
      </c>
      <c r="ON141" s="40">
        <v>0.73585307598114014</v>
      </c>
      <c r="OO141" s="40">
        <v>0.73124581575393677</v>
      </c>
      <c r="OP141" s="40">
        <v>0.72557973861694336</v>
      </c>
      <c r="OQ141" s="40">
        <v>0.71885097026824951</v>
      </c>
      <c r="OR141" s="40">
        <v>0.71103888750076294</v>
      </c>
      <c r="OS141" s="40">
        <v>0.70218002796173096</v>
      </c>
      <c r="OT141" s="40">
        <v>0.69148933887481689</v>
      </c>
      <c r="OU141" s="40">
        <v>0.6821589469909668</v>
      </c>
      <c r="OV141" s="40">
        <v>0.66912853717803955</v>
      </c>
      <c r="OW141" s="40">
        <v>0.66131389141082764</v>
      </c>
      <c r="OX141" s="40">
        <v>0.6484149694442749</v>
      </c>
      <c r="OY141" s="40">
        <v>0.63817662000656128</v>
      </c>
      <c r="OZ141" s="40">
        <v>0.62816900014877319</v>
      </c>
      <c r="PA141" s="40">
        <v>0.61838442087173462</v>
      </c>
      <c r="PB141" s="40">
        <v>0.60965520143508911</v>
      </c>
      <c r="PC141" s="40">
        <v>0.6038251519203186</v>
      </c>
      <c r="PD141" s="40">
        <v>0.59945875406265259</v>
      </c>
      <c r="PE141" s="40">
        <v>0.5946308970451355</v>
      </c>
      <c r="PF141" s="40">
        <v>0.59254330396652222</v>
      </c>
      <c r="PG141" s="40">
        <v>0.59180974960327148</v>
      </c>
      <c r="PH141" s="40">
        <v>0.5884665846824646</v>
      </c>
      <c r="PI141" s="40">
        <v>0.58517557382583618</v>
      </c>
      <c r="PJ141" s="40">
        <v>0.58193546533584595</v>
      </c>
      <c r="PK141" s="40">
        <v>0.57948720455169678</v>
      </c>
      <c r="PL141" s="40">
        <v>0.57834392786026001</v>
      </c>
      <c r="PM141" s="40">
        <v>0.57648545503616333</v>
      </c>
      <c r="PN141" s="40">
        <v>0.57537686824798584</v>
      </c>
      <c r="PO141" s="40">
        <v>0.57553058862686157</v>
      </c>
      <c r="PP141" s="40">
        <v>0.57692307233810425</v>
      </c>
      <c r="PQ141" s="40">
        <v>0.57459926605224609</v>
      </c>
      <c r="PR141" s="40">
        <v>0.57230395078659058</v>
      </c>
      <c r="PS141" s="40">
        <v>0.56951218843460083</v>
      </c>
      <c r="PT141" s="40">
        <v>0.56363636255264282</v>
      </c>
      <c r="PU141" s="40">
        <v>0.55662649869918823</v>
      </c>
      <c r="PV141" s="40">
        <v>0.5515587329864502</v>
      </c>
      <c r="PW141" s="40">
        <v>0.54534608125686646</v>
      </c>
      <c r="PX141" s="336" t="s">
        <v>851</v>
      </c>
      <c r="PY141" s="336" t="s">
        <v>851</v>
      </c>
      <c r="PZ141" s="40">
        <v>0.71840000000000004</v>
      </c>
      <c r="QA141" s="40">
        <v>0.69480000000000008</v>
      </c>
      <c r="QB141" s="40">
        <v>0.67559999999999998</v>
      </c>
      <c r="QC141" s="40">
        <v>0.68400000000000005</v>
      </c>
      <c r="QD141" s="40">
        <v>0.69540000000000002</v>
      </c>
      <c r="QE141" s="40">
        <v>0.71319999999999995</v>
      </c>
      <c r="QF141" s="40">
        <v>0.73970000000000002</v>
      </c>
      <c r="QG141" s="40">
        <v>0.75090000000000001</v>
      </c>
      <c r="QH141" s="40">
        <v>0.75560000000000005</v>
      </c>
      <c r="QI141" s="40">
        <v>0.75859999999999994</v>
      </c>
      <c r="QJ141" s="40">
        <v>0.76370000000000005</v>
      </c>
      <c r="QK141" s="40">
        <v>0.7631</v>
      </c>
      <c r="QL141" s="40">
        <v>0.76569999999999994</v>
      </c>
      <c r="QM141" s="40">
        <v>0.77689999999999992</v>
      </c>
      <c r="QN141" s="40">
        <v>0.77829999999999999</v>
      </c>
      <c r="QO141" s="40">
        <v>0.77439999999999998</v>
      </c>
      <c r="QP141" s="40">
        <v>0.7762</v>
      </c>
      <c r="QQ141" s="40">
        <v>0.78170000000000006</v>
      </c>
      <c r="QR141" s="40">
        <v>0.78150000000000008</v>
      </c>
      <c r="QS141" s="336" t="s">
        <v>851</v>
      </c>
      <c r="QT141" s="336" t="s">
        <v>851</v>
      </c>
      <c r="QU141" s="336" t="s">
        <v>851</v>
      </c>
      <c r="QV141" s="336" t="s">
        <v>851</v>
      </c>
      <c r="QW141" s="40">
        <v>-2.5588535936549306E-4</v>
      </c>
      <c r="QX141" s="336" t="s">
        <v>851</v>
      </c>
      <c r="QY141" s="336" t="s">
        <v>851</v>
      </c>
      <c r="QZ141" s="336" t="s">
        <v>851</v>
      </c>
      <c r="RA141" s="336" t="s">
        <v>851</v>
      </c>
      <c r="RB141" s="336" t="s">
        <v>851</v>
      </c>
      <c r="RC141" s="336" t="s">
        <v>851</v>
      </c>
      <c r="RD141" s="336" t="s">
        <v>851</v>
      </c>
      <c r="RE141" s="336" t="s">
        <v>851</v>
      </c>
      <c r="RF141" s="40"/>
      <c r="RG141" s="40"/>
      <c r="RH141" s="336" t="s">
        <v>1737</v>
      </c>
      <c r="RI141" s="336" t="s">
        <v>851</v>
      </c>
      <c r="RJ141" s="40"/>
      <c r="RK141" s="40"/>
      <c r="RL141" s="336" t="s">
        <v>1737</v>
      </c>
      <c r="RM141" s="336" t="s">
        <v>851</v>
      </c>
      <c r="RN141" s="40"/>
      <c r="RO141" s="40"/>
      <c r="RP141" s="336" t="s">
        <v>1737</v>
      </c>
      <c r="RQ141" s="336" t="s">
        <v>851</v>
      </c>
      <c r="RR141" s="40"/>
      <c r="RS141" s="40"/>
      <c r="RT141" s="336" t="s">
        <v>1737</v>
      </c>
      <c r="RU141" s="336" t="s">
        <v>851</v>
      </c>
      <c r="RV141" s="40"/>
      <c r="RW141" s="40"/>
      <c r="RX141" s="336" t="s">
        <v>1737</v>
      </c>
      <c r="RY141" s="336" t="s">
        <v>851</v>
      </c>
      <c r="RZ141" s="336" t="s">
        <v>470</v>
      </c>
      <c r="SA141" s="40">
        <v>0.20580217242240906</v>
      </c>
      <c r="SB141" s="40">
        <v>0.21130917966365814</v>
      </c>
      <c r="SC141" s="40">
        <v>0.20870833098888397</v>
      </c>
      <c r="SD141" s="40">
        <v>0.21385818719863892</v>
      </c>
      <c r="SE141" s="40">
        <v>0.21668897569179535</v>
      </c>
      <c r="SF141" s="336" t="s">
        <v>851</v>
      </c>
      <c r="SG141" s="336" t="s">
        <v>851</v>
      </c>
      <c r="SH141" s="40">
        <v>0.1832730770111084</v>
      </c>
      <c r="SI141" s="40">
        <v>0.20608872175216675</v>
      </c>
      <c r="SJ141" s="40">
        <v>0.16766177117824554</v>
      </c>
      <c r="SK141" s="40">
        <v>0.19404269754886627</v>
      </c>
      <c r="SL141" s="40">
        <v>0.13824872672557831</v>
      </c>
      <c r="SM141" s="336" t="s">
        <v>840</v>
      </c>
      <c r="SN141" s="336" t="s">
        <v>851</v>
      </c>
      <c r="SO141" s="336" t="s">
        <v>851</v>
      </c>
      <c r="SP141" s="40"/>
      <c r="SQ141" s="40"/>
      <c r="SR141" s="40"/>
      <c r="SS141" s="40"/>
      <c r="ST141" s="40"/>
      <c r="SU141" s="336" t="s">
        <v>1737</v>
      </c>
      <c r="SV141" s="336" t="s">
        <v>851</v>
      </c>
      <c r="SW141" s="336" t="s">
        <v>851</v>
      </c>
      <c r="SX141" s="40">
        <v>6.8627595901489258E-2</v>
      </c>
      <c r="SY141" s="40">
        <v>5.7108137756586075E-2</v>
      </c>
      <c r="SZ141" s="40">
        <v>4.7208219766616821E-2</v>
      </c>
      <c r="TA141" s="40">
        <v>-2.3515859618782997E-2</v>
      </c>
      <c r="TB141" s="40">
        <v>-2.6640338823199272E-2</v>
      </c>
      <c r="TC141" s="336" t="s">
        <v>840</v>
      </c>
      <c r="TD141" s="336" t="s">
        <v>851</v>
      </c>
      <c r="TE141" s="336" t="s">
        <v>851</v>
      </c>
      <c r="TF141" s="336" t="s">
        <v>851</v>
      </c>
      <c r="TG141" s="40"/>
      <c r="TH141" s="40"/>
      <c r="TI141" s="40"/>
      <c r="TJ141" s="40"/>
      <c r="TK141" s="40"/>
      <c r="TL141" s="336" t="s">
        <v>1737</v>
      </c>
      <c r="TM141" s="336" t="s">
        <v>851</v>
      </c>
      <c r="TN141" s="336" t="s">
        <v>851</v>
      </c>
      <c r="TO141" s="336" t="s">
        <v>851</v>
      </c>
      <c r="TP141" s="40">
        <v>4.7339815646409988E-2</v>
      </c>
      <c r="TQ141" s="40">
        <v>3.6705896258354187E-2</v>
      </c>
      <c r="TR141" s="40">
        <v>2.7598064392805099E-2</v>
      </c>
      <c r="TS141" s="40">
        <v>-3.9853140711784363E-2</v>
      </c>
      <c r="TT141" s="40">
        <v>-4.0496617555618286E-2</v>
      </c>
      <c r="TU141" s="336" t="s">
        <v>840</v>
      </c>
      <c r="TV141" s="336" t="s">
        <v>851</v>
      </c>
      <c r="TW141" s="40">
        <v>75610</v>
      </c>
      <c r="TX141" s="336" t="s">
        <v>840</v>
      </c>
      <c r="TY141" s="336" t="s">
        <v>851</v>
      </c>
      <c r="TZ141" s="40"/>
      <c r="UA141" s="336" t="s">
        <v>1737</v>
      </c>
      <c r="UB141" s="336" t="s">
        <v>851</v>
      </c>
      <c r="UC141" s="40">
        <v>79677.663579317799</v>
      </c>
      <c r="UD141" s="336" t="s">
        <v>840</v>
      </c>
      <c r="UE141" s="336" t="s">
        <v>851</v>
      </c>
      <c r="UF141" s="336" t="s">
        <v>851</v>
      </c>
      <c r="UG141" s="40"/>
      <c r="UH141" s="40"/>
      <c r="UI141" s="40"/>
      <c r="UJ141" s="40"/>
      <c r="UK141" s="40"/>
      <c r="UL141" s="336" t="s">
        <v>1737</v>
      </c>
      <c r="UM141" s="336" t="s">
        <v>851</v>
      </c>
      <c r="UN141" s="336" t="s">
        <v>851</v>
      </c>
      <c r="UO141" s="336" t="s">
        <v>851</v>
      </c>
      <c r="UP141" s="40">
        <v>0.49059280753135681</v>
      </c>
      <c r="UQ141" s="40">
        <v>0.50000196695327759</v>
      </c>
      <c r="UR141" s="40">
        <v>0.50519180297851563</v>
      </c>
      <c r="US141" s="40">
        <v>0.48875266313552856</v>
      </c>
      <c r="UT141" s="40">
        <v>0.47468709945678711</v>
      </c>
      <c r="UU141" s="336" t="s">
        <v>840</v>
      </c>
    </row>
    <row r="142" spans="1:567">
      <c r="A142" s="336" t="s">
        <v>424</v>
      </c>
      <c r="B142" s="336" t="s">
        <v>105</v>
      </c>
      <c r="C142" s="336" t="s">
        <v>328</v>
      </c>
      <c r="D142" s="40">
        <v>4.7702927142381668E-2</v>
      </c>
      <c r="E142" s="336" t="s">
        <v>436</v>
      </c>
      <c r="F142" s="40">
        <v>5.3465072065591812E-2</v>
      </c>
      <c r="G142" s="336" t="s">
        <v>1741</v>
      </c>
      <c r="H142" s="40">
        <v>5.0709426403045654E-2</v>
      </c>
      <c r="I142" s="336" t="s">
        <v>1447</v>
      </c>
      <c r="J142" s="40">
        <v>4.0663063526153564E-2</v>
      </c>
      <c r="K142" s="336" t="s">
        <v>1803</v>
      </c>
      <c r="L142" s="336" t="s">
        <v>471</v>
      </c>
      <c r="M142" s="40">
        <v>0.53899997472763062</v>
      </c>
      <c r="N142" s="40"/>
      <c r="O142" s="336" t="s">
        <v>1736</v>
      </c>
      <c r="P142" s="40"/>
      <c r="Q142" s="336" t="s">
        <v>1736</v>
      </c>
      <c r="R142" s="40"/>
      <c r="S142" s="336" t="s">
        <v>1736</v>
      </c>
      <c r="T142" s="40"/>
      <c r="U142" s="336" t="s">
        <v>1736</v>
      </c>
      <c r="V142" s="336" t="s">
        <v>851</v>
      </c>
      <c r="W142" s="336" t="s">
        <v>470</v>
      </c>
      <c r="X142" s="40">
        <v>0.53137719631195068</v>
      </c>
      <c r="Y142" s="40"/>
      <c r="Z142" s="336" t="s">
        <v>1736</v>
      </c>
      <c r="AA142" s="40"/>
      <c r="AB142" s="336" t="s">
        <v>1736</v>
      </c>
      <c r="AC142" s="40"/>
      <c r="AD142" s="336" t="s">
        <v>1736</v>
      </c>
      <c r="AE142" s="40"/>
      <c r="AF142" s="336" t="s">
        <v>1736</v>
      </c>
      <c r="AG142" s="336" t="s">
        <v>851</v>
      </c>
      <c r="AH142" s="336" t="s">
        <v>470</v>
      </c>
      <c r="AI142" s="40">
        <v>0.51387327909469604</v>
      </c>
      <c r="AJ142" s="40"/>
      <c r="AK142" s="336" t="s">
        <v>1736</v>
      </c>
      <c r="AL142" s="40"/>
      <c r="AM142" s="336" t="s">
        <v>1736</v>
      </c>
      <c r="AN142" s="40"/>
      <c r="AO142" s="336" t="s">
        <v>1736</v>
      </c>
      <c r="AP142" s="40"/>
      <c r="AQ142" s="336" t="s">
        <v>1736</v>
      </c>
      <c r="AR142" s="336" t="s">
        <v>851</v>
      </c>
      <c r="AS142" s="336" t="s">
        <v>470</v>
      </c>
      <c r="AT142" s="40">
        <v>0.47678542137145996</v>
      </c>
      <c r="AU142" s="40"/>
      <c r="AV142" s="336" t="s">
        <v>1736</v>
      </c>
      <c r="AW142" s="40"/>
      <c r="AX142" s="336" t="s">
        <v>1736</v>
      </c>
      <c r="AY142" s="40"/>
      <c r="AZ142" s="336" t="s">
        <v>1736</v>
      </c>
      <c r="BA142" s="40"/>
      <c r="BB142" s="336" t="s">
        <v>1736</v>
      </c>
      <c r="BC142" s="336" t="s">
        <v>851</v>
      </c>
      <c r="BD142" s="336" t="s">
        <v>436</v>
      </c>
      <c r="BE142" s="40">
        <v>2.4425995349884033</v>
      </c>
      <c r="BF142" s="336" t="s">
        <v>827</v>
      </c>
      <c r="BG142" s="40">
        <v>1.8315074443817139</v>
      </c>
      <c r="BH142" s="336" t="s">
        <v>1447</v>
      </c>
      <c r="BI142" s="40">
        <v>2.5441033840179443</v>
      </c>
      <c r="BJ142" s="336" t="s">
        <v>1803</v>
      </c>
      <c r="BK142" s="40">
        <v>2.2674391269683838</v>
      </c>
      <c r="BL142" s="336" t="s">
        <v>851</v>
      </c>
      <c r="BM142" s="40">
        <v>3.313201904296875</v>
      </c>
      <c r="BN142" s="336" t="s">
        <v>838</v>
      </c>
      <c r="BO142" s="336" t="s">
        <v>851</v>
      </c>
      <c r="BP142" s="336" t="s">
        <v>470</v>
      </c>
      <c r="BQ142" s="40">
        <v>9.1786235570907593E-3</v>
      </c>
      <c r="BR142" s="40">
        <v>9.4486195594072342E-3</v>
      </c>
      <c r="BS142" s="40">
        <v>1.0329173877835274E-2</v>
      </c>
      <c r="BT142" s="40">
        <v>9.4340341165661812E-3</v>
      </c>
      <c r="BU142" s="40">
        <v>9.4340145587921143E-3</v>
      </c>
      <c r="BV142" s="336" t="s">
        <v>851</v>
      </c>
      <c r="BW142" s="336" t="s">
        <v>827</v>
      </c>
      <c r="BX142" s="40">
        <v>8.0203721299767494E-3</v>
      </c>
      <c r="BY142" s="40">
        <v>6.5809669904410839E-3</v>
      </c>
      <c r="BZ142" s="40">
        <v>6.0494625940918922E-3</v>
      </c>
      <c r="CA142" s="40">
        <v>5.6285988539457321E-3</v>
      </c>
      <c r="CB142" s="40">
        <v>5.4182163439691067E-3</v>
      </c>
      <c r="CC142" s="336" t="s">
        <v>851</v>
      </c>
      <c r="CD142" s="336" t="s">
        <v>1447</v>
      </c>
      <c r="CE142" s="40">
        <v>6.9823041558265686E-3</v>
      </c>
      <c r="CF142" s="40">
        <v>5.9793116524815559E-3</v>
      </c>
      <c r="CG142" s="40">
        <v>5.7338080368936062E-3</v>
      </c>
      <c r="CH142" s="40">
        <v>5.4181590676307678E-3</v>
      </c>
      <c r="CI142" s="40">
        <v>5.4181995801627636E-3</v>
      </c>
      <c r="CJ142" s="336" t="s">
        <v>851</v>
      </c>
      <c r="CK142" s="336" t="s">
        <v>1803</v>
      </c>
      <c r="CL142" s="40">
        <v>6.1851623468101025E-3</v>
      </c>
      <c r="CM142" s="40">
        <v>5.69889135658741E-3</v>
      </c>
      <c r="CN142" s="40">
        <v>5.3131738677620888E-3</v>
      </c>
      <c r="CO142" s="40">
        <v>4.9977484159171581E-3</v>
      </c>
      <c r="CP142" s="40">
        <v>4.0838015265762806E-3</v>
      </c>
      <c r="CQ142" s="336" t="s">
        <v>851</v>
      </c>
      <c r="CR142" s="40">
        <v>2.6644558906555176</v>
      </c>
      <c r="CS142" s="40">
        <v>3.1248509883880615</v>
      </c>
      <c r="CT142" s="40">
        <v>3.41007399559021</v>
      </c>
      <c r="CU142" s="40">
        <v>3.6515040397644043</v>
      </c>
      <c r="CV142" s="40">
        <v>3.8615260124206543</v>
      </c>
      <c r="CW142" s="336" t="s">
        <v>1741</v>
      </c>
      <c r="CX142" s="336" t="s">
        <v>851</v>
      </c>
      <c r="CY142" s="40">
        <v>2.9406929016113281</v>
      </c>
      <c r="CZ142" s="40">
        <v>3.3135018348693848</v>
      </c>
      <c r="DA142" s="40">
        <v>3.5549318790435791</v>
      </c>
      <c r="DB142" s="40">
        <v>3.7806580066680908</v>
      </c>
      <c r="DC142" s="40">
        <v>3.98282790184021</v>
      </c>
      <c r="DD142" s="336" t="s">
        <v>1447</v>
      </c>
      <c r="DE142" s="336" t="s">
        <v>851</v>
      </c>
      <c r="DF142" s="40">
        <v>4.0636959075927734</v>
      </c>
      <c r="DG142" s="336" t="s">
        <v>1803</v>
      </c>
      <c r="DH142" s="336" t="s">
        <v>851</v>
      </c>
      <c r="DI142" s="336" t="s">
        <v>851</v>
      </c>
      <c r="DJ142" s="336">
        <v>6.1</v>
      </c>
      <c r="DK142" s="336" t="s">
        <v>1738</v>
      </c>
      <c r="DL142" s="336" t="s">
        <v>851</v>
      </c>
      <c r="DM142" s="336" t="s">
        <v>851</v>
      </c>
      <c r="DN142" s="336" t="s">
        <v>470</v>
      </c>
      <c r="DO142" s="40">
        <v>1.7731204861775041E-3</v>
      </c>
      <c r="DP142" s="40">
        <v>7.8073800541460514E-3</v>
      </c>
      <c r="DQ142" s="40">
        <v>1.0499698109924793E-2</v>
      </c>
      <c r="DR142" s="40">
        <v>1.6782781109213829E-2</v>
      </c>
      <c r="DS142" s="40">
        <v>1.0616175830364227E-2</v>
      </c>
      <c r="DT142" s="336" t="s">
        <v>851</v>
      </c>
      <c r="DU142" s="336" t="s">
        <v>470</v>
      </c>
      <c r="DV142" s="40">
        <v>7.9624997451901436E-3</v>
      </c>
      <c r="DW142" s="40">
        <v>9.6666663885116577E-3</v>
      </c>
      <c r="DX142" s="40">
        <v>1.0895000770688057E-2</v>
      </c>
      <c r="DY142" s="40">
        <v>3.250000299885869E-3</v>
      </c>
      <c r="DZ142" s="40">
        <v>2.4999999441206455E-3</v>
      </c>
      <c r="EA142" s="336" t="s">
        <v>851</v>
      </c>
      <c r="EB142" s="336" t="s">
        <v>470</v>
      </c>
      <c r="EC142" s="40">
        <v>9.6504413522779942E-4</v>
      </c>
      <c r="ED142" s="40">
        <v>-3.3170864917337894E-3</v>
      </c>
      <c r="EE142" s="40">
        <v>9.831645293161273E-4</v>
      </c>
      <c r="EF142" s="40">
        <v>-7.4484641663730145E-3</v>
      </c>
      <c r="EG142" s="40">
        <v>-5.2168671973049641E-3</v>
      </c>
      <c r="EH142" s="336" t="s">
        <v>851</v>
      </c>
      <c r="EI142" s="336" t="s">
        <v>470</v>
      </c>
      <c r="EJ142" s="40">
        <v>1.1138869449496269E-2</v>
      </c>
      <c r="EK142" s="40">
        <v>9.9210543558001518E-3</v>
      </c>
      <c r="EL142" s="40">
        <v>3.4307290334254503E-3</v>
      </c>
      <c r="EM142" s="40">
        <v>5.0339279696345329E-3</v>
      </c>
      <c r="EN142" s="40">
        <v>9.8834987729787827E-3</v>
      </c>
      <c r="EO142" s="336" t="s">
        <v>851</v>
      </c>
      <c r="EP142" s="336" t="s">
        <v>851</v>
      </c>
      <c r="EQ142" s="336" t="s">
        <v>851</v>
      </c>
      <c r="ER142" s="40">
        <v>0.87150000000000005</v>
      </c>
      <c r="ES142" s="336" t="s">
        <v>1739</v>
      </c>
      <c r="ET142" s="336" t="s">
        <v>851</v>
      </c>
      <c r="EU142" s="336" t="s">
        <v>851</v>
      </c>
      <c r="EV142" s="40">
        <v>0.89610000000000001</v>
      </c>
      <c r="EW142" s="336" t="s">
        <v>1739</v>
      </c>
      <c r="EX142" s="336" t="s">
        <v>851</v>
      </c>
      <c r="EY142" s="336" t="s">
        <v>851</v>
      </c>
      <c r="EZ142" s="40">
        <v>0.84719999999999995</v>
      </c>
      <c r="FA142" s="336" t="s">
        <v>1739</v>
      </c>
      <c r="FB142" s="336" t="s">
        <v>851</v>
      </c>
      <c r="FC142" s="40">
        <v>-6.9035172462463379E-2</v>
      </c>
      <c r="FD142" s="40">
        <v>-6.2751077115535736E-2</v>
      </c>
      <c r="FE142" s="40">
        <v>-2.8067547827959061E-2</v>
      </c>
      <c r="FF142" s="40">
        <v>-1.3497292995452881E-2</v>
      </c>
      <c r="FG142" s="40">
        <v>-5.2147854119539261E-2</v>
      </c>
      <c r="FH142" s="336" t="s">
        <v>838</v>
      </c>
      <c r="FI142" s="336" t="s">
        <v>851</v>
      </c>
      <c r="FJ142" s="40">
        <v>-6.4766168594360352E-2</v>
      </c>
      <c r="FK142" s="40">
        <v>-6.6261447966098785E-2</v>
      </c>
      <c r="FL142" s="40">
        <v>-3.4012153744697571E-2</v>
      </c>
      <c r="FM142" s="40">
        <v>-7.4370754882693291E-3</v>
      </c>
      <c r="FN142" s="40">
        <v>-2.3288553580641747E-2</v>
      </c>
      <c r="FO142" s="336" t="s">
        <v>840</v>
      </c>
      <c r="FP142" s="336" t="s">
        <v>851</v>
      </c>
      <c r="FQ142" s="40">
        <v>0.35517150163650513</v>
      </c>
      <c r="FR142" s="336" t="s">
        <v>840</v>
      </c>
      <c r="FS142" s="336" t="s">
        <v>851</v>
      </c>
      <c r="FT142" s="336" t="s">
        <v>851</v>
      </c>
      <c r="FU142" s="40">
        <v>4.6985384076833725E-2</v>
      </c>
      <c r="FV142" s="40">
        <v>5.9297997504472733E-2</v>
      </c>
      <c r="FW142" s="40">
        <v>4.9594905227422714E-2</v>
      </c>
      <c r="FX142" s="40">
        <v>3.7654969841241837E-2</v>
      </c>
      <c r="FY142" s="40">
        <v>3.342125192284584E-2</v>
      </c>
      <c r="FZ142" s="336" t="s">
        <v>840</v>
      </c>
      <c r="GA142" s="336" t="s">
        <v>851</v>
      </c>
      <c r="GB142" s="336" t="s">
        <v>851</v>
      </c>
      <c r="GC142" s="336" t="s">
        <v>851</v>
      </c>
      <c r="GD142" s="336" t="s">
        <v>851</v>
      </c>
      <c r="GE142" s="336" t="s">
        <v>851</v>
      </c>
      <c r="GF142" s="336" t="s">
        <v>851</v>
      </c>
      <c r="GG142" s="336" t="s">
        <v>851</v>
      </c>
      <c r="GH142" s="336" t="s">
        <v>851</v>
      </c>
      <c r="GI142" s="336" t="s">
        <v>851</v>
      </c>
      <c r="GJ142" s="336" t="s">
        <v>851</v>
      </c>
      <c r="GK142" s="40">
        <v>15766806</v>
      </c>
      <c r="GL142" s="40">
        <v>16260933</v>
      </c>
      <c r="GM142" s="40">
        <v>16765122</v>
      </c>
      <c r="GN142" s="40">
        <v>17279139</v>
      </c>
      <c r="GO142" s="40">
        <v>17802992</v>
      </c>
      <c r="GP142" s="40">
        <v>18336722</v>
      </c>
      <c r="GQ142" s="40">
        <v>18880265</v>
      </c>
      <c r="GR142" s="40">
        <v>19433520</v>
      </c>
      <c r="GS142" s="40">
        <v>19996476</v>
      </c>
      <c r="GT142" s="40">
        <v>20569115</v>
      </c>
      <c r="GU142" s="40">
        <v>21151640</v>
      </c>
      <c r="GV142" s="40">
        <v>21743970</v>
      </c>
      <c r="GW142" s="40">
        <v>22346641</v>
      </c>
      <c r="GX142" s="40">
        <v>22961259</v>
      </c>
      <c r="GY142" s="40">
        <v>23589897</v>
      </c>
      <c r="GZ142" s="40">
        <v>24234080</v>
      </c>
      <c r="HA142" s="40">
        <v>24894370</v>
      </c>
      <c r="HB142" s="40">
        <v>25570511</v>
      </c>
      <c r="HC142" s="40">
        <v>26262313</v>
      </c>
      <c r="HD142" s="40">
        <v>26969306</v>
      </c>
      <c r="HE142" s="40">
        <v>27691019</v>
      </c>
      <c r="HF142" s="40">
        <v>28427000</v>
      </c>
      <c r="HG142" s="40">
        <v>29178000</v>
      </c>
      <c r="HH142" s="40">
        <v>29943000</v>
      </c>
      <c r="HI142" s="40">
        <v>30720000</v>
      </c>
      <c r="HJ142" s="40">
        <v>31510000</v>
      </c>
      <c r="HK142" s="40">
        <v>32311000</v>
      </c>
      <c r="HL142" s="40">
        <v>33124000</v>
      </c>
      <c r="HM142" s="40">
        <v>33948000</v>
      </c>
      <c r="HN142" s="40">
        <v>34781000</v>
      </c>
      <c r="HO142" s="40">
        <v>35622000</v>
      </c>
      <c r="HP142" s="40">
        <v>36472000</v>
      </c>
      <c r="HQ142" s="40">
        <v>37329000</v>
      </c>
      <c r="HR142" s="40">
        <v>38194000</v>
      </c>
      <c r="HS142" s="40">
        <v>39067000</v>
      </c>
      <c r="HT142" s="40">
        <v>39949000</v>
      </c>
      <c r="HU142" s="40">
        <v>40838000</v>
      </c>
      <c r="HV142" s="40">
        <v>41735000</v>
      </c>
      <c r="HW142" s="40">
        <v>42640000</v>
      </c>
      <c r="HX142" s="40">
        <v>43552000</v>
      </c>
      <c r="HY142" s="40">
        <v>44471000</v>
      </c>
      <c r="HZ142" s="40">
        <v>45398000</v>
      </c>
      <c r="IA142" s="40">
        <v>46331000</v>
      </c>
      <c r="IB142" s="40">
        <v>47272000</v>
      </c>
      <c r="IC142" s="40">
        <v>48220000</v>
      </c>
      <c r="ID142" s="40">
        <v>49175000</v>
      </c>
      <c r="IE142" s="40">
        <v>50137000</v>
      </c>
      <c r="IF142" s="40">
        <v>51106000</v>
      </c>
      <c r="IG142" s="40">
        <v>52082000</v>
      </c>
      <c r="IH142" s="40">
        <v>53062000</v>
      </c>
      <c r="II142" s="40">
        <v>54048000</v>
      </c>
      <c r="IJ142" s="336" t="s">
        <v>851</v>
      </c>
      <c r="IK142" s="336" t="s">
        <v>851</v>
      </c>
      <c r="IL142" s="336" t="s">
        <v>851</v>
      </c>
      <c r="IM142" s="40">
        <v>2.6881767436861992E-2</v>
      </c>
      <c r="IN142" s="40">
        <v>2.6798099279403687E-2</v>
      </c>
      <c r="IO142" s="40">
        <v>2.6695171371102333E-2</v>
      </c>
      <c r="IP142" s="40">
        <v>2.6564458385109901E-2</v>
      </c>
      <c r="IQ142" s="40">
        <v>2.6408731937408447E-2</v>
      </c>
      <c r="IR142" s="40">
        <v>2.6231260970234871E-2</v>
      </c>
      <c r="IS142" s="40">
        <v>2.6075603440403938E-2</v>
      </c>
      <c r="IT142" s="40">
        <v>2.5880573317408562E-2</v>
      </c>
      <c r="IU142" s="40">
        <v>2.5618333369493484E-2</v>
      </c>
      <c r="IV142" s="40">
        <v>2.5391047820448875E-2</v>
      </c>
      <c r="IW142" s="40">
        <v>2.5102773681282997E-2</v>
      </c>
      <c r="IX142" s="40">
        <v>2.4850364774465561E-2</v>
      </c>
      <c r="IY142" s="40">
        <v>2.4571847170591354E-2</v>
      </c>
      <c r="IZ142" s="40">
        <v>2.4241318926215172E-2</v>
      </c>
      <c r="JA142" s="40">
        <v>2.389216423034668E-2</v>
      </c>
      <c r="JB142" s="40">
        <v>2.3581419140100479E-2</v>
      </c>
      <c r="JC142" s="40">
        <v>2.3225661367177963E-2</v>
      </c>
      <c r="JD142" s="40">
        <v>2.2907931357622147E-2</v>
      </c>
      <c r="JE142" s="40">
        <v>2.2599685937166214E-2</v>
      </c>
      <c r="JF142" s="40">
        <v>2.2325519472360611E-2</v>
      </c>
      <c r="JG142" s="40">
        <v>2.2009380161762238E-2</v>
      </c>
      <c r="JH142" s="40">
        <v>2.1727085113525391E-2</v>
      </c>
      <c r="JI142" s="40">
        <v>2.1452674642205238E-2</v>
      </c>
      <c r="JJ142" s="40">
        <v>2.1162847056984901E-2</v>
      </c>
      <c r="JK142" s="40">
        <v>2.0881664007902145E-2</v>
      </c>
      <c r="JL142" s="40">
        <v>2.0630760118365288E-2</v>
      </c>
      <c r="JM142" s="40">
        <v>2.0343232899904251E-2</v>
      </c>
      <c r="JN142" s="40">
        <v>2.010687068104744E-2</v>
      </c>
      <c r="JO142" s="40">
        <v>1.9855719059705734E-2</v>
      </c>
      <c r="JP142" s="40">
        <v>1.961149089038372E-2</v>
      </c>
      <c r="JQ142" s="40">
        <v>1.9373893737792969E-2</v>
      </c>
      <c r="JR142" s="40">
        <v>1.9142648205161095E-2</v>
      </c>
      <c r="JS142" s="40">
        <v>1.8917491659522057E-2</v>
      </c>
      <c r="JT142" s="40">
        <v>1.8641641363501549E-2</v>
      </c>
      <c r="JU142" s="40">
        <v>1.8411500379443169E-2</v>
      </c>
      <c r="JV142" s="336" t="s">
        <v>1740</v>
      </c>
      <c r="JW142" s="336" t="s">
        <v>851</v>
      </c>
      <c r="JX142" s="336" t="s">
        <v>851</v>
      </c>
      <c r="JY142" s="336" t="s">
        <v>851</v>
      </c>
      <c r="JZ142" s="336" t="s">
        <v>851</v>
      </c>
      <c r="KA142" s="336" t="s">
        <v>1740</v>
      </c>
      <c r="KB142" s="40">
        <v>0.49854547810356303</v>
      </c>
      <c r="KC142" s="40">
        <v>0.498622339107196</v>
      </c>
      <c r="KD142" s="40">
        <v>0.49869359278741099</v>
      </c>
      <c r="KE142" s="40">
        <v>0.49876033386701302</v>
      </c>
      <c r="KF142" s="40">
        <v>0.49882369980154501</v>
      </c>
      <c r="KG142" s="40">
        <v>0.49888445780922702</v>
      </c>
      <c r="KH142" s="40">
        <v>0.49894237352480403</v>
      </c>
      <c r="KI142" s="40">
        <v>0.49899645538644999</v>
      </c>
      <c r="KJ142" s="40">
        <v>0.49904689276889896</v>
      </c>
      <c r="KK142" s="40">
        <v>0.49909305358439904</v>
      </c>
      <c r="KL142" s="40">
        <v>0.49913488920935994</v>
      </c>
      <c r="KM142" s="40">
        <v>0.49917224322889603</v>
      </c>
      <c r="KN142" s="40">
        <v>0.499205269775363</v>
      </c>
      <c r="KO142" s="40">
        <v>0.49923354739727105</v>
      </c>
      <c r="KP142" s="40">
        <v>0.49925691901978503</v>
      </c>
      <c r="KQ142" s="40">
        <v>0.49927520145239301</v>
      </c>
      <c r="KR142" s="40">
        <v>0.49928860019791799</v>
      </c>
      <c r="KS142" s="40">
        <v>0.49929727576488098</v>
      </c>
      <c r="KT142" s="40">
        <v>0.49930135791682095</v>
      </c>
      <c r="KU142" s="40">
        <v>0.49930138408015801</v>
      </c>
      <c r="KV142" s="40">
        <v>0.49929755960067196</v>
      </c>
      <c r="KW142" s="40">
        <v>0.499290206867606</v>
      </c>
      <c r="KX142" s="40">
        <v>0.49927935885461106</v>
      </c>
      <c r="KY142" s="40">
        <v>0.49926536853044601</v>
      </c>
      <c r="KZ142" s="40">
        <v>0.49924820720770496</v>
      </c>
      <c r="LA142" s="40">
        <v>0.49922805389687902</v>
      </c>
      <c r="LB142" s="40">
        <v>0.49920513958484597</v>
      </c>
      <c r="LC142" s="40">
        <v>0.49917981104692399</v>
      </c>
      <c r="LD142" s="40">
        <v>0.49915207629929803</v>
      </c>
      <c r="LE142" s="40">
        <v>0.49912211357365699</v>
      </c>
      <c r="LF142" s="40">
        <v>0.49909010609545101</v>
      </c>
      <c r="LG142" s="40">
        <v>0.49905590232228497</v>
      </c>
      <c r="LH142" s="40">
        <v>0.499020219524205</v>
      </c>
      <c r="LI142" s="40">
        <v>0.49898304773630303</v>
      </c>
      <c r="LJ142" s="40">
        <v>0.498944912207058</v>
      </c>
      <c r="LK142" s="40">
        <v>0.498906076881733</v>
      </c>
      <c r="LL142" s="336" t="s">
        <v>851</v>
      </c>
      <c r="LM142" s="336" t="s">
        <v>851</v>
      </c>
      <c r="LN142" s="336" t="s">
        <v>1740</v>
      </c>
      <c r="LO142" s="40">
        <v>0.555225670337677</v>
      </c>
      <c r="LP142" s="40">
        <v>0.55827122926712036</v>
      </c>
      <c r="LQ142" s="40">
        <v>0.56097501516342163</v>
      </c>
      <c r="LR142" s="40">
        <v>0.56345134973526001</v>
      </c>
      <c r="LS142" s="40">
        <v>0.56589096784591675</v>
      </c>
      <c r="LT142" s="40">
        <v>0.56836766004562378</v>
      </c>
      <c r="LU142" s="40">
        <v>0.57019734382629395</v>
      </c>
      <c r="LV142" s="40">
        <v>0.57221192121505737</v>
      </c>
      <c r="LW142" s="40">
        <v>0.57425773143768311</v>
      </c>
      <c r="LX142" s="40">
        <v>0.57623696327209473</v>
      </c>
      <c r="LY142" s="40">
        <v>0.57810217142105103</v>
      </c>
      <c r="LZ142" s="40">
        <v>0.57961684465408325</v>
      </c>
      <c r="MA142" s="40">
        <v>0.58111941814422607</v>
      </c>
      <c r="MB142" s="40">
        <v>0.5826263427734375</v>
      </c>
      <c r="MC142" s="40">
        <v>0.58425575494766235</v>
      </c>
      <c r="MD142" s="40">
        <v>0.58607041835784912</v>
      </c>
      <c r="ME142" s="40">
        <v>0.58776593208312988</v>
      </c>
      <c r="MF142" s="40">
        <v>0.58967560529708862</v>
      </c>
      <c r="MG142" s="40">
        <v>0.59171599149703979</v>
      </c>
      <c r="MH142" s="40">
        <v>0.59385156631469727</v>
      </c>
      <c r="MI142" s="40">
        <v>0.5960349440574646</v>
      </c>
      <c r="MJ142" s="40">
        <v>0.59809494018554688</v>
      </c>
      <c r="MK142" s="40">
        <v>0.60019171237945557</v>
      </c>
      <c r="ML142" s="40">
        <v>0.60232174396514893</v>
      </c>
      <c r="MM142" s="40">
        <v>0.604472815990448</v>
      </c>
      <c r="MN142" s="40">
        <v>0.60666501522064209</v>
      </c>
      <c r="MO142" s="40">
        <v>0.60852903127670288</v>
      </c>
      <c r="MP142" s="40">
        <v>0.6104767918586731</v>
      </c>
      <c r="MQ142" s="40">
        <v>0.61241328716278076</v>
      </c>
      <c r="MR142" s="40">
        <v>0.61435091495513916</v>
      </c>
      <c r="MS142" s="40">
        <v>0.61620742082595825</v>
      </c>
      <c r="MT142" s="40">
        <v>0.61782717704772949</v>
      </c>
      <c r="MU142" s="40">
        <v>0.61939889192581177</v>
      </c>
      <c r="MV142" s="40">
        <v>0.62092471122741699</v>
      </c>
      <c r="MW142" s="40">
        <v>0.62246054410934448</v>
      </c>
      <c r="MX142" s="40">
        <v>0.62392687797546387</v>
      </c>
      <c r="MY142" s="336" t="s">
        <v>851</v>
      </c>
      <c r="MZ142" s="336" t="s">
        <v>1740</v>
      </c>
      <c r="NA142" s="40">
        <v>0.53707510232925415</v>
      </c>
      <c r="NB142" s="40">
        <v>0.53983747959136963</v>
      </c>
      <c r="NC142" s="40">
        <v>0.54235601425170898</v>
      </c>
      <c r="ND142" s="40">
        <v>0.54469400644302368</v>
      </c>
      <c r="NE142" s="40">
        <v>0.5469784140586853</v>
      </c>
      <c r="NF142" s="40">
        <v>0.54925405979156494</v>
      </c>
      <c r="NG142" s="40">
        <v>0.55099028348922729</v>
      </c>
      <c r="NH142" s="40">
        <v>0.55284804105758667</v>
      </c>
      <c r="NI142" s="40">
        <v>0.55472064018249512</v>
      </c>
      <c r="NJ142" s="40">
        <v>0.55644530057907104</v>
      </c>
      <c r="NK142" s="40">
        <v>0.55807679891586304</v>
      </c>
      <c r="NL142" s="40">
        <v>0.55940699577331543</v>
      </c>
      <c r="NM142" s="40">
        <v>0.56071126461029053</v>
      </c>
      <c r="NN142" s="40">
        <v>0.56197714805603027</v>
      </c>
      <c r="NO142" s="40">
        <v>0.56332480907440186</v>
      </c>
      <c r="NP142" s="40">
        <v>0.56476336717605591</v>
      </c>
      <c r="NQ142" s="40">
        <v>0.56618773937225342</v>
      </c>
      <c r="NR142" s="40">
        <v>0.56778913736343384</v>
      </c>
      <c r="NS142" s="40">
        <v>0.5694611668586731</v>
      </c>
      <c r="NT142" s="40">
        <v>0.57117259502410889</v>
      </c>
      <c r="NU142" s="40">
        <v>0.57295548915863037</v>
      </c>
      <c r="NV142" s="40">
        <v>0.57466083765029907</v>
      </c>
      <c r="NW142" s="40">
        <v>0.57639873027801514</v>
      </c>
      <c r="NX142" s="40">
        <v>0.57811915874481201</v>
      </c>
      <c r="NY142" s="40">
        <v>0.57988154888153076</v>
      </c>
      <c r="NZ142" s="40">
        <v>0.58170491456985474</v>
      </c>
      <c r="OA142" s="40">
        <v>0.58335167169570923</v>
      </c>
      <c r="OB142" s="40">
        <v>0.58507263660430908</v>
      </c>
      <c r="OC142" s="40">
        <v>0.586753249168396</v>
      </c>
      <c r="OD142" s="40">
        <v>0.58842802047729492</v>
      </c>
      <c r="OE142" s="40">
        <v>0.58993393182754517</v>
      </c>
      <c r="OF142" s="40">
        <v>0.59127986431121826</v>
      </c>
      <c r="OG142" s="40">
        <v>0.5925331711769104</v>
      </c>
      <c r="OH142" s="40">
        <v>0.59364080429077148</v>
      </c>
      <c r="OI142" s="40">
        <v>0.59470051527023315</v>
      </c>
      <c r="OJ142" s="40">
        <v>0.5956001877784729</v>
      </c>
      <c r="OK142" s="336" t="s">
        <v>851</v>
      </c>
      <c r="OL142" s="336" t="s">
        <v>851</v>
      </c>
      <c r="OM142" s="336" t="s">
        <v>1740</v>
      </c>
      <c r="ON142" s="40">
        <v>0.44365116953849792</v>
      </c>
      <c r="OO142" s="40">
        <v>0.44679602980613708</v>
      </c>
      <c r="OP142" s="40">
        <v>0.44997140765190125</v>
      </c>
      <c r="OQ142" s="40">
        <v>0.45316219329833984</v>
      </c>
      <c r="OR142" s="40">
        <v>0.45637696981430054</v>
      </c>
      <c r="OS142" s="40">
        <v>0.45959097146987915</v>
      </c>
      <c r="OT142" s="40">
        <v>0.46220141649246216</v>
      </c>
      <c r="OU142" s="40">
        <v>0.46493932604789734</v>
      </c>
      <c r="OV142" s="40">
        <v>0.46768862009048462</v>
      </c>
      <c r="OW142" s="40">
        <v>0.47041016817092896</v>
      </c>
      <c r="OX142" s="40">
        <v>0.47305616736412048</v>
      </c>
      <c r="OY142" s="40">
        <v>0.47541084885597229</v>
      </c>
      <c r="OZ142" s="40">
        <v>0.47778046131134033</v>
      </c>
      <c r="PA142" s="40">
        <v>0.48008719086647034</v>
      </c>
      <c r="PB142" s="40">
        <v>0.48236104846000671</v>
      </c>
      <c r="PC142" s="40">
        <v>0.48467239737510681</v>
      </c>
      <c r="PD142" s="40">
        <v>0.48664727807044983</v>
      </c>
      <c r="PE142" s="40">
        <v>0.48868173360824585</v>
      </c>
      <c r="PF142" s="40">
        <v>0.49073153734207153</v>
      </c>
      <c r="PG142" s="40">
        <v>0.49287122488021851</v>
      </c>
      <c r="PH142" s="40">
        <v>0.49513128399848938</v>
      </c>
      <c r="PI142" s="40">
        <v>0.49723297357559204</v>
      </c>
      <c r="PJ142" s="40">
        <v>0.49946087598800659</v>
      </c>
      <c r="PK142" s="40">
        <v>0.50173544883728027</v>
      </c>
      <c r="PL142" s="40">
        <v>0.50413298606872559</v>
      </c>
      <c r="PM142" s="40">
        <v>0.50657731294631958</v>
      </c>
      <c r="PN142" s="40">
        <v>0.50876688957214355</v>
      </c>
      <c r="PO142" s="40">
        <v>0.51106172800064087</v>
      </c>
      <c r="PP142" s="40">
        <v>0.5134117603302002</v>
      </c>
      <c r="PQ142" s="40">
        <v>0.51582330465316772</v>
      </c>
      <c r="PR142" s="40">
        <v>0.51823079586029053</v>
      </c>
      <c r="PS142" s="40">
        <v>0.52043402194976807</v>
      </c>
      <c r="PT142" s="40">
        <v>0.52263921499252319</v>
      </c>
      <c r="PU142" s="40">
        <v>0.5248454213142395</v>
      </c>
      <c r="PV142" s="40">
        <v>0.52704381942749023</v>
      </c>
      <c r="PW142" s="40">
        <v>0.52915924787521362</v>
      </c>
      <c r="PX142" s="336" t="s">
        <v>851</v>
      </c>
      <c r="PY142" s="336" t="s">
        <v>851</v>
      </c>
      <c r="PZ142" s="40">
        <v>0.87930000000000008</v>
      </c>
      <c r="QA142" s="40">
        <v>0.8798999999999999</v>
      </c>
      <c r="QB142" s="40">
        <v>0.87970000000000004</v>
      </c>
      <c r="QC142" s="40">
        <v>0.87939999999999996</v>
      </c>
      <c r="QD142" s="40">
        <v>0.87890000000000001</v>
      </c>
      <c r="QE142" s="40">
        <v>0.8851</v>
      </c>
      <c r="QF142" s="40">
        <v>0.89069999999999994</v>
      </c>
      <c r="QG142" s="40">
        <v>0.89569999999999994</v>
      </c>
      <c r="QH142" s="40">
        <v>0.89989999999999992</v>
      </c>
      <c r="QI142" s="40">
        <v>0.90339999999999998</v>
      </c>
      <c r="QJ142" s="40">
        <v>0.89980000000000004</v>
      </c>
      <c r="QK142" s="40">
        <v>0.89560000000000006</v>
      </c>
      <c r="QL142" s="40">
        <v>0.89029999999999998</v>
      </c>
      <c r="QM142" s="40">
        <v>0.8841</v>
      </c>
      <c r="QN142" s="40">
        <v>0.87690000000000001</v>
      </c>
      <c r="QO142" s="40">
        <v>0.87519999999999998</v>
      </c>
      <c r="QP142" s="40">
        <v>0.87379999999999991</v>
      </c>
      <c r="QQ142" s="40">
        <v>0.87260000000000004</v>
      </c>
      <c r="QR142" s="40">
        <v>0.87150000000000005</v>
      </c>
      <c r="QS142" s="336" t="s">
        <v>851</v>
      </c>
      <c r="QT142" s="336" t="s">
        <v>851</v>
      </c>
      <c r="QU142" s="336" t="s">
        <v>851</v>
      </c>
      <c r="QV142" s="336" t="s">
        <v>851</v>
      </c>
      <c r="QW142" s="40">
        <v>-1.2613957514986396E-3</v>
      </c>
      <c r="QX142" s="336" t="s">
        <v>851</v>
      </c>
      <c r="QY142" s="336" t="s">
        <v>851</v>
      </c>
      <c r="QZ142" s="336" t="s">
        <v>851</v>
      </c>
      <c r="RA142" s="336" t="s">
        <v>851</v>
      </c>
      <c r="RB142" s="336" t="s">
        <v>851</v>
      </c>
      <c r="RC142" s="336" t="s">
        <v>851</v>
      </c>
      <c r="RD142" s="336" t="s">
        <v>851</v>
      </c>
      <c r="RE142" s="336" t="s">
        <v>851</v>
      </c>
      <c r="RF142" s="40">
        <v>0.42599999999999999</v>
      </c>
      <c r="RG142" s="40">
        <v>2012</v>
      </c>
      <c r="RH142" s="336" t="s">
        <v>840</v>
      </c>
      <c r="RI142" s="336" t="s">
        <v>851</v>
      </c>
      <c r="RJ142" s="40">
        <v>0.78799999999999992</v>
      </c>
      <c r="RK142" s="40">
        <v>2012</v>
      </c>
      <c r="RL142" s="336" t="s">
        <v>840</v>
      </c>
      <c r="RM142" s="336" t="s">
        <v>851</v>
      </c>
      <c r="RN142" s="40">
        <v>0.91500000000000004</v>
      </c>
      <c r="RO142" s="40">
        <v>2012</v>
      </c>
      <c r="RP142" s="336" t="s">
        <v>840</v>
      </c>
      <c r="RQ142" s="336" t="s">
        <v>851</v>
      </c>
      <c r="RR142" s="40">
        <v>0.97499999999999998</v>
      </c>
      <c r="RS142" s="40">
        <v>2012</v>
      </c>
      <c r="RT142" s="336" t="s">
        <v>840</v>
      </c>
      <c r="RU142" s="336" t="s">
        <v>851</v>
      </c>
      <c r="RV142" s="40">
        <v>0.70700000000000007</v>
      </c>
      <c r="RW142" s="40">
        <v>2012</v>
      </c>
      <c r="RX142" s="336" t="s">
        <v>840</v>
      </c>
      <c r="RY142" s="336" t="s">
        <v>851</v>
      </c>
      <c r="RZ142" s="336" t="s">
        <v>838</v>
      </c>
      <c r="SA142" s="40">
        <v>0.25447899103164673</v>
      </c>
      <c r="SB142" s="40">
        <v>0.28415676951408386</v>
      </c>
      <c r="SC142" s="40">
        <v>0.27307149767875671</v>
      </c>
      <c r="SD142" s="40">
        <v>0.27493110299110413</v>
      </c>
      <c r="SE142" s="40">
        <v>0.29272168874740601</v>
      </c>
      <c r="SF142" s="336" t="s">
        <v>851</v>
      </c>
      <c r="SG142" s="336" t="s">
        <v>851</v>
      </c>
      <c r="SH142" s="40">
        <v>0.21070508658885956</v>
      </c>
      <c r="SI142" s="40">
        <v>0.23274971544742584</v>
      </c>
      <c r="SJ142" s="40">
        <v>0.20820561051368713</v>
      </c>
      <c r="SK142" s="40">
        <v>0.19247004389762878</v>
      </c>
      <c r="SL142" s="40">
        <v>0.21027305722236633</v>
      </c>
      <c r="SM142" s="336" t="s">
        <v>840</v>
      </c>
      <c r="SN142" s="336" t="s">
        <v>851</v>
      </c>
      <c r="SO142" s="336" t="s">
        <v>851</v>
      </c>
      <c r="SP142" s="40">
        <v>2.3767730221152306E-2</v>
      </c>
      <c r="SQ142" s="40">
        <v>2.3913508281111717E-2</v>
      </c>
      <c r="SR142" s="40">
        <v>2.2004727274179459E-2</v>
      </c>
      <c r="SS142" s="40">
        <v>1.7657391726970673E-2</v>
      </c>
      <c r="ST142" s="40">
        <v>-6.4005330204963684E-2</v>
      </c>
      <c r="SU142" s="336" t="s">
        <v>838</v>
      </c>
      <c r="SV142" s="336" t="s">
        <v>851</v>
      </c>
      <c r="SW142" s="336" t="s">
        <v>851</v>
      </c>
      <c r="SX142" s="40">
        <v>2.9148194938898087E-2</v>
      </c>
      <c r="SY142" s="40">
        <v>3.1278006732463837E-2</v>
      </c>
      <c r="SZ142" s="40">
        <v>2.9022581875324249E-2</v>
      </c>
      <c r="TA142" s="40">
        <v>3.6626938730478287E-2</v>
      </c>
      <c r="TB142" s="40">
        <v>4.3059490621089935E-2</v>
      </c>
      <c r="TC142" s="336" t="s">
        <v>840</v>
      </c>
      <c r="TD142" s="336" t="s">
        <v>851</v>
      </c>
      <c r="TE142" s="336" t="s">
        <v>851</v>
      </c>
      <c r="TF142" s="336" t="s">
        <v>851</v>
      </c>
      <c r="TG142" s="40">
        <v>-4.3923025950789452E-3</v>
      </c>
      <c r="TH142" s="40">
        <v>-3.5666010808199644E-3</v>
      </c>
      <c r="TI142" s="40">
        <v>-4.9342755228281021E-3</v>
      </c>
      <c r="TJ142" s="40">
        <v>-9.0120546519756317E-3</v>
      </c>
      <c r="TK142" s="40">
        <v>-9.041333943605423E-2</v>
      </c>
      <c r="TL142" s="336" t="s">
        <v>838</v>
      </c>
      <c r="TM142" s="336" t="s">
        <v>851</v>
      </c>
      <c r="TN142" s="336" t="s">
        <v>851</v>
      </c>
      <c r="TO142" s="336" t="s">
        <v>851</v>
      </c>
      <c r="TP142" s="40">
        <v>7.4872176628559828E-4</v>
      </c>
      <c r="TQ142" s="40">
        <v>3.5891490988433361E-3</v>
      </c>
      <c r="TR142" s="40">
        <v>1.9317081896588206E-3</v>
      </c>
      <c r="TS142" s="40">
        <v>9.850761853158474E-3</v>
      </c>
      <c r="TT142" s="40">
        <v>1.6495030373334885E-2</v>
      </c>
      <c r="TU142" s="336" t="s">
        <v>840</v>
      </c>
      <c r="TV142" s="336" t="s">
        <v>851</v>
      </c>
      <c r="TW142" s="40">
        <v>510</v>
      </c>
      <c r="TX142" s="336" t="s">
        <v>840</v>
      </c>
      <c r="TY142" s="336" t="s">
        <v>851</v>
      </c>
      <c r="TZ142" s="40">
        <v>488.91387939453125</v>
      </c>
      <c r="UA142" s="336" t="s">
        <v>838</v>
      </c>
      <c r="UB142" s="336" t="s">
        <v>851</v>
      </c>
      <c r="UC142" s="40">
        <v>488.91385672050399</v>
      </c>
      <c r="UD142" s="336" t="s">
        <v>840</v>
      </c>
      <c r="UE142" s="336" t="s">
        <v>851</v>
      </c>
      <c r="UF142" s="336" t="s">
        <v>851</v>
      </c>
      <c r="UG142" s="40">
        <v>0.18544381856918335</v>
      </c>
      <c r="UH142" s="40">
        <v>0.22140569984912872</v>
      </c>
      <c r="UI142" s="40">
        <v>0.24500393867492676</v>
      </c>
      <c r="UJ142" s="40">
        <v>0.26143378019332886</v>
      </c>
      <c r="UK142" s="40">
        <v>0.24057383835315704</v>
      </c>
      <c r="UL142" s="336" t="s">
        <v>838</v>
      </c>
      <c r="UM142" s="336" t="s">
        <v>851</v>
      </c>
      <c r="UN142" s="336" t="s">
        <v>851</v>
      </c>
      <c r="UO142" s="336" t="s">
        <v>851</v>
      </c>
      <c r="UP142" s="40">
        <v>0.14593891799449921</v>
      </c>
      <c r="UQ142" s="40">
        <v>0.16648826003074646</v>
      </c>
      <c r="UR142" s="40">
        <v>0.17419345676898956</v>
      </c>
      <c r="US142" s="40">
        <v>0.18503296375274658</v>
      </c>
      <c r="UT142" s="40">
        <v>0.18698450922966003</v>
      </c>
      <c r="UU142" s="336" t="s">
        <v>840</v>
      </c>
    </row>
    <row r="143" spans="1:567">
      <c r="A143" s="336" t="s">
        <v>424</v>
      </c>
      <c r="B143" s="336" t="s">
        <v>114</v>
      </c>
      <c r="C143" s="336" t="s">
        <v>329</v>
      </c>
      <c r="D143" s="40">
        <v>5.1618475466966629E-2</v>
      </c>
      <c r="E143" s="336" t="s">
        <v>436</v>
      </c>
      <c r="F143" s="40">
        <v>6.1191294342279434E-2</v>
      </c>
      <c r="G143" s="336" t="s">
        <v>1741</v>
      </c>
      <c r="H143" s="40">
        <v>6.3490718603134155E-2</v>
      </c>
      <c r="I143" s="336" t="s">
        <v>1447</v>
      </c>
      <c r="J143" s="40">
        <v>6.6599652171134949E-2</v>
      </c>
      <c r="K143" s="336" t="s">
        <v>1803</v>
      </c>
      <c r="L143" s="336" t="s">
        <v>471</v>
      </c>
      <c r="M143" s="40">
        <v>0.53100001811981201</v>
      </c>
      <c r="N143" s="40"/>
      <c r="O143" s="336" t="s">
        <v>1736</v>
      </c>
      <c r="P143" s="40"/>
      <c r="Q143" s="336" t="s">
        <v>1736</v>
      </c>
      <c r="R143" s="40"/>
      <c r="S143" s="336" t="s">
        <v>1736</v>
      </c>
      <c r="T143" s="40"/>
      <c r="U143" s="336" t="s">
        <v>1736</v>
      </c>
      <c r="V143" s="336" t="s">
        <v>851</v>
      </c>
      <c r="W143" s="336" t="s">
        <v>470</v>
      </c>
      <c r="X143" s="40">
        <v>0.53137719631195068</v>
      </c>
      <c r="Y143" s="40"/>
      <c r="Z143" s="336" t="s">
        <v>1736</v>
      </c>
      <c r="AA143" s="40"/>
      <c r="AB143" s="336" t="s">
        <v>1736</v>
      </c>
      <c r="AC143" s="40"/>
      <c r="AD143" s="336" t="s">
        <v>1736</v>
      </c>
      <c r="AE143" s="40"/>
      <c r="AF143" s="336" t="s">
        <v>1736</v>
      </c>
      <c r="AG143" s="336" t="s">
        <v>851</v>
      </c>
      <c r="AH143" s="336" t="s">
        <v>470</v>
      </c>
      <c r="AI143" s="40">
        <v>0.51387327909469604</v>
      </c>
      <c r="AJ143" s="40"/>
      <c r="AK143" s="336" t="s">
        <v>1736</v>
      </c>
      <c r="AL143" s="40"/>
      <c r="AM143" s="336" t="s">
        <v>1736</v>
      </c>
      <c r="AN143" s="40"/>
      <c r="AO143" s="336" t="s">
        <v>1736</v>
      </c>
      <c r="AP143" s="40"/>
      <c r="AQ143" s="336" t="s">
        <v>1736</v>
      </c>
      <c r="AR143" s="336" t="s">
        <v>851</v>
      </c>
      <c r="AS143" s="336" t="s">
        <v>470</v>
      </c>
      <c r="AT143" s="40">
        <v>0.47678542137145996</v>
      </c>
      <c r="AU143" s="40"/>
      <c r="AV143" s="336" t="s">
        <v>1736</v>
      </c>
      <c r="AW143" s="40"/>
      <c r="AX143" s="336" t="s">
        <v>1736</v>
      </c>
      <c r="AY143" s="40"/>
      <c r="AZ143" s="336" t="s">
        <v>1736</v>
      </c>
      <c r="BA143" s="40"/>
      <c r="BB143" s="336" t="s">
        <v>1736</v>
      </c>
      <c r="BC143" s="336" t="s">
        <v>851</v>
      </c>
      <c r="BD143" s="336" t="s">
        <v>436</v>
      </c>
      <c r="BE143" s="40">
        <v>3.5162191390991211</v>
      </c>
      <c r="BF143" s="336" t="s">
        <v>827</v>
      </c>
      <c r="BG143" s="40">
        <v>2.9433741569519043</v>
      </c>
      <c r="BH143" s="336" t="s">
        <v>1447</v>
      </c>
      <c r="BI143" s="40">
        <v>1.8920985460281372</v>
      </c>
      <c r="BJ143" s="336" t="s">
        <v>1803</v>
      </c>
      <c r="BK143" s="40">
        <v>1.1024664640426636</v>
      </c>
      <c r="BL143" s="336" t="s">
        <v>851</v>
      </c>
      <c r="BM143" s="40">
        <v>1.3290241956710815</v>
      </c>
      <c r="BN143" s="336" t="s">
        <v>838</v>
      </c>
      <c r="BO143" s="336" t="s">
        <v>851</v>
      </c>
      <c r="BP143" s="336" t="s">
        <v>436</v>
      </c>
      <c r="BQ143" s="40">
        <v>1.0928370989859104E-2</v>
      </c>
      <c r="BR143" s="40">
        <v>1.3054803945124149E-2</v>
      </c>
      <c r="BS143" s="40">
        <v>1.4016058295965195E-2</v>
      </c>
      <c r="BT143" s="40">
        <v>7.937626913189888E-3</v>
      </c>
      <c r="BU143" s="40">
        <v>7.9376082867383957E-3</v>
      </c>
      <c r="BV143" s="336" t="s">
        <v>851</v>
      </c>
      <c r="BW143" s="336" t="s">
        <v>827</v>
      </c>
      <c r="BX143" s="40">
        <v>1.2161214835941792E-2</v>
      </c>
      <c r="BY143" s="40">
        <v>1.1301126331090927E-2</v>
      </c>
      <c r="BZ143" s="40">
        <v>1.2660376727581024E-2</v>
      </c>
      <c r="CA143" s="40">
        <v>1.8277851864695549E-2</v>
      </c>
      <c r="CB143" s="40">
        <v>2.0462414249777794E-2</v>
      </c>
      <c r="CC143" s="336" t="s">
        <v>851</v>
      </c>
      <c r="CD143" s="336" t="s">
        <v>1447</v>
      </c>
      <c r="CE143" s="40">
        <v>1.3019352219998837E-2</v>
      </c>
      <c r="CF143" s="40">
        <v>1.3471785001456738E-2</v>
      </c>
      <c r="CG143" s="40">
        <v>1.6686227172613144E-2</v>
      </c>
      <c r="CH143" s="40">
        <v>2.0462403073906898E-2</v>
      </c>
      <c r="CI143" s="40">
        <v>2.0462386310100555E-2</v>
      </c>
      <c r="CJ143" s="336" t="s">
        <v>851</v>
      </c>
      <c r="CK143" s="336" t="s">
        <v>1803</v>
      </c>
      <c r="CL143" s="40">
        <v>1.359144039452076E-2</v>
      </c>
      <c r="CM143" s="40">
        <v>1.5261045657098293E-2</v>
      </c>
      <c r="CN143" s="40">
        <v>1.9370116293430328E-2</v>
      </c>
      <c r="CO143" s="40">
        <v>2.0462382584810257E-2</v>
      </c>
      <c r="CP143" s="40">
        <v>2.0462291315197945E-2</v>
      </c>
      <c r="CQ143" s="336" t="s">
        <v>851</v>
      </c>
      <c r="CR143" s="40">
        <v>2.7386839389801025</v>
      </c>
      <c r="CS143" s="40">
        <v>3.2887389659881592</v>
      </c>
      <c r="CT143" s="40">
        <v>3.6089861392974854</v>
      </c>
      <c r="CU143" s="40">
        <v>3.8717811107635498</v>
      </c>
      <c r="CV143" s="40">
        <v>4.7347316741943359</v>
      </c>
      <c r="CW143" s="336" t="s">
        <v>1741</v>
      </c>
      <c r="CX143" s="336" t="s">
        <v>851</v>
      </c>
      <c r="CY143" s="40">
        <v>3.0687170028686523</v>
      </c>
      <c r="CZ143" s="40">
        <v>3.5038681030273438</v>
      </c>
      <c r="DA143" s="40">
        <v>3.7666630744934082</v>
      </c>
      <c r="DB143" s="40">
        <v>4.329535961151123</v>
      </c>
      <c r="DC143" s="40">
        <v>5.3425259590148926</v>
      </c>
      <c r="DD143" s="336" t="s">
        <v>1447</v>
      </c>
      <c r="DE143" s="336" t="s">
        <v>851</v>
      </c>
      <c r="DF143" s="40">
        <v>5.7477216720581055</v>
      </c>
      <c r="DG143" s="336" t="s">
        <v>1803</v>
      </c>
      <c r="DH143" s="336" t="s">
        <v>851</v>
      </c>
      <c r="DI143" s="336" t="s">
        <v>851</v>
      </c>
      <c r="DJ143" s="336">
        <v>4.7</v>
      </c>
      <c r="DK143" s="336" t="s">
        <v>1738</v>
      </c>
      <c r="DL143" s="336" t="s">
        <v>851</v>
      </c>
      <c r="DM143" s="336" t="s">
        <v>851</v>
      </c>
      <c r="DN143" s="336" t="s">
        <v>1012</v>
      </c>
      <c r="DO143" s="40">
        <v>3.5837588366121054E-3</v>
      </c>
      <c r="DP143" s="40">
        <v>6.3205491751432419E-3</v>
      </c>
      <c r="DQ143" s="40">
        <v>9.0548885054886341E-4</v>
      </c>
      <c r="DR143" s="40">
        <v>1.514777448028326E-2</v>
      </c>
      <c r="DS143" s="40">
        <v>4.4124801643192768E-3</v>
      </c>
      <c r="DT143" s="336" t="s">
        <v>851</v>
      </c>
      <c r="DU143" s="336" t="s">
        <v>470</v>
      </c>
      <c r="DV143" s="40">
        <v>7.9624997451901436E-3</v>
      </c>
      <c r="DW143" s="40">
        <v>9.6666663885116577E-3</v>
      </c>
      <c r="DX143" s="40">
        <v>1.0895000770688057E-2</v>
      </c>
      <c r="DY143" s="40">
        <v>3.250000299885869E-3</v>
      </c>
      <c r="DZ143" s="40">
        <v>2.4999999441206455E-3</v>
      </c>
      <c r="EA143" s="336" t="s">
        <v>851</v>
      </c>
      <c r="EB143" s="336" t="s">
        <v>470</v>
      </c>
      <c r="EC143" s="40">
        <v>9.6504413522779942E-4</v>
      </c>
      <c r="ED143" s="40">
        <v>-3.3170864917337894E-3</v>
      </c>
      <c r="EE143" s="40">
        <v>9.831645293161273E-4</v>
      </c>
      <c r="EF143" s="40">
        <v>-7.4484641663730145E-3</v>
      </c>
      <c r="EG143" s="40">
        <v>-5.2168671973049641E-3</v>
      </c>
      <c r="EH143" s="336" t="s">
        <v>851</v>
      </c>
      <c r="EI143" s="336" t="s">
        <v>470</v>
      </c>
      <c r="EJ143" s="40">
        <v>1.1138869449496269E-2</v>
      </c>
      <c r="EK143" s="40">
        <v>9.9210543558001518E-3</v>
      </c>
      <c r="EL143" s="40">
        <v>3.4307290334254503E-3</v>
      </c>
      <c r="EM143" s="40">
        <v>5.0339279696345329E-3</v>
      </c>
      <c r="EN143" s="40">
        <v>9.8834987729787827E-3</v>
      </c>
      <c r="EO143" s="336" t="s">
        <v>851</v>
      </c>
      <c r="EP143" s="336" t="s">
        <v>851</v>
      </c>
      <c r="EQ143" s="336" t="s">
        <v>851</v>
      </c>
      <c r="ER143" s="40">
        <v>0.77310000000000001</v>
      </c>
      <c r="ES143" s="336" t="s">
        <v>1739</v>
      </c>
      <c r="ET143" s="336" t="s">
        <v>851</v>
      </c>
      <c r="EU143" s="336" t="s">
        <v>851</v>
      </c>
      <c r="EV143" s="40">
        <v>0.80870000000000009</v>
      </c>
      <c r="EW143" s="336" t="s">
        <v>1739</v>
      </c>
      <c r="EX143" s="336" t="s">
        <v>851</v>
      </c>
      <c r="EY143" s="336" t="s">
        <v>851</v>
      </c>
      <c r="EZ143" s="40">
        <v>0.73909999999999998</v>
      </c>
      <c r="FA143" s="336" t="s">
        <v>1739</v>
      </c>
      <c r="FB143" s="336" t="s">
        <v>851</v>
      </c>
      <c r="FC143" s="40">
        <v>-0.10990412533283234</v>
      </c>
      <c r="FD143" s="40">
        <v>-0.11088842898607254</v>
      </c>
      <c r="FE143" s="40">
        <v>-0.12935943901538849</v>
      </c>
      <c r="FF143" s="40">
        <v>-0.14306457340717316</v>
      </c>
      <c r="FG143" s="40">
        <v>-0.11681500822305679</v>
      </c>
      <c r="FH143" s="336" t="s">
        <v>838</v>
      </c>
      <c r="FI143" s="336" t="s">
        <v>851</v>
      </c>
      <c r="FJ143" s="40">
        <v>-0.12635137140750885</v>
      </c>
      <c r="FK143" s="40">
        <v>-0.14706110954284668</v>
      </c>
      <c r="FL143" s="40">
        <v>-0.16782158613204956</v>
      </c>
      <c r="FM143" s="40">
        <v>-0.17256119847297668</v>
      </c>
      <c r="FN143" s="40">
        <v>-0.16914999485015869</v>
      </c>
      <c r="FO143" s="336" t="s">
        <v>840</v>
      </c>
      <c r="FP143" s="336" t="s">
        <v>851</v>
      </c>
      <c r="FQ143" s="40">
        <v>0.24605578184127808</v>
      </c>
      <c r="FR143" s="336" t="s">
        <v>840</v>
      </c>
      <c r="FS143" s="336" t="s">
        <v>851</v>
      </c>
      <c r="FT143" s="336" t="s">
        <v>851</v>
      </c>
      <c r="FU143" s="40">
        <v>2.9506165534257889E-2</v>
      </c>
      <c r="FV143" s="40">
        <v>3.404877707362175E-2</v>
      </c>
      <c r="FW143" s="40">
        <v>3.909027948975563E-2</v>
      </c>
      <c r="FX143" s="40">
        <v>1.9243288785219193E-2</v>
      </c>
      <c r="FY143" s="40">
        <v>9.0606873854994774E-3</v>
      </c>
      <c r="FZ143" s="336" t="s">
        <v>840</v>
      </c>
      <c r="GA143" s="336" t="s">
        <v>851</v>
      </c>
      <c r="GB143" s="336" t="s">
        <v>851</v>
      </c>
      <c r="GC143" s="336" t="s">
        <v>851</v>
      </c>
      <c r="GD143" s="336" t="s">
        <v>851</v>
      </c>
      <c r="GE143" s="336" t="s">
        <v>851</v>
      </c>
      <c r="GF143" s="336" t="s">
        <v>851</v>
      </c>
      <c r="GG143" s="336" t="s">
        <v>851</v>
      </c>
      <c r="GH143" s="336" t="s">
        <v>851</v>
      </c>
      <c r="GI143" s="336" t="s">
        <v>851</v>
      </c>
      <c r="GJ143" s="336" t="s">
        <v>851</v>
      </c>
      <c r="GK143" s="40">
        <v>11148751</v>
      </c>
      <c r="GL143" s="40">
        <v>11432001</v>
      </c>
      <c r="GM143" s="40">
        <v>11713663</v>
      </c>
      <c r="GN143" s="40">
        <v>12000183</v>
      </c>
      <c r="GO143" s="40">
        <v>12301837</v>
      </c>
      <c r="GP143" s="40">
        <v>12625950</v>
      </c>
      <c r="GQ143" s="40">
        <v>12973693</v>
      </c>
      <c r="GR143" s="40">
        <v>13341808</v>
      </c>
      <c r="GS143" s="40">
        <v>13727899</v>
      </c>
      <c r="GT143" s="40">
        <v>14128161</v>
      </c>
      <c r="GU143" s="40">
        <v>14539609</v>
      </c>
      <c r="GV143" s="40">
        <v>14962118</v>
      </c>
      <c r="GW143" s="40">
        <v>15396010</v>
      </c>
      <c r="GX143" s="40">
        <v>15839287</v>
      </c>
      <c r="GY143" s="40">
        <v>16289550</v>
      </c>
      <c r="GZ143" s="40">
        <v>16745305</v>
      </c>
      <c r="HA143" s="40">
        <v>17205253</v>
      </c>
      <c r="HB143" s="40">
        <v>17670193</v>
      </c>
      <c r="HC143" s="40">
        <v>18143215</v>
      </c>
      <c r="HD143" s="40">
        <v>18628749</v>
      </c>
      <c r="HE143" s="40">
        <v>19129955</v>
      </c>
      <c r="HF143" s="40">
        <v>19648000</v>
      </c>
      <c r="HG143" s="40">
        <v>20181000</v>
      </c>
      <c r="HH143" s="40">
        <v>20728000</v>
      </c>
      <c r="HI143" s="40">
        <v>21288000</v>
      </c>
      <c r="HJ143" s="40">
        <v>21857000</v>
      </c>
      <c r="HK143" s="40">
        <v>22437000</v>
      </c>
      <c r="HL143" s="40">
        <v>23027000</v>
      </c>
      <c r="HM143" s="40">
        <v>23627000</v>
      </c>
      <c r="HN143" s="40">
        <v>24234000</v>
      </c>
      <c r="HO143" s="40">
        <v>24849000</v>
      </c>
      <c r="HP143" s="40">
        <v>25472000</v>
      </c>
      <c r="HQ143" s="40">
        <v>26101000</v>
      </c>
      <c r="HR143" s="40">
        <v>26736000</v>
      </c>
      <c r="HS143" s="40">
        <v>27376000</v>
      </c>
      <c r="HT143" s="40">
        <v>28022000</v>
      </c>
      <c r="HU143" s="40">
        <v>28673000</v>
      </c>
      <c r="HV143" s="40">
        <v>29328000</v>
      </c>
      <c r="HW143" s="40">
        <v>29987000</v>
      </c>
      <c r="HX143" s="40">
        <v>30650000</v>
      </c>
      <c r="HY143" s="40">
        <v>31317000</v>
      </c>
      <c r="HZ143" s="40">
        <v>31988000</v>
      </c>
      <c r="IA143" s="40">
        <v>32663000</v>
      </c>
      <c r="IB143" s="40">
        <v>33341000</v>
      </c>
      <c r="IC143" s="40">
        <v>34021000</v>
      </c>
      <c r="ID143" s="40">
        <v>34704000</v>
      </c>
      <c r="IE143" s="40">
        <v>35388000</v>
      </c>
      <c r="IF143" s="40">
        <v>36074000</v>
      </c>
      <c r="IG143" s="40">
        <v>36762000</v>
      </c>
      <c r="IH143" s="40">
        <v>37452000</v>
      </c>
      <c r="II143" s="40">
        <v>38143000</v>
      </c>
      <c r="IJ143" s="336" t="s">
        <v>851</v>
      </c>
      <c r="IK143" s="336" t="s">
        <v>851</v>
      </c>
      <c r="IL143" s="336" t="s">
        <v>851</v>
      </c>
      <c r="IM143" s="40">
        <v>2.709682285785675E-2</v>
      </c>
      <c r="IN143" s="40">
        <v>2.6664463803172112E-2</v>
      </c>
      <c r="IO143" s="40">
        <v>2.6417452841997147E-2</v>
      </c>
      <c r="IP143" s="40">
        <v>2.6409370824694633E-2</v>
      </c>
      <c r="IQ143" s="40">
        <v>2.6549398899078369E-2</v>
      </c>
      <c r="IR143" s="40">
        <v>2.6720121502876282E-2</v>
      </c>
      <c r="IS143" s="40">
        <v>2.6766015216708183E-2</v>
      </c>
      <c r="IT143" s="40">
        <v>2.6743875816464424E-2</v>
      </c>
      <c r="IU143" s="40">
        <v>2.6658089831471443E-2</v>
      </c>
      <c r="IV143" s="40">
        <v>2.6377702131867409E-2</v>
      </c>
      <c r="IW143" s="40">
        <v>2.6190144941210747E-2</v>
      </c>
      <c r="IX143" s="40">
        <v>2.5956058874726295E-2</v>
      </c>
      <c r="IY143" s="40">
        <v>2.5722686201334E-2</v>
      </c>
      <c r="IZ143" s="40">
        <v>2.5366479530930519E-2</v>
      </c>
      <c r="JA143" s="40">
        <v>2.5060905143618584E-2</v>
      </c>
      <c r="JB143" s="40">
        <v>2.4762298911809921E-2</v>
      </c>
      <c r="JC143" s="40">
        <v>2.4393817409873009E-2</v>
      </c>
      <c r="JD143" s="40">
        <v>2.4037344381213188E-2</v>
      </c>
      <c r="JE143" s="40">
        <v>2.3655746132135391E-2</v>
      </c>
      <c r="JF143" s="40">
        <v>2.3323198780417442E-2</v>
      </c>
      <c r="JG143" s="40">
        <v>2.2965997457504272E-2</v>
      </c>
      <c r="JH143" s="40">
        <v>2.2586777806282043E-2</v>
      </c>
      <c r="JI143" s="40">
        <v>2.2221263498067856E-2</v>
      </c>
      <c r="JJ143" s="40">
        <v>2.1868707612156868E-2</v>
      </c>
      <c r="JK143" s="40">
        <v>2.1528419107198715E-2</v>
      </c>
      <c r="JL143" s="40">
        <v>2.1199751645326614E-2</v>
      </c>
      <c r="JM143" s="40">
        <v>2.0882105454802513E-2</v>
      </c>
      <c r="JN143" s="40">
        <v>2.0544931292533875E-2</v>
      </c>
      <c r="JO143" s="40">
        <v>2.0190110430121422E-2</v>
      </c>
      <c r="JP143" s="40">
        <v>1.9876973703503609E-2</v>
      </c>
      <c r="JQ143" s="40">
        <v>1.9517825916409492E-2</v>
      </c>
      <c r="JR143" s="40">
        <v>1.9199604168534279E-2</v>
      </c>
      <c r="JS143" s="40">
        <v>1.88923180103302E-2</v>
      </c>
      <c r="JT143" s="40">
        <v>1.8595410510897636E-2</v>
      </c>
      <c r="JU143" s="40">
        <v>1.8282141536474228E-2</v>
      </c>
      <c r="JV143" s="336" t="s">
        <v>1740</v>
      </c>
      <c r="JW143" s="336" t="s">
        <v>851</v>
      </c>
      <c r="JX143" s="336" t="s">
        <v>851</v>
      </c>
      <c r="JY143" s="336" t="s">
        <v>851</v>
      </c>
      <c r="JZ143" s="336" t="s">
        <v>851</v>
      </c>
      <c r="KA143" s="336" t="s">
        <v>1740</v>
      </c>
      <c r="KB143" s="40">
        <v>0.49268341185783099</v>
      </c>
      <c r="KC143" s="40">
        <v>0.49279612453243204</v>
      </c>
      <c r="KD143" s="40">
        <v>0.49289546526175498</v>
      </c>
      <c r="KE143" s="40">
        <v>0.49298484309423701</v>
      </c>
      <c r="KF143" s="40">
        <v>0.49307003921734099</v>
      </c>
      <c r="KG143" s="40">
        <v>0.493155211290356</v>
      </c>
      <c r="KH143" s="40">
        <v>0.49323953295047901</v>
      </c>
      <c r="KI143" s="40">
        <v>0.49332113958795998</v>
      </c>
      <c r="KJ143" s="40">
        <v>0.49340020919370703</v>
      </c>
      <c r="KK143" s="40">
        <v>0.49347718492109105</v>
      </c>
      <c r="KL143" s="40">
        <v>0.493552227814818</v>
      </c>
      <c r="KM143" s="40">
        <v>0.49362544035307498</v>
      </c>
      <c r="KN143" s="40">
        <v>0.49369582449258098</v>
      </c>
      <c r="KO143" s="40">
        <v>0.49376295574949197</v>
      </c>
      <c r="KP143" s="40">
        <v>0.49382496280254701</v>
      </c>
      <c r="KQ143" s="40">
        <v>0.49388109021196203</v>
      </c>
      <c r="KR143" s="40">
        <v>0.49393150059420599</v>
      </c>
      <c r="KS143" s="40">
        <v>0.49397607117652598</v>
      </c>
      <c r="KT143" s="40">
        <v>0.49401446346323397</v>
      </c>
      <c r="KU143" s="40">
        <v>0.49404595855700301</v>
      </c>
      <c r="KV143" s="40">
        <v>0.4940712155011</v>
      </c>
      <c r="KW143" s="40">
        <v>0.49408958972193801</v>
      </c>
      <c r="KX143" s="40">
        <v>0.49410154180707999</v>
      </c>
      <c r="KY143" s="40">
        <v>0.49410731268814401</v>
      </c>
      <c r="KZ143" s="40">
        <v>0.49410681815423402</v>
      </c>
      <c r="LA143" s="40">
        <v>0.49410061194260702</v>
      </c>
      <c r="LB143" s="40">
        <v>0.49408879735182304</v>
      </c>
      <c r="LC143" s="40">
        <v>0.49407151701969299</v>
      </c>
      <c r="LD143" s="40">
        <v>0.49404969446979102</v>
      </c>
      <c r="LE143" s="40">
        <v>0.49402376209964799</v>
      </c>
      <c r="LF143" s="40">
        <v>0.49399443184799902</v>
      </c>
      <c r="LG143" s="40">
        <v>0.49396205139467803</v>
      </c>
      <c r="LH143" s="40">
        <v>0.49392665537733998</v>
      </c>
      <c r="LI143" s="40">
        <v>0.49388867511087703</v>
      </c>
      <c r="LJ143" s="40">
        <v>0.493848390585157</v>
      </c>
      <c r="LK143" s="40">
        <v>0.49380610650386897</v>
      </c>
      <c r="LL143" s="336" t="s">
        <v>851</v>
      </c>
      <c r="LM143" s="336" t="s">
        <v>851</v>
      </c>
      <c r="LN143" s="336" t="s">
        <v>1740</v>
      </c>
      <c r="LO143" s="40">
        <v>0.52275955677032471</v>
      </c>
      <c r="LP143" s="40">
        <v>0.52668976783752441</v>
      </c>
      <c r="LQ143" s="40">
        <v>0.5305410623550415</v>
      </c>
      <c r="LR143" s="40">
        <v>0.53452277183532715</v>
      </c>
      <c r="LS143" s="40">
        <v>0.53889286518096924</v>
      </c>
      <c r="LT143" s="40">
        <v>0.54366397857666016</v>
      </c>
      <c r="LU143" s="40">
        <v>0.54840189218521118</v>
      </c>
      <c r="LV143" s="40">
        <v>0.55329269170761108</v>
      </c>
      <c r="LW143" s="40">
        <v>0.55818217992782593</v>
      </c>
      <c r="LX143" s="40">
        <v>0.56289929151535034</v>
      </c>
      <c r="LY143" s="40">
        <v>0.56746125221252441</v>
      </c>
      <c r="LZ143" s="40">
        <v>0.57084280252456665</v>
      </c>
      <c r="MA143" s="40">
        <v>0.57436919212341309</v>
      </c>
      <c r="MB143" s="40">
        <v>0.57772886753082275</v>
      </c>
      <c r="MC143" s="40">
        <v>0.58087807893753052</v>
      </c>
      <c r="MD143" s="40">
        <v>0.58364522457122803</v>
      </c>
      <c r="ME143" s="40">
        <v>0.58605527877807617</v>
      </c>
      <c r="MF143" s="40">
        <v>0.58821499347686768</v>
      </c>
      <c r="MG143" s="40">
        <v>0.59025281667709351</v>
      </c>
      <c r="MH143" s="40">
        <v>0.59241670370101929</v>
      </c>
      <c r="MI143" s="40">
        <v>0.59478265047073364</v>
      </c>
      <c r="MJ143" s="40">
        <v>0.59707736968994141</v>
      </c>
      <c r="MK143" s="40">
        <v>0.5995294451713562</v>
      </c>
      <c r="ML143" s="40">
        <v>0.60212761163711548</v>
      </c>
      <c r="MM143" s="40">
        <v>0.60486131906509399</v>
      </c>
      <c r="MN143" s="40">
        <v>0.60759329795837402</v>
      </c>
      <c r="MO143" s="40">
        <v>0.6101037859916687</v>
      </c>
      <c r="MP143" s="40">
        <v>0.61268103122711182</v>
      </c>
      <c r="MQ143" s="40">
        <v>0.61527848243713379</v>
      </c>
      <c r="MR143" s="40">
        <v>0.61794185638427734</v>
      </c>
      <c r="MS143" s="40">
        <v>0.62056249380111694</v>
      </c>
      <c r="MT143" s="40">
        <v>0.62295126914978027</v>
      </c>
      <c r="MU143" s="40">
        <v>0.62538117170333862</v>
      </c>
      <c r="MV143" s="40">
        <v>0.62776780128479004</v>
      </c>
      <c r="MW143" s="40">
        <v>0.63000643253326416</v>
      </c>
      <c r="MX143" s="40">
        <v>0.63204258680343628</v>
      </c>
      <c r="MY143" s="336" t="s">
        <v>851</v>
      </c>
      <c r="MZ143" s="336" t="s">
        <v>1740</v>
      </c>
      <c r="NA143" s="40">
        <v>0.50878560543060303</v>
      </c>
      <c r="NB143" s="40">
        <v>0.51274293661117554</v>
      </c>
      <c r="NC143" s="40">
        <v>0.5165143609046936</v>
      </c>
      <c r="ND143" s="40">
        <v>0.52034634351730347</v>
      </c>
      <c r="NE143" s="40">
        <v>0.52454537153244019</v>
      </c>
      <c r="NF143" s="40">
        <v>0.5291515588760376</v>
      </c>
      <c r="NG143" s="40">
        <v>0.53379476070404053</v>
      </c>
      <c r="NH143" s="40">
        <v>0.53857588768005371</v>
      </c>
      <c r="NI143" s="40">
        <v>0.54332304000854492</v>
      </c>
      <c r="NJ143" s="40">
        <v>0.54791432619094849</v>
      </c>
      <c r="NK143" s="40">
        <v>0.55218005180358887</v>
      </c>
      <c r="NL143" s="40">
        <v>0.5553773045539856</v>
      </c>
      <c r="NM143" s="40">
        <v>0.55869197845458984</v>
      </c>
      <c r="NN143" s="40">
        <v>0.56177252531051636</v>
      </c>
      <c r="NO143" s="40">
        <v>0.56457871198654175</v>
      </c>
      <c r="NP143" s="40">
        <v>0.56698459386825562</v>
      </c>
      <c r="NQ143" s="40">
        <v>0.56909549236297607</v>
      </c>
      <c r="NR143" s="40">
        <v>0.57085937261581421</v>
      </c>
      <c r="NS143" s="40">
        <v>0.57252395153045654</v>
      </c>
      <c r="NT143" s="40">
        <v>0.57426214218139648</v>
      </c>
      <c r="NU143" s="40">
        <v>0.57622581720352173</v>
      </c>
      <c r="NV143" s="40">
        <v>0.57810485363006592</v>
      </c>
      <c r="NW143" s="40">
        <v>0.5800940990447998</v>
      </c>
      <c r="NX143" s="40">
        <v>0.58218562602996826</v>
      </c>
      <c r="NY143" s="40">
        <v>0.58446979522705078</v>
      </c>
      <c r="NZ143" s="40">
        <v>0.58677393198013306</v>
      </c>
      <c r="OA143" s="40">
        <v>0.5889708399772644</v>
      </c>
      <c r="OB143" s="40">
        <v>0.59125006198883057</v>
      </c>
      <c r="OC143" s="40">
        <v>0.59353351593017578</v>
      </c>
      <c r="OD143" s="40">
        <v>0.59572029113769531</v>
      </c>
      <c r="OE143" s="40">
        <v>0.59771209955215454</v>
      </c>
      <c r="OF143" s="40">
        <v>0.59938395023345947</v>
      </c>
      <c r="OG143" s="40">
        <v>0.60095912218093872</v>
      </c>
      <c r="OH143" s="40">
        <v>0.60241556167602539</v>
      </c>
      <c r="OI143" s="40">
        <v>0.6037861704826355</v>
      </c>
      <c r="OJ143" s="40">
        <v>0.60506516695022583</v>
      </c>
      <c r="OK143" s="336" t="s">
        <v>851</v>
      </c>
      <c r="OL143" s="336" t="s">
        <v>851</v>
      </c>
      <c r="OM143" s="336" t="s">
        <v>1740</v>
      </c>
      <c r="ON143" s="40">
        <v>0.41104179620742798</v>
      </c>
      <c r="OO143" s="40">
        <v>0.41469183564186096</v>
      </c>
      <c r="OP143" s="40">
        <v>0.41832011938095093</v>
      </c>
      <c r="OQ143" s="40">
        <v>0.42201754450798035</v>
      </c>
      <c r="OR143" s="40">
        <v>0.42588362097740173</v>
      </c>
      <c r="OS143" s="40">
        <v>0.42990466952323914</v>
      </c>
      <c r="OT143" s="40">
        <v>0.43383550643920898</v>
      </c>
      <c r="OU143" s="40">
        <v>0.43778800964355469</v>
      </c>
      <c r="OV143" s="40">
        <v>0.44181782007217407</v>
      </c>
      <c r="OW143" s="40">
        <v>0.44611987471580505</v>
      </c>
      <c r="OX143" s="40">
        <v>0.45088529586791992</v>
      </c>
      <c r="OY143" s="40">
        <v>0.45523020625114441</v>
      </c>
      <c r="OZ143" s="40">
        <v>0.46006861329078674</v>
      </c>
      <c r="PA143" s="40">
        <v>0.46510347723960876</v>
      </c>
      <c r="PB143" s="40">
        <v>0.47000083327293396</v>
      </c>
      <c r="PC143" s="40">
        <v>0.47446578741073608</v>
      </c>
      <c r="PD143" s="40">
        <v>0.47848618030548096</v>
      </c>
      <c r="PE143" s="40">
        <v>0.48224204778671265</v>
      </c>
      <c r="PF143" s="40">
        <v>0.48574954271316528</v>
      </c>
      <c r="PG143" s="40">
        <v>0.48907801508903503</v>
      </c>
      <c r="PH143" s="40">
        <v>0.49222040176391602</v>
      </c>
      <c r="PI143" s="40">
        <v>0.49499529600143433</v>
      </c>
      <c r="PJ143" s="40">
        <v>0.49757909774780273</v>
      </c>
      <c r="PK143" s="40">
        <v>0.50008338689804077</v>
      </c>
      <c r="PL143" s="40">
        <v>0.50274062156677246</v>
      </c>
      <c r="PM143" s="40">
        <v>0.5055081844329834</v>
      </c>
      <c r="PN143" s="40">
        <v>0.50809681415557861</v>
      </c>
      <c r="PO143" s="40">
        <v>0.51085323095321655</v>
      </c>
      <c r="PP143" s="40">
        <v>0.51372182369232178</v>
      </c>
      <c r="PQ143" s="40">
        <v>0.51673966646194458</v>
      </c>
      <c r="PR143" s="40">
        <v>0.51973837614059448</v>
      </c>
      <c r="PS143" s="40">
        <v>0.52263480424880981</v>
      </c>
      <c r="PT143" s="40">
        <v>0.52564173936843872</v>
      </c>
      <c r="PU143" s="40">
        <v>0.52864372730255127</v>
      </c>
      <c r="PV143" s="40">
        <v>0.53156042098999023</v>
      </c>
      <c r="PW143" s="40">
        <v>0.53430509567260742</v>
      </c>
      <c r="PX143" s="336" t="s">
        <v>851</v>
      </c>
      <c r="PY143" s="336" t="s">
        <v>851</v>
      </c>
      <c r="PZ143" s="40">
        <v>0.7742</v>
      </c>
      <c r="QA143" s="40">
        <v>0.77400000000000002</v>
      </c>
      <c r="QB143" s="40">
        <v>0.77370000000000005</v>
      </c>
      <c r="QC143" s="40">
        <v>0.77370000000000005</v>
      </c>
      <c r="QD143" s="40">
        <v>0.7742</v>
      </c>
      <c r="QE143" s="40">
        <v>0.77549999999999997</v>
      </c>
      <c r="QF143" s="40">
        <v>0.77700000000000002</v>
      </c>
      <c r="QG143" s="40">
        <v>0.77870000000000006</v>
      </c>
      <c r="QH143" s="40">
        <v>0.78029999999999999</v>
      </c>
      <c r="QI143" s="40">
        <v>0.78189999999999993</v>
      </c>
      <c r="QJ143" s="40">
        <v>0.78370000000000006</v>
      </c>
      <c r="QK143" s="40">
        <v>0.7854000000000001</v>
      </c>
      <c r="QL143" s="40">
        <v>0.78689999999999993</v>
      </c>
      <c r="QM143" s="40">
        <v>0.78480000000000005</v>
      </c>
      <c r="QN143" s="40">
        <v>0.78290000000000004</v>
      </c>
      <c r="QO143" s="40">
        <v>0.78049999999999997</v>
      </c>
      <c r="QP143" s="40">
        <v>0.77819999999999989</v>
      </c>
      <c r="QQ143" s="40">
        <v>0.77590000000000003</v>
      </c>
      <c r="QR143" s="40">
        <v>0.77310000000000001</v>
      </c>
      <c r="QS143" s="336" t="s">
        <v>851</v>
      </c>
      <c r="QT143" s="336" t="s">
        <v>851</v>
      </c>
      <c r="QU143" s="336" t="s">
        <v>851</v>
      </c>
      <c r="QV143" s="336" t="s">
        <v>851</v>
      </c>
      <c r="QW143" s="40">
        <v>-3.6152396351099014E-3</v>
      </c>
      <c r="QX143" s="336" t="s">
        <v>851</v>
      </c>
      <c r="QY143" s="336" t="s">
        <v>851</v>
      </c>
      <c r="QZ143" s="336" t="s">
        <v>851</v>
      </c>
      <c r="RA143" s="336" t="s">
        <v>851</v>
      </c>
      <c r="RB143" s="336" t="s">
        <v>851</v>
      </c>
      <c r="RC143" s="336" t="s">
        <v>851</v>
      </c>
      <c r="RD143" s="336" t="s">
        <v>851</v>
      </c>
      <c r="RE143" s="336" t="s">
        <v>851</v>
      </c>
      <c r="RF143" s="40">
        <v>0.44700000000000001</v>
      </c>
      <c r="RG143" s="40">
        <v>2016</v>
      </c>
      <c r="RH143" s="336" t="s">
        <v>840</v>
      </c>
      <c r="RI143" s="336" t="s">
        <v>851</v>
      </c>
      <c r="RJ143" s="40">
        <v>0.69200000000000006</v>
      </c>
      <c r="RK143" s="40">
        <v>2016</v>
      </c>
      <c r="RL143" s="336" t="s">
        <v>840</v>
      </c>
      <c r="RM143" s="336" t="s">
        <v>851</v>
      </c>
      <c r="RN143" s="40">
        <v>0.89</v>
      </c>
      <c r="RO143" s="40">
        <v>2016</v>
      </c>
      <c r="RP143" s="336" t="s">
        <v>840</v>
      </c>
      <c r="RQ143" s="336" t="s">
        <v>851</v>
      </c>
      <c r="RR143" s="40">
        <v>0.96599999999999997</v>
      </c>
      <c r="RS143" s="40">
        <v>2016</v>
      </c>
      <c r="RT143" s="336" t="s">
        <v>840</v>
      </c>
      <c r="RU143" s="336" t="s">
        <v>851</v>
      </c>
      <c r="RV143" s="40">
        <v>0.51500000000000001</v>
      </c>
      <c r="RW143" s="40">
        <v>2016</v>
      </c>
      <c r="RX143" s="336" t="s">
        <v>840</v>
      </c>
      <c r="RY143" s="336" t="s">
        <v>851</v>
      </c>
      <c r="RZ143" s="336" t="s">
        <v>838</v>
      </c>
      <c r="SA143" s="40">
        <v>0.1623828113079071</v>
      </c>
      <c r="SB143" s="40">
        <v>0.16230535507202148</v>
      </c>
      <c r="SC143" s="40">
        <v>0.13436603546142578</v>
      </c>
      <c r="SD143" s="40">
        <v>0.13436603546142578</v>
      </c>
      <c r="SE143" s="40">
        <v>0.13436603546142578</v>
      </c>
      <c r="SF143" s="336" t="s">
        <v>851</v>
      </c>
      <c r="SG143" s="336" t="s">
        <v>851</v>
      </c>
      <c r="SH143" s="40"/>
      <c r="SI143" s="40"/>
      <c r="SJ143" s="40"/>
      <c r="SK143" s="40"/>
      <c r="SL143" s="40">
        <v>0.20785203576087952</v>
      </c>
      <c r="SM143" s="336" t="s">
        <v>470</v>
      </c>
      <c r="SN143" s="336" t="s">
        <v>851</v>
      </c>
      <c r="SO143" s="336" t="s">
        <v>851</v>
      </c>
      <c r="SP143" s="40">
        <v>4.8507057130336761E-2</v>
      </c>
      <c r="SQ143" s="40">
        <v>4.8507057130336761E-2</v>
      </c>
      <c r="SR143" s="40">
        <v>3.6991454660892487E-2</v>
      </c>
      <c r="SS143" s="40">
        <v>3.3582158386707306E-2</v>
      </c>
      <c r="ST143" s="40">
        <v>7.9681696370244026E-3</v>
      </c>
      <c r="SU143" s="336" t="s">
        <v>838</v>
      </c>
      <c r="SV143" s="336" t="s">
        <v>851</v>
      </c>
      <c r="SW143" s="336" t="s">
        <v>851</v>
      </c>
      <c r="SX143" s="40">
        <v>4.2103487998247147E-2</v>
      </c>
      <c r="SY143" s="40">
        <v>5.0155304372310638E-2</v>
      </c>
      <c r="SZ143" s="40">
        <v>4.2895488440990448E-2</v>
      </c>
      <c r="TA143" s="40">
        <v>3.8052886724472046E-2</v>
      </c>
      <c r="TB143" s="40">
        <v>5.5634364485740662E-2</v>
      </c>
      <c r="TC143" s="336" t="s">
        <v>840</v>
      </c>
      <c r="TD143" s="336" t="s">
        <v>851</v>
      </c>
      <c r="TE143" s="336" t="s">
        <v>851</v>
      </c>
      <c r="TF143" s="336" t="s">
        <v>851</v>
      </c>
      <c r="TG143" s="40">
        <v>2.0220357924699783E-2</v>
      </c>
      <c r="TH143" s="40">
        <v>2.0220357924699783E-2</v>
      </c>
      <c r="TI143" s="40">
        <v>8.6736511439085007E-3</v>
      </c>
      <c r="TJ143" s="40">
        <v>5.1947622559964657E-3</v>
      </c>
      <c r="TK143" s="40">
        <v>-2.0409442484378815E-2</v>
      </c>
      <c r="TL143" s="336" t="s">
        <v>838</v>
      </c>
      <c r="TM143" s="336" t="s">
        <v>851</v>
      </c>
      <c r="TN143" s="336" t="s">
        <v>851</v>
      </c>
      <c r="TO143" s="336" t="s">
        <v>851</v>
      </c>
      <c r="TP143" s="40">
        <v>1.5096366405487061E-2</v>
      </c>
      <c r="TQ143" s="40">
        <v>2.2491477429866791E-2</v>
      </c>
      <c r="TR143" s="40">
        <v>1.5241889283061028E-2</v>
      </c>
      <c r="TS143" s="40">
        <v>1.1216439306735992E-2</v>
      </c>
      <c r="TT143" s="40">
        <v>2.9224995523691177E-2</v>
      </c>
      <c r="TU143" s="336" t="s">
        <v>840</v>
      </c>
      <c r="TV143" s="336" t="s">
        <v>851</v>
      </c>
      <c r="TW143" s="40">
        <v>550</v>
      </c>
      <c r="TX143" s="336" t="s">
        <v>840</v>
      </c>
      <c r="TY143" s="336" t="s">
        <v>851</v>
      </c>
      <c r="TZ143" s="40">
        <v>576.70855712890625</v>
      </c>
      <c r="UA143" s="336" t="s">
        <v>838</v>
      </c>
      <c r="UB143" s="336" t="s">
        <v>851</v>
      </c>
      <c r="UC143" s="40">
        <v>402.543108697447</v>
      </c>
      <c r="UD143" s="336" t="s">
        <v>840</v>
      </c>
      <c r="UE143" s="336" t="s">
        <v>851</v>
      </c>
      <c r="UF143" s="336" t="s">
        <v>851</v>
      </c>
      <c r="UG143" s="40">
        <v>5.2478685975074768E-2</v>
      </c>
      <c r="UH143" s="40">
        <v>5.1416929811239243E-2</v>
      </c>
      <c r="UI143" s="40">
        <v>5.0065941177308559E-3</v>
      </c>
      <c r="UJ143" s="40">
        <v>-8.6985360831022263E-3</v>
      </c>
      <c r="UK143" s="40">
        <v>1.7551027238368988E-2</v>
      </c>
      <c r="UL143" s="336" t="s">
        <v>838</v>
      </c>
      <c r="UM143" s="336" t="s">
        <v>851</v>
      </c>
      <c r="UN143" s="336" t="s">
        <v>851</v>
      </c>
      <c r="UO143" s="336" t="s">
        <v>851</v>
      </c>
      <c r="UP143" s="40"/>
      <c r="UQ143" s="40"/>
      <c r="UR143" s="40"/>
      <c r="US143" s="40"/>
      <c r="UT143" s="40">
        <v>0.1697530597448349</v>
      </c>
      <c r="UU143" s="336" t="s">
        <v>470</v>
      </c>
    </row>
    <row r="144" spans="1:567">
      <c r="A144" s="336" t="s">
        <v>425</v>
      </c>
      <c r="B144" s="336" t="s">
        <v>115</v>
      </c>
      <c r="C144" s="336" t="s">
        <v>330</v>
      </c>
      <c r="D144" s="40">
        <v>5.5966615676879883E-2</v>
      </c>
      <c r="E144" s="336" t="s">
        <v>436</v>
      </c>
      <c r="F144" s="40">
        <v>5.8295734226703644E-2</v>
      </c>
      <c r="G144" s="336" t="s">
        <v>1741</v>
      </c>
      <c r="H144" s="40">
        <v>5.6391201913356781E-2</v>
      </c>
      <c r="I144" s="336" t="s">
        <v>1447</v>
      </c>
      <c r="J144" s="40">
        <v>5.1062207669019699E-2</v>
      </c>
      <c r="K144" s="336" t="s">
        <v>1803</v>
      </c>
      <c r="L144" s="336" t="s">
        <v>436</v>
      </c>
      <c r="M144" s="40">
        <v>0.53134369850158691</v>
      </c>
      <c r="N144" s="40"/>
      <c r="O144" s="336" t="s">
        <v>1736</v>
      </c>
      <c r="P144" s="40"/>
      <c r="Q144" s="336" t="s">
        <v>1736</v>
      </c>
      <c r="R144" s="40"/>
      <c r="S144" s="336" t="s">
        <v>1736</v>
      </c>
      <c r="T144" s="40">
        <v>0.53134369850158691</v>
      </c>
      <c r="U144" s="336" t="s">
        <v>436</v>
      </c>
      <c r="V144" s="336" t="s">
        <v>851</v>
      </c>
      <c r="W144" s="336" t="s">
        <v>1741</v>
      </c>
      <c r="X144" s="40">
        <v>0.53134369850158691</v>
      </c>
      <c r="Y144" s="40"/>
      <c r="Z144" s="336" t="s">
        <v>1736</v>
      </c>
      <c r="AA144" s="40"/>
      <c r="AB144" s="336" t="s">
        <v>1736</v>
      </c>
      <c r="AC144" s="40"/>
      <c r="AD144" s="336" t="s">
        <v>1736</v>
      </c>
      <c r="AE144" s="40">
        <v>0.53134369850158691</v>
      </c>
      <c r="AF144" s="336" t="s">
        <v>1741</v>
      </c>
      <c r="AG144" s="336" t="s">
        <v>851</v>
      </c>
      <c r="AH144" s="336" t="s">
        <v>1447</v>
      </c>
      <c r="AI144" s="40">
        <v>0.38044184446334839</v>
      </c>
      <c r="AJ144" s="40">
        <v>0.43046808242797852</v>
      </c>
      <c r="AK144" s="336" t="s">
        <v>1447</v>
      </c>
      <c r="AL144" s="40">
        <v>0.38044184446334839</v>
      </c>
      <c r="AM144" s="336" t="s">
        <v>1447</v>
      </c>
      <c r="AN144" s="40">
        <v>0.4647580087184906</v>
      </c>
      <c r="AO144" s="336" t="s">
        <v>1447</v>
      </c>
      <c r="AP144" s="40">
        <v>0.43942362070083618</v>
      </c>
      <c r="AQ144" s="336" t="s">
        <v>1447</v>
      </c>
      <c r="AR144" s="336" t="s">
        <v>851</v>
      </c>
      <c r="AS144" s="336" t="s">
        <v>1803</v>
      </c>
      <c r="AT144" s="40">
        <v>0.39598160982131958</v>
      </c>
      <c r="AU144" s="40">
        <v>0.44746094942092896</v>
      </c>
      <c r="AV144" s="336" t="s">
        <v>1803</v>
      </c>
      <c r="AW144" s="40">
        <v>0.39598160982131958</v>
      </c>
      <c r="AX144" s="336" t="s">
        <v>1803</v>
      </c>
      <c r="AY144" s="40">
        <v>0.46429076790809631</v>
      </c>
      <c r="AZ144" s="336" t="s">
        <v>1803</v>
      </c>
      <c r="BA144" s="40">
        <v>0.44615593552589417</v>
      </c>
      <c r="BB144" s="336" t="s">
        <v>1803</v>
      </c>
      <c r="BC144" s="336" t="s">
        <v>851</v>
      </c>
      <c r="BD144" s="336" t="s">
        <v>436</v>
      </c>
      <c r="BE144" s="40">
        <v>3.0767998695373535</v>
      </c>
      <c r="BF144" s="336" t="s">
        <v>827</v>
      </c>
      <c r="BG144" s="40">
        <v>2.9141645431518555</v>
      </c>
      <c r="BH144" s="336" t="s">
        <v>1447</v>
      </c>
      <c r="BI144" s="40">
        <v>3.3389935493469238</v>
      </c>
      <c r="BJ144" s="336" t="s">
        <v>1803</v>
      </c>
      <c r="BK144" s="40">
        <v>4.3887619972229004</v>
      </c>
      <c r="BL144" s="336" t="s">
        <v>851</v>
      </c>
      <c r="BM144" s="40">
        <v>2.8016529083251953</v>
      </c>
      <c r="BN144" s="336" t="s">
        <v>838</v>
      </c>
      <c r="BO144" s="336" t="s">
        <v>851</v>
      </c>
      <c r="BP144" s="336" t="s">
        <v>436</v>
      </c>
      <c r="BQ144" s="40">
        <v>1.2574547901749611E-2</v>
      </c>
      <c r="BR144" s="40">
        <v>7.9301465302705765E-3</v>
      </c>
      <c r="BS144" s="40">
        <v>7.3210392147302628E-3</v>
      </c>
      <c r="BT144" s="40">
        <v>6.6715418361127377E-3</v>
      </c>
      <c r="BU144" s="40">
        <v>6.6715274006128311E-3</v>
      </c>
      <c r="BV144" s="336" t="s">
        <v>851</v>
      </c>
      <c r="BW144" s="336" t="s">
        <v>827</v>
      </c>
      <c r="BX144" s="40">
        <v>1.0651729069650173E-2</v>
      </c>
      <c r="BY144" s="40">
        <v>9.7008505836129189E-3</v>
      </c>
      <c r="BZ144" s="40">
        <v>9.4753485172986984E-3</v>
      </c>
      <c r="CA144" s="40">
        <v>8.0206496641039848E-3</v>
      </c>
      <c r="CB144" s="40">
        <v>7.2776009328663349E-3</v>
      </c>
      <c r="CC144" s="336" t="s">
        <v>851</v>
      </c>
      <c r="CD144" s="336" t="s">
        <v>1447</v>
      </c>
      <c r="CE144" s="40">
        <v>9.4992304220795631E-3</v>
      </c>
      <c r="CF144" s="40">
        <v>9.1963382437825203E-3</v>
      </c>
      <c r="CG144" s="40">
        <v>8.3921756595373154E-3</v>
      </c>
      <c r="CH144" s="40">
        <v>7.2776577435433865E-3</v>
      </c>
      <c r="CI144" s="40">
        <v>7.2776093147695065E-3</v>
      </c>
      <c r="CJ144" s="336" t="s">
        <v>851</v>
      </c>
      <c r="CK144" s="336" t="s">
        <v>1803</v>
      </c>
      <c r="CL144" s="40">
        <v>9.0950550511479378E-3</v>
      </c>
      <c r="CM144" s="40">
        <v>8.7427878752350807E-3</v>
      </c>
      <c r="CN144" s="40">
        <v>7.6491581276059151E-3</v>
      </c>
      <c r="CO144" s="40">
        <v>7.277666125446558E-3</v>
      </c>
      <c r="CP144" s="40">
        <v>7.277611643075943E-3</v>
      </c>
      <c r="CQ144" s="336" t="s">
        <v>851</v>
      </c>
      <c r="CR144" s="40">
        <v>7.356987476348877</v>
      </c>
      <c r="CS144" s="40">
        <v>8.0379056930541992</v>
      </c>
      <c r="CT144" s="40">
        <v>8.7843656539916992</v>
      </c>
      <c r="CU144" s="40">
        <v>9.5880451202392578</v>
      </c>
      <c r="CV144" s="40">
        <v>10.177799224853516</v>
      </c>
      <c r="CW144" s="336" t="s">
        <v>1741</v>
      </c>
      <c r="CX144" s="336" t="s">
        <v>851</v>
      </c>
      <c r="CY144" s="40">
        <v>7.8013739585876465</v>
      </c>
      <c r="CZ144" s="40">
        <v>8.4702682495117188</v>
      </c>
      <c r="DA144" s="40">
        <v>9.2647294998168945</v>
      </c>
      <c r="DB144" s="40">
        <v>9.9637508392333984</v>
      </c>
      <c r="DC144" s="40">
        <v>10.498872756958008</v>
      </c>
      <c r="DD144" s="336" t="s">
        <v>1447</v>
      </c>
      <c r="DE144" s="336" t="s">
        <v>851</v>
      </c>
      <c r="DF144" s="40">
        <v>10.712921142578125</v>
      </c>
      <c r="DG144" s="336" t="s">
        <v>1803</v>
      </c>
      <c r="DH144" s="336" t="s">
        <v>851</v>
      </c>
      <c r="DI144" s="336" t="s">
        <v>851</v>
      </c>
      <c r="DJ144" s="336">
        <v>10.4</v>
      </c>
      <c r="DK144" s="336" t="s">
        <v>1738</v>
      </c>
      <c r="DL144" s="336" t="s">
        <v>851</v>
      </c>
      <c r="DM144" s="336" t="s">
        <v>851</v>
      </c>
      <c r="DN144" s="336" t="s">
        <v>436</v>
      </c>
      <c r="DO144" s="40">
        <v>3.1316140666604042E-3</v>
      </c>
      <c r="DP144" s="40">
        <v>1.2891102815046906E-3</v>
      </c>
      <c r="DQ144" s="40">
        <v>7.1369558572769165E-3</v>
      </c>
      <c r="DR144" s="40">
        <v>-3.0946804326958954E-4</v>
      </c>
      <c r="DS144" s="40">
        <v>1.6512667061761022E-3</v>
      </c>
      <c r="DT144" s="336" t="s">
        <v>851</v>
      </c>
      <c r="DU144" s="336" t="s">
        <v>827</v>
      </c>
      <c r="DV144" s="40">
        <v>2.0884594414383173E-3</v>
      </c>
      <c r="DW144" s="40">
        <v>8.0493474379181862E-3</v>
      </c>
      <c r="DX144" s="40">
        <v>2.9875063337385654E-3</v>
      </c>
      <c r="DY144" s="40">
        <v>2.337567275390029E-3</v>
      </c>
      <c r="DZ144" s="40">
        <v>9.5178233459591866E-3</v>
      </c>
      <c r="EA144" s="336" t="s">
        <v>851</v>
      </c>
      <c r="EB144" s="336" t="s">
        <v>1447</v>
      </c>
      <c r="EC144" s="40">
        <v>7.4097607284784317E-3</v>
      </c>
      <c r="ED144" s="40">
        <v>1.0159236378967762E-2</v>
      </c>
      <c r="EE144" s="40">
        <v>4.6933796256780624E-3</v>
      </c>
      <c r="EF144" s="40">
        <v>1.0509742423892021E-2</v>
      </c>
      <c r="EG144" s="40">
        <v>1.8905457109212875E-2</v>
      </c>
      <c r="EH144" s="336" t="s">
        <v>851</v>
      </c>
      <c r="EI144" s="336" t="s">
        <v>1803</v>
      </c>
      <c r="EJ144" s="40">
        <v>1.1048109270632267E-2</v>
      </c>
      <c r="EK144" s="40">
        <v>8.4902755916118622E-3</v>
      </c>
      <c r="EL144" s="40">
        <v>9.479236789047718E-3</v>
      </c>
      <c r="EM144" s="40">
        <v>1.0149946436285973E-2</v>
      </c>
      <c r="EN144" s="40">
        <v>8.226822130382061E-3</v>
      </c>
      <c r="EO144" s="336" t="s">
        <v>851</v>
      </c>
      <c r="EP144" s="336" t="s">
        <v>851</v>
      </c>
      <c r="EQ144" s="336" t="s">
        <v>851</v>
      </c>
      <c r="ER144" s="40">
        <v>0.68640000000000001</v>
      </c>
      <c r="ES144" s="336" t="s">
        <v>1739</v>
      </c>
      <c r="ET144" s="336" t="s">
        <v>851</v>
      </c>
      <c r="EU144" s="336" t="s">
        <v>851</v>
      </c>
      <c r="EV144" s="40">
        <v>0.80940000000000001</v>
      </c>
      <c r="EW144" s="336" t="s">
        <v>1739</v>
      </c>
      <c r="EX144" s="336" t="s">
        <v>851</v>
      </c>
      <c r="EY144" s="336" t="s">
        <v>851</v>
      </c>
      <c r="EZ144" s="40">
        <v>0.55490000000000006</v>
      </c>
      <c r="FA144" s="336" t="s">
        <v>1739</v>
      </c>
      <c r="FB144" s="336" t="s">
        <v>851</v>
      </c>
      <c r="FC144" s="40">
        <v>8.2496702671051025E-2</v>
      </c>
      <c r="FD144" s="40">
        <v>7.5334839522838593E-2</v>
      </c>
      <c r="FE144" s="40">
        <v>4.1852448135614395E-2</v>
      </c>
      <c r="FF144" s="40">
        <v>2.9849253594875336E-2</v>
      </c>
      <c r="FG144" s="40">
        <v>4.1427720338106155E-2</v>
      </c>
      <c r="FH144" s="336" t="s">
        <v>838</v>
      </c>
      <c r="FI144" s="336" t="s">
        <v>851</v>
      </c>
      <c r="FJ144" s="40">
        <v>8.7025895714759827E-2</v>
      </c>
      <c r="FK144" s="40">
        <v>8.3859153091907501E-2</v>
      </c>
      <c r="FL144" s="40">
        <v>4.7801017761230469E-2</v>
      </c>
      <c r="FM144" s="40">
        <v>2.7587505057454109E-2</v>
      </c>
      <c r="FN144" s="40">
        <v>3.371751680970192E-2</v>
      </c>
      <c r="FO144" s="336" t="s">
        <v>840</v>
      </c>
      <c r="FP144" s="336" t="s">
        <v>851</v>
      </c>
      <c r="FQ144" s="40"/>
      <c r="FR144" s="336" t="s">
        <v>1737</v>
      </c>
      <c r="FS144" s="336" t="s">
        <v>851</v>
      </c>
      <c r="FT144" s="336" t="s">
        <v>851</v>
      </c>
      <c r="FU144" s="40">
        <v>3.2013803720474243E-2</v>
      </c>
      <c r="FV144" s="40">
        <v>3.3198140561580658E-2</v>
      </c>
      <c r="FW144" s="40">
        <v>3.4311257302761078E-2</v>
      </c>
      <c r="FX144" s="40">
        <v>3.1007025390863419E-2</v>
      </c>
      <c r="FY144" s="40">
        <v>2.5103891268372536E-2</v>
      </c>
      <c r="FZ144" s="336" t="s">
        <v>840</v>
      </c>
      <c r="GA144" s="336" t="s">
        <v>851</v>
      </c>
      <c r="GB144" s="336" t="s">
        <v>851</v>
      </c>
      <c r="GC144" s="336" t="s">
        <v>851</v>
      </c>
      <c r="GD144" s="336" t="s">
        <v>851</v>
      </c>
      <c r="GE144" s="336" t="s">
        <v>851</v>
      </c>
      <c r="GF144" s="336" t="s">
        <v>851</v>
      </c>
      <c r="GG144" s="336" t="s">
        <v>851</v>
      </c>
      <c r="GH144" s="336" t="s">
        <v>851</v>
      </c>
      <c r="GI144" s="336" t="s">
        <v>851</v>
      </c>
      <c r="GJ144" s="336" t="s">
        <v>851</v>
      </c>
      <c r="GK144" s="40">
        <v>23194252</v>
      </c>
      <c r="GL144" s="40">
        <v>23709115</v>
      </c>
      <c r="GM144" s="40">
        <v>24208391</v>
      </c>
      <c r="GN144" s="40">
        <v>24698821</v>
      </c>
      <c r="GO144" s="40">
        <v>25190647</v>
      </c>
      <c r="GP144" s="40">
        <v>25690615</v>
      </c>
      <c r="GQ144" s="40">
        <v>26201954</v>
      </c>
      <c r="GR144" s="40">
        <v>26720367</v>
      </c>
      <c r="GS144" s="40">
        <v>27236003</v>
      </c>
      <c r="GT144" s="40">
        <v>27735038</v>
      </c>
      <c r="GU144" s="40">
        <v>28208028</v>
      </c>
      <c r="GV144" s="40">
        <v>28650962</v>
      </c>
      <c r="GW144" s="40">
        <v>29068189</v>
      </c>
      <c r="GX144" s="40">
        <v>29468923</v>
      </c>
      <c r="GY144" s="40">
        <v>29866606</v>
      </c>
      <c r="GZ144" s="40">
        <v>30270965</v>
      </c>
      <c r="HA144" s="40">
        <v>30684652</v>
      </c>
      <c r="HB144" s="40">
        <v>31104655</v>
      </c>
      <c r="HC144" s="40">
        <v>31528033</v>
      </c>
      <c r="HD144" s="40">
        <v>31949789</v>
      </c>
      <c r="HE144" s="40">
        <v>32365998</v>
      </c>
      <c r="HF144" s="40">
        <v>32776000</v>
      </c>
      <c r="HG144" s="40">
        <v>33181000</v>
      </c>
      <c r="HH144" s="40">
        <v>33579000</v>
      </c>
      <c r="HI144" s="40">
        <v>33969000</v>
      </c>
      <c r="HJ144" s="40">
        <v>34350000</v>
      </c>
      <c r="HK144" s="40">
        <v>34720000</v>
      </c>
      <c r="HL144" s="40">
        <v>35080000</v>
      </c>
      <c r="HM144" s="40">
        <v>35429000</v>
      </c>
      <c r="HN144" s="40">
        <v>35767000</v>
      </c>
      <c r="HO144" s="40">
        <v>36095000</v>
      </c>
      <c r="HP144" s="40">
        <v>36412000</v>
      </c>
      <c r="HQ144" s="40">
        <v>36718000</v>
      </c>
      <c r="HR144" s="40">
        <v>37012000</v>
      </c>
      <c r="HS144" s="40">
        <v>37295000</v>
      </c>
      <c r="HT144" s="40">
        <v>37566000</v>
      </c>
      <c r="HU144" s="40">
        <v>37825000</v>
      </c>
      <c r="HV144" s="40">
        <v>38073000</v>
      </c>
      <c r="HW144" s="40">
        <v>38309000</v>
      </c>
      <c r="HX144" s="40">
        <v>38536000</v>
      </c>
      <c r="HY144" s="40">
        <v>38755000</v>
      </c>
      <c r="HZ144" s="40">
        <v>38965000</v>
      </c>
      <c r="IA144" s="40">
        <v>39166000</v>
      </c>
      <c r="IB144" s="40">
        <v>39361000</v>
      </c>
      <c r="IC144" s="40">
        <v>39548000</v>
      </c>
      <c r="ID144" s="40">
        <v>39730000</v>
      </c>
      <c r="IE144" s="40">
        <v>39905000</v>
      </c>
      <c r="IF144" s="40">
        <v>40075000</v>
      </c>
      <c r="IG144" s="40">
        <v>40239000</v>
      </c>
      <c r="IH144" s="40">
        <v>40397000</v>
      </c>
      <c r="II144" s="40">
        <v>40550000</v>
      </c>
      <c r="IJ144" s="336" t="s">
        <v>851</v>
      </c>
      <c r="IK144" s="336" t="s">
        <v>851</v>
      </c>
      <c r="IL144" s="336" t="s">
        <v>851</v>
      </c>
      <c r="IM144" s="40">
        <v>1.3573592528700829E-2</v>
      </c>
      <c r="IN144" s="40">
        <v>1.3594891875982285E-2</v>
      </c>
      <c r="IO144" s="40">
        <v>1.3519600033760071E-2</v>
      </c>
      <c r="IP144" s="40">
        <v>1.3288490474224091E-2</v>
      </c>
      <c r="IQ144" s="40">
        <v>1.2942850589752197E-2</v>
      </c>
      <c r="IR144" s="40">
        <v>1.2588112615048885E-2</v>
      </c>
      <c r="IS144" s="40">
        <v>1.2280882336199284E-2</v>
      </c>
      <c r="IT144" s="40">
        <v>1.192344818264246E-2</v>
      </c>
      <c r="IU144" s="40">
        <v>1.1547472327947617E-2</v>
      </c>
      <c r="IV144" s="40">
        <v>1.1153674684464931E-2</v>
      </c>
      <c r="IW144" s="40">
        <v>1.0713871568441391E-2</v>
      </c>
      <c r="IX144" s="40">
        <v>1.0315277613699436E-2</v>
      </c>
      <c r="IY144" s="40">
        <v>9.8995259031653404E-3</v>
      </c>
      <c r="IZ144" s="40">
        <v>9.4949863851070404E-3</v>
      </c>
      <c r="JA144" s="40">
        <v>9.1286711394786835E-3</v>
      </c>
      <c r="JB144" s="40">
        <v>8.7440386414527893E-3</v>
      </c>
      <c r="JC144" s="40">
        <v>8.3687072619795799E-3</v>
      </c>
      <c r="JD144" s="40">
        <v>7.9750865697860718E-3</v>
      </c>
      <c r="JE144" s="40">
        <v>7.6170852407813072E-3</v>
      </c>
      <c r="JF144" s="40">
        <v>7.2401165962219238E-3</v>
      </c>
      <c r="JG144" s="40">
        <v>6.8708737380802631E-3</v>
      </c>
      <c r="JH144" s="40">
        <v>6.5351095981895924E-3</v>
      </c>
      <c r="JI144" s="40">
        <v>6.1794859357178211E-3</v>
      </c>
      <c r="JJ144" s="40">
        <v>5.9080137871205807E-3</v>
      </c>
      <c r="JK144" s="40">
        <v>5.6669102050364017E-3</v>
      </c>
      <c r="JL144" s="40">
        <v>5.4040276445448399E-3</v>
      </c>
      <c r="JM144" s="40">
        <v>5.1452163606882095E-3</v>
      </c>
      <c r="JN144" s="40">
        <v>4.9664550460875034E-3</v>
      </c>
      <c r="JO144" s="40">
        <v>4.7396458685398102E-3</v>
      </c>
      <c r="JP144" s="40">
        <v>4.591445904225111E-3</v>
      </c>
      <c r="JQ144" s="40">
        <v>4.395059309899807E-3</v>
      </c>
      <c r="JR144" s="40">
        <v>4.2510693892836571E-3</v>
      </c>
      <c r="JS144" s="40">
        <v>4.083976149559021E-3</v>
      </c>
      <c r="JT144" s="40">
        <v>3.9188503287732601E-3</v>
      </c>
      <c r="JU144" s="40">
        <v>3.7802557926625013E-3</v>
      </c>
      <c r="JV144" s="336" t="s">
        <v>1740</v>
      </c>
      <c r="JW144" s="336" t="s">
        <v>851</v>
      </c>
      <c r="JX144" s="336" t="s">
        <v>851</v>
      </c>
      <c r="JY144" s="336" t="s">
        <v>851</v>
      </c>
      <c r="JZ144" s="336" t="s">
        <v>851</v>
      </c>
      <c r="KA144" s="336" t="s">
        <v>1740</v>
      </c>
      <c r="KB144" s="40">
        <v>0.51485530771813803</v>
      </c>
      <c r="KC144" s="40">
        <v>0.51461290810793603</v>
      </c>
      <c r="KD144" s="40">
        <v>0.514402490559693</v>
      </c>
      <c r="KE144" s="40">
        <v>0.51421479418015104</v>
      </c>
      <c r="KF144" s="40">
        <v>0.51403043694592199</v>
      </c>
      <c r="KG144" s="40">
        <v>0.51383593980324693</v>
      </c>
      <c r="KH144" s="40">
        <v>0.51363448380753196</v>
      </c>
      <c r="KI144" s="40">
        <v>0.513435111618884</v>
      </c>
      <c r="KJ144" s="40">
        <v>0.513236770168637</v>
      </c>
      <c r="KK144" s="40">
        <v>0.51303845249409397</v>
      </c>
      <c r="KL144" s="40">
        <v>0.51283954469430804</v>
      </c>
      <c r="KM144" s="40">
        <v>0.51263974015918201</v>
      </c>
      <c r="KN144" s="40">
        <v>0.512439827367697</v>
      </c>
      <c r="KO144" s="40">
        <v>0.51224135238916102</v>
      </c>
      <c r="KP144" s="40">
        <v>0.51204640427406001</v>
      </c>
      <c r="KQ144" s="40">
        <v>0.51185605716816807</v>
      </c>
      <c r="KR144" s="40">
        <v>0.51167116641961896</v>
      </c>
      <c r="KS144" s="40">
        <v>0.511491314346739</v>
      </c>
      <c r="KT144" s="40">
        <v>0.51131606975630606</v>
      </c>
      <c r="KU144" s="40">
        <v>0.51114444570167894</v>
      </c>
      <c r="KV144" s="40">
        <v>0.51097611783544206</v>
      </c>
      <c r="KW144" s="40">
        <v>0.51081108411699505</v>
      </c>
      <c r="KX144" s="40">
        <v>0.51064952615847292</v>
      </c>
      <c r="KY144" s="40">
        <v>0.51049222505786096</v>
      </c>
      <c r="KZ144" s="40">
        <v>0.51034023325766809</v>
      </c>
      <c r="LA144" s="40">
        <v>0.51019422841834194</v>
      </c>
      <c r="LB144" s="40">
        <v>0.51005433582381199</v>
      </c>
      <c r="LC144" s="40">
        <v>0.50992053416004202</v>
      </c>
      <c r="LD144" s="40">
        <v>0.50979238923464198</v>
      </c>
      <c r="LE144" s="40">
        <v>0.50966916274170404</v>
      </c>
      <c r="LF144" s="40">
        <v>0.50955038818068898</v>
      </c>
      <c r="LG144" s="40">
        <v>0.50943603274421401</v>
      </c>
      <c r="LH144" s="40">
        <v>0.50932653721268606</v>
      </c>
      <c r="LI144" s="40">
        <v>0.50922208793991597</v>
      </c>
      <c r="LJ144" s="40">
        <v>0.50912290503553903</v>
      </c>
      <c r="LK144" s="40">
        <v>0.50902930086632303</v>
      </c>
      <c r="LL144" s="336" t="s">
        <v>851</v>
      </c>
      <c r="LM144" s="336" t="s">
        <v>851</v>
      </c>
      <c r="LN144" s="336" t="s">
        <v>1740</v>
      </c>
      <c r="LO144" s="40">
        <v>0.68934828042984009</v>
      </c>
      <c r="LP144" s="40">
        <v>0.69080621004104614</v>
      </c>
      <c r="LQ144" s="40">
        <v>0.69222253561019897</v>
      </c>
      <c r="LR144" s="40">
        <v>0.69333106279373169</v>
      </c>
      <c r="LS144" s="40">
        <v>0.69384247064590454</v>
      </c>
      <c r="LT144" s="40">
        <v>0.69368195533752441</v>
      </c>
      <c r="LU144" s="40">
        <v>0.69288504123687744</v>
      </c>
      <c r="LV144" s="40">
        <v>0.69169104099273682</v>
      </c>
      <c r="LW144" s="40">
        <v>0.69022303819656372</v>
      </c>
      <c r="LX144" s="40">
        <v>0.68868672847747803</v>
      </c>
      <c r="LY144" s="40">
        <v>0.68721979856491089</v>
      </c>
      <c r="LZ144" s="40">
        <v>0.68591588735580444</v>
      </c>
      <c r="MA144" s="40">
        <v>0.6846921443939209</v>
      </c>
      <c r="MB144" s="40">
        <v>0.68362075090408325</v>
      </c>
      <c r="MC144" s="40">
        <v>0.68278020620346069</v>
      </c>
      <c r="MD144" s="40">
        <v>0.68217206001281738</v>
      </c>
      <c r="ME144" s="40">
        <v>0.68178075551986694</v>
      </c>
      <c r="MF144" s="40">
        <v>0.68168199062347412</v>
      </c>
      <c r="MG144" s="40">
        <v>0.68177890777587891</v>
      </c>
      <c r="MH144" s="40">
        <v>0.68194127082824707</v>
      </c>
      <c r="MI144" s="40">
        <v>0.6821061372756958</v>
      </c>
      <c r="MJ144" s="40">
        <v>0.68222075700759888</v>
      </c>
      <c r="MK144" s="40">
        <v>0.68234705924987793</v>
      </c>
      <c r="ML144" s="40">
        <v>0.68245059251785278</v>
      </c>
      <c r="MM144" s="40">
        <v>0.68253064155578613</v>
      </c>
      <c r="MN144" s="40">
        <v>0.68259578943252563</v>
      </c>
      <c r="MO144" s="40">
        <v>0.68261259794235229</v>
      </c>
      <c r="MP144" s="40">
        <v>0.68265843391418457</v>
      </c>
      <c r="MQ144" s="40">
        <v>0.68242675065994263</v>
      </c>
      <c r="MR144" s="40">
        <v>0.68162739276885986</v>
      </c>
      <c r="MS144" s="40">
        <v>0.68004029989242554</v>
      </c>
      <c r="MT144" s="40">
        <v>0.67765945196151733</v>
      </c>
      <c r="MU144" s="40">
        <v>0.67466002702713013</v>
      </c>
      <c r="MV144" s="40">
        <v>0.67111510038375854</v>
      </c>
      <c r="MW144" s="40">
        <v>0.66727727651596069</v>
      </c>
      <c r="MX144" s="40">
        <v>0.66323059797286987</v>
      </c>
      <c r="MY144" s="336" t="s">
        <v>851</v>
      </c>
      <c r="MZ144" s="336" t="s">
        <v>1740</v>
      </c>
      <c r="NA144" s="40">
        <v>0.65610766410827637</v>
      </c>
      <c r="NB144" s="40">
        <v>0.65673738718032837</v>
      </c>
      <c r="NC144" s="40">
        <v>0.65720546245574951</v>
      </c>
      <c r="ND144" s="40">
        <v>0.65731954574584961</v>
      </c>
      <c r="NE144" s="40">
        <v>0.65688371658325195</v>
      </c>
      <c r="NF144" s="40">
        <v>0.65587013959884644</v>
      </c>
      <c r="NG144" s="40">
        <v>0.65438127517700195</v>
      </c>
      <c r="NH144" s="40">
        <v>0.6525421142578125</v>
      </c>
      <c r="NI144" s="40">
        <v>0.65049582719802856</v>
      </c>
      <c r="NJ144" s="40">
        <v>0.6484147310256958</v>
      </c>
      <c r="NK144" s="40">
        <v>0.64643377065658569</v>
      </c>
      <c r="NL144" s="40">
        <v>0.64472925662994385</v>
      </c>
      <c r="NM144" s="40">
        <v>0.64315849542617798</v>
      </c>
      <c r="NN144" s="40">
        <v>0.64170593023300171</v>
      </c>
      <c r="NO144" s="40">
        <v>0.6404227614402771</v>
      </c>
      <c r="NP144" s="40">
        <v>0.63934063911437988</v>
      </c>
      <c r="NQ144" s="40">
        <v>0.63844335079193115</v>
      </c>
      <c r="NR144" s="40">
        <v>0.63769811391830444</v>
      </c>
      <c r="NS144" s="40">
        <v>0.63709068298339844</v>
      </c>
      <c r="NT144" s="40">
        <v>0.63662689924240112</v>
      </c>
      <c r="NU144" s="40">
        <v>0.63632005453109741</v>
      </c>
      <c r="NV144" s="40">
        <v>0.63611370325088501</v>
      </c>
      <c r="NW144" s="40">
        <v>0.63609379529953003</v>
      </c>
      <c r="NX144" s="40">
        <v>0.63593411445617676</v>
      </c>
      <c r="NY144" s="40">
        <v>0.63522422313690186</v>
      </c>
      <c r="NZ144" s="40">
        <v>0.63375049829483032</v>
      </c>
      <c r="OA144" s="40">
        <v>0.63166946172714233</v>
      </c>
      <c r="OB144" s="40">
        <v>0.62888729572296143</v>
      </c>
      <c r="OC144" s="40">
        <v>0.62551766633987427</v>
      </c>
      <c r="OD144" s="40">
        <v>0.62187719345092773</v>
      </c>
      <c r="OE144" s="40">
        <v>0.61809712648391724</v>
      </c>
      <c r="OF144" s="40">
        <v>0.61415863037109375</v>
      </c>
      <c r="OG144" s="40">
        <v>0.61008107662200928</v>
      </c>
      <c r="OH144" s="40">
        <v>0.60590469837188721</v>
      </c>
      <c r="OI144" s="40">
        <v>0.6016535758972168</v>
      </c>
      <c r="OJ144" s="40">
        <v>0.59731197357177734</v>
      </c>
      <c r="OK144" s="336" t="s">
        <v>851</v>
      </c>
      <c r="OL144" s="336" t="s">
        <v>851</v>
      </c>
      <c r="OM144" s="336" t="s">
        <v>1740</v>
      </c>
      <c r="ON144" s="40">
        <v>0.59608858823776245</v>
      </c>
      <c r="OO144" s="40">
        <v>0.59940481185913086</v>
      </c>
      <c r="OP144" s="40">
        <v>0.60282808542251587</v>
      </c>
      <c r="OQ144" s="40">
        <v>0.60610377788543701</v>
      </c>
      <c r="OR144" s="40">
        <v>0.60893219709396362</v>
      </c>
      <c r="OS144" s="40">
        <v>0.61119592189788818</v>
      </c>
      <c r="OT144" s="40">
        <v>0.61270439624786377</v>
      </c>
      <c r="OU144" s="40">
        <v>0.61390554904937744</v>
      </c>
      <c r="OV144" s="40">
        <v>0.61478900909423828</v>
      </c>
      <c r="OW144" s="40">
        <v>0.61526685953140259</v>
      </c>
      <c r="OX144" s="40">
        <v>0.61534208059310913</v>
      </c>
      <c r="OY144" s="40">
        <v>0.61497694253921509</v>
      </c>
      <c r="OZ144" s="40">
        <v>0.61425316333770752</v>
      </c>
      <c r="PA144" s="40">
        <v>0.6133958101272583</v>
      </c>
      <c r="PB144" s="40">
        <v>0.61260378360748291</v>
      </c>
      <c r="PC144" s="40">
        <v>0.6119961142539978</v>
      </c>
      <c r="PD144" s="40">
        <v>0.61141932010650635</v>
      </c>
      <c r="PE144" s="40">
        <v>0.61106270551681519</v>
      </c>
      <c r="PF144" s="40">
        <v>0.61093699932098389</v>
      </c>
      <c r="PG144" s="40">
        <v>0.61096662282943726</v>
      </c>
      <c r="PH144" s="40">
        <v>0.61116433143615723</v>
      </c>
      <c r="PI144" s="40">
        <v>0.61134171485900879</v>
      </c>
      <c r="PJ144" s="40">
        <v>0.61169332265853882</v>
      </c>
      <c r="PK144" s="40">
        <v>0.61217993497848511</v>
      </c>
      <c r="PL144" s="40">
        <v>0.61277765035629272</v>
      </c>
      <c r="PM144" s="40">
        <v>0.61349505186080933</v>
      </c>
      <c r="PN144" s="40">
        <v>0.61411523818969727</v>
      </c>
      <c r="PO144" s="40">
        <v>0.61484450101852417</v>
      </c>
      <c r="PP144" s="40">
        <v>0.61543154716491699</v>
      </c>
      <c r="PQ144" s="40">
        <v>0.61550521850585938</v>
      </c>
      <c r="PR144" s="40">
        <v>0.6148754358291626</v>
      </c>
      <c r="PS144" s="40">
        <v>0.61335670948028564</v>
      </c>
      <c r="PT144" s="40">
        <v>0.61125391721725464</v>
      </c>
      <c r="PU144" s="40">
        <v>0.60866326093673706</v>
      </c>
      <c r="PV144" s="40">
        <v>0.60578757524490356</v>
      </c>
      <c r="PW144" s="40">
        <v>0.60273736715316772</v>
      </c>
      <c r="PX144" s="336" t="s">
        <v>851</v>
      </c>
      <c r="PY144" s="336" t="s">
        <v>851</v>
      </c>
      <c r="PZ144" s="40">
        <v>0.63890000000000002</v>
      </c>
      <c r="QA144" s="40">
        <v>0.63759999999999994</v>
      </c>
      <c r="QB144" s="40">
        <v>0.63639999999999997</v>
      </c>
      <c r="QC144" s="40">
        <v>0.63529999999999998</v>
      </c>
      <c r="QD144" s="40">
        <v>0.6351</v>
      </c>
      <c r="QE144" s="40">
        <v>0.63369999999999993</v>
      </c>
      <c r="QF144" s="40">
        <v>0.63259999999999994</v>
      </c>
      <c r="QG144" s="40">
        <v>0.62690000000000001</v>
      </c>
      <c r="QH144" s="40">
        <v>0.62960000000000005</v>
      </c>
      <c r="QI144" s="40">
        <v>0.629</v>
      </c>
      <c r="QJ144" s="40">
        <v>0.64260000000000006</v>
      </c>
      <c r="QK144" s="40">
        <v>0.65459999999999996</v>
      </c>
      <c r="QL144" s="40">
        <v>0.6714</v>
      </c>
      <c r="QM144" s="40">
        <v>0.67510000000000003</v>
      </c>
      <c r="QN144" s="40">
        <v>0.67810000000000004</v>
      </c>
      <c r="QO144" s="40">
        <v>0.67779999999999996</v>
      </c>
      <c r="QP144" s="40">
        <v>0.68</v>
      </c>
      <c r="QQ144" s="40">
        <v>0.68540000000000001</v>
      </c>
      <c r="QR144" s="40">
        <v>0.68640000000000001</v>
      </c>
      <c r="QS144" s="336" t="s">
        <v>851</v>
      </c>
      <c r="QT144" s="336" t="s">
        <v>851</v>
      </c>
      <c r="QU144" s="336" t="s">
        <v>851</v>
      </c>
      <c r="QV144" s="336" t="s">
        <v>851</v>
      </c>
      <c r="QW144" s="40">
        <v>1.4579386916011572E-3</v>
      </c>
      <c r="QX144" s="336" t="s">
        <v>851</v>
      </c>
      <c r="QY144" s="336" t="s">
        <v>851</v>
      </c>
      <c r="QZ144" s="336" t="s">
        <v>851</v>
      </c>
      <c r="RA144" s="336" t="s">
        <v>851</v>
      </c>
      <c r="RB144" s="336" t="s">
        <v>851</v>
      </c>
      <c r="RC144" s="336" t="s">
        <v>851</v>
      </c>
      <c r="RD144" s="336" t="s">
        <v>851</v>
      </c>
      <c r="RE144" s="336" t="s">
        <v>851</v>
      </c>
      <c r="RF144" s="40">
        <v>0.41100000000000003</v>
      </c>
      <c r="RG144" s="40">
        <v>2015</v>
      </c>
      <c r="RH144" s="336" t="s">
        <v>840</v>
      </c>
      <c r="RI144" s="336" t="s">
        <v>851</v>
      </c>
      <c r="RJ144" s="40">
        <v>0</v>
      </c>
      <c r="RK144" s="40">
        <v>2015</v>
      </c>
      <c r="RL144" s="336" t="s">
        <v>840</v>
      </c>
      <c r="RM144" s="336" t="s">
        <v>851</v>
      </c>
      <c r="RN144" s="40">
        <v>3.0000000000000001E-3</v>
      </c>
      <c r="RO144" s="40">
        <v>2015</v>
      </c>
      <c r="RP144" s="336" t="s">
        <v>840</v>
      </c>
      <c r="RQ144" s="336" t="s">
        <v>851</v>
      </c>
      <c r="RR144" s="40">
        <v>2.8999999999999998E-2</v>
      </c>
      <c r="RS144" s="40">
        <v>2015</v>
      </c>
      <c r="RT144" s="336" t="s">
        <v>840</v>
      </c>
      <c r="RU144" s="336" t="s">
        <v>851</v>
      </c>
      <c r="RV144" s="40">
        <v>8.4000000000000005E-2</v>
      </c>
      <c r="RW144" s="40">
        <v>2019</v>
      </c>
      <c r="RX144" s="336" t="s">
        <v>840</v>
      </c>
      <c r="RY144" s="336" t="s">
        <v>851</v>
      </c>
      <c r="RZ144" s="336" t="s">
        <v>838</v>
      </c>
      <c r="SA144" s="40">
        <v>0.23480974137783051</v>
      </c>
      <c r="SB144" s="40">
        <v>0.23859234154224396</v>
      </c>
      <c r="SC144" s="40">
        <v>0.24700815975666046</v>
      </c>
      <c r="SD144" s="40">
        <v>0.23909640312194824</v>
      </c>
      <c r="SE144" s="40">
        <v>0.20964795351028442</v>
      </c>
      <c r="SF144" s="336" t="s">
        <v>851</v>
      </c>
      <c r="SG144" s="336" t="s">
        <v>851</v>
      </c>
      <c r="SH144" s="40">
        <v>0.23626239597797394</v>
      </c>
      <c r="SI144" s="40">
        <v>0.23683726787567139</v>
      </c>
      <c r="SJ144" s="40">
        <v>0.2460465133190155</v>
      </c>
      <c r="SK144" s="40">
        <v>0.24722592532634735</v>
      </c>
      <c r="SL144" s="40">
        <v>0.22959299385547638</v>
      </c>
      <c r="SM144" s="336" t="s">
        <v>840</v>
      </c>
      <c r="SN144" s="336" t="s">
        <v>851</v>
      </c>
      <c r="SO144" s="336" t="s">
        <v>851</v>
      </c>
      <c r="SP144" s="40">
        <v>4.2131803929805756E-2</v>
      </c>
      <c r="SQ144" s="40">
        <v>4.0740996599197388E-2</v>
      </c>
      <c r="SR144" s="40">
        <v>3.9212945848703384E-2</v>
      </c>
      <c r="SS144" s="40">
        <v>2.5796545669436455E-2</v>
      </c>
      <c r="ST144" s="40">
        <v>-5.7363774627447128E-2</v>
      </c>
      <c r="SU144" s="336" t="s">
        <v>838</v>
      </c>
      <c r="SV144" s="336" t="s">
        <v>851</v>
      </c>
      <c r="SW144" s="336" t="s">
        <v>851</v>
      </c>
      <c r="SX144" s="40">
        <v>4.9144469201564789E-2</v>
      </c>
      <c r="SY144" s="40">
        <v>4.7895513474941254E-2</v>
      </c>
      <c r="SZ144" s="40">
        <v>5.1912024617195129E-2</v>
      </c>
      <c r="TA144" s="40">
        <v>4.7684613615274429E-2</v>
      </c>
      <c r="TB144" s="40">
        <v>4.2128175497055054E-2</v>
      </c>
      <c r="TC144" s="336" t="s">
        <v>840</v>
      </c>
      <c r="TD144" s="336" t="s">
        <v>851</v>
      </c>
      <c r="TE144" s="336" t="s">
        <v>851</v>
      </c>
      <c r="TF144" s="336" t="s">
        <v>851</v>
      </c>
      <c r="TG144" s="40">
        <v>2.5471612811088562E-2</v>
      </c>
      <c r="TH144" s="40">
        <v>2.534213662147522E-2</v>
      </c>
      <c r="TI144" s="40">
        <v>2.546277642250061E-2</v>
      </c>
      <c r="TJ144" s="40">
        <v>1.2412631884217262E-2</v>
      </c>
      <c r="TK144" s="40">
        <v>-7.0307090878486633E-2</v>
      </c>
      <c r="TL144" s="336" t="s">
        <v>838</v>
      </c>
      <c r="TM144" s="336" t="s">
        <v>851</v>
      </c>
      <c r="TN144" s="336" t="s">
        <v>851</v>
      </c>
      <c r="TO144" s="336" t="s">
        <v>851</v>
      </c>
      <c r="TP144" s="40">
        <v>3.1969107687473297E-2</v>
      </c>
      <c r="TQ144" s="40">
        <v>3.2049324363470078E-2</v>
      </c>
      <c r="TR144" s="40">
        <v>3.7765119224786758E-2</v>
      </c>
      <c r="TS144" s="40">
        <v>3.4199699759483337E-2</v>
      </c>
      <c r="TT144" s="40">
        <v>2.8839685022830963E-2</v>
      </c>
      <c r="TU144" s="336" t="s">
        <v>840</v>
      </c>
      <c r="TV144" s="336" t="s">
        <v>851</v>
      </c>
      <c r="TW144" s="40">
        <v>11230</v>
      </c>
      <c r="TX144" s="336" t="s">
        <v>840</v>
      </c>
      <c r="TY144" s="336" t="s">
        <v>851</v>
      </c>
      <c r="TZ144" s="40">
        <v>11401.3017578125</v>
      </c>
      <c r="UA144" s="336" t="s">
        <v>838</v>
      </c>
      <c r="UB144" s="336" t="s">
        <v>851</v>
      </c>
      <c r="UC144" s="40">
        <v>11391.6917171556</v>
      </c>
      <c r="UD144" s="336" t="s">
        <v>840</v>
      </c>
      <c r="UE144" s="336" t="s">
        <v>851</v>
      </c>
      <c r="UF144" s="336" t="s">
        <v>851</v>
      </c>
      <c r="UG144" s="40">
        <v>0.31730645895004272</v>
      </c>
      <c r="UH144" s="40">
        <v>0.31392717361450195</v>
      </c>
      <c r="UI144" s="40">
        <v>0.28886061906814575</v>
      </c>
      <c r="UJ144" s="40">
        <v>0.26894566416740417</v>
      </c>
      <c r="UK144" s="40">
        <v>0.25107568502426147</v>
      </c>
      <c r="UL144" s="336" t="s">
        <v>838</v>
      </c>
      <c r="UM144" s="336" t="s">
        <v>851</v>
      </c>
      <c r="UN144" s="336" t="s">
        <v>851</v>
      </c>
      <c r="UO144" s="336" t="s">
        <v>851</v>
      </c>
      <c r="UP144" s="40">
        <v>0.32328829169273376</v>
      </c>
      <c r="UQ144" s="40">
        <v>0.32069641351699829</v>
      </c>
      <c r="UR144" s="40">
        <v>0.29384753108024597</v>
      </c>
      <c r="US144" s="40">
        <v>0.2748134434223175</v>
      </c>
      <c r="UT144" s="40">
        <v>0.26331052184104919</v>
      </c>
      <c r="UU144" s="336" t="s">
        <v>840</v>
      </c>
    </row>
    <row r="145" spans="1:567">
      <c r="A145" s="336" t="s">
        <v>425</v>
      </c>
      <c r="B145" s="336" t="s">
        <v>193</v>
      </c>
      <c r="C145" s="336" t="s">
        <v>331</v>
      </c>
      <c r="D145" s="40">
        <v>4.0803201496601105E-2</v>
      </c>
      <c r="E145" s="336" t="s">
        <v>436</v>
      </c>
      <c r="F145" s="40">
        <v>5.5629726499319077E-2</v>
      </c>
      <c r="G145" s="336" t="s">
        <v>1741</v>
      </c>
      <c r="H145" s="40">
        <v>5.8988302946090698E-2</v>
      </c>
      <c r="I145" s="336" t="s">
        <v>1447</v>
      </c>
      <c r="J145" s="40">
        <v>5.0228014588356018E-2</v>
      </c>
      <c r="K145" s="336" t="s">
        <v>1803</v>
      </c>
      <c r="L145" s="336" t="s">
        <v>470</v>
      </c>
      <c r="M145" s="40">
        <v>0.45784017443656921</v>
      </c>
      <c r="N145" s="40"/>
      <c r="O145" s="336" t="s">
        <v>1736</v>
      </c>
      <c r="P145" s="40"/>
      <c r="Q145" s="336" t="s">
        <v>1736</v>
      </c>
      <c r="R145" s="40"/>
      <c r="S145" s="336" t="s">
        <v>1736</v>
      </c>
      <c r="T145" s="40"/>
      <c r="U145" s="336" t="s">
        <v>1736</v>
      </c>
      <c r="V145" s="336" t="s">
        <v>851</v>
      </c>
      <c r="W145" s="336" t="s">
        <v>470</v>
      </c>
      <c r="X145" s="40">
        <v>0.48862648010253906</v>
      </c>
      <c r="Y145" s="40"/>
      <c r="Z145" s="336" t="s">
        <v>1736</v>
      </c>
      <c r="AA145" s="40"/>
      <c r="AB145" s="336" t="s">
        <v>1736</v>
      </c>
      <c r="AC145" s="40"/>
      <c r="AD145" s="336" t="s">
        <v>1736</v>
      </c>
      <c r="AE145" s="40"/>
      <c r="AF145" s="336" t="s">
        <v>1736</v>
      </c>
      <c r="AG145" s="336" t="s">
        <v>851</v>
      </c>
      <c r="AH145" s="336" t="s">
        <v>470</v>
      </c>
      <c r="AI145" s="40">
        <v>0.48862648010253906</v>
      </c>
      <c r="AJ145" s="40"/>
      <c r="AK145" s="336" t="s">
        <v>1736</v>
      </c>
      <c r="AL145" s="40"/>
      <c r="AM145" s="336" t="s">
        <v>1736</v>
      </c>
      <c r="AN145" s="40"/>
      <c r="AO145" s="336" t="s">
        <v>1736</v>
      </c>
      <c r="AP145" s="40"/>
      <c r="AQ145" s="336" t="s">
        <v>1736</v>
      </c>
      <c r="AR145" s="336" t="s">
        <v>851</v>
      </c>
      <c r="AS145" s="336" t="s">
        <v>470</v>
      </c>
      <c r="AT145" s="40">
        <v>0.49012428522109985</v>
      </c>
      <c r="AU145" s="40"/>
      <c r="AV145" s="336" t="s">
        <v>1736</v>
      </c>
      <c r="AW145" s="40"/>
      <c r="AX145" s="336" t="s">
        <v>1736</v>
      </c>
      <c r="AY145" s="40"/>
      <c r="AZ145" s="336" t="s">
        <v>1736</v>
      </c>
      <c r="BA145" s="40"/>
      <c r="BB145" s="336" t="s">
        <v>1736</v>
      </c>
      <c r="BC145" s="336" t="s">
        <v>851</v>
      </c>
      <c r="BD145" s="336" t="s">
        <v>436</v>
      </c>
      <c r="BE145" s="40">
        <v>2.2705018520355225</v>
      </c>
      <c r="BF145" s="336" t="s">
        <v>827</v>
      </c>
      <c r="BG145" s="40">
        <v>1.9274240732192993</v>
      </c>
      <c r="BH145" s="336" t="s">
        <v>1447</v>
      </c>
      <c r="BI145" s="40">
        <v>2.5962889194488525</v>
      </c>
      <c r="BJ145" s="336" t="s">
        <v>1803</v>
      </c>
      <c r="BK145" s="40">
        <v>5.4060196876525879</v>
      </c>
      <c r="BL145" s="336" t="s">
        <v>851</v>
      </c>
      <c r="BM145" s="40">
        <v>4.3129754066467285</v>
      </c>
      <c r="BN145" s="336" t="s">
        <v>838</v>
      </c>
      <c r="BO145" s="336" t="s">
        <v>851</v>
      </c>
      <c r="BP145" s="336" t="s">
        <v>436</v>
      </c>
      <c r="BQ145" s="40">
        <v>7.9438434913754463E-3</v>
      </c>
      <c r="BR145" s="40">
        <v>1.2615574523806572E-2</v>
      </c>
      <c r="BS145" s="40">
        <v>1.7823955044150352E-2</v>
      </c>
      <c r="BT145" s="40">
        <v>2.6797903701663017E-2</v>
      </c>
      <c r="BU145" s="40">
        <v>2.6797929778695107E-2</v>
      </c>
      <c r="BV145" s="336" t="s">
        <v>851</v>
      </c>
      <c r="BW145" s="336" t="s">
        <v>827</v>
      </c>
      <c r="BX145" s="40">
        <v>1.173790730535984E-2</v>
      </c>
      <c r="BY145" s="40">
        <v>1.9893700256943703E-2</v>
      </c>
      <c r="BZ145" s="40">
        <v>3.0825376510620117E-2</v>
      </c>
      <c r="CA145" s="40">
        <v>3.4284688532352448E-2</v>
      </c>
      <c r="CB145" s="40">
        <v>4.0195342153310776E-2</v>
      </c>
      <c r="CC145" s="336" t="s">
        <v>851</v>
      </c>
      <c r="CD145" s="336" t="s">
        <v>1447</v>
      </c>
      <c r="CE145" s="40">
        <v>2.0639747381210327E-2</v>
      </c>
      <c r="CF145" s="40">
        <v>2.9914092272520065E-2</v>
      </c>
      <c r="CG145" s="40">
        <v>3.7673812359571457E-2</v>
      </c>
      <c r="CH145" s="40">
        <v>4.3364748358726501E-2</v>
      </c>
      <c r="CI145" s="40">
        <v>4.9718700349330902E-2</v>
      </c>
      <c r="CJ145" s="336" t="s">
        <v>851</v>
      </c>
      <c r="CK145" s="336" t="s">
        <v>1803</v>
      </c>
      <c r="CL145" s="40">
        <v>2.6933874934911728E-2</v>
      </c>
      <c r="CM145" s="40">
        <v>3.6568384617567062E-2</v>
      </c>
      <c r="CN145" s="40">
        <v>4.1169542819261551E-2</v>
      </c>
      <c r="CO145" s="40">
        <v>4.8054397106170654E-2</v>
      </c>
      <c r="CP145" s="40">
        <v>4.7718197107315063E-2</v>
      </c>
      <c r="CQ145" s="336" t="s">
        <v>851</v>
      </c>
      <c r="CR145" s="40">
        <v>3.6171238422393799</v>
      </c>
      <c r="CS145" s="40">
        <v>3.1421434879302979</v>
      </c>
      <c r="CT145" s="40">
        <v>3.0686490535736084</v>
      </c>
      <c r="CU145" s="40">
        <v>4.1191015243530273</v>
      </c>
      <c r="CV145" s="40">
        <v>5.8163638114929199</v>
      </c>
      <c r="CW145" s="336" t="s">
        <v>1741</v>
      </c>
      <c r="CX145" s="336" t="s">
        <v>851</v>
      </c>
      <c r="CY145" s="40">
        <v>3.3271720409393311</v>
      </c>
      <c r="CZ145" s="40">
        <v>3.0591392517089844</v>
      </c>
      <c r="DA145" s="40">
        <v>3.5962529182434082</v>
      </c>
      <c r="DB145" s="40">
        <v>5.0476465225219727</v>
      </c>
      <c r="DC145" s="40">
        <v>7.1944160461425781</v>
      </c>
      <c r="DD145" s="336" t="s">
        <v>1447</v>
      </c>
      <c r="DE145" s="336" t="s">
        <v>851</v>
      </c>
      <c r="DF145" s="40">
        <v>8.290069580078125</v>
      </c>
      <c r="DG145" s="336" t="s">
        <v>1803</v>
      </c>
      <c r="DH145" s="336" t="s">
        <v>851</v>
      </c>
      <c r="DI145" s="336" t="s">
        <v>851</v>
      </c>
      <c r="DJ145" s="336">
        <v>7</v>
      </c>
      <c r="DK145" s="336" t="s">
        <v>1738</v>
      </c>
      <c r="DL145" s="336" t="s">
        <v>851</v>
      </c>
      <c r="DM145" s="336" t="s">
        <v>851</v>
      </c>
      <c r="DN145" s="336" t="s">
        <v>1012</v>
      </c>
      <c r="DO145" s="40">
        <v>-6.0787396505475044E-3</v>
      </c>
      <c r="DP145" s="40">
        <v>-7.407821249216795E-3</v>
      </c>
      <c r="DQ145" s="40">
        <v>-1.3960456475615501E-2</v>
      </c>
      <c r="DR145" s="40">
        <v>1.4287495985627174E-2</v>
      </c>
      <c r="DS145" s="40">
        <v>9.5276134088635445E-3</v>
      </c>
      <c r="DT145" s="336" t="s">
        <v>851</v>
      </c>
      <c r="DU145" s="336" t="s">
        <v>470</v>
      </c>
      <c r="DV145" s="40">
        <v>2.0999996922910213E-3</v>
      </c>
      <c r="DW145" s="40">
        <v>5.1333331502974033E-3</v>
      </c>
      <c r="DX145" s="40">
        <v>2.9999997932463884E-3</v>
      </c>
      <c r="DY145" s="40">
        <v>2.4000001139938831E-3</v>
      </c>
      <c r="DZ145" s="40">
        <v>-7.0000002160668373E-3</v>
      </c>
      <c r="EA145" s="336" t="s">
        <v>851</v>
      </c>
      <c r="EB145" s="336" t="s">
        <v>470</v>
      </c>
      <c r="EC145" s="40">
        <v>2.6309528038837016E-5</v>
      </c>
      <c r="ED145" s="40">
        <v>5.4717287421226501E-3</v>
      </c>
      <c r="EE145" s="40">
        <v>1.8535100389271975E-3</v>
      </c>
      <c r="EF145" s="40">
        <v>5.3652701899409294E-3</v>
      </c>
      <c r="EG145" s="40">
        <v>3.7466571666300297E-3</v>
      </c>
      <c r="EH145" s="336" t="s">
        <v>851</v>
      </c>
      <c r="EI145" s="336" t="s">
        <v>470</v>
      </c>
      <c r="EJ145" s="40">
        <v>2.0530018955469131E-3</v>
      </c>
      <c r="EK145" s="40">
        <v>2.0704155322164297E-3</v>
      </c>
      <c r="EL145" s="40">
        <v>1.2409227201715112E-4</v>
      </c>
      <c r="EM145" s="40">
        <v>-3.709936048835516E-3</v>
      </c>
      <c r="EN145" s="40">
        <v>-5.5026458576321602E-3</v>
      </c>
      <c r="EO145" s="336" t="s">
        <v>851</v>
      </c>
      <c r="EP145" s="336" t="s">
        <v>851</v>
      </c>
      <c r="EQ145" s="336" t="s">
        <v>851</v>
      </c>
      <c r="ER145" s="40">
        <v>0.72120000000000006</v>
      </c>
      <c r="ES145" s="336" t="s">
        <v>1739</v>
      </c>
      <c r="ET145" s="336" t="s">
        <v>851</v>
      </c>
      <c r="EU145" s="336" t="s">
        <v>851</v>
      </c>
      <c r="EV145" s="40">
        <v>0.8659</v>
      </c>
      <c r="EW145" s="336" t="s">
        <v>1739</v>
      </c>
      <c r="EX145" s="336" t="s">
        <v>851</v>
      </c>
      <c r="EY145" s="336" t="s">
        <v>851</v>
      </c>
      <c r="EZ145" s="40">
        <v>0.43049999999999999</v>
      </c>
      <c r="FA145" s="336" t="s">
        <v>1739</v>
      </c>
      <c r="FB145" s="336" t="s">
        <v>851</v>
      </c>
      <c r="FC145" s="40">
        <v>-0.14435966312885284</v>
      </c>
      <c r="FD145" s="40">
        <v>-0.16107326745986938</v>
      </c>
      <c r="FE145" s="40">
        <v>-0.16412277519702911</v>
      </c>
      <c r="FF145" s="40">
        <v>-0.25902414321899414</v>
      </c>
      <c r="FG145" s="40">
        <v>-0.29557955265045166</v>
      </c>
      <c r="FH145" s="336" t="s">
        <v>838</v>
      </c>
      <c r="FI145" s="336" t="s">
        <v>851</v>
      </c>
      <c r="FJ145" s="40">
        <v>-0.13390465080738068</v>
      </c>
      <c r="FK145" s="40">
        <v>-0.15726862847805023</v>
      </c>
      <c r="FL145" s="40">
        <v>-0.1425265371799469</v>
      </c>
      <c r="FM145" s="40">
        <v>-0.21536886692047119</v>
      </c>
      <c r="FN145" s="40">
        <v>-0.26821574568748474</v>
      </c>
      <c r="FO145" s="336" t="s">
        <v>840</v>
      </c>
      <c r="FP145" s="336" t="s">
        <v>851</v>
      </c>
      <c r="FQ145" s="40">
        <v>0.84452348947525024</v>
      </c>
      <c r="FR145" s="336" t="s">
        <v>840</v>
      </c>
      <c r="FS145" s="336" t="s">
        <v>851</v>
      </c>
      <c r="FT145" s="336" t="s">
        <v>851</v>
      </c>
      <c r="FU145" s="40">
        <v>7.652302086353302E-2</v>
      </c>
      <c r="FV145" s="40">
        <v>9.1347590088844299E-2</v>
      </c>
      <c r="FW145" s="40">
        <v>0.10661198198795319</v>
      </c>
      <c r="FX145" s="40">
        <v>0.11023274064064026</v>
      </c>
      <c r="FY145" s="40">
        <v>0.1694653183221817</v>
      </c>
      <c r="FZ145" s="336" t="s">
        <v>840</v>
      </c>
      <c r="GA145" s="336" t="s">
        <v>851</v>
      </c>
      <c r="GB145" s="336" t="s">
        <v>851</v>
      </c>
      <c r="GC145" s="336" t="s">
        <v>851</v>
      </c>
      <c r="GD145" s="336" t="s">
        <v>851</v>
      </c>
      <c r="GE145" s="336" t="s">
        <v>851</v>
      </c>
      <c r="GF145" s="336" t="s">
        <v>851</v>
      </c>
      <c r="GG145" s="336" t="s">
        <v>851</v>
      </c>
      <c r="GH145" s="336" t="s">
        <v>851</v>
      </c>
      <c r="GI145" s="336" t="s">
        <v>851</v>
      </c>
      <c r="GJ145" s="336" t="s">
        <v>851</v>
      </c>
      <c r="GK145" s="40">
        <v>279396</v>
      </c>
      <c r="GL145" s="40">
        <v>286309</v>
      </c>
      <c r="GM145" s="40">
        <v>294185</v>
      </c>
      <c r="GN145" s="40">
        <v>302681</v>
      </c>
      <c r="GO145" s="40">
        <v>311265</v>
      </c>
      <c r="GP145" s="40">
        <v>319604</v>
      </c>
      <c r="GQ145" s="40">
        <v>327489</v>
      </c>
      <c r="GR145" s="40">
        <v>335172</v>
      </c>
      <c r="GS145" s="40">
        <v>343448</v>
      </c>
      <c r="GT145" s="40">
        <v>353391</v>
      </c>
      <c r="GU145" s="40">
        <v>365730</v>
      </c>
      <c r="GV145" s="40">
        <v>380493</v>
      </c>
      <c r="GW145" s="40">
        <v>397231</v>
      </c>
      <c r="GX145" s="40">
        <v>415592</v>
      </c>
      <c r="GY145" s="40">
        <v>435018</v>
      </c>
      <c r="GZ145" s="40">
        <v>454914</v>
      </c>
      <c r="HA145" s="40">
        <v>475505</v>
      </c>
      <c r="HB145" s="40">
        <v>496398</v>
      </c>
      <c r="HC145" s="40">
        <v>515704</v>
      </c>
      <c r="HD145" s="40">
        <v>530957</v>
      </c>
      <c r="HE145" s="40">
        <v>540542</v>
      </c>
      <c r="HF145" s="40">
        <v>544000</v>
      </c>
      <c r="HG145" s="40">
        <v>541000</v>
      </c>
      <c r="HH145" s="40">
        <v>535000</v>
      </c>
      <c r="HI145" s="40">
        <v>528000</v>
      </c>
      <c r="HJ145" s="40">
        <v>522000</v>
      </c>
      <c r="HK145" s="40">
        <v>519000</v>
      </c>
      <c r="HL145" s="40">
        <v>517000</v>
      </c>
      <c r="HM145" s="40">
        <v>517000</v>
      </c>
      <c r="HN145" s="40">
        <v>518000</v>
      </c>
      <c r="HO145" s="40">
        <v>519000</v>
      </c>
      <c r="HP145" s="40">
        <v>522000</v>
      </c>
      <c r="HQ145" s="40">
        <v>525000</v>
      </c>
      <c r="HR145" s="40">
        <v>530000</v>
      </c>
      <c r="HS145" s="40">
        <v>534000</v>
      </c>
      <c r="HT145" s="40">
        <v>538000</v>
      </c>
      <c r="HU145" s="40">
        <v>542000</v>
      </c>
      <c r="HV145" s="40">
        <v>546000</v>
      </c>
      <c r="HW145" s="40">
        <v>549000</v>
      </c>
      <c r="HX145" s="40">
        <v>553000</v>
      </c>
      <c r="HY145" s="40">
        <v>556000</v>
      </c>
      <c r="HZ145" s="40">
        <v>560000</v>
      </c>
      <c r="IA145" s="40">
        <v>563000</v>
      </c>
      <c r="IB145" s="40">
        <v>567000</v>
      </c>
      <c r="IC145" s="40">
        <v>570000</v>
      </c>
      <c r="ID145" s="40">
        <v>573000</v>
      </c>
      <c r="IE145" s="40">
        <v>576000</v>
      </c>
      <c r="IF145" s="40">
        <v>579000</v>
      </c>
      <c r="IG145" s="40">
        <v>582000</v>
      </c>
      <c r="IH145" s="40">
        <v>584000</v>
      </c>
      <c r="II145" s="40">
        <v>586000</v>
      </c>
      <c r="IJ145" s="336" t="s">
        <v>851</v>
      </c>
      <c r="IK145" s="336" t="s">
        <v>851</v>
      </c>
      <c r="IL145" s="336" t="s">
        <v>851</v>
      </c>
      <c r="IM145" s="40">
        <v>4.4269006699323654E-2</v>
      </c>
      <c r="IN145" s="40">
        <v>4.3000627309083939E-2</v>
      </c>
      <c r="IO145" s="40">
        <v>3.8154933601617813E-2</v>
      </c>
      <c r="IP145" s="40">
        <v>2.9148081317543983E-2</v>
      </c>
      <c r="IQ145" s="40">
        <v>1.7891300842165947E-2</v>
      </c>
      <c r="IR145" s="40">
        <v>6.3769067637622356E-3</v>
      </c>
      <c r="IS145" s="40">
        <v>-5.5299680680036545E-3</v>
      </c>
      <c r="IT145" s="40">
        <v>-1.1152531951665878E-2</v>
      </c>
      <c r="IU145" s="40">
        <v>-1.3170463033020496E-2</v>
      </c>
      <c r="IV145" s="40">
        <v>-1.1428696103394032E-2</v>
      </c>
      <c r="IW145" s="40">
        <v>-5.763704888522625E-3</v>
      </c>
      <c r="IX145" s="40">
        <v>-3.8610086776316166E-3</v>
      </c>
      <c r="IY145" s="40">
        <v>0</v>
      </c>
      <c r="IZ145" s="40">
        <v>1.932367798872292E-3</v>
      </c>
      <c r="JA145" s="40">
        <v>1.9286408787593246E-3</v>
      </c>
      <c r="JB145" s="40">
        <v>5.763704888522625E-3</v>
      </c>
      <c r="JC145" s="40">
        <v>5.7306746020913124E-3</v>
      </c>
      <c r="JD145" s="40">
        <v>9.4787441194057465E-3</v>
      </c>
      <c r="JE145" s="40">
        <v>7.5188325718045235E-3</v>
      </c>
      <c r="JF145" s="40">
        <v>7.4627213180065155E-3</v>
      </c>
      <c r="JG145" s="40">
        <v>7.4074412696063519E-3</v>
      </c>
      <c r="JH145" s="40">
        <v>7.3529742658138275E-3</v>
      </c>
      <c r="JI145" s="40">
        <v>5.4794657044112682E-3</v>
      </c>
      <c r="JJ145" s="40">
        <v>7.2595598176121712E-3</v>
      </c>
      <c r="JK145" s="40">
        <v>5.4102926515042782E-3</v>
      </c>
      <c r="JL145" s="40">
        <v>7.168489508330822E-3</v>
      </c>
      <c r="JM145" s="40">
        <v>5.342844408005476E-3</v>
      </c>
      <c r="JN145" s="40">
        <v>7.0796757936477661E-3</v>
      </c>
      <c r="JO145" s="40">
        <v>5.2770571783185005E-3</v>
      </c>
      <c r="JP145" s="40">
        <v>5.2493559196591377E-3</v>
      </c>
      <c r="JQ145" s="40">
        <v>5.221943836659193E-3</v>
      </c>
      <c r="JR145" s="40">
        <v>5.1948167383670807E-3</v>
      </c>
      <c r="JS145" s="40">
        <v>5.1679699681699276E-3</v>
      </c>
      <c r="JT145" s="40">
        <v>3.4305350854992867E-3</v>
      </c>
      <c r="JU145" s="40">
        <v>3.4188067074865103E-3</v>
      </c>
      <c r="JV145" s="336" t="s">
        <v>1740</v>
      </c>
      <c r="JW145" s="336" t="s">
        <v>851</v>
      </c>
      <c r="JX145" s="336" t="s">
        <v>851</v>
      </c>
      <c r="JY145" s="336" t="s">
        <v>851</v>
      </c>
      <c r="JZ145" s="336" t="s">
        <v>851</v>
      </c>
      <c r="KA145" s="336" t="s">
        <v>1740</v>
      </c>
      <c r="KB145" s="40">
        <v>0.59652373855278196</v>
      </c>
      <c r="KC145" s="40">
        <v>0.60764450426388794</v>
      </c>
      <c r="KD145" s="40">
        <v>0.61840096051958293</v>
      </c>
      <c r="KE145" s="40">
        <v>0.62735018537765908</v>
      </c>
      <c r="KF145" s="40">
        <v>0.63295144427891503</v>
      </c>
      <c r="KG145" s="40">
        <v>0.63441508707926497</v>
      </c>
      <c r="KH145" s="40">
        <v>0.63141716640300205</v>
      </c>
      <c r="KI145" s="40">
        <v>0.62450530051664999</v>
      </c>
      <c r="KJ145" s="40">
        <v>0.61500292704458304</v>
      </c>
      <c r="KK145" s="40">
        <v>0.604947958123915</v>
      </c>
      <c r="KL145" s="40">
        <v>0.59610091874903004</v>
      </c>
      <c r="KM145" s="40">
        <v>0.589100884675963</v>
      </c>
      <c r="KN145" s="40">
        <v>0.583675529929227</v>
      </c>
      <c r="KO145" s="40">
        <v>0.579715921513692</v>
      </c>
      <c r="KP145" s="40">
        <v>0.57680183573423593</v>
      </c>
      <c r="KQ145" s="40">
        <v>0.57458582684442805</v>
      </c>
      <c r="KR145" s="40">
        <v>0.573137966586307</v>
      </c>
      <c r="KS145" s="40">
        <v>0.57262754339644895</v>
      </c>
      <c r="KT145" s="40">
        <v>0.572730277135168</v>
      </c>
      <c r="KU145" s="40">
        <v>0.57304303038816296</v>
      </c>
      <c r="KV145" s="40">
        <v>0.57323366055882896</v>
      </c>
      <c r="KW145" s="40">
        <v>0.57320020069505395</v>
      </c>
      <c r="KX145" s="40">
        <v>0.57298067797479701</v>
      </c>
      <c r="KY145" s="40">
        <v>0.57263138348613196</v>
      </c>
      <c r="KZ145" s="40">
        <v>0.57226175960866998</v>
      </c>
      <c r="LA145" s="40">
        <v>0.57194911933156201</v>
      </c>
      <c r="LB145" s="40">
        <v>0.57169728744830794</v>
      </c>
      <c r="LC145" s="40">
        <v>0.57142755698209302</v>
      </c>
      <c r="LD145" s="40">
        <v>0.57117270051456503</v>
      </c>
      <c r="LE145" s="40">
        <v>0.57090249426741302</v>
      </c>
      <c r="LF145" s="40">
        <v>0.57063144487289097</v>
      </c>
      <c r="LG145" s="40">
        <v>0.57035859284550094</v>
      </c>
      <c r="LH145" s="40">
        <v>0.57008149573520595</v>
      </c>
      <c r="LI145" s="40">
        <v>0.56979349551275293</v>
      </c>
      <c r="LJ145" s="40">
        <v>0.56949784138411697</v>
      </c>
      <c r="LK145" s="40">
        <v>0.56919444055812796</v>
      </c>
      <c r="LL145" s="336" t="s">
        <v>851</v>
      </c>
      <c r="LM145" s="336" t="s">
        <v>851</v>
      </c>
      <c r="LN145" s="336" t="s">
        <v>1740</v>
      </c>
      <c r="LO145" s="40">
        <v>0.74843376874923706</v>
      </c>
      <c r="LP145" s="40">
        <v>0.75395423173904419</v>
      </c>
      <c r="LQ145" s="40">
        <v>0.75826656818389893</v>
      </c>
      <c r="LR145" s="40">
        <v>0.76148718595504761</v>
      </c>
      <c r="LS145" s="40">
        <v>0.76449316740036011</v>
      </c>
      <c r="LT145" s="40">
        <v>0.76806795597076416</v>
      </c>
      <c r="LU145" s="40">
        <v>0.76286762952804565</v>
      </c>
      <c r="LV145" s="40">
        <v>0.75970423221588135</v>
      </c>
      <c r="LW145" s="40">
        <v>0.75514018535614014</v>
      </c>
      <c r="LX145" s="40">
        <v>0.75189393758773804</v>
      </c>
      <c r="LY145" s="40">
        <v>0.75095784664154053</v>
      </c>
      <c r="LZ145" s="40">
        <v>0.74951827526092529</v>
      </c>
      <c r="MA145" s="40">
        <v>0.75048357248306274</v>
      </c>
      <c r="MB145" s="40">
        <v>0.75048357248306274</v>
      </c>
      <c r="MC145" s="40">
        <v>0.75096523761749268</v>
      </c>
      <c r="MD145" s="40">
        <v>0.75144511461257935</v>
      </c>
      <c r="ME145" s="40">
        <v>0.75287353992462158</v>
      </c>
      <c r="MF145" s="40">
        <v>0.75428569316864014</v>
      </c>
      <c r="MG145" s="40">
        <v>0.75471699237823486</v>
      </c>
      <c r="MH145" s="40">
        <v>0.75468164682388306</v>
      </c>
      <c r="MI145" s="40">
        <v>0.75464683771133423</v>
      </c>
      <c r="MJ145" s="40">
        <v>0.75276750326156616</v>
      </c>
      <c r="MK145" s="40">
        <v>0.7509157657623291</v>
      </c>
      <c r="ML145" s="40">
        <v>0.74863386154174805</v>
      </c>
      <c r="MM145" s="40">
        <v>0.74321877956390381</v>
      </c>
      <c r="MN145" s="40">
        <v>0.7392086386680603</v>
      </c>
      <c r="MO145" s="40">
        <v>0.73392856121063232</v>
      </c>
      <c r="MP145" s="40">
        <v>0.73001778125762939</v>
      </c>
      <c r="MQ145" s="40">
        <v>0.7213403582572937</v>
      </c>
      <c r="MR145" s="40">
        <v>0.71578949689865112</v>
      </c>
      <c r="MS145" s="40">
        <v>0.70680630207061768</v>
      </c>
      <c r="MT145" s="40">
        <v>0.69618058204650879</v>
      </c>
      <c r="MU145" s="40">
        <v>0.68566495180130005</v>
      </c>
      <c r="MV145" s="40">
        <v>0.67525774240493774</v>
      </c>
      <c r="MW145" s="40">
        <v>0.66267120838165283</v>
      </c>
      <c r="MX145" s="40">
        <v>0.65017062425613403</v>
      </c>
      <c r="MY145" s="336" t="s">
        <v>851</v>
      </c>
      <c r="MZ145" s="336" t="s">
        <v>1740</v>
      </c>
      <c r="NA145" s="40">
        <v>0.72953790426254272</v>
      </c>
      <c r="NB145" s="40">
        <v>0.73438131809234619</v>
      </c>
      <c r="NC145" s="40">
        <v>0.7379421591758728</v>
      </c>
      <c r="ND145" s="40">
        <v>0.74048095941543579</v>
      </c>
      <c r="NE145" s="40">
        <v>0.74306207895278931</v>
      </c>
      <c r="NF145" s="40">
        <v>0.74659508466720581</v>
      </c>
      <c r="NG145" s="40">
        <v>0.74007350206375122</v>
      </c>
      <c r="NH145" s="40">
        <v>0.73548984527587891</v>
      </c>
      <c r="NI145" s="40">
        <v>0.72971963882446289</v>
      </c>
      <c r="NJ145" s="40">
        <v>0.72481060028076172</v>
      </c>
      <c r="NK145" s="40">
        <v>0.72241377830505371</v>
      </c>
      <c r="NL145" s="40">
        <v>0.71984583139419556</v>
      </c>
      <c r="NM145" s="40">
        <v>0.71934235095977783</v>
      </c>
      <c r="NN145" s="40">
        <v>0.71760153770446777</v>
      </c>
      <c r="NO145" s="40">
        <v>0.71621620655059814</v>
      </c>
      <c r="NP145" s="40">
        <v>0.7148362398147583</v>
      </c>
      <c r="NQ145" s="40">
        <v>0.71398466825485229</v>
      </c>
      <c r="NR145" s="40">
        <v>0.71314287185668945</v>
      </c>
      <c r="NS145" s="40">
        <v>0.71150940656661987</v>
      </c>
      <c r="NT145" s="40">
        <v>0.70973783731460571</v>
      </c>
      <c r="NU145" s="40">
        <v>0.70446097850799561</v>
      </c>
      <c r="NV145" s="40">
        <v>0.70110702514648438</v>
      </c>
      <c r="NW145" s="40">
        <v>0.69963371753692627</v>
      </c>
      <c r="NX145" s="40">
        <v>0.69581055641174316</v>
      </c>
      <c r="NY145" s="40">
        <v>0.685352623462677</v>
      </c>
      <c r="NZ145" s="40">
        <v>0.67805755138397217</v>
      </c>
      <c r="OA145" s="40">
        <v>0.66785717010498047</v>
      </c>
      <c r="OB145" s="40">
        <v>0.65896981954574585</v>
      </c>
      <c r="OC145" s="40">
        <v>0.64550262689590454</v>
      </c>
      <c r="OD145" s="40">
        <v>0.63508772850036621</v>
      </c>
      <c r="OE145" s="40">
        <v>0.62129145860671997</v>
      </c>
      <c r="OF145" s="40">
        <v>0.60590279102325439</v>
      </c>
      <c r="OG145" s="40">
        <v>0.59240067005157471</v>
      </c>
      <c r="OH145" s="40">
        <v>0.57903778553009033</v>
      </c>
      <c r="OI145" s="40">
        <v>0.56506848335266113</v>
      </c>
      <c r="OJ145" s="40">
        <v>0.55290102958679199</v>
      </c>
      <c r="OK145" s="336" t="s">
        <v>851</v>
      </c>
      <c r="OL145" s="336" t="s">
        <v>851</v>
      </c>
      <c r="OM145" s="336" t="s">
        <v>1740</v>
      </c>
      <c r="ON145" s="40">
        <v>0.67460441589355469</v>
      </c>
      <c r="OO145" s="40">
        <v>0.6830485463142395</v>
      </c>
      <c r="OP145" s="40">
        <v>0.6923859715461731</v>
      </c>
      <c r="OQ145" s="40">
        <v>0.70176494121551514</v>
      </c>
      <c r="OR145" s="40">
        <v>0.71087300777435303</v>
      </c>
      <c r="OS145" s="40">
        <v>0.71938908100128174</v>
      </c>
      <c r="OT145" s="40">
        <v>0.71507352590560913</v>
      </c>
      <c r="OU145" s="40">
        <v>0.70794826745986938</v>
      </c>
      <c r="OV145" s="40">
        <v>0.6990654468536377</v>
      </c>
      <c r="OW145" s="40">
        <v>0.69128787517547607</v>
      </c>
      <c r="OX145" s="40">
        <v>0.68773949146270752</v>
      </c>
      <c r="OY145" s="40">
        <v>0.68208092451095581</v>
      </c>
      <c r="OZ145" s="40">
        <v>0.6827852725982666</v>
      </c>
      <c r="PA145" s="40">
        <v>0.6789168119430542</v>
      </c>
      <c r="PB145" s="40">
        <v>0.67953670024871826</v>
      </c>
      <c r="PC145" s="40">
        <v>0.68015414476394653</v>
      </c>
      <c r="PD145" s="40">
        <v>0.68199235200881958</v>
      </c>
      <c r="PE145" s="40">
        <v>0.68380951881408691</v>
      </c>
      <c r="PF145" s="40">
        <v>0.68679243326187134</v>
      </c>
      <c r="PG145" s="40">
        <v>0.68726593255996704</v>
      </c>
      <c r="PH145" s="40">
        <v>0.68959105014801025</v>
      </c>
      <c r="PI145" s="40">
        <v>0.68819189071655273</v>
      </c>
      <c r="PJ145" s="40">
        <v>0.68864470720291138</v>
      </c>
      <c r="PK145" s="40">
        <v>0.68852460384368896</v>
      </c>
      <c r="PL145" s="40">
        <v>0.68354427814483643</v>
      </c>
      <c r="PM145" s="40">
        <v>0.6834532618522644</v>
      </c>
      <c r="PN145" s="40">
        <v>0.67857140302658081</v>
      </c>
      <c r="PO145" s="40">
        <v>0.67850798368453979</v>
      </c>
      <c r="PP145" s="40">
        <v>0.67019402980804443</v>
      </c>
      <c r="PQ145" s="40">
        <v>0.66842103004455566</v>
      </c>
      <c r="PR145" s="40">
        <v>0.65968585014343262</v>
      </c>
      <c r="PS145" s="40">
        <v>0.64930558204650879</v>
      </c>
      <c r="PT145" s="40">
        <v>0.63903284072875977</v>
      </c>
      <c r="PU145" s="40">
        <v>0.62886595726013184</v>
      </c>
      <c r="PV145" s="40">
        <v>0.61986303329467773</v>
      </c>
      <c r="PW145" s="40">
        <v>0.60750854015350342</v>
      </c>
      <c r="PX145" s="336" t="s">
        <v>851</v>
      </c>
      <c r="PY145" s="336" t="s">
        <v>851</v>
      </c>
      <c r="PZ145" s="40">
        <v>0.55220000000000002</v>
      </c>
      <c r="QA145" s="40">
        <v>0.55469999999999997</v>
      </c>
      <c r="QB145" s="40">
        <v>0.55859999999999999</v>
      </c>
      <c r="QC145" s="40">
        <v>0.5635</v>
      </c>
      <c r="QD145" s="40">
        <v>0.56899999999999995</v>
      </c>
      <c r="QE145" s="40">
        <v>0.57229999999999992</v>
      </c>
      <c r="QF145" s="40">
        <v>0.57689999999999997</v>
      </c>
      <c r="QG145" s="40">
        <v>0.58299999999999996</v>
      </c>
      <c r="QH145" s="40">
        <v>0.59060000000000001</v>
      </c>
      <c r="QI145" s="40">
        <v>0.61270000000000002</v>
      </c>
      <c r="QJ145" s="40">
        <v>0.6361</v>
      </c>
      <c r="QK145" s="40">
        <v>0.66</v>
      </c>
      <c r="QL145" s="40">
        <v>0.68389999999999995</v>
      </c>
      <c r="QM145" s="40">
        <v>0.70719999999999994</v>
      </c>
      <c r="QN145" s="40">
        <v>0.70550000000000002</v>
      </c>
      <c r="QO145" s="40">
        <v>0.6987000000000001</v>
      </c>
      <c r="QP145" s="40">
        <v>0.70750000000000002</v>
      </c>
      <c r="QQ145" s="40">
        <v>0.71530000000000005</v>
      </c>
      <c r="QR145" s="40">
        <v>0.72120000000000006</v>
      </c>
      <c r="QS145" s="336" t="s">
        <v>851</v>
      </c>
      <c r="QT145" s="336" t="s">
        <v>851</v>
      </c>
      <c r="QU145" s="336" t="s">
        <v>851</v>
      </c>
      <c r="QV145" s="336" t="s">
        <v>851</v>
      </c>
      <c r="QW145" s="40">
        <v>8.2144560292363167E-3</v>
      </c>
      <c r="QX145" s="336" t="s">
        <v>851</v>
      </c>
      <c r="QY145" s="336" t="s">
        <v>851</v>
      </c>
      <c r="QZ145" s="336" t="s">
        <v>851</v>
      </c>
      <c r="RA145" s="336" t="s">
        <v>851</v>
      </c>
      <c r="RB145" s="336" t="s">
        <v>851</v>
      </c>
      <c r="RC145" s="336" t="s">
        <v>851</v>
      </c>
      <c r="RD145" s="336" t="s">
        <v>851</v>
      </c>
      <c r="RE145" s="336" t="s">
        <v>851</v>
      </c>
      <c r="RF145" s="40">
        <v>0.313</v>
      </c>
      <c r="RG145" s="40">
        <v>2016</v>
      </c>
      <c r="RH145" s="336" t="s">
        <v>840</v>
      </c>
      <c r="RI145" s="336" t="s">
        <v>851</v>
      </c>
      <c r="RJ145" s="40">
        <v>0</v>
      </c>
      <c r="RK145" s="40">
        <v>2016</v>
      </c>
      <c r="RL145" s="336" t="s">
        <v>840</v>
      </c>
      <c r="RM145" s="336" t="s">
        <v>851</v>
      </c>
      <c r="RN145" s="40">
        <v>2E-3</v>
      </c>
      <c r="RO145" s="40">
        <v>2016</v>
      </c>
      <c r="RP145" s="336" t="s">
        <v>840</v>
      </c>
      <c r="RQ145" s="336" t="s">
        <v>851</v>
      </c>
      <c r="RR145" s="40">
        <v>3.6000000000000004E-2</v>
      </c>
      <c r="RS145" s="40">
        <v>2016</v>
      </c>
      <c r="RT145" s="336" t="s">
        <v>840</v>
      </c>
      <c r="RU145" s="336" t="s">
        <v>851</v>
      </c>
      <c r="RV145" s="40">
        <v>8.199999999999999E-2</v>
      </c>
      <c r="RW145" s="40">
        <v>2016</v>
      </c>
      <c r="RX145" s="336" t="s">
        <v>840</v>
      </c>
      <c r="RY145" s="336" t="s">
        <v>851</v>
      </c>
      <c r="RZ145" s="336" t="s">
        <v>838</v>
      </c>
      <c r="SA145" s="40">
        <v>0.2823931872844696</v>
      </c>
      <c r="SB145" s="40">
        <v>0.29055112600326538</v>
      </c>
      <c r="SC145" s="40">
        <v>0.30217212438583374</v>
      </c>
      <c r="SD145" s="40">
        <v>0.32928386330604553</v>
      </c>
      <c r="SE145" s="40">
        <v>0.37677782773971558</v>
      </c>
      <c r="SF145" s="336" t="s">
        <v>851</v>
      </c>
      <c r="SG145" s="336" t="s">
        <v>851</v>
      </c>
      <c r="SH145" s="40">
        <v>0.37711465358734131</v>
      </c>
      <c r="SI145" s="40">
        <v>0.37711465358734131</v>
      </c>
      <c r="SJ145" s="40">
        <v>0.37711465358734131</v>
      </c>
      <c r="SK145" s="40">
        <v>0.39907574653625488</v>
      </c>
      <c r="SL145" s="40">
        <v>0.40598931908607483</v>
      </c>
      <c r="SM145" s="336" t="s">
        <v>840</v>
      </c>
      <c r="SN145" s="336" t="s">
        <v>851</v>
      </c>
      <c r="SO145" s="336" t="s">
        <v>851</v>
      </c>
      <c r="SP145" s="40">
        <v>3.0621116980910301E-2</v>
      </c>
      <c r="SQ145" s="40">
        <v>3.5721298307180405E-2</v>
      </c>
      <c r="SR145" s="40">
        <v>1.4379563741385937E-2</v>
      </c>
      <c r="SS145" s="40">
        <v>-2.6543071493506432E-2</v>
      </c>
      <c r="ST145" s="40">
        <v>-0.40947312116622925</v>
      </c>
      <c r="SU145" s="336" t="s">
        <v>838</v>
      </c>
      <c r="SV145" s="336" t="s">
        <v>851</v>
      </c>
      <c r="SW145" s="336" t="s">
        <v>851</v>
      </c>
      <c r="SX145" s="40">
        <v>5.2981682121753693E-2</v>
      </c>
      <c r="SY145" s="40">
        <v>5.363648384809494E-2</v>
      </c>
      <c r="SZ145" s="40">
        <v>6.2340341508388519E-2</v>
      </c>
      <c r="TA145" s="40">
        <v>6.10392726957798E-2</v>
      </c>
      <c r="TB145" s="40">
        <v>6.7534111440181732E-2</v>
      </c>
      <c r="TC145" s="336" t="s">
        <v>840</v>
      </c>
      <c r="TD145" s="336" t="s">
        <v>851</v>
      </c>
      <c r="TE145" s="336" t="s">
        <v>851</v>
      </c>
      <c r="TF145" s="336" t="s">
        <v>851</v>
      </c>
      <c r="TG145" s="40">
        <v>-2.4179813917726278E-3</v>
      </c>
      <c r="TH145" s="40">
        <v>6.3302816124632955E-4</v>
      </c>
      <c r="TI145" s="40">
        <v>-2.4771735072135925E-2</v>
      </c>
      <c r="TJ145" s="40">
        <v>-6.1204817146062851E-2</v>
      </c>
      <c r="TK145" s="40">
        <v>-0.42821896076202393</v>
      </c>
      <c r="TL145" s="336" t="s">
        <v>838</v>
      </c>
      <c r="TM145" s="336" t="s">
        <v>851</v>
      </c>
      <c r="TN145" s="336" t="s">
        <v>851</v>
      </c>
      <c r="TO145" s="336" t="s">
        <v>851</v>
      </c>
      <c r="TP145" s="40">
        <v>1.981673389673233E-2</v>
      </c>
      <c r="TQ145" s="40">
        <v>1.8034057691693306E-2</v>
      </c>
      <c r="TR145" s="40">
        <v>2.1629748865962029E-2</v>
      </c>
      <c r="TS145" s="40">
        <v>2.1180545911192894E-2</v>
      </c>
      <c r="TT145" s="40">
        <v>3.8386031985282898E-2</v>
      </c>
      <c r="TU145" s="336" t="s">
        <v>840</v>
      </c>
      <c r="TV145" s="336" t="s">
        <v>851</v>
      </c>
      <c r="TW145" s="40">
        <v>9670</v>
      </c>
      <c r="TX145" s="336" t="s">
        <v>840</v>
      </c>
      <c r="TY145" s="336" t="s">
        <v>851</v>
      </c>
      <c r="TZ145" s="40">
        <v>10207.4990234375</v>
      </c>
      <c r="UA145" s="336" t="s">
        <v>838</v>
      </c>
      <c r="UB145" s="336" t="s">
        <v>851</v>
      </c>
      <c r="UC145" s="40">
        <v>10207.4909157276</v>
      </c>
      <c r="UD145" s="336" t="s">
        <v>840</v>
      </c>
      <c r="UE145" s="336" t="s">
        <v>851</v>
      </c>
      <c r="UF145" s="336" t="s">
        <v>851</v>
      </c>
      <c r="UG145" s="40">
        <v>0.13803352415561676</v>
      </c>
      <c r="UH145" s="40">
        <v>0.129477858543396</v>
      </c>
      <c r="UI145" s="40">
        <v>0.13804934918880463</v>
      </c>
      <c r="UJ145" s="40">
        <v>7.0259720087051392E-2</v>
      </c>
      <c r="UK145" s="40">
        <v>8.1198275089263916E-2</v>
      </c>
      <c r="UL145" s="336" t="s">
        <v>838</v>
      </c>
      <c r="UM145" s="336" t="s">
        <v>851</v>
      </c>
      <c r="UN145" s="336" t="s">
        <v>851</v>
      </c>
      <c r="UO145" s="336" t="s">
        <v>851</v>
      </c>
      <c r="UP145" s="40">
        <v>0.19232949614524841</v>
      </c>
      <c r="UQ145" s="40">
        <v>0.19232949614524841</v>
      </c>
      <c r="UR145" s="40">
        <v>0.19232949614524841</v>
      </c>
      <c r="US145" s="40">
        <v>0.18370687961578369</v>
      </c>
      <c r="UT145" s="40">
        <v>0.13777355849742889</v>
      </c>
      <c r="UU145" s="336" t="s">
        <v>840</v>
      </c>
    </row>
    <row r="146" spans="1:567">
      <c r="A146" s="336" t="s">
        <v>424</v>
      </c>
      <c r="B146" s="336" t="s">
        <v>107</v>
      </c>
      <c r="C146" s="336" t="s">
        <v>332</v>
      </c>
      <c r="D146" s="40">
        <v>6.7741289734840393E-2</v>
      </c>
      <c r="E146" s="336" t="s">
        <v>436</v>
      </c>
      <c r="F146" s="40">
        <v>5.8823410421609879E-2</v>
      </c>
      <c r="G146" s="336" t="s">
        <v>1741</v>
      </c>
      <c r="H146" s="40">
        <v>6.9108776748180389E-2</v>
      </c>
      <c r="I146" s="336" t="s">
        <v>1447</v>
      </c>
      <c r="J146" s="40">
        <v>5.2334211766719818E-2</v>
      </c>
      <c r="K146" s="336" t="s">
        <v>1803</v>
      </c>
      <c r="L146" s="336" t="s">
        <v>470</v>
      </c>
      <c r="M146" s="40">
        <v>0.58587914705276489</v>
      </c>
      <c r="N146" s="40"/>
      <c r="O146" s="336" t="s">
        <v>1736</v>
      </c>
      <c r="P146" s="40"/>
      <c r="Q146" s="336" t="s">
        <v>1736</v>
      </c>
      <c r="R146" s="40"/>
      <c r="S146" s="336" t="s">
        <v>1736</v>
      </c>
      <c r="T146" s="40"/>
      <c r="U146" s="336" t="s">
        <v>1736</v>
      </c>
      <c r="V146" s="336" t="s">
        <v>851</v>
      </c>
      <c r="W146" s="336" t="s">
        <v>470</v>
      </c>
      <c r="X146" s="40">
        <v>0.53137719631195068</v>
      </c>
      <c r="Y146" s="40"/>
      <c r="Z146" s="336" t="s">
        <v>1736</v>
      </c>
      <c r="AA146" s="40"/>
      <c r="AB146" s="336" t="s">
        <v>1736</v>
      </c>
      <c r="AC146" s="40"/>
      <c r="AD146" s="336" t="s">
        <v>1736</v>
      </c>
      <c r="AE146" s="40"/>
      <c r="AF146" s="336" t="s">
        <v>1736</v>
      </c>
      <c r="AG146" s="336" t="s">
        <v>851</v>
      </c>
      <c r="AH146" s="336" t="s">
        <v>470</v>
      </c>
      <c r="AI146" s="40">
        <v>0.51387327909469604</v>
      </c>
      <c r="AJ146" s="40"/>
      <c r="AK146" s="336" t="s">
        <v>1736</v>
      </c>
      <c r="AL146" s="40"/>
      <c r="AM146" s="336" t="s">
        <v>1736</v>
      </c>
      <c r="AN146" s="40"/>
      <c r="AO146" s="336" t="s">
        <v>1736</v>
      </c>
      <c r="AP146" s="40"/>
      <c r="AQ146" s="336" t="s">
        <v>1736</v>
      </c>
      <c r="AR146" s="336" t="s">
        <v>851</v>
      </c>
      <c r="AS146" s="336" t="s">
        <v>470</v>
      </c>
      <c r="AT146" s="40">
        <v>0.47678542137145996</v>
      </c>
      <c r="AU146" s="40"/>
      <c r="AV146" s="336" t="s">
        <v>1736</v>
      </c>
      <c r="AW146" s="40"/>
      <c r="AX146" s="336" t="s">
        <v>1736</v>
      </c>
      <c r="AY146" s="40"/>
      <c r="AZ146" s="336" t="s">
        <v>1736</v>
      </c>
      <c r="BA146" s="40"/>
      <c r="BB146" s="336" t="s">
        <v>1736</v>
      </c>
      <c r="BC146" s="336" t="s">
        <v>851</v>
      </c>
      <c r="BD146" s="336" t="s">
        <v>436</v>
      </c>
      <c r="BE146" s="40">
        <v>1.3213900327682495</v>
      </c>
      <c r="BF146" s="336" t="s">
        <v>827</v>
      </c>
      <c r="BG146" s="40">
        <v>2.1026434898376465</v>
      </c>
      <c r="BH146" s="336" t="s">
        <v>1447</v>
      </c>
      <c r="BI146" s="40">
        <v>1.0835025310516357</v>
      </c>
      <c r="BJ146" s="336" t="s">
        <v>1803</v>
      </c>
      <c r="BK146" s="40">
        <v>1.5335203409194946</v>
      </c>
      <c r="BL146" s="336" t="s">
        <v>851</v>
      </c>
      <c r="BM146" s="40">
        <v>2.4307777881622314</v>
      </c>
      <c r="BN146" s="336" t="s">
        <v>838</v>
      </c>
      <c r="BO146" s="336" t="s">
        <v>851</v>
      </c>
      <c r="BP146" s="336" t="s">
        <v>436</v>
      </c>
      <c r="BQ146" s="40">
        <v>9.9063226953148842E-3</v>
      </c>
      <c r="BR146" s="40">
        <v>1.2129742652177811E-2</v>
      </c>
      <c r="BS146" s="40">
        <v>1.4897866174578667E-2</v>
      </c>
      <c r="BT146" s="40">
        <v>1.7861088737845421E-2</v>
      </c>
      <c r="BU146" s="40">
        <v>1.7861068248748779E-2</v>
      </c>
      <c r="BV146" s="336" t="s">
        <v>851</v>
      </c>
      <c r="BW146" s="336" t="s">
        <v>827</v>
      </c>
      <c r="BX146" s="40">
        <v>7.0707099512219429E-3</v>
      </c>
      <c r="BY146" s="40">
        <v>8.2279164344072342E-3</v>
      </c>
      <c r="BZ146" s="40">
        <v>1.0410632006824017E-2</v>
      </c>
      <c r="CA146" s="40">
        <v>1.2636679224669933E-2</v>
      </c>
      <c r="CB146" s="40">
        <v>1.3485903851687908E-2</v>
      </c>
      <c r="CC146" s="336" t="s">
        <v>851</v>
      </c>
      <c r="CD146" s="336" t="s">
        <v>1447</v>
      </c>
      <c r="CE146" s="40">
        <v>8.5397651419043541E-3</v>
      </c>
      <c r="CF146" s="40">
        <v>1.016602385789156E-2</v>
      </c>
      <c r="CG146" s="40">
        <v>1.2212090194225311E-2</v>
      </c>
      <c r="CH146" s="40">
        <v>1.3485867530107498E-2</v>
      </c>
      <c r="CI146" s="40">
        <v>1.3485854491591454E-2</v>
      </c>
      <c r="CJ146" s="336" t="s">
        <v>851</v>
      </c>
      <c r="CK146" s="336" t="s">
        <v>1803</v>
      </c>
      <c r="CL146" s="40">
        <v>9.5424037426710129E-3</v>
      </c>
      <c r="CM146" s="40">
        <v>1.1435709893703461E-2</v>
      </c>
      <c r="CN146" s="40">
        <v>1.3061272911727428E-2</v>
      </c>
      <c r="CO146" s="40">
        <v>1.3485866598784924E-2</v>
      </c>
      <c r="CP146" s="40">
        <v>1.3485878705978394E-2</v>
      </c>
      <c r="CQ146" s="336" t="s">
        <v>851</v>
      </c>
      <c r="CR146" s="40">
        <v>0.84717559814453125</v>
      </c>
      <c r="CS146" s="40">
        <v>0.98147004842758179</v>
      </c>
      <c r="CT146" s="40">
        <v>1.1255924701690674</v>
      </c>
      <c r="CU146" s="40">
        <v>1.4309872388839722</v>
      </c>
      <c r="CV146" s="40">
        <v>1.9025052785873413</v>
      </c>
      <c r="CW146" s="336" t="s">
        <v>1741</v>
      </c>
      <c r="CX146" s="336" t="s">
        <v>851</v>
      </c>
      <c r="CY146" s="40">
        <v>0.92983609437942505</v>
      </c>
      <c r="CZ146" s="40">
        <v>1.0664397478103638</v>
      </c>
      <c r="DA146" s="40">
        <v>1.2930780649185181</v>
      </c>
      <c r="DB146" s="40">
        <v>1.701223611831665</v>
      </c>
      <c r="DC146" s="40">
        <v>2.20442795753479</v>
      </c>
      <c r="DD146" s="336" t="s">
        <v>1447</v>
      </c>
      <c r="DE146" s="336" t="s">
        <v>851</v>
      </c>
      <c r="DF146" s="40">
        <v>2.4057097434997559</v>
      </c>
      <c r="DG146" s="336" t="s">
        <v>1803</v>
      </c>
      <c r="DH146" s="336" t="s">
        <v>851</v>
      </c>
      <c r="DI146" s="336" t="s">
        <v>851</v>
      </c>
      <c r="DJ146" s="336">
        <v>2.4</v>
      </c>
      <c r="DK146" s="336" t="s">
        <v>1738</v>
      </c>
      <c r="DL146" s="336" t="s">
        <v>851</v>
      </c>
      <c r="DM146" s="336" t="s">
        <v>851</v>
      </c>
      <c r="DN146" s="336" t="s">
        <v>1012</v>
      </c>
      <c r="DO146" s="40">
        <v>7.9464288428425789E-3</v>
      </c>
      <c r="DP146" s="40">
        <v>7.8073800541460514E-3</v>
      </c>
      <c r="DQ146" s="40">
        <v>1.1275490745902061E-2</v>
      </c>
      <c r="DR146" s="40">
        <v>6.7435199161991477E-4</v>
      </c>
      <c r="DS146" s="40">
        <v>7.2534689679741859E-3</v>
      </c>
      <c r="DT146" s="336" t="s">
        <v>851</v>
      </c>
      <c r="DU146" s="336" t="s">
        <v>470</v>
      </c>
      <c r="DV146" s="40">
        <v>7.9624997451901436E-3</v>
      </c>
      <c r="DW146" s="40">
        <v>9.6666663885116577E-3</v>
      </c>
      <c r="DX146" s="40">
        <v>1.0895000770688057E-2</v>
      </c>
      <c r="DY146" s="40">
        <v>3.250000299885869E-3</v>
      </c>
      <c r="DZ146" s="40">
        <v>2.4999999441206455E-3</v>
      </c>
      <c r="EA146" s="336" t="s">
        <v>851</v>
      </c>
      <c r="EB146" s="336" t="s">
        <v>470</v>
      </c>
      <c r="EC146" s="40">
        <v>9.6504413522779942E-4</v>
      </c>
      <c r="ED146" s="40">
        <v>-3.3170864917337894E-3</v>
      </c>
      <c r="EE146" s="40">
        <v>9.831645293161273E-4</v>
      </c>
      <c r="EF146" s="40">
        <v>-7.4484641663730145E-3</v>
      </c>
      <c r="EG146" s="40">
        <v>-5.2168671973049641E-3</v>
      </c>
      <c r="EH146" s="336" t="s">
        <v>851</v>
      </c>
      <c r="EI146" s="336" t="s">
        <v>470</v>
      </c>
      <c r="EJ146" s="40">
        <v>1.1138869449496269E-2</v>
      </c>
      <c r="EK146" s="40">
        <v>9.9210543558001518E-3</v>
      </c>
      <c r="EL146" s="40">
        <v>3.4307290334254503E-3</v>
      </c>
      <c r="EM146" s="40">
        <v>5.0339279696345329E-3</v>
      </c>
      <c r="EN146" s="40">
        <v>9.8834987729787827E-3</v>
      </c>
      <c r="EO146" s="336" t="s">
        <v>851</v>
      </c>
      <c r="EP146" s="336" t="s">
        <v>851</v>
      </c>
      <c r="EQ146" s="336" t="s">
        <v>851</v>
      </c>
      <c r="ER146" s="40">
        <v>0.71329999999999993</v>
      </c>
      <c r="ES146" s="336" t="s">
        <v>1739</v>
      </c>
      <c r="ET146" s="336" t="s">
        <v>851</v>
      </c>
      <c r="EU146" s="336" t="s">
        <v>851</v>
      </c>
      <c r="EV146" s="40">
        <v>0.82769999999999999</v>
      </c>
      <c r="EW146" s="336" t="s">
        <v>1739</v>
      </c>
      <c r="EX146" s="336" t="s">
        <v>851</v>
      </c>
      <c r="EY146" s="336" t="s">
        <v>851</v>
      </c>
      <c r="EZ146" s="40">
        <v>0.60040000000000004</v>
      </c>
      <c r="FA146" s="336" t="s">
        <v>1739</v>
      </c>
      <c r="FB146" s="336" t="s">
        <v>851</v>
      </c>
      <c r="FC146" s="40">
        <v>-5.9745922684669495E-2</v>
      </c>
      <c r="FD146" s="40">
        <v>-5.7656977325677872E-2</v>
      </c>
      <c r="FE146" s="40">
        <v>-4.7761928290128708E-2</v>
      </c>
      <c r="FF146" s="40">
        <v>-5.4078612476587296E-2</v>
      </c>
      <c r="FG146" s="40">
        <v>-2.1380840335041285E-3</v>
      </c>
      <c r="FH146" s="336" t="s">
        <v>838</v>
      </c>
      <c r="FI146" s="336" t="s">
        <v>851</v>
      </c>
      <c r="FJ146" s="40">
        <v>-6.3332587480545044E-2</v>
      </c>
      <c r="FK146" s="40">
        <v>-6.1245858669281006E-2</v>
      </c>
      <c r="FL146" s="40">
        <v>-5.693243071436882E-2</v>
      </c>
      <c r="FM146" s="40">
        <v>-6.332504004240036E-2</v>
      </c>
      <c r="FN146" s="40"/>
      <c r="FO146" s="336" t="s">
        <v>840</v>
      </c>
      <c r="FP146" s="336" t="s">
        <v>851</v>
      </c>
      <c r="FQ146" s="40">
        <v>0.34961256384849548</v>
      </c>
      <c r="FR146" s="336" t="s">
        <v>840</v>
      </c>
      <c r="FS146" s="336" t="s">
        <v>851</v>
      </c>
      <c r="FT146" s="336" t="s">
        <v>851</v>
      </c>
      <c r="FU146" s="40">
        <v>2.7624329552054405E-2</v>
      </c>
      <c r="FV146" s="40">
        <v>2.9613710939884186E-2</v>
      </c>
      <c r="FW146" s="40">
        <v>2.8156150132417679E-2</v>
      </c>
      <c r="FX146" s="40">
        <v>2.7750592678785324E-2</v>
      </c>
      <c r="FY146" s="40">
        <v>2.8574738651514053E-2</v>
      </c>
      <c r="FZ146" s="336" t="s">
        <v>840</v>
      </c>
      <c r="GA146" s="336" t="s">
        <v>851</v>
      </c>
      <c r="GB146" s="336" t="s">
        <v>851</v>
      </c>
      <c r="GC146" s="336" t="s">
        <v>851</v>
      </c>
      <c r="GD146" s="336" t="s">
        <v>851</v>
      </c>
      <c r="GE146" s="336" t="s">
        <v>851</v>
      </c>
      <c r="GF146" s="336" t="s">
        <v>851</v>
      </c>
      <c r="GG146" s="336" t="s">
        <v>851</v>
      </c>
      <c r="GH146" s="336" t="s">
        <v>851</v>
      </c>
      <c r="GI146" s="336" t="s">
        <v>851</v>
      </c>
      <c r="GJ146" s="336" t="s">
        <v>851</v>
      </c>
      <c r="GK146" s="40">
        <v>10946448</v>
      </c>
      <c r="GL146" s="40">
        <v>11271603</v>
      </c>
      <c r="GM146" s="40">
        <v>11616890</v>
      </c>
      <c r="GN146" s="40">
        <v>11982692</v>
      </c>
      <c r="GO146" s="40">
        <v>12369078</v>
      </c>
      <c r="GP146" s="40">
        <v>12775509</v>
      </c>
      <c r="GQ146" s="40">
        <v>13203378</v>
      </c>
      <c r="GR146" s="40">
        <v>13651455</v>
      </c>
      <c r="GS146" s="40">
        <v>14113578</v>
      </c>
      <c r="GT146" s="40">
        <v>14581427</v>
      </c>
      <c r="GU146" s="40">
        <v>15049352</v>
      </c>
      <c r="GV146" s="40">
        <v>15514593</v>
      </c>
      <c r="GW146" s="40">
        <v>15979492</v>
      </c>
      <c r="GX146" s="40">
        <v>16449854</v>
      </c>
      <c r="GY146" s="40">
        <v>16934213</v>
      </c>
      <c r="GZ146" s="40">
        <v>17438772</v>
      </c>
      <c r="HA146" s="40">
        <v>17965448</v>
      </c>
      <c r="HB146" s="40">
        <v>18512429</v>
      </c>
      <c r="HC146" s="40">
        <v>19077755</v>
      </c>
      <c r="HD146" s="40">
        <v>19658023</v>
      </c>
      <c r="HE146" s="40">
        <v>20250834</v>
      </c>
      <c r="HF146" s="40">
        <v>20856000</v>
      </c>
      <c r="HG146" s="40">
        <v>21474000</v>
      </c>
      <c r="HH146" s="40">
        <v>22106000</v>
      </c>
      <c r="HI146" s="40">
        <v>22753000</v>
      </c>
      <c r="HJ146" s="40">
        <v>23416000</v>
      </c>
      <c r="HK146" s="40">
        <v>24095000</v>
      </c>
      <c r="HL146" s="40">
        <v>24789000</v>
      </c>
      <c r="HM146" s="40">
        <v>25498000</v>
      </c>
      <c r="HN146" s="40">
        <v>26221000</v>
      </c>
      <c r="HO146" s="40">
        <v>26957000</v>
      </c>
      <c r="HP146" s="40">
        <v>27706000</v>
      </c>
      <c r="HQ146" s="40">
        <v>28467000</v>
      </c>
      <c r="HR146" s="40">
        <v>29239000</v>
      </c>
      <c r="HS146" s="40">
        <v>30024000</v>
      </c>
      <c r="HT146" s="40">
        <v>30819000</v>
      </c>
      <c r="HU146" s="40">
        <v>31625000</v>
      </c>
      <c r="HV146" s="40">
        <v>32442000</v>
      </c>
      <c r="HW146" s="40">
        <v>33267000</v>
      </c>
      <c r="HX146" s="40">
        <v>34099000</v>
      </c>
      <c r="HY146" s="40">
        <v>34939000</v>
      </c>
      <c r="HZ146" s="40">
        <v>35783000</v>
      </c>
      <c r="IA146" s="40">
        <v>36633000</v>
      </c>
      <c r="IB146" s="40">
        <v>37489000</v>
      </c>
      <c r="IC146" s="40">
        <v>38348000</v>
      </c>
      <c r="ID146" s="40">
        <v>39213000</v>
      </c>
      <c r="IE146" s="40">
        <v>40081000</v>
      </c>
      <c r="IF146" s="40">
        <v>40952000</v>
      </c>
      <c r="IG146" s="40">
        <v>41827000</v>
      </c>
      <c r="IH146" s="40">
        <v>42705000</v>
      </c>
      <c r="II146" s="40">
        <v>43586000</v>
      </c>
      <c r="IJ146" s="336" t="s">
        <v>851</v>
      </c>
      <c r="IK146" s="336" t="s">
        <v>851</v>
      </c>
      <c r="IL146" s="336" t="s">
        <v>851</v>
      </c>
      <c r="IM146" s="40">
        <v>2.9754353687167168E-2</v>
      </c>
      <c r="IN146" s="40">
        <v>2.9991986230015755E-2</v>
      </c>
      <c r="IO146" s="40">
        <v>3.0080651864409447E-2</v>
      </c>
      <c r="IP146" s="40">
        <v>2.9962552711367607E-2</v>
      </c>
      <c r="IQ146" s="40">
        <v>2.9710426926612854E-2</v>
      </c>
      <c r="IR146" s="40">
        <v>2.9445698484778404E-2</v>
      </c>
      <c r="IS146" s="40">
        <v>2.9201224446296692E-2</v>
      </c>
      <c r="IT146" s="40">
        <v>2.9006164520978928E-2</v>
      </c>
      <c r="IU146" s="40">
        <v>2.8847940266132355E-2</v>
      </c>
      <c r="IV146" s="40">
        <v>2.8722545132040977E-2</v>
      </c>
      <c r="IW146" s="40">
        <v>2.8584800660610199E-2</v>
      </c>
      <c r="IX146" s="40">
        <v>2.8395656496286392E-2</v>
      </c>
      <c r="IY146" s="40">
        <v>2.8200011700391769E-2</v>
      </c>
      <c r="IZ146" s="40">
        <v>2.7960598468780518E-2</v>
      </c>
      <c r="JA146" s="40">
        <v>2.7682388201355934E-2</v>
      </c>
      <c r="JB146" s="40">
        <v>2.7405992150306702E-2</v>
      </c>
      <c r="JC146" s="40">
        <v>2.7096524834632874E-2</v>
      </c>
      <c r="JD146" s="40">
        <v>2.6757912710309029E-2</v>
      </c>
      <c r="JE146" s="40">
        <v>2.6493627578020096E-2</v>
      </c>
      <c r="JF146" s="40">
        <v>2.6134321466088295E-2</v>
      </c>
      <c r="JG146" s="40">
        <v>2.581656351685524E-2</v>
      </c>
      <c r="JH146" s="40">
        <v>2.5505932047963142E-2</v>
      </c>
      <c r="JI146" s="40">
        <v>2.5112034752964973E-2</v>
      </c>
      <c r="JJ146" s="40">
        <v>2.4702142924070358E-2</v>
      </c>
      <c r="JK146" s="40">
        <v>2.4335624650120735E-2</v>
      </c>
      <c r="JL146" s="40">
        <v>2.3869236931204796E-2</v>
      </c>
      <c r="JM146" s="40">
        <v>2.3476554080843925E-2</v>
      </c>
      <c r="JN146" s="40">
        <v>2.3098083212971687E-2</v>
      </c>
      <c r="JO146" s="40">
        <v>2.2654818370938301E-2</v>
      </c>
      <c r="JP146" s="40">
        <v>2.2305948659777641E-2</v>
      </c>
      <c r="JQ146" s="40">
        <v>2.1894082427024841E-2</v>
      </c>
      <c r="JR146" s="40">
        <v>2.1498242393136024E-2</v>
      </c>
      <c r="JS146" s="40">
        <v>2.114141546189785E-2</v>
      </c>
      <c r="JT146" s="40">
        <v>2.077394537627697E-2</v>
      </c>
      <c r="JU146" s="40">
        <v>2.041998878121376E-2</v>
      </c>
      <c r="JV146" s="336" t="s">
        <v>1740</v>
      </c>
      <c r="JW146" s="336" t="s">
        <v>851</v>
      </c>
      <c r="JX146" s="336" t="s">
        <v>851</v>
      </c>
      <c r="JY146" s="336" t="s">
        <v>851</v>
      </c>
      <c r="JZ146" s="336" t="s">
        <v>851</v>
      </c>
      <c r="KA146" s="336" t="s">
        <v>1740</v>
      </c>
      <c r="KB146" s="40">
        <v>0.50004237683708508</v>
      </c>
      <c r="KC146" s="40">
        <v>0.500200885611091</v>
      </c>
      <c r="KD146" s="40">
        <v>0.50038809061738998</v>
      </c>
      <c r="KE146" s="40">
        <v>0.50059003273708003</v>
      </c>
      <c r="KF146" s="40">
        <v>0.50078977931809299</v>
      </c>
      <c r="KG146" s="40">
        <v>0.50097561414013903</v>
      </c>
      <c r="KH146" s="40">
        <v>0.50114601631667199</v>
      </c>
      <c r="KI146" s="40">
        <v>0.50130577873216198</v>
      </c>
      <c r="KJ146" s="40">
        <v>0.50145557302865496</v>
      </c>
      <c r="KK146" s="40">
        <v>0.50159791041470003</v>
      </c>
      <c r="KL146" s="40">
        <v>0.50173395060072901</v>
      </c>
      <c r="KM146" s="40">
        <v>0.50186379551073801</v>
      </c>
      <c r="KN146" s="40">
        <v>0.50198619929037902</v>
      </c>
      <c r="KO146" s="40">
        <v>0.50210114946711992</v>
      </c>
      <c r="KP146" s="40">
        <v>0.50220897976349899</v>
      </c>
      <c r="KQ146" s="40">
        <v>0.50230938529286395</v>
      </c>
      <c r="KR146" s="40">
        <v>0.50240291328014997</v>
      </c>
      <c r="KS146" s="40">
        <v>0.50248953533802498</v>
      </c>
      <c r="KT146" s="40">
        <v>0.50256875451402006</v>
      </c>
      <c r="KU146" s="40">
        <v>0.50264127442515205</v>
      </c>
      <c r="KV146" s="40">
        <v>0.50270707677176296</v>
      </c>
      <c r="KW146" s="40">
        <v>0.50276623810558096</v>
      </c>
      <c r="KX146" s="40">
        <v>0.50281888993942403</v>
      </c>
      <c r="KY146" s="40">
        <v>0.50286515393320497</v>
      </c>
      <c r="KZ146" s="40">
        <v>0.50290482503658707</v>
      </c>
      <c r="LA146" s="40">
        <v>0.50293851507639198</v>
      </c>
      <c r="LB146" s="40">
        <v>0.50296574975359398</v>
      </c>
      <c r="LC146" s="40">
        <v>0.50298725234994601</v>
      </c>
      <c r="LD146" s="40">
        <v>0.50300308763337398</v>
      </c>
      <c r="LE146" s="40">
        <v>0.50301369895877501</v>
      </c>
      <c r="LF146" s="40">
        <v>0.50301942141367906</v>
      </c>
      <c r="LG146" s="40">
        <v>0.50302038353141199</v>
      </c>
      <c r="LH146" s="40">
        <v>0.50301676626996294</v>
      </c>
      <c r="LI146" s="40">
        <v>0.50300861295010402</v>
      </c>
      <c r="LJ146" s="40">
        <v>0.50299577087338798</v>
      </c>
      <c r="LK146" s="40">
        <v>0.50297849976963693</v>
      </c>
      <c r="LL146" s="336" t="s">
        <v>851</v>
      </c>
      <c r="LM146" s="336" t="s">
        <v>851</v>
      </c>
      <c r="LN146" s="336" t="s">
        <v>1740</v>
      </c>
      <c r="LO146" s="40">
        <v>0.49520975351333618</v>
      </c>
      <c r="LP146" s="40">
        <v>0.49623578786849976</v>
      </c>
      <c r="LQ146" s="40">
        <v>0.49762269854545593</v>
      </c>
      <c r="LR146" s="40">
        <v>0.4994928240776062</v>
      </c>
      <c r="LS146" s="40">
        <v>0.50200176239013672</v>
      </c>
      <c r="LT146" s="40">
        <v>0.50515550374984741</v>
      </c>
      <c r="LU146" s="40">
        <v>0.50795936584472656</v>
      </c>
      <c r="LV146" s="40">
        <v>0.51136255264282227</v>
      </c>
      <c r="LW146" s="40">
        <v>0.51519948244094849</v>
      </c>
      <c r="LX146" s="40">
        <v>0.51914036273956299</v>
      </c>
      <c r="LY146" s="40">
        <v>0.52314656972885132</v>
      </c>
      <c r="LZ146" s="40">
        <v>0.5263332724571228</v>
      </c>
      <c r="MA146" s="40">
        <v>0.52963006496429443</v>
      </c>
      <c r="MB146" s="40">
        <v>0.53302222490310669</v>
      </c>
      <c r="MC146" s="40">
        <v>0.53640210628509521</v>
      </c>
      <c r="MD146" s="40">
        <v>0.53978556394577026</v>
      </c>
      <c r="ME146" s="40">
        <v>0.54240959882736206</v>
      </c>
      <c r="MF146" s="40">
        <v>0.5451926589012146</v>
      </c>
      <c r="MG146" s="40">
        <v>0.54810357093811035</v>
      </c>
      <c r="MH146" s="40">
        <v>0.55099254846572876</v>
      </c>
      <c r="MI146" s="40">
        <v>0.55397641658782959</v>
      </c>
      <c r="MJ146" s="40">
        <v>0.55642688274383545</v>
      </c>
      <c r="MK146" s="40">
        <v>0.55896675586700439</v>
      </c>
      <c r="ML146" s="40">
        <v>0.56166774034500122</v>
      </c>
      <c r="MM146" s="40">
        <v>0.56453269720077515</v>
      </c>
      <c r="MN146" s="40">
        <v>0.56758922338485718</v>
      </c>
      <c r="MO146" s="40">
        <v>0.57024288177490234</v>
      </c>
      <c r="MP146" s="40">
        <v>0.57319903373718262</v>
      </c>
      <c r="MQ146" s="40">
        <v>0.57632905244827271</v>
      </c>
      <c r="MR146" s="40">
        <v>0.57963907718658447</v>
      </c>
      <c r="MS146" s="40">
        <v>0.58299541473388672</v>
      </c>
      <c r="MT146" s="40">
        <v>0.5860632061958313</v>
      </c>
      <c r="MU146" s="40">
        <v>0.58922642469406128</v>
      </c>
      <c r="MV146" s="40">
        <v>0.59251201152801514</v>
      </c>
      <c r="MW146" s="40">
        <v>0.59592550992965698</v>
      </c>
      <c r="MX146" s="40">
        <v>0.59943562746047974</v>
      </c>
      <c r="MY146" s="336" t="s">
        <v>851</v>
      </c>
      <c r="MZ146" s="336" t="s">
        <v>1740</v>
      </c>
      <c r="NA146" s="40">
        <v>0.48035314679145813</v>
      </c>
      <c r="NB146" s="40">
        <v>0.48156210780143738</v>
      </c>
      <c r="NC146" s="40">
        <v>0.48320245742797852</v>
      </c>
      <c r="ND146" s="40">
        <v>0.48533928394317627</v>
      </c>
      <c r="NE146" s="40">
        <v>0.48805621266365051</v>
      </c>
      <c r="NF146" s="40">
        <v>0.49132603406906128</v>
      </c>
      <c r="NG146" s="40">
        <v>0.49424627423286438</v>
      </c>
      <c r="NH146" s="40">
        <v>0.49771818518638611</v>
      </c>
      <c r="NI146" s="40">
        <v>0.5015832781791687</v>
      </c>
      <c r="NJ146" s="40">
        <v>0.50538390874862671</v>
      </c>
      <c r="NK146" s="40">
        <v>0.50922447443008423</v>
      </c>
      <c r="NL146" s="40">
        <v>0.51222246885299683</v>
      </c>
      <c r="NM146" s="40">
        <v>0.51526886224746704</v>
      </c>
      <c r="NN146" s="40">
        <v>0.51831513643264771</v>
      </c>
      <c r="NO146" s="40">
        <v>0.52133786678314209</v>
      </c>
      <c r="NP146" s="40">
        <v>0.52431648969650269</v>
      </c>
      <c r="NQ146" s="40">
        <v>0.52660071849822998</v>
      </c>
      <c r="NR146" s="40">
        <v>0.52892822027206421</v>
      </c>
      <c r="NS146" s="40">
        <v>0.53144770860671997</v>
      </c>
      <c r="NT146" s="40">
        <v>0.53387290239334106</v>
      </c>
      <c r="NU146" s="40">
        <v>0.53645479679107666</v>
      </c>
      <c r="NV146" s="40">
        <v>0.53865611553192139</v>
      </c>
      <c r="NW146" s="40">
        <v>0.54096543788909912</v>
      </c>
      <c r="NX146" s="40">
        <v>0.54339134693145752</v>
      </c>
      <c r="NY146" s="40">
        <v>0.54599839448928833</v>
      </c>
      <c r="NZ146" s="40">
        <v>0.54881364107131958</v>
      </c>
      <c r="OA146" s="40">
        <v>0.55132323503494263</v>
      </c>
      <c r="OB146" s="40">
        <v>0.55417245626449585</v>
      </c>
      <c r="OC146" s="40">
        <v>0.55712342262268066</v>
      </c>
      <c r="OD146" s="40">
        <v>0.56028997898101807</v>
      </c>
      <c r="OE146" s="40">
        <v>0.56348657608032227</v>
      </c>
      <c r="OF146" s="40">
        <v>0.56652778387069702</v>
      </c>
      <c r="OG146" s="40">
        <v>0.5696181058883667</v>
      </c>
      <c r="OH146" s="40">
        <v>0.57283574342727661</v>
      </c>
      <c r="OI146" s="40">
        <v>0.57609176635742188</v>
      </c>
      <c r="OJ146" s="40">
        <v>0.57936036586761475</v>
      </c>
      <c r="OK146" s="336" t="s">
        <v>851</v>
      </c>
      <c r="OL146" s="336" t="s">
        <v>851</v>
      </c>
      <c r="OM146" s="336" t="s">
        <v>1740</v>
      </c>
      <c r="ON146" s="40">
        <v>0.38981252908706665</v>
      </c>
      <c r="OO146" s="40">
        <v>0.39008674025535583</v>
      </c>
      <c r="OP146" s="40">
        <v>0.39048543572425842</v>
      </c>
      <c r="OQ146" s="40">
        <v>0.39115655422210693</v>
      </c>
      <c r="OR146" s="40">
        <v>0.39230924844741821</v>
      </c>
      <c r="OS146" s="40">
        <v>0.39402872323989868</v>
      </c>
      <c r="OT146" s="40">
        <v>0.39571347832679749</v>
      </c>
      <c r="OU146" s="40">
        <v>0.39792308211326599</v>
      </c>
      <c r="OV146" s="40">
        <v>0.40066045522689819</v>
      </c>
      <c r="OW146" s="40">
        <v>0.40363907814025879</v>
      </c>
      <c r="OX146" s="40">
        <v>0.40711480379104614</v>
      </c>
      <c r="OY146" s="40">
        <v>0.41037559509277344</v>
      </c>
      <c r="OZ146" s="40">
        <v>0.41405463218688965</v>
      </c>
      <c r="PA146" s="40">
        <v>0.41799357533454895</v>
      </c>
      <c r="PB146" s="40">
        <v>0.421913743019104</v>
      </c>
      <c r="PC146" s="40">
        <v>0.42586341500282288</v>
      </c>
      <c r="PD146" s="40">
        <v>0.42925721406936646</v>
      </c>
      <c r="PE146" s="40">
        <v>0.43274667859077454</v>
      </c>
      <c r="PF146" s="40">
        <v>0.4363008439540863</v>
      </c>
      <c r="PG146" s="40">
        <v>0.43974819779396057</v>
      </c>
      <c r="PH146" s="40">
        <v>0.44316816329956055</v>
      </c>
      <c r="PI146" s="40">
        <v>0.4462292492389679</v>
      </c>
      <c r="PJ146" s="40">
        <v>0.44923248887062073</v>
      </c>
      <c r="PK146" s="40">
        <v>0.45231008529663086</v>
      </c>
      <c r="PL146" s="40">
        <v>0.45543858408927917</v>
      </c>
      <c r="PM146" s="40">
        <v>0.45871376991271973</v>
      </c>
      <c r="PN146" s="40">
        <v>0.46167173981666565</v>
      </c>
      <c r="PO146" s="40">
        <v>0.4648267924785614</v>
      </c>
      <c r="PP146" s="40">
        <v>0.46811065077781677</v>
      </c>
      <c r="PQ146" s="40">
        <v>0.47157609462738037</v>
      </c>
      <c r="PR146" s="40">
        <v>0.47514855861663818</v>
      </c>
      <c r="PS146" s="40">
        <v>0.47858086228370667</v>
      </c>
      <c r="PT146" s="40">
        <v>0.48214983940124512</v>
      </c>
      <c r="PU146" s="40">
        <v>0.4858345091342926</v>
      </c>
      <c r="PV146" s="40">
        <v>0.48963820934295654</v>
      </c>
      <c r="PW146" s="40">
        <v>0.4935300350189209</v>
      </c>
      <c r="PX146" s="336" t="s">
        <v>851</v>
      </c>
      <c r="PY146" s="336" t="s">
        <v>851</v>
      </c>
      <c r="PZ146" s="40">
        <v>0.71870000000000001</v>
      </c>
      <c r="QA146" s="40">
        <v>0.71989999999999998</v>
      </c>
      <c r="QB146" s="40">
        <v>0.72060000000000002</v>
      </c>
      <c r="QC146" s="40">
        <v>0.72189999999999999</v>
      </c>
      <c r="QD146" s="40">
        <v>0.72260000000000002</v>
      </c>
      <c r="QE146" s="40">
        <v>0.72430000000000005</v>
      </c>
      <c r="QF146" s="40">
        <v>0.7258</v>
      </c>
      <c r="QG146" s="40">
        <v>0.72699999999999998</v>
      </c>
      <c r="QH146" s="40">
        <v>0.7278</v>
      </c>
      <c r="QI146" s="40">
        <v>0.72840000000000005</v>
      </c>
      <c r="QJ146" s="40">
        <v>0.72959999999999992</v>
      </c>
      <c r="QK146" s="40">
        <v>0.73069999999999991</v>
      </c>
      <c r="QL146" s="40">
        <v>0.73109999999999997</v>
      </c>
      <c r="QM146" s="40">
        <v>0.73069999999999991</v>
      </c>
      <c r="QN146" s="40">
        <v>0.73049999999999993</v>
      </c>
      <c r="QO146" s="40">
        <v>0.72340000000000004</v>
      </c>
      <c r="QP146" s="40">
        <v>0.71579999999999999</v>
      </c>
      <c r="QQ146" s="40">
        <v>0.7147</v>
      </c>
      <c r="QR146" s="40">
        <v>0.71329999999999993</v>
      </c>
      <c r="QS146" s="336" t="s">
        <v>851</v>
      </c>
      <c r="QT146" s="336" t="s">
        <v>851</v>
      </c>
      <c r="QU146" s="336" t="s">
        <v>851</v>
      </c>
      <c r="QV146" s="336" t="s">
        <v>851</v>
      </c>
      <c r="QW146" s="40">
        <v>-1.9607848953455687E-3</v>
      </c>
      <c r="QX146" s="336" t="s">
        <v>851</v>
      </c>
      <c r="QY146" s="336" t="s">
        <v>851</v>
      </c>
      <c r="QZ146" s="336" t="s">
        <v>851</v>
      </c>
      <c r="RA146" s="336" t="s">
        <v>851</v>
      </c>
      <c r="RB146" s="336" t="s">
        <v>851</v>
      </c>
      <c r="RC146" s="336" t="s">
        <v>851</v>
      </c>
      <c r="RD146" s="336" t="s">
        <v>851</v>
      </c>
      <c r="RE146" s="336" t="s">
        <v>851</v>
      </c>
      <c r="RF146" s="40">
        <v>0.33</v>
      </c>
      <c r="RG146" s="40">
        <v>2009</v>
      </c>
      <c r="RH146" s="336" t="s">
        <v>840</v>
      </c>
      <c r="RI146" s="336" t="s">
        <v>851</v>
      </c>
      <c r="RJ146" s="40">
        <v>0.503</v>
      </c>
      <c r="RK146" s="40">
        <v>2009</v>
      </c>
      <c r="RL146" s="336" t="s">
        <v>840</v>
      </c>
      <c r="RM146" s="336" t="s">
        <v>851</v>
      </c>
      <c r="RN146" s="40">
        <v>0.79799999999999993</v>
      </c>
      <c r="RO146" s="40">
        <v>2009</v>
      </c>
      <c r="RP146" s="336" t="s">
        <v>840</v>
      </c>
      <c r="RQ146" s="336" t="s">
        <v>851</v>
      </c>
      <c r="RR146" s="40">
        <v>0.95</v>
      </c>
      <c r="RS146" s="40">
        <v>2009</v>
      </c>
      <c r="RT146" s="336" t="s">
        <v>840</v>
      </c>
      <c r="RU146" s="336" t="s">
        <v>851</v>
      </c>
      <c r="RV146" s="40">
        <v>0.41899999999999998</v>
      </c>
      <c r="RW146" s="40">
        <v>2020</v>
      </c>
      <c r="RX146" s="336" t="s">
        <v>840</v>
      </c>
      <c r="RY146" s="336" t="s">
        <v>851</v>
      </c>
      <c r="RZ146" s="336" t="s">
        <v>838</v>
      </c>
      <c r="SA146" s="40">
        <v>0.21263185143470764</v>
      </c>
      <c r="SB146" s="40">
        <v>0.22344343364238739</v>
      </c>
      <c r="SC146" s="40">
        <v>0.22572733461856842</v>
      </c>
      <c r="SD146" s="40">
        <v>0.21727761626243591</v>
      </c>
      <c r="SE146" s="40">
        <v>0.18350431323051453</v>
      </c>
      <c r="SF146" s="336" t="s">
        <v>851</v>
      </c>
      <c r="SG146" s="336" t="s">
        <v>851</v>
      </c>
      <c r="SH146" s="40">
        <v>0.18930317461490631</v>
      </c>
      <c r="SI146" s="40">
        <v>0.19160498678684235</v>
      </c>
      <c r="SJ146" s="40">
        <v>0.18321694433689117</v>
      </c>
      <c r="SK146" s="40">
        <v>0.18785884976387024</v>
      </c>
      <c r="SL146" s="40">
        <v>0.20040740072727203</v>
      </c>
      <c r="SM146" s="336" t="s">
        <v>840</v>
      </c>
      <c r="SN146" s="336" t="s">
        <v>851</v>
      </c>
      <c r="SO146" s="336" t="s">
        <v>851</v>
      </c>
      <c r="SP146" s="40">
        <v>4.6231426298618317E-2</v>
      </c>
      <c r="SQ146" s="40">
        <v>3.8997329771518707E-2</v>
      </c>
      <c r="SR146" s="40">
        <v>3.5997387021780014E-2</v>
      </c>
      <c r="SS146" s="40">
        <v>3.709055483341217E-2</v>
      </c>
      <c r="ST146" s="40">
        <v>-1.6037367284297943E-2</v>
      </c>
      <c r="SU146" s="336" t="s">
        <v>838</v>
      </c>
      <c r="SV146" s="336" t="s">
        <v>851</v>
      </c>
      <c r="SW146" s="336" t="s">
        <v>851</v>
      </c>
      <c r="SX146" s="40">
        <v>4.7003369778394699E-2</v>
      </c>
      <c r="SY146" s="40">
        <v>4.428723081946373E-2</v>
      </c>
      <c r="SZ146" s="40">
        <v>4.275285080075264E-2</v>
      </c>
      <c r="TA146" s="40">
        <v>5.2277702838182449E-2</v>
      </c>
      <c r="TB146" s="40">
        <v>4.6557772904634476E-2</v>
      </c>
      <c r="TC146" s="336" t="s">
        <v>840</v>
      </c>
      <c r="TD146" s="336" t="s">
        <v>851</v>
      </c>
      <c r="TE146" s="336" t="s">
        <v>851</v>
      </c>
      <c r="TF146" s="336" t="s">
        <v>851</v>
      </c>
      <c r="TG146" s="40">
        <v>1.5471953898668289E-2</v>
      </c>
      <c r="TH146" s="40">
        <v>8.2857534289360046E-3</v>
      </c>
      <c r="TI146" s="40">
        <v>6.3104690052568913E-3</v>
      </c>
      <c r="TJ146" s="40">
        <v>7.1889851242303848E-3</v>
      </c>
      <c r="TK146" s="40">
        <v>-4.5755602419376373E-2</v>
      </c>
      <c r="TL146" s="336" t="s">
        <v>838</v>
      </c>
      <c r="TM146" s="336" t="s">
        <v>851</v>
      </c>
      <c r="TN146" s="336" t="s">
        <v>851</v>
      </c>
      <c r="TO146" s="336" t="s">
        <v>851</v>
      </c>
      <c r="TP146" s="40">
        <v>1.6323914751410484E-2</v>
      </c>
      <c r="TQ146" s="40">
        <v>1.3401505537331104E-2</v>
      </c>
      <c r="TR146" s="40">
        <v>1.2879154644906521E-2</v>
      </c>
      <c r="TS146" s="40">
        <v>2.2447794675827026E-2</v>
      </c>
      <c r="TT146" s="40">
        <v>1.6595220193266869E-2</v>
      </c>
      <c r="TU146" s="336" t="s">
        <v>840</v>
      </c>
      <c r="TV146" s="336" t="s">
        <v>851</v>
      </c>
      <c r="TW146" s="40">
        <v>870</v>
      </c>
      <c r="TX146" s="336" t="s">
        <v>840</v>
      </c>
      <c r="TY146" s="336" t="s">
        <v>851</v>
      </c>
      <c r="TZ146" s="40">
        <v>799.4278564453125</v>
      </c>
      <c r="UA146" s="336" t="s">
        <v>838</v>
      </c>
      <c r="UB146" s="336" t="s">
        <v>851</v>
      </c>
      <c r="UC146" s="40">
        <v>815.45459731259496</v>
      </c>
      <c r="UD146" s="336" t="s">
        <v>840</v>
      </c>
      <c r="UE146" s="336" t="s">
        <v>851</v>
      </c>
      <c r="UF146" s="336" t="s">
        <v>851</v>
      </c>
      <c r="UG146" s="40">
        <v>0.15288592875003815</v>
      </c>
      <c r="UH146" s="40">
        <v>0.16578646004199982</v>
      </c>
      <c r="UI146" s="40">
        <v>0.17796540260314941</v>
      </c>
      <c r="UJ146" s="40">
        <v>0.16319899260997772</v>
      </c>
      <c r="UK146" s="40">
        <v>0.18136623501777649</v>
      </c>
      <c r="UL146" s="336" t="s">
        <v>838</v>
      </c>
      <c r="UM146" s="336" t="s">
        <v>851</v>
      </c>
      <c r="UN146" s="336" t="s">
        <v>851</v>
      </c>
      <c r="UO146" s="336" t="s">
        <v>851</v>
      </c>
      <c r="UP146" s="40">
        <v>0.12538614869117737</v>
      </c>
      <c r="UQ146" s="40">
        <v>0.12973038852214813</v>
      </c>
      <c r="UR146" s="40">
        <v>0.12437446415424347</v>
      </c>
      <c r="US146" s="40">
        <v>0.12139667570590973</v>
      </c>
      <c r="UT146" s="40">
        <v>0.1697530597448349</v>
      </c>
      <c r="UU146" s="336" t="s">
        <v>840</v>
      </c>
    </row>
    <row r="147" spans="1:567">
      <c r="A147" s="336" t="s">
        <v>517</v>
      </c>
      <c r="B147" s="336" t="s">
        <v>108</v>
      </c>
      <c r="C147" s="336" t="s">
        <v>333</v>
      </c>
      <c r="D147" s="40">
        <v>3.6773797124624252E-2</v>
      </c>
      <c r="E147" s="336" t="s">
        <v>436</v>
      </c>
      <c r="F147" s="40">
        <v>5.2261825650930405E-2</v>
      </c>
      <c r="G147" s="336" t="s">
        <v>1741</v>
      </c>
      <c r="H147" s="40">
        <v>5.8565620332956314E-2</v>
      </c>
      <c r="I147" s="336" t="s">
        <v>1447</v>
      </c>
      <c r="J147" s="40">
        <v>5.7964865118265152E-2</v>
      </c>
      <c r="K147" s="336" t="s">
        <v>1803</v>
      </c>
      <c r="L147" s="336" t="s">
        <v>436</v>
      </c>
      <c r="M147" s="40">
        <v>0.53810328245162964</v>
      </c>
      <c r="N147" s="40"/>
      <c r="O147" s="336" t="s">
        <v>1736</v>
      </c>
      <c r="P147" s="40"/>
      <c r="Q147" s="336" t="s">
        <v>1736</v>
      </c>
      <c r="R147" s="40">
        <v>0.60512644052505493</v>
      </c>
      <c r="S147" s="336" t="s">
        <v>436</v>
      </c>
      <c r="T147" s="40">
        <v>0.53810328245162964</v>
      </c>
      <c r="U147" s="336" t="s">
        <v>436</v>
      </c>
      <c r="V147" s="336" t="s">
        <v>851</v>
      </c>
      <c r="W147" s="336" t="s">
        <v>1741</v>
      </c>
      <c r="X147" s="40">
        <v>0.54389965534210205</v>
      </c>
      <c r="Y147" s="40">
        <v>0.57543593645095825</v>
      </c>
      <c r="Z147" s="336" t="s">
        <v>1741</v>
      </c>
      <c r="AA147" s="40">
        <v>0.54389965534210205</v>
      </c>
      <c r="AB147" s="336" t="s">
        <v>1741</v>
      </c>
      <c r="AC147" s="40">
        <v>0.58770674467086792</v>
      </c>
      <c r="AD147" s="336" t="s">
        <v>1741</v>
      </c>
      <c r="AE147" s="40">
        <v>0.52112245559692383</v>
      </c>
      <c r="AF147" s="336" t="s">
        <v>1741</v>
      </c>
      <c r="AG147" s="336" t="s">
        <v>851</v>
      </c>
      <c r="AH147" s="336" t="s">
        <v>1447</v>
      </c>
      <c r="AI147" s="40">
        <v>0.48918771743774414</v>
      </c>
      <c r="AJ147" s="40">
        <v>0.51782268285751343</v>
      </c>
      <c r="AK147" s="336" t="s">
        <v>1447</v>
      </c>
      <c r="AL147" s="40">
        <v>0.48918771743774414</v>
      </c>
      <c r="AM147" s="336" t="s">
        <v>1447</v>
      </c>
      <c r="AN147" s="40">
        <v>0.56510001420974731</v>
      </c>
      <c r="AO147" s="336" t="s">
        <v>1447</v>
      </c>
      <c r="AP147" s="40">
        <v>0.47297760844230652</v>
      </c>
      <c r="AQ147" s="336" t="s">
        <v>1447</v>
      </c>
      <c r="AR147" s="336" t="s">
        <v>851</v>
      </c>
      <c r="AS147" s="336" t="s">
        <v>1803</v>
      </c>
      <c r="AT147" s="40">
        <v>0.5137290358543396</v>
      </c>
      <c r="AU147" s="40">
        <v>0.54023736715316772</v>
      </c>
      <c r="AV147" s="336" t="s">
        <v>1803</v>
      </c>
      <c r="AW147" s="40">
        <v>0.5137290358543396</v>
      </c>
      <c r="AX147" s="336" t="s">
        <v>1803</v>
      </c>
      <c r="AY147" s="40">
        <v>0.55902713537216187</v>
      </c>
      <c r="AZ147" s="336" t="s">
        <v>1803</v>
      </c>
      <c r="BA147" s="40">
        <v>0.49567908048629761</v>
      </c>
      <c r="BB147" s="336" t="s">
        <v>1803</v>
      </c>
      <c r="BC147" s="336" t="s">
        <v>851</v>
      </c>
      <c r="BD147" s="336" t="s">
        <v>436</v>
      </c>
      <c r="BE147" s="40">
        <v>3.0104494094848633</v>
      </c>
      <c r="BF147" s="336" t="s">
        <v>827</v>
      </c>
      <c r="BG147" s="40">
        <v>3.7910115718841553</v>
      </c>
      <c r="BH147" s="336" t="s">
        <v>1447</v>
      </c>
      <c r="BI147" s="40">
        <v>3.4932129383087158</v>
      </c>
      <c r="BJ147" s="336" t="s">
        <v>1803</v>
      </c>
      <c r="BK147" s="40">
        <v>3.5846583843231201</v>
      </c>
      <c r="BL147" s="336" t="s">
        <v>851</v>
      </c>
      <c r="BM147" s="40">
        <v>1.9078013896942139</v>
      </c>
      <c r="BN147" s="336" t="s">
        <v>838</v>
      </c>
      <c r="BO147" s="336" t="s">
        <v>851</v>
      </c>
      <c r="BP147" s="336" t="s">
        <v>436</v>
      </c>
      <c r="BQ147" s="40">
        <v>9.2353262007236481E-3</v>
      </c>
      <c r="BR147" s="40">
        <v>7.4445260688662529E-3</v>
      </c>
      <c r="BS147" s="40">
        <v>6.7440038546919823E-3</v>
      </c>
      <c r="BT147" s="40">
        <v>5.018135067075491E-3</v>
      </c>
      <c r="BU147" s="40">
        <v>5.018121562898159E-3</v>
      </c>
      <c r="BV147" s="336" t="s">
        <v>851</v>
      </c>
      <c r="BW147" s="336" t="s">
        <v>827</v>
      </c>
      <c r="BX147" s="40">
        <v>7.1258964017033577E-3</v>
      </c>
      <c r="BY147" s="40">
        <v>6.8180672824382782E-3</v>
      </c>
      <c r="BZ147" s="40">
        <v>5.9819165617227554E-3</v>
      </c>
      <c r="CA147" s="40">
        <v>5.7568568736314774E-3</v>
      </c>
      <c r="CB147" s="40">
        <v>5.8693420141935349E-3</v>
      </c>
      <c r="CC147" s="336" t="s">
        <v>851</v>
      </c>
      <c r="CD147" s="336" t="s">
        <v>1447</v>
      </c>
      <c r="CE147" s="40">
        <v>6.7843711003661156E-3</v>
      </c>
      <c r="CF147" s="40">
        <v>6.3374461606144905E-3</v>
      </c>
      <c r="CG147" s="40">
        <v>5.7861865498125553E-3</v>
      </c>
      <c r="CH147" s="40">
        <v>5.9175337664783001E-3</v>
      </c>
      <c r="CI147" s="40">
        <v>6.0140304267406464E-3</v>
      </c>
      <c r="CJ147" s="336" t="s">
        <v>851</v>
      </c>
      <c r="CK147" s="336" t="s">
        <v>1803</v>
      </c>
      <c r="CL147" s="40">
        <v>6.6171581856906414E-3</v>
      </c>
      <c r="CM147" s="40">
        <v>5.9927548281848431E-3</v>
      </c>
      <c r="CN147" s="40">
        <v>5.8856438845396042E-3</v>
      </c>
      <c r="CO147" s="40">
        <v>6.0144313611090183E-3</v>
      </c>
      <c r="CP147" s="40">
        <v>6.1124647036194801E-3</v>
      </c>
      <c r="CQ147" s="336" t="s">
        <v>851</v>
      </c>
      <c r="CR147" s="40">
        <v>8.5748414993286133</v>
      </c>
      <c r="CS147" s="40">
        <v>9.1667089462280273</v>
      </c>
      <c r="CT147" s="40">
        <v>9.7910003662109375</v>
      </c>
      <c r="CU147" s="40">
        <v>10.247395515441895</v>
      </c>
      <c r="CV147" s="40">
        <v>10.670693397521973</v>
      </c>
      <c r="CW147" s="336" t="s">
        <v>1741</v>
      </c>
      <c r="CX147" s="336" t="s">
        <v>851</v>
      </c>
      <c r="CY147" s="40">
        <v>8.9384756088256836</v>
      </c>
      <c r="CZ147" s="40">
        <v>9.5359125137329102</v>
      </c>
      <c r="DA147" s="40">
        <v>10.082969665527344</v>
      </c>
      <c r="DB147" s="40">
        <v>10.49876594543457</v>
      </c>
      <c r="DC147" s="40">
        <v>10.933878898620605</v>
      </c>
      <c r="DD147" s="336" t="s">
        <v>1447</v>
      </c>
      <c r="DE147" s="336" t="s">
        <v>851</v>
      </c>
      <c r="DF147" s="40">
        <v>11.112931251525879</v>
      </c>
      <c r="DG147" s="336" t="s">
        <v>1803</v>
      </c>
      <c r="DH147" s="336" t="s">
        <v>851</v>
      </c>
      <c r="DI147" s="336" t="s">
        <v>851</v>
      </c>
      <c r="DJ147" s="336">
        <v>11.3</v>
      </c>
      <c r="DK147" s="336" t="s">
        <v>1738</v>
      </c>
      <c r="DL147" s="336" t="s">
        <v>851</v>
      </c>
      <c r="DM147" s="336" t="s">
        <v>851</v>
      </c>
      <c r="DN147" s="336" t="s">
        <v>436</v>
      </c>
      <c r="DO147" s="40">
        <v>3.856877563521266E-3</v>
      </c>
      <c r="DP147" s="40">
        <v>1.458934711990878E-4</v>
      </c>
      <c r="DQ147" s="40">
        <v>-8.2159796729683876E-3</v>
      </c>
      <c r="DR147" s="40">
        <v>-1.1822048109024763E-3</v>
      </c>
      <c r="DS147" s="40">
        <v>2.2471710108220577E-3</v>
      </c>
      <c r="DT147" s="336" t="s">
        <v>851</v>
      </c>
      <c r="DU147" s="336" t="s">
        <v>827</v>
      </c>
      <c r="DV147" s="40">
        <v>1.6170439776033163E-3</v>
      </c>
      <c r="DW147" s="40">
        <v>-1.0625472059473395E-3</v>
      </c>
      <c r="DX147" s="40">
        <v>-5.514608696103096E-3</v>
      </c>
      <c r="DY147" s="40">
        <v>6.5168868750333786E-3</v>
      </c>
      <c r="DZ147" s="40">
        <v>3.2393659930676222E-3</v>
      </c>
      <c r="EA147" s="336" t="s">
        <v>851</v>
      </c>
      <c r="EB147" s="336" t="s">
        <v>1447</v>
      </c>
      <c r="EC147" s="40">
        <v>7.5725652277469635E-3</v>
      </c>
      <c r="ED147" s="40">
        <v>5.5018560960888863E-3</v>
      </c>
      <c r="EE147" s="40">
        <v>1.0315131396055222E-2</v>
      </c>
      <c r="EF147" s="40">
        <v>2.5292025879025459E-2</v>
      </c>
      <c r="EG147" s="40">
        <v>2.0259341225028038E-2</v>
      </c>
      <c r="EH147" s="336" t="s">
        <v>851</v>
      </c>
      <c r="EI147" s="336" t="s">
        <v>1803</v>
      </c>
      <c r="EJ147" s="40">
        <v>1.0747101157903671E-2</v>
      </c>
      <c r="EK147" s="40">
        <v>1.0677989572286606E-2</v>
      </c>
      <c r="EL147" s="40">
        <v>2.3582758381962776E-2</v>
      </c>
      <c r="EM147" s="40">
        <v>2.6347111910581589E-2</v>
      </c>
      <c r="EN147" s="40">
        <v>5.4819532670080662E-3</v>
      </c>
      <c r="EO147" s="336" t="s">
        <v>851</v>
      </c>
      <c r="EP147" s="336" t="s">
        <v>851</v>
      </c>
      <c r="EQ147" s="336" t="s">
        <v>851</v>
      </c>
      <c r="ER147" s="40">
        <v>0.74390000000000001</v>
      </c>
      <c r="ES147" s="336" t="s">
        <v>1739</v>
      </c>
      <c r="ET147" s="336" t="s">
        <v>851</v>
      </c>
      <c r="EU147" s="336" t="s">
        <v>851</v>
      </c>
      <c r="EV147" s="40">
        <v>0.83799999999999997</v>
      </c>
      <c r="EW147" s="336" t="s">
        <v>1739</v>
      </c>
      <c r="EX147" s="336" t="s">
        <v>851</v>
      </c>
      <c r="EY147" s="336" t="s">
        <v>851</v>
      </c>
      <c r="EZ147" s="40">
        <v>0.64489999999999992</v>
      </c>
      <c r="FA147" s="336" t="s">
        <v>1739</v>
      </c>
      <c r="FB147" s="336" t="s">
        <v>851</v>
      </c>
      <c r="FC147" s="40">
        <v>9.710235521197319E-3</v>
      </c>
      <c r="FD147" s="40">
        <v>2.2557413205504417E-2</v>
      </c>
      <c r="FE147" s="40">
        <v>6.0393556952476501E-2</v>
      </c>
      <c r="FF147" s="40">
        <v>9.1653421521186829E-2</v>
      </c>
      <c r="FG147" s="40">
        <v>0.12962092459201813</v>
      </c>
      <c r="FH147" s="336" t="s">
        <v>838</v>
      </c>
      <c r="FI147" s="336" t="s">
        <v>851</v>
      </c>
      <c r="FJ147" s="40">
        <v>-8.2064326852560043E-3</v>
      </c>
      <c r="FK147" s="40">
        <v>2.2294495720416307E-3</v>
      </c>
      <c r="FL147" s="40">
        <v>2.6956291869282722E-2</v>
      </c>
      <c r="FM147" s="40">
        <v>3.8092229515314102E-2</v>
      </c>
      <c r="FN147" s="40">
        <v>5.738450214266777E-2</v>
      </c>
      <c r="FO147" s="336" t="s">
        <v>840</v>
      </c>
      <c r="FP147" s="336" t="s">
        <v>851</v>
      </c>
      <c r="FQ147" s="40"/>
      <c r="FR147" s="336" t="s">
        <v>1737</v>
      </c>
      <c r="FS147" s="336" t="s">
        <v>851</v>
      </c>
      <c r="FT147" s="336" t="s">
        <v>851</v>
      </c>
      <c r="FU147" s="40">
        <v>0.93159341812133789</v>
      </c>
      <c r="FV147" s="40">
        <v>1.137768030166626</v>
      </c>
      <c r="FW147" s="40">
        <v>0.36859741806983948</v>
      </c>
      <c r="FX147" s="40">
        <v>0.28798100352287292</v>
      </c>
      <c r="FY147" s="40">
        <v>0.27962955832481384</v>
      </c>
      <c r="FZ147" s="336" t="s">
        <v>840</v>
      </c>
      <c r="GA147" s="336" t="s">
        <v>851</v>
      </c>
      <c r="GB147" s="336" t="s">
        <v>851</v>
      </c>
      <c r="GC147" s="336" t="s">
        <v>851</v>
      </c>
      <c r="GD147" s="336" t="s">
        <v>851</v>
      </c>
      <c r="GE147" s="336" t="s">
        <v>851</v>
      </c>
      <c r="GF147" s="336" t="s">
        <v>851</v>
      </c>
      <c r="GG147" s="336" t="s">
        <v>851</v>
      </c>
      <c r="GH147" s="336" t="s">
        <v>851</v>
      </c>
      <c r="GI147" s="336" t="s">
        <v>851</v>
      </c>
      <c r="GJ147" s="336" t="s">
        <v>851</v>
      </c>
      <c r="GK147" s="40">
        <v>390087</v>
      </c>
      <c r="GL147" s="40">
        <v>393028</v>
      </c>
      <c r="GM147" s="40">
        <v>395969</v>
      </c>
      <c r="GN147" s="40">
        <v>398582</v>
      </c>
      <c r="GO147" s="40">
        <v>401268</v>
      </c>
      <c r="GP147" s="40">
        <v>403834</v>
      </c>
      <c r="GQ147" s="40">
        <v>405308</v>
      </c>
      <c r="GR147" s="40">
        <v>406724</v>
      </c>
      <c r="GS147" s="40">
        <v>409379</v>
      </c>
      <c r="GT147" s="40">
        <v>412477</v>
      </c>
      <c r="GU147" s="40">
        <v>414508</v>
      </c>
      <c r="GV147" s="40">
        <v>416268</v>
      </c>
      <c r="GW147" s="40">
        <v>420028</v>
      </c>
      <c r="GX147" s="40">
        <v>425967</v>
      </c>
      <c r="GY147" s="40">
        <v>434558</v>
      </c>
      <c r="GZ147" s="40">
        <v>445053</v>
      </c>
      <c r="HA147" s="40">
        <v>455356</v>
      </c>
      <c r="HB147" s="40">
        <v>467999</v>
      </c>
      <c r="HC147" s="40">
        <v>484630</v>
      </c>
      <c r="HD147" s="40">
        <v>504062</v>
      </c>
      <c r="HE147" s="40">
        <v>525285</v>
      </c>
      <c r="HF147" s="40">
        <v>526000</v>
      </c>
      <c r="HG147" s="40">
        <v>528000</v>
      </c>
      <c r="HH147" s="40">
        <v>529000</v>
      </c>
      <c r="HI147" s="40">
        <v>530000</v>
      </c>
      <c r="HJ147" s="40">
        <v>531000</v>
      </c>
      <c r="HK147" s="40">
        <v>531000</v>
      </c>
      <c r="HL147" s="40">
        <v>531000</v>
      </c>
      <c r="HM147" s="40">
        <v>531000</v>
      </c>
      <c r="HN147" s="40">
        <v>531000</v>
      </c>
      <c r="HO147" s="40">
        <v>530000</v>
      </c>
      <c r="HP147" s="40">
        <v>529000</v>
      </c>
      <c r="HQ147" s="40">
        <v>528000</v>
      </c>
      <c r="HR147" s="40">
        <v>527000</v>
      </c>
      <c r="HS147" s="40">
        <v>526000</v>
      </c>
      <c r="HT147" s="40">
        <v>524000</v>
      </c>
      <c r="HU147" s="40">
        <v>523000</v>
      </c>
      <c r="HV147" s="40">
        <v>521000</v>
      </c>
      <c r="HW147" s="40">
        <v>520000</v>
      </c>
      <c r="HX147" s="40">
        <v>518000</v>
      </c>
      <c r="HY147" s="40">
        <v>516000</v>
      </c>
      <c r="HZ147" s="40">
        <v>515000</v>
      </c>
      <c r="IA147" s="40">
        <v>513000</v>
      </c>
      <c r="IB147" s="40">
        <v>511000</v>
      </c>
      <c r="IC147" s="40">
        <v>509000</v>
      </c>
      <c r="ID147" s="40">
        <v>508000</v>
      </c>
      <c r="IE147" s="40">
        <v>506000</v>
      </c>
      <c r="IF147" s="40">
        <v>504000</v>
      </c>
      <c r="IG147" s="40">
        <v>503000</v>
      </c>
      <c r="IH147" s="40">
        <v>502000</v>
      </c>
      <c r="II147" s="40">
        <v>500000</v>
      </c>
      <c r="IJ147" s="336" t="s">
        <v>851</v>
      </c>
      <c r="IK147" s="336" t="s">
        <v>851</v>
      </c>
      <c r="IL147" s="336" t="s">
        <v>851</v>
      </c>
      <c r="IM147" s="40">
        <v>2.2886155173182487E-2</v>
      </c>
      <c r="IN147" s="40">
        <v>2.7386628091335297E-2</v>
      </c>
      <c r="IO147" s="40">
        <v>3.4919552505016327E-2</v>
      </c>
      <c r="IP147" s="40">
        <v>3.9313562214374542E-2</v>
      </c>
      <c r="IQ147" s="40">
        <v>4.1241694241762161E-2</v>
      </c>
      <c r="IR147" s="40">
        <v>1.3602402759715915E-3</v>
      </c>
      <c r="IS147" s="40">
        <v>3.7950710393488407E-3</v>
      </c>
      <c r="IT147" s="40">
        <v>1.8921481678262353E-3</v>
      </c>
      <c r="IU147" s="40">
        <v>1.8885746831074357E-3</v>
      </c>
      <c r="IV147" s="40">
        <v>1.885014702565968E-3</v>
      </c>
      <c r="IW147" s="40">
        <v>0</v>
      </c>
      <c r="IX147" s="40">
        <v>0</v>
      </c>
      <c r="IY147" s="40">
        <v>0</v>
      </c>
      <c r="IZ147" s="40">
        <v>0</v>
      </c>
      <c r="JA147" s="40">
        <v>-1.885014702565968E-3</v>
      </c>
      <c r="JB147" s="40">
        <v>-1.8885746831074357E-3</v>
      </c>
      <c r="JC147" s="40">
        <v>-1.8921481678262353E-3</v>
      </c>
      <c r="JD147" s="40">
        <v>-1.8957351567223668E-3</v>
      </c>
      <c r="JE147" s="40">
        <v>-1.8993357662111521E-3</v>
      </c>
      <c r="JF147" s="40">
        <v>-3.8095284253358841E-3</v>
      </c>
      <c r="JG147" s="40">
        <v>-1.910220249556005E-3</v>
      </c>
      <c r="JH147" s="40">
        <v>-3.8314224220812321E-3</v>
      </c>
      <c r="JI147" s="40">
        <v>-1.9212302286177874E-3</v>
      </c>
      <c r="JJ147" s="40">
        <v>-3.8535692729055882E-3</v>
      </c>
      <c r="JK147" s="40">
        <v>-3.8684767205268145E-3</v>
      </c>
      <c r="JL147" s="40">
        <v>-1.9398648291826248E-3</v>
      </c>
      <c r="JM147" s="40">
        <v>-3.8910554721951485E-3</v>
      </c>
      <c r="JN147" s="40">
        <v>-3.9062551222741604E-3</v>
      </c>
      <c r="JO147" s="40">
        <v>-3.9215735159814358E-3</v>
      </c>
      <c r="JP147" s="40">
        <v>-1.9665688741952181E-3</v>
      </c>
      <c r="JQ147" s="40">
        <v>-3.944778349250555E-3</v>
      </c>
      <c r="JR147" s="40">
        <v>-3.9604012854397297E-3</v>
      </c>
      <c r="JS147" s="40">
        <v>-1.9860980100929737E-3</v>
      </c>
      <c r="JT147" s="40">
        <v>-1.9900503102689981E-3</v>
      </c>
      <c r="JU147" s="40">
        <v>-3.9920210838317871E-3</v>
      </c>
      <c r="JV147" s="336" t="s">
        <v>1740</v>
      </c>
      <c r="JW147" s="336" t="s">
        <v>851</v>
      </c>
      <c r="JX147" s="336" t="s">
        <v>851</v>
      </c>
      <c r="JY147" s="336" t="s">
        <v>851</v>
      </c>
      <c r="JZ147" s="336" t="s">
        <v>851</v>
      </c>
      <c r="KA147" s="336" t="s">
        <v>1740</v>
      </c>
      <c r="KB147" s="40">
        <v>0.50044169305677</v>
      </c>
      <c r="KC147" s="40">
        <v>0.50089314582239408</v>
      </c>
      <c r="KD147" s="40">
        <v>0.50113601333531199</v>
      </c>
      <c r="KE147" s="40">
        <v>0.50126691784954103</v>
      </c>
      <c r="KF147" s="40">
        <v>0.50134997967650397</v>
      </c>
      <c r="KG147" s="40">
        <v>0.50147325604306803</v>
      </c>
      <c r="KH147" s="40">
        <v>0.50164412023758398</v>
      </c>
      <c r="KI147" s="40">
        <v>0.50185122626849499</v>
      </c>
      <c r="KJ147" s="40">
        <v>0.50207534117351105</v>
      </c>
      <c r="KK147" s="40">
        <v>0.502300006945954</v>
      </c>
      <c r="KL147" s="40">
        <v>0.50250902309106305</v>
      </c>
      <c r="KM147" s="40">
        <v>0.50270493541868999</v>
      </c>
      <c r="KN147" s="40">
        <v>0.50291137857287804</v>
      </c>
      <c r="KO147" s="40">
        <v>0.50309406078486907</v>
      </c>
      <c r="KP147" s="40">
        <v>0.50328890948092497</v>
      </c>
      <c r="KQ147" s="40">
        <v>0.50345961407370099</v>
      </c>
      <c r="KR147" s="40">
        <v>0.50361416780526502</v>
      </c>
      <c r="KS147" s="40">
        <v>0.50376040497698704</v>
      </c>
      <c r="KT147" s="40">
        <v>0.50391399924936997</v>
      </c>
      <c r="KU147" s="40">
        <v>0.50403906141611099</v>
      </c>
      <c r="KV147" s="40">
        <v>0.50415452221873502</v>
      </c>
      <c r="KW147" s="40">
        <v>0.50427930407663002</v>
      </c>
      <c r="KX147" s="40">
        <v>0.50437638240077098</v>
      </c>
      <c r="KY147" s="40">
        <v>0.50447354039735703</v>
      </c>
      <c r="KZ147" s="40">
        <v>0.50457545941416904</v>
      </c>
      <c r="LA147" s="40">
        <v>0.50466712391611401</v>
      </c>
      <c r="LB147" s="40">
        <v>0.50477468324441599</v>
      </c>
      <c r="LC147" s="40">
        <v>0.50486839008361206</v>
      </c>
      <c r="LD147" s="40">
        <v>0.50496068587671605</v>
      </c>
      <c r="LE147" s="40">
        <v>0.505058170687677</v>
      </c>
      <c r="LF147" s="40">
        <v>0.50515737431856</v>
      </c>
      <c r="LG147" s="40">
        <v>0.50525718914540296</v>
      </c>
      <c r="LH147" s="40">
        <v>0.50535157900602301</v>
      </c>
      <c r="LI147" s="40">
        <v>0.50543108668312497</v>
      </c>
      <c r="LJ147" s="40">
        <v>0.50550852209015507</v>
      </c>
      <c r="LK147" s="40">
        <v>0.505584674537774</v>
      </c>
      <c r="LL147" s="336" t="s">
        <v>851</v>
      </c>
      <c r="LM147" s="336" t="s">
        <v>851</v>
      </c>
      <c r="LN147" s="336" t="s">
        <v>1740</v>
      </c>
      <c r="LO147" s="40">
        <v>0.66981011629104614</v>
      </c>
      <c r="LP147" s="40">
        <v>0.66412872076034546</v>
      </c>
      <c r="LQ147" s="40">
        <v>0.65882831811904907</v>
      </c>
      <c r="LR147" s="40">
        <v>0.65373790264129639</v>
      </c>
      <c r="LS147" s="40">
        <v>0.64854127168655396</v>
      </c>
      <c r="LT147" s="40">
        <v>0.64302235841751099</v>
      </c>
      <c r="LU147" s="40">
        <v>0.63878327608108521</v>
      </c>
      <c r="LV147" s="40">
        <v>0.63257575035095215</v>
      </c>
      <c r="LW147" s="40">
        <v>0.62570887804031372</v>
      </c>
      <c r="LX147" s="40">
        <v>0.62075471878051758</v>
      </c>
      <c r="LY147" s="40">
        <v>0.61581921577453613</v>
      </c>
      <c r="LZ147" s="40">
        <v>0.61393594741821289</v>
      </c>
      <c r="MA147" s="40">
        <v>0.61016947031021118</v>
      </c>
      <c r="MB147" s="40">
        <v>0.60828626155853271</v>
      </c>
      <c r="MC147" s="40">
        <v>0.60451978445053101</v>
      </c>
      <c r="MD147" s="40">
        <v>0.60377359390258789</v>
      </c>
      <c r="ME147" s="40">
        <v>0.60302460193634033</v>
      </c>
      <c r="MF147" s="40">
        <v>0.60227274894714355</v>
      </c>
      <c r="MG147" s="40">
        <v>0.60341554880142212</v>
      </c>
      <c r="MH147" s="40">
        <v>0.6026616096496582</v>
      </c>
      <c r="MI147" s="40">
        <v>0.60305345058441162</v>
      </c>
      <c r="MJ147" s="40">
        <v>0.6022944450378418</v>
      </c>
      <c r="MK147" s="40">
        <v>0.60268712043762207</v>
      </c>
      <c r="ML147" s="40">
        <v>0.60000002384185791</v>
      </c>
      <c r="MM147" s="40">
        <v>0.60038608312606812</v>
      </c>
      <c r="MN147" s="40">
        <v>0.59883719682693481</v>
      </c>
      <c r="MO147" s="40">
        <v>0.59611648321151733</v>
      </c>
      <c r="MP147" s="40">
        <v>0.59454190731048584</v>
      </c>
      <c r="MQ147" s="40">
        <v>0.59295499324798584</v>
      </c>
      <c r="MR147" s="40">
        <v>0.59135562181472778</v>
      </c>
      <c r="MS147" s="40">
        <v>0.58661419153213501</v>
      </c>
      <c r="MT147" s="40">
        <v>0.58498024940490723</v>
      </c>
      <c r="MU147" s="40">
        <v>0.58134919404983521</v>
      </c>
      <c r="MV147" s="40">
        <v>0.57654076814651489</v>
      </c>
      <c r="MW147" s="40">
        <v>0.57370519638061523</v>
      </c>
      <c r="MX147" s="40">
        <v>0.56800001859664917</v>
      </c>
      <c r="MY147" s="336" t="s">
        <v>851</v>
      </c>
      <c r="MZ147" s="336" t="s">
        <v>1740</v>
      </c>
      <c r="NA147" s="40">
        <v>0.60388761758804321</v>
      </c>
      <c r="NB147" s="40">
        <v>0.59852290153503418</v>
      </c>
      <c r="NC147" s="40">
        <v>0.59258460998535156</v>
      </c>
      <c r="ND147" s="40">
        <v>0.58638548851013184</v>
      </c>
      <c r="NE147" s="40">
        <v>0.58036708831787109</v>
      </c>
      <c r="NF147" s="40">
        <v>0.57478129863739014</v>
      </c>
      <c r="NG147" s="40">
        <v>0.57034218311309814</v>
      </c>
      <c r="NH147" s="40">
        <v>0.56628787517547607</v>
      </c>
      <c r="NI147" s="40">
        <v>0.56143665313720703</v>
      </c>
      <c r="NJ147" s="40">
        <v>0.55660378932952881</v>
      </c>
      <c r="NK147" s="40">
        <v>0.55555558204650879</v>
      </c>
      <c r="NL147" s="40">
        <v>0.55367231369018555</v>
      </c>
      <c r="NM147" s="40">
        <v>0.55367231369018555</v>
      </c>
      <c r="NN147" s="40">
        <v>0.55178910493850708</v>
      </c>
      <c r="NO147" s="40">
        <v>0.54990583658218384</v>
      </c>
      <c r="NP147" s="40">
        <v>0.55094337463378906</v>
      </c>
      <c r="NQ147" s="40">
        <v>0.54820418357849121</v>
      </c>
      <c r="NR147" s="40">
        <v>0.54545456171035767</v>
      </c>
      <c r="NS147" s="40">
        <v>0.54648953676223755</v>
      </c>
      <c r="NT147" s="40">
        <v>0.54372626543045044</v>
      </c>
      <c r="NU147" s="40">
        <v>0.54198473691940308</v>
      </c>
      <c r="NV147" s="40">
        <v>0.53919696807861328</v>
      </c>
      <c r="NW147" s="40">
        <v>0.53742802143096924</v>
      </c>
      <c r="NX147" s="40">
        <v>0.5326923131942749</v>
      </c>
      <c r="NY147" s="40">
        <v>0.53281855583190918</v>
      </c>
      <c r="NZ147" s="40">
        <v>0.53100776672363281</v>
      </c>
      <c r="OA147" s="40">
        <v>0.52815532684326172</v>
      </c>
      <c r="OB147" s="40">
        <v>0.52241712808609009</v>
      </c>
      <c r="OC147" s="40">
        <v>0.52054792642593384</v>
      </c>
      <c r="OD147" s="40">
        <v>0.51866406202316284</v>
      </c>
      <c r="OE147" s="40">
        <v>0.51377952098846436</v>
      </c>
      <c r="OF147" s="40">
        <v>0.51185768842697144</v>
      </c>
      <c r="OG147" s="40">
        <v>0.50793653726577759</v>
      </c>
      <c r="OH147" s="40">
        <v>0.50298207998275757</v>
      </c>
      <c r="OI147" s="40">
        <v>0.49800798296928406</v>
      </c>
      <c r="OJ147" s="40">
        <v>0.49399998784065247</v>
      </c>
      <c r="OK147" s="336" t="s">
        <v>851</v>
      </c>
      <c r="OL147" s="336" t="s">
        <v>851</v>
      </c>
      <c r="OM147" s="336" t="s">
        <v>1740</v>
      </c>
      <c r="ON147" s="40">
        <v>0.61398530006408691</v>
      </c>
      <c r="OO147" s="40">
        <v>0.61047619581222534</v>
      </c>
      <c r="OP147" s="40">
        <v>0.60732179880142212</v>
      </c>
      <c r="OQ147" s="40">
        <v>0.60423624515533447</v>
      </c>
      <c r="OR147" s="40">
        <v>0.60071778297424316</v>
      </c>
      <c r="OS147" s="40">
        <v>0.59645336866378784</v>
      </c>
      <c r="OT147" s="40">
        <v>0.59315592050552368</v>
      </c>
      <c r="OU147" s="40">
        <v>0.58712118864059448</v>
      </c>
      <c r="OV147" s="40">
        <v>0.58034026622772217</v>
      </c>
      <c r="OW147" s="40">
        <v>0.5735849142074585</v>
      </c>
      <c r="OX147" s="40">
        <v>0.56873822212219238</v>
      </c>
      <c r="OY147" s="40">
        <v>0.56685501337051392</v>
      </c>
      <c r="OZ147" s="40">
        <v>0.56308853626251221</v>
      </c>
      <c r="PA147" s="40">
        <v>0.56120526790618896</v>
      </c>
      <c r="PB147" s="40">
        <v>0.55743879079818726</v>
      </c>
      <c r="PC147" s="40">
        <v>0.55660378932952881</v>
      </c>
      <c r="PD147" s="40">
        <v>0.55576556921005249</v>
      </c>
      <c r="PE147" s="40">
        <v>0.55303031206130981</v>
      </c>
      <c r="PF147" s="40">
        <v>0.55407971143722534</v>
      </c>
      <c r="PG147" s="40">
        <v>0.55323195457458496</v>
      </c>
      <c r="PH147" s="40">
        <v>0.55343508720397949</v>
      </c>
      <c r="PI147" s="40">
        <v>0.55258125066757202</v>
      </c>
      <c r="PJ147" s="40">
        <v>0.55278313159942627</v>
      </c>
      <c r="PK147" s="40">
        <v>0.55000001192092896</v>
      </c>
      <c r="PL147" s="40">
        <v>0.55019307136535645</v>
      </c>
      <c r="PM147" s="40">
        <v>0.54844963550567627</v>
      </c>
      <c r="PN147" s="40">
        <v>0.5475727915763855</v>
      </c>
      <c r="PO147" s="40">
        <v>0.54580897092819214</v>
      </c>
      <c r="PP147" s="40">
        <v>0.54403132200241089</v>
      </c>
      <c r="PQ147" s="40">
        <v>0.54223966598510742</v>
      </c>
      <c r="PR147" s="40">
        <v>0.53740155696868896</v>
      </c>
      <c r="PS147" s="40">
        <v>0.53754943609237671</v>
      </c>
      <c r="PT147" s="40">
        <v>0.533730149269104</v>
      </c>
      <c r="PU147" s="40">
        <v>0.53081512451171875</v>
      </c>
      <c r="PV147" s="40">
        <v>0.52788841724395752</v>
      </c>
      <c r="PW147" s="40">
        <v>0.5220000147819519</v>
      </c>
      <c r="PX147" s="336" t="s">
        <v>851</v>
      </c>
      <c r="PY147" s="336" t="s">
        <v>851</v>
      </c>
      <c r="PZ147" s="40">
        <v>0.59160000000000001</v>
      </c>
      <c r="QA147" s="40">
        <v>0.5887</v>
      </c>
      <c r="QB147" s="40">
        <v>0.58760000000000001</v>
      </c>
      <c r="QC147" s="40">
        <v>0.57189999999999996</v>
      </c>
      <c r="QD147" s="40">
        <v>0.57469999999999999</v>
      </c>
      <c r="QE147" s="40">
        <v>0.57869999999999999</v>
      </c>
      <c r="QF147" s="40">
        <v>0.58939999999999992</v>
      </c>
      <c r="QG147" s="40">
        <v>0.59250000000000003</v>
      </c>
      <c r="QH147" s="40">
        <v>0.59470000000000001</v>
      </c>
      <c r="QI147" s="40">
        <v>0.60489999999999999</v>
      </c>
      <c r="QJ147" s="40">
        <v>0.61990000000000001</v>
      </c>
      <c r="QK147" s="40">
        <v>0.63880000000000003</v>
      </c>
      <c r="QL147" s="40">
        <v>0.66150000000000009</v>
      </c>
      <c r="QM147" s="40">
        <v>0.67599999999999993</v>
      </c>
      <c r="QN147" s="40">
        <v>0.68430000000000002</v>
      </c>
      <c r="QO147" s="40">
        <v>0.69980000000000009</v>
      </c>
      <c r="QP147" s="40">
        <v>0.7118000000000001</v>
      </c>
      <c r="QQ147" s="40">
        <v>0.73250000000000004</v>
      </c>
      <c r="QR147" s="40">
        <v>0.74390000000000001</v>
      </c>
      <c r="QS147" s="336" t="s">
        <v>851</v>
      </c>
      <c r="QT147" s="336" t="s">
        <v>851</v>
      </c>
      <c r="QU147" s="336" t="s">
        <v>851</v>
      </c>
      <c r="QV147" s="336" t="s">
        <v>851</v>
      </c>
      <c r="QW147" s="40">
        <v>1.5443276613950729E-2</v>
      </c>
      <c r="QX147" s="336" t="s">
        <v>851</v>
      </c>
      <c r="QY147" s="336" t="s">
        <v>851</v>
      </c>
      <c r="QZ147" s="336" t="s">
        <v>851</v>
      </c>
      <c r="RA147" s="336" t="s">
        <v>851</v>
      </c>
      <c r="RB147" s="336" t="s">
        <v>851</v>
      </c>
      <c r="RC147" s="336" t="s">
        <v>851</v>
      </c>
      <c r="RD147" s="336" t="s">
        <v>851</v>
      </c>
      <c r="RE147" s="336" t="s">
        <v>851</v>
      </c>
      <c r="RF147" s="40">
        <v>0.28699999999999998</v>
      </c>
      <c r="RG147" s="40">
        <v>2018</v>
      </c>
      <c r="RH147" s="336" t="s">
        <v>840</v>
      </c>
      <c r="RI147" s="336" t="s">
        <v>851</v>
      </c>
      <c r="RJ147" s="40">
        <v>1E-3</v>
      </c>
      <c r="RK147" s="40">
        <v>2018</v>
      </c>
      <c r="RL147" s="336" t="s">
        <v>840</v>
      </c>
      <c r="RM147" s="336" t="s">
        <v>851</v>
      </c>
      <c r="RN147" s="40">
        <v>2E-3</v>
      </c>
      <c r="RO147" s="40">
        <v>2018</v>
      </c>
      <c r="RP147" s="336" t="s">
        <v>840</v>
      </c>
      <c r="RQ147" s="336" t="s">
        <v>851</v>
      </c>
      <c r="RR147" s="40">
        <v>3.0000000000000001E-3</v>
      </c>
      <c r="RS147" s="40">
        <v>2018</v>
      </c>
      <c r="RT147" s="336" t="s">
        <v>840</v>
      </c>
      <c r="RU147" s="336" t="s">
        <v>851</v>
      </c>
      <c r="RV147" s="40">
        <v>0.17100000000000001</v>
      </c>
      <c r="RW147" s="40">
        <v>2018</v>
      </c>
      <c r="RX147" s="336" t="s">
        <v>840</v>
      </c>
      <c r="RY147" s="336" t="s">
        <v>851</v>
      </c>
      <c r="RZ147" s="336" t="s">
        <v>838</v>
      </c>
      <c r="SA147" s="40">
        <v>0.18364052474498749</v>
      </c>
      <c r="SB147" s="40">
        <v>0.18943041563034058</v>
      </c>
      <c r="SC147" s="40">
        <v>0.19300819933414459</v>
      </c>
      <c r="SD147" s="40">
        <v>0.21383118629455566</v>
      </c>
      <c r="SE147" s="40">
        <v>0.21275323629379272</v>
      </c>
      <c r="SF147" s="336" t="s">
        <v>851</v>
      </c>
      <c r="SG147" s="336" t="s">
        <v>851</v>
      </c>
      <c r="SH147" s="40">
        <v>0.20562921464443207</v>
      </c>
      <c r="SI147" s="40">
        <v>0.20616616308689117</v>
      </c>
      <c r="SJ147" s="40">
        <v>0.2026645839214325</v>
      </c>
      <c r="SK147" s="40">
        <v>0.2254403680562973</v>
      </c>
      <c r="SL147" s="40">
        <v>0.21579129993915558</v>
      </c>
      <c r="SM147" s="336" t="s">
        <v>840</v>
      </c>
      <c r="SN147" s="336" t="s">
        <v>851</v>
      </c>
      <c r="SO147" s="336" t="s">
        <v>851</v>
      </c>
      <c r="SP147" s="40">
        <v>3.2296121120452881E-2</v>
      </c>
      <c r="SQ147" s="40">
        <v>3.7186626344919205E-2</v>
      </c>
      <c r="SR147" s="40">
        <v>4.0626510977745056E-2</v>
      </c>
      <c r="SS147" s="40">
        <v>2.8532389551401138E-2</v>
      </c>
      <c r="ST147" s="40">
        <v>-8.1168673932552338E-2</v>
      </c>
      <c r="SU147" s="336" t="s">
        <v>838</v>
      </c>
      <c r="SV147" s="336" t="s">
        <v>851</v>
      </c>
      <c r="SW147" s="336" t="s">
        <v>851</v>
      </c>
      <c r="SX147" s="40">
        <v>4.5274727046489716E-2</v>
      </c>
      <c r="SY147" s="40">
        <v>4.4732376933097839E-2</v>
      </c>
      <c r="SZ147" s="40">
        <v>5.4012961685657501E-2</v>
      </c>
      <c r="TA147" s="40">
        <v>6.2862701714038849E-2</v>
      </c>
      <c r="TB147" s="40">
        <v>5.3915731608867645E-2</v>
      </c>
      <c r="TC147" s="336" t="s">
        <v>840</v>
      </c>
      <c r="TD147" s="336" t="s">
        <v>851</v>
      </c>
      <c r="TE147" s="336" t="s">
        <v>851</v>
      </c>
      <c r="TF147" s="336" t="s">
        <v>851</v>
      </c>
      <c r="TG147" s="40">
        <v>2.6554824784398079E-2</v>
      </c>
      <c r="TH147" s="40">
        <v>3.1370263546705246E-2</v>
      </c>
      <c r="TI147" s="40">
        <v>3.4246664494276047E-2</v>
      </c>
      <c r="TJ147" s="40">
        <v>2.4882892146706581E-2</v>
      </c>
      <c r="TK147" s="40">
        <v>-8.3824284374713898E-2</v>
      </c>
      <c r="TL147" s="336" t="s">
        <v>838</v>
      </c>
      <c r="TM147" s="336" t="s">
        <v>851</v>
      </c>
      <c r="TN147" s="336" t="s">
        <v>851</v>
      </c>
      <c r="TO147" s="336" t="s">
        <v>851</v>
      </c>
      <c r="TP147" s="40">
        <v>3.2135620713233948E-2</v>
      </c>
      <c r="TQ147" s="40">
        <v>2.9527727514505386E-2</v>
      </c>
      <c r="TR147" s="40">
        <v>3.3961080014705658E-2</v>
      </c>
      <c r="TS147" s="40">
        <v>3.3188726752996445E-2</v>
      </c>
      <c r="TT147" s="40">
        <v>1.4602169394493103E-2</v>
      </c>
      <c r="TU147" s="336" t="s">
        <v>840</v>
      </c>
      <c r="TV147" s="336" t="s">
        <v>851</v>
      </c>
      <c r="TW147" s="40">
        <v>28340</v>
      </c>
      <c r="TX147" s="336" t="s">
        <v>840</v>
      </c>
      <c r="TY147" s="336" t="s">
        <v>851</v>
      </c>
      <c r="TZ147" s="40">
        <v>33407.43359375</v>
      </c>
      <c r="UA147" s="336" t="s">
        <v>838</v>
      </c>
      <c r="UB147" s="336" t="s">
        <v>851</v>
      </c>
      <c r="UC147" s="40">
        <v>27489.421198626798</v>
      </c>
      <c r="UD147" s="336" t="s">
        <v>840</v>
      </c>
      <c r="UE147" s="336" t="s">
        <v>851</v>
      </c>
      <c r="UF147" s="336" t="s">
        <v>851</v>
      </c>
      <c r="UG147" s="40">
        <v>0.19335074722766876</v>
      </c>
      <c r="UH147" s="40">
        <v>0.21198782324790955</v>
      </c>
      <c r="UI147" s="40">
        <v>0.25340175628662109</v>
      </c>
      <c r="UJ147" s="40">
        <v>0.30548462271690369</v>
      </c>
      <c r="UK147" s="40">
        <v>0.34237414598464966</v>
      </c>
      <c r="UL147" s="336" t="s">
        <v>838</v>
      </c>
      <c r="UM147" s="336" t="s">
        <v>851</v>
      </c>
      <c r="UN147" s="336" t="s">
        <v>851</v>
      </c>
      <c r="UO147" s="336" t="s">
        <v>851</v>
      </c>
      <c r="UP147" s="40">
        <v>0.19742278754711151</v>
      </c>
      <c r="UQ147" s="40">
        <v>0.20839561522006989</v>
      </c>
      <c r="UR147" s="40">
        <v>0.22962087392807007</v>
      </c>
      <c r="US147" s="40">
        <v>0.26353257894515991</v>
      </c>
      <c r="UT147" s="40">
        <v>0.27317580580711365</v>
      </c>
      <c r="UU147" s="336" t="s">
        <v>840</v>
      </c>
    </row>
    <row r="148" spans="1:567">
      <c r="A148" s="336" t="s">
        <v>425</v>
      </c>
      <c r="B148" s="336" t="s">
        <v>194</v>
      </c>
      <c r="C148" s="336" t="s">
        <v>334</v>
      </c>
      <c r="D148" s="40">
        <v>3.8237404078245163E-2</v>
      </c>
      <c r="E148" s="336" t="s">
        <v>470</v>
      </c>
      <c r="F148" s="40">
        <v>4.5408941805362701E-2</v>
      </c>
      <c r="G148" s="336" t="s">
        <v>470</v>
      </c>
      <c r="H148" s="40">
        <v>4.4523879885673523E-2</v>
      </c>
      <c r="I148" s="336" t="s">
        <v>470</v>
      </c>
      <c r="J148" s="40">
        <v>4.1685223579406738E-2</v>
      </c>
      <c r="K148" s="336" t="s">
        <v>470</v>
      </c>
      <c r="L148" s="336" t="s">
        <v>470</v>
      </c>
      <c r="M148" s="40">
        <v>0.45784017443656921</v>
      </c>
      <c r="N148" s="40"/>
      <c r="O148" s="336" t="s">
        <v>1736</v>
      </c>
      <c r="P148" s="40"/>
      <c r="Q148" s="336" t="s">
        <v>1736</v>
      </c>
      <c r="R148" s="40"/>
      <c r="S148" s="336" t="s">
        <v>1736</v>
      </c>
      <c r="T148" s="40"/>
      <c r="U148" s="336" t="s">
        <v>1736</v>
      </c>
      <c r="V148" s="336" t="s">
        <v>851</v>
      </c>
      <c r="W148" s="336" t="s">
        <v>470</v>
      </c>
      <c r="X148" s="40">
        <v>0.48862648010253906</v>
      </c>
      <c r="Y148" s="40"/>
      <c r="Z148" s="336" t="s">
        <v>1736</v>
      </c>
      <c r="AA148" s="40"/>
      <c r="AB148" s="336" t="s">
        <v>1736</v>
      </c>
      <c r="AC148" s="40"/>
      <c r="AD148" s="336" t="s">
        <v>1736</v>
      </c>
      <c r="AE148" s="40"/>
      <c r="AF148" s="336" t="s">
        <v>1736</v>
      </c>
      <c r="AG148" s="336" t="s">
        <v>851</v>
      </c>
      <c r="AH148" s="336" t="s">
        <v>470</v>
      </c>
      <c r="AI148" s="40">
        <v>0.48862648010253906</v>
      </c>
      <c r="AJ148" s="40"/>
      <c r="AK148" s="336" t="s">
        <v>1736</v>
      </c>
      <c r="AL148" s="40"/>
      <c r="AM148" s="336" t="s">
        <v>1736</v>
      </c>
      <c r="AN148" s="40"/>
      <c r="AO148" s="336" t="s">
        <v>1736</v>
      </c>
      <c r="AP148" s="40"/>
      <c r="AQ148" s="336" t="s">
        <v>1736</v>
      </c>
      <c r="AR148" s="336" t="s">
        <v>851</v>
      </c>
      <c r="AS148" s="336" t="s">
        <v>1803</v>
      </c>
      <c r="AT148" s="40">
        <v>0.71157282590866089</v>
      </c>
      <c r="AU148" s="40">
        <v>0.7521095871925354</v>
      </c>
      <c r="AV148" s="336" t="s">
        <v>1803</v>
      </c>
      <c r="AW148" s="40">
        <v>0.71157282590866089</v>
      </c>
      <c r="AX148" s="336" t="s">
        <v>1803</v>
      </c>
      <c r="AY148" s="40">
        <v>0.88558053970336914</v>
      </c>
      <c r="AZ148" s="336" t="s">
        <v>1803</v>
      </c>
      <c r="BA148" s="40">
        <v>0.75572919845581055</v>
      </c>
      <c r="BB148" s="336" t="s">
        <v>1803</v>
      </c>
      <c r="BC148" s="336" t="s">
        <v>851</v>
      </c>
      <c r="BD148" s="336" t="s">
        <v>470</v>
      </c>
      <c r="BE148" s="40">
        <v>2.7614853382110596</v>
      </c>
      <c r="BF148" s="336" t="s">
        <v>470</v>
      </c>
      <c r="BG148" s="40">
        <v>3.1187098026275635</v>
      </c>
      <c r="BH148" s="336" t="s">
        <v>470</v>
      </c>
      <c r="BI148" s="40">
        <v>3.422025203704834</v>
      </c>
      <c r="BJ148" s="336" t="s">
        <v>470</v>
      </c>
      <c r="BK148" s="40">
        <v>4.1233325004577637</v>
      </c>
      <c r="BL148" s="336" t="s">
        <v>851</v>
      </c>
      <c r="BM148" s="40">
        <v>3.0110313892364502</v>
      </c>
      <c r="BN148" s="336" t="s">
        <v>470</v>
      </c>
      <c r="BO148" s="336" t="s">
        <v>851</v>
      </c>
      <c r="BP148" s="336" t="s">
        <v>470</v>
      </c>
      <c r="BQ148" s="40">
        <v>8.2093430683016777E-3</v>
      </c>
      <c r="BR148" s="40">
        <v>7.3686395771801472E-3</v>
      </c>
      <c r="BS148" s="40">
        <v>7.5995810329914093E-3</v>
      </c>
      <c r="BT148" s="40">
        <v>7.8190751373767853E-3</v>
      </c>
      <c r="BU148" s="40">
        <v>7.2972276248037815E-3</v>
      </c>
      <c r="BV148" s="336" t="s">
        <v>851</v>
      </c>
      <c r="BW148" s="336" t="s">
        <v>470</v>
      </c>
      <c r="BX148" s="40">
        <v>1.0131515562534332E-2</v>
      </c>
      <c r="BY148" s="40">
        <v>9.7008505836129189E-3</v>
      </c>
      <c r="BZ148" s="40">
        <v>8.6809182539582253E-3</v>
      </c>
      <c r="CA148" s="40">
        <v>8.3659766241908073E-3</v>
      </c>
      <c r="CB148" s="40">
        <v>8.6410082876682281E-3</v>
      </c>
      <c r="CC148" s="336" t="s">
        <v>851</v>
      </c>
      <c r="CD148" s="336" t="s">
        <v>470</v>
      </c>
      <c r="CE148" s="40">
        <v>1.0214067995548248E-2</v>
      </c>
      <c r="CF148" s="40">
        <v>9.1963382437825203E-3</v>
      </c>
      <c r="CG148" s="40">
        <v>8.3921756595373154E-3</v>
      </c>
      <c r="CH148" s="40">
        <v>8.7615326046943665E-3</v>
      </c>
      <c r="CI148" s="40">
        <v>9.0025216341018677E-3</v>
      </c>
      <c r="CJ148" s="336" t="s">
        <v>851</v>
      </c>
      <c r="CK148" s="336" t="s">
        <v>470</v>
      </c>
      <c r="CL148" s="40">
        <v>8.7871551513671875E-3</v>
      </c>
      <c r="CM148" s="40">
        <v>8.2843899726867676E-3</v>
      </c>
      <c r="CN148" s="40">
        <v>8.1671141088008881E-3</v>
      </c>
      <c r="CO148" s="40">
        <v>8.0996043980121613E-3</v>
      </c>
      <c r="CP148" s="40">
        <v>7.3164217174053192E-3</v>
      </c>
      <c r="CQ148" s="336" t="s">
        <v>851</v>
      </c>
      <c r="CR148" s="40"/>
      <c r="CS148" s="40"/>
      <c r="CT148" s="40"/>
      <c r="CU148" s="40"/>
      <c r="CV148" s="40"/>
      <c r="CW148" s="336" t="s">
        <v>1737</v>
      </c>
      <c r="CX148" s="336" t="s">
        <v>851</v>
      </c>
      <c r="CY148" s="40"/>
      <c r="CZ148" s="40"/>
      <c r="DA148" s="40"/>
      <c r="DB148" s="40"/>
      <c r="DC148" s="40"/>
      <c r="DD148" s="336" t="s">
        <v>1737</v>
      </c>
      <c r="DE148" s="336" t="s">
        <v>851</v>
      </c>
      <c r="DF148" s="40"/>
      <c r="DG148" s="336" t="s">
        <v>1737</v>
      </c>
      <c r="DH148" s="336" t="s">
        <v>851</v>
      </c>
      <c r="DI148" s="336" t="s">
        <v>851</v>
      </c>
      <c r="DJ148" s="336">
        <v>10.9</v>
      </c>
      <c r="DK148" s="336" t="s">
        <v>1738</v>
      </c>
      <c r="DL148" s="336" t="s">
        <v>851</v>
      </c>
      <c r="DM148" s="336" t="s">
        <v>851</v>
      </c>
      <c r="DN148" s="336" t="s">
        <v>470</v>
      </c>
      <c r="DO148" s="40">
        <v>5.7577021652832627E-4</v>
      </c>
      <c r="DP148" s="40">
        <v>1.8438555998727679E-3</v>
      </c>
      <c r="DQ148" s="40">
        <v>5.5081956088542938E-3</v>
      </c>
      <c r="DR148" s="40">
        <v>1.5274698380380869E-3</v>
      </c>
      <c r="DS148" s="40">
        <v>1.4246196486055851E-2</v>
      </c>
      <c r="DT148" s="336" t="s">
        <v>851</v>
      </c>
      <c r="DU148" s="336" t="s">
        <v>470</v>
      </c>
      <c r="DV148" s="40">
        <v>2.0999996922910213E-3</v>
      </c>
      <c r="DW148" s="40">
        <v>5.1333331502974033E-3</v>
      </c>
      <c r="DX148" s="40">
        <v>2.9999997932463884E-3</v>
      </c>
      <c r="DY148" s="40">
        <v>2.4000001139938831E-3</v>
      </c>
      <c r="DZ148" s="40">
        <v>-7.0000002160668373E-3</v>
      </c>
      <c r="EA148" s="336" t="s">
        <v>851</v>
      </c>
      <c r="EB148" s="336" t="s">
        <v>470</v>
      </c>
      <c r="EC148" s="40">
        <v>2.6309528038837016E-5</v>
      </c>
      <c r="ED148" s="40">
        <v>5.4717287421226501E-3</v>
      </c>
      <c r="EE148" s="40">
        <v>1.8535100389271975E-3</v>
      </c>
      <c r="EF148" s="40">
        <v>5.3652701899409294E-3</v>
      </c>
      <c r="EG148" s="40">
        <v>3.7466571666300297E-3</v>
      </c>
      <c r="EH148" s="336" t="s">
        <v>851</v>
      </c>
      <c r="EI148" s="336" t="s">
        <v>470</v>
      </c>
      <c r="EJ148" s="40">
        <v>2.0530018955469131E-3</v>
      </c>
      <c r="EK148" s="40">
        <v>2.0704155322164297E-3</v>
      </c>
      <c r="EL148" s="40">
        <v>1.2409227201715112E-4</v>
      </c>
      <c r="EM148" s="40">
        <v>-3.709936048835516E-3</v>
      </c>
      <c r="EN148" s="40">
        <v>-5.5026458576321602E-3</v>
      </c>
      <c r="EO148" s="336" t="s">
        <v>851</v>
      </c>
      <c r="EP148" s="336" t="s">
        <v>851</v>
      </c>
      <c r="EQ148" s="336" t="s">
        <v>851</v>
      </c>
      <c r="ER148" s="40"/>
      <c r="ES148" s="336" t="s">
        <v>1737</v>
      </c>
      <c r="ET148" s="336" t="s">
        <v>851</v>
      </c>
      <c r="EU148" s="336" t="s">
        <v>851</v>
      </c>
      <c r="EV148" s="40"/>
      <c r="EW148" s="336" t="s">
        <v>1737</v>
      </c>
      <c r="EX148" s="336" t="s">
        <v>851</v>
      </c>
      <c r="EY148" s="336" t="s">
        <v>851</v>
      </c>
      <c r="EZ148" s="40"/>
      <c r="FA148" s="336" t="s">
        <v>1737</v>
      </c>
      <c r="FB148" s="336" t="s">
        <v>851</v>
      </c>
      <c r="FC148" s="40"/>
      <c r="FD148" s="40"/>
      <c r="FE148" s="40"/>
      <c r="FF148" s="40"/>
      <c r="FG148" s="40"/>
      <c r="FH148" s="336" t="s">
        <v>1737</v>
      </c>
      <c r="FI148" s="336" t="s">
        <v>851</v>
      </c>
      <c r="FJ148" s="40">
        <v>-4.0285293012857437E-2</v>
      </c>
      <c r="FK148" s="40">
        <v>-4.0285293012857437E-2</v>
      </c>
      <c r="FL148" s="40">
        <v>-2.5964232161641121E-2</v>
      </c>
      <c r="FM148" s="40">
        <v>4.5302413403987885E-2</v>
      </c>
      <c r="FN148" s="40"/>
      <c r="FO148" s="336" t="s">
        <v>840</v>
      </c>
      <c r="FP148" s="336" t="s">
        <v>851</v>
      </c>
      <c r="FQ148" s="40"/>
      <c r="FR148" s="336" t="s">
        <v>1737</v>
      </c>
      <c r="FS148" s="336" t="s">
        <v>851</v>
      </c>
      <c r="FT148" s="336" t="s">
        <v>851</v>
      </c>
      <c r="FU148" s="40">
        <v>2.7159873396158218E-2</v>
      </c>
      <c r="FV148" s="40">
        <v>3.4962937235832214E-2</v>
      </c>
      <c r="FW148" s="40">
        <v>3.047613799571991E-2</v>
      </c>
      <c r="FX148" s="40">
        <v>8.8633634150028229E-3</v>
      </c>
      <c r="FY148" s="40">
        <v>1.7444230616092682E-2</v>
      </c>
      <c r="FZ148" s="336" t="s">
        <v>840</v>
      </c>
      <c r="GA148" s="336" t="s">
        <v>851</v>
      </c>
      <c r="GB148" s="336" t="s">
        <v>851</v>
      </c>
      <c r="GC148" s="336" t="s">
        <v>851</v>
      </c>
      <c r="GD148" s="336" t="s">
        <v>851</v>
      </c>
      <c r="GE148" s="336" t="s">
        <v>851</v>
      </c>
      <c r="GF148" s="336" t="s">
        <v>851</v>
      </c>
      <c r="GG148" s="336" t="s">
        <v>851</v>
      </c>
      <c r="GH148" s="336" t="s">
        <v>851</v>
      </c>
      <c r="GI148" s="336" t="s">
        <v>851</v>
      </c>
      <c r="GJ148" s="336" t="s">
        <v>851</v>
      </c>
      <c r="GK148" s="40">
        <v>50754</v>
      </c>
      <c r="GL148" s="40">
        <v>51411</v>
      </c>
      <c r="GM148" s="40">
        <v>52368</v>
      </c>
      <c r="GN148" s="40">
        <v>53465</v>
      </c>
      <c r="GO148" s="40">
        <v>54476</v>
      </c>
      <c r="GP148" s="40">
        <v>55257</v>
      </c>
      <c r="GQ148" s="40">
        <v>55765</v>
      </c>
      <c r="GR148" s="40">
        <v>56046</v>
      </c>
      <c r="GS148" s="40">
        <v>56166</v>
      </c>
      <c r="GT148" s="40">
        <v>56255</v>
      </c>
      <c r="GU148" s="40">
        <v>56361</v>
      </c>
      <c r="GV148" s="40">
        <v>56524</v>
      </c>
      <c r="GW148" s="40">
        <v>56712</v>
      </c>
      <c r="GX148" s="40">
        <v>56933</v>
      </c>
      <c r="GY148" s="40">
        <v>57183</v>
      </c>
      <c r="GZ148" s="40">
        <v>57444</v>
      </c>
      <c r="HA148" s="40">
        <v>57723</v>
      </c>
      <c r="HB148" s="40">
        <v>58053</v>
      </c>
      <c r="HC148" s="40">
        <v>58412</v>
      </c>
      <c r="HD148" s="40">
        <v>58791</v>
      </c>
      <c r="HE148" s="40">
        <v>59194</v>
      </c>
      <c r="HF148" s="40">
        <v>60000</v>
      </c>
      <c r="HG148" s="40">
        <v>60000</v>
      </c>
      <c r="HH148" s="40">
        <v>61000</v>
      </c>
      <c r="HI148" s="40">
        <v>61000</v>
      </c>
      <c r="HJ148" s="40">
        <v>62000</v>
      </c>
      <c r="HK148" s="40">
        <v>62000</v>
      </c>
      <c r="HL148" s="40">
        <v>63000</v>
      </c>
      <c r="HM148" s="40">
        <v>64000</v>
      </c>
      <c r="HN148" s="40">
        <v>64000</v>
      </c>
      <c r="HO148" s="40">
        <v>65000</v>
      </c>
      <c r="HP148" s="40">
        <v>66000</v>
      </c>
      <c r="HQ148" s="40">
        <v>66000</v>
      </c>
      <c r="HR148" s="40">
        <v>67000</v>
      </c>
      <c r="HS148" s="40">
        <v>68000</v>
      </c>
      <c r="HT148" s="40">
        <v>68000</v>
      </c>
      <c r="HU148" s="40">
        <v>69000</v>
      </c>
      <c r="HV148" s="40">
        <v>70000</v>
      </c>
      <c r="HW148" s="40">
        <v>70000</v>
      </c>
      <c r="HX148" s="40">
        <v>71000</v>
      </c>
      <c r="HY148" s="40">
        <v>71000</v>
      </c>
      <c r="HZ148" s="40">
        <v>72000</v>
      </c>
      <c r="IA148" s="40">
        <v>72000</v>
      </c>
      <c r="IB148" s="40">
        <v>73000</v>
      </c>
      <c r="IC148" s="40">
        <v>73000</v>
      </c>
      <c r="ID148" s="40">
        <v>74000</v>
      </c>
      <c r="IE148" s="40">
        <v>74000</v>
      </c>
      <c r="IF148" s="40">
        <v>74000</v>
      </c>
      <c r="IG148" s="40">
        <v>75000</v>
      </c>
      <c r="IH148" s="40">
        <v>75000</v>
      </c>
      <c r="II148" s="40">
        <v>75000</v>
      </c>
      <c r="IJ148" s="336" t="s">
        <v>851</v>
      </c>
      <c r="IK148" s="336" t="s">
        <v>851</v>
      </c>
      <c r="IL148" s="336" t="s">
        <v>851</v>
      </c>
      <c r="IM148" s="40">
        <v>4.8451474867761135E-3</v>
      </c>
      <c r="IN148" s="40">
        <v>5.7006785646080971E-3</v>
      </c>
      <c r="IO148" s="40">
        <v>6.1649619601666927E-3</v>
      </c>
      <c r="IP148" s="40">
        <v>6.4674336463212967E-3</v>
      </c>
      <c r="IQ148" s="40">
        <v>6.8314033560454845E-3</v>
      </c>
      <c r="IR148" s="40">
        <v>1.3524376787245274E-2</v>
      </c>
      <c r="IS148" s="40">
        <v>0</v>
      </c>
      <c r="IT148" s="40">
        <v>1.6529301181435585E-2</v>
      </c>
      <c r="IU148" s="40">
        <v>0</v>
      </c>
      <c r="IV148" s="40">
        <v>1.6260521486401558E-2</v>
      </c>
      <c r="IW148" s="40">
        <v>0</v>
      </c>
      <c r="IX148" s="40">
        <v>1.600034162402153E-2</v>
      </c>
      <c r="IY148" s="40">
        <v>1.5748357400298119E-2</v>
      </c>
      <c r="IZ148" s="40">
        <v>0</v>
      </c>
      <c r="JA148" s="40">
        <v>1.5504186972975731E-2</v>
      </c>
      <c r="JB148" s="40">
        <v>1.526747178286314E-2</v>
      </c>
      <c r="JC148" s="40">
        <v>0</v>
      </c>
      <c r="JD148" s="40">
        <v>1.5037877485156059E-2</v>
      </c>
      <c r="JE148" s="40">
        <v>1.481508556753397E-2</v>
      </c>
      <c r="JF148" s="40">
        <v>0</v>
      </c>
      <c r="JG148" s="40">
        <v>1.4598799869418144E-2</v>
      </c>
      <c r="JH148" s="40">
        <v>1.4388737268745899E-2</v>
      </c>
      <c r="JI148" s="40">
        <v>0</v>
      </c>
      <c r="JJ148" s="40">
        <v>1.4184635132551193E-2</v>
      </c>
      <c r="JK148" s="40">
        <v>0</v>
      </c>
      <c r="JL148" s="40">
        <v>1.398624200373888E-2</v>
      </c>
      <c r="JM148" s="40">
        <v>0</v>
      </c>
      <c r="JN148" s="40">
        <v>1.3793322257697582E-2</v>
      </c>
      <c r="JO148" s="40">
        <v>0</v>
      </c>
      <c r="JP148" s="40">
        <v>1.3605652377009392E-2</v>
      </c>
      <c r="JQ148" s="40">
        <v>0</v>
      </c>
      <c r="JR148" s="40">
        <v>0</v>
      </c>
      <c r="JS148" s="40">
        <v>1.3423020020127296E-2</v>
      </c>
      <c r="JT148" s="40">
        <v>0</v>
      </c>
      <c r="JU148" s="40">
        <v>0</v>
      </c>
      <c r="JV148" s="336" t="s">
        <v>1740</v>
      </c>
      <c r="JW148" s="336" t="s">
        <v>851</v>
      </c>
      <c r="JX148" s="336" t="s">
        <v>851</v>
      </c>
      <c r="JY148" s="336" t="s">
        <v>851</v>
      </c>
      <c r="JZ148" s="336" t="s">
        <v>851</v>
      </c>
      <c r="KA148" s="336" t="s">
        <v>470</v>
      </c>
      <c r="KB148" s="40">
        <v>0.5</v>
      </c>
      <c r="KC148" s="40">
        <v>0.5</v>
      </c>
      <c r="KD148" s="40">
        <v>0.5</v>
      </c>
      <c r="KE148" s="40">
        <v>0.5</v>
      </c>
      <c r="KF148" s="40">
        <v>0.5</v>
      </c>
      <c r="KG148" s="40">
        <v>0.5</v>
      </c>
      <c r="KH148" s="40">
        <v>0.5</v>
      </c>
      <c r="KI148" s="40">
        <v>0.5</v>
      </c>
      <c r="KJ148" s="40">
        <v>0.5</v>
      </c>
      <c r="KK148" s="40">
        <v>0.5</v>
      </c>
      <c r="KL148" s="40">
        <v>0.5</v>
      </c>
      <c r="KM148" s="40">
        <v>0.5</v>
      </c>
      <c r="KN148" s="40">
        <v>0.5</v>
      </c>
      <c r="KO148" s="40">
        <v>0.5</v>
      </c>
      <c r="KP148" s="40">
        <v>0.5</v>
      </c>
      <c r="KQ148" s="40">
        <v>0.5</v>
      </c>
      <c r="KR148" s="40">
        <v>0.5</v>
      </c>
      <c r="KS148" s="40">
        <v>0.5</v>
      </c>
      <c r="KT148" s="40">
        <v>0.5</v>
      </c>
      <c r="KU148" s="40">
        <v>0.5</v>
      </c>
      <c r="KV148" s="40">
        <v>0.5</v>
      </c>
      <c r="KW148" s="40">
        <v>0.5</v>
      </c>
      <c r="KX148" s="40">
        <v>0.5</v>
      </c>
      <c r="KY148" s="40">
        <v>0.5</v>
      </c>
      <c r="KZ148" s="40">
        <v>0.5</v>
      </c>
      <c r="LA148" s="40">
        <v>0.5</v>
      </c>
      <c r="LB148" s="40">
        <v>0.5</v>
      </c>
      <c r="LC148" s="40">
        <v>0.5</v>
      </c>
      <c r="LD148" s="40">
        <v>0.5</v>
      </c>
      <c r="LE148" s="40">
        <v>0.5</v>
      </c>
      <c r="LF148" s="40">
        <v>0.5</v>
      </c>
      <c r="LG148" s="40">
        <v>0.5</v>
      </c>
      <c r="LH148" s="40">
        <v>0.5</v>
      </c>
      <c r="LI148" s="40">
        <v>0.5</v>
      </c>
      <c r="LJ148" s="40">
        <v>0.5</v>
      </c>
      <c r="LK148" s="40">
        <v>0.5</v>
      </c>
      <c r="LL148" s="336" t="s">
        <v>851</v>
      </c>
      <c r="LM148" s="336" t="s">
        <v>851</v>
      </c>
      <c r="LN148" s="336" t="s">
        <v>1737</v>
      </c>
      <c r="LO148" s="40"/>
      <c r="LP148" s="40"/>
      <c r="LQ148" s="40"/>
      <c r="LR148" s="40"/>
      <c r="LS148" s="40"/>
      <c r="LT148" s="40"/>
      <c r="LU148" s="40"/>
      <c r="LV148" s="40"/>
      <c r="LW148" s="40"/>
      <c r="LX148" s="40"/>
      <c r="LY148" s="40"/>
      <c r="LZ148" s="40"/>
      <c r="MA148" s="40"/>
      <c r="MB148" s="40"/>
      <c r="MC148" s="40"/>
      <c r="MD148" s="40"/>
      <c r="ME148" s="40"/>
      <c r="MF148" s="40"/>
      <c r="MG148" s="40"/>
      <c r="MH148" s="40"/>
      <c r="MI148" s="40"/>
      <c r="MJ148" s="40"/>
      <c r="MK148" s="40"/>
      <c r="ML148" s="40"/>
      <c r="MM148" s="40"/>
      <c r="MN148" s="40"/>
      <c r="MO148" s="40"/>
      <c r="MP148" s="40"/>
      <c r="MQ148" s="40"/>
      <c r="MR148" s="40"/>
      <c r="MS148" s="40"/>
      <c r="MT148" s="40"/>
      <c r="MU148" s="40"/>
      <c r="MV148" s="40"/>
      <c r="MW148" s="40"/>
      <c r="MX148" s="40"/>
      <c r="MY148" s="336" t="s">
        <v>851</v>
      </c>
      <c r="MZ148" s="336" t="s">
        <v>1737</v>
      </c>
      <c r="NA148" s="40"/>
      <c r="NB148" s="40"/>
      <c r="NC148" s="40"/>
      <c r="ND148" s="40"/>
      <c r="NE148" s="40"/>
      <c r="NF148" s="40"/>
      <c r="NG148" s="40"/>
      <c r="NH148" s="40"/>
      <c r="NI148" s="40"/>
      <c r="NJ148" s="40"/>
      <c r="NK148" s="40"/>
      <c r="NL148" s="40"/>
      <c r="NM148" s="40"/>
      <c r="NN148" s="40"/>
      <c r="NO148" s="40"/>
      <c r="NP148" s="40"/>
      <c r="NQ148" s="40"/>
      <c r="NR148" s="40"/>
      <c r="NS148" s="40"/>
      <c r="NT148" s="40"/>
      <c r="NU148" s="40"/>
      <c r="NV148" s="40"/>
      <c r="NW148" s="40"/>
      <c r="NX148" s="40"/>
      <c r="NY148" s="40"/>
      <c r="NZ148" s="40"/>
      <c r="OA148" s="40"/>
      <c r="OB148" s="40"/>
      <c r="OC148" s="40"/>
      <c r="OD148" s="40"/>
      <c r="OE148" s="40"/>
      <c r="OF148" s="40"/>
      <c r="OG148" s="40"/>
      <c r="OH148" s="40"/>
      <c r="OI148" s="40"/>
      <c r="OJ148" s="40"/>
      <c r="OK148" s="336" t="s">
        <v>851</v>
      </c>
      <c r="OL148" s="336" t="s">
        <v>851</v>
      </c>
      <c r="OM148" s="336" t="s">
        <v>1737</v>
      </c>
      <c r="ON148" s="40"/>
      <c r="OO148" s="40"/>
      <c r="OP148" s="40"/>
      <c r="OQ148" s="40"/>
      <c r="OR148" s="40"/>
      <c r="OS148" s="40"/>
      <c r="OT148" s="40"/>
      <c r="OU148" s="40"/>
      <c r="OV148" s="40"/>
      <c r="OW148" s="40"/>
      <c r="OX148" s="40"/>
      <c r="OY148" s="40"/>
      <c r="OZ148" s="40"/>
      <c r="PA148" s="40"/>
      <c r="PB148" s="40"/>
      <c r="PC148" s="40"/>
      <c r="PD148" s="40"/>
      <c r="PE148" s="40"/>
      <c r="PF148" s="40"/>
      <c r="PG148" s="40"/>
      <c r="PH148" s="40"/>
      <c r="PI148" s="40"/>
      <c r="PJ148" s="40"/>
      <c r="PK148" s="40"/>
      <c r="PL148" s="40"/>
      <c r="PM148" s="40"/>
      <c r="PN148" s="40"/>
      <c r="PO148" s="40"/>
      <c r="PP148" s="40"/>
      <c r="PQ148" s="40"/>
      <c r="PR148" s="40"/>
      <c r="PS148" s="40"/>
      <c r="PT148" s="40"/>
      <c r="PU148" s="40"/>
      <c r="PV148" s="40"/>
      <c r="PW148" s="40"/>
      <c r="PX148" s="336" t="s">
        <v>851</v>
      </c>
      <c r="PY148" s="336" t="s">
        <v>851</v>
      </c>
      <c r="PZ148" s="40"/>
      <c r="QA148" s="40"/>
      <c r="QB148" s="40"/>
      <c r="QC148" s="40"/>
      <c r="QD148" s="40"/>
      <c r="QE148" s="40"/>
      <c r="QF148" s="40"/>
      <c r="QG148" s="40"/>
      <c r="QH148" s="40"/>
      <c r="QI148" s="40"/>
      <c r="QJ148" s="40"/>
      <c r="QK148" s="40"/>
      <c r="QL148" s="40"/>
      <c r="QM148" s="40"/>
      <c r="QN148" s="40"/>
      <c r="QO148" s="40"/>
      <c r="QP148" s="40"/>
      <c r="QQ148" s="40"/>
      <c r="QR148" s="40"/>
      <c r="QS148" s="336" t="s">
        <v>851</v>
      </c>
      <c r="QT148" s="336" t="s">
        <v>851</v>
      </c>
      <c r="QU148" s="336" t="s">
        <v>851</v>
      </c>
      <c r="QV148" s="336" t="s">
        <v>851</v>
      </c>
      <c r="QW148" s="40"/>
      <c r="QX148" s="336" t="s">
        <v>851</v>
      </c>
      <c r="QY148" s="336" t="s">
        <v>851</v>
      </c>
      <c r="QZ148" s="336" t="s">
        <v>851</v>
      </c>
      <c r="RA148" s="336" t="s">
        <v>851</v>
      </c>
      <c r="RB148" s="336" t="s">
        <v>851</v>
      </c>
      <c r="RC148" s="336" t="s">
        <v>851</v>
      </c>
      <c r="RD148" s="336" t="s">
        <v>851</v>
      </c>
      <c r="RE148" s="336" t="s">
        <v>851</v>
      </c>
      <c r="RF148" s="40"/>
      <c r="RG148" s="40"/>
      <c r="RH148" s="336" t="s">
        <v>1737</v>
      </c>
      <c r="RI148" s="336" t="s">
        <v>851</v>
      </c>
      <c r="RJ148" s="40"/>
      <c r="RK148" s="40"/>
      <c r="RL148" s="336" t="s">
        <v>1737</v>
      </c>
      <c r="RM148" s="336" t="s">
        <v>851</v>
      </c>
      <c r="RN148" s="40"/>
      <c r="RO148" s="40"/>
      <c r="RP148" s="336" t="s">
        <v>1737</v>
      </c>
      <c r="RQ148" s="336" t="s">
        <v>851</v>
      </c>
      <c r="RR148" s="40"/>
      <c r="RS148" s="40"/>
      <c r="RT148" s="336" t="s">
        <v>1737</v>
      </c>
      <c r="RU148" s="336" t="s">
        <v>851</v>
      </c>
      <c r="RV148" s="40"/>
      <c r="RW148" s="40"/>
      <c r="RX148" s="336" t="s">
        <v>1737</v>
      </c>
      <c r="RY148" s="336" t="s">
        <v>851</v>
      </c>
      <c r="RZ148" s="336" t="s">
        <v>470</v>
      </c>
      <c r="SA148" s="40">
        <v>0.22939208149909973</v>
      </c>
      <c r="SB148" s="40">
        <v>0.23161929845809937</v>
      </c>
      <c r="SC148" s="40">
        <v>0.22486382722854614</v>
      </c>
      <c r="SD148" s="40">
        <v>0.21620720624923706</v>
      </c>
      <c r="SE148" s="40">
        <v>0.20933203399181366</v>
      </c>
      <c r="SF148" s="336" t="s">
        <v>851</v>
      </c>
      <c r="SG148" s="336" t="s">
        <v>851</v>
      </c>
      <c r="SH148" s="40">
        <v>0.22954016923904419</v>
      </c>
      <c r="SI148" s="40">
        <v>0.23385724425315857</v>
      </c>
      <c r="SJ148" s="40">
        <v>0.22221611440181732</v>
      </c>
      <c r="SK148" s="40">
        <v>0.20435132086277008</v>
      </c>
      <c r="SL148" s="40">
        <v>0.21253371238708496</v>
      </c>
      <c r="SM148" s="336" t="s">
        <v>470</v>
      </c>
      <c r="SN148" s="336" t="s">
        <v>851</v>
      </c>
      <c r="SO148" s="336" t="s">
        <v>851</v>
      </c>
      <c r="SP148" s="40"/>
      <c r="SQ148" s="40"/>
      <c r="SR148" s="40"/>
      <c r="SS148" s="40"/>
      <c r="ST148" s="40"/>
      <c r="SU148" s="336" t="s">
        <v>1737</v>
      </c>
      <c r="SV148" s="336" t="s">
        <v>851</v>
      </c>
      <c r="SW148" s="336" t="s">
        <v>851</v>
      </c>
      <c r="SX148" s="40">
        <v>1.7459375783801079E-2</v>
      </c>
      <c r="SY148" s="40">
        <v>1.5987774357199669E-2</v>
      </c>
      <c r="SZ148" s="40">
        <v>2.2071540355682373E-2</v>
      </c>
      <c r="TA148" s="40">
        <v>3.1135020777583122E-2</v>
      </c>
      <c r="TB148" s="40">
        <v>6.3247092068195343E-2</v>
      </c>
      <c r="TC148" s="336" t="s">
        <v>840</v>
      </c>
      <c r="TD148" s="336" t="s">
        <v>851</v>
      </c>
      <c r="TE148" s="336" t="s">
        <v>851</v>
      </c>
      <c r="TF148" s="336" t="s">
        <v>851</v>
      </c>
      <c r="TG148" s="40"/>
      <c r="TH148" s="40"/>
      <c r="TI148" s="40"/>
      <c r="TJ148" s="40"/>
      <c r="TK148" s="40"/>
      <c r="TL148" s="336" t="s">
        <v>1737</v>
      </c>
      <c r="TM148" s="336" t="s">
        <v>851</v>
      </c>
      <c r="TN148" s="336" t="s">
        <v>851</v>
      </c>
      <c r="TO148" s="336" t="s">
        <v>851</v>
      </c>
      <c r="TP148" s="40">
        <v>9.7773494198918343E-3</v>
      </c>
      <c r="TQ148" s="40">
        <v>1.0905871167778969E-2</v>
      </c>
      <c r="TR148" s="40">
        <v>1.7662156373262405E-2</v>
      </c>
      <c r="TS148" s="40">
        <v>2.5588596239686012E-2</v>
      </c>
      <c r="TT148" s="40">
        <v>5.6779660284519196E-2</v>
      </c>
      <c r="TU148" s="336" t="s">
        <v>840</v>
      </c>
      <c r="TV148" s="336" t="s">
        <v>851</v>
      </c>
      <c r="TW148" s="40">
        <v>5010</v>
      </c>
      <c r="TX148" s="336" t="s">
        <v>840</v>
      </c>
      <c r="TY148" s="336" t="s">
        <v>851</v>
      </c>
      <c r="TZ148" s="40"/>
      <c r="UA148" s="336" t="s">
        <v>1737</v>
      </c>
      <c r="UB148" s="336" t="s">
        <v>851</v>
      </c>
      <c r="UC148" s="40">
        <v>3595.2084502729999</v>
      </c>
      <c r="UD148" s="336" t="s">
        <v>840</v>
      </c>
      <c r="UE148" s="336" t="s">
        <v>851</v>
      </c>
      <c r="UF148" s="336" t="s">
        <v>851</v>
      </c>
      <c r="UG148" s="40"/>
      <c r="UH148" s="40"/>
      <c r="UI148" s="40"/>
      <c r="UJ148" s="40"/>
      <c r="UK148" s="40"/>
      <c r="UL148" s="336" t="s">
        <v>1737</v>
      </c>
      <c r="UM148" s="336" t="s">
        <v>851</v>
      </c>
      <c r="UN148" s="336" t="s">
        <v>851</v>
      </c>
      <c r="UO148" s="336" t="s">
        <v>851</v>
      </c>
      <c r="UP148" s="40">
        <v>0.19357194006443024</v>
      </c>
      <c r="UQ148" s="40">
        <v>0.19357194006443024</v>
      </c>
      <c r="UR148" s="40">
        <v>0.19625188410282135</v>
      </c>
      <c r="US148" s="40">
        <v>0.24965374171733856</v>
      </c>
      <c r="UT148" s="40">
        <v>0.18038532137870789</v>
      </c>
      <c r="UU148" s="336" t="s">
        <v>840</v>
      </c>
    </row>
    <row r="149" spans="1:567">
      <c r="A149" s="336" t="s">
        <v>426</v>
      </c>
      <c r="B149" s="336" t="s">
        <v>112</v>
      </c>
      <c r="C149" s="336" t="s">
        <v>335</v>
      </c>
      <c r="D149" s="40">
        <v>4.3599426746368408E-2</v>
      </c>
      <c r="E149" s="336" t="s">
        <v>436</v>
      </c>
      <c r="F149" s="40">
        <v>6.3864529132843018E-2</v>
      </c>
      <c r="G149" s="336" t="s">
        <v>1741</v>
      </c>
      <c r="H149" s="40">
        <v>6.0737285763025284E-2</v>
      </c>
      <c r="I149" s="336" t="s">
        <v>1447</v>
      </c>
      <c r="J149" s="40">
        <v>4.7549065202474594E-2</v>
      </c>
      <c r="K149" s="336" t="s">
        <v>1803</v>
      </c>
      <c r="L149" s="336" t="s">
        <v>436</v>
      </c>
      <c r="M149" s="40">
        <v>0.45458489656448364</v>
      </c>
      <c r="N149" s="40"/>
      <c r="O149" s="336" t="s">
        <v>1736</v>
      </c>
      <c r="P149" s="40"/>
      <c r="Q149" s="336" t="s">
        <v>1736</v>
      </c>
      <c r="R149" s="40"/>
      <c r="S149" s="336" t="s">
        <v>1736</v>
      </c>
      <c r="T149" s="40">
        <v>0.45458489656448364</v>
      </c>
      <c r="U149" s="336" t="s">
        <v>436</v>
      </c>
      <c r="V149" s="336" t="s">
        <v>851</v>
      </c>
      <c r="W149" s="336" t="s">
        <v>1741</v>
      </c>
      <c r="X149" s="40">
        <v>0.45416209101676941</v>
      </c>
      <c r="Y149" s="40"/>
      <c r="Z149" s="336" t="s">
        <v>1736</v>
      </c>
      <c r="AA149" s="40"/>
      <c r="AB149" s="336" t="s">
        <v>1736</v>
      </c>
      <c r="AC149" s="40"/>
      <c r="AD149" s="336" t="s">
        <v>1736</v>
      </c>
      <c r="AE149" s="40">
        <v>0.45416209101676941</v>
      </c>
      <c r="AF149" s="336" t="s">
        <v>1741</v>
      </c>
      <c r="AG149" s="336" t="s">
        <v>851</v>
      </c>
      <c r="AH149" s="336" t="s">
        <v>1447</v>
      </c>
      <c r="AI149" s="40">
        <v>0.45416209101676941</v>
      </c>
      <c r="AJ149" s="40"/>
      <c r="AK149" s="336" t="s">
        <v>1736</v>
      </c>
      <c r="AL149" s="40"/>
      <c r="AM149" s="336" t="s">
        <v>1736</v>
      </c>
      <c r="AN149" s="40"/>
      <c r="AO149" s="336" t="s">
        <v>1736</v>
      </c>
      <c r="AP149" s="40">
        <v>0.45416209101676941</v>
      </c>
      <c r="AQ149" s="336" t="s">
        <v>1447</v>
      </c>
      <c r="AR149" s="336" t="s">
        <v>851</v>
      </c>
      <c r="AS149" s="336" t="s">
        <v>1803</v>
      </c>
      <c r="AT149" s="40">
        <v>0.40408957004547119</v>
      </c>
      <c r="AU149" s="40"/>
      <c r="AV149" s="336" t="s">
        <v>1736</v>
      </c>
      <c r="AW149" s="40"/>
      <c r="AX149" s="336" t="s">
        <v>1736</v>
      </c>
      <c r="AY149" s="40"/>
      <c r="AZ149" s="336" t="s">
        <v>1736</v>
      </c>
      <c r="BA149" s="40">
        <v>0.40408957004547119</v>
      </c>
      <c r="BB149" s="336" t="s">
        <v>1803</v>
      </c>
      <c r="BC149" s="336" t="s">
        <v>851</v>
      </c>
      <c r="BD149" s="336" t="s">
        <v>436</v>
      </c>
      <c r="BE149" s="40">
        <v>3.0242438316345215</v>
      </c>
      <c r="BF149" s="336" t="s">
        <v>827</v>
      </c>
      <c r="BG149" s="40">
        <v>3.1210217475891113</v>
      </c>
      <c r="BH149" s="336" t="s">
        <v>1447</v>
      </c>
      <c r="BI149" s="40">
        <v>3.6854007244110107</v>
      </c>
      <c r="BJ149" s="336" t="s">
        <v>1803</v>
      </c>
      <c r="BK149" s="40">
        <v>4.2758617401123047</v>
      </c>
      <c r="BL149" s="336" t="s">
        <v>851</v>
      </c>
      <c r="BM149" s="40">
        <v>4.5359406471252441</v>
      </c>
      <c r="BN149" s="336" t="s">
        <v>838</v>
      </c>
      <c r="BO149" s="336" t="s">
        <v>851</v>
      </c>
      <c r="BP149" s="336" t="s">
        <v>436</v>
      </c>
      <c r="BQ149" s="40">
        <v>1.0994084179401398E-2</v>
      </c>
      <c r="BR149" s="40">
        <v>1.142784021794796E-2</v>
      </c>
      <c r="BS149" s="40">
        <v>1.1593238450586796E-2</v>
      </c>
      <c r="BT149" s="40">
        <v>1.0792780667543411E-2</v>
      </c>
      <c r="BU149" s="40">
        <v>1.0661661624908447E-2</v>
      </c>
      <c r="BV149" s="336" t="s">
        <v>851</v>
      </c>
      <c r="BW149" s="336" t="s">
        <v>827</v>
      </c>
      <c r="BX149" s="40">
        <v>1.0539587587118149E-2</v>
      </c>
      <c r="BY149" s="40">
        <v>1.0817426256835461E-2</v>
      </c>
      <c r="BZ149" s="40">
        <v>1.1118448339402676E-2</v>
      </c>
      <c r="CA149" s="40">
        <v>1.1234244331717491E-2</v>
      </c>
      <c r="CB149" s="40">
        <v>9.6781346946954727E-3</v>
      </c>
      <c r="CC149" s="336" t="s">
        <v>851</v>
      </c>
      <c r="CD149" s="336" t="s">
        <v>1447</v>
      </c>
      <c r="CE149" s="40">
        <v>1.0597960092127323E-2</v>
      </c>
      <c r="CF149" s="40">
        <v>1.0822600685060024E-2</v>
      </c>
      <c r="CG149" s="40">
        <v>1.0892973281443119E-2</v>
      </c>
      <c r="CH149" s="40">
        <v>1.0243773460388184E-2</v>
      </c>
      <c r="CI149" s="40">
        <v>1.0382669977843761E-2</v>
      </c>
      <c r="CJ149" s="336" t="s">
        <v>851</v>
      </c>
      <c r="CK149" s="336" t="s">
        <v>1803</v>
      </c>
      <c r="CL149" s="40">
        <v>1.0710154660046101E-2</v>
      </c>
      <c r="CM149" s="40">
        <v>1.0875079780817032E-2</v>
      </c>
      <c r="CN149" s="40">
        <v>1.0811293497681618E-2</v>
      </c>
      <c r="CO149" s="40">
        <v>1.038834173232317E-2</v>
      </c>
      <c r="CP149" s="40">
        <v>1.08806062489748E-2</v>
      </c>
      <c r="CQ149" s="336" t="s">
        <v>851</v>
      </c>
      <c r="CR149" s="40">
        <v>2.5319232940673828</v>
      </c>
      <c r="CS149" s="40">
        <v>2.8940901756286621</v>
      </c>
      <c r="CT149" s="40">
        <v>3.2752611637115479</v>
      </c>
      <c r="CU149" s="40">
        <v>3.6858079433441162</v>
      </c>
      <c r="CV149" s="40">
        <v>4.1393017768859863</v>
      </c>
      <c r="CW149" s="336" t="s">
        <v>1741</v>
      </c>
      <c r="CX149" s="336" t="s">
        <v>851</v>
      </c>
      <c r="CY149" s="40">
        <v>2.7503185272216797</v>
      </c>
      <c r="CZ149" s="40">
        <v>3.1206185817718506</v>
      </c>
      <c r="DA149" s="40">
        <v>3.5191950798034668</v>
      </c>
      <c r="DB149" s="40">
        <v>3.9498734474182129</v>
      </c>
      <c r="DC149" s="40">
        <v>4.44061279296875</v>
      </c>
      <c r="DD149" s="336" t="s">
        <v>1447</v>
      </c>
      <c r="DE149" s="336" t="s">
        <v>851</v>
      </c>
      <c r="DF149" s="40">
        <v>4.6535758972167969</v>
      </c>
      <c r="DG149" s="336" t="s">
        <v>1803</v>
      </c>
      <c r="DH149" s="336" t="s">
        <v>851</v>
      </c>
      <c r="DI149" s="336" t="s">
        <v>851</v>
      </c>
      <c r="DJ149" s="336">
        <v>4.7</v>
      </c>
      <c r="DK149" s="336" t="s">
        <v>1738</v>
      </c>
      <c r="DL149" s="336" t="s">
        <v>851</v>
      </c>
      <c r="DM149" s="336" t="s">
        <v>851</v>
      </c>
      <c r="DN149" s="336" t="s">
        <v>436</v>
      </c>
      <c r="DO149" s="40">
        <v>-9.8392041400074959E-3</v>
      </c>
      <c r="DP149" s="40">
        <v>-1.2513966299593449E-2</v>
      </c>
      <c r="DQ149" s="40">
        <v>-1.5638193115592003E-2</v>
      </c>
      <c r="DR149" s="40">
        <v>-1.461713295429945E-2</v>
      </c>
      <c r="DS149" s="40">
        <v>-5.8420426212251186E-3</v>
      </c>
      <c r="DT149" s="336" t="s">
        <v>851</v>
      </c>
      <c r="DU149" s="336" t="s">
        <v>827</v>
      </c>
      <c r="DV149" s="40">
        <v>-1.4367326162755489E-2</v>
      </c>
      <c r="DW149" s="40">
        <v>-1.6399824991822243E-2</v>
      </c>
      <c r="DX149" s="40">
        <v>-1.7159484326839447E-2</v>
      </c>
      <c r="DY149" s="40">
        <v>-2.843824215233326E-2</v>
      </c>
      <c r="DZ149" s="40">
        <v>-9.9078519269824028E-3</v>
      </c>
      <c r="EA149" s="336" t="s">
        <v>851</v>
      </c>
      <c r="EB149" s="336" t="s">
        <v>1447</v>
      </c>
      <c r="EC149" s="40">
        <v>-3.2199449837207794E-2</v>
      </c>
      <c r="ED149" s="40">
        <v>-2.995496429502964E-2</v>
      </c>
      <c r="EE149" s="40">
        <v>-2.5614779442548752E-2</v>
      </c>
      <c r="EF149" s="40">
        <v>1.8721012747846544E-4</v>
      </c>
      <c r="EG149" s="40">
        <v>1.6249936074018478E-2</v>
      </c>
      <c r="EH149" s="336" t="s">
        <v>851</v>
      </c>
      <c r="EI149" s="336" t="s">
        <v>1803</v>
      </c>
      <c r="EJ149" s="40">
        <v>-4.9889795482158661E-3</v>
      </c>
      <c r="EK149" s="40">
        <v>1.9750315696001053E-3</v>
      </c>
      <c r="EL149" s="40">
        <v>2.2340641589835286E-4</v>
      </c>
      <c r="EM149" s="40">
        <v>8.3555961027741432E-3</v>
      </c>
      <c r="EN149" s="40">
        <v>3.1530115753412247E-2</v>
      </c>
      <c r="EO149" s="336" t="s">
        <v>851</v>
      </c>
      <c r="EP149" s="336" t="s">
        <v>851</v>
      </c>
      <c r="EQ149" s="336" t="s">
        <v>851</v>
      </c>
      <c r="ER149" s="40">
        <v>0.46539999999999998</v>
      </c>
      <c r="ES149" s="336" t="s">
        <v>1739</v>
      </c>
      <c r="ET149" s="336" t="s">
        <v>851</v>
      </c>
      <c r="EU149" s="336" t="s">
        <v>851</v>
      </c>
      <c r="EV149" s="40">
        <v>0.63869999999999993</v>
      </c>
      <c r="EW149" s="336" t="s">
        <v>1739</v>
      </c>
      <c r="EX149" s="336" t="s">
        <v>851</v>
      </c>
      <c r="EY149" s="336" t="s">
        <v>851</v>
      </c>
      <c r="EZ149" s="40">
        <v>0.29070000000000001</v>
      </c>
      <c r="FA149" s="336" t="s">
        <v>1739</v>
      </c>
      <c r="FB149" s="336" t="s">
        <v>851</v>
      </c>
      <c r="FC149" s="40">
        <v>-0.1545981764793396</v>
      </c>
      <c r="FD149" s="40">
        <v>-0.14807009696960449</v>
      </c>
      <c r="FE149" s="40">
        <v>-0.13458770513534546</v>
      </c>
      <c r="FF149" s="40">
        <v>-0.11130648851394653</v>
      </c>
      <c r="FG149" s="40">
        <v>-0.10960607975721359</v>
      </c>
      <c r="FH149" s="336" t="s">
        <v>838</v>
      </c>
      <c r="FI149" s="336" t="s">
        <v>851</v>
      </c>
      <c r="FJ149" s="40">
        <v>-0.14976099133491516</v>
      </c>
      <c r="FK149" s="40">
        <v>-0.14976099133491516</v>
      </c>
      <c r="FL149" s="40">
        <v>-0.14976099133491516</v>
      </c>
      <c r="FM149" s="40">
        <v>-0.12354383617639542</v>
      </c>
      <c r="FN149" s="40">
        <v>-0.10934675484895706</v>
      </c>
      <c r="FO149" s="336" t="s">
        <v>840</v>
      </c>
      <c r="FP149" s="336" t="s">
        <v>851</v>
      </c>
      <c r="FQ149" s="40">
        <v>0.73408573865890503</v>
      </c>
      <c r="FR149" s="336" t="s">
        <v>840</v>
      </c>
      <c r="FS149" s="336" t="s">
        <v>851</v>
      </c>
      <c r="FT149" s="336" t="s">
        <v>851</v>
      </c>
      <c r="FU149" s="40">
        <v>7.4541710317134857E-2</v>
      </c>
      <c r="FV149" s="40">
        <v>7.7714964747428894E-2</v>
      </c>
      <c r="FW149" s="40">
        <v>7.5250871479511261E-2</v>
      </c>
      <c r="FX149" s="40">
        <v>4.0829364210367203E-2</v>
      </c>
      <c r="FY149" s="40">
        <v>-0.11624810099601746</v>
      </c>
      <c r="FZ149" s="336" t="s">
        <v>840</v>
      </c>
      <c r="GA149" s="336" t="s">
        <v>851</v>
      </c>
      <c r="GB149" s="336" t="s">
        <v>851</v>
      </c>
      <c r="GC149" s="336" t="s">
        <v>851</v>
      </c>
      <c r="GD149" s="336" t="s">
        <v>851</v>
      </c>
      <c r="GE149" s="336" t="s">
        <v>851</v>
      </c>
      <c r="GF149" s="336" t="s">
        <v>851</v>
      </c>
      <c r="GG149" s="336" t="s">
        <v>851</v>
      </c>
      <c r="GH149" s="336" t="s">
        <v>851</v>
      </c>
      <c r="GI149" s="336" t="s">
        <v>851</v>
      </c>
      <c r="GJ149" s="336" t="s">
        <v>851</v>
      </c>
      <c r="GK149" s="40">
        <v>2630217</v>
      </c>
      <c r="GL149" s="40">
        <v>2702405</v>
      </c>
      <c r="GM149" s="40">
        <v>2778097</v>
      </c>
      <c r="GN149" s="40">
        <v>2857150</v>
      </c>
      <c r="GO149" s="40">
        <v>2939246</v>
      </c>
      <c r="GP149" s="40">
        <v>3024198</v>
      </c>
      <c r="GQ149" s="40">
        <v>3111908</v>
      </c>
      <c r="GR149" s="40">
        <v>3202512</v>
      </c>
      <c r="GS149" s="40">
        <v>3296237</v>
      </c>
      <c r="GT149" s="40">
        <v>3393408</v>
      </c>
      <c r="GU149" s="40">
        <v>3494200</v>
      </c>
      <c r="GV149" s="40">
        <v>3598646</v>
      </c>
      <c r="GW149" s="40">
        <v>3706555</v>
      </c>
      <c r="GX149" s="40">
        <v>3817497</v>
      </c>
      <c r="GY149" s="40">
        <v>3930894</v>
      </c>
      <c r="GZ149" s="40">
        <v>4046304</v>
      </c>
      <c r="HA149" s="40">
        <v>4163532</v>
      </c>
      <c r="HB149" s="40">
        <v>4282582</v>
      </c>
      <c r="HC149" s="40">
        <v>4403312</v>
      </c>
      <c r="HD149" s="40">
        <v>4525698</v>
      </c>
      <c r="HE149" s="40">
        <v>4649660</v>
      </c>
      <c r="HF149" s="40">
        <v>4775000</v>
      </c>
      <c r="HG149" s="40">
        <v>4902000</v>
      </c>
      <c r="HH149" s="40">
        <v>5030000</v>
      </c>
      <c r="HI149" s="40">
        <v>5160000</v>
      </c>
      <c r="HJ149" s="40">
        <v>5291000</v>
      </c>
      <c r="HK149" s="40">
        <v>5423000</v>
      </c>
      <c r="HL149" s="40">
        <v>5557000</v>
      </c>
      <c r="HM149" s="40">
        <v>5692000</v>
      </c>
      <c r="HN149" s="40">
        <v>5829000</v>
      </c>
      <c r="HO149" s="40">
        <v>5967000</v>
      </c>
      <c r="HP149" s="40">
        <v>6107000</v>
      </c>
      <c r="HQ149" s="40">
        <v>6248000</v>
      </c>
      <c r="HR149" s="40">
        <v>6391000</v>
      </c>
      <c r="HS149" s="40">
        <v>6535000</v>
      </c>
      <c r="HT149" s="40">
        <v>6681000</v>
      </c>
      <c r="HU149" s="40">
        <v>6828000</v>
      </c>
      <c r="HV149" s="40">
        <v>6977000</v>
      </c>
      <c r="HW149" s="40">
        <v>7127000</v>
      </c>
      <c r="HX149" s="40">
        <v>7279000</v>
      </c>
      <c r="HY149" s="40">
        <v>7432000</v>
      </c>
      <c r="HZ149" s="40">
        <v>7586000</v>
      </c>
      <c r="IA149" s="40">
        <v>7742000</v>
      </c>
      <c r="IB149" s="40">
        <v>7899000</v>
      </c>
      <c r="IC149" s="40">
        <v>8056000</v>
      </c>
      <c r="ID149" s="40">
        <v>8215000</v>
      </c>
      <c r="IE149" s="40">
        <v>8376000</v>
      </c>
      <c r="IF149" s="40">
        <v>8537000</v>
      </c>
      <c r="IG149" s="40">
        <v>8699000</v>
      </c>
      <c r="IH149" s="40">
        <v>8861000</v>
      </c>
      <c r="II149" s="40">
        <v>9025000</v>
      </c>
      <c r="IJ149" s="336" t="s">
        <v>851</v>
      </c>
      <c r="IK149" s="336" t="s">
        <v>851</v>
      </c>
      <c r="IL149" s="336" t="s">
        <v>851</v>
      </c>
      <c r="IM149" s="40">
        <v>2.8559880331158638E-2</v>
      </c>
      <c r="IN149" s="40">
        <v>2.8192346915602684E-2</v>
      </c>
      <c r="IO149" s="40">
        <v>2.7800885960459709E-2</v>
      </c>
      <c r="IP149" s="40">
        <v>2.7414834126830101E-2</v>
      </c>
      <c r="IQ149" s="40">
        <v>2.7022279798984528E-2</v>
      </c>
      <c r="IR149" s="40">
        <v>2.6599874719977379E-2</v>
      </c>
      <c r="IS149" s="40">
        <v>2.6249311864376068E-2</v>
      </c>
      <c r="IT149" s="40">
        <v>2.5776699185371399E-2</v>
      </c>
      <c r="IU149" s="40">
        <v>2.551659569144249E-2</v>
      </c>
      <c r="IV149" s="40">
        <v>2.5070684030652046E-2</v>
      </c>
      <c r="IW149" s="40">
        <v>2.464190311729908E-2</v>
      </c>
      <c r="IX149" s="40">
        <v>2.4409227073192596E-2</v>
      </c>
      <c r="IY149" s="40">
        <v>2.40032859146595E-2</v>
      </c>
      <c r="IZ149" s="40">
        <v>2.378377877175808E-2</v>
      </c>
      <c r="JA149" s="40">
        <v>2.3398829624056816E-2</v>
      </c>
      <c r="JB149" s="40">
        <v>2.3191366344690323E-2</v>
      </c>
      <c r="JC149" s="40">
        <v>2.2825758904218674E-2</v>
      </c>
      <c r="JD149" s="40">
        <v>2.2629337385296822E-2</v>
      </c>
      <c r="JE149" s="40">
        <v>2.2281596437096596E-2</v>
      </c>
      <c r="JF149" s="40">
        <v>2.2095330059528351E-2</v>
      </c>
      <c r="JG149" s="40">
        <v>2.1764127537608147E-2</v>
      </c>
      <c r="JH149" s="40">
        <v>2.1587220951914787E-2</v>
      </c>
      <c r="JI149" s="40">
        <v>2.1271362900733948E-2</v>
      </c>
      <c r="JJ149" s="40">
        <v>2.1103100851178169E-2</v>
      </c>
      <c r="JK149" s="40">
        <v>2.0801510661840439E-2</v>
      </c>
      <c r="JL149" s="40">
        <v>2.0509442314505577E-2</v>
      </c>
      <c r="JM149" s="40">
        <v>2.0355608314275742E-2</v>
      </c>
      <c r="JN149" s="40">
        <v>2.0076116546988487E-2</v>
      </c>
      <c r="JO149" s="40">
        <v>1.9680986180901527E-2</v>
      </c>
      <c r="JP149" s="40">
        <v>1.954459585249424E-2</v>
      </c>
      <c r="JQ149" s="40">
        <v>1.9408721476793289E-2</v>
      </c>
      <c r="JR149" s="40">
        <v>1.9039183855056763E-2</v>
      </c>
      <c r="JS149" s="40">
        <v>1.8798418343067169E-2</v>
      </c>
      <c r="JT149" s="40">
        <v>1.8451549112796783E-2</v>
      </c>
      <c r="JU149" s="40">
        <v>1.8338879570364952E-2</v>
      </c>
      <c r="JV149" s="336" t="s">
        <v>1740</v>
      </c>
      <c r="JW149" s="336" t="s">
        <v>851</v>
      </c>
      <c r="JX149" s="336" t="s">
        <v>851</v>
      </c>
      <c r="JY149" s="336" t="s">
        <v>851</v>
      </c>
      <c r="JZ149" s="336" t="s">
        <v>851</v>
      </c>
      <c r="KA149" s="336" t="s">
        <v>1740</v>
      </c>
      <c r="KB149" s="40">
        <v>0.50108642356085997</v>
      </c>
      <c r="KC149" s="40">
        <v>0.50131715091897899</v>
      </c>
      <c r="KD149" s="40">
        <v>0.50154789797369903</v>
      </c>
      <c r="KE149" s="40">
        <v>0.50177343781226502</v>
      </c>
      <c r="KF149" s="40">
        <v>0.50198731775739303</v>
      </c>
      <c r="KG149" s="40">
        <v>0.50218317038235094</v>
      </c>
      <c r="KH149" s="40">
        <v>0.50236183040809501</v>
      </c>
      <c r="KI149" s="40">
        <v>0.50252520461633998</v>
      </c>
      <c r="KJ149" s="40">
        <v>0.50267333541010895</v>
      </c>
      <c r="KK149" s="40">
        <v>0.50280732565578401</v>
      </c>
      <c r="KL149" s="40">
        <v>0.50293122830732306</v>
      </c>
      <c r="KM149" s="40">
        <v>0.50304312295514797</v>
      </c>
      <c r="KN149" s="40">
        <v>0.50314404973472104</v>
      </c>
      <c r="KO149" s="40">
        <v>0.50323302383602997</v>
      </c>
      <c r="KP149" s="40">
        <v>0.50331059932183997</v>
      </c>
      <c r="KQ149" s="40">
        <v>0.503378314968421</v>
      </c>
      <c r="KR149" s="40">
        <v>0.50343441581526105</v>
      </c>
      <c r="KS149" s="40">
        <v>0.50348172964210902</v>
      </c>
      <c r="KT149" s="40">
        <v>0.50351968707355499</v>
      </c>
      <c r="KU149" s="40">
        <v>0.50354827198481</v>
      </c>
      <c r="KV149" s="40">
        <v>0.50356782764261099</v>
      </c>
      <c r="KW149" s="40">
        <v>0.50357914765349698</v>
      </c>
      <c r="KX149" s="40">
        <v>0.50358247093174902</v>
      </c>
      <c r="KY149" s="40">
        <v>0.50357881911526403</v>
      </c>
      <c r="KZ149" s="40">
        <v>0.50356770310643395</v>
      </c>
      <c r="LA149" s="40">
        <v>0.50354981139209298</v>
      </c>
      <c r="LB149" s="40">
        <v>0.50352678972171194</v>
      </c>
      <c r="LC149" s="40">
        <v>0.50349740405598897</v>
      </c>
      <c r="LD149" s="40">
        <v>0.50346283192462304</v>
      </c>
      <c r="LE149" s="40">
        <v>0.50342376868885408</v>
      </c>
      <c r="LF149" s="40">
        <v>0.50337880728230699</v>
      </c>
      <c r="LG149" s="40">
        <v>0.50332939448611502</v>
      </c>
      <c r="LH149" s="40">
        <v>0.50327482628988796</v>
      </c>
      <c r="LI149" s="40">
        <v>0.50321660069454699</v>
      </c>
      <c r="LJ149" s="40">
        <v>0.50315418094157205</v>
      </c>
      <c r="LK149" s="40">
        <v>0.50308718410006303</v>
      </c>
      <c r="LL149" s="336" t="s">
        <v>851</v>
      </c>
      <c r="LM149" s="336" t="s">
        <v>851</v>
      </c>
      <c r="LN149" s="336" t="s">
        <v>1740</v>
      </c>
      <c r="LO149" s="40">
        <v>0.56376385688781738</v>
      </c>
      <c r="LP149" s="40">
        <v>0.56467419862747192</v>
      </c>
      <c r="LQ149" s="40">
        <v>0.5660673975944519</v>
      </c>
      <c r="LR149" s="40">
        <v>0.56775695085525513</v>
      </c>
      <c r="LS149" s="40">
        <v>0.56954836845397949</v>
      </c>
      <c r="LT149" s="40">
        <v>0.57137036323547363</v>
      </c>
      <c r="LU149" s="40">
        <v>0.57277488708496094</v>
      </c>
      <c r="LV149" s="40">
        <v>0.57425540685653687</v>
      </c>
      <c r="LW149" s="40">
        <v>0.57594430446624756</v>
      </c>
      <c r="LX149" s="40">
        <v>0.57790696620941162</v>
      </c>
      <c r="LY149" s="40">
        <v>0.58023059368133545</v>
      </c>
      <c r="LZ149" s="40">
        <v>0.58215010166168213</v>
      </c>
      <c r="MA149" s="40">
        <v>0.58430808782577515</v>
      </c>
      <c r="MB149" s="40">
        <v>0.58678847551345825</v>
      </c>
      <c r="MC149" s="40">
        <v>0.5892949104309082</v>
      </c>
      <c r="MD149" s="40">
        <v>0.59192222356796265</v>
      </c>
      <c r="ME149" s="40">
        <v>0.59374487400054932</v>
      </c>
      <c r="MF149" s="40">
        <v>0.59587067365646362</v>
      </c>
      <c r="MG149" s="40">
        <v>0.59802848100662231</v>
      </c>
      <c r="MH149" s="40">
        <v>0.60015302896499634</v>
      </c>
      <c r="MI149" s="40">
        <v>0.60230505466461182</v>
      </c>
      <c r="MJ149" s="40">
        <v>0.60383713245391846</v>
      </c>
      <c r="MK149" s="40">
        <v>0.60556113719940186</v>
      </c>
      <c r="ML149" s="40">
        <v>0.607127845287323</v>
      </c>
      <c r="MM149" s="40">
        <v>0.60873746871948242</v>
      </c>
      <c r="MN149" s="40">
        <v>0.61033368110656738</v>
      </c>
      <c r="MO149" s="40">
        <v>0.6113893985748291</v>
      </c>
      <c r="MP149" s="40">
        <v>0.61250323057174683</v>
      </c>
      <c r="MQ149" s="40">
        <v>0.61374855041503906</v>
      </c>
      <c r="MR149" s="40">
        <v>0.61494541168212891</v>
      </c>
      <c r="MS149" s="40">
        <v>0.61606818437576294</v>
      </c>
      <c r="MT149" s="40">
        <v>0.61676216125488281</v>
      </c>
      <c r="MU149" s="40">
        <v>0.61754715442657471</v>
      </c>
      <c r="MV149" s="40">
        <v>0.6183469295501709</v>
      </c>
      <c r="MW149" s="40">
        <v>0.61934316158294678</v>
      </c>
      <c r="MX149" s="40">
        <v>0.62016618251800537</v>
      </c>
      <c r="MY149" s="336" t="s">
        <v>851</v>
      </c>
      <c r="MZ149" s="336" t="s">
        <v>1740</v>
      </c>
      <c r="NA149" s="40">
        <v>0.54625874757766724</v>
      </c>
      <c r="NB149" s="40">
        <v>0.546947181224823</v>
      </c>
      <c r="NC149" s="40">
        <v>0.54802638292312622</v>
      </c>
      <c r="ND149" s="40">
        <v>0.54934674501419067</v>
      </c>
      <c r="NE149" s="40">
        <v>0.55075967311859131</v>
      </c>
      <c r="NF149" s="40">
        <v>0.55221819877624512</v>
      </c>
      <c r="NG149" s="40">
        <v>0.55329841375350952</v>
      </c>
      <c r="NH149" s="40">
        <v>0.55467158555984497</v>
      </c>
      <c r="NI149" s="40">
        <v>0.55606359243392944</v>
      </c>
      <c r="NJ149" s="40">
        <v>0.55775195360183716</v>
      </c>
      <c r="NK149" s="40">
        <v>0.5598185658454895</v>
      </c>
      <c r="NL149" s="40">
        <v>0.56149733066558838</v>
      </c>
      <c r="NM149" s="40">
        <v>0.56343352794647217</v>
      </c>
      <c r="NN149" s="40">
        <v>0.56553059816360474</v>
      </c>
      <c r="NO149" s="40">
        <v>0.56767886877059937</v>
      </c>
      <c r="NP149" s="40">
        <v>0.56996816396713257</v>
      </c>
      <c r="NQ149" s="40">
        <v>0.5714753270149231</v>
      </c>
      <c r="NR149" s="40">
        <v>0.5733034610748291</v>
      </c>
      <c r="NS149" s="40">
        <v>0.57502740621566772</v>
      </c>
      <c r="NT149" s="40">
        <v>0.57674062252044678</v>
      </c>
      <c r="NU149" s="40">
        <v>0.57820683717727661</v>
      </c>
      <c r="NV149" s="40">
        <v>0.57937902212142944</v>
      </c>
      <c r="NW149" s="40">
        <v>0.58076536655426025</v>
      </c>
      <c r="NX149" s="40">
        <v>0.58173143863677979</v>
      </c>
      <c r="NY149" s="40">
        <v>0.58290976285934448</v>
      </c>
      <c r="NZ149" s="40">
        <v>0.58382672071456909</v>
      </c>
      <c r="OA149" s="40">
        <v>0.58449774980545044</v>
      </c>
      <c r="OB149" s="40">
        <v>0.58512014150619507</v>
      </c>
      <c r="OC149" s="40">
        <v>0.58589696884155273</v>
      </c>
      <c r="OD149" s="40">
        <v>0.5866435170173645</v>
      </c>
      <c r="OE149" s="40">
        <v>0.5872185230255127</v>
      </c>
      <c r="OF149" s="40">
        <v>0.58751195669174194</v>
      </c>
      <c r="OG149" s="40">
        <v>0.58791142702102661</v>
      </c>
      <c r="OH149" s="40">
        <v>0.58834350109100342</v>
      </c>
      <c r="OI149" s="40">
        <v>0.58898544311523438</v>
      </c>
      <c r="OJ149" s="40">
        <v>0.5894736647605896</v>
      </c>
      <c r="OK149" s="336" t="s">
        <v>851</v>
      </c>
      <c r="OL149" s="336" t="s">
        <v>851</v>
      </c>
      <c r="OM149" s="336" t="s">
        <v>1740</v>
      </c>
      <c r="ON149" s="40">
        <v>0.46101158857345581</v>
      </c>
      <c r="OO149" s="40">
        <v>0.46240955591201782</v>
      </c>
      <c r="OP149" s="40">
        <v>0.46418210864067078</v>
      </c>
      <c r="OQ149" s="40">
        <v>0.4661765992641449</v>
      </c>
      <c r="OR149" s="40">
        <v>0.46822434663772583</v>
      </c>
      <c r="OS149" s="40">
        <v>0.47025308012962341</v>
      </c>
      <c r="OT149" s="40">
        <v>0.47183245420455933</v>
      </c>
      <c r="OU149" s="40">
        <v>0.47327622771263123</v>
      </c>
      <c r="OV149" s="40">
        <v>0.47495028376579285</v>
      </c>
      <c r="OW149" s="40">
        <v>0.47693797945976257</v>
      </c>
      <c r="OX149" s="40">
        <v>0.478737473487854</v>
      </c>
      <c r="OY149" s="40">
        <v>0.48054581880569458</v>
      </c>
      <c r="OZ149" s="40">
        <v>0.4822746217250824</v>
      </c>
      <c r="PA149" s="40">
        <v>0.48418834805488586</v>
      </c>
      <c r="PB149" s="40">
        <v>0.48653286695480347</v>
      </c>
      <c r="PC149" s="40">
        <v>0.48919054865837097</v>
      </c>
      <c r="PD149" s="40">
        <v>0.49107581377029419</v>
      </c>
      <c r="PE149" s="40">
        <v>0.49343788623809814</v>
      </c>
      <c r="PF149" s="40">
        <v>0.49601000547409058</v>
      </c>
      <c r="PG149" s="40">
        <v>0.49869930744171143</v>
      </c>
      <c r="PH149" s="40">
        <v>0.50127226114273071</v>
      </c>
      <c r="PI149" s="40">
        <v>0.50322204828262329</v>
      </c>
      <c r="PJ149" s="40">
        <v>0.50551813840866089</v>
      </c>
      <c r="PK149" s="40">
        <v>0.50764697790145874</v>
      </c>
      <c r="PL149" s="40">
        <v>0.5098227858543396</v>
      </c>
      <c r="PM149" s="40">
        <v>0.51197522878646851</v>
      </c>
      <c r="PN149" s="40">
        <v>0.51344579458236694</v>
      </c>
      <c r="PO149" s="40">
        <v>0.51511240005493164</v>
      </c>
      <c r="PP149" s="40">
        <v>0.51677429676055908</v>
      </c>
      <c r="PQ149" s="40">
        <v>0.51849555969238281</v>
      </c>
      <c r="PR149" s="40">
        <v>0.52014607191085815</v>
      </c>
      <c r="PS149" s="40">
        <v>0.52125120162963867</v>
      </c>
      <c r="PT149" s="40">
        <v>0.52243179082870483</v>
      </c>
      <c r="PU149" s="40">
        <v>0.52373838424682617</v>
      </c>
      <c r="PV149" s="40">
        <v>0.52511000633239746</v>
      </c>
      <c r="PW149" s="40">
        <v>0.52631580829620361</v>
      </c>
      <c r="PX149" s="336" t="s">
        <v>851</v>
      </c>
      <c r="PY149" s="336" t="s">
        <v>851</v>
      </c>
      <c r="PZ149" s="40">
        <v>0.51340000000000008</v>
      </c>
      <c r="QA149" s="40">
        <v>0.50800000000000001</v>
      </c>
      <c r="QB149" s="40">
        <v>0.50290000000000001</v>
      </c>
      <c r="QC149" s="40">
        <v>0.49790000000000001</v>
      </c>
      <c r="QD149" s="40">
        <v>0.49310000000000004</v>
      </c>
      <c r="QE149" s="40">
        <v>0.48849999999999999</v>
      </c>
      <c r="QF149" s="40">
        <v>0.48430000000000001</v>
      </c>
      <c r="QG149" s="40">
        <v>0.48020000000000002</v>
      </c>
      <c r="QH149" s="40">
        <v>0.47639999999999999</v>
      </c>
      <c r="QI149" s="40">
        <v>0.4728</v>
      </c>
      <c r="QJ149" s="40">
        <v>0.46920000000000001</v>
      </c>
      <c r="QK149" s="40">
        <v>0.46579999999999999</v>
      </c>
      <c r="QL149" s="40">
        <v>0.46539999999999998</v>
      </c>
      <c r="QM149" s="40">
        <v>0.46509999999999996</v>
      </c>
      <c r="QN149" s="40">
        <v>0.46490000000000004</v>
      </c>
      <c r="QO149" s="40">
        <v>0.46450000000000002</v>
      </c>
      <c r="QP149" s="40">
        <v>0.4642</v>
      </c>
      <c r="QQ149" s="40">
        <v>0.46520000000000006</v>
      </c>
      <c r="QR149" s="40">
        <v>0.46539999999999998</v>
      </c>
      <c r="QS149" s="336" t="s">
        <v>851</v>
      </c>
      <c r="QT149" s="336" t="s">
        <v>851</v>
      </c>
      <c r="QU149" s="336" t="s">
        <v>851</v>
      </c>
      <c r="QV149" s="336" t="s">
        <v>851</v>
      </c>
      <c r="QW149" s="40">
        <v>4.2983022285625339E-4</v>
      </c>
      <c r="QX149" s="336" t="s">
        <v>851</v>
      </c>
      <c r="QY149" s="336" t="s">
        <v>851</v>
      </c>
      <c r="QZ149" s="336" t="s">
        <v>851</v>
      </c>
      <c r="RA149" s="336" t="s">
        <v>851</v>
      </c>
      <c r="RB149" s="336" t="s">
        <v>851</v>
      </c>
      <c r="RC149" s="336" t="s">
        <v>851</v>
      </c>
      <c r="RD149" s="336" t="s">
        <v>851</v>
      </c>
      <c r="RE149" s="336" t="s">
        <v>851</v>
      </c>
      <c r="RF149" s="40">
        <v>0.32600000000000001</v>
      </c>
      <c r="RG149" s="40">
        <v>2014</v>
      </c>
      <c r="RH149" s="336" t="s">
        <v>840</v>
      </c>
      <c r="RI149" s="336" t="s">
        <v>851</v>
      </c>
      <c r="RJ149" s="40">
        <v>0.06</v>
      </c>
      <c r="RK149" s="40">
        <v>2014</v>
      </c>
      <c r="RL149" s="336" t="s">
        <v>840</v>
      </c>
      <c r="RM149" s="336" t="s">
        <v>851</v>
      </c>
      <c r="RN149" s="40">
        <v>0.24100000000000002</v>
      </c>
      <c r="RO149" s="40">
        <v>2014</v>
      </c>
      <c r="RP149" s="336" t="s">
        <v>840</v>
      </c>
      <c r="RQ149" s="336" t="s">
        <v>851</v>
      </c>
      <c r="RR149" s="40">
        <v>0.58799999999999997</v>
      </c>
      <c r="RS149" s="40">
        <v>2014</v>
      </c>
      <c r="RT149" s="336" t="s">
        <v>840</v>
      </c>
      <c r="RU149" s="336" t="s">
        <v>851</v>
      </c>
      <c r="RV149" s="40">
        <v>0.31</v>
      </c>
      <c r="RW149" s="40">
        <v>2014</v>
      </c>
      <c r="RX149" s="336" t="s">
        <v>840</v>
      </c>
      <c r="RY149" s="336" t="s">
        <v>851</v>
      </c>
      <c r="RZ149" s="336" t="s">
        <v>838</v>
      </c>
      <c r="SA149" s="40">
        <v>0.37455394864082336</v>
      </c>
      <c r="SB149" s="40">
        <v>0.39161506295204163</v>
      </c>
      <c r="SC149" s="40">
        <v>0.42005220055580139</v>
      </c>
      <c r="SD149" s="40">
        <v>0.39067944884300232</v>
      </c>
      <c r="SE149" s="40">
        <v>0.41416811943054199</v>
      </c>
      <c r="SF149" s="336" t="s">
        <v>851</v>
      </c>
      <c r="SG149" s="336" t="s">
        <v>851</v>
      </c>
      <c r="SH149" s="40">
        <v>0.37739577889442444</v>
      </c>
      <c r="SI149" s="40">
        <v>0.37088221311569214</v>
      </c>
      <c r="SJ149" s="40">
        <v>0.36339730024337769</v>
      </c>
      <c r="SK149" s="40">
        <v>0.39354488253593445</v>
      </c>
      <c r="SL149" s="40">
        <v>0.39466798305511475</v>
      </c>
      <c r="SM149" s="336" t="s">
        <v>840</v>
      </c>
      <c r="SN149" s="336" t="s">
        <v>851</v>
      </c>
      <c r="SO149" s="336" t="s">
        <v>851</v>
      </c>
      <c r="SP149" s="40">
        <v>3.742121160030365E-2</v>
      </c>
      <c r="SQ149" s="40">
        <v>3.6487363278865814E-2</v>
      </c>
      <c r="SR149" s="40">
        <v>3.7534013390541077E-2</v>
      </c>
      <c r="SS149" s="40">
        <v>3.1166408210992813E-2</v>
      </c>
      <c r="ST149" s="40">
        <v>-1.779051311314106E-2</v>
      </c>
      <c r="SU149" s="336" t="s">
        <v>838</v>
      </c>
      <c r="SV149" s="336" t="s">
        <v>851</v>
      </c>
      <c r="SW149" s="336" t="s">
        <v>851</v>
      </c>
      <c r="SX149" s="40">
        <v>3.3904105424880981E-2</v>
      </c>
      <c r="SY149" s="40">
        <v>3.9941836148500443E-2</v>
      </c>
      <c r="SZ149" s="40">
        <v>3.7083137780427933E-2</v>
      </c>
      <c r="TA149" s="40">
        <v>3.5565264523029327E-2</v>
      </c>
      <c r="TB149" s="40">
        <v>5.7621926069259644E-2</v>
      </c>
      <c r="TC149" s="336" t="s">
        <v>840</v>
      </c>
      <c r="TD149" s="336" t="s">
        <v>851</v>
      </c>
      <c r="TE149" s="336" t="s">
        <v>851</v>
      </c>
      <c r="TF149" s="336" t="s">
        <v>851</v>
      </c>
      <c r="TG149" s="40">
        <v>8.931206539273262E-3</v>
      </c>
      <c r="TH149" s="40">
        <v>7.8058582730591297E-3</v>
      </c>
      <c r="TI149" s="40">
        <v>8.957594633102417E-3</v>
      </c>
      <c r="TJ149" s="40">
        <v>3.3536024857312441E-3</v>
      </c>
      <c r="TK149" s="40">
        <v>-4.4886335730552673E-2</v>
      </c>
      <c r="TL149" s="336" t="s">
        <v>838</v>
      </c>
      <c r="TM149" s="336" t="s">
        <v>851</v>
      </c>
      <c r="TN149" s="336" t="s">
        <v>851</v>
      </c>
      <c r="TO149" s="336" t="s">
        <v>851</v>
      </c>
      <c r="TP149" s="40">
        <v>5.4468046873807907E-3</v>
      </c>
      <c r="TQ149" s="40">
        <v>1.11672542989254E-2</v>
      </c>
      <c r="TR149" s="40">
        <v>8.2894274964928627E-3</v>
      </c>
      <c r="TS149" s="40">
        <v>7.3842769488692284E-3</v>
      </c>
      <c r="TT149" s="40">
        <v>3.0207091942429543E-2</v>
      </c>
      <c r="TU149" s="336" t="s">
        <v>840</v>
      </c>
      <c r="TV149" s="336" t="s">
        <v>851</v>
      </c>
      <c r="TW149" s="40">
        <v>1660</v>
      </c>
      <c r="TX149" s="336" t="s">
        <v>840</v>
      </c>
      <c r="TY149" s="336" t="s">
        <v>851</v>
      </c>
      <c r="TZ149" s="40">
        <v>1624.3577880859375</v>
      </c>
      <c r="UA149" s="336" t="s">
        <v>838</v>
      </c>
      <c r="UB149" s="336" t="s">
        <v>851</v>
      </c>
      <c r="UC149" s="40">
        <v>1544.7714522772201</v>
      </c>
      <c r="UD149" s="336" t="s">
        <v>840</v>
      </c>
      <c r="UE149" s="336" t="s">
        <v>851</v>
      </c>
      <c r="UF149" s="336" t="s">
        <v>851</v>
      </c>
      <c r="UG149" s="40">
        <v>0.21995577216148376</v>
      </c>
      <c r="UH149" s="40">
        <v>0.24354496598243713</v>
      </c>
      <c r="UI149" s="40">
        <v>0.28546449542045593</v>
      </c>
      <c r="UJ149" s="40">
        <v>0.27937296032905579</v>
      </c>
      <c r="UK149" s="40">
        <v>0.3045620322227478</v>
      </c>
      <c r="UL149" s="336" t="s">
        <v>838</v>
      </c>
      <c r="UM149" s="336" t="s">
        <v>851</v>
      </c>
      <c r="UN149" s="336" t="s">
        <v>851</v>
      </c>
      <c r="UO149" s="336" t="s">
        <v>851</v>
      </c>
      <c r="UP149" s="40">
        <v>0.22610437870025635</v>
      </c>
      <c r="UQ149" s="40">
        <v>0.22610437870025635</v>
      </c>
      <c r="UR149" s="40">
        <v>0.22610437870025635</v>
      </c>
      <c r="US149" s="40">
        <v>0.27000105381011963</v>
      </c>
      <c r="UT149" s="40">
        <v>0.28532123565673828</v>
      </c>
      <c r="UU149" s="336" t="s">
        <v>840</v>
      </c>
    </row>
    <row r="150" spans="1:567">
      <c r="A150" s="336" t="s">
        <v>517</v>
      </c>
      <c r="B150" s="336" t="s">
        <v>113</v>
      </c>
      <c r="C150" s="336" t="s">
        <v>336</v>
      </c>
      <c r="D150" s="40">
        <v>4.4254135340452194E-2</v>
      </c>
      <c r="E150" s="336" t="s">
        <v>436</v>
      </c>
      <c r="F150" s="40">
        <v>4.502757266163826E-2</v>
      </c>
      <c r="G150" s="336" t="s">
        <v>1741</v>
      </c>
      <c r="H150" s="40">
        <v>4.864254966378212E-2</v>
      </c>
      <c r="I150" s="336" t="s">
        <v>1447</v>
      </c>
      <c r="J150" s="40">
        <v>4.062904417514801E-2</v>
      </c>
      <c r="K150" s="336" t="s">
        <v>1803</v>
      </c>
      <c r="L150" s="336" t="s">
        <v>436</v>
      </c>
      <c r="M150" s="40">
        <v>0.42147296667098999</v>
      </c>
      <c r="N150" s="40"/>
      <c r="O150" s="336" t="s">
        <v>1736</v>
      </c>
      <c r="P150" s="40"/>
      <c r="Q150" s="336" t="s">
        <v>1736</v>
      </c>
      <c r="R150" s="40">
        <v>0.48204618692398071</v>
      </c>
      <c r="S150" s="336" t="s">
        <v>436</v>
      </c>
      <c r="T150" s="40">
        <v>0.42147296667098999</v>
      </c>
      <c r="U150" s="336" t="s">
        <v>436</v>
      </c>
      <c r="V150" s="336" t="s">
        <v>851</v>
      </c>
      <c r="W150" s="336" t="s">
        <v>1741</v>
      </c>
      <c r="X150" s="40">
        <v>0.4207955002784729</v>
      </c>
      <c r="Y150" s="40"/>
      <c r="Z150" s="336" t="s">
        <v>1736</v>
      </c>
      <c r="AA150" s="40"/>
      <c r="AB150" s="336" t="s">
        <v>1736</v>
      </c>
      <c r="AC150" s="40">
        <v>0.4820462167263031</v>
      </c>
      <c r="AD150" s="336" t="s">
        <v>1741</v>
      </c>
      <c r="AE150" s="40">
        <v>0.4207955002784729</v>
      </c>
      <c r="AF150" s="336" t="s">
        <v>1741</v>
      </c>
      <c r="AG150" s="336" t="s">
        <v>851</v>
      </c>
      <c r="AH150" s="336" t="s">
        <v>1447</v>
      </c>
      <c r="AI150" s="40">
        <v>0.42613610625267029</v>
      </c>
      <c r="AJ150" s="40"/>
      <c r="AK150" s="336" t="s">
        <v>1736</v>
      </c>
      <c r="AL150" s="40"/>
      <c r="AM150" s="336" t="s">
        <v>1736</v>
      </c>
      <c r="AN150" s="40">
        <v>0.4820462167263031</v>
      </c>
      <c r="AO150" s="336" t="s">
        <v>1447</v>
      </c>
      <c r="AP150" s="40">
        <v>0.42613610625267029</v>
      </c>
      <c r="AQ150" s="336" t="s">
        <v>1447</v>
      </c>
      <c r="AR150" s="336" t="s">
        <v>851</v>
      </c>
      <c r="AS150" s="336" t="s">
        <v>1803</v>
      </c>
      <c r="AT150" s="40">
        <v>0.42613610625267029</v>
      </c>
      <c r="AU150" s="40"/>
      <c r="AV150" s="336" t="s">
        <v>1736</v>
      </c>
      <c r="AW150" s="40"/>
      <c r="AX150" s="336" t="s">
        <v>1736</v>
      </c>
      <c r="AY150" s="40">
        <v>0.4820462167263031</v>
      </c>
      <c r="AZ150" s="336" t="s">
        <v>1803</v>
      </c>
      <c r="BA150" s="40">
        <v>0.42613610625267029</v>
      </c>
      <c r="BB150" s="336" t="s">
        <v>1803</v>
      </c>
      <c r="BC150" s="336" t="s">
        <v>851</v>
      </c>
      <c r="BD150" s="336" t="s">
        <v>436</v>
      </c>
      <c r="BE150" s="40">
        <v>2.278778076171875</v>
      </c>
      <c r="BF150" s="336" t="s">
        <v>827</v>
      </c>
      <c r="BG150" s="40">
        <v>3.6203763484954834</v>
      </c>
      <c r="BH150" s="336" t="s">
        <v>1447</v>
      </c>
      <c r="BI150" s="40">
        <v>3.9231855869293213</v>
      </c>
      <c r="BJ150" s="336" t="s">
        <v>1803</v>
      </c>
      <c r="BK150" s="40">
        <v>3.2185797691345215</v>
      </c>
      <c r="BL150" s="336" t="s">
        <v>851</v>
      </c>
      <c r="BM150" s="40">
        <v>2.6471431255340576</v>
      </c>
      <c r="BN150" s="336" t="s">
        <v>838</v>
      </c>
      <c r="BO150" s="336" t="s">
        <v>851</v>
      </c>
      <c r="BP150" s="336" t="s">
        <v>436</v>
      </c>
      <c r="BQ150" s="40">
        <v>6.9198925048112869E-3</v>
      </c>
      <c r="BR150" s="40">
        <v>7.103451993316412E-3</v>
      </c>
      <c r="BS150" s="40">
        <v>1.1737660504877567E-2</v>
      </c>
      <c r="BT150" s="40">
        <v>1.0666997171938419E-2</v>
      </c>
      <c r="BU150" s="40">
        <v>1.0666990652680397E-2</v>
      </c>
      <c r="BV150" s="336" t="s">
        <v>851</v>
      </c>
      <c r="BW150" s="336" t="s">
        <v>827</v>
      </c>
      <c r="BX150" s="40">
        <v>9.0832607820630074E-3</v>
      </c>
      <c r="BY150" s="40">
        <v>8.3626694977283478E-3</v>
      </c>
      <c r="BZ150" s="40">
        <v>8.1768343225121498E-3</v>
      </c>
      <c r="CA150" s="40">
        <v>8.2469992339611053E-3</v>
      </c>
      <c r="CB150" s="40">
        <v>8.2820383831858635E-3</v>
      </c>
      <c r="CC150" s="336" t="s">
        <v>851</v>
      </c>
      <c r="CD150" s="336" t="s">
        <v>1447</v>
      </c>
      <c r="CE150" s="40">
        <v>8.2334382459521294E-3</v>
      </c>
      <c r="CF150" s="40">
        <v>7.648024708032608E-3</v>
      </c>
      <c r="CG150" s="40">
        <v>7.4187004938721657E-3</v>
      </c>
      <c r="CH150" s="40">
        <v>6.6605634056031704E-3</v>
      </c>
      <c r="CI150" s="40">
        <v>5.5761244148015976E-3</v>
      </c>
      <c r="CJ150" s="336" t="s">
        <v>851</v>
      </c>
      <c r="CK150" s="336" t="s">
        <v>1803</v>
      </c>
      <c r="CL150" s="40">
        <v>7.6665435917675495E-3</v>
      </c>
      <c r="CM150" s="40">
        <v>7.3106116615235806E-3</v>
      </c>
      <c r="CN150" s="40">
        <v>6.91258255392313E-3</v>
      </c>
      <c r="CO150" s="40">
        <v>5.5781658738851547E-3</v>
      </c>
      <c r="CP150" s="40">
        <v>5.5760461837053299E-3</v>
      </c>
      <c r="CQ150" s="336" t="s">
        <v>851</v>
      </c>
      <c r="CR150" s="40">
        <v>6.2010178565979004</v>
      </c>
      <c r="CS150" s="40">
        <v>6.7577028274536133</v>
      </c>
      <c r="CT150" s="40">
        <v>7.1900959014892578</v>
      </c>
      <c r="CU150" s="40">
        <v>7.5914158821105957</v>
      </c>
      <c r="CV150" s="40">
        <v>7.9996838569641113</v>
      </c>
      <c r="CW150" s="336" t="s">
        <v>1741</v>
      </c>
      <c r="CX150" s="336" t="s">
        <v>851</v>
      </c>
      <c r="CY150" s="40">
        <v>6.5350289344787598</v>
      </c>
      <c r="CZ150" s="40">
        <v>7.0295681953430176</v>
      </c>
      <c r="DA150" s="40">
        <v>7.4308881759643555</v>
      </c>
      <c r="DB150" s="40">
        <v>7.8356819152832031</v>
      </c>
      <c r="DC150" s="40">
        <v>8.2456865310668945</v>
      </c>
      <c r="DD150" s="336" t="s">
        <v>1447</v>
      </c>
      <c r="DE150" s="336" t="s">
        <v>851</v>
      </c>
      <c r="DF150" s="40">
        <v>8.4096889495849609</v>
      </c>
      <c r="DG150" s="336" t="s">
        <v>1803</v>
      </c>
      <c r="DH150" s="336" t="s">
        <v>851</v>
      </c>
      <c r="DI150" s="336" t="s">
        <v>851</v>
      </c>
      <c r="DJ150" s="336">
        <v>9.5</v>
      </c>
      <c r="DK150" s="336" t="s">
        <v>1738</v>
      </c>
      <c r="DL150" s="336" t="s">
        <v>851</v>
      </c>
      <c r="DM150" s="336" t="s">
        <v>851</v>
      </c>
      <c r="DN150" s="336" t="s">
        <v>436</v>
      </c>
      <c r="DO150" s="40">
        <v>1.308199018239975E-2</v>
      </c>
      <c r="DP150" s="40">
        <v>1.3114675879478455E-2</v>
      </c>
      <c r="DQ150" s="40">
        <v>5.4469145834445953E-3</v>
      </c>
      <c r="DR150" s="40">
        <v>6.9842576049268246E-3</v>
      </c>
      <c r="DS150" s="40">
        <v>-3.5179182887077332E-3</v>
      </c>
      <c r="DT150" s="336" t="s">
        <v>851</v>
      </c>
      <c r="DU150" s="336" t="s">
        <v>827</v>
      </c>
      <c r="DV150" s="40">
        <v>8.6453426629304886E-3</v>
      </c>
      <c r="DW150" s="40">
        <v>7.3823258280754089E-3</v>
      </c>
      <c r="DX150" s="40">
        <v>1.5285429544746876E-3</v>
      </c>
      <c r="DY150" s="40">
        <v>-3.0955467373132706E-3</v>
      </c>
      <c r="DZ150" s="40">
        <v>3.4718019887804985E-3</v>
      </c>
      <c r="EA150" s="336" t="s">
        <v>851</v>
      </c>
      <c r="EB150" s="336" t="s">
        <v>1447</v>
      </c>
      <c r="EC150" s="40">
        <v>1.0861239396035671E-2</v>
      </c>
      <c r="ED150" s="40">
        <v>1.1173268780112267E-2</v>
      </c>
      <c r="EE150" s="40">
        <v>8.4721334278583527E-3</v>
      </c>
      <c r="EF150" s="40">
        <v>6.9493777118623257E-3</v>
      </c>
      <c r="EG150" s="40">
        <v>1.8237458541989326E-2</v>
      </c>
      <c r="EH150" s="336" t="s">
        <v>851</v>
      </c>
      <c r="EI150" s="336" t="s">
        <v>1803</v>
      </c>
      <c r="EJ150" s="40">
        <v>1.0713686235249043E-2</v>
      </c>
      <c r="EK150" s="40">
        <v>8.2331392914056778E-3</v>
      </c>
      <c r="EL150" s="40">
        <v>8.5317641496658325E-3</v>
      </c>
      <c r="EM150" s="40">
        <v>1.3103143312036991E-2</v>
      </c>
      <c r="EN150" s="40">
        <v>7.7798785641789436E-3</v>
      </c>
      <c r="EO150" s="336" t="s">
        <v>851</v>
      </c>
      <c r="EP150" s="336" t="s">
        <v>851</v>
      </c>
      <c r="EQ150" s="336" t="s">
        <v>851</v>
      </c>
      <c r="ER150" s="40">
        <v>0.66170000000000007</v>
      </c>
      <c r="ES150" s="336" t="s">
        <v>1739</v>
      </c>
      <c r="ET150" s="336" t="s">
        <v>851</v>
      </c>
      <c r="EU150" s="336" t="s">
        <v>851</v>
      </c>
      <c r="EV150" s="40">
        <v>0.79510000000000003</v>
      </c>
      <c r="EW150" s="336" t="s">
        <v>1739</v>
      </c>
      <c r="EX150" s="336" t="s">
        <v>851</v>
      </c>
      <c r="EY150" s="336" t="s">
        <v>851</v>
      </c>
      <c r="EZ150" s="40">
        <v>0.52810000000000001</v>
      </c>
      <c r="FA150" s="336" t="s">
        <v>1739</v>
      </c>
      <c r="FB150" s="336" t="s">
        <v>851</v>
      </c>
      <c r="FC150" s="40">
        <v>-4.7265883535146713E-2</v>
      </c>
      <c r="FD150" s="40">
        <v>-6.7067056894302368E-2</v>
      </c>
      <c r="FE150" s="40">
        <v>-6.6135898232460022E-2</v>
      </c>
      <c r="FF150" s="40">
        <v>-6.1097268015146255E-2</v>
      </c>
      <c r="FG150" s="40">
        <v>-0.12575070559978485</v>
      </c>
      <c r="FH150" s="336" t="s">
        <v>838</v>
      </c>
      <c r="FI150" s="336" t="s">
        <v>851</v>
      </c>
      <c r="FJ150" s="40">
        <v>-4.4689644128084183E-2</v>
      </c>
      <c r="FK150" s="40">
        <v>-6.6416740417480469E-2</v>
      </c>
      <c r="FL150" s="40">
        <v>-6.3767485320568085E-2</v>
      </c>
      <c r="FM150" s="40">
        <v>-4.3001409620046616E-2</v>
      </c>
      <c r="FN150" s="40">
        <v>-5.3840760141611099E-2</v>
      </c>
      <c r="FO150" s="336" t="s">
        <v>840</v>
      </c>
      <c r="FP150" s="336" t="s">
        <v>851</v>
      </c>
      <c r="FQ150" s="40">
        <v>1.6975778341293335</v>
      </c>
      <c r="FR150" s="336" t="s">
        <v>840</v>
      </c>
      <c r="FS150" s="336" t="s">
        <v>851</v>
      </c>
      <c r="FT150" s="336" t="s">
        <v>851</v>
      </c>
      <c r="FU150" s="40">
        <v>2.6808872818946838E-2</v>
      </c>
      <c r="FV150" s="40">
        <v>3.1047167256474495E-2</v>
      </c>
      <c r="FW150" s="40">
        <v>3.3634323626756668E-2</v>
      </c>
      <c r="FX150" s="40">
        <v>2.9099656268954277E-2</v>
      </c>
      <c r="FY150" s="40">
        <v>3.3624622970819473E-2</v>
      </c>
      <c r="FZ150" s="336" t="s">
        <v>840</v>
      </c>
      <c r="GA150" s="336" t="s">
        <v>851</v>
      </c>
      <c r="GB150" s="336" t="s">
        <v>851</v>
      </c>
      <c r="GC150" s="336" t="s">
        <v>851</v>
      </c>
      <c r="GD150" s="336" t="s">
        <v>851</v>
      </c>
      <c r="GE150" s="336" t="s">
        <v>851</v>
      </c>
      <c r="GF150" s="336" t="s">
        <v>851</v>
      </c>
      <c r="GG150" s="336" t="s">
        <v>851</v>
      </c>
      <c r="GH150" s="336" t="s">
        <v>851</v>
      </c>
      <c r="GI150" s="336" t="s">
        <v>851</v>
      </c>
      <c r="GJ150" s="336" t="s">
        <v>851</v>
      </c>
      <c r="GK150" s="40">
        <v>1186873</v>
      </c>
      <c r="GL150" s="40">
        <v>1196287</v>
      </c>
      <c r="GM150" s="40">
        <v>1204621</v>
      </c>
      <c r="GN150" s="40">
        <v>1213370</v>
      </c>
      <c r="GO150" s="40">
        <v>1221003</v>
      </c>
      <c r="GP150" s="40">
        <v>1228254</v>
      </c>
      <c r="GQ150" s="40">
        <v>1233996</v>
      </c>
      <c r="GR150" s="40">
        <v>1239630</v>
      </c>
      <c r="GS150" s="40">
        <v>1244121</v>
      </c>
      <c r="GT150" s="40">
        <v>1247429</v>
      </c>
      <c r="GU150" s="40">
        <v>1250400</v>
      </c>
      <c r="GV150" s="40">
        <v>1252404</v>
      </c>
      <c r="GW150" s="40">
        <v>1255882</v>
      </c>
      <c r="GX150" s="40">
        <v>1258653</v>
      </c>
      <c r="GY150" s="40">
        <v>1260934</v>
      </c>
      <c r="GZ150" s="40">
        <v>1262605</v>
      </c>
      <c r="HA150" s="40">
        <v>1263473</v>
      </c>
      <c r="HB150" s="40">
        <v>1264613</v>
      </c>
      <c r="HC150" s="40">
        <v>1265303</v>
      </c>
      <c r="HD150" s="40">
        <v>1265711</v>
      </c>
      <c r="HE150" s="40">
        <v>1265740</v>
      </c>
      <c r="HF150" s="40">
        <v>1267000</v>
      </c>
      <c r="HG150" s="40">
        <v>1269000</v>
      </c>
      <c r="HH150" s="40">
        <v>1270000</v>
      </c>
      <c r="HI150" s="40">
        <v>1270000</v>
      </c>
      <c r="HJ150" s="40">
        <v>1271000</v>
      </c>
      <c r="HK150" s="40">
        <v>1271000</v>
      </c>
      <c r="HL150" s="40">
        <v>1270000</v>
      </c>
      <c r="HM150" s="40">
        <v>1270000</v>
      </c>
      <c r="HN150" s="40">
        <v>1269000</v>
      </c>
      <c r="HO150" s="40">
        <v>1268000</v>
      </c>
      <c r="HP150" s="40">
        <v>1266000</v>
      </c>
      <c r="HQ150" s="40">
        <v>1264000</v>
      </c>
      <c r="HR150" s="40">
        <v>1262000</v>
      </c>
      <c r="HS150" s="40">
        <v>1259000</v>
      </c>
      <c r="HT150" s="40">
        <v>1256000</v>
      </c>
      <c r="HU150" s="40">
        <v>1253000</v>
      </c>
      <c r="HV150" s="40">
        <v>1249000</v>
      </c>
      <c r="HW150" s="40">
        <v>1245000</v>
      </c>
      <c r="HX150" s="40">
        <v>1241000</v>
      </c>
      <c r="HY150" s="40">
        <v>1236000</v>
      </c>
      <c r="HZ150" s="40">
        <v>1231000</v>
      </c>
      <c r="IA150" s="40">
        <v>1226000</v>
      </c>
      <c r="IB150" s="40">
        <v>1220000</v>
      </c>
      <c r="IC150" s="40">
        <v>1215000</v>
      </c>
      <c r="ID150" s="40">
        <v>1208000</v>
      </c>
      <c r="IE150" s="40">
        <v>1202000</v>
      </c>
      <c r="IF150" s="40">
        <v>1196000</v>
      </c>
      <c r="IG150" s="40">
        <v>1189000</v>
      </c>
      <c r="IH150" s="40">
        <v>1183000</v>
      </c>
      <c r="II150" s="40">
        <v>1176000</v>
      </c>
      <c r="IJ150" s="336" t="s">
        <v>851</v>
      </c>
      <c r="IK150" s="336" t="s">
        <v>851</v>
      </c>
      <c r="IL150" s="336" t="s">
        <v>851</v>
      </c>
      <c r="IM150" s="40">
        <v>6.8723136791959405E-4</v>
      </c>
      <c r="IN150" s="40">
        <v>9.0186810120940208E-4</v>
      </c>
      <c r="IO150" s="40">
        <v>5.4547266336157918E-4</v>
      </c>
      <c r="IP150" s="40">
        <v>3.2240041764453053E-4</v>
      </c>
      <c r="IQ150" s="40">
        <v>2.2911761334398761E-5</v>
      </c>
      <c r="IR150" s="40">
        <v>9.9496997427195311E-4</v>
      </c>
      <c r="IS150" s="40">
        <v>1.5772874467074871E-3</v>
      </c>
      <c r="IT150" s="40">
        <v>7.8771176049485803E-4</v>
      </c>
      <c r="IU150" s="40">
        <v>0</v>
      </c>
      <c r="IV150" s="40">
        <v>7.8709173249080777E-4</v>
      </c>
      <c r="IW150" s="40">
        <v>0</v>
      </c>
      <c r="IX150" s="40">
        <v>-7.8709173249080777E-4</v>
      </c>
      <c r="IY150" s="40">
        <v>0</v>
      </c>
      <c r="IZ150" s="40">
        <v>-7.8771176049485803E-4</v>
      </c>
      <c r="JA150" s="40">
        <v>-7.883327198214829E-4</v>
      </c>
      <c r="JB150" s="40">
        <v>-1.5785322757437825E-3</v>
      </c>
      <c r="JC150" s="40">
        <v>-1.5810279874131083E-3</v>
      </c>
      <c r="JD150" s="40">
        <v>-1.5835316153243184E-3</v>
      </c>
      <c r="JE150" s="40">
        <v>-2.3800090420991182E-3</v>
      </c>
      <c r="JF150" s="40">
        <v>-2.3856870830059052E-3</v>
      </c>
      <c r="JG150" s="40">
        <v>-2.3913921322673559E-3</v>
      </c>
      <c r="JH150" s="40">
        <v>-3.197444835677743E-3</v>
      </c>
      <c r="JI150" s="40">
        <v>-3.2077012583613396E-3</v>
      </c>
      <c r="JJ150" s="40">
        <v>-3.2180238049477339E-3</v>
      </c>
      <c r="JK150" s="40">
        <v>-4.0371473878622055E-3</v>
      </c>
      <c r="JL150" s="40">
        <v>-4.0535116568207741E-3</v>
      </c>
      <c r="JM150" s="40">
        <v>-4.0700095705688E-3</v>
      </c>
      <c r="JN150" s="40">
        <v>-4.9059786833822727E-3</v>
      </c>
      <c r="JO150" s="40">
        <v>-4.1067819111049175E-3</v>
      </c>
      <c r="JP150" s="40">
        <v>-5.7779774069786072E-3</v>
      </c>
      <c r="JQ150" s="40">
        <v>-4.9792635254561901E-3</v>
      </c>
      <c r="JR150" s="40">
        <v>-5.0041805952787399E-3</v>
      </c>
      <c r="JS150" s="40">
        <v>-5.8700377121567726E-3</v>
      </c>
      <c r="JT150" s="40">
        <v>-5.0590327009558678E-3</v>
      </c>
      <c r="JU150" s="40">
        <v>-5.934735294431448E-3</v>
      </c>
      <c r="JV150" s="336" t="s">
        <v>1740</v>
      </c>
      <c r="JW150" s="336" t="s">
        <v>851</v>
      </c>
      <c r="JX150" s="336" t="s">
        <v>851</v>
      </c>
      <c r="JY150" s="336" t="s">
        <v>851</v>
      </c>
      <c r="JZ150" s="336" t="s">
        <v>851</v>
      </c>
      <c r="KA150" s="336" t="s">
        <v>1740</v>
      </c>
      <c r="KB150" s="40">
        <v>0.49528884273143098</v>
      </c>
      <c r="KC150" s="40">
        <v>0.49500186231545301</v>
      </c>
      <c r="KD150" s="40">
        <v>0.49464569706373401</v>
      </c>
      <c r="KE150" s="40">
        <v>0.49422893597141404</v>
      </c>
      <c r="KF150" s="40">
        <v>0.49380626461994098</v>
      </c>
      <c r="KG150" s="40">
        <v>0.49339226446353801</v>
      </c>
      <c r="KH150" s="40">
        <v>0.49299921157693999</v>
      </c>
      <c r="KI150" s="40">
        <v>0.49262269361114597</v>
      </c>
      <c r="KJ150" s="40">
        <v>0.492259282863654</v>
      </c>
      <c r="KK150" s="40">
        <v>0.49189599163821202</v>
      </c>
      <c r="KL150" s="40">
        <v>0.49153362853555299</v>
      </c>
      <c r="KM150" s="40">
        <v>0.49116796531100099</v>
      </c>
      <c r="KN150" s="40">
        <v>0.49080920082663904</v>
      </c>
      <c r="KO150" s="40">
        <v>0.49045238418054304</v>
      </c>
      <c r="KP150" s="40">
        <v>0.490095236302723</v>
      </c>
      <c r="KQ150" s="40">
        <v>0.48975303680586696</v>
      </c>
      <c r="KR150" s="40">
        <v>0.48941174067054499</v>
      </c>
      <c r="KS150" s="40">
        <v>0.48908314810079295</v>
      </c>
      <c r="KT150" s="40">
        <v>0.48876191977303202</v>
      </c>
      <c r="KU150" s="40">
        <v>0.48845080964739301</v>
      </c>
      <c r="KV150" s="40">
        <v>0.48814936375131196</v>
      </c>
      <c r="KW150" s="40">
        <v>0.48786221983560402</v>
      </c>
      <c r="KX150" s="40">
        <v>0.48758889080657702</v>
      </c>
      <c r="KY150" s="40">
        <v>0.48732386276153794</v>
      </c>
      <c r="KZ150" s="40">
        <v>0.48707771142343298</v>
      </c>
      <c r="LA150" s="40">
        <v>0.48684204184519897</v>
      </c>
      <c r="LB150" s="40">
        <v>0.48662429730485995</v>
      </c>
      <c r="LC150" s="40">
        <v>0.486422930198322</v>
      </c>
      <c r="LD150" s="40">
        <v>0.48623397284696901</v>
      </c>
      <c r="LE150" s="40">
        <v>0.48606484035055503</v>
      </c>
      <c r="LF150" s="40">
        <v>0.48591332451453506</v>
      </c>
      <c r="LG150" s="40">
        <v>0.48578408110885102</v>
      </c>
      <c r="LH150" s="40">
        <v>0.48567263930392401</v>
      </c>
      <c r="LI150" s="40">
        <v>0.485581995907858</v>
      </c>
      <c r="LJ150" s="40">
        <v>0.48550316206196598</v>
      </c>
      <c r="LK150" s="40">
        <v>0.485450749667869</v>
      </c>
      <c r="LL150" s="336" t="s">
        <v>851</v>
      </c>
      <c r="LM150" s="336" t="s">
        <v>851</v>
      </c>
      <c r="LN150" s="336" t="s">
        <v>1740</v>
      </c>
      <c r="LO150" s="40">
        <v>0.70645689964294434</v>
      </c>
      <c r="LP150" s="40">
        <v>0.70655250549316406</v>
      </c>
      <c r="LQ150" s="40">
        <v>0.70690953731536865</v>
      </c>
      <c r="LR150" s="40">
        <v>0.70732146501541138</v>
      </c>
      <c r="LS150" s="40">
        <v>0.70741581916809082</v>
      </c>
      <c r="LT150" s="40">
        <v>0.70695090293884277</v>
      </c>
      <c r="LU150" s="40">
        <v>0.70560377836227417</v>
      </c>
      <c r="LV150" s="40">
        <v>0.70370370149612427</v>
      </c>
      <c r="LW150" s="40">
        <v>0.70157480239868164</v>
      </c>
      <c r="LX150" s="40">
        <v>0.69921261072158813</v>
      </c>
      <c r="LY150" s="40">
        <v>0.69551533460617065</v>
      </c>
      <c r="LZ150" s="40">
        <v>0.69158142805099487</v>
      </c>
      <c r="MA150" s="40">
        <v>0.68740159273147583</v>
      </c>
      <c r="MB150" s="40">
        <v>0.68267714977264404</v>
      </c>
      <c r="MC150" s="40">
        <v>0.67769896984100342</v>
      </c>
      <c r="MD150" s="40">
        <v>0.67350155115127563</v>
      </c>
      <c r="ME150" s="40">
        <v>0.6698262095451355</v>
      </c>
      <c r="MF150" s="40">
        <v>0.66613924503326416</v>
      </c>
      <c r="MG150" s="40">
        <v>0.66244059801101685</v>
      </c>
      <c r="MH150" s="40">
        <v>0.66004765033721924</v>
      </c>
      <c r="MI150" s="40">
        <v>0.65764331817626953</v>
      </c>
      <c r="MJ150" s="40">
        <v>0.65522748231887817</v>
      </c>
      <c r="MK150" s="40">
        <v>0.65412330627441406</v>
      </c>
      <c r="ML150" s="40">
        <v>0.65220886468887329</v>
      </c>
      <c r="MM150" s="40">
        <v>0.65028202533721924</v>
      </c>
      <c r="MN150" s="40">
        <v>0.64805823564529419</v>
      </c>
      <c r="MO150" s="40">
        <v>0.6450040340423584</v>
      </c>
      <c r="MP150" s="40">
        <v>0.64110928773880005</v>
      </c>
      <c r="MQ150" s="40">
        <v>0.63770490884780884</v>
      </c>
      <c r="MR150" s="40">
        <v>0.63374483585357666</v>
      </c>
      <c r="MS150" s="40">
        <v>0.63162249326705933</v>
      </c>
      <c r="MT150" s="40">
        <v>0.62895172834396362</v>
      </c>
      <c r="MU150" s="40">
        <v>0.62709027528762817</v>
      </c>
      <c r="MV150" s="40">
        <v>0.62657696008682251</v>
      </c>
      <c r="MW150" s="40">
        <v>0.62552833557128906</v>
      </c>
      <c r="MX150" s="40">
        <v>0.625</v>
      </c>
      <c r="MY150" s="336" t="s">
        <v>851</v>
      </c>
      <c r="MZ150" s="336" t="s">
        <v>1740</v>
      </c>
      <c r="NA150" s="40">
        <v>0.65170025825500488</v>
      </c>
      <c r="NB150" s="40">
        <v>0.65085756778717041</v>
      </c>
      <c r="NC150" s="40">
        <v>0.65056818723678589</v>
      </c>
      <c r="ND150" s="40">
        <v>0.65040075778961182</v>
      </c>
      <c r="NE150" s="40">
        <v>0.649638831615448</v>
      </c>
      <c r="NF150" s="40">
        <v>0.64787161350250244</v>
      </c>
      <c r="NG150" s="40">
        <v>0.64483028650283813</v>
      </c>
      <c r="NH150" s="40">
        <v>0.64144998788833618</v>
      </c>
      <c r="NI150" s="40">
        <v>0.63622045516967773</v>
      </c>
      <c r="NJ150" s="40">
        <v>0.63307088613510132</v>
      </c>
      <c r="NK150" s="40">
        <v>0.6286388635635376</v>
      </c>
      <c r="NL150" s="40">
        <v>0.62470495700836182</v>
      </c>
      <c r="NM150" s="40">
        <v>0.62204724550247192</v>
      </c>
      <c r="NN150" s="40">
        <v>0.61889761686325073</v>
      </c>
      <c r="NO150" s="40">
        <v>0.61544525623321533</v>
      </c>
      <c r="NP150" s="40">
        <v>0.61277604103088379</v>
      </c>
      <c r="NQ150" s="40">
        <v>0.61058449745178223</v>
      </c>
      <c r="NR150" s="40">
        <v>0.60759490728378296</v>
      </c>
      <c r="NS150" s="40">
        <v>0.60538828372955322</v>
      </c>
      <c r="NT150" s="40">
        <v>0.60285943746566772</v>
      </c>
      <c r="NU150" s="40">
        <v>0.59952229261398315</v>
      </c>
      <c r="NV150" s="40">
        <v>0.59457302093505859</v>
      </c>
      <c r="NW150" s="40">
        <v>0.59087270498275757</v>
      </c>
      <c r="NX150" s="40">
        <v>0.58554214239120483</v>
      </c>
      <c r="NY150" s="40">
        <v>0.58098310232162476</v>
      </c>
      <c r="NZ150" s="40">
        <v>0.57766991853713989</v>
      </c>
      <c r="OA150" s="40">
        <v>0.57432979345321655</v>
      </c>
      <c r="OB150" s="40">
        <v>0.57340943813323975</v>
      </c>
      <c r="OC150" s="40">
        <v>0.57131147384643555</v>
      </c>
      <c r="OD150" s="40">
        <v>0.5703703761100769</v>
      </c>
      <c r="OE150" s="40">
        <v>0.56953644752502441</v>
      </c>
      <c r="OF150" s="40">
        <v>0.56655573844909668</v>
      </c>
      <c r="OG150" s="40">
        <v>0.56521737575531006</v>
      </c>
      <c r="OH150" s="40">
        <v>0.56349873542785645</v>
      </c>
      <c r="OI150" s="40">
        <v>0.5621301531791687</v>
      </c>
      <c r="OJ150" s="40">
        <v>0.5595238208770752</v>
      </c>
      <c r="OK150" s="336" t="s">
        <v>851</v>
      </c>
      <c r="OL150" s="336" t="s">
        <v>851</v>
      </c>
      <c r="OM150" s="336" t="s">
        <v>1740</v>
      </c>
      <c r="ON150" s="40">
        <v>0.63146352767944336</v>
      </c>
      <c r="OO150" s="40">
        <v>0.63223510980606079</v>
      </c>
      <c r="OP150" s="40">
        <v>0.63244646787643433</v>
      </c>
      <c r="OQ150" s="40">
        <v>0.63233393430709839</v>
      </c>
      <c r="OR150" s="40">
        <v>0.63230389356613159</v>
      </c>
      <c r="OS150" s="40">
        <v>0.6325753927230835</v>
      </c>
      <c r="OT150" s="40">
        <v>0.63299131393432617</v>
      </c>
      <c r="OU150" s="40">
        <v>0.6327817440032959</v>
      </c>
      <c r="OV150" s="40">
        <v>0.63385826349258423</v>
      </c>
      <c r="OW150" s="40">
        <v>0.63385826349258423</v>
      </c>
      <c r="OX150" s="40">
        <v>0.63257277011871338</v>
      </c>
      <c r="OY150" s="40">
        <v>0.63099920749664307</v>
      </c>
      <c r="OZ150" s="40">
        <v>0.62834644317626953</v>
      </c>
      <c r="PA150" s="40">
        <v>0.62598425149917603</v>
      </c>
      <c r="PB150" s="40">
        <v>0.62253743410110474</v>
      </c>
      <c r="PC150" s="40">
        <v>0.61908519268035889</v>
      </c>
      <c r="PD150" s="40">
        <v>0.61690366268157959</v>
      </c>
      <c r="PE150" s="40">
        <v>0.61471521854400635</v>
      </c>
      <c r="PF150" s="40">
        <v>0.6109350323677063</v>
      </c>
      <c r="PG150" s="40">
        <v>0.60921365022659302</v>
      </c>
      <c r="PH150" s="40">
        <v>0.60748410224914551</v>
      </c>
      <c r="PI150" s="40">
        <v>0.60494810342788696</v>
      </c>
      <c r="PJ150" s="40">
        <v>0.60368293523788452</v>
      </c>
      <c r="PK150" s="40">
        <v>0.60160642862319946</v>
      </c>
      <c r="PL150" s="40">
        <v>0.60032230615615845</v>
      </c>
      <c r="PM150" s="40">
        <v>0.59870553016662598</v>
      </c>
      <c r="PN150" s="40">
        <v>0.59545087814331055</v>
      </c>
      <c r="PO150" s="40">
        <v>0.59135401248931885</v>
      </c>
      <c r="PP150" s="40">
        <v>0.58770489692687988</v>
      </c>
      <c r="PQ150" s="40">
        <v>0.58353906869888306</v>
      </c>
      <c r="PR150" s="40">
        <v>0.58195364475250244</v>
      </c>
      <c r="PS150" s="40">
        <v>0.57986688613891602</v>
      </c>
      <c r="PT150" s="40">
        <v>0.57775920629501343</v>
      </c>
      <c r="PU150" s="40">
        <v>0.57695543766021729</v>
      </c>
      <c r="PV150" s="40">
        <v>0.57565510272979736</v>
      </c>
      <c r="PW150" s="40">
        <v>0.57482993602752686</v>
      </c>
      <c r="PX150" s="336" t="s">
        <v>851</v>
      </c>
      <c r="PY150" s="336" t="s">
        <v>851</v>
      </c>
      <c r="PZ150" s="40">
        <v>0.63519999999999999</v>
      </c>
      <c r="QA150" s="40">
        <v>0.63500000000000001</v>
      </c>
      <c r="QB150" s="40">
        <v>0.63419999999999999</v>
      </c>
      <c r="QC150" s="40">
        <v>0.63259999999999994</v>
      </c>
      <c r="QD150" s="40">
        <v>0.63759999999999994</v>
      </c>
      <c r="QE150" s="40">
        <v>0.63600000000000001</v>
      </c>
      <c r="QF150" s="40">
        <v>0.62740000000000007</v>
      </c>
      <c r="QG150" s="40">
        <v>0.62749999999999995</v>
      </c>
      <c r="QH150" s="40">
        <v>0.628</v>
      </c>
      <c r="QI150" s="40">
        <v>0.63639999999999997</v>
      </c>
      <c r="QJ150" s="40">
        <v>0.63100000000000001</v>
      </c>
      <c r="QK150" s="40">
        <v>0.63439999999999996</v>
      </c>
      <c r="QL150" s="40">
        <v>0.64859999999999995</v>
      </c>
      <c r="QM150" s="40">
        <v>0.6543000000000001</v>
      </c>
      <c r="QN150" s="40">
        <v>0.66239999999999999</v>
      </c>
      <c r="QO150" s="40">
        <v>0.65810000000000002</v>
      </c>
      <c r="QP150" s="40">
        <v>0.66339999999999999</v>
      </c>
      <c r="QQ150" s="40">
        <v>0.66200000000000003</v>
      </c>
      <c r="QR150" s="40">
        <v>0.66170000000000007</v>
      </c>
      <c r="QS150" s="336" t="s">
        <v>851</v>
      </c>
      <c r="QT150" s="336" t="s">
        <v>851</v>
      </c>
      <c r="QU150" s="336" t="s">
        <v>851</v>
      </c>
      <c r="QV150" s="336" t="s">
        <v>851</v>
      </c>
      <c r="QW150" s="40">
        <v>-4.5327492989599705E-4</v>
      </c>
      <c r="QX150" s="336" t="s">
        <v>851</v>
      </c>
      <c r="QY150" s="336" t="s">
        <v>851</v>
      </c>
      <c r="QZ150" s="336" t="s">
        <v>851</v>
      </c>
      <c r="RA150" s="336" t="s">
        <v>851</v>
      </c>
      <c r="RB150" s="336" t="s">
        <v>851</v>
      </c>
      <c r="RC150" s="336" t="s">
        <v>851</v>
      </c>
      <c r="RD150" s="336" t="s">
        <v>851</v>
      </c>
      <c r="RE150" s="336" t="s">
        <v>851</v>
      </c>
      <c r="RF150" s="40">
        <v>0.36799999999999999</v>
      </c>
      <c r="RG150" s="40">
        <v>2017</v>
      </c>
      <c r="RH150" s="336" t="s">
        <v>840</v>
      </c>
      <c r="RI150" s="336" t="s">
        <v>851</v>
      </c>
      <c r="RJ150" s="40">
        <v>2E-3</v>
      </c>
      <c r="RK150" s="40">
        <v>2017</v>
      </c>
      <c r="RL150" s="336" t="s">
        <v>840</v>
      </c>
      <c r="RM150" s="336" t="s">
        <v>851</v>
      </c>
      <c r="RN150" s="40">
        <v>2.2000000000000002E-2</v>
      </c>
      <c r="RO150" s="40">
        <v>2017</v>
      </c>
      <c r="RP150" s="336" t="s">
        <v>840</v>
      </c>
      <c r="RQ150" s="336" t="s">
        <v>851</v>
      </c>
      <c r="RR150" s="40">
        <v>0.127</v>
      </c>
      <c r="RS150" s="40">
        <v>2017</v>
      </c>
      <c r="RT150" s="336" t="s">
        <v>840</v>
      </c>
      <c r="RU150" s="336" t="s">
        <v>851</v>
      </c>
      <c r="RV150" s="40">
        <v>0.10300000000000001</v>
      </c>
      <c r="RW150" s="40">
        <v>2017</v>
      </c>
      <c r="RX150" s="336" t="s">
        <v>840</v>
      </c>
      <c r="RY150" s="336" t="s">
        <v>851</v>
      </c>
      <c r="RZ150" s="336" t="s">
        <v>838</v>
      </c>
      <c r="SA150" s="40">
        <v>0.19989809393882751</v>
      </c>
      <c r="SB150" s="40">
        <v>0.19649511575698853</v>
      </c>
      <c r="SC150" s="40">
        <v>0.17995469272136688</v>
      </c>
      <c r="SD150" s="40">
        <v>0.16714978218078613</v>
      </c>
      <c r="SE150" s="40">
        <v>0.15579281747341156</v>
      </c>
      <c r="SF150" s="336" t="s">
        <v>851</v>
      </c>
      <c r="SG150" s="336" t="s">
        <v>851</v>
      </c>
      <c r="SH150" s="40">
        <v>0.21434734761714935</v>
      </c>
      <c r="SI150" s="40">
        <v>0.2121443897485733</v>
      </c>
      <c r="SJ150" s="40">
        <v>0.20027846097946167</v>
      </c>
      <c r="SK150" s="40">
        <v>0.18072821199893951</v>
      </c>
      <c r="SL150" s="40">
        <v>0.19616755843162537</v>
      </c>
      <c r="SM150" s="336" t="s">
        <v>840</v>
      </c>
      <c r="SN150" s="336" t="s">
        <v>851</v>
      </c>
      <c r="SO150" s="336" t="s">
        <v>851</v>
      </c>
      <c r="SP150" s="40">
        <v>2.8745505958795547E-2</v>
      </c>
      <c r="SQ150" s="40">
        <v>2.8297740966081619E-2</v>
      </c>
      <c r="SR150" s="40">
        <v>1.5892051160335541E-2</v>
      </c>
      <c r="SS150" s="40">
        <v>-4.0273871272802353E-3</v>
      </c>
      <c r="ST150" s="40">
        <v>-0.16181640326976776</v>
      </c>
      <c r="SU150" s="336" t="s">
        <v>838</v>
      </c>
      <c r="SV150" s="336" t="s">
        <v>851</v>
      </c>
      <c r="SW150" s="336" t="s">
        <v>851</v>
      </c>
      <c r="SX150" s="40">
        <v>3.9862010627985001E-2</v>
      </c>
      <c r="SY150" s="40">
        <v>3.7966765463352203E-2</v>
      </c>
      <c r="SZ150" s="40">
        <v>3.6360118538141251E-2</v>
      </c>
      <c r="TA150" s="40">
        <v>3.5323340445756912E-2</v>
      </c>
      <c r="TB150" s="40">
        <v>2.9702121391892433E-2</v>
      </c>
      <c r="TC150" s="336" t="s">
        <v>840</v>
      </c>
      <c r="TD150" s="336" t="s">
        <v>851</v>
      </c>
      <c r="TE150" s="336" t="s">
        <v>851</v>
      </c>
      <c r="TF150" s="336" t="s">
        <v>851</v>
      </c>
      <c r="TG150" s="40">
        <v>2.5100167840719223E-2</v>
      </c>
      <c r="TH150" s="40">
        <v>2.5641346350312233E-2</v>
      </c>
      <c r="TI150" s="40">
        <v>1.3520396314561367E-2</v>
      </c>
      <c r="TJ150" s="40">
        <v>-7.1770651265978813E-3</v>
      </c>
      <c r="TK150" s="40">
        <v>-0.16965961456298828</v>
      </c>
      <c r="TL150" s="336" t="s">
        <v>838</v>
      </c>
      <c r="TM150" s="336" t="s">
        <v>851</v>
      </c>
      <c r="TN150" s="336" t="s">
        <v>851</v>
      </c>
      <c r="TO150" s="336" t="s">
        <v>851</v>
      </c>
      <c r="TP150" s="40">
        <v>3.6155074834823608E-2</v>
      </c>
      <c r="TQ150" s="40">
        <v>3.5569339990615845E-2</v>
      </c>
      <c r="TR150" s="40">
        <v>3.4905180335044861E-2</v>
      </c>
      <c r="TS150" s="40">
        <v>3.4567080438137054E-2</v>
      </c>
      <c r="TT150" s="40">
        <v>2.9379719868302345E-2</v>
      </c>
      <c r="TU150" s="336" t="s">
        <v>840</v>
      </c>
      <c r="TV150" s="336" t="s">
        <v>851</v>
      </c>
      <c r="TW150" s="40">
        <v>12900</v>
      </c>
      <c r="TX150" s="336" t="s">
        <v>840</v>
      </c>
      <c r="TY150" s="336" t="s">
        <v>851</v>
      </c>
      <c r="TZ150" s="40">
        <v>10606.8271484375</v>
      </c>
      <c r="UA150" s="336" t="s">
        <v>838</v>
      </c>
      <c r="UB150" s="336" t="s">
        <v>851</v>
      </c>
      <c r="UC150" s="40">
        <v>10644.0177151109</v>
      </c>
      <c r="UD150" s="336" t="s">
        <v>840</v>
      </c>
      <c r="UE150" s="336" t="s">
        <v>851</v>
      </c>
      <c r="UF150" s="336" t="s">
        <v>851</v>
      </c>
      <c r="UG150" s="40">
        <v>0.1526322066783905</v>
      </c>
      <c r="UH150" s="40">
        <v>0.12942805886268616</v>
      </c>
      <c r="UI150" s="40">
        <v>0.11381878703832626</v>
      </c>
      <c r="UJ150" s="40">
        <v>0.10605252534151077</v>
      </c>
      <c r="UK150" s="40">
        <v>3.0042111873626709E-2</v>
      </c>
      <c r="UL150" s="336" t="s">
        <v>838</v>
      </c>
      <c r="UM150" s="336" t="s">
        <v>851</v>
      </c>
      <c r="UN150" s="336" t="s">
        <v>851</v>
      </c>
      <c r="UO150" s="336" t="s">
        <v>851</v>
      </c>
      <c r="UP150" s="40">
        <v>0.16965770721435547</v>
      </c>
      <c r="UQ150" s="40">
        <v>0.14572764933109283</v>
      </c>
      <c r="UR150" s="40">
        <v>0.13651098310947418</v>
      </c>
      <c r="US150" s="40">
        <v>0.13772681355476379</v>
      </c>
      <c r="UT150" s="40">
        <v>0.14232680201530457</v>
      </c>
      <c r="UU150" s="336" t="s">
        <v>840</v>
      </c>
    </row>
    <row r="151" spans="1:567">
      <c r="A151" s="336" t="s">
        <v>425</v>
      </c>
      <c r="B151" s="336" t="s">
        <v>106</v>
      </c>
      <c r="C151" s="336" t="s">
        <v>337</v>
      </c>
      <c r="D151" s="40">
        <v>3.4059822559356689E-2</v>
      </c>
      <c r="E151" s="336" t="s">
        <v>436</v>
      </c>
      <c r="F151" s="40">
        <v>3.7348214536905289E-2</v>
      </c>
      <c r="G151" s="336" t="s">
        <v>1741</v>
      </c>
      <c r="H151" s="40">
        <v>3.8246452808380127E-2</v>
      </c>
      <c r="I151" s="336" t="s">
        <v>1447</v>
      </c>
      <c r="J151" s="40">
        <v>3.9244856685400009E-2</v>
      </c>
      <c r="K151" s="336" t="s">
        <v>1803</v>
      </c>
      <c r="L151" s="336" t="s">
        <v>436</v>
      </c>
      <c r="M151" s="40">
        <v>0.36568590998649597</v>
      </c>
      <c r="N151" s="40">
        <v>0.49658459424972534</v>
      </c>
      <c r="O151" s="336" t="s">
        <v>436</v>
      </c>
      <c r="P151" s="40">
        <v>0.36568590998649597</v>
      </c>
      <c r="Q151" s="336" t="s">
        <v>436</v>
      </c>
      <c r="R151" s="40">
        <v>0.4501555860042572</v>
      </c>
      <c r="S151" s="336" t="s">
        <v>436</v>
      </c>
      <c r="T151" s="40">
        <v>0.33222436904907227</v>
      </c>
      <c r="U151" s="336" t="s">
        <v>436</v>
      </c>
      <c r="V151" s="336" t="s">
        <v>851</v>
      </c>
      <c r="W151" s="336" t="s">
        <v>1741</v>
      </c>
      <c r="X151" s="40">
        <v>0.38604003190994263</v>
      </c>
      <c r="Y151" s="40">
        <v>0.43770554661750793</v>
      </c>
      <c r="Z151" s="336" t="s">
        <v>1741</v>
      </c>
      <c r="AA151" s="40">
        <v>0.38604003190994263</v>
      </c>
      <c r="AB151" s="336" t="s">
        <v>1741</v>
      </c>
      <c r="AC151" s="40">
        <v>0.53996866941452026</v>
      </c>
      <c r="AD151" s="336" t="s">
        <v>1741</v>
      </c>
      <c r="AE151" s="40">
        <v>0.39459708333015442</v>
      </c>
      <c r="AF151" s="336" t="s">
        <v>1741</v>
      </c>
      <c r="AG151" s="336" t="s">
        <v>851</v>
      </c>
      <c r="AH151" s="336" t="s">
        <v>1447</v>
      </c>
      <c r="AI151" s="40">
        <v>0.36938661336898804</v>
      </c>
      <c r="AJ151" s="40">
        <v>0.51205062866210938</v>
      </c>
      <c r="AK151" s="336" t="s">
        <v>1447</v>
      </c>
      <c r="AL151" s="40">
        <v>0.36938661336898804</v>
      </c>
      <c r="AM151" s="336" t="s">
        <v>1447</v>
      </c>
      <c r="AN151" s="40">
        <v>0.43585935235023499</v>
      </c>
      <c r="AO151" s="336" t="s">
        <v>1447</v>
      </c>
      <c r="AP151" s="40">
        <v>0.3215506374835968</v>
      </c>
      <c r="AQ151" s="336" t="s">
        <v>1447</v>
      </c>
      <c r="AR151" s="336" t="s">
        <v>851</v>
      </c>
      <c r="AS151" s="336" t="s">
        <v>1803</v>
      </c>
      <c r="AT151" s="40">
        <v>0.36026367545127869</v>
      </c>
      <c r="AU151" s="40">
        <v>0.50420820713043213</v>
      </c>
      <c r="AV151" s="336" t="s">
        <v>1803</v>
      </c>
      <c r="AW151" s="40">
        <v>0.36026367545127869</v>
      </c>
      <c r="AX151" s="336" t="s">
        <v>1803</v>
      </c>
      <c r="AY151" s="40">
        <v>0.43585935235023499</v>
      </c>
      <c r="AZ151" s="336" t="s">
        <v>1803</v>
      </c>
      <c r="BA151" s="40">
        <v>0.31504449248313904</v>
      </c>
      <c r="BB151" s="336" t="s">
        <v>1803</v>
      </c>
      <c r="BC151" s="336" t="s">
        <v>851</v>
      </c>
      <c r="BD151" s="336" t="s">
        <v>436</v>
      </c>
      <c r="BE151" s="40">
        <v>2.6584770679473877</v>
      </c>
      <c r="BF151" s="336" t="s">
        <v>827</v>
      </c>
      <c r="BG151" s="40">
        <v>3.2911546230316162</v>
      </c>
      <c r="BH151" s="336" t="s">
        <v>1447</v>
      </c>
      <c r="BI151" s="40">
        <v>3.7088565826416016</v>
      </c>
      <c r="BJ151" s="336" t="s">
        <v>1803</v>
      </c>
      <c r="BK151" s="40">
        <v>4.5437078475952148</v>
      </c>
      <c r="BL151" s="336" t="s">
        <v>851</v>
      </c>
      <c r="BM151" s="40">
        <v>3.0966506004333496</v>
      </c>
      <c r="BN151" s="336" t="s">
        <v>838</v>
      </c>
      <c r="BO151" s="336" t="s">
        <v>851</v>
      </c>
      <c r="BP151" s="336" t="s">
        <v>436</v>
      </c>
      <c r="BQ151" s="40">
        <v>1.1676310561597347E-2</v>
      </c>
      <c r="BR151" s="40">
        <v>1.0769816115498543E-2</v>
      </c>
      <c r="BS151" s="40">
        <v>1.1075376532971859E-2</v>
      </c>
      <c r="BT151" s="40">
        <v>9.076346643269062E-3</v>
      </c>
      <c r="BU151" s="40">
        <v>9.0763205662369728E-3</v>
      </c>
      <c r="BV151" s="336" t="s">
        <v>851</v>
      </c>
      <c r="BW151" s="336" t="s">
        <v>827</v>
      </c>
      <c r="BX151" s="40">
        <v>8.1824762746691704E-3</v>
      </c>
      <c r="BY151" s="40">
        <v>7.473004050552845E-3</v>
      </c>
      <c r="BZ151" s="40">
        <v>6.9889603182673454E-3</v>
      </c>
      <c r="CA151" s="40">
        <v>6.9578555412590504E-3</v>
      </c>
      <c r="CB151" s="40">
        <v>7.3552420362830162E-3</v>
      </c>
      <c r="CC151" s="336" t="s">
        <v>851</v>
      </c>
      <c r="CD151" s="336" t="s">
        <v>1447</v>
      </c>
      <c r="CE151" s="40">
        <v>7.7391285449266434E-3</v>
      </c>
      <c r="CF151" s="40">
        <v>7.1935025043785572E-3</v>
      </c>
      <c r="CG151" s="40">
        <v>6.8034366704523563E-3</v>
      </c>
      <c r="CH151" s="40">
        <v>7.3552355170249939E-3</v>
      </c>
      <c r="CI151" s="40">
        <v>7.3552723042666912E-3</v>
      </c>
      <c r="CJ151" s="336" t="s">
        <v>851</v>
      </c>
      <c r="CK151" s="336" t="s">
        <v>1803</v>
      </c>
      <c r="CL151" s="40">
        <v>7.443559356033802E-3</v>
      </c>
      <c r="CM151" s="40">
        <v>7.1110483258962631E-3</v>
      </c>
      <c r="CN151" s="40">
        <v>7.1565397083759308E-3</v>
      </c>
      <c r="CO151" s="40">
        <v>7.3552243411540985E-3</v>
      </c>
      <c r="CP151" s="40">
        <v>7.3552317917346954E-3</v>
      </c>
      <c r="CQ151" s="336" t="s">
        <v>851</v>
      </c>
      <c r="CR151" s="40">
        <v>6.8214321136474609</v>
      </c>
      <c r="CS151" s="40">
        <v>7.3318719863891602</v>
      </c>
      <c r="CT151" s="40">
        <v>7.7497477531433105</v>
      </c>
      <c r="CU151" s="40">
        <v>8.1444826126098633</v>
      </c>
      <c r="CV151" s="40">
        <v>8.6560897827148438</v>
      </c>
      <c r="CW151" s="336" t="s">
        <v>1741</v>
      </c>
      <c r="CX151" s="336" t="s">
        <v>851</v>
      </c>
      <c r="CY151" s="40">
        <v>7.1276960372924805</v>
      </c>
      <c r="CZ151" s="40">
        <v>7.5918540954589844</v>
      </c>
      <c r="DA151" s="40">
        <v>7.9865889549255371</v>
      </c>
      <c r="DB151" s="40">
        <v>8.4397602081298828</v>
      </c>
      <c r="DC151" s="40">
        <v>8.9805850982666016</v>
      </c>
      <c r="DD151" s="336" t="s">
        <v>1447</v>
      </c>
      <c r="DE151" s="336" t="s">
        <v>851</v>
      </c>
      <c r="DF151" s="40">
        <v>9.1969156265258789</v>
      </c>
      <c r="DG151" s="336" t="s">
        <v>1803</v>
      </c>
      <c r="DH151" s="336" t="s">
        <v>851</v>
      </c>
      <c r="DI151" s="336" t="s">
        <v>851</v>
      </c>
      <c r="DJ151" s="336">
        <v>8.8000000000000007</v>
      </c>
      <c r="DK151" s="336" t="s">
        <v>1738</v>
      </c>
      <c r="DL151" s="336" t="s">
        <v>851</v>
      </c>
      <c r="DM151" s="336" t="s">
        <v>851</v>
      </c>
      <c r="DN151" s="336" t="s">
        <v>436</v>
      </c>
      <c r="DO151" s="40">
        <v>-7.7239195816218853E-3</v>
      </c>
      <c r="DP151" s="40">
        <v>-4.3441965244710445E-3</v>
      </c>
      <c r="DQ151" s="40">
        <v>-1.3042011298239231E-2</v>
      </c>
      <c r="DR151" s="40">
        <v>-1.2034204788506031E-2</v>
      </c>
      <c r="DS151" s="40">
        <v>2.7700502425432205E-2</v>
      </c>
      <c r="DT151" s="336" t="s">
        <v>851</v>
      </c>
      <c r="DU151" s="336" t="s">
        <v>827</v>
      </c>
      <c r="DV151" s="40">
        <v>-8.6028594523668289E-3</v>
      </c>
      <c r="DW151" s="40">
        <v>-7.8973602503538132E-3</v>
      </c>
      <c r="DX151" s="40">
        <v>-1.0457631200551987E-2</v>
      </c>
      <c r="DY151" s="40">
        <v>-3.9105620235204697E-3</v>
      </c>
      <c r="DZ151" s="40">
        <v>-2.5916295126080513E-3</v>
      </c>
      <c r="EA151" s="336" t="s">
        <v>851</v>
      </c>
      <c r="EB151" s="336" t="s">
        <v>1447</v>
      </c>
      <c r="EC151" s="40">
        <v>-6.8714665248990059E-3</v>
      </c>
      <c r="ED151" s="40">
        <v>-6.84316735714674E-3</v>
      </c>
      <c r="EE151" s="40">
        <v>-8.3465827628970146E-3</v>
      </c>
      <c r="EF151" s="40">
        <v>8.0584769602864981E-4</v>
      </c>
      <c r="EG151" s="40">
        <v>-7.6080416329205036E-4</v>
      </c>
      <c r="EH151" s="336" t="s">
        <v>851</v>
      </c>
      <c r="EI151" s="336" t="s">
        <v>1803</v>
      </c>
      <c r="EJ151" s="40">
        <v>-4.9949269741773605E-3</v>
      </c>
      <c r="EK151" s="40">
        <v>-4.4882926158607006E-3</v>
      </c>
      <c r="EL151" s="40">
        <v>-8.4656575927510858E-4</v>
      </c>
      <c r="EM151" s="40">
        <v>-3.8063630927354097E-3</v>
      </c>
      <c r="EN151" s="40">
        <v>-2.11326964199543E-2</v>
      </c>
      <c r="EO151" s="336" t="s">
        <v>851</v>
      </c>
      <c r="EP151" s="336" t="s">
        <v>851</v>
      </c>
      <c r="EQ151" s="336" t="s">
        <v>851</v>
      </c>
      <c r="ER151" s="40">
        <v>0.65249999999999997</v>
      </c>
      <c r="ES151" s="336" t="s">
        <v>1739</v>
      </c>
      <c r="ET151" s="336" t="s">
        <v>851</v>
      </c>
      <c r="EU151" s="336" t="s">
        <v>851</v>
      </c>
      <c r="EV151" s="40">
        <v>0.82379999999999998</v>
      </c>
      <c r="EW151" s="336" t="s">
        <v>1739</v>
      </c>
      <c r="EX151" s="336" t="s">
        <v>851</v>
      </c>
      <c r="EY151" s="336" t="s">
        <v>851</v>
      </c>
      <c r="EZ151" s="40">
        <v>0.49130000000000001</v>
      </c>
      <c r="FA151" s="336" t="s">
        <v>1739</v>
      </c>
      <c r="FB151" s="336" t="s">
        <v>851</v>
      </c>
      <c r="FC151" s="40">
        <v>-1.2539367191493511E-2</v>
      </c>
      <c r="FD151" s="40">
        <v>-1.1814058758318424E-2</v>
      </c>
      <c r="FE151" s="40">
        <v>-1.3573886826634407E-2</v>
      </c>
      <c r="FF151" s="40">
        <v>-7.9074548557400703E-3</v>
      </c>
      <c r="FG151" s="40">
        <v>2.4340739473700523E-2</v>
      </c>
      <c r="FH151" s="336" t="s">
        <v>838</v>
      </c>
      <c r="FI151" s="336" t="s">
        <v>851</v>
      </c>
      <c r="FJ151" s="40">
        <v>-1.5087560750544071E-2</v>
      </c>
      <c r="FK151" s="40">
        <v>-1.414145901799202E-2</v>
      </c>
      <c r="FL151" s="40">
        <v>-1.6499971970915794E-2</v>
      </c>
      <c r="FM151" s="40">
        <v>-1.8157029524445534E-2</v>
      </c>
      <c r="FN151" s="40">
        <v>-3.3402389381080866E-3</v>
      </c>
      <c r="FO151" s="336" t="s">
        <v>840</v>
      </c>
      <c r="FP151" s="336" t="s">
        <v>851</v>
      </c>
      <c r="FQ151" s="40">
        <v>0.43442469835281372</v>
      </c>
      <c r="FR151" s="336" t="s">
        <v>840</v>
      </c>
      <c r="FS151" s="336" t="s">
        <v>851</v>
      </c>
      <c r="FT151" s="336" t="s">
        <v>851</v>
      </c>
      <c r="FU151" s="40">
        <v>2.7963658794760704E-2</v>
      </c>
      <c r="FV151" s="40">
        <v>2.7039164677262306E-2</v>
      </c>
      <c r="FW151" s="40">
        <v>2.7501216158270836E-2</v>
      </c>
      <c r="FX151" s="40">
        <v>2.9843898490071297E-2</v>
      </c>
      <c r="FY151" s="40">
        <v>2.3170610889792442E-2</v>
      </c>
      <c r="FZ151" s="336" t="s">
        <v>840</v>
      </c>
      <c r="GA151" s="336" t="s">
        <v>851</v>
      </c>
      <c r="GB151" s="336" t="s">
        <v>851</v>
      </c>
      <c r="GC151" s="336" t="s">
        <v>851</v>
      </c>
      <c r="GD151" s="336" t="s">
        <v>851</v>
      </c>
      <c r="GE151" s="336" t="s">
        <v>851</v>
      </c>
      <c r="GF151" s="336" t="s">
        <v>851</v>
      </c>
      <c r="GG151" s="336" t="s">
        <v>851</v>
      </c>
      <c r="GH151" s="336" t="s">
        <v>851</v>
      </c>
      <c r="GI151" s="336" t="s">
        <v>851</v>
      </c>
      <c r="GJ151" s="336" t="s">
        <v>851</v>
      </c>
      <c r="GK151" s="40">
        <v>98899845</v>
      </c>
      <c r="GL151" s="40">
        <v>100298152</v>
      </c>
      <c r="GM151" s="40">
        <v>101684764</v>
      </c>
      <c r="GN151" s="40">
        <v>103081020</v>
      </c>
      <c r="GO151" s="40">
        <v>104514934</v>
      </c>
      <c r="GP151" s="40">
        <v>106005199</v>
      </c>
      <c r="GQ151" s="40">
        <v>107560155</v>
      </c>
      <c r="GR151" s="40">
        <v>109170503</v>
      </c>
      <c r="GS151" s="40">
        <v>110815272</v>
      </c>
      <c r="GT151" s="40">
        <v>112463886</v>
      </c>
      <c r="GU151" s="40">
        <v>114092961</v>
      </c>
      <c r="GV151" s="40">
        <v>115695468</v>
      </c>
      <c r="GW151" s="40">
        <v>117274156</v>
      </c>
      <c r="GX151" s="40">
        <v>118827158</v>
      </c>
      <c r="GY151" s="40">
        <v>120355137</v>
      </c>
      <c r="GZ151" s="40">
        <v>121858251</v>
      </c>
      <c r="HA151" s="40">
        <v>123333379</v>
      </c>
      <c r="HB151" s="40">
        <v>124777326</v>
      </c>
      <c r="HC151" s="40">
        <v>126190782</v>
      </c>
      <c r="HD151" s="40">
        <v>127575529</v>
      </c>
      <c r="HE151" s="40">
        <v>128932753</v>
      </c>
      <c r="HF151" s="40">
        <v>130262000</v>
      </c>
      <c r="HG151" s="40">
        <v>131563000</v>
      </c>
      <c r="HH151" s="40">
        <v>132834000</v>
      </c>
      <c r="HI151" s="40">
        <v>134074000</v>
      </c>
      <c r="HJ151" s="40">
        <v>135284000</v>
      </c>
      <c r="HK151" s="40">
        <v>136462000</v>
      </c>
      <c r="HL151" s="40">
        <v>137609000</v>
      </c>
      <c r="HM151" s="40">
        <v>138725000</v>
      </c>
      <c r="HN151" s="40">
        <v>139814000</v>
      </c>
      <c r="HO151" s="40">
        <v>140876000</v>
      </c>
      <c r="HP151" s="40">
        <v>141912000</v>
      </c>
      <c r="HQ151" s="40">
        <v>142921000</v>
      </c>
      <c r="HR151" s="40">
        <v>143900000</v>
      </c>
      <c r="HS151" s="40">
        <v>144845000</v>
      </c>
      <c r="HT151" s="40">
        <v>145755000</v>
      </c>
      <c r="HU151" s="40">
        <v>146628000</v>
      </c>
      <c r="HV151" s="40">
        <v>147464000</v>
      </c>
      <c r="HW151" s="40">
        <v>148264000</v>
      </c>
      <c r="HX151" s="40">
        <v>149029000</v>
      </c>
      <c r="HY151" s="40">
        <v>149759000</v>
      </c>
      <c r="HZ151" s="40">
        <v>150454000</v>
      </c>
      <c r="IA151" s="40">
        <v>151115000</v>
      </c>
      <c r="IB151" s="40">
        <v>151740000</v>
      </c>
      <c r="IC151" s="40">
        <v>152331000</v>
      </c>
      <c r="ID151" s="40">
        <v>152887000</v>
      </c>
      <c r="IE151" s="40">
        <v>153409000</v>
      </c>
      <c r="IF151" s="40">
        <v>153897000</v>
      </c>
      <c r="IG151" s="40">
        <v>154350000</v>
      </c>
      <c r="IH151" s="40">
        <v>154768000</v>
      </c>
      <c r="II151" s="40">
        <v>155151000</v>
      </c>
      <c r="IJ151" s="336" t="s">
        <v>851</v>
      </c>
      <c r="IK151" s="336" t="s">
        <v>851</v>
      </c>
      <c r="IL151" s="336" t="s">
        <v>851</v>
      </c>
      <c r="IM151" s="40">
        <v>1.2032595463097095E-2</v>
      </c>
      <c r="IN151" s="40">
        <v>1.163966953754425E-2</v>
      </c>
      <c r="IO151" s="40">
        <v>1.126414816826582E-2</v>
      </c>
      <c r="IP151" s="40">
        <v>1.0913669131696224E-2</v>
      </c>
      <c r="IQ151" s="40">
        <v>1.0582400485873222E-2</v>
      </c>
      <c r="IR151" s="40">
        <v>1.0256833396852016E-2</v>
      </c>
      <c r="IS151" s="40">
        <v>9.9380174651741982E-3</v>
      </c>
      <c r="IT151" s="40">
        <v>9.6144042909145355E-3</v>
      </c>
      <c r="IU151" s="40">
        <v>9.2916581779718399E-3</v>
      </c>
      <c r="IV151" s="40">
        <v>8.9843859896063805E-3</v>
      </c>
      <c r="IW151" s="40">
        <v>8.6699146777391434E-3</v>
      </c>
      <c r="IX151" s="40">
        <v>8.3701424300670624E-3</v>
      </c>
      <c r="IY151" s="40">
        <v>8.0772256478667259E-3</v>
      </c>
      <c r="IZ151" s="40">
        <v>7.8194113448262215E-3</v>
      </c>
      <c r="JA151" s="40">
        <v>7.5671030208468437E-3</v>
      </c>
      <c r="JB151" s="40">
        <v>7.3270765133202076E-3</v>
      </c>
      <c r="JC151" s="40">
        <v>7.0848828181624413E-3</v>
      </c>
      <c r="JD151" s="40">
        <v>6.8265837617218494E-3</v>
      </c>
      <c r="JE151" s="40">
        <v>6.5455911681056023E-3</v>
      </c>
      <c r="JF151" s="40">
        <v>6.2629249878227711E-3</v>
      </c>
      <c r="JG151" s="40">
        <v>5.9716370888054371E-3</v>
      </c>
      <c r="JH151" s="40">
        <v>5.6853112764656544E-3</v>
      </c>
      <c r="JI151" s="40">
        <v>5.4103904403746128E-3</v>
      </c>
      <c r="JJ151" s="40">
        <v>5.1464494317770004E-3</v>
      </c>
      <c r="JK151" s="40">
        <v>4.8864176496863365E-3</v>
      </c>
      <c r="JL151" s="40">
        <v>4.630054347217083E-3</v>
      </c>
      <c r="JM151" s="40">
        <v>4.3837465345859528E-3</v>
      </c>
      <c r="JN151" s="40">
        <v>4.12739347666502E-3</v>
      </c>
      <c r="JO151" s="40">
        <v>3.8872549775987864E-3</v>
      </c>
      <c r="JP151" s="40">
        <v>3.6433015484362841E-3</v>
      </c>
      <c r="JQ151" s="40">
        <v>3.4084708895534277E-3</v>
      </c>
      <c r="JR151" s="40">
        <v>3.1759901903569698E-3</v>
      </c>
      <c r="JS151" s="40">
        <v>2.9392035212367773E-3</v>
      </c>
      <c r="JT151" s="40">
        <v>2.7044704183936119E-3</v>
      </c>
      <c r="JU151" s="40">
        <v>2.4716148618608713E-3</v>
      </c>
      <c r="JV151" s="336" t="s">
        <v>1740</v>
      </c>
      <c r="JW151" s="336" t="s">
        <v>851</v>
      </c>
      <c r="JX151" s="336" t="s">
        <v>851</v>
      </c>
      <c r="JY151" s="336" t="s">
        <v>851</v>
      </c>
      <c r="JZ151" s="336" t="s">
        <v>851</v>
      </c>
      <c r="KA151" s="336" t="s">
        <v>1740</v>
      </c>
      <c r="KB151" s="40">
        <v>0.48904502166209496</v>
      </c>
      <c r="KC151" s="40">
        <v>0.48904327027316802</v>
      </c>
      <c r="KD151" s="40">
        <v>0.48906724447677297</v>
      </c>
      <c r="KE151" s="40">
        <v>0.48910719168060901</v>
      </c>
      <c r="KF151" s="40">
        <v>0.48914861250545899</v>
      </c>
      <c r="KG151" s="40">
        <v>0.489181255596086</v>
      </c>
      <c r="KH151" s="40">
        <v>0.48920330084962499</v>
      </c>
      <c r="KI151" s="40">
        <v>0.48921807099310599</v>
      </c>
      <c r="KJ151" s="40">
        <v>0.48922679058535801</v>
      </c>
      <c r="KK151" s="40">
        <v>0.489231943412544</v>
      </c>
      <c r="KL151" s="40">
        <v>0.489235391390962</v>
      </c>
      <c r="KM151" s="40">
        <v>0.48923723328643198</v>
      </c>
      <c r="KN151" s="40">
        <v>0.48923672445003297</v>
      </c>
      <c r="KO151" s="40">
        <v>0.48923365442839301</v>
      </c>
      <c r="KP151" s="40">
        <v>0.48922787251893096</v>
      </c>
      <c r="KQ151" s="40">
        <v>0.48921941242653699</v>
      </c>
      <c r="KR151" s="40">
        <v>0.48920855517503703</v>
      </c>
      <c r="KS151" s="40">
        <v>0.48919621094629101</v>
      </c>
      <c r="KT151" s="40">
        <v>0.48918406521766</v>
      </c>
      <c r="KU151" s="40">
        <v>0.48917423486372402</v>
      </c>
      <c r="KV151" s="40">
        <v>0.48916836440042499</v>
      </c>
      <c r="KW151" s="40">
        <v>0.48916732787003803</v>
      </c>
      <c r="KX151" s="40">
        <v>0.48917143466937801</v>
      </c>
      <c r="KY151" s="40">
        <v>0.48918121284687899</v>
      </c>
      <c r="KZ151" s="40">
        <v>0.48919703677030296</v>
      </c>
      <c r="LA151" s="40">
        <v>0.489219301166681</v>
      </c>
      <c r="LB151" s="40">
        <v>0.48924845996242605</v>
      </c>
      <c r="LC151" s="40">
        <v>0.48928506345581602</v>
      </c>
      <c r="LD151" s="40">
        <v>0.48932977730637495</v>
      </c>
      <c r="LE151" s="40">
        <v>0.48938324901542801</v>
      </c>
      <c r="LF151" s="40">
        <v>0.489445923121551</v>
      </c>
      <c r="LG151" s="40">
        <v>0.48951815720744102</v>
      </c>
      <c r="LH151" s="40">
        <v>0.48960017329021299</v>
      </c>
      <c r="LI151" s="40">
        <v>0.48969211475510599</v>
      </c>
      <c r="LJ151" s="40">
        <v>0.489794020332738</v>
      </c>
      <c r="LK151" s="40">
        <v>0.48990593758663697</v>
      </c>
      <c r="LL151" s="336" t="s">
        <v>851</v>
      </c>
      <c r="LM151" s="336" t="s">
        <v>851</v>
      </c>
      <c r="LN151" s="336" t="s">
        <v>1740</v>
      </c>
      <c r="LO151" s="40">
        <v>0.65639317035675049</v>
      </c>
      <c r="LP151" s="40">
        <v>0.6582179069519043</v>
      </c>
      <c r="LQ151" s="40">
        <v>0.66020005941390991</v>
      </c>
      <c r="LR151" s="40">
        <v>0.66219466924667358</v>
      </c>
      <c r="LS151" s="40">
        <v>0.66398221254348755</v>
      </c>
      <c r="LT151" s="40">
        <v>0.66546630859375</v>
      </c>
      <c r="LU151" s="40">
        <v>0.66680228710174561</v>
      </c>
      <c r="LV151" s="40">
        <v>0.6678321361541748</v>
      </c>
      <c r="LW151" s="40">
        <v>0.66865408420562744</v>
      </c>
      <c r="LX151" s="40">
        <v>0.66942137479782104</v>
      </c>
      <c r="LY151" s="40">
        <v>0.67018270492553711</v>
      </c>
      <c r="LZ151" s="40">
        <v>0.67073619365692139</v>
      </c>
      <c r="MA151" s="40">
        <v>0.67132234573364258</v>
      </c>
      <c r="MB151" s="40">
        <v>0.67189043760299683</v>
      </c>
      <c r="MC151" s="40">
        <v>0.67231464385986328</v>
      </c>
      <c r="MD151" s="40">
        <v>0.67253470420837402</v>
      </c>
      <c r="ME151" s="40">
        <v>0.67252945899963379</v>
      </c>
      <c r="MF151" s="40">
        <v>0.67238545417785645</v>
      </c>
      <c r="MG151" s="40">
        <v>0.67207783460617065</v>
      </c>
      <c r="MH151" s="40">
        <v>0.67158687114715576</v>
      </c>
      <c r="MI151" s="40">
        <v>0.67089295387268066</v>
      </c>
      <c r="MJ151" s="40">
        <v>0.67004936933517456</v>
      </c>
      <c r="MK151" s="40">
        <v>0.66906499862670898</v>
      </c>
      <c r="ML151" s="40">
        <v>0.66797065734863281</v>
      </c>
      <c r="MM151" s="40">
        <v>0.6668097972869873</v>
      </c>
      <c r="MN151" s="40">
        <v>0.66560941934585571</v>
      </c>
      <c r="MO151" s="40">
        <v>0.66448217630386353</v>
      </c>
      <c r="MP151" s="40">
        <v>0.66335570812225342</v>
      </c>
      <c r="MQ151" s="40">
        <v>0.66220510005950928</v>
      </c>
      <c r="MR151" s="40">
        <v>0.66098165512084961</v>
      </c>
      <c r="MS151" s="40">
        <v>0.65965056419372559</v>
      </c>
      <c r="MT151" s="40">
        <v>0.65836423635482788</v>
      </c>
      <c r="MU151" s="40">
        <v>0.65703684091567993</v>
      </c>
      <c r="MV151" s="40">
        <v>0.65564626455307007</v>
      </c>
      <c r="MW151" s="40">
        <v>0.65416622161865234</v>
      </c>
      <c r="MX151" s="40">
        <v>0.65255141258239746</v>
      </c>
      <c r="MY151" s="336" t="s">
        <v>851</v>
      </c>
      <c r="MZ151" s="336" t="s">
        <v>1740</v>
      </c>
      <c r="NA151" s="40">
        <v>0.624114990234375</v>
      </c>
      <c r="NB151" s="40">
        <v>0.62513089179992676</v>
      </c>
      <c r="NC151" s="40">
        <v>0.62636345624923706</v>
      </c>
      <c r="ND151" s="40">
        <v>0.6276242733001709</v>
      </c>
      <c r="NE151" s="40">
        <v>0.62862980365753174</v>
      </c>
      <c r="NF151" s="40">
        <v>0.62925010919570923</v>
      </c>
      <c r="NG151" s="40">
        <v>0.62975388765335083</v>
      </c>
      <c r="NH151" s="40">
        <v>0.62988835573196411</v>
      </c>
      <c r="NI151" s="40">
        <v>0.62977850437164307</v>
      </c>
      <c r="NJ151" s="40">
        <v>0.62959259748458862</v>
      </c>
      <c r="NK151" s="40">
        <v>0.62942403554916382</v>
      </c>
      <c r="NL151" s="40">
        <v>0.62918615341186523</v>
      </c>
      <c r="NM151" s="40">
        <v>0.62898504734039307</v>
      </c>
      <c r="NN151" s="40">
        <v>0.62876194715499878</v>
      </c>
      <c r="NO151" s="40">
        <v>0.62832760810852051</v>
      </c>
      <c r="NP151" s="40">
        <v>0.62760865688323975</v>
      </c>
      <c r="NQ151" s="40">
        <v>0.62669825553894043</v>
      </c>
      <c r="NR151" s="40">
        <v>0.62556236982345581</v>
      </c>
      <c r="NS151" s="40">
        <v>0.6242668628692627</v>
      </c>
      <c r="NT151" s="40">
        <v>0.62290722131729126</v>
      </c>
      <c r="NU151" s="40">
        <v>0.62152928113937378</v>
      </c>
      <c r="NV151" s="40">
        <v>0.62028396129608154</v>
      </c>
      <c r="NW151" s="40">
        <v>0.61905276775360107</v>
      </c>
      <c r="NX151" s="40">
        <v>0.61779665946960449</v>
      </c>
      <c r="NY151" s="40">
        <v>0.61644375324249268</v>
      </c>
      <c r="NZ151" s="40">
        <v>0.6149747371673584</v>
      </c>
      <c r="OA151" s="40">
        <v>0.61361610889434814</v>
      </c>
      <c r="OB151" s="40">
        <v>0.61216294765472412</v>
      </c>
      <c r="OC151" s="40">
        <v>0.6106102466583252</v>
      </c>
      <c r="OD151" s="40">
        <v>0.60893052816390991</v>
      </c>
      <c r="OE151" s="40">
        <v>0.60710853338241577</v>
      </c>
      <c r="OF151" s="40">
        <v>0.60538822412490845</v>
      </c>
      <c r="OG151" s="40">
        <v>0.60358554124832153</v>
      </c>
      <c r="OH151" s="40">
        <v>0.60164558887481689</v>
      </c>
      <c r="OI151" s="40">
        <v>0.599465012550354</v>
      </c>
      <c r="OJ151" s="40">
        <v>0.59697973728179932</v>
      </c>
      <c r="OK151" s="336" t="s">
        <v>851</v>
      </c>
      <c r="OL151" s="336" t="s">
        <v>851</v>
      </c>
      <c r="OM151" s="336" t="s">
        <v>1740</v>
      </c>
      <c r="ON151" s="40">
        <v>0.56574052572250366</v>
      </c>
      <c r="OO151" s="40">
        <v>0.56853371858596802</v>
      </c>
      <c r="OP151" s="40">
        <v>0.57122290134429932</v>
      </c>
      <c r="OQ151" s="40">
        <v>0.57378858327865601</v>
      </c>
      <c r="OR151" s="40">
        <v>0.57621783018112183</v>
      </c>
      <c r="OS151" s="40">
        <v>0.5785248875617981</v>
      </c>
      <c r="OT151" s="40">
        <v>0.5807986855506897</v>
      </c>
      <c r="OU151" s="40">
        <v>0.58290702104568481</v>
      </c>
      <c r="OV151" s="40">
        <v>0.58486533164978027</v>
      </c>
      <c r="OW151" s="40">
        <v>0.58666110038757324</v>
      </c>
      <c r="OX151" s="40">
        <v>0.58826619386672974</v>
      </c>
      <c r="OY151" s="40">
        <v>0.58952677249908447</v>
      </c>
      <c r="OZ151" s="40">
        <v>0.59066629409790039</v>
      </c>
      <c r="PA151" s="40">
        <v>0.59168857336044312</v>
      </c>
      <c r="PB151" s="40">
        <v>0.59262305498123169</v>
      </c>
      <c r="PC151" s="40">
        <v>0.59349358081817627</v>
      </c>
      <c r="PD151" s="40">
        <v>0.59426265954971313</v>
      </c>
      <c r="PE151" s="40">
        <v>0.59501403570175171</v>
      </c>
      <c r="PF151" s="40">
        <v>0.59566366672515869</v>
      </c>
      <c r="PG151" s="40">
        <v>0.59614068269729614</v>
      </c>
      <c r="PH151" s="40">
        <v>0.59635001420974731</v>
      </c>
      <c r="PI151" s="40">
        <v>0.59637993574142456</v>
      </c>
      <c r="PJ151" s="40">
        <v>0.59623366594314575</v>
      </c>
      <c r="PK151" s="40">
        <v>0.59595048427581787</v>
      </c>
      <c r="PL151" s="40">
        <v>0.59559547901153564</v>
      </c>
      <c r="PM151" s="40">
        <v>0.5952029824256897</v>
      </c>
      <c r="PN151" s="40">
        <v>0.59487283229827881</v>
      </c>
      <c r="PO151" s="40">
        <v>0.59454721212387085</v>
      </c>
      <c r="PP151" s="40">
        <v>0.59419399499893188</v>
      </c>
      <c r="PQ151" s="40">
        <v>0.59373992681503296</v>
      </c>
      <c r="PR151" s="40">
        <v>0.59316354990005493</v>
      </c>
      <c r="PS151" s="40">
        <v>0.59260541200637817</v>
      </c>
      <c r="PT151" s="40">
        <v>0.59198033809661865</v>
      </c>
      <c r="PU151" s="40">
        <v>0.59127306938171387</v>
      </c>
      <c r="PV151" s="40">
        <v>0.59045153856277466</v>
      </c>
      <c r="PW151" s="40">
        <v>0.58947736024856567</v>
      </c>
      <c r="PX151" s="336" t="s">
        <v>851</v>
      </c>
      <c r="PY151" s="336" t="s">
        <v>851</v>
      </c>
      <c r="PZ151" s="40">
        <v>0.61919999999999997</v>
      </c>
      <c r="QA151" s="40">
        <v>0.61380000000000001</v>
      </c>
      <c r="QB151" s="40">
        <v>0.61799999999999999</v>
      </c>
      <c r="QC151" s="40">
        <v>0.62429999999999997</v>
      </c>
      <c r="QD151" s="40">
        <v>0.63400000000000001</v>
      </c>
      <c r="QE151" s="40">
        <v>0.64230000000000009</v>
      </c>
      <c r="QF151" s="40">
        <v>0.64400000000000002</v>
      </c>
      <c r="QG151" s="40">
        <v>0.64080000000000004</v>
      </c>
      <c r="QH151" s="40">
        <v>0.64060000000000006</v>
      </c>
      <c r="QI151" s="40">
        <v>0.63880000000000003</v>
      </c>
      <c r="QJ151" s="40">
        <v>0.64019999999999999</v>
      </c>
      <c r="QK151" s="40">
        <v>0.64780000000000004</v>
      </c>
      <c r="QL151" s="40">
        <v>0.64629999999999999</v>
      </c>
      <c r="QM151" s="40">
        <v>0.64029999999999998</v>
      </c>
      <c r="QN151" s="40">
        <v>0.64139999999999997</v>
      </c>
      <c r="QO151" s="40">
        <v>0.64159999999999995</v>
      </c>
      <c r="QP151" s="40">
        <v>0.64040000000000008</v>
      </c>
      <c r="QQ151" s="40">
        <v>0.64349999999999996</v>
      </c>
      <c r="QR151" s="40">
        <v>0.65249999999999997</v>
      </c>
      <c r="QS151" s="336" t="s">
        <v>851</v>
      </c>
      <c r="QT151" s="336" t="s">
        <v>851</v>
      </c>
      <c r="QU151" s="336" t="s">
        <v>851</v>
      </c>
      <c r="QV151" s="336" t="s">
        <v>851</v>
      </c>
      <c r="QW151" s="40">
        <v>1.3889112509787083E-2</v>
      </c>
      <c r="QX151" s="336" t="s">
        <v>851</v>
      </c>
      <c r="QY151" s="336" t="s">
        <v>851</v>
      </c>
      <c r="QZ151" s="336" t="s">
        <v>851</v>
      </c>
      <c r="RA151" s="336" t="s">
        <v>851</v>
      </c>
      <c r="RB151" s="336" t="s">
        <v>851</v>
      </c>
      <c r="RC151" s="336" t="s">
        <v>851</v>
      </c>
      <c r="RD151" s="336" t="s">
        <v>851</v>
      </c>
      <c r="RE151" s="336" t="s">
        <v>851</v>
      </c>
      <c r="RF151" s="40">
        <v>0.45399999999999996</v>
      </c>
      <c r="RG151" s="40">
        <v>2018</v>
      </c>
      <c r="RH151" s="336" t="s">
        <v>840</v>
      </c>
      <c r="RI151" s="336" t="s">
        <v>851</v>
      </c>
      <c r="RJ151" s="40">
        <v>1.7000000000000001E-2</v>
      </c>
      <c r="RK151" s="40">
        <v>2018</v>
      </c>
      <c r="RL151" s="336" t="s">
        <v>840</v>
      </c>
      <c r="RM151" s="336" t="s">
        <v>851</v>
      </c>
      <c r="RN151" s="40">
        <v>6.5000000000000002E-2</v>
      </c>
      <c r="RO151" s="40">
        <v>2018</v>
      </c>
      <c r="RP151" s="336" t="s">
        <v>840</v>
      </c>
      <c r="RQ151" s="336" t="s">
        <v>851</v>
      </c>
      <c r="RR151" s="40">
        <v>0.22699999999999998</v>
      </c>
      <c r="RS151" s="40">
        <v>2018</v>
      </c>
      <c r="RT151" s="336" t="s">
        <v>840</v>
      </c>
      <c r="RU151" s="336" t="s">
        <v>851</v>
      </c>
      <c r="RV151" s="40">
        <v>0.439</v>
      </c>
      <c r="RW151" s="40">
        <v>2020</v>
      </c>
      <c r="RX151" s="336" t="s">
        <v>840</v>
      </c>
      <c r="RY151" s="336" t="s">
        <v>851</v>
      </c>
      <c r="RZ151" s="336" t="s">
        <v>838</v>
      </c>
      <c r="SA151" s="40">
        <v>0.20518521964550018</v>
      </c>
      <c r="SB151" s="40">
        <v>0.20969897508621216</v>
      </c>
      <c r="SC151" s="40">
        <v>0.20685088634490967</v>
      </c>
      <c r="SD151" s="40">
        <v>0.19692294299602509</v>
      </c>
      <c r="SE151" s="40">
        <v>0.17219378054141998</v>
      </c>
      <c r="SF151" s="336" t="s">
        <v>851</v>
      </c>
      <c r="SG151" s="336" t="s">
        <v>851</v>
      </c>
      <c r="SH151" s="40">
        <v>0.21470412611961365</v>
      </c>
      <c r="SI151" s="40">
        <v>0.21897459030151367</v>
      </c>
      <c r="SJ151" s="40">
        <v>0.21898207068443298</v>
      </c>
      <c r="SK151" s="40">
        <v>0.22006939351558685</v>
      </c>
      <c r="SL151" s="40">
        <v>0.2066706120967865</v>
      </c>
      <c r="SM151" s="336" t="s">
        <v>840</v>
      </c>
      <c r="SN151" s="336" t="s">
        <v>851</v>
      </c>
      <c r="SO151" s="336" t="s">
        <v>851</v>
      </c>
      <c r="SP151" s="40">
        <v>1.3528180308640003E-2</v>
      </c>
      <c r="SQ151" s="40">
        <v>1.3292089104652405E-2</v>
      </c>
      <c r="SR151" s="40">
        <v>1.2577593326568604E-2</v>
      </c>
      <c r="SS151" s="40">
        <v>-3.9849928580224514E-3</v>
      </c>
      <c r="ST151" s="40">
        <v>-8.6746335029602051E-2</v>
      </c>
      <c r="SU151" s="336" t="s">
        <v>838</v>
      </c>
      <c r="SV151" s="336" t="s">
        <v>851</v>
      </c>
      <c r="SW151" s="336" t="s">
        <v>851</v>
      </c>
      <c r="SX151" s="40">
        <v>2.0338701084256172E-2</v>
      </c>
      <c r="SY151" s="40">
        <v>2.0677704364061356E-2</v>
      </c>
      <c r="SZ151" s="40">
        <v>2.6365883648395538E-2</v>
      </c>
      <c r="TA151" s="40">
        <v>2.008887380361557E-2</v>
      </c>
      <c r="TB151" s="40">
        <v>-5.4542801808565855E-4</v>
      </c>
      <c r="TC151" s="336" t="s">
        <v>840</v>
      </c>
      <c r="TD151" s="336" t="s">
        <v>851</v>
      </c>
      <c r="TE151" s="336" t="s">
        <v>851</v>
      </c>
      <c r="TF151" s="336" t="s">
        <v>851</v>
      </c>
      <c r="TG151" s="40">
        <v>2.6892084861174226E-4</v>
      </c>
      <c r="TH151" s="40">
        <v>2.3844488896429539E-4</v>
      </c>
      <c r="TI151" s="40">
        <v>3.496587451081723E-4</v>
      </c>
      <c r="TJ151" s="40">
        <v>-1.5271852724254131E-2</v>
      </c>
      <c r="TK151" s="40">
        <v>-9.7330667078495026E-2</v>
      </c>
      <c r="TL151" s="336" t="s">
        <v>838</v>
      </c>
      <c r="TM151" s="336" t="s">
        <v>851</v>
      </c>
      <c r="TN151" s="336" t="s">
        <v>851</v>
      </c>
      <c r="TO151" s="336" t="s">
        <v>851</v>
      </c>
      <c r="TP151" s="40">
        <v>6.888106931000948E-3</v>
      </c>
      <c r="TQ151" s="40">
        <v>7.3857987299561501E-3</v>
      </c>
      <c r="TR151" s="40">
        <v>1.3758242130279541E-2</v>
      </c>
      <c r="TS151" s="40">
        <v>8.4365271031856537E-3</v>
      </c>
      <c r="TT151" s="40">
        <v>-1.1459097266197205E-2</v>
      </c>
      <c r="TU151" s="336" t="s">
        <v>840</v>
      </c>
      <c r="TV151" s="336" t="s">
        <v>851</v>
      </c>
      <c r="TW151" s="40">
        <v>9480</v>
      </c>
      <c r="TX151" s="336" t="s">
        <v>840</v>
      </c>
      <c r="TY151" s="336" t="s">
        <v>851</v>
      </c>
      <c r="TZ151" s="40">
        <v>9819.3955078125</v>
      </c>
      <c r="UA151" s="336" t="s">
        <v>838</v>
      </c>
      <c r="UB151" s="336" t="s">
        <v>851</v>
      </c>
      <c r="UC151" s="40">
        <v>9832.4574750062202</v>
      </c>
      <c r="UD151" s="336" t="s">
        <v>840</v>
      </c>
      <c r="UE151" s="336" t="s">
        <v>851</v>
      </c>
      <c r="UF151" s="336" t="s">
        <v>851</v>
      </c>
      <c r="UG151" s="40">
        <v>0.1926458477973938</v>
      </c>
      <c r="UH151" s="40">
        <v>0.19788491725921631</v>
      </c>
      <c r="UI151" s="40">
        <v>0.19327698647975922</v>
      </c>
      <c r="UJ151" s="40">
        <v>0.18901549279689789</v>
      </c>
      <c r="UK151" s="40">
        <v>0.19653451442718506</v>
      </c>
      <c r="UL151" s="336" t="s">
        <v>838</v>
      </c>
      <c r="UM151" s="336" t="s">
        <v>851</v>
      </c>
      <c r="UN151" s="336" t="s">
        <v>851</v>
      </c>
      <c r="UO151" s="336" t="s">
        <v>851</v>
      </c>
      <c r="UP151" s="40">
        <v>0.19961656630039215</v>
      </c>
      <c r="UQ151" s="40">
        <v>0.20483313500881195</v>
      </c>
      <c r="UR151" s="40">
        <v>0.20248210430145264</v>
      </c>
      <c r="US151" s="40">
        <v>0.20191235840320587</v>
      </c>
      <c r="UT151" s="40">
        <v>0.20333036780357361</v>
      </c>
      <c r="UU151" s="336" t="s">
        <v>840</v>
      </c>
    </row>
    <row r="152" spans="1:567">
      <c r="A152" s="336" t="s">
        <v>426</v>
      </c>
      <c r="B152" s="336" t="s">
        <v>195</v>
      </c>
      <c r="C152" s="336" t="s">
        <v>338</v>
      </c>
      <c r="D152" s="40">
        <v>3.9565995335578918E-2</v>
      </c>
      <c r="E152" s="336" t="s">
        <v>470</v>
      </c>
      <c r="F152" s="40">
        <v>4.7334007918834686E-2</v>
      </c>
      <c r="G152" s="336" t="s">
        <v>470</v>
      </c>
      <c r="H152" s="40">
        <v>4.593166708946228E-2</v>
      </c>
      <c r="I152" s="336" t="s">
        <v>470</v>
      </c>
      <c r="J152" s="40">
        <v>4.5984413474798203E-2</v>
      </c>
      <c r="K152" s="336" t="s">
        <v>470</v>
      </c>
      <c r="L152" s="336" t="s">
        <v>470</v>
      </c>
      <c r="M152" s="40">
        <v>0.51838648319244385</v>
      </c>
      <c r="N152" s="40"/>
      <c r="O152" s="336" t="s">
        <v>1736</v>
      </c>
      <c r="P152" s="40"/>
      <c r="Q152" s="336" t="s">
        <v>1736</v>
      </c>
      <c r="R152" s="40"/>
      <c r="S152" s="336" t="s">
        <v>1736</v>
      </c>
      <c r="T152" s="40"/>
      <c r="U152" s="336" t="s">
        <v>1736</v>
      </c>
      <c r="V152" s="336" t="s">
        <v>851</v>
      </c>
      <c r="W152" s="336" t="s">
        <v>470</v>
      </c>
      <c r="X152" s="40">
        <v>0.50167715549468994</v>
      </c>
      <c r="Y152" s="40"/>
      <c r="Z152" s="336" t="s">
        <v>1736</v>
      </c>
      <c r="AA152" s="40"/>
      <c r="AB152" s="336" t="s">
        <v>1736</v>
      </c>
      <c r="AC152" s="40"/>
      <c r="AD152" s="336" t="s">
        <v>1736</v>
      </c>
      <c r="AE152" s="40"/>
      <c r="AF152" s="336" t="s">
        <v>1736</v>
      </c>
      <c r="AG152" s="336" t="s">
        <v>851</v>
      </c>
      <c r="AH152" s="336" t="s">
        <v>470</v>
      </c>
      <c r="AI152" s="40">
        <v>0.51752066612243652</v>
      </c>
      <c r="AJ152" s="40"/>
      <c r="AK152" s="336" t="s">
        <v>1736</v>
      </c>
      <c r="AL152" s="40"/>
      <c r="AM152" s="336" t="s">
        <v>1736</v>
      </c>
      <c r="AN152" s="40"/>
      <c r="AO152" s="336" t="s">
        <v>1736</v>
      </c>
      <c r="AP152" s="40"/>
      <c r="AQ152" s="336" t="s">
        <v>1736</v>
      </c>
      <c r="AR152" s="336" t="s">
        <v>851</v>
      </c>
      <c r="AS152" s="336" t="s">
        <v>470</v>
      </c>
      <c r="AT152" s="40">
        <v>0.50167655944824219</v>
      </c>
      <c r="AU152" s="40"/>
      <c r="AV152" s="336" t="s">
        <v>1736</v>
      </c>
      <c r="AW152" s="40"/>
      <c r="AX152" s="336" t="s">
        <v>1736</v>
      </c>
      <c r="AY152" s="40"/>
      <c r="AZ152" s="336" t="s">
        <v>1736</v>
      </c>
      <c r="BA152" s="40"/>
      <c r="BB152" s="336" t="s">
        <v>1736</v>
      </c>
      <c r="BC152" s="336" t="s">
        <v>851</v>
      </c>
      <c r="BD152" s="336" t="s">
        <v>470</v>
      </c>
      <c r="BE152" s="40">
        <v>2.4951505661010742</v>
      </c>
      <c r="BF152" s="336" t="s">
        <v>470</v>
      </c>
      <c r="BG152" s="40">
        <v>3.0424213409423828</v>
      </c>
      <c r="BH152" s="336" t="s">
        <v>470</v>
      </c>
      <c r="BI152" s="40">
        <v>3.3581767082214355</v>
      </c>
      <c r="BJ152" s="336" t="s">
        <v>470</v>
      </c>
      <c r="BK152" s="40">
        <v>3.1898849010467529</v>
      </c>
      <c r="BL152" s="336" t="s">
        <v>851</v>
      </c>
      <c r="BM152" s="40">
        <v>3.0045096874237061</v>
      </c>
      <c r="BN152" s="336" t="s">
        <v>470</v>
      </c>
      <c r="BO152" s="336" t="s">
        <v>851</v>
      </c>
      <c r="BP152" s="336" t="s">
        <v>470</v>
      </c>
      <c r="BQ152" s="40">
        <v>9.827224537730217E-3</v>
      </c>
      <c r="BR152" s="40">
        <v>9.4302324578166008E-3</v>
      </c>
      <c r="BS152" s="40">
        <v>9.5276664942502975E-3</v>
      </c>
      <c r="BT152" s="40">
        <v>9.6608968451619148E-3</v>
      </c>
      <c r="BU152" s="40">
        <v>9.6608875319361687E-3</v>
      </c>
      <c r="BV152" s="336" t="s">
        <v>851</v>
      </c>
      <c r="BW152" s="336" t="s">
        <v>470</v>
      </c>
      <c r="BX152" s="40">
        <v>1.0419801808893681E-2</v>
      </c>
      <c r="BY152" s="40">
        <v>1.0656860657036304E-2</v>
      </c>
      <c r="BZ152" s="40">
        <v>1.0948614217340946E-2</v>
      </c>
      <c r="CA152" s="40">
        <v>1.1234244331717491E-2</v>
      </c>
      <c r="CB152" s="40">
        <v>1.1394614353775978E-2</v>
      </c>
      <c r="CC152" s="336" t="s">
        <v>851</v>
      </c>
      <c r="CD152" s="336" t="s">
        <v>470</v>
      </c>
      <c r="CE152" s="40">
        <v>1.062366645783186E-2</v>
      </c>
      <c r="CF152" s="40">
        <v>1.0703550651669502E-2</v>
      </c>
      <c r="CG152" s="40">
        <v>1.0892973281443119E-2</v>
      </c>
      <c r="CH152" s="40">
        <v>1.1394552886486053E-2</v>
      </c>
      <c r="CI152" s="40">
        <v>1.1193050071597099E-2</v>
      </c>
      <c r="CJ152" s="336" t="s">
        <v>851</v>
      </c>
      <c r="CK152" s="336" t="s">
        <v>470</v>
      </c>
      <c r="CL152" s="40">
        <v>1.0783977806568146E-2</v>
      </c>
      <c r="CM152" s="40">
        <v>1.0973623022437096E-2</v>
      </c>
      <c r="CN152" s="40">
        <v>1.1064695194363594E-2</v>
      </c>
      <c r="CO152" s="40">
        <v>1.1394557543098927E-2</v>
      </c>
      <c r="CP152" s="40">
        <v>1.1193034239113331E-2</v>
      </c>
      <c r="CQ152" s="336" t="s">
        <v>851</v>
      </c>
      <c r="CR152" s="40"/>
      <c r="CS152" s="40"/>
      <c r="CT152" s="40"/>
      <c r="CU152" s="40"/>
      <c r="CV152" s="40"/>
      <c r="CW152" s="336" t="s">
        <v>1737</v>
      </c>
      <c r="CX152" s="336" t="s">
        <v>851</v>
      </c>
      <c r="CY152" s="40"/>
      <c r="CZ152" s="40"/>
      <c r="DA152" s="40"/>
      <c r="DB152" s="40"/>
      <c r="DC152" s="40"/>
      <c r="DD152" s="336" t="s">
        <v>1737</v>
      </c>
      <c r="DE152" s="336" t="s">
        <v>851</v>
      </c>
      <c r="DF152" s="40"/>
      <c r="DG152" s="336" t="s">
        <v>1737</v>
      </c>
      <c r="DH152" s="336" t="s">
        <v>851</v>
      </c>
      <c r="DI152" s="336" t="s">
        <v>851</v>
      </c>
      <c r="DJ152" s="336">
        <v>7.8</v>
      </c>
      <c r="DK152" s="336" t="s">
        <v>1738</v>
      </c>
      <c r="DL152" s="336" t="s">
        <v>851</v>
      </c>
      <c r="DM152" s="336" t="s">
        <v>851</v>
      </c>
      <c r="DN152" s="336" t="s">
        <v>470</v>
      </c>
      <c r="DO152" s="40">
        <v>2.4838317767716944E-4</v>
      </c>
      <c r="DP152" s="40">
        <v>6.6777346655726433E-3</v>
      </c>
      <c r="DQ152" s="40">
        <v>6.404221523553133E-3</v>
      </c>
      <c r="DR152" s="40">
        <v>4.8264935612678528E-3</v>
      </c>
      <c r="DS152" s="40">
        <v>7.9046227037906647E-3</v>
      </c>
      <c r="DT152" s="336" t="s">
        <v>851</v>
      </c>
      <c r="DU152" s="336" t="s">
        <v>470</v>
      </c>
      <c r="DV152" s="40">
        <v>7.7449996024370193E-3</v>
      </c>
      <c r="DW152" s="40">
        <v>7.1666669100522995E-3</v>
      </c>
      <c r="DX152" s="40">
        <v>6.9000003859400749E-3</v>
      </c>
      <c r="DY152" s="40">
        <v>6.199999712407589E-3</v>
      </c>
      <c r="DZ152" s="40">
        <v>1.4999997802078724E-4</v>
      </c>
      <c r="EA152" s="336" t="s">
        <v>851</v>
      </c>
      <c r="EB152" s="336" t="s">
        <v>470</v>
      </c>
      <c r="EC152" s="40">
        <v>3.435768885537982E-3</v>
      </c>
      <c r="ED152" s="40">
        <v>5.2266726270318031E-3</v>
      </c>
      <c r="EE152" s="40">
        <v>5.2354913204908371E-3</v>
      </c>
      <c r="EF152" s="40">
        <v>4.9662156961858273E-3</v>
      </c>
      <c r="EG152" s="40">
        <v>1.3287917245179415E-3</v>
      </c>
      <c r="EH152" s="336" t="s">
        <v>851</v>
      </c>
      <c r="EI152" s="336" t="s">
        <v>470</v>
      </c>
      <c r="EJ152" s="40">
        <v>1.1610358953475952E-2</v>
      </c>
      <c r="EK152" s="40">
        <v>6.5970621071755886E-3</v>
      </c>
      <c r="EL152" s="40">
        <v>3.3070479985326529E-3</v>
      </c>
      <c r="EM152" s="40">
        <v>1.5682466328144073E-3</v>
      </c>
      <c r="EN152" s="40">
        <v>1.8855860689654946E-3</v>
      </c>
      <c r="EO152" s="336" t="s">
        <v>851</v>
      </c>
      <c r="EP152" s="336" t="s">
        <v>851</v>
      </c>
      <c r="EQ152" s="336" t="s">
        <v>851</v>
      </c>
      <c r="ER152" s="40"/>
      <c r="ES152" s="336" t="s">
        <v>1737</v>
      </c>
      <c r="ET152" s="336" t="s">
        <v>851</v>
      </c>
      <c r="EU152" s="336" t="s">
        <v>851</v>
      </c>
      <c r="EV152" s="40"/>
      <c r="EW152" s="336" t="s">
        <v>1737</v>
      </c>
      <c r="EX152" s="336" t="s">
        <v>851</v>
      </c>
      <c r="EY152" s="336" t="s">
        <v>851</v>
      </c>
      <c r="EZ152" s="40"/>
      <c r="FA152" s="336" t="s">
        <v>1737</v>
      </c>
      <c r="FB152" s="336" t="s">
        <v>851</v>
      </c>
      <c r="FC152" s="40"/>
      <c r="FD152" s="40"/>
      <c r="FE152" s="40"/>
      <c r="FF152" s="40"/>
      <c r="FG152" s="40"/>
      <c r="FH152" s="336" t="s">
        <v>1737</v>
      </c>
      <c r="FI152" s="336" t="s">
        <v>851</v>
      </c>
      <c r="FJ152" s="40">
        <v>-6.1796970665454865E-2</v>
      </c>
      <c r="FK152" s="40">
        <v>-6.1796970665454865E-2</v>
      </c>
      <c r="FL152" s="40">
        <v>-4.6859748661518097E-2</v>
      </c>
      <c r="FM152" s="40"/>
      <c r="FN152" s="40"/>
      <c r="FO152" s="336" t="s">
        <v>840</v>
      </c>
      <c r="FP152" s="336" t="s">
        <v>851</v>
      </c>
      <c r="FQ152" s="40"/>
      <c r="FR152" s="336" t="s">
        <v>1737</v>
      </c>
      <c r="FS152" s="336" t="s">
        <v>851</v>
      </c>
      <c r="FT152" s="336" t="s">
        <v>851</v>
      </c>
      <c r="FU152" s="40">
        <v>1.0549704544246197E-2</v>
      </c>
      <c r="FV152" s="40">
        <v>1.0549704544246197E-2</v>
      </c>
      <c r="FW152" s="40">
        <v>1.2659644708037376E-2</v>
      </c>
      <c r="FX152" s="40"/>
      <c r="FY152" s="40"/>
      <c r="FZ152" s="336" t="s">
        <v>840</v>
      </c>
      <c r="GA152" s="336" t="s">
        <v>851</v>
      </c>
      <c r="GB152" s="336" t="s">
        <v>851</v>
      </c>
      <c r="GC152" s="336" t="s">
        <v>851</v>
      </c>
      <c r="GD152" s="336" t="s">
        <v>851</v>
      </c>
      <c r="GE152" s="336" t="s">
        <v>851</v>
      </c>
      <c r="GF152" s="336" t="s">
        <v>851</v>
      </c>
      <c r="GG152" s="336" t="s">
        <v>851</v>
      </c>
      <c r="GH152" s="336" t="s">
        <v>851</v>
      </c>
      <c r="GI152" s="336" t="s">
        <v>851</v>
      </c>
      <c r="GJ152" s="336" t="s">
        <v>851</v>
      </c>
      <c r="GK152" s="40">
        <v>107405</v>
      </c>
      <c r="GL152" s="40">
        <v>107170</v>
      </c>
      <c r="GM152" s="40">
        <v>107027</v>
      </c>
      <c r="GN152" s="40">
        <v>106902</v>
      </c>
      <c r="GO152" s="40">
        <v>106624</v>
      </c>
      <c r="GP152" s="40">
        <v>106135</v>
      </c>
      <c r="GQ152" s="40">
        <v>105374</v>
      </c>
      <c r="GR152" s="40">
        <v>104442</v>
      </c>
      <c r="GS152" s="40">
        <v>103549</v>
      </c>
      <c r="GT152" s="40">
        <v>102971</v>
      </c>
      <c r="GU152" s="40">
        <v>102916</v>
      </c>
      <c r="GV152" s="40">
        <v>103448</v>
      </c>
      <c r="GW152" s="40">
        <v>104506</v>
      </c>
      <c r="GX152" s="40">
        <v>105922</v>
      </c>
      <c r="GY152" s="40">
        <v>107444</v>
      </c>
      <c r="GZ152" s="40">
        <v>108886</v>
      </c>
      <c r="HA152" s="40">
        <v>110215</v>
      </c>
      <c r="HB152" s="40">
        <v>111461</v>
      </c>
      <c r="HC152" s="40">
        <v>112640</v>
      </c>
      <c r="HD152" s="40">
        <v>113811</v>
      </c>
      <c r="HE152" s="40">
        <v>115021</v>
      </c>
      <c r="HF152" s="40">
        <v>116000</v>
      </c>
      <c r="HG152" s="40">
        <v>117000</v>
      </c>
      <c r="HH152" s="40">
        <v>119000</v>
      </c>
      <c r="HI152" s="40">
        <v>120000</v>
      </c>
      <c r="HJ152" s="40">
        <v>121000</v>
      </c>
      <c r="HK152" s="40">
        <v>122000</v>
      </c>
      <c r="HL152" s="40">
        <v>123000</v>
      </c>
      <c r="HM152" s="40">
        <v>125000</v>
      </c>
      <c r="HN152" s="40">
        <v>126000</v>
      </c>
      <c r="HO152" s="40">
        <v>127000</v>
      </c>
      <c r="HP152" s="40">
        <v>128000</v>
      </c>
      <c r="HQ152" s="40">
        <v>129000</v>
      </c>
      <c r="HR152" s="40">
        <v>130000</v>
      </c>
      <c r="HS152" s="40">
        <v>130000</v>
      </c>
      <c r="HT152" s="40">
        <v>131000</v>
      </c>
      <c r="HU152" s="40">
        <v>132000</v>
      </c>
      <c r="HV152" s="40">
        <v>133000</v>
      </c>
      <c r="HW152" s="40">
        <v>133000</v>
      </c>
      <c r="HX152" s="40">
        <v>134000</v>
      </c>
      <c r="HY152" s="40">
        <v>135000</v>
      </c>
      <c r="HZ152" s="40">
        <v>135000</v>
      </c>
      <c r="IA152" s="40">
        <v>136000</v>
      </c>
      <c r="IB152" s="40">
        <v>136000</v>
      </c>
      <c r="IC152" s="40">
        <v>137000</v>
      </c>
      <c r="ID152" s="40">
        <v>137000</v>
      </c>
      <c r="IE152" s="40">
        <v>137000</v>
      </c>
      <c r="IF152" s="40">
        <v>138000</v>
      </c>
      <c r="IG152" s="40">
        <v>138000</v>
      </c>
      <c r="IH152" s="40">
        <v>139000</v>
      </c>
      <c r="II152" s="40">
        <v>139000</v>
      </c>
      <c r="IJ152" s="336" t="s">
        <v>851</v>
      </c>
      <c r="IK152" s="336" t="s">
        <v>851</v>
      </c>
      <c r="IL152" s="336" t="s">
        <v>851</v>
      </c>
      <c r="IM152" s="40">
        <v>1.2131540104746819E-2</v>
      </c>
      <c r="IN152" s="40">
        <v>1.1241749860346317E-2</v>
      </c>
      <c r="IO152" s="40">
        <v>1.0522138327360153E-2</v>
      </c>
      <c r="IP152" s="40">
        <v>1.034228503704071E-2</v>
      </c>
      <c r="IQ152" s="40">
        <v>1.0575542226433754E-2</v>
      </c>
      <c r="IR152" s="40">
        <v>8.4754703566431999E-3</v>
      </c>
      <c r="IS152" s="40">
        <v>8.5837440565228462E-3</v>
      </c>
      <c r="IT152" s="40">
        <v>1.694955863058567E-2</v>
      </c>
      <c r="IU152" s="40">
        <v>8.3682499825954437E-3</v>
      </c>
      <c r="IV152" s="40">
        <v>8.2988031208515167E-3</v>
      </c>
      <c r="IW152" s="40">
        <v>8.2304989919066429E-3</v>
      </c>
      <c r="IX152" s="40">
        <v>8.1633105874061584E-3</v>
      </c>
      <c r="IY152" s="40">
        <v>1.6129381954669952E-2</v>
      </c>
      <c r="IZ152" s="40">
        <v>7.9681696370244026E-3</v>
      </c>
      <c r="JA152" s="40">
        <v>7.9051796346902847E-3</v>
      </c>
      <c r="JB152" s="40">
        <v>7.8431777656078339E-3</v>
      </c>
      <c r="JC152" s="40">
        <v>7.7821402810513973E-3</v>
      </c>
      <c r="JD152" s="40">
        <v>7.7220462262630463E-3</v>
      </c>
      <c r="JE152" s="40">
        <v>0</v>
      </c>
      <c r="JF152" s="40">
        <v>7.6628727838397026E-3</v>
      </c>
      <c r="JG152" s="40">
        <v>7.6045994646847248E-3</v>
      </c>
      <c r="JH152" s="40">
        <v>7.5472057797014713E-3</v>
      </c>
      <c r="JI152" s="40">
        <v>0</v>
      </c>
      <c r="JJ152" s="40">
        <v>7.4906717054545879E-3</v>
      </c>
      <c r="JK152" s="40">
        <v>7.4349786154925823E-3</v>
      </c>
      <c r="JL152" s="40">
        <v>0</v>
      </c>
      <c r="JM152" s="40">
        <v>7.3801074177026749E-3</v>
      </c>
      <c r="JN152" s="40">
        <v>0</v>
      </c>
      <c r="JO152" s="40">
        <v>7.3260399512946606E-3</v>
      </c>
      <c r="JP152" s="40">
        <v>0</v>
      </c>
      <c r="JQ152" s="40">
        <v>0</v>
      </c>
      <c r="JR152" s="40">
        <v>7.2727594524621964E-3</v>
      </c>
      <c r="JS152" s="40">
        <v>0</v>
      </c>
      <c r="JT152" s="40">
        <v>7.2202477604150772E-3</v>
      </c>
      <c r="JU152" s="40">
        <v>0</v>
      </c>
      <c r="JV152" s="336" t="s">
        <v>1740</v>
      </c>
      <c r="JW152" s="336" t="s">
        <v>851</v>
      </c>
      <c r="JX152" s="336" t="s">
        <v>851</v>
      </c>
      <c r="JY152" s="336" t="s">
        <v>851</v>
      </c>
      <c r="JZ152" s="336" t="s">
        <v>851</v>
      </c>
      <c r="KA152" s="336" t="s">
        <v>1740</v>
      </c>
      <c r="KB152" s="40">
        <v>0.50826552541189896</v>
      </c>
      <c r="KC152" s="40">
        <v>0.50833371138229799</v>
      </c>
      <c r="KD152" s="40">
        <v>0.50841101371780295</v>
      </c>
      <c r="KE152" s="40">
        <v>0.50845170454545507</v>
      </c>
      <c r="KF152" s="40">
        <v>0.50844821678045204</v>
      </c>
      <c r="KG152" s="40">
        <v>0.50842889559297899</v>
      </c>
      <c r="KH152" s="40">
        <v>0.50832222270009897</v>
      </c>
      <c r="KI152" s="40">
        <v>0.50826481453109307</v>
      </c>
      <c r="KJ152" s="40">
        <v>0.50817973514843207</v>
      </c>
      <c r="KK152" s="40">
        <v>0.50805947248605299</v>
      </c>
      <c r="KL152" s="40">
        <v>0.50789758324870204</v>
      </c>
      <c r="KM152" s="40">
        <v>0.50782125189091998</v>
      </c>
      <c r="KN152" s="40">
        <v>0.50767174335709697</v>
      </c>
      <c r="KO152" s="40">
        <v>0.50757435876851398</v>
      </c>
      <c r="KP152" s="40">
        <v>0.50741778357900102</v>
      </c>
      <c r="KQ152" s="40">
        <v>0.50735207065564902</v>
      </c>
      <c r="KR152" s="40">
        <v>0.507235822017573</v>
      </c>
      <c r="KS152" s="40">
        <v>0.50711998258868907</v>
      </c>
      <c r="KT152" s="40">
        <v>0.50701181628038006</v>
      </c>
      <c r="KU152" s="40">
        <v>0.50690078208863698</v>
      </c>
      <c r="KV152" s="40">
        <v>0.50685098535306605</v>
      </c>
      <c r="KW152" s="40">
        <v>0.50673192759673602</v>
      </c>
      <c r="KX152" s="40">
        <v>0.50664305361920203</v>
      </c>
      <c r="KY152" s="40">
        <v>0.50661057241632701</v>
      </c>
      <c r="KZ152" s="40">
        <v>0.50654953388217594</v>
      </c>
      <c r="LA152" s="40">
        <v>0.50646899268011702</v>
      </c>
      <c r="LB152" s="40">
        <v>0.50644631279789198</v>
      </c>
      <c r="LC152" s="40">
        <v>0.50638473561591302</v>
      </c>
      <c r="LD152" s="40">
        <v>0.50632837004987796</v>
      </c>
      <c r="LE152" s="40">
        <v>0.50626340720566398</v>
      </c>
      <c r="LF152" s="40">
        <v>0.50619193916793792</v>
      </c>
      <c r="LG152" s="40">
        <v>0.506151820080181</v>
      </c>
      <c r="LH152" s="40">
        <v>0.50604297549439203</v>
      </c>
      <c r="LI152" s="40">
        <v>0.50599045000723497</v>
      </c>
      <c r="LJ152" s="40">
        <v>0.50587394824575294</v>
      </c>
      <c r="LK152" s="40">
        <v>0.50578411258683398</v>
      </c>
      <c r="LL152" s="336" t="s">
        <v>851</v>
      </c>
      <c r="LM152" s="336" t="s">
        <v>851</v>
      </c>
      <c r="LN152" s="336" t="s">
        <v>1740</v>
      </c>
      <c r="LO152" s="40">
        <v>0.63759344816207886</v>
      </c>
      <c r="LP152" s="40">
        <v>0.6404845118522644</v>
      </c>
      <c r="LQ152" s="40">
        <v>0.64214390516281128</v>
      </c>
      <c r="LR152" s="40">
        <v>0.64295989274978638</v>
      </c>
      <c r="LS152" s="40">
        <v>0.64351427555084229</v>
      </c>
      <c r="LT152" s="40">
        <v>0.64416933059692383</v>
      </c>
      <c r="LU152" s="40">
        <v>0.64655172824859619</v>
      </c>
      <c r="LV152" s="40">
        <v>0.64957267045974731</v>
      </c>
      <c r="LW152" s="40">
        <v>0.63865548372268677</v>
      </c>
      <c r="LX152" s="40">
        <v>0.64166665077209473</v>
      </c>
      <c r="LY152" s="40">
        <v>0.64462810754776001</v>
      </c>
      <c r="LZ152" s="40">
        <v>0.64754098653793335</v>
      </c>
      <c r="MA152" s="40">
        <v>0.64227640628814697</v>
      </c>
      <c r="MB152" s="40">
        <v>0.63999998569488525</v>
      </c>
      <c r="MC152" s="40">
        <v>0.6428571343421936</v>
      </c>
      <c r="MD152" s="40">
        <v>0.64566928148269653</v>
      </c>
      <c r="ME152" s="40">
        <v>0.640625</v>
      </c>
      <c r="MF152" s="40">
        <v>0.64341086149215698</v>
      </c>
      <c r="MG152" s="40">
        <v>0.64615386724472046</v>
      </c>
      <c r="MH152" s="40">
        <v>0.64615386724472046</v>
      </c>
      <c r="MI152" s="40">
        <v>0.64885497093200684</v>
      </c>
      <c r="MJ152" s="40">
        <v>0.65151512622833252</v>
      </c>
      <c r="MK152" s="40">
        <v>0.65413534641265869</v>
      </c>
      <c r="ML152" s="40">
        <v>0.65413534641265869</v>
      </c>
      <c r="MM152" s="40">
        <v>0.65671640634536743</v>
      </c>
      <c r="MN152" s="40">
        <v>0.65925925970077515</v>
      </c>
      <c r="MO152" s="40">
        <v>0.66666668653488159</v>
      </c>
      <c r="MP152" s="40">
        <v>0.66911762952804565</v>
      </c>
      <c r="MQ152" s="40">
        <v>0.66911762952804565</v>
      </c>
      <c r="MR152" s="40">
        <v>0.67153286933898926</v>
      </c>
      <c r="MS152" s="40">
        <v>0.67883211374282837</v>
      </c>
      <c r="MT152" s="40">
        <v>0.67883211374282837</v>
      </c>
      <c r="MU152" s="40">
        <v>0.68115943670272827</v>
      </c>
      <c r="MV152" s="40">
        <v>0.68115943670272827</v>
      </c>
      <c r="MW152" s="40">
        <v>0.6834532618522644</v>
      </c>
      <c r="MX152" s="40">
        <v>0.6834532618522644</v>
      </c>
      <c r="MY152" s="336" t="s">
        <v>851</v>
      </c>
      <c r="MZ152" s="336" t="s">
        <v>1740</v>
      </c>
      <c r="NA152" s="40">
        <v>0.60747939348220825</v>
      </c>
      <c r="NB152" s="40">
        <v>0.60933631658554077</v>
      </c>
      <c r="NC152" s="40">
        <v>0.61000710725784302</v>
      </c>
      <c r="ND152" s="40">
        <v>0.60992544889450073</v>
      </c>
      <c r="NE152" s="40">
        <v>0.60966867208480835</v>
      </c>
      <c r="NF152" s="40">
        <v>0.609619140625</v>
      </c>
      <c r="NG152" s="40">
        <v>0.61120688915252686</v>
      </c>
      <c r="NH152" s="40">
        <v>0.61452990770339966</v>
      </c>
      <c r="NI152" s="40">
        <v>0.60420167446136475</v>
      </c>
      <c r="NJ152" s="40">
        <v>0.6066666841506958</v>
      </c>
      <c r="NK152" s="40">
        <v>0.60909092426300049</v>
      </c>
      <c r="NL152" s="40">
        <v>0.61229509115219116</v>
      </c>
      <c r="NM152" s="40">
        <v>0.60731709003448486</v>
      </c>
      <c r="NN152" s="40">
        <v>0.60479998588562012</v>
      </c>
      <c r="NO152" s="40">
        <v>0.60793650150299072</v>
      </c>
      <c r="NP152" s="40">
        <v>0.61102360486984253</v>
      </c>
      <c r="NQ152" s="40">
        <v>0.60546875</v>
      </c>
      <c r="NR152" s="40">
        <v>0.60852712392807007</v>
      </c>
      <c r="NS152" s="40">
        <v>0.61153846979141235</v>
      </c>
      <c r="NT152" s="40">
        <v>0.61153846979141235</v>
      </c>
      <c r="NU152" s="40">
        <v>0.61374044418334961</v>
      </c>
      <c r="NV152" s="40">
        <v>0.61666667461395264</v>
      </c>
      <c r="NW152" s="40">
        <v>0.61954885721206665</v>
      </c>
      <c r="NX152" s="40">
        <v>0.61879700422286987</v>
      </c>
      <c r="NY152" s="40">
        <v>0.62089550495147705</v>
      </c>
      <c r="NZ152" s="40">
        <v>0.6237037181854248</v>
      </c>
      <c r="OA152" s="40">
        <v>0.63111108541488647</v>
      </c>
      <c r="OB152" s="40">
        <v>0.63308823108673096</v>
      </c>
      <c r="OC152" s="40">
        <v>0.63161766529083252</v>
      </c>
      <c r="OD152" s="40">
        <v>0.63357663154602051</v>
      </c>
      <c r="OE152" s="40">
        <v>0.64014595746994019</v>
      </c>
      <c r="OF152" s="40">
        <v>0.63868612051010132</v>
      </c>
      <c r="OG152" s="40">
        <v>0.6405797004699707</v>
      </c>
      <c r="OH152" s="40">
        <v>0.63913041353225708</v>
      </c>
      <c r="OI152" s="40">
        <v>0.6410071849822998</v>
      </c>
      <c r="OJ152" s="40">
        <v>0.63812947273254395</v>
      </c>
      <c r="OK152" s="336" t="s">
        <v>851</v>
      </c>
      <c r="OL152" s="336" t="s">
        <v>851</v>
      </c>
      <c r="OM152" s="336" t="s">
        <v>1740</v>
      </c>
      <c r="ON152" s="40">
        <v>0.52455776929855347</v>
      </c>
      <c r="OO152" s="40">
        <v>0.52997320890426636</v>
      </c>
      <c r="OP152" s="40">
        <v>0.53465336561203003</v>
      </c>
      <c r="OQ152" s="40">
        <v>0.53856533765792847</v>
      </c>
      <c r="OR152" s="40">
        <v>0.54179298877716064</v>
      </c>
      <c r="OS152" s="40">
        <v>0.5444483757019043</v>
      </c>
      <c r="OT152" s="40">
        <v>0.54827588796615601</v>
      </c>
      <c r="OU152" s="40">
        <v>0.55299144983291626</v>
      </c>
      <c r="OV152" s="40">
        <v>0.54285717010498047</v>
      </c>
      <c r="OW152" s="40">
        <v>0.54666668176651001</v>
      </c>
      <c r="OX152" s="40">
        <v>0.55041325092315674</v>
      </c>
      <c r="OY152" s="40">
        <v>0.55409836769104004</v>
      </c>
      <c r="OZ152" s="40">
        <v>0.54959350824356079</v>
      </c>
      <c r="PA152" s="40">
        <v>0.54960000514984131</v>
      </c>
      <c r="PB152" s="40">
        <v>0.55317461490631104</v>
      </c>
      <c r="PC152" s="40">
        <v>0.55669289827346802</v>
      </c>
      <c r="PD152" s="40">
        <v>0.55156248807907104</v>
      </c>
      <c r="PE152" s="40">
        <v>0.55503875017166138</v>
      </c>
      <c r="PF152" s="40">
        <v>0.55846154689788818</v>
      </c>
      <c r="PG152" s="40">
        <v>0.55769228935241699</v>
      </c>
      <c r="PH152" s="40">
        <v>0.55954200029373169</v>
      </c>
      <c r="PI152" s="40">
        <v>0.56287878751754761</v>
      </c>
      <c r="PJ152" s="40">
        <v>0.56466168165206909</v>
      </c>
      <c r="PK152" s="40">
        <v>0.56466168165206909</v>
      </c>
      <c r="PL152" s="40">
        <v>0.56716418266296387</v>
      </c>
      <c r="PM152" s="40">
        <v>0.56962960958480835</v>
      </c>
      <c r="PN152" s="40">
        <v>0.57703703641891479</v>
      </c>
      <c r="PO152" s="40">
        <v>0.58014708757400513</v>
      </c>
      <c r="PP152" s="40">
        <v>0.58014708757400513</v>
      </c>
      <c r="PQ152" s="40">
        <v>0.58321166038513184</v>
      </c>
      <c r="PR152" s="40">
        <v>0.59051096439361572</v>
      </c>
      <c r="PS152" s="40">
        <v>0.59124088287353516</v>
      </c>
      <c r="PT152" s="40">
        <v>0.59492754936218262</v>
      </c>
      <c r="PU152" s="40">
        <v>0.59565216302871704</v>
      </c>
      <c r="PV152" s="40">
        <v>0.59928059577941895</v>
      </c>
      <c r="PW152" s="40">
        <v>0.60000002384185791</v>
      </c>
      <c r="PX152" s="336" t="s">
        <v>851</v>
      </c>
      <c r="PY152" s="336" t="s">
        <v>851</v>
      </c>
      <c r="PZ152" s="40"/>
      <c r="QA152" s="40"/>
      <c r="QB152" s="40"/>
      <c r="QC152" s="40"/>
      <c r="QD152" s="40"/>
      <c r="QE152" s="40"/>
      <c r="QF152" s="40"/>
      <c r="QG152" s="40"/>
      <c r="QH152" s="40"/>
      <c r="QI152" s="40"/>
      <c r="QJ152" s="40"/>
      <c r="QK152" s="40"/>
      <c r="QL152" s="40"/>
      <c r="QM152" s="40"/>
      <c r="QN152" s="40"/>
      <c r="QO152" s="40"/>
      <c r="QP152" s="40"/>
      <c r="QQ152" s="40"/>
      <c r="QR152" s="40"/>
      <c r="QS152" s="336" t="s">
        <v>851</v>
      </c>
      <c r="QT152" s="336" t="s">
        <v>851</v>
      </c>
      <c r="QU152" s="336" t="s">
        <v>851</v>
      </c>
      <c r="QV152" s="336" t="s">
        <v>851</v>
      </c>
      <c r="QW152" s="40"/>
      <c r="QX152" s="336" t="s">
        <v>851</v>
      </c>
      <c r="QY152" s="336" t="s">
        <v>851</v>
      </c>
      <c r="QZ152" s="336" t="s">
        <v>851</v>
      </c>
      <c r="RA152" s="336" t="s">
        <v>851</v>
      </c>
      <c r="RB152" s="336" t="s">
        <v>851</v>
      </c>
      <c r="RC152" s="336" t="s">
        <v>851</v>
      </c>
      <c r="RD152" s="336" t="s">
        <v>851</v>
      </c>
      <c r="RE152" s="336" t="s">
        <v>851</v>
      </c>
      <c r="RF152" s="40">
        <v>0.40100000000000002</v>
      </c>
      <c r="RG152" s="40">
        <v>2013</v>
      </c>
      <c r="RH152" s="336" t="s">
        <v>840</v>
      </c>
      <c r="RI152" s="336" t="s">
        <v>851</v>
      </c>
      <c r="RJ152" s="40">
        <v>0.154</v>
      </c>
      <c r="RK152" s="40">
        <v>2013</v>
      </c>
      <c r="RL152" s="336" t="s">
        <v>840</v>
      </c>
      <c r="RM152" s="336" t="s">
        <v>851</v>
      </c>
      <c r="RN152" s="40">
        <v>0.38700000000000001</v>
      </c>
      <c r="RO152" s="40">
        <v>2013</v>
      </c>
      <c r="RP152" s="336" t="s">
        <v>840</v>
      </c>
      <c r="RQ152" s="336" t="s">
        <v>851</v>
      </c>
      <c r="RR152" s="40">
        <v>0.69099999999999995</v>
      </c>
      <c r="RS152" s="40">
        <v>2013</v>
      </c>
      <c r="RT152" s="336" t="s">
        <v>840</v>
      </c>
      <c r="RU152" s="336" t="s">
        <v>851</v>
      </c>
      <c r="RV152" s="40">
        <v>0.41200000000000003</v>
      </c>
      <c r="RW152" s="40">
        <v>2013</v>
      </c>
      <c r="RX152" s="336" t="s">
        <v>840</v>
      </c>
      <c r="RY152" s="336" t="s">
        <v>851</v>
      </c>
      <c r="RZ152" s="336" t="s">
        <v>470</v>
      </c>
      <c r="SA152" s="40">
        <v>0.24692896008491516</v>
      </c>
      <c r="SB152" s="40">
        <v>0.25735214352607727</v>
      </c>
      <c r="SC152" s="40">
        <v>0.26269775629043579</v>
      </c>
      <c r="SD152" s="40">
        <v>0.26286786794662476</v>
      </c>
      <c r="SE152" s="40">
        <v>0.24896097183227539</v>
      </c>
      <c r="SF152" s="336" t="s">
        <v>851</v>
      </c>
      <c r="SG152" s="336" t="s">
        <v>851</v>
      </c>
      <c r="SH152" s="40"/>
      <c r="SI152" s="40"/>
      <c r="SJ152" s="40"/>
      <c r="SK152" s="40"/>
      <c r="SL152" s="40">
        <v>0.25205183029174805</v>
      </c>
      <c r="SM152" s="336" t="s">
        <v>470</v>
      </c>
      <c r="SN152" s="336" t="s">
        <v>851</v>
      </c>
      <c r="SO152" s="336" t="s">
        <v>851</v>
      </c>
      <c r="SP152" s="40"/>
      <c r="SQ152" s="40"/>
      <c r="SR152" s="40"/>
      <c r="SS152" s="40"/>
      <c r="ST152" s="40"/>
      <c r="SU152" s="336" t="s">
        <v>1737</v>
      </c>
      <c r="SV152" s="336" t="s">
        <v>851</v>
      </c>
      <c r="SW152" s="336" t="s">
        <v>851</v>
      </c>
      <c r="SX152" s="40">
        <v>5.7252789847552776E-3</v>
      </c>
      <c r="SY152" s="40">
        <v>3.739069914445281E-3</v>
      </c>
      <c r="SZ152" s="40">
        <v>6.8724476732313633E-3</v>
      </c>
      <c r="TA152" s="40">
        <v>1.8931655213236809E-2</v>
      </c>
      <c r="TB152" s="40">
        <v>1.1931426823139191E-2</v>
      </c>
      <c r="TC152" s="336" t="s">
        <v>840</v>
      </c>
      <c r="TD152" s="336" t="s">
        <v>851</v>
      </c>
      <c r="TE152" s="336" t="s">
        <v>851</v>
      </c>
      <c r="TF152" s="336" t="s">
        <v>851</v>
      </c>
      <c r="TG152" s="40"/>
      <c r="TH152" s="40"/>
      <c r="TI152" s="40"/>
      <c r="TJ152" s="40"/>
      <c r="TK152" s="40"/>
      <c r="TL152" s="336" t="s">
        <v>1737</v>
      </c>
      <c r="TM152" s="336" t="s">
        <v>851</v>
      </c>
      <c r="TN152" s="336" t="s">
        <v>851</v>
      </c>
      <c r="TO152" s="336" t="s">
        <v>851</v>
      </c>
      <c r="TP152" s="40">
        <v>2.9978228267282248E-3</v>
      </c>
      <c r="TQ152" s="40">
        <v>-6.0963362921029329E-4</v>
      </c>
      <c r="TR152" s="40">
        <v>-3.1367307528853416E-3</v>
      </c>
      <c r="TS152" s="40">
        <v>7.4177756905555725E-3</v>
      </c>
      <c r="TT152" s="40">
        <v>1.5891410876065493E-3</v>
      </c>
      <c r="TU152" s="336" t="s">
        <v>840</v>
      </c>
      <c r="TV152" s="336" t="s">
        <v>851</v>
      </c>
      <c r="TW152" s="40">
        <v>4010</v>
      </c>
      <c r="TX152" s="336" t="s">
        <v>840</v>
      </c>
      <c r="TY152" s="336" t="s">
        <v>851</v>
      </c>
      <c r="TZ152" s="40"/>
      <c r="UA152" s="336" t="s">
        <v>1737</v>
      </c>
      <c r="UB152" s="336" t="s">
        <v>851</v>
      </c>
      <c r="UC152" s="40">
        <v>2921.8818142319201</v>
      </c>
      <c r="UD152" s="336" t="s">
        <v>840</v>
      </c>
      <c r="UE152" s="336" t="s">
        <v>851</v>
      </c>
      <c r="UF152" s="336" t="s">
        <v>851</v>
      </c>
      <c r="UG152" s="40"/>
      <c r="UH152" s="40"/>
      <c r="UI152" s="40"/>
      <c r="UJ152" s="40"/>
      <c r="UK152" s="40"/>
      <c r="UL152" s="336" t="s">
        <v>1737</v>
      </c>
      <c r="UM152" s="336" t="s">
        <v>851</v>
      </c>
      <c r="UN152" s="336" t="s">
        <v>851</v>
      </c>
      <c r="UO152" s="336" t="s">
        <v>851</v>
      </c>
      <c r="UP152" s="40"/>
      <c r="UQ152" s="40"/>
      <c r="UR152" s="40"/>
      <c r="US152" s="40"/>
      <c r="UT152" s="40">
        <v>0.21408852934837341</v>
      </c>
      <c r="UU152" s="336" t="s">
        <v>470</v>
      </c>
    </row>
    <row r="153" spans="1:567">
      <c r="A153" s="336" t="s">
        <v>426</v>
      </c>
      <c r="B153" s="336" t="s">
        <v>104</v>
      </c>
      <c r="C153" s="336" t="s">
        <v>339</v>
      </c>
      <c r="D153" s="40">
        <v>2.5692539289593697E-2</v>
      </c>
      <c r="E153" s="336" t="s">
        <v>436</v>
      </c>
      <c r="F153" s="40">
        <v>3.2367821782827377E-2</v>
      </c>
      <c r="G153" s="336" t="s">
        <v>1741</v>
      </c>
      <c r="H153" s="40">
        <v>3.3252686262130737E-2</v>
      </c>
      <c r="I153" s="336" t="s">
        <v>1447</v>
      </c>
      <c r="J153" s="40">
        <v>4.4410713016986847E-2</v>
      </c>
      <c r="K153" s="336" t="s">
        <v>1803</v>
      </c>
      <c r="L153" s="336" t="s">
        <v>436</v>
      </c>
      <c r="M153" s="40">
        <v>0.62747257947921753</v>
      </c>
      <c r="N153" s="40">
        <v>0.68843436241149902</v>
      </c>
      <c r="O153" s="336" t="s">
        <v>436</v>
      </c>
      <c r="P153" s="40">
        <v>0.62747257947921753</v>
      </c>
      <c r="Q153" s="336" t="s">
        <v>436</v>
      </c>
      <c r="R153" s="40">
        <v>0.74212956428527832</v>
      </c>
      <c r="S153" s="336" t="s">
        <v>436</v>
      </c>
      <c r="T153" s="40">
        <v>0.66574645042419434</v>
      </c>
      <c r="U153" s="336" t="s">
        <v>436</v>
      </c>
      <c r="V153" s="336" t="s">
        <v>851</v>
      </c>
      <c r="W153" s="336" t="s">
        <v>1741</v>
      </c>
      <c r="X153" s="40">
        <v>0.62980073690414429</v>
      </c>
      <c r="Y153" s="40">
        <v>0.68323427438735962</v>
      </c>
      <c r="Z153" s="336" t="s">
        <v>1741</v>
      </c>
      <c r="AA153" s="40">
        <v>0.62980073690414429</v>
      </c>
      <c r="AB153" s="336" t="s">
        <v>1741</v>
      </c>
      <c r="AC153" s="40">
        <v>0.76077204942703247</v>
      </c>
      <c r="AD153" s="336" t="s">
        <v>1741</v>
      </c>
      <c r="AE153" s="40">
        <v>0.67009496688842773</v>
      </c>
      <c r="AF153" s="336" t="s">
        <v>1741</v>
      </c>
      <c r="AG153" s="336" t="s">
        <v>851</v>
      </c>
      <c r="AH153" s="336" t="s">
        <v>1447</v>
      </c>
      <c r="AI153" s="40">
        <v>0.56076020002365112</v>
      </c>
      <c r="AJ153" s="40">
        <v>0.61550962924957275</v>
      </c>
      <c r="AK153" s="336" t="s">
        <v>1447</v>
      </c>
      <c r="AL153" s="40">
        <v>0.56076020002365112</v>
      </c>
      <c r="AM153" s="336" t="s">
        <v>1447</v>
      </c>
      <c r="AN153" s="40">
        <v>0.72597718238830566</v>
      </c>
      <c r="AO153" s="336" t="s">
        <v>1447</v>
      </c>
      <c r="AP153" s="40">
        <v>0.63044703006744385</v>
      </c>
      <c r="AQ153" s="336" t="s">
        <v>1447</v>
      </c>
      <c r="AR153" s="336" t="s">
        <v>851</v>
      </c>
      <c r="AS153" s="336" t="s">
        <v>1803</v>
      </c>
      <c r="AT153" s="40">
        <v>0.53064429759979248</v>
      </c>
      <c r="AU153" s="40">
        <v>0.59087228775024414</v>
      </c>
      <c r="AV153" s="336" t="s">
        <v>1803</v>
      </c>
      <c r="AW153" s="40">
        <v>0.53064429759979248</v>
      </c>
      <c r="AX153" s="336" t="s">
        <v>1803</v>
      </c>
      <c r="AY153" s="40">
        <v>0.72636139392852783</v>
      </c>
      <c r="AZ153" s="336" t="s">
        <v>1803</v>
      </c>
      <c r="BA153" s="40">
        <v>0.58132481575012207</v>
      </c>
      <c r="BB153" s="336" t="s">
        <v>1803</v>
      </c>
      <c r="BC153" s="336" t="s">
        <v>851</v>
      </c>
      <c r="BD153" s="336" t="s">
        <v>436</v>
      </c>
      <c r="BE153" s="40">
        <v>3.7830049991607666</v>
      </c>
      <c r="BF153" s="336" t="s">
        <v>827</v>
      </c>
      <c r="BG153" s="40">
        <v>1.9188520908355713</v>
      </c>
      <c r="BH153" s="336" t="s">
        <v>1447</v>
      </c>
      <c r="BI153" s="40">
        <v>2.0517475605010986</v>
      </c>
      <c r="BJ153" s="336" t="s">
        <v>1803</v>
      </c>
      <c r="BK153" s="40">
        <v>2.9135582447052002</v>
      </c>
      <c r="BL153" s="336" t="s">
        <v>851</v>
      </c>
      <c r="BM153" s="40">
        <v>2.9528434276580811</v>
      </c>
      <c r="BN153" s="336" t="s">
        <v>838</v>
      </c>
      <c r="BO153" s="336" t="s">
        <v>851</v>
      </c>
      <c r="BP153" s="336" t="s">
        <v>436</v>
      </c>
      <c r="BQ153" s="40">
        <v>4.8434105701744556E-3</v>
      </c>
      <c r="BR153" s="40">
        <v>4.2992145754396915E-3</v>
      </c>
      <c r="BS153" s="40">
        <v>3.9695296436548233E-3</v>
      </c>
      <c r="BT153" s="40">
        <v>3.8815909065306187E-3</v>
      </c>
      <c r="BU153" s="40">
        <v>3.88159672729671E-3</v>
      </c>
      <c r="BV153" s="336" t="s">
        <v>851</v>
      </c>
      <c r="BW153" s="336" t="s">
        <v>827</v>
      </c>
      <c r="BX153" s="40">
        <v>1.0419801808893681E-2</v>
      </c>
      <c r="BY153" s="40">
        <v>1.174792367964983E-2</v>
      </c>
      <c r="BZ153" s="40">
        <v>1.4527409337460995E-2</v>
      </c>
      <c r="CA153" s="40">
        <v>1.5984442085027695E-2</v>
      </c>
      <c r="CB153" s="40">
        <v>1.6813868656754494E-2</v>
      </c>
      <c r="CC153" s="336" t="s">
        <v>851</v>
      </c>
      <c r="CD153" s="336" t="s">
        <v>1447</v>
      </c>
      <c r="CE153" s="40">
        <v>1.2052688747644424E-2</v>
      </c>
      <c r="CF153" s="40">
        <v>1.4024837873876095E-2</v>
      </c>
      <c r="CG153" s="40">
        <v>1.621582917869091E-2</v>
      </c>
      <c r="CH153" s="40">
        <v>1.7187528312206268E-2</v>
      </c>
      <c r="CI153" s="40">
        <v>1.7935065552592278E-2</v>
      </c>
      <c r="CJ153" s="336" t="s">
        <v>851</v>
      </c>
      <c r="CK153" s="336" t="s">
        <v>1803</v>
      </c>
      <c r="CL153" s="40">
        <v>1.3296783901751041E-2</v>
      </c>
      <c r="CM153" s="40">
        <v>1.5666060149669647E-2</v>
      </c>
      <c r="CN153" s="40">
        <v>1.6963902860879898E-2</v>
      </c>
      <c r="CO153" s="40">
        <v>1.7943363636732101E-2</v>
      </c>
      <c r="CP153" s="40">
        <v>1.8723770976066589E-2</v>
      </c>
      <c r="CQ153" s="336" t="s">
        <v>851</v>
      </c>
      <c r="CR153" s="40">
        <v>8.5502710342407227</v>
      </c>
      <c r="CS153" s="40">
        <v>9.0234642028808594</v>
      </c>
      <c r="CT153" s="40">
        <v>9.4785346984863281</v>
      </c>
      <c r="CU153" s="40">
        <v>10.439591407775879</v>
      </c>
      <c r="CV153" s="40">
        <v>11.614917755126953</v>
      </c>
      <c r="CW153" s="336" t="s">
        <v>1741</v>
      </c>
      <c r="CX153" s="336" t="s">
        <v>851</v>
      </c>
      <c r="CY153" s="40">
        <v>8.8445367813110352</v>
      </c>
      <c r="CZ153" s="40">
        <v>9.2957315444946289</v>
      </c>
      <c r="DA153" s="40">
        <v>10.004764556884766</v>
      </c>
      <c r="DB153" s="40">
        <v>11.125657081604004</v>
      </c>
      <c r="DC153" s="40">
        <v>12.389446258544922</v>
      </c>
      <c r="DD153" s="336" t="s">
        <v>1447</v>
      </c>
      <c r="DE153" s="336" t="s">
        <v>851</v>
      </c>
      <c r="DF153" s="40">
        <v>12.934283256530762</v>
      </c>
      <c r="DG153" s="336" t="s">
        <v>1803</v>
      </c>
      <c r="DH153" s="336" t="s">
        <v>851</v>
      </c>
      <c r="DI153" s="336" t="s">
        <v>851</v>
      </c>
      <c r="DJ153" s="336">
        <v>11.7</v>
      </c>
      <c r="DK153" s="336" t="s">
        <v>1738</v>
      </c>
      <c r="DL153" s="336" t="s">
        <v>851</v>
      </c>
      <c r="DM153" s="336" t="s">
        <v>851</v>
      </c>
      <c r="DN153" s="336" t="s">
        <v>436</v>
      </c>
      <c r="DO153" s="40">
        <v>-1.8222486600279808E-2</v>
      </c>
      <c r="DP153" s="40">
        <v>3.7217341363430023E-2</v>
      </c>
      <c r="DQ153" s="40">
        <v>6.5101504325866699E-2</v>
      </c>
      <c r="DR153" s="40">
        <v>4.1962742805480957E-2</v>
      </c>
      <c r="DS153" s="40">
        <v>8.357827365398407E-2</v>
      </c>
      <c r="DT153" s="336" t="s">
        <v>851</v>
      </c>
      <c r="DU153" s="336" t="s">
        <v>827</v>
      </c>
      <c r="DV153" s="40">
        <v>2.8807550668716431E-2</v>
      </c>
      <c r="DW153" s="40">
        <v>4.510049894452095E-2</v>
      </c>
      <c r="DX153" s="40">
        <v>3.082648292183876E-2</v>
      </c>
      <c r="DY153" s="40">
        <v>2.8966275975108147E-2</v>
      </c>
      <c r="DZ153" s="40">
        <v>1.1413882486522198E-2</v>
      </c>
      <c r="EA153" s="336" t="s">
        <v>851</v>
      </c>
      <c r="EB153" s="336" t="s">
        <v>1447</v>
      </c>
      <c r="EC153" s="40">
        <v>3.008975088596344E-2</v>
      </c>
      <c r="ED153" s="40">
        <v>3.5432066768407822E-2</v>
      </c>
      <c r="EE153" s="40">
        <v>1.7971722409129143E-2</v>
      </c>
      <c r="EF153" s="40">
        <v>1.329847052693367E-2</v>
      </c>
      <c r="EG153" s="40">
        <v>2.7597991749644279E-2</v>
      </c>
      <c r="EH153" s="336" t="s">
        <v>851</v>
      </c>
      <c r="EI153" s="336" t="s">
        <v>1803</v>
      </c>
      <c r="EJ153" s="40">
        <v>3.6857388913631439E-2</v>
      </c>
      <c r="EK153" s="40">
        <v>2.2637343034148216E-2</v>
      </c>
      <c r="EL153" s="40">
        <v>1.7238328233361244E-2</v>
      </c>
      <c r="EM153" s="40">
        <v>7.0795547217130661E-3</v>
      </c>
      <c r="EN153" s="40">
        <v>2.911568246781826E-2</v>
      </c>
      <c r="EO153" s="336" t="s">
        <v>851</v>
      </c>
      <c r="EP153" s="336" t="s">
        <v>851</v>
      </c>
      <c r="EQ153" s="336" t="s">
        <v>851</v>
      </c>
      <c r="ER153" s="40">
        <v>0.47170000000000001</v>
      </c>
      <c r="ES153" s="336" t="s">
        <v>1739</v>
      </c>
      <c r="ET153" s="336" t="s">
        <v>851</v>
      </c>
      <c r="EU153" s="336" t="s">
        <v>851</v>
      </c>
      <c r="EV153" s="40">
        <v>0.49619999999999997</v>
      </c>
      <c r="EW153" s="336" t="s">
        <v>1739</v>
      </c>
      <c r="EX153" s="336" t="s">
        <v>851</v>
      </c>
      <c r="EY153" s="336" t="s">
        <v>851</v>
      </c>
      <c r="EZ153" s="40">
        <v>0.44829999999999998</v>
      </c>
      <c r="FA153" s="336" t="s">
        <v>1739</v>
      </c>
      <c r="FB153" s="336" t="s">
        <v>851</v>
      </c>
      <c r="FC153" s="40">
        <v>-5.8533843606710434E-2</v>
      </c>
      <c r="FD153" s="40">
        <v>-7.2881907224655151E-2</v>
      </c>
      <c r="FE153" s="40">
        <v>-7.0401526987552643E-2</v>
      </c>
      <c r="FF153" s="40">
        <v>-7.1535944938659668E-2</v>
      </c>
      <c r="FG153" s="40">
        <v>-6.6610604524612427E-2</v>
      </c>
      <c r="FH153" s="336" t="s">
        <v>838</v>
      </c>
      <c r="FI153" s="336" t="s">
        <v>851</v>
      </c>
      <c r="FJ153" s="40">
        <v>-7.4302628636360168E-2</v>
      </c>
      <c r="FK153" s="40">
        <v>-8.6426414549350739E-2</v>
      </c>
      <c r="FL153" s="40">
        <v>-7.0465229451656342E-2</v>
      </c>
      <c r="FM153" s="40">
        <v>-6.9817259907722473E-2</v>
      </c>
      <c r="FN153" s="40">
        <v>-9.3499720096588135E-2</v>
      </c>
      <c r="FO153" s="336" t="s">
        <v>840</v>
      </c>
      <c r="FP153" s="336" t="s">
        <v>851</v>
      </c>
      <c r="FQ153" s="40">
        <v>0.71142131090164185</v>
      </c>
      <c r="FR153" s="336" t="s">
        <v>840</v>
      </c>
      <c r="FS153" s="336" t="s">
        <v>851</v>
      </c>
      <c r="FT153" s="336" t="s">
        <v>851</v>
      </c>
      <c r="FU153" s="40">
        <v>5.2076246589422226E-2</v>
      </c>
      <c r="FV153" s="40">
        <v>4.8449911177158356E-2</v>
      </c>
      <c r="FW153" s="40">
        <v>2.974734827876091E-2</v>
      </c>
      <c r="FX153" s="40">
        <v>2.4529013782739639E-2</v>
      </c>
      <c r="FY153" s="40">
        <v>4.191015288233757E-2</v>
      </c>
      <c r="FZ153" s="336" t="s">
        <v>840</v>
      </c>
      <c r="GA153" s="336" t="s">
        <v>851</v>
      </c>
      <c r="GB153" s="336" t="s">
        <v>851</v>
      </c>
      <c r="GC153" s="336" t="s">
        <v>851</v>
      </c>
      <c r="GD153" s="336" t="s">
        <v>851</v>
      </c>
      <c r="GE153" s="336" t="s">
        <v>851</v>
      </c>
      <c r="GF153" s="336" t="s">
        <v>851</v>
      </c>
      <c r="GG153" s="336" t="s">
        <v>851</v>
      </c>
      <c r="GH153" s="336" t="s">
        <v>851</v>
      </c>
      <c r="GI153" s="336" t="s">
        <v>851</v>
      </c>
      <c r="GJ153" s="336" t="s">
        <v>851</v>
      </c>
      <c r="GK153" s="40">
        <v>2923783</v>
      </c>
      <c r="GL153" s="40">
        <v>2917252</v>
      </c>
      <c r="GM153" s="40">
        <v>2910504</v>
      </c>
      <c r="GN153" s="40">
        <v>2902320</v>
      </c>
      <c r="GO153" s="40">
        <v>2895147</v>
      </c>
      <c r="GP153" s="40">
        <v>2888111</v>
      </c>
      <c r="GQ153" s="40">
        <v>2880095</v>
      </c>
      <c r="GR153" s="40">
        <v>2873429</v>
      </c>
      <c r="GS153" s="40">
        <v>2867964</v>
      </c>
      <c r="GT153" s="40">
        <v>2864346</v>
      </c>
      <c r="GU153" s="40">
        <v>2861487</v>
      </c>
      <c r="GV153" s="40">
        <v>2859833</v>
      </c>
      <c r="GW153" s="40">
        <v>2859458</v>
      </c>
      <c r="GX153" s="40">
        <v>2858692</v>
      </c>
      <c r="GY153" s="40">
        <v>2856950</v>
      </c>
      <c r="GZ153" s="40">
        <v>2834530</v>
      </c>
      <c r="HA153" s="40">
        <v>2802170</v>
      </c>
      <c r="HB153" s="40">
        <v>2755158</v>
      </c>
      <c r="HC153" s="40">
        <v>2708214</v>
      </c>
      <c r="HD153" s="40">
        <v>2663251</v>
      </c>
      <c r="HE153" s="40">
        <v>2617820</v>
      </c>
      <c r="HF153" s="40">
        <v>2611000</v>
      </c>
      <c r="HG153" s="40">
        <v>2603000</v>
      </c>
      <c r="HH153" s="40">
        <v>2595000</v>
      </c>
      <c r="HI153" s="40">
        <v>2586000</v>
      </c>
      <c r="HJ153" s="40">
        <v>2577000</v>
      </c>
      <c r="HK153" s="40">
        <v>2566000</v>
      </c>
      <c r="HL153" s="40">
        <v>2555000</v>
      </c>
      <c r="HM153" s="40">
        <v>2543000</v>
      </c>
      <c r="HN153" s="40">
        <v>2531000</v>
      </c>
      <c r="HO153" s="40">
        <v>2517000</v>
      </c>
      <c r="HP153" s="40">
        <v>2503000</v>
      </c>
      <c r="HQ153" s="40">
        <v>2487000</v>
      </c>
      <c r="HR153" s="40">
        <v>2471000</v>
      </c>
      <c r="HS153" s="40">
        <v>2454000</v>
      </c>
      <c r="HT153" s="40">
        <v>2437000</v>
      </c>
      <c r="HU153" s="40">
        <v>2419000</v>
      </c>
      <c r="HV153" s="40">
        <v>2401000</v>
      </c>
      <c r="HW153" s="40">
        <v>2383000</v>
      </c>
      <c r="HX153" s="40">
        <v>2364000</v>
      </c>
      <c r="HY153" s="40">
        <v>2346000</v>
      </c>
      <c r="HZ153" s="40">
        <v>2327000</v>
      </c>
      <c r="IA153" s="40">
        <v>2309000</v>
      </c>
      <c r="IB153" s="40">
        <v>2290000</v>
      </c>
      <c r="IC153" s="40">
        <v>2271000</v>
      </c>
      <c r="ID153" s="40">
        <v>2253000</v>
      </c>
      <c r="IE153" s="40">
        <v>2234000</v>
      </c>
      <c r="IF153" s="40">
        <v>2215000</v>
      </c>
      <c r="IG153" s="40">
        <v>2197000</v>
      </c>
      <c r="IH153" s="40">
        <v>2178000</v>
      </c>
      <c r="II153" s="40">
        <v>2159000</v>
      </c>
      <c r="IJ153" s="336" t="s">
        <v>851</v>
      </c>
      <c r="IK153" s="336" t="s">
        <v>851</v>
      </c>
      <c r="IL153" s="336" t="s">
        <v>851</v>
      </c>
      <c r="IM153" s="40">
        <v>-1.1482021771371365E-2</v>
      </c>
      <c r="IN153" s="40">
        <v>-1.6919326037168503E-2</v>
      </c>
      <c r="IO153" s="40">
        <v>-1.7185414209961891E-2</v>
      </c>
      <c r="IP153" s="40">
        <v>-1.6741819679737091E-2</v>
      </c>
      <c r="IQ153" s="40">
        <v>-1.7205646261572838E-2</v>
      </c>
      <c r="IR153" s="40">
        <v>-2.6086205616593361E-3</v>
      </c>
      <c r="IS153" s="40">
        <v>-3.0686636455357075E-3</v>
      </c>
      <c r="IT153" s="40">
        <v>-3.0781093519181013E-3</v>
      </c>
      <c r="IU153" s="40">
        <v>-3.4742362331598997E-3</v>
      </c>
      <c r="IV153" s="40">
        <v>-3.486348781734705E-3</v>
      </c>
      <c r="IW153" s="40">
        <v>-4.2776656337082386E-3</v>
      </c>
      <c r="IX153" s="40">
        <v>-4.2960424907505512E-3</v>
      </c>
      <c r="IY153" s="40">
        <v>-4.707737360149622E-3</v>
      </c>
      <c r="IZ153" s="40">
        <v>-4.7300048172473907E-3</v>
      </c>
      <c r="JA153" s="40">
        <v>-5.5467654019594193E-3</v>
      </c>
      <c r="JB153" s="40">
        <v>-5.5777034722268581E-3</v>
      </c>
      <c r="JC153" s="40">
        <v>-6.4128474332392216E-3</v>
      </c>
      <c r="JD153" s="40">
        <v>-6.45423773676157E-3</v>
      </c>
      <c r="JE153" s="40">
        <v>-6.9035808555781841E-3</v>
      </c>
      <c r="JF153" s="40">
        <v>-6.9515714421868324E-3</v>
      </c>
      <c r="JG153" s="40">
        <v>-7.4135428294539452E-3</v>
      </c>
      <c r="JH153" s="40">
        <v>-7.4689146131277084E-3</v>
      </c>
      <c r="JI153" s="40">
        <v>-7.5251189991831779E-3</v>
      </c>
      <c r="JJ153" s="40">
        <v>-8.0050984397530556E-3</v>
      </c>
      <c r="JK153" s="40">
        <v>-7.6433494687080383E-3</v>
      </c>
      <c r="JL153" s="40">
        <v>-8.131866343319416E-3</v>
      </c>
      <c r="JM153" s="40">
        <v>-7.7653541229665279E-3</v>
      </c>
      <c r="JN153" s="40">
        <v>-8.2627125084400177E-3</v>
      </c>
      <c r="JO153" s="40">
        <v>-8.3315540105104446E-3</v>
      </c>
      <c r="JP153" s="40">
        <v>-7.9576019197702408E-3</v>
      </c>
      <c r="JQ153" s="40">
        <v>-8.4689604118466377E-3</v>
      </c>
      <c r="JR153" s="40">
        <v>-8.5412971675395966E-3</v>
      </c>
      <c r="JS153" s="40">
        <v>-8.1596104428172112E-3</v>
      </c>
      <c r="JT153" s="40">
        <v>-8.6857685819268227E-3</v>
      </c>
      <c r="JU153" s="40">
        <v>-8.7618725374341011E-3</v>
      </c>
      <c r="JV153" s="336" t="s">
        <v>1740</v>
      </c>
      <c r="JW153" s="336" t="s">
        <v>851</v>
      </c>
      <c r="JX153" s="336" t="s">
        <v>851</v>
      </c>
      <c r="JY153" s="336" t="s">
        <v>851</v>
      </c>
      <c r="JZ153" s="336" t="s">
        <v>851</v>
      </c>
      <c r="KA153" s="336" t="s">
        <v>1740</v>
      </c>
      <c r="KB153" s="40">
        <v>0.48057203850438696</v>
      </c>
      <c r="KC153" s="40">
        <v>0.48031572943814999</v>
      </c>
      <c r="KD153" s="40">
        <v>0.479999812793449</v>
      </c>
      <c r="KE153" s="40">
        <v>0.47964436876071997</v>
      </c>
      <c r="KF153" s="40">
        <v>0.47927883899568102</v>
      </c>
      <c r="KG153" s="40">
        <v>0.478921844350085</v>
      </c>
      <c r="KH153" s="40">
        <v>0.47858549586545801</v>
      </c>
      <c r="KI153" s="40">
        <v>0.47826934165392104</v>
      </c>
      <c r="KJ153" s="40">
        <v>0.47796578400512801</v>
      </c>
      <c r="KK153" s="40">
        <v>0.47766400913046503</v>
      </c>
      <c r="KL153" s="40">
        <v>0.47735526983904897</v>
      </c>
      <c r="KM153" s="40">
        <v>0.477038283924753</v>
      </c>
      <c r="KN153" s="40">
        <v>0.47672171682633496</v>
      </c>
      <c r="KO153" s="40">
        <v>0.47640682652713101</v>
      </c>
      <c r="KP153" s="40">
        <v>0.47609579399651503</v>
      </c>
      <c r="KQ153" s="40">
        <v>0.47579222316580499</v>
      </c>
      <c r="KR153" s="40">
        <v>0.47549853141772502</v>
      </c>
      <c r="KS153" s="40">
        <v>0.47521381799786999</v>
      </c>
      <c r="KT153" s="40">
        <v>0.47494245580032202</v>
      </c>
      <c r="KU153" s="40">
        <v>0.47469050959303</v>
      </c>
      <c r="KV153" s="40">
        <v>0.47446333731799001</v>
      </c>
      <c r="KW153" s="40">
        <v>0.47426072117433798</v>
      </c>
      <c r="KX153" s="40">
        <v>0.47408344004417996</v>
      </c>
      <c r="KY153" s="40">
        <v>0.47393292072321203</v>
      </c>
      <c r="KZ153" s="40">
        <v>0.47380721697318501</v>
      </c>
      <c r="LA153" s="40">
        <v>0.473709274635291</v>
      </c>
      <c r="LB153" s="40">
        <v>0.47363650048036299</v>
      </c>
      <c r="LC153" s="40">
        <v>0.47358813268585997</v>
      </c>
      <c r="LD153" s="40">
        <v>0.47356036514894101</v>
      </c>
      <c r="LE153" s="40">
        <v>0.47354911687837897</v>
      </c>
      <c r="LF153" s="40">
        <v>0.47354603618055302</v>
      </c>
      <c r="LG153" s="40">
        <v>0.47355156333507997</v>
      </c>
      <c r="LH153" s="40">
        <v>0.47356349855784002</v>
      </c>
      <c r="LI153" s="40">
        <v>0.47357741358884198</v>
      </c>
      <c r="LJ153" s="40">
        <v>0.47358590555865099</v>
      </c>
      <c r="LK153" s="40">
        <v>0.47358709781868596</v>
      </c>
      <c r="LL153" s="336" t="s">
        <v>851</v>
      </c>
      <c r="LM153" s="336" t="s">
        <v>851</v>
      </c>
      <c r="LN153" s="336" t="s">
        <v>1740</v>
      </c>
      <c r="LO153" s="40">
        <v>0.74159103631973267</v>
      </c>
      <c r="LP153" s="40">
        <v>0.73798555135726929</v>
      </c>
      <c r="LQ153" s="40">
        <v>0.73274743556976318</v>
      </c>
      <c r="LR153" s="40">
        <v>0.72670364379882813</v>
      </c>
      <c r="LS153" s="40">
        <v>0.72097182273864746</v>
      </c>
      <c r="LT153" s="40">
        <v>0.71618634462356567</v>
      </c>
      <c r="LU153" s="40">
        <v>0.7116047739982605</v>
      </c>
      <c r="LV153" s="40">
        <v>0.70802921056747437</v>
      </c>
      <c r="LW153" s="40">
        <v>0.70481693744659424</v>
      </c>
      <c r="LX153" s="40">
        <v>0.70224285125732422</v>
      </c>
      <c r="LY153" s="40">
        <v>0.69965076446533203</v>
      </c>
      <c r="LZ153" s="40">
        <v>0.69641464948654175</v>
      </c>
      <c r="MA153" s="40">
        <v>0.69315069913864136</v>
      </c>
      <c r="MB153" s="40">
        <v>0.69091624021530151</v>
      </c>
      <c r="MC153" s="40">
        <v>0.6890556812286377</v>
      </c>
      <c r="MD153" s="40">
        <v>0.68851804733276367</v>
      </c>
      <c r="ME153" s="40">
        <v>0.68837392330169678</v>
      </c>
      <c r="MF153" s="40">
        <v>0.68878167867660522</v>
      </c>
      <c r="MG153" s="40">
        <v>0.69000405073165894</v>
      </c>
      <c r="MH153" s="40">
        <v>0.6911165714263916</v>
      </c>
      <c r="MI153" s="40">
        <v>0.6918342113494873</v>
      </c>
      <c r="MJ153" s="40">
        <v>0.69160813093185425</v>
      </c>
      <c r="MK153" s="40">
        <v>0.69137859344482422</v>
      </c>
      <c r="ML153" s="40">
        <v>0.69072598218917847</v>
      </c>
      <c r="MM153" s="40">
        <v>0.68993234634399414</v>
      </c>
      <c r="MN153" s="40">
        <v>0.68883204460144043</v>
      </c>
      <c r="MO153" s="40">
        <v>0.6867210865020752</v>
      </c>
      <c r="MP153" s="40">
        <v>0.68384581804275513</v>
      </c>
      <c r="MQ153" s="40">
        <v>0.68078601360321045</v>
      </c>
      <c r="MR153" s="40">
        <v>0.6772347092628479</v>
      </c>
      <c r="MS153" s="40">
        <v>0.67332446575164795</v>
      </c>
      <c r="MT153" s="40">
        <v>0.66786032915115356</v>
      </c>
      <c r="MU153" s="40">
        <v>0.66230249404907227</v>
      </c>
      <c r="MV153" s="40">
        <v>0.6563495397567749</v>
      </c>
      <c r="MW153" s="40">
        <v>0.64967858791351318</v>
      </c>
      <c r="MX153" s="40">
        <v>0.6419638991355896</v>
      </c>
      <c r="MY153" s="336" t="s">
        <v>851</v>
      </c>
      <c r="MZ153" s="336" t="s">
        <v>1740</v>
      </c>
      <c r="NA153" s="40">
        <v>0.67733383178710938</v>
      </c>
      <c r="NB153" s="40">
        <v>0.67181646823883057</v>
      </c>
      <c r="NC153" s="40">
        <v>0.66661041975021362</v>
      </c>
      <c r="ND153" s="40">
        <v>0.66169732809066772</v>
      </c>
      <c r="NE153" s="40">
        <v>0.65691590309143066</v>
      </c>
      <c r="NF153" s="40">
        <v>0.65219837427139282</v>
      </c>
      <c r="NG153" s="40">
        <v>0.64726155996322632</v>
      </c>
      <c r="NH153" s="40">
        <v>0.64271992444992065</v>
      </c>
      <c r="NI153" s="40">
        <v>0.63815027475357056</v>
      </c>
      <c r="NJ153" s="40">
        <v>0.63495749235153198</v>
      </c>
      <c r="NK153" s="40">
        <v>0.63368254899978638</v>
      </c>
      <c r="NL153" s="40">
        <v>0.63211226463317871</v>
      </c>
      <c r="NM153" s="40">
        <v>0.63209390640258789</v>
      </c>
      <c r="NN153" s="40">
        <v>0.63389694690704346</v>
      </c>
      <c r="NO153" s="40">
        <v>0.63492691516876221</v>
      </c>
      <c r="NP153" s="40">
        <v>0.63567739725112915</v>
      </c>
      <c r="NQ153" s="40">
        <v>0.63603675365447998</v>
      </c>
      <c r="NR153" s="40">
        <v>0.6353035569190979</v>
      </c>
      <c r="NS153" s="40">
        <v>0.63537031412124634</v>
      </c>
      <c r="NT153" s="40">
        <v>0.63447433710098267</v>
      </c>
      <c r="NU153" s="40">
        <v>0.63315552473068237</v>
      </c>
      <c r="NV153" s="40">
        <v>0.63083916902542114</v>
      </c>
      <c r="NW153" s="40">
        <v>0.62848812341690063</v>
      </c>
      <c r="NX153" s="40">
        <v>0.62652117013931274</v>
      </c>
      <c r="NY153" s="40">
        <v>0.62309646606445313</v>
      </c>
      <c r="NZ153" s="40">
        <v>0.61935210227966309</v>
      </c>
      <c r="OA153" s="40">
        <v>0.61452513933181763</v>
      </c>
      <c r="OB153" s="40">
        <v>0.60935467481613159</v>
      </c>
      <c r="OC153" s="40">
        <v>0.60349345207214355</v>
      </c>
      <c r="OD153" s="40">
        <v>0.59665346145629883</v>
      </c>
      <c r="OE153" s="40">
        <v>0.58854860067367554</v>
      </c>
      <c r="OF153" s="40">
        <v>0.57878243923187256</v>
      </c>
      <c r="OG153" s="40">
        <v>0.56839728355407715</v>
      </c>
      <c r="OH153" s="40">
        <v>0.55712336301803589</v>
      </c>
      <c r="OI153" s="40">
        <v>0.547291100025177</v>
      </c>
      <c r="OJ153" s="40">
        <v>0.5382121205329895</v>
      </c>
      <c r="OK153" s="336" t="s">
        <v>851</v>
      </c>
      <c r="OL153" s="336" t="s">
        <v>851</v>
      </c>
      <c r="OM153" s="336" t="s">
        <v>1740</v>
      </c>
      <c r="ON153" s="40">
        <v>0.68187779188156128</v>
      </c>
      <c r="OO153" s="40">
        <v>0.68138551712036133</v>
      </c>
      <c r="OP153" s="40">
        <v>0.67870843410491943</v>
      </c>
      <c r="OQ153" s="40">
        <v>0.67461657524108887</v>
      </c>
      <c r="OR153" s="40">
        <v>0.67017340660095215</v>
      </c>
      <c r="OS153" s="40">
        <v>0.6660083532333374</v>
      </c>
      <c r="OT153" s="40">
        <v>0.66143238544464111</v>
      </c>
      <c r="OU153" s="40">
        <v>0.65731847286224365</v>
      </c>
      <c r="OV153" s="40">
        <v>0.65279382467269897</v>
      </c>
      <c r="OW153" s="40">
        <v>0.64887857437133789</v>
      </c>
      <c r="OX153" s="40">
        <v>0.6453239917755127</v>
      </c>
      <c r="OY153" s="40">
        <v>0.64107561111450195</v>
      </c>
      <c r="OZ153" s="40">
        <v>0.63757336139678955</v>
      </c>
      <c r="PA153" s="40">
        <v>0.63429021835327148</v>
      </c>
      <c r="PB153" s="40">
        <v>0.63255631923675537</v>
      </c>
      <c r="PC153" s="40">
        <v>0.63170439004898071</v>
      </c>
      <c r="PD153" s="40">
        <v>0.6320415735244751</v>
      </c>
      <c r="PE153" s="40">
        <v>0.63329315185546875</v>
      </c>
      <c r="PF153" s="40">
        <v>0.63496559858322144</v>
      </c>
      <c r="PG153" s="40">
        <v>0.63732683658599854</v>
      </c>
      <c r="PH153" s="40">
        <v>0.63848996162414551</v>
      </c>
      <c r="PI153" s="40">
        <v>0.63910704851150513</v>
      </c>
      <c r="PJ153" s="40">
        <v>0.63931697607040405</v>
      </c>
      <c r="PK153" s="40">
        <v>0.63911038637161255</v>
      </c>
      <c r="PL153" s="40">
        <v>0.63874787092208862</v>
      </c>
      <c r="PM153" s="40">
        <v>0.63853365182876587</v>
      </c>
      <c r="PN153" s="40">
        <v>0.63730126619338989</v>
      </c>
      <c r="PO153" s="40">
        <v>0.63490688800811768</v>
      </c>
      <c r="PP153" s="40">
        <v>0.63275110721588135</v>
      </c>
      <c r="PQ153" s="40">
        <v>0.63011890649795532</v>
      </c>
      <c r="PR153" s="40">
        <v>0.62671995162963867</v>
      </c>
      <c r="PS153" s="40">
        <v>0.62175470590591431</v>
      </c>
      <c r="PT153" s="40">
        <v>0.61670428514480591</v>
      </c>
      <c r="PU153" s="40">
        <v>0.61128813028335571</v>
      </c>
      <c r="PV153" s="40">
        <v>0.60468322038650513</v>
      </c>
      <c r="PW153" s="40">
        <v>0.59749883413314819</v>
      </c>
      <c r="PX153" s="336" t="s">
        <v>851</v>
      </c>
      <c r="PY153" s="336" t="s">
        <v>851</v>
      </c>
      <c r="PZ153" s="40">
        <v>0.57679999999999998</v>
      </c>
      <c r="QA153" s="40">
        <v>0.56499999999999995</v>
      </c>
      <c r="QB153" s="40">
        <v>0.55590000000000006</v>
      </c>
      <c r="QC153" s="40">
        <v>0.54710000000000003</v>
      </c>
      <c r="QD153" s="40">
        <v>0.53310000000000002</v>
      </c>
      <c r="QE153" s="40">
        <v>0.51929999999999998</v>
      </c>
      <c r="QF153" s="40">
        <v>0.50529999999999997</v>
      </c>
      <c r="QG153" s="40">
        <v>0.49090000000000006</v>
      </c>
      <c r="QH153" s="40">
        <v>0.47590000000000005</v>
      </c>
      <c r="QI153" s="40">
        <v>0.46649999999999997</v>
      </c>
      <c r="QJ153" s="40">
        <v>0.47110000000000002</v>
      </c>
      <c r="QK153" s="40">
        <v>0.45399999999999996</v>
      </c>
      <c r="QL153" s="40">
        <v>0.4612</v>
      </c>
      <c r="QM153" s="40">
        <v>0.45659999999999995</v>
      </c>
      <c r="QN153" s="40">
        <v>0.48630000000000001</v>
      </c>
      <c r="QO153" s="40">
        <v>0.47220000000000001</v>
      </c>
      <c r="QP153" s="40">
        <v>0.46920000000000001</v>
      </c>
      <c r="QQ153" s="40">
        <v>0.43719999999999998</v>
      </c>
      <c r="QR153" s="40">
        <v>0.47170000000000001</v>
      </c>
      <c r="QS153" s="336" t="s">
        <v>851</v>
      </c>
      <c r="QT153" s="336" t="s">
        <v>851</v>
      </c>
      <c r="QU153" s="336" t="s">
        <v>851</v>
      </c>
      <c r="QV153" s="336" t="s">
        <v>851</v>
      </c>
      <c r="QW153" s="40">
        <v>7.5952433049678802E-2</v>
      </c>
      <c r="QX153" s="336" t="s">
        <v>851</v>
      </c>
      <c r="QY153" s="336" t="s">
        <v>851</v>
      </c>
      <c r="QZ153" s="336" t="s">
        <v>851</v>
      </c>
      <c r="RA153" s="336" t="s">
        <v>851</v>
      </c>
      <c r="RB153" s="336" t="s">
        <v>851</v>
      </c>
      <c r="RC153" s="336" t="s">
        <v>851</v>
      </c>
      <c r="RD153" s="336" t="s">
        <v>851</v>
      </c>
      <c r="RE153" s="336" t="s">
        <v>851</v>
      </c>
      <c r="RF153" s="40">
        <v>0.25700000000000001</v>
      </c>
      <c r="RG153" s="40">
        <v>2018</v>
      </c>
      <c r="RH153" s="336" t="s">
        <v>840</v>
      </c>
      <c r="RI153" s="336" t="s">
        <v>851</v>
      </c>
      <c r="RJ153" s="40">
        <v>0</v>
      </c>
      <c r="RK153" s="40">
        <v>2018</v>
      </c>
      <c r="RL153" s="336" t="s">
        <v>840</v>
      </c>
      <c r="RM153" s="336" t="s">
        <v>851</v>
      </c>
      <c r="RN153" s="40">
        <v>9.0000000000000011E-3</v>
      </c>
      <c r="RO153" s="40">
        <v>2018</v>
      </c>
      <c r="RP153" s="336" t="s">
        <v>840</v>
      </c>
      <c r="RQ153" s="336" t="s">
        <v>851</v>
      </c>
      <c r="RR153" s="40">
        <v>0.128</v>
      </c>
      <c r="RS153" s="40">
        <v>2018</v>
      </c>
      <c r="RT153" s="336" t="s">
        <v>840</v>
      </c>
      <c r="RU153" s="336" t="s">
        <v>851</v>
      </c>
      <c r="RV153" s="40">
        <v>0.26800000000000002</v>
      </c>
      <c r="RW153" s="40">
        <v>2020</v>
      </c>
      <c r="RX153" s="336" t="s">
        <v>840</v>
      </c>
      <c r="RY153" s="336" t="s">
        <v>851</v>
      </c>
      <c r="RZ153" s="336" t="s">
        <v>838</v>
      </c>
      <c r="SA153" s="40">
        <v>0.23999315500259399</v>
      </c>
      <c r="SB153" s="40">
        <v>0.25624522566795349</v>
      </c>
      <c r="SC153" s="40">
        <v>0.25948598980903625</v>
      </c>
      <c r="SD153" s="40">
        <v>0.27142742276191711</v>
      </c>
      <c r="SE153" s="40">
        <v>0.3103325366973877</v>
      </c>
      <c r="SF153" s="336" t="s">
        <v>851</v>
      </c>
      <c r="SG153" s="336" t="s">
        <v>851</v>
      </c>
      <c r="SH153" s="40">
        <v>0.23445680737495422</v>
      </c>
      <c r="SI153" s="40">
        <v>0.25377380847930908</v>
      </c>
      <c r="SJ153" s="40">
        <v>0.23701724410057068</v>
      </c>
      <c r="SK153" s="40">
        <v>0.23754049837589264</v>
      </c>
      <c r="SL153" s="40">
        <v>0.25661182403564453</v>
      </c>
      <c r="SM153" s="336" t="s">
        <v>840</v>
      </c>
      <c r="SN153" s="336" t="s">
        <v>851</v>
      </c>
      <c r="SO153" s="336" t="s">
        <v>851</v>
      </c>
      <c r="SP153" s="40">
        <v>3.8856945931911469E-2</v>
      </c>
      <c r="SQ153" s="40">
        <v>2.9013033956289291E-2</v>
      </c>
      <c r="SR153" s="40">
        <v>2.7692828327417374E-2</v>
      </c>
      <c r="SS153" s="40">
        <v>1.886250264942646E-2</v>
      </c>
      <c r="ST153" s="40">
        <v>-7.2834610939025879E-2</v>
      </c>
      <c r="SU153" s="336" t="s">
        <v>838</v>
      </c>
      <c r="SV153" s="336" t="s">
        <v>851</v>
      </c>
      <c r="SW153" s="336" t="s">
        <v>851</v>
      </c>
      <c r="SX153" s="40">
        <v>4.34982068836689E-2</v>
      </c>
      <c r="SY153" s="40">
        <v>3.863222524523735E-2</v>
      </c>
      <c r="SZ153" s="40">
        <v>4.1748829185962677E-2</v>
      </c>
      <c r="TA153" s="40">
        <v>3.2578323036432266E-2</v>
      </c>
      <c r="TB153" s="40">
        <v>3.517875075340271E-2</v>
      </c>
      <c r="TC153" s="336" t="s">
        <v>840</v>
      </c>
      <c r="TD153" s="336" t="s">
        <v>851</v>
      </c>
      <c r="TE153" s="336" t="s">
        <v>851</v>
      </c>
      <c r="TF153" s="336" t="s">
        <v>851</v>
      </c>
      <c r="TG153" s="40">
        <v>4.365980252623558E-2</v>
      </c>
      <c r="TH153" s="40">
        <v>3.4598462283611298E-2</v>
      </c>
      <c r="TI153" s="40">
        <v>3.514484316110611E-2</v>
      </c>
      <c r="TJ153" s="40">
        <v>3.1873486936092377E-2</v>
      </c>
      <c r="TK153" s="40">
        <v>-7.0108272135257721E-2</v>
      </c>
      <c r="TL153" s="336" t="s">
        <v>838</v>
      </c>
      <c r="TM153" s="336" t="s">
        <v>851</v>
      </c>
      <c r="TN153" s="336" t="s">
        <v>851</v>
      </c>
      <c r="TO153" s="336" t="s">
        <v>851</v>
      </c>
      <c r="TP153" s="40">
        <v>4.8266429454088211E-2</v>
      </c>
      <c r="TQ153" s="40">
        <v>4.4198114424943924E-2</v>
      </c>
      <c r="TR153" s="40">
        <v>4.9028076231479645E-2</v>
      </c>
      <c r="TS153" s="40">
        <v>4.6619735658168793E-2</v>
      </c>
      <c r="TT153" s="40">
        <v>5.1920570433139801E-2</v>
      </c>
      <c r="TU153" s="336" t="s">
        <v>840</v>
      </c>
      <c r="TV153" s="336" t="s">
        <v>851</v>
      </c>
      <c r="TW153" s="40">
        <v>4580</v>
      </c>
      <c r="TX153" s="336" t="s">
        <v>840</v>
      </c>
      <c r="TY153" s="336" t="s">
        <v>851</v>
      </c>
      <c r="TZ153" s="40">
        <v>3436.993896484375</v>
      </c>
      <c r="UA153" s="336" t="s">
        <v>838</v>
      </c>
      <c r="UB153" s="336" t="s">
        <v>851</v>
      </c>
      <c r="UC153" s="40">
        <v>3434.28765020731</v>
      </c>
      <c r="UD153" s="336" t="s">
        <v>840</v>
      </c>
      <c r="UE153" s="336" t="s">
        <v>851</v>
      </c>
      <c r="UF153" s="336" t="s">
        <v>851</v>
      </c>
      <c r="UG153" s="40">
        <v>0.18145930767059326</v>
      </c>
      <c r="UH153" s="40">
        <v>0.18336331844329834</v>
      </c>
      <c r="UI153" s="40">
        <v>0.18908447027206421</v>
      </c>
      <c r="UJ153" s="40">
        <v>0.19989147782325745</v>
      </c>
      <c r="UK153" s="40">
        <v>0.24372193217277527</v>
      </c>
      <c r="UL153" s="336" t="s">
        <v>838</v>
      </c>
      <c r="UM153" s="336" t="s">
        <v>851</v>
      </c>
      <c r="UN153" s="336" t="s">
        <v>851</v>
      </c>
      <c r="UO153" s="336" t="s">
        <v>851</v>
      </c>
      <c r="UP153" s="40">
        <v>0.16015417873859406</v>
      </c>
      <c r="UQ153" s="40">
        <v>0.16734740138053894</v>
      </c>
      <c r="UR153" s="40">
        <v>0.16655202209949493</v>
      </c>
      <c r="US153" s="40">
        <v>0.16772323846817017</v>
      </c>
      <c r="UT153" s="40">
        <v>0.1631121039390564</v>
      </c>
      <c r="UU153" s="336" t="s">
        <v>840</v>
      </c>
    </row>
    <row r="154" spans="1:567">
      <c r="A154" s="336" t="s">
        <v>517</v>
      </c>
      <c r="B154" s="336" t="s">
        <v>196</v>
      </c>
      <c r="C154" s="336" t="s">
        <v>340</v>
      </c>
      <c r="D154" s="40">
        <v>3.9786387234926224E-2</v>
      </c>
      <c r="E154" s="336" t="s">
        <v>470</v>
      </c>
      <c r="F154" s="40">
        <v>4.46503646671772E-2</v>
      </c>
      <c r="G154" s="336" t="s">
        <v>470</v>
      </c>
      <c r="H154" s="40">
        <v>4.414917528629303E-2</v>
      </c>
      <c r="I154" s="336" t="s">
        <v>470</v>
      </c>
      <c r="J154" s="40">
        <v>4.1827131062746048E-2</v>
      </c>
      <c r="K154" s="336" t="s">
        <v>470</v>
      </c>
      <c r="L154" s="336" t="s">
        <v>470</v>
      </c>
      <c r="M154" s="40">
        <v>0.55448776483535767</v>
      </c>
      <c r="N154" s="40"/>
      <c r="O154" s="336" t="s">
        <v>1736</v>
      </c>
      <c r="P154" s="40"/>
      <c r="Q154" s="336" t="s">
        <v>1736</v>
      </c>
      <c r="R154" s="40"/>
      <c r="S154" s="336" t="s">
        <v>1736</v>
      </c>
      <c r="T154" s="40"/>
      <c r="U154" s="336" t="s">
        <v>1736</v>
      </c>
      <c r="V154" s="336" t="s">
        <v>851</v>
      </c>
      <c r="W154" s="336" t="s">
        <v>470</v>
      </c>
      <c r="X154" s="40">
        <v>0.55226528644561768</v>
      </c>
      <c r="Y154" s="40"/>
      <c r="Z154" s="336" t="s">
        <v>1736</v>
      </c>
      <c r="AA154" s="40"/>
      <c r="AB154" s="336" t="s">
        <v>1736</v>
      </c>
      <c r="AC154" s="40"/>
      <c r="AD154" s="336" t="s">
        <v>1736</v>
      </c>
      <c r="AE154" s="40"/>
      <c r="AF154" s="336" t="s">
        <v>1736</v>
      </c>
      <c r="AG154" s="336" t="s">
        <v>851</v>
      </c>
      <c r="AH154" s="336" t="s">
        <v>470</v>
      </c>
      <c r="AI154" s="40">
        <v>0.55033010244369507</v>
      </c>
      <c r="AJ154" s="40"/>
      <c r="AK154" s="336" t="s">
        <v>1736</v>
      </c>
      <c r="AL154" s="40"/>
      <c r="AM154" s="336" t="s">
        <v>1736</v>
      </c>
      <c r="AN154" s="40"/>
      <c r="AO154" s="336" t="s">
        <v>1736</v>
      </c>
      <c r="AP154" s="40"/>
      <c r="AQ154" s="336" t="s">
        <v>1736</v>
      </c>
      <c r="AR154" s="336" t="s">
        <v>851</v>
      </c>
      <c r="AS154" s="336" t="s">
        <v>470</v>
      </c>
      <c r="AT154" s="40">
        <v>0.5560491681098938</v>
      </c>
      <c r="AU154" s="40"/>
      <c r="AV154" s="336" t="s">
        <v>1736</v>
      </c>
      <c r="AW154" s="40"/>
      <c r="AX154" s="336" t="s">
        <v>1736</v>
      </c>
      <c r="AY154" s="40"/>
      <c r="AZ154" s="336" t="s">
        <v>1736</v>
      </c>
      <c r="BA154" s="40"/>
      <c r="BB154" s="336" t="s">
        <v>1736</v>
      </c>
      <c r="BC154" s="336" t="s">
        <v>851</v>
      </c>
      <c r="BD154" s="336" t="s">
        <v>470</v>
      </c>
      <c r="BE154" s="40">
        <v>3.0543386936187744</v>
      </c>
      <c r="BF154" s="336" t="s">
        <v>470</v>
      </c>
      <c r="BG154" s="40">
        <v>4.0604763031005859</v>
      </c>
      <c r="BH154" s="336" t="s">
        <v>470</v>
      </c>
      <c r="BI154" s="40">
        <v>4.4199590682983398</v>
      </c>
      <c r="BJ154" s="336" t="s">
        <v>470</v>
      </c>
      <c r="BK154" s="40">
        <v>5.0964579582214355</v>
      </c>
      <c r="BL154" s="336" t="s">
        <v>851</v>
      </c>
      <c r="BM154" s="40">
        <v>2.5403203964233398</v>
      </c>
      <c r="BN154" s="336" t="s">
        <v>470</v>
      </c>
      <c r="BO154" s="336" t="s">
        <v>851</v>
      </c>
      <c r="BP154" s="336" t="s">
        <v>470</v>
      </c>
      <c r="BQ154" s="40">
        <v>5.4633389227092266E-3</v>
      </c>
      <c r="BR154" s="40">
        <v>4.874122329056263E-3</v>
      </c>
      <c r="BS154" s="40">
        <v>4.7387173399329185E-3</v>
      </c>
      <c r="BT154" s="40">
        <v>4.0320712141692638E-3</v>
      </c>
      <c r="BU154" s="40">
        <v>4.0320581756532192E-3</v>
      </c>
      <c r="BV154" s="336" t="s">
        <v>851</v>
      </c>
      <c r="BW154" s="336" t="s">
        <v>470</v>
      </c>
      <c r="BX154" s="40">
        <v>6.6169267520308495E-3</v>
      </c>
      <c r="BY154" s="40">
        <v>6.0194586403667927E-3</v>
      </c>
      <c r="BZ154" s="40">
        <v>5.7810433208942413E-3</v>
      </c>
      <c r="CA154" s="40">
        <v>5.6933793239295483E-3</v>
      </c>
      <c r="CB154" s="40">
        <v>5.7845008559525013E-3</v>
      </c>
      <c r="CC154" s="336" t="s">
        <v>851</v>
      </c>
      <c r="CD154" s="336" t="s">
        <v>470</v>
      </c>
      <c r="CE154" s="40">
        <v>6.0282209888100624E-3</v>
      </c>
      <c r="CF154" s="40">
        <v>5.7438574731349945E-3</v>
      </c>
      <c r="CG154" s="40">
        <v>5.7322676293551922E-3</v>
      </c>
      <c r="CH154" s="40">
        <v>5.8233737945556641E-3</v>
      </c>
      <c r="CI154" s="40">
        <v>5.5761244148015976E-3</v>
      </c>
      <c r="CJ154" s="336" t="s">
        <v>851</v>
      </c>
      <c r="CK154" s="336" t="s">
        <v>470</v>
      </c>
      <c r="CL154" s="40">
        <v>5.7923928834497929E-3</v>
      </c>
      <c r="CM154" s="40">
        <v>5.6811533868312836E-3</v>
      </c>
      <c r="CN154" s="40">
        <v>5.6940866634249687E-3</v>
      </c>
      <c r="CO154" s="40">
        <v>5.5781658738851547E-3</v>
      </c>
      <c r="CP154" s="40">
        <v>5.5760461837053299E-3</v>
      </c>
      <c r="CQ154" s="336" t="s">
        <v>851</v>
      </c>
      <c r="CR154" s="40"/>
      <c r="CS154" s="40"/>
      <c r="CT154" s="40"/>
      <c r="CU154" s="40"/>
      <c r="CV154" s="40"/>
      <c r="CW154" s="336" t="s">
        <v>1737</v>
      </c>
      <c r="CX154" s="336" t="s">
        <v>851</v>
      </c>
      <c r="CY154" s="40"/>
      <c r="CZ154" s="40"/>
      <c r="DA154" s="40"/>
      <c r="DB154" s="40"/>
      <c r="DC154" s="40"/>
      <c r="DD154" s="336" t="s">
        <v>1737</v>
      </c>
      <c r="DE154" s="336" t="s">
        <v>851</v>
      </c>
      <c r="DF154" s="40"/>
      <c r="DG154" s="336" t="s">
        <v>1737</v>
      </c>
      <c r="DH154" s="336" t="s">
        <v>851</v>
      </c>
      <c r="DI154" s="336" t="s">
        <v>851</v>
      </c>
      <c r="DJ154" s="336" t="s">
        <v>851</v>
      </c>
      <c r="DK154" s="336" t="s">
        <v>1737</v>
      </c>
      <c r="DL154" s="336" t="s">
        <v>851</v>
      </c>
      <c r="DM154" s="336" t="s">
        <v>851</v>
      </c>
      <c r="DN154" s="336" t="s">
        <v>470</v>
      </c>
      <c r="DO154" s="40">
        <v>2.6685080956667662E-3</v>
      </c>
      <c r="DP154" s="40">
        <v>3.2482023816555738E-3</v>
      </c>
      <c r="DQ154" s="40">
        <v>-2.6227673515677452E-5</v>
      </c>
      <c r="DR154" s="40">
        <v>-5.4957056418061256E-3</v>
      </c>
      <c r="DS154" s="40">
        <v>1.0799197480082512E-2</v>
      </c>
      <c r="DT154" s="336" t="s">
        <v>851</v>
      </c>
      <c r="DU154" s="336" t="s">
        <v>470</v>
      </c>
      <c r="DV154" s="40">
        <v>3.7750001065433025E-3</v>
      </c>
      <c r="DW154" s="40">
        <v>3.1333332881331444E-3</v>
      </c>
      <c r="DX154" s="40">
        <v>-5.0000118790194392E-5</v>
      </c>
      <c r="DY154" s="40">
        <v>1.8999999156221747E-3</v>
      </c>
      <c r="DZ154" s="40">
        <v>2.0000000949949026E-3</v>
      </c>
      <c r="EA154" s="336" t="s">
        <v>851</v>
      </c>
      <c r="EB154" s="336" t="s">
        <v>470</v>
      </c>
      <c r="EC154" s="40">
        <v>3.5477709025144577E-3</v>
      </c>
      <c r="ED154" s="40">
        <v>2.897999482229352E-3</v>
      </c>
      <c r="EE154" s="40">
        <v>-1.2229772983118892E-3</v>
      </c>
      <c r="EF154" s="40">
        <v>5.1962067373096943E-3</v>
      </c>
      <c r="EG154" s="40">
        <v>7.5013483874499798E-3</v>
      </c>
      <c r="EH154" s="336" t="s">
        <v>851</v>
      </c>
      <c r="EI154" s="336" t="s">
        <v>470</v>
      </c>
      <c r="EJ154" s="40">
        <v>3.8668853230774403E-3</v>
      </c>
      <c r="EK154" s="40">
        <v>2.8925032820552588E-3</v>
      </c>
      <c r="EL154" s="40">
        <v>3.3319739159196615E-3</v>
      </c>
      <c r="EM154" s="40">
        <v>4.8540206626057625E-3</v>
      </c>
      <c r="EN154" s="40">
        <v>6.3185812905430794E-4</v>
      </c>
      <c r="EO154" s="336" t="s">
        <v>851</v>
      </c>
      <c r="EP154" s="336" t="s">
        <v>851</v>
      </c>
      <c r="EQ154" s="336" t="s">
        <v>851</v>
      </c>
      <c r="ER154" s="40"/>
      <c r="ES154" s="336" t="s">
        <v>1737</v>
      </c>
      <c r="ET154" s="336" t="s">
        <v>851</v>
      </c>
      <c r="EU154" s="336" t="s">
        <v>851</v>
      </c>
      <c r="EV154" s="40"/>
      <c r="EW154" s="336" t="s">
        <v>1737</v>
      </c>
      <c r="EX154" s="336" t="s">
        <v>851</v>
      </c>
      <c r="EY154" s="336" t="s">
        <v>851</v>
      </c>
      <c r="EZ154" s="40"/>
      <c r="FA154" s="336" t="s">
        <v>1737</v>
      </c>
      <c r="FB154" s="336" t="s">
        <v>851</v>
      </c>
      <c r="FC154" s="40"/>
      <c r="FD154" s="40"/>
      <c r="FE154" s="40"/>
      <c r="FF154" s="40"/>
      <c r="FG154" s="40"/>
      <c r="FH154" s="336" t="s">
        <v>1737</v>
      </c>
      <c r="FI154" s="336" t="s">
        <v>851</v>
      </c>
      <c r="FJ154" s="40"/>
      <c r="FK154" s="40"/>
      <c r="FL154" s="40"/>
      <c r="FM154" s="40"/>
      <c r="FN154" s="40"/>
      <c r="FO154" s="336" t="s">
        <v>1737</v>
      </c>
      <c r="FP154" s="336" t="s">
        <v>851</v>
      </c>
      <c r="FQ154" s="40"/>
      <c r="FR154" s="336" t="s">
        <v>1737</v>
      </c>
      <c r="FS154" s="336" t="s">
        <v>851</v>
      </c>
      <c r="FT154" s="336" t="s">
        <v>851</v>
      </c>
      <c r="FU154" s="40"/>
      <c r="FV154" s="40"/>
      <c r="FW154" s="40"/>
      <c r="FX154" s="40"/>
      <c r="FY154" s="40"/>
      <c r="FZ154" s="336" t="s">
        <v>1737</v>
      </c>
      <c r="GA154" s="336" t="s">
        <v>851</v>
      </c>
      <c r="GB154" s="336" t="s">
        <v>851</v>
      </c>
      <c r="GC154" s="336" t="s">
        <v>851</v>
      </c>
      <c r="GD154" s="336" t="s">
        <v>851</v>
      </c>
      <c r="GE154" s="336" t="s">
        <v>851</v>
      </c>
      <c r="GF154" s="336" t="s">
        <v>851</v>
      </c>
      <c r="GG154" s="336" t="s">
        <v>851</v>
      </c>
      <c r="GH154" s="336" t="s">
        <v>851</v>
      </c>
      <c r="GI154" s="336" t="s">
        <v>851</v>
      </c>
      <c r="GJ154" s="336" t="s">
        <v>851</v>
      </c>
      <c r="GK154" s="40">
        <v>32148</v>
      </c>
      <c r="GL154" s="40">
        <v>32474</v>
      </c>
      <c r="GM154" s="40">
        <v>32804</v>
      </c>
      <c r="GN154" s="40">
        <v>33144</v>
      </c>
      <c r="GO154" s="40">
        <v>33499</v>
      </c>
      <c r="GP154" s="40">
        <v>33842</v>
      </c>
      <c r="GQ154" s="40">
        <v>34189</v>
      </c>
      <c r="GR154" s="40">
        <v>34524</v>
      </c>
      <c r="GS154" s="40">
        <v>34860</v>
      </c>
      <c r="GT154" s="40">
        <v>35223</v>
      </c>
      <c r="GU154" s="40">
        <v>35609</v>
      </c>
      <c r="GV154" s="40">
        <v>36025</v>
      </c>
      <c r="GW154" s="40">
        <v>36459</v>
      </c>
      <c r="GX154" s="40">
        <v>36899</v>
      </c>
      <c r="GY154" s="40">
        <v>37320</v>
      </c>
      <c r="GZ154" s="40">
        <v>37723</v>
      </c>
      <c r="HA154" s="40">
        <v>38070</v>
      </c>
      <c r="HB154" s="40">
        <v>38392</v>
      </c>
      <c r="HC154" s="40">
        <v>38682</v>
      </c>
      <c r="HD154" s="40">
        <v>38967</v>
      </c>
      <c r="HE154" s="40">
        <v>39244</v>
      </c>
      <c r="HF154" s="40">
        <v>40000</v>
      </c>
      <c r="HG154" s="40">
        <v>40000</v>
      </c>
      <c r="HH154" s="40">
        <v>40000</v>
      </c>
      <c r="HI154" s="40">
        <v>40000</v>
      </c>
      <c r="HJ154" s="40">
        <v>41000</v>
      </c>
      <c r="HK154" s="40">
        <v>41000</v>
      </c>
      <c r="HL154" s="40">
        <v>41000</v>
      </c>
      <c r="HM154" s="40">
        <v>41000</v>
      </c>
      <c r="HN154" s="40">
        <v>42000</v>
      </c>
      <c r="HO154" s="40">
        <v>42000</v>
      </c>
      <c r="HP154" s="40">
        <v>42000</v>
      </c>
      <c r="HQ154" s="40">
        <v>42000</v>
      </c>
      <c r="HR154" s="40">
        <v>42000</v>
      </c>
      <c r="HS154" s="40">
        <v>43000</v>
      </c>
      <c r="HT154" s="40">
        <v>43000</v>
      </c>
      <c r="HU154" s="40">
        <v>43000</v>
      </c>
      <c r="HV154" s="40">
        <v>43000</v>
      </c>
      <c r="HW154" s="40">
        <v>44000</v>
      </c>
      <c r="HX154" s="40">
        <v>44000</v>
      </c>
      <c r="HY154" s="40">
        <v>44000</v>
      </c>
      <c r="HZ154" s="40">
        <v>44000</v>
      </c>
      <c r="IA154" s="40">
        <v>44000</v>
      </c>
      <c r="IB154" s="40">
        <v>45000</v>
      </c>
      <c r="IC154" s="40">
        <v>45000</v>
      </c>
      <c r="ID154" s="40">
        <v>45000</v>
      </c>
      <c r="IE154" s="40">
        <v>45000</v>
      </c>
      <c r="IF154" s="40">
        <v>45000</v>
      </c>
      <c r="IG154" s="40">
        <v>46000</v>
      </c>
      <c r="IH154" s="40">
        <v>46000</v>
      </c>
      <c r="II154" s="40">
        <v>46000</v>
      </c>
      <c r="IJ154" s="336" t="s">
        <v>851</v>
      </c>
      <c r="IK154" s="336" t="s">
        <v>851</v>
      </c>
      <c r="IL154" s="336" t="s">
        <v>851</v>
      </c>
      <c r="IM154" s="40">
        <v>9.1565819457173347E-3</v>
      </c>
      <c r="IN154" s="40">
        <v>8.4225339815020561E-3</v>
      </c>
      <c r="IO154" s="40">
        <v>7.5252708047628403E-3</v>
      </c>
      <c r="IP154" s="40">
        <v>7.3407585732638836E-3</v>
      </c>
      <c r="IQ154" s="40">
        <v>7.0834322832524776E-3</v>
      </c>
      <c r="IR154" s="40">
        <v>1.9080888479948044E-2</v>
      </c>
      <c r="IS154" s="40">
        <v>0</v>
      </c>
      <c r="IT154" s="40">
        <v>0</v>
      </c>
      <c r="IU154" s="40">
        <v>0</v>
      </c>
      <c r="IV154" s="40">
        <v>2.4692611768841743E-2</v>
      </c>
      <c r="IW154" s="40">
        <v>0</v>
      </c>
      <c r="IX154" s="40">
        <v>0</v>
      </c>
      <c r="IY154" s="40">
        <v>0</v>
      </c>
      <c r="IZ154" s="40">
        <v>2.409755066037178E-2</v>
      </c>
      <c r="JA154" s="40">
        <v>0</v>
      </c>
      <c r="JB154" s="40">
        <v>0</v>
      </c>
      <c r="JC154" s="40">
        <v>0</v>
      </c>
      <c r="JD154" s="40">
        <v>0</v>
      </c>
      <c r="JE154" s="40">
        <v>2.3530498147010803E-2</v>
      </c>
      <c r="JF154" s="40">
        <v>0</v>
      </c>
      <c r="JG154" s="40">
        <v>0</v>
      </c>
      <c r="JH154" s="40">
        <v>0</v>
      </c>
      <c r="JI154" s="40">
        <v>2.2989518940448761E-2</v>
      </c>
      <c r="JJ154" s="40">
        <v>0</v>
      </c>
      <c r="JK154" s="40">
        <v>0</v>
      </c>
      <c r="JL154" s="40">
        <v>0</v>
      </c>
      <c r="JM154" s="40">
        <v>0</v>
      </c>
      <c r="JN154" s="40">
        <v>2.2472856566309929E-2</v>
      </c>
      <c r="JO154" s="40">
        <v>0</v>
      </c>
      <c r="JP154" s="40">
        <v>0</v>
      </c>
      <c r="JQ154" s="40">
        <v>0</v>
      </c>
      <c r="JR154" s="40">
        <v>0</v>
      </c>
      <c r="JS154" s="40">
        <v>2.1978907287120819E-2</v>
      </c>
      <c r="JT154" s="40">
        <v>0</v>
      </c>
      <c r="JU154" s="40">
        <v>0</v>
      </c>
      <c r="JV154" s="336" t="s">
        <v>1740</v>
      </c>
      <c r="JW154" s="336" t="s">
        <v>851</v>
      </c>
      <c r="JX154" s="336" t="s">
        <v>851</v>
      </c>
      <c r="JY154" s="336" t="s">
        <v>851</v>
      </c>
      <c r="JZ154" s="336" t="s">
        <v>851</v>
      </c>
      <c r="KA154" s="336" t="s">
        <v>470</v>
      </c>
      <c r="KB154" s="40">
        <v>0.5</v>
      </c>
      <c r="KC154" s="40">
        <v>0.5</v>
      </c>
      <c r="KD154" s="40">
        <v>0.5</v>
      </c>
      <c r="KE154" s="40">
        <v>0.5</v>
      </c>
      <c r="KF154" s="40">
        <v>0.5</v>
      </c>
      <c r="KG154" s="40">
        <v>0.5</v>
      </c>
      <c r="KH154" s="40">
        <v>0.5</v>
      </c>
      <c r="KI154" s="40">
        <v>0.5</v>
      </c>
      <c r="KJ154" s="40">
        <v>0.5</v>
      </c>
      <c r="KK154" s="40">
        <v>0.5</v>
      </c>
      <c r="KL154" s="40">
        <v>0.5</v>
      </c>
      <c r="KM154" s="40">
        <v>0.5</v>
      </c>
      <c r="KN154" s="40">
        <v>0.5</v>
      </c>
      <c r="KO154" s="40">
        <v>0.5</v>
      </c>
      <c r="KP154" s="40">
        <v>0.5</v>
      </c>
      <c r="KQ154" s="40">
        <v>0.5</v>
      </c>
      <c r="KR154" s="40">
        <v>0.5</v>
      </c>
      <c r="KS154" s="40">
        <v>0.5</v>
      </c>
      <c r="KT154" s="40">
        <v>0.5</v>
      </c>
      <c r="KU154" s="40">
        <v>0.5</v>
      </c>
      <c r="KV154" s="40">
        <v>0.5</v>
      </c>
      <c r="KW154" s="40">
        <v>0.5</v>
      </c>
      <c r="KX154" s="40">
        <v>0.5</v>
      </c>
      <c r="KY154" s="40">
        <v>0.5</v>
      </c>
      <c r="KZ154" s="40">
        <v>0.5</v>
      </c>
      <c r="LA154" s="40">
        <v>0.5</v>
      </c>
      <c r="LB154" s="40">
        <v>0.5</v>
      </c>
      <c r="LC154" s="40">
        <v>0.5</v>
      </c>
      <c r="LD154" s="40">
        <v>0.5</v>
      </c>
      <c r="LE154" s="40">
        <v>0.5</v>
      </c>
      <c r="LF154" s="40">
        <v>0.5</v>
      </c>
      <c r="LG154" s="40">
        <v>0.5</v>
      </c>
      <c r="LH154" s="40">
        <v>0.5</v>
      </c>
      <c r="LI154" s="40">
        <v>0.5</v>
      </c>
      <c r="LJ154" s="40">
        <v>0.5</v>
      </c>
      <c r="LK154" s="40">
        <v>0.5</v>
      </c>
      <c r="LL154" s="336" t="s">
        <v>851</v>
      </c>
      <c r="LM154" s="336" t="s">
        <v>851</v>
      </c>
      <c r="LN154" s="336" t="s">
        <v>1737</v>
      </c>
      <c r="LO154" s="40"/>
      <c r="LP154" s="40"/>
      <c r="LQ154" s="40"/>
      <c r="LR154" s="40"/>
      <c r="LS154" s="40"/>
      <c r="LT154" s="40"/>
      <c r="LU154" s="40"/>
      <c r="LV154" s="40"/>
      <c r="LW154" s="40"/>
      <c r="LX154" s="40"/>
      <c r="LY154" s="40"/>
      <c r="LZ154" s="40"/>
      <c r="MA154" s="40"/>
      <c r="MB154" s="40"/>
      <c r="MC154" s="40"/>
      <c r="MD154" s="40"/>
      <c r="ME154" s="40"/>
      <c r="MF154" s="40"/>
      <c r="MG154" s="40"/>
      <c r="MH154" s="40"/>
      <c r="MI154" s="40"/>
      <c r="MJ154" s="40"/>
      <c r="MK154" s="40"/>
      <c r="ML154" s="40"/>
      <c r="MM154" s="40"/>
      <c r="MN154" s="40"/>
      <c r="MO154" s="40"/>
      <c r="MP154" s="40"/>
      <c r="MQ154" s="40"/>
      <c r="MR154" s="40"/>
      <c r="MS154" s="40"/>
      <c r="MT154" s="40"/>
      <c r="MU154" s="40"/>
      <c r="MV154" s="40"/>
      <c r="MW154" s="40"/>
      <c r="MX154" s="40"/>
      <c r="MY154" s="336" t="s">
        <v>851</v>
      </c>
      <c r="MZ154" s="336" t="s">
        <v>1737</v>
      </c>
      <c r="NA154" s="40"/>
      <c r="NB154" s="40"/>
      <c r="NC154" s="40"/>
      <c r="ND154" s="40"/>
      <c r="NE154" s="40"/>
      <c r="NF154" s="40"/>
      <c r="NG154" s="40"/>
      <c r="NH154" s="40"/>
      <c r="NI154" s="40"/>
      <c r="NJ154" s="40"/>
      <c r="NK154" s="40"/>
      <c r="NL154" s="40"/>
      <c r="NM154" s="40"/>
      <c r="NN154" s="40"/>
      <c r="NO154" s="40"/>
      <c r="NP154" s="40"/>
      <c r="NQ154" s="40"/>
      <c r="NR154" s="40"/>
      <c r="NS154" s="40"/>
      <c r="NT154" s="40"/>
      <c r="NU154" s="40"/>
      <c r="NV154" s="40"/>
      <c r="NW154" s="40"/>
      <c r="NX154" s="40"/>
      <c r="NY154" s="40"/>
      <c r="NZ154" s="40"/>
      <c r="OA154" s="40"/>
      <c r="OB154" s="40"/>
      <c r="OC154" s="40"/>
      <c r="OD154" s="40"/>
      <c r="OE154" s="40"/>
      <c r="OF154" s="40"/>
      <c r="OG154" s="40"/>
      <c r="OH154" s="40"/>
      <c r="OI154" s="40"/>
      <c r="OJ154" s="40"/>
      <c r="OK154" s="336" t="s">
        <v>851</v>
      </c>
      <c r="OL154" s="336" t="s">
        <v>851</v>
      </c>
      <c r="OM154" s="336" t="s">
        <v>1737</v>
      </c>
      <c r="ON154" s="40"/>
      <c r="OO154" s="40"/>
      <c r="OP154" s="40"/>
      <c r="OQ154" s="40"/>
      <c r="OR154" s="40"/>
      <c r="OS154" s="40"/>
      <c r="OT154" s="40"/>
      <c r="OU154" s="40"/>
      <c r="OV154" s="40"/>
      <c r="OW154" s="40"/>
      <c r="OX154" s="40"/>
      <c r="OY154" s="40"/>
      <c r="OZ154" s="40"/>
      <c r="PA154" s="40"/>
      <c r="PB154" s="40"/>
      <c r="PC154" s="40"/>
      <c r="PD154" s="40"/>
      <c r="PE154" s="40"/>
      <c r="PF154" s="40"/>
      <c r="PG154" s="40"/>
      <c r="PH154" s="40"/>
      <c r="PI154" s="40"/>
      <c r="PJ154" s="40"/>
      <c r="PK154" s="40"/>
      <c r="PL154" s="40"/>
      <c r="PM154" s="40"/>
      <c r="PN154" s="40"/>
      <c r="PO154" s="40"/>
      <c r="PP154" s="40"/>
      <c r="PQ154" s="40"/>
      <c r="PR154" s="40"/>
      <c r="PS154" s="40"/>
      <c r="PT154" s="40"/>
      <c r="PU154" s="40"/>
      <c r="PV154" s="40"/>
      <c r="PW154" s="40"/>
      <c r="PX154" s="336" t="s">
        <v>851</v>
      </c>
      <c r="PY154" s="336" t="s">
        <v>851</v>
      </c>
      <c r="PZ154" s="40"/>
      <c r="QA154" s="40"/>
      <c r="QB154" s="40"/>
      <c r="QC154" s="40"/>
      <c r="QD154" s="40"/>
      <c r="QE154" s="40"/>
      <c r="QF154" s="40"/>
      <c r="QG154" s="40"/>
      <c r="QH154" s="40"/>
      <c r="QI154" s="40"/>
      <c r="QJ154" s="40"/>
      <c r="QK154" s="40"/>
      <c r="QL154" s="40"/>
      <c r="QM154" s="40"/>
      <c r="QN154" s="40"/>
      <c r="QO154" s="40"/>
      <c r="QP154" s="40"/>
      <c r="QQ154" s="40"/>
      <c r="QR154" s="40"/>
      <c r="QS154" s="336" t="s">
        <v>851</v>
      </c>
      <c r="QT154" s="336" t="s">
        <v>851</v>
      </c>
      <c r="QU154" s="336" t="s">
        <v>851</v>
      </c>
      <c r="QV154" s="336" t="s">
        <v>851</v>
      </c>
      <c r="QW154" s="40"/>
      <c r="QX154" s="336" t="s">
        <v>851</v>
      </c>
      <c r="QY154" s="336" t="s">
        <v>851</v>
      </c>
      <c r="QZ154" s="336" t="s">
        <v>851</v>
      </c>
      <c r="RA154" s="336" t="s">
        <v>851</v>
      </c>
      <c r="RB154" s="336" t="s">
        <v>851</v>
      </c>
      <c r="RC154" s="336" t="s">
        <v>851</v>
      </c>
      <c r="RD154" s="336" t="s">
        <v>851</v>
      </c>
      <c r="RE154" s="336" t="s">
        <v>851</v>
      </c>
      <c r="RF154" s="40"/>
      <c r="RG154" s="40"/>
      <c r="RH154" s="336" t="s">
        <v>1737</v>
      </c>
      <c r="RI154" s="336" t="s">
        <v>851</v>
      </c>
      <c r="RJ154" s="40"/>
      <c r="RK154" s="40"/>
      <c r="RL154" s="336" t="s">
        <v>1737</v>
      </c>
      <c r="RM154" s="336" t="s">
        <v>851</v>
      </c>
      <c r="RN154" s="40"/>
      <c r="RO154" s="40"/>
      <c r="RP154" s="336" t="s">
        <v>1737</v>
      </c>
      <c r="RQ154" s="336" t="s">
        <v>851</v>
      </c>
      <c r="RR154" s="40"/>
      <c r="RS154" s="40"/>
      <c r="RT154" s="336" t="s">
        <v>1737</v>
      </c>
      <c r="RU154" s="336" t="s">
        <v>851</v>
      </c>
      <c r="RV154" s="40"/>
      <c r="RW154" s="40"/>
      <c r="RX154" s="336" t="s">
        <v>1737</v>
      </c>
      <c r="RY154" s="336" t="s">
        <v>851</v>
      </c>
      <c r="RZ154" s="336" t="s">
        <v>470</v>
      </c>
      <c r="SA154" s="40">
        <v>0.20580217242240906</v>
      </c>
      <c r="SB154" s="40">
        <v>0.21130917966365814</v>
      </c>
      <c r="SC154" s="40">
        <v>0.20870833098888397</v>
      </c>
      <c r="SD154" s="40">
        <v>0.21385818719863892</v>
      </c>
      <c r="SE154" s="40">
        <v>0.21668897569179535</v>
      </c>
      <c r="SF154" s="336" t="s">
        <v>851</v>
      </c>
      <c r="SG154" s="336" t="s">
        <v>851</v>
      </c>
      <c r="SH154" s="40"/>
      <c r="SI154" s="40"/>
      <c r="SJ154" s="40"/>
      <c r="SK154" s="40"/>
      <c r="SL154" s="40">
        <v>0.22095246613025665</v>
      </c>
      <c r="SM154" s="336" t="s">
        <v>470</v>
      </c>
      <c r="SN154" s="336" t="s">
        <v>851</v>
      </c>
      <c r="SO154" s="336" t="s">
        <v>851</v>
      </c>
      <c r="SP154" s="40"/>
      <c r="SQ154" s="40"/>
      <c r="SR154" s="40"/>
      <c r="SS154" s="40"/>
      <c r="ST154" s="40"/>
      <c r="SU154" s="336" t="s">
        <v>1737</v>
      </c>
      <c r="SV154" s="336" t="s">
        <v>851</v>
      </c>
      <c r="SW154" s="336" t="s">
        <v>851</v>
      </c>
      <c r="SX154" s="40">
        <v>3.204553946852684E-2</v>
      </c>
      <c r="SY154" s="40">
        <v>3.5698551684617996E-2</v>
      </c>
      <c r="SZ154" s="40">
        <v>4.3876461684703827E-2</v>
      </c>
      <c r="TA154" s="40">
        <v>3.5835966467857361E-2</v>
      </c>
      <c r="TB154" s="40">
        <v>7.2320662438869476E-2</v>
      </c>
      <c r="TC154" s="336" t="s">
        <v>840</v>
      </c>
      <c r="TD154" s="336" t="s">
        <v>851</v>
      </c>
      <c r="TE154" s="336" t="s">
        <v>851</v>
      </c>
      <c r="TF154" s="336" t="s">
        <v>851</v>
      </c>
      <c r="TG154" s="40"/>
      <c r="TH154" s="40"/>
      <c r="TI154" s="40"/>
      <c r="TJ154" s="40"/>
      <c r="TK154" s="40"/>
      <c r="TL154" s="336" t="s">
        <v>1737</v>
      </c>
      <c r="TM154" s="336" t="s">
        <v>851</v>
      </c>
      <c r="TN154" s="336" t="s">
        <v>851</v>
      </c>
      <c r="TO154" s="336" t="s">
        <v>851</v>
      </c>
      <c r="TP154" s="40">
        <v>2.193966880440712E-2</v>
      </c>
      <c r="TQ154" s="40">
        <v>2.5618582963943481E-2</v>
      </c>
      <c r="TR154" s="40">
        <v>3.3774875104427338E-2</v>
      </c>
      <c r="TS154" s="40">
        <v>2.719881571829319E-2</v>
      </c>
      <c r="TT154" s="40">
        <v>6.4979903399944305E-2</v>
      </c>
      <c r="TU154" s="336" t="s">
        <v>840</v>
      </c>
      <c r="TV154" s="336" t="s">
        <v>851</v>
      </c>
      <c r="TW154" s="40"/>
      <c r="TX154" s="336" t="s">
        <v>1737</v>
      </c>
      <c r="TY154" s="336" t="s">
        <v>851</v>
      </c>
      <c r="TZ154" s="40"/>
      <c r="UA154" s="336" t="s">
        <v>1737</v>
      </c>
      <c r="UB154" s="336" t="s">
        <v>851</v>
      </c>
      <c r="UC154" s="40">
        <v>183244.610694364</v>
      </c>
      <c r="UD154" s="336" t="s">
        <v>840</v>
      </c>
      <c r="UE154" s="336" t="s">
        <v>851</v>
      </c>
      <c r="UF154" s="336" t="s">
        <v>851</v>
      </c>
      <c r="UG154" s="40"/>
      <c r="UH154" s="40"/>
      <c r="UI154" s="40"/>
      <c r="UJ154" s="40"/>
      <c r="UK154" s="40"/>
      <c r="UL154" s="336" t="s">
        <v>1737</v>
      </c>
      <c r="UM154" s="336" t="s">
        <v>851</v>
      </c>
      <c r="UN154" s="336" t="s">
        <v>851</v>
      </c>
      <c r="UO154" s="336" t="s">
        <v>851</v>
      </c>
      <c r="UP154" s="40"/>
      <c r="UQ154" s="40"/>
      <c r="UR154" s="40"/>
      <c r="US154" s="40"/>
      <c r="UT154" s="40">
        <v>0.24538061022758484</v>
      </c>
      <c r="UU154" s="336" t="s">
        <v>470</v>
      </c>
    </row>
    <row r="155" spans="1:567">
      <c r="A155" s="336" t="s">
        <v>426</v>
      </c>
      <c r="B155" s="336" t="s">
        <v>110</v>
      </c>
      <c r="C155" s="336" t="s">
        <v>341</v>
      </c>
      <c r="D155" s="40">
        <v>3.7896726280450821E-2</v>
      </c>
      <c r="E155" s="336" t="s">
        <v>436</v>
      </c>
      <c r="F155" s="40">
        <v>6.0454651713371277E-2</v>
      </c>
      <c r="G155" s="336" t="s">
        <v>1741</v>
      </c>
      <c r="H155" s="40">
        <v>5.8964844793081284E-2</v>
      </c>
      <c r="I155" s="336" t="s">
        <v>1447</v>
      </c>
      <c r="J155" s="40">
        <v>5.0103876739740372E-2</v>
      </c>
      <c r="K155" s="336" t="s">
        <v>1803</v>
      </c>
      <c r="L155" s="336" t="s">
        <v>436</v>
      </c>
      <c r="M155" s="40">
        <v>0.48179832100868225</v>
      </c>
      <c r="N155" s="40">
        <v>0.63679659366607666</v>
      </c>
      <c r="O155" s="336" t="s">
        <v>436</v>
      </c>
      <c r="P155" s="40">
        <v>0.48179832100868225</v>
      </c>
      <c r="Q155" s="336" t="s">
        <v>436</v>
      </c>
      <c r="R155" s="40">
        <v>0.84555840492248535</v>
      </c>
      <c r="S155" s="336" t="s">
        <v>436</v>
      </c>
      <c r="T155" s="40">
        <v>0.53395563364028931</v>
      </c>
      <c r="U155" s="336" t="s">
        <v>436</v>
      </c>
      <c r="V155" s="336" t="s">
        <v>851</v>
      </c>
      <c r="W155" s="336" t="s">
        <v>1741</v>
      </c>
      <c r="X155" s="40">
        <v>0.44303816556930542</v>
      </c>
      <c r="Y155" s="40">
        <v>0.59701919555664063</v>
      </c>
      <c r="Z155" s="336" t="s">
        <v>1741</v>
      </c>
      <c r="AA155" s="40">
        <v>0.44303816556930542</v>
      </c>
      <c r="AB155" s="336" t="s">
        <v>1741</v>
      </c>
      <c r="AC155" s="40">
        <v>0.67528271675109863</v>
      </c>
      <c r="AD155" s="336" t="s">
        <v>1741</v>
      </c>
      <c r="AE155" s="40">
        <v>0.44720721244812012</v>
      </c>
      <c r="AF155" s="336" t="s">
        <v>1741</v>
      </c>
      <c r="AG155" s="336" t="s">
        <v>851</v>
      </c>
      <c r="AH155" s="336" t="s">
        <v>1447</v>
      </c>
      <c r="AI155" s="40">
        <v>0.42252811789512634</v>
      </c>
      <c r="AJ155" s="40">
        <v>0.5763556957244873</v>
      </c>
      <c r="AK155" s="336" t="s">
        <v>1447</v>
      </c>
      <c r="AL155" s="40">
        <v>0.42252811789512634</v>
      </c>
      <c r="AM155" s="336" t="s">
        <v>1447</v>
      </c>
      <c r="AN155" s="40">
        <v>0.62399059534072876</v>
      </c>
      <c r="AO155" s="336" t="s">
        <v>1447</v>
      </c>
      <c r="AP155" s="40">
        <v>0.42855224013328552</v>
      </c>
      <c r="AQ155" s="336" t="s">
        <v>1447</v>
      </c>
      <c r="AR155" s="336" t="s">
        <v>851</v>
      </c>
      <c r="AS155" s="336" t="s">
        <v>1803</v>
      </c>
      <c r="AT155" s="40">
        <v>0.40278443694114685</v>
      </c>
      <c r="AU155" s="40">
        <v>0.56925207376480103</v>
      </c>
      <c r="AV155" s="336" t="s">
        <v>1803</v>
      </c>
      <c r="AW155" s="40">
        <v>0.40278443694114685</v>
      </c>
      <c r="AX155" s="336" t="s">
        <v>1803</v>
      </c>
      <c r="AY155" s="40">
        <v>0.62276417016983032</v>
      </c>
      <c r="AZ155" s="336" t="s">
        <v>1803</v>
      </c>
      <c r="BA155" s="40">
        <v>0.4115024209022522</v>
      </c>
      <c r="BB155" s="336" t="s">
        <v>1803</v>
      </c>
      <c r="BC155" s="336" t="s">
        <v>851</v>
      </c>
      <c r="BD155" s="336" t="s">
        <v>436</v>
      </c>
      <c r="BE155" s="40">
        <v>4.7704167366027832</v>
      </c>
      <c r="BF155" s="336" t="s">
        <v>827</v>
      </c>
      <c r="BG155" s="40">
        <v>3.58963942527771</v>
      </c>
      <c r="BH155" s="336" t="s">
        <v>1447</v>
      </c>
      <c r="BI155" s="40">
        <v>3.7582848072052002</v>
      </c>
      <c r="BJ155" s="336" t="s">
        <v>1803</v>
      </c>
      <c r="BK155" s="40">
        <v>4.7650551795959473</v>
      </c>
      <c r="BL155" s="336" t="s">
        <v>851</v>
      </c>
      <c r="BM155" s="40">
        <v>3.5945563316345215</v>
      </c>
      <c r="BN155" s="336" t="s">
        <v>838</v>
      </c>
      <c r="BO155" s="336" t="s">
        <v>851</v>
      </c>
      <c r="BP155" s="336" t="s">
        <v>436</v>
      </c>
      <c r="BQ155" s="40">
        <v>2.5297633837908506E-3</v>
      </c>
      <c r="BR155" s="40">
        <v>3.002992132678628E-3</v>
      </c>
      <c r="BS155" s="40">
        <v>3.9966735057532787E-3</v>
      </c>
      <c r="BT155" s="40">
        <v>5.1549184136092663E-3</v>
      </c>
      <c r="BU155" s="40">
        <v>4.848097451031208E-3</v>
      </c>
      <c r="BV155" s="336" t="s">
        <v>851</v>
      </c>
      <c r="BW155" s="336" t="s">
        <v>827</v>
      </c>
      <c r="BX155" s="40">
        <v>7.3770689778029919E-3</v>
      </c>
      <c r="BY155" s="40">
        <v>7.8548043966293335E-3</v>
      </c>
      <c r="BZ155" s="40">
        <v>8.910023607313633E-3</v>
      </c>
      <c r="CA155" s="40">
        <v>9.4668148085474968E-3</v>
      </c>
      <c r="CB155" s="40">
        <v>9.8029570654034615E-3</v>
      </c>
      <c r="CC155" s="336" t="s">
        <v>851</v>
      </c>
      <c r="CD155" s="336" t="s">
        <v>1447</v>
      </c>
      <c r="CE155" s="40">
        <v>7.9949004575610161E-3</v>
      </c>
      <c r="CF155" s="40">
        <v>8.741685189306736E-3</v>
      </c>
      <c r="CG155" s="40">
        <v>9.5574930310249329E-3</v>
      </c>
      <c r="CH155" s="40">
        <v>9.950726293027401E-3</v>
      </c>
      <c r="CI155" s="40">
        <v>1.0246359743177891E-2</v>
      </c>
      <c r="CJ155" s="336" t="s">
        <v>851</v>
      </c>
      <c r="CK155" s="336" t="s">
        <v>1803</v>
      </c>
      <c r="CL155" s="40">
        <v>8.4532443434000015E-3</v>
      </c>
      <c r="CM155" s="40">
        <v>9.3562044203281403E-3</v>
      </c>
      <c r="CN155" s="40">
        <v>9.8576899617910385E-3</v>
      </c>
      <c r="CO155" s="40">
        <v>1.0248564183712006E-2</v>
      </c>
      <c r="CP155" s="40">
        <v>1.0553009808063507E-2</v>
      </c>
      <c r="CQ155" s="336" t="s">
        <v>851</v>
      </c>
      <c r="CR155" s="40">
        <v>7.7837495803833008</v>
      </c>
      <c r="CS155" s="40">
        <v>8.1158533096313477</v>
      </c>
      <c r="CT155" s="40">
        <v>8.5382318496704102</v>
      </c>
      <c r="CU155" s="40">
        <v>9.1524410247802734</v>
      </c>
      <c r="CV155" s="40">
        <v>9.8485298156738281</v>
      </c>
      <c r="CW155" s="336" t="s">
        <v>1741</v>
      </c>
      <c r="CX155" s="336" t="s">
        <v>851</v>
      </c>
      <c r="CY155" s="40">
        <v>7.9613189697265625</v>
      </c>
      <c r="CZ155" s="40">
        <v>8.3656759262084961</v>
      </c>
      <c r="DA155" s="40">
        <v>8.8884754180908203</v>
      </c>
      <c r="DB155" s="40">
        <v>9.5623178482055664</v>
      </c>
      <c r="DC155" s="40">
        <v>10.293989181518555</v>
      </c>
      <c r="DD155" s="336" t="s">
        <v>1447</v>
      </c>
      <c r="DE155" s="336" t="s">
        <v>851</v>
      </c>
      <c r="DF155" s="40">
        <v>10.60210132598877</v>
      </c>
      <c r="DG155" s="336" t="s">
        <v>1803</v>
      </c>
      <c r="DH155" s="336" t="s">
        <v>851</v>
      </c>
      <c r="DI155" s="336" t="s">
        <v>851</v>
      </c>
      <c r="DJ155" s="336">
        <v>10.3</v>
      </c>
      <c r="DK155" s="336" t="s">
        <v>1738</v>
      </c>
      <c r="DL155" s="336" t="s">
        <v>851</v>
      </c>
      <c r="DM155" s="336" t="s">
        <v>851</v>
      </c>
      <c r="DN155" s="336" t="s">
        <v>436</v>
      </c>
      <c r="DO155" s="40">
        <v>6.8056415766477585E-3</v>
      </c>
      <c r="DP155" s="40">
        <v>2.6586560532450676E-2</v>
      </c>
      <c r="DQ155" s="40">
        <v>3.4687254577875137E-2</v>
      </c>
      <c r="DR155" s="40">
        <v>3.1252704560756683E-2</v>
      </c>
      <c r="DS155" s="40">
        <v>2.5804191827774048E-2</v>
      </c>
      <c r="DT155" s="336" t="s">
        <v>851</v>
      </c>
      <c r="DU155" s="336" t="s">
        <v>827</v>
      </c>
      <c r="DV155" s="40">
        <v>3.8240715861320496E-2</v>
      </c>
      <c r="DW155" s="40">
        <v>4.52767014503479E-2</v>
      </c>
      <c r="DX155" s="40">
        <v>4.970497265458107E-2</v>
      </c>
      <c r="DY155" s="40">
        <v>6.3849680125713348E-2</v>
      </c>
      <c r="DZ155" s="40">
        <v>5.1801711320877075E-2</v>
      </c>
      <c r="EA155" s="336" t="s">
        <v>851</v>
      </c>
      <c r="EB155" s="336" t="s">
        <v>1447</v>
      </c>
      <c r="EC155" s="40">
        <v>1.1862976476550102E-2</v>
      </c>
      <c r="ED155" s="40">
        <v>1.8576003611087799E-2</v>
      </c>
      <c r="EE155" s="40">
        <v>2.527894452214241E-2</v>
      </c>
      <c r="EF155" s="40">
        <v>4.9330674111843109E-2</v>
      </c>
      <c r="EG155" s="40">
        <v>3.241337463259697E-2</v>
      </c>
      <c r="EH155" s="336" t="s">
        <v>851</v>
      </c>
      <c r="EI155" s="336" t="s">
        <v>1803</v>
      </c>
      <c r="EJ155" s="40">
        <v>2.6656312867999077E-2</v>
      </c>
      <c r="EK155" s="40">
        <v>2.7745457366108894E-2</v>
      </c>
      <c r="EL155" s="40">
        <v>3.2708898186683655E-2</v>
      </c>
      <c r="EM155" s="40">
        <v>2.2509876638650894E-2</v>
      </c>
      <c r="EN155" s="40">
        <v>4.2547844350337982E-3</v>
      </c>
      <c r="EO155" s="336" t="s">
        <v>851</v>
      </c>
      <c r="EP155" s="336" t="s">
        <v>851</v>
      </c>
      <c r="EQ155" s="336" t="s">
        <v>851</v>
      </c>
      <c r="ER155" s="40">
        <v>0.66339999999999999</v>
      </c>
      <c r="ES155" s="336" t="s">
        <v>1739</v>
      </c>
      <c r="ET155" s="336" t="s">
        <v>851</v>
      </c>
      <c r="EU155" s="336" t="s">
        <v>851</v>
      </c>
      <c r="EV155" s="40">
        <v>0.74060000000000004</v>
      </c>
      <c r="EW155" s="336" t="s">
        <v>1739</v>
      </c>
      <c r="EX155" s="336" t="s">
        <v>851</v>
      </c>
      <c r="EY155" s="336" t="s">
        <v>851</v>
      </c>
      <c r="EZ155" s="40">
        <v>0.5887</v>
      </c>
      <c r="FA155" s="336" t="s">
        <v>1739</v>
      </c>
      <c r="FB155" s="336" t="s">
        <v>851</v>
      </c>
      <c r="FC155" s="40">
        <v>-0.11517944186925888</v>
      </c>
      <c r="FD155" s="40">
        <v>-0.14559651911258698</v>
      </c>
      <c r="FE155" s="40">
        <v>-0.20129430294036865</v>
      </c>
      <c r="FF155" s="40">
        <v>-0.10606013238430023</v>
      </c>
      <c r="FG155" s="40">
        <v>-4.3421488255262375E-2</v>
      </c>
      <c r="FH155" s="336" t="s">
        <v>838</v>
      </c>
      <c r="FI155" s="336" t="s">
        <v>851</v>
      </c>
      <c r="FJ155" s="40">
        <v>-0.1150684654712677</v>
      </c>
      <c r="FK155" s="40">
        <v>-0.13904893398284912</v>
      </c>
      <c r="FL155" s="40">
        <v>-0.20725831389427185</v>
      </c>
      <c r="FM155" s="40">
        <v>-0.10879359394311905</v>
      </c>
      <c r="FN155" s="40">
        <v>-0.15444238483905792</v>
      </c>
      <c r="FO155" s="336" t="s">
        <v>840</v>
      </c>
      <c r="FP155" s="336" t="s">
        <v>851</v>
      </c>
      <c r="FQ155" s="40">
        <v>2.529944896697998</v>
      </c>
      <c r="FR155" s="336" t="s">
        <v>840</v>
      </c>
      <c r="FS155" s="336" t="s">
        <v>851</v>
      </c>
      <c r="FT155" s="336" t="s">
        <v>851</v>
      </c>
      <c r="FU155" s="40">
        <v>0.10530959814786911</v>
      </c>
      <c r="FV155" s="40">
        <v>0.12163352221250534</v>
      </c>
      <c r="FW155" s="40">
        <v>0.13039760291576385</v>
      </c>
      <c r="FX155" s="40">
        <v>1.8141018226742744E-2</v>
      </c>
      <c r="FY155" s="40">
        <v>0.17456541955471039</v>
      </c>
      <c r="FZ155" s="336" t="s">
        <v>840</v>
      </c>
      <c r="GA155" s="336" t="s">
        <v>851</v>
      </c>
      <c r="GB155" s="336" t="s">
        <v>851</v>
      </c>
      <c r="GC155" s="336" t="s">
        <v>851</v>
      </c>
      <c r="GD155" s="336" t="s">
        <v>851</v>
      </c>
      <c r="GE155" s="336" t="s">
        <v>851</v>
      </c>
      <c r="GF155" s="336" t="s">
        <v>851</v>
      </c>
      <c r="GG155" s="336" t="s">
        <v>851</v>
      </c>
      <c r="GH155" s="336" t="s">
        <v>851</v>
      </c>
      <c r="GI155" s="336" t="s">
        <v>851</v>
      </c>
      <c r="GJ155" s="336" t="s">
        <v>851</v>
      </c>
      <c r="GK155" s="40">
        <v>2397417</v>
      </c>
      <c r="GL155" s="40">
        <v>2419594</v>
      </c>
      <c r="GM155" s="40">
        <v>2443261</v>
      </c>
      <c r="GN155" s="40">
        <v>2468765</v>
      </c>
      <c r="GO155" s="40">
        <v>2496394</v>
      </c>
      <c r="GP155" s="40">
        <v>2526429</v>
      </c>
      <c r="GQ155" s="40">
        <v>2558854</v>
      </c>
      <c r="GR155" s="40">
        <v>2593819</v>
      </c>
      <c r="GS155" s="40">
        <v>2631899</v>
      </c>
      <c r="GT155" s="40">
        <v>2673794</v>
      </c>
      <c r="GU155" s="40">
        <v>2719902</v>
      </c>
      <c r="GV155" s="40">
        <v>2770357</v>
      </c>
      <c r="GW155" s="40">
        <v>2824698</v>
      </c>
      <c r="GX155" s="40">
        <v>2881783</v>
      </c>
      <c r="GY155" s="40">
        <v>2940111</v>
      </c>
      <c r="GZ155" s="40">
        <v>2998433</v>
      </c>
      <c r="HA155" s="40">
        <v>3056358</v>
      </c>
      <c r="HB155" s="40">
        <v>3113788</v>
      </c>
      <c r="HC155" s="40">
        <v>3170214</v>
      </c>
      <c r="HD155" s="40">
        <v>3225166</v>
      </c>
      <c r="HE155" s="40">
        <v>3278292</v>
      </c>
      <c r="HF155" s="40">
        <v>3329000</v>
      </c>
      <c r="HG155" s="40">
        <v>3378000</v>
      </c>
      <c r="HH155" s="40">
        <v>3425000</v>
      </c>
      <c r="HI155" s="40">
        <v>3470000</v>
      </c>
      <c r="HJ155" s="40">
        <v>3514000</v>
      </c>
      <c r="HK155" s="40">
        <v>3557000</v>
      </c>
      <c r="HL155" s="40">
        <v>3598000</v>
      </c>
      <c r="HM155" s="40">
        <v>3638000</v>
      </c>
      <c r="HN155" s="40">
        <v>3677000</v>
      </c>
      <c r="HO155" s="40">
        <v>3716000</v>
      </c>
      <c r="HP155" s="40">
        <v>3754000</v>
      </c>
      <c r="HQ155" s="40">
        <v>3792000</v>
      </c>
      <c r="HR155" s="40">
        <v>3830000</v>
      </c>
      <c r="HS155" s="40">
        <v>3867000</v>
      </c>
      <c r="HT155" s="40">
        <v>3904000</v>
      </c>
      <c r="HU155" s="40">
        <v>3941000</v>
      </c>
      <c r="HV155" s="40">
        <v>3978000</v>
      </c>
      <c r="HW155" s="40">
        <v>4015000</v>
      </c>
      <c r="HX155" s="40">
        <v>4052000</v>
      </c>
      <c r="HY155" s="40">
        <v>4089000</v>
      </c>
      <c r="HZ155" s="40">
        <v>4126000</v>
      </c>
      <c r="IA155" s="40">
        <v>4163000</v>
      </c>
      <c r="IB155" s="40">
        <v>4200000</v>
      </c>
      <c r="IC155" s="40">
        <v>4236000</v>
      </c>
      <c r="ID155" s="40">
        <v>4273000</v>
      </c>
      <c r="IE155" s="40">
        <v>4309000</v>
      </c>
      <c r="IF155" s="40">
        <v>4345000</v>
      </c>
      <c r="IG155" s="40">
        <v>4380000</v>
      </c>
      <c r="IH155" s="40">
        <v>4415000</v>
      </c>
      <c r="II155" s="40">
        <v>4449000</v>
      </c>
      <c r="IJ155" s="336" t="s">
        <v>851</v>
      </c>
      <c r="IK155" s="336" t="s">
        <v>851</v>
      </c>
      <c r="IL155" s="336" t="s">
        <v>851</v>
      </c>
      <c r="IM155" s="40">
        <v>1.9134191796183586E-2</v>
      </c>
      <c r="IN155" s="40">
        <v>1.8615979701280594E-2</v>
      </c>
      <c r="IO155" s="40">
        <v>1.7959101125597954E-2</v>
      </c>
      <c r="IP155" s="40">
        <v>1.7185328528285027E-2</v>
      </c>
      <c r="IQ155" s="40">
        <v>1.6338134184479713E-2</v>
      </c>
      <c r="IR155" s="40">
        <v>1.5349403955042362E-2</v>
      </c>
      <c r="IS155" s="40">
        <v>1.4611859805881977E-2</v>
      </c>
      <c r="IT155" s="40">
        <v>1.3817653059959412E-2</v>
      </c>
      <c r="IU155" s="40">
        <v>1.3053121976554394E-2</v>
      </c>
      <c r="IV155" s="40">
        <v>1.2600395828485489E-2</v>
      </c>
      <c r="IW155" s="40">
        <v>1.2162502855062485E-2</v>
      </c>
      <c r="IX155" s="40">
        <v>1.1460642330348492E-2</v>
      </c>
      <c r="IY155" s="40">
        <v>1.1055944487452507E-2</v>
      </c>
      <c r="IZ155" s="40">
        <v>1.0663121938705444E-2</v>
      </c>
      <c r="JA155" s="40">
        <v>1.0550618171691895E-2</v>
      </c>
      <c r="JB155" s="40">
        <v>1.0174117051064968E-2</v>
      </c>
      <c r="JC155" s="40">
        <v>1.0071646422147751E-2</v>
      </c>
      <c r="JD155" s="40">
        <v>9.97121911495924E-3</v>
      </c>
      <c r="JE155" s="40">
        <v>9.6142096444964409E-3</v>
      </c>
      <c r="JF155" s="40">
        <v>9.5226559787988663E-3</v>
      </c>
      <c r="JG155" s="40">
        <v>9.4328299164772034E-3</v>
      </c>
      <c r="JH155" s="40">
        <v>9.3446820974349976E-3</v>
      </c>
      <c r="JI155" s="40">
        <v>9.2581668868660927E-3</v>
      </c>
      <c r="JJ155" s="40">
        <v>9.1732386499643326E-3</v>
      </c>
      <c r="JK155" s="40">
        <v>9.0898545458912849E-3</v>
      </c>
      <c r="JL155" s="40">
        <v>9.0079735964536667E-3</v>
      </c>
      <c r="JM155" s="40">
        <v>8.9275538921356201E-3</v>
      </c>
      <c r="JN155" s="40">
        <v>8.848557248711586E-3</v>
      </c>
      <c r="JO155" s="40">
        <v>8.5349027067422867E-3</v>
      </c>
      <c r="JP155" s="40">
        <v>8.6967293173074722E-3</v>
      </c>
      <c r="JQ155" s="40">
        <v>8.3897020667791367E-3</v>
      </c>
      <c r="JR155" s="40">
        <v>8.3199003711342812E-3</v>
      </c>
      <c r="JS155" s="40">
        <v>8.0229658633470535E-3</v>
      </c>
      <c r="JT155" s="40">
        <v>7.9591097310185432E-3</v>
      </c>
      <c r="JU155" s="40">
        <v>7.6715177856385708E-3</v>
      </c>
      <c r="JV155" s="336" t="s">
        <v>1740</v>
      </c>
      <c r="JW155" s="336" t="s">
        <v>851</v>
      </c>
      <c r="JX155" s="336" t="s">
        <v>851</v>
      </c>
      <c r="JY155" s="336" t="s">
        <v>851</v>
      </c>
      <c r="JZ155" s="336" t="s">
        <v>851</v>
      </c>
      <c r="KA155" s="336" t="s">
        <v>1740</v>
      </c>
      <c r="KB155" s="40">
        <v>0.49428318058132398</v>
      </c>
      <c r="KC155" s="40">
        <v>0.49395391508455505</v>
      </c>
      <c r="KD155" s="40">
        <v>0.49363026641505497</v>
      </c>
      <c r="KE155" s="40">
        <v>0.49330455294185199</v>
      </c>
      <c r="KF155" s="40">
        <v>0.49297679561300101</v>
      </c>
      <c r="KG155" s="40">
        <v>0.49264647566476699</v>
      </c>
      <c r="KH155" s="40">
        <v>0.49231095473438402</v>
      </c>
      <c r="KI155" s="40">
        <v>0.49196999003575398</v>
      </c>
      <c r="KJ155" s="40">
        <v>0.49162597419585402</v>
      </c>
      <c r="KK155" s="40">
        <v>0.49128151009253801</v>
      </c>
      <c r="KL155" s="40">
        <v>0.49093871863996397</v>
      </c>
      <c r="KM155" s="40">
        <v>0.490595248137214</v>
      </c>
      <c r="KN155" s="40">
        <v>0.49025407122666304</v>
      </c>
      <c r="KO155" s="40">
        <v>0.48991792838015596</v>
      </c>
      <c r="KP155" s="40">
        <v>0.48958254304021304</v>
      </c>
      <c r="KQ155" s="40">
        <v>0.48925489558700197</v>
      </c>
      <c r="KR155" s="40">
        <v>0.48893380740150399</v>
      </c>
      <c r="KS155" s="40">
        <v>0.48862065282884998</v>
      </c>
      <c r="KT155" s="40">
        <v>0.48831528557891701</v>
      </c>
      <c r="KU155" s="40">
        <v>0.48802173465556303</v>
      </c>
      <c r="KV155" s="40">
        <v>0.487737863371423</v>
      </c>
      <c r="KW155" s="40">
        <v>0.48746599384248102</v>
      </c>
      <c r="KX155" s="40">
        <v>0.48720855553139603</v>
      </c>
      <c r="KY155" s="40">
        <v>0.48696485732807898</v>
      </c>
      <c r="KZ155" s="40">
        <v>0.48673532290328403</v>
      </c>
      <c r="LA155" s="40">
        <v>0.48651924252157897</v>
      </c>
      <c r="LB155" s="40">
        <v>0.486320889729282</v>
      </c>
      <c r="LC155" s="40">
        <v>0.486136070191032</v>
      </c>
      <c r="LD155" s="40">
        <v>0.48596767357357501</v>
      </c>
      <c r="LE155" s="40">
        <v>0.48581361224707498</v>
      </c>
      <c r="LF155" s="40">
        <v>0.48567805517854401</v>
      </c>
      <c r="LG155" s="40">
        <v>0.48555821910734404</v>
      </c>
      <c r="LH155" s="40">
        <v>0.48545438601054203</v>
      </c>
      <c r="LI155" s="40">
        <v>0.48536423156136999</v>
      </c>
      <c r="LJ155" s="40">
        <v>0.48528960415830902</v>
      </c>
      <c r="LK155" s="40">
        <v>0.48522510238976502</v>
      </c>
      <c r="LL155" s="336" t="s">
        <v>851</v>
      </c>
      <c r="LM155" s="336" t="s">
        <v>851</v>
      </c>
      <c r="LN155" s="336" t="s">
        <v>1740</v>
      </c>
      <c r="LO155" s="40">
        <v>0.672737717628479</v>
      </c>
      <c r="LP155" s="40">
        <v>0.66645795106887817</v>
      </c>
      <c r="LQ155" s="40">
        <v>0.66056394577026367</v>
      </c>
      <c r="LR155" s="40">
        <v>0.65506905317306519</v>
      </c>
      <c r="LS155" s="40">
        <v>0.65012377500534058</v>
      </c>
      <c r="LT155" s="40">
        <v>0.64594733715057373</v>
      </c>
      <c r="LU155" s="40">
        <v>0.6434364914894104</v>
      </c>
      <c r="LV155" s="40">
        <v>0.64120781421661377</v>
      </c>
      <c r="LW155" s="40">
        <v>0.63970804214477539</v>
      </c>
      <c r="LX155" s="40">
        <v>0.63948124647140503</v>
      </c>
      <c r="LY155" s="40">
        <v>0.64001137018203735</v>
      </c>
      <c r="LZ155" s="40">
        <v>0.64127075672149658</v>
      </c>
      <c r="MA155" s="40">
        <v>0.6434130072593689</v>
      </c>
      <c r="MB155" s="40">
        <v>0.64595931768417358</v>
      </c>
      <c r="MC155" s="40">
        <v>0.64889854192733765</v>
      </c>
      <c r="MD155" s="40">
        <v>0.65231430530548096</v>
      </c>
      <c r="ME155" s="40">
        <v>0.65503460168838501</v>
      </c>
      <c r="MF155" s="40">
        <v>0.65796411037445068</v>
      </c>
      <c r="MG155" s="40">
        <v>0.66109663248062134</v>
      </c>
      <c r="MH155" s="40">
        <v>0.66356348991394043</v>
      </c>
      <c r="MI155" s="40">
        <v>0.66547131538391113</v>
      </c>
      <c r="MJ155" s="40">
        <v>0.66632837057113647</v>
      </c>
      <c r="MK155" s="40">
        <v>0.66666668653488159</v>
      </c>
      <c r="ML155" s="40">
        <v>0.66650062799453735</v>
      </c>
      <c r="MM155" s="40">
        <v>0.66584402322769165</v>
      </c>
      <c r="MN155" s="40">
        <v>0.6649547815322876</v>
      </c>
      <c r="MO155" s="40">
        <v>0.66359668970108032</v>
      </c>
      <c r="MP155" s="40">
        <v>0.66202259063720703</v>
      </c>
      <c r="MQ155" s="40">
        <v>0.66023808717727661</v>
      </c>
      <c r="MR155" s="40">
        <v>0.65840417146682739</v>
      </c>
      <c r="MS155" s="40">
        <v>0.65621346235275269</v>
      </c>
      <c r="MT155" s="40">
        <v>0.65421211719512939</v>
      </c>
      <c r="MU155" s="40">
        <v>0.65201383829116821</v>
      </c>
      <c r="MV155" s="40">
        <v>0.64977169036865234</v>
      </c>
      <c r="MW155" s="40">
        <v>0.6473386287689209</v>
      </c>
      <c r="MX155" s="40">
        <v>0.64463925361633301</v>
      </c>
      <c r="MY155" s="336" t="s">
        <v>851</v>
      </c>
      <c r="MZ155" s="336" t="s">
        <v>1740</v>
      </c>
      <c r="NA155" s="40">
        <v>0.64959931373596191</v>
      </c>
      <c r="NB155" s="40">
        <v>0.64217674732208252</v>
      </c>
      <c r="NC155" s="40">
        <v>0.63510137796401978</v>
      </c>
      <c r="ND155" s="40">
        <v>0.62834149599075317</v>
      </c>
      <c r="NE155" s="40">
        <v>0.62196767330169678</v>
      </c>
      <c r="NF155" s="40">
        <v>0.61617296934127808</v>
      </c>
      <c r="NG155" s="40">
        <v>0.61189544200897217</v>
      </c>
      <c r="NH155" s="40">
        <v>0.60775607824325562</v>
      </c>
      <c r="NI155" s="40">
        <v>0.60437953472137451</v>
      </c>
      <c r="NJ155" s="40">
        <v>0.60259366035461426</v>
      </c>
      <c r="NK155" s="40">
        <v>0.60216277837753296</v>
      </c>
      <c r="NL155" s="40">
        <v>0.60275512933731079</v>
      </c>
      <c r="NM155" s="40">
        <v>0.60478043556213379</v>
      </c>
      <c r="NN155" s="40">
        <v>0.60747665166854858</v>
      </c>
      <c r="NO155" s="40">
        <v>0.61028009653091431</v>
      </c>
      <c r="NP155" s="40">
        <v>0.6135629415512085</v>
      </c>
      <c r="NQ155" s="40">
        <v>0.61561000347137451</v>
      </c>
      <c r="NR155" s="40">
        <v>0.61787974834442139</v>
      </c>
      <c r="NS155" s="40">
        <v>0.61984336376190186</v>
      </c>
      <c r="NT155" s="40">
        <v>0.62167054414749146</v>
      </c>
      <c r="NU155" s="40">
        <v>0.62295079231262207</v>
      </c>
      <c r="NV155" s="40">
        <v>0.62344580888748169</v>
      </c>
      <c r="NW155" s="40">
        <v>0.62317746877670288</v>
      </c>
      <c r="NX155" s="40">
        <v>0.62266498804092407</v>
      </c>
      <c r="NY155" s="40">
        <v>0.62191510200500488</v>
      </c>
      <c r="NZ155" s="40">
        <v>0.62044507265090942</v>
      </c>
      <c r="OA155" s="40">
        <v>0.61851674318313599</v>
      </c>
      <c r="OB155" s="40">
        <v>0.61662262678146362</v>
      </c>
      <c r="OC155" s="40">
        <v>0.61404764652252197</v>
      </c>
      <c r="OD155" s="40">
        <v>0.61118978261947632</v>
      </c>
      <c r="OE155" s="40">
        <v>0.60753566026687622</v>
      </c>
      <c r="OF155" s="40">
        <v>0.60385239124298096</v>
      </c>
      <c r="OG155" s="40">
        <v>0.59930956363677979</v>
      </c>
      <c r="OH155" s="40">
        <v>0.594748854637146</v>
      </c>
      <c r="OI155" s="40">
        <v>0.59093999862670898</v>
      </c>
      <c r="OJ155" s="40">
        <v>0.58777254819869995</v>
      </c>
      <c r="OK155" s="336" t="s">
        <v>851</v>
      </c>
      <c r="OL155" s="336" t="s">
        <v>851</v>
      </c>
      <c r="OM155" s="336" t="s">
        <v>1740</v>
      </c>
      <c r="ON155" s="40">
        <v>0.5960126519203186</v>
      </c>
      <c r="OO155" s="40">
        <v>0.59331893920898438</v>
      </c>
      <c r="OP155" s="40">
        <v>0.59043067693710327</v>
      </c>
      <c r="OQ155" s="40">
        <v>0.58717614412307739</v>
      </c>
      <c r="OR155" s="40">
        <v>0.58342701196670532</v>
      </c>
      <c r="OS155" s="40">
        <v>0.57926565408706665</v>
      </c>
      <c r="OT155" s="40">
        <v>0.57554823160171509</v>
      </c>
      <c r="OU155" s="40">
        <v>0.57134401798248291</v>
      </c>
      <c r="OV155" s="40">
        <v>0.5667153000831604</v>
      </c>
      <c r="OW155" s="40">
        <v>0.56311237812042236</v>
      </c>
      <c r="OX155" s="40">
        <v>0.56004554033279419</v>
      </c>
      <c r="OY155" s="40">
        <v>0.55721116065979004</v>
      </c>
      <c r="OZ155" s="40">
        <v>0.55558645725250244</v>
      </c>
      <c r="PA155" s="40">
        <v>0.55442553758621216</v>
      </c>
      <c r="PB155" s="40">
        <v>0.55425620079040527</v>
      </c>
      <c r="PC155" s="40">
        <v>0.55543595552444458</v>
      </c>
      <c r="PD155" s="40">
        <v>0.55700588226318359</v>
      </c>
      <c r="PE155" s="40">
        <v>0.55933547019958496</v>
      </c>
      <c r="PF155" s="40">
        <v>0.56292426586151123</v>
      </c>
      <c r="PG155" s="40">
        <v>0.56658905744552612</v>
      </c>
      <c r="PH155" s="40">
        <v>0.57018440961837769</v>
      </c>
      <c r="PI155" s="40">
        <v>0.57295101881027222</v>
      </c>
      <c r="PJ155" s="40">
        <v>0.57566618919372559</v>
      </c>
      <c r="PK155" s="40">
        <v>0.57833123207092285</v>
      </c>
      <c r="PL155" s="40">
        <v>0.57996052503585815</v>
      </c>
      <c r="PM155" s="40">
        <v>0.58180487155914307</v>
      </c>
      <c r="PN155" s="40">
        <v>0.58264660835266113</v>
      </c>
      <c r="PO155" s="40">
        <v>0.58275282382965088</v>
      </c>
      <c r="PP155" s="40">
        <v>0.5826190710067749</v>
      </c>
      <c r="PQ155" s="40">
        <v>0.58238905668258667</v>
      </c>
      <c r="PR155" s="40">
        <v>0.58132457733154297</v>
      </c>
      <c r="PS155" s="40">
        <v>0.58018100261688232</v>
      </c>
      <c r="PT155" s="40">
        <v>0.57882624864578247</v>
      </c>
      <c r="PU155" s="40">
        <v>0.57716894149780273</v>
      </c>
      <c r="PV155" s="40">
        <v>0.57485842704772949</v>
      </c>
      <c r="PW155" s="40">
        <v>0.57248818874359131</v>
      </c>
      <c r="PX155" s="336" t="s">
        <v>851</v>
      </c>
      <c r="PY155" s="336" t="s">
        <v>851</v>
      </c>
      <c r="PZ155" s="40">
        <v>0.62829999999999997</v>
      </c>
      <c r="QA155" s="40">
        <v>0.626</v>
      </c>
      <c r="QB155" s="40">
        <v>0.62240000000000006</v>
      </c>
      <c r="QC155" s="40">
        <v>0.6179</v>
      </c>
      <c r="QD155" s="40">
        <v>0.61619999999999997</v>
      </c>
      <c r="QE155" s="40">
        <v>0.6149</v>
      </c>
      <c r="QF155" s="40">
        <v>0.6139</v>
      </c>
      <c r="QG155" s="40">
        <v>0.61429999999999996</v>
      </c>
      <c r="QH155" s="40">
        <v>0.61680000000000001</v>
      </c>
      <c r="QI155" s="40">
        <v>0.6159</v>
      </c>
      <c r="QJ155" s="40">
        <v>0.62649999999999995</v>
      </c>
      <c r="QK155" s="40">
        <v>0.621</v>
      </c>
      <c r="QL155" s="40">
        <v>0.62680000000000002</v>
      </c>
      <c r="QM155" s="40">
        <v>0.63080000000000003</v>
      </c>
      <c r="QN155" s="40">
        <v>0.63300000000000001</v>
      </c>
      <c r="QO155" s="40">
        <v>0.62190000000000001</v>
      </c>
      <c r="QP155" s="40">
        <v>0.62890000000000001</v>
      </c>
      <c r="QQ155" s="40">
        <v>0.63619999999999999</v>
      </c>
      <c r="QR155" s="40">
        <v>0.66339999999999999</v>
      </c>
      <c r="QS155" s="336" t="s">
        <v>851</v>
      </c>
      <c r="QT155" s="336" t="s">
        <v>851</v>
      </c>
      <c r="QU155" s="336" t="s">
        <v>851</v>
      </c>
      <c r="QV155" s="336" t="s">
        <v>851</v>
      </c>
      <c r="QW155" s="40">
        <v>4.1865147650241852E-2</v>
      </c>
      <c r="QX155" s="336" t="s">
        <v>851</v>
      </c>
      <c r="QY155" s="336" t="s">
        <v>851</v>
      </c>
      <c r="QZ155" s="336" t="s">
        <v>851</v>
      </c>
      <c r="RA155" s="336" t="s">
        <v>851</v>
      </c>
      <c r="RB155" s="336" t="s">
        <v>851</v>
      </c>
      <c r="RC155" s="336" t="s">
        <v>851</v>
      </c>
      <c r="RD155" s="336" t="s">
        <v>851</v>
      </c>
      <c r="RE155" s="336" t="s">
        <v>851</v>
      </c>
      <c r="RF155" s="40">
        <v>0.32700000000000001</v>
      </c>
      <c r="RG155" s="40">
        <v>2018</v>
      </c>
      <c r="RH155" s="336" t="s">
        <v>840</v>
      </c>
      <c r="RI155" s="336" t="s">
        <v>851</v>
      </c>
      <c r="RJ155" s="40">
        <v>5.0000000000000001E-3</v>
      </c>
      <c r="RK155" s="40">
        <v>2018</v>
      </c>
      <c r="RL155" s="336" t="s">
        <v>840</v>
      </c>
      <c r="RM155" s="336" t="s">
        <v>851</v>
      </c>
      <c r="RN155" s="40">
        <v>0.05</v>
      </c>
      <c r="RO155" s="40">
        <v>2018</v>
      </c>
      <c r="RP155" s="336" t="s">
        <v>840</v>
      </c>
      <c r="RQ155" s="336" t="s">
        <v>851</v>
      </c>
      <c r="RR155" s="40">
        <v>0.27100000000000002</v>
      </c>
      <c r="RS155" s="40">
        <v>2018</v>
      </c>
      <c r="RT155" s="336" t="s">
        <v>840</v>
      </c>
      <c r="RU155" s="336" t="s">
        <v>851</v>
      </c>
      <c r="RV155" s="40">
        <v>0.28399999999999997</v>
      </c>
      <c r="RW155" s="40">
        <v>2018</v>
      </c>
      <c r="RX155" s="336" t="s">
        <v>840</v>
      </c>
      <c r="RY155" s="336" t="s">
        <v>851</v>
      </c>
      <c r="RZ155" s="336" t="s">
        <v>838</v>
      </c>
      <c r="SA155" s="40">
        <v>0.31922891736030579</v>
      </c>
      <c r="SB155" s="40">
        <v>0.30551093816757202</v>
      </c>
      <c r="SC155" s="40">
        <v>0.33233755826950073</v>
      </c>
      <c r="SD155" s="40">
        <v>0.28427472710609436</v>
      </c>
      <c r="SE155" s="40">
        <v>0.32208073139190674</v>
      </c>
      <c r="SF155" s="336" t="s">
        <v>851</v>
      </c>
      <c r="SG155" s="336" t="s">
        <v>851</v>
      </c>
      <c r="SH155" s="40">
        <v>0.30453535914421082</v>
      </c>
      <c r="SI155" s="40">
        <v>0.32216298580169678</v>
      </c>
      <c r="SJ155" s="40">
        <v>0.32179132103919983</v>
      </c>
      <c r="SK155" s="40">
        <v>0.25187799334526062</v>
      </c>
      <c r="SL155" s="40">
        <v>0.3094123899936676</v>
      </c>
      <c r="SM155" s="336" t="s">
        <v>840</v>
      </c>
      <c r="SN155" s="336" t="s">
        <v>851</v>
      </c>
      <c r="SO155" s="336" t="s">
        <v>851</v>
      </c>
      <c r="SP155" s="40">
        <v>6.2342312186956406E-2</v>
      </c>
      <c r="SQ155" s="40">
        <v>6.2186311930418015E-2</v>
      </c>
      <c r="SR155" s="40">
        <v>6.1893023550510406E-2</v>
      </c>
      <c r="SS155" s="40">
        <v>2.5494573637843132E-2</v>
      </c>
      <c r="ST155" s="40">
        <v>-5.5508852005004883E-2</v>
      </c>
      <c r="SU155" s="336" t="s">
        <v>838</v>
      </c>
      <c r="SV155" s="336" t="s">
        <v>851</v>
      </c>
      <c r="SW155" s="336" t="s">
        <v>851</v>
      </c>
      <c r="SX155" s="40">
        <v>6.5422996878623962E-2</v>
      </c>
      <c r="SY155" s="40">
        <v>7.0202641189098358E-2</v>
      </c>
      <c r="SZ155" s="40">
        <v>7.308565080165863E-2</v>
      </c>
      <c r="TA155" s="40">
        <v>4.1479125618934631E-2</v>
      </c>
      <c r="TB155" s="40">
        <v>5.0303976982831955E-2</v>
      </c>
      <c r="TC155" s="336" t="s">
        <v>840</v>
      </c>
      <c r="TD155" s="336" t="s">
        <v>851</v>
      </c>
      <c r="TE155" s="336" t="s">
        <v>851</v>
      </c>
      <c r="TF155" s="336" t="s">
        <v>851</v>
      </c>
      <c r="TG155" s="40">
        <v>4.6700254082679749E-2</v>
      </c>
      <c r="TH155" s="40">
        <v>4.4824406504631042E-2</v>
      </c>
      <c r="TI155" s="40">
        <v>4.3229032307863235E-2</v>
      </c>
      <c r="TJ155" s="40">
        <v>7.6662348583340645E-3</v>
      </c>
      <c r="TK155" s="40">
        <v>-7.1757644414901733E-2</v>
      </c>
      <c r="TL155" s="336" t="s">
        <v>838</v>
      </c>
      <c r="TM155" s="336" t="s">
        <v>851</v>
      </c>
      <c r="TN155" s="336" t="s">
        <v>851</v>
      </c>
      <c r="TO155" s="336" t="s">
        <v>851</v>
      </c>
      <c r="TP155" s="40">
        <v>5.0149496644735336E-2</v>
      </c>
      <c r="TQ155" s="40">
        <v>5.3126830607652664E-2</v>
      </c>
      <c r="TR155" s="40">
        <v>5.4337047040462494E-2</v>
      </c>
      <c r="TS155" s="40">
        <v>2.2971708327531815E-2</v>
      </c>
      <c r="TT155" s="40">
        <v>3.3118646591901779E-2</v>
      </c>
      <c r="TU155" s="336" t="s">
        <v>840</v>
      </c>
      <c r="TV155" s="336" t="s">
        <v>851</v>
      </c>
      <c r="TW155" s="40">
        <v>3790</v>
      </c>
      <c r="TX155" s="336" t="s">
        <v>840</v>
      </c>
      <c r="TY155" s="336" t="s">
        <v>851</v>
      </c>
      <c r="TZ155" s="40">
        <v>4346.19580078125</v>
      </c>
      <c r="UA155" s="336" t="s">
        <v>838</v>
      </c>
      <c r="UB155" s="336" t="s">
        <v>851</v>
      </c>
      <c r="UC155" s="40">
        <v>4378.5278716451703</v>
      </c>
      <c r="UD155" s="336" t="s">
        <v>840</v>
      </c>
      <c r="UE155" s="336" t="s">
        <v>851</v>
      </c>
      <c r="UF155" s="336" t="s">
        <v>851</v>
      </c>
      <c r="UG155" s="40">
        <v>0.2040494829416275</v>
      </c>
      <c r="UH155" s="40">
        <v>0.15991441905498505</v>
      </c>
      <c r="UI155" s="40">
        <v>0.13104327023029327</v>
      </c>
      <c r="UJ155" s="40">
        <v>0.17821459472179413</v>
      </c>
      <c r="UK155" s="40">
        <v>0.27865925431251526</v>
      </c>
      <c r="UL155" s="336" t="s">
        <v>838</v>
      </c>
      <c r="UM155" s="336" t="s">
        <v>851</v>
      </c>
      <c r="UN155" s="336" t="s">
        <v>851</v>
      </c>
      <c r="UO155" s="336" t="s">
        <v>851</v>
      </c>
      <c r="UP155" s="40">
        <v>0.18946690857410431</v>
      </c>
      <c r="UQ155" s="40">
        <v>0.18311403691768646</v>
      </c>
      <c r="UR155" s="40">
        <v>0.11453301459550858</v>
      </c>
      <c r="US155" s="40">
        <v>0.14308439195156097</v>
      </c>
      <c r="UT155" s="40">
        <v>0.15497000515460968</v>
      </c>
      <c r="UU155" s="336" t="s">
        <v>840</v>
      </c>
    </row>
    <row r="156" spans="1:567">
      <c r="A156" s="336" t="s">
        <v>425</v>
      </c>
      <c r="B156" s="336" t="s">
        <v>109</v>
      </c>
      <c r="C156" s="336" t="s">
        <v>342</v>
      </c>
      <c r="D156" s="40">
        <v>3.3019557595252991E-2</v>
      </c>
      <c r="E156" s="336" t="s">
        <v>436</v>
      </c>
      <c r="F156" s="40">
        <v>4.1822876781225204E-2</v>
      </c>
      <c r="G156" s="336" t="s">
        <v>1741</v>
      </c>
      <c r="H156" s="40">
        <v>4.1912887245416641E-2</v>
      </c>
      <c r="I156" s="336" t="s">
        <v>1447</v>
      </c>
      <c r="J156" s="40">
        <v>4.0852166712284088E-2</v>
      </c>
      <c r="K156" s="336" t="s">
        <v>1803</v>
      </c>
      <c r="L156" s="336" t="s">
        <v>470</v>
      </c>
      <c r="M156" s="40">
        <v>0.45784017443656921</v>
      </c>
      <c r="N156" s="40"/>
      <c r="O156" s="336" t="s">
        <v>1736</v>
      </c>
      <c r="P156" s="40"/>
      <c r="Q156" s="336" t="s">
        <v>1736</v>
      </c>
      <c r="R156" s="40"/>
      <c r="S156" s="336" t="s">
        <v>1736</v>
      </c>
      <c r="T156" s="40"/>
      <c r="U156" s="336" t="s">
        <v>1736</v>
      </c>
      <c r="V156" s="336" t="s">
        <v>851</v>
      </c>
      <c r="W156" s="336" t="s">
        <v>470</v>
      </c>
      <c r="X156" s="40">
        <v>0.48862648010253906</v>
      </c>
      <c r="Y156" s="40"/>
      <c r="Z156" s="336" t="s">
        <v>1736</v>
      </c>
      <c r="AA156" s="40"/>
      <c r="AB156" s="336" t="s">
        <v>1736</v>
      </c>
      <c r="AC156" s="40"/>
      <c r="AD156" s="336" t="s">
        <v>1736</v>
      </c>
      <c r="AE156" s="40"/>
      <c r="AF156" s="336" t="s">
        <v>1736</v>
      </c>
      <c r="AG156" s="336" t="s">
        <v>851</v>
      </c>
      <c r="AH156" s="336" t="s">
        <v>470</v>
      </c>
      <c r="AI156" s="40">
        <v>0.48862648010253906</v>
      </c>
      <c r="AJ156" s="40"/>
      <c r="AK156" s="336" t="s">
        <v>1736</v>
      </c>
      <c r="AL156" s="40"/>
      <c r="AM156" s="336" t="s">
        <v>1736</v>
      </c>
      <c r="AN156" s="40"/>
      <c r="AO156" s="336" t="s">
        <v>1736</v>
      </c>
      <c r="AP156" s="40"/>
      <c r="AQ156" s="336" t="s">
        <v>1736</v>
      </c>
      <c r="AR156" s="336" t="s">
        <v>851</v>
      </c>
      <c r="AS156" s="336" t="s">
        <v>470</v>
      </c>
      <c r="AT156" s="40">
        <v>0.49012428522109985</v>
      </c>
      <c r="AU156" s="40"/>
      <c r="AV156" s="336" t="s">
        <v>1736</v>
      </c>
      <c r="AW156" s="40"/>
      <c r="AX156" s="336" t="s">
        <v>1736</v>
      </c>
      <c r="AY156" s="40"/>
      <c r="AZ156" s="336" t="s">
        <v>1736</v>
      </c>
      <c r="BA156" s="40"/>
      <c r="BB156" s="336" t="s">
        <v>1736</v>
      </c>
      <c r="BC156" s="336" t="s">
        <v>851</v>
      </c>
      <c r="BD156" s="336" t="s">
        <v>436</v>
      </c>
      <c r="BE156" s="40">
        <v>3.0811538696289063</v>
      </c>
      <c r="BF156" s="336" t="s">
        <v>827</v>
      </c>
      <c r="BG156" s="40">
        <v>2.7612907886505127</v>
      </c>
      <c r="BH156" s="336" t="s">
        <v>1447</v>
      </c>
      <c r="BI156" s="40">
        <v>3.0398075580596924</v>
      </c>
      <c r="BJ156" s="336" t="s">
        <v>1803</v>
      </c>
      <c r="BK156" s="40">
        <v>3.5857834815979004</v>
      </c>
      <c r="BL156" s="336" t="s">
        <v>851</v>
      </c>
      <c r="BM156" s="40">
        <v>5.024294376373291</v>
      </c>
      <c r="BN156" s="336" t="s">
        <v>838</v>
      </c>
      <c r="BO156" s="336" t="s">
        <v>851</v>
      </c>
      <c r="BP156" s="336" t="s">
        <v>470</v>
      </c>
      <c r="BQ156" s="40">
        <v>8.2093430683016777E-3</v>
      </c>
      <c r="BR156" s="40">
        <v>7.3686395771801472E-3</v>
      </c>
      <c r="BS156" s="40">
        <v>7.5995810329914093E-3</v>
      </c>
      <c r="BT156" s="40">
        <v>7.8190751373767853E-3</v>
      </c>
      <c r="BU156" s="40">
        <v>7.2972276248037815E-3</v>
      </c>
      <c r="BV156" s="336" t="s">
        <v>851</v>
      </c>
      <c r="BW156" s="336" t="s">
        <v>470</v>
      </c>
      <c r="BX156" s="40">
        <v>1.0131515562534332E-2</v>
      </c>
      <c r="BY156" s="40">
        <v>9.7008505836129189E-3</v>
      </c>
      <c r="BZ156" s="40">
        <v>8.6809182539582253E-3</v>
      </c>
      <c r="CA156" s="40">
        <v>8.3659766241908073E-3</v>
      </c>
      <c r="CB156" s="40">
        <v>8.6410082876682281E-3</v>
      </c>
      <c r="CC156" s="336" t="s">
        <v>851</v>
      </c>
      <c r="CD156" s="336" t="s">
        <v>470</v>
      </c>
      <c r="CE156" s="40">
        <v>1.0214067995548248E-2</v>
      </c>
      <c r="CF156" s="40">
        <v>9.1963382437825203E-3</v>
      </c>
      <c r="CG156" s="40">
        <v>8.3921756595373154E-3</v>
      </c>
      <c r="CH156" s="40">
        <v>8.7615326046943665E-3</v>
      </c>
      <c r="CI156" s="40">
        <v>9.0025216341018677E-3</v>
      </c>
      <c r="CJ156" s="336" t="s">
        <v>851</v>
      </c>
      <c r="CK156" s="336" t="s">
        <v>470</v>
      </c>
      <c r="CL156" s="40">
        <v>8.7871551513671875E-3</v>
      </c>
      <c r="CM156" s="40">
        <v>8.2843899726867676E-3</v>
      </c>
      <c r="CN156" s="40">
        <v>8.1671141088008881E-3</v>
      </c>
      <c r="CO156" s="40">
        <v>8.0996043980121613E-3</v>
      </c>
      <c r="CP156" s="40">
        <v>7.3164217174053192E-3</v>
      </c>
      <c r="CQ156" s="336" t="s">
        <v>851</v>
      </c>
      <c r="CR156" s="40"/>
      <c r="CS156" s="40"/>
      <c r="CT156" s="40"/>
      <c r="CU156" s="40"/>
      <c r="CV156" s="40"/>
      <c r="CW156" s="336" t="s">
        <v>1737</v>
      </c>
      <c r="CX156" s="336" t="s">
        <v>851</v>
      </c>
      <c r="CY156" s="40"/>
      <c r="CZ156" s="40"/>
      <c r="DA156" s="40"/>
      <c r="DB156" s="40"/>
      <c r="DC156" s="40"/>
      <c r="DD156" s="336" t="s">
        <v>1737</v>
      </c>
      <c r="DE156" s="336" t="s">
        <v>851</v>
      </c>
      <c r="DF156" s="40"/>
      <c r="DG156" s="336" t="s">
        <v>1737</v>
      </c>
      <c r="DH156" s="336" t="s">
        <v>851</v>
      </c>
      <c r="DI156" s="336" t="s">
        <v>851</v>
      </c>
      <c r="DJ156" s="336">
        <v>11.6</v>
      </c>
      <c r="DK156" s="336" t="s">
        <v>1738</v>
      </c>
      <c r="DL156" s="336" t="s">
        <v>851</v>
      </c>
      <c r="DM156" s="336" t="s">
        <v>851</v>
      </c>
      <c r="DN156" s="336" t="s">
        <v>470</v>
      </c>
      <c r="DO156" s="40">
        <v>5.7577021652832627E-4</v>
      </c>
      <c r="DP156" s="40">
        <v>1.8438555998727679E-3</v>
      </c>
      <c r="DQ156" s="40">
        <v>5.5081956088542938E-3</v>
      </c>
      <c r="DR156" s="40">
        <v>1.5274698380380869E-3</v>
      </c>
      <c r="DS156" s="40">
        <v>1.4246196486055851E-2</v>
      </c>
      <c r="DT156" s="336" t="s">
        <v>851</v>
      </c>
      <c r="DU156" s="336" t="s">
        <v>470</v>
      </c>
      <c r="DV156" s="40">
        <v>2.0999996922910213E-3</v>
      </c>
      <c r="DW156" s="40">
        <v>5.1333331502974033E-3</v>
      </c>
      <c r="DX156" s="40">
        <v>2.9999997932463884E-3</v>
      </c>
      <c r="DY156" s="40">
        <v>2.4000001139938831E-3</v>
      </c>
      <c r="DZ156" s="40">
        <v>-7.0000002160668373E-3</v>
      </c>
      <c r="EA156" s="336" t="s">
        <v>851</v>
      </c>
      <c r="EB156" s="336" t="s">
        <v>470</v>
      </c>
      <c r="EC156" s="40">
        <v>2.6309528038837016E-5</v>
      </c>
      <c r="ED156" s="40">
        <v>5.4717287421226501E-3</v>
      </c>
      <c r="EE156" s="40">
        <v>1.8535100389271975E-3</v>
      </c>
      <c r="EF156" s="40">
        <v>5.3652701899409294E-3</v>
      </c>
      <c r="EG156" s="40">
        <v>3.7466571666300297E-3</v>
      </c>
      <c r="EH156" s="336" t="s">
        <v>851</v>
      </c>
      <c r="EI156" s="336" t="s">
        <v>470</v>
      </c>
      <c r="EJ156" s="40">
        <v>2.0530018955469131E-3</v>
      </c>
      <c r="EK156" s="40">
        <v>2.0704155322164297E-3</v>
      </c>
      <c r="EL156" s="40">
        <v>1.2409227201715112E-4</v>
      </c>
      <c r="EM156" s="40">
        <v>-3.709936048835516E-3</v>
      </c>
      <c r="EN156" s="40">
        <v>-5.5026458576321602E-3</v>
      </c>
      <c r="EO156" s="336" t="s">
        <v>851</v>
      </c>
      <c r="EP156" s="336" t="s">
        <v>851</v>
      </c>
      <c r="EQ156" s="336" t="s">
        <v>851</v>
      </c>
      <c r="ER156" s="40">
        <v>0.66310000000000002</v>
      </c>
      <c r="ES156" s="336" t="s">
        <v>1739</v>
      </c>
      <c r="ET156" s="336" t="s">
        <v>851</v>
      </c>
      <c r="EU156" s="336" t="s">
        <v>851</v>
      </c>
      <c r="EV156" s="40">
        <v>0.73470000000000002</v>
      </c>
      <c r="EW156" s="336" t="s">
        <v>1739</v>
      </c>
      <c r="EX156" s="336" t="s">
        <v>851</v>
      </c>
      <c r="EY156" s="336" t="s">
        <v>851</v>
      </c>
      <c r="EZ156" s="40">
        <v>0.5907</v>
      </c>
      <c r="FA156" s="336" t="s">
        <v>1739</v>
      </c>
      <c r="FB156" s="336" t="s">
        <v>851</v>
      </c>
      <c r="FC156" s="40">
        <v>-0.1925557553768158</v>
      </c>
      <c r="FD156" s="40">
        <v>-0.21495614945888519</v>
      </c>
      <c r="FE156" s="40">
        <v>-0.15450763702392578</v>
      </c>
      <c r="FF156" s="40">
        <v>-0.1793169379234314</v>
      </c>
      <c r="FG156" s="40">
        <v>-0.26052179932594299</v>
      </c>
      <c r="FH156" s="336" t="s">
        <v>838</v>
      </c>
      <c r="FI156" s="336" t="s">
        <v>851</v>
      </c>
      <c r="FJ156" s="40">
        <v>-0.20522750914096832</v>
      </c>
      <c r="FK156" s="40">
        <v>-0.20522750914096832</v>
      </c>
      <c r="FL156" s="40">
        <v>-0.14968597888946533</v>
      </c>
      <c r="FM156" s="40">
        <v>-0.1500006765127182</v>
      </c>
      <c r="FN156" s="40">
        <v>-0.15105031430721283</v>
      </c>
      <c r="FO156" s="336" t="s">
        <v>840</v>
      </c>
      <c r="FP156" s="336" t="s">
        <v>851</v>
      </c>
      <c r="FQ156" s="40">
        <v>2.0346436500549316</v>
      </c>
      <c r="FR156" s="336" t="s">
        <v>840</v>
      </c>
      <c r="FS156" s="336" t="s">
        <v>851</v>
      </c>
      <c r="FT156" s="336" t="s">
        <v>851</v>
      </c>
      <c r="FU156" s="40">
        <v>0.15462996065616608</v>
      </c>
      <c r="FV156" s="40">
        <v>0.15462996065616608</v>
      </c>
      <c r="FW156" s="40">
        <v>0.11682478338479996</v>
      </c>
      <c r="FX156" s="40">
        <v>0.10067456215620041</v>
      </c>
      <c r="FY156" s="40">
        <v>7.534085214138031E-2</v>
      </c>
      <c r="FZ156" s="336" t="s">
        <v>840</v>
      </c>
      <c r="GA156" s="336" t="s">
        <v>851</v>
      </c>
      <c r="GB156" s="336" t="s">
        <v>851</v>
      </c>
      <c r="GC156" s="336" t="s">
        <v>851</v>
      </c>
      <c r="GD156" s="336" t="s">
        <v>851</v>
      </c>
      <c r="GE156" s="336" t="s">
        <v>851</v>
      </c>
      <c r="GF156" s="336" t="s">
        <v>851</v>
      </c>
      <c r="GG156" s="336" t="s">
        <v>851</v>
      </c>
      <c r="GH156" s="336" t="s">
        <v>851</v>
      </c>
      <c r="GI156" s="336" t="s">
        <v>851</v>
      </c>
      <c r="GJ156" s="336" t="s">
        <v>851</v>
      </c>
      <c r="GK156" s="40">
        <v>604950</v>
      </c>
      <c r="GL156" s="40">
        <v>607389</v>
      </c>
      <c r="GM156" s="40">
        <v>609828</v>
      </c>
      <c r="GN156" s="40">
        <v>612267</v>
      </c>
      <c r="GO156" s="40">
        <v>613353</v>
      </c>
      <c r="GP156" s="40">
        <v>614261</v>
      </c>
      <c r="GQ156" s="40">
        <v>615025</v>
      </c>
      <c r="GR156" s="40">
        <v>615875</v>
      </c>
      <c r="GS156" s="40">
        <v>616969</v>
      </c>
      <c r="GT156" s="40">
        <v>618294</v>
      </c>
      <c r="GU156" s="40">
        <v>619428</v>
      </c>
      <c r="GV156" s="40">
        <v>620079</v>
      </c>
      <c r="GW156" s="40">
        <v>620601</v>
      </c>
      <c r="GX156" s="40">
        <v>621207</v>
      </c>
      <c r="GY156" s="40">
        <v>621810</v>
      </c>
      <c r="GZ156" s="40">
        <v>622159</v>
      </c>
      <c r="HA156" s="40">
        <v>622303</v>
      </c>
      <c r="HB156" s="40">
        <v>622373</v>
      </c>
      <c r="HC156" s="40">
        <v>622227</v>
      </c>
      <c r="HD156" s="40">
        <v>622028</v>
      </c>
      <c r="HE156" s="40">
        <v>621718</v>
      </c>
      <c r="HF156" s="40">
        <v>622000</v>
      </c>
      <c r="HG156" s="40">
        <v>621000</v>
      </c>
      <c r="HH156" s="40">
        <v>621000</v>
      </c>
      <c r="HI156" s="40">
        <v>621000</v>
      </c>
      <c r="HJ156" s="40">
        <v>621000</v>
      </c>
      <c r="HK156" s="40">
        <v>620000</v>
      </c>
      <c r="HL156" s="40">
        <v>620000</v>
      </c>
      <c r="HM156" s="40">
        <v>619000</v>
      </c>
      <c r="HN156" s="40">
        <v>619000</v>
      </c>
      <c r="HO156" s="40">
        <v>618000</v>
      </c>
      <c r="HP156" s="40">
        <v>617000</v>
      </c>
      <c r="HQ156" s="40">
        <v>615000</v>
      </c>
      <c r="HR156" s="40">
        <v>614000</v>
      </c>
      <c r="HS156" s="40">
        <v>613000</v>
      </c>
      <c r="HT156" s="40">
        <v>611000</v>
      </c>
      <c r="HU156" s="40">
        <v>609000</v>
      </c>
      <c r="HV156" s="40">
        <v>608000</v>
      </c>
      <c r="HW156" s="40">
        <v>606000</v>
      </c>
      <c r="HX156" s="40">
        <v>604000</v>
      </c>
      <c r="HY156" s="40">
        <v>602000</v>
      </c>
      <c r="HZ156" s="40">
        <v>600000</v>
      </c>
      <c r="IA156" s="40">
        <v>598000</v>
      </c>
      <c r="IB156" s="40">
        <v>596000</v>
      </c>
      <c r="IC156" s="40">
        <v>594000</v>
      </c>
      <c r="ID156" s="40">
        <v>592000</v>
      </c>
      <c r="IE156" s="40">
        <v>590000</v>
      </c>
      <c r="IF156" s="40">
        <v>588000</v>
      </c>
      <c r="IG156" s="40">
        <v>586000</v>
      </c>
      <c r="IH156" s="40">
        <v>584000</v>
      </c>
      <c r="II156" s="40">
        <v>581000</v>
      </c>
      <c r="IJ156" s="336" t="s">
        <v>851</v>
      </c>
      <c r="IK156" s="336" t="s">
        <v>851</v>
      </c>
      <c r="IL156" s="336" t="s">
        <v>851</v>
      </c>
      <c r="IM156" s="40">
        <v>2.3142530699260533E-4</v>
      </c>
      <c r="IN156" s="40">
        <v>1.1247907241340727E-4</v>
      </c>
      <c r="IO156" s="40">
        <v>-2.3461352975573391E-4</v>
      </c>
      <c r="IP156" s="40">
        <v>-3.1987013062462211E-4</v>
      </c>
      <c r="IQ156" s="40">
        <v>-4.9849407514557242E-4</v>
      </c>
      <c r="IR156" s="40">
        <v>4.5347900595515966E-4</v>
      </c>
      <c r="IS156" s="40">
        <v>-1.6090108547359705E-3</v>
      </c>
      <c r="IT156" s="40">
        <v>0</v>
      </c>
      <c r="IU156" s="40">
        <v>0</v>
      </c>
      <c r="IV156" s="40">
        <v>0</v>
      </c>
      <c r="IW156" s="40">
        <v>-1.6116038896143436E-3</v>
      </c>
      <c r="IX156" s="40">
        <v>0</v>
      </c>
      <c r="IY156" s="40">
        <v>-1.6142053063958883E-3</v>
      </c>
      <c r="IZ156" s="40">
        <v>0</v>
      </c>
      <c r="JA156" s="40">
        <v>-1.6168152214959264E-3</v>
      </c>
      <c r="JB156" s="40">
        <v>-1.619433518499136E-3</v>
      </c>
      <c r="JC156" s="40">
        <v>-3.246756037697196E-3</v>
      </c>
      <c r="JD156" s="40">
        <v>-1.6273396322503686E-3</v>
      </c>
      <c r="JE156" s="40">
        <v>-1.6299921553581953E-3</v>
      </c>
      <c r="JF156" s="40">
        <v>-3.267976688221097E-3</v>
      </c>
      <c r="JG156" s="40">
        <v>-3.2786915544420481E-3</v>
      </c>
      <c r="JH156" s="40">
        <v>-1.6433857381343842E-3</v>
      </c>
      <c r="JI156" s="40">
        <v>-3.2948958687484264E-3</v>
      </c>
      <c r="JJ156" s="40">
        <v>-3.3057881519198418E-3</v>
      </c>
      <c r="JK156" s="40">
        <v>-3.3167526125907898E-3</v>
      </c>
      <c r="JL156" s="40">
        <v>-3.3277901820838451E-3</v>
      </c>
      <c r="JM156" s="40">
        <v>-3.3389013260602951E-3</v>
      </c>
      <c r="JN156" s="40">
        <v>-3.3500869758427143E-3</v>
      </c>
      <c r="JO156" s="40">
        <v>-3.3613475970923901E-3</v>
      </c>
      <c r="JP156" s="40">
        <v>-3.3726845867931843E-3</v>
      </c>
      <c r="JQ156" s="40">
        <v>-3.384097944945097E-3</v>
      </c>
      <c r="JR156" s="40">
        <v>-3.3955890685319901E-3</v>
      </c>
      <c r="JS156" s="40">
        <v>-3.4071584232151508E-3</v>
      </c>
      <c r="JT156" s="40">
        <v>-3.4188067074865103E-3</v>
      </c>
      <c r="JU156" s="40">
        <v>-5.1502259448170662E-3</v>
      </c>
      <c r="JV156" s="336" t="s">
        <v>1740</v>
      </c>
      <c r="JW156" s="336" t="s">
        <v>851</v>
      </c>
      <c r="JX156" s="336" t="s">
        <v>851</v>
      </c>
      <c r="JY156" s="336" t="s">
        <v>851</v>
      </c>
      <c r="JZ156" s="336" t="s">
        <v>851</v>
      </c>
      <c r="KA156" s="336" t="s">
        <v>1740</v>
      </c>
      <c r="KB156" s="40">
        <v>0.49430662708925799</v>
      </c>
      <c r="KC156" s="40">
        <v>0.49435252068085395</v>
      </c>
      <c r="KD156" s="40">
        <v>0.49438223732119296</v>
      </c>
      <c r="KE156" s="40">
        <v>0.49440987061227804</v>
      </c>
      <c r="KF156" s="40">
        <v>0.49444575374051702</v>
      </c>
      <c r="KG156" s="40">
        <v>0.49447825214708097</v>
      </c>
      <c r="KH156" s="40">
        <v>0.494531495053746</v>
      </c>
      <c r="KI156" s="40">
        <v>0.49458795351866597</v>
      </c>
      <c r="KJ156" s="40">
        <v>0.494652466046266</v>
      </c>
      <c r="KK156" s="40">
        <v>0.49471624203770903</v>
      </c>
      <c r="KL156" s="40">
        <v>0.49477156907141501</v>
      </c>
      <c r="KM156" s="40">
        <v>0.494817363110093</v>
      </c>
      <c r="KN156" s="40">
        <v>0.49486738891586002</v>
      </c>
      <c r="KO156" s="40">
        <v>0.49490870842644702</v>
      </c>
      <c r="KP156" s="40">
        <v>0.49495651060629098</v>
      </c>
      <c r="KQ156" s="40">
        <v>0.49499405503975602</v>
      </c>
      <c r="KR156" s="40">
        <v>0.49504127456896002</v>
      </c>
      <c r="KS156" s="40">
        <v>0.49509016763673797</v>
      </c>
      <c r="KT156" s="40">
        <v>0.49513600036071403</v>
      </c>
      <c r="KU156" s="40">
        <v>0.495202213742306</v>
      </c>
      <c r="KV156" s="40">
        <v>0.49526780213543198</v>
      </c>
      <c r="KW156" s="40">
        <v>0.49535726152175497</v>
      </c>
      <c r="KX156" s="40">
        <v>0.49545844517961496</v>
      </c>
      <c r="KY156" s="40">
        <v>0.49556856023825502</v>
      </c>
      <c r="KZ156" s="40">
        <v>0.49569412698853599</v>
      </c>
      <c r="LA156" s="40">
        <v>0.49583694524694005</v>
      </c>
      <c r="LB156" s="40">
        <v>0.49599333290595504</v>
      </c>
      <c r="LC156" s="40">
        <v>0.49615688421510901</v>
      </c>
      <c r="LD156" s="40">
        <v>0.49634589643425003</v>
      </c>
      <c r="LE156" s="40">
        <v>0.49654507178812901</v>
      </c>
      <c r="LF156" s="40">
        <v>0.496747891627487</v>
      </c>
      <c r="LG156" s="40">
        <v>0.49697039615581401</v>
      </c>
      <c r="LH156" s="40">
        <v>0.49719260445088798</v>
      </c>
      <c r="LI156" s="40">
        <v>0.497434912807246</v>
      </c>
      <c r="LJ156" s="40">
        <v>0.49769167702073297</v>
      </c>
      <c r="LK156" s="40">
        <v>0.49793326727028403</v>
      </c>
      <c r="LL156" s="336" t="s">
        <v>851</v>
      </c>
      <c r="LM156" s="336" t="s">
        <v>851</v>
      </c>
      <c r="LN156" s="336" t="s">
        <v>1740</v>
      </c>
      <c r="LO156" s="40">
        <v>0.67718702554702759</v>
      </c>
      <c r="LP156" s="40">
        <v>0.67524820566177368</v>
      </c>
      <c r="LQ156" s="40">
        <v>0.6720198392868042</v>
      </c>
      <c r="LR156" s="40">
        <v>0.66815489530563354</v>
      </c>
      <c r="LS156" s="40">
        <v>0.66460675001144409</v>
      </c>
      <c r="LT156" s="40">
        <v>0.66185635328292847</v>
      </c>
      <c r="LU156" s="40">
        <v>0.65755629539489746</v>
      </c>
      <c r="LV156" s="40">
        <v>0.65700483322143555</v>
      </c>
      <c r="LW156" s="40">
        <v>0.65539455413818359</v>
      </c>
      <c r="LX156" s="40">
        <v>0.65378421545028687</v>
      </c>
      <c r="LY156" s="40">
        <v>0.65056359767913818</v>
      </c>
      <c r="LZ156" s="40">
        <v>0.64838707447052002</v>
      </c>
      <c r="MA156" s="40">
        <v>0.64516127109527588</v>
      </c>
      <c r="MB156" s="40">
        <v>0.64297252893447876</v>
      </c>
      <c r="MC156" s="40">
        <v>0.63974153995513916</v>
      </c>
      <c r="MD156" s="40">
        <v>0.63754045963287354</v>
      </c>
      <c r="ME156" s="40">
        <v>0.63695299625396729</v>
      </c>
      <c r="MF156" s="40">
        <v>0.637398362159729</v>
      </c>
      <c r="MG156" s="40">
        <v>0.63680779933929443</v>
      </c>
      <c r="MH156" s="40">
        <v>0.63621532917022705</v>
      </c>
      <c r="MI156" s="40">
        <v>0.63666123151779175</v>
      </c>
      <c r="MJ156" s="40">
        <v>0.63710999488830566</v>
      </c>
      <c r="MK156" s="40">
        <v>0.63486844301223755</v>
      </c>
      <c r="ML156" s="40">
        <v>0.6336633563041687</v>
      </c>
      <c r="MM156" s="40">
        <v>0.63245034217834473</v>
      </c>
      <c r="MN156" s="40">
        <v>0.6312292218208313</v>
      </c>
      <c r="MO156" s="40">
        <v>0.62999999523162842</v>
      </c>
      <c r="MP156" s="40">
        <v>0.62876254320144653</v>
      </c>
      <c r="MQ156" s="40">
        <v>0.62751680612564087</v>
      </c>
      <c r="MR156" s="40">
        <v>0.62457913160324097</v>
      </c>
      <c r="MS156" s="40">
        <v>0.62331080436706543</v>
      </c>
      <c r="MT156" s="40">
        <v>0.62033897638320923</v>
      </c>
      <c r="MU156" s="40">
        <v>0.61734694242477417</v>
      </c>
      <c r="MV156" s="40">
        <v>0.61433446407318115</v>
      </c>
      <c r="MW156" s="40">
        <v>0.61130136251449585</v>
      </c>
      <c r="MX156" s="40">
        <v>0.61101549863815308</v>
      </c>
      <c r="MY156" s="336" t="s">
        <v>851</v>
      </c>
      <c r="MZ156" s="336" t="s">
        <v>1740</v>
      </c>
      <c r="NA156" s="40">
        <v>0.61242222785949707</v>
      </c>
      <c r="NB156" s="40">
        <v>0.60972386598587036</v>
      </c>
      <c r="NC156" s="40">
        <v>0.60681456327438354</v>
      </c>
      <c r="ND156" s="40">
        <v>0.60385358333587646</v>
      </c>
      <c r="NE156" s="40">
        <v>0.60107743740081787</v>
      </c>
      <c r="NF156" s="40">
        <v>0.59856075048446655</v>
      </c>
      <c r="NG156" s="40">
        <v>0.59485530853271484</v>
      </c>
      <c r="NH156" s="40">
        <v>0.59420287609100342</v>
      </c>
      <c r="NI156" s="40">
        <v>0.59098225831985474</v>
      </c>
      <c r="NJ156" s="40">
        <v>0.58937197923660278</v>
      </c>
      <c r="NK156" s="40">
        <v>0.58776170015335083</v>
      </c>
      <c r="NL156" s="40">
        <v>0.5854838490486145</v>
      </c>
      <c r="NM156" s="40">
        <v>0.5854838490486145</v>
      </c>
      <c r="NN156" s="40">
        <v>0.58319872617721558</v>
      </c>
      <c r="NO156" s="40">
        <v>0.58319872617721558</v>
      </c>
      <c r="NP156" s="40">
        <v>0.58090615272521973</v>
      </c>
      <c r="NQ156" s="40">
        <v>0.58022689819335938</v>
      </c>
      <c r="NR156" s="40">
        <v>0.58048778772354126</v>
      </c>
      <c r="NS156" s="40">
        <v>0.57817590236663818</v>
      </c>
      <c r="NT156" s="40">
        <v>0.5774877667427063</v>
      </c>
      <c r="NU156" s="40">
        <v>0.57610476016998291</v>
      </c>
      <c r="NV156" s="40">
        <v>0.57471263408660889</v>
      </c>
      <c r="NW156" s="40">
        <v>0.57236844301223755</v>
      </c>
      <c r="NX156" s="40">
        <v>0.57095712423324585</v>
      </c>
      <c r="NY156" s="40">
        <v>0.56953644752502441</v>
      </c>
      <c r="NZ156" s="40">
        <v>0.56810629367828369</v>
      </c>
      <c r="OA156" s="40">
        <v>0.56499999761581421</v>
      </c>
      <c r="OB156" s="40">
        <v>0.56354516744613647</v>
      </c>
      <c r="OC156" s="40">
        <v>0.55872482061386108</v>
      </c>
      <c r="OD156" s="40">
        <v>0.55555558204650879</v>
      </c>
      <c r="OE156" s="40">
        <v>0.55405408143997192</v>
      </c>
      <c r="OF156" s="40">
        <v>0.55084747076034546</v>
      </c>
      <c r="OG156" s="40">
        <v>0.54931974411010742</v>
      </c>
      <c r="OH156" s="40">
        <v>0.54778158664703369</v>
      </c>
      <c r="OI156" s="40">
        <v>0.54623287916183472</v>
      </c>
      <c r="OJ156" s="40">
        <v>0.54561102390289307</v>
      </c>
      <c r="OK156" s="336" t="s">
        <v>851</v>
      </c>
      <c r="OL156" s="336" t="s">
        <v>851</v>
      </c>
      <c r="OM156" s="336" t="s">
        <v>1740</v>
      </c>
      <c r="ON156" s="40">
        <v>0.61067831516265869</v>
      </c>
      <c r="OO156" s="40">
        <v>0.60967087745666504</v>
      </c>
      <c r="OP156" s="40">
        <v>0.60747814178466797</v>
      </c>
      <c r="OQ156" s="40">
        <v>0.60460734367370605</v>
      </c>
      <c r="OR156" s="40">
        <v>0.60182821750640869</v>
      </c>
      <c r="OS156" s="40">
        <v>0.59952419996261597</v>
      </c>
      <c r="OT156" s="40">
        <v>0.59646302461624146</v>
      </c>
      <c r="OU156" s="40">
        <v>0.59581321477890015</v>
      </c>
      <c r="OV156" s="40">
        <v>0.59420287609100342</v>
      </c>
      <c r="OW156" s="40">
        <v>0.59098225831985474</v>
      </c>
      <c r="OX156" s="40">
        <v>0.58937197923660278</v>
      </c>
      <c r="OY156" s="40">
        <v>0.58709675073623657</v>
      </c>
      <c r="OZ156" s="40">
        <v>0.58387094736099243</v>
      </c>
      <c r="PA156" s="40">
        <v>0.58319872617721558</v>
      </c>
      <c r="PB156" s="40">
        <v>0.5799676775932312</v>
      </c>
      <c r="PC156" s="40">
        <v>0.57928800582885742</v>
      </c>
      <c r="PD156" s="40">
        <v>0.57860618829727173</v>
      </c>
      <c r="PE156" s="40">
        <v>0.5788617730140686</v>
      </c>
      <c r="PF156" s="40">
        <v>0.57817590236663818</v>
      </c>
      <c r="PG156" s="40">
        <v>0.5774877667427063</v>
      </c>
      <c r="PH156" s="40">
        <v>0.57774138450622559</v>
      </c>
      <c r="PI156" s="40">
        <v>0.57799673080444336</v>
      </c>
      <c r="PJ156" s="40">
        <v>0.57730263471603394</v>
      </c>
      <c r="PK156" s="40">
        <v>0.57590758800506592</v>
      </c>
      <c r="PL156" s="40">
        <v>0.57450330257415771</v>
      </c>
      <c r="PM156" s="40">
        <v>0.57308971881866455</v>
      </c>
      <c r="PN156" s="40">
        <v>0.5716666579246521</v>
      </c>
      <c r="PO156" s="40">
        <v>0.5735785961151123</v>
      </c>
      <c r="PP156" s="40">
        <v>0.5721476674079895</v>
      </c>
      <c r="PQ156" s="40">
        <v>0.56902354955673218</v>
      </c>
      <c r="PR156" s="40">
        <v>0.56756758689880371</v>
      </c>
      <c r="PS156" s="40">
        <v>0.56440675258636475</v>
      </c>
      <c r="PT156" s="40">
        <v>0.56122446060180664</v>
      </c>
      <c r="PU156" s="40">
        <v>0.55972695350646973</v>
      </c>
      <c r="PV156" s="40">
        <v>0.55821919441223145</v>
      </c>
      <c r="PW156" s="40">
        <v>0.55765920877456665</v>
      </c>
      <c r="PX156" s="336" t="s">
        <v>851</v>
      </c>
      <c r="PY156" s="336" t="s">
        <v>851</v>
      </c>
      <c r="PZ156" s="40">
        <v>0.57240000000000002</v>
      </c>
      <c r="QA156" s="40">
        <v>0.57279999999999998</v>
      </c>
      <c r="QB156" s="40">
        <v>0.57340000000000002</v>
      </c>
      <c r="QC156" s="40">
        <v>0.57350000000000001</v>
      </c>
      <c r="QD156" s="40">
        <v>0.57340000000000002</v>
      </c>
      <c r="QE156" s="40">
        <v>0.57399999999999995</v>
      </c>
      <c r="QF156" s="40">
        <v>0.57450000000000001</v>
      </c>
      <c r="QG156" s="40">
        <v>0.57499999999999996</v>
      </c>
      <c r="QH156" s="40">
        <v>0.57299999999999995</v>
      </c>
      <c r="QI156" s="40">
        <v>0.57229999999999992</v>
      </c>
      <c r="QJ156" s="40">
        <v>0.57250000000000001</v>
      </c>
      <c r="QK156" s="40">
        <v>0.58719999999999994</v>
      </c>
      <c r="QL156" s="40">
        <v>0.58909999999999996</v>
      </c>
      <c r="QM156" s="40">
        <v>0.61429999999999996</v>
      </c>
      <c r="QN156" s="40">
        <v>0.62369999999999992</v>
      </c>
      <c r="QO156" s="40">
        <v>0.63139999999999996</v>
      </c>
      <c r="QP156" s="40">
        <v>0.63369999999999993</v>
      </c>
      <c r="QQ156" s="40">
        <v>0.64769999999999994</v>
      </c>
      <c r="QR156" s="40">
        <v>0.66310000000000002</v>
      </c>
      <c r="QS156" s="336" t="s">
        <v>851</v>
      </c>
      <c r="QT156" s="336" t="s">
        <v>851</v>
      </c>
      <c r="QU156" s="336" t="s">
        <v>851</v>
      </c>
      <c r="QV156" s="336" t="s">
        <v>851</v>
      </c>
      <c r="QW156" s="40">
        <v>2.3498183116316795E-2</v>
      </c>
      <c r="QX156" s="336" t="s">
        <v>851</v>
      </c>
      <c r="QY156" s="336" t="s">
        <v>851</v>
      </c>
      <c r="QZ156" s="336" t="s">
        <v>851</v>
      </c>
      <c r="RA156" s="336" t="s">
        <v>851</v>
      </c>
      <c r="RB156" s="336" t="s">
        <v>851</v>
      </c>
      <c r="RC156" s="336" t="s">
        <v>851</v>
      </c>
      <c r="RD156" s="336" t="s">
        <v>851</v>
      </c>
      <c r="RE156" s="336" t="s">
        <v>851</v>
      </c>
      <c r="RF156" s="40">
        <v>0.38500000000000001</v>
      </c>
      <c r="RG156" s="40">
        <v>2016</v>
      </c>
      <c r="RH156" s="336" t="s">
        <v>840</v>
      </c>
      <c r="RI156" s="336" t="s">
        <v>851</v>
      </c>
      <c r="RJ156" s="40">
        <v>2.5000000000000001E-2</v>
      </c>
      <c r="RK156" s="40">
        <v>2016</v>
      </c>
      <c r="RL156" s="336" t="s">
        <v>840</v>
      </c>
      <c r="RM156" s="336" t="s">
        <v>851</v>
      </c>
      <c r="RN156" s="40">
        <v>0.06</v>
      </c>
      <c r="RO156" s="40">
        <v>2016</v>
      </c>
      <c r="RP156" s="336" t="s">
        <v>840</v>
      </c>
      <c r="RQ156" s="336" t="s">
        <v>851</v>
      </c>
      <c r="RR156" s="40">
        <v>0.156</v>
      </c>
      <c r="RS156" s="40">
        <v>2016</v>
      </c>
      <c r="RT156" s="336" t="s">
        <v>840</v>
      </c>
      <c r="RU156" s="336" t="s">
        <v>851</v>
      </c>
      <c r="RV156" s="40">
        <v>0.245</v>
      </c>
      <c r="RW156" s="40">
        <v>2018</v>
      </c>
      <c r="RX156" s="336" t="s">
        <v>840</v>
      </c>
      <c r="RY156" s="336" t="s">
        <v>851</v>
      </c>
      <c r="RZ156" s="336" t="s">
        <v>838</v>
      </c>
      <c r="SA156" s="40">
        <v>0.30091643333435059</v>
      </c>
      <c r="SB156" s="40">
        <v>0.34829413890838623</v>
      </c>
      <c r="SC156" s="40">
        <v>0.35031262040138245</v>
      </c>
      <c r="SD156" s="40">
        <v>0.436187744140625</v>
      </c>
      <c r="SE156" s="40">
        <v>0.46043163537979126</v>
      </c>
      <c r="SF156" s="336" t="s">
        <v>851</v>
      </c>
      <c r="SG156" s="336" t="s">
        <v>851</v>
      </c>
      <c r="SH156" s="40">
        <v>0.22405727207660675</v>
      </c>
      <c r="SI156" s="40">
        <v>0.24578966200351715</v>
      </c>
      <c r="SJ156" s="40">
        <v>0.22844250500202179</v>
      </c>
      <c r="SK156" s="40">
        <v>0.25673776865005493</v>
      </c>
      <c r="SL156" s="40">
        <v>0.27305403351783752</v>
      </c>
      <c r="SM156" s="336" t="s">
        <v>840</v>
      </c>
      <c r="SN156" s="336" t="s">
        <v>851</v>
      </c>
      <c r="SO156" s="336" t="s">
        <v>851</v>
      </c>
      <c r="SP156" s="40">
        <v>2.0605418831110001E-2</v>
      </c>
      <c r="SQ156" s="40">
        <v>1.8234763294458389E-2</v>
      </c>
      <c r="SR156" s="40">
        <v>8.8429879397153854E-3</v>
      </c>
      <c r="SS156" s="40">
        <v>-3.2498501241207123E-4</v>
      </c>
      <c r="ST156" s="40">
        <v>-0.16613598167896271</v>
      </c>
      <c r="SU156" s="336" t="s">
        <v>838</v>
      </c>
      <c r="SV156" s="336" t="s">
        <v>851</v>
      </c>
      <c r="SW156" s="336" t="s">
        <v>851</v>
      </c>
      <c r="SX156" s="40">
        <v>3.0438609421253204E-2</v>
      </c>
      <c r="SY156" s="40">
        <v>3.2040785998106003E-2</v>
      </c>
      <c r="SZ156" s="40">
        <v>2.8154060244560242E-2</v>
      </c>
      <c r="TA156" s="40">
        <v>3.9570324122905731E-2</v>
      </c>
      <c r="TB156" s="40">
        <v>3.9825871586799622E-2</v>
      </c>
      <c r="TC156" s="336" t="s">
        <v>840</v>
      </c>
      <c r="TD156" s="336" t="s">
        <v>851</v>
      </c>
      <c r="TE156" s="336" t="s">
        <v>851</v>
      </c>
      <c r="TF156" s="336" t="s">
        <v>851</v>
      </c>
      <c r="TG156" s="40">
        <v>1.9213451072573662E-2</v>
      </c>
      <c r="TH156" s="40">
        <v>1.7397083342075348E-2</v>
      </c>
      <c r="TI156" s="40">
        <v>8.4241274744272232E-3</v>
      </c>
      <c r="TJ156" s="40">
        <v>-2.8287470922805369E-4</v>
      </c>
      <c r="TK156" s="40">
        <v>-0.16613598167896271</v>
      </c>
      <c r="TL156" s="336" t="s">
        <v>838</v>
      </c>
      <c r="TM156" s="336" t="s">
        <v>851</v>
      </c>
      <c r="TN156" s="336" t="s">
        <v>851</v>
      </c>
      <c r="TO156" s="336" t="s">
        <v>851</v>
      </c>
      <c r="TP156" s="40">
        <v>2.913343533873558E-2</v>
      </c>
      <c r="TQ156" s="40">
        <v>3.1104488298296928E-2</v>
      </c>
      <c r="TR156" s="40">
        <v>2.7551956474781036E-2</v>
      </c>
      <c r="TS156" s="40">
        <v>3.9500221610069275E-2</v>
      </c>
      <c r="TT156" s="40">
        <v>4.0145739912986755E-2</v>
      </c>
      <c r="TU156" s="336" t="s">
        <v>840</v>
      </c>
      <c r="TV156" s="336" t="s">
        <v>851</v>
      </c>
      <c r="TW156" s="40">
        <v>9070</v>
      </c>
      <c r="TX156" s="336" t="s">
        <v>840</v>
      </c>
      <c r="TY156" s="336" t="s">
        <v>851</v>
      </c>
      <c r="TZ156" s="40">
        <v>7681.099609375</v>
      </c>
      <c r="UA156" s="336" t="s">
        <v>838</v>
      </c>
      <c r="UB156" s="336" t="s">
        <v>851</v>
      </c>
      <c r="UC156" s="40">
        <v>7684.1514680476002</v>
      </c>
      <c r="UD156" s="336" t="s">
        <v>840</v>
      </c>
      <c r="UE156" s="336" t="s">
        <v>851</v>
      </c>
      <c r="UF156" s="336" t="s">
        <v>851</v>
      </c>
      <c r="UG156" s="40">
        <v>0.11417252570390701</v>
      </c>
      <c r="UH156" s="40">
        <v>0.13333800435066223</v>
      </c>
      <c r="UI156" s="40">
        <v>0.19580498337745667</v>
      </c>
      <c r="UJ156" s="40">
        <v>0.2568708062171936</v>
      </c>
      <c r="UK156" s="40">
        <v>0.19990983605384827</v>
      </c>
      <c r="UL156" s="336" t="s">
        <v>838</v>
      </c>
      <c r="UM156" s="336" t="s">
        <v>851</v>
      </c>
      <c r="UN156" s="336" t="s">
        <v>851</v>
      </c>
      <c r="UO156" s="336" t="s">
        <v>851</v>
      </c>
      <c r="UP156" s="40">
        <v>4.6992093324661255E-2</v>
      </c>
      <c r="UQ156" s="40">
        <v>4.6992093324661255E-2</v>
      </c>
      <c r="UR156" s="40">
        <v>7.8756518661975861E-2</v>
      </c>
      <c r="US156" s="40">
        <v>0.10673707723617554</v>
      </c>
      <c r="UT156" s="40">
        <v>0.12200371921062469</v>
      </c>
      <c r="UU156" s="336" t="s">
        <v>840</v>
      </c>
    </row>
    <row r="157" spans="1:567">
      <c r="A157" s="336" t="s">
        <v>426</v>
      </c>
      <c r="B157" s="336" t="s">
        <v>103</v>
      </c>
      <c r="C157" s="336" t="s">
        <v>343</v>
      </c>
      <c r="D157" s="40">
        <v>4.5087866485118866E-2</v>
      </c>
      <c r="E157" s="336" t="s">
        <v>436</v>
      </c>
      <c r="F157" s="40">
        <v>5.1500845700502396E-2</v>
      </c>
      <c r="G157" s="336" t="s">
        <v>1741</v>
      </c>
      <c r="H157" s="40">
        <v>5.2655827254056931E-2</v>
      </c>
      <c r="I157" s="336" t="s">
        <v>1447</v>
      </c>
      <c r="J157" s="40">
        <v>5.1182348281145096E-2</v>
      </c>
      <c r="K157" s="336" t="s">
        <v>1803</v>
      </c>
      <c r="L157" s="336" t="s">
        <v>436</v>
      </c>
      <c r="M157" s="40">
        <v>0.49941980838775635</v>
      </c>
      <c r="N157" s="40"/>
      <c r="O157" s="336" t="s">
        <v>1736</v>
      </c>
      <c r="P157" s="40"/>
      <c r="Q157" s="336" t="s">
        <v>1736</v>
      </c>
      <c r="R157" s="40">
        <v>0.78431242704391479</v>
      </c>
      <c r="S157" s="336" t="s">
        <v>436</v>
      </c>
      <c r="T157" s="40">
        <v>0.49941980838775635</v>
      </c>
      <c r="U157" s="336" t="s">
        <v>436</v>
      </c>
      <c r="V157" s="336" t="s">
        <v>851</v>
      </c>
      <c r="W157" s="336" t="s">
        <v>1741</v>
      </c>
      <c r="X157" s="40">
        <v>0.48951712250709534</v>
      </c>
      <c r="Y157" s="40"/>
      <c r="Z157" s="336" t="s">
        <v>1736</v>
      </c>
      <c r="AA157" s="40"/>
      <c r="AB157" s="336" t="s">
        <v>1736</v>
      </c>
      <c r="AC157" s="40">
        <v>0.80055254697799683</v>
      </c>
      <c r="AD157" s="336" t="s">
        <v>1741</v>
      </c>
      <c r="AE157" s="40">
        <v>0.48951712250709534</v>
      </c>
      <c r="AF157" s="336" t="s">
        <v>1741</v>
      </c>
      <c r="AG157" s="336" t="s">
        <v>851</v>
      </c>
      <c r="AH157" s="336" t="s">
        <v>1447</v>
      </c>
      <c r="AI157" s="40">
        <v>0.49508458375930786</v>
      </c>
      <c r="AJ157" s="40"/>
      <c r="AK157" s="336" t="s">
        <v>1736</v>
      </c>
      <c r="AL157" s="40"/>
      <c r="AM157" s="336" t="s">
        <v>1736</v>
      </c>
      <c r="AN157" s="40">
        <v>0.8263237476348877</v>
      </c>
      <c r="AO157" s="336" t="s">
        <v>1447</v>
      </c>
      <c r="AP157" s="40">
        <v>0.49508458375930786</v>
      </c>
      <c r="AQ157" s="336" t="s">
        <v>1447</v>
      </c>
      <c r="AR157" s="336" t="s">
        <v>851</v>
      </c>
      <c r="AS157" s="336" t="s">
        <v>1803</v>
      </c>
      <c r="AT157" s="40">
        <v>0.4854007363319397</v>
      </c>
      <c r="AU157" s="40"/>
      <c r="AV157" s="336" t="s">
        <v>1736</v>
      </c>
      <c r="AW157" s="40"/>
      <c r="AX157" s="336" t="s">
        <v>1736</v>
      </c>
      <c r="AY157" s="40">
        <v>0.82595199346542358</v>
      </c>
      <c r="AZ157" s="336" t="s">
        <v>1803</v>
      </c>
      <c r="BA157" s="40">
        <v>0.4854007363319397</v>
      </c>
      <c r="BB157" s="336" t="s">
        <v>1803</v>
      </c>
      <c r="BC157" s="336" t="s">
        <v>851</v>
      </c>
      <c r="BD157" s="336" t="s">
        <v>436</v>
      </c>
      <c r="BE157" s="40">
        <v>2.8046307563781738</v>
      </c>
      <c r="BF157" s="336" t="s">
        <v>827</v>
      </c>
      <c r="BG157" s="40">
        <v>4.9879803657531738</v>
      </c>
      <c r="BH157" s="336" t="s">
        <v>1447</v>
      </c>
      <c r="BI157" s="40">
        <v>5.2217564582824707</v>
      </c>
      <c r="BJ157" s="336" t="s">
        <v>1803</v>
      </c>
      <c r="BK157" s="40">
        <v>5.2883057594299316</v>
      </c>
      <c r="BL157" s="336" t="s">
        <v>851</v>
      </c>
      <c r="BM157" s="40">
        <v>3.6835401058197021</v>
      </c>
      <c r="BN157" s="336" t="s">
        <v>838</v>
      </c>
      <c r="BO157" s="336" t="s">
        <v>851</v>
      </c>
      <c r="BP157" s="336" t="s">
        <v>436</v>
      </c>
      <c r="BQ157" s="40">
        <v>1.2427174486219883E-2</v>
      </c>
      <c r="BR157" s="40">
        <v>1.1709625832736492E-2</v>
      </c>
      <c r="BS157" s="40">
        <v>1.1640888638794422E-2</v>
      </c>
      <c r="BT157" s="40">
        <v>1.2222921475768089E-2</v>
      </c>
      <c r="BU157" s="40">
        <v>1.2222932651638985E-2</v>
      </c>
      <c r="BV157" s="336" t="s">
        <v>851</v>
      </c>
      <c r="BW157" s="336" t="s">
        <v>827</v>
      </c>
      <c r="BX157" s="40">
        <v>1.3114644214510918E-2</v>
      </c>
      <c r="BY157" s="40">
        <v>1.224617101252079E-2</v>
      </c>
      <c r="BZ157" s="40">
        <v>1.1124788783490658E-2</v>
      </c>
      <c r="CA157" s="40">
        <v>1.0767079889774323E-2</v>
      </c>
      <c r="CB157" s="40">
        <v>1.1193076148629189E-2</v>
      </c>
      <c r="CC157" s="336" t="s">
        <v>851</v>
      </c>
      <c r="CD157" s="336" t="s">
        <v>1447</v>
      </c>
      <c r="CE157" s="40">
        <v>1.2458916753530502E-2</v>
      </c>
      <c r="CF157" s="40">
        <v>1.153817493468523E-2</v>
      </c>
      <c r="CG157" s="40">
        <v>1.0665501467883587E-2</v>
      </c>
      <c r="CH157" s="40">
        <v>1.119302399456501E-2</v>
      </c>
      <c r="CI157" s="40">
        <v>1.1193050071597099E-2</v>
      </c>
      <c r="CJ157" s="336" t="s">
        <v>851</v>
      </c>
      <c r="CK157" s="336" t="s">
        <v>1803</v>
      </c>
      <c r="CL157" s="40">
        <v>1.198288518935442E-2</v>
      </c>
      <c r="CM157" s="40">
        <v>1.1147535406053066E-2</v>
      </c>
      <c r="CN157" s="40">
        <v>1.0980053804814816E-2</v>
      </c>
      <c r="CO157" s="40">
        <v>1.1193027719855309E-2</v>
      </c>
      <c r="CP157" s="40">
        <v>1.1193034239113331E-2</v>
      </c>
      <c r="CQ157" s="336" t="s">
        <v>851</v>
      </c>
      <c r="CR157" s="40">
        <v>2.5541772842407227</v>
      </c>
      <c r="CS157" s="40">
        <v>3.1407465934753418</v>
      </c>
      <c r="CT157" s="40">
        <v>3.6813786029815674</v>
      </c>
      <c r="CU157" s="40">
        <v>4.1457147598266602</v>
      </c>
      <c r="CV157" s="40">
        <v>4.6787385940551758</v>
      </c>
      <c r="CW157" s="336" t="s">
        <v>1741</v>
      </c>
      <c r="CX157" s="336" t="s">
        <v>851</v>
      </c>
      <c r="CY157" s="40">
        <v>2.9026367664337158</v>
      </c>
      <c r="CZ157" s="40">
        <v>3.4705901145935059</v>
      </c>
      <c r="DA157" s="40">
        <v>3.9662437438964844</v>
      </c>
      <c r="DB157" s="40">
        <v>4.457094669342041</v>
      </c>
      <c r="DC157" s="40">
        <v>5.0112051963806152</v>
      </c>
      <c r="DD157" s="336" t="s">
        <v>1447</v>
      </c>
      <c r="DE157" s="336" t="s">
        <v>851</v>
      </c>
      <c r="DF157" s="40">
        <v>5.23284912109375</v>
      </c>
      <c r="DG157" s="336" t="s">
        <v>1803</v>
      </c>
      <c r="DH157" s="336" t="s">
        <v>851</v>
      </c>
      <c r="DI157" s="336" t="s">
        <v>851</v>
      </c>
      <c r="DJ157" s="336">
        <v>5.6</v>
      </c>
      <c r="DK157" s="336" t="s">
        <v>1738</v>
      </c>
      <c r="DL157" s="336" t="s">
        <v>851</v>
      </c>
      <c r="DM157" s="336" t="s">
        <v>851</v>
      </c>
      <c r="DN157" s="336" t="s">
        <v>436</v>
      </c>
      <c r="DO157" s="40">
        <v>-1.532007590867579E-3</v>
      </c>
      <c r="DP157" s="40">
        <v>6.6286558285355568E-3</v>
      </c>
      <c r="DQ157" s="40">
        <v>7.9570300877094269E-3</v>
      </c>
      <c r="DR157" s="40">
        <v>3.3679925836622715E-3</v>
      </c>
      <c r="DS157" s="40">
        <v>-4.1990852914750576E-3</v>
      </c>
      <c r="DT157" s="336" t="s">
        <v>851</v>
      </c>
      <c r="DU157" s="336" t="s">
        <v>827</v>
      </c>
      <c r="DV157" s="40">
        <v>-4.842657595872879E-3</v>
      </c>
      <c r="DW157" s="40">
        <v>-3.7485877983272076E-3</v>
      </c>
      <c r="DX157" s="40">
        <v>-4.5547317713499069E-3</v>
      </c>
      <c r="DY157" s="40">
        <v>-1.3018151512369514E-3</v>
      </c>
      <c r="DZ157" s="40">
        <v>-7.5791636481881142E-3</v>
      </c>
      <c r="EA157" s="336" t="s">
        <v>851</v>
      </c>
      <c r="EB157" s="336" t="s">
        <v>1447</v>
      </c>
      <c r="EC157" s="40">
        <v>-3.60855832695961E-3</v>
      </c>
      <c r="ED157" s="40">
        <v>-2.408304251730442E-3</v>
      </c>
      <c r="EE157" s="40">
        <v>1.9124829850625247E-4</v>
      </c>
      <c r="EF157" s="40">
        <v>8.4425918757915497E-3</v>
      </c>
      <c r="EG157" s="40">
        <v>1.9777724519371986E-2</v>
      </c>
      <c r="EH157" s="336" t="s">
        <v>851</v>
      </c>
      <c r="EI157" s="336" t="s">
        <v>1803</v>
      </c>
      <c r="EJ157" s="40">
        <v>1.1610358953475952E-2</v>
      </c>
      <c r="EK157" s="40">
        <v>1.2242966331541538E-2</v>
      </c>
      <c r="EL157" s="40">
        <v>9.522685781121254E-3</v>
      </c>
      <c r="EM157" s="40">
        <v>1.3262541033327579E-2</v>
      </c>
      <c r="EN157" s="40">
        <v>7.4001443572342396E-3</v>
      </c>
      <c r="EO157" s="336" t="s">
        <v>851</v>
      </c>
      <c r="EP157" s="336" t="s">
        <v>851</v>
      </c>
      <c r="EQ157" s="336" t="s">
        <v>851</v>
      </c>
      <c r="ER157" s="40">
        <v>0.48729999999999996</v>
      </c>
      <c r="ES157" s="336" t="s">
        <v>1739</v>
      </c>
      <c r="ET157" s="336" t="s">
        <v>851</v>
      </c>
      <c r="EU157" s="336" t="s">
        <v>851</v>
      </c>
      <c r="EV157" s="40">
        <v>0.74900000000000011</v>
      </c>
      <c r="EW157" s="336" t="s">
        <v>1739</v>
      </c>
      <c r="EX157" s="336" t="s">
        <v>851</v>
      </c>
      <c r="EY157" s="336" t="s">
        <v>851</v>
      </c>
      <c r="EZ157" s="40">
        <v>0.23370000000000002</v>
      </c>
      <c r="FA157" s="336" t="s">
        <v>1739</v>
      </c>
      <c r="FB157" s="336" t="s">
        <v>851</v>
      </c>
      <c r="FC157" s="40">
        <v>-2.4964245036244392E-2</v>
      </c>
      <c r="FD157" s="40">
        <v>-4.258369654417038E-2</v>
      </c>
      <c r="FE157" s="40">
        <v>-5.1155712455511093E-2</v>
      </c>
      <c r="FF157" s="40">
        <v>-3.5908468067646027E-2</v>
      </c>
      <c r="FG157" s="40">
        <v>-1.5400062315165997E-2</v>
      </c>
      <c r="FH157" s="336" t="s">
        <v>838</v>
      </c>
      <c r="FI157" s="336" t="s">
        <v>851</v>
      </c>
      <c r="FJ157" s="40">
        <v>-2.4651153013110161E-2</v>
      </c>
      <c r="FK157" s="40">
        <v>-4.0215995162725449E-2</v>
      </c>
      <c r="FL157" s="40">
        <v>-5.3647972643375397E-2</v>
      </c>
      <c r="FM157" s="40">
        <v>-3.6939363926649094E-2</v>
      </c>
      <c r="FN157" s="40">
        <v>-3.6814935505390167E-2</v>
      </c>
      <c r="FO157" s="336" t="s">
        <v>840</v>
      </c>
      <c r="FP157" s="336" t="s">
        <v>851</v>
      </c>
      <c r="FQ157" s="40">
        <v>0.58193153142929077</v>
      </c>
      <c r="FR157" s="336" t="s">
        <v>840</v>
      </c>
      <c r="FS157" s="336" t="s">
        <v>851</v>
      </c>
      <c r="FT157" s="336" t="s">
        <v>851</v>
      </c>
      <c r="FU157" s="40">
        <v>2.7600573375821114E-2</v>
      </c>
      <c r="FV157" s="40">
        <v>2.6578346267342567E-2</v>
      </c>
      <c r="FW157" s="40">
        <v>2.5240680202841759E-2</v>
      </c>
      <c r="FX157" s="40">
        <v>2.4363428354263306E-2</v>
      </c>
      <c r="FY157" s="40">
        <v>1.4376109465956688E-2</v>
      </c>
      <c r="FZ157" s="336" t="s">
        <v>840</v>
      </c>
      <c r="GA157" s="336" t="s">
        <v>851</v>
      </c>
      <c r="GB157" s="336" t="s">
        <v>851</v>
      </c>
      <c r="GC157" s="336" t="s">
        <v>851</v>
      </c>
      <c r="GD157" s="336" t="s">
        <v>851</v>
      </c>
      <c r="GE157" s="336" t="s">
        <v>851</v>
      </c>
      <c r="GF157" s="336" t="s">
        <v>851</v>
      </c>
      <c r="GG157" s="336" t="s">
        <v>851</v>
      </c>
      <c r="GH157" s="336" t="s">
        <v>851</v>
      </c>
      <c r="GI157" s="336" t="s">
        <v>851</v>
      </c>
      <c r="GJ157" s="336" t="s">
        <v>851</v>
      </c>
      <c r="GK157" s="40">
        <v>28793672</v>
      </c>
      <c r="GL157" s="40">
        <v>29126323</v>
      </c>
      <c r="GM157" s="40">
        <v>29454765</v>
      </c>
      <c r="GN157" s="40">
        <v>29782884</v>
      </c>
      <c r="GO157" s="40">
        <v>30115196</v>
      </c>
      <c r="GP157" s="40">
        <v>30455563</v>
      </c>
      <c r="GQ157" s="40">
        <v>30804689</v>
      </c>
      <c r="GR157" s="40">
        <v>31163670</v>
      </c>
      <c r="GS157" s="40">
        <v>31536807</v>
      </c>
      <c r="GT157" s="40">
        <v>31929087</v>
      </c>
      <c r="GU157" s="40">
        <v>32343384</v>
      </c>
      <c r="GV157" s="40">
        <v>32781860</v>
      </c>
      <c r="GW157" s="40">
        <v>33241898</v>
      </c>
      <c r="GX157" s="40">
        <v>33715705</v>
      </c>
      <c r="GY157" s="40">
        <v>34192358</v>
      </c>
      <c r="GZ157" s="40">
        <v>34663608</v>
      </c>
      <c r="HA157" s="40">
        <v>35126274</v>
      </c>
      <c r="HB157" s="40">
        <v>35581257</v>
      </c>
      <c r="HC157" s="40">
        <v>36029089</v>
      </c>
      <c r="HD157" s="40">
        <v>36471766</v>
      </c>
      <c r="HE157" s="40">
        <v>36910558</v>
      </c>
      <c r="HF157" s="40">
        <v>37345000</v>
      </c>
      <c r="HG157" s="40">
        <v>37773000</v>
      </c>
      <c r="HH157" s="40">
        <v>38194000</v>
      </c>
      <c r="HI157" s="40">
        <v>38606000</v>
      </c>
      <c r="HJ157" s="40">
        <v>39010000</v>
      </c>
      <c r="HK157" s="40">
        <v>39404000</v>
      </c>
      <c r="HL157" s="40">
        <v>39789000</v>
      </c>
      <c r="HM157" s="40">
        <v>40164000</v>
      </c>
      <c r="HN157" s="40">
        <v>40530000</v>
      </c>
      <c r="HO157" s="40">
        <v>40887000</v>
      </c>
      <c r="HP157" s="40">
        <v>41236000</v>
      </c>
      <c r="HQ157" s="40">
        <v>41576000</v>
      </c>
      <c r="HR157" s="40">
        <v>41906000</v>
      </c>
      <c r="HS157" s="40">
        <v>42228000</v>
      </c>
      <c r="HT157" s="40">
        <v>42541000</v>
      </c>
      <c r="HU157" s="40">
        <v>42845000</v>
      </c>
      <c r="HV157" s="40">
        <v>43141000</v>
      </c>
      <c r="HW157" s="40">
        <v>43427000</v>
      </c>
      <c r="HX157" s="40">
        <v>43705000</v>
      </c>
      <c r="HY157" s="40">
        <v>43973000</v>
      </c>
      <c r="HZ157" s="40">
        <v>44233000</v>
      </c>
      <c r="IA157" s="40">
        <v>44483000</v>
      </c>
      <c r="IB157" s="40">
        <v>44725000</v>
      </c>
      <c r="IC157" s="40">
        <v>44958000</v>
      </c>
      <c r="ID157" s="40">
        <v>45182000</v>
      </c>
      <c r="IE157" s="40">
        <v>45396000</v>
      </c>
      <c r="IF157" s="40">
        <v>45602000</v>
      </c>
      <c r="IG157" s="40">
        <v>45799000</v>
      </c>
      <c r="IH157" s="40">
        <v>45987000</v>
      </c>
      <c r="II157" s="40">
        <v>46165000</v>
      </c>
      <c r="IJ157" s="336" t="s">
        <v>851</v>
      </c>
      <c r="IK157" s="336" t="s">
        <v>851</v>
      </c>
      <c r="IL157" s="336" t="s">
        <v>851</v>
      </c>
      <c r="IM157" s="40">
        <v>1.3259021565318108E-2</v>
      </c>
      <c r="IN157" s="40">
        <v>1.2869613245129585E-2</v>
      </c>
      <c r="IO157" s="40">
        <v>1.2507629580795765E-2</v>
      </c>
      <c r="IP157" s="40">
        <v>1.2211787514388561E-2</v>
      </c>
      <c r="IQ157" s="40">
        <v>1.195920817553997E-2</v>
      </c>
      <c r="IR157" s="40">
        <v>1.1701399460434914E-2</v>
      </c>
      <c r="IS157" s="40">
        <v>1.1395527981221676E-2</v>
      </c>
      <c r="IT157" s="40">
        <v>1.1083873920142651E-2</v>
      </c>
      <c r="IU157" s="40">
        <v>1.0729270055890083E-2</v>
      </c>
      <c r="IV157" s="40">
        <v>1.0410319082438946E-2</v>
      </c>
      <c r="IW157" s="40">
        <v>1.0049310512840748E-2</v>
      </c>
      <c r="IX157" s="40">
        <v>9.7231585532426834E-3</v>
      </c>
      <c r="IY157" s="40">
        <v>9.3805799260735512E-3</v>
      </c>
      <c r="IZ157" s="40">
        <v>9.0713687241077423E-3</v>
      </c>
      <c r="JA157" s="40">
        <v>8.7697235867381096E-3</v>
      </c>
      <c r="JB157" s="40">
        <v>8.4994975477457047E-3</v>
      </c>
      <c r="JC157" s="40">
        <v>8.2114161923527718E-3</v>
      </c>
      <c r="JD157" s="40">
        <v>7.9059367999434471E-3</v>
      </c>
      <c r="JE157" s="40">
        <v>7.6544932089745998E-3</v>
      </c>
      <c r="JF157" s="40">
        <v>7.3848087340593338E-3</v>
      </c>
      <c r="JG157" s="40">
        <v>7.1206353604793549E-3</v>
      </c>
      <c r="JH157" s="40">
        <v>6.8848687224090099E-3</v>
      </c>
      <c r="JI157" s="40">
        <v>6.6075464710593224E-3</v>
      </c>
      <c r="JJ157" s="40">
        <v>6.3811447471380234E-3</v>
      </c>
      <c r="JK157" s="40">
        <v>6.1132973060011864E-3</v>
      </c>
      <c r="JL157" s="40">
        <v>5.8953077532351017E-3</v>
      </c>
      <c r="JM157" s="40">
        <v>5.6359767913818359E-3</v>
      </c>
      <c r="JN157" s="40">
        <v>5.4255356080830097E-3</v>
      </c>
      <c r="JO157" s="40">
        <v>5.196091253310442E-3</v>
      </c>
      <c r="JP157" s="40">
        <v>4.9700569361448288E-3</v>
      </c>
      <c r="JQ157" s="40">
        <v>4.7252178192138672E-3</v>
      </c>
      <c r="JR157" s="40">
        <v>4.5275799930095673E-3</v>
      </c>
      <c r="JS157" s="40">
        <v>4.3106814846396446E-3</v>
      </c>
      <c r="JT157" s="40">
        <v>4.0964912623167038E-3</v>
      </c>
      <c r="JU157" s="40">
        <v>3.8631872739642859E-3</v>
      </c>
      <c r="JV157" s="336" t="s">
        <v>1740</v>
      </c>
      <c r="JW157" s="336" t="s">
        <v>851</v>
      </c>
      <c r="JX157" s="336" t="s">
        <v>851</v>
      </c>
      <c r="JY157" s="336" t="s">
        <v>851</v>
      </c>
      <c r="JZ157" s="336" t="s">
        <v>851</v>
      </c>
      <c r="KA157" s="336" t="s">
        <v>1740</v>
      </c>
      <c r="KB157" s="40">
        <v>0.49536213887486802</v>
      </c>
      <c r="KC157" s="40">
        <v>0.49565413627417498</v>
      </c>
      <c r="KD157" s="40">
        <v>0.49583950898643103</v>
      </c>
      <c r="KE157" s="40">
        <v>0.495961527087182</v>
      </c>
      <c r="KF157" s="40">
        <v>0.49608409420042904</v>
      </c>
      <c r="KG157" s="40">
        <v>0.49625061208773902</v>
      </c>
      <c r="KH157" s="40">
        <v>0.49646859680843797</v>
      </c>
      <c r="KI157" s="40">
        <v>0.49671828296780096</v>
      </c>
      <c r="KJ157" s="40">
        <v>0.49698343052731603</v>
      </c>
      <c r="KK157" s="40">
        <v>0.49723937837899401</v>
      </c>
      <c r="KL157" s="40">
        <v>0.49746916101139804</v>
      </c>
      <c r="KM157" s="40">
        <v>0.49767075317013398</v>
      </c>
      <c r="KN157" s="40">
        <v>0.497850523162222</v>
      </c>
      <c r="KO157" s="40">
        <v>0.49801122660483899</v>
      </c>
      <c r="KP157" s="40">
        <v>0.49815716070994598</v>
      </c>
      <c r="KQ157" s="40">
        <v>0.49829185308461704</v>
      </c>
      <c r="KR157" s="40">
        <v>0.49841630876287502</v>
      </c>
      <c r="KS157" s="40">
        <v>0.49853030457440395</v>
      </c>
      <c r="KT157" s="40">
        <v>0.49863642380299</v>
      </c>
      <c r="KU157" s="40">
        <v>0.49873785764015499</v>
      </c>
      <c r="KV157" s="40">
        <v>0.49883715086376695</v>
      </c>
      <c r="KW157" s="40">
        <v>0.49893603439531503</v>
      </c>
      <c r="KX157" s="40">
        <v>0.49903568979275803</v>
      </c>
      <c r="KY157" s="40">
        <v>0.49913892493140499</v>
      </c>
      <c r="KZ157" s="40">
        <v>0.49924888954541802</v>
      </c>
      <c r="LA157" s="40">
        <v>0.499367853242346</v>
      </c>
      <c r="LB157" s="40">
        <v>0.49949714884468799</v>
      </c>
      <c r="LC157" s="40">
        <v>0.49963740392676498</v>
      </c>
      <c r="LD157" s="40">
        <v>0.499789681607266</v>
      </c>
      <c r="LE157" s="40">
        <v>0.49995425706364699</v>
      </c>
      <c r="LF157" s="40">
        <v>0.50013151389983701</v>
      </c>
      <c r="LG157" s="40">
        <v>0.50032204127401902</v>
      </c>
      <c r="LH157" s="40">
        <v>0.50052564367255603</v>
      </c>
      <c r="LI157" s="40">
        <v>0.50074250552184696</v>
      </c>
      <c r="LJ157" s="40">
        <v>0.50097163816836099</v>
      </c>
      <c r="LK157" s="40">
        <v>0.50121258306826</v>
      </c>
      <c r="LL157" s="336" t="s">
        <v>851</v>
      </c>
      <c r="LM157" s="336" t="s">
        <v>851</v>
      </c>
      <c r="LN157" s="336" t="s">
        <v>1740</v>
      </c>
      <c r="LO157" s="40">
        <v>0.65886598825454712</v>
      </c>
      <c r="LP157" s="40">
        <v>0.65818846225738525</v>
      </c>
      <c r="LQ157" s="40">
        <v>0.65794050693511963</v>
      </c>
      <c r="LR157" s="40">
        <v>0.6578071117401123</v>
      </c>
      <c r="LS157" s="40">
        <v>0.65730029344558716</v>
      </c>
      <c r="LT157" s="40">
        <v>0.6562536358833313</v>
      </c>
      <c r="LU157" s="40">
        <v>0.65585756301879883</v>
      </c>
      <c r="LV157" s="40">
        <v>0.65475338697433472</v>
      </c>
      <c r="LW157" s="40">
        <v>0.65334868431091309</v>
      </c>
      <c r="LX157" s="40">
        <v>0.65233385562896729</v>
      </c>
      <c r="LY157" s="40">
        <v>0.65196102857589722</v>
      </c>
      <c r="LZ157" s="40">
        <v>0.65165972709655762</v>
      </c>
      <c r="MA157" s="40">
        <v>0.65198922157287598</v>
      </c>
      <c r="MB157" s="40">
        <v>0.65277361869812012</v>
      </c>
      <c r="MC157" s="40">
        <v>0.65351593494415283</v>
      </c>
      <c r="MD157" s="40">
        <v>0.65399760007858276</v>
      </c>
      <c r="ME157" s="40">
        <v>0.65447664260864258</v>
      </c>
      <c r="MF157" s="40">
        <v>0.65480083227157593</v>
      </c>
      <c r="MG157" s="40">
        <v>0.65494203567504883</v>
      </c>
      <c r="MH157" s="40">
        <v>0.65494459867477417</v>
      </c>
      <c r="MI157" s="40">
        <v>0.65487414598464966</v>
      </c>
      <c r="MJ157" s="40">
        <v>0.65489554405212402</v>
      </c>
      <c r="MK157" s="40">
        <v>0.65480631589889526</v>
      </c>
      <c r="ML157" s="40">
        <v>0.65454673767089844</v>
      </c>
      <c r="MM157" s="40">
        <v>0.65404415130615234</v>
      </c>
      <c r="MN157" s="40">
        <v>0.65333271026611328</v>
      </c>
      <c r="MO157" s="40">
        <v>0.65263491868972778</v>
      </c>
      <c r="MP157" s="40">
        <v>0.65177708864212036</v>
      </c>
      <c r="MQ157" s="40">
        <v>0.65066516399383545</v>
      </c>
      <c r="MR157" s="40">
        <v>0.64922815561294556</v>
      </c>
      <c r="MS157" s="40">
        <v>0.64742594957351685</v>
      </c>
      <c r="MT157" s="40">
        <v>0.64549738168716431</v>
      </c>
      <c r="MU157" s="40">
        <v>0.64326125383377075</v>
      </c>
      <c r="MV157" s="40">
        <v>0.64082187414169312</v>
      </c>
      <c r="MW157" s="40">
        <v>0.63835430145263672</v>
      </c>
      <c r="MX157" s="40">
        <v>0.63595795631408691</v>
      </c>
      <c r="MY157" s="336" t="s">
        <v>851</v>
      </c>
      <c r="MZ157" s="336" t="s">
        <v>1740</v>
      </c>
      <c r="NA157" s="40">
        <v>0.62336039543151855</v>
      </c>
      <c r="NB157" s="40">
        <v>0.6209561824798584</v>
      </c>
      <c r="NC157" s="40">
        <v>0.61916601657867432</v>
      </c>
      <c r="ND157" s="40">
        <v>0.61766469478607178</v>
      </c>
      <c r="NE157" s="40">
        <v>0.61593419313430786</v>
      </c>
      <c r="NF157" s="40">
        <v>0.61379319429397583</v>
      </c>
      <c r="NG157" s="40">
        <v>0.61253178119659424</v>
      </c>
      <c r="NH157" s="40">
        <v>0.61070078611373901</v>
      </c>
      <c r="NI157" s="40">
        <v>0.6087343692779541</v>
      </c>
      <c r="NJ157" s="40">
        <v>0.60728901624679565</v>
      </c>
      <c r="NK157" s="40">
        <v>0.60666495561599731</v>
      </c>
      <c r="NL157" s="40">
        <v>0.60635977983474731</v>
      </c>
      <c r="NM157" s="40">
        <v>0.60677576065063477</v>
      </c>
      <c r="NN157" s="40">
        <v>0.60773330926895142</v>
      </c>
      <c r="NO157" s="40">
        <v>0.60853689908981323</v>
      </c>
      <c r="NP157" s="40">
        <v>0.60901999473571777</v>
      </c>
      <c r="NQ157" s="40">
        <v>0.60944318771362305</v>
      </c>
      <c r="NR157" s="40">
        <v>0.60955840349197388</v>
      </c>
      <c r="NS157" s="40">
        <v>0.60936379432678223</v>
      </c>
      <c r="NT157" s="40">
        <v>0.60893243551254272</v>
      </c>
      <c r="NU157" s="40">
        <v>0.60835427045822144</v>
      </c>
      <c r="NV157" s="40">
        <v>0.60781890153884888</v>
      </c>
      <c r="NW157" s="40">
        <v>0.60710227489471436</v>
      </c>
      <c r="NX157" s="40">
        <v>0.60612064599990845</v>
      </c>
      <c r="NY157" s="40">
        <v>0.60471343994140625</v>
      </c>
      <c r="NZ157" s="40">
        <v>0.60289269685745239</v>
      </c>
      <c r="OA157" s="40">
        <v>0.60097664594650269</v>
      </c>
      <c r="OB157" s="40">
        <v>0.59865564107894897</v>
      </c>
      <c r="OC157" s="40">
        <v>0.59608721733093262</v>
      </c>
      <c r="OD157" s="40">
        <v>0.5933760404586792</v>
      </c>
      <c r="OE157" s="40">
        <v>0.59065556526184082</v>
      </c>
      <c r="OF157" s="40">
        <v>0.588245689868927</v>
      </c>
      <c r="OG157" s="40">
        <v>0.58582955598831177</v>
      </c>
      <c r="OH157" s="40">
        <v>0.58346253633499146</v>
      </c>
      <c r="OI157" s="40">
        <v>0.5809902548789978</v>
      </c>
      <c r="OJ157" s="40">
        <v>0.5784035325050354</v>
      </c>
      <c r="OK157" s="336" t="s">
        <v>851</v>
      </c>
      <c r="OL157" s="336" t="s">
        <v>851</v>
      </c>
      <c r="OM157" s="336" t="s">
        <v>1740</v>
      </c>
      <c r="ON157" s="40">
        <v>0.57356798648834229</v>
      </c>
      <c r="OO157" s="40">
        <v>0.57473015785217285</v>
      </c>
      <c r="OP157" s="40">
        <v>0.57569205760955811</v>
      </c>
      <c r="OQ157" s="40">
        <v>0.57628828287124634</v>
      </c>
      <c r="OR157" s="40">
        <v>0.5763210654258728</v>
      </c>
      <c r="OS157" s="40">
        <v>0.57579988241195679</v>
      </c>
      <c r="OT157" s="40">
        <v>0.57573974132537842</v>
      </c>
      <c r="OU157" s="40">
        <v>0.57504040002822876</v>
      </c>
      <c r="OV157" s="40">
        <v>0.57396447658538818</v>
      </c>
      <c r="OW157" s="40">
        <v>0.57296794652938843</v>
      </c>
      <c r="OX157" s="40">
        <v>0.57223790884017944</v>
      </c>
      <c r="OY157" s="40">
        <v>0.57133793830871582</v>
      </c>
      <c r="OZ157" s="40">
        <v>0.57068538665771484</v>
      </c>
      <c r="PA157" s="40">
        <v>0.57038640975952148</v>
      </c>
      <c r="PB157" s="40">
        <v>0.57041698694229126</v>
      </c>
      <c r="PC157" s="40">
        <v>0.57081711292266846</v>
      </c>
      <c r="PD157" s="40">
        <v>0.57185471057891846</v>
      </c>
      <c r="PE157" s="40">
        <v>0.5732874870300293</v>
      </c>
      <c r="PF157" s="40">
        <v>0.57495349645614624</v>
      </c>
      <c r="PG157" s="40">
        <v>0.57646584510803223</v>
      </c>
      <c r="PH157" s="40">
        <v>0.57772499322891235</v>
      </c>
      <c r="PI157" s="40">
        <v>0.57897073030471802</v>
      </c>
      <c r="PJ157" s="40">
        <v>0.57993555068969727</v>
      </c>
      <c r="PK157" s="40">
        <v>0.58062958717346191</v>
      </c>
      <c r="PL157" s="40">
        <v>0.58105480670928955</v>
      </c>
      <c r="PM157" s="40">
        <v>0.58126574754714966</v>
      </c>
      <c r="PN157" s="40">
        <v>0.58153414726257324</v>
      </c>
      <c r="PO157" s="40">
        <v>0.58161544799804688</v>
      </c>
      <c r="PP157" s="40">
        <v>0.58141976594924927</v>
      </c>
      <c r="PQ157" s="40">
        <v>0.58083099126815796</v>
      </c>
      <c r="PR157" s="40">
        <v>0.57981055974960327</v>
      </c>
      <c r="PS157" s="40">
        <v>0.57864129543304443</v>
      </c>
      <c r="PT157" s="40">
        <v>0.57712382078170776</v>
      </c>
      <c r="PU157" s="40">
        <v>0.57529640197753906</v>
      </c>
      <c r="PV157" s="40">
        <v>0.57340115308761597</v>
      </c>
      <c r="PW157" s="40">
        <v>0.57149356603622437</v>
      </c>
      <c r="PX157" s="336" t="s">
        <v>851</v>
      </c>
      <c r="PY157" s="336" t="s">
        <v>851</v>
      </c>
      <c r="PZ157" s="40">
        <v>0.52579999999999993</v>
      </c>
      <c r="QA157" s="40">
        <v>0.52340000000000009</v>
      </c>
      <c r="QB157" s="40">
        <v>0.53010000000000002</v>
      </c>
      <c r="QC157" s="40">
        <v>0.5333</v>
      </c>
      <c r="QD157" s="40">
        <v>0.53170000000000006</v>
      </c>
      <c r="QE157" s="40">
        <v>0.52950000000000008</v>
      </c>
      <c r="QF157" s="40">
        <v>0.52849999999999997</v>
      </c>
      <c r="QG157" s="40">
        <v>0.52659999999999996</v>
      </c>
      <c r="QH157" s="40">
        <v>0.52729999999999999</v>
      </c>
      <c r="QI157" s="40">
        <v>0.52810000000000001</v>
      </c>
      <c r="QJ157" s="40">
        <v>0.52869999999999995</v>
      </c>
      <c r="QK157" s="40">
        <v>0.52149999999999996</v>
      </c>
      <c r="QL157" s="40">
        <v>0.51800000000000002</v>
      </c>
      <c r="QM157" s="40">
        <v>0.50990000000000002</v>
      </c>
      <c r="QN157" s="40">
        <v>0.50170000000000003</v>
      </c>
      <c r="QO157" s="40">
        <v>0.49380000000000002</v>
      </c>
      <c r="QP157" s="40">
        <v>0.48570000000000002</v>
      </c>
      <c r="QQ157" s="40">
        <v>0.48649999999999999</v>
      </c>
      <c r="QR157" s="40">
        <v>0.48729999999999996</v>
      </c>
      <c r="QS157" s="336" t="s">
        <v>851</v>
      </c>
      <c r="QT157" s="336" t="s">
        <v>851</v>
      </c>
      <c r="QU157" s="336" t="s">
        <v>851</v>
      </c>
      <c r="QV157" s="336" t="s">
        <v>851</v>
      </c>
      <c r="QW157" s="40">
        <v>1.6430482501164079E-3</v>
      </c>
      <c r="QX157" s="336" t="s">
        <v>851</v>
      </c>
      <c r="QY157" s="336" t="s">
        <v>851</v>
      </c>
      <c r="QZ157" s="336" t="s">
        <v>851</v>
      </c>
      <c r="RA157" s="336" t="s">
        <v>851</v>
      </c>
      <c r="RB157" s="336" t="s">
        <v>851</v>
      </c>
      <c r="RC157" s="336" t="s">
        <v>851</v>
      </c>
      <c r="RD157" s="336" t="s">
        <v>851</v>
      </c>
      <c r="RE157" s="336" t="s">
        <v>851</v>
      </c>
      <c r="RF157" s="40">
        <v>0.39500000000000002</v>
      </c>
      <c r="RG157" s="40">
        <v>2013</v>
      </c>
      <c r="RH157" s="336" t="s">
        <v>840</v>
      </c>
      <c r="RI157" s="336" t="s">
        <v>851</v>
      </c>
      <c r="RJ157" s="40">
        <v>9.0000000000000011E-3</v>
      </c>
      <c r="RK157" s="40">
        <v>2013</v>
      </c>
      <c r="RL157" s="336" t="s">
        <v>840</v>
      </c>
      <c r="RM157" s="336" t="s">
        <v>851</v>
      </c>
      <c r="RN157" s="40">
        <v>7.2999999999999995E-2</v>
      </c>
      <c r="RO157" s="40">
        <v>2013</v>
      </c>
      <c r="RP157" s="336" t="s">
        <v>840</v>
      </c>
      <c r="RQ157" s="336" t="s">
        <v>851</v>
      </c>
      <c r="RR157" s="40">
        <v>0.30199999999999999</v>
      </c>
      <c r="RS157" s="40">
        <v>2013</v>
      </c>
      <c r="RT157" s="336" t="s">
        <v>840</v>
      </c>
      <c r="RU157" s="336" t="s">
        <v>851</v>
      </c>
      <c r="RV157" s="40">
        <v>4.8000000000000001E-2</v>
      </c>
      <c r="RW157" s="40">
        <v>2013</v>
      </c>
      <c r="RX157" s="336" t="s">
        <v>840</v>
      </c>
      <c r="RY157" s="336" t="s">
        <v>851</v>
      </c>
      <c r="RZ157" s="336" t="s">
        <v>838</v>
      </c>
      <c r="SA157" s="40">
        <v>0.29369020462036133</v>
      </c>
      <c r="SB157" s="40">
        <v>0.30244368314743042</v>
      </c>
      <c r="SC157" s="40">
        <v>0.29374232888221741</v>
      </c>
      <c r="SD157" s="40">
        <v>0.28472837805747986</v>
      </c>
      <c r="SE157" s="40">
        <v>0.27088633179664612</v>
      </c>
      <c r="SF157" s="336" t="s">
        <v>851</v>
      </c>
      <c r="SG157" s="336" t="s">
        <v>851</v>
      </c>
      <c r="SH157" s="40">
        <v>0.29337173700332642</v>
      </c>
      <c r="SI157" s="40">
        <v>0.30291152000427246</v>
      </c>
      <c r="SJ157" s="40">
        <v>0.29847654700279236</v>
      </c>
      <c r="SK157" s="40">
        <v>0.28616645932197571</v>
      </c>
      <c r="SL157" s="40">
        <v>0.27673324942588806</v>
      </c>
      <c r="SM157" s="336" t="s">
        <v>840</v>
      </c>
      <c r="SN157" s="336" t="s">
        <v>851</v>
      </c>
      <c r="SO157" s="336" t="s">
        <v>851</v>
      </c>
      <c r="SP157" s="40">
        <v>3.6130160093307495E-2</v>
      </c>
      <c r="SQ157" s="40">
        <v>3.2271839678287506E-2</v>
      </c>
      <c r="SR157" s="40">
        <v>2.3980243131518364E-2</v>
      </c>
      <c r="SS157" s="40">
        <v>8.7907444685697556E-3</v>
      </c>
      <c r="ST157" s="40">
        <v>-6.4998917281627655E-2</v>
      </c>
      <c r="SU157" s="336" t="s">
        <v>838</v>
      </c>
      <c r="SV157" s="336" t="s">
        <v>851</v>
      </c>
      <c r="SW157" s="336" t="s">
        <v>851</v>
      </c>
      <c r="SX157" s="40">
        <v>4.026336595416069E-2</v>
      </c>
      <c r="SY157" s="40">
        <v>3.8678660988807678E-2</v>
      </c>
      <c r="SZ157" s="40">
        <v>3.4096568822860718E-2</v>
      </c>
      <c r="TA157" s="40">
        <v>3.0406985431909561E-2</v>
      </c>
      <c r="TB157" s="40">
        <v>2.4516060948371887E-2</v>
      </c>
      <c r="TC157" s="336" t="s">
        <v>840</v>
      </c>
      <c r="TD157" s="336" t="s">
        <v>851</v>
      </c>
      <c r="TE157" s="336" t="s">
        <v>851</v>
      </c>
      <c r="TF157" s="336" t="s">
        <v>851</v>
      </c>
      <c r="TG157" s="40">
        <v>2.4926112964749336E-2</v>
      </c>
      <c r="TH157" s="40">
        <v>2.1073957905173302E-2</v>
      </c>
      <c r="TI157" s="40">
        <v>1.3197529129683971E-2</v>
      </c>
      <c r="TJ157" s="40">
        <v>-2.0513248164206743E-3</v>
      </c>
      <c r="TK157" s="40">
        <v>-7.7265948057174683E-2</v>
      </c>
      <c r="TL157" s="336" t="s">
        <v>838</v>
      </c>
      <c r="TM157" s="336" t="s">
        <v>851</v>
      </c>
      <c r="TN157" s="336" t="s">
        <v>851</v>
      </c>
      <c r="TO157" s="336" t="s">
        <v>851</v>
      </c>
      <c r="TP157" s="40">
        <v>2.7579635381698608E-2</v>
      </c>
      <c r="TQ157" s="40">
        <v>2.5771524757146835E-2</v>
      </c>
      <c r="TR157" s="40">
        <v>2.0683843642473221E-2</v>
      </c>
      <c r="TS157" s="40">
        <v>1.7320765182375908E-2</v>
      </c>
      <c r="TT157" s="40">
        <v>1.2085906229913235E-2</v>
      </c>
      <c r="TU157" s="336" t="s">
        <v>840</v>
      </c>
      <c r="TV157" s="336" t="s">
        <v>851</v>
      </c>
      <c r="TW157" s="40">
        <v>3200</v>
      </c>
      <c r="TX157" s="336" t="s">
        <v>840</v>
      </c>
      <c r="TY157" s="336" t="s">
        <v>851</v>
      </c>
      <c r="TZ157" s="40">
        <v>3169.892822265625</v>
      </c>
      <c r="UA157" s="336" t="s">
        <v>838</v>
      </c>
      <c r="UB157" s="336" t="s">
        <v>851</v>
      </c>
      <c r="UC157" s="40">
        <v>3407.7884790509202</v>
      </c>
      <c r="UD157" s="336" t="s">
        <v>840</v>
      </c>
      <c r="UE157" s="336" t="s">
        <v>851</v>
      </c>
      <c r="UF157" s="336" t="s">
        <v>851</v>
      </c>
      <c r="UG157" s="40">
        <v>0.26872596144676208</v>
      </c>
      <c r="UH157" s="40">
        <v>0.25985997915267944</v>
      </c>
      <c r="UI157" s="40">
        <v>0.24258661270141602</v>
      </c>
      <c r="UJ157" s="40">
        <v>0.24881990253925323</v>
      </c>
      <c r="UK157" s="40">
        <v>0.25548627972602844</v>
      </c>
      <c r="UL157" s="336" t="s">
        <v>838</v>
      </c>
      <c r="UM157" s="336" t="s">
        <v>851</v>
      </c>
      <c r="UN157" s="336" t="s">
        <v>851</v>
      </c>
      <c r="UO157" s="336" t="s">
        <v>851</v>
      </c>
      <c r="UP157" s="40">
        <v>0.26872056722640991</v>
      </c>
      <c r="UQ157" s="40">
        <v>0.26269552111625671</v>
      </c>
      <c r="UR157" s="40">
        <v>0.24482858180999756</v>
      </c>
      <c r="US157" s="40">
        <v>0.24922709167003632</v>
      </c>
      <c r="UT157" s="40">
        <v>0.2399183064699173</v>
      </c>
      <c r="UU157" s="336" t="s">
        <v>840</v>
      </c>
    </row>
    <row r="158" spans="1:567">
      <c r="A158" s="336" t="s">
        <v>424</v>
      </c>
      <c r="B158" s="336" t="s">
        <v>111</v>
      </c>
      <c r="C158" s="336" t="s">
        <v>344</v>
      </c>
      <c r="D158" s="40">
        <v>3.4024752676486969E-2</v>
      </c>
      <c r="E158" s="336" t="s">
        <v>436</v>
      </c>
      <c r="F158" s="40">
        <v>6.2067624181509018E-2</v>
      </c>
      <c r="G158" s="336" t="s">
        <v>1741</v>
      </c>
      <c r="H158" s="40">
        <v>6.3289381563663483E-2</v>
      </c>
      <c r="I158" s="336" t="s">
        <v>1447</v>
      </c>
      <c r="J158" s="40">
        <v>5.6641831994056702E-2</v>
      </c>
      <c r="K158" s="336" t="s">
        <v>1803</v>
      </c>
      <c r="L158" s="336" t="s">
        <v>436</v>
      </c>
      <c r="M158" s="40">
        <v>0.41119468212127686</v>
      </c>
      <c r="N158" s="40">
        <v>0.59173524379730225</v>
      </c>
      <c r="O158" s="336" t="s">
        <v>436</v>
      </c>
      <c r="P158" s="40">
        <v>0.41119468212127686</v>
      </c>
      <c r="Q158" s="336" t="s">
        <v>436</v>
      </c>
      <c r="R158" s="40"/>
      <c r="S158" s="336" t="s">
        <v>1736</v>
      </c>
      <c r="T158" s="40">
        <v>0.57050663232803345</v>
      </c>
      <c r="U158" s="336" t="s">
        <v>436</v>
      </c>
      <c r="V158" s="336" t="s">
        <v>851</v>
      </c>
      <c r="W158" s="336" t="s">
        <v>1741</v>
      </c>
      <c r="X158" s="40">
        <v>0.42669305205345154</v>
      </c>
      <c r="Y158" s="40">
        <v>0.60597699880599976</v>
      </c>
      <c r="Z158" s="336" t="s">
        <v>1741</v>
      </c>
      <c r="AA158" s="40">
        <v>0.42669305205345154</v>
      </c>
      <c r="AB158" s="336" t="s">
        <v>1741</v>
      </c>
      <c r="AC158" s="40"/>
      <c r="AD158" s="336" t="s">
        <v>1736</v>
      </c>
      <c r="AE158" s="40">
        <v>0.56223803758621216</v>
      </c>
      <c r="AF158" s="336" t="s">
        <v>1741</v>
      </c>
      <c r="AG158" s="336" t="s">
        <v>851</v>
      </c>
      <c r="AH158" s="336" t="s">
        <v>1447</v>
      </c>
      <c r="AI158" s="40">
        <v>0.4148419201374054</v>
      </c>
      <c r="AJ158" s="40">
        <v>0.5978313684463501</v>
      </c>
      <c r="AK158" s="336" t="s">
        <v>1447</v>
      </c>
      <c r="AL158" s="40">
        <v>0.4148419201374054</v>
      </c>
      <c r="AM158" s="336" t="s">
        <v>1447</v>
      </c>
      <c r="AN158" s="40"/>
      <c r="AO158" s="336" t="s">
        <v>1736</v>
      </c>
      <c r="AP158" s="40">
        <v>0.55740034580230713</v>
      </c>
      <c r="AQ158" s="336" t="s">
        <v>1447</v>
      </c>
      <c r="AR158" s="336" t="s">
        <v>851</v>
      </c>
      <c r="AS158" s="336" t="s">
        <v>1803</v>
      </c>
      <c r="AT158" s="40">
        <v>0.41486209630966187</v>
      </c>
      <c r="AU158" s="40">
        <v>0.59786474704742432</v>
      </c>
      <c r="AV158" s="336" t="s">
        <v>1803</v>
      </c>
      <c r="AW158" s="40">
        <v>0.41486209630966187</v>
      </c>
      <c r="AX158" s="336" t="s">
        <v>1803</v>
      </c>
      <c r="AY158" s="40"/>
      <c r="AZ158" s="336" t="s">
        <v>1736</v>
      </c>
      <c r="BA158" s="40">
        <v>0.56566929817199707</v>
      </c>
      <c r="BB158" s="336" t="s">
        <v>1803</v>
      </c>
      <c r="BC158" s="336" t="s">
        <v>851</v>
      </c>
      <c r="BD158" s="336" t="s">
        <v>436</v>
      </c>
      <c r="BE158" s="40">
        <v>1.3996022939682007</v>
      </c>
      <c r="BF158" s="336" t="s">
        <v>827</v>
      </c>
      <c r="BG158" s="40">
        <v>2.3817462921142578</v>
      </c>
      <c r="BH158" s="336" t="s">
        <v>1447</v>
      </c>
      <c r="BI158" s="40">
        <v>3.0467643737792969</v>
      </c>
      <c r="BJ158" s="336" t="s">
        <v>1803</v>
      </c>
      <c r="BK158" s="40">
        <v>3.0562851428985596</v>
      </c>
      <c r="BL158" s="336" t="s">
        <v>851</v>
      </c>
      <c r="BM158" s="40">
        <v>3.0021851062774658</v>
      </c>
      <c r="BN158" s="336" t="s">
        <v>838</v>
      </c>
      <c r="BO158" s="336" t="s">
        <v>851</v>
      </c>
      <c r="BP158" s="336" t="s">
        <v>436</v>
      </c>
      <c r="BQ158" s="40">
        <v>5.4293805733323097E-3</v>
      </c>
      <c r="BR158" s="40">
        <v>7.9168975353240967E-3</v>
      </c>
      <c r="BS158" s="40">
        <v>1.021178625524044E-2</v>
      </c>
      <c r="BT158" s="40">
        <v>1.5354598872363567E-2</v>
      </c>
      <c r="BU158" s="40">
        <v>1.5354628674685955E-2</v>
      </c>
      <c r="BV158" s="336" t="s">
        <v>851</v>
      </c>
      <c r="BW158" s="336" t="s">
        <v>827</v>
      </c>
      <c r="BX158" s="40">
        <v>3.7654356565326452E-3</v>
      </c>
      <c r="BY158" s="40">
        <v>4.3267831206321716E-3</v>
      </c>
      <c r="BZ158" s="40">
        <v>4.0981480851769447E-3</v>
      </c>
      <c r="CA158" s="40">
        <v>4.2339516803622246E-3</v>
      </c>
      <c r="CB158" s="40">
        <v>4.384336993098259E-3</v>
      </c>
      <c r="CC158" s="336" t="s">
        <v>851</v>
      </c>
      <c r="CD158" s="336" t="s">
        <v>1447</v>
      </c>
      <c r="CE158" s="40">
        <v>4.1817002929747105E-3</v>
      </c>
      <c r="CF158" s="40">
        <v>4.3133245781064034E-3</v>
      </c>
      <c r="CG158" s="40">
        <v>4.1587231680750847E-3</v>
      </c>
      <c r="CH158" s="40">
        <v>4.3843528255820274E-3</v>
      </c>
      <c r="CI158" s="40">
        <v>4.3843435123562813E-3</v>
      </c>
      <c r="CJ158" s="336" t="s">
        <v>851</v>
      </c>
      <c r="CK158" s="336" t="s">
        <v>1803</v>
      </c>
      <c r="CL158" s="40">
        <v>4.3411767110228539E-3</v>
      </c>
      <c r="CM158" s="40">
        <v>4.1935513727366924E-3</v>
      </c>
      <c r="CN158" s="40">
        <v>4.3091541156172752E-3</v>
      </c>
      <c r="CO158" s="40">
        <v>4.3843570165336132E-3</v>
      </c>
      <c r="CP158" s="40">
        <v>4.3843844905495644E-3</v>
      </c>
      <c r="CQ158" s="336" t="s">
        <v>851</v>
      </c>
      <c r="CR158" s="40">
        <v>0.80985152721405029</v>
      </c>
      <c r="CS158" s="40">
        <v>0.88751566410064697</v>
      </c>
      <c r="CT158" s="40">
        <v>1.0660250186920166</v>
      </c>
      <c r="CU158" s="40">
        <v>1.2138742208480835</v>
      </c>
      <c r="CV158" s="40">
        <v>1.3718569278717041</v>
      </c>
      <c r="CW158" s="336" t="s">
        <v>1741</v>
      </c>
      <c r="CX158" s="336" t="s">
        <v>851</v>
      </c>
      <c r="CY158" s="40">
        <v>0.84587973356246948</v>
      </c>
      <c r="CZ158" s="40">
        <v>0.98717933893203735</v>
      </c>
      <c r="DA158" s="40">
        <v>1.1596610546112061</v>
      </c>
      <c r="DB158" s="40">
        <v>1.3064188957214355</v>
      </c>
      <c r="DC158" s="40">
        <v>1.4700140953063965</v>
      </c>
      <c r="DD158" s="336" t="s">
        <v>1447</v>
      </c>
      <c r="DE158" s="336" t="s">
        <v>851</v>
      </c>
      <c r="DF158" s="40">
        <v>1.5354522466659546</v>
      </c>
      <c r="DG158" s="336" t="s">
        <v>1803</v>
      </c>
      <c r="DH158" s="336" t="s">
        <v>851</v>
      </c>
      <c r="DI158" s="336" t="s">
        <v>851</v>
      </c>
      <c r="DJ158" s="336">
        <v>3.5</v>
      </c>
      <c r="DK158" s="336" t="s">
        <v>1738</v>
      </c>
      <c r="DL158" s="336" t="s">
        <v>851</v>
      </c>
      <c r="DM158" s="336" t="s">
        <v>851</v>
      </c>
      <c r="DN158" s="336" t="s">
        <v>436</v>
      </c>
      <c r="DO158" s="40">
        <v>2.6784073561429977E-2</v>
      </c>
      <c r="DP158" s="40">
        <v>3.4689810127019882E-2</v>
      </c>
      <c r="DQ158" s="40">
        <v>2.9571421444416046E-2</v>
      </c>
      <c r="DR158" s="40">
        <v>2.0551601424813271E-2</v>
      </c>
      <c r="DS158" s="40">
        <v>1.7816122621297836E-2</v>
      </c>
      <c r="DT158" s="336" t="s">
        <v>851</v>
      </c>
      <c r="DU158" s="336" t="s">
        <v>827</v>
      </c>
      <c r="DV158" s="40">
        <v>1.7465140670537949E-2</v>
      </c>
      <c r="DW158" s="40">
        <v>3.0635220464318991E-3</v>
      </c>
      <c r="DX158" s="40">
        <v>-5.7795760221779346E-3</v>
      </c>
      <c r="DY158" s="40">
        <v>-3.677855059504509E-2</v>
      </c>
      <c r="DZ158" s="40">
        <v>-3.0105756595730782E-2</v>
      </c>
      <c r="EA158" s="336" t="s">
        <v>851</v>
      </c>
      <c r="EB158" s="336" t="s">
        <v>1447</v>
      </c>
      <c r="EC158" s="40">
        <v>-7.9791797325015068E-3</v>
      </c>
      <c r="ED158" s="40">
        <v>-1.788250170648098E-2</v>
      </c>
      <c r="EE158" s="40">
        <v>-4.2579121887683868E-2</v>
      </c>
      <c r="EF158" s="40">
        <v>-6.3388794660568237E-2</v>
      </c>
      <c r="EG158" s="40">
        <v>-3.9936289191246033E-2</v>
      </c>
      <c r="EH158" s="336" t="s">
        <v>851</v>
      </c>
      <c r="EI158" s="336" t="s">
        <v>1803</v>
      </c>
      <c r="EJ158" s="40">
        <v>1.5346546424552798E-3</v>
      </c>
      <c r="EK158" s="40">
        <v>-9.2009967193007469E-3</v>
      </c>
      <c r="EL158" s="40">
        <v>-2.8452213853597641E-2</v>
      </c>
      <c r="EM158" s="40">
        <v>-3.3528067171573639E-2</v>
      </c>
      <c r="EN158" s="40">
        <v>-6.029156967997551E-2</v>
      </c>
      <c r="EO158" s="336" t="s">
        <v>851</v>
      </c>
      <c r="EP158" s="336" t="s">
        <v>851</v>
      </c>
      <c r="EQ158" s="336" t="s">
        <v>851</v>
      </c>
      <c r="ER158" s="40">
        <v>0.7833</v>
      </c>
      <c r="ES158" s="336" t="s">
        <v>1739</v>
      </c>
      <c r="ET158" s="336" t="s">
        <v>851</v>
      </c>
      <c r="EU158" s="336" t="s">
        <v>851</v>
      </c>
      <c r="EV158" s="40">
        <v>0.78769999999999996</v>
      </c>
      <c r="EW158" s="336" t="s">
        <v>1739</v>
      </c>
      <c r="EX158" s="336" t="s">
        <v>851</v>
      </c>
      <c r="EY158" s="336" t="s">
        <v>851</v>
      </c>
      <c r="EZ158" s="40">
        <v>0.7793000000000001</v>
      </c>
      <c r="FA158" s="336" t="s">
        <v>1739</v>
      </c>
      <c r="FB158" s="336" t="s">
        <v>851</v>
      </c>
      <c r="FC158" s="40">
        <v>-0.20305287837982178</v>
      </c>
      <c r="FD158" s="40">
        <v>-0.23375172913074493</v>
      </c>
      <c r="FE158" s="40">
        <v>-0.30031636357307434</v>
      </c>
      <c r="FF158" s="40">
        <v>-0.257375568151474</v>
      </c>
      <c r="FG158" s="40">
        <v>-0.27196457982063293</v>
      </c>
      <c r="FH158" s="336" t="s">
        <v>838</v>
      </c>
      <c r="FI158" s="336" t="s">
        <v>851</v>
      </c>
      <c r="FJ158" s="40">
        <v>-0.22181399166584015</v>
      </c>
      <c r="FK158" s="40">
        <v>-0.22181399166584015</v>
      </c>
      <c r="FL158" s="40">
        <v>-0.28863412141799927</v>
      </c>
      <c r="FM158" s="40">
        <v>-0.27854719758033752</v>
      </c>
      <c r="FN158" s="40">
        <v>-0.1976495087146759</v>
      </c>
      <c r="FO158" s="336" t="s">
        <v>840</v>
      </c>
      <c r="FP158" s="336" t="s">
        <v>851</v>
      </c>
      <c r="FQ158" s="40">
        <v>1.4928817749023438</v>
      </c>
      <c r="FR158" s="336" t="s">
        <v>840</v>
      </c>
      <c r="FS158" s="336" t="s">
        <v>851</v>
      </c>
      <c r="FT158" s="336" t="s">
        <v>851</v>
      </c>
      <c r="FU158" s="40">
        <v>0.14260126650333405</v>
      </c>
      <c r="FV158" s="40">
        <v>0.17354579269886017</v>
      </c>
      <c r="FW158" s="40">
        <v>0.23924711346626282</v>
      </c>
      <c r="FX158" s="40">
        <v>0.20060344040393829</v>
      </c>
      <c r="FY158" s="40">
        <v>0.14261358976364136</v>
      </c>
      <c r="FZ158" s="336" t="s">
        <v>840</v>
      </c>
      <c r="GA158" s="336" t="s">
        <v>851</v>
      </c>
      <c r="GB158" s="336" t="s">
        <v>851</v>
      </c>
      <c r="GC158" s="336" t="s">
        <v>851</v>
      </c>
      <c r="GD158" s="336" t="s">
        <v>851</v>
      </c>
      <c r="GE158" s="336" t="s">
        <v>851</v>
      </c>
      <c r="GF158" s="336" t="s">
        <v>851</v>
      </c>
      <c r="GG158" s="336" t="s">
        <v>851</v>
      </c>
      <c r="GH158" s="336" t="s">
        <v>851</v>
      </c>
      <c r="GI158" s="336" t="s">
        <v>851</v>
      </c>
      <c r="GJ158" s="336" t="s">
        <v>851</v>
      </c>
      <c r="GK158" s="40">
        <v>17711925</v>
      </c>
      <c r="GL158" s="40">
        <v>18221884</v>
      </c>
      <c r="GM158" s="40">
        <v>18764147</v>
      </c>
      <c r="GN158" s="40">
        <v>19331097</v>
      </c>
      <c r="GO158" s="40">
        <v>19910549</v>
      </c>
      <c r="GP158" s="40">
        <v>20493927</v>
      </c>
      <c r="GQ158" s="40">
        <v>21080108</v>
      </c>
      <c r="GR158" s="40">
        <v>21673319</v>
      </c>
      <c r="GS158" s="40">
        <v>22276596</v>
      </c>
      <c r="GT158" s="40">
        <v>22894718</v>
      </c>
      <c r="GU158" s="40">
        <v>23531567</v>
      </c>
      <c r="GV158" s="40">
        <v>24187500</v>
      </c>
      <c r="GW158" s="40">
        <v>24862673</v>
      </c>
      <c r="GX158" s="40">
        <v>25560752</v>
      </c>
      <c r="GY158" s="40">
        <v>26286192</v>
      </c>
      <c r="GZ158" s="40">
        <v>27042001</v>
      </c>
      <c r="HA158" s="40">
        <v>27829930</v>
      </c>
      <c r="HB158" s="40">
        <v>28649007</v>
      </c>
      <c r="HC158" s="40">
        <v>29496009</v>
      </c>
      <c r="HD158" s="40">
        <v>30366043</v>
      </c>
      <c r="HE158" s="40">
        <v>31255435</v>
      </c>
      <c r="HF158" s="40">
        <v>32163000</v>
      </c>
      <c r="HG158" s="40">
        <v>33089000</v>
      </c>
      <c r="HH158" s="40">
        <v>34035000</v>
      </c>
      <c r="HI158" s="40">
        <v>35000000</v>
      </c>
      <c r="HJ158" s="40">
        <v>35985000</v>
      </c>
      <c r="HK158" s="40">
        <v>36989000</v>
      </c>
      <c r="HL158" s="40">
        <v>38012000</v>
      </c>
      <c r="HM158" s="40">
        <v>39053000</v>
      </c>
      <c r="HN158" s="40">
        <v>40111000</v>
      </c>
      <c r="HO158" s="40">
        <v>41185000</v>
      </c>
      <c r="HP158" s="40">
        <v>42275000</v>
      </c>
      <c r="HQ158" s="40">
        <v>43381000</v>
      </c>
      <c r="HR158" s="40">
        <v>44501000</v>
      </c>
      <c r="HS158" s="40">
        <v>45637000</v>
      </c>
      <c r="HT158" s="40">
        <v>46786000</v>
      </c>
      <c r="HU158" s="40">
        <v>47950000</v>
      </c>
      <c r="HV158" s="40">
        <v>49127000</v>
      </c>
      <c r="HW158" s="40">
        <v>50316000</v>
      </c>
      <c r="HX158" s="40">
        <v>51518000</v>
      </c>
      <c r="HY158" s="40">
        <v>52729000</v>
      </c>
      <c r="HZ158" s="40">
        <v>53951000</v>
      </c>
      <c r="IA158" s="40">
        <v>55182000</v>
      </c>
      <c r="IB158" s="40">
        <v>56422000</v>
      </c>
      <c r="IC158" s="40">
        <v>57671000</v>
      </c>
      <c r="ID158" s="40">
        <v>58928000</v>
      </c>
      <c r="IE158" s="40">
        <v>60193000</v>
      </c>
      <c r="IF158" s="40">
        <v>61464000</v>
      </c>
      <c r="IG158" s="40">
        <v>62742000</v>
      </c>
      <c r="IH158" s="40">
        <v>64025000</v>
      </c>
      <c r="II158" s="40">
        <v>65313000</v>
      </c>
      <c r="IJ158" s="336" t="s">
        <v>851</v>
      </c>
      <c r="IK158" s="336" t="s">
        <v>851</v>
      </c>
      <c r="IL158" s="336" t="s">
        <v>851</v>
      </c>
      <c r="IM158" s="40">
        <v>2.8720811009407043E-2</v>
      </c>
      <c r="IN158" s="40">
        <v>2.9006723314523697E-2</v>
      </c>
      <c r="IO158" s="40">
        <v>2.9136182740330696E-2</v>
      </c>
      <c r="IP158" s="40">
        <v>2.9070012271404266E-2</v>
      </c>
      <c r="IQ158" s="40">
        <v>2.8868302702903748E-2</v>
      </c>
      <c r="IR158" s="40">
        <v>2.8623443096876144E-2</v>
      </c>
      <c r="IS158" s="40">
        <v>2.8384177014231682E-2</v>
      </c>
      <c r="IT158" s="40">
        <v>2.818850614130497E-2</v>
      </c>
      <c r="IU158" s="40">
        <v>2.795865386724472E-2</v>
      </c>
      <c r="IV158" s="40">
        <v>2.7754124253988266E-2</v>
      </c>
      <c r="IW158" s="40">
        <v>2.7518386021256447E-2</v>
      </c>
      <c r="IX158" s="40">
        <v>2.7281329035758972E-2</v>
      </c>
      <c r="IY158" s="40">
        <v>2.7017798274755478E-2</v>
      </c>
      <c r="IZ158" s="40">
        <v>2.6730913668870926E-2</v>
      </c>
      <c r="JA158" s="40">
        <v>2.64235008507967E-2</v>
      </c>
      <c r="JB158" s="40">
        <v>2.6121782138943672E-2</v>
      </c>
      <c r="JC158" s="40">
        <v>2.5825662538409233E-2</v>
      </c>
      <c r="JD158" s="40">
        <v>2.5490103289484978E-2</v>
      </c>
      <c r="JE158" s="40">
        <v>2.5207130238413811E-2</v>
      </c>
      <c r="JF158" s="40">
        <v>2.4865221232175827E-2</v>
      </c>
      <c r="JG158" s="40">
        <v>2.457478828728199E-2</v>
      </c>
      <c r="JH158" s="40">
        <v>2.4249980226159096E-2</v>
      </c>
      <c r="JI158" s="40">
        <v>2.3914335295557976E-2</v>
      </c>
      <c r="JJ158" s="40">
        <v>2.3608142510056496E-2</v>
      </c>
      <c r="JK158" s="40">
        <v>2.3234328255057335E-2</v>
      </c>
      <c r="JL158" s="40">
        <v>2.2910637781023979E-2</v>
      </c>
      <c r="JM158" s="40">
        <v>2.2560585290193558E-2</v>
      </c>
      <c r="JN158" s="40">
        <v>2.2222340106964111E-2</v>
      </c>
      <c r="JO158" s="40">
        <v>2.1895295009016991E-2</v>
      </c>
      <c r="JP158" s="40">
        <v>2.1561911329627037E-2</v>
      </c>
      <c r="JQ158" s="40">
        <v>2.1239707246422768E-2</v>
      </c>
      <c r="JR158" s="40">
        <v>2.0895570516586304E-2</v>
      </c>
      <c r="JS158" s="40">
        <v>2.0579442381858826E-2</v>
      </c>
      <c r="JT158" s="40">
        <v>2.024255134165287E-2</v>
      </c>
      <c r="JU158" s="40">
        <v>1.991746574640274E-2</v>
      </c>
      <c r="JV158" s="336" t="s">
        <v>1740</v>
      </c>
      <c r="JW158" s="336" t="s">
        <v>851</v>
      </c>
      <c r="JX158" s="336" t="s">
        <v>851</v>
      </c>
      <c r="JY158" s="336" t="s">
        <v>851</v>
      </c>
      <c r="JZ158" s="336" t="s">
        <v>851</v>
      </c>
      <c r="KA158" s="336" t="s">
        <v>1740</v>
      </c>
      <c r="KB158" s="40">
        <v>0.48413717609137003</v>
      </c>
      <c r="KC158" s="40">
        <v>0.48450574615171499</v>
      </c>
      <c r="KD158" s="40">
        <v>0.48487879527552202</v>
      </c>
      <c r="KE158" s="40">
        <v>0.48524808898722499</v>
      </c>
      <c r="KF158" s="40">
        <v>0.48560331025020298</v>
      </c>
      <c r="KG158" s="40">
        <v>0.48593900548816499</v>
      </c>
      <c r="KH158" s="40">
        <v>0.48625321389812398</v>
      </c>
      <c r="KI158" s="40">
        <v>0.48654890531164002</v>
      </c>
      <c r="KJ158" s="40">
        <v>0.486829161859334</v>
      </c>
      <c r="KK158" s="40">
        <v>0.48709808148376799</v>
      </c>
      <c r="KL158" s="40">
        <v>0.48735909812126399</v>
      </c>
      <c r="KM158" s="40">
        <v>0.48761212235775403</v>
      </c>
      <c r="KN158" s="40">
        <v>0.48785634662008298</v>
      </c>
      <c r="KO158" s="40">
        <v>0.48809117733284901</v>
      </c>
      <c r="KP158" s="40">
        <v>0.48831580376053096</v>
      </c>
      <c r="KQ158" s="40">
        <v>0.48853012252034295</v>
      </c>
      <c r="KR158" s="40">
        <v>0.48873415277304799</v>
      </c>
      <c r="KS158" s="40">
        <v>0.48892815433062897</v>
      </c>
      <c r="KT158" s="40">
        <v>0.48911201536302895</v>
      </c>
      <c r="KU158" s="40">
        <v>0.48928594436470801</v>
      </c>
      <c r="KV158" s="40">
        <v>0.48944992218874395</v>
      </c>
      <c r="KW158" s="40">
        <v>0.489603977007809</v>
      </c>
      <c r="KX158" s="40">
        <v>0.489748353218312</v>
      </c>
      <c r="KY158" s="40">
        <v>0.48988271062065897</v>
      </c>
      <c r="KZ158" s="40">
        <v>0.49000720182434299</v>
      </c>
      <c r="LA158" s="40">
        <v>0.49012185828956001</v>
      </c>
      <c r="LB158" s="40">
        <v>0.49022672246723997</v>
      </c>
      <c r="LC158" s="40">
        <v>0.49032204155122799</v>
      </c>
      <c r="LD158" s="40">
        <v>0.490407712261693</v>
      </c>
      <c r="LE158" s="40">
        <v>0.49048391000150998</v>
      </c>
      <c r="LF158" s="40">
        <v>0.49055048285626801</v>
      </c>
      <c r="LG158" s="40">
        <v>0.49060766774779702</v>
      </c>
      <c r="LH158" s="40">
        <v>0.49065574908828602</v>
      </c>
      <c r="LI158" s="40">
        <v>0.49069521933546606</v>
      </c>
      <c r="LJ158" s="40">
        <v>0.49072635246234697</v>
      </c>
      <c r="LK158" s="40">
        <v>0.49074971080382196</v>
      </c>
      <c r="LL158" s="336" t="s">
        <v>851</v>
      </c>
      <c r="LM158" s="336" t="s">
        <v>851</v>
      </c>
      <c r="LN158" s="336" t="s">
        <v>1740</v>
      </c>
      <c r="LO158" s="40">
        <v>0.51679903268814087</v>
      </c>
      <c r="LP158" s="40">
        <v>0.51884675025939941</v>
      </c>
      <c r="LQ158" s="40">
        <v>0.52142202854156494</v>
      </c>
      <c r="LR158" s="40">
        <v>0.52438437938690186</v>
      </c>
      <c r="LS158" s="40">
        <v>0.52753555774688721</v>
      </c>
      <c r="LT158" s="40">
        <v>0.53075385093688965</v>
      </c>
      <c r="LU158" s="40">
        <v>0.533439040184021</v>
      </c>
      <c r="LV158" s="40">
        <v>0.53631114959716797</v>
      </c>
      <c r="LW158" s="40">
        <v>0.53920966386795044</v>
      </c>
      <c r="LX158" s="40">
        <v>0.5422285795211792</v>
      </c>
      <c r="LY158" s="40">
        <v>0.54528278112411499</v>
      </c>
      <c r="LZ158" s="40">
        <v>0.54783856868743896</v>
      </c>
      <c r="MA158" s="40">
        <v>0.55053669214248657</v>
      </c>
      <c r="MB158" s="40">
        <v>0.55335056781768799</v>
      </c>
      <c r="MC158" s="40">
        <v>0.55625641345977783</v>
      </c>
      <c r="MD158" s="40">
        <v>0.55923271179199219</v>
      </c>
      <c r="ME158" s="40">
        <v>0.56189239025115967</v>
      </c>
      <c r="MF158" s="40">
        <v>0.56467115879058838</v>
      </c>
      <c r="MG158" s="40">
        <v>0.56758272647857666</v>
      </c>
      <c r="MH158" s="40">
        <v>0.57056772708892822</v>
      </c>
      <c r="MI158" s="40">
        <v>0.57369726896286011</v>
      </c>
      <c r="MJ158" s="40">
        <v>0.57651722431182861</v>
      </c>
      <c r="MK158" s="40">
        <v>0.57945734262466431</v>
      </c>
      <c r="ML158" s="40">
        <v>0.58249861001968384</v>
      </c>
      <c r="MM158" s="40">
        <v>0.58558171987533569</v>
      </c>
      <c r="MN158" s="40">
        <v>0.58876520395278931</v>
      </c>
      <c r="MO158" s="40">
        <v>0.59155529737472534</v>
      </c>
      <c r="MP158" s="40">
        <v>0.59446918964385986</v>
      </c>
      <c r="MQ158" s="40">
        <v>0.59742653369903564</v>
      </c>
      <c r="MR158" s="40">
        <v>0.60040575265884399</v>
      </c>
      <c r="MS158" s="40">
        <v>0.60336345434188843</v>
      </c>
      <c r="MT158" s="40">
        <v>0.60598409175872803</v>
      </c>
      <c r="MU158" s="40">
        <v>0.6086164116859436</v>
      </c>
      <c r="MV158" s="40">
        <v>0.61124926805496216</v>
      </c>
      <c r="MW158" s="40">
        <v>0.61393207311630249</v>
      </c>
      <c r="MX158" s="40">
        <v>0.61661535501480103</v>
      </c>
      <c r="MY158" s="336" t="s">
        <v>851</v>
      </c>
      <c r="MZ158" s="336" t="s">
        <v>1740</v>
      </c>
      <c r="NA158" s="40">
        <v>0.50087660551071167</v>
      </c>
      <c r="NB158" s="40">
        <v>0.50314134359359741</v>
      </c>
      <c r="NC158" s="40">
        <v>0.50592011213302612</v>
      </c>
      <c r="ND158" s="40">
        <v>0.50905025005340576</v>
      </c>
      <c r="NE158" s="40">
        <v>0.5123060941696167</v>
      </c>
      <c r="NF158" s="40">
        <v>0.51555556058883667</v>
      </c>
      <c r="NG158" s="40">
        <v>0.51826632022857666</v>
      </c>
      <c r="NH158" s="40">
        <v>0.52110975980758667</v>
      </c>
      <c r="NI158" s="40">
        <v>0.52393126487731934</v>
      </c>
      <c r="NJ158" s="40">
        <v>0.5268285870552063</v>
      </c>
      <c r="NK158" s="40">
        <v>0.52977627515792847</v>
      </c>
      <c r="NL158" s="40">
        <v>0.53229337930679321</v>
      </c>
      <c r="NM158" s="40">
        <v>0.53493630886077881</v>
      </c>
      <c r="NN158" s="40">
        <v>0.53767955303192139</v>
      </c>
      <c r="NO158" s="40">
        <v>0.54042530059814453</v>
      </c>
      <c r="NP158" s="40">
        <v>0.5432317852973938</v>
      </c>
      <c r="NQ158" s="40">
        <v>0.54575991630554199</v>
      </c>
      <c r="NR158" s="40">
        <v>0.54835063219070435</v>
      </c>
      <c r="NS158" s="40">
        <v>0.5510438084602356</v>
      </c>
      <c r="NT158" s="40">
        <v>0.553783118724823</v>
      </c>
      <c r="NU158" s="40">
        <v>0.55659812688827515</v>
      </c>
      <c r="NV158" s="40">
        <v>0.55914491415023804</v>
      </c>
      <c r="NW158" s="40">
        <v>0.56180918216705322</v>
      </c>
      <c r="NX158" s="40">
        <v>0.56449240446090698</v>
      </c>
      <c r="NY158" s="40">
        <v>0.56721919775009155</v>
      </c>
      <c r="NZ158" s="40">
        <v>0.56998991966247559</v>
      </c>
      <c r="OA158" s="40">
        <v>0.57242685556411743</v>
      </c>
      <c r="OB158" s="40">
        <v>0.57495200634002686</v>
      </c>
      <c r="OC158" s="40">
        <v>0.57746976613998413</v>
      </c>
      <c r="OD158" s="40">
        <v>0.5800662636756897</v>
      </c>
      <c r="OE158" s="40">
        <v>0.58262628316879272</v>
      </c>
      <c r="OF158" s="40">
        <v>0.58496832847595215</v>
      </c>
      <c r="OG158" s="40">
        <v>0.58733570575714111</v>
      </c>
      <c r="OH158" s="40">
        <v>0.58966881036758423</v>
      </c>
      <c r="OI158" s="40">
        <v>0.59200310707092285</v>
      </c>
      <c r="OJ158" s="40">
        <v>0.59429210424423218</v>
      </c>
      <c r="OK158" s="336" t="s">
        <v>851</v>
      </c>
      <c r="OL158" s="336" t="s">
        <v>851</v>
      </c>
      <c r="OM158" s="336" t="s">
        <v>1740</v>
      </c>
      <c r="ON158" s="40">
        <v>0.40768936276435852</v>
      </c>
      <c r="OO158" s="40">
        <v>0.40886101126670837</v>
      </c>
      <c r="OP158" s="40">
        <v>0.41041287779808044</v>
      </c>
      <c r="OQ158" s="40">
        <v>0.41235819458961487</v>
      </c>
      <c r="OR158" s="40">
        <v>0.41470885276794434</v>
      </c>
      <c r="OS158" s="40">
        <v>0.41745448112487793</v>
      </c>
      <c r="OT158" s="40">
        <v>0.42007896304130554</v>
      </c>
      <c r="OU158" s="40">
        <v>0.42310133576393127</v>
      </c>
      <c r="OV158" s="40">
        <v>0.42635521292686462</v>
      </c>
      <c r="OW158" s="40">
        <v>0.42982858419418335</v>
      </c>
      <c r="OX158" s="40">
        <v>0.43329164385795593</v>
      </c>
      <c r="OY158" s="40">
        <v>0.43637296557426453</v>
      </c>
      <c r="OZ158" s="40">
        <v>0.43957170844078064</v>
      </c>
      <c r="PA158" s="40">
        <v>0.4428597092628479</v>
      </c>
      <c r="PB158" s="40">
        <v>0.44621175527572632</v>
      </c>
      <c r="PC158" s="40">
        <v>0.44962972402572632</v>
      </c>
      <c r="PD158" s="40">
        <v>0.45272618532180786</v>
      </c>
      <c r="PE158" s="40">
        <v>0.45589083433151245</v>
      </c>
      <c r="PF158" s="40">
        <v>0.45918068289756775</v>
      </c>
      <c r="PG158" s="40">
        <v>0.46245372295379639</v>
      </c>
      <c r="PH158" s="40">
        <v>0.4658658504486084</v>
      </c>
      <c r="PI158" s="40">
        <v>0.46894681453704834</v>
      </c>
      <c r="PJ158" s="40">
        <v>0.47210291028022766</v>
      </c>
      <c r="PK158" s="40">
        <v>0.47537562251091003</v>
      </c>
      <c r="PL158" s="40">
        <v>0.4787064790725708</v>
      </c>
      <c r="PM158" s="40">
        <v>0.48218247294425964</v>
      </c>
      <c r="PN158" s="40">
        <v>0.48531073331832886</v>
      </c>
      <c r="PO158" s="40">
        <v>0.48860135674476624</v>
      </c>
      <c r="PP158" s="40">
        <v>0.4919712245464325</v>
      </c>
      <c r="PQ158" s="40">
        <v>0.49539628624916077</v>
      </c>
      <c r="PR158" s="40">
        <v>0.49882906675338745</v>
      </c>
      <c r="PS158" s="40">
        <v>0.50196868181228638</v>
      </c>
      <c r="PT158" s="40">
        <v>0.50514119863510132</v>
      </c>
      <c r="PU158" s="40">
        <v>0.50835168361663818</v>
      </c>
      <c r="PV158" s="40">
        <v>0.5116126537322998</v>
      </c>
      <c r="PW158" s="40">
        <v>0.51488983631134033</v>
      </c>
      <c r="PX158" s="336" t="s">
        <v>851</v>
      </c>
      <c r="PY158" s="336" t="s">
        <v>851</v>
      </c>
      <c r="PZ158" s="40">
        <v>0.85680000000000012</v>
      </c>
      <c r="QA158" s="40">
        <v>0.85760000000000003</v>
      </c>
      <c r="QB158" s="40">
        <v>0.85760000000000003</v>
      </c>
      <c r="QC158" s="40">
        <v>0.85430000000000006</v>
      </c>
      <c r="QD158" s="40">
        <v>0.8506999999999999</v>
      </c>
      <c r="QE158" s="40">
        <v>0.84670000000000001</v>
      </c>
      <c r="QF158" s="40">
        <v>0.84239999999999993</v>
      </c>
      <c r="QG158" s="40">
        <v>0.83760000000000001</v>
      </c>
      <c r="QH158" s="40">
        <v>0.83230000000000004</v>
      </c>
      <c r="QI158" s="40">
        <v>0.8266</v>
      </c>
      <c r="QJ158" s="40">
        <v>0.82040000000000002</v>
      </c>
      <c r="QK158" s="40">
        <v>0.81379999999999997</v>
      </c>
      <c r="QL158" s="40">
        <v>0.80669999999999997</v>
      </c>
      <c r="QM158" s="40">
        <v>0.79900000000000004</v>
      </c>
      <c r="QN158" s="40">
        <v>0.79069999999999996</v>
      </c>
      <c r="QO158" s="40">
        <v>0.78920000000000001</v>
      </c>
      <c r="QP158" s="40">
        <v>0.7873</v>
      </c>
      <c r="QQ158" s="40">
        <v>0.78520000000000001</v>
      </c>
      <c r="QR158" s="40">
        <v>0.7833</v>
      </c>
      <c r="QS158" s="336" t="s">
        <v>851</v>
      </c>
      <c r="QT158" s="336" t="s">
        <v>851</v>
      </c>
      <c r="QU158" s="336" t="s">
        <v>851</v>
      </c>
      <c r="QV158" s="336" t="s">
        <v>851</v>
      </c>
      <c r="QW158" s="40">
        <v>-2.4226980749517679E-3</v>
      </c>
      <c r="QX158" s="336" t="s">
        <v>851</v>
      </c>
      <c r="QY158" s="336" t="s">
        <v>851</v>
      </c>
      <c r="QZ158" s="336" t="s">
        <v>851</v>
      </c>
      <c r="RA158" s="336" t="s">
        <v>851</v>
      </c>
      <c r="RB158" s="336" t="s">
        <v>851</v>
      </c>
      <c r="RC158" s="336" t="s">
        <v>851</v>
      </c>
      <c r="RD158" s="336" t="s">
        <v>851</v>
      </c>
      <c r="RE158" s="336" t="s">
        <v>851</v>
      </c>
      <c r="RF158" s="40">
        <v>0.54</v>
      </c>
      <c r="RG158" s="40">
        <v>2014</v>
      </c>
      <c r="RH158" s="336" t="s">
        <v>840</v>
      </c>
      <c r="RI158" s="336" t="s">
        <v>851</v>
      </c>
      <c r="RJ158" s="40">
        <v>0.63700000000000001</v>
      </c>
      <c r="RK158" s="40">
        <v>2014</v>
      </c>
      <c r="RL158" s="336" t="s">
        <v>840</v>
      </c>
      <c r="RM158" s="336" t="s">
        <v>851</v>
      </c>
      <c r="RN158" s="40">
        <v>0.82400000000000007</v>
      </c>
      <c r="RO158" s="40">
        <v>2014</v>
      </c>
      <c r="RP158" s="336" t="s">
        <v>840</v>
      </c>
      <c r="RQ158" s="336" t="s">
        <v>851</v>
      </c>
      <c r="RR158" s="40">
        <v>0.92200000000000004</v>
      </c>
      <c r="RS158" s="40">
        <v>2014</v>
      </c>
      <c r="RT158" s="336" t="s">
        <v>840</v>
      </c>
      <c r="RU158" s="336" t="s">
        <v>851</v>
      </c>
      <c r="RV158" s="40">
        <v>0.46100000000000002</v>
      </c>
      <c r="RW158" s="40">
        <v>2014</v>
      </c>
      <c r="RX158" s="336" t="s">
        <v>840</v>
      </c>
      <c r="RY158" s="336" t="s">
        <v>851</v>
      </c>
      <c r="RZ158" s="336" t="s">
        <v>838</v>
      </c>
      <c r="SA158" s="40">
        <v>0.27455341815948486</v>
      </c>
      <c r="SB158" s="40">
        <v>0.28323578834533691</v>
      </c>
      <c r="SC158" s="40">
        <v>0.31344133615493774</v>
      </c>
      <c r="SD158" s="40">
        <v>0.28498387336730957</v>
      </c>
      <c r="SE158" s="40">
        <v>0.39854532480239868</v>
      </c>
      <c r="SF158" s="336" t="s">
        <v>851</v>
      </c>
      <c r="SG158" s="336" t="s">
        <v>851</v>
      </c>
      <c r="SH158" s="40">
        <v>0.20951835811138153</v>
      </c>
      <c r="SI158" s="40">
        <v>0.22776441276073456</v>
      </c>
      <c r="SJ158" s="40">
        <v>0.27940958738327026</v>
      </c>
      <c r="SK158" s="40">
        <v>0.26240110397338867</v>
      </c>
      <c r="SL158" s="40">
        <v>0.24160370230674744</v>
      </c>
      <c r="SM158" s="336" t="s">
        <v>840</v>
      </c>
      <c r="SN158" s="336" t="s">
        <v>851</v>
      </c>
      <c r="SO158" s="336" t="s">
        <v>851</v>
      </c>
      <c r="SP158" s="40">
        <v>6.1792157590389252E-2</v>
      </c>
      <c r="SQ158" s="40">
        <v>5.5056091398000717E-2</v>
      </c>
      <c r="SR158" s="40">
        <v>4.6397082507610321E-2</v>
      </c>
      <c r="SS158" s="40">
        <v>2.371683344244957E-2</v>
      </c>
      <c r="ST158" s="40">
        <v>-1.2414216995239258E-2</v>
      </c>
      <c r="SU158" s="336" t="s">
        <v>838</v>
      </c>
      <c r="SV158" s="336" t="s">
        <v>851</v>
      </c>
      <c r="SW158" s="336" t="s">
        <v>851</v>
      </c>
      <c r="SX158" s="40">
        <v>6.298895925283432E-2</v>
      </c>
      <c r="SY158" s="40">
        <v>6.0159154236316681E-2</v>
      </c>
      <c r="SZ158" s="40">
        <v>5.3916975855827332E-2</v>
      </c>
      <c r="TA158" s="40">
        <v>3.9171069860458374E-2</v>
      </c>
      <c r="TB158" s="40">
        <v>2.2668486461043358E-2</v>
      </c>
      <c r="TC158" s="336" t="s">
        <v>840</v>
      </c>
      <c r="TD158" s="336" t="s">
        <v>851</v>
      </c>
      <c r="TE158" s="336" t="s">
        <v>851</v>
      </c>
      <c r="TF158" s="336" t="s">
        <v>851</v>
      </c>
      <c r="TG158" s="40">
        <v>3.3395100384950638E-2</v>
      </c>
      <c r="TH158" s="40">
        <v>2.6919364929199219E-2</v>
      </c>
      <c r="TI158" s="40">
        <v>1.8013449385762215E-2</v>
      </c>
      <c r="TJ158" s="40">
        <v>-5.2407961338758469E-3</v>
      </c>
      <c r="TK158" s="40">
        <v>-4.1268855333328247E-2</v>
      </c>
      <c r="TL158" s="336" t="s">
        <v>838</v>
      </c>
      <c r="TM158" s="336" t="s">
        <v>851</v>
      </c>
      <c r="TN158" s="336" t="s">
        <v>851</v>
      </c>
      <c r="TO158" s="336" t="s">
        <v>851</v>
      </c>
      <c r="TP158" s="40">
        <v>3.4696429967880249E-2</v>
      </c>
      <c r="TQ158" s="40">
        <v>3.2020799815654755E-2</v>
      </c>
      <c r="TR158" s="40">
        <v>2.5675101205706596E-2</v>
      </c>
      <c r="TS158" s="40">
        <v>1.0314829647541046E-2</v>
      </c>
      <c r="TT158" s="40">
        <v>-6.4015248790383339E-3</v>
      </c>
      <c r="TU158" s="336" t="s">
        <v>840</v>
      </c>
      <c r="TV158" s="336" t="s">
        <v>851</v>
      </c>
      <c r="TW158" s="40">
        <v>490</v>
      </c>
      <c r="TX158" s="336" t="s">
        <v>840</v>
      </c>
      <c r="TY158" s="336" t="s">
        <v>851</v>
      </c>
      <c r="TZ158" s="40">
        <v>605.48297119140625</v>
      </c>
      <c r="UA158" s="336" t="s">
        <v>838</v>
      </c>
      <c r="UB158" s="336" t="s">
        <v>851</v>
      </c>
      <c r="UC158" s="40">
        <v>598.68531341048504</v>
      </c>
      <c r="UD158" s="336" t="s">
        <v>840</v>
      </c>
      <c r="UE158" s="336" t="s">
        <v>851</v>
      </c>
      <c r="UF158" s="336" t="s">
        <v>851</v>
      </c>
      <c r="UG158" s="40">
        <v>7.1500532329082489E-2</v>
      </c>
      <c r="UH158" s="40">
        <v>4.9484055489301682E-2</v>
      </c>
      <c r="UI158" s="40">
        <v>1.3124984689056873E-2</v>
      </c>
      <c r="UJ158" s="40">
        <v>2.7608316391706467E-2</v>
      </c>
      <c r="UK158" s="40">
        <v>0.12658074498176575</v>
      </c>
      <c r="UL158" s="336" t="s">
        <v>838</v>
      </c>
      <c r="UM158" s="336" t="s">
        <v>851</v>
      </c>
      <c r="UN158" s="336" t="s">
        <v>851</v>
      </c>
      <c r="UO158" s="336" t="s">
        <v>851</v>
      </c>
      <c r="UP158" s="40">
        <v>5.950423888862133E-3</v>
      </c>
      <c r="UQ158" s="40">
        <v>5.950423888862133E-3</v>
      </c>
      <c r="UR158" s="40">
        <v>-9.2245377600193024E-3</v>
      </c>
      <c r="US158" s="40">
        <v>-1.6146104782819748E-2</v>
      </c>
      <c r="UT158" s="40">
        <v>4.3954197317361832E-2</v>
      </c>
      <c r="UU158" s="336" t="s">
        <v>840</v>
      </c>
    </row>
    <row r="159" spans="1:567">
      <c r="A159" s="336" t="s">
        <v>426</v>
      </c>
      <c r="B159" s="336" t="s">
        <v>197</v>
      </c>
      <c r="C159" s="336" t="s">
        <v>345</v>
      </c>
      <c r="D159" s="40">
        <v>3.9565995335578918E-2</v>
      </c>
      <c r="E159" s="336" t="s">
        <v>470</v>
      </c>
      <c r="F159" s="40">
        <v>8.4226012229919434E-2</v>
      </c>
      <c r="G159" s="336" t="s">
        <v>1741</v>
      </c>
      <c r="H159" s="40">
        <v>0.10236751288175583</v>
      </c>
      <c r="I159" s="336" t="s">
        <v>1447</v>
      </c>
      <c r="J159" s="40">
        <v>6.9147519767284393E-2</v>
      </c>
      <c r="K159" s="336" t="s">
        <v>1803</v>
      </c>
      <c r="L159" s="336" t="s">
        <v>470</v>
      </c>
      <c r="M159" s="40">
        <v>0.51838648319244385</v>
      </c>
      <c r="N159" s="40"/>
      <c r="O159" s="336" t="s">
        <v>1736</v>
      </c>
      <c r="P159" s="40"/>
      <c r="Q159" s="336" t="s">
        <v>1736</v>
      </c>
      <c r="R159" s="40"/>
      <c r="S159" s="336" t="s">
        <v>1736</v>
      </c>
      <c r="T159" s="40"/>
      <c r="U159" s="336" t="s">
        <v>1736</v>
      </c>
      <c r="V159" s="336" t="s">
        <v>851</v>
      </c>
      <c r="W159" s="336" t="s">
        <v>470</v>
      </c>
      <c r="X159" s="40">
        <v>0.50167715549468994</v>
      </c>
      <c r="Y159" s="40"/>
      <c r="Z159" s="336" t="s">
        <v>1736</v>
      </c>
      <c r="AA159" s="40"/>
      <c r="AB159" s="336" t="s">
        <v>1736</v>
      </c>
      <c r="AC159" s="40"/>
      <c r="AD159" s="336" t="s">
        <v>1736</v>
      </c>
      <c r="AE159" s="40"/>
      <c r="AF159" s="336" t="s">
        <v>1736</v>
      </c>
      <c r="AG159" s="336" t="s">
        <v>851</v>
      </c>
      <c r="AH159" s="336" t="s">
        <v>470</v>
      </c>
      <c r="AI159" s="40">
        <v>0.51752066612243652</v>
      </c>
      <c r="AJ159" s="40"/>
      <c r="AK159" s="336" t="s">
        <v>1736</v>
      </c>
      <c r="AL159" s="40"/>
      <c r="AM159" s="336" t="s">
        <v>1736</v>
      </c>
      <c r="AN159" s="40"/>
      <c r="AO159" s="336" t="s">
        <v>1736</v>
      </c>
      <c r="AP159" s="40"/>
      <c r="AQ159" s="336" t="s">
        <v>1736</v>
      </c>
      <c r="AR159" s="336" t="s">
        <v>851</v>
      </c>
      <c r="AS159" s="336" t="s">
        <v>470</v>
      </c>
      <c r="AT159" s="40">
        <v>0.50167655944824219</v>
      </c>
      <c r="AU159" s="40"/>
      <c r="AV159" s="336" t="s">
        <v>1736</v>
      </c>
      <c r="AW159" s="40"/>
      <c r="AX159" s="336" t="s">
        <v>1736</v>
      </c>
      <c r="AY159" s="40"/>
      <c r="AZ159" s="336" t="s">
        <v>1736</v>
      </c>
      <c r="BA159" s="40"/>
      <c r="BB159" s="336" t="s">
        <v>1736</v>
      </c>
      <c r="BC159" s="336" t="s">
        <v>851</v>
      </c>
      <c r="BD159" s="336" t="s">
        <v>470</v>
      </c>
      <c r="BE159" s="40">
        <v>2.4951505661010742</v>
      </c>
      <c r="BF159" s="336" t="s">
        <v>827</v>
      </c>
      <c r="BG159" s="40">
        <v>1.5549882650375366</v>
      </c>
      <c r="BH159" s="336" t="s">
        <v>1447</v>
      </c>
      <c r="BI159" s="40">
        <v>1.9468907117843628</v>
      </c>
      <c r="BJ159" s="336" t="s">
        <v>1803</v>
      </c>
      <c r="BK159" s="40">
        <v>2.9272511005401611</v>
      </c>
      <c r="BL159" s="336" t="s">
        <v>851</v>
      </c>
      <c r="BM159" s="40">
        <v>2.4988572597503662</v>
      </c>
      <c r="BN159" s="336" t="s">
        <v>838</v>
      </c>
      <c r="BO159" s="336" t="s">
        <v>851</v>
      </c>
      <c r="BP159" s="336" t="s">
        <v>470</v>
      </c>
      <c r="BQ159" s="40">
        <v>9.827224537730217E-3</v>
      </c>
      <c r="BR159" s="40">
        <v>9.4302324578166008E-3</v>
      </c>
      <c r="BS159" s="40">
        <v>9.5276664942502975E-3</v>
      </c>
      <c r="BT159" s="40">
        <v>9.6608968451619148E-3</v>
      </c>
      <c r="BU159" s="40">
        <v>9.6608875319361687E-3</v>
      </c>
      <c r="BV159" s="336" t="s">
        <v>851</v>
      </c>
      <c r="BW159" s="336" t="s">
        <v>827</v>
      </c>
      <c r="BX159" s="40">
        <v>1.096789538860321E-2</v>
      </c>
      <c r="BY159" s="40">
        <v>1.1309581808745861E-2</v>
      </c>
      <c r="BZ159" s="40">
        <v>1.1102353222668171E-2</v>
      </c>
      <c r="CA159" s="40">
        <v>8.1883016973733902E-3</v>
      </c>
      <c r="CB159" s="40">
        <v>7.3778480291366577E-3</v>
      </c>
      <c r="CC159" s="336" t="s">
        <v>851</v>
      </c>
      <c r="CD159" s="336" t="s">
        <v>1447</v>
      </c>
      <c r="CE159" s="40">
        <v>1.0644513182342052E-2</v>
      </c>
      <c r="CF159" s="40">
        <v>1.0479261167347431E-2</v>
      </c>
      <c r="CG159" s="40">
        <v>9.2108063399791718E-3</v>
      </c>
      <c r="CH159" s="40">
        <v>7.3778452351689339E-3</v>
      </c>
      <c r="CI159" s="40">
        <v>7.3778238147497177E-3</v>
      </c>
      <c r="CJ159" s="336" t="s">
        <v>851</v>
      </c>
      <c r="CK159" s="336" t="s">
        <v>1803</v>
      </c>
      <c r="CL159" s="40">
        <v>1.0326643474400043E-2</v>
      </c>
      <c r="CM159" s="40">
        <v>9.8608452826738358E-3</v>
      </c>
      <c r="CN159" s="40">
        <v>7.7830664813518524E-3</v>
      </c>
      <c r="CO159" s="40">
        <v>7.3778307996690273E-3</v>
      </c>
      <c r="CP159" s="40">
        <v>7.3778685182332993E-3</v>
      </c>
      <c r="CQ159" s="336" t="s">
        <v>851</v>
      </c>
      <c r="CR159" s="40">
        <v>2.653728723526001</v>
      </c>
      <c r="CS159" s="40">
        <v>3.0247302055358887</v>
      </c>
      <c r="CT159" s="40">
        <v>3.4621942043304443</v>
      </c>
      <c r="CU159" s="40">
        <v>3.9851944446563721</v>
      </c>
      <c r="CV159" s="40">
        <v>4.3857183456420898</v>
      </c>
      <c r="CW159" s="336" t="s">
        <v>1741</v>
      </c>
      <c r="CX159" s="336" t="s">
        <v>851</v>
      </c>
      <c r="CY159" s="40">
        <v>2.8671700954437256</v>
      </c>
      <c r="CZ159" s="40">
        <v>3.2828521728515625</v>
      </c>
      <c r="DA159" s="40">
        <v>3.7685298919677734</v>
      </c>
      <c r="DB159" s="40">
        <v>4.2396225929260254</v>
      </c>
      <c r="DC159" s="40">
        <v>4.6048622131347656</v>
      </c>
      <c r="DD159" s="336" t="s">
        <v>1447</v>
      </c>
      <c r="DE159" s="336" t="s">
        <v>851</v>
      </c>
      <c r="DF159" s="40">
        <v>4.7509579658508301</v>
      </c>
      <c r="DG159" s="336" t="s">
        <v>1803</v>
      </c>
      <c r="DH159" s="336" t="s">
        <v>851</v>
      </c>
      <c r="DI159" s="336" t="s">
        <v>851</v>
      </c>
      <c r="DJ159" s="336">
        <v>5</v>
      </c>
      <c r="DK159" s="336" t="s">
        <v>1738</v>
      </c>
      <c r="DL159" s="336" t="s">
        <v>851</v>
      </c>
      <c r="DM159" s="336" t="s">
        <v>851</v>
      </c>
      <c r="DN159" s="336" t="s">
        <v>470</v>
      </c>
      <c r="DO159" s="40">
        <v>2.4838317767716944E-4</v>
      </c>
      <c r="DP159" s="40">
        <v>6.6777346655726433E-3</v>
      </c>
      <c r="DQ159" s="40">
        <v>6.404221523553133E-3</v>
      </c>
      <c r="DR159" s="40">
        <v>4.8264935612678528E-3</v>
      </c>
      <c r="DS159" s="40">
        <v>7.9046227037906647E-3</v>
      </c>
      <c r="DT159" s="336" t="s">
        <v>851</v>
      </c>
      <c r="DU159" s="336" t="s">
        <v>470</v>
      </c>
      <c r="DV159" s="40">
        <v>7.7449996024370193E-3</v>
      </c>
      <c r="DW159" s="40">
        <v>7.1666669100522995E-3</v>
      </c>
      <c r="DX159" s="40">
        <v>6.9000003859400749E-3</v>
      </c>
      <c r="DY159" s="40">
        <v>6.199999712407589E-3</v>
      </c>
      <c r="DZ159" s="40">
        <v>1.4999997802078724E-4</v>
      </c>
      <c r="EA159" s="336" t="s">
        <v>851</v>
      </c>
      <c r="EB159" s="336" t="s">
        <v>470</v>
      </c>
      <c r="EC159" s="40">
        <v>3.435768885537982E-3</v>
      </c>
      <c r="ED159" s="40">
        <v>5.2266726270318031E-3</v>
      </c>
      <c r="EE159" s="40">
        <v>5.2354913204908371E-3</v>
      </c>
      <c r="EF159" s="40">
        <v>4.9662156961858273E-3</v>
      </c>
      <c r="EG159" s="40">
        <v>1.3287917245179415E-3</v>
      </c>
      <c r="EH159" s="336" t="s">
        <v>851</v>
      </c>
      <c r="EI159" s="336" t="s">
        <v>470</v>
      </c>
      <c r="EJ159" s="40">
        <v>1.1610358953475952E-2</v>
      </c>
      <c r="EK159" s="40">
        <v>6.5970621071755886E-3</v>
      </c>
      <c r="EL159" s="40">
        <v>3.3070479985326529E-3</v>
      </c>
      <c r="EM159" s="40">
        <v>1.5682466328144073E-3</v>
      </c>
      <c r="EN159" s="40">
        <v>1.8855860689654946E-3</v>
      </c>
      <c r="EO159" s="336" t="s">
        <v>851</v>
      </c>
      <c r="EP159" s="336" t="s">
        <v>851</v>
      </c>
      <c r="EQ159" s="336" t="s">
        <v>851</v>
      </c>
      <c r="ER159" s="40">
        <v>0.64510000000000001</v>
      </c>
      <c r="ES159" s="336" t="s">
        <v>1739</v>
      </c>
      <c r="ET159" s="336" t="s">
        <v>851</v>
      </c>
      <c r="EU159" s="336" t="s">
        <v>851</v>
      </c>
      <c r="EV159" s="40">
        <v>0.80010000000000003</v>
      </c>
      <c r="EW159" s="336" t="s">
        <v>1739</v>
      </c>
      <c r="EX159" s="336" t="s">
        <v>851</v>
      </c>
      <c r="EY159" s="336" t="s">
        <v>851</v>
      </c>
      <c r="EZ159" s="40">
        <v>0.50170000000000003</v>
      </c>
      <c r="FA159" s="336" t="s">
        <v>1739</v>
      </c>
      <c r="FB159" s="336" t="s">
        <v>851</v>
      </c>
      <c r="FC159" s="40">
        <v>-2.8588799759745598E-3</v>
      </c>
      <c r="FD159" s="40">
        <v>-2.1882501896470785E-3</v>
      </c>
      <c r="FE159" s="40">
        <v>-2.7035882696509361E-2</v>
      </c>
      <c r="FF159" s="40">
        <v>-4.2746275663375854E-2</v>
      </c>
      <c r="FG159" s="40">
        <v>-3.3999990671873093E-2</v>
      </c>
      <c r="FH159" s="336" t="s">
        <v>838</v>
      </c>
      <c r="FI159" s="336" t="s">
        <v>851</v>
      </c>
      <c r="FJ159" s="40">
        <v>-4.707536194473505E-3</v>
      </c>
      <c r="FK159" s="40">
        <v>-2.4239802733063698E-3</v>
      </c>
      <c r="FL159" s="40">
        <v>-2.6267383247613907E-2</v>
      </c>
      <c r="FM159" s="40">
        <v>-3.8491580635309219E-2</v>
      </c>
      <c r="FN159" s="40">
        <v>8.4815674927085638E-4</v>
      </c>
      <c r="FO159" s="336" t="s">
        <v>840</v>
      </c>
      <c r="FP159" s="336" t="s">
        <v>851</v>
      </c>
      <c r="FQ159" s="40">
        <v>0.17520558834075928</v>
      </c>
      <c r="FR159" s="336" t="s">
        <v>840</v>
      </c>
      <c r="FS159" s="336" t="s">
        <v>851</v>
      </c>
      <c r="FT159" s="336" t="s">
        <v>851</v>
      </c>
      <c r="FU159" s="40">
        <v>3.5042561590671539E-2</v>
      </c>
      <c r="FV159" s="40">
        <v>3.5077080130577087E-2</v>
      </c>
      <c r="FW159" s="40">
        <v>4.0440592914819717E-2</v>
      </c>
      <c r="FX159" s="40">
        <v>4.8021573573350906E-2</v>
      </c>
      <c r="FY159" s="40">
        <v>2.1737175062298775E-2</v>
      </c>
      <c r="FZ159" s="336" t="s">
        <v>840</v>
      </c>
      <c r="GA159" s="336" t="s">
        <v>851</v>
      </c>
      <c r="GB159" s="336" t="s">
        <v>851</v>
      </c>
      <c r="GC159" s="336" t="s">
        <v>851</v>
      </c>
      <c r="GD159" s="336" t="s">
        <v>851</v>
      </c>
      <c r="GE159" s="336" t="s">
        <v>851</v>
      </c>
      <c r="GF159" s="336" t="s">
        <v>851</v>
      </c>
      <c r="GG159" s="336" t="s">
        <v>851</v>
      </c>
      <c r="GH159" s="336" t="s">
        <v>851</v>
      </c>
      <c r="GI159" s="336" t="s">
        <v>851</v>
      </c>
      <c r="GJ159" s="336" t="s">
        <v>851</v>
      </c>
      <c r="GK159" s="40">
        <v>46719698</v>
      </c>
      <c r="GL159" s="40">
        <v>47225119</v>
      </c>
      <c r="GM159" s="40">
        <v>47702163</v>
      </c>
      <c r="GN159" s="40">
        <v>48148907</v>
      </c>
      <c r="GO159" s="40">
        <v>48564489</v>
      </c>
      <c r="GP159" s="40">
        <v>48949931</v>
      </c>
      <c r="GQ159" s="40">
        <v>49301049</v>
      </c>
      <c r="GR159" s="40">
        <v>49621479</v>
      </c>
      <c r="GS159" s="40">
        <v>49929642</v>
      </c>
      <c r="GT159" s="40">
        <v>50250366</v>
      </c>
      <c r="GU159" s="40">
        <v>50600827</v>
      </c>
      <c r="GV159" s="40">
        <v>50990612</v>
      </c>
      <c r="GW159" s="40">
        <v>51413703</v>
      </c>
      <c r="GX159" s="40">
        <v>51852464</v>
      </c>
      <c r="GY159" s="40">
        <v>52280816</v>
      </c>
      <c r="GZ159" s="40">
        <v>52680724</v>
      </c>
      <c r="HA159" s="40">
        <v>53045199</v>
      </c>
      <c r="HB159" s="40">
        <v>53382521</v>
      </c>
      <c r="HC159" s="40">
        <v>53708318</v>
      </c>
      <c r="HD159" s="40">
        <v>54045422</v>
      </c>
      <c r="HE159" s="40">
        <v>54409794</v>
      </c>
      <c r="HF159" s="40">
        <v>54806000</v>
      </c>
      <c r="HG159" s="40">
        <v>55227000</v>
      </c>
      <c r="HH159" s="40">
        <v>55664000</v>
      </c>
      <c r="HI159" s="40">
        <v>56101000</v>
      </c>
      <c r="HJ159" s="40">
        <v>56528000</v>
      </c>
      <c r="HK159" s="40">
        <v>56943000</v>
      </c>
      <c r="HL159" s="40">
        <v>57346000</v>
      </c>
      <c r="HM159" s="40">
        <v>57736000</v>
      </c>
      <c r="HN159" s="40">
        <v>58114000</v>
      </c>
      <c r="HO159" s="40">
        <v>58478000</v>
      </c>
      <c r="HP159" s="40">
        <v>58829000</v>
      </c>
      <c r="HQ159" s="40">
        <v>59164000</v>
      </c>
      <c r="HR159" s="40">
        <v>59482000</v>
      </c>
      <c r="HS159" s="40">
        <v>59782000</v>
      </c>
      <c r="HT159" s="40">
        <v>60065000</v>
      </c>
      <c r="HU159" s="40">
        <v>60329000</v>
      </c>
      <c r="HV159" s="40">
        <v>60574000</v>
      </c>
      <c r="HW159" s="40">
        <v>60801000</v>
      </c>
      <c r="HX159" s="40">
        <v>61010000</v>
      </c>
      <c r="HY159" s="40">
        <v>61202000</v>
      </c>
      <c r="HZ159" s="40">
        <v>61376000</v>
      </c>
      <c r="IA159" s="40">
        <v>61533000</v>
      </c>
      <c r="IB159" s="40">
        <v>61674000</v>
      </c>
      <c r="IC159" s="40">
        <v>61800000</v>
      </c>
      <c r="ID159" s="40">
        <v>61910000</v>
      </c>
      <c r="IE159" s="40">
        <v>62005000</v>
      </c>
      <c r="IF159" s="40">
        <v>62086000</v>
      </c>
      <c r="IG159" s="40">
        <v>62154000</v>
      </c>
      <c r="IH159" s="40">
        <v>62210000</v>
      </c>
      <c r="II159" s="40">
        <v>62253000</v>
      </c>
      <c r="IJ159" s="336" t="s">
        <v>851</v>
      </c>
      <c r="IK159" s="336" t="s">
        <v>851</v>
      </c>
      <c r="IL159" s="336" t="s">
        <v>851</v>
      </c>
      <c r="IM159" s="40">
        <v>6.8947412073612213E-3</v>
      </c>
      <c r="IN159" s="40">
        <v>6.3390089198946953E-3</v>
      </c>
      <c r="IO159" s="40">
        <v>6.0845166444778442E-3</v>
      </c>
      <c r="IP159" s="40">
        <v>6.2569542787969112E-3</v>
      </c>
      <c r="IQ159" s="40">
        <v>6.7193331196904182E-3</v>
      </c>
      <c r="IR159" s="40">
        <v>7.2555025108158588E-3</v>
      </c>
      <c r="IS159" s="40">
        <v>7.6522869057953358E-3</v>
      </c>
      <c r="IT159" s="40">
        <v>7.8816544264554977E-3</v>
      </c>
      <c r="IU159" s="40">
        <v>7.8200194984674454E-3</v>
      </c>
      <c r="IV159" s="40">
        <v>7.582453079521656E-3</v>
      </c>
      <c r="IW159" s="40">
        <v>7.3146768845617771E-3</v>
      </c>
      <c r="IX159" s="40">
        <v>7.052326574921608E-3</v>
      </c>
      <c r="IY159" s="40">
        <v>6.7778020165860653E-3</v>
      </c>
      <c r="IZ159" s="40">
        <v>6.5257027745246887E-3</v>
      </c>
      <c r="JA159" s="40">
        <v>6.244016345590353E-3</v>
      </c>
      <c r="JB159" s="40">
        <v>5.9843156486749649E-3</v>
      </c>
      <c r="JC159" s="40">
        <v>5.6783179752528667E-3</v>
      </c>
      <c r="JD159" s="40">
        <v>5.3604971617460251E-3</v>
      </c>
      <c r="JE159" s="40">
        <v>5.0308667123317719E-3</v>
      </c>
      <c r="JF159" s="40">
        <v>4.7226967290043831E-3</v>
      </c>
      <c r="JG159" s="40">
        <v>4.3856077827513218E-3</v>
      </c>
      <c r="JH159" s="40">
        <v>4.0528411045670509E-3</v>
      </c>
      <c r="JI159" s="40">
        <v>3.7404780741780996E-3</v>
      </c>
      <c r="JJ159" s="40">
        <v>3.4315490629523993E-3</v>
      </c>
      <c r="JK159" s="40">
        <v>3.1420835293829441E-3</v>
      </c>
      <c r="JL159" s="40">
        <v>2.8390104416757822E-3</v>
      </c>
      <c r="JM159" s="40">
        <v>2.5547370314598083E-3</v>
      </c>
      <c r="JN159" s="40">
        <v>2.2888320963829756E-3</v>
      </c>
      <c r="JO159" s="40">
        <v>2.0409161224961281E-3</v>
      </c>
      <c r="JP159" s="40">
        <v>1.7783531220629811E-3</v>
      </c>
      <c r="JQ159" s="40">
        <v>1.5333094634115696E-3</v>
      </c>
      <c r="JR159" s="40">
        <v>1.3054937589913607E-3</v>
      </c>
      <c r="JS159" s="40">
        <v>1.0946555994451046E-3</v>
      </c>
      <c r="JT159" s="40">
        <v>9.0058223577216268E-4</v>
      </c>
      <c r="JU159" s="40">
        <v>6.9096841616556048E-4</v>
      </c>
      <c r="JV159" s="336" t="s">
        <v>1740</v>
      </c>
      <c r="JW159" s="336" t="s">
        <v>851</v>
      </c>
      <c r="JX159" s="336" t="s">
        <v>851</v>
      </c>
      <c r="JY159" s="336" t="s">
        <v>851</v>
      </c>
      <c r="JZ159" s="336" t="s">
        <v>851</v>
      </c>
      <c r="KA159" s="336" t="s">
        <v>1740</v>
      </c>
      <c r="KB159" s="40">
        <v>0.48198990203703401</v>
      </c>
      <c r="KC159" s="40">
        <v>0.48197332618169597</v>
      </c>
      <c r="KD159" s="40">
        <v>0.48194807060535799</v>
      </c>
      <c r="KE159" s="40">
        <v>0.48192103130096198</v>
      </c>
      <c r="KF159" s="40">
        <v>0.48190327758010704</v>
      </c>
      <c r="KG159" s="40">
        <v>0.48190202668291698</v>
      </c>
      <c r="KH159" s="40">
        <v>0.48191835297491303</v>
      </c>
      <c r="KI159" s="40">
        <v>0.48194623543144099</v>
      </c>
      <c r="KJ159" s="40">
        <v>0.48197705583776002</v>
      </c>
      <c r="KK159" s="40">
        <v>0.48199953491113001</v>
      </c>
      <c r="KL159" s="40">
        <v>0.482005979535304</v>
      </c>
      <c r="KM159" s="40">
        <v>0.48199345960681805</v>
      </c>
      <c r="KN159" s="40">
        <v>0.48196503077439401</v>
      </c>
      <c r="KO159" s="40">
        <v>0.48192596233182899</v>
      </c>
      <c r="KP159" s="40">
        <v>0.48188438522861998</v>
      </c>
      <c r="KQ159" s="40">
        <v>0.48184592317619701</v>
      </c>
      <c r="KR159" s="40">
        <v>0.48181174716356701</v>
      </c>
      <c r="KS159" s="40">
        <v>0.481780075528778</v>
      </c>
      <c r="KT159" s="40">
        <v>0.48175006926897401</v>
      </c>
      <c r="KU159" s="40">
        <v>0.48172035031993199</v>
      </c>
      <c r="KV159" s="40">
        <v>0.48168973954207095</v>
      </c>
      <c r="KW159" s="40">
        <v>0.48165815618126601</v>
      </c>
      <c r="KX159" s="40">
        <v>0.48162607425259302</v>
      </c>
      <c r="KY159" s="40">
        <v>0.48159318764385101</v>
      </c>
      <c r="KZ159" s="40">
        <v>0.48155878087681697</v>
      </c>
      <c r="LA159" s="40">
        <v>0.48152246321624503</v>
      </c>
      <c r="LB159" s="40">
        <v>0.48148408534591702</v>
      </c>
      <c r="LC159" s="40">
        <v>0.48144336069059501</v>
      </c>
      <c r="LD159" s="40">
        <v>0.48140036618086801</v>
      </c>
      <c r="LE159" s="40">
        <v>0.481354802144076</v>
      </c>
      <c r="LF159" s="40">
        <v>0.48130670198904801</v>
      </c>
      <c r="LG159" s="40">
        <v>0.48125594476551697</v>
      </c>
      <c r="LH159" s="40">
        <v>0.48120243325273598</v>
      </c>
      <c r="LI159" s="40">
        <v>0.48114585629533302</v>
      </c>
      <c r="LJ159" s="40">
        <v>0.48108576393251901</v>
      </c>
      <c r="LK159" s="40">
        <v>0.481021870877686</v>
      </c>
      <c r="LL159" s="336" t="s">
        <v>851</v>
      </c>
      <c r="LM159" s="336" t="s">
        <v>851</v>
      </c>
      <c r="LN159" s="336" t="s">
        <v>1740</v>
      </c>
      <c r="LO159" s="40">
        <v>0.67014098167419434</v>
      </c>
      <c r="LP159" s="40">
        <v>0.67317187786102295</v>
      </c>
      <c r="LQ159" s="40">
        <v>0.67592251300811768</v>
      </c>
      <c r="LR159" s="40">
        <v>0.67844313383102417</v>
      </c>
      <c r="LS159" s="40">
        <v>0.68073892593383789</v>
      </c>
      <c r="LT159" s="40">
        <v>0.68278318643569946</v>
      </c>
      <c r="LU159" s="40">
        <v>0.68419516086578369</v>
      </c>
      <c r="LV159" s="40">
        <v>0.68567907810211182</v>
      </c>
      <c r="LW159" s="40">
        <v>0.68703293800354004</v>
      </c>
      <c r="LX159" s="40">
        <v>0.68802696466445923</v>
      </c>
      <c r="LY159" s="40">
        <v>0.68859678506851196</v>
      </c>
      <c r="LZ159" s="40">
        <v>0.68863600492477417</v>
      </c>
      <c r="MA159" s="40">
        <v>0.68834793567657471</v>
      </c>
      <c r="MB159" s="40">
        <v>0.6878204345703125</v>
      </c>
      <c r="MC159" s="40">
        <v>0.68720102310180664</v>
      </c>
      <c r="MD159" s="40">
        <v>0.68660008907318115</v>
      </c>
      <c r="ME159" s="40">
        <v>0.68559724092483521</v>
      </c>
      <c r="MF159" s="40">
        <v>0.6847069263458252</v>
      </c>
      <c r="MG159" s="40">
        <v>0.68392115831375122</v>
      </c>
      <c r="MH159" s="40">
        <v>0.68319892883300781</v>
      </c>
      <c r="MI159" s="40">
        <v>0.68252724409103394</v>
      </c>
      <c r="MJ159" s="40">
        <v>0.68156278133392334</v>
      </c>
      <c r="MK159" s="40">
        <v>0.68078714609146118</v>
      </c>
      <c r="ML159" s="40">
        <v>0.68015331029891968</v>
      </c>
      <c r="MM159" s="40">
        <v>0.67965906858444214</v>
      </c>
      <c r="MN159" s="40">
        <v>0.67925882339477539</v>
      </c>
      <c r="MO159" s="40">
        <v>0.67860400676727295</v>
      </c>
      <c r="MP159" s="40">
        <v>0.67809140682220459</v>
      </c>
      <c r="MQ159" s="40">
        <v>0.67774105072021484</v>
      </c>
      <c r="MR159" s="40">
        <v>0.67752426862716675</v>
      </c>
      <c r="MS159" s="40">
        <v>0.67746728658676147</v>
      </c>
      <c r="MT159" s="40">
        <v>0.6770099401473999</v>
      </c>
      <c r="MU159" s="40">
        <v>0.67675483226776123</v>
      </c>
      <c r="MV159" s="40">
        <v>0.67664188146591187</v>
      </c>
      <c r="MW159" s="40">
        <v>0.67661148309707642</v>
      </c>
      <c r="MX159" s="40">
        <v>0.67659389972686768</v>
      </c>
      <c r="MY159" s="336" t="s">
        <v>851</v>
      </c>
      <c r="MZ159" s="336" t="s">
        <v>1740</v>
      </c>
      <c r="NA159" s="40">
        <v>0.63635778427124023</v>
      </c>
      <c r="NB159" s="40">
        <v>0.63833695650100708</v>
      </c>
      <c r="NC159" s="40">
        <v>0.64029467105865479</v>
      </c>
      <c r="ND159" s="40">
        <v>0.64216995239257813</v>
      </c>
      <c r="NE159" s="40">
        <v>0.64381325244903564</v>
      </c>
      <c r="NF159" s="40">
        <v>0.64511388540267944</v>
      </c>
      <c r="NG159" s="40">
        <v>0.64602416753768921</v>
      </c>
      <c r="NH159" s="40">
        <v>0.64692991971969604</v>
      </c>
      <c r="NI159" s="40">
        <v>0.6476178765296936</v>
      </c>
      <c r="NJ159" s="40">
        <v>0.647849440574646</v>
      </c>
      <c r="NK159" s="40">
        <v>0.64753752946853638</v>
      </c>
      <c r="NL159" s="40">
        <v>0.64680469036102295</v>
      </c>
      <c r="NM159" s="40">
        <v>0.6456073522567749</v>
      </c>
      <c r="NN159" s="40">
        <v>0.64410418272018433</v>
      </c>
      <c r="NO159" s="40">
        <v>0.6425129771232605</v>
      </c>
      <c r="NP159" s="40">
        <v>0.64099317789077759</v>
      </c>
      <c r="NQ159" s="40">
        <v>0.63936156034469604</v>
      </c>
      <c r="NR159" s="40">
        <v>0.63783717155456543</v>
      </c>
      <c r="NS159" s="40">
        <v>0.63644462823867798</v>
      </c>
      <c r="NT159" s="40">
        <v>0.63509082794189453</v>
      </c>
      <c r="NU159" s="40">
        <v>0.63376343250274658</v>
      </c>
      <c r="NV159" s="40">
        <v>0.63239902257919312</v>
      </c>
      <c r="NW159" s="40">
        <v>0.63116186857223511</v>
      </c>
      <c r="NX159" s="40">
        <v>0.63007187843322754</v>
      </c>
      <c r="NY159" s="40">
        <v>0.62910997867584229</v>
      </c>
      <c r="NZ159" s="40">
        <v>0.62824743986129761</v>
      </c>
      <c r="OA159" s="40">
        <v>0.6274113655090332</v>
      </c>
      <c r="OB159" s="40">
        <v>0.62668812274932861</v>
      </c>
      <c r="OC159" s="40">
        <v>0.62609851360321045</v>
      </c>
      <c r="OD159" s="40">
        <v>0.6255987286567688</v>
      </c>
      <c r="OE159" s="40">
        <v>0.6251978874206543</v>
      </c>
      <c r="OF159" s="40">
        <v>0.62457865476608276</v>
      </c>
      <c r="OG159" s="40">
        <v>0.62408596277236938</v>
      </c>
      <c r="OH159" s="40">
        <v>0.62361234426498413</v>
      </c>
      <c r="OI159" s="40">
        <v>0.62314742803573608</v>
      </c>
      <c r="OJ159" s="40">
        <v>0.62255632877349854</v>
      </c>
      <c r="OK159" s="336" t="s">
        <v>851</v>
      </c>
      <c r="OL159" s="336" t="s">
        <v>851</v>
      </c>
      <c r="OM159" s="336" t="s">
        <v>1740</v>
      </c>
      <c r="ON159" s="40">
        <v>0.57586878538131714</v>
      </c>
      <c r="OO159" s="40">
        <v>0.57900208234786987</v>
      </c>
      <c r="OP159" s="40">
        <v>0.58176404237747192</v>
      </c>
      <c r="OQ159" s="40">
        <v>0.58431810140609741</v>
      </c>
      <c r="OR159" s="40">
        <v>0.58688533306121826</v>
      </c>
      <c r="OS159" s="40">
        <v>0.58957856893539429</v>
      </c>
      <c r="OT159" s="40">
        <v>0.59210669994354248</v>
      </c>
      <c r="OU159" s="40">
        <v>0.59510743618011475</v>
      </c>
      <c r="OV159" s="40">
        <v>0.59826815128326416</v>
      </c>
      <c r="OW159" s="40">
        <v>0.60120141506195068</v>
      </c>
      <c r="OX159" s="40">
        <v>0.60370081663131714</v>
      </c>
      <c r="OY159" s="40">
        <v>0.60565829277038574</v>
      </c>
      <c r="OZ159" s="40">
        <v>0.60733091831207275</v>
      </c>
      <c r="PA159" s="40">
        <v>0.60866701602935791</v>
      </c>
      <c r="PB159" s="40">
        <v>0.60966378450393677</v>
      </c>
      <c r="PC159" s="40">
        <v>0.61036628484725952</v>
      </c>
      <c r="PD159" s="40">
        <v>0.61034524440765381</v>
      </c>
      <c r="PE159" s="40">
        <v>0.61008381843566895</v>
      </c>
      <c r="PF159" s="40">
        <v>0.60968023538589478</v>
      </c>
      <c r="PG159" s="40">
        <v>0.60926365852355957</v>
      </c>
      <c r="PH159" s="40">
        <v>0.60892367362976074</v>
      </c>
      <c r="PI159" s="40">
        <v>0.60829782485961914</v>
      </c>
      <c r="PJ159" s="40">
        <v>0.60785156488418579</v>
      </c>
      <c r="PK159" s="40">
        <v>0.60757225751876831</v>
      </c>
      <c r="PL159" s="40">
        <v>0.60740864276885986</v>
      </c>
      <c r="PM159" s="40">
        <v>0.6072840690612793</v>
      </c>
      <c r="PN159" s="40">
        <v>0.60688215494155884</v>
      </c>
      <c r="PO159" s="40">
        <v>0.60661756992340088</v>
      </c>
      <c r="PP159" s="40">
        <v>0.60651165246963501</v>
      </c>
      <c r="PQ159" s="40">
        <v>0.60655337572097778</v>
      </c>
      <c r="PR159" s="40">
        <v>0.60676789283752441</v>
      </c>
      <c r="PS159" s="40">
        <v>0.60662847757339478</v>
      </c>
      <c r="PT159" s="40">
        <v>0.60670679807662964</v>
      </c>
      <c r="PU159" s="40">
        <v>0.60696011781692505</v>
      </c>
      <c r="PV159" s="40">
        <v>0.6073460578918457</v>
      </c>
      <c r="PW159" s="40">
        <v>0.60777795314788818</v>
      </c>
      <c r="PX159" s="336" t="s">
        <v>851</v>
      </c>
      <c r="PY159" s="336" t="s">
        <v>851</v>
      </c>
      <c r="PZ159" s="40">
        <v>0.76090000000000002</v>
      </c>
      <c r="QA159" s="40">
        <v>0.75590000000000002</v>
      </c>
      <c r="QB159" s="40">
        <v>0.7498999999999999</v>
      </c>
      <c r="QC159" s="40">
        <v>0.74400000000000011</v>
      </c>
      <c r="QD159" s="40">
        <v>0.73790000000000011</v>
      </c>
      <c r="QE159" s="40">
        <v>0.73199999999999998</v>
      </c>
      <c r="QF159" s="40">
        <v>0.72650000000000003</v>
      </c>
      <c r="QG159" s="40">
        <v>0.72160000000000002</v>
      </c>
      <c r="QH159" s="40">
        <v>0.71629999999999994</v>
      </c>
      <c r="QI159" s="40">
        <v>0.71140000000000003</v>
      </c>
      <c r="QJ159" s="40">
        <v>0.70840000000000003</v>
      </c>
      <c r="QK159" s="40">
        <v>0.70450000000000002</v>
      </c>
      <c r="QL159" s="40">
        <v>0.70019999999999993</v>
      </c>
      <c r="QM159" s="40">
        <v>0.69620000000000004</v>
      </c>
      <c r="QN159" s="40">
        <v>0.69279999999999997</v>
      </c>
      <c r="QO159" s="40">
        <v>0.67689999999999995</v>
      </c>
      <c r="QP159" s="40">
        <v>0.66159999999999997</v>
      </c>
      <c r="QQ159" s="40">
        <v>0.66469999999999996</v>
      </c>
      <c r="QR159" s="40">
        <v>0.64510000000000001</v>
      </c>
      <c r="QS159" s="336" t="s">
        <v>851</v>
      </c>
      <c r="QT159" s="336" t="s">
        <v>851</v>
      </c>
      <c r="QU159" s="336" t="s">
        <v>851</v>
      </c>
      <c r="QV159" s="336" t="s">
        <v>851</v>
      </c>
      <c r="QW159" s="40">
        <v>-2.9930466786026955E-2</v>
      </c>
      <c r="QX159" s="336" t="s">
        <v>851</v>
      </c>
      <c r="QY159" s="336" t="s">
        <v>851</v>
      </c>
      <c r="QZ159" s="336" t="s">
        <v>851</v>
      </c>
      <c r="RA159" s="336" t="s">
        <v>851</v>
      </c>
      <c r="RB159" s="336" t="s">
        <v>851</v>
      </c>
      <c r="RC159" s="336" t="s">
        <v>851</v>
      </c>
      <c r="RD159" s="336" t="s">
        <v>851</v>
      </c>
      <c r="RE159" s="336" t="s">
        <v>851</v>
      </c>
      <c r="RF159" s="40">
        <v>0.307</v>
      </c>
      <c r="RG159" s="40">
        <v>2017</v>
      </c>
      <c r="RH159" s="336" t="s">
        <v>840</v>
      </c>
      <c r="RI159" s="336" t="s">
        <v>851</v>
      </c>
      <c r="RJ159" s="40">
        <v>1.3999999999999999E-2</v>
      </c>
      <c r="RK159" s="40">
        <v>2017</v>
      </c>
      <c r="RL159" s="336" t="s">
        <v>840</v>
      </c>
      <c r="RM159" s="336" t="s">
        <v>851</v>
      </c>
      <c r="RN159" s="40">
        <v>0.15</v>
      </c>
      <c r="RO159" s="40">
        <v>2017</v>
      </c>
      <c r="RP159" s="336" t="s">
        <v>840</v>
      </c>
      <c r="RQ159" s="336" t="s">
        <v>851</v>
      </c>
      <c r="RR159" s="40">
        <v>0.54299999999999993</v>
      </c>
      <c r="RS159" s="40">
        <v>2017</v>
      </c>
      <c r="RT159" s="336" t="s">
        <v>840</v>
      </c>
      <c r="RU159" s="336" t="s">
        <v>851</v>
      </c>
      <c r="RV159" s="40">
        <v>0.248</v>
      </c>
      <c r="RW159" s="40">
        <v>2017</v>
      </c>
      <c r="RX159" s="336" t="s">
        <v>840</v>
      </c>
      <c r="RY159" s="336" t="s">
        <v>851</v>
      </c>
      <c r="RZ159" s="336" t="s">
        <v>838</v>
      </c>
      <c r="SA159" s="40">
        <v>0.25606629252433777</v>
      </c>
      <c r="SB159" s="40">
        <v>0.28453412652015686</v>
      </c>
      <c r="SC159" s="40">
        <v>0.31186822056770325</v>
      </c>
      <c r="SD159" s="40">
        <v>0.32648628950119019</v>
      </c>
      <c r="SE159" s="40">
        <v>0.28687310218811035</v>
      </c>
      <c r="SF159" s="336" t="s">
        <v>851</v>
      </c>
      <c r="SG159" s="336" t="s">
        <v>851</v>
      </c>
      <c r="SH159" s="40">
        <v>0.27591899037361145</v>
      </c>
      <c r="SI159" s="40">
        <v>0.27591899037361145</v>
      </c>
      <c r="SJ159" s="40">
        <v>0.29865196347236633</v>
      </c>
      <c r="SK159" s="40">
        <v>0.31382584571838379</v>
      </c>
      <c r="SL159" s="40">
        <v>0.25205183029174805</v>
      </c>
      <c r="SM159" s="336" t="s">
        <v>470</v>
      </c>
      <c r="SN159" s="336" t="s">
        <v>851</v>
      </c>
      <c r="SO159" s="336" t="s">
        <v>851</v>
      </c>
      <c r="SP159" s="40">
        <v>9.1255538165569305E-2</v>
      </c>
      <c r="SQ159" s="40">
        <v>8.122948557138443E-2</v>
      </c>
      <c r="SR159" s="40">
        <v>6.5713278949260712E-2</v>
      </c>
      <c r="SS159" s="40">
        <v>5.6439947336912155E-2</v>
      </c>
      <c r="ST159" s="40">
        <v>3.1253095716238022E-2</v>
      </c>
      <c r="SU159" s="336" t="s">
        <v>838</v>
      </c>
      <c r="SV159" s="336" t="s">
        <v>851</v>
      </c>
      <c r="SW159" s="336" t="s">
        <v>851</v>
      </c>
      <c r="SX159" s="40">
        <v>9.0530641376972198E-2</v>
      </c>
      <c r="SY159" s="40">
        <v>8.0262929201126099E-2</v>
      </c>
      <c r="SZ159" s="40">
        <v>6.4263463020324707E-2</v>
      </c>
      <c r="TA159" s="40">
        <v>5.3541641682386398E-2</v>
      </c>
      <c r="TB159" s="40">
        <v>1.6802284866571426E-2</v>
      </c>
      <c r="TC159" s="336" t="s">
        <v>840</v>
      </c>
      <c r="TD159" s="336" t="s">
        <v>851</v>
      </c>
      <c r="TE159" s="336" t="s">
        <v>851</v>
      </c>
      <c r="TF159" s="336" t="s">
        <v>851</v>
      </c>
      <c r="TG159" s="40">
        <v>8.326297253370285E-2</v>
      </c>
      <c r="TH159" s="40">
        <v>7.3681533336639404E-2</v>
      </c>
      <c r="TI159" s="40">
        <v>5.7708345353603363E-2</v>
      </c>
      <c r="TJ159" s="40">
        <v>4.7610558569431305E-2</v>
      </c>
      <c r="TK159" s="40">
        <v>2.2492283955216408E-2</v>
      </c>
      <c r="TL159" s="336" t="s">
        <v>838</v>
      </c>
      <c r="TM159" s="336" t="s">
        <v>851</v>
      </c>
      <c r="TN159" s="336" t="s">
        <v>851</v>
      </c>
      <c r="TO159" s="336" t="s">
        <v>851</v>
      </c>
      <c r="TP159" s="40">
        <v>8.2667902112007141E-2</v>
      </c>
      <c r="TQ159" s="40">
        <v>7.3134109377861023E-2</v>
      </c>
      <c r="TR159" s="40">
        <v>5.6982763111591339E-2</v>
      </c>
      <c r="TS159" s="40">
        <v>4.6902570873498917E-2</v>
      </c>
      <c r="TT159" s="40">
        <v>1.0545331984758377E-2</v>
      </c>
      <c r="TU159" s="336" t="s">
        <v>840</v>
      </c>
      <c r="TV159" s="336" t="s">
        <v>851</v>
      </c>
      <c r="TW159" s="40">
        <v>1360</v>
      </c>
      <c r="TX159" s="336" t="s">
        <v>840</v>
      </c>
      <c r="TY159" s="336" t="s">
        <v>851</v>
      </c>
      <c r="TZ159" s="40">
        <v>1443.6962890625</v>
      </c>
      <c r="UA159" s="336" t="s">
        <v>838</v>
      </c>
      <c r="UB159" s="336" t="s">
        <v>851</v>
      </c>
      <c r="UC159" s="40">
        <v>1362.7254385804799</v>
      </c>
      <c r="UD159" s="336" t="s">
        <v>840</v>
      </c>
      <c r="UE159" s="336" t="s">
        <v>851</v>
      </c>
      <c r="UF159" s="336" t="s">
        <v>851</v>
      </c>
      <c r="UG159" s="40">
        <v>0.25320741534233093</v>
      </c>
      <c r="UH159" s="40">
        <v>0.28234589099884033</v>
      </c>
      <c r="UI159" s="40">
        <v>0.28483235836029053</v>
      </c>
      <c r="UJ159" s="40">
        <v>0.28374001383781433</v>
      </c>
      <c r="UK159" s="40">
        <v>0.25287312269210815</v>
      </c>
      <c r="UL159" s="336" t="s">
        <v>838</v>
      </c>
      <c r="UM159" s="336" t="s">
        <v>851</v>
      </c>
      <c r="UN159" s="336" t="s">
        <v>851</v>
      </c>
      <c r="UO159" s="336" t="s">
        <v>851</v>
      </c>
      <c r="UP159" s="40">
        <v>0.257647305727005</v>
      </c>
      <c r="UQ159" s="40">
        <v>0.257647305727005</v>
      </c>
      <c r="UR159" s="40">
        <v>0.26937174797058105</v>
      </c>
      <c r="US159" s="40">
        <v>0.26549935340881348</v>
      </c>
      <c r="UT159" s="40">
        <v>0.21408852934837341</v>
      </c>
      <c r="UU159" s="336" t="s">
        <v>840</v>
      </c>
    </row>
    <row r="160" spans="1:567">
      <c r="A160" s="336" t="s">
        <v>425</v>
      </c>
      <c r="B160" s="336" t="s">
        <v>116</v>
      </c>
      <c r="C160" s="336" t="s">
        <v>346</v>
      </c>
      <c r="D160" s="40">
        <v>4.3002188205718994E-2</v>
      </c>
      <c r="E160" s="336" t="s">
        <v>436</v>
      </c>
      <c r="F160" s="40">
        <v>5.4274514317512512E-2</v>
      </c>
      <c r="G160" s="336" t="s">
        <v>1741</v>
      </c>
      <c r="H160" s="40">
        <v>5.3508523851633072E-2</v>
      </c>
      <c r="I160" s="336" t="s">
        <v>1447</v>
      </c>
      <c r="J160" s="40">
        <v>5.7187356054782867E-2</v>
      </c>
      <c r="K160" s="336" t="s">
        <v>1803</v>
      </c>
      <c r="L160" s="336" t="s">
        <v>436</v>
      </c>
      <c r="M160" s="40">
        <v>0.53654587268829346</v>
      </c>
      <c r="N160" s="40"/>
      <c r="O160" s="336" t="s">
        <v>1736</v>
      </c>
      <c r="P160" s="40"/>
      <c r="Q160" s="336" t="s">
        <v>1736</v>
      </c>
      <c r="R160" s="40">
        <v>0.6591833233833313</v>
      </c>
      <c r="S160" s="336" t="s">
        <v>436</v>
      </c>
      <c r="T160" s="40">
        <v>0.53654587268829346</v>
      </c>
      <c r="U160" s="336" t="s">
        <v>436</v>
      </c>
      <c r="V160" s="336" t="s">
        <v>851</v>
      </c>
      <c r="W160" s="336" t="s">
        <v>1741</v>
      </c>
      <c r="X160" s="40">
        <v>0.50405418872833252</v>
      </c>
      <c r="Y160" s="40"/>
      <c r="Z160" s="336" t="s">
        <v>1736</v>
      </c>
      <c r="AA160" s="40"/>
      <c r="AB160" s="336" t="s">
        <v>1736</v>
      </c>
      <c r="AC160" s="40">
        <v>0.69429951906204224</v>
      </c>
      <c r="AD160" s="336" t="s">
        <v>1741</v>
      </c>
      <c r="AE160" s="40">
        <v>0.50405418872833252</v>
      </c>
      <c r="AF160" s="336" t="s">
        <v>1741</v>
      </c>
      <c r="AG160" s="336" t="s">
        <v>851</v>
      </c>
      <c r="AH160" s="336" t="s">
        <v>1447</v>
      </c>
      <c r="AI160" s="40">
        <v>0.51372939348220825</v>
      </c>
      <c r="AJ160" s="40"/>
      <c r="AK160" s="336" t="s">
        <v>1736</v>
      </c>
      <c r="AL160" s="40"/>
      <c r="AM160" s="336" t="s">
        <v>1736</v>
      </c>
      <c r="AN160" s="40">
        <v>0.72026264667510986</v>
      </c>
      <c r="AO160" s="336" t="s">
        <v>1447</v>
      </c>
      <c r="AP160" s="40">
        <v>0.51372939348220825</v>
      </c>
      <c r="AQ160" s="336" t="s">
        <v>1447</v>
      </c>
      <c r="AR160" s="336" t="s">
        <v>851</v>
      </c>
      <c r="AS160" s="336" t="s">
        <v>1803</v>
      </c>
      <c r="AT160" s="40">
        <v>0.51108765602111816</v>
      </c>
      <c r="AU160" s="40"/>
      <c r="AV160" s="336" t="s">
        <v>1736</v>
      </c>
      <c r="AW160" s="40"/>
      <c r="AX160" s="336" t="s">
        <v>1736</v>
      </c>
      <c r="AY160" s="40">
        <v>0.7189374566078186</v>
      </c>
      <c r="AZ160" s="336" t="s">
        <v>1803</v>
      </c>
      <c r="BA160" s="40">
        <v>0.51108765602111816</v>
      </c>
      <c r="BB160" s="336" t="s">
        <v>1803</v>
      </c>
      <c r="BC160" s="336" t="s">
        <v>851</v>
      </c>
      <c r="BD160" s="336" t="s">
        <v>436</v>
      </c>
      <c r="BE160" s="40">
        <v>2.4645428657531738</v>
      </c>
      <c r="BF160" s="336" t="s">
        <v>827</v>
      </c>
      <c r="BG160" s="40">
        <v>3.9183850288391113</v>
      </c>
      <c r="BH160" s="336" t="s">
        <v>1447</v>
      </c>
      <c r="BI160" s="40">
        <v>4.8854732513427734</v>
      </c>
      <c r="BJ160" s="336" t="s">
        <v>1803</v>
      </c>
      <c r="BK160" s="40">
        <v>3.3607180118560791</v>
      </c>
      <c r="BL160" s="336" t="s">
        <v>851</v>
      </c>
      <c r="BM160" s="40">
        <v>2.923757791519165</v>
      </c>
      <c r="BN160" s="336" t="s">
        <v>838</v>
      </c>
      <c r="BO160" s="336" t="s">
        <v>851</v>
      </c>
      <c r="BP160" s="336" t="s">
        <v>436</v>
      </c>
      <c r="BQ160" s="40">
        <v>1.5043126768432558E-4</v>
      </c>
      <c r="BR160" s="40">
        <v>7.8451132867485285E-4</v>
      </c>
      <c r="BS160" s="40">
        <v>4.633147269487381E-3</v>
      </c>
      <c r="BT160" s="40">
        <v>5.0451084971427917E-3</v>
      </c>
      <c r="BU160" s="40">
        <v>5.045152734965086E-3</v>
      </c>
      <c r="BV160" s="336" t="s">
        <v>851</v>
      </c>
      <c r="BW160" s="336" t="s">
        <v>827</v>
      </c>
      <c r="BX160" s="40">
        <v>3.9835451170802116E-3</v>
      </c>
      <c r="BY160" s="40">
        <v>5.7823262177407742E-3</v>
      </c>
      <c r="BZ160" s="40">
        <v>5.7102153077721596E-3</v>
      </c>
      <c r="CA160" s="40">
        <v>5.5386247113347054E-3</v>
      </c>
      <c r="CB160" s="40">
        <v>5.6548956781625748E-3</v>
      </c>
      <c r="CC160" s="336" t="s">
        <v>851</v>
      </c>
      <c r="CD160" s="336" t="s">
        <v>1447</v>
      </c>
      <c r="CE160" s="40">
        <v>4.9863243475556374E-3</v>
      </c>
      <c r="CF160" s="40">
        <v>6.016711238771677E-3</v>
      </c>
      <c r="CG160" s="40">
        <v>5.5690533481538296E-3</v>
      </c>
      <c r="CH160" s="40">
        <v>5.7049458846449852E-3</v>
      </c>
      <c r="CI160" s="40">
        <v>5.8049317449331284E-3</v>
      </c>
      <c r="CJ160" s="336" t="s">
        <v>851</v>
      </c>
      <c r="CK160" s="336" t="s">
        <v>1803</v>
      </c>
      <c r="CL160" s="40">
        <v>5.7881055399775505E-3</v>
      </c>
      <c r="CM160" s="40">
        <v>5.7419580407440662E-3</v>
      </c>
      <c r="CN160" s="40">
        <v>5.6720338761806488E-3</v>
      </c>
      <c r="CO160" s="40">
        <v>5.8054435066878796E-3</v>
      </c>
      <c r="CP160" s="40">
        <v>5.9072757139801979E-3</v>
      </c>
      <c r="CQ160" s="336" t="s">
        <v>851</v>
      </c>
      <c r="CR160" s="40">
        <v>5.6521453857421875</v>
      </c>
      <c r="CS160" s="40">
        <v>5.5822057723999023</v>
      </c>
      <c r="CT160" s="40">
        <v>5.8755984306335449</v>
      </c>
      <c r="CU160" s="40">
        <v>6.1667771339416504</v>
      </c>
      <c r="CV160" s="40">
        <v>6.4409670829772949</v>
      </c>
      <c r="CW160" s="336" t="s">
        <v>1741</v>
      </c>
      <c r="CX160" s="336" t="s">
        <v>851</v>
      </c>
      <c r="CY160" s="40">
        <v>5.6245064735412598</v>
      </c>
      <c r="CZ160" s="40">
        <v>5.7183270454406738</v>
      </c>
      <c r="DA160" s="40">
        <v>6.0605058670043945</v>
      </c>
      <c r="DB160" s="40">
        <v>6.329474925994873</v>
      </c>
      <c r="DC160" s="40">
        <v>6.6118979454040527</v>
      </c>
      <c r="DD160" s="336" t="s">
        <v>1447</v>
      </c>
      <c r="DE160" s="336" t="s">
        <v>851</v>
      </c>
      <c r="DF160" s="40">
        <v>6.7283649444580078</v>
      </c>
      <c r="DG160" s="336" t="s">
        <v>1803</v>
      </c>
      <c r="DH160" s="336" t="s">
        <v>851</v>
      </c>
      <c r="DI160" s="336" t="s">
        <v>851</v>
      </c>
      <c r="DJ160" s="336">
        <v>7</v>
      </c>
      <c r="DK160" s="336" t="s">
        <v>1738</v>
      </c>
      <c r="DL160" s="336" t="s">
        <v>851</v>
      </c>
      <c r="DM160" s="336" t="s">
        <v>851</v>
      </c>
      <c r="DN160" s="336" t="s">
        <v>436</v>
      </c>
      <c r="DO160" s="40">
        <v>3.153930651023984E-3</v>
      </c>
      <c r="DP160" s="40">
        <v>-1.2555539142340422E-3</v>
      </c>
      <c r="DQ160" s="40">
        <v>-3.138603875413537E-3</v>
      </c>
      <c r="DR160" s="40">
        <v>-9.0907895937561989E-3</v>
      </c>
      <c r="DS160" s="40">
        <v>1.5974203124642372E-2</v>
      </c>
      <c r="DT160" s="336" t="s">
        <v>851</v>
      </c>
      <c r="DU160" s="336" t="s">
        <v>827</v>
      </c>
      <c r="DV160" s="40">
        <v>3.0393982888199389E-4</v>
      </c>
      <c r="DW160" s="40">
        <v>6.5779942087829113E-4</v>
      </c>
      <c r="DX160" s="40">
        <v>-1.5007784590125084E-2</v>
      </c>
      <c r="DY160" s="40">
        <v>-7.6686544343829155E-3</v>
      </c>
      <c r="DZ160" s="40">
        <v>-4.9616217613220215E-2</v>
      </c>
      <c r="EA160" s="336" t="s">
        <v>851</v>
      </c>
      <c r="EB160" s="336" t="s">
        <v>1447</v>
      </c>
      <c r="EC160" s="40">
        <v>-5.8665480464696884E-3</v>
      </c>
      <c r="ED160" s="40">
        <v>-6.4382003620266914E-3</v>
      </c>
      <c r="EE160" s="40">
        <v>-2.2209156304597855E-2</v>
      </c>
      <c r="EF160" s="40">
        <v>-1.8718656152486801E-2</v>
      </c>
      <c r="EG160" s="40">
        <v>-4.17330302298069E-2</v>
      </c>
      <c r="EH160" s="336" t="s">
        <v>851</v>
      </c>
      <c r="EI160" s="336" t="s">
        <v>1803</v>
      </c>
      <c r="EJ160" s="40">
        <v>-7.5571415945887566E-3</v>
      </c>
      <c r="EK160" s="40">
        <v>-1.4185936190187931E-2</v>
      </c>
      <c r="EL160" s="40">
        <v>-1.2995198369026184E-2</v>
      </c>
      <c r="EM160" s="40">
        <v>-1.459186989814043E-2</v>
      </c>
      <c r="EN160" s="40">
        <v>-3.2527819275856018E-2</v>
      </c>
      <c r="EO160" s="336" t="s">
        <v>851</v>
      </c>
      <c r="EP160" s="336" t="s">
        <v>851</v>
      </c>
      <c r="EQ160" s="336" t="s">
        <v>851</v>
      </c>
      <c r="ER160" s="40">
        <v>0.60589999999999999</v>
      </c>
      <c r="ES160" s="336" t="s">
        <v>1739</v>
      </c>
      <c r="ET160" s="336" t="s">
        <v>851</v>
      </c>
      <c r="EU160" s="336" t="s">
        <v>851</v>
      </c>
      <c r="EV160" s="40">
        <v>0.64219999999999999</v>
      </c>
      <c r="EW160" s="336" t="s">
        <v>1739</v>
      </c>
      <c r="EX160" s="336" t="s">
        <v>851</v>
      </c>
      <c r="EY160" s="336" t="s">
        <v>851</v>
      </c>
      <c r="EZ160" s="40">
        <v>0.57210000000000005</v>
      </c>
      <c r="FA160" s="336" t="s">
        <v>1739</v>
      </c>
      <c r="FB160" s="336" t="s">
        <v>851</v>
      </c>
      <c r="FC160" s="40">
        <v>-1.7868183553218842E-2</v>
      </c>
      <c r="FD160" s="40">
        <v>-3.6873806267976761E-2</v>
      </c>
      <c r="FE160" s="40">
        <v>-6.9759704172611237E-2</v>
      </c>
      <c r="FF160" s="40">
        <v>-4.6480044722557068E-2</v>
      </c>
      <c r="FG160" s="40">
        <v>2.6296066120266914E-2</v>
      </c>
      <c r="FH160" s="336" t="s">
        <v>838</v>
      </c>
      <c r="FI160" s="336" t="s">
        <v>851</v>
      </c>
      <c r="FJ160" s="40">
        <v>-1.6370100900530815E-2</v>
      </c>
      <c r="FK160" s="40">
        <v>-3.5085823386907578E-2</v>
      </c>
      <c r="FL160" s="40">
        <v>-7.5644165277481079E-2</v>
      </c>
      <c r="FM160" s="40">
        <v>-7.856423407793045E-2</v>
      </c>
      <c r="FN160" s="40">
        <v>-1.7176695168018341E-2</v>
      </c>
      <c r="FO160" s="336" t="s">
        <v>840</v>
      </c>
      <c r="FP160" s="336" t="s">
        <v>851</v>
      </c>
      <c r="FQ160" s="40"/>
      <c r="FR160" s="336" t="s">
        <v>1737</v>
      </c>
      <c r="FS160" s="336" t="s">
        <v>851</v>
      </c>
      <c r="FT160" s="336" t="s">
        <v>851</v>
      </c>
      <c r="FU160" s="40">
        <v>5.1765192300081253E-2</v>
      </c>
      <c r="FV160" s="40">
        <v>5.250096321105957E-2</v>
      </c>
      <c r="FW160" s="40">
        <v>4.0183853358030319E-2</v>
      </c>
      <c r="FX160" s="40">
        <v>2.6460237801074982E-2</v>
      </c>
      <c r="FY160" s="40">
        <v>-1.4044363051652908E-2</v>
      </c>
      <c r="FZ160" s="336" t="s">
        <v>840</v>
      </c>
      <c r="GA160" s="336" t="s">
        <v>851</v>
      </c>
      <c r="GB160" s="336" t="s">
        <v>851</v>
      </c>
      <c r="GC160" s="336" t="s">
        <v>851</v>
      </c>
      <c r="GD160" s="336" t="s">
        <v>851</v>
      </c>
      <c r="GE160" s="336" t="s">
        <v>851</v>
      </c>
      <c r="GF160" s="336" t="s">
        <v>851</v>
      </c>
      <c r="GG160" s="336" t="s">
        <v>851</v>
      </c>
      <c r="GH160" s="336" t="s">
        <v>851</v>
      </c>
      <c r="GI160" s="336" t="s">
        <v>851</v>
      </c>
      <c r="GJ160" s="336" t="s">
        <v>851</v>
      </c>
      <c r="GK160" s="40">
        <v>1794583</v>
      </c>
      <c r="GL160" s="40">
        <v>1823667</v>
      </c>
      <c r="GM160" s="40">
        <v>1851519</v>
      </c>
      <c r="GN160" s="40">
        <v>1879113</v>
      </c>
      <c r="GO160" s="40">
        <v>1907737</v>
      </c>
      <c r="GP160" s="40">
        <v>1938316</v>
      </c>
      <c r="GQ160" s="40">
        <v>1971318</v>
      </c>
      <c r="GR160" s="40">
        <v>2006516</v>
      </c>
      <c r="GS160" s="40">
        <v>2043382</v>
      </c>
      <c r="GT160" s="40">
        <v>2081039</v>
      </c>
      <c r="GU160" s="40">
        <v>2118877</v>
      </c>
      <c r="GV160" s="40">
        <v>2156698</v>
      </c>
      <c r="GW160" s="40">
        <v>2194777</v>
      </c>
      <c r="GX160" s="40">
        <v>2233506</v>
      </c>
      <c r="GY160" s="40">
        <v>2273426</v>
      </c>
      <c r="GZ160" s="40">
        <v>2314901</v>
      </c>
      <c r="HA160" s="40">
        <v>2358044</v>
      </c>
      <c r="HB160" s="40">
        <v>2402623</v>
      </c>
      <c r="HC160" s="40">
        <v>2448300</v>
      </c>
      <c r="HD160" s="40">
        <v>2494524</v>
      </c>
      <c r="HE160" s="40">
        <v>2540916</v>
      </c>
      <c r="HF160" s="40">
        <v>2587000</v>
      </c>
      <c r="HG160" s="40">
        <v>2634000</v>
      </c>
      <c r="HH160" s="40">
        <v>2680000</v>
      </c>
      <c r="HI160" s="40">
        <v>2727000</v>
      </c>
      <c r="HJ160" s="40">
        <v>2774000</v>
      </c>
      <c r="HK160" s="40">
        <v>2821000</v>
      </c>
      <c r="HL160" s="40">
        <v>2868000</v>
      </c>
      <c r="HM160" s="40">
        <v>2916000</v>
      </c>
      <c r="HN160" s="40">
        <v>2963000</v>
      </c>
      <c r="HO160" s="40">
        <v>3011000</v>
      </c>
      <c r="HP160" s="40">
        <v>3059000</v>
      </c>
      <c r="HQ160" s="40">
        <v>3107000</v>
      </c>
      <c r="HR160" s="40">
        <v>3155000</v>
      </c>
      <c r="HS160" s="40">
        <v>3204000</v>
      </c>
      <c r="HT160" s="40">
        <v>3252000</v>
      </c>
      <c r="HU160" s="40">
        <v>3301000</v>
      </c>
      <c r="HV160" s="40">
        <v>3350000</v>
      </c>
      <c r="HW160" s="40">
        <v>3399000</v>
      </c>
      <c r="HX160" s="40">
        <v>3448000</v>
      </c>
      <c r="HY160" s="40">
        <v>3497000</v>
      </c>
      <c r="HZ160" s="40">
        <v>3546000</v>
      </c>
      <c r="IA160" s="40">
        <v>3595000</v>
      </c>
      <c r="IB160" s="40">
        <v>3644000</v>
      </c>
      <c r="IC160" s="40">
        <v>3693000</v>
      </c>
      <c r="ID160" s="40">
        <v>3742000</v>
      </c>
      <c r="IE160" s="40">
        <v>3790000</v>
      </c>
      <c r="IF160" s="40">
        <v>3839000</v>
      </c>
      <c r="IG160" s="40">
        <v>3887000</v>
      </c>
      <c r="IH160" s="40">
        <v>3934000</v>
      </c>
      <c r="II160" s="40">
        <v>3981000</v>
      </c>
      <c r="IJ160" s="336" t="s">
        <v>851</v>
      </c>
      <c r="IK160" s="336" t="s">
        <v>851</v>
      </c>
      <c r="IL160" s="336" t="s">
        <v>851</v>
      </c>
      <c r="IM160" s="40">
        <v>1.8465539440512657E-2</v>
      </c>
      <c r="IN160" s="40">
        <v>1.8728595227003098E-2</v>
      </c>
      <c r="IO160" s="40">
        <v>1.8832849338650703E-2</v>
      </c>
      <c r="IP160" s="40">
        <v>1.8704023212194443E-2</v>
      </c>
      <c r="IQ160" s="40">
        <v>1.8426716327667236E-2</v>
      </c>
      <c r="IR160" s="40">
        <v>1.7974257469177246E-2</v>
      </c>
      <c r="IS160" s="40">
        <v>1.8004700541496277E-2</v>
      </c>
      <c r="IT160" s="40">
        <v>1.7313191667199135E-2</v>
      </c>
      <c r="IU160" s="40">
        <v>1.7385309562087059E-2</v>
      </c>
      <c r="IV160" s="40">
        <v>1.7088217660784721E-2</v>
      </c>
      <c r="IW160" s="40">
        <v>1.6801109537482262E-2</v>
      </c>
      <c r="IX160" s="40">
        <v>1.6523491591215134E-2</v>
      </c>
      <c r="IY160" s="40">
        <v>1.6597891226410866E-2</v>
      </c>
      <c r="IZ160" s="40">
        <v>1.5989454463124275E-2</v>
      </c>
      <c r="JA160" s="40">
        <v>1.6069980338215828E-2</v>
      </c>
      <c r="JB160" s="40">
        <v>1.5815814957022667E-2</v>
      </c>
      <c r="JC160" s="40">
        <v>1.5569564886391163E-2</v>
      </c>
      <c r="JD160" s="40">
        <v>1.5330865979194641E-2</v>
      </c>
      <c r="JE160" s="40">
        <v>1.5411533415317535E-2</v>
      </c>
      <c r="JF160" s="40">
        <v>1.487016212195158E-2</v>
      </c>
      <c r="JG160" s="40">
        <v>1.4955260790884495E-2</v>
      </c>
      <c r="JH160" s="40">
        <v>1.4734893105924129E-2</v>
      </c>
      <c r="JI160" s="40">
        <v>1.4520924538373947E-2</v>
      </c>
      <c r="JJ160" s="40">
        <v>1.4313082210719585E-2</v>
      </c>
      <c r="JK160" s="40">
        <v>1.4111105352640152E-2</v>
      </c>
      <c r="JL160" s="40">
        <v>1.3914749957621098E-2</v>
      </c>
      <c r="JM160" s="40">
        <v>1.3723783195018768E-2</v>
      </c>
      <c r="JN160" s="40">
        <v>1.3537988066673279E-2</v>
      </c>
      <c r="JO160" s="40">
        <v>1.335715688765049E-2</v>
      </c>
      <c r="JP160" s="40">
        <v>1.3181092217564583E-2</v>
      </c>
      <c r="JQ160" s="40">
        <v>1.2745791114866734E-2</v>
      </c>
      <c r="JR160" s="40">
        <v>1.2845897115767002E-2</v>
      </c>
      <c r="JS160" s="40">
        <v>1.2425735592842102E-2</v>
      </c>
      <c r="JT160" s="40">
        <v>1.2019068002700806E-2</v>
      </c>
      <c r="JU160" s="40">
        <v>1.1876324191689491E-2</v>
      </c>
      <c r="JV160" s="336" t="s">
        <v>1740</v>
      </c>
      <c r="JW160" s="336" t="s">
        <v>851</v>
      </c>
      <c r="JX160" s="336" t="s">
        <v>851</v>
      </c>
      <c r="JY160" s="336" t="s">
        <v>851</v>
      </c>
      <c r="JZ160" s="336" t="s">
        <v>851</v>
      </c>
      <c r="KA160" s="336" t="s">
        <v>1740</v>
      </c>
      <c r="KB160" s="40">
        <v>0.48401637910217304</v>
      </c>
      <c r="KC160" s="40">
        <v>0.48416441762749102</v>
      </c>
      <c r="KD160" s="40">
        <v>0.48431526710599199</v>
      </c>
      <c r="KE160" s="40">
        <v>0.484463096842707</v>
      </c>
      <c r="KF160" s="40">
        <v>0.48460628159921498</v>
      </c>
      <c r="KG160" s="40">
        <v>0.48473975526936003</v>
      </c>
      <c r="KH160" s="40">
        <v>0.484860536519303</v>
      </c>
      <c r="KI160" s="40">
        <v>0.48497574295505402</v>
      </c>
      <c r="KJ160" s="40">
        <v>0.48508280367409495</v>
      </c>
      <c r="KK160" s="40">
        <v>0.48518419789554101</v>
      </c>
      <c r="KL160" s="40">
        <v>0.48528332492250004</v>
      </c>
      <c r="KM160" s="40">
        <v>0.48537717357477494</v>
      </c>
      <c r="KN160" s="40">
        <v>0.48546714214147002</v>
      </c>
      <c r="KO160" s="40">
        <v>0.48555381556103905</v>
      </c>
      <c r="KP160" s="40">
        <v>0.485635239601659</v>
      </c>
      <c r="KQ160" s="40">
        <v>0.485709958540264</v>
      </c>
      <c r="KR160" s="40">
        <v>0.48578025981634498</v>
      </c>
      <c r="KS160" s="40">
        <v>0.48584477061019199</v>
      </c>
      <c r="KT160" s="40">
        <v>0.48590546466913404</v>
      </c>
      <c r="KU160" s="40">
        <v>0.48595963316498197</v>
      </c>
      <c r="KV160" s="40">
        <v>0.48600883516576798</v>
      </c>
      <c r="KW160" s="40">
        <v>0.48605217661052896</v>
      </c>
      <c r="KX160" s="40">
        <v>0.486089559617154</v>
      </c>
      <c r="KY160" s="40">
        <v>0.48612157629212599</v>
      </c>
      <c r="KZ160" s="40">
        <v>0.48614650337339099</v>
      </c>
      <c r="LA160" s="40">
        <v>0.48616559083022998</v>
      </c>
      <c r="LB160" s="40">
        <v>0.48617431078825102</v>
      </c>
      <c r="LC160" s="40">
        <v>0.48617777495916698</v>
      </c>
      <c r="LD160" s="40">
        <v>0.48617392461647596</v>
      </c>
      <c r="LE160" s="40">
        <v>0.48616150207943698</v>
      </c>
      <c r="LF160" s="40">
        <v>0.486141287935274</v>
      </c>
      <c r="LG160" s="40">
        <v>0.48611547153523899</v>
      </c>
      <c r="LH160" s="40">
        <v>0.48608175032569301</v>
      </c>
      <c r="LI160" s="40">
        <v>0.48604078251171001</v>
      </c>
      <c r="LJ160" s="40">
        <v>0.48599047790195599</v>
      </c>
      <c r="LK160" s="40">
        <v>0.48593274514113505</v>
      </c>
      <c r="LL160" s="336" t="s">
        <v>851</v>
      </c>
      <c r="LM160" s="336" t="s">
        <v>851</v>
      </c>
      <c r="LN160" s="336" t="s">
        <v>1740</v>
      </c>
      <c r="LO160" s="40">
        <v>0.59353464841842651</v>
      </c>
      <c r="LP160" s="40">
        <v>0.59423613548278809</v>
      </c>
      <c r="LQ160" s="40">
        <v>0.59448570013046265</v>
      </c>
      <c r="LR160" s="40">
        <v>0.59453701972961426</v>
      </c>
      <c r="LS160" s="40">
        <v>0.59486019611358643</v>
      </c>
      <c r="LT160" s="40">
        <v>0.59572923183441162</v>
      </c>
      <c r="LU160" s="40">
        <v>0.59721684455871582</v>
      </c>
      <c r="LV160" s="40">
        <v>0.59870916604995728</v>
      </c>
      <c r="LW160" s="40">
        <v>0.6007462739944458</v>
      </c>
      <c r="LX160" s="40">
        <v>0.60322695970535278</v>
      </c>
      <c r="LY160" s="40">
        <v>0.6059841513633728</v>
      </c>
      <c r="LZ160" s="40">
        <v>0.60900390148162842</v>
      </c>
      <c r="MA160" s="40">
        <v>0.61227333545684814</v>
      </c>
      <c r="MB160" s="40">
        <v>0.61556929349899292</v>
      </c>
      <c r="MC160" s="40">
        <v>0.61930477619171143</v>
      </c>
      <c r="MD160" s="40">
        <v>0.62304884195327759</v>
      </c>
      <c r="ME160" s="40">
        <v>0.62634849548339844</v>
      </c>
      <c r="MF160" s="40">
        <v>0.6298680305480957</v>
      </c>
      <c r="MG160" s="40">
        <v>0.63296353816986084</v>
      </c>
      <c r="MH160" s="40">
        <v>0.63607990741729736</v>
      </c>
      <c r="MI160" s="40">
        <v>0.63899141550064087</v>
      </c>
      <c r="MJ160" s="40">
        <v>0.64132082462310791</v>
      </c>
      <c r="MK160" s="40">
        <v>0.64358210563659668</v>
      </c>
      <c r="ML160" s="40">
        <v>0.64548397064208984</v>
      </c>
      <c r="MM160" s="40">
        <v>0.64733177423477173</v>
      </c>
      <c r="MN160" s="40">
        <v>0.64912784099578857</v>
      </c>
      <c r="MO160" s="40">
        <v>0.650310218334198</v>
      </c>
      <c r="MP160" s="40">
        <v>0.65146034955978394</v>
      </c>
      <c r="MQ160" s="40">
        <v>0.65257960557937622</v>
      </c>
      <c r="MR160" s="40">
        <v>0.65366911888122559</v>
      </c>
      <c r="MS160" s="40">
        <v>0.65446287393569946</v>
      </c>
      <c r="MT160" s="40">
        <v>0.65540897846221924</v>
      </c>
      <c r="MU160" s="40">
        <v>0.65590000152587891</v>
      </c>
      <c r="MV160" s="40">
        <v>0.65654748678207397</v>
      </c>
      <c r="MW160" s="40">
        <v>0.65734618902206421</v>
      </c>
      <c r="MX160" s="40">
        <v>0.65787488222122192</v>
      </c>
      <c r="MY160" s="336" t="s">
        <v>851</v>
      </c>
      <c r="MZ160" s="336" t="s">
        <v>1740</v>
      </c>
      <c r="NA160" s="40">
        <v>0.57535719871520996</v>
      </c>
      <c r="NB160" s="40">
        <v>0.57571911811828613</v>
      </c>
      <c r="NC160" s="40">
        <v>0.57558095455169678</v>
      </c>
      <c r="ND160" s="40">
        <v>0.57520973682403564</v>
      </c>
      <c r="NE160" s="40">
        <v>0.57508808374404907</v>
      </c>
      <c r="NF160" s="40">
        <v>0.5755038857460022</v>
      </c>
      <c r="NG160" s="40">
        <v>0.57672977447509766</v>
      </c>
      <c r="NH160" s="40">
        <v>0.57782840728759766</v>
      </c>
      <c r="NI160" s="40">
        <v>0.57947760820388794</v>
      </c>
      <c r="NJ160" s="40">
        <v>0.58159148693084717</v>
      </c>
      <c r="NK160" s="40">
        <v>0.58399420976638794</v>
      </c>
      <c r="NL160" s="40">
        <v>0.58667141199111938</v>
      </c>
      <c r="NM160" s="40">
        <v>0.58995813131332397</v>
      </c>
      <c r="NN160" s="40">
        <v>0.59327846765518188</v>
      </c>
      <c r="NO160" s="40">
        <v>0.59669256210327148</v>
      </c>
      <c r="NP160" s="40">
        <v>0.60013282299041748</v>
      </c>
      <c r="NQ160" s="40">
        <v>0.60281139612197876</v>
      </c>
      <c r="NR160" s="40">
        <v>0.60572898387908936</v>
      </c>
      <c r="NS160" s="40">
        <v>0.60792392492294312</v>
      </c>
      <c r="NT160" s="40">
        <v>0.61079901456832886</v>
      </c>
      <c r="NU160" s="40">
        <v>0.61285364627838135</v>
      </c>
      <c r="NV160" s="40">
        <v>0.61466223001480103</v>
      </c>
      <c r="NW160" s="40">
        <v>0.61641788482666016</v>
      </c>
      <c r="NX160" s="40">
        <v>0.61782878637313843</v>
      </c>
      <c r="NY160" s="40">
        <v>0.61919951438903809</v>
      </c>
      <c r="NZ160" s="40">
        <v>0.62053185701370239</v>
      </c>
      <c r="OA160" s="40">
        <v>0.62098139524459839</v>
      </c>
      <c r="OB160" s="40">
        <v>0.6216968297958374</v>
      </c>
      <c r="OC160" s="40">
        <v>0.62211853265762329</v>
      </c>
      <c r="OD160" s="40">
        <v>0.62252908945083618</v>
      </c>
      <c r="OE160" s="40">
        <v>0.62239444255828857</v>
      </c>
      <c r="OF160" s="40">
        <v>0.62242746353149414</v>
      </c>
      <c r="OG160" s="40">
        <v>0.62203699350357056</v>
      </c>
      <c r="OH160" s="40">
        <v>0.62181633710861206</v>
      </c>
      <c r="OI160" s="40">
        <v>0.62150484323501587</v>
      </c>
      <c r="OJ160" s="40">
        <v>0.62120068073272705</v>
      </c>
      <c r="OK160" s="336" t="s">
        <v>851</v>
      </c>
      <c r="OL160" s="336" t="s">
        <v>851</v>
      </c>
      <c r="OM160" s="336" t="s">
        <v>1740</v>
      </c>
      <c r="ON160" s="40">
        <v>0.48524925112724304</v>
      </c>
      <c r="OO160" s="40">
        <v>0.48866137862205505</v>
      </c>
      <c r="OP160" s="40">
        <v>0.49194025993347168</v>
      </c>
      <c r="OQ160" s="40">
        <v>0.49490177631378174</v>
      </c>
      <c r="OR160" s="40">
        <v>0.49739229679107666</v>
      </c>
      <c r="OS160" s="40">
        <v>0.49936401844024658</v>
      </c>
      <c r="OT160" s="40">
        <v>0.50096637010574341</v>
      </c>
      <c r="OU160" s="40">
        <v>0.50189822912216187</v>
      </c>
      <c r="OV160" s="40">
        <v>0.50261193513870239</v>
      </c>
      <c r="OW160" s="40">
        <v>0.50385040044784546</v>
      </c>
      <c r="OX160" s="40">
        <v>0.50540733337402344</v>
      </c>
      <c r="OY160" s="40">
        <v>0.50726693868637085</v>
      </c>
      <c r="OZ160" s="40">
        <v>0.50941425561904907</v>
      </c>
      <c r="PA160" s="40">
        <v>0.51234567165374756</v>
      </c>
      <c r="PB160" s="40">
        <v>0.51501858234405518</v>
      </c>
      <c r="PC160" s="40">
        <v>0.51843243837356567</v>
      </c>
      <c r="PD160" s="40">
        <v>0.52206605672836304</v>
      </c>
      <c r="PE160" s="40">
        <v>0.52590924501419067</v>
      </c>
      <c r="PF160" s="40">
        <v>0.52995246648788452</v>
      </c>
      <c r="PG160" s="40">
        <v>0.53401994705200195</v>
      </c>
      <c r="PH160" s="40">
        <v>0.5378229022026062</v>
      </c>
      <c r="PI160" s="40">
        <v>0.5413510799407959</v>
      </c>
      <c r="PJ160" s="40">
        <v>0.54477614164352417</v>
      </c>
      <c r="PK160" s="40">
        <v>0.54780817031860352</v>
      </c>
      <c r="PL160" s="40">
        <v>0.55075407028198242</v>
      </c>
      <c r="PM160" s="40">
        <v>0.55390334129333496</v>
      </c>
      <c r="PN160" s="40">
        <v>0.55611956119537354</v>
      </c>
      <c r="PO160" s="40">
        <v>0.55827540159225464</v>
      </c>
      <c r="PP160" s="40">
        <v>0.56064766645431519</v>
      </c>
      <c r="PQ160" s="40">
        <v>0.56241536140441895</v>
      </c>
      <c r="PR160" s="40">
        <v>0.56440407037734985</v>
      </c>
      <c r="PS160" s="40">
        <v>0.56596308946609497</v>
      </c>
      <c r="PT160" s="40">
        <v>0.56707477569580078</v>
      </c>
      <c r="PU160" s="40">
        <v>0.56830459833145142</v>
      </c>
      <c r="PV160" s="40">
        <v>0.56964921951293945</v>
      </c>
      <c r="PW160" s="40">
        <v>0.57071089744567871</v>
      </c>
      <c r="PX160" s="336" t="s">
        <v>851</v>
      </c>
      <c r="PY160" s="336" t="s">
        <v>851</v>
      </c>
      <c r="PZ160" s="40">
        <v>0.5655</v>
      </c>
      <c r="QA160" s="40">
        <v>0.56830000000000003</v>
      </c>
      <c r="QB160" s="40">
        <v>0.57069999999999999</v>
      </c>
      <c r="QC160" s="40">
        <v>0.57299999999999995</v>
      </c>
      <c r="QD160" s="40">
        <v>0.57540000000000002</v>
      </c>
      <c r="QE160" s="40">
        <v>0.57869999999999999</v>
      </c>
      <c r="QF160" s="40">
        <v>0.58200000000000007</v>
      </c>
      <c r="QG160" s="40">
        <v>0.58520000000000005</v>
      </c>
      <c r="QH160" s="40">
        <v>0.58840000000000003</v>
      </c>
      <c r="QI160" s="40">
        <v>0.5917</v>
      </c>
      <c r="QJ160" s="40">
        <v>0.59530000000000005</v>
      </c>
      <c r="QK160" s="40">
        <v>0.59899999999999998</v>
      </c>
      <c r="QL160" s="40">
        <v>0.62560000000000004</v>
      </c>
      <c r="QM160" s="40">
        <v>0.627</v>
      </c>
      <c r="QN160" s="40">
        <v>0.62549999999999994</v>
      </c>
      <c r="QO160" s="40">
        <v>0.62390000000000001</v>
      </c>
      <c r="QP160" s="40">
        <v>0.61329999999999996</v>
      </c>
      <c r="QQ160" s="40">
        <v>0.60219999999999996</v>
      </c>
      <c r="QR160" s="40">
        <v>0.60589999999999999</v>
      </c>
      <c r="QS160" s="336" t="s">
        <v>851</v>
      </c>
      <c r="QT160" s="336" t="s">
        <v>851</v>
      </c>
      <c r="QU160" s="336" t="s">
        <v>851</v>
      </c>
      <c r="QV160" s="336" t="s">
        <v>851</v>
      </c>
      <c r="QW160" s="40">
        <v>6.1253397725522518E-3</v>
      </c>
      <c r="QX160" s="336" t="s">
        <v>851</v>
      </c>
      <c r="QY160" s="336" t="s">
        <v>851</v>
      </c>
      <c r="QZ160" s="336" t="s">
        <v>851</v>
      </c>
      <c r="RA160" s="336" t="s">
        <v>851</v>
      </c>
      <c r="RB160" s="336" t="s">
        <v>851</v>
      </c>
      <c r="RC160" s="336" t="s">
        <v>851</v>
      </c>
      <c r="RD160" s="336" t="s">
        <v>851</v>
      </c>
      <c r="RE160" s="336" t="s">
        <v>851</v>
      </c>
      <c r="RF160" s="40">
        <v>0.59099999999999997</v>
      </c>
      <c r="RG160" s="40">
        <v>2015</v>
      </c>
      <c r="RH160" s="336" t="s">
        <v>840</v>
      </c>
      <c r="RI160" s="336" t="s">
        <v>851</v>
      </c>
      <c r="RJ160" s="40">
        <v>0.13800000000000001</v>
      </c>
      <c r="RK160" s="40">
        <v>2015</v>
      </c>
      <c r="RL160" s="336" t="s">
        <v>840</v>
      </c>
      <c r="RM160" s="336" t="s">
        <v>851</v>
      </c>
      <c r="RN160" s="40">
        <v>0.30299999999999999</v>
      </c>
      <c r="RO160" s="40">
        <v>2015</v>
      </c>
      <c r="RP160" s="336" t="s">
        <v>840</v>
      </c>
      <c r="RQ160" s="336" t="s">
        <v>851</v>
      </c>
      <c r="RR160" s="40">
        <v>0.51</v>
      </c>
      <c r="RS160" s="40">
        <v>2015</v>
      </c>
      <c r="RT160" s="336" t="s">
        <v>840</v>
      </c>
      <c r="RU160" s="336" t="s">
        <v>851</v>
      </c>
      <c r="RV160" s="40">
        <v>0.17399999999999999</v>
      </c>
      <c r="RW160" s="40">
        <v>2015</v>
      </c>
      <c r="RX160" s="336" t="s">
        <v>840</v>
      </c>
      <c r="RY160" s="336" t="s">
        <v>851</v>
      </c>
      <c r="RZ160" s="336" t="s">
        <v>838</v>
      </c>
      <c r="SA160" s="40">
        <v>0.21488475799560547</v>
      </c>
      <c r="SB160" s="40">
        <v>0.23160360753536224</v>
      </c>
      <c r="SC160" s="40">
        <v>0.23665997385978699</v>
      </c>
      <c r="SD160" s="40">
        <v>0.18592126667499542</v>
      </c>
      <c r="SE160" s="40">
        <v>0.16198530793190002</v>
      </c>
      <c r="SF160" s="336" t="s">
        <v>851</v>
      </c>
      <c r="SG160" s="336" t="s">
        <v>851</v>
      </c>
      <c r="SH160" s="40">
        <v>0.22591207921504974</v>
      </c>
      <c r="SI160" s="40">
        <v>0.23783515393733978</v>
      </c>
      <c r="SJ160" s="40">
        <v>0.2422538548707962</v>
      </c>
      <c r="SK160" s="40">
        <v>0.20594218373298645</v>
      </c>
      <c r="SL160" s="40">
        <v>0.15356382727622986</v>
      </c>
      <c r="SM160" s="336" t="s">
        <v>840</v>
      </c>
      <c r="SN160" s="336" t="s">
        <v>851</v>
      </c>
      <c r="SO160" s="336" t="s">
        <v>851</v>
      </c>
      <c r="SP160" s="40">
        <v>3.0326120555400848E-2</v>
      </c>
      <c r="SQ160" s="40">
        <v>2.4386804550886154E-2</v>
      </c>
      <c r="SR160" s="40">
        <v>1.5736602246761322E-2</v>
      </c>
      <c r="SS160" s="40">
        <v>-1.9439516589045525E-2</v>
      </c>
      <c r="ST160" s="40">
        <v>-8.8832788169384003E-2</v>
      </c>
      <c r="SU160" s="336" t="s">
        <v>838</v>
      </c>
      <c r="SV160" s="336" t="s">
        <v>851</v>
      </c>
      <c r="SW160" s="336" t="s">
        <v>851</v>
      </c>
      <c r="SX160" s="40">
        <v>3.6649923771619797E-2</v>
      </c>
      <c r="SY160" s="40">
        <v>3.2195352017879486E-2</v>
      </c>
      <c r="SZ160" s="40">
        <v>3.0815528705716133E-2</v>
      </c>
      <c r="TA160" s="40">
        <v>7.3420275002717972E-3</v>
      </c>
      <c r="TB160" s="40">
        <v>-6.0792993754148483E-3</v>
      </c>
      <c r="TC160" s="336" t="s">
        <v>840</v>
      </c>
      <c r="TD160" s="336" t="s">
        <v>851</v>
      </c>
      <c r="TE160" s="336" t="s">
        <v>851</v>
      </c>
      <c r="TF160" s="336" t="s">
        <v>851</v>
      </c>
      <c r="TG160" s="40">
        <v>1.2936534360051155E-2</v>
      </c>
      <c r="TH160" s="40">
        <v>6.3377334736287594E-3</v>
      </c>
      <c r="TI160" s="40">
        <v>-2.4306857958436012E-3</v>
      </c>
      <c r="TJ160" s="40">
        <v>-3.8077421486377716E-2</v>
      </c>
      <c r="TK160" s="40">
        <v>-0.10729019343852997</v>
      </c>
      <c r="TL160" s="336" t="s">
        <v>838</v>
      </c>
      <c r="TM160" s="336" t="s">
        <v>851</v>
      </c>
      <c r="TN160" s="336" t="s">
        <v>851</v>
      </c>
      <c r="TO160" s="336" t="s">
        <v>851</v>
      </c>
      <c r="TP160" s="40">
        <v>1.9320283085107803E-2</v>
      </c>
      <c r="TQ160" s="40">
        <v>1.4316670596599579E-2</v>
      </c>
      <c r="TR160" s="40">
        <v>1.2692464515566826E-2</v>
      </c>
      <c r="TS160" s="40">
        <v>-1.1219969019293785E-2</v>
      </c>
      <c r="TT160" s="40">
        <v>-2.4783322587609291E-2</v>
      </c>
      <c r="TU160" s="336" t="s">
        <v>840</v>
      </c>
      <c r="TV160" s="336" t="s">
        <v>851</v>
      </c>
      <c r="TW160" s="40">
        <v>5180</v>
      </c>
      <c r="TX160" s="336" t="s">
        <v>840</v>
      </c>
      <c r="TY160" s="336" t="s">
        <v>851</v>
      </c>
      <c r="TZ160" s="40">
        <v>4552.544921875</v>
      </c>
      <c r="UA160" s="336" t="s">
        <v>838</v>
      </c>
      <c r="UB160" s="336" t="s">
        <v>851</v>
      </c>
      <c r="UC160" s="40">
        <v>4521.14690531015</v>
      </c>
      <c r="UD160" s="336" t="s">
        <v>840</v>
      </c>
      <c r="UE160" s="336" t="s">
        <v>851</v>
      </c>
      <c r="UF160" s="336" t="s">
        <v>851</v>
      </c>
      <c r="UG160" s="40">
        <v>0.19701658189296722</v>
      </c>
      <c r="UH160" s="40">
        <v>0.19472980499267578</v>
      </c>
      <c r="UI160" s="40">
        <v>0.16690026223659515</v>
      </c>
      <c r="UJ160" s="40">
        <v>0.13944122195243835</v>
      </c>
      <c r="UK160" s="40">
        <v>0.18828137218952179</v>
      </c>
      <c r="UL160" s="336" t="s">
        <v>838</v>
      </c>
      <c r="UM160" s="336" t="s">
        <v>851</v>
      </c>
      <c r="UN160" s="336" t="s">
        <v>851</v>
      </c>
      <c r="UO160" s="336" t="s">
        <v>851</v>
      </c>
      <c r="UP160" s="40">
        <v>0.20954197645187378</v>
      </c>
      <c r="UQ160" s="40">
        <v>0.20274932682514191</v>
      </c>
      <c r="UR160" s="40">
        <v>0.16660968959331512</v>
      </c>
      <c r="US160" s="40">
        <v>0.1273779571056366</v>
      </c>
      <c r="UT160" s="40">
        <v>0.13638713955879211</v>
      </c>
      <c r="UU160" s="336" t="s">
        <v>840</v>
      </c>
    </row>
    <row r="161" spans="1:567">
      <c r="A161" s="336" t="s">
        <v>517</v>
      </c>
      <c r="B161" s="336" t="s">
        <v>858</v>
      </c>
      <c r="C161" s="336" t="s">
        <v>859</v>
      </c>
      <c r="D161" s="40">
        <v>3.9786387234926224E-2</v>
      </c>
      <c r="E161" s="336" t="s">
        <v>470</v>
      </c>
      <c r="F161" s="40">
        <v>4.46503646671772E-2</v>
      </c>
      <c r="G161" s="336" t="s">
        <v>470</v>
      </c>
      <c r="H161" s="40">
        <v>4.414917528629303E-2</v>
      </c>
      <c r="I161" s="336" t="s">
        <v>470</v>
      </c>
      <c r="J161" s="40">
        <v>4.1827131062746048E-2</v>
      </c>
      <c r="K161" s="336" t="s">
        <v>470</v>
      </c>
      <c r="L161" s="336" t="s">
        <v>470</v>
      </c>
      <c r="M161" s="40">
        <v>0.55448776483535767</v>
      </c>
      <c r="N161" s="40"/>
      <c r="O161" s="336" t="s">
        <v>1736</v>
      </c>
      <c r="P161" s="40"/>
      <c r="Q161" s="336" t="s">
        <v>1736</v>
      </c>
      <c r="R161" s="40"/>
      <c r="S161" s="336" t="s">
        <v>1736</v>
      </c>
      <c r="T161" s="40"/>
      <c r="U161" s="336" t="s">
        <v>1736</v>
      </c>
      <c r="V161" s="336" t="s">
        <v>851</v>
      </c>
      <c r="W161" s="336" t="s">
        <v>470</v>
      </c>
      <c r="X161" s="40">
        <v>0.55226528644561768</v>
      </c>
      <c r="Y161" s="40"/>
      <c r="Z161" s="336" t="s">
        <v>1736</v>
      </c>
      <c r="AA161" s="40"/>
      <c r="AB161" s="336" t="s">
        <v>1736</v>
      </c>
      <c r="AC161" s="40"/>
      <c r="AD161" s="336" t="s">
        <v>1736</v>
      </c>
      <c r="AE161" s="40"/>
      <c r="AF161" s="336" t="s">
        <v>1736</v>
      </c>
      <c r="AG161" s="336" t="s">
        <v>851</v>
      </c>
      <c r="AH161" s="336" t="s">
        <v>470</v>
      </c>
      <c r="AI161" s="40">
        <v>0.55033010244369507</v>
      </c>
      <c r="AJ161" s="40"/>
      <c r="AK161" s="336" t="s">
        <v>1736</v>
      </c>
      <c r="AL161" s="40"/>
      <c r="AM161" s="336" t="s">
        <v>1736</v>
      </c>
      <c r="AN161" s="40"/>
      <c r="AO161" s="336" t="s">
        <v>1736</v>
      </c>
      <c r="AP161" s="40"/>
      <c r="AQ161" s="336" t="s">
        <v>1736</v>
      </c>
      <c r="AR161" s="336" t="s">
        <v>851</v>
      </c>
      <c r="AS161" s="336" t="s">
        <v>470</v>
      </c>
      <c r="AT161" s="40">
        <v>0.5560491681098938</v>
      </c>
      <c r="AU161" s="40"/>
      <c r="AV161" s="336" t="s">
        <v>1736</v>
      </c>
      <c r="AW161" s="40"/>
      <c r="AX161" s="336" t="s">
        <v>1736</v>
      </c>
      <c r="AY161" s="40"/>
      <c r="AZ161" s="336" t="s">
        <v>1736</v>
      </c>
      <c r="BA161" s="40"/>
      <c r="BB161" s="336" t="s">
        <v>1736</v>
      </c>
      <c r="BC161" s="336" t="s">
        <v>851</v>
      </c>
      <c r="BD161" s="336" t="s">
        <v>470</v>
      </c>
      <c r="BE161" s="40">
        <v>3.0543386936187744</v>
      </c>
      <c r="BF161" s="336" t="s">
        <v>470</v>
      </c>
      <c r="BG161" s="40">
        <v>4.0604763031005859</v>
      </c>
      <c r="BH161" s="336" t="s">
        <v>470</v>
      </c>
      <c r="BI161" s="40">
        <v>4.4199590682983398</v>
      </c>
      <c r="BJ161" s="336" t="s">
        <v>470</v>
      </c>
      <c r="BK161" s="40">
        <v>5.0964579582214355</v>
      </c>
      <c r="BL161" s="336" t="s">
        <v>851</v>
      </c>
      <c r="BM161" s="40">
        <v>2.5403203964233398</v>
      </c>
      <c r="BN161" s="336" t="s">
        <v>470</v>
      </c>
      <c r="BO161" s="336" t="s">
        <v>851</v>
      </c>
      <c r="BP161" s="336" t="s">
        <v>470</v>
      </c>
      <c r="BQ161" s="40">
        <v>5.4633389227092266E-3</v>
      </c>
      <c r="BR161" s="40">
        <v>4.874122329056263E-3</v>
      </c>
      <c r="BS161" s="40">
        <v>4.7387173399329185E-3</v>
      </c>
      <c r="BT161" s="40">
        <v>4.0320712141692638E-3</v>
      </c>
      <c r="BU161" s="40">
        <v>4.0320581756532192E-3</v>
      </c>
      <c r="BV161" s="336" t="s">
        <v>851</v>
      </c>
      <c r="BW161" s="336" t="s">
        <v>470</v>
      </c>
      <c r="BX161" s="40">
        <v>6.6169267520308495E-3</v>
      </c>
      <c r="BY161" s="40">
        <v>6.0194586403667927E-3</v>
      </c>
      <c r="BZ161" s="40">
        <v>5.7810433208942413E-3</v>
      </c>
      <c r="CA161" s="40">
        <v>5.6933793239295483E-3</v>
      </c>
      <c r="CB161" s="40">
        <v>5.7845008559525013E-3</v>
      </c>
      <c r="CC161" s="336" t="s">
        <v>851</v>
      </c>
      <c r="CD161" s="336" t="s">
        <v>470</v>
      </c>
      <c r="CE161" s="40">
        <v>6.0282209888100624E-3</v>
      </c>
      <c r="CF161" s="40">
        <v>5.7438574731349945E-3</v>
      </c>
      <c r="CG161" s="40">
        <v>5.7322676293551922E-3</v>
      </c>
      <c r="CH161" s="40">
        <v>5.8233737945556641E-3</v>
      </c>
      <c r="CI161" s="40">
        <v>5.5761244148015976E-3</v>
      </c>
      <c r="CJ161" s="336" t="s">
        <v>851</v>
      </c>
      <c r="CK161" s="336" t="s">
        <v>470</v>
      </c>
      <c r="CL161" s="40">
        <v>5.7923928834497929E-3</v>
      </c>
      <c r="CM161" s="40">
        <v>5.6811533868312836E-3</v>
      </c>
      <c r="CN161" s="40">
        <v>5.6940866634249687E-3</v>
      </c>
      <c r="CO161" s="40">
        <v>5.5781658738851547E-3</v>
      </c>
      <c r="CP161" s="40">
        <v>5.5760461837053299E-3</v>
      </c>
      <c r="CQ161" s="336" t="s">
        <v>851</v>
      </c>
      <c r="CR161" s="40"/>
      <c r="CS161" s="40"/>
      <c r="CT161" s="40"/>
      <c r="CU161" s="40"/>
      <c r="CV161" s="40"/>
      <c r="CW161" s="336" t="s">
        <v>1737</v>
      </c>
      <c r="CX161" s="336" t="s">
        <v>851</v>
      </c>
      <c r="CY161" s="40"/>
      <c r="CZ161" s="40"/>
      <c r="DA161" s="40"/>
      <c r="DB161" s="40"/>
      <c r="DC161" s="40"/>
      <c r="DD161" s="336" t="s">
        <v>1737</v>
      </c>
      <c r="DE161" s="336" t="s">
        <v>851</v>
      </c>
      <c r="DF161" s="40"/>
      <c r="DG161" s="336" t="s">
        <v>1737</v>
      </c>
      <c r="DH161" s="336" t="s">
        <v>851</v>
      </c>
      <c r="DI161" s="336" t="s">
        <v>851</v>
      </c>
      <c r="DJ161" s="336" t="s">
        <v>851</v>
      </c>
      <c r="DK161" s="336" t="s">
        <v>1737</v>
      </c>
      <c r="DL161" s="336" t="s">
        <v>851</v>
      </c>
      <c r="DM161" s="336" t="s">
        <v>851</v>
      </c>
      <c r="DN161" s="336" t="s">
        <v>470</v>
      </c>
      <c r="DO161" s="40">
        <v>2.6685080956667662E-3</v>
      </c>
      <c r="DP161" s="40">
        <v>3.2482023816555738E-3</v>
      </c>
      <c r="DQ161" s="40">
        <v>-2.6227673515677452E-5</v>
      </c>
      <c r="DR161" s="40">
        <v>-5.4957056418061256E-3</v>
      </c>
      <c r="DS161" s="40">
        <v>1.0799197480082512E-2</v>
      </c>
      <c r="DT161" s="336" t="s">
        <v>851</v>
      </c>
      <c r="DU161" s="336" t="s">
        <v>470</v>
      </c>
      <c r="DV161" s="40">
        <v>3.7750001065433025E-3</v>
      </c>
      <c r="DW161" s="40">
        <v>3.1333332881331444E-3</v>
      </c>
      <c r="DX161" s="40">
        <v>-5.0000118790194392E-5</v>
      </c>
      <c r="DY161" s="40">
        <v>1.8999999156221747E-3</v>
      </c>
      <c r="DZ161" s="40">
        <v>2.0000000949949026E-3</v>
      </c>
      <c r="EA161" s="336" t="s">
        <v>851</v>
      </c>
      <c r="EB161" s="336" t="s">
        <v>470</v>
      </c>
      <c r="EC161" s="40">
        <v>3.5477709025144577E-3</v>
      </c>
      <c r="ED161" s="40">
        <v>2.897999482229352E-3</v>
      </c>
      <c r="EE161" s="40">
        <v>-1.2229772983118892E-3</v>
      </c>
      <c r="EF161" s="40">
        <v>5.1962067373096943E-3</v>
      </c>
      <c r="EG161" s="40">
        <v>7.5013483874499798E-3</v>
      </c>
      <c r="EH161" s="336" t="s">
        <v>851</v>
      </c>
      <c r="EI161" s="336" t="s">
        <v>470</v>
      </c>
      <c r="EJ161" s="40">
        <v>3.8668853230774403E-3</v>
      </c>
      <c r="EK161" s="40">
        <v>2.8925032820552588E-3</v>
      </c>
      <c r="EL161" s="40">
        <v>3.3319739159196615E-3</v>
      </c>
      <c r="EM161" s="40">
        <v>4.8540206626057625E-3</v>
      </c>
      <c r="EN161" s="40">
        <v>6.3185812905430794E-4</v>
      </c>
      <c r="EO161" s="336" t="s">
        <v>851</v>
      </c>
      <c r="EP161" s="336" t="s">
        <v>851</v>
      </c>
      <c r="EQ161" s="336" t="s">
        <v>851</v>
      </c>
      <c r="ER161" s="40"/>
      <c r="ES161" s="336" t="s">
        <v>1737</v>
      </c>
      <c r="ET161" s="336" t="s">
        <v>851</v>
      </c>
      <c r="EU161" s="336" t="s">
        <v>851</v>
      </c>
      <c r="EV161" s="40"/>
      <c r="EW161" s="336" t="s">
        <v>1737</v>
      </c>
      <c r="EX161" s="336" t="s">
        <v>851</v>
      </c>
      <c r="EY161" s="336" t="s">
        <v>851</v>
      </c>
      <c r="EZ161" s="40"/>
      <c r="FA161" s="336" t="s">
        <v>1737</v>
      </c>
      <c r="FB161" s="336" t="s">
        <v>851</v>
      </c>
      <c r="FC161" s="40"/>
      <c r="FD161" s="40"/>
      <c r="FE161" s="40"/>
      <c r="FF161" s="40"/>
      <c r="FG161" s="40"/>
      <c r="FH161" s="336" t="s">
        <v>1737</v>
      </c>
      <c r="FI161" s="336" t="s">
        <v>851</v>
      </c>
      <c r="FJ161" s="40">
        <v>0.21064339578151703</v>
      </c>
      <c r="FK161" s="40">
        <v>0.21064339578151703</v>
      </c>
      <c r="FL161" s="40">
        <v>0.21064339578151703</v>
      </c>
      <c r="FM161" s="40">
        <v>6.2130577862262726E-3</v>
      </c>
      <c r="FN161" s="40"/>
      <c r="FO161" s="336" t="s">
        <v>840</v>
      </c>
      <c r="FP161" s="336" t="s">
        <v>851</v>
      </c>
      <c r="FQ161" s="40"/>
      <c r="FR161" s="336" t="s">
        <v>1737</v>
      </c>
      <c r="FS161" s="336" t="s">
        <v>851</v>
      </c>
      <c r="FT161" s="336" t="s">
        <v>851</v>
      </c>
      <c r="FU161" s="40">
        <v>0</v>
      </c>
      <c r="FV161" s="40">
        <v>0</v>
      </c>
      <c r="FW161" s="40">
        <v>0</v>
      </c>
      <c r="FX161" s="40">
        <v>0</v>
      </c>
      <c r="FY161" s="40"/>
      <c r="FZ161" s="336" t="s">
        <v>840</v>
      </c>
      <c r="GA161" s="336" t="s">
        <v>851</v>
      </c>
      <c r="GB161" s="336" t="s">
        <v>851</v>
      </c>
      <c r="GC161" s="336" t="s">
        <v>851</v>
      </c>
      <c r="GD161" s="336" t="s">
        <v>851</v>
      </c>
      <c r="GE161" s="336" t="s">
        <v>851</v>
      </c>
      <c r="GF161" s="336" t="s">
        <v>851</v>
      </c>
      <c r="GG161" s="336" t="s">
        <v>851</v>
      </c>
      <c r="GH161" s="336" t="s">
        <v>851</v>
      </c>
      <c r="GI161" s="336" t="s">
        <v>851</v>
      </c>
      <c r="GJ161" s="336" t="s">
        <v>851</v>
      </c>
      <c r="GK161" s="40">
        <v>10335</v>
      </c>
      <c r="GL161" s="40">
        <v>10219</v>
      </c>
      <c r="GM161" s="40">
        <v>10102</v>
      </c>
      <c r="GN161" s="40">
        <v>9990</v>
      </c>
      <c r="GO161" s="40">
        <v>9906</v>
      </c>
      <c r="GP161" s="40">
        <v>9848</v>
      </c>
      <c r="GQ161" s="40">
        <v>9827</v>
      </c>
      <c r="GR161" s="40">
        <v>9846</v>
      </c>
      <c r="GS161" s="40">
        <v>9880</v>
      </c>
      <c r="GT161" s="40">
        <v>9945</v>
      </c>
      <c r="GU161" s="40">
        <v>10009</v>
      </c>
      <c r="GV161" s="40">
        <v>10069</v>
      </c>
      <c r="GW161" s="40">
        <v>10136</v>
      </c>
      <c r="GX161" s="40">
        <v>10208</v>
      </c>
      <c r="GY161" s="40">
        <v>10289</v>
      </c>
      <c r="GZ161" s="40">
        <v>10374</v>
      </c>
      <c r="HA161" s="40">
        <v>10474</v>
      </c>
      <c r="HB161" s="40">
        <v>10577</v>
      </c>
      <c r="HC161" s="40">
        <v>10678</v>
      </c>
      <c r="HD161" s="40">
        <v>10764</v>
      </c>
      <c r="HE161" s="40">
        <v>10834</v>
      </c>
      <c r="HF161" s="40">
        <v>11000</v>
      </c>
      <c r="HG161" s="40">
        <v>11000</v>
      </c>
      <c r="HH161" s="40">
        <v>11000</v>
      </c>
      <c r="HI161" s="40">
        <v>11000</v>
      </c>
      <c r="HJ161" s="40">
        <v>11000</v>
      </c>
      <c r="HK161" s="40">
        <v>11000</v>
      </c>
      <c r="HL161" s="40">
        <v>11000</v>
      </c>
      <c r="HM161" s="40">
        <v>11000</v>
      </c>
      <c r="HN161" s="40">
        <v>11000</v>
      </c>
      <c r="HO161" s="40">
        <v>11000</v>
      </c>
      <c r="HP161" s="40">
        <v>11000</v>
      </c>
      <c r="HQ161" s="40">
        <v>11000</v>
      </c>
      <c r="HR161" s="40">
        <v>11000</v>
      </c>
      <c r="HS161" s="40">
        <v>11000</v>
      </c>
      <c r="HT161" s="40">
        <v>11000</v>
      </c>
      <c r="HU161" s="40">
        <v>11000</v>
      </c>
      <c r="HV161" s="40">
        <v>11000</v>
      </c>
      <c r="HW161" s="40">
        <v>11000</v>
      </c>
      <c r="HX161" s="40">
        <v>11000</v>
      </c>
      <c r="HY161" s="40">
        <v>11000</v>
      </c>
      <c r="HZ161" s="40">
        <v>11000</v>
      </c>
      <c r="IA161" s="40">
        <v>11000</v>
      </c>
      <c r="IB161" s="40">
        <v>11000</v>
      </c>
      <c r="IC161" s="40">
        <v>11000</v>
      </c>
      <c r="ID161" s="40">
        <v>11000</v>
      </c>
      <c r="IE161" s="40">
        <v>11000</v>
      </c>
      <c r="IF161" s="40">
        <v>11000</v>
      </c>
      <c r="IG161" s="40">
        <v>11000</v>
      </c>
      <c r="IH161" s="40">
        <v>11000</v>
      </c>
      <c r="II161" s="40">
        <v>11000</v>
      </c>
      <c r="IJ161" s="336" t="s">
        <v>851</v>
      </c>
      <c r="IK161" s="336" t="s">
        <v>851</v>
      </c>
      <c r="IL161" s="336" t="s">
        <v>851</v>
      </c>
      <c r="IM161" s="40">
        <v>9.5933200791478157E-3</v>
      </c>
      <c r="IN161" s="40">
        <v>9.7858365625143051E-3</v>
      </c>
      <c r="IO161" s="40">
        <v>9.5037175342440605E-3</v>
      </c>
      <c r="IP161" s="40">
        <v>8.0216825008392334E-3</v>
      </c>
      <c r="IQ161" s="40">
        <v>6.482104305177927E-3</v>
      </c>
      <c r="IR161" s="40">
        <v>1.5205935575067997E-2</v>
      </c>
      <c r="IS161" s="40">
        <v>0</v>
      </c>
      <c r="IT161" s="40">
        <v>0</v>
      </c>
      <c r="IU161" s="40">
        <v>0</v>
      </c>
      <c r="IV161" s="40">
        <v>0</v>
      </c>
      <c r="IW161" s="40">
        <v>0</v>
      </c>
      <c r="IX161" s="40">
        <v>0</v>
      </c>
      <c r="IY161" s="40">
        <v>0</v>
      </c>
      <c r="IZ161" s="40">
        <v>0</v>
      </c>
      <c r="JA161" s="40">
        <v>0</v>
      </c>
      <c r="JB161" s="40">
        <v>0</v>
      </c>
      <c r="JC161" s="40">
        <v>0</v>
      </c>
      <c r="JD161" s="40">
        <v>0</v>
      </c>
      <c r="JE161" s="40">
        <v>0</v>
      </c>
      <c r="JF161" s="40">
        <v>0</v>
      </c>
      <c r="JG161" s="40">
        <v>0</v>
      </c>
      <c r="JH161" s="40">
        <v>0</v>
      </c>
      <c r="JI161" s="40">
        <v>0</v>
      </c>
      <c r="JJ161" s="40">
        <v>0</v>
      </c>
      <c r="JK161" s="40">
        <v>0</v>
      </c>
      <c r="JL161" s="40">
        <v>0</v>
      </c>
      <c r="JM161" s="40">
        <v>0</v>
      </c>
      <c r="JN161" s="40">
        <v>0</v>
      </c>
      <c r="JO161" s="40">
        <v>0</v>
      </c>
      <c r="JP161" s="40">
        <v>0</v>
      </c>
      <c r="JQ161" s="40">
        <v>0</v>
      </c>
      <c r="JR161" s="40">
        <v>0</v>
      </c>
      <c r="JS161" s="40">
        <v>0</v>
      </c>
      <c r="JT161" s="40">
        <v>0</v>
      </c>
      <c r="JU161" s="40">
        <v>0</v>
      </c>
      <c r="JV161" s="336" t="s">
        <v>1740</v>
      </c>
      <c r="JW161" s="336" t="s">
        <v>851</v>
      </c>
      <c r="JX161" s="336" t="s">
        <v>851</v>
      </c>
      <c r="JY161" s="336" t="s">
        <v>851</v>
      </c>
      <c r="JZ161" s="336" t="s">
        <v>851</v>
      </c>
      <c r="KA161" s="336" t="s">
        <v>470</v>
      </c>
      <c r="KB161" s="40">
        <v>0.5</v>
      </c>
      <c r="KC161" s="40">
        <v>0.5</v>
      </c>
      <c r="KD161" s="40">
        <v>0.5</v>
      </c>
      <c r="KE161" s="40">
        <v>0.5</v>
      </c>
      <c r="KF161" s="40">
        <v>0.5</v>
      </c>
      <c r="KG161" s="40">
        <v>0.5</v>
      </c>
      <c r="KH161" s="40">
        <v>0.5</v>
      </c>
      <c r="KI161" s="40">
        <v>0.5</v>
      </c>
      <c r="KJ161" s="40">
        <v>0.5</v>
      </c>
      <c r="KK161" s="40">
        <v>0.5</v>
      </c>
      <c r="KL161" s="40">
        <v>0.5</v>
      </c>
      <c r="KM161" s="40">
        <v>0.5</v>
      </c>
      <c r="KN161" s="40">
        <v>0.5</v>
      </c>
      <c r="KO161" s="40">
        <v>0.5</v>
      </c>
      <c r="KP161" s="40">
        <v>0.5</v>
      </c>
      <c r="KQ161" s="40">
        <v>0.5</v>
      </c>
      <c r="KR161" s="40">
        <v>0.5</v>
      </c>
      <c r="KS161" s="40">
        <v>0.5</v>
      </c>
      <c r="KT161" s="40">
        <v>0.5</v>
      </c>
      <c r="KU161" s="40">
        <v>0.5</v>
      </c>
      <c r="KV161" s="40">
        <v>0.5</v>
      </c>
      <c r="KW161" s="40">
        <v>0.5</v>
      </c>
      <c r="KX161" s="40">
        <v>0.5</v>
      </c>
      <c r="KY161" s="40">
        <v>0.5</v>
      </c>
      <c r="KZ161" s="40">
        <v>0.5</v>
      </c>
      <c r="LA161" s="40">
        <v>0.5</v>
      </c>
      <c r="LB161" s="40">
        <v>0.5</v>
      </c>
      <c r="LC161" s="40">
        <v>0.5</v>
      </c>
      <c r="LD161" s="40">
        <v>0.5</v>
      </c>
      <c r="LE161" s="40">
        <v>0.5</v>
      </c>
      <c r="LF161" s="40">
        <v>0.5</v>
      </c>
      <c r="LG161" s="40">
        <v>0.5</v>
      </c>
      <c r="LH161" s="40">
        <v>0.5</v>
      </c>
      <c r="LI161" s="40">
        <v>0.5</v>
      </c>
      <c r="LJ161" s="40">
        <v>0.5</v>
      </c>
      <c r="LK161" s="40">
        <v>0.5</v>
      </c>
      <c r="LL161" s="336" t="s">
        <v>851</v>
      </c>
      <c r="LM161" s="336" t="s">
        <v>851</v>
      </c>
      <c r="LN161" s="336" t="s">
        <v>1737</v>
      </c>
      <c r="LO161" s="40"/>
      <c r="LP161" s="40"/>
      <c r="LQ161" s="40"/>
      <c r="LR161" s="40"/>
      <c r="LS161" s="40"/>
      <c r="LT161" s="40"/>
      <c r="LU161" s="40"/>
      <c r="LV161" s="40"/>
      <c r="LW161" s="40"/>
      <c r="LX161" s="40"/>
      <c r="LY161" s="40"/>
      <c r="LZ161" s="40"/>
      <c r="MA161" s="40"/>
      <c r="MB161" s="40"/>
      <c r="MC161" s="40"/>
      <c r="MD161" s="40"/>
      <c r="ME161" s="40"/>
      <c r="MF161" s="40"/>
      <c r="MG161" s="40"/>
      <c r="MH161" s="40"/>
      <c r="MI161" s="40"/>
      <c r="MJ161" s="40"/>
      <c r="MK161" s="40"/>
      <c r="ML161" s="40"/>
      <c r="MM161" s="40"/>
      <c r="MN161" s="40"/>
      <c r="MO161" s="40"/>
      <c r="MP161" s="40"/>
      <c r="MQ161" s="40"/>
      <c r="MR161" s="40"/>
      <c r="MS161" s="40"/>
      <c r="MT161" s="40"/>
      <c r="MU161" s="40"/>
      <c r="MV161" s="40"/>
      <c r="MW161" s="40"/>
      <c r="MX161" s="40"/>
      <c r="MY161" s="336" t="s">
        <v>851</v>
      </c>
      <c r="MZ161" s="336" t="s">
        <v>1737</v>
      </c>
      <c r="NA161" s="40"/>
      <c r="NB161" s="40"/>
      <c r="NC161" s="40"/>
      <c r="ND161" s="40"/>
      <c r="NE161" s="40"/>
      <c r="NF161" s="40"/>
      <c r="NG161" s="40"/>
      <c r="NH161" s="40"/>
      <c r="NI161" s="40"/>
      <c r="NJ161" s="40"/>
      <c r="NK161" s="40"/>
      <c r="NL161" s="40"/>
      <c r="NM161" s="40"/>
      <c r="NN161" s="40"/>
      <c r="NO161" s="40"/>
      <c r="NP161" s="40"/>
      <c r="NQ161" s="40"/>
      <c r="NR161" s="40"/>
      <c r="NS161" s="40"/>
      <c r="NT161" s="40"/>
      <c r="NU161" s="40"/>
      <c r="NV161" s="40"/>
      <c r="NW161" s="40"/>
      <c r="NX161" s="40"/>
      <c r="NY161" s="40"/>
      <c r="NZ161" s="40"/>
      <c r="OA161" s="40"/>
      <c r="OB161" s="40"/>
      <c r="OC161" s="40"/>
      <c r="OD161" s="40"/>
      <c r="OE161" s="40"/>
      <c r="OF161" s="40"/>
      <c r="OG161" s="40"/>
      <c r="OH161" s="40"/>
      <c r="OI161" s="40"/>
      <c r="OJ161" s="40"/>
      <c r="OK161" s="336" t="s">
        <v>851</v>
      </c>
      <c r="OL161" s="336" t="s">
        <v>851</v>
      </c>
      <c r="OM161" s="336" t="s">
        <v>1737</v>
      </c>
      <c r="ON161" s="40"/>
      <c r="OO161" s="40"/>
      <c r="OP161" s="40"/>
      <c r="OQ161" s="40"/>
      <c r="OR161" s="40"/>
      <c r="OS161" s="40"/>
      <c r="OT161" s="40"/>
      <c r="OU161" s="40"/>
      <c r="OV161" s="40"/>
      <c r="OW161" s="40"/>
      <c r="OX161" s="40"/>
      <c r="OY161" s="40"/>
      <c r="OZ161" s="40"/>
      <c r="PA161" s="40"/>
      <c r="PB161" s="40"/>
      <c r="PC161" s="40"/>
      <c r="PD161" s="40"/>
      <c r="PE161" s="40"/>
      <c r="PF161" s="40"/>
      <c r="PG161" s="40"/>
      <c r="PH161" s="40"/>
      <c r="PI161" s="40"/>
      <c r="PJ161" s="40"/>
      <c r="PK161" s="40"/>
      <c r="PL161" s="40"/>
      <c r="PM161" s="40"/>
      <c r="PN161" s="40"/>
      <c r="PO161" s="40"/>
      <c r="PP161" s="40"/>
      <c r="PQ161" s="40"/>
      <c r="PR161" s="40"/>
      <c r="PS161" s="40"/>
      <c r="PT161" s="40"/>
      <c r="PU161" s="40"/>
      <c r="PV161" s="40"/>
      <c r="PW161" s="40"/>
      <c r="PX161" s="336" t="s">
        <v>851</v>
      </c>
      <c r="PY161" s="336" t="s">
        <v>851</v>
      </c>
      <c r="PZ161" s="40"/>
      <c r="QA161" s="40"/>
      <c r="QB161" s="40"/>
      <c r="QC161" s="40"/>
      <c r="QD161" s="40"/>
      <c r="QE161" s="40"/>
      <c r="QF161" s="40"/>
      <c r="QG161" s="40"/>
      <c r="QH161" s="40"/>
      <c r="QI161" s="40"/>
      <c r="QJ161" s="40"/>
      <c r="QK161" s="40"/>
      <c r="QL161" s="40"/>
      <c r="QM161" s="40"/>
      <c r="QN161" s="40"/>
      <c r="QO161" s="40"/>
      <c r="QP161" s="40"/>
      <c r="QQ161" s="40"/>
      <c r="QR161" s="40"/>
      <c r="QS161" s="336" t="s">
        <v>851</v>
      </c>
      <c r="QT161" s="336" t="s">
        <v>851</v>
      </c>
      <c r="QU161" s="336" t="s">
        <v>851</v>
      </c>
      <c r="QV161" s="336" t="s">
        <v>851</v>
      </c>
      <c r="QW161" s="40"/>
      <c r="QX161" s="336" t="s">
        <v>851</v>
      </c>
      <c r="QY161" s="336" t="s">
        <v>851</v>
      </c>
      <c r="QZ161" s="336" t="s">
        <v>851</v>
      </c>
      <c r="RA161" s="336" t="s">
        <v>851</v>
      </c>
      <c r="RB161" s="336" t="s">
        <v>851</v>
      </c>
      <c r="RC161" s="336" t="s">
        <v>851</v>
      </c>
      <c r="RD161" s="336" t="s">
        <v>851</v>
      </c>
      <c r="RE161" s="336" t="s">
        <v>851</v>
      </c>
      <c r="RF161" s="40">
        <v>0.34799999999999998</v>
      </c>
      <c r="RG161" s="40">
        <v>2012</v>
      </c>
      <c r="RH161" s="336" t="s">
        <v>840</v>
      </c>
      <c r="RI161" s="336" t="s">
        <v>851</v>
      </c>
      <c r="RJ161" s="40">
        <v>9.0000000000000011E-3</v>
      </c>
      <c r="RK161" s="40">
        <v>2012</v>
      </c>
      <c r="RL161" s="336" t="s">
        <v>840</v>
      </c>
      <c r="RM161" s="336" t="s">
        <v>851</v>
      </c>
      <c r="RN161" s="40">
        <v>0.13200000000000001</v>
      </c>
      <c r="RO161" s="40">
        <v>2012</v>
      </c>
      <c r="RP161" s="336" t="s">
        <v>840</v>
      </c>
      <c r="RQ161" s="336" t="s">
        <v>851</v>
      </c>
      <c r="RR161" s="40">
        <v>0.43</v>
      </c>
      <c r="RS161" s="40">
        <v>2012</v>
      </c>
      <c r="RT161" s="336" t="s">
        <v>840</v>
      </c>
      <c r="RU161" s="336" t="s">
        <v>851</v>
      </c>
      <c r="RV161" s="40"/>
      <c r="RW161" s="40"/>
      <c r="RX161" s="336" t="s">
        <v>1737</v>
      </c>
      <c r="RY161" s="336" t="s">
        <v>851</v>
      </c>
      <c r="RZ161" s="336" t="s">
        <v>470</v>
      </c>
      <c r="SA161" s="40">
        <v>0.20580217242240906</v>
      </c>
      <c r="SB161" s="40">
        <v>0.21130917966365814</v>
      </c>
      <c r="SC161" s="40">
        <v>0.20870833098888397</v>
      </c>
      <c r="SD161" s="40">
        <v>0.21385818719863892</v>
      </c>
      <c r="SE161" s="40">
        <v>0.21668897569179535</v>
      </c>
      <c r="SF161" s="336" t="s">
        <v>851</v>
      </c>
      <c r="SG161" s="336" t="s">
        <v>851</v>
      </c>
      <c r="SH161" s="40"/>
      <c r="SI161" s="40"/>
      <c r="SJ161" s="40"/>
      <c r="SK161" s="40"/>
      <c r="SL161" s="40">
        <v>0.22095246613025665</v>
      </c>
      <c r="SM161" s="336" t="s">
        <v>470</v>
      </c>
      <c r="SN161" s="336" t="s">
        <v>851</v>
      </c>
      <c r="SO161" s="336" t="s">
        <v>851</v>
      </c>
      <c r="SP161" s="40"/>
      <c r="SQ161" s="40"/>
      <c r="SR161" s="40"/>
      <c r="SS161" s="40"/>
      <c r="ST161" s="40"/>
      <c r="SU161" s="336" t="s">
        <v>1737</v>
      </c>
      <c r="SV161" s="336" t="s">
        <v>851</v>
      </c>
      <c r="SW161" s="336" t="s">
        <v>851</v>
      </c>
      <c r="SX161" s="40">
        <v>6.4626701176166534E-2</v>
      </c>
      <c r="SY161" s="40">
        <v>6.4626701176166534E-2</v>
      </c>
      <c r="SZ161" s="40">
        <v>8.8238917291164398E-2</v>
      </c>
      <c r="TA161" s="40">
        <v>1.4291792176663876E-2</v>
      </c>
      <c r="TB161" s="40">
        <v>0</v>
      </c>
      <c r="TC161" s="336" t="s">
        <v>840</v>
      </c>
      <c r="TD161" s="336" t="s">
        <v>851</v>
      </c>
      <c r="TE161" s="336" t="s">
        <v>851</v>
      </c>
      <c r="TF161" s="336" t="s">
        <v>851</v>
      </c>
      <c r="TG161" s="40"/>
      <c r="TH161" s="40"/>
      <c r="TI161" s="40"/>
      <c r="TJ161" s="40"/>
      <c r="TK161" s="40"/>
      <c r="TL161" s="336" t="s">
        <v>1737</v>
      </c>
      <c r="TM161" s="336" t="s">
        <v>851</v>
      </c>
      <c r="TN161" s="336" t="s">
        <v>851</v>
      </c>
      <c r="TO161" s="336" t="s">
        <v>851</v>
      </c>
      <c r="TP161" s="40">
        <v>5.9088930487632751E-2</v>
      </c>
      <c r="TQ161" s="40">
        <v>5.9088930487632751E-2</v>
      </c>
      <c r="TR161" s="40">
        <v>8.0325186252593994E-2</v>
      </c>
      <c r="TS161" s="40">
        <v>5.2654184401035309E-3</v>
      </c>
      <c r="TT161" s="40">
        <v>-8.0216825008392334E-3</v>
      </c>
      <c r="TU161" s="336" t="s">
        <v>840</v>
      </c>
      <c r="TV161" s="336" t="s">
        <v>851</v>
      </c>
      <c r="TW161" s="40">
        <v>16630</v>
      </c>
      <c r="TX161" s="336" t="s">
        <v>840</v>
      </c>
      <c r="TY161" s="336" t="s">
        <v>851</v>
      </c>
      <c r="TZ161" s="40"/>
      <c r="UA161" s="336" t="s">
        <v>1737</v>
      </c>
      <c r="UB161" s="336" t="s">
        <v>851</v>
      </c>
      <c r="UC161" s="40">
        <v>8349.9187725467109</v>
      </c>
      <c r="UD161" s="336" t="s">
        <v>840</v>
      </c>
      <c r="UE161" s="336" t="s">
        <v>851</v>
      </c>
      <c r="UF161" s="336" t="s">
        <v>851</v>
      </c>
      <c r="UG161" s="40"/>
      <c r="UH161" s="40"/>
      <c r="UI161" s="40"/>
      <c r="UJ161" s="40"/>
      <c r="UK161" s="40"/>
      <c r="UL161" s="336" t="s">
        <v>1737</v>
      </c>
      <c r="UM161" s="336" t="s">
        <v>851</v>
      </c>
      <c r="UN161" s="336" t="s">
        <v>851</v>
      </c>
      <c r="UO161" s="336" t="s">
        <v>851</v>
      </c>
      <c r="UP161" s="40"/>
      <c r="UQ161" s="40"/>
      <c r="UR161" s="40"/>
      <c r="US161" s="40"/>
      <c r="UT161" s="40">
        <v>0.24538061022758484</v>
      </c>
      <c r="UU161" s="336" t="s">
        <v>470</v>
      </c>
    </row>
    <row r="162" spans="1:567">
      <c r="A162" s="336" t="s">
        <v>426</v>
      </c>
      <c r="B162" s="336" t="s">
        <v>122</v>
      </c>
      <c r="C162" s="336" t="s">
        <v>347</v>
      </c>
      <c r="D162" s="40">
        <v>2.5190582498908043E-2</v>
      </c>
      <c r="E162" s="336" t="s">
        <v>436</v>
      </c>
      <c r="F162" s="40">
        <v>4.2838986963033676E-2</v>
      </c>
      <c r="G162" s="336" t="s">
        <v>1741</v>
      </c>
      <c r="H162" s="40">
        <v>4.9496352672576904E-2</v>
      </c>
      <c r="I162" s="336" t="s">
        <v>1447</v>
      </c>
      <c r="J162" s="40">
        <v>4.1052579879760742E-2</v>
      </c>
      <c r="K162" s="336" t="s">
        <v>1803</v>
      </c>
      <c r="L162" s="336" t="s">
        <v>471</v>
      </c>
      <c r="M162" s="40">
        <v>0.47499999403953552</v>
      </c>
      <c r="N162" s="40"/>
      <c r="O162" s="336" t="s">
        <v>1736</v>
      </c>
      <c r="P162" s="40"/>
      <c r="Q162" s="336" t="s">
        <v>1736</v>
      </c>
      <c r="R162" s="40"/>
      <c r="S162" s="336" t="s">
        <v>1736</v>
      </c>
      <c r="T162" s="40"/>
      <c r="U162" s="336" t="s">
        <v>1736</v>
      </c>
      <c r="V162" s="336" t="s">
        <v>851</v>
      </c>
      <c r="W162" s="336" t="s">
        <v>470</v>
      </c>
      <c r="X162" s="40">
        <v>0.50167715549468994</v>
      </c>
      <c r="Y162" s="40"/>
      <c r="Z162" s="336" t="s">
        <v>1736</v>
      </c>
      <c r="AA162" s="40"/>
      <c r="AB162" s="336" t="s">
        <v>1736</v>
      </c>
      <c r="AC162" s="40"/>
      <c r="AD162" s="336" t="s">
        <v>1736</v>
      </c>
      <c r="AE162" s="40"/>
      <c r="AF162" s="336" t="s">
        <v>1736</v>
      </c>
      <c r="AG162" s="336" t="s">
        <v>851</v>
      </c>
      <c r="AH162" s="336" t="s">
        <v>470</v>
      </c>
      <c r="AI162" s="40">
        <v>0.51752066612243652</v>
      </c>
      <c r="AJ162" s="40"/>
      <c r="AK162" s="336" t="s">
        <v>1736</v>
      </c>
      <c r="AL162" s="40"/>
      <c r="AM162" s="336" t="s">
        <v>1736</v>
      </c>
      <c r="AN162" s="40"/>
      <c r="AO162" s="336" t="s">
        <v>1736</v>
      </c>
      <c r="AP162" s="40"/>
      <c r="AQ162" s="336" t="s">
        <v>1736</v>
      </c>
      <c r="AR162" s="336" t="s">
        <v>851</v>
      </c>
      <c r="AS162" s="336" t="s">
        <v>470</v>
      </c>
      <c r="AT162" s="40">
        <v>0.50167655944824219</v>
      </c>
      <c r="AU162" s="40"/>
      <c r="AV162" s="336" t="s">
        <v>1736</v>
      </c>
      <c r="AW162" s="40"/>
      <c r="AX162" s="336" t="s">
        <v>1736</v>
      </c>
      <c r="AY162" s="40"/>
      <c r="AZ162" s="336" t="s">
        <v>1736</v>
      </c>
      <c r="BA162" s="40"/>
      <c r="BB162" s="336" t="s">
        <v>1736</v>
      </c>
      <c r="BC162" s="336" t="s">
        <v>851</v>
      </c>
      <c r="BD162" s="336" t="s">
        <v>436</v>
      </c>
      <c r="BE162" s="40">
        <v>3.4752569198608398</v>
      </c>
      <c r="BF162" s="336" t="s">
        <v>827</v>
      </c>
      <c r="BG162" s="40">
        <v>2.7317841053009033</v>
      </c>
      <c r="BH162" s="336" t="s">
        <v>1447</v>
      </c>
      <c r="BI162" s="40">
        <v>3.0123741626739502</v>
      </c>
      <c r="BJ162" s="336" t="s">
        <v>1803</v>
      </c>
      <c r="BK162" s="40">
        <v>3.3510873317718506</v>
      </c>
      <c r="BL162" s="336" t="s">
        <v>851</v>
      </c>
      <c r="BM162" s="40">
        <v>2.9786949157714844</v>
      </c>
      <c r="BN162" s="336" t="s">
        <v>838</v>
      </c>
      <c r="BO162" s="336" t="s">
        <v>851</v>
      </c>
      <c r="BP162" s="336" t="s">
        <v>436</v>
      </c>
      <c r="BQ162" s="40">
        <v>1.0260883718729019E-2</v>
      </c>
      <c r="BR162" s="40">
        <v>1.2522898614406586E-2</v>
      </c>
      <c r="BS162" s="40">
        <v>1.4562895521521568E-2</v>
      </c>
      <c r="BT162" s="40">
        <v>1.6176393255591393E-2</v>
      </c>
      <c r="BU162" s="40">
        <v>1.5698380768299103E-2</v>
      </c>
      <c r="BV162" s="336" t="s">
        <v>851</v>
      </c>
      <c r="BW162" s="336" t="s">
        <v>827</v>
      </c>
      <c r="BX162" s="40">
        <v>1.1474587954580784E-2</v>
      </c>
      <c r="BY162" s="40">
        <v>1.3937255367636681E-2</v>
      </c>
      <c r="BZ162" s="40">
        <v>1.5915138646960258E-2</v>
      </c>
      <c r="CA162" s="40">
        <v>1.8551098182797432E-2</v>
      </c>
      <c r="CB162" s="40">
        <v>1.9762188196182251E-2</v>
      </c>
      <c r="CC162" s="336" t="s">
        <v>851</v>
      </c>
      <c r="CD162" s="336" t="s">
        <v>1447</v>
      </c>
      <c r="CE162" s="40">
        <v>1.3208556920289993E-2</v>
      </c>
      <c r="CF162" s="40">
        <v>1.5342463739216328E-2</v>
      </c>
      <c r="CG162" s="40">
        <v>1.680169440805912E-2</v>
      </c>
      <c r="CH162" s="40">
        <v>1.7474457621574402E-2</v>
      </c>
      <c r="CI162" s="40">
        <v>1.489540096372366E-2</v>
      </c>
      <c r="CJ162" s="336" t="s">
        <v>851</v>
      </c>
      <c r="CK162" s="336" t="s">
        <v>1803</v>
      </c>
      <c r="CL162" s="40">
        <v>1.4334870502352715E-2</v>
      </c>
      <c r="CM162" s="40">
        <v>1.5785999596118927E-2</v>
      </c>
      <c r="CN162" s="40">
        <v>1.7039407044649124E-2</v>
      </c>
      <c r="CO162" s="40">
        <v>1.5527716837823391E-2</v>
      </c>
      <c r="CP162" s="40">
        <v>1.4895307831466198E-2</v>
      </c>
      <c r="CQ162" s="336" t="s">
        <v>851</v>
      </c>
      <c r="CR162" s="40">
        <v>2.1915647983551025</v>
      </c>
      <c r="CS162" s="40">
        <v>2.3440494537353516</v>
      </c>
      <c r="CT162" s="40">
        <v>2.7164928913116455</v>
      </c>
      <c r="CU162" s="40">
        <v>3.2119846343994141</v>
      </c>
      <c r="CV162" s="40">
        <v>3.9041900634765625</v>
      </c>
      <c r="CW162" s="336" t="s">
        <v>1741</v>
      </c>
      <c r="CX162" s="336" t="s">
        <v>851</v>
      </c>
      <c r="CY162" s="40">
        <v>2.2898378372192383</v>
      </c>
      <c r="CZ162" s="40">
        <v>2.5438241958618164</v>
      </c>
      <c r="DA162" s="40">
        <v>3.0074059963226318</v>
      </c>
      <c r="DB162" s="40">
        <v>3.6092321872711182</v>
      </c>
      <c r="DC162" s="40">
        <v>4.3466272354125977</v>
      </c>
      <c r="DD162" s="336" t="s">
        <v>1447</v>
      </c>
      <c r="DE162" s="336" t="s">
        <v>851</v>
      </c>
      <c r="DF162" s="40">
        <v>4.6415848731994629</v>
      </c>
      <c r="DG162" s="336" t="s">
        <v>1803</v>
      </c>
      <c r="DH162" s="336" t="s">
        <v>851</v>
      </c>
      <c r="DI162" s="336" t="s">
        <v>851</v>
      </c>
      <c r="DJ162" s="336">
        <v>5</v>
      </c>
      <c r="DK162" s="336" t="s">
        <v>1738</v>
      </c>
      <c r="DL162" s="336" t="s">
        <v>851</v>
      </c>
      <c r="DM162" s="336" t="s">
        <v>851</v>
      </c>
      <c r="DN162" s="336" t="s">
        <v>1012</v>
      </c>
      <c r="DO162" s="40">
        <v>-3.5499834921211004E-3</v>
      </c>
      <c r="DP162" s="40">
        <v>-5.1260865293443203E-3</v>
      </c>
      <c r="DQ162" s="40">
        <v>-6.0563478618860245E-3</v>
      </c>
      <c r="DR162" s="40">
        <v>-1.3887751847505569E-3</v>
      </c>
      <c r="DS162" s="40">
        <v>-1.5409870538860559E-3</v>
      </c>
      <c r="DT162" s="336" t="s">
        <v>851</v>
      </c>
      <c r="DU162" s="336" t="s">
        <v>470</v>
      </c>
      <c r="DV162" s="40">
        <v>7.7449996024370193E-3</v>
      </c>
      <c r="DW162" s="40">
        <v>7.1666669100522995E-3</v>
      </c>
      <c r="DX162" s="40">
        <v>6.9000003859400749E-3</v>
      </c>
      <c r="DY162" s="40">
        <v>6.199999712407589E-3</v>
      </c>
      <c r="DZ162" s="40">
        <v>1.4999997802078724E-4</v>
      </c>
      <c r="EA162" s="336" t="s">
        <v>851</v>
      </c>
      <c r="EB162" s="336" t="s">
        <v>470</v>
      </c>
      <c r="EC162" s="40">
        <v>3.435768885537982E-3</v>
      </c>
      <c r="ED162" s="40">
        <v>5.2266726270318031E-3</v>
      </c>
      <c r="EE162" s="40">
        <v>5.2354913204908371E-3</v>
      </c>
      <c r="EF162" s="40">
        <v>4.9662156961858273E-3</v>
      </c>
      <c r="EG162" s="40">
        <v>1.3287917245179415E-3</v>
      </c>
      <c r="EH162" s="336" t="s">
        <v>851</v>
      </c>
      <c r="EI162" s="336" t="s">
        <v>470</v>
      </c>
      <c r="EJ162" s="40">
        <v>1.1610358953475952E-2</v>
      </c>
      <c r="EK162" s="40">
        <v>6.5970621071755886E-3</v>
      </c>
      <c r="EL162" s="40">
        <v>3.3070479985326529E-3</v>
      </c>
      <c r="EM162" s="40">
        <v>1.5682466328144073E-3</v>
      </c>
      <c r="EN162" s="40">
        <v>1.8855860689654946E-3</v>
      </c>
      <c r="EO162" s="336" t="s">
        <v>851</v>
      </c>
      <c r="EP162" s="336" t="s">
        <v>851</v>
      </c>
      <c r="EQ162" s="336" t="s">
        <v>851</v>
      </c>
      <c r="ER162" s="40">
        <v>0.85659999999999992</v>
      </c>
      <c r="ES162" s="336" t="s">
        <v>1739</v>
      </c>
      <c r="ET162" s="336" t="s">
        <v>851</v>
      </c>
      <c r="EU162" s="336" t="s">
        <v>851</v>
      </c>
      <c r="EV162" s="40">
        <v>0.86109999999999998</v>
      </c>
      <c r="EW162" s="336" t="s">
        <v>1739</v>
      </c>
      <c r="EX162" s="336" t="s">
        <v>851</v>
      </c>
      <c r="EY162" s="336" t="s">
        <v>851</v>
      </c>
      <c r="EZ162" s="40">
        <v>0.85299999999999998</v>
      </c>
      <c r="FA162" s="336" t="s">
        <v>1739</v>
      </c>
      <c r="FB162" s="336" t="s">
        <v>851</v>
      </c>
      <c r="FC162" s="40">
        <v>5.0859320908784866E-3</v>
      </c>
      <c r="FD162" s="40">
        <v>5.0859320908784866E-3</v>
      </c>
      <c r="FE162" s="40">
        <v>5.0859320908784866E-3</v>
      </c>
      <c r="FF162" s="40">
        <v>-1.9645016640424728E-2</v>
      </c>
      <c r="FG162" s="40">
        <v>-8.5870586335659027E-3</v>
      </c>
      <c r="FH162" s="336" t="s">
        <v>838</v>
      </c>
      <c r="FI162" s="336" t="s">
        <v>851</v>
      </c>
      <c r="FJ162" s="40">
        <v>7.6414202339947224E-3</v>
      </c>
      <c r="FK162" s="40">
        <v>8.4161572158336639E-3</v>
      </c>
      <c r="FL162" s="40">
        <v>3.0148315709084272E-3</v>
      </c>
      <c r="FM162" s="40">
        <v>-1.5195111744105816E-2</v>
      </c>
      <c r="FN162" s="40">
        <v>-5.0124127417802811E-2</v>
      </c>
      <c r="FO162" s="336" t="s">
        <v>840</v>
      </c>
      <c r="FP162" s="336" t="s">
        <v>851</v>
      </c>
      <c r="FQ162" s="40">
        <v>0.23486576974391937</v>
      </c>
      <c r="FR162" s="336" t="s">
        <v>840</v>
      </c>
      <c r="FS162" s="336" t="s">
        <v>851</v>
      </c>
      <c r="FT162" s="336" t="s">
        <v>851</v>
      </c>
      <c r="FU162" s="40">
        <v>2.3662184830754995E-3</v>
      </c>
      <c r="FV162" s="40">
        <v>2.8432253748178482E-3</v>
      </c>
      <c r="FW162" s="40">
        <v>3.9469371549785137E-3</v>
      </c>
      <c r="FX162" s="40">
        <v>4.1432837024331093E-3</v>
      </c>
      <c r="FY162" s="40">
        <v>5.4280199110507965E-3</v>
      </c>
      <c r="FZ162" s="336" t="s">
        <v>840</v>
      </c>
      <c r="GA162" s="336" t="s">
        <v>851</v>
      </c>
      <c r="GB162" s="336" t="s">
        <v>851</v>
      </c>
      <c r="GC162" s="336" t="s">
        <v>851</v>
      </c>
      <c r="GD162" s="336" t="s">
        <v>851</v>
      </c>
      <c r="GE162" s="336" t="s">
        <v>851</v>
      </c>
      <c r="GF162" s="336" t="s">
        <v>851</v>
      </c>
      <c r="GG162" s="336" t="s">
        <v>851</v>
      </c>
      <c r="GH162" s="336" t="s">
        <v>851</v>
      </c>
      <c r="GI162" s="336" t="s">
        <v>851</v>
      </c>
      <c r="GJ162" s="336" t="s">
        <v>851</v>
      </c>
      <c r="GK162" s="40">
        <v>23941099</v>
      </c>
      <c r="GL162" s="40">
        <v>24347113</v>
      </c>
      <c r="GM162" s="40">
        <v>24725625</v>
      </c>
      <c r="GN162" s="40">
        <v>25080880</v>
      </c>
      <c r="GO162" s="40">
        <v>25419337</v>
      </c>
      <c r="GP162" s="40">
        <v>25744500</v>
      </c>
      <c r="GQ162" s="40">
        <v>26066687</v>
      </c>
      <c r="GR162" s="40">
        <v>26382586</v>
      </c>
      <c r="GS162" s="40">
        <v>26666581</v>
      </c>
      <c r="GT162" s="40">
        <v>26883531</v>
      </c>
      <c r="GU162" s="40">
        <v>27013207</v>
      </c>
      <c r="GV162" s="40">
        <v>27041220</v>
      </c>
      <c r="GW162" s="40">
        <v>26989160</v>
      </c>
      <c r="GX162" s="40">
        <v>26916795</v>
      </c>
      <c r="GY162" s="40">
        <v>26905982</v>
      </c>
      <c r="GZ162" s="40">
        <v>27015033</v>
      </c>
      <c r="HA162" s="40">
        <v>27263430</v>
      </c>
      <c r="HB162" s="40">
        <v>27632682</v>
      </c>
      <c r="HC162" s="40">
        <v>28095712</v>
      </c>
      <c r="HD162" s="40">
        <v>28608715</v>
      </c>
      <c r="HE162" s="40">
        <v>29136808</v>
      </c>
      <c r="HF162" s="40">
        <v>29675000</v>
      </c>
      <c r="HG162" s="40">
        <v>30226000</v>
      </c>
      <c r="HH162" s="40">
        <v>30770000</v>
      </c>
      <c r="HI162" s="40">
        <v>31286000</v>
      </c>
      <c r="HJ162" s="40">
        <v>31757000</v>
      </c>
      <c r="HK162" s="40">
        <v>32175000</v>
      </c>
      <c r="HL162" s="40">
        <v>32539000</v>
      </c>
      <c r="HM162" s="40">
        <v>32855000</v>
      </c>
      <c r="HN162" s="40">
        <v>33136000</v>
      </c>
      <c r="HO162" s="40">
        <v>33390000</v>
      </c>
      <c r="HP162" s="40">
        <v>33617000</v>
      </c>
      <c r="HQ162" s="40">
        <v>33817000</v>
      </c>
      <c r="HR162" s="40">
        <v>33993000</v>
      </c>
      <c r="HS162" s="40">
        <v>34152000</v>
      </c>
      <c r="HT162" s="40">
        <v>34300000</v>
      </c>
      <c r="HU162" s="40">
        <v>34437000</v>
      </c>
      <c r="HV162" s="40">
        <v>34566000</v>
      </c>
      <c r="HW162" s="40">
        <v>34685000</v>
      </c>
      <c r="HX162" s="40">
        <v>34793000</v>
      </c>
      <c r="HY162" s="40">
        <v>34889000</v>
      </c>
      <c r="HZ162" s="40">
        <v>34975000</v>
      </c>
      <c r="IA162" s="40">
        <v>35050000</v>
      </c>
      <c r="IB162" s="40">
        <v>35116000</v>
      </c>
      <c r="IC162" s="40">
        <v>35173000</v>
      </c>
      <c r="ID162" s="40">
        <v>35221000</v>
      </c>
      <c r="IE162" s="40">
        <v>35260000</v>
      </c>
      <c r="IF162" s="40">
        <v>35290000</v>
      </c>
      <c r="IG162" s="40">
        <v>35311000</v>
      </c>
      <c r="IH162" s="40">
        <v>35322000</v>
      </c>
      <c r="II162" s="40">
        <v>35324000</v>
      </c>
      <c r="IJ162" s="336" t="s">
        <v>851</v>
      </c>
      <c r="IK162" s="336" t="s">
        <v>851</v>
      </c>
      <c r="IL162" s="336" t="s">
        <v>851</v>
      </c>
      <c r="IM162" s="40">
        <v>9.1527551412582397E-3</v>
      </c>
      <c r="IN162" s="40">
        <v>1.345295924693346E-2</v>
      </c>
      <c r="IO162" s="40">
        <v>1.6617763787508011E-2</v>
      </c>
      <c r="IP162" s="40">
        <v>1.8094424158334732E-2</v>
      </c>
      <c r="IQ162" s="40">
        <v>1.8290862441062927E-2</v>
      </c>
      <c r="IR162" s="40">
        <v>1.8302686512470245E-2</v>
      </c>
      <c r="IS162" s="40">
        <v>1.8397539854049683E-2</v>
      </c>
      <c r="IT162" s="40">
        <v>1.7837708815932274E-2</v>
      </c>
      <c r="IU162" s="40">
        <v>1.6630522906780243E-2</v>
      </c>
      <c r="IV162" s="40">
        <v>1.494246069341898E-2</v>
      </c>
      <c r="IW162" s="40">
        <v>1.3076580129563808E-2</v>
      </c>
      <c r="IX162" s="40">
        <v>1.1249616742134094E-2</v>
      </c>
      <c r="IY162" s="40">
        <v>9.6645699813961983E-3</v>
      </c>
      <c r="IZ162" s="40">
        <v>8.5163647308945656E-3</v>
      </c>
      <c r="JA162" s="40">
        <v>7.6361494138836861E-3</v>
      </c>
      <c r="JB162" s="40">
        <v>6.7754373885691166E-3</v>
      </c>
      <c r="JC162" s="40">
        <v>5.9317434206604958E-3</v>
      </c>
      <c r="JD162" s="40">
        <v>5.1909862086176872E-3</v>
      </c>
      <c r="JE162" s="40">
        <v>4.6665281988680363E-3</v>
      </c>
      <c r="JF162" s="40">
        <v>4.3242047540843487E-3</v>
      </c>
      <c r="JG162" s="40">
        <v>3.986213356256485E-3</v>
      </c>
      <c r="JH162" s="40">
        <v>3.7389721255749464E-3</v>
      </c>
      <c r="JI162" s="40">
        <v>3.4367768093943596E-3</v>
      </c>
      <c r="JJ162" s="40">
        <v>3.108900273218751E-3</v>
      </c>
      <c r="JK162" s="40">
        <v>2.7553760446608067E-3</v>
      </c>
      <c r="JL162" s="40">
        <v>2.4619272444397211E-3</v>
      </c>
      <c r="JM162" s="40">
        <v>2.1420929115265608E-3</v>
      </c>
      <c r="JN162" s="40">
        <v>1.8812535563483834E-3</v>
      </c>
      <c r="JO162" s="40">
        <v>1.6218757955357432E-3</v>
      </c>
      <c r="JP162" s="40">
        <v>1.3637527590617537E-3</v>
      </c>
      <c r="JQ162" s="40">
        <v>1.106681302189827E-3</v>
      </c>
      <c r="JR162" s="40">
        <v>8.5046072490513325E-4</v>
      </c>
      <c r="JS162" s="40">
        <v>5.9489242266863585E-4</v>
      </c>
      <c r="JT162" s="40">
        <v>3.1146913534030318E-4</v>
      </c>
      <c r="JU162" s="40">
        <v>5.6620330724399537E-5</v>
      </c>
      <c r="JV162" s="336" t="s">
        <v>1740</v>
      </c>
      <c r="JW162" s="336" t="s">
        <v>851</v>
      </c>
      <c r="JX162" s="336" t="s">
        <v>851</v>
      </c>
      <c r="JY162" s="336" t="s">
        <v>851</v>
      </c>
      <c r="JZ162" s="336" t="s">
        <v>851</v>
      </c>
      <c r="KA162" s="336" t="s">
        <v>1740</v>
      </c>
      <c r="KB162" s="40">
        <v>0.45892829373926702</v>
      </c>
      <c r="KC162" s="40">
        <v>0.45568206201494099</v>
      </c>
      <c r="KD162" s="40">
        <v>0.45435177084873601</v>
      </c>
      <c r="KE162" s="40">
        <v>0.45464656670740405</v>
      </c>
      <c r="KF162" s="40">
        <v>0.45604820069688601</v>
      </c>
      <c r="KG162" s="40">
        <v>0.45812962765173199</v>
      </c>
      <c r="KH162" s="40">
        <v>0.46088097288889102</v>
      </c>
      <c r="KI162" s="40">
        <v>0.46425916510918397</v>
      </c>
      <c r="KJ162" s="40">
        <v>0.46779925673005202</v>
      </c>
      <c r="KK162" s="40">
        <v>0.47096072852488297</v>
      </c>
      <c r="KL162" s="40">
        <v>0.47339189283016997</v>
      </c>
      <c r="KM162" s="40">
        <v>0.47495253659373804</v>
      </c>
      <c r="KN162" s="40">
        <v>0.47575422129438399</v>
      </c>
      <c r="KO162" s="40">
        <v>0.47602108305966195</v>
      </c>
      <c r="KP162" s="40">
        <v>0.47608878621623196</v>
      </c>
      <c r="KQ162" s="40">
        <v>0.47619717204258699</v>
      </c>
      <c r="KR162" s="40">
        <v>0.476382947514644</v>
      </c>
      <c r="KS162" s="40">
        <v>0.47657376480248603</v>
      </c>
      <c r="KT162" s="40">
        <v>0.476769240069773</v>
      </c>
      <c r="KU162" s="40">
        <v>0.47694822658507596</v>
      </c>
      <c r="KV162" s="40">
        <v>0.47709695733301699</v>
      </c>
      <c r="KW162" s="40">
        <v>0.47723089215707903</v>
      </c>
      <c r="KX162" s="40">
        <v>0.47737170920769201</v>
      </c>
      <c r="KY162" s="40">
        <v>0.47751730859406299</v>
      </c>
      <c r="KZ162" s="40">
        <v>0.47766157497846501</v>
      </c>
      <c r="LA162" s="40">
        <v>0.47780087177449099</v>
      </c>
      <c r="LB162" s="40">
        <v>0.47793713279567696</v>
      </c>
      <c r="LC162" s="40">
        <v>0.47807535685157099</v>
      </c>
      <c r="LD162" s="40">
        <v>0.47821672164187295</v>
      </c>
      <c r="LE162" s="40">
        <v>0.47836273048421701</v>
      </c>
      <c r="LF162" s="40">
        <v>0.47851427946470504</v>
      </c>
      <c r="LG162" s="40">
        <v>0.478672516145075</v>
      </c>
      <c r="LH162" s="40">
        <v>0.47883855328059499</v>
      </c>
      <c r="LI162" s="40">
        <v>0.47901354615936903</v>
      </c>
      <c r="LJ162" s="40">
        <v>0.479198614003433</v>
      </c>
      <c r="LK162" s="40">
        <v>0.47939482942509898</v>
      </c>
      <c r="LL162" s="336" t="s">
        <v>851</v>
      </c>
      <c r="LM162" s="336" t="s">
        <v>851</v>
      </c>
      <c r="LN162" s="336" t="s">
        <v>1740</v>
      </c>
      <c r="LO162" s="40">
        <v>0.61106032133102417</v>
      </c>
      <c r="LP162" s="40">
        <v>0.6207694411277771</v>
      </c>
      <c r="LQ162" s="40">
        <v>0.62998801469802856</v>
      </c>
      <c r="LR162" s="40">
        <v>0.63858062028884888</v>
      </c>
      <c r="LS162" s="40">
        <v>0.64647054672241211</v>
      </c>
      <c r="LT162" s="40">
        <v>0.6536213755607605</v>
      </c>
      <c r="LU162" s="40">
        <v>0.66021901369094849</v>
      </c>
      <c r="LV162" s="40">
        <v>0.66594982147216797</v>
      </c>
      <c r="LW162" s="40">
        <v>0.67104321718215942</v>
      </c>
      <c r="LX162" s="40">
        <v>0.6757655143737793</v>
      </c>
      <c r="LY162" s="40">
        <v>0.68029093742370605</v>
      </c>
      <c r="LZ162" s="40">
        <v>0.6827661395072937</v>
      </c>
      <c r="MA162" s="40">
        <v>0.6854851245880127</v>
      </c>
      <c r="MB162" s="40">
        <v>0.68823617696762085</v>
      </c>
      <c r="MC162" s="40">
        <v>0.69072914123535156</v>
      </c>
      <c r="MD162" s="40">
        <v>0.6929020881652832</v>
      </c>
      <c r="ME162" s="40">
        <v>0.69488650560379028</v>
      </c>
      <c r="MF162" s="40">
        <v>0.69636571407318115</v>
      </c>
      <c r="MG162" s="40">
        <v>0.69767302274703979</v>
      </c>
      <c r="MH162" s="40">
        <v>0.69908058643341064</v>
      </c>
      <c r="MI162" s="40">
        <v>0.70075803995132446</v>
      </c>
      <c r="MJ162" s="40">
        <v>0.70252925157546997</v>
      </c>
      <c r="MK162" s="40">
        <v>0.70450729131698608</v>
      </c>
      <c r="ML162" s="40">
        <v>0.70661669969558716</v>
      </c>
      <c r="MM162" s="40">
        <v>0.70856207609176636</v>
      </c>
      <c r="MN162" s="40">
        <v>0.71019518375396729</v>
      </c>
      <c r="MO162" s="40">
        <v>0.71156537532806396</v>
      </c>
      <c r="MP162" s="40">
        <v>0.71263909339904785</v>
      </c>
      <c r="MQ162" s="40">
        <v>0.71337848901748657</v>
      </c>
      <c r="MR162" s="40">
        <v>0.71387141942977905</v>
      </c>
      <c r="MS162" s="40">
        <v>0.71417617797851563</v>
      </c>
      <c r="MT162" s="40">
        <v>0.71420872211456299</v>
      </c>
      <c r="MU162" s="40">
        <v>0.71402662992477417</v>
      </c>
      <c r="MV162" s="40">
        <v>0.71351701021194458</v>
      </c>
      <c r="MW162" s="40">
        <v>0.71258705854415894</v>
      </c>
      <c r="MX162" s="40">
        <v>0.71115952730178833</v>
      </c>
      <c r="MY162" s="336" t="s">
        <v>851</v>
      </c>
      <c r="MZ162" s="336" t="s">
        <v>1740</v>
      </c>
      <c r="NA162" s="40">
        <v>0.58297622203826904</v>
      </c>
      <c r="NB162" s="40">
        <v>0.59277635812759399</v>
      </c>
      <c r="NC162" s="40">
        <v>0.60213041305541992</v>
      </c>
      <c r="ND162" s="40">
        <v>0.61080324649810791</v>
      </c>
      <c r="NE162" s="40">
        <v>0.61858463287353516</v>
      </c>
      <c r="NF162" s="40">
        <v>0.62537223100662231</v>
      </c>
      <c r="NG162" s="40">
        <v>0.63147431612014771</v>
      </c>
      <c r="NH162" s="40">
        <v>0.63653808832168579</v>
      </c>
      <c r="NI162" s="40">
        <v>0.64081895351409912</v>
      </c>
      <c r="NJ162" s="40">
        <v>0.64463335275650024</v>
      </c>
      <c r="NK162" s="40">
        <v>0.64820355176925659</v>
      </c>
      <c r="NL162" s="40">
        <v>0.64994561672210693</v>
      </c>
      <c r="NM162" s="40">
        <v>0.65186393260955811</v>
      </c>
      <c r="NN162" s="40">
        <v>0.65378177165985107</v>
      </c>
      <c r="NO162" s="40">
        <v>0.65542006492614746</v>
      </c>
      <c r="NP162" s="40">
        <v>0.65672355890274048</v>
      </c>
      <c r="NQ162" s="40">
        <v>0.65794092416763306</v>
      </c>
      <c r="NR162" s="40">
        <v>0.65860366821289063</v>
      </c>
      <c r="NS162" s="40">
        <v>0.65907686948776245</v>
      </c>
      <c r="NT162" s="40">
        <v>0.65966856479644775</v>
      </c>
      <c r="NU162" s="40">
        <v>0.66046649217605591</v>
      </c>
      <c r="NV162" s="40">
        <v>0.66149783134460449</v>
      </c>
      <c r="NW162" s="40">
        <v>0.66267430782318115</v>
      </c>
      <c r="NX162" s="40">
        <v>0.66394692659378052</v>
      </c>
      <c r="NY162" s="40">
        <v>0.66504758596420288</v>
      </c>
      <c r="NZ162" s="40">
        <v>0.66588324308395386</v>
      </c>
      <c r="OA162" s="40">
        <v>0.66661900281906128</v>
      </c>
      <c r="OB162" s="40">
        <v>0.66707563400268555</v>
      </c>
      <c r="OC162" s="40">
        <v>0.66710329055786133</v>
      </c>
      <c r="OD162" s="40">
        <v>0.66667616367340088</v>
      </c>
      <c r="OE162" s="40">
        <v>0.66579598188400269</v>
      </c>
      <c r="OF162" s="40">
        <v>0.66452068090438843</v>
      </c>
      <c r="OG162" s="40">
        <v>0.66279399394989014</v>
      </c>
      <c r="OH162" s="40">
        <v>0.66044574975967407</v>
      </c>
      <c r="OI162" s="40">
        <v>0.65743726491928101</v>
      </c>
      <c r="OJ162" s="40">
        <v>0.65369153022766113</v>
      </c>
      <c r="OK162" s="336" t="s">
        <v>851</v>
      </c>
      <c r="OL162" s="336" t="s">
        <v>851</v>
      </c>
      <c r="OM162" s="336" t="s">
        <v>1740</v>
      </c>
      <c r="ON162" s="40">
        <v>0.4875398576259613</v>
      </c>
      <c r="OO162" s="40">
        <v>0.49839803576469421</v>
      </c>
      <c r="OP162" s="40">
        <v>0.5101744532585144</v>
      </c>
      <c r="OQ162" s="40">
        <v>0.52213478088378906</v>
      </c>
      <c r="OR162" s="40">
        <v>0.53357952833175659</v>
      </c>
      <c r="OS162" s="40">
        <v>0.54417628049850464</v>
      </c>
      <c r="OT162" s="40">
        <v>0.55484414100646973</v>
      </c>
      <c r="OU162" s="40">
        <v>0.56454706192016602</v>
      </c>
      <c r="OV162" s="40">
        <v>0.57331818342208862</v>
      </c>
      <c r="OW162" s="40">
        <v>0.58128237724304199</v>
      </c>
      <c r="OX162" s="40">
        <v>0.58868908882141113</v>
      </c>
      <c r="OY162" s="40">
        <v>0.59362858533859253</v>
      </c>
      <c r="OZ162" s="40">
        <v>0.59860473871231079</v>
      </c>
      <c r="PA162" s="40">
        <v>0.60331761837005615</v>
      </c>
      <c r="PB162" s="40">
        <v>0.60752654075622559</v>
      </c>
      <c r="PC162" s="40">
        <v>0.61126083135604858</v>
      </c>
      <c r="PD162" s="40">
        <v>0.61468899250030518</v>
      </c>
      <c r="PE162" s="40">
        <v>0.61752963066101074</v>
      </c>
      <c r="PF162" s="40">
        <v>0.62001001834869385</v>
      </c>
      <c r="PG162" s="40">
        <v>0.6222769021987915</v>
      </c>
      <c r="PH162" s="40">
        <v>0.62446063756942749</v>
      </c>
      <c r="PI162" s="40">
        <v>0.62662255764007568</v>
      </c>
      <c r="PJ162" s="40">
        <v>0.62868136167526245</v>
      </c>
      <c r="PK162" s="40">
        <v>0.63076257705688477</v>
      </c>
      <c r="PL162" s="40">
        <v>0.63279968500137329</v>
      </c>
      <c r="PM162" s="40">
        <v>0.6348419189453125</v>
      </c>
      <c r="PN162" s="40">
        <v>0.63705503940582275</v>
      </c>
      <c r="PO162" s="40">
        <v>0.63934379816055298</v>
      </c>
      <c r="PP162" s="40">
        <v>0.64153093099594116</v>
      </c>
      <c r="PQ162" s="40">
        <v>0.64350497722625732</v>
      </c>
      <c r="PR162" s="40">
        <v>0.645183265209198</v>
      </c>
      <c r="PS162" s="40">
        <v>0.64673852920532227</v>
      </c>
      <c r="PT162" s="40">
        <v>0.64805895090103149</v>
      </c>
      <c r="PU162" s="40">
        <v>0.64897626638412476</v>
      </c>
      <c r="PV162" s="40">
        <v>0.64945358037948608</v>
      </c>
      <c r="PW162" s="40">
        <v>0.64936017990112305</v>
      </c>
      <c r="PX162" s="336" t="s">
        <v>851</v>
      </c>
      <c r="PY162" s="336" t="s">
        <v>851</v>
      </c>
      <c r="PZ162" s="40">
        <v>0.87890000000000001</v>
      </c>
      <c r="QA162" s="40">
        <v>0.87650000000000006</v>
      </c>
      <c r="QB162" s="40">
        <v>0.87379999999999991</v>
      </c>
      <c r="QC162" s="40">
        <v>0.871</v>
      </c>
      <c r="QD162" s="40">
        <v>0.86780000000000002</v>
      </c>
      <c r="QE162" s="40">
        <v>0.86470000000000002</v>
      </c>
      <c r="QF162" s="40">
        <v>0.86150000000000004</v>
      </c>
      <c r="QG162" s="40">
        <v>0.85809999999999997</v>
      </c>
      <c r="QH162" s="40">
        <v>0.85670000000000002</v>
      </c>
      <c r="QI162" s="40">
        <v>0.85519999999999996</v>
      </c>
      <c r="QJ162" s="40">
        <v>0.85340000000000005</v>
      </c>
      <c r="QK162" s="40">
        <v>0.85199999999999998</v>
      </c>
      <c r="QL162" s="40">
        <v>0.85089999999999999</v>
      </c>
      <c r="QM162" s="40">
        <v>0.84989999999999999</v>
      </c>
      <c r="QN162" s="40">
        <v>0.84889999999999999</v>
      </c>
      <c r="QO162" s="40">
        <v>0.85099999999999998</v>
      </c>
      <c r="QP162" s="40">
        <v>0.85299999999999998</v>
      </c>
      <c r="QQ162" s="40">
        <v>0.8548</v>
      </c>
      <c r="QR162" s="40">
        <v>0.85659999999999992</v>
      </c>
      <c r="QS162" s="336" t="s">
        <v>851</v>
      </c>
      <c r="QT162" s="336" t="s">
        <v>851</v>
      </c>
      <c r="QU162" s="336" t="s">
        <v>851</v>
      </c>
      <c r="QV162" s="336" t="s">
        <v>851</v>
      </c>
      <c r="QW162" s="40">
        <v>2.1035417448729277E-3</v>
      </c>
      <c r="QX162" s="336" t="s">
        <v>851</v>
      </c>
      <c r="QY162" s="336" t="s">
        <v>851</v>
      </c>
      <c r="QZ162" s="336" t="s">
        <v>851</v>
      </c>
      <c r="RA162" s="336" t="s">
        <v>851</v>
      </c>
      <c r="RB162" s="336" t="s">
        <v>851</v>
      </c>
      <c r="RC162" s="336" t="s">
        <v>851</v>
      </c>
      <c r="RD162" s="336" t="s">
        <v>851</v>
      </c>
      <c r="RE162" s="336" t="s">
        <v>851</v>
      </c>
      <c r="RF162" s="40">
        <v>0.32799999999999996</v>
      </c>
      <c r="RG162" s="40">
        <v>2010</v>
      </c>
      <c r="RH162" s="336" t="s">
        <v>840</v>
      </c>
      <c r="RI162" s="336" t="s">
        <v>851</v>
      </c>
      <c r="RJ162" s="40">
        <v>0.15</v>
      </c>
      <c r="RK162" s="40">
        <v>2010</v>
      </c>
      <c r="RL162" s="336" t="s">
        <v>840</v>
      </c>
      <c r="RM162" s="336" t="s">
        <v>851</v>
      </c>
      <c r="RN162" s="40">
        <v>0.50800000000000001</v>
      </c>
      <c r="RO162" s="40">
        <v>2010</v>
      </c>
      <c r="RP162" s="336" t="s">
        <v>840</v>
      </c>
      <c r="RQ162" s="336" t="s">
        <v>851</v>
      </c>
      <c r="RR162" s="40">
        <v>0.83</v>
      </c>
      <c r="RS162" s="40">
        <v>2010</v>
      </c>
      <c r="RT162" s="336" t="s">
        <v>840</v>
      </c>
      <c r="RU162" s="336" t="s">
        <v>851</v>
      </c>
      <c r="RV162" s="40">
        <v>0.252</v>
      </c>
      <c r="RW162" s="40">
        <v>2010</v>
      </c>
      <c r="RX162" s="336" t="s">
        <v>840</v>
      </c>
      <c r="RY162" s="336" t="s">
        <v>851</v>
      </c>
      <c r="RZ162" s="336" t="s">
        <v>838</v>
      </c>
      <c r="SA162" s="40">
        <v>0.29824921488761902</v>
      </c>
      <c r="SB162" s="40">
        <v>0.29824921488761902</v>
      </c>
      <c r="SC162" s="40">
        <v>0.29824921488761902</v>
      </c>
      <c r="SD162" s="40">
        <v>0.34316360950469971</v>
      </c>
      <c r="SE162" s="40">
        <v>0.33435076475143433</v>
      </c>
      <c r="SF162" s="336" t="s">
        <v>851</v>
      </c>
      <c r="SG162" s="336" t="s">
        <v>851</v>
      </c>
      <c r="SH162" s="40">
        <v>0.23825080692768097</v>
      </c>
      <c r="SI162" s="40">
        <v>0.25210303068161011</v>
      </c>
      <c r="SJ162" s="40">
        <v>0.27319222688674927</v>
      </c>
      <c r="SK162" s="40">
        <v>0.30616495013237</v>
      </c>
      <c r="SL162" s="40">
        <v>0.3381512463092804</v>
      </c>
      <c r="SM162" s="336" t="s">
        <v>840</v>
      </c>
      <c r="SN162" s="336" t="s">
        <v>851</v>
      </c>
      <c r="SO162" s="336" t="s">
        <v>851</v>
      </c>
      <c r="SP162" s="40">
        <v>4.2503677308559418E-2</v>
      </c>
      <c r="SQ162" s="40">
        <v>4.2503677308559418E-2</v>
      </c>
      <c r="SR162" s="40">
        <v>4.2503677308559418E-2</v>
      </c>
      <c r="SS162" s="40">
        <v>4.1418574750423431E-2</v>
      </c>
      <c r="ST162" s="40">
        <v>-2.1104937419295311E-2</v>
      </c>
      <c r="SU162" s="336" t="s">
        <v>838</v>
      </c>
      <c r="SV162" s="336" t="s">
        <v>851</v>
      </c>
      <c r="SW162" s="336" t="s">
        <v>851</v>
      </c>
      <c r="SX162" s="40">
        <v>4.4072221964597702E-2</v>
      </c>
      <c r="SY162" s="40">
        <v>4.5916825532913208E-2</v>
      </c>
      <c r="SZ162" s="40">
        <v>4.8432409763336182E-2</v>
      </c>
      <c r="TA162" s="40">
        <v>5.3437650203704834E-2</v>
      </c>
      <c r="TB162" s="40">
        <v>6.4448408782482147E-2</v>
      </c>
      <c r="TC162" s="336" t="s">
        <v>840</v>
      </c>
      <c r="TD162" s="336" t="s">
        <v>851</v>
      </c>
      <c r="TE162" s="336" t="s">
        <v>851</v>
      </c>
      <c r="TF162" s="336" t="s">
        <v>851</v>
      </c>
      <c r="TG162" s="40">
        <v>3.4210514277219772E-2</v>
      </c>
      <c r="TH162" s="40">
        <v>3.4210514277219772E-2</v>
      </c>
      <c r="TI162" s="40">
        <v>3.4210514277219772E-2</v>
      </c>
      <c r="TJ162" s="40">
        <v>2.6295477524399757E-2</v>
      </c>
      <c r="TK162" s="40">
        <v>-3.9402652531862259E-2</v>
      </c>
      <c r="TL162" s="336" t="s">
        <v>838</v>
      </c>
      <c r="TM162" s="336" t="s">
        <v>851</v>
      </c>
      <c r="TN162" s="336" t="s">
        <v>851</v>
      </c>
      <c r="TO162" s="336" t="s">
        <v>851</v>
      </c>
      <c r="TP162" s="40">
        <v>3.4257885068655014E-2</v>
      </c>
      <c r="TQ162" s="40">
        <v>3.803674504160881E-2</v>
      </c>
      <c r="TR162" s="40">
        <v>4.2212657630443573E-2</v>
      </c>
      <c r="TS162" s="40">
        <v>4.1165098547935486E-2</v>
      </c>
      <c r="TT162" s="40">
        <v>4.6353988349437714E-2</v>
      </c>
      <c r="TU162" s="336" t="s">
        <v>840</v>
      </c>
      <c r="TV162" s="336" t="s">
        <v>851</v>
      </c>
      <c r="TW162" s="40">
        <v>1230</v>
      </c>
      <c r="TX162" s="336" t="s">
        <v>840</v>
      </c>
      <c r="TY162" s="336" t="s">
        <v>851</v>
      </c>
      <c r="TZ162" s="40">
        <v>1069.78955078125</v>
      </c>
      <c r="UA162" s="336" t="s">
        <v>838</v>
      </c>
      <c r="UB162" s="336" t="s">
        <v>851</v>
      </c>
      <c r="UC162" s="40">
        <v>1069.7890978007599</v>
      </c>
      <c r="UD162" s="336" t="s">
        <v>840</v>
      </c>
      <c r="UE162" s="336" t="s">
        <v>851</v>
      </c>
      <c r="UF162" s="336" t="s">
        <v>851</v>
      </c>
      <c r="UG162" s="40">
        <v>0.30333513021469116</v>
      </c>
      <c r="UH162" s="40">
        <v>0.30333513021469116</v>
      </c>
      <c r="UI162" s="40">
        <v>0.30333513021469116</v>
      </c>
      <c r="UJ162" s="40">
        <v>0.32351860404014587</v>
      </c>
      <c r="UK162" s="40">
        <v>0.32576370239257813</v>
      </c>
      <c r="UL162" s="336" t="s">
        <v>838</v>
      </c>
      <c r="UM162" s="336" t="s">
        <v>851</v>
      </c>
      <c r="UN162" s="336" t="s">
        <v>851</v>
      </c>
      <c r="UO162" s="336" t="s">
        <v>851</v>
      </c>
      <c r="UP162" s="40">
        <v>0.2458922266960144</v>
      </c>
      <c r="UQ162" s="40">
        <v>0.26051917672157288</v>
      </c>
      <c r="UR162" s="40">
        <v>0.27620705962181091</v>
      </c>
      <c r="US162" s="40">
        <v>0.29096981883049011</v>
      </c>
      <c r="UT162" s="40">
        <v>0.28802710771560669</v>
      </c>
      <c r="UU162" s="336" t="s">
        <v>840</v>
      </c>
    </row>
    <row r="163" spans="1:567">
      <c r="A163" s="336" t="s">
        <v>517</v>
      </c>
      <c r="B163" s="336" t="s">
        <v>120</v>
      </c>
      <c r="C163" s="336" t="s">
        <v>348</v>
      </c>
      <c r="D163" s="40">
        <v>3.6932814866304398E-2</v>
      </c>
      <c r="E163" s="336" t="s">
        <v>436</v>
      </c>
      <c r="F163" s="40">
        <v>4.164649173617363E-2</v>
      </c>
      <c r="G163" s="336" t="s">
        <v>1741</v>
      </c>
      <c r="H163" s="40">
        <v>4.1270788758993149E-2</v>
      </c>
      <c r="I163" s="336" t="s">
        <v>1447</v>
      </c>
      <c r="J163" s="40">
        <v>4.3435696512460709E-2</v>
      </c>
      <c r="K163" s="336" t="s">
        <v>1803</v>
      </c>
      <c r="L163" s="336" t="s">
        <v>436</v>
      </c>
      <c r="M163" s="40">
        <v>0.6122051477432251</v>
      </c>
      <c r="N163" s="40">
        <v>0.64657896757125854</v>
      </c>
      <c r="O163" s="336" t="s">
        <v>436</v>
      </c>
      <c r="P163" s="40">
        <v>0.6122051477432251</v>
      </c>
      <c r="Q163" s="336" t="s">
        <v>436</v>
      </c>
      <c r="R163" s="40">
        <v>0.68386733531951904</v>
      </c>
      <c r="S163" s="336" t="s">
        <v>436</v>
      </c>
      <c r="T163" s="40">
        <v>0.60046607255935669</v>
      </c>
      <c r="U163" s="336" t="s">
        <v>436</v>
      </c>
      <c r="V163" s="336" t="s">
        <v>851</v>
      </c>
      <c r="W163" s="336" t="s">
        <v>1741</v>
      </c>
      <c r="X163" s="40">
        <v>0.59558784961700439</v>
      </c>
      <c r="Y163" s="40">
        <v>0.63282483816146851</v>
      </c>
      <c r="Z163" s="336" t="s">
        <v>1741</v>
      </c>
      <c r="AA163" s="40">
        <v>0.59558784961700439</v>
      </c>
      <c r="AB163" s="336" t="s">
        <v>1741</v>
      </c>
      <c r="AC163" s="40">
        <v>0.6491464376449585</v>
      </c>
      <c r="AD163" s="336" t="s">
        <v>1741</v>
      </c>
      <c r="AE163" s="40">
        <v>0.55908858776092529</v>
      </c>
      <c r="AF163" s="336" t="s">
        <v>1741</v>
      </c>
      <c r="AG163" s="336" t="s">
        <v>851</v>
      </c>
      <c r="AH163" s="336" t="s">
        <v>1447</v>
      </c>
      <c r="AI163" s="40">
        <v>0.58152681589126587</v>
      </c>
      <c r="AJ163" s="40">
        <v>0.62476623058319092</v>
      </c>
      <c r="AK163" s="336" t="s">
        <v>1447</v>
      </c>
      <c r="AL163" s="40">
        <v>0.58152681589126587</v>
      </c>
      <c r="AM163" s="336" t="s">
        <v>1447</v>
      </c>
      <c r="AN163" s="40">
        <v>0.63561147451400757</v>
      </c>
      <c r="AO163" s="336" t="s">
        <v>1447</v>
      </c>
      <c r="AP163" s="40">
        <v>0.54213333129882813</v>
      </c>
      <c r="AQ163" s="336" t="s">
        <v>1447</v>
      </c>
      <c r="AR163" s="336" t="s">
        <v>851</v>
      </c>
      <c r="AS163" s="336" t="s">
        <v>1803</v>
      </c>
      <c r="AT163" s="40">
        <v>0.59589385986328125</v>
      </c>
      <c r="AU163" s="40">
        <v>0.63789218664169312</v>
      </c>
      <c r="AV163" s="336" t="s">
        <v>1803</v>
      </c>
      <c r="AW163" s="40">
        <v>0.59589385986328125</v>
      </c>
      <c r="AX163" s="336" t="s">
        <v>1803</v>
      </c>
      <c r="AY163" s="40">
        <v>0.65135765075683594</v>
      </c>
      <c r="AZ163" s="336" t="s">
        <v>1803</v>
      </c>
      <c r="BA163" s="40">
        <v>0.55240881443023682</v>
      </c>
      <c r="BB163" s="336" t="s">
        <v>1803</v>
      </c>
      <c r="BC163" s="336" t="s">
        <v>851</v>
      </c>
      <c r="BD163" s="336" t="s">
        <v>436</v>
      </c>
      <c r="BE163" s="40">
        <v>2.8151392936706543</v>
      </c>
      <c r="BF163" s="336" t="s">
        <v>827</v>
      </c>
      <c r="BG163" s="40">
        <v>4.5496788024902344</v>
      </c>
      <c r="BH163" s="336" t="s">
        <v>1447</v>
      </c>
      <c r="BI163" s="40">
        <v>4.5360298156738281</v>
      </c>
      <c r="BJ163" s="336" t="s">
        <v>1803</v>
      </c>
      <c r="BK163" s="40">
        <v>4.9423098564147949</v>
      </c>
      <c r="BL163" s="336" t="s">
        <v>851</v>
      </c>
      <c r="BM163" s="40">
        <v>2.1490077972412109</v>
      </c>
      <c r="BN163" s="336" t="s">
        <v>838</v>
      </c>
      <c r="BO163" s="336" t="s">
        <v>851</v>
      </c>
      <c r="BP163" s="336" t="s">
        <v>436</v>
      </c>
      <c r="BQ163" s="40">
        <v>3.0041167046874762E-3</v>
      </c>
      <c r="BR163" s="40">
        <v>2.4620222393423319E-3</v>
      </c>
      <c r="BS163" s="40">
        <v>1.9495685119181871E-3</v>
      </c>
      <c r="BT163" s="40">
        <v>2.8250664472579956E-3</v>
      </c>
      <c r="BU163" s="40">
        <v>2.8250806499272585E-3</v>
      </c>
      <c r="BV163" s="336" t="s">
        <v>851</v>
      </c>
      <c r="BW163" s="336" t="s">
        <v>827</v>
      </c>
      <c r="BX163" s="40">
        <v>4.2457813397049904E-3</v>
      </c>
      <c r="BY163" s="40">
        <v>4.1004442609846592E-3</v>
      </c>
      <c r="BZ163" s="40">
        <v>4.0812203660607338E-3</v>
      </c>
      <c r="CA163" s="40">
        <v>4.159288015216589E-3</v>
      </c>
      <c r="CB163" s="40">
        <v>4.198362585157156E-3</v>
      </c>
      <c r="CC163" s="336" t="s">
        <v>851</v>
      </c>
      <c r="CD163" s="336" t="s">
        <v>1447</v>
      </c>
      <c r="CE163" s="40">
        <v>4.1732629761099815E-3</v>
      </c>
      <c r="CF163" s="40">
        <v>4.0942393243312836E-3</v>
      </c>
      <c r="CG163" s="40">
        <v>4.1397730819880962E-3</v>
      </c>
      <c r="CH163" s="40">
        <v>4.1983234696090221E-3</v>
      </c>
      <c r="CI163" s="40">
        <v>4.1983025148510933E-3</v>
      </c>
      <c r="CJ163" s="336" t="s">
        <v>851</v>
      </c>
      <c r="CK163" s="336" t="s">
        <v>1803</v>
      </c>
      <c r="CL163" s="40">
        <v>4.1249152272939682E-3</v>
      </c>
      <c r="CM163" s="40">
        <v>4.120255820453167E-3</v>
      </c>
      <c r="CN163" s="40">
        <v>4.1788076050579548E-3</v>
      </c>
      <c r="CO163" s="40">
        <v>4.1983276605606079E-3</v>
      </c>
      <c r="CP163" s="40">
        <v>4.1982955299317837E-3</v>
      </c>
      <c r="CQ163" s="336" t="s">
        <v>851</v>
      </c>
      <c r="CR163" s="40">
        <v>10.602200508117676</v>
      </c>
      <c r="CS163" s="40">
        <v>10.946450233459473</v>
      </c>
      <c r="CT163" s="40">
        <v>11.25078010559082</v>
      </c>
      <c r="CU163" s="40">
        <v>11.545129776000977</v>
      </c>
      <c r="CV163" s="40">
        <v>11.850959777832031</v>
      </c>
      <c r="CW163" s="336" t="s">
        <v>1741</v>
      </c>
      <c r="CX163" s="336" t="s">
        <v>851</v>
      </c>
      <c r="CY163" s="40">
        <v>10.808750152587891</v>
      </c>
      <c r="CZ163" s="40">
        <v>11.133039474487305</v>
      </c>
      <c r="DA163" s="40">
        <v>11.427390098571777</v>
      </c>
      <c r="DB163" s="40">
        <v>11.727479934692383</v>
      </c>
      <c r="DC163" s="40">
        <v>12.03618049621582</v>
      </c>
      <c r="DD163" s="336" t="s">
        <v>1447</v>
      </c>
      <c r="DE163" s="336" t="s">
        <v>851</v>
      </c>
      <c r="DF163" s="40">
        <v>12.159660339355469</v>
      </c>
      <c r="DG163" s="336" t="s">
        <v>1803</v>
      </c>
      <c r="DH163" s="336" t="s">
        <v>851</v>
      </c>
      <c r="DI163" s="336" t="s">
        <v>851</v>
      </c>
      <c r="DJ163" s="336">
        <v>12.4</v>
      </c>
      <c r="DK163" s="336" t="s">
        <v>1738</v>
      </c>
      <c r="DL163" s="336" t="s">
        <v>851</v>
      </c>
      <c r="DM163" s="336" t="s">
        <v>851</v>
      </c>
      <c r="DN163" s="336" t="s">
        <v>436</v>
      </c>
      <c r="DO163" s="40">
        <v>4.1703106835484505E-3</v>
      </c>
      <c r="DP163" s="40">
        <v>4.5491498894989491E-3</v>
      </c>
      <c r="DQ163" s="40">
        <v>1.1377265909686685E-3</v>
      </c>
      <c r="DR163" s="40">
        <v>-5.0550175365060568E-4</v>
      </c>
      <c r="DS163" s="40">
        <v>1.4184251427650452E-2</v>
      </c>
      <c r="DT163" s="336" t="s">
        <v>851</v>
      </c>
      <c r="DU163" s="336" t="s">
        <v>827</v>
      </c>
      <c r="DV163" s="40">
        <v>3.2609433401376009E-3</v>
      </c>
      <c r="DW163" s="40">
        <v>7.9583079786971211E-4</v>
      </c>
      <c r="DX163" s="40">
        <v>-1.4733636053279042E-3</v>
      </c>
      <c r="DY163" s="40">
        <v>2.4002259306143969E-4</v>
      </c>
      <c r="DZ163" s="40">
        <v>3.277486888691783E-3</v>
      </c>
      <c r="EA163" s="336" t="s">
        <v>851</v>
      </c>
      <c r="EB163" s="336" t="s">
        <v>1447</v>
      </c>
      <c r="EC163" s="40">
        <v>3.1073200516402721E-3</v>
      </c>
      <c r="ED163" s="40">
        <v>1.4238975709304214E-3</v>
      </c>
      <c r="EE163" s="40">
        <v>-1.2229772983118892E-3</v>
      </c>
      <c r="EF163" s="40">
        <v>5.7715866714715958E-3</v>
      </c>
      <c r="EG163" s="40">
        <v>1.3285402208566666E-2</v>
      </c>
      <c r="EH163" s="336" t="s">
        <v>851</v>
      </c>
      <c r="EI163" s="336" t="s">
        <v>1803</v>
      </c>
      <c r="EJ163" s="40">
        <v>1.5452876687049866E-3</v>
      </c>
      <c r="EK163" s="40">
        <v>4.3642969103530049E-4</v>
      </c>
      <c r="EL163" s="40">
        <v>1.8066766206175089E-3</v>
      </c>
      <c r="EM163" s="40">
        <v>2.0207802299410105E-3</v>
      </c>
      <c r="EN163" s="40">
        <v>-3.6072034854441881E-3</v>
      </c>
      <c r="EO163" s="336" t="s">
        <v>851</v>
      </c>
      <c r="EP163" s="336" t="s">
        <v>851</v>
      </c>
      <c r="EQ163" s="336" t="s">
        <v>851</v>
      </c>
      <c r="ER163" s="40">
        <v>0.80940000000000001</v>
      </c>
      <c r="ES163" s="336" t="s">
        <v>1739</v>
      </c>
      <c r="ET163" s="336" t="s">
        <v>851</v>
      </c>
      <c r="EU163" s="336" t="s">
        <v>851</v>
      </c>
      <c r="EV163" s="40">
        <v>0.85180000000000011</v>
      </c>
      <c r="EW163" s="336" t="s">
        <v>1739</v>
      </c>
      <c r="EX163" s="336" t="s">
        <v>851</v>
      </c>
      <c r="EY163" s="336" t="s">
        <v>851</v>
      </c>
      <c r="EZ163" s="40">
        <v>0.7661</v>
      </c>
      <c r="FA163" s="336" t="s">
        <v>1739</v>
      </c>
      <c r="FB163" s="336" t="s">
        <v>851</v>
      </c>
      <c r="FC163" s="40">
        <v>7.1400322020053864E-2</v>
      </c>
      <c r="FD163" s="40">
        <v>8.0145180225372314E-2</v>
      </c>
      <c r="FE163" s="40">
        <v>8.9339099824428558E-2</v>
      </c>
      <c r="FF163" s="40">
        <v>9.0087339282035828E-2</v>
      </c>
      <c r="FG163" s="40">
        <v>5.9970889240503311E-2</v>
      </c>
      <c r="FH163" s="336" t="s">
        <v>838</v>
      </c>
      <c r="FI163" s="336" t="s">
        <v>851</v>
      </c>
      <c r="FJ163" s="40">
        <v>6.9562725722789764E-2</v>
      </c>
      <c r="FK163" s="40">
        <v>8.0573216080665588E-2</v>
      </c>
      <c r="FL163" s="40">
        <v>9.1209523379802704E-2</v>
      </c>
      <c r="FM163" s="40">
        <v>9.1929122805595398E-2</v>
      </c>
      <c r="FN163" s="40">
        <v>9.9106766283512115E-2</v>
      </c>
      <c r="FO163" s="336" t="s">
        <v>840</v>
      </c>
      <c r="FP163" s="336" t="s">
        <v>851</v>
      </c>
      <c r="FQ163" s="40"/>
      <c r="FR163" s="336" t="s">
        <v>1737</v>
      </c>
      <c r="FS163" s="336" t="s">
        <v>851</v>
      </c>
      <c r="FT163" s="336" t="s">
        <v>851</v>
      </c>
      <c r="FU163" s="40">
        <v>0.214241623878479</v>
      </c>
      <c r="FV163" s="40">
        <v>0.24736037850379944</v>
      </c>
      <c r="FW163" s="40">
        <v>0.17094269394874573</v>
      </c>
      <c r="FX163" s="40">
        <v>8.2578979432582855E-2</v>
      </c>
      <c r="FY163" s="40">
        <v>-0.18600159883499146</v>
      </c>
      <c r="FZ163" s="336" t="s">
        <v>840</v>
      </c>
      <c r="GA163" s="336" t="s">
        <v>851</v>
      </c>
      <c r="GB163" s="336" t="s">
        <v>851</v>
      </c>
      <c r="GC163" s="336" t="s">
        <v>851</v>
      </c>
      <c r="GD163" s="336" t="s">
        <v>851</v>
      </c>
      <c r="GE163" s="336" t="s">
        <v>851</v>
      </c>
      <c r="GF163" s="336" t="s">
        <v>851</v>
      </c>
      <c r="GG163" s="336" t="s">
        <v>851</v>
      </c>
      <c r="GH163" s="336" t="s">
        <v>851</v>
      </c>
      <c r="GI163" s="336" t="s">
        <v>851</v>
      </c>
      <c r="GJ163" s="336" t="s">
        <v>851</v>
      </c>
      <c r="GK163" s="40">
        <v>15925513</v>
      </c>
      <c r="GL163" s="40">
        <v>16046180</v>
      </c>
      <c r="GM163" s="40">
        <v>16148929</v>
      </c>
      <c r="GN163" s="40">
        <v>16225302</v>
      </c>
      <c r="GO163" s="40">
        <v>16281779</v>
      </c>
      <c r="GP163" s="40">
        <v>16319868</v>
      </c>
      <c r="GQ163" s="40">
        <v>16346101</v>
      </c>
      <c r="GR163" s="40">
        <v>16381696</v>
      </c>
      <c r="GS163" s="40">
        <v>16445593</v>
      </c>
      <c r="GT163" s="40">
        <v>16530388</v>
      </c>
      <c r="GU163" s="40">
        <v>16615394</v>
      </c>
      <c r="GV163" s="40">
        <v>16693074</v>
      </c>
      <c r="GW163" s="40">
        <v>16754962</v>
      </c>
      <c r="GX163" s="40">
        <v>16804432</v>
      </c>
      <c r="GY163" s="40">
        <v>16865008</v>
      </c>
      <c r="GZ163" s="40">
        <v>16939923</v>
      </c>
      <c r="HA163" s="40">
        <v>17030314</v>
      </c>
      <c r="HB163" s="40">
        <v>17131296</v>
      </c>
      <c r="HC163" s="40">
        <v>17231624</v>
      </c>
      <c r="HD163" s="40">
        <v>17344874</v>
      </c>
      <c r="HE163" s="40">
        <v>17441139</v>
      </c>
      <c r="HF163" s="40">
        <v>17476000</v>
      </c>
      <c r="HG163" s="40">
        <v>17512000</v>
      </c>
      <c r="HH163" s="40">
        <v>17547000</v>
      </c>
      <c r="HI163" s="40">
        <v>17581000</v>
      </c>
      <c r="HJ163" s="40">
        <v>17610000</v>
      </c>
      <c r="HK163" s="40">
        <v>17637000</v>
      </c>
      <c r="HL163" s="40">
        <v>17659000</v>
      </c>
      <c r="HM163" s="40">
        <v>17678000</v>
      </c>
      <c r="HN163" s="40">
        <v>17692000</v>
      </c>
      <c r="HO163" s="40">
        <v>17704000</v>
      </c>
      <c r="HP163" s="40">
        <v>17712000</v>
      </c>
      <c r="HQ163" s="40">
        <v>17718000</v>
      </c>
      <c r="HR163" s="40">
        <v>17721000</v>
      </c>
      <c r="HS163" s="40">
        <v>17722000</v>
      </c>
      <c r="HT163" s="40">
        <v>17720000</v>
      </c>
      <c r="HU163" s="40">
        <v>17715000</v>
      </c>
      <c r="HV163" s="40">
        <v>17707000</v>
      </c>
      <c r="HW163" s="40">
        <v>17696000</v>
      </c>
      <c r="HX163" s="40">
        <v>17682000</v>
      </c>
      <c r="HY163" s="40">
        <v>17664000</v>
      </c>
      <c r="HZ163" s="40">
        <v>17643000</v>
      </c>
      <c r="IA163" s="40">
        <v>17619000</v>
      </c>
      <c r="IB163" s="40">
        <v>17592000</v>
      </c>
      <c r="IC163" s="40">
        <v>17562000</v>
      </c>
      <c r="ID163" s="40">
        <v>17529000</v>
      </c>
      <c r="IE163" s="40">
        <v>17494000</v>
      </c>
      <c r="IF163" s="40">
        <v>17458000</v>
      </c>
      <c r="IG163" s="40">
        <v>17419000</v>
      </c>
      <c r="IH163" s="40">
        <v>17380000</v>
      </c>
      <c r="II163" s="40">
        <v>17338000</v>
      </c>
      <c r="IJ163" s="336" t="s">
        <v>851</v>
      </c>
      <c r="IK163" s="336" t="s">
        <v>851</v>
      </c>
      <c r="IL163" s="336" t="s">
        <v>851</v>
      </c>
      <c r="IM163" s="40">
        <v>5.321788601577282E-3</v>
      </c>
      <c r="IN163" s="40">
        <v>5.9120338410139084E-3</v>
      </c>
      <c r="IO163" s="40">
        <v>5.8393338695168495E-3</v>
      </c>
      <c r="IP163" s="40">
        <v>6.5507157705724239E-3</v>
      </c>
      <c r="IQ163" s="40">
        <v>5.5347098968923092E-3</v>
      </c>
      <c r="IR163" s="40">
        <v>1.99678516946733E-3</v>
      </c>
      <c r="IS163" s="40">
        <v>2.0578491967171431E-3</v>
      </c>
      <c r="IT163" s="40">
        <v>1.9966349937021732E-3</v>
      </c>
      <c r="IU163" s="40">
        <v>1.9357783021405339E-3</v>
      </c>
      <c r="IV163" s="40">
        <v>1.6481491038575768E-3</v>
      </c>
      <c r="IW163" s="40">
        <v>1.5320455422624946E-3</v>
      </c>
      <c r="IX163" s="40">
        <v>1.2466002954170108E-3</v>
      </c>
      <c r="IY163" s="40">
        <v>1.0753602255135775E-3</v>
      </c>
      <c r="IZ163" s="40">
        <v>7.9163134796544909E-4</v>
      </c>
      <c r="JA163" s="40">
        <v>6.78042764775455E-4</v>
      </c>
      <c r="JB163" s="40">
        <v>4.517732304520905E-4</v>
      </c>
      <c r="JC163" s="40">
        <v>3.3869603066705167E-4</v>
      </c>
      <c r="JD163" s="40">
        <v>1.6930499987211078E-4</v>
      </c>
      <c r="JE163" s="40">
        <v>5.6428631069138646E-5</v>
      </c>
      <c r="JF163" s="40">
        <v>-1.128604490077123E-4</v>
      </c>
      <c r="JG163" s="40">
        <v>-2.8220686363056302E-4</v>
      </c>
      <c r="JH163" s="40">
        <v>-4.5169668737798929E-4</v>
      </c>
      <c r="JI163" s="40">
        <v>-6.2141625676304102E-4</v>
      </c>
      <c r="JJ163" s="40">
        <v>-7.9145235940814018E-4</v>
      </c>
      <c r="JK163" s="40">
        <v>-1.0185028659179807E-3</v>
      </c>
      <c r="JL163" s="40">
        <v>-1.1895659845322371E-3</v>
      </c>
      <c r="JM163" s="40">
        <v>-1.3612388866022229E-3</v>
      </c>
      <c r="JN163" s="40">
        <v>-1.533611910417676E-3</v>
      </c>
      <c r="JO163" s="40">
        <v>-1.7067763255909085E-3</v>
      </c>
      <c r="JP163" s="40">
        <v>-1.880824682302773E-3</v>
      </c>
      <c r="JQ163" s="40">
        <v>-1.9986871629953384E-3</v>
      </c>
      <c r="JR163" s="40">
        <v>-2.0599686540663242E-3</v>
      </c>
      <c r="JS163" s="40">
        <v>-2.2364319302141666E-3</v>
      </c>
      <c r="JT163" s="40">
        <v>-2.2414447739720345E-3</v>
      </c>
      <c r="JU163" s="40">
        <v>-2.4194954894483089E-3</v>
      </c>
      <c r="JV163" s="336" t="s">
        <v>1740</v>
      </c>
      <c r="JW163" s="336" t="s">
        <v>851</v>
      </c>
      <c r="JX163" s="336" t="s">
        <v>851</v>
      </c>
      <c r="JY163" s="336" t="s">
        <v>851</v>
      </c>
      <c r="JZ163" s="336" t="s">
        <v>851</v>
      </c>
      <c r="KA163" s="336" t="s">
        <v>1740</v>
      </c>
      <c r="KB163" s="40">
        <v>0.49711550473324301</v>
      </c>
      <c r="KC163" s="40">
        <v>0.49731077477352303</v>
      </c>
      <c r="KD163" s="40">
        <v>0.49754240896267704</v>
      </c>
      <c r="KE163" s="40">
        <v>0.49779056435218699</v>
      </c>
      <c r="KF163" s="40">
        <v>0.49802735817014399</v>
      </c>
      <c r="KG163" s="40">
        <v>0.49823217248239898</v>
      </c>
      <c r="KH163" s="40">
        <v>0.49839906542175799</v>
      </c>
      <c r="KI163" s="40">
        <v>0.49853309852064198</v>
      </c>
      <c r="KJ163" s="40">
        <v>0.49864118879472502</v>
      </c>
      <c r="KK163" s="40">
        <v>0.49873345179827505</v>
      </c>
      <c r="KL163" s="40">
        <v>0.49881844655283603</v>
      </c>
      <c r="KM163" s="40">
        <v>0.49889681123320101</v>
      </c>
      <c r="KN163" s="40">
        <v>0.49896668941304001</v>
      </c>
      <c r="KO163" s="40">
        <v>0.49902969402284697</v>
      </c>
      <c r="KP163" s="40">
        <v>0.49908676713385197</v>
      </c>
      <c r="KQ163" s="40">
        <v>0.49913935660882303</v>
      </c>
      <c r="KR163" s="40">
        <v>0.49918824426328101</v>
      </c>
      <c r="KS163" s="40">
        <v>0.49923517544287699</v>
      </c>
      <c r="KT163" s="40">
        <v>0.49928097365685303</v>
      </c>
      <c r="KU163" s="40">
        <v>0.49932634513678403</v>
      </c>
      <c r="KV163" s="40">
        <v>0.499372484481518</v>
      </c>
      <c r="KW163" s="40">
        <v>0.49942013511877398</v>
      </c>
      <c r="KX163" s="40">
        <v>0.499469216014851</v>
      </c>
      <c r="KY163" s="40">
        <v>0.49952102227050604</v>
      </c>
      <c r="KZ163" s="40">
        <v>0.49957479392582999</v>
      </c>
      <c r="LA163" s="40">
        <v>0.49963057165721503</v>
      </c>
      <c r="LB163" s="40">
        <v>0.49968951358580904</v>
      </c>
      <c r="LC163" s="40">
        <v>0.499750689836572</v>
      </c>
      <c r="LD163" s="40">
        <v>0.49981486354025895</v>
      </c>
      <c r="LE163" s="40">
        <v>0.49988104529974597</v>
      </c>
      <c r="LF163" s="40">
        <v>0.49994907264340399</v>
      </c>
      <c r="LG163" s="40">
        <v>0.50001869194410697</v>
      </c>
      <c r="LH163" s="40">
        <v>0.50009025308377197</v>
      </c>
      <c r="LI163" s="40">
        <v>0.50016422249148496</v>
      </c>
      <c r="LJ163" s="40">
        <v>0.50024083507163197</v>
      </c>
      <c r="LK163" s="40">
        <v>0.50032006301058507</v>
      </c>
      <c r="LL163" s="336" t="s">
        <v>851</v>
      </c>
      <c r="LM163" s="336" t="s">
        <v>851</v>
      </c>
      <c r="LN163" s="336" t="s">
        <v>1740</v>
      </c>
      <c r="LO163" s="40">
        <v>0.65324199199676514</v>
      </c>
      <c r="LP163" s="40">
        <v>0.65051931142807007</v>
      </c>
      <c r="LQ163" s="40">
        <v>0.64854735136032104</v>
      </c>
      <c r="LR163" s="40">
        <v>0.64695650339126587</v>
      </c>
      <c r="LS163" s="40">
        <v>0.64511185884475708</v>
      </c>
      <c r="LT163" s="40">
        <v>0.64263522624969482</v>
      </c>
      <c r="LU163" s="40">
        <v>0.64002060890197754</v>
      </c>
      <c r="LV163" s="40">
        <v>0.63693469762802124</v>
      </c>
      <c r="LW163" s="40">
        <v>0.63338464498519897</v>
      </c>
      <c r="LX163" s="40">
        <v>0.6295432448387146</v>
      </c>
      <c r="LY163" s="40">
        <v>0.62549686431884766</v>
      </c>
      <c r="LZ163" s="40">
        <v>0.62119406461715698</v>
      </c>
      <c r="MA163" s="40">
        <v>0.61696583032608032</v>
      </c>
      <c r="MB163" s="40">
        <v>0.61256927251815796</v>
      </c>
      <c r="MC163" s="40">
        <v>0.60807144641876221</v>
      </c>
      <c r="MD163" s="40">
        <v>0.60325348377227783</v>
      </c>
      <c r="ME163" s="40">
        <v>0.59891599416732788</v>
      </c>
      <c r="MF163" s="40">
        <v>0.59448021650314331</v>
      </c>
      <c r="MG163" s="40">
        <v>0.59009087085723877</v>
      </c>
      <c r="MH163" s="40">
        <v>0.58599478006362915</v>
      </c>
      <c r="MI163" s="40">
        <v>0.58239275217056274</v>
      </c>
      <c r="MJ163" s="40">
        <v>0.5796782374382019</v>
      </c>
      <c r="MK163" s="40">
        <v>0.57745522260665894</v>
      </c>
      <c r="ML163" s="40">
        <v>0.57566684484481812</v>
      </c>
      <c r="MM163" s="40">
        <v>0.57431286573410034</v>
      </c>
      <c r="MN163" s="40">
        <v>0.57336956262588501</v>
      </c>
      <c r="MO163" s="40">
        <v>0.57314515113830566</v>
      </c>
      <c r="MP163" s="40">
        <v>0.57335829734802246</v>
      </c>
      <c r="MQ163" s="40">
        <v>0.57389724254608154</v>
      </c>
      <c r="MR163" s="40">
        <v>0.57447898387908936</v>
      </c>
      <c r="MS163" s="40">
        <v>0.57487589120864868</v>
      </c>
      <c r="MT163" s="40">
        <v>0.57551157474517822</v>
      </c>
      <c r="MU163" s="40">
        <v>0.57606828212738037</v>
      </c>
      <c r="MV163" s="40">
        <v>0.57649689912796021</v>
      </c>
      <c r="MW163" s="40">
        <v>0.57652473449707031</v>
      </c>
      <c r="MX163" s="40">
        <v>0.57624870538711548</v>
      </c>
      <c r="MY163" s="336" t="s">
        <v>851</v>
      </c>
      <c r="MZ163" s="336" t="s">
        <v>1740</v>
      </c>
      <c r="NA163" s="40">
        <v>0.5913119912147522</v>
      </c>
      <c r="NB163" s="40">
        <v>0.58854418992996216</v>
      </c>
      <c r="NC163" s="40">
        <v>0.58600658178329468</v>
      </c>
      <c r="ND163" s="40">
        <v>0.58346706628799438</v>
      </c>
      <c r="NE163" s="40">
        <v>0.58053368330001831</v>
      </c>
      <c r="NF163" s="40">
        <v>0.57698214054107666</v>
      </c>
      <c r="NG163" s="40">
        <v>0.57335776090621948</v>
      </c>
      <c r="NH163" s="40">
        <v>0.56920969486236572</v>
      </c>
      <c r="NI163" s="40">
        <v>0.5645979642868042</v>
      </c>
      <c r="NJ163" s="40">
        <v>0.55986577272415161</v>
      </c>
      <c r="NK163" s="40">
        <v>0.55502557754516602</v>
      </c>
      <c r="NL163" s="40">
        <v>0.55026364326477051</v>
      </c>
      <c r="NM163" s="40">
        <v>0.54572737216949463</v>
      </c>
      <c r="NN163" s="40">
        <v>0.54129427671432495</v>
      </c>
      <c r="NO163" s="40">
        <v>0.53707891702651978</v>
      </c>
      <c r="NP163" s="40">
        <v>0.53287392854690552</v>
      </c>
      <c r="NQ163" s="40">
        <v>0.52952802181243896</v>
      </c>
      <c r="NR163" s="40">
        <v>0.52647024393081665</v>
      </c>
      <c r="NS163" s="40">
        <v>0.52367246150970459</v>
      </c>
      <c r="NT163" s="40">
        <v>0.52127301692962646</v>
      </c>
      <c r="NU163" s="40">
        <v>0.51941311359405518</v>
      </c>
      <c r="NV163" s="40">
        <v>0.51848715543746948</v>
      </c>
      <c r="NW163" s="40">
        <v>0.51810020208358765</v>
      </c>
      <c r="NX163" s="40">
        <v>0.51797014474868774</v>
      </c>
      <c r="NY163" s="40">
        <v>0.51792782545089722</v>
      </c>
      <c r="NZ163" s="40">
        <v>0.51783287525177002</v>
      </c>
      <c r="OA163" s="40">
        <v>0.51805245876312256</v>
      </c>
      <c r="OB163" s="40">
        <v>0.51813381910324097</v>
      </c>
      <c r="OC163" s="40">
        <v>0.51813322305679321</v>
      </c>
      <c r="OD163" s="40">
        <v>0.51805031299591064</v>
      </c>
      <c r="OE163" s="40">
        <v>0.51765644550323486</v>
      </c>
      <c r="OF163" s="40">
        <v>0.51743453741073608</v>
      </c>
      <c r="OG163" s="40">
        <v>0.51701223850250244</v>
      </c>
      <c r="OH163" s="40">
        <v>0.51650494337081909</v>
      </c>
      <c r="OI163" s="40">
        <v>0.51559263467788696</v>
      </c>
      <c r="OJ163" s="40">
        <v>0.51453453302383423</v>
      </c>
      <c r="OK163" s="336" t="s">
        <v>851</v>
      </c>
      <c r="OL163" s="336" t="s">
        <v>851</v>
      </c>
      <c r="OM163" s="336" t="s">
        <v>1740</v>
      </c>
      <c r="ON163" s="40">
        <v>0.59362995624542236</v>
      </c>
      <c r="OO163" s="40">
        <v>0.59109610319137573</v>
      </c>
      <c r="OP163" s="40">
        <v>0.58902972936630249</v>
      </c>
      <c r="OQ163" s="40">
        <v>0.5872490406036377</v>
      </c>
      <c r="OR163" s="40">
        <v>0.58542096614837646</v>
      </c>
      <c r="OS163" s="40">
        <v>0.58334136009216309</v>
      </c>
      <c r="OT163" s="40">
        <v>0.58131152391433716</v>
      </c>
      <c r="OU163" s="40">
        <v>0.57908862829208374</v>
      </c>
      <c r="OV163" s="40">
        <v>0.57673674821853638</v>
      </c>
      <c r="OW163" s="40">
        <v>0.57402878999710083</v>
      </c>
      <c r="OX163" s="40">
        <v>0.57098239660263062</v>
      </c>
      <c r="OY163" s="40">
        <v>0.56738674640655518</v>
      </c>
      <c r="OZ163" s="40">
        <v>0.56379181146621704</v>
      </c>
      <c r="PA163" s="40">
        <v>0.55984842777252197</v>
      </c>
      <c r="PB163" s="40">
        <v>0.55584442615509033</v>
      </c>
      <c r="PC163" s="40">
        <v>0.55151379108428955</v>
      </c>
      <c r="PD163" s="40">
        <v>0.54759484529495239</v>
      </c>
      <c r="PE163" s="40">
        <v>0.54362797737121582</v>
      </c>
      <c r="PF163" s="40">
        <v>0.53975510597229004</v>
      </c>
      <c r="PG163" s="40">
        <v>0.53600043058395386</v>
      </c>
      <c r="PH163" s="40">
        <v>0.53261852264404297</v>
      </c>
      <c r="PI163" s="40">
        <v>0.52977705001831055</v>
      </c>
      <c r="PJ163" s="40">
        <v>0.52724909782409668</v>
      </c>
      <c r="PK163" s="40">
        <v>0.5252034068107605</v>
      </c>
      <c r="PL163" s="40">
        <v>0.52347022294998169</v>
      </c>
      <c r="PM163" s="40">
        <v>0.5223618745803833</v>
      </c>
      <c r="PN163" s="40">
        <v>0.52185004949569702</v>
      </c>
      <c r="PO163" s="40">
        <v>0.52187979221343994</v>
      </c>
      <c r="PP163" s="40">
        <v>0.52233970165252686</v>
      </c>
      <c r="PQ163" s="40">
        <v>0.52294725179672241</v>
      </c>
      <c r="PR163" s="40">
        <v>0.52336126565933228</v>
      </c>
      <c r="PS163" s="40">
        <v>0.52389389276504517</v>
      </c>
      <c r="PT163" s="40">
        <v>0.52445870637893677</v>
      </c>
      <c r="PU163" s="40">
        <v>0.5248866081237793</v>
      </c>
      <c r="PV163" s="40">
        <v>0.5250287652015686</v>
      </c>
      <c r="PW163" s="40">
        <v>0.52497404813766479</v>
      </c>
      <c r="PX163" s="336" t="s">
        <v>851</v>
      </c>
      <c r="PY163" s="336" t="s">
        <v>851</v>
      </c>
      <c r="PZ163" s="40">
        <v>0.75609999999999999</v>
      </c>
      <c r="QA163" s="40">
        <v>0.7631</v>
      </c>
      <c r="QB163" s="40">
        <v>0.7651</v>
      </c>
      <c r="QC163" s="40">
        <v>0.76619999999999999</v>
      </c>
      <c r="QD163" s="40">
        <v>0.75069999999999992</v>
      </c>
      <c r="QE163" s="40">
        <v>0.75370000000000004</v>
      </c>
      <c r="QF163" s="40">
        <v>0.76769999999999994</v>
      </c>
      <c r="QG163" s="40">
        <v>0.77849999999999997</v>
      </c>
      <c r="QH163" s="40">
        <v>0.78099999999999992</v>
      </c>
      <c r="QI163" s="40">
        <v>0.77900000000000003</v>
      </c>
      <c r="QJ163" s="40">
        <v>0.78049999999999997</v>
      </c>
      <c r="QK163" s="40">
        <v>0.78900000000000003</v>
      </c>
      <c r="QL163" s="40">
        <v>0.79280000000000006</v>
      </c>
      <c r="QM163" s="40">
        <v>0.79</v>
      </c>
      <c r="QN163" s="40">
        <v>0.79659999999999997</v>
      </c>
      <c r="QO163" s="40">
        <v>0.79730000000000001</v>
      </c>
      <c r="QP163" s="40">
        <v>0.79790000000000005</v>
      </c>
      <c r="QQ163" s="40">
        <v>0.80310000000000004</v>
      </c>
      <c r="QR163" s="40">
        <v>0.80940000000000001</v>
      </c>
      <c r="QS163" s="336" t="s">
        <v>851</v>
      </c>
      <c r="QT163" s="336" t="s">
        <v>851</v>
      </c>
      <c r="QU163" s="336" t="s">
        <v>851</v>
      </c>
      <c r="QV163" s="336" t="s">
        <v>851</v>
      </c>
      <c r="QW163" s="40">
        <v>7.8139929100871086E-3</v>
      </c>
      <c r="QX163" s="336" t="s">
        <v>851</v>
      </c>
      <c r="QY163" s="336" t="s">
        <v>851</v>
      </c>
      <c r="QZ163" s="336" t="s">
        <v>851</v>
      </c>
      <c r="RA163" s="336" t="s">
        <v>851</v>
      </c>
      <c r="RB163" s="336" t="s">
        <v>851</v>
      </c>
      <c r="RC163" s="336" t="s">
        <v>851</v>
      </c>
      <c r="RD163" s="336" t="s">
        <v>851</v>
      </c>
      <c r="RE163" s="336" t="s">
        <v>851</v>
      </c>
      <c r="RF163" s="40">
        <v>0.28100000000000003</v>
      </c>
      <c r="RG163" s="40">
        <v>2018</v>
      </c>
      <c r="RH163" s="336" t="s">
        <v>840</v>
      </c>
      <c r="RI163" s="336" t="s">
        <v>851</v>
      </c>
      <c r="RJ163" s="40">
        <v>1E-3</v>
      </c>
      <c r="RK163" s="40">
        <v>2018</v>
      </c>
      <c r="RL163" s="336" t="s">
        <v>840</v>
      </c>
      <c r="RM163" s="336" t="s">
        <v>851</v>
      </c>
      <c r="RN163" s="40">
        <v>2E-3</v>
      </c>
      <c r="RO163" s="40">
        <v>2018</v>
      </c>
      <c r="RP163" s="336" t="s">
        <v>840</v>
      </c>
      <c r="RQ163" s="336" t="s">
        <v>851</v>
      </c>
      <c r="RR163" s="40">
        <v>3.0000000000000001E-3</v>
      </c>
      <c r="RS163" s="40">
        <v>2018</v>
      </c>
      <c r="RT163" s="336" t="s">
        <v>840</v>
      </c>
      <c r="RU163" s="336" t="s">
        <v>851</v>
      </c>
      <c r="RV163" s="40">
        <v>0.13600000000000001</v>
      </c>
      <c r="RW163" s="40">
        <v>2019</v>
      </c>
      <c r="RX163" s="336" t="s">
        <v>840</v>
      </c>
      <c r="RY163" s="336" t="s">
        <v>851</v>
      </c>
      <c r="RZ163" s="336" t="s">
        <v>838</v>
      </c>
      <c r="SA163" s="40">
        <v>0.17625793814659119</v>
      </c>
      <c r="SB163" s="40">
        <v>0.176234170794487</v>
      </c>
      <c r="SC163" s="40">
        <v>0.1735520213842392</v>
      </c>
      <c r="SD163" s="40">
        <v>0.18063142895698547</v>
      </c>
      <c r="SE163" s="40">
        <v>0.18580503761768341</v>
      </c>
      <c r="SF163" s="336" t="s">
        <v>851</v>
      </c>
      <c r="SG163" s="336" t="s">
        <v>851</v>
      </c>
      <c r="SH163" s="40">
        <v>0.20664741098880768</v>
      </c>
      <c r="SI163" s="40">
        <v>0.20442791283130646</v>
      </c>
      <c r="SJ163" s="40">
        <v>0.19847118854522705</v>
      </c>
      <c r="SK163" s="40">
        <v>0.20785601437091827</v>
      </c>
      <c r="SL163" s="40">
        <v>0.21254158020019531</v>
      </c>
      <c r="SM163" s="336" t="s">
        <v>840</v>
      </c>
      <c r="SN163" s="336" t="s">
        <v>851</v>
      </c>
      <c r="SO163" s="336" t="s">
        <v>851</v>
      </c>
      <c r="SP163" s="40">
        <v>1.1315938085317612E-2</v>
      </c>
      <c r="SQ163" s="40">
        <v>1.0744702070951462E-2</v>
      </c>
      <c r="SR163" s="40">
        <v>9.1587444767355919E-3</v>
      </c>
      <c r="SS163" s="40">
        <v>1.0784124955534935E-2</v>
      </c>
      <c r="ST163" s="40">
        <v>-3.8796905428171158E-2</v>
      </c>
      <c r="SU163" s="336" t="s">
        <v>838</v>
      </c>
      <c r="SV163" s="336" t="s">
        <v>851</v>
      </c>
      <c r="SW163" s="336" t="s">
        <v>851</v>
      </c>
      <c r="SX163" s="40">
        <v>1.533197145909071E-2</v>
      </c>
      <c r="SY163" s="40">
        <v>1.4610380865633488E-2</v>
      </c>
      <c r="SZ163" s="40">
        <v>1.4368282631039619E-2</v>
      </c>
      <c r="TA163" s="40">
        <v>2.2495590150356293E-2</v>
      </c>
      <c r="TB163" s="40">
        <v>1.9367124885320663E-2</v>
      </c>
      <c r="TC163" s="336" t="s">
        <v>840</v>
      </c>
      <c r="TD163" s="336" t="s">
        <v>851</v>
      </c>
      <c r="TE163" s="336" t="s">
        <v>851</v>
      </c>
      <c r="TF163" s="336" t="s">
        <v>851</v>
      </c>
      <c r="TG163" s="40">
        <v>7.6583968475461006E-3</v>
      </c>
      <c r="TH163" s="40">
        <v>7.6887737959623337E-3</v>
      </c>
      <c r="TI163" s="40">
        <v>6.4857020042836666E-3</v>
      </c>
      <c r="TJ163" s="40">
        <v>8.4788026288151741E-3</v>
      </c>
      <c r="TK163" s="40">
        <v>-4.1001956909894943E-2</v>
      </c>
      <c r="TL163" s="336" t="s">
        <v>838</v>
      </c>
      <c r="TM163" s="336" t="s">
        <v>851</v>
      </c>
      <c r="TN163" s="336" t="s">
        <v>851</v>
      </c>
      <c r="TO163" s="336" t="s">
        <v>851</v>
      </c>
      <c r="TP163" s="40">
        <v>1.070585660636425E-2</v>
      </c>
      <c r="TQ163" s="40">
        <v>1.0393688455224037E-2</v>
      </c>
      <c r="TR163" s="40">
        <v>9.558619000017643E-3</v>
      </c>
      <c r="TS163" s="40">
        <v>1.6884375363588333E-2</v>
      </c>
      <c r="TT163" s="40">
        <v>1.2816408649086952E-2</v>
      </c>
      <c r="TU163" s="336" t="s">
        <v>840</v>
      </c>
      <c r="TV163" s="336" t="s">
        <v>851</v>
      </c>
      <c r="TW163" s="40">
        <v>53180</v>
      </c>
      <c r="TX163" s="336" t="s">
        <v>840</v>
      </c>
      <c r="TY163" s="336" t="s">
        <v>851</v>
      </c>
      <c r="TZ163" s="40">
        <v>56379.94921875</v>
      </c>
      <c r="UA163" s="336" t="s">
        <v>838</v>
      </c>
      <c r="UB163" s="336" t="s">
        <v>851</v>
      </c>
      <c r="UC163" s="40">
        <v>48424.253839136698</v>
      </c>
      <c r="UD163" s="336" t="s">
        <v>840</v>
      </c>
      <c r="UE163" s="336" t="s">
        <v>851</v>
      </c>
      <c r="UF163" s="336" t="s">
        <v>851</v>
      </c>
      <c r="UG163" s="40">
        <v>0.24765825271606445</v>
      </c>
      <c r="UH163" s="40">
        <v>0.25637936592102051</v>
      </c>
      <c r="UI163" s="40">
        <v>0.26289111375808716</v>
      </c>
      <c r="UJ163" s="40">
        <v>0.2707187831401825</v>
      </c>
      <c r="UK163" s="40">
        <v>0.24577592313289642</v>
      </c>
      <c r="UL163" s="336" t="s">
        <v>838</v>
      </c>
      <c r="UM163" s="336" t="s">
        <v>851</v>
      </c>
      <c r="UN163" s="336" t="s">
        <v>851</v>
      </c>
      <c r="UO163" s="336" t="s">
        <v>851</v>
      </c>
      <c r="UP163" s="40">
        <v>0.27621012926101685</v>
      </c>
      <c r="UQ163" s="40">
        <v>0.28500112891197205</v>
      </c>
      <c r="UR163" s="40">
        <v>0.28968071937561035</v>
      </c>
      <c r="US163" s="40">
        <v>0.29978513717651367</v>
      </c>
      <c r="UT163" s="40">
        <v>0.31164833903312683</v>
      </c>
      <c r="UU163" s="336" t="s">
        <v>840</v>
      </c>
    </row>
    <row r="164" spans="1:567">
      <c r="A164" s="336" t="s">
        <v>517</v>
      </c>
      <c r="B164" s="336" t="s">
        <v>198</v>
      </c>
      <c r="C164" s="336" t="s">
        <v>349</v>
      </c>
      <c r="D164" s="40">
        <v>3.9786387234926224E-2</v>
      </c>
      <c r="E164" s="336" t="s">
        <v>470</v>
      </c>
      <c r="F164" s="40">
        <v>4.46503646671772E-2</v>
      </c>
      <c r="G164" s="336" t="s">
        <v>470</v>
      </c>
      <c r="H164" s="40">
        <v>4.414917528629303E-2</v>
      </c>
      <c r="I164" s="336" t="s">
        <v>470</v>
      </c>
      <c r="J164" s="40">
        <v>4.1827131062746048E-2</v>
      </c>
      <c r="K164" s="336" t="s">
        <v>470</v>
      </c>
      <c r="L164" s="336" t="s">
        <v>470</v>
      </c>
      <c r="M164" s="40">
        <v>0.55448776483535767</v>
      </c>
      <c r="N164" s="40"/>
      <c r="O164" s="336" t="s">
        <v>1736</v>
      </c>
      <c r="P164" s="40"/>
      <c r="Q164" s="336" t="s">
        <v>1736</v>
      </c>
      <c r="R164" s="40"/>
      <c r="S164" s="336" t="s">
        <v>1736</v>
      </c>
      <c r="T164" s="40"/>
      <c r="U164" s="336" t="s">
        <v>1736</v>
      </c>
      <c r="V164" s="336" t="s">
        <v>851</v>
      </c>
      <c r="W164" s="336" t="s">
        <v>470</v>
      </c>
      <c r="X164" s="40">
        <v>0.55226528644561768</v>
      </c>
      <c r="Y164" s="40"/>
      <c r="Z164" s="336" t="s">
        <v>1736</v>
      </c>
      <c r="AA164" s="40"/>
      <c r="AB164" s="336" t="s">
        <v>1736</v>
      </c>
      <c r="AC164" s="40"/>
      <c r="AD164" s="336" t="s">
        <v>1736</v>
      </c>
      <c r="AE164" s="40"/>
      <c r="AF164" s="336" t="s">
        <v>1736</v>
      </c>
      <c r="AG164" s="336" t="s">
        <v>851</v>
      </c>
      <c r="AH164" s="336" t="s">
        <v>470</v>
      </c>
      <c r="AI164" s="40">
        <v>0.55033010244369507</v>
      </c>
      <c r="AJ164" s="40"/>
      <c r="AK164" s="336" t="s">
        <v>1736</v>
      </c>
      <c r="AL164" s="40"/>
      <c r="AM164" s="336" t="s">
        <v>1736</v>
      </c>
      <c r="AN164" s="40"/>
      <c r="AO164" s="336" t="s">
        <v>1736</v>
      </c>
      <c r="AP164" s="40"/>
      <c r="AQ164" s="336" t="s">
        <v>1736</v>
      </c>
      <c r="AR164" s="336" t="s">
        <v>851</v>
      </c>
      <c r="AS164" s="336" t="s">
        <v>470</v>
      </c>
      <c r="AT164" s="40">
        <v>0.5560491681098938</v>
      </c>
      <c r="AU164" s="40"/>
      <c r="AV164" s="336" t="s">
        <v>1736</v>
      </c>
      <c r="AW164" s="40"/>
      <c r="AX164" s="336" t="s">
        <v>1736</v>
      </c>
      <c r="AY164" s="40"/>
      <c r="AZ164" s="336" t="s">
        <v>1736</v>
      </c>
      <c r="BA164" s="40"/>
      <c r="BB164" s="336" t="s">
        <v>1736</v>
      </c>
      <c r="BC164" s="336" t="s">
        <v>851</v>
      </c>
      <c r="BD164" s="336" t="s">
        <v>470</v>
      </c>
      <c r="BE164" s="40">
        <v>3.0543386936187744</v>
      </c>
      <c r="BF164" s="336" t="s">
        <v>470</v>
      </c>
      <c r="BG164" s="40">
        <v>4.0604763031005859</v>
      </c>
      <c r="BH164" s="336" t="s">
        <v>470</v>
      </c>
      <c r="BI164" s="40">
        <v>4.4199590682983398</v>
      </c>
      <c r="BJ164" s="336" t="s">
        <v>470</v>
      </c>
      <c r="BK164" s="40">
        <v>5.0964579582214355</v>
      </c>
      <c r="BL164" s="336" t="s">
        <v>851</v>
      </c>
      <c r="BM164" s="40">
        <v>2.5403203964233398</v>
      </c>
      <c r="BN164" s="336" t="s">
        <v>470</v>
      </c>
      <c r="BO164" s="336" t="s">
        <v>851</v>
      </c>
      <c r="BP164" s="336" t="s">
        <v>470</v>
      </c>
      <c r="BQ164" s="40">
        <v>5.4633389227092266E-3</v>
      </c>
      <c r="BR164" s="40">
        <v>4.874122329056263E-3</v>
      </c>
      <c r="BS164" s="40">
        <v>4.7387173399329185E-3</v>
      </c>
      <c r="BT164" s="40">
        <v>4.0320712141692638E-3</v>
      </c>
      <c r="BU164" s="40">
        <v>4.0320581756532192E-3</v>
      </c>
      <c r="BV164" s="336" t="s">
        <v>851</v>
      </c>
      <c r="BW164" s="336" t="s">
        <v>470</v>
      </c>
      <c r="BX164" s="40">
        <v>6.6169267520308495E-3</v>
      </c>
      <c r="BY164" s="40">
        <v>6.0194586403667927E-3</v>
      </c>
      <c r="BZ164" s="40">
        <v>5.7810433208942413E-3</v>
      </c>
      <c r="CA164" s="40">
        <v>5.6933793239295483E-3</v>
      </c>
      <c r="CB164" s="40">
        <v>5.7845008559525013E-3</v>
      </c>
      <c r="CC164" s="336" t="s">
        <v>851</v>
      </c>
      <c r="CD164" s="336" t="s">
        <v>470</v>
      </c>
      <c r="CE164" s="40">
        <v>6.0282209888100624E-3</v>
      </c>
      <c r="CF164" s="40">
        <v>5.7438574731349945E-3</v>
      </c>
      <c r="CG164" s="40">
        <v>5.7322676293551922E-3</v>
      </c>
      <c r="CH164" s="40">
        <v>5.8233737945556641E-3</v>
      </c>
      <c r="CI164" s="40">
        <v>5.5761244148015976E-3</v>
      </c>
      <c r="CJ164" s="336" t="s">
        <v>851</v>
      </c>
      <c r="CK164" s="336" t="s">
        <v>470</v>
      </c>
      <c r="CL164" s="40">
        <v>5.7923928834497929E-3</v>
      </c>
      <c r="CM164" s="40">
        <v>5.6811533868312836E-3</v>
      </c>
      <c r="CN164" s="40">
        <v>5.6940866634249687E-3</v>
      </c>
      <c r="CO164" s="40">
        <v>5.5781658738851547E-3</v>
      </c>
      <c r="CP164" s="40">
        <v>5.5760461837053299E-3</v>
      </c>
      <c r="CQ164" s="336" t="s">
        <v>851</v>
      </c>
      <c r="CR164" s="40"/>
      <c r="CS164" s="40"/>
      <c r="CT164" s="40"/>
      <c r="CU164" s="40"/>
      <c r="CV164" s="40"/>
      <c r="CW164" s="336" t="s">
        <v>1737</v>
      </c>
      <c r="CX164" s="336" t="s">
        <v>851</v>
      </c>
      <c r="CY164" s="40"/>
      <c r="CZ164" s="40"/>
      <c r="DA164" s="40"/>
      <c r="DB164" s="40"/>
      <c r="DC164" s="40"/>
      <c r="DD164" s="336" t="s">
        <v>1737</v>
      </c>
      <c r="DE164" s="336" t="s">
        <v>851</v>
      </c>
      <c r="DF164" s="40"/>
      <c r="DG164" s="336" t="s">
        <v>1737</v>
      </c>
      <c r="DH164" s="336" t="s">
        <v>851</v>
      </c>
      <c r="DI164" s="336" t="s">
        <v>851</v>
      </c>
      <c r="DJ164" s="336" t="s">
        <v>851</v>
      </c>
      <c r="DK164" s="336" t="s">
        <v>1737</v>
      </c>
      <c r="DL164" s="336" t="s">
        <v>851</v>
      </c>
      <c r="DM164" s="336" t="s">
        <v>851</v>
      </c>
      <c r="DN164" s="336" t="s">
        <v>470</v>
      </c>
      <c r="DO164" s="40">
        <v>2.6685080956667662E-3</v>
      </c>
      <c r="DP164" s="40">
        <v>3.2482023816555738E-3</v>
      </c>
      <c r="DQ164" s="40">
        <v>-2.6227673515677452E-5</v>
      </c>
      <c r="DR164" s="40">
        <v>-5.4957056418061256E-3</v>
      </c>
      <c r="DS164" s="40">
        <v>1.0799197480082512E-2</v>
      </c>
      <c r="DT164" s="336" t="s">
        <v>851</v>
      </c>
      <c r="DU164" s="336" t="s">
        <v>470</v>
      </c>
      <c r="DV164" s="40">
        <v>3.7750001065433025E-3</v>
      </c>
      <c r="DW164" s="40">
        <v>3.1333332881331444E-3</v>
      </c>
      <c r="DX164" s="40">
        <v>-5.0000118790194392E-5</v>
      </c>
      <c r="DY164" s="40">
        <v>1.8999999156221747E-3</v>
      </c>
      <c r="DZ164" s="40">
        <v>2.0000000949949026E-3</v>
      </c>
      <c r="EA164" s="336" t="s">
        <v>851</v>
      </c>
      <c r="EB164" s="336" t="s">
        <v>470</v>
      </c>
      <c r="EC164" s="40">
        <v>3.5477709025144577E-3</v>
      </c>
      <c r="ED164" s="40">
        <v>2.897999482229352E-3</v>
      </c>
      <c r="EE164" s="40">
        <v>-1.2229772983118892E-3</v>
      </c>
      <c r="EF164" s="40">
        <v>5.1962067373096943E-3</v>
      </c>
      <c r="EG164" s="40">
        <v>7.5013483874499798E-3</v>
      </c>
      <c r="EH164" s="336" t="s">
        <v>851</v>
      </c>
      <c r="EI164" s="336" t="s">
        <v>470</v>
      </c>
      <c r="EJ164" s="40">
        <v>3.8668853230774403E-3</v>
      </c>
      <c r="EK164" s="40">
        <v>2.8925032820552588E-3</v>
      </c>
      <c r="EL164" s="40">
        <v>3.3319739159196615E-3</v>
      </c>
      <c r="EM164" s="40">
        <v>4.8540206626057625E-3</v>
      </c>
      <c r="EN164" s="40">
        <v>6.3185812905430794E-4</v>
      </c>
      <c r="EO164" s="336" t="s">
        <v>851</v>
      </c>
      <c r="EP164" s="336" t="s">
        <v>851</v>
      </c>
      <c r="EQ164" s="336" t="s">
        <v>851</v>
      </c>
      <c r="ER164" s="40">
        <v>0.71209999999999996</v>
      </c>
      <c r="ES164" s="336" t="s">
        <v>1739</v>
      </c>
      <c r="ET164" s="336" t="s">
        <v>851</v>
      </c>
      <c r="EU164" s="336" t="s">
        <v>851</v>
      </c>
      <c r="EV164" s="40">
        <v>0.76590000000000003</v>
      </c>
      <c r="EW164" s="336" t="s">
        <v>1739</v>
      </c>
      <c r="EX164" s="336" t="s">
        <v>851</v>
      </c>
      <c r="EY164" s="336" t="s">
        <v>851</v>
      </c>
      <c r="EZ164" s="40">
        <v>0.65739999999999998</v>
      </c>
      <c r="FA164" s="336" t="s">
        <v>1739</v>
      </c>
      <c r="FB164" s="336" t="s">
        <v>851</v>
      </c>
      <c r="FC164" s="40"/>
      <c r="FD164" s="40"/>
      <c r="FE164" s="40"/>
      <c r="FF164" s="40"/>
      <c r="FG164" s="40"/>
      <c r="FH164" s="336" t="s">
        <v>1737</v>
      </c>
      <c r="FI164" s="336" t="s">
        <v>851</v>
      </c>
      <c r="FJ164" s="40"/>
      <c r="FK164" s="40"/>
      <c r="FL164" s="40"/>
      <c r="FM164" s="40"/>
      <c r="FN164" s="40"/>
      <c r="FO164" s="336" t="s">
        <v>1737</v>
      </c>
      <c r="FP164" s="336" t="s">
        <v>851</v>
      </c>
      <c r="FQ164" s="40"/>
      <c r="FR164" s="336" t="s">
        <v>1737</v>
      </c>
      <c r="FS164" s="336" t="s">
        <v>851</v>
      </c>
      <c r="FT164" s="336" t="s">
        <v>851</v>
      </c>
      <c r="FU164" s="40">
        <v>-1.5145725570619106E-2</v>
      </c>
      <c r="FV164" s="40"/>
      <c r="FW164" s="40"/>
      <c r="FX164" s="40"/>
      <c r="FY164" s="40"/>
      <c r="FZ164" s="336" t="s">
        <v>840</v>
      </c>
      <c r="GA164" s="336" t="s">
        <v>851</v>
      </c>
      <c r="GB164" s="336" t="s">
        <v>851</v>
      </c>
      <c r="GC164" s="336" t="s">
        <v>851</v>
      </c>
      <c r="GD164" s="336" t="s">
        <v>851</v>
      </c>
      <c r="GE164" s="336" t="s">
        <v>851</v>
      </c>
      <c r="GF164" s="336" t="s">
        <v>851</v>
      </c>
      <c r="GG164" s="336" t="s">
        <v>851</v>
      </c>
      <c r="GH164" s="336" t="s">
        <v>851</v>
      </c>
      <c r="GI164" s="336" t="s">
        <v>851</v>
      </c>
      <c r="GJ164" s="336" t="s">
        <v>851</v>
      </c>
      <c r="GK164" s="40">
        <v>213230</v>
      </c>
      <c r="GL164" s="40">
        <v>217324</v>
      </c>
      <c r="GM164" s="40">
        <v>221490</v>
      </c>
      <c r="GN164" s="40">
        <v>225296</v>
      </c>
      <c r="GO164" s="40">
        <v>228750</v>
      </c>
      <c r="GP164" s="40">
        <v>232250</v>
      </c>
      <c r="GQ164" s="40">
        <v>235750</v>
      </c>
      <c r="GR164" s="40">
        <v>239250</v>
      </c>
      <c r="GS164" s="40">
        <v>242750</v>
      </c>
      <c r="GT164" s="40">
        <v>245950</v>
      </c>
      <c r="GU164" s="40">
        <v>249750</v>
      </c>
      <c r="GV164" s="40">
        <v>254350</v>
      </c>
      <c r="GW164" s="40">
        <v>259000</v>
      </c>
      <c r="GX164" s="40">
        <v>263650</v>
      </c>
      <c r="GY164" s="40">
        <v>268050</v>
      </c>
      <c r="GZ164" s="40">
        <v>268700</v>
      </c>
      <c r="HA164" s="40">
        <v>269350</v>
      </c>
      <c r="HB164" s="40">
        <v>270000</v>
      </c>
      <c r="HC164" s="40">
        <v>270650</v>
      </c>
      <c r="HD164" s="40">
        <v>271300</v>
      </c>
      <c r="HE164" s="40">
        <v>271960</v>
      </c>
      <c r="HF164" s="40">
        <v>275000</v>
      </c>
      <c r="HG164" s="40">
        <v>277000</v>
      </c>
      <c r="HH164" s="40">
        <v>280000</v>
      </c>
      <c r="HI164" s="40">
        <v>282000</v>
      </c>
      <c r="HJ164" s="40">
        <v>285000</v>
      </c>
      <c r="HK164" s="40">
        <v>287000</v>
      </c>
      <c r="HL164" s="40">
        <v>289000</v>
      </c>
      <c r="HM164" s="40">
        <v>292000</v>
      </c>
      <c r="HN164" s="40">
        <v>294000</v>
      </c>
      <c r="HO164" s="40">
        <v>296000</v>
      </c>
      <c r="HP164" s="40">
        <v>298000</v>
      </c>
      <c r="HQ164" s="40">
        <v>301000</v>
      </c>
      <c r="HR164" s="40">
        <v>303000</v>
      </c>
      <c r="HS164" s="40">
        <v>305000</v>
      </c>
      <c r="HT164" s="40">
        <v>307000</v>
      </c>
      <c r="HU164" s="40">
        <v>309000</v>
      </c>
      <c r="HV164" s="40">
        <v>311000</v>
      </c>
      <c r="HW164" s="40">
        <v>313000</v>
      </c>
      <c r="HX164" s="40">
        <v>315000</v>
      </c>
      <c r="HY164" s="40">
        <v>316000</v>
      </c>
      <c r="HZ164" s="40">
        <v>318000</v>
      </c>
      <c r="IA164" s="40">
        <v>319000</v>
      </c>
      <c r="IB164" s="40">
        <v>321000</v>
      </c>
      <c r="IC164" s="40">
        <v>322000</v>
      </c>
      <c r="ID164" s="40">
        <v>324000</v>
      </c>
      <c r="IE164" s="40">
        <v>325000</v>
      </c>
      <c r="IF164" s="40">
        <v>326000</v>
      </c>
      <c r="IG164" s="40">
        <v>327000</v>
      </c>
      <c r="IH164" s="40">
        <v>328000</v>
      </c>
      <c r="II164" s="40">
        <v>329000</v>
      </c>
      <c r="IJ164" s="336" t="s">
        <v>851</v>
      </c>
      <c r="IK164" s="336" t="s">
        <v>851</v>
      </c>
      <c r="IL164" s="336" t="s">
        <v>851</v>
      </c>
      <c r="IM164" s="40">
        <v>2.4161334149539471E-3</v>
      </c>
      <c r="IN164" s="40">
        <v>2.4103098548948765E-3</v>
      </c>
      <c r="IO164" s="40">
        <v>2.4045142345130444E-3</v>
      </c>
      <c r="IP164" s="40">
        <v>2.398746320977807E-3</v>
      </c>
      <c r="IQ164" s="40">
        <v>2.4297770578414202E-3</v>
      </c>
      <c r="IR164" s="40">
        <v>1.1116101406514645E-2</v>
      </c>
      <c r="IS164" s="40">
        <v>7.246408611536026E-3</v>
      </c>
      <c r="IT164" s="40">
        <v>1.0772096924483776E-2</v>
      </c>
      <c r="IU164" s="40">
        <v>7.1174679324030876E-3</v>
      </c>
      <c r="IV164" s="40">
        <v>1.0582108981907368E-2</v>
      </c>
      <c r="IW164" s="40">
        <v>6.9930353201925755E-3</v>
      </c>
      <c r="IX164" s="40">
        <v>6.9444724358618259E-3</v>
      </c>
      <c r="IY164" s="40">
        <v>1.0327113792300224E-2</v>
      </c>
      <c r="IZ164" s="40">
        <v>6.8259648978710175E-3</v>
      </c>
      <c r="JA164" s="40">
        <v>6.779687013477087E-3</v>
      </c>
      <c r="JB164" s="40">
        <v>6.7340321838855743E-3</v>
      </c>
      <c r="JC164" s="40">
        <v>1.0016778483986855E-2</v>
      </c>
      <c r="JD164" s="40">
        <v>6.6225407645106316E-3</v>
      </c>
      <c r="JE164" s="40">
        <v>6.5789711661636829E-3</v>
      </c>
      <c r="JF164" s="40">
        <v>6.5359710715711117E-3</v>
      </c>
      <c r="JG164" s="40">
        <v>6.4935293048620224E-3</v>
      </c>
      <c r="JH164" s="40">
        <v>6.451635155826807E-3</v>
      </c>
      <c r="JI164" s="40">
        <v>6.4102783799171448E-3</v>
      </c>
      <c r="JJ164" s="40">
        <v>6.3694482669234276E-3</v>
      </c>
      <c r="JK164" s="40">
        <v>3.1695747748017311E-3</v>
      </c>
      <c r="JL164" s="40">
        <v>6.3091693446040154E-3</v>
      </c>
      <c r="JM164" s="40">
        <v>3.1397200655192137E-3</v>
      </c>
      <c r="JN164" s="40">
        <v>6.2500201165676117E-3</v>
      </c>
      <c r="JO164" s="40">
        <v>3.11042251996696E-3</v>
      </c>
      <c r="JP164" s="40">
        <v>6.1919703148305416E-3</v>
      </c>
      <c r="JQ164" s="40">
        <v>3.0816665384918451E-3</v>
      </c>
      <c r="JR164" s="40">
        <v>3.0721989460289478E-3</v>
      </c>
      <c r="JS164" s="40">
        <v>3.062789561226964E-3</v>
      </c>
      <c r="JT164" s="40">
        <v>3.053437452763319E-3</v>
      </c>
      <c r="JU164" s="40">
        <v>3.0441423878073692E-3</v>
      </c>
      <c r="JV164" s="336" t="s">
        <v>1740</v>
      </c>
      <c r="JW164" s="336" t="s">
        <v>851</v>
      </c>
      <c r="JX164" s="336" t="s">
        <v>851</v>
      </c>
      <c r="JY164" s="336" t="s">
        <v>851</v>
      </c>
      <c r="JZ164" s="336" t="s">
        <v>851</v>
      </c>
      <c r="KA164" s="336" t="s">
        <v>1740</v>
      </c>
      <c r="KB164" s="40">
        <v>0.50421305826711194</v>
      </c>
      <c r="KC164" s="40">
        <v>0.50403005215361607</v>
      </c>
      <c r="KD164" s="40">
        <v>0.50374694669846598</v>
      </c>
      <c r="KE164" s="40">
        <v>0.50338945518704503</v>
      </c>
      <c r="KF164" s="40">
        <v>0.50299727327705401</v>
      </c>
      <c r="KG164" s="40">
        <v>0.502635809885425</v>
      </c>
      <c r="KH164" s="40">
        <v>0.50232637214321196</v>
      </c>
      <c r="KI164" s="40">
        <v>0.50203145838775798</v>
      </c>
      <c r="KJ164" s="40">
        <v>0.50172865410227496</v>
      </c>
      <c r="KK164" s="40">
        <v>0.50147192869923396</v>
      </c>
      <c r="KL164" s="40">
        <v>0.50117810071422397</v>
      </c>
      <c r="KM164" s="40">
        <v>0.50089938801789502</v>
      </c>
      <c r="KN164" s="40">
        <v>0.50062048012324001</v>
      </c>
      <c r="KO164" s="40">
        <v>0.50035918367346899</v>
      </c>
      <c r="KP164" s="40">
        <v>0.50011339411257805</v>
      </c>
      <c r="KQ164" s="40">
        <v>0.49986657106939297</v>
      </c>
      <c r="KR164" s="40">
        <v>0.49963778638012996</v>
      </c>
      <c r="KS164" s="40">
        <v>0.49942656553943998</v>
      </c>
      <c r="KT164" s="40">
        <v>0.49920726298106899</v>
      </c>
      <c r="KU164" s="40">
        <v>0.49902052981994599</v>
      </c>
      <c r="KV164" s="40">
        <v>0.49887033002501396</v>
      </c>
      <c r="KW164" s="40">
        <v>0.49870951627674598</v>
      </c>
      <c r="KX164" s="40">
        <v>0.49857808286344701</v>
      </c>
      <c r="KY164" s="40">
        <v>0.49847697490663895</v>
      </c>
      <c r="KZ164" s="40">
        <v>0.49837373260166401</v>
      </c>
      <c r="LA164" s="40">
        <v>0.49829235384115</v>
      </c>
      <c r="LB164" s="40">
        <v>0.49822210106614001</v>
      </c>
      <c r="LC164" s="40">
        <v>0.49819085712242001</v>
      </c>
      <c r="LD164" s="40">
        <v>0.49816693361808101</v>
      </c>
      <c r="LE164" s="40">
        <v>0.49816357742204098</v>
      </c>
      <c r="LF164" s="40">
        <v>0.498180428584027</v>
      </c>
      <c r="LG164" s="40">
        <v>0.498198190286328</v>
      </c>
      <c r="LH164" s="40">
        <v>0.49824308680171797</v>
      </c>
      <c r="LI164" s="40">
        <v>0.49828436286088701</v>
      </c>
      <c r="LJ164" s="40">
        <v>0.49836703495240103</v>
      </c>
      <c r="LK164" s="40">
        <v>0.49844586501969701</v>
      </c>
      <c r="LL164" s="336" t="s">
        <v>851</v>
      </c>
      <c r="LM164" s="336" t="s">
        <v>851</v>
      </c>
      <c r="LN164" s="336" t="s">
        <v>1740</v>
      </c>
      <c r="LO164" s="40">
        <v>0.67799776792526245</v>
      </c>
      <c r="LP164" s="40">
        <v>0.67928719520568848</v>
      </c>
      <c r="LQ164" s="40">
        <v>0.68022221326828003</v>
      </c>
      <c r="LR164" s="40">
        <v>0.68084979057312012</v>
      </c>
      <c r="LS164" s="40">
        <v>0.68139326572418213</v>
      </c>
      <c r="LT164" s="40">
        <v>0.6819385290145874</v>
      </c>
      <c r="LU164" s="40">
        <v>0.68000000715255737</v>
      </c>
      <c r="LV164" s="40">
        <v>0.68231046199798584</v>
      </c>
      <c r="LW164" s="40">
        <v>0.68214285373687744</v>
      </c>
      <c r="LX164" s="40">
        <v>0.68439716100692749</v>
      </c>
      <c r="LY164" s="40">
        <v>0.68070173263549805</v>
      </c>
      <c r="LZ164" s="40">
        <v>0.68292683362960815</v>
      </c>
      <c r="MA164" s="40">
        <v>0.68166089057922363</v>
      </c>
      <c r="MB164" s="40">
        <v>0.6780821681022644</v>
      </c>
      <c r="MC164" s="40">
        <v>0.67687076330184937</v>
      </c>
      <c r="MD164" s="40">
        <v>0.67567569017410278</v>
      </c>
      <c r="ME164" s="40">
        <v>0.67449665069580078</v>
      </c>
      <c r="MF164" s="40">
        <v>0.6710963249206543</v>
      </c>
      <c r="MG164" s="40">
        <v>0.66666668653488159</v>
      </c>
      <c r="MH164" s="40">
        <v>0.66557377576828003</v>
      </c>
      <c r="MI164" s="40">
        <v>0.66123777627944946</v>
      </c>
      <c r="MJ164" s="40">
        <v>0.65695792436599731</v>
      </c>
      <c r="MK164" s="40">
        <v>0.65273314714431763</v>
      </c>
      <c r="ML164" s="40">
        <v>0.64856231212615967</v>
      </c>
      <c r="MM164" s="40">
        <v>0.64444446563720703</v>
      </c>
      <c r="MN164" s="40">
        <v>0.64556962251663208</v>
      </c>
      <c r="MO164" s="40">
        <v>0.64150941371917725</v>
      </c>
      <c r="MP164" s="40">
        <v>0.63949841260910034</v>
      </c>
      <c r="MQ164" s="40">
        <v>0.6386292576789856</v>
      </c>
      <c r="MR164" s="40">
        <v>0.63664597272872925</v>
      </c>
      <c r="MS164" s="40">
        <v>0.63271605968475342</v>
      </c>
      <c r="MT164" s="40">
        <v>0.63384616374969482</v>
      </c>
      <c r="MU164" s="40">
        <v>0.63190186023712158</v>
      </c>
      <c r="MV164" s="40">
        <v>0.62996941804885864</v>
      </c>
      <c r="MW164" s="40">
        <v>0.62804877758026123</v>
      </c>
      <c r="MX164" s="40">
        <v>0.62613981962203979</v>
      </c>
      <c r="MY164" s="336" t="s">
        <v>851</v>
      </c>
      <c r="MZ164" s="336" t="s">
        <v>1740</v>
      </c>
      <c r="NA164" s="40">
        <v>0.63864535093307495</v>
      </c>
      <c r="NB164" s="40">
        <v>0.6393280029296875</v>
      </c>
      <c r="NC164" s="40">
        <v>0.63940370082855225</v>
      </c>
      <c r="ND164" s="40">
        <v>0.63892483711242676</v>
      </c>
      <c r="NE164" s="40">
        <v>0.63808697462081909</v>
      </c>
      <c r="NF164" s="40">
        <v>0.63699072599411011</v>
      </c>
      <c r="NG164" s="40">
        <v>0.63345456123352051</v>
      </c>
      <c r="NH164" s="40">
        <v>0.63357400894165039</v>
      </c>
      <c r="NI164" s="40">
        <v>0.63142859935760498</v>
      </c>
      <c r="NJ164" s="40">
        <v>0.63191491365432739</v>
      </c>
      <c r="NK164" s="40">
        <v>0.62666666507720947</v>
      </c>
      <c r="NL164" s="40">
        <v>0.62857145071029663</v>
      </c>
      <c r="NM164" s="40">
        <v>0.62698960304260254</v>
      </c>
      <c r="NN164" s="40">
        <v>0.62328767776489258</v>
      </c>
      <c r="NO164" s="40">
        <v>0.6221088171005249</v>
      </c>
      <c r="NP164" s="40">
        <v>0.61993241310119629</v>
      </c>
      <c r="NQ164" s="40">
        <v>0.61744964122772217</v>
      </c>
      <c r="NR164" s="40">
        <v>0.61262458562850952</v>
      </c>
      <c r="NS164" s="40">
        <v>0.60627061128616333</v>
      </c>
      <c r="NT164" s="40">
        <v>0.60426229238510132</v>
      </c>
      <c r="NU164" s="40">
        <v>0.59934854507446289</v>
      </c>
      <c r="NV164" s="40">
        <v>0.59579288959503174</v>
      </c>
      <c r="NW164" s="40">
        <v>0.592926025390625</v>
      </c>
      <c r="NX164" s="40">
        <v>0.590415358543396</v>
      </c>
      <c r="NY164" s="40">
        <v>0.58761906623840332</v>
      </c>
      <c r="NZ164" s="40">
        <v>0.58924049139022827</v>
      </c>
      <c r="OA164" s="40">
        <v>0.58553457260131836</v>
      </c>
      <c r="OB164" s="40">
        <v>0.58307212591171265</v>
      </c>
      <c r="OC164" s="40">
        <v>0.58161991834640503</v>
      </c>
      <c r="OD164" s="40">
        <v>0.57888197898864746</v>
      </c>
      <c r="OE164" s="40">
        <v>0.57469135522842407</v>
      </c>
      <c r="OF164" s="40">
        <v>0.57538461685180664</v>
      </c>
      <c r="OG164" s="40">
        <v>0.57300615310668945</v>
      </c>
      <c r="OH164" s="40">
        <v>0.57125383615493774</v>
      </c>
      <c r="OI164" s="40">
        <v>0.56951218843460083</v>
      </c>
      <c r="OJ164" s="40">
        <v>0.56808513402938843</v>
      </c>
      <c r="OK164" s="336" t="s">
        <v>851</v>
      </c>
      <c r="OL164" s="336" t="s">
        <v>851</v>
      </c>
      <c r="OM164" s="336" t="s">
        <v>1740</v>
      </c>
      <c r="ON164" s="40">
        <v>0.59346854686737061</v>
      </c>
      <c r="OO164" s="40">
        <v>0.59525525569915771</v>
      </c>
      <c r="OP164" s="40">
        <v>0.59814447164535522</v>
      </c>
      <c r="OQ164" s="40">
        <v>0.60154443979263306</v>
      </c>
      <c r="OR164" s="40">
        <v>0.60468482971191406</v>
      </c>
      <c r="OS164" s="40">
        <v>0.60699367523193359</v>
      </c>
      <c r="OT164" s="40">
        <v>0.60727274417877197</v>
      </c>
      <c r="OU164" s="40">
        <v>0.61010831594467163</v>
      </c>
      <c r="OV164" s="40">
        <v>0.6071428656578064</v>
      </c>
      <c r="OW164" s="40">
        <v>0.60992908477783203</v>
      </c>
      <c r="OX164" s="40">
        <v>0.60701751708984375</v>
      </c>
      <c r="OY164" s="40">
        <v>0.60975611209869385</v>
      </c>
      <c r="OZ164" s="40">
        <v>0.60899651050567627</v>
      </c>
      <c r="PA164" s="40">
        <v>0.60616439580917358</v>
      </c>
      <c r="PB164" s="40">
        <v>0.60544216632843018</v>
      </c>
      <c r="PC164" s="40">
        <v>0.60472971200942993</v>
      </c>
      <c r="PD164" s="40">
        <v>0.60738253593444824</v>
      </c>
      <c r="PE164" s="40">
        <v>0.60498338937759399</v>
      </c>
      <c r="PF164" s="40">
        <v>0.6016501784324646</v>
      </c>
      <c r="PG164" s="40">
        <v>0.6019672155380249</v>
      </c>
      <c r="PH164" s="40">
        <v>0.59869706630706787</v>
      </c>
      <c r="PI164" s="40">
        <v>0.59546923637390137</v>
      </c>
      <c r="PJ164" s="40">
        <v>0.59163987636566162</v>
      </c>
      <c r="PK164" s="40">
        <v>0.58785945177078247</v>
      </c>
      <c r="PL164" s="40">
        <v>0.58412700891494751</v>
      </c>
      <c r="PM164" s="40">
        <v>0.58512657880783081</v>
      </c>
      <c r="PN164" s="40">
        <v>0.58113205432891846</v>
      </c>
      <c r="PO164" s="40">
        <v>0.57931035757064819</v>
      </c>
      <c r="PP164" s="40">
        <v>0.57881617546081543</v>
      </c>
      <c r="PQ164" s="40">
        <v>0.5770186185836792</v>
      </c>
      <c r="PR164" s="40">
        <v>0.57345676422119141</v>
      </c>
      <c r="PS164" s="40">
        <v>0.57476925849914551</v>
      </c>
      <c r="PT164" s="40">
        <v>0.57269936800003052</v>
      </c>
      <c r="PU164" s="40">
        <v>0.57064217329025269</v>
      </c>
      <c r="PV164" s="40">
        <v>0.56890243291854858</v>
      </c>
      <c r="PW164" s="40">
        <v>0.56747722625732422</v>
      </c>
      <c r="PX164" s="336" t="s">
        <v>851</v>
      </c>
      <c r="PY164" s="336" t="s">
        <v>851</v>
      </c>
      <c r="PZ164" s="40">
        <v>0.72809999999999997</v>
      </c>
      <c r="QA164" s="40">
        <v>0.72519999999999996</v>
      </c>
      <c r="QB164" s="40">
        <v>0.72150000000000003</v>
      </c>
      <c r="QC164" s="40">
        <v>0.71829999999999994</v>
      </c>
      <c r="QD164" s="40">
        <v>0.71589999999999998</v>
      </c>
      <c r="QE164" s="40">
        <v>0.71540000000000004</v>
      </c>
      <c r="QF164" s="40">
        <v>0.7168000000000001</v>
      </c>
      <c r="QG164" s="40">
        <v>0.72040000000000004</v>
      </c>
      <c r="QH164" s="40">
        <v>0.72360000000000002</v>
      </c>
      <c r="QI164" s="40">
        <v>0.72470000000000001</v>
      </c>
      <c r="QJ164" s="40">
        <v>0.72209999999999996</v>
      </c>
      <c r="QK164" s="40">
        <v>0.71920000000000006</v>
      </c>
      <c r="QL164" s="40">
        <v>0.71599999999999997</v>
      </c>
      <c r="QM164" s="40">
        <v>0.71329999999999993</v>
      </c>
      <c r="QN164" s="40">
        <v>0.71200000000000008</v>
      </c>
      <c r="QO164" s="40">
        <v>0.71099999999999997</v>
      </c>
      <c r="QP164" s="40">
        <v>0.71109999999999995</v>
      </c>
      <c r="QQ164" s="40">
        <v>0.7117</v>
      </c>
      <c r="QR164" s="40">
        <v>0.71209999999999996</v>
      </c>
      <c r="QS164" s="336" t="s">
        <v>851</v>
      </c>
      <c r="QT164" s="336" t="s">
        <v>851</v>
      </c>
      <c r="QU164" s="336" t="s">
        <v>851</v>
      </c>
      <c r="QV164" s="336" t="s">
        <v>851</v>
      </c>
      <c r="QW164" s="40">
        <v>5.6187668815255165E-4</v>
      </c>
      <c r="QX164" s="336" t="s">
        <v>851</v>
      </c>
      <c r="QY164" s="336" t="s">
        <v>851</v>
      </c>
      <c r="QZ164" s="336" t="s">
        <v>851</v>
      </c>
      <c r="RA164" s="336" t="s">
        <v>851</v>
      </c>
      <c r="RB164" s="336" t="s">
        <v>851</v>
      </c>
      <c r="RC164" s="336" t="s">
        <v>851</v>
      </c>
      <c r="RD164" s="336" t="s">
        <v>851</v>
      </c>
      <c r="RE164" s="336" t="s">
        <v>851</v>
      </c>
      <c r="RF164" s="40"/>
      <c r="RG164" s="40"/>
      <c r="RH164" s="336" t="s">
        <v>1737</v>
      </c>
      <c r="RI164" s="336" t="s">
        <v>851</v>
      </c>
      <c r="RJ164" s="40"/>
      <c r="RK164" s="40"/>
      <c r="RL164" s="336" t="s">
        <v>1737</v>
      </c>
      <c r="RM164" s="336" t="s">
        <v>851</v>
      </c>
      <c r="RN164" s="40"/>
      <c r="RO164" s="40"/>
      <c r="RP164" s="336" t="s">
        <v>1737</v>
      </c>
      <c r="RQ164" s="336" t="s">
        <v>851</v>
      </c>
      <c r="RR164" s="40"/>
      <c r="RS164" s="40"/>
      <c r="RT164" s="336" t="s">
        <v>1737</v>
      </c>
      <c r="RU164" s="336" t="s">
        <v>851</v>
      </c>
      <c r="RV164" s="40"/>
      <c r="RW164" s="40"/>
      <c r="RX164" s="336" t="s">
        <v>1737</v>
      </c>
      <c r="RY164" s="336" t="s">
        <v>851</v>
      </c>
      <c r="RZ164" s="336" t="s">
        <v>470</v>
      </c>
      <c r="SA164" s="40">
        <v>0.20580217242240906</v>
      </c>
      <c r="SB164" s="40">
        <v>0.21130917966365814</v>
      </c>
      <c r="SC164" s="40">
        <v>0.20870833098888397</v>
      </c>
      <c r="SD164" s="40">
        <v>0.21385818719863892</v>
      </c>
      <c r="SE164" s="40">
        <v>0.21668897569179535</v>
      </c>
      <c r="SF164" s="336" t="s">
        <v>851</v>
      </c>
      <c r="SG164" s="336" t="s">
        <v>851</v>
      </c>
      <c r="SH164" s="40"/>
      <c r="SI164" s="40"/>
      <c r="SJ164" s="40"/>
      <c r="SK164" s="40"/>
      <c r="SL164" s="40">
        <v>0.22095246613025665</v>
      </c>
      <c r="SM164" s="336" t="s">
        <v>470</v>
      </c>
      <c r="SN164" s="336" t="s">
        <v>851</v>
      </c>
      <c r="SO164" s="336" t="s">
        <v>851</v>
      </c>
      <c r="SP164" s="40"/>
      <c r="SQ164" s="40"/>
      <c r="SR164" s="40"/>
      <c r="SS164" s="40"/>
      <c r="ST164" s="40"/>
      <c r="SU164" s="336" t="s">
        <v>1737</v>
      </c>
      <c r="SV164" s="336" t="s">
        <v>851</v>
      </c>
      <c r="SW164" s="336" t="s">
        <v>851</v>
      </c>
      <c r="SX164" s="40"/>
      <c r="SY164" s="40"/>
      <c r="SZ164" s="40"/>
      <c r="TA164" s="40"/>
      <c r="TB164" s="40"/>
      <c r="TC164" s="336" t="s">
        <v>1737</v>
      </c>
      <c r="TD164" s="336" t="s">
        <v>851</v>
      </c>
      <c r="TE164" s="336" t="s">
        <v>851</v>
      </c>
      <c r="TF164" s="336" t="s">
        <v>851</v>
      </c>
      <c r="TG164" s="40"/>
      <c r="TH164" s="40"/>
      <c r="TI164" s="40"/>
      <c r="TJ164" s="40"/>
      <c r="TK164" s="40"/>
      <c r="TL164" s="336" t="s">
        <v>1737</v>
      </c>
      <c r="TM164" s="336" t="s">
        <v>851</v>
      </c>
      <c r="TN164" s="336" t="s">
        <v>851</v>
      </c>
      <c r="TO164" s="336" t="s">
        <v>851</v>
      </c>
      <c r="TP164" s="40"/>
      <c r="TQ164" s="40"/>
      <c r="TR164" s="40"/>
      <c r="TS164" s="40"/>
      <c r="TT164" s="40"/>
      <c r="TU164" s="336" t="s">
        <v>1737</v>
      </c>
      <c r="TV164" s="336" t="s">
        <v>851</v>
      </c>
      <c r="TW164" s="40"/>
      <c r="TX164" s="336" t="s">
        <v>1737</v>
      </c>
      <c r="TY164" s="336" t="s">
        <v>851</v>
      </c>
      <c r="TZ164" s="40"/>
      <c r="UA164" s="336" t="s">
        <v>1737</v>
      </c>
      <c r="UB164" s="336" t="s">
        <v>851</v>
      </c>
      <c r="UC164" s="40"/>
      <c r="UD164" s="336" t="s">
        <v>1737</v>
      </c>
      <c r="UE164" s="336" t="s">
        <v>851</v>
      </c>
      <c r="UF164" s="336" t="s">
        <v>851</v>
      </c>
      <c r="UG164" s="40"/>
      <c r="UH164" s="40"/>
      <c r="UI164" s="40"/>
      <c r="UJ164" s="40"/>
      <c r="UK164" s="40"/>
      <c r="UL164" s="336" t="s">
        <v>1737</v>
      </c>
      <c r="UM164" s="336" t="s">
        <v>851</v>
      </c>
      <c r="UN164" s="336" t="s">
        <v>851</v>
      </c>
      <c r="UO164" s="336" t="s">
        <v>851</v>
      </c>
      <c r="UP164" s="40"/>
      <c r="UQ164" s="40"/>
      <c r="UR164" s="40"/>
      <c r="US164" s="40"/>
      <c r="UT164" s="40">
        <v>0.24538061022758484</v>
      </c>
      <c r="UU164" s="336" t="s">
        <v>470</v>
      </c>
    </row>
    <row r="165" spans="1:567">
      <c r="A165" s="336" t="s">
        <v>517</v>
      </c>
      <c r="B165" s="336" t="s">
        <v>123</v>
      </c>
      <c r="C165" s="336" t="s">
        <v>350</v>
      </c>
      <c r="D165" s="40">
        <v>4.2737122625112534E-2</v>
      </c>
      <c r="E165" s="336" t="s">
        <v>436</v>
      </c>
      <c r="F165" s="40">
        <v>3.835836797952652E-2</v>
      </c>
      <c r="G165" s="336" t="s">
        <v>1741</v>
      </c>
      <c r="H165" s="40">
        <v>4.4960677623748779E-2</v>
      </c>
      <c r="I165" s="336" t="s">
        <v>1447</v>
      </c>
      <c r="J165" s="40">
        <v>3.7720032036304474E-2</v>
      </c>
      <c r="K165" s="336" t="s">
        <v>1803</v>
      </c>
      <c r="L165" s="336" t="s">
        <v>436</v>
      </c>
      <c r="M165" s="40">
        <v>0.50898998975753784</v>
      </c>
      <c r="N165" s="40"/>
      <c r="O165" s="336" t="s">
        <v>1736</v>
      </c>
      <c r="P165" s="40"/>
      <c r="Q165" s="336" t="s">
        <v>1736</v>
      </c>
      <c r="R165" s="40">
        <v>0.55092227458953857</v>
      </c>
      <c r="S165" s="336" t="s">
        <v>436</v>
      </c>
      <c r="T165" s="40">
        <v>0.50898998975753784</v>
      </c>
      <c r="U165" s="336" t="s">
        <v>436</v>
      </c>
      <c r="V165" s="336" t="s">
        <v>851</v>
      </c>
      <c r="W165" s="336" t="s">
        <v>1741</v>
      </c>
      <c r="X165" s="40">
        <v>0.56716662645339966</v>
      </c>
      <c r="Y165" s="40"/>
      <c r="Z165" s="336" t="s">
        <v>1736</v>
      </c>
      <c r="AA165" s="40"/>
      <c r="AB165" s="336" t="s">
        <v>1736</v>
      </c>
      <c r="AC165" s="40">
        <v>0.5903744101524353</v>
      </c>
      <c r="AD165" s="336" t="s">
        <v>1741</v>
      </c>
      <c r="AE165" s="40">
        <v>0.56716662645339966</v>
      </c>
      <c r="AF165" s="336" t="s">
        <v>1741</v>
      </c>
      <c r="AG165" s="336" t="s">
        <v>851</v>
      </c>
      <c r="AH165" s="336" t="s">
        <v>1447</v>
      </c>
      <c r="AI165" s="40">
        <v>0.54872441291809082</v>
      </c>
      <c r="AJ165" s="40"/>
      <c r="AK165" s="336" t="s">
        <v>1736</v>
      </c>
      <c r="AL165" s="40"/>
      <c r="AM165" s="336" t="s">
        <v>1736</v>
      </c>
      <c r="AN165" s="40">
        <v>0.57493811845779419</v>
      </c>
      <c r="AO165" s="336" t="s">
        <v>1447</v>
      </c>
      <c r="AP165" s="40">
        <v>0.54872441291809082</v>
      </c>
      <c r="AQ165" s="336" t="s">
        <v>1447</v>
      </c>
      <c r="AR165" s="336" t="s">
        <v>851</v>
      </c>
      <c r="AS165" s="336" t="s">
        <v>1803</v>
      </c>
      <c r="AT165" s="40">
        <v>0.55241543054580688</v>
      </c>
      <c r="AU165" s="40"/>
      <c r="AV165" s="336" t="s">
        <v>1736</v>
      </c>
      <c r="AW165" s="40"/>
      <c r="AX165" s="336" t="s">
        <v>1736</v>
      </c>
      <c r="AY165" s="40">
        <v>0.57521504163742065</v>
      </c>
      <c r="AZ165" s="336" t="s">
        <v>1803</v>
      </c>
      <c r="BA165" s="40">
        <v>0.55241543054580688</v>
      </c>
      <c r="BB165" s="336" t="s">
        <v>1803</v>
      </c>
      <c r="BC165" s="336" t="s">
        <v>851</v>
      </c>
      <c r="BD165" s="336" t="s">
        <v>436</v>
      </c>
      <c r="BE165" s="40">
        <v>2.6889171600341797</v>
      </c>
      <c r="BF165" s="336" t="s">
        <v>827</v>
      </c>
      <c r="BG165" s="40">
        <v>2.9017231464385986</v>
      </c>
      <c r="BH165" s="336" t="s">
        <v>1447</v>
      </c>
      <c r="BI165" s="40">
        <v>2.8181545734405518</v>
      </c>
      <c r="BJ165" s="336" t="s">
        <v>1803</v>
      </c>
      <c r="BK165" s="40">
        <v>3.3456287384033203</v>
      </c>
      <c r="BL165" s="336" t="s">
        <v>851</v>
      </c>
      <c r="BM165" s="40">
        <v>2.549687385559082</v>
      </c>
      <c r="BN165" s="336" t="s">
        <v>838</v>
      </c>
      <c r="BO165" s="336" t="s">
        <v>851</v>
      </c>
      <c r="BP165" s="336" t="s">
        <v>436</v>
      </c>
      <c r="BQ165" s="40">
        <v>3.0661229975521564E-3</v>
      </c>
      <c r="BR165" s="40">
        <v>3.1919565517455339E-3</v>
      </c>
      <c r="BS165" s="40">
        <v>3.4915176220238209E-3</v>
      </c>
      <c r="BT165" s="40">
        <v>3.3195624127984047E-3</v>
      </c>
      <c r="BU165" s="40">
        <v>3.319514449685812E-3</v>
      </c>
      <c r="BV165" s="336" t="s">
        <v>851</v>
      </c>
      <c r="BW165" s="336" t="s">
        <v>827</v>
      </c>
      <c r="BX165" s="40">
        <v>4.1048528510145843E-4</v>
      </c>
      <c r="BY165" s="40">
        <v>4.5492581557482481E-4</v>
      </c>
      <c r="BZ165" s="40">
        <v>4.2210338870063424E-4</v>
      </c>
      <c r="CA165" s="40">
        <v>4.5322850346565247E-3</v>
      </c>
      <c r="CB165" s="40">
        <v>6.8559697829186916E-3</v>
      </c>
      <c r="CC165" s="336" t="s">
        <v>851</v>
      </c>
      <c r="CD165" s="336" t="s">
        <v>1447</v>
      </c>
      <c r="CE165" s="40">
        <v>1.3864790089428425E-3</v>
      </c>
      <c r="CF165" s="40">
        <v>1.733703538775444E-3</v>
      </c>
      <c r="CG165" s="40">
        <v>3.3704598899930716E-3</v>
      </c>
      <c r="CH165" s="40">
        <v>6.8558887578547001E-3</v>
      </c>
      <c r="CI165" s="40">
        <v>6.8559269420802593E-3</v>
      </c>
      <c r="CJ165" s="336" t="s">
        <v>851</v>
      </c>
      <c r="CK165" s="336" t="s">
        <v>1803</v>
      </c>
      <c r="CL165" s="40">
        <v>2.0551665220409632E-3</v>
      </c>
      <c r="CM165" s="40">
        <v>2.5666984729468822E-3</v>
      </c>
      <c r="CN165" s="40">
        <v>5.6940866634249687E-3</v>
      </c>
      <c r="CO165" s="40">
        <v>6.8558887578547001E-3</v>
      </c>
      <c r="CP165" s="40">
        <v>6.8559511564671993E-3</v>
      </c>
      <c r="CQ165" s="336" t="s">
        <v>851</v>
      </c>
      <c r="CR165" s="40">
        <v>11.578811645507813</v>
      </c>
      <c r="CS165" s="40">
        <v>11.599190711975098</v>
      </c>
      <c r="CT165" s="40">
        <v>11.637468338012695</v>
      </c>
      <c r="CU165" s="40">
        <v>11.366286277770996</v>
      </c>
      <c r="CV165" s="40">
        <v>11.699542045593262</v>
      </c>
      <c r="CW165" s="336" t="s">
        <v>1741</v>
      </c>
      <c r="CX165" s="336" t="s">
        <v>851</v>
      </c>
      <c r="CY165" s="40">
        <v>11.594219207763672</v>
      </c>
      <c r="CZ165" s="40">
        <v>11.619572639465332</v>
      </c>
      <c r="DA165" s="40">
        <v>11.506351470947266</v>
      </c>
      <c r="DB165" s="40">
        <v>11.497898101806641</v>
      </c>
      <c r="DC165" s="40">
        <v>12.002007484436035</v>
      </c>
      <c r="DD165" s="336" t="s">
        <v>1447</v>
      </c>
      <c r="DE165" s="336" t="s">
        <v>851</v>
      </c>
      <c r="DF165" s="40">
        <v>12.203651428222656</v>
      </c>
      <c r="DG165" s="336" t="s">
        <v>1803</v>
      </c>
      <c r="DH165" s="336" t="s">
        <v>851</v>
      </c>
      <c r="DI165" s="336" t="s">
        <v>851</v>
      </c>
      <c r="DJ165" s="336">
        <v>12.8</v>
      </c>
      <c r="DK165" s="336" t="s">
        <v>1738</v>
      </c>
      <c r="DL165" s="336" t="s">
        <v>851</v>
      </c>
      <c r="DM165" s="336" t="s">
        <v>851</v>
      </c>
      <c r="DN165" s="336" t="s">
        <v>436</v>
      </c>
      <c r="DO165" s="40">
        <v>-1.009820494800806E-3</v>
      </c>
      <c r="DP165" s="40">
        <v>-4.1991109028458595E-3</v>
      </c>
      <c r="DQ165" s="40">
        <v>-8.8095283135771751E-3</v>
      </c>
      <c r="DR165" s="40">
        <v>-1.6114776954054832E-2</v>
      </c>
      <c r="DS165" s="40">
        <v>-1.6840064898133278E-2</v>
      </c>
      <c r="DT165" s="336" t="s">
        <v>851</v>
      </c>
      <c r="DU165" s="336" t="s">
        <v>827</v>
      </c>
      <c r="DV165" s="40">
        <v>2.8498561587184668E-3</v>
      </c>
      <c r="DW165" s="40">
        <v>2.6210867799818516E-3</v>
      </c>
      <c r="DX165" s="40">
        <v>-1.4182585291564465E-3</v>
      </c>
      <c r="DY165" s="40">
        <v>2.2157239727675915E-3</v>
      </c>
      <c r="DZ165" s="40">
        <v>-4.8271580599248409E-3</v>
      </c>
      <c r="EA165" s="336" t="s">
        <v>851</v>
      </c>
      <c r="EB165" s="336" t="s">
        <v>1447</v>
      </c>
      <c r="EC165" s="40">
        <v>2.1687117405235767E-3</v>
      </c>
      <c r="ED165" s="40">
        <v>4.3102470226585865E-4</v>
      </c>
      <c r="EE165" s="40">
        <v>2.1645028027705848E-4</v>
      </c>
      <c r="EF165" s="40">
        <v>-1.2430835049599409E-3</v>
      </c>
      <c r="EG165" s="40">
        <v>-1.3921020552515984E-2</v>
      </c>
      <c r="EH165" s="336" t="s">
        <v>851</v>
      </c>
      <c r="EI165" s="336" t="s">
        <v>1803</v>
      </c>
      <c r="EJ165" s="40">
        <v>3.9055934175848961E-3</v>
      </c>
      <c r="EK165" s="40">
        <v>3.6483299918472767E-3</v>
      </c>
      <c r="EL165" s="40">
        <v>3.3152804244309664E-3</v>
      </c>
      <c r="EM165" s="40">
        <v>6.7078797146677971E-3</v>
      </c>
      <c r="EN165" s="40">
        <v>4.2865597642958164E-3</v>
      </c>
      <c r="EO165" s="336" t="s">
        <v>851</v>
      </c>
      <c r="EP165" s="336" t="s">
        <v>851</v>
      </c>
      <c r="EQ165" s="336" t="s">
        <v>851</v>
      </c>
      <c r="ER165" s="40">
        <v>0.80889999999999995</v>
      </c>
      <c r="ES165" s="336" t="s">
        <v>1739</v>
      </c>
      <c r="ET165" s="336" t="s">
        <v>851</v>
      </c>
      <c r="EU165" s="336" t="s">
        <v>851</v>
      </c>
      <c r="EV165" s="40">
        <v>0.85170000000000001</v>
      </c>
      <c r="EW165" s="336" t="s">
        <v>1739</v>
      </c>
      <c r="EX165" s="336" t="s">
        <v>851</v>
      </c>
      <c r="EY165" s="336" t="s">
        <v>851</v>
      </c>
      <c r="EZ165" s="40">
        <v>0.76749999999999996</v>
      </c>
      <c r="FA165" s="336" t="s">
        <v>1739</v>
      </c>
      <c r="FB165" s="336" t="s">
        <v>851</v>
      </c>
      <c r="FC165" s="40">
        <v>-3.7205353379249573E-2</v>
      </c>
      <c r="FD165" s="40">
        <v>-3.8370400667190552E-2</v>
      </c>
      <c r="FE165" s="40">
        <v>-3.1088331714272499E-2</v>
      </c>
      <c r="FF165" s="40">
        <v>-3.0431455001235008E-2</v>
      </c>
      <c r="FG165" s="40">
        <v>-2.4353416636586189E-2</v>
      </c>
      <c r="FH165" s="336" t="s">
        <v>838</v>
      </c>
      <c r="FI165" s="336" t="s">
        <v>851</v>
      </c>
      <c r="FJ165" s="40">
        <v>-3.7298548966646194E-2</v>
      </c>
      <c r="FK165" s="40">
        <v>-4.1005793958902359E-2</v>
      </c>
      <c r="FL165" s="40">
        <v>-3.0461542308330536E-2</v>
      </c>
      <c r="FM165" s="40">
        <v>-3.0394786968827248E-2</v>
      </c>
      <c r="FN165" s="40">
        <v>-3.2141830772161484E-2</v>
      </c>
      <c r="FO165" s="336" t="s">
        <v>840</v>
      </c>
      <c r="FP165" s="336" t="s">
        <v>851</v>
      </c>
      <c r="FQ165" s="40"/>
      <c r="FR165" s="336" t="s">
        <v>1737</v>
      </c>
      <c r="FS165" s="336" t="s">
        <v>851</v>
      </c>
      <c r="FT165" s="336" t="s">
        <v>851</v>
      </c>
      <c r="FU165" s="40">
        <v>9.5016052946448326E-3</v>
      </c>
      <c r="FV165" s="40">
        <v>1.2460649013519287E-2</v>
      </c>
      <c r="FW165" s="40">
        <v>9.3536209315061569E-3</v>
      </c>
      <c r="FX165" s="40">
        <v>9.1544520109891891E-3</v>
      </c>
      <c r="FY165" s="40">
        <v>1.3825314119458199E-2</v>
      </c>
      <c r="FZ165" s="336" t="s">
        <v>840</v>
      </c>
      <c r="GA165" s="336" t="s">
        <v>851</v>
      </c>
      <c r="GB165" s="336" t="s">
        <v>851</v>
      </c>
      <c r="GC165" s="336" t="s">
        <v>851</v>
      </c>
      <c r="GD165" s="336" t="s">
        <v>851</v>
      </c>
      <c r="GE165" s="336" t="s">
        <v>851</v>
      </c>
      <c r="GF165" s="336" t="s">
        <v>851</v>
      </c>
      <c r="GG165" s="336" t="s">
        <v>851</v>
      </c>
      <c r="GH165" s="336" t="s">
        <v>851</v>
      </c>
      <c r="GI165" s="336" t="s">
        <v>851</v>
      </c>
      <c r="GJ165" s="336" t="s">
        <v>851</v>
      </c>
      <c r="GK165" s="40">
        <v>3857700</v>
      </c>
      <c r="GL165" s="40">
        <v>3880500</v>
      </c>
      <c r="GM165" s="40">
        <v>3948500</v>
      </c>
      <c r="GN165" s="40">
        <v>4027200</v>
      </c>
      <c r="GO165" s="40">
        <v>4087500</v>
      </c>
      <c r="GP165" s="40">
        <v>4133900</v>
      </c>
      <c r="GQ165" s="40">
        <v>4184600</v>
      </c>
      <c r="GR165" s="40">
        <v>4223800</v>
      </c>
      <c r="GS165" s="40">
        <v>4259800</v>
      </c>
      <c r="GT165" s="40">
        <v>4302600</v>
      </c>
      <c r="GU165" s="40">
        <v>4350700</v>
      </c>
      <c r="GV165" s="40">
        <v>4384000</v>
      </c>
      <c r="GW165" s="40">
        <v>4408100</v>
      </c>
      <c r="GX165" s="40">
        <v>4442100</v>
      </c>
      <c r="GY165" s="40">
        <v>4516500</v>
      </c>
      <c r="GZ165" s="40">
        <v>4609400</v>
      </c>
      <c r="HA165" s="40">
        <v>4714100</v>
      </c>
      <c r="HB165" s="40">
        <v>4813600</v>
      </c>
      <c r="HC165" s="40">
        <v>4900600</v>
      </c>
      <c r="HD165" s="40">
        <v>4979300</v>
      </c>
      <c r="HE165" s="40">
        <v>5084300</v>
      </c>
      <c r="HF165" s="40">
        <v>5123000</v>
      </c>
      <c r="HG165" s="40">
        <v>5160000</v>
      </c>
      <c r="HH165" s="40">
        <v>5197000</v>
      </c>
      <c r="HI165" s="40">
        <v>5233000</v>
      </c>
      <c r="HJ165" s="40">
        <v>5269000</v>
      </c>
      <c r="HK165" s="40">
        <v>5303000</v>
      </c>
      <c r="HL165" s="40">
        <v>5336000</v>
      </c>
      <c r="HM165" s="40">
        <v>5368000</v>
      </c>
      <c r="HN165" s="40">
        <v>5399000</v>
      </c>
      <c r="HO165" s="40">
        <v>5429000</v>
      </c>
      <c r="HP165" s="40">
        <v>5458000</v>
      </c>
      <c r="HQ165" s="40">
        <v>5486000</v>
      </c>
      <c r="HR165" s="40">
        <v>5512000</v>
      </c>
      <c r="HS165" s="40">
        <v>5538000</v>
      </c>
      <c r="HT165" s="40">
        <v>5563000</v>
      </c>
      <c r="HU165" s="40">
        <v>5587000</v>
      </c>
      <c r="HV165" s="40">
        <v>5610000</v>
      </c>
      <c r="HW165" s="40">
        <v>5633000</v>
      </c>
      <c r="HX165" s="40">
        <v>5654000</v>
      </c>
      <c r="HY165" s="40">
        <v>5674000</v>
      </c>
      <c r="HZ165" s="40">
        <v>5694000</v>
      </c>
      <c r="IA165" s="40">
        <v>5713000</v>
      </c>
      <c r="IB165" s="40">
        <v>5731000</v>
      </c>
      <c r="IC165" s="40">
        <v>5748000</v>
      </c>
      <c r="ID165" s="40">
        <v>5764000</v>
      </c>
      <c r="IE165" s="40">
        <v>5779000</v>
      </c>
      <c r="IF165" s="40">
        <v>5794000</v>
      </c>
      <c r="IG165" s="40">
        <v>5809000</v>
      </c>
      <c r="IH165" s="40">
        <v>5823000</v>
      </c>
      <c r="II165" s="40">
        <v>5836000</v>
      </c>
      <c r="IJ165" s="336" t="s">
        <v>851</v>
      </c>
      <c r="IK165" s="336" t="s">
        <v>851</v>
      </c>
      <c r="IL165" s="336" t="s">
        <v>851</v>
      </c>
      <c r="IM165" s="40">
        <v>2.2460320964455605E-2</v>
      </c>
      <c r="IN165" s="40">
        <v>2.0887227728962898E-2</v>
      </c>
      <c r="IO165" s="40">
        <v>1.7912400886416435E-2</v>
      </c>
      <c r="IP165" s="40">
        <v>1.5931671485304832E-2</v>
      </c>
      <c r="IQ165" s="40">
        <v>2.086804062128067E-2</v>
      </c>
      <c r="IR165" s="40">
        <v>7.5828447006642818E-3</v>
      </c>
      <c r="IS165" s="40">
        <v>7.1963747031986713E-3</v>
      </c>
      <c r="IT165" s="40">
        <v>7.1449563838541508E-3</v>
      </c>
      <c r="IU165" s="40">
        <v>6.9031915627419949E-3</v>
      </c>
      <c r="IV165" s="40">
        <v>6.8558636121451855E-3</v>
      </c>
      <c r="IW165" s="40">
        <v>6.4321067184209824E-3</v>
      </c>
      <c r="IX165" s="40">
        <v>6.2036104500293732E-3</v>
      </c>
      <c r="IY165" s="40">
        <v>5.9790909290313721E-3</v>
      </c>
      <c r="IZ165" s="40">
        <v>5.7583516463637352E-3</v>
      </c>
      <c r="JA165" s="40">
        <v>5.5412035435438156E-3</v>
      </c>
      <c r="JB165" s="40">
        <v>5.3274673409759998E-3</v>
      </c>
      <c r="JC165" s="40">
        <v>5.1169702783226967E-3</v>
      </c>
      <c r="JD165" s="40">
        <v>4.7281412407755852E-3</v>
      </c>
      <c r="JE165" s="40">
        <v>4.7058910131454468E-3</v>
      </c>
      <c r="JF165" s="40">
        <v>4.5041064731776714E-3</v>
      </c>
      <c r="JG165" s="40">
        <v>4.3049394153058529E-3</v>
      </c>
      <c r="JH165" s="40">
        <v>4.1082492098212242E-3</v>
      </c>
      <c r="JI165" s="40">
        <v>4.0914402343332767E-3</v>
      </c>
      <c r="JJ165" s="40">
        <v>3.7210993468761444E-3</v>
      </c>
      <c r="JK165" s="40">
        <v>3.5310771781951189E-3</v>
      </c>
      <c r="JL165" s="40">
        <v>3.5186524037271738E-3</v>
      </c>
      <c r="JM165" s="40">
        <v>3.3312907908111811E-3</v>
      </c>
      <c r="JN165" s="40">
        <v>3.1457557342946529E-3</v>
      </c>
      <c r="JO165" s="40">
        <v>2.9619326815009117E-3</v>
      </c>
      <c r="JP165" s="40">
        <v>2.7797098737210035E-3</v>
      </c>
      <c r="JQ165" s="40">
        <v>2.598979277536273E-3</v>
      </c>
      <c r="JR165" s="40">
        <v>2.5922420900315046E-3</v>
      </c>
      <c r="JS165" s="40">
        <v>2.5855395942926407E-3</v>
      </c>
      <c r="JT165" s="40">
        <v>2.4071538355201483E-3</v>
      </c>
      <c r="JU165" s="40">
        <v>2.2300377022475004E-3</v>
      </c>
      <c r="JV165" s="336" t="s">
        <v>1740</v>
      </c>
      <c r="JW165" s="336" t="s">
        <v>851</v>
      </c>
      <c r="JX165" s="336" t="s">
        <v>851</v>
      </c>
      <c r="JY165" s="336" t="s">
        <v>851</v>
      </c>
      <c r="JZ165" s="336" t="s">
        <v>851</v>
      </c>
      <c r="KA165" s="336" t="s">
        <v>1740</v>
      </c>
      <c r="KB165" s="40">
        <v>0.49169958264411501</v>
      </c>
      <c r="KC165" s="40">
        <v>0.49171189018010403</v>
      </c>
      <c r="KD165" s="40">
        <v>0.49168093178497996</v>
      </c>
      <c r="KE165" s="40">
        <v>0.49162230602528195</v>
      </c>
      <c r="KF165" s="40">
        <v>0.49156000904859704</v>
      </c>
      <c r="KG165" s="40">
        <v>0.49150735769092896</v>
      </c>
      <c r="KH165" s="40">
        <v>0.491470056836113</v>
      </c>
      <c r="KI165" s="40">
        <v>0.49144492028808101</v>
      </c>
      <c r="KJ165" s="40">
        <v>0.49142954291976304</v>
      </c>
      <c r="KK165" s="40">
        <v>0.49141800510033401</v>
      </c>
      <c r="KL165" s="40">
        <v>0.49140338791027299</v>
      </c>
      <c r="KM165" s="40">
        <v>0.49138713375308496</v>
      </c>
      <c r="KN165" s="40">
        <v>0.49137301732883598</v>
      </c>
      <c r="KO165" s="40">
        <v>0.49136118936835899</v>
      </c>
      <c r="KP165" s="40">
        <v>0.491353153569486</v>
      </c>
      <c r="KQ165" s="40">
        <v>0.49135050505890099</v>
      </c>
      <c r="KR165" s="40">
        <v>0.49135300336332399</v>
      </c>
      <c r="KS165" s="40">
        <v>0.49136192067559104</v>
      </c>
      <c r="KT165" s="40">
        <v>0.49137459324742699</v>
      </c>
      <c r="KU165" s="40">
        <v>0.49139244766456897</v>
      </c>
      <c r="KV165" s="40">
        <v>0.49141356495132399</v>
      </c>
      <c r="KW165" s="40">
        <v>0.49144012657161296</v>
      </c>
      <c r="KX165" s="40">
        <v>0.49147022560861403</v>
      </c>
      <c r="KY165" s="40">
        <v>0.49150597636177701</v>
      </c>
      <c r="KZ165" s="40">
        <v>0.49154822602373899</v>
      </c>
      <c r="LA165" s="40">
        <v>0.49159653966500999</v>
      </c>
      <c r="LB165" s="40">
        <v>0.49165147263534204</v>
      </c>
      <c r="LC165" s="40">
        <v>0.49171472274230799</v>
      </c>
      <c r="LD165" s="40">
        <v>0.49178316175743803</v>
      </c>
      <c r="LE165" s="40">
        <v>0.49185749897492997</v>
      </c>
      <c r="LF165" s="40">
        <v>0.49193797925299398</v>
      </c>
      <c r="LG165" s="40">
        <v>0.49202480378871799</v>
      </c>
      <c r="LH165" s="40">
        <v>0.49211757502675801</v>
      </c>
      <c r="LI165" s="40">
        <v>0.49221530759457005</v>
      </c>
      <c r="LJ165" s="40">
        <v>0.49231942853301597</v>
      </c>
      <c r="LK165" s="40">
        <v>0.49242866132897606</v>
      </c>
      <c r="LL165" s="336" t="s">
        <v>851</v>
      </c>
      <c r="LM165" s="336" t="s">
        <v>851</v>
      </c>
      <c r="LN165" s="336" t="s">
        <v>1740</v>
      </c>
      <c r="LO165" s="40">
        <v>0.65382003784179688</v>
      </c>
      <c r="LP165" s="40">
        <v>0.65190279483795166</v>
      </c>
      <c r="LQ165" s="40">
        <v>0.64954382181167603</v>
      </c>
      <c r="LR165" s="40">
        <v>0.6469414234161377</v>
      </c>
      <c r="LS165" s="40">
        <v>0.6443943977355957</v>
      </c>
      <c r="LT165" s="40">
        <v>0.64201009273529053</v>
      </c>
      <c r="LU165" s="40">
        <v>0.63966423273086548</v>
      </c>
      <c r="LV165" s="40">
        <v>0.63779067993164063</v>
      </c>
      <c r="LW165" s="40">
        <v>0.63555896282196045</v>
      </c>
      <c r="LX165" s="40">
        <v>0.63347983360290527</v>
      </c>
      <c r="LY165" s="40">
        <v>0.63085973262786865</v>
      </c>
      <c r="LZ165" s="40">
        <v>0.62832361459732056</v>
      </c>
      <c r="MA165" s="40">
        <v>0.62556219100952148</v>
      </c>
      <c r="MB165" s="40">
        <v>0.62276452779769897</v>
      </c>
      <c r="MC165" s="40">
        <v>0.61992961168289185</v>
      </c>
      <c r="MD165" s="40">
        <v>0.61705654859542847</v>
      </c>
      <c r="ME165" s="40">
        <v>0.61487722396850586</v>
      </c>
      <c r="MF165" s="40">
        <v>0.61283266544342041</v>
      </c>
      <c r="MG165" s="40">
        <v>0.61084908246994019</v>
      </c>
      <c r="MH165" s="40">
        <v>0.60888409614562988</v>
      </c>
      <c r="MI165" s="40">
        <v>0.60686677694320679</v>
      </c>
      <c r="MJ165" s="40">
        <v>0.60533380508422852</v>
      </c>
      <c r="MK165" s="40">
        <v>0.60374331474304199</v>
      </c>
      <c r="ML165" s="40">
        <v>0.6021658182144165</v>
      </c>
      <c r="MM165" s="40">
        <v>0.60099047422409058</v>
      </c>
      <c r="MN165" s="40">
        <v>0.60028201341629028</v>
      </c>
      <c r="MO165" s="40">
        <v>0.60010534524917603</v>
      </c>
      <c r="MP165" s="40">
        <v>0.60038506984710693</v>
      </c>
      <c r="MQ165" s="40">
        <v>0.60094225406646729</v>
      </c>
      <c r="MR165" s="40">
        <v>0.60142660140991211</v>
      </c>
      <c r="MS165" s="40">
        <v>0.60166549682617188</v>
      </c>
      <c r="MT165" s="40">
        <v>0.60200726985931396</v>
      </c>
      <c r="MU165" s="40">
        <v>0.60217463970184326</v>
      </c>
      <c r="MV165" s="40">
        <v>0.60199689865112305</v>
      </c>
      <c r="MW165" s="40">
        <v>0.60157996416091919</v>
      </c>
      <c r="MX165" s="40">
        <v>0.6009252667427063</v>
      </c>
      <c r="MY165" s="336" t="s">
        <v>851</v>
      </c>
      <c r="MZ165" s="336" t="s">
        <v>1740</v>
      </c>
      <c r="NA165" s="40">
        <v>0.5999332070350647</v>
      </c>
      <c r="NB165" s="40">
        <v>0.59747546911239624</v>
      </c>
      <c r="NC165" s="40">
        <v>0.59427559375762939</v>
      </c>
      <c r="ND165" s="40">
        <v>0.5906338095664978</v>
      </c>
      <c r="NE165" s="40">
        <v>0.58699637651443481</v>
      </c>
      <c r="NF165" s="40">
        <v>0.58356982469558716</v>
      </c>
      <c r="NG165" s="40">
        <v>0.58012884855270386</v>
      </c>
      <c r="NH165" s="40">
        <v>0.57732558250427246</v>
      </c>
      <c r="NI165" s="40">
        <v>0.57436984777450562</v>
      </c>
      <c r="NJ165" s="40">
        <v>0.57156509160995483</v>
      </c>
      <c r="NK165" s="40">
        <v>0.56879866123199463</v>
      </c>
      <c r="NL165" s="40">
        <v>0.56666040420532227</v>
      </c>
      <c r="NM165" s="40">
        <v>0.56446778774261475</v>
      </c>
      <c r="NN165" s="40">
        <v>0.56259316205978394</v>
      </c>
      <c r="NO165" s="40">
        <v>0.56065940856933594</v>
      </c>
      <c r="NP165" s="40">
        <v>0.55829805135726929</v>
      </c>
      <c r="NQ165" s="40">
        <v>0.55643093585968018</v>
      </c>
      <c r="NR165" s="40">
        <v>0.55450236797332764</v>
      </c>
      <c r="NS165" s="40">
        <v>0.55243104696273804</v>
      </c>
      <c r="NT165" s="40">
        <v>0.55074036121368408</v>
      </c>
      <c r="NU165" s="40">
        <v>0.54952365159988403</v>
      </c>
      <c r="NV165" s="40">
        <v>0.54913192987442017</v>
      </c>
      <c r="NW165" s="40">
        <v>0.54937613010406494</v>
      </c>
      <c r="NX165" s="40">
        <v>0.54961830377578735</v>
      </c>
      <c r="NY165" s="40">
        <v>0.54987621307373047</v>
      </c>
      <c r="NZ165" s="40">
        <v>0.5498766303062439</v>
      </c>
      <c r="OA165" s="40">
        <v>0.5502282977104187</v>
      </c>
      <c r="OB165" s="40">
        <v>0.54997372627258301</v>
      </c>
      <c r="OC165" s="40">
        <v>0.5498167872428894</v>
      </c>
      <c r="OD165" s="40">
        <v>0.54940849542617798</v>
      </c>
      <c r="OE165" s="40">
        <v>0.54857736825942993</v>
      </c>
      <c r="OF165" s="40">
        <v>0.54784566164016724</v>
      </c>
      <c r="OG165" s="40">
        <v>0.54694509506225586</v>
      </c>
      <c r="OH165" s="40">
        <v>0.54570496082305908</v>
      </c>
      <c r="OI165" s="40">
        <v>0.54422116279602051</v>
      </c>
      <c r="OJ165" s="40">
        <v>0.5423235297203064</v>
      </c>
      <c r="OK165" s="336" t="s">
        <v>851</v>
      </c>
      <c r="OL165" s="336" t="s">
        <v>851</v>
      </c>
      <c r="OM165" s="336" t="s">
        <v>1740</v>
      </c>
      <c r="ON165" s="40">
        <v>0.5847051739692688</v>
      </c>
      <c r="OO165" s="40">
        <v>0.5843537449836731</v>
      </c>
      <c r="OP165" s="40">
        <v>0.58361643552780151</v>
      </c>
      <c r="OQ165" s="40">
        <v>0.58248418569564819</v>
      </c>
      <c r="OR165" s="40">
        <v>0.58099210262298584</v>
      </c>
      <c r="OS165" s="40">
        <v>0.57912516593933105</v>
      </c>
      <c r="OT165" s="40">
        <v>0.57681047916412354</v>
      </c>
      <c r="OU165" s="40">
        <v>0.57422482967376709</v>
      </c>
      <c r="OV165" s="40">
        <v>0.5710986852645874</v>
      </c>
      <c r="OW165" s="40">
        <v>0.56850755214691162</v>
      </c>
      <c r="OX165" s="40">
        <v>0.56557220220565796</v>
      </c>
      <c r="OY165" s="40">
        <v>0.56307750940322876</v>
      </c>
      <c r="OZ165" s="40">
        <v>0.56071966886520386</v>
      </c>
      <c r="PA165" s="40">
        <v>0.55849480628967285</v>
      </c>
      <c r="PB165" s="40">
        <v>0.55639934539794922</v>
      </c>
      <c r="PC165" s="40">
        <v>0.55442988872528076</v>
      </c>
      <c r="PD165" s="40">
        <v>0.55294978618621826</v>
      </c>
      <c r="PE165" s="40">
        <v>0.551585853099823</v>
      </c>
      <c r="PF165" s="40">
        <v>0.55025398731231689</v>
      </c>
      <c r="PG165" s="40">
        <v>0.54893463850021362</v>
      </c>
      <c r="PH165" s="40">
        <v>0.54736649990081787</v>
      </c>
      <c r="PI165" s="40">
        <v>0.54626810550689697</v>
      </c>
      <c r="PJ165" s="40">
        <v>0.54491978883743286</v>
      </c>
      <c r="PK165" s="40">
        <v>0.54340493679046631</v>
      </c>
      <c r="PL165" s="40">
        <v>0.54244780540466309</v>
      </c>
      <c r="PM165" s="40">
        <v>0.5419456958770752</v>
      </c>
      <c r="PN165" s="40">
        <v>0.54197400808334351</v>
      </c>
      <c r="PO165" s="40">
        <v>0.54244703054428101</v>
      </c>
      <c r="PP165" s="40">
        <v>0.54318618774414063</v>
      </c>
      <c r="PQ165" s="40">
        <v>0.54401528835296631</v>
      </c>
      <c r="PR165" s="40">
        <v>0.54458707571029663</v>
      </c>
      <c r="PS165" s="40">
        <v>0.54507702589035034</v>
      </c>
      <c r="PT165" s="40">
        <v>0.54556435346603394</v>
      </c>
      <c r="PU165" s="40">
        <v>0.54570496082305908</v>
      </c>
      <c r="PV165" s="40">
        <v>0.54559504985809326</v>
      </c>
      <c r="PW165" s="40">
        <v>0.54523646831512451</v>
      </c>
      <c r="PX165" s="336" t="s">
        <v>851</v>
      </c>
      <c r="PY165" s="336" t="s">
        <v>851</v>
      </c>
      <c r="PZ165" s="40">
        <v>0.75599999999999989</v>
      </c>
      <c r="QA165" s="40">
        <v>0.76260000000000006</v>
      </c>
      <c r="QB165" s="40">
        <v>0.75900000000000001</v>
      </c>
      <c r="QC165" s="40">
        <v>0.76349999999999996</v>
      </c>
      <c r="QD165" s="40">
        <v>0.77239999999999998</v>
      </c>
      <c r="QE165" s="40">
        <v>0.77810000000000001</v>
      </c>
      <c r="QF165" s="40">
        <v>0.77989999999999993</v>
      </c>
      <c r="QG165" s="40">
        <v>0.77760000000000007</v>
      </c>
      <c r="QH165" s="40">
        <v>0.77390000000000003</v>
      </c>
      <c r="QI165" s="40">
        <v>0.77069999999999994</v>
      </c>
      <c r="QJ165" s="40">
        <v>0.77269999999999994</v>
      </c>
      <c r="QK165" s="40">
        <v>0.77099999999999991</v>
      </c>
      <c r="QL165" s="40">
        <v>0.77510000000000001</v>
      </c>
      <c r="QM165" s="40">
        <v>0.78680000000000005</v>
      </c>
      <c r="QN165" s="40">
        <v>0.7873</v>
      </c>
      <c r="QO165" s="40">
        <v>0.79920000000000002</v>
      </c>
      <c r="QP165" s="40">
        <v>0.80930000000000002</v>
      </c>
      <c r="QQ165" s="40">
        <v>0.81120000000000003</v>
      </c>
      <c r="QR165" s="40">
        <v>0.80889999999999995</v>
      </c>
      <c r="QS165" s="336" t="s">
        <v>851</v>
      </c>
      <c r="QT165" s="336" t="s">
        <v>851</v>
      </c>
      <c r="QU165" s="336" t="s">
        <v>851</v>
      </c>
      <c r="QV165" s="336" t="s">
        <v>851</v>
      </c>
      <c r="QW165" s="40">
        <v>-2.8393329121172428E-3</v>
      </c>
      <c r="QX165" s="336" t="s">
        <v>851</v>
      </c>
      <c r="QY165" s="336" t="s">
        <v>851</v>
      </c>
      <c r="QZ165" s="336" t="s">
        <v>851</v>
      </c>
      <c r="RA165" s="336" t="s">
        <v>851</v>
      </c>
      <c r="RB165" s="336" t="s">
        <v>851</v>
      </c>
      <c r="RC165" s="336" t="s">
        <v>851</v>
      </c>
      <c r="RD165" s="336" t="s">
        <v>851</v>
      </c>
      <c r="RE165" s="336" t="s">
        <v>851</v>
      </c>
      <c r="RF165" s="40"/>
      <c r="RG165" s="40"/>
      <c r="RH165" s="336" t="s">
        <v>1737</v>
      </c>
      <c r="RI165" s="336" t="s">
        <v>851</v>
      </c>
      <c r="RJ165" s="40"/>
      <c r="RK165" s="40"/>
      <c r="RL165" s="336" t="s">
        <v>1737</v>
      </c>
      <c r="RM165" s="336" t="s">
        <v>851</v>
      </c>
      <c r="RN165" s="40"/>
      <c r="RO165" s="40"/>
      <c r="RP165" s="336" t="s">
        <v>1737</v>
      </c>
      <c r="RQ165" s="336" t="s">
        <v>851</v>
      </c>
      <c r="RR165" s="40"/>
      <c r="RS165" s="40"/>
      <c r="RT165" s="336" t="s">
        <v>1737</v>
      </c>
      <c r="RU165" s="336" t="s">
        <v>851</v>
      </c>
      <c r="RV165" s="40"/>
      <c r="RW165" s="40"/>
      <c r="RX165" s="336" t="s">
        <v>1737</v>
      </c>
      <c r="RY165" s="336" t="s">
        <v>851</v>
      </c>
      <c r="RZ165" s="336" t="s">
        <v>838</v>
      </c>
      <c r="SA165" s="40">
        <v>0.24223484098911285</v>
      </c>
      <c r="SB165" s="40">
        <v>0.24533428251743317</v>
      </c>
      <c r="SC165" s="40">
        <v>0.25034284591674805</v>
      </c>
      <c r="SD165" s="40">
        <v>0.25793498754501343</v>
      </c>
      <c r="SE165" s="40">
        <v>0.24833784997463226</v>
      </c>
      <c r="SF165" s="336" t="s">
        <v>851</v>
      </c>
      <c r="SG165" s="336" t="s">
        <v>851</v>
      </c>
      <c r="SH165" s="40">
        <v>0.22376325726509094</v>
      </c>
      <c r="SI165" s="40">
        <v>0.22385133802890778</v>
      </c>
      <c r="SJ165" s="40">
        <v>0.22033123672008514</v>
      </c>
      <c r="SK165" s="40">
        <v>0.23207592964172363</v>
      </c>
      <c r="SL165" s="40">
        <v>0.23483483493328094</v>
      </c>
      <c r="SM165" s="336" t="s">
        <v>840</v>
      </c>
      <c r="SN165" s="336" t="s">
        <v>851</v>
      </c>
      <c r="SO165" s="336" t="s">
        <v>851</v>
      </c>
      <c r="SP165" s="40">
        <v>2.7501380071043968E-2</v>
      </c>
      <c r="SQ165" s="40">
        <v>2.4305399507284164E-2</v>
      </c>
      <c r="SR165" s="40">
        <v>2.8046334162354469E-2</v>
      </c>
      <c r="SS165" s="40">
        <v>2.799566276371479E-2</v>
      </c>
      <c r="ST165" s="40">
        <v>-1.2109430506825447E-2</v>
      </c>
      <c r="SU165" s="336" t="s">
        <v>838</v>
      </c>
      <c r="SV165" s="336" t="s">
        <v>851</v>
      </c>
      <c r="SW165" s="336" t="s">
        <v>851</v>
      </c>
      <c r="SX165" s="40">
        <v>2.7532653883099556E-2</v>
      </c>
      <c r="SY165" s="40">
        <v>2.3885738104581833E-2</v>
      </c>
      <c r="SZ165" s="40">
        <v>2.7995182201266289E-2</v>
      </c>
      <c r="TA165" s="40">
        <v>3.1256396323442459E-2</v>
      </c>
      <c r="TB165" s="40">
        <v>1.6207275912165642E-2</v>
      </c>
      <c r="TC165" s="336" t="s">
        <v>840</v>
      </c>
      <c r="TD165" s="336" t="s">
        <v>851</v>
      </c>
      <c r="TE165" s="336" t="s">
        <v>851</v>
      </c>
      <c r="TF165" s="336" t="s">
        <v>851</v>
      </c>
      <c r="TG165" s="40">
        <v>1.635991595685482E-2</v>
      </c>
      <c r="TH165" s="40">
        <v>1.4061138965189457E-2</v>
      </c>
      <c r="TI165" s="40">
        <v>1.8200337886810303E-2</v>
      </c>
      <c r="TJ165" s="40">
        <v>1.9190335646271706E-2</v>
      </c>
      <c r="TK165" s="40">
        <v>-2.0265430212020874E-2</v>
      </c>
      <c r="TL165" s="336" t="s">
        <v>838</v>
      </c>
      <c r="TM165" s="336" t="s">
        <v>851</v>
      </c>
      <c r="TN165" s="336" t="s">
        <v>851</v>
      </c>
      <c r="TO165" s="336" t="s">
        <v>851</v>
      </c>
      <c r="TP165" s="40">
        <v>1.4477962628006935E-2</v>
      </c>
      <c r="TQ165" s="40">
        <v>1.0728686116635799E-2</v>
      </c>
      <c r="TR165" s="40">
        <v>1.3388199731707573E-2</v>
      </c>
      <c r="TS165" s="40">
        <v>1.1746004223823547E-2</v>
      </c>
      <c r="TT165" s="40">
        <v>2.7560349553823471E-4</v>
      </c>
      <c r="TU165" s="336" t="s">
        <v>840</v>
      </c>
      <c r="TV165" s="336" t="s">
        <v>851</v>
      </c>
      <c r="TW165" s="40">
        <v>42870</v>
      </c>
      <c r="TX165" s="336" t="s">
        <v>840</v>
      </c>
      <c r="TY165" s="336" t="s">
        <v>851</v>
      </c>
      <c r="TZ165" s="40">
        <v>40660.77734375</v>
      </c>
      <c r="UA165" s="336" t="s">
        <v>838</v>
      </c>
      <c r="UB165" s="336" t="s">
        <v>851</v>
      </c>
      <c r="UC165" s="40">
        <v>40315.470983009996</v>
      </c>
      <c r="UD165" s="336" t="s">
        <v>840</v>
      </c>
      <c r="UE165" s="336" t="s">
        <v>851</v>
      </c>
      <c r="UF165" s="336" t="s">
        <v>851</v>
      </c>
      <c r="UG165" s="40">
        <v>0.20502948760986328</v>
      </c>
      <c r="UH165" s="40">
        <v>0.20696388185024261</v>
      </c>
      <c r="UI165" s="40">
        <v>0.2192545086145401</v>
      </c>
      <c r="UJ165" s="40">
        <v>0.22750355303287506</v>
      </c>
      <c r="UK165" s="40">
        <v>0.22398443520069122</v>
      </c>
      <c r="UL165" s="336" t="s">
        <v>838</v>
      </c>
      <c r="UM165" s="336" t="s">
        <v>851</v>
      </c>
      <c r="UN165" s="336" t="s">
        <v>851</v>
      </c>
      <c r="UO165" s="336" t="s">
        <v>851</v>
      </c>
      <c r="UP165" s="40">
        <v>0.18646471202373505</v>
      </c>
      <c r="UQ165" s="40">
        <v>0.18284554779529572</v>
      </c>
      <c r="UR165" s="40">
        <v>0.18986970186233521</v>
      </c>
      <c r="US165" s="40">
        <v>0.20168113708496094</v>
      </c>
      <c r="UT165" s="40">
        <v>0.20269300043582916</v>
      </c>
      <c r="UU165" s="336" t="s">
        <v>840</v>
      </c>
    </row>
    <row r="166" spans="1:567">
      <c r="A166" s="336" t="s">
        <v>426</v>
      </c>
      <c r="B166" s="336" t="s">
        <v>119</v>
      </c>
      <c r="C166" s="336" t="s">
        <v>351</v>
      </c>
      <c r="D166" s="40">
        <v>3.9565995335578918E-2</v>
      </c>
      <c r="E166" s="336" t="s">
        <v>470</v>
      </c>
      <c r="F166" s="40">
        <v>4.0596645325422287E-2</v>
      </c>
      <c r="G166" s="336" t="s">
        <v>1741</v>
      </c>
      <c r="H166" s="40">
        <v>4.2556174099445343E-2</v>
      </c>
      <c r="I166" s="336" t="s">
        <v>1447</v>
      </c>
      <c r="J166" s="40">
        <v>4.0660787373781204E-2</v>
      </c>
      <c r="K166" s="336" t="s">
        <v>1803</v>
      </c>
      <c r="L166" s="336" t="s">
        <v>470</v>
      </c>
      <c r="M166" s="40">
        <v>0.51838648319244385</v>
      </c>
      <c r="N166" s="40"/>
      <c r="O166" s="336" t="s">
        <v>1736</v>
      </c>
      <c r="P166" s="40"/>
      <c r="Q166" s="336" t="s">
        <v>1736</v>
      </c>
      <c r="R166" s="40"/>
      <c r="S166" s="336" t="s">
        <v>1736</v>
      </c>
      <c r="T166" s="40"/>
      <c r="U166" s="336" t="s">
        <v>1736</v>
      </c>
      <c r="V166" s="336" t="s">
        <v>851</v>
      </c>
      <c r="W166" s="336" t="s">
        <v>1741</v>
      </c>
      <c r="X166" s="40">
        <v>0.55633491277694702</v>
      </c>
      <c r="Y166" s="40">
        <v>0.6568036675453186</v>
      </c>
      <c r="Z166" s="336" t="s">
        <v>1741</v>
      </c>
      <c r="AA166" s="40">
        <v>0.55633491277694702</v>
      </c>
      <c r="AB166" s="336" t="s">
        <v>1741</v>
      </c>
      <c r="AC166" s="40">
        <v>0.85253012180328369</v>
      </c>
      <c r="AD166" s="336" t="s">
        <v>1741</v>
      </c>
      <c r="AE166" s="40">
        <v>0.60311025381088257</v>
      </c>
      <c r="AF166" s="336" t="s">
        <v>1741</v>
      </c>
      <c r="AG166" s="336" t="s">
        <v>851</v>
      </c>
      <c r="AH166" s="336" t="s">
        <v>1447</v>
      </c>
      <c r="AI166" s="40">
        <v>0.55262267589569092</v>
      </c>
      <c r="AJ166" s="40">
        <v>0.64459371566772461</v>
      </c>
      <c r="AK166" s="336" t="s">
        <v>1447</v>
      </c>
      <c r="AL166" s="40">
        <v>0.55262267589569092</v>
      </c>
      <c r="AM166" s="336" t="s">
        <v>1447</v>
      </c>
      <c r="AN166" s="40">
        <v>0.84458881616592407</v>
      </c>
      <c r="AO166" s="336" t="s">
        <v>1447</v>
      </c>
      <c r="AP166" s="40">
        <v>0.62393712997436523</v>
      </c>
      <c r="AQ166" s="336" t="s">
        <v>1447</v>
      </c>
      <c r="AR166" s="336" t="s">
        <v>851</v>
      </c>
      <c r="AS166" s="336" t="s">
        <v>1803</v>
      </c>
      <c r="AT166" s="40">
        <v>0.55210089683532715</v>
      </c>
      <c r="AU166" s="40">
        <v>0.64431256055831909</v>
      </c>
      <c r="AV166" s="336" t="s">
        <v>1803</v>
      </c>
      <c r="AW166" s="40">
        <v>0.55210089683532715</v>
      </c>
      <c r="AX166" s="336" t="s">
        <v>1803</v>
      </c>
      <c r="AY166" s="40">
        <v>0.84485280513763428</v>
      </c>
      <c r="AZ166" s="336" t="s">
        <v>1803</v>
      </c>
      <c r="BA166" s="40">
        <v>0.62335824966430664</v>
      </c>
      <c r="BB166" s="336" t="s">
        <v>1803</v>
      </c>
      <c r="BC166" s="336" t="s">
        <v>851</v>
      </c>
      <c r="BD166" s="336" t="s">
        <v>470</v>
      </c>
      <c r="BE166" s="40">
        <v>2.4951505661010742</v>
      </c>
      <c r="BF166" s="336" t="s">
        <v>827</v>
      </c>
      <c r="BG166" s="40">
        <v>3.1467540264129639</v>
      </c>
      <c r="BH166" s="336" t="s">
        <v>1447</v>
      </c>
      <c r="BI166" s="40">
        <v>3.4209012985229492</v>
      </c>
      <c r="BJ166" s="336" t="s">
        <v>1803</v>
      </c>
      <c r="BK166" s="40">
        <v>4.0519499778747559</v>
      </c>
      <c r="BL166" s="336" t="s">
        <v>851</v>
      </c>
      <c r="BM166" s="40">
        <v>3.5668501853942871</v>
      </c>
      <c r="BN166" s="336" t="s">
        <v>838</v>
      </c>
      <c r="BO166" s="336" t="s">
        <v>851</v>
      </c>
      <c r="BP166" s="336" t="s">
        <v>470</v>
      </c>
      <c r="BQ166" s="40">
        <v>9.827224537730217E-3</v>
      </c>
      <c r="BR166" s="40">
        <v>9.4302324578166008E-3</v>
      </c>
      <c r="BS166" s="40">
        <v>9.5276664942502975E-3</v>
      </c>
      <c r="BT166" s="40">
        <v>9.6608968451619148E-3</v>
      </c>
      <c r="BU166" s="40">
        <v>9.6608875319361687E-3</v>
      </c>
      <c r="BV166" s="336" t="s">
        <v>851</v>
      </c>
      <c r="BW166" s="336" t="s">
        <v>827</v>
      </c>
      <c r="BX166" s="40">
        <v>9.7166290506720543E-3</v>
      </c>
      <c r="BY166" s="40">
        <v>9.5192203298211098E-3</v>
      </c>
      <c r="BZ166" s="40">
        <v>1.0159085504710674E-2</v>
      </c>
      <c r="CA166" s="40">
        <v>1.0113559663295746E-2</v>
      </c>
      <c r="CB166" s="40">
        <v>9.9325301125645638E-3</v>
      </c>
      <c r="CC166" s="336" t="s">
        <v>851</v>
      </c>
      <c r="CD166" s="336" t="s">
        <v>1447</v>
      </c>
      <c r="CE166" s="40">
        <v>9.6803149208426476E-3</v>
      </c>
      <c r="CF166" s="40">
        <v>9.7821280360221863E-3</v>
      </c>
      <c r="CG166" s="40">
        <v>1.0204082354903221E-2</v>
      </c>
      <c r="CH166" s="40">
        <v>9.9324844777584076E-3</v>
      </c>
      <c r="CI166" s="40">
        <v>9.9324500188231468E-3</v>
      </c>
      <c r="CJ166" s="336" t="s">
        <v>851</v>
      </c>
      <c r="CK166" s="336" t="s">
        <v>1803</v>
      </c>
      <c r="CL166" s="40">
        <v>9.6225393936038017E-3</v>
      </c>
      <c r="CM166" s="40">
        <v>1.0083555243909359E-2</v>
      </c>
      <c r="CN166" s="40">
        <v>1.0023027658462524E-2</v>
      </c>
      <c r="CO166" s="40">
        <v>9.932495653629303E-3</v>
      </c>
      <c r="CP166" s="40">
        <v>9.9325366318225861E-3</v>
      </c>
      <c r="CQ166" s="336" t="s">
        <v>851</v>
      </c>
      <c r="CR166" s="40">
        <v>4.464961051940918</v>
      </c>
      <c r="CS166" s="40">
        <v>4.9753003120422363</v>
      </c>
      <c r="CT166" s="40">
        <v>5.3831958770751953</v>
      </c>
      <c r="CU166" s="40">
        <v>5.8883752822875977</v>
      </c>
      <c r="CV166" s="40">
        <v>6.3890461921691895</v>
      </c>
      <c r="CW166" s="336" t="s">
        <v>1741</v>
      </c>
      <c r="CX166" s="336" t="s">
        <v>851</v>
      </c>
      <c r="CY166" s="40">
        <v>4.7671761512756348</v>
      </c>
      <c r="CZ166" s="40">
        <v>5.2312788963317871</v>
      </c>
      <c r="DA166" s="40">
        <v>5.673764705657959</v>
      </c>
      <c r="DB166" s="40">
        <v>6.1923632621765137</v>
      </c>
      <c r="DC166" s="40">
        <v>6.6840705871582031</v>
      </c>
      <c r="DD166" s="336" t="s">
        <v>1447</v>
      </c>
      <c r="DE166" s="336" t="s">
        <v>851</v>
      </c>
      <c r="DF166" s="40">
        <v>6.8807535171508789</v>
      </c>
      <c r="DG166" s="336" t="s">
        <v>1803</v>
      </c>
      <c r="DH166" s="336" t="s">
        <v>851</v>
      </c>
      <c r="DI166" s="336" t="s">
        <v>851</v>
      </c>
      <c r="DJ166" s="336">
        <v>6.9</v>
      </c>
      <c r="DK166" s="336" t="s">
        <v>1738</v>
      </c>
      <c r="DL166" s="336" t="s">
        <v>851</v>
      </c>
      <c r="DM166" s="336" t="s">
        <v>851</v>
      </c>
      <c r="DN166" s="336" t="s">
        <v>470</v>
      </c>
      <c r="DO166" s="40">
        <v>2.4838317767716944E-4</v>
      </c>
      <c r="DP166" s="40">
        <v>6.6777346655726433E-3</v>
      </c>
      <c r="DQ166" s="40">
        <v>6.404221523553133E-3</v>
      </c>
      <c r="DR166" s="40">
        <v>4.8264935612678528E-3</v>
      </c>
      <c r="DS166" s="40">
        <v>7.9046227037906647E-3</v>
      </c>
      <c r="DT166" s="336" t="s">
        <v>851</v>
      </c>
      <c r="DU166" s="336" t="s">
        <v>827</v>
      </c>
      <c r="DV166" s="40">
        <v>3.9130421355366707E-3</v>
      </c>
      <c r="DW166" s="40">
        <v>1.8496166449040174E-3</v>
      </c>
      <c r="DX166" s="40">
        <v>4.7098551876842976E-3</v>
      </c>
      <c r="DY166" s="40">
        <v>9.1617675498127937E-3</v>
      </c>
      <c r="DZ166" s="40">
        <v>1.2623905204236507E-2</v>
      </c>
      <c r="EA166" s="336" t="s">
        <v>851</v>
      </c>
      <c r="EB166" s="336" t="s">
        <v>1447</v>
      </c>
      <c r="EC166" s="40">
        <v>-6.4052420202642679E-4</v>
      </c>
      <c r="ED166" s="40">
        <v>1.6493776638526469E-4</v>
      </c>
      <c r="EE166" s="40">
        <v>-6.0987944016233087E-4</v>
      </c>
      <c r="EF166" s="40">
        <v>2.6927299331873655E-3</v>
      </c>
      <c r="EG166" s="40">
        <v>8.2015432417392731E-3</v>
      </c>
      <c r="EH166" s="336" t="s">
        <v>851</v>
      </c>
      <c r="EI166" s="336" t="s">
        <v>1803</v>
      </c>
      <c r="EJ166" s="40">
        <v>-3.056451678276062E-3</v>
      </c>
      <c r="EK166" s="40">
        <v>-3.3166876528412104E-3</v>
      </c>
      <c r="EL166" s="40">
        <v>-3.9085093885660172E-3</v>
      </c>
      <c r="EM166" s="40">
        <v>-1.6795221716165543E-2</v>
      </c>
      <c r="EN166" s="40">
        <v>-4.321669414639473E-2</v>
      </c>
      <c r="EO166" s="336" t="s">
        <v>851</v>
      </c>
      <c r="EP166" s="336" t="s">
        <v>851</v>
      </c>
      <c r="EQ166" s="336" t="s">
        <v>851</v>
      </c>
      <c r="ER166" s="40">
        <v>0.69530000000000003</v>
      </c>
      <c r="ES166" s="336" t="s">
        <v>1739</v>
      </c>
      <c r="ET166" s="336" t="s">
        <v>851</v>
      </c>
      <c r="EU166" s="336" t="s">
        <v>851</v>
      </c>
      <c r="EV166" s="40">
        <v>0.86939999999999995</v>
      </c>
      <c r="EW166" s="336" t="s">
        <v>1739</v>
      </c>
      <c r="EX166" s="336" t="s">
        <v>851</v>
      </c>
      <c r="EY166" s="336" t="s">
        <v>851</v>
      </c>
      <c r="EZ166" s="40">
        <v>0.52859999999999996</v>
      </c>
      <c r="FA166" s="336" t="s">
        <v>1739</v>
      </c>
      <c r="FB166" s="336" t="s">
        <v>851</v>
      </c>
      <c r="FC166" s="40">
        <v>-9.4044916331768036E-2</v>
      </c>
      <c r="FD166" s="40">
        <v>-8.0137267708778381E-2</v>
      </c>
      <c r="FE166" s="40">
        <v>-5.7547617703676224E-2</v>
      </c>
      <c r="FF166" s="40">
        <v>-6.7629325203597546E-3</v>
      </c>
      <c r="FG166" s="40">
        <v>7.6671786606311798E-2</v>
      </c>
      <c r="FH166" s="336" t="s">
        <v>838</v>
      </c>
      <c r="FI166" s="336" t="s">
        <v>851</v>
      </c>
      <c r="FJ166" s="40">
        <v>-0.1077755019068718</v>
      </c>
      <c r="FK166" s="40">
        <v>-9.4463534653186798E-2</v>
      </c>
      <c r="FL166" s="40">
        <v>-7.4437886476516724E-2</v>
      </c>
      <c r="FM166" s="40">
        <v>-4.2668893933296204E-2</v>
      </c>
      <c r="FN166" s="40">
        <v>5.9795964509248734E-2</v>
      </c>
      <c r="FO166" s="336" t="s">
        <v>840</v>
      </c>
      <c r="FP166" s="336" t="s">
        <v>851</v>
      </c>
      <c r="FQ166" s="40">
        <v>0.95475739240646362</v>
      </c>
      <c r="FR166" s="336" t="s">
        <v>840</v>
      </c>
      <c r="FS166" s="336" t="s">
        <v>851</v>
      </c>
      <c r="FT166" s="336" t="s">
        <v>851</v>
      </c>
      <c r="FU166" s="40">
        <v>5.9594534337520599E-2</v>
      </c>
      <c r="FV166" s="40">
        <v>6.6100485622882843E-2</v>
      </c>
      <c r="FW166" s="40">
        <v>7.3343142867088318E-2</v>
      </c>
      <c r="FX166" s="40">
        <v>6.5909288823604584E-2</v>
      </c>
      <c r="FY166" s="40">
        <v>3.9885122328996658E-2</v>
      </c>
      <c r="FZ166" s="336" t="s">
        <v>840</v>
      </c>
      <c r="GA166" s="336" t="s">
        <v>851</v>
      </c>
      <c r="GB166" s="336" t="s">
        <v>851</v>
      </c>
      <c r="GC166" s="336" t="s">
        <v>851</v>
      </c>
      <c r="GD166" s="336" t="s">
        <v>851</v>
      </c>
      <c r="GE166" s="336" t="s">
        <v>851</v>
      </c>
      <c r="GF166" s="336" t="s">
        <v>851</v>
      </c>
      <c r="GG166" s="336" t="s">
        <v>851</v>
      </c>
      <c r="GH166" s="336" t="s">
        <v>851</v>
      </c>
      <c r="GI166" s="336" t="s">
        <v>851</v>
      </c>
      <c r="GJ166" s="336" t="s">
        <v>851</v>
      </c>
      <c r="GK166" s="40">
        <v>5069310</v>
      </c>
      <c r="GL166" s="40">
        <v>5145367</v>
      </c>
      <c r="GM166" s="40">
        <v>5219324</v>
      </c>
      <c r="GN166" s="40">
        <v>5292115</v>
      </c>
      <c r="GO166" s="40">
        <v>5364930</v>
      </c>
      <c r="GP166" s="40">
        <v>5438692</v>
      </c>
      <c r="GQ166" s="40">
        <v>5513757</v>
      </c>
      <c r="GR166" s="40">
        <v>5590066</v>
      </c>
      <c r="GS166" s="40">
        <v>5667436</v>
      </c>
      <c r="GT166" s="40">
        <v>5745538</v>
      </c>
      <c r="GU166" s="40">
        <v>5824058</v>
      </c>
      <c r="GV166" s="40">
        <v>5903035</v>
      </c>
      <c r="GW166" s="40">
        <v>5982530</v>
      </c>
      <c r="GX166" s="40">
        <v>6062462</v>
      </c>
      <c r="GY166" s="40">
        <v>6142734</v>
      </c>
      <c r="GZ166" s="40">
        <v>6223234</v>
      </c>
      <c r="HA166" s="40">
        <v>6303970</v>
      </c>
      <c r="HB166" s="40">
        <v>6384843</v>
      </c>
      <c r="HC166" s="40">
        <v>6465502</v>
      </c>
      <c r="HD166" s="40">
        <v>6545503</v>
      </c>
      <c r="HE166" s="40">
        <v>6624554</v>
      </c>
      <c r="HF166" s="40">
        <v>6702000</v>
      </c>
      <c r="HG166" s="40">
        <v>6779000</v>
      </c>
      <c r="HH166" s="40">
        <v>6855000</v>
      </c>
      <c r="HI166" s="40">
        <v>6931000</v>
      </c>
      <c r="HJ166" s="40">
        <v>7008000</v>
      </c>
      <c r="HK166" s="40">
        <v>7085000</v>
      </c>
      <c r="HL166" s="40">
        <v>7163000</v>
      </c>
      <c r="HM166" s="40">
        <v>7241000</v>
      </c>
      <c r="HN166" s="40">
        <v>7317000</v>
      </c>
      <c r="HO166" s="40">
        <v>7392000</v>
      </c>
      <c r="HP166" s="40">
        <v>7465000</v>
      </c>
      <c r="HQ166" s="40">
        <v>7536000</v>
      </c>
      <c r="HR166" s="40">
        <v>7605000</v>
      </c>
      <c r="HS166" s="40">
        <v>7673000</v>
      </c>
      <c r="HT166" s="40">
        <v>7740000</v>
      </c>
      <c r="HU166" s="40">
        <v>7805000</v>
      </c>
      <c r="HV166" s="40">
        <v>7868000</v>
      </c>
      <c r="HW166" s="40">
        <v>7930000</v>
      </c>
      <c r="HX166" s="40">
        <v>7990000</v>
      </c>
      <c r="HY166" s="40">
        <v>8049000</v>
      </c>
      <c r="HZ166" s="40">
        <v>8106000</v>
      </c>
      <c r="IA166" s="40">
        <v>8161000</v>
      </c>
      <c r="IB166" s="40">
        <v>8214000</v>
      </c>
      <c r="IC166" s="40">
        <v>8265000</v>
      </c>
      <c r="ID166" s="40">
        <v>8314000</v>
      </c>
      <c r="IE166" s="40">
        <v>8362000</v>
      </c>
      <c r="IF166" s="40">
        <v>8407000</v>
      </c>
      <c r="IG166" s="40">
        <v>8451000</v>
      </c>
      <c r="IH166" s="40">
        <v>8492000</v>
      </c>
      <c r="II166" s="40">
        <v>8531000</v>
      </c>
      <c r="IJ166" s="336" t="s">
        <v>851</v>
      </c>
      <c r="IK166" s="336" t="s">
        <v>851</v>
      </c>
      <c r="IL166" s="336" t="s">
        <v>851</v>
      </c>
      <c r="IM166" s="40">
        <v>1.2889886274933815E-2</v>
      </c>
      <c r="IN166" s="40">
        <v>1.2747306376695633E-2</v>
      </c>
      <c r="IO166" s="40">
        <v>1.255375798791647E-2</v>
      </c>
      <c r="IP166" s="40">
        <v>1.229759119451046E-2</v>
      </c>
      <c r="IQ166" s="40">
        <v>1.2004800140857697E-2</v>
      </c>
      <c r="IR166" s="40">
        <v>1.1622940190136433E-2</v>
      </c>
      <c r="IS166" s="40">
        <v>1.1423609219491482E-2</v>
      </c>
      <c r="IT166" s="40">
        <v>1.1148714460432529E-2</v>
      </c>
      <c r="IU166" s="40">
        <v>1.1025790125131607E-2</v>
      </c>
      <c r="IV166" s="40">
        <v>1.1048250831663609E-2</v>
      </c>
      <c r="IW166" s="40">
        <v>1.0927519761025906E-2</v>
      </c>
      <c r="IX166" s="40">
        <v>1.0949014686048031E-2</v>
      </c>
      <c r="IY166" s="40">
        <v>1.0830430313944817E-2</v>
      </c>
      <c r="IZ166" s="40">
        <v>1.0441089048981667E-2</v>
      </c>
      <c r="JA166" s="40">
        <v>1.0197926312685013E-2</v>
      </c>
      <c r="JB166" s="40">
        <v>9.8270969465374947E-3</v>
      </c>
      <c r="JC166" s="40">
        <v>9.4661060720682144E-3</v>
      </c>
      <c r="JD166" s="40">
        <v>9.1143883764743805E-3</v>
      </c>
      <c r="JE166" s="40">
        <v>8.9017478749155998E-3</v>
      </c>
      <c r="JF166" s="40">
        <v>8.6940145120024681E-3</v>
      </c>
      <c r="JG166" s="40">
        <v>8.3628660067915916E-3</v>
      </c>
      <c r="JH166" s="40">
        <v>8.0393468961119652E-3</v>
      </c>
      <c r="JI166" s="40">
        <v>7.8491354361176491E-3</v>
      </c>
      <c r="JJ166" s="40">
        <v>7.5377239845693111E-3</v>
      </c>
      <c r="JK166" s="40">
        <v>7.3571004904806614E-3</v>
      </c>
      <c r="JL166" s="40">
        <v>7.056667935103178E-3</v>
      </c>
      <c r="JM166" s="40">
        <v>6.7621823400259018E-3</v>
      </c>
      <c r="JN166" s="40">
        <v>6.47330516949296E-3</v>
      </c>
      <c r="JO166" s="40">
        <v>6.1897155828773975E-3</v>
      </c>
      <c r="JP166" s="40">
        <v>5.9111095033586025E-3</v>
      </c>
      <c r="JQ166" s="40">
        <v>5.7567921467125416E-3</v>
      </c>
      <c r="JR166" s="40">
        <v>5.3670592606067657E-3</v>
      </c>
      <c r="JS166" s="40">
        <v>5.2200853824615479E-3</v>
      </c>
      <c r="JT166" s="40">
        <v>4.8397663049399853E-3</v>
      </c>
      <c r="JU166" s="40">
        <v>4.5820442028343678E-3</v>
      </c>
      <c r="JV166" s="336" t="s">
        <v>1740</v>
      </c>
      <c r="JW166" s="336" t="s">
        <v>851</v>
      </c>
      <c r="JX166" s="336" t="s">
        <v>851</v>
      </c>
      <c r="JY166" s="336" t="s">
        <v>851</v>
      </c>
      <c r="JZ166" s="336" t="s">
        <v>851</v>
      </c>
      <c r="KA166" s="336" t="s">
        <v>1740</v>
      </c>
      <c r="KB166" s="40">
        <v>0.49285950038195603</v>
      </c>
      <c r="KC166" s="40">
        <v>0.49288464253478403</v>
      </c>
      <c r="KD166" s="40">
        <v>0.49288588615256501</v>
      </c>
      <c r="KE166" s="40">
        <v>0.49287294319915098</v>
      </c>
      <c r="KF166" s="40">
        <v>0.49285501817049104</v>
      </c>
      <c r="KG166" s="40">
        <v>0.49284057462585401</v>
      </c>
      <c r="KH166" s="40">
        <v>0.49283172437727002</v>
      </c>
      <c r="KI166" s="40">
        <v>0.49282264183897095</v>
      </c>
      <c r="KJ166" s="40">
        <v>0.492815212092232</v>
      </c>
      <c r="KK166" s="40">
        <v>0.492808085034247</v>
      </c>
      <c r="KL166" s="40">
        <v>0.49280194680198597</v>
      </c>
      <c r="KM166" s="40">
        <v>0.49279796447829499</v>
      </c>
      <c r="KN166" s="40">
        <v>0.492794385667089</v>
      </c>
      <c r="KO166" s="40">
        <v>0.49279341291976203</v>
      </c>
      <c r="KP166" s="40">
        <v>0.492793559604355</v>
      </c>
      <c r="KQ166" s="40">
        <v>0.49279364751678201</v>
      </c>
      <c r="KR166" s="40">
        <v>0.49279533384283503</v>
      </c>
      <c r="KS166" s="40">
        <v>0.49279811909530202</v>
      </c>
      <c r="KT166" s="40">
        <v>0.49280330019837298</v>
      </c>
      <c r="KU166" s="40">
        <v>0.49281100299820702</v>
      </c>
      <c r="KV166" s="40">
        <v>0.49282332938961299</v>
      </c>
      <c r="KW166" s="40">
        <v>0.49283892412876595</v>
      </c>
      <c r="KX166" s="40">
        <v>0.49286019945814902</v>
      </c>
      <c r="KY166" s="40">
        <v>0.49288649142697999</v>
      </c>
      <c r="KZ166" s="40">
        <v>0.49291730280678403</v>
      </c>
      <c r="LA166" s="40">
        <v>0.492954556410513</v>
      </c>
      <c r="LB166" s="40">
        <v>0.492997554137456</v>
      </c>
      <c r="LC166" s="40">
        <v>0.49304562890422504</v>
      </c>
      <c r="LD166" s="40">
        <v>0.49310115229767398</v>
      </c>
      <c r="LE166" s="40">
        <v>0.49316304258397997</v>
      </c>
      <c r="LF166" s="40">
        <v>0.49323112090771098</v>
      </c>
      <c r="LG166" s="40">
        <v>0.49330530763056202</v>
      </c>
      <c r="LH166" s="40">
        <v>0.49338635902724398</v>
      </c>
      <c r="LI166" s="40">
        <v>0.49347384081094298</v>
      </c>
      <c r="LJ166" s="40">
        <v>0.49356815208122901</v>
      </c>
      <c r="LK166" s="40">
        <v>0.49366859511349404</v>
      </c>
      <c r="LL166" s="336" t="s">
        <v>851</v>
      </c>
      <c r="LM166" s="336" t="s">
        <v>851</v>
      </c>
      <c r="LN166" s="336" t="s">
        <v>1740</v>
      </c>
      <c r="LO166" s="40">
        <v>0.6397329568862915</v>
      </c>
      <c r="LP166" s="40">
        <v>0.64211821556091309</v>
      </c>
      <c r="LQ166" s="40">
        <v>0.64399313926696777</v>
      </c>
      <c r="LR166" s="40">
        <v>0.6455082893371582</v>
      </c>
      <c r="LS166" s="40">
        <v>0.64687162637710571</v>
      </c>
      <c r="LT166" s="40">
        <v>0.64821845293045044</v>
      </c>
      <c r="LU166" s="40">
        <v>0.64995521306991577</v>
      </c>
      <c r="LV166" s="40">
        <v>0.65157103538513184</v>
      </c>
      <c r="LW166" s="40">
        <v>0.65324580669403076</v>
      </c>
      <c r="LX166" s="40">
        <v>0.65502810478210449</v>
      </c>
      <c r="LY166" s="40">
        <v>0.65667808055877686</v>
      </c>
      <c r="LZ166" s="40">
        <v>0.65885674953460693</v>
      </c>
      <c r="MA166" s="40">
        <v>0.66089630126953125</v>
      </c>
      <c r="MB166" s="40">
        <v>0.66289186477661133</v>
      </c>
      <c r="MC166" s="40">
        <v>0.66488999128341675</v>
      </c>
      <c r="MD166" s="40">
        <v>0.66680192947387695</v>
      </c>
      <c r="ME166" s="40">
        <v>0.66858673095703125</v>
      </c>
      <c r="MF166" s="40">
        <v>0.67038214206695557</v>
      </c>
      <c r="MG166" s="40">
        <v>0.6720578670501709</v>
      </c>
      <c r="MH166" s="40">
        <v>0.67326992750167847</v>
      </c>
      <c r="MI166" s="40">
        <v>0.6741601824760437</v>
      </c>
      <c r="MJ166" s="40">
        <v>0.6748238205909729</v>
      </c>
      <c r="MK166" s="40">
        <v>0.67513978481292725</v>
      </c>
      <c r="ML166" s="40">
        <v>0.67515760660171509</v>
      </c>
      <c r="MM166" s="40">
        <v>0.67484354972839355</v>
      </c>
      <c r="MN166" s="40">
        <v>0.67412102222442627</v>
      </c>
      <c r="MO166" s="40">
        <v>0.67332839965820313</v>
      </c>
      <c r="MP166" s="40">
        <v>0.67234408855438232</v>
      </c>
      <c r="MQ166" s="40">
        <v>0.67104941606521606</v>
      </c>
      <c r="MR166" s="40">
        <v>0.66944950819015503</v>
      </c>
      <c r="MS166" s="40">
        <v>0.66742843389511108</v>
      </c>
      <c r="MT166" s="40">
        <v>0.66539102792739868</v>
      </c>
      <c r="MU166" s="40">
        <v>0.66313785314559937</v>
      </c>
      <c r="MV166" s="40">
        <v>0.66063189506530762</v>
      </c>
      <c r="MW166" s="40">
        <v>0.65803110599517822</v>
      </c>
      <c r="MX166" s="40">
        <v>0.65537452697753906</v>
      </c>
      <c r="MY166" s="336" t="s">
        <v>851</v>
      </c>
      <c r="MZ166" s="336" t="s">
        <v>1740</v>
      </c>
      <c r="NA166" s="40">
        <v>0.61366450786590576</v>
      </c>
      <c r="NB166" s="40">
        <v>0.61486542224884033</v>
      </c>
      <c r="NC166" s="40">
        <v>0.61580681800842285</v>
      </c>
      <c r="ND166" s="40">
        <v>0.61658710241317749</v>
      </c>
      <c r="NE166" s="40">
        <v>0.61733222007751465</v>
      </c>
      <c r="NF166" s="40">
        <v>0.61812883615493774</v>
      </c>
      <c r="NG166" s="40">
        <v>0.61951655149459839</v>
      </c>
      <c r="NH166" s="40">
        <v>0.62088805437088013</v>
      </c>
      <c r="NI166" s="40">
        <v>0.62217360734939575</v>
      </c>
      <c r="NJ166" s="40">
        <v>0.62371951341629028</v>
      </c>
      <c r="NK166" s="40">
        <v>0.62514269351959229</v>
      </c>
      <c r="NL166" s="40">
        <v>0.62695837020874023</v>
      </c>
      <c r="NM166" s="40">
        <v>0.62864720821380615</v>
      </c>
      <c r="NN166" s="40">
        <v>0.63029968738555908</v>
      </c>
      <c r="NO166" s="40">
        <v>0.63167965412139893</v>
      </c>
      <c r="NP166" s="40">
        <v>0.63271105289459229</v>
      </c>
      <c r="NQ166" s="40">
        <v>0.63362360000610352</v>
      </c>
      <c r="NR166" s="40">
        <v>0.63455414772033691</v>
      </c>
      <c r="NS166" s="40">
        <v>0.63484549522399902</v>
      </c>
      <c r="NT166" s="40">
        <v>0.63495373725891113</v>
      </c>
      <c r="NU166" s="40">
        <v>0.63449615240097046</v>
      </c>
      <c r="NV166" s="40">
        <v>0.63395261764526367</v>
      </c>
      <c r="NW166" s="40">
        <v>0.63307064771652222</v>
      </c>
      <c r="NX166" s="40">
        <v>0.6317780613899231</v>
      </c>
      <c r="NY166" s="40">
        <v>0.63003754615783691</v>
      </c>
      <c r="NZ166" s="40">
        <v>0.62790411710739136</v>
      </c>
      <c r="OA166" s="40">
        <v>0.62558597326278687</v>
      </c>
      <c r="OB166" s="40">
        <v>0.6230853796005249</v>
      </c>
      <c r="OC166" s="40">
        <v>0.62016069889068604</v>
      </c>
      <c r="OD166" s="40">
        <v>0.61730188131332397</v>
      </c>
      <c r="OE166" s="40">
        <v>0.61414480209350586</v>
      </c>
      <c r="OF166" s="40">
        <v>0.61133700609207153</v>
      </c>
      <c r="OG166" s="40">
        <v>0.60854047536849976</v>
      </c>
      <c r="OH166" s="40">
        <v>0.60560882091522217</v>
      </c>
      <c r="OI166" s="40">
        <v>0.60268485546112061</v>
      </c>
      <c r="OJ166" s="40">
        <v>0.59957802295684814</v>
      </c>
      <c r="OK166" s="336" t="s">
        <v>851</v>
      </c>
      <c r="OL166" s="336" t="s">
        <v>851</v>
      </c>
      <c r="OM166" s="336" t="s">
        <v>1740</v>
      </c>
      <c r="ON166" s="40">
        <v>0.54210478067398071</v>
      </c>
      <c r="OO166" s="40">
        <v>0.54622435569763184</v>
      </c>
      <c r="OP166" s="40">
        <v>0.54963403940200806</v>
      </c>
      <c r="OQ166" s="40">
        <v>0.55246710777282715</v>
      </c>
      <c r="OR166" s="40">
        <v>0.55493670701980591</v>
      </c>
      <c r="OS166" s="40">
        <v>0.55719023942947388</v>
      </c>
      <c r="OT166" s="40">
        <v>0.55968368053436279</v>
      </c>
      <c r="OU166" s="40">
        <v>0.56173479557037354</v>
      </c>
      <c r="OV166" s="40">
        <v>0.56382203102111816</v>
      </c>
      <c r="OW166" s="40">
        <v>0.56600779294967651</v>
      </c>
      <c r="OX166" s="40">
        <v>0.56806504726409912</v>
      </c>
      <c r="OY166" s="40">
        <v>0.57050102949142456</v>
      </c>
      <c r="OZ166" s="40">
        <v>0.5729442834854126</v>
      </c>
      <c r="PA166" s="40">
        <v>0.57533490657806396</v>
      </c>
      <c r="PB166" s="40">
        <v>0.57769578695297241</v>
      </c>
      <c r="PC166" s="40">
        <v>0.58022183179855347</v>
      </c>
      <c r="PD166" s="40">
        <v>0.58271938562393188</v>
      </c>
      <c r="PE166" s="40">
        <v>0.5854564905166626</v>
      </c>
      <c r="PF166" s="40">
        <v>0.58803421258926392</v>
      </c>
      <c r="PG166" s="40">
        <v>0.59025150537490845</v>
      </c>
      <c r="PH166" s="40">
        <v>0.59224808216094971</v>
      </c>
      <c r="PI166" s="40">
        <v>0.59410631656646729</v>
      </c>
      <c r="PJ166" s="40">
        <v>0.59557700157165527</v>
      </c>
      <c r="PK166" s="40">
        <v>0.59697353839874268</v>
      </c>
      <c r="PL166" s="40">
        <v>0.59799748659133911</v>
      </c>
      <c r="PM166" s="40">
        <v>0.59833520650863647</v>
      </c>
      <c r="PN166" s="40">
        <v>0.59869229793548584</v>
      </c>
      <c r="PO166" s="40">
        <v>0.5988236665725708</v>
      </c>
      <c r="PP166" s="40">
        <v>0.59849035739898682</v>
      </c>
      <c r="PQ166" s="40">
        <v>0.59782212972640991</v>
      </c>
      <c r="PR166" s="40">
        <v>0.59670436382293701</v>
      </c>
      <c r="PS166" s="40">
        <v>0.59543168544769287</v>
      </c>
      <c r="PT166" s="40">
        <v>0.5939098596572876</v>
      </c>
      <c r="PU166" s="40">
        <v>0.59211927652359009</v>
      </c>
      <c r="PV166" s="40">
        <v>0.59020256996154785</v>
      </c>
      <c r="PW166" s="40">
        <v>0.58809047937393188</v>
      </c>
      <c r="PX166" s="336" t="s">
        <v>851</v>
      </c>
      <c r="PY166" s="336" t="s">
        <v>851</v>
      </c>
      <c r="PZ166" s="40">
        <v>0.63180000000000003</v>
      </c>
      <c r="QA166" s="40">
        <v>0.63350000000000006</v>
      </c>
      <c r="QB166" s="40">
        <v>0.63519999999999999</v>
      </c>
      <c r="QC166" s="40">
        <v>0.63690000000000002</v>
      </c>
      <c r="QD166" s="40">
        <v>0.63850000000000007</v>
      </c>
      <c r="QE166" s="40">
        <v>0.64029999999999998</v>
      </c>
      <c r="QF166" s="40">
        <v>0.64610000000000001</v>
      </c>
      <c r="QG166" s="40">
        <v>0.65189999999999992</v>
      </c>
      <c r="QH166" s="40">
        <v>0.65760000000000007</v>
      </c>
      <c r="QI166" s="40">
        <v>0.6631999999999999</v>
      </c>
      <c r="QJ166" s="40">
        <v>0.66879999999999995</v>
      </c>
      <c r="QK166" s="40">
        <v>0.6744</v>
      </c>
      <c r="QL166" s="40">
        <v>0.67989999999999995</v>
      </c>
      <c r="QM166" s="40">
        <v>0.68519999999999992</v>
      </c>
      <c r="QN166" s="40">
        <v>0.68769999999999998</v>
      </c>
      <c r="QO166" s="40">
        <v>0.69019999999999992</v>
      </c>
      <c r="QP166" s="40">
        <v>0.6926000000000001</v>
      </c>
      <c r="QQ166" s="40">
        <v>0.69400000000000006</v>
      </c>
      <c r="QR166" s="40">
        <v>0.69530000000000003</v>
      </c>
      <c r="QS166" s="336" t="s">
        <v>851</v>
      </c>
      <c r="QT166" s="336" t="s">
        <v>851</v>
      </c>
      <c r="QU166" s="336" t="s">
        <v>851</v>
      </c>
      <c r="QV166" s="336" t="s">
        <v>851</v>
      </c>
      <c r="QW166" s="40">
        <v>1.8714466132223606E-3</v>
      </c>
      <c r="QX166" s="336" t="s">
        <v>851</v>
      </c>
      <c r="QY166" s="336" t="s">
        <v>851</v>
      </c>
      <c r="QZ166" s="336" t="s">
        <v>851</v>
      </c>
      <c r="RA166" s="336" t="s">
        <v>851</v>
      </c>
      <c r="RB166" s="336" t="s">
        <v>851</v>
      </c>
      <c r="RC166" s="336" t="s">
        <v>851</v>
      </c>
      <c r="RD166" s="336" t="s">
        <v>851</v>
      </c>
      <c r="RE166" s="336" t="s">
        <v>851</v>
      </c>
      <c r="RF166" s="40">
        <v>0.46200000000000002</v>
      </c>
      <c r="RG166" s="40">
        <v>2014</v>
      </c>
      <c r="RH166" s="336" t="s">
        <v>840</v>
      </c>
      <c r="RI166" s="336" t="s">
        <v>851</v>
      </c>
      <c r="RJ166" s="40">
        <v>3.4000000000000002E-2</v>
      </c>
      <c r="RK166" s="40">
        <v>2014</v>
      </c>
      <c r="RL166" s="336" t="s">
        <v>840</v>
      </c>
      <c r="RM166" s="336" t="s">
        <v>851</v>
      </c>
      <c r="RN166" s="40">
        <v>0.13100000000000001</v>
      </c>
      <c r="RO166" s="40">
        <v>2014</v>
      </c>
      <c r="RP166" s="336" t="s">
        <v>840</v>
      </c>
      <c r="RQ166" s="336" t="s">
        <v>851</v>
      </c>
      <c r="RR166" s="40">
        <v>0.35399999999999998</v>
      </c>
      <c r="RS166" s="40">
        <v>2014</v>
      </c>
      <c r="RT166" s="336" t="s">
        <v>840</v>
      </c>
      <c r="RU166" s="336" t="s">
        <v>851</v>
      </c>
      <c r="RV166" s="40">
        <v>0.249</v>
      </c>
      <c r="RW166" s="40">
        <v>2016</v>
      </c>
      <c r="RX166" s="336" t="s">
        <v>840</v>
      </c>
      <c r="RY166" s="336" t="s">
        <v>851</v>
      </c>
      <c r="RZ166" s="336" t="s">
        <v>838</v>
      </c>
      <c r="SA166" s="40">
        <v>0.25437620282173157</v>
      </c>
      <c r="SB166" s="40">
        <v>0.25845906138420105</v>
      </c>
      <c r="SC166" s="40">
        <v>0.26648172736167908</v>
      </c>
      <c r="SD166" s="40">
        <v>0.24793952703475952</v>
      </c>
      <c r="SE166" s="40">
        <v>0.20997567474842072</v>
      </c>
      <c r="SF166" s="336" t="s">
        <v>851</v>
      </c>
      <c r="SG166" s="336" t="s">
        <v>851</v>
      </c>
      <c r="SH166" s="40">
        <v>0.24984490871429443</v>
      </c>
      <c r="SI166" s="40">
        <v>0.24984490871429443</v>
      </c>
      <c r="SJ166" s="40">
        <v>0.25256532430648804</v>
      </c>
      <c r="SK166" s="40">
        <v>0.24606047570705414</v>
      </c>
      <c r="SL166" s="40">
        <v>0.16976574063301086</v>
      </c>
      <c r="SM166" s="336" t="s">
        <v>840</v>
      </c>
      <c r="SN166" s="336" t="s">
        <v>851</v>
      </c>
      <c r="SO166" s="336" t="s">
        <v>851</v>
      </c>
      <c r="SP166" s="40">
        <v>2.7652392163872719E-2</v>
      </c>
      <c r="SQ166" s="40">
        <v>2.6518138125538826E-2</v>
      </c>
      <c r="SR166" s="40">
        <v>2.6411442086100578E-2</v>
      </c>
      <c r="SS166" s="40">
        <v>-3.470793308224529E-4</v>
      </c>
      <c r="ST166" s="40">
        <v>-1.9977286458015442E-2</v>
      </c>
      <c r="SU166" s="336" t="s">
        <v>838</v>
      </c>
      <c r="SV166" s="336" t="s">
        <v>851</v>
      </c>
      <c r="SW166" s="336" t="s">
        <v>851</v>
      </c>
      <c r="SX166" s="40">
        <v>3.0660616233944893E-2</v>
      </c>
      <c r="SY166" s="40">
        <v>3.0644793063402176E-2</v>
      </c>
      <c r="SZ166" s="40">
        <v>3.2723896205425262E-2</v>
      </c>
      <c r="TA166" s="40">
        <v>1.301115658134222E-2</v>
      </c>
      <c r="TB166" s="40">
        <v>-3.743460401892662E-2</v>
      </c>
      <c r="TC166" s="336" t="s">
        <v>840</v>
      </c>
      <c r="TD166" s="336" t="s">
        <v>851</v>
      </c>
      <c r="TE166" s="336" t="s">
        <v>851</v>
      </c>
      <c r="TF166" s="336" t="s">
        <v>851</v>
      </c>
      <c r="TG166" s="40">
        <v>1.4270028099417686E-2</v>
      </c>
      <c r="TH166" s="40">
        <v>1.3363991864025593E-2</v>
      </c>
      <c r="TI166" s="40">
        <v>1.3526254333555698E-2</v>
      </c>
      <c r="TJ166" s="40">
        <v>-1.285902876406908E-2</v>
      </c>
      <c r="TK166" s="40">
        <v>-3.2049603760242462E-2</v>
      </c>
      <c r="TL166" s="336" t="s">
        <v>838</v>
      </c>
      <c r="TM166" s="336" t="s">
        <v>851</v>
      </c>
      <c r="TN166" s="336" t="s">
        <v>851</v>
      </c>
      <c r="TO166" s="336" t="s">
        <v>851</v>
      </c>
      <c r="TP166" s="40">
        <v>1.7103929072618484E-2</v>
      </c>
      <c r="TQ166" s="40">
        <v>1.7385132610797882E-2</v>
      </c>
      <c r="TR166" s="40">
        <v>1.9688429310917854E-2</v>
      </c>
      <c r="TS166" s="40">
        <v>3.0949190841056406E-4</v>
      </c>
      <c r="TT166" s="40">
        <v>-4.9732193350791931E-2</v>
      </c>
      <c r="TU166" s="336" t="s">
        <v>840</v>
      </c>
      <c r="TV166" s="336" t="s">
        <v>851</v>
      </c>
      <c r="TW166" s="40">
        <v>1900</v>
      </c>
      <c r="TX166" s="336" t="s">
        <v>840</v>
      </c>
      <c r="TY166" s="336" t="s">
        <v>851</v>
      </c>
      <c r="TZ166" s="40">
        <v>1984.8319091796875</v>
      </c>
      <c r="UA166" s="336" t="s">
        <v>838</v>
      </c>
      <c r="UB166" s="336" t="s">
        <v>851</v>
      </c>
      <c r="UC166" s="40">
        <v>1984.79344273839</v>
      </c>
      <c r="UD166" s="336" t="s">
        <v>840</v>
      </c>
      <c r="UE166" s="336" t="s">
        <v>851</v>
      </c>
      <c r="UF166" s="336" t="s">
        <v>851</v>
      </c>
      <c r="UG166" s="40">
        <v>0.16033127903938293</v>
      </c>
      <c r="UH166" s="40">
        <v>0.17832179367542267</v>
      </c>
      <c r="UI166" s="40">
        <v>0.20893411338329315</v>
      </c>
      <c r="UJ166" s="40">
        <v>0.24117659032344818</v>
      </c>
      <c r="UK166" s="40">
        <v>0.28664746880531311</v>
      </c>
      <c r="UL166" s="336" t="s">
        <v>838</v>
      </c>
      <c r="UM166" s="336" t="s">
        <v>851</v>
      </c>
      <c r="UN166" s="336" t="s">
        <v>851</v>
      </c>
      <c r="UO166" s="336" t="s">
        <v>851</v>
      </c>
      <c r="UP166" s="40">
        <v>0.15748801827430725</v>
      </c>
      <c r="UQ166" s="40">
        <v>0.15748801827430725</v>
      </c>
      <c r="UR166" s="40">
        <v>0.17812743782997131</v>
      </c>
      <c r="US166" s="40">
        <v>0.20339158177375793</v>
      </c>
      <c r="UT166" s="40">
        <v>0.2295617014169693</v>
      </c>
      <c r="UU166" s="336" t="s">
        <v>840</v>
      </c>
    </row>
    <row r="167" spans="1:567">
      <c r="A167" s="336" t="s">
        <v>424</v>
      </c>
      <c r="B167" s="336" t="s">
        <v>117</v>
      </c>
      <c r="C167" s="336" t="s">
        <v>352</v>
      </c>
      <c r="D167" s="40">
        <v>3.7789277732372284E-2</v>
      </c>
      <c r="E167" s="336" t="s">
        <v>436</v>
      </c>
      <c r="F167" s="40">
        <v>3.8400609046220779E-2</v>
      </c>
      <c r="G167" s="336" t="s">
        <v>1741</v>
      </c>
      <c r="H167" s="40">
        <v>3.9433911442756653E-2</v>
      </c>
      <c r="I167" s="336" t="s">
        <v>1447</v>
      </c>
      <c r="J167" s="40">
        <v>4.5533996075391769E-2</v>
      </c>
      <c r="K167" s="336" t="s">
        <v>1803</v>
      </c>
      <c r="L167" s="336" t="s">
        <v>436</v>
      </c>
      <c r="M167" s="40">
        <v>0.48388895392417908</v>
      </c>
      <c r="N167" s="40">
        <v>0.83572292327880859</v>
      </c>
      <c r="O167" s="336" t="s">
        <v>436</v>
      </c>
      <c r="P167" s="40">
        <v>0.48388895392417908</v>
      </c>
      <c r="Q167" s="336" t="s">
        <v>436</v>
      </c>
      <c r="R167" s="40"/>
      <c r="S167" s="336" t="s">
        <v>1736</v>
      </c>
      <c r="T167" s="40">
        <v>0.60488301515579224</v>
      </c>
      <c r="U167" s="336" t="s">
        <v>436</v>
      </c>
      <c r="V167" s="336" t="s">
        <v>851</v>
      </c>
      <c r="W167" s="336" t="s">
        <v>1741</v>
      </c>
      <c r="X167" s="40">
        <v>0.43861222267150879</v>
      </c>
      <c r="Y167" s="40">
        <v>0.7862669825553894</v>
      </c>
      <c r="Z167" s="336" t="s">
        <v>1741</v>
      </c>
      <c r="AA167" s="40">
        <v>0.43861222267150879</v>
      </c>
      <c r="AB167" s="336" t="s">
        <v>1741</v>
      </c>
      <c r="AC167" s="40"/>
      <c r="AD167" s="336" t="s">
        <v>1736</v>
      </c>
      <c r="AE167" s="40">
        <v>0.54736417531967163</v>
      </c>
      <c r="AF167" s="336" t="s">
        <v>1741</v>
      </c>
      <c r="AG167" s="336" t="s">
        <v>851</v>
      </c>
      <c r="AH167" s="336" t="s">
        <v>1447</v>
      </c>
      <c r="AI167" s="40">
        <v>0.45067459344863892</v>
      </c>
      <c r="AJ167" s="40">
        <v>0.79240113496780396</v>
      </c>
      <c r="AK167" s="336" t="s">
        <v>1447</v>
      </c>
      <c r="AL167" s="40">
        <v>0.45067459344863892</v>
      </c>
      <c r="AM167" s="336" t="s">
        <v>1447</v>
      </c>
      <c r="AN167" s="40"/>
      <c r="AO167" s="336" t="s">
        <v>1736</v>
      </c>
      <c r="AP167" s="40">
        <v>0.5897945761680603</v>
      </c>
      <c r="AQ167" s="336" t="s">
        <v>1447</v>
      </c>
      <c r="AR167" s="336" t="s">
        <v>851</v>
      </c>
      <c r="AS167" s="336" t="s">
        <v>1803</v>
      </c>
      <c r="AT167" s="40">
        <v>0.44994041323661804</v>
      </c>
      <c r="AU167" s="40">
        <v>0.7920234203338623</v>
      </c>
      <c r="AV167" s="336" t="s">
        <v>1803</v>
      </c>
      <c r="AW167" s="40">
        <v>0.44994041323661804</v>
      </c>
      <c r="AX167" s="336" t="s">
        <v>1803</v>
      </c>
      <c r="AY167" s="40"/>
      <c r="AZ167" s="336" t="s">
        <v>1736</v>
      </c>
      <c r="BA167" s="40">
        <v>0.54987615346908569</v>
      </c>
      <c r="BB167" s="336" t="s">
        <v>1803</v>
      </c>
      <c r="BC167" s="336" t="s">
        <v>851</v>
      </c>
      <c r="BD167" s="336" t="s">
        <v>436</v>
      </c>
      <c r="BE167" s="40">
        <v>3.382178783416748</v>
      </c>
      <c r="BF167" s="336" t="s">
        <v>827</v>
      </c>
      <c r="BG167" s="40">
        <v>4.5566301345825195</v>
      </c>
      <c r="BH167" s="336" t="s">
        <v>1447</v>
      </c>
      <c r="BI167" s="40">
        <v>4.6359014511108398</v>
      </c>
      <c r="BJ167" s="336" t="s">
        <v>1803</v>
      </c>
      <c r="BK167" s="40">
        <v>4.7373285293579102</v>
      </c>
      <c r="BL167" s="336" t="s">
        <v>851</v>
      </c>
      <c r="BM167" s="40">
        <v>2.6524333953857422</v>
      </c>
      <c r="BN167" s="336" t="s">
        <v>838</v>
      </c>
      <c r="BO167" s="336" t="s">
        <v>851</v>
      </c>
      <c r="BP167" s="336" t="s">
        <v>436</v>
      </c>
      <c r="BQ167" s="40">
        <v>5.4158116690814495E-3</v>
      </c>
      <c r="BR167" s="40">
        <v>5.4805479012429714E-3</v>
      </c>
      <c r="BS167" s="40">
        <v>6.2682041898369789E-3</v>
      </c>
      <c r="BT167" s="40">
        <v>7.8682731837034225E-3</v>
      </c>
      <c r="BU167" s="40">
        <v>7.868276908993721E-3</v>
      </c>
      <c r="BV167" s="336" t="s">
        <v>851</v>
      </c>
      <c r="BW167" s="336" t="s">
        <v>827</v>
      </c>
      <c r="BX167" s="40">
        <v>4.9157124012708664E-3</v>
      </c>
      <c r="BY167" s="40">
        <v>4.6840147115290165E-3</v>
      </c>
      <c r="BZ167" s="40">
        <v>4.7358344309031963E-3</v>
      </c>
      <c r="CA167" s="40">
        <v>5.1489034667611122E-3</v>
      </c>
      <c r="CB167" s="40">
        <v>5.3554512560367584E-3</v>
      </c>
      <c r="CC167" s="336" t="s">
        <v>851</v>
      </c>
      <c r="CD167" s="336" t="s">
        <v>1447</v>
      </c>
      <c r="CE167" s="40">
        <v>4.8774117603898048E-3</v>
      </c>
      <c r="CF167" s="40">
        <v>4.804681520909071E-3</v>
      </c>
      <c r="CG167" s="40">
        <v>5.045643076300621E-3</v>
      </c>
      <c r="CH167" s="40">
        <v>5.3554433397948742E-3</v>
      </c>
      <c r="CI167" s="40">
        <v>5.355506669729948E-3</v>
      </c>
      <c r="CJ167" s="336" t="s">
        <v>851</v>
      </c>
      <c r="CK167" s="336" t="s">
        <v>1803</v>
      </c>
      <c r="CL167" s="40">
        <v>4.8518739640712738E-3</v>
      </c>
      <c r="CM167" s="40">
        <v>4.9423733726143837E-3</v>
      </c>
      <c r="CN167" s="40">
        <v>5.2521778270602226E-3</v>
      </c>
      <c r="CO167" s="40">
        <v>5.3554517216980457E-3</v>
      </c>
      <c r="CP167" s="40">
        <v>5.3554344922304153E-3</v>
      </c>
      <c r="CQ167" s="336" t="s">
        <v>851</v>
      </c>
      <c r="CR167" s="40">
        <v>0.58088517189025879</v>
      </c>
      <c r="CS167" s="40">
        <v>0.79024422168731689</v>
      </c>
      <c r="CT167" s="40">
        <v>0.96115362644195557</v>
      </c>
      <c r="CU167" s="40">
        <v>1.122450590133667</v>
      </c>
      <c r="CV167" s="40">
        <v>1.3145740032196045</v>
      </c>
      <c r="CW167" s="336" t="s">
        <v>1741</v>
      </c>
      <c r="CX167" s="336" t="s">
        <v>851</v>
      </c>
      <c r="CY167" s="40">
        <v>0.7065005898475647</v>
      </c>
      <c r="CZ167" s="40">
        <v>0.89663481712341309</v>
      </c>
      <c r="DA167" s="40">
        <v>1.0579319000244141</v>
      </c>
      <c r="DB167" s="40">
        <v>1.2346420288085938</v>
      </c>
      <c r="DC167" s="40">
        <v>1.4344720840454102</v>
      </c>
      <c r="DD167" s="336" t="s">
        <v>1447</v>
      </c>
      <c r="DE167" s="336" t="s">
        <v>851</v>
      </c>
      <c r="DF167" s="40">
        <v>1.5144040584564209</v>
      </c>
      <c r="DG167" s="336" t="s">
        <v>1803</v>
      </c>
      <c r="DH167" s="336" t="s">
        <v>851</v>
      </c>
      <c r="DI167" s="336" t="s">
        <v>851</v>
      </c>
      <c r="DJ167" s="336">
        <v>2.1</v>
      </c>
      <c r="DK167" s="336" t="s">
        <v>1738</v>
      </c>
      <c r="DL167" s="336" t="s">
        <v>851</v>
      </c>
      <c r="DM167" s="336" t="s">
        <v>851</v>
      </c>
      <c r="DN167" s="336" t="s">
        <v>436</v>
      </c>
      <c r="DO167" s="40">
        <v>4.9730557948350906E-3</v>
      </c>
      <c r="DP167" s="40">
        <v>9.5840701833367348E-3</v>
      </c>
      <c r="DQ167" s="40">
        <v>1.2855545617640018E-2</v>
      </c>
      <c r="DR167" s="40">
        <v>1.2338344007730484E-2</v>
      </c>
      <c r="DS167" s="40">
        <v>3.8555759936571121E-2</v>
      </c>
      <c r="DT167" s="336" t="s">
        <v>851</v>
      </c>
      <c r="DU167" s="336" t="s">
        <v>827</v>
      </c>
      <c r="DV167" s="40">
        <v>9.9576367065310478E-3</v>
      </c>
      <c r="DW167" s="40">
        <v>9.9858865141868591E-3</v>
      </c>
      <c r="DX167" s="40">
        <v>1.6084570437669754E-2</v>
      </c>
      <c r="DY167" s="40">
        <v>1.7160937190055847E-2</v>
      </c>
      <c r="DZ167" s="40">
        <v>1.7203230410814285E-2</v>
      </c>
      <c r="EA167" s="336" t="s">
        <v>851</v>
      </c>
      <c r="EB167" s="336" t="s">
        <v>1447</v>
      </c>
      <c r="EC167" s="40">
        <v>2.4750223383307457E-3</v>
      </c>
      <c r="ED167" s="40">
        <v>3.6547580384649336E-4</v>
      </c>
      <c r="EE167" s="40">
        <v>-2.0454931654967368E-4</v>
      </c>
      <c r="EF167" s="40">
        <v>-1.1050587520003319E-2</v>
      </c>
      <c r="EG167" s="40">
        <v>-1.0135170072317123E-2</v>
      </c>
      <c r="EH167" s="336" t="s">
        <v>851</v>
      </c>
      <c r="EI167" s="336" t="s">
        <v>1803</v>
      </c>
      <c r="EJ167" s="40">
        <v>9.1737564653158188E-3</v>
      </c>
      <c r="EK167" s="40">
        <v>1.2238609604537487E-2</v>
      </c>
      <c r="EL167" s="40">
        <v>1.4744966290891171E-2</v>
      </c>
      <c r="EM167" s="40">
        <v>8.0467695370316505E-3</v>
      </c>
      <c r="EN167" s="40">
        <v>8.7304199114441872E-3</v>
      </c>
      <c r="EO167" s="336" t="s">
        <v>851</v>
      </c>
      <c r="EP167" s="336" t="s">
        <v>851</v>
      </c>
      <c r="EQ167" s="336" t="s">
        <v>851</v>
      </c>
      <c r="ER167" s="40">
        <v>0.7339</v>
      </c>
      <c r="ES167" s="336" t="s">
        <v>1739</v>
      </c>
      <c r="ET167" s="336" t="s">
        <v>851</v>
      </c>
      <c r="EU167" s="336" t="s">
        <v>851</v>
      </c>
      <c r="EV167" s="40">
        <v>0.84549999999999992</v>
      </c>
      <c r="EW167" s="336" t="s">
        <v>1739</v>
      </c>
      <c r="EX167" s="336" t="s">
        <v>851</v>
      </c>
      <c r="EY167" s="336" t="s">
        <v>851</v>
      </c>
      <c r="EZ167" s="40">
        <v>0.62369999999999992</v>
      </c>
      <c r="FA167" s="336" t="s">
        <v>1739</v>
      </c>
      <c r="FB167" s="336" t="s">
        <v>851</v>
      </c>
      <c r="FC167" s="40">
        <v>-0.10798515379428864</v>
      </c>
      <c r="FD167" s="40">
        <v>-0.12436764687299728</v>
      </c>
      <c r="FE167" s="40">
        <v>-0.13213956356048584</v>
      </c>
      <c r="FF167" s="40">
        <v>-0.12318308651447296</v>
      </c>
      <c r="FG167" s="40">
        <v>-0.13497236371040344</v>
      </c>
      <c r="FH167" s="336" t="s">
        <v>838</v>
      </c>
      <c r="FI167" s="336" t="s">
        <v>851</v>
      </c>
      <c r="FJ167" s="40">
        <v>-0.10086750984191895</v>
      </c>
      <c r="FK167" s="40">
        <v>-0.11649903655052185</v>
      </c>
      <c r="FL167" s="40">
        <v>-0.12791040539741516</v>
      </c>
      <c r="FM167" s="40">
        <v>-0.12594513595104218</v>
      </c>
      <c r="FN167" s="40">
        <v>-0.12178423255681992</v>
      </c>
      <c r="FO167" s="336" t="s">
        <v>840</v>
      </c>
      <c r="FP167" s="336" t="s">
        <v>851</v>
      </c>
      <c r="FQ167" s="40">
        <v>0.33562055230140686</v>
      </c>
      <c r="FR167" s="336" t="s">
        <v>840</v>
      </c>
      <c r="FS167" s="336" t="s">
        <v>851</v>
      </c>
      <c r="FT167" s="336" t="s">
        <v>851</v>
      </c>
      <c r="FU167" s="40">
        <v>4.2872406542301178E-2</v>
      </c>
      <c r="FV167" s="40">
        <v>5.509508028626442E-2</v>
      </c>
      <c r="FW167" s="40">
        <v>6.6431552171707153E-2</v>
      </c>
      <c r="FX167" s="40">
        <v>4.1171196848154068E-2</v>
      </c>
      <c r="FY167" s="40">
        <v>5.5542510002851486E-2</v>
      </c>
      <c r="FZ167" s="336" t="s">
        <v>840</v>
      </c>
      <c r="GA167" s="336" t="s">
        <v>851</v>
      </c>
      <c r="GB167" s="336" t="s">
        <v>851</v>
      </c>
      <c r="GC167" s="336" t="s">
        <v>851</v>
      </c>
      <c r="GD167" s="336" t="s">
        <v>851</v>
      </c>
      <c r="GE167" s="336" t="s">
        <v>851</v>
      </c>
      <c r="GF167" s="336" t="s">
        <v>851</v>
      </c>
      <c r="GG167" s="336" t="s">
        <v>851</v>
      </c>
      <c r="GH167" s="336" t="s">
        <v>851</v>
      </c>
      <c r="GI167" s="336" t="s">
        <v>851</v>
      </c>
      <c r="GJ167" s="336" t="s">
        <v>851</v>
      </c>
      <c r="GK167" s="40">
        <v>11331561</v>
      </c>
      <c r="GL167" s="40">
        <v>11751364</v>
      </c>
      <c r="GM167" s="40">
        <v>12189988</v>
      </c>
      <c r="GN167" s="40">
        <v>12647983</v>
      </c>
      <c r="GO167" s="40">
        <v>13125914</v>
      </c>
      <c r="GP167" s="40">
        <v>13624474</v>
      </c>
      <c r="GQ167" s="40">
        <v>14143969</v>
      </c>
      <c r="GR167" s="40">
        <v>14685404</v>
      </c>
      <c r="GS167" s="40">
        <v>15250913</v>
      </c>
      <c r="GT167" s="40">
        <v>15843131</v>
      </c>
      <c r="GU167" s="40">
        <v>16464025</v>
      </c>
      <c r="GV167" s="40">
        <v>17114770</v>
      </c>
      <c r="GW167" s="40">
        <v>17795209</v>
      </c>
      <c r="GX167" s="40">
        <v>18504287</v>
      </c>
      <c r="GY167" s="40">
        <v>19240182</v>
      </c>
      <c r="GZ167" s="40">
        <v>20001663</v>
      </c>
      <c r="HA167" s="40">
        <v>20788789</v>
      </c>
      <c r="HB167" s="40">
        <v>21602388</v>
      </c>
      <c r="HC167" s="40">
        <v>22442831</v>
      </c>
      <c r="HD167" s="40">
        <v>23310719</v>
      </c>
      <c r="HE167" s="40">
        <v>24206636</v>
      </c>
      <c r="HF167" s="40">
        <v>25131000</v>
      </c>
      <c r="HG167" s="40">
        <v>26084000</v>
      </c>
      <c r="HH167" s="40">
        <v>27066000</v>
      </c>
      <c r="HI167" s="40">
        <v>28080000</v>
      </c>
      <c r="HJ167" s="40">
        <v>29126000</v>
      </c>
      <c r="HK167" s="40">
        <v>30204000</v>
      </c>
      <c r="HL167" s="40">
        <v>31315000</v>
      </c>
      <c r="HM167" s="40">
        <v>32458000</v>
      </c>
      <c r="HN167" s="40">
        <v>33636000</v>
      </c>
      <c r="HO167" s="40">
        <v>34846000</v>
      </c>
      <c r="HP167" s="40">
        <v>36090000</v>
      </c>
      <c r="HQ167" s="40">
        <v>37367000</v>
      </c>
      <c r="HR167" s="40">
        <v>38678000</v>
      </c>
      <c r="HS167" s="40">
        <v>40021000</v>
      </c>
      <c r="HT167" s="40">
        <v>41396000</v>
      </c>
      <c r="HU167" s="40">
        <v>42804000</v>
      </c>
      <c r="HV167" s="40">
        <v>44243000</v>
      </c>
      <c r="HW167" s="40">
        <v>45713000</v>
      </c>
      <c r="HX167" s="40">
        <v>47214000</v>
      </c>
      <c r="HY167" s="40">
        <v>48746000</v>
      </c>
      <c r="HZ167" s="40">
        <v>50307000</v>
      </c>
      <c r="IA167" s="40">
        <v>51897000</v>
      </c>
      <c r="IB167" s="40">
        <v>53516000</v>
      </c>
      <c r="IC167" s="40">
        <v>55163000</v>
      </c>
      <c r="ID167" s="40">
        <v>56837000</v>
      </c>
      <c r="IE167" s="40">
        <v>58538000</v>
      </c>
      <c r="IF167" s="40">
        <v>60264000</v>
      </c>
      <c r="IG167" s="40">
        <v>62016000</v>
      </c>
      <c r="IH167" s="40">
        <v>63792000</v>
      </c>
      <c r="II167" s="40">
        <v>65593000</v>
      </c>
      <c r="IJ167" s="336" t="s">
        <v>851</v>
      </c>
      <c r="IK167" s="336" t="s">
        <v>851</v>
      </c>
      <c r="IL167" s="336" t="s">
        <v>851</v>
      </c>
      <c r="IM167" s="40">
        <v>3.8598429411649704E-2</v>
      </c>
      <c r="IN167" s="40">
        <v>3.8390014320611954E-2</v>
      </c>
      <c r="IO167" s="40">
        <v>3.8167368620634079E-2</v>
      </c>
      <c r="IP167" s="40">
        <v>3.7942066788673401E-2</v>
      </c>
      <c r="IQ167" s="40">
        <v>3.7713512778282166E-2</v>
      </c>
      <c r="IR167" s="40">
        <v>3.7475332617759705E-2</v>
      </c>
      <c r="IS167" s="40">
        <v>3.7219956517219543E-2</v>
      </c>
      <c r="IT167" s="40">
        <v>3.6956228315830231E-2</v>
      </c>
      <c r="IU167" s="40">
        <v>3.6779250949621201E-2</v>
      </c>
      <c r="IV167" s="40">
        <v>3.6573667079210281E-2</v>
      </c>
      <c r="IW167" s="40">
        <v>3.6343120038509369E-2</v>
      </c>
      <c r="IX167" s="40">
        <v>3.6122851073741913E-2</v>
      </c>
      <c r="IY167" s="40">
        <v>3.5849731415510178E-2</v>
      </c>
      <c r="IZ167" s="40">
        <v>3.5649977624416351E-2</v>
      </c>
      <c r="JA167" s="40">
        <v>3.5341430455446243E-2</v>
      </c>
      <c r="JB167" s="40">
        <v>3.5077463835477829E-2</v>
      </c>
      <c r="JC167" s="40">
        <v>3.4772142767906189E-2</v>
      </c>
      <c r="JD167" s="40">
        <v>3.4483000636100769E-2</v>
      </c>
      <c r="JE167" s="40">
        <v>3.4133352339267731E-2</v>
      </c>
      <c r="JF167" s="40">
        <v>3.3779941499233246E-2</v>
      </c>
      <c r="JG167" s="40">
        <v>3.3447299152612686E-2</v>
      </c>
      <c r="JH167" s="40">
        <v>3.3065609633922577E-2</v>
      </c>
      <c r="JI167" s="40">
        <v>3.2685555517673492E-2</v>
      </c>
      <c r="JJ167" s="40">
        <v>3.2307736575603485E-2</v>
      </c>
      <c r="JK167" s="40">
        <v>3.1932685524225235E-2</v>
      </c>
      <c r="JL167" s="40">
        <v>3.1521089375019073E-2</v>
      </c>
      <c r="JM167" s="40">
        <v>3.1116751953959465E-2</v>
      </c>
      <c r="JN167" s="40">
        <v>3.0719690024852753E-2</v>
      </c>
      <c r="JO167" s="40">
        <v>3.0311763286590576E-2</v>
      </c>
      <c r="JP167" s="40">
        <v>2.9895083978772163E-2</v>
      </c>
      <c r="JQ167" s="40">
        <v>2.9488593339920044E-2</v>
      </c>
      <c r="JR167" s="40">
        <v>2.9058795422315598E-2</v>
      </c>
      <c r="JS167" s="40">
        <v>2.8657505288720131E-2</v>
      </c>
      <c r="JT167" s="40">
        <v>2.8235374018549919E-2</v>
      </c>
      <c r="JU167" s="40">
        <v>2.7841191738843918E-2</v>
      </c>
      <c r="JV167" s="336" t="s">
        <v>1740</v>
      </c>
      <c r="JW167" s="336" t="s">
        <v>851</v>
      </c>
      <c r="JX167" s="336" t="s">
        <v>851</v>
      </c>
      <c r="JY167" s="336" t="s">
        <v>851</v>
      </c>
      <c r="JZ167" s="336" t="s">
        <v>851</v>
      </c>
      <c r="KA167" s="336" t="s">
        <v>1740</v>
      </c>
      <c r="KB167" s="40">
        <v>0.50143965529266199</v>
      </c>
      <c r="KC167" s="40">
        <v>0.50174163584035592</v>
      </c>
      <c r="KD167" s="40">
        <v>0.50202523906153307</v>
      </c>
      <c r="KE167" s="40">
        <v>0.50228997402333098</v>
      </c>
      <c r="KF167" s="40">
        <v>0.50253537868136999</v>
      </c>
      <c r="KG167" s="40">
        <v>0.502761515478648</v>
      </c>
      <c r="KH167" s="40">
        <v>0.502968865707074</v>
      </c>
      <c r="KI167" s="40">
        <v>0.50315826076555192</v>
      </c>
      <c r="KJ167" s="40">
        <v>0.50333297249007303</v>
      </c>
      <c r="KK167" s="40">
        <v>0.50349539103400698</v>
      </c>
      <c r="KL167" s="40">
        <v>0.50364826217126302</v>
      </c>
      <c r="KM167" s="40">
        <v>0.50379214727504495</v>
      </c>
      <c r="KN167" s="40">
        <v>0.50392711236530696</v>
      </c>
      <c r="KO167" s="40">
        <v>0.50405373089706496</v>
      </c>
      <c r="KP167" s="40">
        <v>0.50417211489060398</v>
      </c>
      <c r="KQ167" s="40">
        <v>0.50428254085495394</v>
      </c>
      <c r="KR167" s="40">
        <v>0.50438580923387499</v>
      </c>
      <c r="KS167" s="40">
        <v>0.50448231906944008</v>
      </c>
      <c r="KT167" s="40">
        <v>0.50457260476673194</v>
      </c>
      <c r="KU167" s="40">
        <v>0.504657214276933</v>
      </c>
      <c r="KV167" s="40">
        <v>0.50473619995645502</v>
      </c>
      <c r="KW167" s="40">
        <v>0.504809945656707</v>
      </c>
      <c r="KX167" s="40">
        <v>0.50487880067110402</v>
      </c>
      <c r="KY167" s="40">
        <v>0.50494356854391809</v>
      </c>
      <c r="KZ167" s="40">
        <v>0.50500489436684104</v>
      </c>
      <c r="LA167" s="40">
        <v>0.50506334260742003</v>
      </c>
      <c r="LB167" s="40">
        <v>0.50511933899912098</v>
      </c>
      <c r="LC167" s="40">
        <v>0.50517224173586006</v>
      </c>
      <c r="LD167" s="40">
        <v>0.50522195721646102</v>
      </c>
      <c r="LE167" s="40">
        <v>0.50526779982578196</v>
      </c>
      <c r="LF167" s="40">
        <v>0.50530963752754599</v>
      </c>
      <c r="LG167" s="40">
        <v>0.50534722894746997</v>
      </c>
      <c r="LH167" s="40">
        <v>0.50538062042096099</v>
      </c>
      <c r="LI167" s="40">
        <v>0.50541007129605797</v>
      </c>
      <c r="LJ167" s="40">
        <v>0.50543580273129007</v>
      </c>
      <c r="LK167" s="40">
        <v>0.50545779679713898</v>
      </c>
      <c r="LL167" s="336" t="s">
        <v>851</v>
      </c>
      <c r="LM167" s="336" t="s">
        <v>851</v>
      </c>
      <c r="LN167" s="336" t="s">
        <v>1740</v>
      </c>
      <c r="LO167" s="40">
        <v>0.4725925624370575</v>
      </c>
      <c r="LP167" s="40">
        <v>0.47258371114730835</v>
      </c>
      <c r="LQ167" s="40">
        <v>0.47316357493400574</v>
      </c>
      <c r="LR167" s="40">
        <v>0.47420665621757507</v>
      </c>
      <c r="LS167" s="40">
        <v>0.47561120986938477</v>
      </c>
      <c r="LT167" s="40">
        <v>0.47731947898864746</v>
      </c>
      <c r="LU167" s="40">
        <v>0.47865185141563416</v>
      </c>
      <c r="LV167" s="40">
        <v>0.48033276200294495</v>
      </c>
      <c r="LW167" s="40">
        <v>0.48230251669883728</v>
      </c>
      <c r="LX167" s="40">
        <v>0.48450854420661926</v>
      </c>
      <c r="LY167" s="40">
        <v>0.48691889643669128</v>
      </c>
      <c r="LZ167" s="40">
        <v>0.48884254693984985</v>
      </c>
      <c r="MA167" s="40">
        <v>0.49104264378547668</v>
      </c>
      <c r="MB167" s="40">
        <v>0.4934992790222168</v>
      </c>
      <c r="MC167" s="40">
        <v>0.4961053729057312</v>
      </c>
      <c r="MD167" s="40">
        <v>0.49890947341918945</v>
      </c>
      <c r="ME167" s="40">
        <v>0.5012468695640564</v>
      </c>
      <c r="MF167" s="40">
        <v>0.50384026765823364</v>
      </c>
      <c r="MG167" s="40">
        <v>0.50661873817443848</v>
      </c>
      <c r="MH167" s="40">
        <v>0.50953251123428345</v>
      </c>
      <c r="MI167" s="40">
        <v>0.5125616192817688</v>
      </c>
      <c r="MJ167" s="40">
        <v>0.51518547534942627</v>
      </c>
      <c r="MK167" s="40">
        <v>0.51800286769866943</v>
      </c>
      <c r="ML167" s="40">
        <v>0.52101153135299683</v>
      </c>
      <c r="MM167" s="40">
        <v>0.52416658401489258</v>
      </c>
      <c r="MN167" s="40">
        <v>0.52742791175842285</v>
      </c>
      <c r="MO167" s="40">
        <v>0.53038346767425537</v>
      </c>
      <c r="MP167" s="40">
        <v>0.53351831436157227</v>
      </c>
      <c r="MQ167" s="40">
        <v>0.53681141138076782</v>
      </c>
      <c r="MR167" s="40">
        <v>0.5402715802192688</v>
      </c>
      <c r="MS167" s="40">
        <v>0.54387104511260986</v>
      </c>
      <c r="MT167" s="40">
        <v>0.54718303680419922</v>
      </c>
      <c r="MU167" s="40">
        <v>0.55067700147628784</v>
      </c>
      <c r="MV167" s="40">
        <v>0.55427628755569458</v>
      </c>
      <c r="MW167" s="40">
        <v>0.55795395374298096</v>
      </c>
      <c r="MX167" s="40">
        <v>0.5616605281829834</v>
      </c>
      <c r="MY167" s="336" t="s">
        <v>851</v>
      </c>
      <c r="MZ167" s="336" t="s">
        <v>1740</v>
      </c>
      <c r="NA167" s="40">
        <v>0.45671883225440979</v>
      </c>
      <c r="NB167" s="40">
        <v>0.45693069696426392</v>
      </c>
      <c r="NC167" s="40">
        <v>0.45772507786750793</v>
      </c>
      <c r="ND167" s="40">
        <v>0.45894575119018555</v>
      </c>
      <c r="NE167" s="40">
        <v>0.46044561266899109</v>
      </c>
      <c r="NF167" s="40">
        <v>0.4621523916721344</v>
      </c>
      <c r="NG167" s="40">
        <v>0.463491290807724</v>
      </c>
      <c r="NH167" s="40">
        <v>0.46507436037063599</v>
      </c>
      <c r="NI167" s="40">
        <v>0.46693268418312073</v>
      </c>
      <c r="NJ167" s="40">
        <v>0.46912392973899841</v>
      </c>
      <c r="NK167" s="40">
        <v>0.47160613536834717</v>
      </c>
      <c r="NL167" s="40">
        <v>0.47381141781806946</v>
      </c>
      <c r="NM167" s="40">
        <v>0.47632125020027161</v>
      </c>
      <c r="NN167" s="40">
        <v>0.47911146283149719</v>
      </c>
      <c r="NO167" s="40">
        <v>0.48195385932922363</v>
      </c>
      <c r="NP167" s="40">
        <v>0.48487630486488342</v>
      </c>
      <c r="NQ167" s="40">
        <v>0.48733720183372498</v>
      </c>
      <c r="NR167" s="40">
        <v>0.48995101451873779</v>
      </c>
      <c r="NS167" s="40">
        <v>0.49268317222595215</v>
      </c>
      <c r="NT167" s="40">
        <v>0.49553984403610229</v>
      </c>
      <c r="NU167" s="40">
        <v>0.49850228428840637</v>
      </c>
      <c r="NV167" s="40">
        <v>0.5011214017868042</v>
      </c>
      <c r="NW167" s="40">
        <v>0.50389891862869263</v>
      </c>
      <c r="NX167" s="40">
        <v>0.50687986612319946</v>
      </c>
      <c r="NY167" s="40">
        <v>0.50995469093322754</v>
      </c>
      <c r="NZ167" s="40">
        <v>0.51319080591201782</v>
      </c>
      <c r="OA167" s="40">
        <v>0.51621049642562866</v>
      </c>
      <c r="OB167" s="40">
        <v>0.5193941593170166</v>
      </c>
      <c r="OC167" s="40">
        <v>0.52270346879959106</v>
      </c>
      <c r="OD167" s="40">
        <v>0.52611351013183594</v>
      </c>
      <c r="OE167" s="40">
        <v>0.52956700325012207</v>
      </c>
      <c r="OF167" s="40">
        <v>0.53273087739944458</v>
      </c>
      <c r="OG167" s="40">
        <v>0.5359916090965271</v>
      </c>
      <c r="OH167" s="40">
        <v>0.53929632902145386</v>
      </c>
      <c r="OI167" s="40">
        <v>0.54263859987258911</v>
      </c>
      <c r="OJ167" s="40">
        <v>0.54598814249038696</v>
      </c>
      <c r="OK167" s="336" t="s">
        <v>851</v>
      </c>
      <c r="OL167" s="336" t="s">
        <v>851</v>
      </c>
      <c r="OM167" s="336" t="s">
        <v>1740</v>
      </c>
      <c r="ON167" s="40">
        <v>0.3670552670955658</v>
      </c>
      <c r="OO167" s="40">
        <v>0.3664209246635437</v>
      </c>
      <c r="OP167" s="40">
        <v>0.36632579565048218</v>
      </c>
      <c r="OQ167" s="40">
        <v>0.36667722463607788</v>
      </c>
      <c r="OR167" s="40">
        <v>0.36740243434906006</v>
      </c>
      <c r="OS167" s="40">
        <v>0.36845532059669495</v>
      </c>
      <c r="OT167" s="40">
        <v>0.36926504969596863</v>
      </c>
      <c r="OU167" s="40">
        <v>0.37041863799095154</v>
      </c>
      <c r="OV167" s="40">
        <v>0.37190571427345276</v>
      </c>
      <c r="OW167" s="40">
        <v>0.37361112236976624</v>
      </c>
      <c r="OX167" s="40">
        <v>0.37560942769050598</v>
      </c>
      <c r="OY167" s="40">
        <v>0.3772348165512085</v>
      </c>
      <c r="OZ167" s="40">
        <v>0.37914738059043884</v>
      </c>
      <c r="PA167" s="40">
        <v>0.38135436177253723</v>
      </c>
      <c r="PB167" s="40">
        <v>0.38378521800041199</v>
      </c>
      <c r="PC167" s="40">
        <v>0.38650059700012207</v>
      </c>
      <c r="PD167" s="40">
        <v>0.38894429802894592</v>
      </c>
      <c r="PE167" s="40">
        <v>0.39168250560760498</v>
      </c>
      <c r="PF167" s="40">
        <v>0.39464294910430908</v>
      </c>
      <c r="PG167" s="40">
        <v>0.39774119853973389</v>
      </c>
      <c r="PH167" s="40">
        <v>0.40090829133987427</v>
      </c>
      <c r="PI167" s="40">
        <v>0.40372395515441895</v>
      </c>
      <c r="PJ167" s="40">
        <v>0.4066632091999054</v>
      </c>
      <c r="PK167" s="40">
        <v>0.40979591012001038</v>
      </c>
      <c r="PL167" s="40">
        <v>0.41303426027297974</v>
      </c>
      <c r="PM167" s="40">
        <v>0.4164033830165863</v>
      </c>
      <c r="PN167" s="40">
        <v>0.41946449875831604</v>
      </c>
      <c r="PO167" s="40">
        <v>0.42272192239761353</v>
      </c>
      <c r="PP167" s="40">
        <v>0.42609685659408569</v>
      </c>
      <c r="PQ167" s="40">
        <v>0.42965394258499146</v>
      </c>
      <c r="PR167" s="40">
        <v>0.43336206674575806</v>
      </c>
      <c r="PS167" s="40">
        <v>0.43682736158370972</v>
      </c>
      <c r="PT167" s="40">
        <v>0.44046196341514587</v>
      </c>
      <c r="PU167" s="40">
        <v>0.44422405958175659</v>
      </c>
      <c r="PV167" s="40">
        <v>0.4481126070022583</v>
      </c>
      <c r="PW167" s="40">
        <v>0.45206043124198914</v>
      </c>
      <c r="PX167" s="336" t="s">
        <v>851</v>
      </c>
      <c r="PY167" s="336" t="s">
        <v>851</v>
      </c>
      <c r="PZ167" s="40">
        <v>0.80610000000000004</v>
      </c>
      <c r="QA167" s="40">
        <v>0.80689999999999995</v>
      </c>
      <c r="QB167" s="40">
        <v>0.80779999999999996</v>
      </c>
      <c r="QC167" s="40">
        <v>0.80879999999999996</v>
      </c>
      <c r="QD167" s="40">
        <v>0.80930000000000002</v>
      </c>
      <c r="QE167" s="40">
        <v>0.80989999999999995</v>
      </c>
      <c r="QF167" s="40">
        <v>0.81030000000000002</v>
      </c>
      <c r="QG167" s="40">
        <v>0.81019999999999992</v>
      </c>
      <c r="QH167" s="40">
        <v>0.81030000000000002</v>
      </c>
      <c r="QI167" s="40">
        <v>0.80989999999999995</v>
      </c>
      <c r="QJ167" s="40">
        <v>0.81</v>
      </c>
      <c r="QK167" s="40">
        <v>0.78879999999999995</v>
      </c>
      <c r="QL167" s="40">
        <v>0.76500000000000001</v>
      </c>
      <c r="QM167" s="40">
        <v>0.73849999999999993</v>
      </c>
      <c r="QN167" s="40">
        <v>0.73760000000000003</v>
      </c>
      <c r="QO167" s="40">
        <v>0.73680000000000012</v>
      </c>
      <c r="QP167" s="40">
        <v>0.73599999999999999</v>
      </c>
      <c r="QQ167" s="40">
        <v>0.7349</v>
      </c>
      <c r="QR167" s="40">
        <v>0.7339</v>
      </c>
      <c r="QS167" s="336" t="s">
        <v>851</v>
      </c>
      <c r="QT167" s="336" t="s">
        <v>851</v>
      </c>
      <c r="QU167" s="336" t="s">
        <v>851</v>
      </c>
      <c r="QV167" s="336" t="s">
        <v>851</v>
      </c>
      <c r="QW167" s="40">
        <v>-1.3616560027003288E-3</v>
      </c>
      <c r="QX167" s="336" t="s">
        <v>851</v>
      </c>
      <c r="QY167" s="336" t="s">
        <v>851</v>
      </c>
      <c r="QZ167" s="336" t="s">
        <v>851</v>
      </c>
      <c r="RA167" s="336" t="s">
        <v>851</v>
      </c>
      <c r="RB167" s="336" t="s">
        <v>851</v>
      </c>
      <c r="RC167" s="336" t="s">
        <v>851</v>
      </c>
      <c r="RD167" s="336" t="s">
        <v>851</v>
      </c>
      <c r="RE167" s="336" t="s">
        <v>851</v>
      </c>
      <c r="RF167" s="40">
        <v>0.34299999999999997</v>
      </c>
      <c r="RG167" s="40">
        <v>2014</v>
      </c>
      <c r="RH167" s="336" t="s">
        <v>840</v>
      </c>
      <c r="RI167" s="336" t="s">
        <v>851</v>
      </c>
      <c r="RJ167" s="40">
        <v>0.45399999999999996</v>
      </c>
      <c r="RK167" s="40">
        <v>2014</v>
      </c>
      <c r="RL167" s="336" t="s">
        <v>840</v>
      </c>
      <c r="RM167" s="336" t="s">
        <v>851</v>
      </c>
      <c r="RN167" s="40">
        <v>0.77200000000000002</v>
      </c>
      <c r="RO167" s="40">
        <v>2014</v>
      </c>
      <c r="RP167" s="336" t="s">
        <v>840</v>
      </c>
      <c r="RQ167" s="336" t="s">
        <v>851</v>
      </c>
      <c r="RR167" s="40">
        <v>0.93599999999999994</v>
      </c>
      <c r="RS167" s="40">
        <v>2014</v>
      </c>
      <c r="RT167" s="336" t="s">
        <v>840</v>
      </c>
      <c r="RU167" s="336" t="s">
        <v>851</v>
      </c>
      <c r="RV167" s="40">
        <v>0.40799999999999997</v>
      </c>
      <c r="RW167" s="40">
        <v>2018</v>
      </c>
      <c r="RX167" s="336" t="s">
        <v>840</v>
      </c>
      <c r="RY167" s="336" t="s">
        <v>851</v>
      </c>
      <c r="RZ167" s="336" t="s">
        <v>838</v>
      </c>
      <c r="SA167" s="40">
        <v>0.25168013572692871</v>
      </c>
      <c r="SB167" s="40">
        <v>0.28165116906166077</v>
      </c>
      <c r="SC167" s="40">
        <v>0.29317688941955566</v>
      </c>
      <c r="SD167" s="40">
        <v>0.28043815493583679</v>
      </c>
      <c r="SE167" s="40">
        <v>0.30280217528343201</v>
      </c>
      <c r="SF167" s="336" t="s">
        <v>851</v>
      </c>
      <c r="SG167" s="336" t="s">
        <v>851</v>
      </c>
      <c r="SH167" s="40">
        <v>0.23695233464241028</v>
      </c>
      <c r="SI167" s="40">
        <v>0.27183175086975098</v>
      </c>
      <c r="SJ167" s="40">
        <v>0.29774591326713562</v>
      </c>
      <c r="SK167" s="40">
        <v>0.2902567982673645</v>
      </c>
      <c r="SL167" s="40">
        <v>0.29953333735466003</v>
      </c>
      <c r="SM167" s="336" t="s">
        <v>840</v>
      </c>
      <c r="SN167" s="336" t="s">
        <v>851</v>
      </c>
      <c r="SO167" s="336" t="s">
        <v>851</v>
      </c>
      <c r="SP167" s="40">
        <v>5.1436863839626312E-2</v>
      </c>
      <c r="SQ167" s="40">
        <v>5.4303161799907684E-2</v>
      </c>
      <c r="SR167" s="40">
        <v>5.497182160615921E-2</v>
      </c>
      <c r="SS167" s="40">
        <v>5.3428295999765396E-2</v>
      </c>
      <c r="ST167" s="40">
        <v>3.5174157470464706E-2</v>
      </c>
      <c r="SU167" s="336" t="s">
        <v>838</v>
      </c>
      <c r="SV167" s="336" t="s">
        <v>851</v>
      </c>
      <c r="SW167" s="336" t="s">
        <v>851</v>
      </c>
      <c r="SX167" s="40">
        <v>4.9034148454666138E-2</v>
      </c>
      <c r="SY167" s="40">
        <v>5.6637413799762726E-2</v>
      </c>
      <c r="SZ167" s="40">
        <v>5.9633709490299225E-2</v>
      </c>
      <c r="TA167" s="40">
        <v>5.4869882762432098E-2</v>
      </c>
      <c r="TB167" s="40">
        <v>5.7351429015398026E-2</v>
      </c>
      <c r="TC167" s="336" t="s">
        <v>840</v>
      </c>
      <c r="TD167" s="336" t="s">
        <v>851</v>
      </c>
      <c r="TE167" s="336" t="s">
        <v>851</v>
      </c>
      <c r="TF167" s="336" t="s">
        <v>851</v>
      </c>
      <c r="TG167" s="40">
        <v>1.3484344817698002E-2</v>
      </c>
      <c r="TH167" s="40">
        <v>1.5984851866960526E-2</v>
      </c>
      <c r="TI167" s="40">
        <v>1.6425400972366333E-2</v>
      </c>
      <c r="TJ167" s="40">
        <v>1.5262995846569538E-2</v>
      </c>
      <c r="TK167" s="40">
        <v>-2.5545966345816851E-3</v>
      </c>
      <c r="TL167" s="336" t="s">
        <v>838</v>
      </c>
      <c r="TM167" s="336" t="s">
        <v>851</v>
      </c>
      <c r="TN167" s="336" t="s">
        <v>851</v>
      </c>
      <c r="TO167" s="336" t="s">
        <v>851</v>
      </c>
      <c r="TP167" s="40">
        <v>1.1163690127432346E-2</v>
      </c>
      <c r="TQ167" s="40">
        <v>1.8349088728427887E-2</v>
      </c>
      <c r="TR167" s="40">
        <v>2.1015983074903488E-2</v>
      </c>
      <c r="TS167" s="40">
        <v>1.6487402841448784E-2</v>
      </c>
      <c r="TT167" s="40">
        <v>1.9409362226724625E-2</v>
      </c>
      <c r="TU167" s="336" t="s">
        <v>840</v>
      </c>
      <c r="TV167" s="336" t="s">
        <v>851</v>
      </c>
      <c r="TW167" s="40">
        <v>600</v>
      </c>
      <c r="TX167" s="336" t="s">
        <v>840</v>
      </c>
      <c r="TY167" s="336" t="s">
        <v>851</v>
      </c>
      <c r="TZ167" s="40">
        <v>523.88580322265625</v>
      </c>
      <c r="UA167" s="336" t="s">
        <v>838</v>
      </c>
      <c r="UB167" s="336" t="s">
        <v>851</v>
      </c>
      <c r="UC167" s="40">
        <v>523.65877765968003</v>
      </c>
      <c r="UD167" s="336" t="s">
        <v>840</v>
      </c>
      <c r="UE167" s="336" t="s">
        <v>851</v>
      </c>
      <c r="UF167" s="336" t="s">
        <v>851</v>
      </c>
      <c r="UG167" s="40">
        <v>0.14369498193264008</v>
      </c>
      <c r="UH167" s="40">
        <v>0.15728351473808289</v>
      </c>
      <c r="UI167" s="40">
        <v>0.16103732585906982</v>
      </c>
      <c r="UJ167" s="40">
        <v>0.15725506842136383</v>
      </c>
      <c r="UK167" s="40">
        <v>0.16782981157302856</v>
      </c>
      <c r="UL167" s="336" t="s">
        <v>838</v>
      </c>
      <c r="UM167" s="336" t="s">
        <v>851</v>
      </c>
      <c r="UN167" s="336" t="s">
        <v>851</v>
      </c>
      <c r="UO167" s="336" t="s">
        <v>851</v>
      </c>
      <c r="UP167" s="40">
        <v>0.13608482480049133</v>
      </c>
      <c r="UQ167" s="40">
        <v>0.15533271431922913</v>
      </c>
      <c r="UR167" s="40">
        <v>0.16983549296855927</v>
      </c>
      <c r="US167" s="40">
        <v>0.16431164741516113</v>
      </c>
      <c r="UT167" s="40">
        <v>0.17774909734725952</v>
      </c>
      <c r="UU167" s="336" t="s">
        <v>840</v>
      </c>
    </row>
    <row r="168" spans="1:567">
      <c r="A168" s="336" t="s">
        <v>426</v>
      </c>
      <c r="B168" s="336" t="s">
        <v>118</v>
      </c>
      <c r="C168" s="336" t="s">
        <v>353</v>
      </c>
      <c r="D168" s="40">
        <v>5.7205803692340851E-2</v>
      </c>
      <c r="E168" s="336" t="s">
        <v>436</v>
      </c>
      <c r="F168" s="40">
        <v>5.7155102491378784E-2</v>
      </c>
      <c r="G168" s="336" t="s">
        <v>1741</v>
      </c>
      <c r="H168" s="40">
        <v>4.2989686131477356E-2</v>
      </c>
      <c r="I168" s="336" t="s">
        <v>1447</v>
      </c>
      <c r="J168" s="40">
        <v>3.4205302596092224E-2</v>
      </c>
      <c r="K168" s="336" t="s">
        <v>1803</v>
      </c>
      <c r="L168" s="336" t="s">
        <v>436</v>
      </c>
      <c r="M168" s="40">
        <v>0.39552277326583862</v>
      </c>
      <c r="N168" s="40"/>
      <c r="O168" s="336" t="s">
        <v>1736</v>
      </c>
      <c r="P168" s="40"/>
      <c r="Q168" s="336" t="s">
        <v>1736</v>
      </c>
      <c r="R168" s="40"/>
      <c r="S168" s="336" t="s">
        <v>1736</v>
      </c>
      <c r="T168" s="40">
        <v>0.39552277326583862</v>
      </c>
      <c r="U168" s="336" t="s">
        <v>436</v>
      </c>
      <c r="V168" s="336" t="s">
        <v>851</v>
      </c>
      <c r="W168" s="336" t="s">
        <v>1741</v>
      </c>
      <c r="X168" s="40">
        <v>0.48877426981925964</v>
      </c>
      <c r="Y168" s="40"/>
      <c r="Z168" s="336" t="s">
        <v>1736</v>
      </c>
      <c r="AA168" s="40"/>
      <c r="AB168" s="336" t="s">
        <v>1736</v>
      </c>
      <c r="AC168" s="40"/>
      <c r="AD168" s="336" t="s">
        <v>1736</v>
      </c>
      <c r="AE168" s="40">
        <v>0.48877426981925964</v>
      </c>
      <c r="AF168" s="336" t="s">
        <v>1741</v>
      </c>
      <c r="AG168" s="336" t="s">
        <v>851</v>
      </c>
      <c r="AH168" s="336" t="s">
        <v>1447</v>
      </c>
      <c r="AI168" s="40">
        <v>0.48877376317977905</v>
      </c>
      <c r="AJ168" s="40"/>
      <c r="AK168" s="336" t="s">
        <v>1736</v>
      </c>
      <c r="AL168" s="40"/>
      <c r="AM168" s="336" t="s">
        <v>1736</v>
      </c>
      <c r="AN168" s="40"/>
      <c r="AO168" s="336" t="s">
        <v>1736</v>
      </c>
      <c r="AP168" s="40">
        <v>0.48877376317977905</v>
      </c>
      <c r="AQ168" s="336" t="s">
        <v>1447</v>
      </c>
      <c r="AR168" s="336" t="s">
        <v>851</v>
      </c>
      <c r="AS168" s="336" t="s">
        <v>1803</v>
      </c>
      <c r="AT168" s="40">
        <v>0.46524184942245483</v>
      </c>
      <c r="AU168" s="40"/>
      <c r="AV168" s="336" t="s">
        <v>1736</v>
      </c>
      <c r="AW168" s="40"/>
      <c r="AX168" s="336" t="s">
        <v>1736</v>
      </c>
      <c r="AY168" s="40"/>
      <c r="AZ168" s="336" t="s">
        <v>1736</v>
      </c>
      <c r="BA168" s="40">
        <v>0.46524184942245483</v>
      </c>
      <c r="BB168" s="336" t="s">
        <v>1803</v>
      </c>
      <c r="BC168" s="336" t="s">
        <v>851</v>
      </c>
      <c r="BD168" s="336" t="s">
        <v>436</v>
      </c>
      <c r="BE168" s="40">
        <v>1.0726290941238403</v>
      </c>
      <c r="BF168" s="336" t="s">
        <v>827</v>
      </c>
      <c r="BG168" s="40">
        <v>1.9089155197143555</v>
      </c>
      <c r="BH168" s="336" t="s">
        <v>1447</v>
      </c>
      <c r="BI168" s="40">
        <v>2.1980025768280029</v>
      </c>
      <c r="BJ168" s="336" t="s">
        <v>1803</v>
      </c>
      <c r="BK168" s="40">
        <v>3.0961320400238037</v>
      </c>
      <c r="BL168" s="336" t="s">
        <v>851</v>
      </c>
      <c r="BM168" s="40">
        <v>2.3795127868652344</v>
      </c>
      <c r="BN168" s="336" t="s">
        <v>838</v>
      </c>
      <c r="BO168" s="336" t="s">
        <v>851</v>
      </c>
      <c r="BP168" s="336" t="s">
        <v>470</v>
      </c>
      <c r="BQ168" s="40">
        <v>9.827224537730217E-3</v>
      </c>
      <c r="BR168" s="40">
        <v>9.4302324578166008E-3</v>
      </c>
      <c r="BS168" s="40">
        <v>9.5276664942502975E-3</v>
      </c>
      <c r="BT168" s="40">
        <v>9.6608968451619148E-3</v>
      </c>
      <c r="BU168" s="40">
        <v>9.6608875319361687E-3</v>
      </c>
      <c r="BV168" s="336" t="s">
        <v>851</v>
      </c>
      <c r="BW168" s="336" t="s">
        <v>827</v>
      </c>
      <c r="BX168" s="40">
        <v>1.7211385071277618E-2</v>
      </c>
      <c r="BY168" s="40">
        <v>1.7046172171831131E-2</v>
      </c>
      <c r="BZ168" s="40">
        <v>1.5957031399011612E-2</v>
      </c>
      <c r="CA168" s="40">
        <v>1.3220351189374924E-2</v>
      </c>
      <c r="CB168" s="40">
        <v>1.2831442058086395E-2</v>
      </c>
      <c r="CC168" s="336" t="s">
        <v>851</v>
      </c>
      <c r="CD168" s="336" t="s">
        <v>1447</v>
      </c>
      <c r="CE168" s="40">
        <v>1.6480045393109322E-2</v>
      </c>
      <c r="CF168" s="40">
        <v>1.5818152576684952E-2</v>
      </c>
      <c r="CG168" s="40">
        <v>1.3925329782068729E-2</v>
      </c>
      <c r="CH168" s="40">
        <v>1.2831444852054119E-2</v>
      </c>
      <c r="CI168" s="40">
        <v>1.2831475585699081E-2</v>
      </c>
      <c r="CJ168" s="336" t="s">
        <v>851</v>
      </c>
      <c r="CK168" s="336" t="s">
        <v>1803</v>
      </c>
      <c r="CL168" s="40">
        <v>1.5992486849427223E-2</v>
      </c>
      <c r="CM168" s="40">
        <v>1.4915165491402149E-2</v>
      </c>
      <c r="CN168" s="40">
        <v>1.3025891967117786E-2</v>
      </c>
      <c r="CO168" s="40">
        <v>1.2831433676183224E-2</v>
      </c>
      <c r="CP168" s="40">
        <v>1.2831434607505798E-2</v>
      </c>
      <c r="CQ168" s="336" t="s">
        <v>851</v>
      </c>
      <c r="CR168" s="40">
        <v>2.0283679962158203</v>
      </c>
      <c r="CS168" s="40">
        <v>2.6890778541564941</v>
      </c>
      <c r="CT168" s="40">
        <v>3.4064080715179443</v>
      </c>
      <c r="CU168" s="40">
        <v>4.1378931999206543</v>
      </c>
      <c r="CV168" s="40">
        <v>4.7923660278320313</v>
      </c>
      <c r="CW168" s="336" t="s">
        <v>1741</v>
      </c>
      <c r="CX168" s="336" t="s">
        <v>851</v>
      </c>
      <c r="CY168" s="40">
        <v>2.4247939586639404</v>
      </c>
      <c r="CZ168" s="40">
        <v>3.1138138771057129</v>
      </c>
      <c r="DA168" s="40">
        <v>3.8452990055084229</v>
      </c>
      <c r="DB168" s="40">
        <v>4.5382781028747559</v>
      </c>
      <c r="DC168" s="40">
        <v>5.1734981536865234</v>
      </c>
      <c r="DD168" s="336" t="s">
        <v>1447</v>
      </c>
      <c r="DE168" s="336" t="s">
        <v>851</v>
      </c>
      <c r="DF168" s="40">
        <v>5.4275856018066406</v>
      </c>
      <c r="DG168" s="336" t="s">
        <v>1803</v>
      </c>
      <c r="DH168" s="336" t="s">
        <v>851</v>
      </c>
      <c r="DI168" s="336" t="s">
        <v>851</v>
      </c>
      <c r="DJ168" s="336">
        <v>6.7</v>
      </c>
      <c r="DK168" s="336" t="s">
        <v>1738</v>
      </c>
      <c r="DL168" s="336" t="s">
        <v>851</v>
      </c>
      <c r="DM168" s="336" t="s">
        <v>851</v>
      </c>
      <c r="DN168" s="336" t="s">
        <v>470</v>
      </c>
      <c r="DO168" s="40">
        <v>2.4838317767716944E-4</v>
      </c>
      <c r="DP168" s="40">
        <v>6.6777346655726433E-3</v>
      </c>
      <c r="DQ168" s="40">
        <v>6.404221523553133E-3</v>
      </c>
      <c r="DR168" s="40">
        <v>4.8264935612678528E-3</v>
      </c>
      <c r="DS168" s="40">
        <v>7.9046227037906647E-3</v>
      </c>
      <c r="DT168" s="336" t="s">
        <v>851</v>
      </c>
      <c r="DU168" s="336" t="s">
        <v>827</v>
      </c>
      <c r="DV168" s="40">
        <v>1.4616056345403194E-2</v>
      </c>
      <c r="DW168" s="40">
        <v>2.5247454643249512E-2</v>
      </c>
      <c r="DX168" s="40">
        <v>1.0512444190680981E-2</v>
      </c>
      <c r="DY168" s="40">
        <v>-2.3676750715821981E-3</v>
      </c>
      <c r="DZ168" s="40">
        <v>-1.3015913777053356E-2</v>
      </c>
      <c r="EA168" s="336" t="s">
        <v>851</v>
      </c>
      <c r="EB168" s="336" t="s">
        <v>1447</v>
      </c>
      <c r="EC168" s="40">
        <v>3.8565456867218018E-2</v>
      </c>
      <c r="ED168" s="40">
        <v>1.6583881806582212E-3</v>
      </c>
      <c r="EE168" s="40">
        <v>2.0054275169968605E-2</v>
      </c>
      <c r="EF168" s="40">
        <v>7.0532569661736488E-3</v>
      </c>
      <c r="EG168" s="40">
        <v>-4.8109325580298901E-3</v>
      </c>
      <c r="EH168" s="336" t="s">
        <v>851</v>
      </c>
      <c r="EI168" s="336" t="s">
        <v>1803</v>
      </c>
      <c r="EJ168" s="40">
        <v>2.2857345640659332E-2</v>
      </c>
      <c r="EK168" s="40">
        <v>1.3345579616725445E-2</v>
      </c>
      <c r="EL168" s="40">
        <v>3.3070479985326529E-3</v>
      </c>
      <c r="EM168" s="40">
        <v>-2.0726760849356651E-2</v>
      </c>
      <c r="EN168" s="40">
        <v>-7.1413940750062466E-3</v>
      </c>
      <c r="EO168" s="336" t="s">
        <v>851</v>
      </c>
      <c r="EP168" s="336" t="s">
        <v>851</v>
      </c>
      <c r="EQ168" s="336" t="s">
        <v>851</v>
      </c>
      <c r="ER168" s="40">
        <v>0.56659999999999999</v>
      </c>
      <c r="ES168" s="336" t="s">
        <v>1739</v>
      </c>
      <c r="ET168" s="336" t="s">
        <v>851</v>
      </c>
      <c r="EU168" s="336" t="s">
        <v>851</v>
      </c>
      <c r="EV168" s="40">
        <v>0.63840000000000008</v>
      </c>
      <c r="EW168" s="336" t="s">
        <v>1739</v>
      </c>
      <c r="EX168" s="336" t="s">
        <v>851</v>
      </c>
      <c r="EY168" s="336" t="s">
        <v>851</v>
      </c>
      <c r="EZ168" s="40">
        <v>0.49340000000000006</v>
      </c>
      <c r="FA168" s="336" t="s">
        <v>1739</v>
      </c>
      <c r="FB168" s="336" t="s">
        <v>851</v>
      </c>
      <c r="FC168" s="40">
        <v>4.5456398278474808E-2</v>
      </c>
      <c r="FD168" s="40">
        <v>3.3144187182188034E-2</v>
      </c>
      <c r="FE168" s="40">
        <v>6.434041541069746E-3</v>
      </c>
      <c r="FF168" s="40">
        <v>-3.6566860508173704E-3</v>
      </c>
      <c r="FG168" s="40">
        <v>-2.4476725608110428E-2</v>
      </c>
      <c r="FH168" s="336" t="s">
        <v>838</v>
      </c>
      <c r="FI168" s="336" t="s">
        <v>851</v>
      </c>
      <c r="FJ168" s="40">
        <v>5.2075836807489395E-2</v>
      </c>
      <c r="FK168" s="40">
        <v>4.8930231481790543E-2</v>
      </c>
      <c r="FL168" s="40">
        <v>1.3758908957242966E-2</v>
      </c>
      <c r="FM168" s="40">
        <v>-4.549599252641201E-4</v>
      </c>
      <c r="FN168" s="40">
        <v>-3.2640811055898666E-2</v>
      </c>
      <c r="FO168" s="336" t="s">
        <v>840</v>
      </c>
      <c r="FP168" s="336" t="s">
        <v>851</v>
      </c>
      <c r="FQ168" s="40">
        <v>0.16266344487667084</v>
      </c>
      <c r="FR168" s="336" t="s">
        <v>840</v>
      </c>
      <c r="FS168" s="336" t="s">
        <v>851</v>
      </c>
      <c r="FT168" s="336" t="s">
        <v>851</v>
      </c>
      <c r="FU168" s="40">
        <v>1.5563377179205418E-2</v>
      </c>
      <c r="FV168" s="40">
        <v>1.5084302984178066E-2</v>
      </c>
      <c r="FW168" s="40">
        <v>1.0189110413193703E-2</v>
      </c>
      <c r="FX168" s="40">
        <v>5.6691966019570827E-3</v>
      </c>
      <c r="FY168" s="40">
        <v>5.1439292728900909E-3</v>
      </c>
      <c r="FZ168" s="336" t="s">
        <v>840</v>
      </c>
      <c r="GA168" s="336" t="s">
        <v>851</v>
      </c>
      <c r="GB168" s="336" t="s">
        <v>851</v>
      </c>
      <c r="GC168" s="336" t="s">
        <v>851</v>
      </c>
      <c r="GD168" s="336" t="s">
        <v>851</v>
      </c>
      <c r="GE168" s="336" t="s">
        <v>851</v>
      </c>
      <c r="GF168" s="336" t="s">
        <v>851</v>
      </c>
      <c r="GG168" s="336" t="s">
        <v>851</v>
      </c>
      <c r="GH168" s="336" t="s">
        <v>851</v>
      </c>
      <c r="GI168" s="336" t="s">
        <v>851</v>
      </c>
      <c r="GJ168" s="336" t="s">
        <v>851</v>
      </c>
      <c r="GK168" s="40">
        <v>122283853</v>
      </c>
      <c r="GL168" s="40">
        <v>125394046</v>
      </c>
      <c r="GM168" s="40">
        <v>128596079</v>
      </c>
      <c r="GN168" s="40">
        <v>131900634</v>
      </c>
      <c r="GO168" s="40">
        <v>135320420</v>
      </c>
      <c r="GP168" s="40">
        <v>138865014</v>
      </c>
      <c r="GQ168" s="40">
        <v>142538305</v>
      </c>
      <c r="GR168" s="40">
        <v>146339971</v>
      </c>
      <c r="GS168" s="40">
        <v>150269622</v>
      </c>
      <c r="GT168" s="40">
        <v>154324939</v>
      </c>
      <c r="GU168" s="40">
        <v>158503203</v>
      </c>
      <c r="GV168" s="40">
        <v>162805080</v>
      </c>
      <c r="GW168" s="40">
        <v>167228803</v>
      </c>
      <c r="GX168" s="40">
        <v>171765819</v>
      </c>
      <c r="GY168" s="40">
        <v>176404931</v>
      </c>
      <c r="GZ168" s="40">
        <v>181137454</v>
      </c>
      <c r="HA168" s="40">
        <v>185960244</v>
      </c>
      <c r="HB168" s="40">
        <v>190873247</v>
      </c>
      <c r="HC168" s="40">
        <v>195874685</v>
      </c>
      <c r="HD168" s="40">
        <v>200963603</v>
      </c>
      <c r="HE168" s="40">
        <v>206139587</v>
      </c>
      <c r="HF168" s="40">
        <v>211401000</v>
      </c>
      <c r="HG168" s="40">
        <v>216747000</v>
      </c>
      <c r="HH168" s="40">
        <v>222182000</v>
      </c>
      <c r="HI168" s="40">
        <v>227713000</v>
      </c>
      <c r="HJ168" s="40">
        <v>233343000</v>
      </c>
      <c r="HK168" s="40">
        <v>239073000</v>
      </c>
      <c r="HL168" s="40">
        <v>244902000</v>
      </c>
      <c r="HM168" s="40">
        <v>250830000</v>
      </c>
      <c r="HN168" s="40">
        <v>256855000</v>
      </c>
      <c r="HO168" s="40">
        <v>262977000</v>
      </c>
      <c r="HP168" s="40">
        <v>269195000</v>
      </c>
      <c r="HQ168" s="40">
        <v>275508000</v>
      </c>
      <c r="HR168" s="40">
        <v>281912000</v>
      </c>
      <c r="HS168" s="40">
        <v>288406000</v>
      </c>
      <c r="HT168" s="40">
        <v>294986000</v>
      </c>
      <c r="HU168" s="40">
        <v>301650000</v>
      </c>
      <c r="HV168" s="40">
        <v>308394000</v>
      </c>
      <c r="HW168" s="40">
        <v>315215000</v>
      </c>
      <c r="HX168" s="40">
        <v>322107000</v>
      </c>
      <c r="HY168" s="40">
        <v>329067000</v>
      </c>
      <c r="HZ168" s="40">
        <v>336090000</v>
      </c>
      <c r="IA168" s="40">
        <v>343173000</v>
      </c>
      <c r="IB168" s="40">
        <v>350309000</v>
      </c>
      <c r="IC168" s="40">
        <v>357491000</v>
      </c>
      <c r="ID168" s="40">
        <v>364712000</v>
      </c>
      <c r="IE168" s="40">
        <v>371967000</v>
      </c>
      <c r="IF168" s="40">
        <v>379254000</v>
      </c>
      <c r="IG168" s="40">
        <v>386573000</v>
      </c>
      <c r="IH168" s="40">
        <v>393926000</v>
      </c>
      <c r="II168" s="40">
        <v>401315000</v>
      </c>
      <c r="IJ168" s="336" t="s">
        <v>851</v>
      </c>
      <c r="IK168" s="336" t="s">
        <v>851</v>
      </c>
      <c r="IL168" s="336" t="s">
        <v>851</v>
      </c>
      <c r="IM168" s="40">
        <v>2.6276752352714539E-2</v>
      </c>
      <c r="IN168" s="40">
        <v>2.6076670736074448E-2</v>
      </c>
      <c r="IO168" s="40">
        <v>2.5865513831377029E-2</v>
      </c>
      <c r="IP168" s="40">
        <v>2.5648718699812889E-2</v>
      </c>
      <c r="IQ168" s="40">
        <v>2.5429734960198402E-2</v>
      </c>
      <c r="IR168" s="40">
        <v>2.520325779914856E-2</v>
      </c>
      <c r="IS168" s="40">
        <v>2.4973971769213676E-2</v>
      </c>
      <c r="IT168" s="40">
        <v>2.4766091257333755E-2</v>
      </c>
      <c r="IU168" s="40">
        <v>2.4589197710156441E-2</v>
      </c>
      <c r="IV168" s="40">
        <v>2.4423409253358841E-2</v>
      </c>
      <c r="IW168" s="40">
        <v>2.4259470403194427E-2</v>
      </c>
      <c r="IX168" s="40">
        <v>2.4089185521006584E-2</v>
      </c>
      <c r="IY168" s="40">
        <v>2.3917287588119507E-2</v>
      </c>
      <c r="IZ168" s="40">
        <v>2.3736303672194481E-2</v>
      </c>
      <c r="JA168" s="40">
        <v>2.3554852232336998E-2</v>
      </c>
      <c r="JB168" s="40">
        <v>2.3369448259472847E-2</v>
      </c>
      <c r="JC168" s="40">
        <v>2.31806430965662E-2</v>
      </c>
      <c r="JD168" s="40">
        <v>2.2978298366069794E-2</v>
      </c>
      <c r="JE168" s="40">
        <v>2.2774243727326393E-2</v>
      </c>
      <c r="JF168" s="40">
        <v>2.2558687254786491E-2</v>
      </c>
      <c r="JG168" s="40">
        <v>2.2339507937431335E-2</v>
      </c>
      <c r="JH168" s="40">
        <v>2.2110780701041222E-2</v>
      </c>
      <c r="JI168" s="40">
        <v>2.1876759827136993E-2</v>
      </c>
      <c r="JJ168" s="40">
        <v>2.1628843620419502E-2</v>
      </c>
      <c r="JK168" s="40">
        <v>2.1377589553594589E-2</v>
      </c>
      <c r="JL168" s="40">
        <v>2.1117603406310081E-2</v>
      </c>
      <c r="JM168" s="40">
        <v>2.085571177303791E-2</v>
      </c>
      <c r="JN168" s="40">
        <v>2.0580928772687912E-2</v>
      </c>
      <c r="JO168" s="40">
        <v>2.0294565707445145E-2</v>
      </c>
      <c r="JP168" s="40">
        <v>1.9997814670205116E-2</v>
      </c>
      <c r="JQ168" s="40">
        <v>1.9697139039635658E-2</v>
      </c>
      <c r="JR168" s="40">
        <v>1.9401025027036667E-2</v>
      </c>
      <c r="JS168" s="40">
        <v>1.9114559516310692E-2</v>
      </c>
      <c r="JT168" s="40">
        <v>1.8842348828911781E-2</v>
      </c>
      <c r="JU168" s="40">
        <v>1.8583580851554871E-2</v>
      </c>
      <c r="JV168" s="336" t="s">
        <v>1740</v>
      </c>
      <c r="JW168" s="336" t="s">
        <v>851</v>
      </c>
      <c r="JX168" s="336" t="s">
        <v>851</v>
      </c>
      <c r="JY168" s="336" t="s">
        <v>851</v>
      </c>
      <c r="JZ168" s="336" t="s">
        <v>851</v>
      </c>
      <c r="KA168" s="336" t="s">
        <v>1740</v>
      </c>
      <c r="KB168" s="40">
        <v>0.50635891128291999</v>
      </c>
      <c r="KC168" s="40">
        <v>0.50645976782005098</v>
      </c>
      <c r="KD168" s="40">
        <v>0.50655294295905196</v>
      </c>
      <c r="KE168" s="40">
        <v>0.50663886453729301</v>
      </c>
      <c r="KF168" s="40">
        <v>0.50671799509884397</v>
      </c>
      <c r="KG168" s="40">
        <v>0.50679075533415097</v>
      </c>
      <c r="KH168" s="40">
        <v>0.50685732342688905</v>
      </c>
      <c r="KI168" s="40">
        <v>0.50691779800178305</v>
      </c>
      <c r="KJ168" s="40">
        <v>0.50697251447459402</v>
      </c>
      <c r="KK168" s="40">
        <v>0.50702180073342906</v>
      </c>
      <c r="KL168" s="40">
        <v>0.50706594015370099</v>
      </c>
      <c r="KM168" s="40">
        <v>0.50710509711544605</v>
      </c>
      <c r="KN168" s="40">
        <v>0.50713937207834903</v>
      </c>
      <c r="KO168" s="40">
        <v>0.50716863487794006</v>
      </c>
      <c r="KP168" s="40">
        <v>0.50719266677536601</v>
      </c>
      <c r="KQ168" s="40">
        <v>0.50721141590052699</v>
      </c>
      <c r="KR168" s="40">
        <v>0.50722492183734402</v>
      </c>
      <c r="KS168" s="40">
        <v>0.507233444533018</v>
      </c>
      <c r="KT168" s="40">
        <v>0.50723740078780799</v>
      </c>
      <c r="KU168" s="40">
        <v>0.50723729505345805</v>
      </c>
      <c r="KV168" s="40">
        <v>0.507233494551803</v>
      </c>
      <c r="KW168" s="40">
        <v>0.50722613869869904</v>
      </c>
      <c r="KX168" s="40">
        <v>0.50721523158147597</v>
      </c>
      <c r="KY168" s="40">
        <v>0.50720060888965302</v>
      </c>
      <c r="KZ168" s="40">
        <v>0.50718205210211598</v>
      </c>
      <c r="LA168" s="40">
        <v>0.50715947140817808</v>
      </c>
      <c r="LB168" s="40">
        <v>0.50713287662333995</v>
      </c>
      <c r="LC168" s="40">
        <v>0.50710240981284893</v>
      </c>
      <c r="LD168" s="40">
        <v>0.50706827111454</v>
      </c>
      <c r="LE168" s="40">
        <v>0.50703066393811103</v>
      </c>
      <c r="LF168" s="40">
        <v>0.50698977233824505</v>
      </c>
      <c r="LG168" s="40">
        <v>0.50694568850685895</v>
      </c>
      <c r="LH168" s="40">
        <v>0.50689840191858704</v>
      </c>
      <c r="LI168" s="40">
        <v>0.506847764278757</v>
      </c>
      <c r="LJ168" s="40">
        <v>0.50679359785877598</v>
      </c>
      <c r="LK168" s="40">
        <v>0.50673583972741498</v>
      </c>
      <c r="LL168" s="336" t="s">
        <v>851</v>
      </c>
      <c r="LM168" s="336" t="s">
        <v>851</v>
      </c>
      <c r="LN168" s="336" t="s">
        <v>1740</v>
      </c>
      <c r="LO168" s="40">
        <v>0.53133946657180786</v>
      </c>
      <c r="LP168" s="40">
        <v>0.53147953748703003</v>
      </c>
      <c r="LQ168" s="40">
        <v>0.53237748146057129</v>
      </c>
      <c r="LR168" s="40">
        <v>0.53385984897613525</v>
      </c>
      <c r="LS168" s="40">
        <v>0.53569388389587402</v>
      </c>
      <c r="LT168" s="40">
        <v>0.53774327039718628</v>
      </c>
      <c r="LU168" s="40">
        <v>0.53933990001678467</v>
      </c>
      <c r="LV168" s="40">
        <v>0.5411839485168457</v>
      </c>
      <c r="LW168" s="40">
        <v>0.54331135749816895</v>
      </c>
      <c r="LX168" s="40">
        <v>0.54577034711837769</v>
      </c>
      <c r="LY168" s="40">
        <v>0.54853582382202148</v>
      </c>
      <c r="LZ168" s="40">
        <v>0.55067700147628784</v>
      </c>
      <c r="MA168" s="40">
        <v>0.55316412448883057</v>
      </c>
      <c r="MB168" s="40">
        <v>0.55591034889221191</v>
      </c>
      <c r="MC168" s="40">
        <v>0.55879777669906616</v>
      </c>
      <c r="MD168" s="40">
        <v>0.56172972917556763</v>
      </c>
      <c r="ME168" s="40">
        <v>0.56392580270767212</v>
      </c>
      <c r="MF168" s="40">
        <v>0.56628847122192383</v>
      </c>
      <c r="MG168" s="40">
        <v>0.56876969337463379</v>
      </c>
      <c r="MH168" s="40">
        <v>0.57131612300872803</v>
      </c>
      <c r="MI168" s="40">
        <v>0.57389163970947266</v>
      </c>
      <c r="MJ168" s="40">
        <v>0.57580310106277466</v>
      </c>
      <c r="MK168" s="40">
        <v>0.57785820960998535</v>
      </c>
      <c r="ML168" s="40">
        <v>0.58002948760986328</v>
      </c>
      <c r="MM168" s="40">
        <v>0.58230340480804443</v>
      </c>
      <c r="MN168" s="40">
        <v>0.5846560001373291</v>
      </c>
      <c r="MO168" s="40">
        <v>0.58644706010818481</v>
      </c>
      <c r="MP168" s="40">
        <v>0.58841753005981445</v>
      </c>
      <c r="MQ168" s="40">
        <v>0.5905529260635376</v>
      </c>
      <c r="MR168" s="40">
        <v>0.59283173084259033</v>
      </c>
      <c r="MS168" s="40">
        <v>0.59523129463195801</v>
      </c>
      <c r="MT168" s="40">
        <v>0.59715241193771362</v>
      </c>
      <c r="MU168" s="40">
        <v>0.59928441047668457</v>
      </c>
      <c r="MV168" s="40">
        <v>0.60160177946090698</v>
      </c>
      <c r="MW168" s="40">
        <v>0.60406017303466797</v>
      </c>
      <c r="MX168" s="40">
        <v>0.60661572217941284</v>
      </c>
      <c r="MY168" s="336" t="s">
        <v>851</v>
      </c>
      <c r="MZ168" s="336" t="s">
        <v>1740</v>
      </c>
      <c r="NA168" s="40">
        <v>0.51396709680557251</v>
      </c>
      <c r="NB168" s="40">
        <v>0.5141567587852478</v>
      </c>
      <c r="NC168" s="40">
        <v>0.51501613855361938</v>
      </c>
      <c r="ND168" s="40">
        <v>0.51639741659164429</v>
      </c>
      <c r="NE168" s="40">
        <v>0.51809996366500854</v>
      </c>
      <c r="NF168" s="40">
        <v>0.52000468969345093</v>
      </c>
      <c r="NG168" s="40">
        <v>0.52157747745513916</v>
      </c>
      <c r="NH168" s="40">
        <v>0.52337056398391724</v>
      </c>
      <c r="NI168" s="40">
        <v>0.52540707588195801</v>
      </c>
      <c r="NJ168" s="40">
        <v>0.5277564525604248</v>
      </c>
      <c r="NK168" s="40">
        <v>0.53038233518600464</v>
      </c>
      <c r="NL168" s="40">
        <v>0.53251934051513672</v>
      </c>
      <c r="NM168" s="40">
        <v>0.53496497869491577</v>
      </c>
      <c r="NN168" s="40">
        <v>0.53762310743331909</v>
      </c>
      <c r="NO168" s="40">
        <v>0.5403437614440918</v>
      </c>
      <c r="NP168" s="40">
        <v>0.54301702976226807</v>
      </c>
      <c r="NQ168" s="40">
        <v>0.54502874612808228</v>
      </c>
      <c r="NR168" s="40">
        <v>0.54712748527526855</v>
      </c>
      <c r="NS168" s="40">
        <v>0.54928129911422729</v>
      </c>
      <c r="NT168" s="40">
        <v>0.55145525932312012</v>
      </c>
      <c r="NU168" s="40">
        <v>0.55362963676452637</v>
      </c>
      <c r="NV168" s="40">
        <v>0.55526602268218994</v>
      </c>
      <c r="NW168" s="40">
        <v>0.55701148509979248</v>
      </c>
      <c r="NX168" s="40">
        <v>0.55884081125259399</v>
      </c>
      <c r="NY168" s="40">
        <v>0.56075775623321533</v>
      </c>
      <c r="NZ168" s="40">
        <v>0.56274861097335815</v>
      </c>
      <c r="OA168" s="40">
        <v>0.56433397531509399</v>
      </c>
      <c r="OB168" s="40">
        <v>0.56608182191848755</v>
      </c>
      <c r="OC168" s="40">
        <v>0.56797283887863159</v>
      </c>
      <c r="OD168" s="40">
        <v>0.57001155614852905</v>
      </c>
      <c r="OE168" s="40">
        <v>0.57217198610305786</v>
      </c>
      <c r="OF168" s="40">
        <v>0.57403481006622314</v>
      </c>
      <c r="OG168" s="40">
        <v>0.57608884572982788</v>
      </c>
      <c r="OH168" s="40">
        <v>0.578296959400177</v>
      </c>
      <c r="OI168" s="40">
        <v>0.5806090235710144</v>
      </c>
      <c r="OJ168" s="40">
        <v>0.58297348022460938</v>
      </c>
      <c r="OK168" s="336" t="s">
        <v>851</v>
      </c>
      <c r="OL168" s="336" t="s">
        <v>851</v>
      </c>
      <c r="OM168" s="336" t="s">
        <v>1740</v>
      </c>
      <c r="ON168" s="40">
        <v>0.42842978239059448</v>
      </c>
      <c r="OO168" s="40">
        <v>0.42815238237380981</v>
      </c>
      <c r="OP168" s="40">
        <v>0.42840856313705444</v>
      </c>
      <c r="OQ168" s="40">
        <v>0.42910146713256836</v>
      </c>
      <c r="OR168" s="40">
        <v>0.43012923002243042</v>
      </c>
      <c r="OS168" s="40">
        <v>0.4314538836479187</v>
      </c>
      <c r="OT168" s="40">
        <v>0.43259018659591675</v>
      </c>
      <c r="OU168" s="40">
        <v>0.4340406060218811</v>
      </c>
      <c r="OV168" s="40">
        <v>0.43578687310218811</v>
      </c>
      <c r="OW168" s="40">
        <v>0.43782743811607361</v>
      </c>
      <c r="OX168" s="40">
        <v>0.44014176726341248</v>
      </c>
      <c r="OY168" s="40">
        <v>0.44204488396644592</v>
      </c>
      <c r="OZ168" s="40">
        <v>0.44424709677696228</v>
      </c>
      <c r="PA168" s="40">
        <v>0.44670495390892029</v>
      </c>
      <c r="PB168" s="40">
        <v>0.44940918684005737</v>
      </c>
      <c r="PC168" s="40">
        <v>0.45232853293418884</v>
      </c>
      <c r="PD168" s="40">
        <v>0.45484870672225952</v>
      </c>
      <c r="PE168" s="40">
        <v>0.45764550566673279</v>
      </c>
      <c r="PF168" s="40">
        <v>0.46060472726821899</v>
      </c>
      <c r="PG168" s="40">
        <v>0.46362766623497009</v>
      </c>
      <c r="PH168" s="40">
        <v>0.46663910150527954</v>
      </c>
      <c r="PI168" s="40">
        <v>0.46911320090293884</v>
      </c>
      <c r="PJ168" s="40">
        <v>0.4716823399066925</v>
      </c>
      <c r="PK168" s="40">
        <v>0.47430482506752014</v>
      </c>
      <c r="PL168" s="40">
        <v>0.47696885466575623</v>
      </c>
      <c r="PM168" s="40">
        <v>0.47968044877052307</v>
      </c>
      <c r="PN168" s="40">
        <v>0.48190662264823914</v>
      </c>
      <c r="PO168" s="40">
        <v>0.48426011204719543</v>
      </c>
      <c r="PP168" s="40">
        <v>0.48671600222587585</v>
      </c>
      <c r="PQ168" s="40">
        <v>0.48927387595176697</v>
      </c>
      <c r="PR168" s="40">
        <v>0.49193885922431946</v>
      </c>
      <c r="PS168" s="40">
        <v>0.49421587586402893</v>
      </c>
      <c r="PT168" s="40">
        <v>0.49667239189147949</v>
      </c>
      <c r="PU168" s="40">
        <v>0.4992821216583252</v>
      </c>
      <c r="PV168" s="40">
        <v>0.50202322006225586</v>
      </c>
      <c r="PW168" s="40">
        <v>0.50487273931503296</v>
      </c>
      <c r="PX168" s="336" t="s">
        <v>851</v>
      </c>
      <c r="PY168" s="336" t="s">
        <v>851</v>
      </c>
      <c r="PZ168" s="40">
        <v>0.60049999999999992</v>
      </c>
      <c r="QA168" s="40">
        <v>0.5988</v>
      </c>
      <c r="QB168" s="40">
        <v>0.59850000000000003</v>
      </c>
      <c r="QC168" s="40">
        <v>0.59810000000000008</v>
      </c>
      <c r="QD168" s="40">
        <v>0.59819999999999995</v>
      </c>
      <c r="QE168" s="40">
        <v>0.59889999999999999</v>
      </c>
      <c r="QF168" s="40">
        <v>0.59939999999999993</v>
      </c>
      <c r="QG168" s="40">
        <v>0.59989999999999999</v>
      </c>
      <c r="QH168" s="40">
        <v>0.59989999999999999</v>
      </c>
      <c r="QI168" s="40">
        <v>0.5998</v>
      </c>
      <c r="QJ168" s="40">
        <v>0.60020000000000007</v>
      </c>
      <c r="QK168" s="40">
        <v>0.5756</v>
      </c>
      <c r="QL168" s="40">
        <v>0.55110000000000003</v>
      </c>
      <c r="QM168" s="40">
        <v>0.54799999999999993</v>
      </c>
      <c r="QN168" s="40">
        <v>0.54400000000000004</v>
      </c>
      <c r="QO168" s="40">
        <v>0.53909999999999991</v>
      </c>
      <c r="QP168" s="40">
        <v>0.54880000000000007</v>
      </c>
      <c r="QQ168" s="40">
        <v>0.55810000000000004</v>
      </c>
      <c r="QR168" s="40">
        <v>0.56659999999999999</v>
      </c>
      <c r="QS168" s="336" t="s">
        <v>851</v>
      </c>
      <c r="QT168" s="336" t="s">
        <v>851</v>
      </c>
      <c r="QU168" s="336" t="s">
        <v>851</v>
      </c>
      <c r="QV168" s="336" t="s">
        <v>851</v>
      </c>
      <c r="QW168" s="40">
        <v>1.5115429647266865E-2</v>
      </c>
      <c r="QX168" s="336" t="s">
        <v>851</v>
      </c>
      <c r="QY168" s="336" t="s">
        <v>851</v>
      </c>
      <c r="QZ168" s="336" t="s">
        <v>851</v>
      </c>
      <c r="RA168" s="336" t="s">
        <v>851</v>
      </c>
      <c r="RB168" s="336" t="s">
        <v>851</v>
      </c>
      <c r="RC168" s="336" t="s">
        <v>851</v>
      </c>
      <c r="RD168" s="336" t="s">
        <v>851</v>
      </c>
      <c r="RE168" s="336" t="s">
        <v>851</v>
      </c>
      <c r="RF168" s="40">
        <v>0.35100000000000003</v>
      </c>
      <c r="RG168" s="40">
        <v>2018</v>
      </c>
      <c r="RH168" s="336" t="s">
        <v>840</v>
      </c>
      <c r="RI168" s="336" t="s">
        <v>851</v>
      </c>
      <c r="RJ168" s="40">
        <v>0.39100000000000001</v>
      </c>
      <c r="RK168" s="40">
        <v>2018</v>
      </c>
      <c r="RL168" s="336" t="s">
        <v>840</v>
      </c>
      <c r="RM168" s="336" t="s">
        <v>851</v>
      </c>
      <c r="RN168" s="40">
        <v>0.71</v>
      </c>
      <c r="RO168" s="40">
        <v>2018</v>
      </c>
      <c r="RP168" s="336" t="s">
        <v>840</v>
      </c>
      <c r="RQ168" s="336" t="s">
        <v>851</v>
      </c>
      <c r="RR168" s="40">
        <v>0.92</v>
      </c>
      <c r="RS168" s="40">
        <v>2018</v>
      </c>
      <c r="RT168" s="336" t="s">
        <v>840</v>
      </c>
      <c r="RU168" s="336" t="s">
        <v>851</v>
      </c>
      <c r="RV168" s="40">
        <v>0.40100000000000002</v>
      </c>
      <c r="RW168" s="40">
        <v>2018</v>
      </c>
      <c r="RX168" s="336" t="s">
        <v>840</v>
      </c>
      <c r="RY168" s="336" t="s">
        <v>851</v>
      </c>
      <c r="RZ168" s="336" t="s">
        <v>838</v>
      </c>
      <c r="SA168" s="40">
        <v>0.18328319489955902</v>
      </c>
      <c r="SB168" s="40">
        <v>0.16644833981990814</v>
      </c>
      <c r="SC168" s="40">
        <v>0.15375359356403351</v>
      </c>
      <c r="SD168" s="40">
        <v>0.15922044217586517</v>
      </c>
      <c r="SE168" s="40">
        <v>0.19859464466571808</v>
      </c>
      <c r="SF168" s="336" t="s">
        <v>851</v>
      </c>
      <c r="SG168" s="336" t="s">
        <v>851</v>
      </c>
      <c r="SH168" s="40">
        <v>0.21022199094295502</v>
      </c>
      <c r="SI168" s="40">
        <v>0.18343596160411835</v>
      </c>
      <c r="SJ168" s="40">
        <v>0.1638660728931427</v>
      </c>
      <c r="SK168" s="40">
        <v>0.17582273483276367</v>
      </c>
      <c r="SL168" s="40">
        <v>0.24625234305858612</v>
      </c>
      <c r="SM168" s="336" t="s">
        <v>840</v>
      </c>
      <c r="SN168" s="336" t="s">
        <v>851</v>
      </c>
      <c r="SO168" s="336" t="s">
        <v>851</v>
      </c>
      <c r="SP168" s="40">
        <v>5.1210060715675354E-2</v>
      </c>
      <c r="SQ168" s="40">
        <v>4.0154650807380676E-2</v>
      </c>
      <c r="SR168" s="40">
        <v>2.5988895446062088E-2</v>
      </c>
      <c r="SS168" s="40">
        <v>2.9580125119537115E-3</v>
      </c>
      <c r="ST168" s="40">
        <v>-1.7824700102210045E-2</v>
      </c>
      <c r="SU168" s="336" t="s">
        <v>838</v>
      </c>
      <c r="SV168" s="336" t="s">
        <v>851</v>
      </c>
      <c r="SW168" s="336" t="s">
        <v>851</v>
      </c>
      <c r="SX168" s="40">
        <v>5.4548390209674835E-2</v>
      </c>
      <c r="SY168" s="40">
        <v>4.5502785593271255E-2</v>
      </c>
      <c r="SZ168" s="40">
        <v>3.5472705960273743E-2</v>
      </c>
      <c r="TA168" s="40">
        <v>1.1759191751480103E-2</v>
      </c>
      <c r="TB168" s="40">
        <v>2.1843966096639633E-2</v>
      </c>
      <c r="TC168" s="336" t="s">
        <v>840</v>
      </c>
      <c r="TD168" s="336" t="s">
        <v>851</v>
      </c>
      <c r="TE168" s="336" t="s">
        <v>851</v>
      </c>
      <c r="TF168" s="336" t="s">
        <v>851</v>
      </c>
      <c r="TG168" s="40">
        <v>2.5099527090787888E-2</v>
      </c>
      <c r="TH168" s="40">
        <v>1.3817768543958664E-2</v>
      </c>
      <c r="TI168" s="40">
        <v>-2.8918412863276899E-4</v>
      </c>
      <c r="TJ168" s="40">
        <v>-2.2901885211467743E-2</v>
      </c>
      <c r="TK168" s="40">
        <v>-4.3256502598524094E-2</v>
      </c>
      <c r="TL168" s="336" t="s">
        <v>838</v>
      </c>
      <c r="TM168" s="336" t="s">
        <v>851</v>
      </c>
      <c r="TN168" s="336" t="s">
        <v>851</v>
      </c>
      <c r="TO168" s="336" t="s">
        <v>851</v>
      </c>
      <c r="TP168" s="40">
        <v>2.8457522392272949E-2</v>
      </c>
      <c r="TQ168" s="40">
        <v>1.9137563183903694E-2</v>
      </c>
      <c r="TR168" s="40">
        <v>9.0663619339466095E-3</v>
      </c>
      <c r="TS168" s="40">
        <v>-1.4309151098132133E-2</v>
      </c>
      <c r="TT168" s="40">
        <v>-3.8047528360038996E-3</v>
      </c>
      <c r="TU168" s="336" t="s">
        <v>840</v>
      </c>
      <c r="TV168" s="336" t="s">
        <v>851</v>
      </c>
      <c r="TW168" s="40">
        <v>2030</v>
      </c>
      <c r="TX168" s="336" t="s">
        <v>840</v>
      </c>
      <c r="TY168" s="336" t="s">
        <v>851</v>
      </c>
      <c r="TZ168" s="40">
        <v>2502.65234375</v>
      </c>
      <c r="UA168" s="336" t="s">
        <v>838</v>
      </c>
      <c r="UB168" s="336" t="s">
        <v>851</v>
      </c>
      <c r="UC168" s="40">
        <v>2502.652281009</v>
      </c>
      <c r="UD168" s="336" t="s">
        <v>840</v>
      </c>
      <c r="UE168" s="336" t="s">
        <v>851</v>
      </c>
      <c r="UF168" s="336" t="s">
        <v>851</v>
      </c>
      <c r="UG168" s="40">
        <v>0.22873960435390472</v>
      </c>
      <c r="UH168" s="40">
        <v>0.19959253072738647</v>
      </c>
      <c r="UI168" s="40">
        <v>0.16018764674663544</v>
      </c>
      <c r="UJ168" s="40">
        <v>0.15556375682353973</v>
      </c>
      <c r="UK168" s="40">
        <v>0.17411792278289795</v>
      </c>
      <c r="UL168" s="336" t="s">
        <v>838</v>
      </c>
      <c r="UM168" s="336" t="s">
        <v>851</v>
      </c>
      <c r="UN168" s="336" t="s">
        <v>851</v>
      </c>
      <c r="UO168" s="336" t="s">
        <v>851</v>
      </c>
      <c r="UP168" s="40">
        <v>0.26229783892631531</v>
      </c>
      <c r="UQ168" s="40">
        <v>0.23236620426177979</v>
      </c>
      <c r="UR168" s="40">
        <v>0.17762497067451477</v>
      </c>
      <c r="US168" s="40">
        <v>0.17536777257919312</v>
      </c>
      <c r="UT168" s="40">
        <v>0.21361152827739716</v>
      </c>
      <c r="UU168" s="336" t="s">
        <v>840</v>
      </c>
    </row>
    <row r="169" spans="1:567">
      <c r="A169" s="336" t="s">
        <v>425</v>
      </c>
      <c r="B169" s="336" t="s">
        <v>1449</v>
      </c>
      <c r="C169" s="336" t="s">
        <v>327</v>
      </c>
      <c r="D169" s="40">
        <v>3.8194995373487473E-2</v>
      </c>
      <c r="E169" s="336" t="s">
        <v>436</v>
      </c>
      <c r="F169" s="40">
        <v>4.0250305086374283E-2</v>
      </c>
      <c r="G169" s="336" t="s">
        <v>1741</v>
      </c>
      <c r="H169" s="40">
        <v>3.7115205079317093E-2</v>
      </c>
      <c r="I169" s="336" t="s">
        <v>1447</v>
      </c>
      <c r="J169" s="40">
        <v>3.8247004151344299E-2</v>
      </c>
      <c r="K169" s="336" t="s">
        <v>1803</v>
      </c>
      <c r="L169" s="336" t="s">
        <v>436</v>
      </c>
      <c r="M169" s="40">
        <v>0.5648123025894165</v>
      </c>
      <c r="N169" s="40"/>
      <c r="O169" s="336" t="s">
        <v>1736</v>
      </c>
      <c r="P169" s="40"/>
      <c r="Q169" s="336" t="s">
        <v>1736</v>
      </c>
      <c r="R169" s="40">
        <v>0.61980539560317993</v>
      </c>
      <c r="S169" s="336" t="s">
        <v>436</v>
      </c>
      <c r="T169" s="40">
        <v>0.5648123025894165</v>
      </c>
      <c r="U169" s="336" t="s">
        <v>436</v>
      </c>
      <c r="V169" s="336" t="s">
        <v>851</v>
      </c>
      <c r="W169" s="336" t="s">
        <v>1741</v>
      </c>
      <c r="X169" s="40">
        <v>0.5264778733253479</v>
      </c>
      <c r="Y169" s="40"/>
      <c r="Z169" s="336" t="s">
        <v>1736</v>
      </c>
      <c r="AA169" s="40"/>
      <c r="AB169" s="336" t="s">
        <v>1736</v>
      </c>
      <c r="AC169" s="40">
        <v>0.5820084810256958</v>
      </c>
      <c r="AD169" s="336" t="s">
        <v>1741</v>
      </c>
      <c r="AE169" s="40">
        <v>0.5264778733253479</v>
      </c>
      <c r="AF169" s="336" t="s">
        <v>1741</v>
      </c>
      <c r="AG169" s="336" t="s">
        <v>851</v>
      </c>
      <c r="AH169" s="336" t="s">
        <v>1447</v>
      </c>
      <c r="AI169" s="40">
        <v>0.4904572069644928</v>
      </c>
      <c r="AJ169" s="40"/>
      <c r="AK169" s="336" t="s">
        <v>1736</v>
      </c>
      <c r="AL169" s="40"/>
      <c r="AM169" s="336" t="s">
        <v>1736</v>
      </c>
      <c r="AN169" s="40">
        <v>0.52481281757354736</v>
      </c>
      <c r="AO169" s="336" t="s">
        <v>1447</v>
      </c>
      <c r="AP169" s="40">
        <v>0.4904572069644928</v>
      </c>
      <c r="AQ169" s="336" t="s">
        <v>1447</v>
      </c>
      <c r="AR169" s="336" t="s">
        <v>851</v>
      </c>
      <c r="AS169" s="336" t="s">
        <v>1803</v>
      </c>
      <c r="AT169" s="40">
        <v>0.49410805106163025</v>
      </c>
      <c r="AU169" s="40"/>
      <c r="AV169" s="336" t="s">
        <v>1736</v>
      </c>
      <c r="AW169" s="40"/>
      <c r="AX169" s="336" t="s">
        <v>1736</v>
      </c>
      <c r="AY169" s="40">
        <v>0.52345061302185059</v>
      </c>
      <c r="AZ169" s="336" t="s">
        <v>1803</v>
      </c>
      <c r="BA169" s="40">
        <v>0.49410805106163025</v>
      </c>
      <c r="BB169" s="336" t="s">
        <v>1803</v>
      </c>
      <c r="BC169" s="336" t="s">
        <v>851</v>
      </c>
      <c r="BD169" s="336" t="s">
        <v>436</v>
      </c>
      <c r="BE169" s="40">
        <v>3.5490713119506836</v>
      </c>
      <c r="BF169" s="336" t="s">
        <v>827</v>
      </c>
      <c r="BG169" s="40">
        <v>3.1502320766448975</v>
      </c>
      <c r="BH169" s="336" t="s">
        <v>1447</v>
      </c>
      <c r="BI169" s="40">
        <v>5.2552704811096191</v>
      </c>
      <c r="BJ169" s="336" t="s">
        <v>1803</v>
      </c>
      <c r="BK169" s="40">
        <v>4.1233325004577637</v>
      </c>
      <c r="BL169" s="336" t="s">
        <v>851</v>
      </c>
      <c r="BM169" s="40">
        <v>3.6738317012786865</v>
      </c>
      <c r="BN169" s="336" t="s">
        <v>838</v>
      </c>
      <c r="BO169" s="336" t="s">
        <v>851</v>
      </c>
      <c r="BP169" s="336" t="s">
        <v>470</v>
      </c>
      <c r="BQ169" s="40">
        <v>8.2093430683016777E-3</v>
      </c>
      <c r="BR169" s="40">
        <v>7.3686395771801472E-3</v>
      </c>
      <c r="BS169" s="40">
        <v>7.5995810329914093E-3</v>
      </c>
      <c r="BT169" s="40">
        <v>7.8190751373767853E-3</v>
      </c>
      <c r="BU169" s="40">
        <v>7.2972276248037815E-3</v>
      </c>
      <c r="BV169" s="336" t="s">
        <v>851</v>
      </c>
      <c r="BW169" s="336" t="s">
        <v>470</v>
      </c>
      <c r="BX169" s="40">
        <v>1.0131515562534332E-2</v>
      </c>
      <c r="BY169" s="40">
        <v>9.7008505836129189E-3</v>
      </c>
      <c r="BZ169" s="40">
        <v>8.6809182539582253E-3</v>
      </c>
      <c r="CA169" s="40">
        <v>8.3659766241908073E-3</v>
      </c>
      <c r="CB169" s="40">
        <v>8.6410082876682281E-3</v>
      </c>
      <c r="CC169" s="336" t="s">
        <v>851</v>
      </c>
      <c r="CD169" s="336" t="s">
        <v>470</v>
      </c>
      <c r="CE169" s="40">
        <v>1.0214067995548248E-2</v>
      </c>
      <c r="CF169" s="40">
        <v>9.1963382437825203E-3</v>
      </c>
      <c r="CG169" s="40">
        <v>8.3921756595373154E-3</v>
      </c>
      <c r="CH169" s="40">
        <v>8.7615326046943665E-3</v>
      </c>
      <c r="CI169" s="40">
        <v>9.0025216341018677E-3</v>
      </c>
      <c r="CJ169" s="336" t="s">
        <v>851</v>
      </c>
      <c r="CK169" s="336" t="s">
        <v>470</v>
      </c>
      <c r="CL169" s="40">
        <v>8.7871551513671875E-3</v>
      </c>
      <c r="CM169" s="40">
        <v>8.2843899726867676E-3</v>
      </c>
      <c r="CN169" s="40">
        <v>8.1671141088008881E-3</v>
      </c>
      <c r="CO169" s="40">
        <v>8.0996043980121613E-3</v>
      </c>
      <c r="CP169" s="40">
        <v>7.3164217174053192E-3</v>
      </c>
      <c r="CQ169" s="336" t="s">
        <v>851</v>
      </c>
      <c r="CR169" s="40"/>
      <c r="CS169" s="40"/>
      <c r="CT169" s="40"/>
      <c r="CU169" s="40"/>
      <c r="CV169" s="40"/>
      <c r="CW169" s="336" t="s">
        <v>1737</v>
      </c>
      <c r="CX169" s="336" t="s">
        <v>851</v>
      </c>
      <c r="CY169" s="40"/>
      <c r="CZ169" s="40"/>
      <c r="DA169" s="40"/>
      <c r="DB169" s="40"/>
      <c r="DC169" s="40"/>
      <c r="DD169" s="336" t="s">
        <v>1737</v>
      </c>
      <c r="DE169" s="336" t="s">
        <v>851</v>
      </c>
      <c r="DF169" s="40"/>
      <c r="DG169" s="336" t="s">
        <v>1737</v>
      </c>
      <c r="DH169" s="336" t="s">
        <v>851</v>
      </c>
      <c r="DI169" s="336" t="s">
        <v>851</v>
      </c>
      <c r="DJ169" s="336">
        <v>9.8000000000000007</v>
      </c>
      <c r="DK169" s="336" t="s">
        <v>1738</v>
      </c>
      <c r="DL169" s="336" t="s">
        <v>851</v>
      </c>
      <c r="DM169" s="336" t="s">
        <v>851</v>
      </c>
      <c r="DN169" s="336" t="s">
        <v>470</v>
      </c>
      <c r="DO169" s="40">
        <v>5.7577021652832627E-4</v>
      </c>
      <c r="DP169" s="40">
        <v>1.8438555998727679E-3</v>
      </c>
      <c r="DQ169" s="40">
        <v>5.5081956088542938E-3</v>
      </c>
      <c r="DR169" s="40">
        <v>1.5274698380380869E-3</v>
      </c>
      <c r="DS169" s="40">
        <v>1.4246196486055851E-2</v>
      </c>
      <c r="DT169" s="336" t="s">
        <v>851</v>
      </c>
      <c r="DU169" s="336" t="s">
        <v>470</v>
      </c>
      <c r="DV169" s="40">
        <v>2.0999996922910213E-3</v>
      </c>
      <c r="DW169" s="40">
        <v>5.1333331502974033E-3</v>
      </c>
      <c r="DX169" s="40">
        <v>2.9999997932463884E-3</v>
      </c>
      <c r="DY169" s="40">
        <v>2.4000001139938831E-3</v>
      </c>
      <c r="DZ169" s="40">
        <v>-7.0000002160668373E-3</v>
      </c>
      <c r="EA169" s="336" t="s">
        <v>851</v>
      </c>
      <c r="EB169" s="336" t="s">
        <v>470</v>
      </c>
      <c r="EC169" s="40">
        <v>2.6309528038837016E-5</v>
      </c>
      <c r="ED169" s="40">
        <v>5.4717287421226501E-3</v>
      </c>
      <c r="EE169" s="40">
        <v>1.8535100389271975E-3</v>
      </c>
      <c r="EF169" s="40">
        <v>5.3652701899409294E-3</v>
      </c>
      <c r="EG169" s="40">
        <v>3.7466571666300297E-3</v>
      </c>
      <c r="EH169" s="336" t="s">
        <v>851</v>
      </c>
      <c r="EI169" s="336" t="s">
        <v>470</v>
      </c>
      <c r="EJ169" s="40">
        <v>2.0530018955469131E-3</v>
      </c>
      <c r="EK169" s="40">
        <v>2.0704155322164297E-3</v>
      </c>
      <c r="EL169" s="40">
        <v>1.2409227201715112E-4</v>
      </c>
      <c r="EM169" s="40">
        <v>-3.709936048835516E-3</v>
      </c>
      <c r="EN169" s="40">
        <v>-5.5026458576321602E-3</v>
      </c>
      <c r="EO169" s="336" t="s">
        <v>851</v>
      </c>
      <c r="EP169" s="336" t="s">
        <v>851</v>
      </c>
      <c r="EQ169" s="336" t="s">
        <v>851</v>
      </c>
      <c r="ER169" s="40">
        <v>0.66069999999999995</v>
      </c>
      <c r="ES169" s="336" t="s">
        <v>1739</v>
      </c>
      <c r="ET169" s="336" t="s">
        <v>851</v>
      </c>
      <c r="EU169" s="336" t="s">
        <v>851</v>
      </c>
      <c r="EV169" s="40">
        <v>0.77159999999999995</v>
      </c>
      <c r="EW169" s="336" t="s">
        <v>1739</v>
      </c>
      <c r="EX169" s="336" t="s">
        <v>851</v>
      </c>
      <c r="EY169" s="336" t="s">
        <v>851</v>
      </c>
      <c r="EZ169" s="40">
        <v>0.54649999999999999</v>
      </c>
      <c r="FA169" s="336" t="s">
        <v>1739</v>
      </c>
      <c r="FB169" s="336" t="s">
        <v>851</v>
      </c>
      <c r="FC169" s="40">
        <v>-3.9717447012662888E-2</v>
      </c>
      <c r="FD169" s="40">
        <v>-3.2910261303186417E-2</v>
      </c>
      <c r="FE169" s="40">
        <v>-2.0629474893212318E-2</v>
      </c>
      <c r="FF169" s="40">
        <v>-2.1360820159316063E-2</v>
      </c>
      <c r="FG169" s="40">
        <v>-3.4579474478960037E-2</v>
      </c>
      <c r="FH169" s="336" t="s">
        <v>838</v>
      </c>
      <c r="FI169" s="336" t="s">
        <v>851</v>
      </c>
      <c r="FJ169" s="40">
        <v>-3.9353802800178528E-2</v>
      </c>
      <c r="FK169" s="40">
        <v>-3.2302286475896835E-2</v>
      </c>
      <c r="FL169" s="40">
        <v>-1.9278168678283691E-2</v>
      </c>
      <c r="FM169" s="40">
        <v>-1.8269212916493416E-2</v>
      </c>
      <c r="FN169" s="40">
        <v>-3.336431086063385E-2</v>
      </c>
      <c r="FO169" s="336" t="s">
        <v>840</v>
      </c>
      <c r="FP169" s="336" t="s">
        <v>851</v>
      </c>
      <c r="FQ169" s="40">
        <v>0.86465394496917725</v>
      </c>
      <c r="FR169" s="336" t="s">
        <v>840</v>
      </c>
      <c r="FS169" s="336" t="s">
        <v>851</v>
      </c>
      <c r="FT169" s="336" t="s">
        <v>851</v>
      </c>
      <c r="FU169" s="40">
        <v>4.6061199158430099E-2</v>
      </c>
      <c r="FV169" s="40">
        <v>4.1997142136096954E-2</v>
      </c>
      <c r="FW169" s="40">
        <v>3.6717884242534637E-2</v>
      </c>
      <c r="FX169" s="40">
        <v>4.1901595890522003E-2</v>
      </c>
      <c r="FY169" s="40">
        <v>4.3795093894004822E-2</v>
      </c>
      <c r="FZ169" s="336" t="s">
        <v>840</v>
      </c>
      <c r="GA169" s="336" t="s">
        <v>851</v>
      </c>
      <c r="GB169" s="336" t="s">
        <v>851</v>
      </c>
      <c r="GC169" s="336" t="s">
        <v>851</v>
      </c>
      <c r="GD169" s="336" t="s">
        <v>851</v>
      </c>
      <c r="GE169" s="336" t="s">
        <v>851</v>
      </c>
      <c r="GF169" s="336" t="s">
        <v>851</v>
      </c>
      <c r="GG169" s="336" t="s">
        <v>851</v>
      </c>
      <c r="GH169" s="336" t="s">
        <v>851</v>
      </c>
      <c r="GI169" s="336" t="s">
        <v>851</v>
      </c>
      <c r="GJ169" s="336" t="s">
        <v>851</v>
      </c>
      <c r="GK169" s="40">
        <v>2034823</v>
      </c>
      <c r="GL169" s="40">
        <v>2042844</v>
      </c>
      <c r="GM169" s="40">
        <v>2048930</v>
      </c>
      <c r="GN169" s="40">
        <v>2053426</v>
      </c>
      <c r="GO169" s="40">
        <v>2057044</v>
      </c>
      <c r="GP169" s="40">
        <v>2060280</v>
      </c>
      <c r="GQ169" s="40">
        <v>2063132</v>
      </c>
      <c r="GR169" s="40">
        <v>2065408</v>
      </c>
      <c r="GS169" s="40">
        <v>2067309</v>
      </c>
      <c r="GT169" s="40">
        <v>2069030</v>
      </c>
      <c r="GU169" s="40">
        <v>2070737</v>
      </c>
      <c r="GV169" s="40">
        <v>2072484</v>
      </c>
      <c r="GW169" s="40">
        <v>2074275</v>
      </c>
      <c r="GX169" s="40">
        <v>2076065</v>
      </c>
      <c r="GY169" s="40">
        <v>2077780</v>
      </c>
      <c r="GZ169" s="40">
        <v>2079335</v>
      </c>
      <c r="HA169" s="40">
        <v>2080746</v>
      </c>
      <c r="HB169" s="40">
        <v>2081996</v>
      </c>
      <c r="HC169" s="40">
        <v>2082957</v>
      </c>
      <c r="HD169" s="40">
        <v>2083458</v>
      </c>
      <c r="HE169" s="40">
        <v>2083380</v>
      </c>
      <c r="HF169" s="40">
        <v>2083000</v>
      </c>
      <c r="HG169" s="40">
        <v>2081000</v>
      </c>
      <c r="HH169" s="40">
        <v>2079000</v>
      </c>
      <c r="HI169" s="40">
        <v>2077000</v>
      </c>
      <c r="HJ169" s="40">
        <v>2074000</v>
      </c>
      <c r="HK169" s="40">
        <v>2070000</v>
      </c>
      <c r="HL169" s="40">
        <v>2066000</v>
      </c>
      <c r="HM169" s="40">
        <v>2062000</v>
      </c>
      <c r="HN169" s="40">
        <v>2056000</v>
      </c>
      <c r="HO169" s="40">
        <v>2051000</v>
      </c>
      <c r="HP169" s="40">
        <v>2044000</v>
      </c>
      <c r="HQ169" s="40">
        <v>2038000</v>
      </c>
      <c r="HR169" s="40">
        <v>2030000</v>
      </c>
      <c r="HS169" s="40">
        <v>2023000</v>
      </c>
      <c r="HT169" s="40">
        <v>2014000</v>
      </c>
      <c r="HU169" s="40">
        <v>2006000</v>
      </c>
      <c r="HV169" s="40">
        <v>1996000</v>
      </c>
      <c r="HW169" s="40">
        <v>1987000</v>
      </c>
      <c r="HX169" s="40">
        <v>1977000</v>
      </c>
      <c r="HY169" s="40">
        <v>1967000</v>
      </c>
      <c r="HZ169" s="40">
        <v>1957000</v>
      </c>
      <c r="IA169" s="40">
        <v>1946000</v>
      </c>
      <c r="IB169" s="40">
        <v>1935000</v>
      </c>
      <c r="IC169" s="40">
        <v>1924000</v>
      </c>
      <c r="ID169" s="40">
        <v>1913000</v>
      </c>
      <c r="IE169" s="40">
        <v>1902000</v>
      </c>
      <c r="IF169" s="40">
        <v>1891000</v>
      </c>
      <c r="IG169" s="40">
        <v>1880000</v>
      </c>
      <c r="IH169" s="40">
        <v>1868000</v>
      </c>
      <c r="II169" s="40">
        <v>1857000</v>
      </c>
      <c r="IJ169" s="336" t="s">
        <v>851</v>
      </c>
      <c r="IK169" s="336" t="s">
        <v>851</v>
      </c>
      <c r="IL169" s="336" t="s">
        <v>851</v>
      </c>
      <c r="IM169" s="40">
        <v>6.7835219670087099E-4</v>
      </c>
      <c r="IN169" s="40">
        <v>6.0056569054722786E-4</v>
      </c>
      <c r="IO169" s="40">
        <v>4.6146981185302138E-4</v>
      </c>
      <c r="IP169" s="40">
        <v>2.4049452622421086E-4</v>
      </c>
      <c r="IQ169" s="40">
        <v>-3.7438461731653661E-5</v>
      </c>
      <c r="IR169" s="40">
        <v>-1.8241255020257086E-4</v>
      </c>
      <c r="IS169" s="40">
        <v>-9.6061488147825003E-4</v>
      </c>
      <c r="IT169" s="40">
        <v>-9.6153852064162493E-4</v>
      </c>
      <c r="IU169" s="40">
        <v>-9.6246396424248815E-4</v>
      </c>
      <c r="IV169" s="40">
        <v>-1.4454351039603353E-3</v>
      </c>
      <c r="IW169" s="40">
        <v>-1.9305024761706591E-3</v>
      </c>
      <c r="IX169" s="40">
        <v>-1.9342366140335798E-3</v>
      </c>
      <c r="IY169" s="40">
        <v>-1.9379850709810853E-3</v>
      </c>
      <c r="IZ169" s="40">
        <v>-2.9140380211174488E-3</v>
      </c>
      <c r="JA169" s="40">
        <v>-2.434868598356843E-3</v>
      </c>
      <c r="JB169" s="40">
        <v>-3.4188067074865103E-3</v>
      </c>
      <c r="JC169" s="40">
        <v>-2.9397376347333193E-3</v>
      </c>
      <c r="JD169" s="40">
        <v>-3.9331419393420219E-3</v>
      </c>
      <c r="JE169" s="40">
        <v>-3.454234916716814E-3</v>
      </c>
      <c r="JF169" s="40">
        <v>-4.4587641023099422E-3</v>
      </c>
      <c r="JG169" s="40">
        <v>-3.9801048114895821E-3</v>
      </c>
      <c r="JH169" s="40">
        <v>-4.9975118599832058E-3</v>
      </c>
      <c r="JI169" s="40">
        <v>-4.5192143879830837E-3</v>
      </c>
      <c r="JJ169" s="40">
        <v>-5.0454195588827133E-3</v>
      </c>
      <c r="JK169" s="40">
        <v>-5.0710048526525497E-3</v>
      </c>
      <c r="JL169" s="40">
        <v>-5.0968509167432785E-3</v>
      </c>
      <c r="JM169" s="40">
        <v>-5.6367046199738979E-3</v>
      </c>
      <c r="JN169" s="40">
        <v>-5.6686573661863804E-3</v>
      </c>
      <c r="JO169" s="40">
        <v>-5.7009742595255375E-3</v>
      </c>
      <c r="JP169" s="40">
        <v>-5.7336618192493916E-3</v>
      </c>
      <c r="JQ169" s="40">
        <v>-5.7667265646159649E-3</v>
      </c>
      <c r="JR169" s="40">
        <v>-5.8001745492219925E-3</v>
      </c>
      <c r="JS169" s="40">
        <v>-5.834012757986784E-3</v>
      </c>
      <c r="JT169" s="40">
        <v>-6.4034368842840195E-3</v>
      </c>
      <c r="JU169" s="40">
        <v>-5.9060575440526009E-3</v>
      </c>
      <c r="JV169" s="336" t="s">
        <v>1740</v>
      </c>
      <c r="JW169" s="336" t="s">
        <v>851</v>
      </c>
      <c r="JX169" s="336" t="s">
        <v>851</v>
      </c>
      <c r="JY169" s="336" t="s">
        <v>851</v>
      </c>
      <c r="JZ169" s="336" t="s">
        <v>851</v>
      </c>
      <c r="KA169" s="336" t="s">
        <v>1740</v>
      </c>
      <c r="KB169" s="40">
        <v>0.50035227608826904</v>
      </c>
      <c r="KC169" s="40">
        <v>0.50038688047459901</v>
      </c>
      <c r="KD169" s="40">
        <v>0.50037800264745902</v>
      </c>
      <c r="KE169" s="40">
        <v>0.50033534057592199</v>
      </c>
      <c r="KF169" s="40">
        <v>0.50027646345642696</v>
      </c>
      <c r="KG169" s="40">
        <v>0.50021167525847399</v>
      </c>
      <c r="KH169" s="40">
        <v>0.50014452657224295</v>
      </c>
      <c r="KI169" s="40">
        <v>0.50006942759470596</v>
      </c>
      <c r="KJ169" s="40">
        <v>0.49999158385581599</v>
      </c>
      <c r="KK169" s="40">
        <v>0.49990418042969503</v>
      </c>
      <c r="KL169" s="40">
        <v>0.49980663590843499</v>
      </c>
      <c r="KM169" s="40">
        <v>0.49970535358053397</v>
      </c>
      <c r="KN169" s="40">
        <v>0.499598783865013</v>
      </c>
      <c r="KO169" s="40">
        <v>0.49949214547437104</v>
      </c>
      <c r="KP169" s="40">
        <v>0.499379272817985</v>
      </c>
      <c r="KQ169" s="40">
        <v>0.49926855742945697</v>
      </c>
      <c r="KR169" s="40">
        <v>0.49915846284103504</v>
      </c>
      <c r="KS169" s="40">
        <v>0.49905088232609401</v>
      </c>
      <c r="KT169" s="40">
        <v>0.498944772053525</v>
      </c>
      <c r="KU169" s="40">
        <v>0.498844537088036</v>
      </c>
      <c r="KV169" s="40">
        <v>0.49875191754911197</v>
      </c>
      <c r="KW169" s="40">
        <v>0.49866098117595298</v>
      </c>
      <c r="KX169" s="40">
        <v>0.49858171623605602</v>
      </c>
      <c r="KY169" s="40">
        <v>0.49850748071501999</v>
      </c>
      <c r="KZ169" s="40">
        <v>0.49844062330557498</v>
      </c>
      <c r="LA169" s="40">
        <v>0.49838228012075497</v>
      </c>
      <c r="LB169" s="40">
        <v>0.498329259978187</v>
      </c>
      <c r="LC169" s="40">
        <v>0.49828858544817201</v>
      </c>
      <c r="LD169" s="40">
        <v>0.49825091174777597</v>
      </c>
      <c r="LE169" s="40">
        <v>0.49822489942309195</v>
      </c>
      <c r="LF169" s="40">
        <v>0.49820474198980397</v>
      </c>
      <c r="LG169" s="40">
        <v>0.49818898863031796</v>
      </c>
      <c r="LH169" s="40">
        <v>0.49818591790015998</v>
      </c>
      <c r="LI169" s="40">
        <v>0.49818669126616699</v>
      </c>
      <c r="LJ169" s="40">
        <v>0.49819648202931804</v>
      </c>
      <c r="LK169" s="40">
        <v>0.49821491564675296</v>
      </c>
      <c r="LL169" s="336" t="s">
        <v>851</v>
      </c>
      <c r="LM169" s="336" t="s">
        <v>851</v>
      </c>
      <c r="LN169" s="336" t="s">
        <v>1740</v>
      </c>
      <c r="LO169" s="40">
        <v>0.70640277862548828</v>
      </c>
      <c r="LP169" s="40">
        <v>0.70362889766693115</v>
      </c>
      <c r="LQ169" s="40">
        <v>0.70088940858840942</v>
      </c>
      <c r="LR169" s="40">
        <v>0.69812816381454468</v>
      </c>
      <c r="LS169" s="40">
        <v>0.69520962238311768</v>
      </c>
      <c r="LT169" s="40">
        <v>0.69212532043457031</v>
      </c>
      <c r="LU169" s="40">
        <v>0.68891024589538574</v>
      </c>
      <c r="LV169" s="40">
        <v>0.68572801351547241</v>
      </c>
      <c r="LW169" s="40">
        <v>0.68253970146179199</v>
      </c>
      <c r="LX169" s="40">
        <v>0.67934519052505493</v>
      </c>
      <c r="LY169" s="40">
        <v>0.67695271968841553</v>
      </c>
      <c r="LZ169" s="40">
        <v>0.67439615726470947</v>
      </c>
      <c r="MA169" s="40">
        <v>0.6723136305809021</v>
      </c>
      <c r="MB169" s="40">
        <v>0.67022305727005005</v>
      </c>
      <c r="MC169" s="40">
        <v>0.6687743067741394</v>
      </c>
      <c r="MD169" s="40">
        <v>0.6665041446685791</v>
      </c>
      <c r="ME169" s="40">
        <v>0.66487282514572144</v>
      </c>
      <c r="MF169" s="40">
        <v>0.66290479898452759</v>
      </c>
      <c r="MG169" s="40">
        <v>0.66108375787734985</v>
      </c>
      <c r="MH169" s="40">
        <v>0.65941673517227173</v>
      </c>
      <c r="MI169" s="40">
        <v>0.65789473056793213</v>
      </c>
      <c r="MJ169" s="40">
        <v>0.65553337335586548</v>
      </c>
      <c r="MK169" s="40">
        <v>0.65430861711502075</v>
      </c>
      <c r="ML169" s="40">
        <v>0.65223956108093262</v>
      </c>
      <c r="MM169" s="40">
        <v>0.65048050880432129</v>
      </c>
      <c r="MN169" s="40">
        <v>0.64870363473892212</v>
      </c>
      <c r="MO169" s="40">
        <v>0.64588654041290283</v>
      </c>
      <c r="MP169" s="40">
        <v>0.64337104558944702</v>
      </c>
      <c r="MQ169" s="40">
        <v>0.64031004905700684</v>
      </c>
      <c r="MR169" s="40">
        <v>0.63721412420272827</v>
      </c>
      <c r="MS169" s="40">
        <v>0.63355988264083862</v>
      </c>
      <c r="MT169" s="40">
        <v>0.62933754920959473</v>
      </c>
      <c r="MU169" s="40">
        <v>0.62506610155105591</v>
      </c>
      <c r="MV169" s="40">
        <v>0.62074470520019531</v>
      </c>
      <c r="MW169" s="40">
        <v>0.61616700887680054</v>
      </c>
      <c r="MX169" s="40">
        <v>0.61120086908340454</v>
      </c>
      <c r="MY169" s="336" t="s">
        <v>851</v>
      </c>
      <c r="MZ169" s="336" t="s">
        <v>1740</v>
      </c>
      <c r="NA169" s="40">
        <v>0.64579254388809204</v>
      </c>
      <c r="NB169" s="40">
        <v>0.64207786321640015</v>
      </c>
      <c r="NC169" s="40">
        <v>0.6389915943145752</v>
      </c>
      <c r="ND169" s="40">
        <v>0.63625174760818481</v>
      </c>
      <c r="NE169" s="40">
        <v>0.63338208198547363</v>
      </c>
      <c r="NF169" s="40">
        <v>0.63017547130584717</v>
      </c>
      <c r="NG169" s="40">
        <v>0.62698030471801758</v>
      </c>
      <c r="NH169" s="40">
        <v>0.62373858690261841</v>
      </c>
      <c r="NI169" s="40">
        <v>0.62000960111618042</v>
      </c>
      <c r="NJ169" s="40">
        <v>0.61675494909286499</v>
      </c>
      <c r="NK169" s="40">
        <v>0.61378979682922363</v>
      </c>
      <c r="NL169" s="40">
        <v>0.6111111044883728</v>
      </c>
      <c r="NM169" s="40">
        <v>0.60793805122375488</v>
      </c>
      <c r="NN169" s="40">
        <v>0.60572260618209839</v>
      </c>
      <c r="NO169" s="40">
        <v>0.60359925031661987</v>
      </c>
      <c r="NP169" s="40">
        <v>0.60117018222808838</v>
      </c>
      <c r="NQ169" s="40">
        <v>0.59931504726409912</v>
      </c>
      <c r="NR169" s="40">
        <v>0.59764474630355835</v>
      </c>
      <c r="NS169" s="40">
        <v>0.59605908393859863</v>
      </c>
      <c r="NT169" s="40">
        <v>0.59416705369949341</v>
      </c>
      <c r="NU169" s="40">
        <v>0.59235352277755737</v>
      </c>
      <c r="NV169" s="40">
        <v>0.58873379230499268</v>
      </c>
      <c r="NW169" s="40">
        <v>0.58717435598373413</v>
      </c>
      <c r="NX169" s="40">
        <v>0.58379465341567993</v>
      </c>
      <c r="NY169" s="40">
        <v>0.58067780733108521</v>
      </c>
      <c r="NZ169" s="40">
        <v>0.57702082395553589</v>
      </c>
      <c r="OA169" s="40">
        <v>0.57332652807235718</v>
      </c>
      <c r="OB169" s="40">
        <v>0.56885921955108643</v>
      </c>
      <c r="OC169" s="40">
        <v>0.56485790014266968</v>
      </c>
      <c r="OD169" s="40">
        <v>0.56081080436706543</v>
      </c>
      <c r="OE169" s="40">
        <v>0.55567169189453125</v>
      </c>
      <c r="OF169" s="40">
        <v>0.55099892616271973</v>
      </c>
      <c r="OG169" s="40">
        <v>0.54627180099487305</v>
      </c>
      <c r="OH169" s="40">
        <v>0.5414893627166748</v>
      </c>
      <c r="OI169" s="40">
        <v>0.53747326135635376</v>
      </c>
      <c r="OJ169" s="40">
        <v>0.53204095363616943</v>
      </c>
      <c r="OK169" s="336" t="s">
        <v>851</v>
      </c>
      <c r="OL169" s="336" t="s">
        <v>851</v>
      </c>
      <c r="OM169" s="336" t="s">
        <v>1740</v>
      </c>
      <c r="ON169" s="40">
        <v>0.64327919483184814</v>
      </c>
      <c r="OO169" s="40">
        <v>0.64212161302566528</v>
      </c>
      <c r="OP169" s="40">
        <v>0.64045560359954834</v>
      </c>
      <c r="OQ169" s="40">
        <v>0.63841164112091064</v>
      </c>
      <c r="OR169" s="40">
        <v>0.63618272542953491</v>
      </c>
      <c r="OS169" s="40">
        <v>0.63395059108734131</v>
      </c>
      <c r="OT169" s="40">
        <v>0.63178110122680664</v>
      </c>
      <c r="OU169" s="40">
        <v>0.62950503826141357</v>
      </c>
      <c r="OV169" s="40">
        <v>0.62770563364028931</v>
      </c>
      <c r="OW169" s="40">
        <v>0.62493979930877686</v>
      </c>
      <c r="OX169" s="40">
        <v>0.62295079231262207</v>
      </c>
      <c r="OY169" s="40">
        <v>0.62028986215591431</v>
      </c>
      <c r="OZ169" s="40">
        <v>0.61810261011123657</v>
      </c>
      <c r="PA169" s="40">
        <v>0.6149369478225708</v>
      </c>
      <c r="PB169" s="40">
        <v>0.61332684755325317</v>
      </c>
      <c r="PC169" s="40">
        <v>0.61043393611907959</v>
      </c>
      <c r="PD169" s="40">
        <v>0.60861057043075562</v>
      </c>
      <c r="PE169" s="40">
        <v>0.60696762800216675</v>
      </c>
      <c r="PF169" s="40">
        <v>0.60492610931396484</v>
      </c>
      <c r="PG169" s="40">
        <v>0.60405337810516357</v>
      </c>
      <c r="PH169" s="40">
        <v>0.60278052091598511</v>
      </c>
      <c r="PI169" s="40">
        <v>0.60119640827178955</v>
      </c>
      <c r="PJ169" s="40">
        <v>0.60070139169692993</v>
      </c>
      <c r="PK169" s="40">
        <v>0.59939604997634888</v>
      </c>
      <c r="PL169" s="40">
        <v>0.59787559509277344</v>
      </c>
      <c r="PM169" s="40">
        <v>0.5968480110168457</v>
      </c>
      <c r="PN169" s="40">
        <v>0.59427696466445923</v>
      </c>
      <c r="PO169" s="40">
        <v>0.59249740839004517</v>
      </c>
      <c r="PP169" s="40">
        <v>0.59018087387084961</v>
      </c>
      <c r="PQ169" s="40">
        <v>0.5873180627822876</v>
      </c>
      <c r="PR169" s="40">
        <v>0.58442234992980957</v>
      </c>
      <c r="PS169" s="40">
        <v>0.58044165372848511</v>
      </c>
      <c r="PT169" s="40">
        <v>0.57694339752197266</v>
      </c>
      <c r="PU169" s="40">
        <v>0.5728723406791687</v>
      </c>
      <c r="PV169" s="40">
        <v>0.56852251291275024</v>
      </c>
      <c r="PW169" s="40">
        <v>0.56381261348724365</v>
      </c>
      <c r="PX169" s="336" t="s">
        <v>851</v>
      </c>
      <c r="PY169" s="336" t="s">
        <v>851</v>
      </c>
      <c r="PZ169" s="40">
        <v>0.60509999999999997</v>
      </c>
      <c r="QA169" s="40">
        <v>0.60719999999999996</v>
      </c>
      <c r="QB169" s="40">
        <v>0.61370000000000002</v>
      </c>
      <c r="QC169" s="40">
        <v>0.61680000000000001</v>
      </c>
      <c r="QD169" s="40">
        <v>0.61929999999999996</v>
      </c>
      <c r="QE169" s="40">
        <v>0.62149999999999994</v>
      </c>
      <c r="QF169" s="40">
        <v>0.62729999999999997</v>
      </c>
      <c r="QG169" s="40">
        <v>0.63460000000000005</v>
      </c>
      <c r="QH169" s="40">
        <v>0.63919999999999999</v>
      </c>
      <c r="QI169" s="40">
        <v>0.64209999999999989</v>
      </c>
      <c r="QJ169" s="40">
        <v>0.64230000000000009</v>
      </c>
      <c r="QK169" s="40">
        <v>0.63859999999999995</v>
      </c>
      <c r="QL169" s="40">
        <v>0.64819999999999989</v>
      </c>
      <c r="QM169" s="40">
        <v>0.6522</v>
      </c>
      <c r="QN169" s="40">
        <v>0.64780000000000004</v>
      </c>
      <c r="QO169" s="40">
        <v>0.64379999999999993</v>
      </c>
      <c r="QP169" s="40">
        <v>0.65099999999999991</v>
      </c>
      <c r="QQ169" s="40">
        <v>0.65249999999999997</v>
      </c>
      <c r="QR169" s="40">
        <v>0.66069999999999995</v>
      </c>
      <c r="QS169" s="336" t="s">
        <v>851</v>
      </c>
      <c r="QT169" s="336" t="s">
        <v>851</v>
      </c>
      <c r="QU169" s="336" t="s">
        <v>851</v>
      </c>
      <c r="QV169" s="336" t="s">
        <v>851</v>
      </c>
      <c r="QW169" s="40">
        <v>1.2488739565014839E-2</v>
      </c>
      <c r="QX169" s="336" t="s">
        <v>851</v>
      </c>
      <c r="QY169" s="336" t="s">
        <v>851</v>
      </c>
      <c r="QZ169" s="336" t="s">
        <v>851</v>
      </c>
      <c r="RA169" s="336" t="s">
        <v>851</v>
      </c>
      <c r="RB169" s="336" t="s">
        <v>851</v>
      </c>
      <c r="RC169" s="336" t="s">
        <v>851</v>
      </c>
      <c r="RD169" s="336" t="s">
        <v>851</v>
      </c>
      <c r="RE169" s="336" t="s">
        <v>851</v>
      </c>
      <c r="RF169" s="40">
        <v>0.33</v>
      </c>
      <c r="RG169" s="40">
        <v>2018</v>
      </c>
      <c r="RH169" s="336" t="s">
        <v>840</v>
      </c>
      <c r="RI169" s="336" t="s">
        <v>851</v>
      </c>
      <c r="RJ169" s="40">
        <v>3.4000000000000002E-2</v>
      </c>
      <c r="RK169" s="40">
        <v>2018</v>
      </c>
      <c r="RL169" s="336" t="s">
        <v>840</v>
      </c>
      <c r="RM169" s="336" t="s">
        <v>851</v>
      </c>
      <c r="RN169" s="40">
        <v>7.0999999999999994E-2</v>
      </c>
      <c r="RO169" s="40">
        <v>2018</v>
      </c>
      <c r="RP169" s="336" t="s">
        <v>840</v>
      </c>
      <c r="RQ169" s="336" t="s">
        <v>851</v>
      </c>
      <c r="RR169" s="40">
        <v>0.17899999999999999</v>
      </c>
      <c r="RS169" s="40">
        <v>2018</v>
      </c>
      <c r="RT169" s="336" t="s">
        <v>840</v>
      </c>
      <c r="RU169" s="336" t="s">
        <v>851</v>
      </c>
      <c r="RV169" s="40">
        <v>0.21600000000000003</v>
      </c>
      <c r="RW169" s="40">
        <v>2018</v>
      </c>
      <c r="RX169" s="336" t="s">
        <v>840</v>
      </c>
      <c r="RY169" s="336" t="s">
        <v>851</v>
      </c>
      <c r="RZ169" s="336" t="s">
        <v>838</v>
      </c>
      <c r="SA169" s="40">
        <v>0.24706047773361206</v>
      </c>
      <c r="SB169" s="40">
        <v>0.25651225447654724</v>
      </c>
      <c r="SC169" s="40">
        <v>0.27306222915649414</v>
      </c>
      <c r="SD169" s="40">
        <v>0.27539050579071045</v>
      </c>
      <c r="SE169" s="40">
        <v>0.25328391790390015</v>
      </c>
      <c r="SF169" s="336" t="s">
        <v>851</v>
      </c>
      <c r="SG169" s="336" t="s">
        <v>851</v>
      </c>
      <c r="SH169" s="40">
        <v>0.22391316294670105</v>
      </c>
      <c r="SI169" s="40">
        <v>0.22821854054927826</v>
      </c>
      <c r="SJ169" s="40">
        <v>0.22974430024623871</v>
      </c>
      <c r="SK169" s="40">
        <v>0.22451899945735931</v>
      </c>
      <c r="SL169" s="40">
        <v>0.21253371238708496</v>
      </c>
      <c r="SM169" s="336" t="s">
        <v>840</v>
      </c>
      <c r="SN169" s="336" t="s">
        <v>851</v>
      </c>
      <c r="SO169" s="336" t="s">
        <v>851</v>
      </c>
      <c r="SP169" s="40">
        <v>2.330094575881958E-2</v>
      </c>
      <c r="SQ169" s="40">
        <v>2.4568166583776474E-2</v>
      </c>
      <c r="SR169" s="40">
        <v>1.7298383638262749E-2</v>
      </c>
      <c r="SS169" s="40">
        <v>1.0422373190522194E-2</v>
      </c>
      <c r="ST169" s="40">
        <v>-4.6379931271076202E-2</v>
      </c>
      <c r="SU169" s="336" t="s">
        <v>838</v>
      </c>
      <c r="SV169" s="336" t="s">
        <v>851</v>
      </c>
      <c r="SW169" s="336" t="s">
        <v>851</v>
      </c>
      <c r="SX169" s="40">
        <v>2.7844233438372612E-2</v>
      </c>
      <c r="SY169" s="40">
        <v>3.0737349763512611E-2</v>
      </c>
      <c r="SZ169" s="40">
        <v>2.5239840149879456E-2</v>
      </c>
      <c r="TA169" s="40">
        <v>2.7264896780252457E-2</v>
      </c>
      <c r="TB169" s="40">
        <v>3.124815970659256E-2</v>
      </c>
      <c r="TC169" s="336" t="s">
        <v>840</v>
      </c>
      <c r="TD169" s="336" t="s">
        <v>851</v>
      </c>
      <c r="TE169" s="336" t="s">
        <v>851</v>
      </c>
      <c r="TF169" s="336" t="s">
        <v>851</v>
      </c>
      <c r="TG169" s="40">
        <v>2.2174224257469177E-2</v>
      </c>
      <c r="TH169" s="40">
        <v>2.3410594090819359E-2</v>
      </c>
      <c r="TI169" s="40">
        <v>1.6449104994535446E-2</v>
      </c>
      <c r="TJ169" s="40">
        <v>1.0199825279414654E-2</v>
      </c>
      <c r="TK169" s="40">
        <v>-4.4373299926519394E-2</v>
      </c>
      <c r="TL169" s="336" t="s">
        <v>838</v>
      </c>
      <c r="TM169" s="336" t="s">
        <v>851</v>
      </c>
      <c r="TN169" s="336" t="s">
        <v>851</v>
      </c>
      <c r="TO169" s="336" t="s">
        <v>851</v>
      </c>
      <c r="TP169" s="40">
        <v>2.6406276971101761E-2</v>
      </c>
      <c r="TQ169" s="40">
        <v>2.9886748641729355E-2</v>
      </c>
      <c r="TR169" s="40">
        <v>2.4544928222894669E-2</v>
      </c>
      <c r="TS169" s="40">
        <v>2.6719097048044205E-2</v>
      </c>
      <c r="TT169" s="40">
        <v>3.1007664278149605E-2</v>
      </c>
      <c r="TU169" s="336" t="s">
        <v>840</v>
      </c>
      <c r="TV169" s="336" t="s">
        <v>851</v>
      </c>
      <c r="TW169" s="40">
        <v>5840</v>
      </c>
      <c r="TX169" s="336" t="s">
        <v>840</v>
      </c>
      <c r="TY169" s="336" t="s">
        <v>851</v>
      </c>
      <c r="TZ169" s="40">
        <v>5351.6171875</v>
      </c>
      <c r="UA169" s="336" t="s">
        <v>838</v>
      </c>
      <c r="UB169" s="336" t="s">
        <v>851</v>
      </c>
      <c r="UC169" s="40">
        <v>5334.2366626600397</v>
      </c>
      <c r="UD169" s="336" t="s">
        <v>840</v>
      </c>
      <c r="UE169" s="336" t="s">
        <v>851</v>
      </c>
      <c r="UF169" s="336" t="s">
        <v>851</v>
      </c>
      <c r="UG169" s="40">
        <v>0.20734302699565887</v>
      </c>
      <c r="UH169" s="40">
        <v>0.22360199689865112</v>
      </c>
      <c r="UI169" s="40">
        <v>0.25243276357650757</v>
      </c>
      <c r="UJ169" s="40">
        <v>0.25402969121932983</v>
      </c>
      <c r="UK169" s="40">
        <v>0.21870444715023041</v>
      </c>
      <c r="UL169" s="336" t="s">
        <v>838</v>
      </c>
      <c r="UM169" s="336" t="s">
        <v>851</v>
      </c>
      <c r="UN169" s="336" t="s">
        <v>851</v>
      </c>
      <c r="UO169" s="336" t="s">
        <v>851</v>
      </c>
      <c r="UP169" s="40">
        <v>0.18455936014652252</v>
      </c>
      <c r="UQ169" s="40">
        <v>0.19591625034809113</v>
      </c>
      <c r="UR169" s="40">
        <v>0.21046613156795502</v>
      </c>
      <c r="US169" s="40">
        <v>0.20624978840351105</v>
      </c>
      <c r="UT169" s="40">
        <v>0.17916940152645111</v>
      </c>
      <c r="UU169" s="336" t="s">
        <v>840</v>
      </c>
    </row>
    <row r="170" spans="1:567">
      <c r="A170" s="336" t="s">
        <v>517</v>
      </c>
      <c r="B170" s="336" t="s">
        <v>199</v>
      </c>
      <c r="C170" s="336" t="s">
        <v>354</v>
      </c>
      <c r="D170" s="40">
        <v>3.9786387234926224E-2</v>
      </c>
      <c r="E170" s="336" t="s">
        <v>470</v>
      </c>
      <c r="F170" s="40">
        <v>4.46503646671772E-2</v>
      </c>
      <c r="G170" s="336" t="s">
        <v>470</v>
      </c>
      <c r="H170" s="40">
        <v>4.414917528629303E-2</v>
      </c>
      <c r="I170" s="336" t="s">
        <v>470</v>
      </c>
      <c r="J170" s="40">
        <v>4.1827131062746048E-2</v>
      </c>
      <c r="K170" s="336" t="s">
        <v>470</v>
      </c>
      <c r="L170" s="336" t="s">
        <v>470</v>
      </c>
      <c r="M170" s="40">
        <v>0.55448776483535767</v>
      </c>
      <c r="N170" s="40"/>
      <c r="O170" s="336" t="s">
        <v>1736</v>
      </c>
      <c r="P170" s="40"/>
      <c r="Q170" s="336" t="s">
        <v>1736</v>
      </c>
      <c r="R170" s="40"/>
      <c r="S170" s="336" t="s">
        <v>1736</v>
      </c>
      <c r="T170" s="40"/>
      <c r="U170" s="336" t="s">
        <v>1736</v>
      </c>
      <c r="V170" s="336" t="s">
        <v>851</v>
      </c>
      <c r="W170" s="336" t="s">
        <v>470</v>
      </c>
      <c r="X170" s="40">
        <v>0.55226528644561768</v>
      </c>
      <c r="Y170" s="40"/>
      <c r="Z170" s="336" t="s">
        <v>1736</v>
      </c>
      <c r="AA170" s="40"/>
      <c r="AB170" s="336" t="s">
        <v>1736</v>
      </c>
      <c r="AC170" s="40"/>
      <c r="AD170" s="336" t="s">
        <v>1736</v>
      </c>
      <c r="AE170" s="40"/>
      <c r="AF170" s="336" t="s">
        <v>1736</v>
      </c>
      <c r="AG170" s="336" t="s">
        <v>851</v>
      </c>
      <c r="AH170" s="336" t="s">
        <v>470</v>
      </c>
      <c r="AI170" s="40">
        <v>0.55033010244369507</v>
      </c>
      <c r="AJ170" s="40"/>
      <c r="AK170" s="336" t="s">
        <v>1736</v>
      </c>
      <c r="AL170" s="40"/>
      <c r="AM170" s="336" t="s">
        <v>1736</v>
      </c>
      <c r="AN170" s="40"/>
      <c r="AO170" s="336" t="s">
        <v>1736</v>
      </c>
      <c r="AP170" s="40"/>
      <c r="AQ170" s="336" t="s">
        <v>1736</v>
      </c>
      <c r="AR170" s="336" t="s">
        <v>851</v>
      </c>
      <c r="AS170" s="336" t="s">
        <v>470</v>
      </c>
      <c r="AT170" s="40">
        <v>0.5560491681098938</v>
      </c>
      <c r="AU170" s="40"/>
      <c r="AV170" s="336" t="s">
        <v>1736</v>
      </c>
      <c r="AW170" s="40"/>
      <c r="AX170" s="336" t="s">
        <v>1736</v>
      </c>
      <c r="AY170" s="40"/>
      <c r="AZ170" s="336" t="s">
        <v>1736</v>
      </c>
      <c r="BA170" s="40"/>
      <c r="BB170" s="336" t="s">
        <v>1736</v>
      </c>
      <c r="BC170" s="336" t="s">
        <v>851</v>
      </c>
      <c r="BD170" s="336" t="s">
        <v>470</v>
      </c>
      <c r="BE170" s="40">
        <v>3.0543386936187744</v>
      </c>
      <c r="BF170" s="336" t="s">
        <v>470</v>
      </c>
      <c r="BG170" s="40">
        <v>4.0604763031005859</v>
      </c>
      <c r="BH170" s="336" t="s">
        <v>470</v>
      </c>
      <c r="BI170" s="40">
        <v>4.4199590682983398</v>
      </c>
      <c r="BJ170" s="336" t="s">
        <v>470</v>
      </c>
      <c r="BK170" s="40">
        <v>5.0964579582214355</v>
      </c>
      <c r="BL170" s="336" t="s">
        <v>851</v>
      </c>
      <c r="BM170" s="40">
        <v>2.5403203964233398</v>
      </c>
      <c r="BN170" s="336" t="s">
        <v>470</v>
      </c>
      <c r="BO170" s="336" t="s">
        <v>851</v>
      </c>
      <c r="BP170" s="336" t="s">
        <v>470</v>
      </c>
      <c r="BQ170" s="40">
        <v>5.4633389227092266E-3</v>
      </c>
      <c r="BR170" s="40">
        <v>4.874122329056263E-3</v>
      </c>
      <c r="BS170" s="40">
        <v>4.7387173399329185E-3</v>
      </c>
      <c r="BT170" s="40">
        <v>4.0320712141692638E-3</v>
      </c>
      <c r="BU170" s="40">
        <v>4.0320581756532192E-3</v>
      </c>
      <c r="BV170" s="336" t="s">
        <v>851</v>
      </c>
      <c r="BW170" s="336" t="s">
        <v>470</v>
      </c>
      <c r="BX170" s="40">
        <v>6.6169267520308495E-3</v>
      </c>
      <c r="BY170" s="40">
        <v>6.0194586403667927E-3</v>
      </c>
      <c r="BZ170" s="40">
        <v>5.7810433208942413E-3</v>
      </c>
      <c r="CA170" s="40">
        <v>5.6933793239295483E-3</v>
      </c>
      <c r="CB170" s="40">
        <v>5.7845008559525013E-3</v>
      </c>
      <c r="CC170" s="336" t="s">
        <v>851</v>
      </c>
      <c r="CD170" s="336" t="s">
        <v>470</v>
      </c>
      <c r="CE170" s="40">
        <v>6.0282209888100624E-3</v>
      </c>
      <c r="CF170" s="40">
        <v>5.7438574731349945E-3</v>
      </c>
      <c r="CG170" s="40">
        <v>5.7322676293551922E-3</v>
      </c>
      <c r="CH170" s="40">
        <v>5.8233737945556641E-3</v>
      </c>
      <c r="CI170" s="40">
        <v>5.5761244148015976E-3</v>
      </c>
      <c r="CJ170" s="336" t="s">
        <v>851</v>
      </c>
      <c r="CK170" s="336" t="s">
        <v>470</v>
      </c>
      <c r="CL170" s="40">
        <v>5.7923928834497929E-3</v>
      </c>
      <c r="CM170" s="40">
        <v>5.6811533868312836E-3</v>
      </c>
      <c r="CN170" s="40">
        <v>5.6940866634249687E-3</v>
      </c>
      <c r="CO170" s="40">
        <v>5.5781658738851547E-3</v>
      </c>
      <c r="CP170" s="40">
        <v>5.5760461837053299E-3</v>
      </c>
      <c r="CQ170" s="336" t="s">
        <v>851</v>
      </c>
      <c r="CR170" s="40"/>
      <c r="CS170" s="40"/>
      <c r="CT170" s="40"/>
      <c r="CU170" s="40"/>
      <c r="CV170" s="40"/>
      <c r="CW170" s="336" t="s">
        <v>1737</v>
      </c>
      <c r="CX170" s="336" t="s">
        <v>851</v>
      </c>
      <c r="CY170" s="40"/>
      <c r="CZ170" s="40"/>
      <c r="DA170" s="40"/>
      <c r="DB170" s="40"/>
      <c r="DC170" s="40"/>
      <c r="DD170" s="336" t="s">
        <v>1737</v>
      </c>
      <c r="DE170" s="336" t="s">
        <v>851</v>
      </c>
      <c r="DF170" s="40"/>
      <c r="DG170" s="336" t="s">
        <v>1737</v>
      </c>
      <c r="DH170" s="336" t="s">
        <v>851</v>
      </c>
      <c r="DI170" s="336" t="s">
        <v>851</v>
      </c>
      <c r="DJ170" s="336" t="s">
        <v>851</v>
      </c>
      <c r="DK170" s="336" t="s">
        <v>1737</v>
      </c>
      <c r="DL170" s="336" t="s">
        <v>851</v>
      </c>
      <c r="DM170" s="336" t="s">
        <v>851</v>
      </c>
      <c r="DN170" s="336" t="s">
        <v>470</v>
      </c>
      <c r="DO170" s="40">
        <v>2.6685080956667662E-3</v>
      </c>
      <c r="DP170" s="40">
        <v>3.2482023816555738E-3</v>
      </c>
      <c r="DQ170" s="40">
        <v>-2.6227673515677452E-5</v>
      </c>
      <c r="DR170" s="40">
        <v>-5.4957056418061256E-3</v>
      </c>
      <c r="DS170" s="40">
        <v>1.0799197480082512E-2</v>
      </c>
      <c r="DT170" s="336" t="s">
        <v>851</v>
      </c>
      <c r="DU170" s="336" t="s">
        <v>470</v>
      </c>
      <c r="DV170" s="40">
        <v>3.7750001065433025E-3</v>
      </c>
      <c r="DW170" s="40">
        <v>3.1333332881331444E-3</v>
      </c>
      <c r="DX170" s="40">
        <v>-5.0000118790194392E-5</v>
      </c>
      <c r="DY170" s="40">
        <v>1.8999999156221747E-3</v>
      </c>
      <c r="DZ170" s="40">
        <v>2.0000000949949026E-3</v>
      </c>
      <c r="EA170" s="336" t="s">
        <v>851</v>
      </c>
      <c r="EB170" s="336" t="s">
        <v>470</v>
      </c>
      <c r="EC170" s="40">
        <v>3.5477709025144577E-3</v>
      </c>
      <c r="ED170" s="40">
        <v>2.897999482229352E-3</v>
      </c>
      <c r="EE170" s="40">
        <v>-1.2229772983118892E-3</v>
      </c>
      <c r="EF170" s="40">
        <v>5.1962067373096943E-3</v>
      </c>
      <c r="EG170" s="40">
        <v>7.5013483874499798E-3</v>
      </c>
      <c r="EH170" s="336" t="s">
        <v>851</v>
      </c>
      <c r="EI170" s="336" t="s">
        <v>470</v>
      </c>
      <c r="EJ170" s="40">
        <v>3.8668853230774403E-3</v>
      </c>
      <c r="EK170" s="40">
        <v>2.8925032820552588E-3</v>
      </c>
      <c r="EL170" s="40">
        <v>3.3319739159196615E-3</v>
      </c>
      <c r="EM170" s="40">
        <v>4.8540206626057625E-3</v>
      </c>
      <c r="EN170" s="40">
        <v>6.3185812905430794E-4</v>
      </c>
      <c r="EO170" s="336" t="s">
        <v>851</v>
      </c>
      <c r="EP170" s="336" t="s">
        <v>851</v>
      </c>
      <c r="EQ170" s="336" t="s">
        <v>851</v>
      </c>
      <c r="ER170" s="40"/>
      <c r="ES170" s="336" t="s">
        <v>1737</v>
      </c>
      <c r="ET170" s="336" t="s">
        <v>851</v>
      </c>
      <c r="EU170" s="336" t="s">
        <v>851</v>
      </c>
      <c r="EV170" s="40"/>
      <c r="EW170" s="336" t="s">
        <v>1737</v>
      </c>
      <c r="EX170" s="336" t="s">
        <v>851</v>
      </c>
      <c r="EY170" s="336" t="s">
        <v>851</v>
      </c>
      <c r="EZ170" s="40"/>
      <c r="FA170" s="336" t="s">
        <v>1737</v>
      </c>
      <c r="FB170" s="336" t="s">
        <v>851</v>
      </c>
      <c r="FC170" s="40"/>
      <c r="FD170" s="40"/>
      <c r="FE170" s="40"/>
      <c r="FF170" s="40"/>
      <c r="FG170" s="40"/>
      <c r="FH170" s="336" t="s">
        <v>1737</v>
      </c>
      <c r="FI170" s="336" t="s">
        <v>851</v>
      </c>
      <c r="FJ170" s="40"/>
      <c r="FK170" s="40"/>
      <c r="FL170" s="40"/>
      <c r="FM170" s="40"/>
      <c r="FN170" s="40"/>
      <c r="FO170" s="336" t="s">
        <v>1737</v>
      </c>
      <c r="FP170" s="336" t="s">
        <v>851</v>
      </c>
      <c r="FQ170" s="40"/>
      <c r="FR170" s="336" t="s">
        <v>1737</v>
      </c>
      <c r="FS170" s="336" t="s">
        <v>851</v>
      </c>
      <c r="FT170" s="336" t="s">
        <v>851</v>
      </c>
      <c r="FU170" s="40"/>
      <c r="FV170" s="40"/>
      <c r="FW170" s="40"/>
      <c r="FX170" s="40"/>
      <c r="FY170" s="40"/>
      <c r="FZ170" s="336" t="s">
        <v>1737</v>
      </c>
      <c r="GA170" s="336" t="s">
        <v>851</v>
      </c>
      <c r="GB170" s="336" t="s">
        <v>851</v>
      </c>
      <c r="GC170" s="336" t="s">
        <v>851</v>
      </c>
      <c r="GD170" s="336" t="s">
        <v>851</v>
      </c>
      <c r="GE170" s="336" t="s">
        <v>851</v>
      </c>
      <c r="GF170" s="336" t="s">
        <v>851</v>
      </c>
      <c r="GG170" s="336" t="s">
        <v>851</v>
      </c>
      <c r="GH170" s="336" t="s">
        <v>851</v>
      </c>
      <c r="GI170" s="336" t="s">
        <v>851</v>
      </c>
      <c r="GJ170" s="336" t="s">
        <v>851</v>
      </c>
      <c r="GK170" s="40">
        <v>57453</v>
      </c>
      <c r="GL170" s="40">
        <v>58319</v>
      </c>
      <c r="GM170" s="40">
        <v>58412</v>
      </c>
      <c r="GN170" s="40">
        <v>57954</v>
      </c>
      <c r="GO170" s="40">
        <v>57240</v>
      </c>
      <c r="GP170" s="40">
        <v>56547</v>
      </c>
      <c r="GQ170" s="40">
        <v>55886</v>
      </c>
      <c r="GR170" s="40">
        <v>55215</v>
      </c>
      <c r="GS170" s="40">
        <v>54621</v>
      </c>
      <c r="GT170" s="40">
        <v>54194</v>
      </c>
      <c r="GU170" s="40">
        <v>53971</v>
      </c>
      <c r="GV170" s="40">
        <v>54013</v>
      </c>
      <c r="GW170" s="40">
        <v>54306</v>
      </c>
      <c r="GX170" s="40">
        <v>54786</v>
      </c>
      <c r="GY170" s="40">
        <v>55301</v>
      </c>
      <c r="GZ170" s="40">
        <v>55779</v>
      </c>
      <c r="HA170" s="40">
        <v>56187</v>
      </c>
      <c r="HB170" s="40">
        <v>56553</v>
      </c>
      <c r="HC170" s="40">
        <v>56889</v>
      </c>
      <c r="HD170" s="40">
        <v>57213</v>
      </c>
      <c r="HE170" s="40">
        <v>57557</v>
      </c>
      <c r="HF170" s="40">
        <v>58000</v>
      </c>
      <c r="HG170" s="40">
        <v>58000</v>
      </c>
      <c r="HH170" s="40">
        <v>59000</v>
      </c>
      <c r="HI170" s="40">
        <v>59000</v>
      </c>
      <c r="HJ170" s="40">
        <v>59000</v>
      </c>
      <c r="HK170" s="40">
        <v>60000</v>
      </c>
      <c r="HL170" s="40">
        <v>60000</v>
      </c>
      <c r="HM170" s="40">
        <v>60000</v>
      </c>
      <c r="HN170" s="40">
        <v>61000</v>
      </c>
      <c r="HO170" s="40">
        <v>61000</v>
      </c>
      <c r="HP170" s="40">
        <v>61000</v>
      </c>
      <c r="HQ170" s="40">
        <v>62000</v>
      </c>
      <c r="HR170" s="40">
        <v>62000</v>
      </c>
      <c r="HS170" s="40">
        <v>62000</v>
      </c>
      <c r="HT170" s="40">
        <v>62000</v>
      </c>
      <c r="HU170" s="40">
        <v>63000</v>
      </c>
      <c r="HV170" s="40">
        <v>63000</v>
      </c>
      <c r="HW170" s="40">
        <v>63000</v>
      </c>
      <c r="HX170" s="40">
        <v>63000</v>
      </c>
      <c r="HY170" s="40">
        <v>63000</v>
      </c>
      <c r="HZ170" s="40">
        <v>63000</v>
      </c>
      <c r="IA170" s="40">
        <v>63000</v>
      </c>
      <c r="IB170" s="40">
        <v>63000</v>
      </c>
      <c r="IC170" s="40">
        <v>63000</v>
      </c>
      <c r="ID170" s="40">
        <v>63000</v>
      </c>
      <c r="IE170" s="40">
        <v>63000</v>
      </c>
      <c r="IF170" s="40">
        <v>62000</v>
      </c>
      <c r="IG170" s="40">
        <v>62000</v>
      </c>
      <c r="IH170" s="40">
        <v>62000</v>
      </c>
      <c r="II170" s="40">
        <v>62000</v>
      </c>
      <c r="IJ170" s="336" t="s">
        <v>851</v>
      </c>
      <c r="IK170" s="336" t="s">
        <v>851</v>
      </c>
      <c r="IL170" s="336" t="s">
        <v>851</v>
      </c>
      <c r="IM170" s="40">
        <v>7.2879591025412083E-3</v>
      </c>
      <c r="IN170" s="40">
        <v>6.4928382635116577E-3</v>
      </c>
      <c r="IO170" s="40">
        <v>5.9237494133412838E-3</v>
      </c>
      <c r="IP170" s="40">
        <v>5.679144524037838E-3</v>
      </c>
      <c r="IQ170" s="40">
        <v>5.9946156106889248E-3</v>
      </c>
      <c r="IR170" s="40">
        <v>7.667249534279108E-3</v>
      </c>
      <c r="IS170" s="40">
        <v>0</v>
      </c>
      <c r="IT170" s="40">
        <v>1.7094433307647705E-2</v>
      </c>
      <c r="IU170" s="40">
        <v>0</v>
      </c>
      <c r="IV170" s="40">
        <v>0</v>
      </c>
      <c r="IW170" s="40">
        <v>1.6807118430733681E-2</v>
      </c>
      <c r="IX170" s="40">
        <v>0</v>
      </c>
      <c r="IY170" s="40">
        <v>0</v>
      </c>
      <c r="IZ170" s="40">
        <v>1.6529301181435585E-2</v>
      </c>
      <c r="JA170" s="40">
        <v>0</v>
      </c>
      <c r="JB170" s="40">
        <v>0</v>
      </c>
      <c r="JC170" s="40">
        <v>1.6260521486401558E-2</v>
      </c>
      <c r="JD170" s="40">
        <v>0</v>
      </c>
      <c r="JE170" s="40">
        <v>0</v>
      </c>
      <c r="JF170" s="40">
        <v>0</v>
      </c>
      <c r="JG170" s="40">
        <v>1.600034162402153E-2</v>
      </c>
      <c r="JH170" s="40">
        <v>0</v>
      </c>
      <c r="JI170" s="40">
        <v>0</v>
      </c>
      <c r="JJ170" s="40">
        <v>0</v>
      </c>
      <c r="JK170" s="40">
        <v>0</v>
      </c>
      <c r="JL170" s="40">
        <v>0</v>
      </c>
      <c r="JM170" s="40">
        <v>0</v>
      </c>
      <c r="JN170" s="40">
        <v>0</v>
      </c>
      <c r="JO170" s="40">
        <v>0</v>
      </c>
      <c r="JP170" s="40">
        <v>0</v>
      </c>
      <c r="JQ170" s="40">
        <v>0</v>
      </c>
      <c r="JR170" s="40">
        <v>-1.600034162402153E-2</v>
      </c>
      <c r="JS170" s="40">
        <v>0</v>
      </c>
      <c r="JT170" s="40">
        <v>0</v>
      </c>
      <c r="JU170" s="40">
        <v>0</v>
      </c>
      <c r="JV170" s="336" t="s">
        <v>1740</v>
      </c>
      <c r="JW170" s="336" t="s">
        <v>851</v>
      </c>
      <c r="JX170" s="336" t="s">
        <v>851</v>
      </c>
      <c r="JY170" s="336" t="s">
        <v>851</v>
      </c>
      <c r="JZ170" s="336" t="s">
        <v>851</v>
      </c>
      <c r="KA170" s="336" t="s">
        <v>470</v>
      </c>
      <c r="KB170" s="40">
        <v>0.5</v>
      </c>
      <c r="KC170" s="40">
        <v>0.5</v>
      </c>
      <c r="KD170" s="40">
        <v>0.5</v>
      </c>
      <c r="KE170" s="40">
        <v>0.5</v>
      </c>
      <c r="KF170" s="40">
        <v>0.5</v>
      </c>
      <c r="KG170" s="40">
        <v>0.5</v>
      </c>
      <c r="KH170" s="40">
        <v>0.5</v>
      </c>
      <c r="KI170" s="40">
        <v>0.5</v>
      </c>
      <c r="KJ170" s="40">
        <v>0.5</v>
      </c>
      <c r="KK170" s="40">
        <v>0.5</v>
      </c>
      <c r="KL170" s="40">
        <v>0.5</v>
      </c>
      <c r="KM170" s="40">
        <v>0.5</v>
      </c>
      <c r="KN170" s="40">
        <v>0.5</v>
      </c>
      <c r="KO170" s="40">
        <v>0.5</v>
      </c>
      <c r="KP170" s="40">
        <v>0.5</v>
      </c>
      <c r="KQ170" s="40">
        <v>0.5</v>
      </c>
      <c r="KR170" s="40">
        <v>0.5</v>
      </c>
      <c r="KS170" s="40">
        <v>0.5</v>
      </c>
      <c r="KT170" s="40">
        <v>0.5</v>
      </c>
      <c r="KU170" s="40">
        <v>0.5</v>
      </c>
      <c r="KV170" s="40">
        <v>0.5</v>
      </c>
      <c r="KW170" s="40">
        <v>0.5</v>
      </c>
      <c r="KX170" s="40">
        <v>0.5</v>
      </c>
      <c r="KY170" s="40">
        <v>0.5</v>
      </c>
      <c r="KZ170" s="40">
        <v>0.5</v>
      </c>
      <c r="LA170" s="40">
        <v>0.5</v>
      </c>
      <c r="LB170" s="40">
        <v>0.5</v>
      </c>
      <c r="LC170" s="40">
        <v>0.5</v>
      </c>
      <c r="LD170" s="40">
        <v>0.5</v>
      </c>
      <c r="LE170" s="40">
        <v>0.5</v>
      </c>
      <c r="LF170" s="40">
        <v>0.5</v>
      </c>
      <c r="LG170" s="40">
        <v>0.5</v>
      </c>
      <c r="LH170" s="40">
        <v>0.5</v>
      </c>
      <c r="LI170" s="40">
        <v>0.5</v>
      </c>
      <c r="LJ170" s="40">
        <v>0.5</v>
      </c>
      <c r="LK170" s="40">
        <v>0.5</v>
      </c>
      <c r="LL170" s="336" t="s">
        <v>851</v>
      </c>
      <c r="LM170" s="336" t="s">
        <v>851</v>
      </c>
      <c r="LN170" s="336" t="s">
        <v>1737</v>
      </c>
      <c r="LO170" s="40"/>
      <c r="LP170" s="40"/>
      <c r="LQ170" s="40"/>
      <c r="LR170" s="40"/>
      <c r="LS170" s="40"/>
      <c r="LT170" s="40"/>
      <c r="LU170" s="40"/>
      <c r="LV170" s="40"/>
      <c r="LW170" s="40"/>
      <c r="LX170" s="40"/>
      <c r="LY170" s="40"/>
      <c r="LZ170" s="40"/>
      <c r="MA170" s="40"/>
      <c r="MB170" s="40"/>
      <c r="MC170" s="40"/>
      <c r="MD170" s="40"/>
      <c r="ME170" s="40"/>
      <c r="MF170" s="40"/>
      <c r="MG170" s="40"/>
      <c r="MH170" s="40"/>
      <c r="MI170" s="40"/>
      <c r="MJ170" s="40"/>
      <c r="MK170" s="40"/>
      <c r="ML170" s="40"/>
      <c r="MM170" s="40"/>
      <c r="MN170" s="40"/>
      <c r="MO170" s="40"/>
      <c r="MP170" s="40"/>
      <c r="MQ170" s="40"/>
      <c r="MR170" s="40"/>
      <c r="MS170" s="40"/>
      <c r="MT170" s="40"/>
      <c r="MU170" s="40"/>
      <c r="MV170" s="40"/>
      <c r="MW170" s="40"/>
      <c r="MX170" s="40"/>
      <c r="MY170" s="336" t="s">
        <v>851</v>
      </c>
      <c r="MZ170" s="336" t="s">
        <v>1737</v>
      </c>
      <c r="NA170" s="40"/>
      <c r="NB170" s="40"/>
      <c r="NC170" s="40"/>
      <c r="ND170" s="40"/>
      <c r="NE170" s="40"/>
      <c r="NF170" s="40"/>
      <c r="NG170" s="40"/>
      <c r="NH170" s="40"/>
      <c r="NI170" s="40"/>
      <c r="NJ170" s="40"/>
      <c r="NK170" s="40"/>
      <c r="NL170" s="40"/>
      <c r="NM170" s="40"/>
      <c r="NN170" s="40"/>
      <c r="NO170" s="40"/>
      <c r="NP170" s="40"/>
      <c r="NQ170" s="40"/>
      <c r="NR170" s="40"/>
      <c r="NS170" s="40"/>
      <c r="NT170" s="40"/>
      <c r="NU170" s="40"/>
      <c r="NV170" s="40"/>
      <c r="NW170" s="40"/>
      <c r="NX170" s="40"/>
      <c r="NY170" s="40"/>
      <c r="NZ170" s="40"/>
      <c r="OA170" s="40"/>
      <c r="OB170" s="40"/>
      <c r="OC170" s="40"/>
      <c r="OD170" s="40"/>
      <c r="OE170" s="40"/>
      <c r="OF170" s="40"/>
      <c r="OG170" s="40"/>
      <c r="OH170" s="40"/>
      <c r="OI170" s="40"/>
      <c r="OJ170" s="40"/>
      <c r="OK170" s="336" t="s">
        <v>851</v>
      </c>
      <c r="OL170" s="336" t="s">
        <v>851</v>
      </c>
      <c r="OM170" s="336" t="s">
        <v>1737</v>
      </c>
      <c r="ON170" s="40"/>
      <c r="OO170" s="40"/>
      <c r="OP170" s="40"/>
      <c r="OQ170" s="40"/>
      <c r="OR170" s="40"/>
      <c r="OS170" s="40"/>
      <c r="OT170" s="40"/>
      <c r="OU170" s="40"/>
      <c r="OV170" s="40"/>
      <c r="OW170" s="40"/>
      <c r="OX170" s="40"/>
      <c r="OY170" s="40"/>
      <c r="OZ170" s="40"/>
      <c r="PA170" s="40"/>
      <c r="PB170" s="40"/>
      <c r="PC170" s="40"/>
      <c r="PD170" s="40"/>
      <c r="PE170" s="40"/>
      <c r="PF170" s="40"/>
      <c r="PG170" s="40"/>
      <c r="PH170" s="40"/>
      <c r="PI170" s="40"/>
      <c r="PJ170" s="40"/>
      <c r="PK170" s="40"/>
      <c r="PL170" s="40"/>
      <c r="PM170" s="40"/>
      <c r="PN170" s="40"/>
      <c r="PO170" s="40"/>
      <c r="PP170" s="40"/>
      <c r="PQ170" s="40"/>
      <c r="PR170" s="40"/>
      <c r="PS170" s="40"/>
      <c r="PT170" s="40"/>
      <c r="PU170" s="40"/>
      <c r="PV170" s="40"/>
      <c r="PW170" s="40"/>
      <c r="PX170" s="336" t="s">
        <v>851</v>
      </c>
      <c r="PY170" s="336" t="s">
        <v>851</v>
      </c>
      <c r="PZ170" s="40"/>
      <c r="QA170" s="40"/>
      <c r="QB170" s="40"/>
      <c r="QC170" s="40"/>
      <c r="QD170" s="40"/>
      <c r="QE170" s="40"/>
      <c r="QF170" s="40"/>
      <c r="QG170" s="40"/>
      <c r="QH170" s="40"/>
      <c r="QI170" s="40"/>
      <c r="QJ170" s="40"/>
      <c r="QK170" s="40"/>
      <c r="QL170" s="40"/>
      <c r="QM170" s="40"/>
      <c r="QN170" s="40"/>
      <c r="QO170" s="40"/>
      <c r="QP170" s="40"/>
      <c r="QQ170" s="40"/>
      <c r="QR170" s="40"/>
      <c r="QS170" s="336" t="s">
        <v>851</v>
      </c>
      <c r="QT170" s="336" t="s">
        <v>851</v>
      </c>
      <c r="QU170" s="336" t="s">
        <v>851</v>
      </c>
      <c r="QV170" s="336" t="s">
        <v>851</v>
      </c>
      <c r="QW170" s="40"/>
      <c r="QX170" s="336" t="s">
        <v>851</v>
      </c>
      <c r="QY170" s="336" t="s">
        <v>851</v>
      </c>
      <c r="QZ170" s="336" t="s">
        <v>851</v>
      </c>
      <c r="RA170" s="336" t="s">
        <v>851</v>
      </c>
      <c r="RB170" s="336" t="s">
        <v>851</v>
      </c>
      <c r="RC170" s="336" t="s">
        <v>851</v>
      </c>
      <c r="RD170" s="336" t="s">
        <v>851</v>
      </c>
      <c r="RE170" s="336" t="s">
        <v>851</v>
      </c>
      <c r="RF170" s="40"/>
      <c r="RG170" s="40"/>
      <c r="RH170" s="336" t="s">
        <v>1737</v>
      </c>
      <c r="RI170" s="336" t="s">
        <v>851</v>
      </c>
      <c r="RJ170" s="40"/>
      <c r="RK170" s="40"/>
      <c r="RL170" s="336" t="s">
        <v>1737</v>
      </c>
      <c r="RM170" s="336" t="s">
        <v>851</v>
      </c>
      <c r="RN170" s="40"/>
      <c r="RO170" s="40"/>
      <c r="RP170" s="336" t="s">
        <v>1737</v>
      </c>
      <c r="RQ170" s="336" t="s">
        <v>851</v>
      </c>
      <c r="RR170" s="40"/>
      <c r="RS170" s="40"/>
      <c r="RT170" s="336" t="s">
        <v>1737</v>
      </c>
      <c r="RU170" s="336" t="s">
        <v>851</v>
      </c>
      <c r="RV170" s="40"/>
      <c r="RW170" s="40"/>
      <c r="RX170" s="336" t="s">
        <v>1737</v>
      </c>
      <c r="RY170" s="336" t="s">
        <v>851</v>
      </c>
      <c r="RZ170" s="336" t="s">
        <v>470</v>
      </c>
      <c r="SA170" s="40">
        <v>0.20580217242240906</v>
      </c>
      <c r="SB170" s="40">
        <v>0.21130917966365814</v>
      </c>
      <c r="SC170" s="40">
        <v>0.20870833098888397</v>
      </c>
      <c r="SD170" s="40">
        <v>0.21385818719863892</v>
      </c>
      <c r="SE170" s="40">
        <v>0.21668897569179535</v>
      </c>
      <c r="SF170" s="336" t="s">
        <v>851</v>
      </c>
      <c r="SG170" s="336" t="s">
        <v>851</v>
      </c>
      <c r="SH170" s="40"/>
      <c r="SI170" s="40"/>
      <c r="SJ170" s="40"/>
      <c r="SK170" s="40"/>
      <c r="SL170" s="40">
        <v>0.22095246613025665</v>
      </c>
      <c r="SM170" s="336" t="s">
        <v>470</v>
      </c>
      <c r="SN170" s="336" t="s">
        <v>851</v>
      </c>
      <c r="SO170" s="336" t="s">
        <v>851</v>
      </c>
      <c r="SP170" s="40"/>
      <c r="SQ170" s="40"/>
      <c r="SR170" s="40"/>
      <c r="SS170" s="40"/>
      <c r="ST170" s="40"/>
      <c r="SU170" s="336" t="s">
        <v>1737</v>
      </c>
      <c r="SV170" s="336" t="s">
        <v>851</v>
      </c>
      <c r="SW170" s="336" t="s">
        <v>851</v>
      </c>
      <c r="SX170" s="40">
        <v>-2.5717157870531082E-2</v>
      </c>
      <c r="SY170" s="40">
        <v>-2.7290273457765579E-2</v>
      </c>
      <c r="SZ170" s="40">
        <v>1.7744503915309906E-2</v>
      </c>
      <c r="TA170" s="40">
        <v>3.2966908067464828E-2</v>
      </c>
      <c r="TB170" s="40">
        <v>-0.11813720315694809</v>
      </c>
      <c r="TC170" s="336" t="s">
        <v>840</v>
      </c>
      <c r="TD170" s="336" t="s">
        <v>851</v>
      </c>
      <c r="TE170" s="336" t="s">
        <v>851</v>
      </c>
      <c r="TF170" s="336" t="s">
        <v>851</v>
      </c>
      <c r="TG170" s="40"/>
      <c r="TH170" s="40"/>
      <c r="TI170" s="40"/>
      <c r="TJ170" s="40"/>
      <c r="TK170" s="40"/>
      <c r="TL170" s="336" t="s">
        <v>1737</v>
      </c>
      <c r="TM170" s="336" t="s">
        <v>851</v>
      </c>
      <c r="TN170" s="336" t="s">
        <v>851</v>
      </c>
      <c r="TO170" s="336" t="s">
        <v>851</v>
      </c>
      <c r="TP170" s="40">
        <v>-2.4497145786881447E-2</v>
      </c>
      <c r="TQ170" s="40">
        <v>-2.7258818969130516E-2</v>
      </c>
      <c r="TR170" s="40">
        <v>1.232340931892395E-2</v>
      </c>
      <c r="TS170" s="40">
        <v>2.6168877258896828E-2</v>
      </c>
      <c r="TT170" s="40">
        <v>-0.1238163486123085</v>
      </c>
      <c r="TU170" s="336" t="s">
        <v>840</v>
      </c>
      <c r="TV170" s="336" t="s">
        <v>851</v>
      </c>
      <c r="TW170" s="40"/>
      <c r="TX170" s="336" t="s">
        <v>1737</v>
      </c>
      <c r="TY170" s="336" t="s">
        <v>851</v>
      </c>
      <c r="TZ170" s="40"/>
      <c r="UA170" s="336" t="s">
        <v>1737</v>
      </c>
      <c r="UB170" s="336" t="s">
        <v>851</v>
      </c>
      <c r="UC170" s="40">
        <v>18141.882354561301</v>
      </c>
      <c r="UD170" s="336" t="s">
        <v>840</v>
      </c>
      <c r="UE170" s="336" t="s">
        <v>851</v>
      </c>
      <c r="UF170" s="336" t="s">
        <v>851</v>
      </c>
      <c r="UG170" s="40"/>
      <c r="UH170" s="40"/>
      <c r="UI170" s="40"/>
      <c r="UJ170" s="40"/>
      <c r="UK170" s="40"/>
      <c r="UL170" s="336" t="s">
        <v>1737</v>
      </c>
      <c r="UM170" s="336" t="s">
        <v>851</v>
      </c>
      <c r="UN170" s="336" t="s">
        <v>851</v>
      </c>
      <c r="UO170" s="336" t="s">
        <v>851</v>
      </c>
      <c r="UP170" s="40"/>
      <c r="UQ170" s="40"/>
      <c r="UR170" s="40"/>
      <c r="US170" s="40"/>
      <c r="UT170" s="40">
        <v>0.24538061022758484</v>
      </c>
      <c r="UU170" s="336" t="s">
        <v>470</v>
      </c>
    </row>
    <row r="171" spans="1:567">
      <c r="A171" s="336" t="s">
        <v>517</v>
      </c>
      <c r="B171" s="336" t="s">
        <v>121</v>
      </c>
      <c r="C171" s="336" t="s">
        <v>355</v>
      </c>
      <c r="D171" s="40">
        <v>3.5241194069385529E-2</v>
      </c>
      <c r="E171" s="336" t="s">
        <v>436</v>
      </c>
      <c r="F171" s="40">
        <v>3.8980282843112946E-2</v>
      </c>
      <c r="G171" s="336" t="s">
        <v>1741</v>
      </c>
      <c r="H171" s="40">
        <v>3.7854287773370743E-2</v>
      </c>
      <c r="I171" s="336" t="s">
        <v>1447</v>
      </c>
      <c r="J171" s="40">
        <v>3.8229320198297501E-2</v>
      </c>
      <c r="K171" s="336" t="s">
        <v>1803</v>
      </c>
      <c r="L171" s="336" t="s">
        <v>436</v>
      </c>
      <c r="M171" s="40">
        <v>0.53613221645355225</v>
      </c>
      <c r="N171" s="40">
        <v>0.55362182855606079</v>
      </c>
      <c r="O171" s="336" t="s">
        <v>436</v>
      </c>
      <c r="P171" s="40">
        <v>0.53613221645355225</v>
      </c>
      <c r="Q171" s="336" t="s">
        <v>436</v>
      </c>
      <c r="R171" s="40">
        <v>0.56111109256744385</v>
      </c>
      <c r="S171" s="336" t="s">
        <v>436</v>
      </c>
      <c r="T171" s="40">
        <v>0.52979797124862671</v>
      </c>
      <c r="U171" s="336" t="s">
        <v>436</v>
      </c>
      <c r="V171" s="336" t="s">
        <v>851</v>
      </c>
      <c r="W171" s="336" t="s">
        <v>1741</v>
      </c>
      <c r="X171" s="40">
        <v>0.53361409902572632</v>
      </c>
      <c r="Y171" s="40">
        <v>0.54999458789825439</v>
      </c>
      <c r="Z171" s="336" t="s">
        <v>1741</v>
      </c>
      <c r="AA171" s="40">
        <v>0.53361409902572632</v>
      </c>
      <c r="AB171" s="336" t="s">
        <v>1741</v>
      </c>
      <c r="AC171" s="40">
        <v>0.55376684665679932</v>
      </c>
      <c r="AD171" s="336" t="s">
        <v>1741</v>
      </c>
      <c r="AE171" s="40">
        <v>0.5295671820640564</v>
      </c>
      <c r="AF171" s="336" t="s">
        <v>1741</v>
      </c>
      <c r="AG171" s="336" t="s">
        <v>851</v>
      </c>
      <c r="AH171" s="336" t="s">
        <v>1447</v>
      </c>
      <c r="AI171" s="40">
        <v>0.53103488683700562</v>
      </c>
      <c r="AJ171" s="40">
        <v>0.53637158870697021</v>
      </c>
      <c r="AK171" s="336" t="s">
        <v>1447</v>
      </c>
      <c r="AL171" s="40">
        <v>0.53103488683700562</v>
      </c>
      <c r="AM171" s="336" t="s">
        <v>1447</v>
      </c>
      <c r="AN171" s="40">
        <v>0.54241162538528442</v>
      </c>
      <c r="AO171" s="336" t="s">
        <v>1447</v>
      </c>
      <c r="AP171" s="40">
        <v>0.54755192995071411</v>
      </c>
      <c r="AQ171" s="336" t="s">
        <v>1447</v>
      </c>
      <c r="AR171" s="336" t="s">
        <v>851</v>
      </c>
      <c r="AS171" s="336" t="s">
        <v>1803</v>
      </c>
      <c r="AT171" s="40">
        <v>0.52850353717803955</v>
      </c>
      <c r="AU171" s="40">
        <v>0.53399354219436646</v>
      </c>
      <c r="AV171" s="336" t="s">
        <v>1803</v>
      </c>
      <c r="AW171" s="40">
        <v>0.52850353717803955</v>
      </c>
      <c r="AX171" s="336" t="s">
        <v>1803</v>
      </c>
      <c r="AY171" s="40">
        <v>0.55360132455825806</v>
      </c>
      <c r="AZ171" s="336" t="s">
        <v>1803</v>
      </c>
      <c r="BA171" s="40">
        <v>0.54528117179870605</v>
      </c>
      <c r="BB171" s="336" t="s">
        <v>1803</v>
      </c>
      <c r="BC171" s="336" t="s">
        <v>851</v>
      </c>
      <c r="BD171" s="336" t="s">
        <v>436</v>
      </c>
      <c r="BE171" s="40">
        <v>2.3697631359100342</v>
      </c>
      <c r="BF171" s="336" t="s">
        <v>827</v>
      </c>
      <c r="BG171" s="40">
        <v>2.8758993148803711</v>
      </c>
      <c r="BH171" s="336" t="s">
        <v>1447</v>
      </c>
      <c r="BI171" s="40">
        <v>3.1424846649169922</v>
      </c>
      <c r="BJ171" s="336" t="s">
        <v>1803</v>
      </c>
      <c r="BK171" s="40">
        <v>4.5620999336242676</v>
      </c>
      <c r="BL171" s="336" t="s">
        <v>851</v>
      </c>
      <c r="BM171" s="40">
        <v>2.2330586910247803</v>
      </c>
      <c r="BN171" s="336" t="s">
        <v>838</v>
      </c>
      <c r="BO171" s="336" t="s">
        <v>851</v>
      </c>
      <c r="BP171" s="336" t="s">
        <v>436</v>
      </c>
      <c r="BQ171" s="40">
        <v>5.7349260896444321E-3</v>
      </c>
      <c r="BR171" s="40">
        <v>5.6731868535280228E-3</v>
      </c>
      <c r="BS171" s="40">
        <v>6.5866457298398018E-3</v>
      </c>
      <c r="BT171" s="40">
        <v>-1.0916289174929261E-3</v>
      </c>
      <c r="BU171" s="40">
        <v>-1.0916192550212145E-3</v>
      </c>
      <c r="BV171" s="336" t="s">
        <v>851</v>
      </c>
      <c r="BW171" s="336" t="s">
        <v>827</v>
      </c>
      <c r="BX171" s="40">
        <v>5.0752470269799232E-3</v>
      </c>
      <c r="BY171" s="40">
        <v>5.4786228574812412E-3</v>
      </c>
      <c r="BZ171" s="40">
        <v>5.1304702647030354E-3</v>
      </c>
      <c r="CA171" s="40">
        <v>3.5085340496152639E-3</v>
      </c>
      <c r="CB171" s="40">
        <v>2.6975928340107203E-3</v>
      </c>
      <c r="CC171" s="336" t="s">
        <v>851</v>
      </c>
      <c r="CD171" s="336" t="s">
        <v>1447</v>
      </c>
      <c r="CE171" s="40">
        <v>4.9001136794686317E-3</v>
      </c>
      <c r="CF171" s="40">
        <v>4.8601455055177212E-3</v>
      </c>
      <c r="CG171" s="40">
        <v>3.9140181615948677E-3</v>
      </c>
      <c r="CH171" s="40">
        <v>2.697566756978631E-3</v>
      </c>
      <c r="CI171" s="40">
        <v>2.6975409127771854E-3</v>
      </c>
      <c r="CJ171" s="336" t="s">
        <v>851</v>
      </c>
      <c r="CK171" s="336" t="s">
        <v>1803</v>
      </c>
      <c r="CL171" s="40">
        <v>4.7833602875471115E-3</v>
      </c>
      <c r="CM171" s="40">
        <v>4.3195048347115517E-3</v>
      </c>
      <c r="CN171" s="40">
        <v>3.1030538957566023E-3</v>
      </c>
      <c r="CO171" s="40">
        <v>2.6975737418979406E-3</v>
      </c>
      <c r="CP171" s="40">
        <v>2.697561401873827E-3</v>
      </c>
      <c r="CQ171" s="336" t="s">
        <v>851</v>
      </c>
      <c r="CR171" s="40">
        <v>11.577159881591797</v>
      </c>
      <c r="CS171" s="40">
        <v>11.861359596252441</v>
      </c>
      <c r="CT171" s="40">
        <v>12.315399169921875</v>
      </c>
      <c r="CU171" s="40">
        <v>12.811899185180664</v>
      </c>
      <c r="CV171" s="40">
        <v>13.069879531860352</v>
      </c>
      <c r="CW171" s="336" t="s">
        <v>1741</v>
      </c>
      <c r="CX171" s="336" t="s">
        <v>851</v>
      </c>
      <c r="CY171" s="40">
        <v>11.747679710388184</v>
      </c>
      <c r="CZ171" s="40">
        <v>12.116799354553223</v>
      </c>
      <c r="DA171" s="40">
        <v>12.613299369812012</v>
      </c>
      <c r="DB171" s="40">
        <v>12.99053955078125</v>
      </c>
      <c r="DC171" s="40">
        <v>13.18889045715332</v>
      </c>
      <c r="DD171" s="336" t="s">
        <v>1447</v>
      </c>
      <c r="DE171" s="336" t="s">
        <v>851</v>
      </c>
      <c r="DF171" s="40">
        <v>13.268230438232422</v>
      </c>
      <c r="DG171" s="336" t="s">
        <v>1803</v>
      </c>
      <c r="DH171" s="336" t="s">
        <v>851</v>
      </c>
      <c r="DI171" s="336" t="s">
        <v>851</v>
      </c>
      <c r="DJ171" s="336">
        <v>12.9</v>
      </c>
      <c r="DK171" s="336" t="s">
        <v>1738</v>
      </c>
      <c r="DL171" s="336" t="s">
        <v>851</v>
      </c>
      <c r="DM171" s="336" t="s">
        <v>851</v>
      </c>
      <c r="DN171" s="336" t="s">
        <v>436</v>
      </c>
      <c r="DO171" s="40">
        <v>1.9524967065081E-3</v>
      </c>
      <c r="DP171" s="40">
        <v>-4.8512578941881657E-3</v>
      </c>
      <c r="DQ171" s="40">
        <v>-1.2095361016690731E-2</v>
      </c>
      <c r="DR171" s="40">
        <v>-2.3337146267294884E-2</v>
      </c>
      <c r="DS171" s="40">
        <v>-5.5289622396230698E-3</v>
      </c>
      <c r="DT171" s="336" t="s">
        <v>851</v>
      </c>
      <c r="DU171" s="336" t="s">
        <v>827</v>
      </c>
      <c r="DV171" s="40">
        <v>3.462250460870564E-4</v>
      </c>
      <c r="DW171" s="40">
        <v>-3.9125289767980576E-3</v>
      </c>
      <c r="DX171" s="40">
        <v>-1.19184460490942E-2</v>
      </c>
      <c r="DY171" s="40">
        <v>-5.8838333934545517E-3</v>
      </c>
      <c r="DZ171" s="40">
        <v>-1.5505119226872921E-3</v>
      </c>
      <c r="EA171" s="336" t="s">
        <v>851</v>
      </c>
      <c r="EB171" s="336" t="s">
        <v>1447</v>
      </c>
      <c r="EC171" s="40">
        <v>-2.8875975403934717E-3</v>
      </c>
      <c r="ED171" s="40">
        <v>-2.8962616343051195E-3</v>
      </c>
      <c r="EE171" s="40">
        <v>-3.0831738840788603E-3</v>
      </c>
      <c r="EF171" s="40">
        <v>5.4481737315654755E-3</v>
      </c>
      <c r="EG171" s="40">
        <v>1.5112762339413166E-2</v>
      </c>
      <c r="EH171" s="336" t="s">
        <v>851</v>
      </c>
      <c r="EI171" s="336" t="s">
        <v>1803</v>
      </c>
      <c r="EJ171" s="40">
        <v>-1.9782085437327623E-3</v>
      </c>
      <c r="EK171" s="40">
        <v>-7.5514800846576691E-3</v>
      </c>
      <c r="EL171" s="40">
        <v>-3.2825630623847246E-3</v>
      </c>
      <c r="EM171" s="40">
        <v>-2.568545751273632E-3</v>
      </c>
      <c r="EN171" s="40">
        <v>-1.2695423327386379E-2</v>
      </c>
      <c r="EO171" s="336" t="s">
        <v>851</v>
      </c>
      <c r="EP171" s="336" t="s">
        <v>851</v>
      </c>
      <c r="EQ171" s="336" t="s">
        <v>851</v>
      </c>
      <c r="ER171" s="40">
        <v>0.78170000000000006</v>
      </c>
      <c r="ES171" s="336" t="s">
        <v>1739</v>
      </c>
      <c r="ET171" s="336" t="s">
        <v>851</v>
      </c>
      <c r="EU171" s="336" t="s">
        <v>851</v>
      </c>
      <c r="EV171" s="40">
        <v>0.80599999999999994</v>
      </c>
      <c r="EW171" s="336" t="s">
        <v>1739</v>
      </c>
      <c r="EX171" s="336" t="s">
        <v>851</v>
      </c>
      <c r="EY171" s="336" t="s">
        <v>851</v>
      </c>
      <c r="EZ171" s="40">
        <v>0.75609999999999999</v>
      </c>
      <c r="FA171" s="336" t="s">
        <v>1739</v>
      </c>
      <c r="FB171" s="336" t="s">
        <v>851</v>
      </c>
      <c r="FC171" s="40">
        <v>0.11041551828384399</v>
      </c>
      <c r="FD171" s="40">
        <v>0.10136432945728302</v>
      </c>
      <c r="FE171" s="40">
        <v>8.5877195000648499E-2</v>
      </c>
      <c r="FF171" s="40">
        <v>6.2127444893121719E-2</v>
      </c>
      <c r="FG171" s="40">
        <v>7.8806139528751373E-2</v>
      </c>
      <c r="FH171" s="336" t="s">
        <v>838</v>
      </c>
      <c r="FI171" s="336" t="s">
        <v>851</v>
      </c>
      <c r="FJ171" s="40">
        <v>0.11343728005886078</v>
      </c>
      <c r="FK171" s="40">
        <v>0.1062704473733902</v>
      </c>
      <c r="FL171" s="40">
        <v>8.7175458669662476E-2</v>
      </c>
      <c r="FM171" s="40">
        <v>5.6765742599964142E-2</v>
      </c>
      <c r="FN171" s="40">
        <v>2.8821824118494987E-2</v>
      </c>
      <c r="FO171" s="336" t="s">
        <v>840</v>
      </c>
      <c r="FP171" s="336" t="s">
        <v>851</v>
      </c>
      <c r="FQ171" s="40"/>
      <c r="FR171" s="336" t="s">
        <v>1737</v>
      </c>
      <c r="FS171" s="336" t="s">
        <v>851</v>
      </c>
      <c r="FT171" s="336" t="s">
        <v>851</v>
      </c>
      <c r="FU171" s="40">
        <v>2.2842470556497574E-2</v>
      </c>
      <c r="FV171" s="40">
        <v>2.2506451234221458E-2</v>
      </c>
      <c r="FW171" s="40">
        <v>1.4191189780831337E-2</v>
      </c>
      <c r="FX171" s="40">
        <v>2.4296347983181477E-3</v>
      </c>
      <c r="FY171" s="40">
        <v>4.2060602456331253E-2</v>
      </c>
      <c r="FZ171" s="336" t="s">
        <v>840</v>
      </c>
      <c r="GA171" s="336" t="s">
        <v>851</v>
      </c>
      <c r="GB171" s="336" t="s">
        <v>851</v>
      </c>
      <c r="GC171" s="336" t="s">
        <v>851</v>
      </c>
      <c r="GD171" s="336" t="s">
        <v>851</v>
      </c>
      <c r="GE171" s="336" t="s">
        <v>851</v>
      </c>
      <c r="GF171" s="336" t="s">
        <v>851</v>
      </c>
      <c r="GG171" s="336" t="s">
        <v>851</v>
      </c>
      <c r="GH171" s="336" t="s">
        <v>851</v>
      </c>
      <c r="GI171" s="336" t="s">
        <v>851</v>
      </c>
      <c r="GJ171" s="336" t="s">
        <v>851</v>
      </c>
      <c r="GK171" s="40">
        <v>4490967</v>
      </c>
      <c r="GL171" s="40">
        <v>4513751</v>
      </c>
      <c r="GM171" s="40">
        <v>4538159</v>
      </c>
      <c r="GN171" s="40">
        <v>4564855</v>
      </c>
      <c r="GO171" s="40">
        <v>4591910</v>
      </c>
      <c r="GP171" s="40">
        <v>4623291</v>
      </c>
      <c r="GQ171" s="40">
        <v>4660677</v>
      </c>
      <c r="GR171" s="40">
        <v>4709153</v>
      </c>
      <c r="GS171" s="40">
        <v>4768212</v>
      </c>
      <c r="GT171" s="40">
        <v>4828726</v>
      </c>
      <c r="GU171" s="40">
        <v>4889252</v>
      </c>
      <c r="GV171" s="40">
        <v>4953088</v>
      </c>
      <c r="GW171" s="40">
        <v>5018573</v>
      </c>
      <c r="GX171" s="40">
        <v>5079623</v>
      </c>
      <c r="GY171" s="40">
        <v>5137232</v>
      </c>
      <c r="GZ171" s="40">
        <v>5188607</v>
      </c>
      <c r="HA171" s="40">
        <v>5234519</v>
      </c>
      <c r="HB171" s="40">
        <v>5276968</v>
      </c>
      <c r="HC171" s="40">
        <v>5311916</v>
      </c>
      <c r="HD171" s="40">
        <v>5347896</v>
      </c>
      <c r="HE171" s="40">
        <v>5379475</v>
      </c>
      <c r="HF171" s="40">
        <v>5424000</v>
      </c>
      <c r="HG171" s="40">
        <v>5470000</v>
      </c>
      <c r="HH171" s="40">
        <v>5517000</v>
      </c>
      <c r="HI171" s="40">
        <v>5563000</v>
      </c>
      <c r="HJ171" s="40">
        <v>5608000</v>
      </c>
      <c r="HK171" s="40">
        <v>5652000</v>
      </c>
      <c r="HL171" s="40">
        <v>5696000</v>
      </c>
      <c r="HM171" s="40">
        <v>5738000</v>
      </c>
      <c r="HN171" s="40">
        <v>5779000</v>
      </c>
      <c r="HO171" s="40">
        <v>5819000</v>
      </c>
      <c r="HP171" s="40">
        <v>5859000</v>
      </c>
      <c r="HQ171" s="40">
        <v>5899000</v>
      </c>
      <c r="HR171" s="40">
        <v>5938000</v>
      </c>
      <c r="HS171" s="40">
        <v>5976000</v>
      </c>
      <c r="HT171" s="40">
        <v>6014000</v>
      </c>
      <c r="HU171" s="40">
        <v>6051000</v>
      </c>
      <c r="HV171" s="40">
        <v>6088000</v>
      </c>
      <c r="HW171" s="40">
        <v>6124000</v>
      </c>
      <c r="HX171" s="40">
        <v>6159000</v>
      </c>
      <c r="HY171" s="40">
        <v>6194000</v>
      </c>
      <c r="HZ171" s="40">
        <v>6228000</v>
      </c>
      <c r="IA171" s="40">
        <v>6262000</v>
      </c>
      <c r="IB171" s="40">
        <v>6294000</v>
      </c>
      <c r="IC171" s="40">
        <v>6327000</v>
      </c>
      <c r="ID171" s="40">
        <v>6358000</v>
      </c>
      <c r="IE171" s="40">
        <v>6389000</v>
      </c>
      <c r="IF171" s="40">
        <v>6419000</v>
      </c>
      <c r="IG171" s="40">
        <v>6449000</v>
      </c>
      <c r="IH171" s="40">
        <v>6478000</v>
      </c>
      <c r="II171" s="40">
        <v>6506000</v>
      </c>
      <c r="IJ171" s="336" t="s">
        <v>851</v>
      </c>
      <c r="IK171" s="336" t="s">
        <v>851</v>
      </c>
      <c r="IL171" s="336" t="s">
        <v>851</v>
      </c>
      <c r="IM171" s="40">
        <v>8.8096978142857552E-3</v>
      </c>
      <c r="IN171" s="40">
        <v>8.0767320469021797E-3</v>
      </c>
      <c r="IO171" s="40">
        <v>6.6009084694087505E-3</v>
      </c>
      <c r="IP171" s="40">
        <v>6.7506139166653156E-3</v>
      </c>
      <c r="IQ171" s="40">
        <v>5.8875731192529202E-3</v>
      </c>
      <c r="IR171" s="40">
        <v>8.2427645102143288E-3</v>
      </c>
      <c r="IS171" s="40">
        <v>8.4450654685497284E-3</v>
      </c>
      <c r="IT171" s="40">
        <v>8.5556181147694588E-3</v>
      </c>
      <c r="IU171" s="40">
        <v>8.3032967522740364E-3</v>
      </c>
      <c r="IV171" s="40">
        <v>8.0566182732582092E-3</v>
      </c>
      <c r="IW171" s="40">
        <v>7.8153153881430626E-3</v>
      </c>
      <c r="IX171" s="40">
        <v>7.754709105938673E-3</v>
      </c>
      <c r="IY171" s="40">
        <v>7.3465434834361076E-3</v>
      </c>
      <c r="IZ171" s="40">
        <v>7.1199396625161171E-3</v>
      </c>
      <c r="JA171" s="40">
        <v>6.8977684713900089E-3</v>
      </c>
      <c r="JB171" s="40">
        <v>6.8505150265991688E-3</v>
      </c>
      <c r="JC171" s="40">
        <v>6.8039046600461006E-3</v>
      </c>
      <c r="JD171" s="40">
        <v>6.5895314328372478E-3</v>
      </c>
      <c r="JE171" s="40">
        <v>6.3790716230869293E-3</v>
      </c>
      <c r="JF171" s="40">
        <v>6.3386368565261364E-3</v>
      </c>
      <c r="JG171" s="40">
        <v>6.1334632337093353E-3</v>
      </c>
      <c r="JH171" s="40">
        <v>6.0960729606449604E-3</v>
      </c>
      <c r="JI171" s="40">
        <v>5.8958572335541248E-3</v>
      </c>
      <c r="JJ171" s="40">
        <v>5.6989490985870361E-3</v>
      </c>
      <c r="JK171" s="40">
        <v>5.6666550226509571E-3</v>
      </c>
      <c r="JL171" s="40">
        <v>5.4741725325584412E-3</v>
      </c>
      <c r="JM171" s="40">
        <v>5.4443688131868839E-3</v>
      </c>
      <c r="JN171" s="40">
        <v>5.0971759483218193E-3</v>
      </c>
      <c r="JO171" s="40">
        <v>5.229391623288393E-3</v>
      </c>
      <c r="JP171" s="40">
        <v>4.8876721411943436E-3</v>
      </c>
      <c r="JQ171" s="40">
        <v>4.8638992011547089E-3</v>
      </c>
      <c r="JR171" s="40">
        <v>4.6845804899930954E-3</v>
      </c>
      <c r="JS171" s="40">
        <v>4.6627377159893513E-3</v>
      </c>
      <c r="JT171" s="40">
        <v>4.4867405667901039E-3</v>
      </c>
      <c r="JU171" s="40">
        <v>4.3130074627697468E-3</v>
      </c>
      <c r="JV171" s="336" t="s">
        <v>1740</v>
      </c>
      <c r="JW171" s="336" t="s">
        <v>851</v>
      </c>
      <c r="JX171" s="336" t="s">
        <v>851</v>
      </c>
      <c r="JY171" s="336" t="s">
        <v>851</v>
      </c>
      <c r="JZ171" s="336" t="s">
        <v>851</v>
      </c>
      <c r="KA171" s="336" t="s">
        <v>1740</v>
      </c>
      <c r="KB171" s="40">
        <v>0.50345290333697601</v>
      </c>
      <c r="KC171" s="40">
        <v>0.50395795046610603</v>
      </c>
      <c r="KD171" s="40">
        <v>0.50438473930220296</v>
      </c>
      <c r="KE171" s="40">
        <v>0.50475368867507397</v>
      </c>
      <c r="KF171" s="40">
        <v>0.50509076367311401</v>
      </c>
      <c r="KG171" s="40">
        <v>0.505416102066648</v>
      </c>
      <c r="KH171" s="40">
        <v>0.50573502153183103</v>
      </c>
      <c r="KI171" s="40">
        <v>0.50603951248436896</v>
      </c>
      <c r="KJ171" s="40">
        <v>0.50633192431989404</v>
      </c>
      <c r="KK171" s="40">
        <v>0.50660861646544608</v>
      </c>
      <c r="KL171" s="40">
        <v>0.50686813308349399</v>
      </c>
      <c r="KM171" s="40">
        <v>0.50711160697672597</v>
      </c>
      <c r="KN171" s="40">
        <v>0.50734310207794797</v>
      </c>
      <c r="KO171" s="40">
        <v>0.50756165192107405</v>
      </c>
      <c r="KP171" s="40">
        <v>0.50776830709032705</v>
      </c>
      <c r="KQ171" s="40">
        <v>0.50796249507736801</v>
      </c>
      <c r="KR171" s="40">
        <v>0.50814765232425996</v>
      </c>
      <c r="KS171" s="40">
        <v>0.508322639626265</v>
      </c>
      <c r="KT171" s="40">
        <v>0.50848871319983402</v>
      </c>
      <c r="KU171" s="40">
        <v>0.50864990872496096</v>
      </c>
      <c r="KV171" s="40">
        <v>0.50880538375989404</v>
      </c>
      <c r="KW171" s="40">
        <v>0.50895724442631196</v>
      </c>
      <c r="KX171" s="40">
        <v>0.50910381387808801</v>
      </c>
      <c r="KY171" s="40">
        <v>0.50924766035733593</v>
      </c>
      <c r="KZ171" s="40">
        <v>0.50938873396828299</v>
      </c>
      <c r="LA171" s="40">
        <v>0.50952811699801503</v>
      </c>
      <c r="LB171" s="40">
        <v>0.50966587630608506</v>
      </c>
      <c r="LC171" s="40">
        <v>0.50980120371829007</v>
      </c>
      <c r="LD171" s="40">
        <v>0.50993409372559495</v>
      </c>
      <c r="LE171" s="40">
        <v>0.51006308875583395</v>
      </c>
      <c r="LF171" s="40">
        <v>0.51018541601793499</v>
      </c>
      <c r="LG171" s="40">
        <v>0.51030151444525695</v>
      </c>
      <c r="LH171" s="40">
        <v>0.51041280683411505</v>
      </c>
      <c r="LI171" s="40">
        <v>0.51051779353688398</v>
      </c>
      <c r="LJ171" s="40">
        <v>0.51061767392980695</v>
      </c>
      <c r="LK171" s="40">
        <v>0.51070960305366198</v>
      </c>
      <c r="LL171" s="336" t="s">
        <v>851</v>
      </c>
      <c r="LM171" s="336" t="s">
        <v>851</v>
      </c>
      <c r="LN171" s="336" t="s">
        <v>1740</v>
      </c>
      <c r="LO171" s="40">
        <v>0.65734654664993286</v>
      </c>
      <c r="LP171" s="40">
        <v>0.65603965520858765</v>
      </c>
      <c r="LQ171" s="40">
        <v>0.65494918823242188</v>
      </c>
      <c r="LR171" s="40">
        <v>0.65401732921600342</v>
      </c>
      <c r="LS171" s="40">
        <v>0.65314358472824097</v>
      </c>
      <c r="LT171" s="40">
        <v>0.65216326713562012</v>
      </c>
      <c r="LU171" s="40">
        <v>0.65081119537353516</v>
      </c>
      <c r="LV171" s="40">
        <v>0.64936012029647827</v>
      </c>
      <c r="LW171" s="40">
        <v>0.64781582355499268</v>
      </c>
      <c r="LX171" s="40">
        <v>0.64641380310058594</v>
      </c>
      <c r="LY171" s="40">
        <v>0.64479315280914307</v>
      </c>
      <c r="LZ171" s="40">
        <v>0.64278131723403931</v>
      </c>
      <c r="MA171" s="40">
        <v>0.64097613096237183</v>
      </c>
      <c r="MB171" s="40">
        <v>0.63942140340805054</v>
      </c>
      <c r="MC171" s="40">
        <v>0.63730746507644653</v>
      </c>
      <c r="MD171" s="40">
        <v>0.63481700420379639</v>
      </c>
      <c r="ME171" s="40">
        <v>0.63218981027603149</v>
      </c>
      <c r="MF171" s="40">
        <v>0.62908965349197388</v>
      </c>
      <c r="MG171" s="40">
        <v>0.625968337059021</v>
      </c>
      <c r="MH171" s="40">
        <v>0.62299197912216187</v>
      </c>
      <c r="MI171" s="40">
        <v>0.62005323171615601</v>
      </c>
      <c r="MJ171" s="40">
        <v>0.61758387088775635</v>
      </c>
      <c r="MK171" s="40">
        <v>0.61530882120132446</v>
      </c>
      <c r="ML171" s="40">
        <v>0.61348789930343628</v>
      </c>
      <c r="MM171" s="40">
        <v>0.61194998025894165</v>
      </c>
      <c r="MN171" s="40">
        <v>0.61075234413146973</v>
      </c>
      <c r="MO171" s="40">
        <v>0.60982656478881836</v>
      </c>
      <c r="MP171" s="40">
        <v>0.60938996076583862</v>
      </c>
      <c r="MQ171" s="40">
        <v>0.60931044816970825</v>
      </c>
      <c r="MR171" s="40">
        <v>0.60897737741470337</v>
      </c>
      <c r="MS171" s="40">
        <v>0.60868197679519653</v>
      </c>
      <c r="MT171" s="40">
        <v>0.60823291540145874</v>
      </c>
      <c r="MU171" s="40">
        <v>0.60788285732269287</v>
      </c>
      <c r="MV171" s="40">
        <v>0.60722595453262329</v>
      </c>
      <c r="MW171" s="40">
        <v>0.6065143346786499</v>
      </c>
      <c r="MX171" s="40">
        <v>0.60544115304946899</v>
      </c>
      <c r="MY171" s="336" t="s">
        <v>851</v>
      </c>
      <c r="MZ171" s="336" t="s">
        <v>1740</v>
      </c>
      <c r="NA171" s="40">
        <v>0.60229212045669556</v>
      </c>
      <c r="NB171" s="40">
        <v>0.6011616587638855</v>
      </c>
      <c r="NC171" s="40">
        <v>0.59962862730026245</v>
      </c>
      <c r="ND171" s="40">
        <v>0.59788501262664795</v>
      </c>
      <c r="NE171" s="40">
        <v>0.59623843431472778</v>
      </c>
      <c r="NF171" s="40">
        <v>0.59476250410079956</v>
      </c>
      <c r="NG171" s="40">
        <v>0.5932890772819519</v>
      </c>
      <c r="NH171" s="40">
        <v>0.59177333116531372</v>
      </c>
      <c r="NI171" s="40">
        <v>0.59035706520080566</v>
      </c>
      <c r="NJ171" s="40">
        <v>0.58889091014862061</v>
      </c>
      <c r="NK171" s="40">
        <v>0.5866619348526001</v>
      </c>
      <c r="NL171" s="40">
        <v>0.5840410590171814</v>
      </c>
      <c r="NM171" s="40">
        <v>0.58110952377319336</v>
      </c>
      <c r="NN171" s="40">
        <v>0.57842451333999634</v>
      </c>
      <c r="NO171" s="40">
        <v>0.575359046459198</v>
      </c>
      <c r="NP171" s="40">
        <v>0.57226330041885376</v>
      </c>
      <c r="NQ171" s="40">
        <v>0.56955111026763916</v>
      </c>
      <c r="NR171" s="40">
        <v>0.56653672456741333</v>
      </c>
      <c r="NS171" s="40">
        <v>0.56382620334625244</v>
      </c>
      <c r="NT171" s="40">
        <v>0.56157964468002319</v>
      </c>
      <c r="NU171" s="40">
        <v>0.55952775478363037</v>
      </c>
      <c r="NV171" s="40">
        <v>0.55808955430984497</v>
      </c>
      <c r="NW171" s="40">
        <v>0.55716162919998169</v>
      </c>
      <c r="NX171" s="40">
        <v>0.55682557821273804</v>
      </c>
      <c r="NY171" s="40">
        <v>0.5562591552734375</v>
      </c>
      <c r="NZ171" s="40">
        <v>0.55586051940917969</v>
      </c>
      <c r="OA171" s="40">
        <v>0.55523443222045898</v>
      </c>
      <c r="OB171" s="40">
        <v>0.5544554591178894</v>
      </c>
      <c r="OC171" s="40">
        <v>0.55370193719863892</v>
      </c>
      <c r="OD171" s="40">
        <v>0.55271059274673462</v>
      </c>
      <c r="OE171" s="40">
        <v>0.55174583196640015</v>
      </c>
      <c r="OF171" s="40">
        <v>0.55079042911529541</v>
      </c>
      <c r="OG171" s="40">
        <v>0.54977411031723022</v>
      </c>
      <c r="OH171" s="40">
        <v>0.54861217737197876</v>
      </c>
      <c r="OI171" s="40">
        <v>0.54739117622375488</v>
      </c>
      <c r="OJ171" s="40">
        <v>0.54580384492874146</v>
      </c>
      <c r="OK171" s="336" t="s">
        <v>851</v>
      </c>
      <c r="OL171" s="336" t="s">
        <v>851</v>
      </c>
      <c r="OM171" s="336" t="s">
        <v>1740</v>
      </c>
      <c r="ON171" s="40">
        <v>0.59452837705612183</v>
      </c>
      <c r="OO171" s="40">
        <v>0.59370231628417969</v>
      </c>
      <c r="OP171" s="40">
        <v>0.59332007169723511</v>
      </c>
      <c r="OQ171" s="40">
        <v>0.5932343602180481</v>
      </c>
      <c r="OR171" s="40">
        <v>0.5931551456451416</v>
      </c>
      <c r="OS171" s="40">
        <v>0.59280318021774292</v>
      </c>
      <c r="OT171" s="40">
        <v>0.59126108884811401</v>
      </c>
      <c r="OU171" s="40">
        <v>0.58976233005523682</v>
      </c>
      <c r="OV171" s="40">
        <v>0.58800071477890015</v>
      </c>
      <c r="OW171" s="40">
        <v>0.58655399084091187</v>
      </c>
      <c r="OX171" s="40">
        <v>0.58541369438171387</v>
      </c>
      <c r="OY171" s="40">
        <v>0.58351027965545654</v>
      </c>
      <c r="OZ171" s="40">
        <v>0.58216291666030884</v>
      </c>
      <c r="PA171" s="40">
        <v>0.5813872218132019</v>
      </c>
      <c r="PB171" s="40">
        <v>0.58003115653991699</v>
      </c>
      <c r="PC171" s="40">
        <v>0.57862174510955811</v>
      </c>
      <c r="PD171" s="40">
        <v>0.57654887437820435</v>
      </c>
      <c r="PE171" s="40">
        <v>0.57399559020996094</v>
      </c>
      <c r="PF171" s="40">
        <v>0.57174134254455566</v>
      </c>
      <c r="PG171" s="40">
        <v>0.56944441795349121</v>
      </c>
      <c r="PH171" s="40">
        <v>0.56684404611587524</v>
      </c>
      <c r="PI171" s="40">
        <v>0.56436949968338013</v>
      </c>
      <c r="PJ171" s="40">
        <v>0.56176084280014038</v>
      </c>
      <c r="PK171" s="40">
        <v>0.55976486206054688</v>
      </c>
      <c r="PL171" s="40">
        <v>0.55788278579711914</v>
      </c>
      <c r="PM171" s="40">
        <v>0.55682921409606934</v>
      </c>
      <c r="PN171" s="40">
        <v>0.55555558204650879</v>
      </c>
      <c r="PO171" s="40">
        <v>0.55493450164794922</v>
      </c>
      <c r="PP171" s="40">
        <v>0.55481410026550293</v>
      </c>
      <c r="PQ171" s="40">
        <v>0.55476528406143188</v>
      </c>
      <c r="PR171" s="40">
        <v>0.55473417043685913</v>
      </c>
      <c r="PS171" s="40">
        <v>0.5542338490486145</v>
      </c>
      <c r="PT171" s="40">
        <v>0.55382460355758667</v>
      </c>
      <c r="PU171" s="40">
        <v>0.55310899019241333</v>
      </c>
      <c r="PV171" s="40">
        <v>0.55263972282409668</v>
      </c>
      <c r="PW171" s="40">
        <v>0.55179834365844727</v>
      </c>
      <c r="PX171" s="336" t="s">
        <v>851</v>
      </c>
      <c r="PY171" s="336" t="s">
        <v>851</v>
      </c>
      <c r="PZ171" s="40">
        <v>0.80249999999999999</v>
      </c>
      <c r="QA171" s="40">
        <v>0.80310000000000004</v>
      </c>
      <c r="QB171" s="40">
        <v>0.78579999999999994</v>
      </c>
      <c r="QC171" s="40">
        <v>0.78349999999999997</v>
      </c>
      <c r="QD171" s="40">
        <v>0.7792</v>
      </c>
      <c r="QE171" s="40">
        <v>0.78090000000000004</v>
      </c>
      <c r="QF171" s="40">
        <v>0.78859999999999997</v>
      </c>
      <c r="QG171" s="40">
        <v>0.80040000000000011</v>
      </c>
      <c r="QH171" s="40">
        <v>0.7881999999999999</v>
      </c>
      <c r="QI171" s="40">
        <v>0.78010000000000002</v>
      </c>
      <c r="QJ171" s="40">
        <v>0.77670000000000006</v>
      </c>
      <c r="QK171" s="40">
        <v>0.78060000000000007</v>
      </c>
      <c r="QL171" s="40">
        <v>0.77980000000000005</v>
      </c>
      <c r="QM171" s="40">
        <v>0.77879999999999994</v>
      </c>
      <c r="QN171" s="40">
        <v>0.78180000000000005</v>
      </c>
      <c r="QO171" s="40">
        <v>0.77969999999999995</v>
      </c>
      <c r="QP171" s="40">
        <v>0.77229999999999999</v>
      </c>
      <c r="QQ171" s="40">
        <v>0.77769999999999995</v>
      </c>
      <c r="QR171" s="40">
        <v>0.78170000000000006</v>
      </c>
      <c r="QS171" s="336" t="s">
        <v>851</v>
      </c>
      <c r="QT171" s="336" t="s">
        <v>851</v>
      </c>
      <c r="QU171" s="336" t="s">
        <v>851</v>
      </c>
      <c r="QV171" s="336" t="s">
        <v>851</v>
      </c>
      <c r="QW171" s="40">
        <v>5.1301894709467888E-3</v>
      </c>
      <c r="QX171" s="336" t="s">
        <v>851</v>
      </c>
      <c r="QY171" s="336" t="s">
        <v>851</v>
      </c>
      <c r="QZ171" s="336" t="s">
        <v>851</v>
      </c>
      <c r="RA171" s="336" t="s">
        <v>851</v>
      </c>
      <c r="RB171" s="336" t="s">
        <v>851</v>
      </c>
      <c r="RC171" s="336" t="s">
        <v>851</v>
      </c>
      <c r="RD171" s="336" t="s">
        <v>851</v>
      </c>
      <c r="RE171" s="336" t="s">
        <v>851</v>
      </c>
      <c r="RF171" s="40">
        <v>0.27600000000000002</v>
      </c>
      <c r="RG171" s="40">
        <v>2018</v>
      </c>
      <c r="RH171" s="336" t="s">
        <v>840</v>
      </c>
      <c r="RI171" s="336" t="s">
        <v>851</v>
      </c>
      <c r="RJ171" s="40">
        <v>3.0000000000000001E-3</v>
      </c>
      <c r="RK171" s="40">
        <v>2018</v>
      </c>
      <c r="RL171" s="336" t="s">
        <v>840</v>
      </c>
      <c r="RM171" s="336" t="s">
        <v>851</v>
      </c>
      <c r="RN171" s="40">
        <v>3.0000000000000001E-3</v>
      </c>
      <c r="RO171" s="40">
        <v>2018</v>
      </c>
      <c r="RP171" s="336" t="s">
        <v>840</v>
      </c>
      <c r="RQ171" s="336" t="s">
        <v>851</v>
      </c>
      <c r="RR171" s="40">
        <v>4.0000000000000001E-3</v>
      </c>
      <c r="RS171" s="40">
        <v>2018</v>
      </c>
      <c r="RT171" s="336" t="s">
        <v>840</v>
      </c>
      <c r="RU171" s="336" t="s">
        <v>851</v>
      </c>
      <c r="RV171" s="40">
        <v>0.127</v>
      </c>
      <c r="RW171" s="40">
        <v>2018</v>
      </c>
      <c r="RX171" s="336" t="s">
        <v>840</v>
      </c>
      <c r="RY171" s="336" t="s">
        <v>851</v>
      </c>
      <c r="RZ171" s="336" t="s">
        <v>838</v>
      </c>
      <c r="SA171" s="40">
        <v>0.18451093137264252</v>
      </c>
      <c r="SB171" s="40">
        <v>0.19434645771980286</v>
      </c>
      <c r="SC171" s="40">
        <v>0.19711598753929138</v>
      </c>
      <c r="SD171" s="40">
        <v>0.19848412275314331</v>
      </c>
      <c r="SE171" s="40">
        <v>0.19906064867973328</v>
      </c>
      <c r="SF171" s="336" t="s">
        <v>851</v>
      </c>
      <c r="SG171" s="336" t="s">
        <v>851</v>
      </c>
      <c r="SH171" s="40">
        <v>0.22170440852642059</v>
      </c>
      <c r="SI171" s="40">
        <v>0.23073168098926544</v>
      </c>
      <c r="SJ171" s="40">
        <v>0.23531021177768707</v>
      </c>
      <c r="SK171" s="40">
        <v>0.24630938470363617</v>
      </c>
      <c r="SL171" s="40">
        <v>0.25629985332489014</v>
      </c>
      <c r="SM171" s="336" t="s">
        <v>840</v>
      </c>
      <c r="SN171" s="336" t="s">
        <v>851</v>
      </c>
      <c r="SO171" s="336" t="s">
        <v>851</v>
      </c>
      <c r="SP171" s="40">
        <v>1.4379830099642277E-2</v>
      </c>
      <c r="SQ171" s="40">
        <v>1.191994920372963E-2</v>
      </c>
      <c r="SR171" s="40">
        <v>1.3125660829246044E-2</v>
      </c>
      <c r="SS171" s="40">
        <v>9.1092102229595184E-3</v>
      </c>
      <c r="ST171" s="40">
        <v>-7.6881465502083302E-3</v>
      </c>
      <c r="SU171" s="336" t="s">
        <v>838</v>
      </c>
      <c r="SV171" s="336" t="s">
        <v>851</v>
      </c>
      <c r="SW171" s="336" t="s">
        <v>851</v>
      </c>
      <c r="SX171" s="40">
        <v>1.6341580078005791E-2</v>
      </c>
      <c r="SY171" s="40">
        <v>1.4160243794322014E-2</v>
      </c>
      <c r="SZ171" s="40">
        <v>1.4593891799449921E-2</v>
      </c>
      <c r="TA171" s="40">
        <v>1.4542952179908752E-2</v>
      </c>
      <c r="TB171" s="40">
        <v>8.4828948602080345E-3</v>
      </c>
      <c r="TC171" s="336" t="s">
        <v>840</v>
      </c>
      <c r="TD171" s="336" t="s">
        <v>851</v>
      </c>
      <c r="TE171" s="336" t="s">
        <v>851</v>
      </c>
      <c r="TF171" s="336" t="s">
        <v>851</v>
      </c>
      <c r="TG171" s="40">
        <v>5.0604282878339291E-3</v>
      </c>
      <c r="TH171" s="40">
        <v>1.4361182693392038E-3</v>
      </c>
      <c r="TI171" s="40">
        <v>2.7280775830149651E-3</v>
      </c>
      <c r="TJ171" s="40">
        <v>7.6967105269432068E-4</v>
      </c>
      <c r="TK171" s="40">
        <v>-1.5537058003246784E-2</v>
      </c>
      <c r="TL171" s="336" t="s">
        <v>838</v>
      </c>
      <c r="TM171" s="336" t="s">
        <v>851</v>
      </c>
      <c r="TN171" s="336" t="s">
        <v>851</v>
      </c>
      <c r="TO171" s="336" t="s">
        <v>851</v>
      </c>
      <c r="TP171" s="40">
        <v>7.2852987796068192E-3</v>
      </c>
      <c r="TQ171" s="40">
        <v>3.9997664280235767E-3</v>
      </c>
      <c r="TR171" s="40">
        <v>4.3818368576467037E-3</v>
      </c>
      <c r="TS171" s="40">
        <v>6.5051927231252193E-3</v>
      </c>
      <c r="TT171" s="40">
        <v>1.7322807107120752E-3</v>
      </c>
      <c r="TU171" s="336" t="s">
        <v>840</v>
      </c>
      <c r="TV171" s="336" t="s">
        <v>851</v>
      </c>
      <c r="TW171" s="40">
        <v>81620</v>
      </c>
      <c r="TX171" s="336" t="s">
        <v>840</v>
      </c>
      <c r="TY171" s="336" t="s">
        <v>851</v>
      </c>
      <c r="TZ171" s="40">
        <v>91593.40625</v>
      </c>
      <c r="UA171" s="336" t="s">
        <v>838</v>
      </c>
      <c r="UB171" s="336" t="s">
        <v>851</v>
      </c>
      <c r="UC171" s="40">
        <v>76085.245516954703</v>
      </c>
      <c r="UD171" s="336" t="s">
        <v>840</v>
      </c>
      <c r="UE171" s="336" t="s">
        <v>851</v>
      </c>
      <c r="UF171" s="336" t="s">
        <v>851</v>
      </c>
      <c r="UG171" s="40">
        <v>0.29492646455764771</v>
      </c>
      <c r="UH171" s="40">
        <v>0.29571080207824707</v>
      </c>
      <c r="UI171" s="40">
        <v>0.28299319744110107</v>
      </c>
      <c r="UJ171" s="40">
        <v>0.26061156392097473</v>
      </c>
      <c r="UK171" s="40">
        <v>0.27786678075790405</v>
      </c>
      <c r="UL171" s="336" t="s">
        <v>838</v>
      </c>
      <c r="UM171" s="336" t="s">
        <v>851</v>
      </c>
      <c r="UN171" s="336" t="s">
        <v>851</v>
      </c>
      <c r="UO171" s="336" t="s">
        <v>851</v>
      </c>
      <c r="UP171" s="40">
        <v>0.33514168858528137</v>
      </c>
      <c r="UQ171" s="40">
        <v>0.33700212836265564</v>
      </c>
      <c r="UR171" s="40">
        <v>0.32248568534851074</v>
      </c>
      <c r="US171" s="40">
        <v>0.30307513475418091</v>
      </c>
      <c r="UT171" s="40">
        <v>0.28512167930603027</v>
      </c>
      <c r="UU171" s="336" t="s">
        <v>840</v>
      </c>
    </row>
    <row r="172" spans="1:567">
      <c r="A172" s="336" t="s">
        <v>517</v>
      </c>
      <c r="B172" s="336" t="s">
        <v>124</v>
      </c>
      <c r="C172" s="336" t="s">
        <v>356</v>
      </c>
      <c r="D172" s="40">
        <v>5.6049112230539322E-2</v>
      </c>
      <c r="E172" s="336" t="s">
        <v>436</v>
      </c>
      <c r="F172" s="40">
        <v>6.2375210225582123E-2</v>
      </c>
      <c r="G172" s="336" t="s">
        <v>1741</v>
      </c>
      <c r="H172" s="40">
        <v>4.8328705132007599E-2</v>
      </c>
      <c r="I172" s="336" t="s">
        <v>1447</v>
      </c>
      <c r="J172" s="40">
        <v>4.0439985692501068E-2</v>
      </c>
      <c r="K172" s="336" t="s">
        <v>1803</v>
      </c>
      <c r="L172" s="336" t="s">
        <v>436</v>
      </c>
      <c r="M172" s="40">
        <v>0.30266872048377991</v>
      </c>
      <c r="N172" s="40">
        <v>0.34443849325180054</v>
      </c>
      <c r="O172" s="336" t="s">
        <v>436</v>
      </c>
      <c r="P172" s="40">
        <v>0.30266872048377991</v>
      </c>
      <c r="Q172" s="336" t="s">
        <v>436</v>
      </c>
      <c r="R172" s="40">
        <v>0.25612527132034302</v>
      </c>
      <c r="S172" s="336" t="s">
        <v>436</v>
      </c>
      <c r="T172" s="40">
        <v>0.25878086686134338</v>
      </c>
      <c r="U172" s="336" t="s">
        <v>436</v>
      </c>
      <c r="V172" s="336" t="s">
        <v>851</v>
      </c>
      <c r="W172" s="336" t="s">
        <v>1741</v>
      </c>
      <c r="X172" s="40">
        <v>0.30266872048377991</v>
      </c>
      <c r="Y172" s="40">
        <v>0.34443849325180054</v>
      </c>
      <c r="Z172" s="336" t="s">
        <v>1741</v>
      </c>
      <c r="AA172" s="40">
        <v>0.30266872048377991</v>
      </c>
      <c r="AB172" s="336" t="s">
        <v>1741</v>
      </c>
      <c r="AC172" s="40">
        <v>0.25612530112266541</v>
      </c>
      <c r="AD172" s="336" t="s">
        <v>1741</v>
      </c>
      <c r="AE172" s="40">
        <v>0.26014164090156555</v>
      </c>
      <c r="AF172" s="336" t="s">
        <v>1741</v>
      </c>
      <c r="AG172" s="336" t="s">
        <v>851</v>
      </c>
      <c r="AH172" s="336" t="s">
        <v>1447</v>
      </c>
      <c r="AI172" s="40">
        <v>0.30266872048377991</v>
      </c>
      <c r="AJ172" s="40">
        <v>0.34443849325180054</v>
      </c>
      <c r="AK172" s="336" t="s">
        <v>1447</v>
      </c>
      <c r="AL172" s="40">
        <v>0.30266872048377991</v>
      </c>
      <c r="AM172" s="336" t="s">
        <v>1447</v>
      </c>
      <c r="AN172" s="40">
        <v>0.25612530112266541</v>
      </c>
      <c r="AO172" s="336" t="s">
        <v>1447</v>
      </c>
      <c r="AP172" s="40">
        <v>0.26012551784515381</v>
      </c>
      <c r="AQ172" s="336" t="s">
        <v>1447</v>
      </c>
      <c r="AR172" s="336" t="s">
        <v>851</v>
      </c>
      <c r="AS172" s="336" t="s">
        <v>1803</v>
      </c>
      <c r="AT172" s="40">
        <v>0.30266872048377991</v>
      </c>
      <c r="AU172" s="40">
        <v>0.34443849325180054</v>
      </c>
      <c r="AV172" s="336" t="s">
        <v>1803</v>
      </c>
      <c r="AW172" s="40">
        <v>0.30266872048377991</v>
      </c>
      <c r="AX172" s="336" t="s">
        <v>1803</v>
      </c>
      <c r="AY172" s="40">
        <v>0.25612530112266541</v>
      </c>
      <c r="AZ172" s="336" t="s">
        <v>1803</v>
      </c>
      <c r="BA172" s="40">
        <v>0.26015612483024597</v>
      </c>
      <c r="BB172" s="336" t="s">
        <v>1803</v>
      </c>
      <c r="BC172" s="336" t="s">
        <v>851</v>
      </c>
      <c r="BD172" s="336" t="s">
        <v>436</v>
      </c>
      <c r="BE172" s="40">
        <v>2.7811415195465088</v>
      </c>
      <c r="BF172" s="336" t="s">
        <v>827</v>
      </c>
      <c r="BG172" s="40">
        <v>3.2148749828338623</v>
      </c>
      <c r="BH172" s="336" t="s">
        <v>1447</v>
      </c>
      <c r="BI172" s="40">
        <v>3.6291191577911377</v>
      </c>
      <c r="BJ172" s="336" t="s">
        <v>1803</v>
      </c>
      <c r="BK172" s="40">
        <v>5.3972406387329102</v>
      </c>
      <c r="BL172" s="336" t="s">
        <v>851</v>
      </c>
      <c r="BM172" s="40">
        <v>2.9741652011871338</v>
      </c>
      <c r="BN172" s="336" t="s">
        <v>838</v>
      </c>
      <c r="BO172" s="336" t="s">
        <v>851</v>
      </c>
      <c r="BP172" s="336" t="s">
        <v>470</v>
      </c>
      <c r="BQ172" s="40">
        <v>5.4633389227092266E-3</v>
      </c>
      <c r="BR172" s="40">
        <v>4.874122329056263E-3</v>
      </c>
      <c r="BS172" s="40">
        <v>4.7387173399329185E-3</v>
      </c>
      <c r="BT172" s="40">
        <v>4.0320712141692638E-3</v>
      </c>
      <c r="BU172" s="40">
        <v>4.0320581756532192E-3</v>
      </c>
      <c r="BV172" s="336" t="s">
        <v>851</v>
      </c>
      <c r="BW172" s="336" t="s">
        <v>470</v>
      </c>
      <c r="BX172" s="40">
        <v>6.6169267520308495E-3</v>
      </c>
      <c r="BY172" s="40">
        <v>6.0194586403667927E-3</v>
      </c>
      <c r="BZ172" s="40">
        <v>5.7810433208942413E-3</v>
      </c>
      <c r="CA172" s="40">
        <v>5.6933793239295483E-3</v>
      </c>
      <c r="CB172" s="40">
        <v>5.7845008559525013E-3</v>
      </c>
      <c r="CC172" s="336" t="s">
        <v>851</v>
      </c>
      <c r="CD172" s="336" t="s">
        <v>470</v>
      </c>
      <c r="CE172" s="40">
        <v>6.0282209888100624E-3</v>
      </c>
      <c r="CF172" s="40">
        <v>5.7438574731349945E-3</v>
      </c>
      <c r="CG172" s="40">
        <v>5.7322676293551922E-3</v>
      </c>
      <c r="CH172" s="40">
        <v>5.8233737945556641E-3</v>
      </c>
      <c r="CI172" s="40">
        <v>5.5761244148015976E-3</v>
      </c>
      <c r="CJ172" s="336" t="s">
        <v>851</v>
      </c>
      <c r="CK172" s="336" t="s">
        <v>470</v>
      </c>
      <c r="CL172" s="40">
        <v>5.7923928834497929E-3</v>
      </c>
      <c r="CM172" s="40">
        <v>5.6811533868312836E-3</v>
      </c>
      <c r="CN172" s="40">
        <v>5.6940866634249687E-3</v>
      </c>
      <c r="CO172" s="40">
        <v>5.5781658738851547E-3</v>
      </c>
      <c r="CP172" s="40">
        <v>5.5760461837053299E-3</v>
      </c>
      <c r="CQ172" s="336" t="s">
        <v>851</v>
      </c>
      <c r="CR172" s="40"/>
      <c r="CS172" s="40"/>
      <c r="CT172" s="40"/>
      <c r="CU172" s="40"/>
      <c r="CV172" s="40"/>
      <c r="CW172" s="336" t="s">
        <v>1737</v>
      </c>
      <c r="CX172" s="336" t="s">
        <v>851</v>
      </c>
      <c r="CY172" s="40"/>
      <c r="CZ172" s="40"/>
      <c r="DA172" s="40"/>
      <c r="DB172" s="40"/>
      <c r="DC172" s="40"/>
      <c r="DD172" s="336" t="s">
        <v>1737</v>
      </c>
      <c r="DE172" s="336" t="s">
        <v>851</v>
      </c>
      <c r="DF172" s="40"/>
      <c r="DG172" s="336" t="s">
        <v>1737</v>
      </c>
      <c r="DH172" s="336" t="s">
        <v>851</v>
      </c>
      <c r="DI172" s="336" t="s">
        <v>851</v>
      </c>
      <c r="DJ172" s="336">
        <v>9.6999999999999993</v>
      </c>
      <c r="DK172" s="336" t="s">
        <v>1738</v>
      </c>
      <c r="DL172" s="336" t="s">
        <v>851</v>
      </c>
      <c r="DM172" s="336" t="s">
        <v>851</v>
      </c>
      <c r="DN172" s="336" t="s">
        <v>470</v>
      </c>
      <c r="DO172" s="40">
        <v>2.6685080956667662E-3</v>
      </c>
      <c r="DP172" s="40">
        <v>3.2482023816555738E-3</v>
      </c>
      <c r="DQ172" s="40">
        <v>-2.6227673515677452E-5</v>
      </c>
      <c r="DR172" s="40">
        <v>-5.4957056418061256E-3</v>
      </c>
      <c r="DS172" s="40">
        <v>1.0799197480082512E-2</v>
      </c>
      <c r="DT172" s="336" t="s">
        <v>851</v>
      </c>
      <c r="DU172" s="336" t="s">
        <v>470</v>
      </c>
      <c r="DV172" s="40">
        <v>3.7750001065433025E-3</v>
      </c>
      <c r="DW172" s="40">
        <v>3.1333332881331444E-3</v>
      </c>
      <c r="DX172" s="40">
        <v>-5.0000118790194392E-5</v>
      </c>
      <c r="DY172" s="40">
        <v>1.8999999156221747E-3</v>
      </c>
      <c r="DZ172" s="40">
        <v>2.0000000949949026E-3</v>
      </c>
      <c r="EA172" s="336" t="s">
        <v>851</v>
      </c>
      <c r="EB172" s="336" t="s">
        <v>470</v>
      </c>
      <c r="EC172" s="40">
        <v>3.5477709025144577E-3</v>
      </c>
      <c r="ED172" s="40">
        <v>2.897999482229352E-3</v>
      </c>
      <c r="EE172" s="40">
        <v>-1.2229772983118892E-3</v>
      </c>
      <c r="EF172" s="40">
        <v>5.1962067373096943E-3</v>
      </c>
      <c r="EG172" s="40">
        <v>7.5013483874499798E-3</v>
      </c>
      <c r="EH172" s="336" t="s">
        <v>851</v>
      </c>
      <c r="EI172" s="336" t="s">
        <v>470</v>
      </c>
      <c r="EJ172" s="40">
        <v>3.8668853230774403E-3</v>
      </c>
      <c r="EK172" s="40">
        <v>2.8925032820552588E-3</v>
      </c>
      <c r="EL172" s="40">
        <v>3.3319739159196615E-3</v>
      </c>
      <c r="EM172" s="40">
        <v>4.8540206626057625E-3</v>
      </c>
      <c r="EN172" s="40">
        <v>6.3185812905430794E-4</v>
      </c>
      <c r="EO172" s="336" t="s">
        <v>851</v>
      </c>
      <c r="EP172" s="336" t="s">
        <v>851</v>
      </c>
      <c r="EQ172" s="336" t="s">
        <v>851</v>
      </c>
      <c r="ER172" s="40">
        <v>0.71360000000000001</v>
      </c>
      <c r="ES172" s="336" t="s">
        <v>1739</v>
      </c>
      <c r="ET172" s="336" t="s">
        <v>851</v>
      </c>
      <c r="EU172" s="336" t="s">
        <v>851</v>
      </c>
      <c r="EV172" s="40">
        <v>0.8508</v>
      </c>
      <c r="EW172" s="336" t="s">
        <v>1739</v>
      </c>
      <c r="EX172" s="336" t="s">
        <v>851</v>
      </c>
      <c r="EY172" s="336" t="s">
        <v>851</v>
      </c>
      <c r="EZ172" s="40">
        <v>0.37819999999999998</v>
      </c>
      <c r="FA172" s="336" t="s">
        <v>1739</v>
      </c>
      <c r="FB172" s="336" t="s">
        <v>851</v>
      </c>
      <c r="FC172" s="40">
        <v>2.1938683465123177E-2</v>
      </c>
      <c r="FD172" s="40">
        <v>-2.2510432172566652E-3</v>
      </c>
      <c r="FE172" s="40">
        <v>-3.9772417396306992E-2</v>
      </c>
      <c r="FF172" s="40">
        <v>-0.1179649829864502</v>
      </c>
      <c r="FG172" s="40">
        <v>-0.13646087050437927</v>
      </c>
      <c r="FH172" s="336" t="s">
        <v>838</v>
      </c>
      <c r="FI172" s="336" t="s">
        <v>851</v>
      </c>
      <c r="FJ172" s="40">
        <v>3.6640729755163193E-2</v>
      </c>
      <c r="FK172" s="40">
        <v>1.7757697030901909E-2</v>
      </c>
      <c r="FL172" s="40">
        <v>-1.8297025933861732E-2</v>
      </c>
      <c r="FM172" s="40">
        <v>-0.12305464595556259</v>
      </c>
      <c r="FN172" s="40">
        <v>-5.424138531088829E-2</v>
      </c>
      <c r="FO172" s="336" t="s">
        <v>840</v>
      </c>
      <c r="FP172" s="336" t="s">
        <v>851</v>
      </c>
      <c r="FQ172" s="40"/>
      <c r="FR172" s="336" t="s">
        <v>1737</v>
      </c>
      <c r="FS172" s="336" t="s">
        <v>851</v>
      </c>
      <c r="FT172" s="336" t="s">
        <v>851</v>
      </c>
      <c r="FU172" s="40">
        <v>2.6493050158023834E-2</v>
      </c>
      <c r="FV172" s="40">
        <v>3.4288570284843445E-2</v>
      </c>
      <c r="FW172" s="40">
        <v>2.6359898969531059E-2</v>
      </c>
      <c r="FX172" s="40">
        <v>3.2691486179828644E-2</v>
      </c>
      <c r="FY172" s="40">
        <v>4.4801492244005203E-2</v>
      </c>
      <c r="FZ172" s="336" t="s">
        <v>840</v>
      </c>
      <c r="GA172" s="336" t="s">
        <v>851</v>
      </c>
      <c r="GB172" s="336" t="s">
        <v>851</v>
      </c>
      <c r="GC172" s="336" t="s">
        <v>851</v>
      </c>
      <c r="GD172" s="336" t="s">
        <v>851</v>
      </c>
      <c r="GE172" s="336" t="s">
        <v>851</v>
      </c>
      <c r="GF172" s="336" t="s">
        <v>851</v>
      </c>
      <c r="GG172" s="336" t="s">
        <v>851</v>
      </c>
      <c r="GH172" s="336" t="s">
        <v>851</v>
      </c>
      <c r="GI172" s="336" t="s">
        <v>851</v>
      </c>
      <c r="GJ172" s="336" t="s">
        <v>851</v>
      </c>
      <c r="GK172" s="40">
        <v>2267973</v>
      </c>
      <c r="GL172" s="40">
        <v>2294959</v>
      </c>
      <c r="GM172" s="40">
        <v>2334860</v>
      </c>
      <c r="GN172" s="40">
        <v>2386164</v>
      </c>
      <c r="GO172" s="40">
        <v>2445524</v>
      </c>
      <c r="GP172" s="40">
        <v>2511254</v>
      </c>
      <c r="GQ172" s="40">
        <v>2580753</v>
      </c>
      <c r="GR172" s="40">
        <v>2657162</v>
      </c>
      <c r="GS172" s="40">
        <v>2750956</v>
      </c>
      <c r="GT172" s="40">
        <v>2876186</v>
      </c>
      <c r="GU172" s="40">
        <v>3041435</v>
      </c>
      <c r="GV172" s="40">
        <v>3251102</v>
      </c>
      <c r="GW172" s="40">
        <v>3498031</v>
      </c>
      <c r="GX172" s="40">
        <v>3764805</v>
      </c>
      <c r="GY172" s="40">
        <v>4027255</v>
      </c>
      <c r="GZ172" s="40">
        <v>4267341</v>
      </c>
      <c r="HA172" s="40">
        <v>4479217</v>
      </c>
      <c r="HB172" s="40">
        <v>4665926</v>
      </c>
      <c r="HC172" s="40">
        <v>4829476</v>
      </c>
      <c r="HD172" s="40">
        <v>4974992</v>
      </c>
      <c r="HE172" s="40">
        <v>5106622</v>
      </c>
      <c r="HF172" s="40">
        <v>5223000</v>
      </c>
      <c r="HG172" s="40">
        <v>5324000</v>
      </c>
      <c r="HH172" s="40">
        <v>5412000</v>
      </c>
      <c r="HI172" s="40">
        <v>5494000</v>
      </c>
      <c r="HJ172" s="40">
        <v>5573000</v>
      </c>
      <c r="HK172" s="40">
        <v>5651000</v>
      </c>
      <c r="HL172" s="40">
        <v>5728000</v>
      </c>
      <c r="HM172" s="40">
        <v>5802000</v>
      </c>
      <c r="HN172" s="40">
        <v>5872000</v>
      </c>
      <c r="HO172" s="40">
        <v>5936000</v>
      </c>
      <c r="HP172" s="40">
        <v>5995000</v>
      </c>
      <c r="HQ172" s="40">
        <v>6049000</v>
      </c>
      <c r="HR172" s="40">
        <v>6099000</v>
      </c>
      <c r="HS172" s="40">
        <v>6148000</v>
      </c>
      <c r="HT172" s="40">
        <v>6197000</v>
      </c>
      <c r="HU172" s="40">
        <v>6245000</v>
      </c>
      <c r="HV172" s="40">
        <v>6294000</v>
      </c>
      <c r="HW172" s="40">
        <v>6342000</v>
      </c>
      <c r="HX172" s="40">
        <v>6390000</v>
      </c>
      <c r="HY172" s="40">
        <v>6437000</v>
      </c>
      <c r="HZ172" s="40">
        <v>6484000</v>
      </c>
      <c r="IA172" s="40">
        <v>6531000</v>
      </c>
      <c r="IB172" s="40">
        <v>6577000</v>
      </c>
      <c r="IC172" s="40">
        <v>6624000</v>
      </c>
      <c r="ID172" s="40">
        <v>6672000</v>
      </c>
      <c r="IE172" s="40">
        <v>6721000</v>
      </c>
      <c r="IF172" s="40">
        <v>6770000</v>
      </c>
      <c r="IG172" s="40">
        <v>6819000</v>
      </c>
      <c r="IH172" s="40">
        <v>6868000</v>
      </c>
      <c r="II172" s="40">
        <v>6915000</v>
      </c>
      <c r="IJ172" s="336" t="s">
        <v>851</v>
      </c>
      <c r="IK172" s="336" t="s">
        <v>851</v>
      </c>
      <c r="IL172" s="336" t="s">
        <v>851</v>
      </c>
      <c r="IM172" s="40">
        <v>4.8457339406013489E-2</v>
      </c>
      <c r="IN172" s="40">
        <v>4.0838059037923813E-2</v>
      </c>
      <c r="IO172" s="40">
        <v>3.4451659768819809E-2</v>
      </c>
      <c r="IP172" s="40">
        <v>2.9685789719223976E-2</v>
      </c>
      <c r="IQ172" s="40">
        <v>2.6114366948604584E-2</v>
      </c>
      <c r="IR172" s="40">
        <v>2.2533820942044258E-2</v>
      </c>
      <c r="IS172" s="40">
        <v>1.9152950495481491E-2</v>
      </c>
      <c r="IT172" s="40">
        <v>1.6393810510635376E-2</v>
      </c>
      <c r="IU172" s="40">
        <v>1.5037877485156059E-2</v>
      </c>
      <c r="IV172" s="40">
        <v>1.4276920817792416E-2</v>
      </c>
      <c r="IW172" s="40">
        <v>1.3899012468755245E-2</v>
      </c>
      <c r="IX172" s="40">
        <v>1.3533908873796463E-2</v>
      </c>
      <c r="IY172" s="40">
        <v>1.2836256064474583E-2</v>
      </c>
      <c r="IZ172" s="40">
        <v>1.1992605403065681E-2</v>
      </c>
      <c r="JA172" s="40">
        <v>1.0840214788913727E-2</v>
      </c>
      <c r="JB172" s="40">
        <v>9.8902825266122818E-3</v>
      </c>
      <c r="JC172" s="40">
        <v>8.9671807363629341E-3</v>
      </c>
      <c r="JD172" s="40">
        <v>8.2318540662527084E-3</v>
      </c>
      <c r="JE172" s="40">
        <v>8.0020027235150337E-3</v>
      </c>
      <c r="JF172" s="40">
        <v>7.9384781420230865E-3</v>
      </c>
      <c r="JG172" s="40">
        <v>7.7158394269645214E-3</v>
      </c>
      <c r="JH172" s="40">
        <v>7.8156553208827972E-3</v>
      </c>
      <c r="JI172" s="40">
        <v>7.5973775237798691E-3</v>
      </c>
      <c r="JJ172" s="40">
        <v>7.5400923378765583E-3</v>
      </c>
      <c r="JK172" s="40">
        <v>7.3283244855701923E-3</v>
      </c>
      <c r="JL172" s="40">
        <v>7.2750109247863293E-3</v>
      </c>
      <c r="JM172" s="40">
        <v>7.2224671021103859E-3</v>
      </c>
      <c r="JN172" s="40">
        <v>7.01864343136549E-3</v>
      </c>
      <c r="JO172" s="40">
        <v>7.1207028813660145E-3</v>
      </c>
      <c r="JP172" s="40">
        <v>7.2202477604150772E-3</v>
      </c>
      <c r="JQ172" s="40">
        <v>7.3172878473997116E-3</v>
      </c>
      <c r="JR172" s="40">
        <v>7.2641340084373951E-3</v>
      </c>
      <c r="JS172" s="40">
        <v>7.2117466479539871E-3</v>
      </c>
      <c r="JT172" s="40">
        <v>7.1601094678044319E-3</v>
      </c>
      <c r="JU172" s="40">
        <v>6.8200221285223961E-3</v>
      </c>
      <c r="JV172" s="336" t="s">
        <v>1740</v>
      </c>
      <c r="JW172" s="336" t="s">
        <v>851</v>
      </c>
      <c r="JX172" s="336" t="s">
        <v>851</v>
      </c>
      <c r="JY172" s="336" t="s">
        <v>851</v>
      </c>
      <c r="JZ172" s="336" t="s">
        <v>851</v>
      </c>
      <c r="KA172" s="336" t="s">
        <v>1740</v>
      </c>
      <c r="KB172" s="40">
        <v>0.65214989849651106</v>
      </c>
      <c r="KC172" s="40">
        <v>0.65623746293157892</v>
      </c>
      <c r="KD172" s="40">
        <v>0.658681685050299</v>
      </c>
      <c r="KE172" s="40">
        <v>0.65985916484521301</v>
      </c>
      <c r="KF172" s="40">
        <v>0.66019161437847496</v>
      </c>
      <c r="KG172" s="40">
        <v>0.659972482788035</v>
      </c>
      <c r="KH172" s="40">
        <v>0.65924356201812795</v>
      </c>
      <c r="KI172" s="40">
        <v>0.65800657400450802</v>
      </c>
      <c r="KJ172" s="40">
        <v>0.65644006970546598</v>
      </c>
      <c r="KK172" s="40">
        <v>0.65474795705915501</v>
      </c>
      <c r="KL172" s="40">
        <v>0.653081533765273</v>
      </c>
      <c r="KM172" s="40">
        <v>0.65151873097106905</v>
      </c>
      <c r="KN172" s="40">
        <v>0.65005131281542405</v>
      </c>
      <c r="KO172" s="40">
        <v>0.64864431648431808</v>
      </c>
      <c r="KP172" s="40">
        <v>0.64722030963919708</v>
      </c>
      <c r="KQ172" s="40">
        <v>0.64573103172580304</v>
      </c>
      <c r="KR172" s="40">
        <v>0.64417701192452992</v>
      </c>
      <c r="KS172" s="40">
        <v>0.642594610537774</v>
      </c>
      <c r="KT172" s="40">
        <v>0.64100211551745101</v>
      </c>
      <c r="KU172" s="40">
        <v>0.63942321376726996</v>
      </c>
      <c r="KV172" s="40">
        <v>0.63787648361607596</v>
      </c>
      <c r="KW172" s="40">
        <v>0.63637021598750798</v>
      </c>
      <c r="KX172" s="40">
        <v>0.63490108389909994</v>
      </c>
      <c r="KY172" s="40">
        <v>0.63345682621404398</v>
      </c>
      <c r="KZ172" s="40">
        <v>0.63202375946452893</v>
      </c>
      <c r="LA172" s="40">
        <v>0.63058747357051703</v>
      </c>
      <c r="LB172" s="40">
        <v>0.62914389147919703</v>
      </c>
      <c r="LC172" s="40">
        <v>0.62770287744965003</v>
      </c>
      <c r="LD172" s="40">
        <v>0.62626997642913995</v>
      </c>
      <c r="LE172" s="40">
        <v>0.62485583112526</v>
      </c>
      <c r="LF172" s="40">
        <v>0.62346775373266805</v>
      </c>
      <c r="LG172" s="40">
        <v>0.62210974057897994</v>
      </c>
      <c r="LH172" s="40">
        <v>0.620778682476683</v>
      </c>
      <c r="LI172" s="40">
        <v>0.61946809994276297</v>
      </c>
      <c r="LJ172" s="40">
        <v>0.61816726811869405</v>
      </c>
      <c r="LK172" s="40">
        <v>0.61686996263873506</v>
      </c>
      <c r="LL172" s="336" t="s">
        <v>851</v>
      </c>
      <c r="LM172" s="336" t="s">
        <v>851</v>
      </c>
      <c r="LN172" s="336" t="s">
        <v>1740</v>
      </c>
      <c r="LO172" s="40">
        <v>0.75886785984039307</v>
      </c>
      <c r="LP172" s="40">
        <v>0.75803381204605103</v>
      </c>
      <c r="LQ172" s="40">
        <v>0.75614768266677856</v>
      </c>
      <c r="LR172" s="40">
        <v>0.75360703468322754</v>
      </c>
      <c r="LS172" s="40">
        <v>0.75133025646209717</v>
      </c>
      <c r="LT172" s="40">
        <v>0.75002104043960571</v>
      </c>
      <c r="LU172" s="40">
        <v>0.74516558647155762</v>
      </c>
      <c r="LV172" s="40">
        <v>0.74323815107345581</v>
      </c>
      <c r="LW172" s="40">
        <v>0.7431633472442627</v>
      </c>
      <c r="LX172" s="40">
        <v>0.7429923415184021</v>
      </c>
      <c r="LY172" s="40">
        <v>0.74232906103134155</v>
      </c>
      <c r="LZ172" s="40">
        <v>0.74270039796829224</v>
      </c>
      <c r="MA172" s="40">
        <v>0.74249303340911865</v>
      </c>
      <c r="MB172" s="40">
        <v>0.74233025312423706</v>
      </c>
      <c r="MC172" s="40">
        <v>0.74284738302230835</v>
      </c>
      <c r="MD172" s="40">
        <v>0.74444067478179932</v>
      </c>
      <c r="ME172" s="40">
        <v>0.74578815698623657</v>
      </c>
      <c r="MF172" s="40">
        <v>0.74838817119598389</v>
      </c>
      <c r="MG172" s="40">
        <v>0.75143468379974365</v>
      </c>
      <c r="MH172" s="40">
        <v>0.75390368700027466</v>
      </c>
      <c r="MI172" s="40">
        <v>0.75536549091339111</v>
      </c>
      <c r="MJ172" s="40">
        <v>0.75612491369247437</v>
      </c>
      <c r="MK172" s="40">
        <v>0.75627583265304565</v>
      </c>
      <c r="ML172" s="40">
        <v>0.75575530529022217</v>
      </c>
      <c r="MM172" s="40">
        <v>0.75430357456207275</v>
      </c>
      <c r="MN172" s="40">
        <v>0.75236910581588745</v>
      </c>
      <c r="MO172" s="40">
        <v>0.74969154596328735</v>
      </c>
      <c r="MP172" s="40">
        <v>0.74628692865371704</v>
      </c>
      <c r="MQ172" s="40">
        <v>0.74258780479431152</v>
      </c>
      <c r="MR172" s="40">
        <v>0.73852658271789551</v>
      </c>
      <c r="MS172" s="40">
        <v>0.73441249132156372</v>
      </c>
      <c r="MT172" s="40">
        <v>0.73054605722427368</v>
      </c>
      <c r="MU172" s="40">
        <v>0.72703099250793457</v>
      </c>
      <c r="MV172" s="40">
        <v>0.72341984510421753</v>
      </c>
      <c r="MW172" s="40">
        <v>0.71884101629257202</v>
      </c>
      <c r="MX172" s="40">
        <v>0.71323210000991821</v>
      </c>
      <c r="MY172" s="336" t="s">
        <v>851</v>
      </c>
      <c r="MZ172" s="336" t="s">
        <v>1740</v>
      </c>
      <c r="NA172" s="40">
        <v>0.74389111995697021</v>
      </c>
      <c r="NB172" s="40">
        <v>0.74241477251052856</v>
      </c>
      <c r="NC172" s="40">
        <v>0.73998260498046875</v>
      </c>
      <c r="ND172" s="40">
        <v>0.73696649074554443</v>
      </c>
      <c r="NE172" s="40">
        <v>0.73424196243286133</v>
      </c>
      <c r="NF172" s="40">
        <v>0.73247832059860229</v>
      </c>
      <c r="NG172" s="40">
        <v>0.72659391164779663</v>
      </c>
      <c r="NH172" s="40">
        <v>0.72370398044586182</v>
      </c>
      <c r="NI172" s="40">
        <v>0.72246861457824707</v>
      </c>
      <c r="NJ172" s="40">
        <v>0.72115033864974976</v>
      </c>
      <c r="NK172" s="40">
        <v>0.71989953517913818</v>
      </c>
      <c r="NL172" s="40">
        <v>0.7193416953086853</v>
      </c>
      <c r="NM172" s="40">
        <v>0.71857541799545288</v>
      </c>
      <c r="NN172" s="40">
        <v>0.71768355369567871</v>
      </c>
      <c r="NO172" s="40">
        <v>0.71730244159698486</v>
      </c>
      <c r="NP172" s="40">
        <v>0.71748650074005127</v>
      </c>
      <c r="NQ172" s="40">
        <v>0.71726441383361816</v>
      </c>
      <c r="NR172" s="40">
        <v>0.71780461072921753</v>
      </c>
      <c r="NS172" s="40">
        <v>0.71864241361618042</v>
      </c>
      <c r="NT172" s="40">
        <v>0.71893298625946045</v>
      </c>
      <c r="NU172" s="40">
        <v>0.71841216087341309</v>
      </c>
      <c r="NV172" s="40">
        <v>0.71753400564193726</v>
      </c>
      <c r="NW172" s="40">
        <v>0.71560215950012207</v>
      </c>
      <c r="NX172" s="40">
        <v>0.71318197250366211</v>
      </c>
      <c r="NY172" s="40">
        <v>0.71017211675643921</v>
      </c>
      <c r="NZ172" s="40">
        <v>0.70716172456741333</v>
      </c>
      <c r="OA172" s="40">
        <v>0.70404070615768433</v>
      </c>
      <c r="OB172" s="40">
        <v>0.70096462965011597</v>
      </c>
      <c r="OC172" s="40">
        <v>0.69788658618927002</v>
      </c>
      <c r="OD172" s="40">
        <v>0.69384056329727173</v>
      </c>
      <c r="OE172" s="40">
        <v>0.68839925527572632</v>
      </c>
      <c r="OF172" s="40">
        <v>0.68189257383346558</v>
      </c>
      <c r="OG172" s="40">
        <v>0.67429834604263306</v>
      </c>
      <c r="OH172" s="40">
        <v>0.66622674465179443</v>
      </c>
      <c r="OI172" s="40">
        <v>0.65754222869873047</v>
      </c>
      <c r="OJ172" s="40">
        <v>0.64887923002243042</v>
      </c>
      <c r="OK172" s="336" t="s">
        <v>851</v>
      </c>
      <c r="OL172" s="336" t="s">
        <v>851</v>
      </c>
      <c r="OM172" s="336" t="s">
        <v>1740</v>
      </c>
      <c r="ON172" s="40">
        <v>0.70390135049819946</v>
      </c>
      <c r="OO172" s="40">
        <v>0.70494866371154785</v>
      </c>
      <c r="OP172" s="40">
        <v>0.70616120100021362</v>
      </c>
      <c r="OQ172" s="40">
        <v>0.70674461126327515</v>
      </c>
      <c r="OR172" s="40">
        <v>0.70719689130783081</v>
      </c>
      <c r="OS172" s="40">
        <v>0.70800638198852539</v>
      </c>
      <c r="OT172" s="40">
        <v>0.69864064455032349</v>
      </c>
      <c r="OU172" s="40">
        <v>0.69214874505996704</v>
      </c>
      <c r="OV172" s="40">
        <v>0.68810051679611206</v>
      </c>
      <c r="OW172" s="40">
        <v>0.68547505140304565</v>
      </c>
      <c r="OX172" s="40">
        <v>0.68365335464477539</v>
      </c>
      <c r="OY172" s="40">
        <v>0.6805875301361084</v>
      </c>
      <c r="OZ172" s="40">
        <v>0.67824721336364746</v>
      </c>
      <c r="PA172" s="40">
        <v>0.67718029022216797</v>
      </c>
      <c r="PB172" s="40">
        <v>0.67745232582092285</v>
      </c>
      <c r="PC172" s="40">
        <v>0.67873990535736084</v>
      </c>
      <c r="PD172" s="40">
        <v>0.67739784717559814</v>
      </c>
      <c r="PE172" s="40">
        <v>0.67713671922683716</v>
      </c>
      <c r="PF172" s="40">
        <v>0.67798000574111938</v>
      </c>
      <c r="PG172" s="40">
        <v>0.67940795421600342</v>
      </c>
      <c r="PH172" s="40">
        <v>0.68113601207733154</v>
      </c>
      <c r="PI172" s="40">
        <v>0.68150520324707031</v>
      </c>
      <c r="PJ172" s="40">
        <v>0.68255484104156494</v>
      </c>
      <c r="PK172" s="40">
        <v>0.68432670831680298</v>
      </c>
      <c r="PL172" s="40">
        <v>0.68544602394104004</v>
      </c>
      <c r="PM172" s="40">
        <v>0.68665528297424316</v>
      </c>
      <c r="PN172" s="40">
        <v>0.68507093191146851</v>
      </c>
      <c r="PO172" s="40">
        <v>0.68320316076278687</v>
      </c>
      <c r="PP172" s="40">
        <v>0.68116164207458496</v>
      </c>
      <c r="PQ172" s="40">
        <v>0.6790459156036377</v>
      </c>
      <c r="PR172" s="40">
        <v>0.67715829610824585</v>
      </c>
      <c r="PS172" s="40">
        <v>0.67445319890975952</v>
      </c>
      <c r="PT172" s="40">
        <v>0.67208272218704224</v>
      </c>
      <c r="PU172" s="40">
        <v>0.6697462797164917</v>
      </c>
      <c r="PV172" s="40">
        <v>0.66656959056854248</v>
      </c>
      <c r="PW172" s="40">
        <v>0.66218364238739014</v>
      </c>
      <c r="PX172" s="336" t="s">
        <v>851</v>
      </c>
      <c r="PY172" s="336" t="s">
        <v>851</v>
      </c>
      <c r="PZ172" s="40">
        <v>0.56720000000000004</v>
      </c>
      <c r="QA172" s="40">
        <v>0.56869999999999998</v>
      </c>
      <c r="QB172" s="40">
        <v>0.57210000000000005</v>
      </c>
      <c r="QC172" s="40">
        <v>0.57350000000000001</v>
      </c>
      <c r="QD172" s="40">
        <v>0.57600000000000007</v>
      </c>
      <c r="QE172" s="40">
        <v>0.58030000000000004</v>
      </c>
      <c r="QF172" s="40">
        <v>0.58960000000000001</v>
      </c>
      <c r="QG172" s="40">
        <v>0.60340000000000005</v>
      </c>
      <c r="QH172" s="40">
        <v>0.62070000000000003</v>
      </c>
      <c r="QI172" s="40">
        <v>0.63960000000000006</v>
      </c>
      <c r="QJ172" s="40">
        <v>0.65459999999999996</v>
      </c>
      <c r="QK172" s="40">
        <v>0.67180000000000006</v>
      </c>
      <c r="QL172" s="40">
        <v>0.68959999999999999</v>
      </c>
      <c r="QM172" s="40">
        <v>0.70680000000000009</v>
      </c>
      <c r="QN172" s="40">
        <v>0.72270000000000001</v>
      </c>
      <c r="QO172" s="40">
        <v>0.72840000000000005</v>
      </c>
      <c r="QP172" s="40">
        <v>0.72470000000000001</v>
      </c>
      <c r="QQ172" s="40">
        <v>0.70860000000000001</v>
      </c>
      <c r="QR172" s="40">
        <v>0.71360000000000001</v>
      </c>
      <c r="QS172" s="336" t="s">
        <v>851</v>
      </c>
      <c r="QT172" s="336" t="s">
        <v>851</v>
      </c>
      <c r="QU172" s="336" t="s">
        <v>851</v>
      </c>
      <c r="QV172" s="336" t="s">
        <v>851</v>
      </c>
      <c r="QW172" s="40">
        <v>7.0313890464603901E-3</v>
      </c>
      <c r="QX172" s="336" t="s">
        <v>851</v>
      </c>
      <c r="QY172" s="336" t="s">
        <v>851</v>
      </c>
      <c r="QZ172" s="336" t="s">
        <v>851</v>
      </c>
      <c r="RA172" s="336" t="s">
        <v>851</v>
      </c>
      <c r="RB172" s="336" t="s">
        <v>851</v>
      </c>
      <c r="RC172" s="336" t="s">
        <v>851</v>
      </c>
      <c r="RD172" s="336" t="s">
        <v>851</v>
      </c>
      <c r="RE172" s="336" t="s">
        <v>851</v>
      </c>
      <c r="RF172" s="40"/>
      <c r="RG172" s="40"/>
      <c r="RH172" s="336" t="s">
        <v>1737</v>
      </c>
      <c r="RI172" s="336" t="s">
        <v>851</v>
      </c>
      <c r="RJ172" s="40"/>
      <c r="RK172" s="40"/>
      <c r="RL172" s="336" t="s">
        <v>1737</v>
      </c>
      <c r="RM172" s="336" t="s">
        <v>851</v>
      </c>
      <c r="RN172" s="40"/>
      <c r="RO172" s="40"/>
      <c r="RP172" s="336" t="s">
        <v>1737</v>
      </c>
      <c r="RQ172" s="336" t="s">
        <v>851</v>
      </c>
      <c r="RR172" s="40"/>
      <c r="RS172" s="40"/>
      <c r="RT172" s="336" t="s">
        <v>1737</v>
      </c>
      <c r="RU172" s="336" t="s">
        <v>851</v>
      </c>
      <c r="RV172" s="40"/>
      <c r="RW172" s="40"/>
      <c r="RX172" s="336" t="s">
        <v>1737</v>
      </c>
      <c r="RY172" s="336" t="s">
        <v>851</v>
      </c>
      <c r="RZ172" s="336" t="s">
        <v>838</v>
      </c>
      <c r="SA172" s="40">
        <v>0.23364317417144775</v>
      </c>
      <c r="SB172" s="40">
        <v>0.25988039374351501</v>
      </c>
      <c r="SC172" s="40">
        <v>0.26102977991104126</v>
      </c>
      <c r="SD172" s="40">
        <v>0.25948131084442139</v>
      </c>
      <c r="SE172" s="40">
        <v>0.24205797910690308</v>
      </c>
      <c r="SF172" s="336" t="s">
        <v>851</v>
      </c>
      <c r="SG172" s="336" t="s">
        <v>851</v>
      </c>
      <c r="SH172" s="40">
        <v>0.24470312893390656</v>
      </c>
      <c r="SI172" s="40">
        <v>0.261310875415802</v>
      </c>
      <c r="SJ172" s="40">
        <v>0.25349065661430359</v>
      </c>
      <c r="SK172" s="40">
        <v>0.26998776197433472</v>
      </c>
      <c r="SL172" s="40">
        <v>0.23250815272331238</v>
      </c>
      <c r="SM172" s="336" t="s">
        <v>840</v>
      </c>
      <c r="SN172" s="336" t="s">
        <v>851</v>
      </c>
      <c r="SO172" s="336" t="s">
        <v>851</v>
      </c>
      <c r="SP172" s="40">
        <v>2.7127521112561226E-2</v>
      </c>
      <c r="SQ172" s="40">
        <v>3.3292170614004135E-2</v>
      </c>
      <c r="SR172" s="40">
        <v>2.4835884571075439E-2</v>
      </c>
      <c r="SS172" s="40">
        <v>5.1989923231303692E-3</v>
      </c>
      <c r="ST172" s="40">
        <v>-2.8041815385222435E-2</v>
      </c>
      <c r="SU172" s="336" t="s">
        <v>838</v>
      </c>
      <c r="SV172" s="336" t="s">
        <v>851</v>
      </c>
      <c r="SW172" s="336" t="s">
        <v>851</v>
      </c>
      <c r="SX172" s="40">
        <v>3.1702499836683273E-2</v>
      </c>
      <c r="SY172" s="40">
        <v>3.6801517009735107E-2</v>
      </c>
      <c r="SZ172" s="40">
        <v>2.933952771127224E-2</v>
      </c>
      <c r="TA172" s="40">
        <v>1.9860098138451576E-2</v>
      </c>
      <c r="TB172" s="40">
        <v>-8.286631666123867E-3</v>
      </c>
      <c r="TC172" s="336" t="s">
        <v>840</v>
      </c>
      <c r="TD172" s="336" t="s">
        <v>851</v>
      </c>
      <c r="TE172" s="336" t="s">
        <v>851</v>
      </c>
      <c r="TF172" s="336" t="s">
        <v>851</v>
      </c>
      <c r="TG172" s="40">
        <v>-1.3458759523928165E-2</v>
      </c>
      <c r="TH172" s="40">
        <v>-1.4029896818101406E-2</v>
      </c>
      <c r="TI172" s="40">
        <v>-2.6992412284016609E-2</v>
      </c>
      <c r="TJ172" s="40">
        <v>-3.0724916607141495E-2</v>
      </c>
      <c r="TK172" s="40">
        <v>-5.4231405258178711E-2</v>
      </c>
      <c r="TL172" s="336" t="s">
        <v>838</v>
      </c>
      <c r="TM172" s="336" t="s">
        <v>851</v>
      </c>
      <c r="TN172" s="336" t="s">
        <v>851</v>
      </c>
      <c r="TO172" s="336" t="s">
        <v>851</v>
      </c>
      <c r="TP172" s="40">
        <v>-7.8634517267346382E-3</v>
      </c>
      <c r="TQ172" s="40">
        <v>-1.0542771779000759E-2</v>
      </c>
      <c r="TR172" s="40">
        <v>-2.5456337258219719E-2</v>
      </c>
      <c r="TS172" s="40">
        <v>-2.2407654672861099E-2</v>
      </c>
      <c r="TT172" s="40">
        <v>-3.7972420454025269E-2</v>
      </c>
      <c r="TU172" s="336" t="s">
        <v>840</v>
      </c>
      <c r="TV172" s="336" t="s">
        <v>851</v>
      </c>
      <c r="TW172" s="40">
        <v>14150</v>
      </c>
      <c r="TX172" s="336" t="s">
        <v>840</v>
      </c>
      <c r="TY172" s="336" t="s">
        <v>851</v>
      </c>
      <c r="TZ172" s="40">
        <v>14500.111328125</v>
      </c>
      <c r="UA172" s="336" t="s">
        <v>838</v>
      </c>
      <c r="UB172" s="336" t="s">
        <v>851</v>
      </c>
      <c r="UC172" s="40">
        <v>14516.4423158146</v>
      </c>
      <c r="UD172" s="336" t="s">
        <v>840</v>
      </c>
      <c r="UE172" s="336" t="s">
        <v>851</v>
      </c>
      <c r="UF172" s="336" t="s">
        <v>851</v>
      </c>
      <c r="UG172" s="40">
        <v>0.25558185577392578</v>
      </c>
      <c r="UH172" s="40">
        <v>0.25762936472892761</v>
      </c>
      <c r="UI172" s="40">
        <v>0.22125735878944397</v>
      </c>
      <c r="UJ172" s="40">
        <v>0.14151632785797119</v>
      </c>
      <c r="UK172" s="40">
        <v>0.1055971086025238</v>
      </c>
      <c r="UL172" s="336" t="s">
        <v>838</v>
      </c>
      <c r="UM172" s="336" t="s">
        <v>851</v>
      </c>
      <c r="UN172" s="336" t="s">
        <v>851</v>
      </c>
      <c r="UO172" s="336" t="s">
        <v>851</v>
      </c>
      <c r="UP172" s="40">
        <v>0.28134384751319885</v>
      </c>
      <c r="UQ172" s="40">
        <v>0.27906855940818787</v>
      </c>
      <c r="UR172" s="40">
        <v>0.23519362509250641</v>
      </c>
      <c r="US172" s="40">
        <v>0.14693309366703033</v>
      </c>
      <c r="UT172" s="40">
        <v>0.17826676368713379</v>
      </c>
      <c r="UU172" s="336" t="s">
        <v>840</v>
      </c>
    </row>
    <row r="173" spans="1:567">
      <c r="A173" s="336" t="s">
        <v>426</v>
      </c>
      <c r="B173" s="336" t="s">
        <v>125</v>
      </c>
      <c r="C173" s="336" t="s">
        <v>357</v>
      </c>
      <c r="D173" s="40">
        <v>4.1631054133176804E-2</v>
      </c>
      <c r="E173" s="336" t="s">
        <v>436</v>
      </c>
      <c r="F173" s="40">
        <v>5.2231281995773315E-2</v>
      </c>
      <c r="G173" s="336" t="s">
        <v>1741</v>
      </c>
      <c r="H173" s="40">
        <v>5.4777927696704865E-2</v>
      </c>
      <c r="I173" s="336" t="s">
        <v>1447</v>
      </c>
      <c r="J173" s="40">
        <v>7.4801646173000336E-2</v>
      </c>
      <c r="K173" s="336" t="s">
        <v>1803</v>
      </c>
      <c r="L173" s="336" t="s">
        <v>471</v>
      </c>
      <c r="M173" s="40">
        <v>0.24300000071525574</v>
      </c>
      <c r="N173" s="40"/>
      <c r="O173" s="336" t="s">
        <v>1736</v>
      </c>
      <c r="P173" s="40"/>
      <c r="Q173" s="336" t="s">
        <v>1736</v>
      </c>
      <c r="R173" s="40"/>
      <c r="S173" s="336" t="s">
        <v>1736</v>
      </c>
      <c r="T173" s="40"/>
      <c r="U173" s="336" t="s">
        <v>1736</v>
      </c>
      <c r="V173" s="336" t="s">
        <v>851</v>
      </c>
      <c r="W173" s="336" t="s">
        <v>470</v>
      </c>
      <c r="X173" s="40">
        <v>0.50167715549468994</v>
      </c>
      <c r="Y173" s="40"/>
      <c r="Z173" s="336" t="s">
        <v>1736</v>
      </c>
      <c r="AA173" s="40"/>
      <c r="AB173" s="336" t="s">
        <v>1736</v>
      </c>
      <c r="AC173" s="40"/>
      <c r="AD173" s="336" t="s">
        <v>1736</v>
      </c>
      <c r="AE173" s="40"/>
      <c r="AF173" s="336" t="s">
        <v>1736</v>
      </c>
      <c r="AG173" s="336" t="s">
        <v>851</v>
      </c>
      <c r="AH173" s="336" t="s">
        <v>470</v>
      </c>
      <c r="AI173" s="40">
        <v>0.51752066612243652</v>
      </c>
      <c r="AJ173" s="40"/>
      <c r="AK173" s="336" t="s">
        <v>1736</v>
      </c>
      <c r="AL173" s="40"/>
      <c r="AM173" s="336" t="s">
        <v>1736</v>
      </c>
      <c r="AN173" s="40"/>
      <c r="AO173" s="336" t="s">
        <v>1736</v>
      </c>
      <c r="AP173" s="40"/>
      <c r="AQ173" s="336" t="s">
        <v>1736</v>
      </c>
      <c r="AR173" s="336" t="s">
        <v>851</v>
      </c>
      <c r="AS173" s="336" t="s">
        <v>470</v>
      </c>
      <c r="AT173" s="40">
        <v>0.50167655944824219</v>
      </c>
      <c r="AU173" s="40"/>
      <c r="AV173" s="336" t="s">
        <v>1736</v>
      </c>
      <c r="AW173" s="40"/>
      <c r="AX173" s="336" t="s">
        <v>1736</v>
      </c>
      <c r="AY173" s="40"/>
      <c r="AZ173" s="336" t="s">
        <v>1736</v>
      </c>
      <c r="BA173" s="40"/>
      <c r="BB173" s="336" t="s">
        <v>1736</v>
      </c>
      <c r="BC173" s="336" t="s">
        <v>851</v>
      </c>
      <c r="BD173" s="336" t="s">
        <v>436</v>
      </c>
      <c r="BE173" s="40">
        <v>2.2420508861541748</v>
      </c>
      <c r="BF173" s="336" t="s">
        <v>827</v>
      </c>
      <c r="BG173" s="40">
        <v>1.6648586988449097</v>
      </c>
      <c r="BH173" s="336" t="s">
        <v>1447</v>
      </c>
      <c r="BI173" s="40">
        <v>1.6777678728103638</v>
      </c>
      <c r="BJ173" s="336" t="s">
        <v>1803</v>
      </c>
      <c r="BK173" s="40">
        <v>1.5982295274734497</v>
      </c>
      <c r="BL173" s="336" t="s">
        <v>851</v>
      </c>
      <c r="BM173" s="40">
        <v>1.8275909423828125</v>
      </c>
      <c r="BN173" s="336" t="s">
        <v>838</v>
      </c>
      <c r="BO173" s="336" t="s">
        <v>851</v>
      </c>
      <c r="BP173" s="336" t="s">
        <v>436</v>
      </c>
      <c r="BQ173" s="40">
        <v>1.4985749498009682E-2</v>
      </c>
      <c r="BR173" s="40">
        <v>1.6016576439142227E-2</v>
      </c>
      <c r="BS173" s="40">
        <v>1.7089422792196274E-2</v>
      </c>
      <c r="BT173" s="40">
        <v>1.2233291752636433E-2</v>
      </c>
      <c r="BU173" s="40">
        <v>1.2233292683959007E-2</v>
      </c>
      <c r="BV173" s="336" t="s">
        <v>851</v>
      </c>
      <c r="BW173" s="336" t="s">
        <v>827</v>
      </c>
      <c r="BX173" s="40">
        <v>1.0941372253000736E-2</v>
      </c>
      <c r="BY173" s="40">
        <v>1.0145834647119045E-2</v>
      </c>
      <c r="BZ173" s="40">
        <v>1.4550988562405109E-3</v>
      </c>
      <c r="CA173" s="40">
        <v>-1.1615300318226218E-3</v>
      </c>
      <c r="CB173" s="40">
        <v>-1.1542561696842313E-3</v>
      </c>
      <c r="CC173" s="336" t="s">
        <v>851</v>
      </c>
      <c r="CD173" s="336" t="s">
        <v>1447</v>
      </c>
      <c r="CE173" s="40">
        <v>8.7764393538236618E-3</v>
      </c>
      <c r="CF173" s="40">
        <v>4.5922934077680111E-3</v>
      </c>
      <c r="CG173" s="40">
        <v>-1.1597536504268646E-3</v>
      </c>
      <c r="CH173" s="40">
        <v>-1.1513428762555122E-3</v>
      </c>
      <c r="CI173" s="40">
        <v>-1.1453558690845966E-3</v>
      </c>
      <c r="CJ173" s="336" t="s">
        <v>851</v>
      </c>
      <c r="CK173" s="336" t="s">
        <v>1803</v>
      </c>
      <c r="CL173" s="40">
        <v>7.3230229318141937E-3</v>
      </c>
      <c r="CM173" s="40">
        <v>5.882621044293046E-4</v>
      </c>
      <c r="CN173" s="40">
        <v>-1.153470715507865E-3</v>
      </c>
      <c r="CO173" s="40">
        <v>-1.1454112827777863E-3</v>
      </c>
      <c r="CP173" s="40">
        <v>-1.1394983157515526E-3</v>
      </c>
      <c r="CQ173" s="336" t="s">
        <v>851</v>
      </c>
      <c r="CR173" s="40">
        <v>2.673945426940918</v>
      </c>
      <c r="CS173" s="40">
        <v>3.1712582111358643</v>
      </c>
      <c r="CT173" s="40">
        <v>4.263218879699707</v>
      </c>
      <c r="CU173" s="40">
        <v>4.464789867401123</v>
      </c>
      <c r="CV173" s="40">
        <v>4.4072880744934082</v>
      </c>
      <c r="CW173" s="336" t="s">
        <v>1741</v>
      </c>
      <c r="CX173" s="336" t="s">
        <v>851</v>
      </c>
      <c r="CY173" s="40">
        <v>2.9713594913482666</v>
      </c>
      <c r="CZ173" s="40">
        <v>3.7672133445739746</v>
      </c>
      <c r="DA173" s="40">
        <v>4.4880056381225586</v>
      </c>
      <c r="DB173" s="40">
        <v>4.4301753044128418</v>
      </c>
      <c r="DC173" s="40">
        <v>4.3731780052185059</v>
      </c>
      <c r="DD173" s="336" t="s">
        <v>1447</v>
      </c>
      <c r="DE173" s="336" t="s">
        <v>851</v>
      </c>
      <c r="DF173" s="40">
        <v>4.3505849838256836</v>
      </c>
      <c r="DG173" s="336" t="s">
        <v>1803</v>
      </c>
      <c r="DH173" s="336" t="s">
        <v>851</v>
      </c>
      <c r="DI173" s="336" t="s">
        <v>851</v>
      </c>
      <c r="DJ173" s="336">
        <v>5.2</v>
      </c>
      <c r="DK173" s="336" t="s">
        <v>1738</v>
      </c>
      <c r="DL173" s="336" t="s">
        <v>851</v>
      </c>
      <c r="DM173" s="336" t="s">
        <v>851</v>
      </c>
      <c r="DN173" s="336" t="s">
        <v>1012</v>
      </c>
      <c r="DO173" s="40">
        <v>2.9556096997112036E-3</v>
      </c>
      <c r="DP173" s="40">
        <v>2.1562085021287203E-3</v>
      </c>
      <c r="DQ173" s="40">
        <v>4.567654337733984E-3</v>
      </c>
      <c r="DR173" s="40">
        <v>-5.5610821582376957E-3</v>
      </c>
      <c r="DS173" s="40">
        <v>4.4889170676469803E-3</v>
      </c>
      <c r="DT173" s="336" t="s">
        <v>851</v>
      </c>
      <c r="DU173" s="336" t="s">
        <v>470</v>
      </c>
      <c r="DV173" s="40">
        <v>7.7449996024370193E-3</v>
      </c>
      <c r="DW173" s="40">
        <v>7.1666669100522995E-3</v>
      </c>
      <c r="DX173" s="40">
        <v>6.9000003859400749E-3</v>
      </c>
      <c r="DY173" s="40">
        <v>6.199999712407589E-3</v>
      </c>
      <c r="DZ173" s="40">
        <v>1.4999997802078724E-4</v>
      </c>
      <c r="EA173" s="336" t="s">
        <v>851</v>
      </c>
      <c r="EB173" s="336" t="s">
        <v>470</v>
      </c>
      <c r="EC173" s="40">
        <v>3.435768885537982E-3</v>
      </c>
      <c r="ED173" s="40">
        <v>5.2266726270318031E-3</v>
      </c>
      <c r="EE173" s="40">
        <v>5.2354913204908371E-3</v>
      </c>
      <c r="EF173" s="40">
        <v>4.9662156961858273E-3</v>
      </c>
      <c r="EG173" s="40">
        <v>1.3287917245179415E-3</v>
      </c>
      <c r="EH173" s="336" t="s">
        <v>851</v>
      </c>
      <c r="EI173" s="336" t="s">
        <v>470</v>
      </c>
      <c r="EJ173" s="40">
        <v>1.1610358953475952E-2</v>
      </c>
      <c r="EK173" s="40">
        <v>6.5970621071755886E-3</v>
      </c>
      <c r="EL173" s="40">
        <v>3.3070479985326529E-3</v>
      </c>
      <c r="EM173" s="40">
        <v>1.5682466328144073E-3</v>
      </c>
      <c r="EN173" s="40">
        <v>1.8855860689654946E-3</v>
      </c>
      <c r="EO173" s="336" t="s">
        <v>851</v>
      </c>
      <c r="EP173" s="336" t="s">
        <v>851</v>
      </c>
      <c r="EQ173" s="336" t="s">
        <v>851</v>
      </c>
      <c r="ER173" s="40">
        <v>0.54500000000000004</v>
      </c>
      <c r="ES173" s="336" t="s">
        <v>1739</v>
      </c>
      <c r="ET173" s="336" t="s">
        <v>851</v>
      </c>
      <c r="EU173" s="336" t="s">
        <v>851</v>
      </c>
      <c r="EV173" s="40">
        <v>0.8479000000000001</v>
      </c>
      <c r="EW173" s="336" t="s">
        <v>1739</v>
      </c>
      <c r="EX173" s="336" t="s">
        <v>851</v>
      </c>
      <c r="EY173" s="336" t="s">
        <v>851</v>
      </c>
      <c r="EZ173" s="40">
        <v>0.2263</v>
      </c>
      <c r="FA173" s="336" t="s">
        <v>1739</v>
      </c>
      <c r="FB173" s="336" t="s">
        <v>851</v>
      </c>
      <c r="FC173" s="40">
        <v>-2.3870233446359634E-2</v>
      </c>
      <c r="FD173" s="40">
        <v>-3.1873136758804321E-2</v>
      </c>
      <c r="FE173" s="40">
        <v>-2.3795424029231071E-2</v>
      </c>
      <c r="FF173" s="40">
        <v>-3.6837663501501083E-2</v>
      </c>
      <c r="FG173" s="40">
        <v>-1.6941474750638008E-2</v>
      </c>
      <c r="FH173" s="336" t="s">
        <v>838</v>
      </c>
      <c r="FI173" s="336" t="s">
        <v>851</v>
      </c>
      <c r="FJ173" s="40">
        <v>-1.9487962126731873E-2</v>
      </c>
      <c r="FK173" s="40">
        <v>-3.2795939594507217E-2</v>
      </c>
      <c r="FL173" s="40">
        <v>-2.4248221889138222E-2</v>
      </c>
      <c r="FM173" s="40">
        <v>-3.6000140011310577E-2</v>
      </c>
      <c r="FN173" s="40">
        <v>-3.0759360641241074E-2</v>
      </c>
      <c r="FO173" s="336" t="s">
        <v>840</v>
      </c>
      <c r="FP173" s="336" t="s">
        <v>851</v>
      </c>
      <c r="FQ173" s="40">
        <v>0.41158607602119446</v>
      </c>
      <c r="FR173" s="336" t="s">
        <v>840</v>
      </c>
      <c r="FS173" s="336" t="s">
        <v>851</v>
      </c>
      <c r="FT173" s="336" t="s">
        <v>851</v>
      </c>
      <c r="FU173" s="40">
        <v>1.1958898976445198E-2</v>
      </c>
      <c r="FV173" s="40">
        <v>1.3609021902084351E-2</v>
      </c>
      <c r="FW173" s="40">
        <v>7.2111478075385094E-3</v>
      </c>
      <c r="FX173" s="40">
        <v>7.4349278584122658E-3</v>
      </c>
      <c r="FY173" s="40">
        <v>8.0295614898204803E-3</v>
      </c>
      <c r="FZ173" s="336" t="s">
        <v>840</v>
      </c>
      <c r="GA173" s="336" t="s">
        <v>851</v>
      </c>
      <c r="GB173" s="336" t="s">
        <v>851</v>
      </c>
      <c r="GC173" s="336" t="s">
        <v>851</v>
      </c>
      <c r="GD173" s="336" t="s">
        <v>851</v>
      </c>
      <c r="GE173" s="336" t="s">
        <v>851</v>
      </c>
      <c r="GF173" s="336" t="s">
        <v>851</v>
      </c>
      <c r="GG173" s="336" t="s">
        <v>851</v>
      </c>
      <c r="GH173" s="336" t="s">
        <v>851</v>
      </c>
      <c r="GI173" s="336" t="s">
        <v>851</v>
      </c>
      <c r="GJ173" s="336" t="s">
        <v>851</v>
      </c>
      <c r="GK173" s="40">
        <v>142343583</v>
      </c>
      <c r="GL173" s="40">
        <v>145978408</v>
      </c>
      <c r="GM173" s="40">
        <v>149549695</v>
      </c>
      <c r="GN173" s="40">
        <v>153093371</v>
      </c>
      <c r="GO173" s="40">
        <v>156664698</v>
      </c>
      <c r="GP173" s="40">
        <v>160304007</v>
      </c>
      <c r="GQ173" s="40">
        <v>164022626</v>
      </c>
      <c r="GR173" s="40">
        <v>167808106</v>
      </c>
      <c r="GS173" s="40">
        <v>171648984</v>
      </c>
      <c r="GT173" s="40">
        <v>175525610</v>
      </c>
      <c r="GU173" s="40">
        <v>179424643</v>
      </c>
      <c r="GV173" s="40">
        <v>183340168</v>
      </c>
      <c r="GW173" s="40">
        <v>187280125</v>
      </c>
      <c r="GX173" s="40">
        <v>191260799</v>
      </c>
      <c r="GY173" s="40">
        <v>195305012</v>
      </c>
      <c r="GZ173" s="40">
        <v>199426953</v>
      </c>
      <c r="HA173" s="40">
        <v>203631356</v>
      </c>
      <c r="HB173" s="40">
        <v>207906210</v>
      </c>
      <c r="HC173" s="40">
        <v>212228288</v>
      </c>
      <c r="HD173" s="40">
        <v>216565317</v>
      </c>
      <c r="HE173" s="40">
        <v>220892331</v>
      </c>
      <c r="HF173" s="40">
        <v>225200000</v>
      </c>
      <c r="HG173" s="40">
        <v>229489000</v>
      </c>
      <c r="HH173" s="40">
        <v>233757000</v>
      </c>
      <c r="HI173" s="40">
        <v>238006000</v>
      </c>
      <c r="HJ173" s="40">
        <v>242234000</v>
      </c>
      <c r="HK173" s="40">
        <v>246439000</v>
      </c>
      <c r="HL173" s="40">
        <v>250617000</v>
      </c>
      <c r="HM173" s="40">
        <v>254764000</v>
      </c>
      <c r="HN173" s="40">
        <v>258878000</v>
      </c>
      <c r="HO173" s="40">
        <v>262959000</v>
      </c>
      <c r="HP173" s="40">
        <v>267003000</v>
      </c>
      <c r="HQ173" s="40">
        <v>271012000</v>
      </c>
      <c r="HR173" s="40">
        <v>274989000</v>
      </c>
      <c r="HS173" s="40">
        <v>278938000</v>
      </c>
      <c r="HT173" s="40">
        <v>282863000</v>
      </c>
      <c r="HU173" s="40">
        <v>286765000</v>
      </c>
      <c r="HV173" s="40">
        <v>290640000</v>
      </c>
      <c r="HW173" s="40">
        <v>294492000</v>
      </c>
      <c r="HX173" s="40">
        <v>298321000</v>
      </c>
      <c r="HY173" s="40">
        <v>302129000</v>
      </c>
      <c r="HZ173" s="40">
        <v>305915000</v>
      </c>
      <c r="IA173" s="40">
        <v>309676000</v>
      </c>
      <c r="IB173" s="40">
        <v>313404000</v>
      </c>
      <c r="IC173" s="40">
        <v>317089000</v>
      </c>
      <c r="ID173" s="40">
        <v>320724000</v>
      </c>
      <c r="IE173" s="40">
        <v>324303000</v>
      </c>
      <c r="IF173" s="40">
        <v>327826000</v>
      </c>
      <c r="IG173" s="40">
        <v>331287000</v>
      </c>
      <c r="IH173" s="40">
        <v>334684000</v>
      </c>
      <c r="II173" s="40">
        <v>338013000</v>
      </c>
      <c r="IJ173" s="336" t="s">
        <v>851</v>
      </c>
      <c r="IK173" s="336" t="s">
        <v>851</v>
      </c>
      <c r="IL173" s="336" t="s">
        <v>851</v>
      </c>
      <c r="IM173" s="40">
        <v>2.0863261073827744E-2</v>
      </c>
      <c r="IN173" s="40">
        <v>2.0775783807039261E-2</v>
      </c>
      <c r="IO173" s="40">
        <v>2.057546004652977E-2</v>
      </c>
      <c r="IP173" s="40">
        <v>2.0229671150445938E-2</v>
      </c>
      <c r="IQ173" s="40">
        <v>1.9783195108175278E-2</v>
      </c>
      <c r="IR173" s="40">
        <v>1.9313503056764603E-2</v>
      </c>
      <c r="IS173" s="40">
        <v>1.8866201862692833E-2</v>
      </c>
      <c r="IT173" s="40">
        <v>1.8427016213536263E-2</v>
      </c>
      <c r="IU173" s="40">
        <v>1.8013769760727882E-2</v>
      </c>
      <c r="IV173" s="40">
        <v>1.7608318477869034E-2</v>
      </c>
      <c r="IW173" s="40">
        <v>1.7210297286510468E-2</v>
      </c>
      <c r="IX173" s="40">
        <v>1.6811378300189972E-2</v>
      </c>
      <c r="IY173" s="40">
        <v>1.6411749646067619E-2</v>
      </c>
      <c r="IZ173" s="40">
        <v>1.6019280999898911E-2</v>
      </c>
      <c r="JA173" s="40">
        <v>1.5641218051314354E-2</v>
      </c>
      <c r="JB173" s="40">
        <v>1.526176743209362E-2</v>
      </c>
      <c r="JC173" s="40">
        <v>1.4903206378221512E-2</v>
      </c>
      <c r="JD173" s="40">
        <v>1.4567996375262737E-2</v>
      </c>
      <c r="JE173" s="40">
        <v>1.4258437789976597E-2</v>
      </c>
      <c r="JF173" s="40">
        <v>1.3973146677017212E-2</v>
      </c>
      <c r="JG173" s="40">
        <v>1.3700383715331554E-2</v>
      </c>
      <c r="JH173" s="40">
        <v>1.3422322459518909E-2</v>
      </c>
      <c r="JI173" s="40">
        <v>1.3166449964046478E-2</v>
      </c>
      <c r="JJ173" s="40">
        <v>1.2918249703943729E-2</v>
      </c>
      <c r="JK173" s="40">
        <v>1.26839904114604E-2</v>
      </c>
      <c r="JL173" s="40">
        <v>1.2453206814825535E-2</v>
      </c>
      <c r="JM173" s="40">
        <v>1.2219304218888283E-2</v>
      </c>
      <c r="JN173" s="40">
        <v>1.1966503225266933E-2</v>
      </c>
      <c r="JO173" s="40">
        <v>1.1689398437738419E-2</v>
      </c>
      <c r="JP173" s="40">
        <v>1.139844860881567E-2</v>
      </c>
      <c r="JQ173" s="40">
        <v>1.1097324080765247E-2</v>
      </c>
      <c r="JR173" s="40">
        <v>1.0804715566337109E-2</v>
      </c>
      <c r="JS173" s="40">
        <v>1.0502089746296406E-2</v>
      </c>
      <c r="JT173" s="40">
        <v>1.0201733559370041E-2</v>
      </c>
      <c r="JU173" s="40">
        <v>9.8975533619523048E-3</v>
      </c>
      <c r="JV173" s="336" t="s">
        <v>1740</v>
      </c>
      <c r="JW173" s="336" t="s">
        <v>851</v>
      </c>
      <c r="JX173" s="336" t="s">
        <v>851</v>
      </c>
      <c r="JY173" s="336" t="s">
        <v>851</v>
      </c>
      <c r="JZ173" s="336" t="s">
        <v>851</v>
      </c>
      <c r="KA173" s="336" t="s">
        <v>1740</v>
      </c>
      <c r="KB173" s="40">
        <v>0.51467812878833896</v>
      </c>
      <c r="KC173" s="40">
        <v>0.51464281856474003</v>
      </c>
      <c r="KD173" s="40">
        <v>0.51462564778608599</v>
      </c>
      <c r="KE173" s="40">
        <v>0.51461925283023502</v>
      </c>
      <c r="KF173" s="40">
        <v>0.514614170652266</v>
      </c>
      <c r="KG173" s="40">
        <v>0.51460368264210998</v>
      </c>
      <c r="KH173" s="40">
        <v>0.51458629900367303</v>
      </c>
      <c r="KI173" s="40">
        <v>0.51456296405601998</v>
      </c>
      <c r="KJ173" s="40">
        <v>0.51453280870762397</v>
      </c>
      <c r="KK173" s="40">
        <v>0.51449551832454099</v>
      </c>
      <c r="KL173" s="40">
        <v>0.51445102936577503</v>
      </c>
      <c r="KM173" s="40">
        <v>0.51439861534739795</v>
      </c>
      <c r="KN173" s="40">
        <v>0.51433845299387704</v>
      </c>
      <c r="KO173" s="40">
        <v>0.51427255206189604</v>
      </c>
      <c r="KP173" s="40">
        <v>0.51420363167813399</v>
      </c>
      <c r="KQ173" s="40">
        <v>0.514133581163288</v>
      </c>
      <c r="KR173" s="40">
        <v>0.51406266837329095</v>
      </c>
      <c r="KS173" s="40">
        <v>0.51399034870479898</v>
      </c>
      <c r="KT173" s="40">
        <v>0.51391661521881604</v>
      </c>
      <c r="KU173" s="40">
        <v>0.51384129975336501</v>
      </c>
      <c r="KV173" s="40">
        <v>0.51376415064456604</v>
      </c>
      <c r="KW173" s="40">
        <v>0.513685486738921</v>
      </c>
      <c r="KX173" s="40">
        <v>0.51360511822614496</v>
      </c>
      <c r="KY173" s="40">
        <v>0.51352158541981097</v>
      </c>
      <c r="KZ173" s="40">
        <v>0.51343312616215797</v>
      </c>
      <c r="LA173" s="40">
        <v>0.51333858556782996</v>
      </c>
      <c r="LB173" s="40">
        <v>0.51323752811651302</v>
      </c>
      <c r="LC173" s="40">
        <v>0.51313061661329396</v>
      </c>
      <c r="LD173" s="40">
        <v>0.51301917406528097</v>
      </c>
      <c r="LE173" s="40">
        <v>0.51290506783558498</v>
      </c>
      <c r="LF173" s="40">
        <v>0.51278954175281299</v>
      </c>
      <c r="LG173" s="40">
        <v>0.51267288508599196</v>
      </c>
      <c r="LH173" s="40">
        <v>0.51255468371304802</v>
      </c>
      <c r="LI173" s="40">
        <v>0.51243448990360196</v>
      </c>
      <c r="LJ173" s="40">
        <v>0.51231169547517696</v>
      </c>
      <c r="LK173" s="40">
        <v>0.512185763967545</v>
      </c>
      <c r="LL173" s="336" t="s">
        <v>851</v>
      </c>
      <c r="LM173" s="336" t="s">
        <v>851</v>
      </c>
      <c r="LN173" s="336" t="s">
        <v>1740</v>
      </c>
      <c r="LO173" s="40">
        <v>0.59753358364105225</v>
      </c>
      <c r="LP173" s="40">
        <v>0.59986275434494019</v>
      </c>
      <c r="LQ173" s="40">
        <v>0.60207545757293701</v>
      </c>
      <c r="LR173" s="40">
        <v>0.60417413711547852</v>
      </c>
      <c r="LS173" s="40">
        <v>0.6062321662902832</v>
      </c>
      <c r="LT173" s="40">
        <v>0.60831785202026367</v>
      </c>
      <c r="LU173" s="40">
        <v>0.60970693826675415</v>
      </c>
      <c r="LV173" s="40">
        <v>0.61146283149719238</v>
      </c>
      <c r="LW173" s="40">
        <v>0.61346185207366943</v>
      </c>
      <c r="LX173" s="40">
        <v>0.61553490161895752</v>
      </c>
      <c r="LY173" s="40">
        <v>0.6176217794418335</v>
      </c>
      <c r="LZ173" s="40">
        <v>0.61979639530181885</v>
      </c>
      <c r="MA173" s="40">
        <v>0.62188118696212769</v>
      </c>
      <c r="MB173" s="40">
        <v>0.62405991554260254</v>
      </c>
      <c r="MC173" s="40">
        <v>0.62657314538955688</v>
      </c>
      <c r="MD173" s="40">
        <v>0.62948977947235107</v>
      </c>
      <c r="ME173" s="40">
        <v>0.63214647769927979</v>
      </c>
      <c r="MF173" s="40">
        <v>0.63521170616149902</v>
      </c>
      <c r="MG173" s="40">
        <v>0.63852733373641968</v>
      </c>
      <c r="MH173" s="40">
        <v>0.64183437824249268</v>
      </c>
      <c r="MI173" s="40">
        <v>0.64498007297515869</v>
      </c>
      <c r="MJ173" s="40">
        <v>0.64762437343597412</v>
      </c>
      <c r="MK173" s="40">
        <v>0.6501651406288147</v>
      </c>
      <c r="ML173" s="40">
        <v>0.65256780385971069</v>
      </c>
      <c r="MM173" s="40">
        <v>0.65483486652374268</v>
      </c>
      <c r="MN173" s="40">
        <v>0.65694785118103027</v>
      </c>
      <c r="MO173" s="40">
        <v>0.6584705114364624</v>
      </c>
      <c r="MP173" s="40">
        <v>0.65989935398101807</v>
      </c>
      <c r="MQ173" s="40">
        <v>0.6612168550491333</v>
      </c>
      <c r="MR173" s="40">
        <v>0.66240710020065308</v>
      </c>
      <c r="MS173" s="40">
        <v>0.66346144676208496</v>
      </c>
      <c r="MT173" s="40">
        <v>0.66399633884429932</v>
      </c>
      <c r="MU173" s="40">
        <v>0.66453546285629272</v>
      </c>
      <c r="MV173" s="40">
        <v>0.66503667831420898</v>
      </c>
      <c r="MW173" s="40">
        <v>0.66544860601425171</v>
      </c>
      <c r="MX173" s="40">
        <v>0.66575253009796143</v>
      </c>
      <c r="MY173" s="336" t="s">
        <v>851</v>
      </c>
      <c r="MZ173" s="336" t="s">
        <v>1740</v>
      </c>
      <c r="NA173" s="40">
        <v>0.57698100805282593</v>
      </c>
      <c r="NB173" s="40">
        <v>0.57888203859329224</v>
      </c>
      <c r="NC173" s="40">
        <v>0.58045279979705811</v>
      </c>
      <c r="ND173" s="40">
        <v>0.58178412914276123</v>
      </c>
      <c r="NE173" s="40">
        <v>0.58306270837783813</v>
      </c>
      <c r="NF173" s="40">
        <v>0.58441895246505737</v>
      </c>
      <c r="NG173" s="40">
        <v>0.58527529239654541</v>
      </c>
      <c r="NH173" s="40">
        <v>0.58650738000869751</v>
      </c>
      <c r="NI173" s="40">
        <v>0.58799523115158081</v>
      </c>
      <c r="NJ173" s="40">
        <v>0.58958178758621216</v>
      </c>
      <c r="NK173" s="40">
        <v>0.59121757745742798</v>
      </c>
      <c r="NL173" s="40">
        <v>0.5931164026260376</v>
      </c>
      <c r="NM173" s="40">
        <v>0.59495162963867188</v>
      </c>
      <c r="NN173" s="40">
        <v>0.59687793254852295</v>
      </c>
      <c r="NO173" s="40">
        <v>0.59910845756530762</v>
      </c>
      <c r="NP173" s="40">
        <v>0.60170972347259521</v>
      </c>
      <c r="NQ173" s="40">
        <v>0.60419547557830811</v>
      </c>
      <c r="NR173" s="40">
        <v>0.60703212022781372</v>
      </c>
      <c r="NS173" s="40">
        <v>0.61005717515945435</v>
      </c>
      <c r="NT173" s="40">
        <v>0.61296772956848145</v>
      </c>
      <c r="NU173" s="40">
        <v>0.61560195684432983</v>
      </c>
      <c r="NV173" s="40">
        <v>0.61780202388763428</v>
      </c>
      <c r="NW173" s="40">
        <v>0.61978048086166382</v>
      </c>
      <c r="NX173" s="40">
        <v>0.62151771783828735</v>
      </c>
      <c r="NY173" s="40">
        <v>0.62305033206939697</v>
      </c>
      <c r="NZ173" s="40">
        <v>0.62437570095062256</v>
      </c>
      <c r="OA173" s="40">
        <v>0.6252521276473999</v>
      </c>
      <c r="OB173" s="40">
        <v>0.62597358226776123</v>
      </c>
      <c r="OC173" s="40">
        <v>0.6265140175819397</v>
      </c>
      <c r="OD173" s="40">
        <v>0.62683349847793579</v>
      </c>
      <c r="OE173" s="40">
        <v>0.62690973281860352</v>
      </c>
      <c r="OF173" s="40">
        <v>0.62658989429473877</v>
      </c>
      <c r="OG173" s="40">
        <v>0.62617665529251099</v>
      </c>
      <c r="OH173" s="40">
        <v>0.62566900253295898</v>
      </c>
      <c r="OI173" s="40">
        <v>0.62507021427154541</v>
      </c>
      <c r="OJ173" s="40">
        <v>0.62440204620361328</v>
      </c>
      <c r="OK173" s="336" t="s">
        <v>851</v>
      </c>
      <c r="OL173" s="336" t="s">
        <v>851</v>
      </c>
      <c r="OM173" s="336" t="s">
        <v>1740</v>
      </c>
      <c r="ON173" s="40">
        <v>0.49175211787223816</v>
      </c>
      <c r="OO173" s="40">
        <v>0.49541041254997253</v>
      </c>
      <c r="OP173" s="40">
        <v>0.49898707866668701</v>
      </c>
      <c r="OQ173" s="40">
        <v>0.50241714715957642</v>
      </c>
      <c r="OR173" s="40">
        <v>0.50569123029708862</v>
      </c>
      <c r="OS173" s="40">
        <v>0.50883084535598755</v>
      </c>
      <c r="OT173" s="40">
        <v>0.5112566351890564</v>
      </c>
      <c r="OU173" s="40">
        <v>0.51385033130645752</v>
      </c>
      <c r="OV173" s="40">
        <v>0.51650643348693848</v>
      </c>
      <c r="OW173" s="40">
        <v>0.51908773183822632</v>
      </c>
      <c r="OX173" s="40">
        <v>0.52155351638793945</v>
      </c>
      <c r="OY173" s="40">
        <v>0.52397549152374268</v>
      </c>
      <c r="OZ173" s="40">
        <v>0.5262412428855896</v>
      </c>
      <c r="PA173" s="40">
        <v>0.52850478887557983</v>
      </c>
      <c r="PB173" s="40">
        <v>0.5309644341468811</v>
      </c>
      <c r="PC173" s="40">
        <v>0.53370678424835205</v>
      </c>
      <c r="PD173" s="40">
        <v>0.53615128993988037</v>
      </c>
      <c r="PE173" s="40">
        <v>0.53889864683151245</v>
      </c>
      <c r="PF173" s="40">
        <v>0.54190528392791748</v>
      </c>
      <c r="PG173" s="40">
        <v>0.54513192176818848</v>
      </c>
      <c r="PH173" s="40">
        <v>0.54852700233459473</v>
      </c>
      <c r="PI173" s="40">
        <v>0.55175143480300903</v>
      </c>
      <c r="PJ173" s="40">
        <v>0.55518853664398193</v>
      </c>
      <c r="PK173" s="40">
        <v>0.55869430303573608</v>
      </c>
      <c r="PL173" s="40">
        <v>0.56211262941360474</v>
      </c>
      <c r="PM173" s="40">
        <v>0.56532806158065796</v>
      </c>
      <c r="PN173" s="40">
        <v>0.56795185804367065</v>
      </c>
      <c r="PO173" s="40">
        <v>0.57044136524200439</v>
      </c>
      <c r="PP173" s="40">
        <v>0.57277828454971313</v>
      </c>
      <c r="PQ173" s="40">
        <v>0.57497423887252808</v>
      </c>
      <c r="PR173" s="40">
        <v>0.57701641321182251</v>
      </c>
      <c r="PS173" s="40">
        <v>0.578529953956604</v>
      </c>
      <c r="PT173" s="40">
        <v>0.58000892400741577</v>
      </c>
      <c r="PU173" s="40">
        <v>0.58139318227767944</v>
      </c>
      <c r="PV173" s="40">
        <v>0.58260929584503174</v>
      </c>
      <c r="PW173" s="40">
        <v>0.58363437652587891</v>
      </c>
      <c r="PX173" s="336" t="s">
        <v>851</v>
      </c>
      <c r="PY173" s="336" t="s">
        <v>851</v>
      </c>
      <c r="PZ173" s="40">
        <v>0.5232</v>
      </c>
      <c r="QA173" s="40">
        <v>0.5232</v>
      </c>
      <c r="QB173" s="40">
        <v>0.52800000000000002</v>
      </c>
      <c r="QC173" s="40">
        <v>0.53290000000000004</v>
      </c>
      <c r="QD173" s="40">
        <v>0.52959999999999996</v>
      </c>
      <c r="QE173" s="40">
        <v>0.52590000000000003</v>
      </c>
      <c r="QF173" s="40">
        <v>0.52670000000000006</v>
      </c>
      <c r="QG173" s="40">
        <v>0.52610000000000001</v>
      </c>
      <c r="QH173" s="40">
        <v>0.53170000000000006</v>
      </c>
      <c r="QI173" s="40">
        <v>0.53610000000000002</v>
      </c>
      <c r="QJ173" s="40">
        <v>0.5363</v>
      </c>
      <c r="QK173" s="40">
        <v>0.53949999999999998</v>
      </c>
      <c r="QL173" s="40">
        <v>0.54270000000000007</v>
      </c>
      <c r="QM173" s="40">
        <v>0.54189999999999994</v>
      </c>
      <c r="QN173" s="40">
        <v>0.55079999999999996</v>
      </c>
      <c r="QO173" s="40">
        <v>0.54849999999999999</v>
      </c>
      <c r="QP173" s="40">
        <v>0.5464</v>
      </c>
      <c r="QQ173" s="40">
        <v>0.54430000000000001</v>
      </c>
      <c r="QR173" s="40">
        <v>0.54500000000000004</v>
      </c>
      <c r="QS173" s="336" t="s">
        <v>851</v>
      </c>
      <c r="QT173" s="336" t="s">
        <v>851</v>
      </c>
      <c r="QU173" s="336" t="s">
        <v>851</v>
      </c>
      <c r="QV173" s="336" t="s">
        <v>851</v>
      </c>
      <c r="QW173" s="40">
        <v>1.2852292275056243E-3</v>
      </c>
      <c r="QX173" s="336" t="s">
        <v>851</v>
      </c>
      <c r="QY173" s="336" t="s">
        <v>851</v>
      </c>
      <c r="QZ173" s="336" t="s">
        <v>851</v>
      </c>
      <c r="RA173" s="336" t="s">
        <v>851</v>
      </c>
      <c r="RB173" s="336" t="s">
        <v>851</v>
      </c>
      <c r="RC173" s="336" t="s">
        <v>851</v>
      </c>
      <c r="RD173" s="336" t="s">
        <v>851</v>
      </c>
      <c r="RE173" s="336" t="s">
        <v>851</v>
      </c>
      <c r="RF173" s="40">
        <v>0.316</v>
      </c>
      <c r="RG173" s="40">
        <v>2018</v>
      </c>
      <c r="RH173" s="336" t="s">
        <v>840</v>
      </c>
      <c r="RI173" s="336" t="s">
        <v>851</v>
      </c>
      <c r="RJ173" s="40">
        <v>4.4000000000000004E-2</v>
      </c>
      <c r="RK173" s="40">
        <v>2018</v>
      </c>
      <c r="RL173" s="336" t="s">
        <v>840</v>
      </c>
      <c r="RM173" s="336" t="s">
        <v>851</v>
      </c>
      <c r="RN173" s="40">
        <v>0.35700000000000004</v>
      </c>
      <c r="RO173" s="40">
        <v>2018</v>
      </c>
      <c r="RP173" s="336" t="s">
        <v>840</v>
      </c>
      <c r="RQ173" s="336" t="s">
        <v>851</v>
      </c>
      <c r="RR173" s="40">
        <v>0.76200000000000001</v>
      </c>
      <c r="RS173" s="40">
        <v>2018</v>
      </c>
      <c r="RT173" s="336" t="s">
        <v>840</v>
      </c>
      <c r="RU173" s="336" t="s">
        <v>851</v>
      </c>
      <c r="RV173" s="40">
        <v>0.21899999999999997</v>
      </c>
      <c r="RW173" s="40">
        <v>2018</v>
      </c>
      <c r="RX173" s="336" t="s">
        <v>840</v>
      </c>
      <c r="RY173" s="336" t="s">
        <v>851</v>
      </c>
      <c r="RZ173" s="336" t="s">
        <v>838</v>
      </c>
      <c r="SA173" s="40">
        <v>0.15126787126064301</v>
      </c>
      <c r="SB173" s="40">
        <v>0.14949199557304382</v>
      </c>
      <c r="SC173" s="40">
        <v>0.13989944756031036</v>
      </c>
      <c r="SD173" s="40">
        <v>0.14581827819347382</v>
      </c>
      <c r="SE173" s="40">
        <v>0.13720506429672241</v>
      </c>
      <c r="SF173" s="336" t="s">
        <v>851</v>
      </c>
      <c r="SG173" s="336" t="s">
        <v>851</v>
      </c>
      <c r="SH173" s="40">
        <v>0.14994326233863831</v>
      </c>
      <c r="SI173" s="40">
        <v>0.14912489056587219</v>
      </c>
      <c r="SJ173" s="40">
        <v>0.13909070193767548</v>
      </c>
      <c r="SK173" s="40">
        <v>0.14499391615390778</v>
      </c>
      <c r="SL173" s="40">
        <v>0.14010770618915558</v>
      </c>
      <c r="SM173" s="336" t="s">
        <v>840</v>
      </c>
      <c r="SN173" s="336" t="s">
        <v>851</v>
      </c>
      <c r="SO173" s="336" t="s">
        <v>851</v>
      </c>
      <c r="SP173" s="40">
        <v>3.9004866033792496E-2</v>
      </c>
      <c r="SQ173" s="40">
        <v>3.5221695899963379E-2</v>
      </c>
      <c r="SR173" s="40">
        <v>3.6308009177446365E-2</v>
      </c>
      <c r="SS173" s="40">
        <v>3.3311661332845688E-2</v>
      </c>
      <c r="ST173" s="40">
        <v>-9.3979174271225929E-3</v>
      </c>
      <c r="SU173" s="336" t="s">
        <v>838</v>
      </c>
      <c r="SV173" s="336" t="s">
        <v>851</v>
      </c>
      <c r="SW173" s="336" t="s">
        <v>851</v>
      </c>
      <c r="SX173" s="40">
        <v>4.1483547538518906E-2</v>
      </c>
      <c r="SY173" s="40">
        <v>3.9955448359251022E-2</v>
      </c>
      <c r="SZ173" s="40">
        <v>3.8687445223331451E-2</v>
      </c>
      <c r="TA173" s="40">
        <v>4.4127970933914185E-2</v>
      </c>
      <c r="TB173" s="40">
        <v>9.8397247493267059E-3</v>
      </c>
      <c r="TC173" s="336" t="s">
        <v>840</v>
      </c>
      <c r="TD173" s="336" t="s">
        <v>851</v>
      </c>
      <c r="TE173" s="336" t="s">
        <v>851</v>
      </c>
      <c r="TF173" s="336" t="s">
        <v>851</v>
      </c>
      <c r="TG173" s="40">
        <v>1.7033349722623825E-2</v>
      </c>
      <c r="TH173" s="40">
        <v>1.3848238624632359E-2</v>
      </c>
      <c r="TI173" s="40">
        <v>1.5516144223511219E-2</v>
      </c>
      <c r="TJ173" s="40">
        <v>1.2866496108472347E-2</v>
      </c>
      <c r="TK173" s="40">
        <v>-2.9179662466049194E-2</v>
      </c>
      <c r="TL173" s="336" t="s">
        <v>838</v>
      </c>
      <c r="TM173" s="336" t="s">
        <v>851</v>
      </c>
      <c r="TN173" s="336" t="s">
        <v>851</v>
      </c>
      <c r="TO173" s="336" t="s">
        <v>851</v>
      </c>
      <c r="TP173" s="40">
        <v>1.9177421927452087E-2</v>
      </c>
      <c r="TQ173" s="40">
        <v>1.8369825556874275E-2</v>
      </c>
      <c r="TR173" s="40">
        <v>1.7676722258329391E-2</v>
      </c>
      <c r="TS173" s="40">
        <v>2.3462032899260521E-2</v>
      </c>
      <c r="TT173" s="40">
        <v>-1.0389946401119232E-2</v>
      </c>
      <c r="TU173" s="336" t="s">
        <v>840</v>
      </c>
      <c r="TV173" s="336" t="s">
        <v>851</v>
      </c>
      <c r="TW173" s="40">
        <v>1410</v>
      </c>
      <c r="TX173" s="336" t="s">
        <v>840</v>
      </c>
      <c r="TY173" s="336" t="s">
        <v>851</v>
      </c>
      <c r="TZ173" s="40">
        <v>1489.6815185546875</v>
      </c>
      <c r="UA173" s="336" t="s">
        <v>838</v>
      </c>
      <c r="UB173" s="336" t="s">
        <v>851</v>
      </c>
      <c r="UC173" s="40">
        <v>1487.3572218643701</v>
      </c>
      <c r="UD173" s="336" t="s">
        <v>840</v>
      </c>
      <c r="UE173" s="336" t="s">
        <v>851</v>
      </c>
      <c r="UF173" s="336" t="s">
        <v>851</v>
      </c>
      <c r="UG173" s="40">
        <v>0.12672536075115204</v>
      </c>
      <c r="UH173" s="40">
        <v>0.11761885136365891</v>
      </c>
      <c r="UI173" s="40">
        <v>0.11610402166843414</v>
      </c>
      <c r="UJ173" s="40">
        <v>0.10898061096668243</v>
      </c>
      <c r="UK173" s="40">
        <v>0.12026359140872955</v>
      </c>
      <c r="UL173" s="336" t="s">
        <v>838</v>
      </c>
      <c r="UM173" s="336" t="s">
        <v>851</v>
      </c>
      <c r="UN173" s="336" t="s">
        <v>851</v>
      </c>
      <c r="UO173" s="336" t="s">
        <v>851</v>
      </c>
      <c r="UP173" s="40">
        <v>0.13045530021190643</v>
      </c>
      <c r="UQ173" s="40">
        <v>0.11632894724607468</v>
      </c>
      <c r="UR173" s="40">
        <v>0.11484247446060181</v>
      </c>
      <c r="US173" s="40">
        <v>0.1089937686920166</v>
      </c>
      <c r="UT173" s="40">
        <v>0.10934834182262421</v>
      </c>
      <c r="UU173" s="336" t="s">
        <v>840</v>
      </c>
    </row>
    <row r="174" spans="1:567">
      <c r="A174" s="336" t="s">
        <v>517</v>
      </c>
      <c r="B174" s="336" t="s">
        <v>200</v>
      </c>
      <c r="C174" s="336" t="s">
        <v>358</v>
      </c>
      <c r="D174" s="40">
        <v>3.9786387234926224E-2</v>
      </c>
      <c r="E174" s="336" t="s">
        <v>470</v>
      </c>
      <c r="F174" s="40">
        <v>4.46503646671772E-2</v>
      </c>
      <c r="G174" s="336" t="s">
        <v>470</v>
      </c>
      <c r="H174" s="40">
        <v>4.414917528629303E-2</v>
      </c>
      <c r="I174" s="336" t="s">
        <v>470</v>
      </c>
      <c r="J174" s="40">
        <v>4.1827131062746048E-2</v>
      </c>
      <c r="K174" s="336" t="s">
        <v>470</v>
      </c>
      <c r="L174" s="336" t="s">
        <v>470</v>
      </c>
      <c r="M174" s="40">
        <v>0.55448776483535767</v>
      </c>
      <c r="N174" s="40"/>
      <c r="O174" s="336" t="s">
        <v>1736</v>
      </c>
      <c r="P174" s="40"/>
      <c r="Q174" s="336" t="s">
        <v>1736</v>
      </c>
      <c r="R174" s="40"/>
      <c r="S174" s="336" t="s">
        <v>1736</v>
      </c>
      <c r="T174" s="40"/>
      <c r="U174" s="336" t="s">
        <v>1736</v>
      </c>
      <c r="V174" s="336" t="s">
        <v>851</v>
      </c>
      <c r="W174" s="336" t="s">
        <v>470</v>
      </c>
      <c r="X174" s="40">
        <v>0.55226528644561768</v>
      </c>
      <c r="Y174" s="40"/>
      <c r="Z174" s="336" t="s">
        <v>1736</v>
      </c>
      <c r="AA174" s="40"/>
      <c r="AB174" s="336" t="s">
        <v>1736</v>
      </c>
      <c r="AC174" s="40"/>
      <c r="AD174" s="336" t="s">
        <v>1736</v>
      </c>
      <c r="AE174" s="40"/>
      <c r="AF174" s="336" t="s">
        <v>1736</v>
      </c>
      <c r="AG174" s="336" t="s">
        <v>851</v>
      </c>
      <c r="AH174" s="336" t="s">
        <v>470</v>
      </c>
      <c r="AI174" s="40">
        <v>0.55033010244369507</v>
      </c>
      <c r="AJ174" s="40"/>
      <c r="AK174" s="336" t="s">
        <v>1736</v>
      </c>
      <c r="AL174" s="40"/>
      <c r="AM174" s="336" t="s">
        <v>1736</v>
      </c>
      <c r="AN174" s="40"/>
      <c r="AO174" s="336" t="s">
        <v>1736</v>
      </c>
      <c r="AP174" s="40"/>
      <c r="AQ174" s="336" t="s">
        <v>1736</v>
      </c>
      <c r="AR174" s="336" t="s">
        <v>851</v>
      </c>
      <c r="AS174" s="336" t="s">
        <v>1803</v>
      </c>
      <c r="AT174" s="40">
        <v>0.64829111099243164</v>
      </c>
      <c r="AU174" s="40">
        <v>0.65436667203903198</v>
      </c>
      <c r="AV174" s="336" t="s">
        <v>1803</v>
      </c>
      <c r="AW174" s="40">
        <v>0.64829111099243164</v>
      </c>
      <c r="AX174" s="336" t="s">
        <v>1803</v>
      </c>
      <c r="AY174" s="40"/>
      <c r="AZ174" s="336" t="s">
        <v>1736</v>
      </c>
      <c r="BA174" s="40">
        <v>0.6718214750289917</v>
      </c>
      <c r="BB174" s="336" t="s">
        <v>1803</v>
      </c>
      <c r="BC174" s="336" t="s">
        <v>851</v>
      </c>
      <c r="BD174" s="336" t="s">
        <v>470</v>
      </c>
      <c r="BE174" s="40">
        <v>3.0543386936187744</v>
      </c>
      <c r="BF174" s="336" t="s">
        <v>470</v>
      </c>
      <c r="BG174" s="40">
        <v>4.0604763031005859</v>
      </c>
      <c r="BH174" s="336" t="s">
        <v>470</v>
      </c>
      <c r="BI174" s="40">
        <v>4.4199590682983398</v>
      </c>
      <c r="BJ174" s="336" t="s">
        <v>470</v>
      </c>
      <c r="BK174" s="40">
        <v>5.0964579582214355</v>
      </c>
      <c r="BL174" s="336" t="s">
        <v>851</v>
      </c>
      <c r="BM174" s="40">
        <v>2.5403203964233398</v>
      </c>
      <c r="BN174" s="336" t="s">
        <v>470</v>
      </c>
      <c r="BO174" s="336" t="s">
        <v>851</v>
      </c>
      <c r="BP174" s="336" t="s">
        <v>470</v>
      </c>
      <c r="BQ174" s="40">
        <v>5.4633389227092266E-3</v>
      </c>
      <c r="BR174" s="40">
        <v>4.874122329056263E-3</v>
      </c>
      <c r="BS174" s="40">
        <v>4.7387173399329185E-3</v>
      </c>
      <c r="BT174" s="40">
        <v>4.0320712141692638E-3</v>
      </c>
      <c r="BU174" s="40">
        <v>4.0320581756532192E-3</v>
      </c>
      <c r="BV174" s="336" t="s">
        <v>851</v>
      </c>
      <c r="BW174" s="336" t="s">
        <v>470</v>
      </c>
      <c r="BX174" s="40">
        <v>6.6169267520308495E-3</v>
      </c>
      <c r="BY174" s="40">
        <v>6.0194586403667927E-3</v>
      </c>
      <c r="BZ174" s="40">
        <v>5.7810433208942413E-3</v>
      </c>
      <c r="CA174" s="40">
        <v>5.6933793239295483E-3</v>
      </c>
      <c r="CB174" s="40">
        <v>5.7845008559525013E-3</v>
      </c>
      <c r="CC174" s="336" t="s">
        <v>851</v>
      </c>
      <c r="CD174" s="336" t="s">
        <v>470</v>
      </c>
      <c r="CE174" s="40">
        <v>6.0282209888100624E-3</v>
      </c>
      <c r="CF174" s="40">
        <v>5.7438574731349945E-3</v>
      </c>
      <c r="CG174" s="40">
        <v>5.7322676293551922E-3</v>
      </c>
      <c r="CH174" s="40">
        <v>5.8233737945556641E-3</v>
      </c>
      <c r="CI174" s="40">
        <v>5.5761244148015976E-3</v>
      </c>
      <c r="CJ174" s="336" t="s">
        <v>851</v>
      </c>
      <c r="CK174" s="336" t="s">
        <v>470</v>
      </c>
      <c r="CL174" s="40">
        <v>5.7923928834497929E-3</v>
      </c>
      <c r="CM174" s="40">
        <v>5.6811533868312836E-3</v>
      </c>
      <c r="CN174" s="40">
        <v>5.6940866634249687E-3</v>
      </c>
      <c r="CO174" s="40">
        <v>5.5781658738851547E-3</v>
      </c>
      <c r="CP174" s="40">
        <v>5.5760461837053299E-3</v>
      </c>
      <c r="CQ174" s="336" t="s">
        <v>851</v>
      </c>
      <c r="CR174" s="40"/>
      <c r="CS174" s="40"/>
      <c r="CT174" s="40"/>
      <c r="CU174" s="40"/>
      <c r="CV174" s="40"/>
      <c r="CW174" s="336" t="s">
        <v>1737</v>
      </c>
      <c r="CX174" s="336" t="s">
        <v>851</v>
      </c>
      <c r="CY174" s="40"/>
      <c r="CZ174" s="40"/>
      <c r="DA174" s="40"/>
      <c r="DB174" s="40"/>
      <c r="DC174" s="40"/>
      <c r="DD174" s="336" t="s">
        <v>1737</v>
      </c>
      <c r="DE174" s="336" t="s">
        <v>851</v>
      </c>
      <c r="DF174" s="40"/>
      <c r="DG174" s="336" t="s">
        <v>1737</v>
      </c>
      <c r="DH174" s="336" t="s">
        <v>851</v>
      </c>
      <c r="DI174" s="336" t="s">
        <v>851</v>
      </c>
      <c r="DJ174" s="336">
        <v>12.5</v>
      </c>
      <c r="DK174" s="336" t="s">
        <v>1738</v>
      </c>
      <c r="DL174" s="336" t="s">
        <v>851</v>
      </c>
      <c r="DM174" s="336" t="s">
        <v>851</v>
      </c>
      <c r="DN174" s="336" t="s">
        <v>470</v>
      </c>
      <c r="DO174" s="40">
        <v>2.6685080956667662E-3</v>
      </c>
      <c r="DP174" s="40">
        <v>3.2482023816555738E-3</v>
      </c>
      <c r="DQ174" s="40">
        <v>-2.6227673515677452E-5</v>
      </c>
      <c r="DR174" s="40">
        <v>-5.4957056418061256E-3</v>
      </c>
      <c r="DS174" s="40">
        <v>1.0799197480082512E-2</v>
      </c>
      <c r="DT174" s="336" t="s">
        <v>851</v>
      </c>
      <c r="DU174" s="336" t="s">
        <v>470</v>
      </c>
      <c r="DV174" s="40">
        <v>3.7750001065433025E-3</v>
      </c>
      <c r="DW174" s="40">
        <v>3.1333332881331444E-3</v>
      </c>
      <c r="DX174" s="40">
        <v>-5.0000118790194392E-5</v>
      </c>
      <c r="DY174" s="40">
        <v>1.8999999156221747E-3</v>
      </c>
      <c r="DZ174" s="40">
        <v>2.0000000949949026E-3</v>
      </c>
      <c r="EA174" s="336" t="s">
        <v>851</v>
      </c>
      <c r="EB174" s="336" t="s">
        <v>470</v>
      </c>
      <c r="EC174" s="40">
        <v>3.5477709025144577E-3</v>
      </c>
      <c r="ED174" s="40">
        <v>2.897999482229352E-3</v>
      </c>
      <c r="EE174" s="40">
        <v>-1.2229772983118892E-3</v>
      </c>
      <c r="EF174" s="40">
        <v>5.1962067373096943E-3</v>
      </c>
      <c r="EG174" s="40">
        <v>7.5013483874499798E-3</v>
      </c>
      <c r="EH174" s="336" t="s">
        <v>851</v>
      </c>
      <c r="EI174" s="336" t="s">
        <v>470</v>
      </c>
      <c r="EJ174" s="40">
        <v>3.8668853230774403E-3</v>
      </c>
      <c r="EK174" s="40">
        <v>2.8925032820552588E-3</v>
      </c>
      <c r="EL174" s="40">
        <v>3.3319739159196615E-3</v>
      </c>
      <c r="EM174" s="40">
        <v>4.8540206626057625E-3</v>
      </c>
      <c r="EN174" s="40">
        <v>6.3185812905430794E-4</v>
      </c>
      <c r="EO174" s="336" t="s">
        <v>851</v>
      </c>
      <c r="EP174" s="336" t="s">
        <v>851</v>
      </c>
      <c r="EQ174" s="336" t="s">
        <v>851</v>
      </c>
      <c r="ER174" s="40"/>
      <c r="ES174" s="336" t="s">
        <v>1737</v>
      </c>
      <c r="ET174" s="336" t="s">
        <v>851</v>
      </c>
      <c r="EU174" s="336" t="s">
        <v>851</v>
      </c>
      <c r="EV174" s="40"/>
      <c r="EW174" s="336" t="s">
        <v>1737</v>
      </c>
      <c r="EX174" s="336" t="s">
        <v>851</v>
      </c>
      <c r="EY174" s="336" t="s">
        <v>851</v>
      </c>
      <c r="EZ174" s="40"/>
      <c r="FA174" s="336" t="s">
        <v>1737</v>
      </c>
      <c r="FB174" s="336" t="s">
        <v>851</v>
      </c>
      <c r="FC174" s="40"/>
      <c r="FD174" s="40"/>
      <c r="FE174" s="40"/>
      <c r="FF174" s="40"/>
      <c r="FG174" s="40"/>
      <c r="FH174" s="336" t="s">
        <v>1737</v>
      </c>
      <c r="FI174" s="336" t="s">
        <v>851</v>
      </c>
      <c r="FJ174" s="40">
        <v>-0.1536029577255249</v>
      </c>
      <c r="FK174" s="40">
        <v>-0.1536029577255249</v>
      </c>
      <c r="FL174" s="40">
        <v>-0.14351369440555573</v>
      </c>
      <c r="FM174" s="40">
        <v>-0.14141122996807098</v>
      </c>
      <c r="FN174" s="40"/>
      <c r="FO174" s="336" t="s">
        <v>840</v>
      </c>
      <c r="FP174" s="336" t="s">
        <v>851</v>
      </c>
      <c r="FQ174" s="40"/>
      <c r="FR174" s="336" t="s">
        <v>1737</v>
      </c>
      <c r="FS174" s="336" t="s">
        <v>851</v>
      </c>
      <c r="FT174" s="336" t="s">
        <v>851</v>
      </c>
      <c r="FU174" s="40">
        <v>6.2640771269798279E-2</v>
      </c>
      <c r="FV174" s="40">
        <v>7.715308666229248E-2</v>
      </c>
      <c r="FW174" s="40">
        <v>9.0260103344917297E-2</v>
      </c>
      <c r="FX174" s="40">
        <v>9.9493801593780518E-2</v>
      </c>
      <c r="FY174" s="40">
        <v>8.1980988383293152E-2</v>
      </c>
      <c r="FZ174" s="336" t="s">
        <v>840</v>
      </c>
      <c r="GA174" s="336" t="s">
        <v>851</v>
      </c>
      <c r="GB174" s="336" t="s">
        <v>851</v>
      </c>
      <c r="GC174" s="336" t="s">
        <v>851</v>
      </c>
      <c r="GD174" s="336" t="s">
        <v>851</v>
      </c>
      <c r="GE174" s="336" t="s">
        <v>851</v>
      </c>
      <c r="GF174" s="336" t="s">
        <v>851</v>
      </c>
      <c r="GG174" s="336" t="s">
        <v>851</v>
      </c>
      <c r="GH174" s="336" t="s">
        <v>851</v>
      </c>
      <c r="GI174" s="336" t="s">
        <v>851</v>
      </c>
      <c r="GJ174" s="336" t="s">
        <v>851</v>
      </c>
      <c r="GK174" s="40">
        <v>19104</v>
      </c>
      <c r="GL174" s="40">
        <v>19390</v>
      </c>
      <c r="GM174" s="40">
        <v>19642</v>
      </c>
      <c r="GN174" s="40">
        <v>19812</v>
      </c>
      <c r="GO174" s="40">
        <v>19861</v>
      </c>
      <c r="GP174" s="40">
        <v>19784</v>
      </c>
      <c r="GQ174" s="40">
        <v>19545</v>
      </c>
      <c r="GR174" s="40">
        <v>19159</v>
      </c>
      <c r="GS174" s="40">
        <v>18708</v>
      </c>
      <c r="GT174" s="40">
        <v>18290</v>
      </c>
      <c r="GU174" s="40">
        <v>17954</v>
      </c>
      <c r="GV174" s="40">
        <v>17748</v>
      </c>
      <c r="GW174" s="40">
        <v>17635</v>
      </c>
      <c r="GX174" s="40">
        <v>17603</v>
      </c>
      <c r="GY174" s="40">
        <v>17625</v>
      </c>
      <c r="GZ174" s="40">
        <v>17665</v>
      </c>
      <c r="HA174" s="40">
        <v>17718</v>
      </c>
      <c r="HB174" s="40">
        <v>17809</v>
      </c>
      <c r="HC174" s="40">
        <v>17911</v>
      </c>
      <c r="HD174" s="40">
        <v>18001</v>
      </c>
      <c r="HE174" s="40">
        <v>18092</v>
      </c>
      <c r="HF174" s="40">
        <v>18000</v>
      </c>
      <c r="HG174" s="40">
        <v>18000</v>
      </c>
      <c r="HH174" s="40">
        <v>18000</v>
      </c>
      <c r="HI174" s="40">
        <v>18000</v>
      </c>
      <c r="HJ174" s="40">
        <v>18000</v>
      </c>
      <c r="HK174" s="40">
        <v>18000</v>
      </c>
      <c r="HL174" s="40">
        <v>18000</v>
      </c>
      <c r="HM174" s="40">
        <v>18000</v>
      </c>
      <c r="HN174" s="40">
        <v>18000</v>
      </c>
      <c r="HO174" s="40">
        <v>18000</v>
      </c>
      <c r="HP174" s="40">
        <v>18000</v>
      </c>
      <c r="HQ174" s="40">
        <v>18000</v>
      </c>
      <c r="HR174" s="40">
        <v>18000</v>
      </c>
      <c r="HS174" s="40">
        <v>18000</v>
      </c>
      <c r="HT174" s="40">
        <v>18000</v>
      </c>
      <c r="HU174" s="40">
        <v>18000</v>
      </c>
      <c r="HV174" s="40">
        <v>18000</v>
      </c>
      <c r="HW174" s="40">
        <v>18000</v>
      </c>
      <c r="HX174" s="40">
        <v>18000</v>
      </c>
      <c r="HY174" s="40">
        <v>18000</v>
      </c>
      <c r="HZ174" s="40">
        <v>18000</v>
      </c>
      <c r="IA174" s="40">
        <v>18000</v>
      </c>
      <c r="IB174" s="40">
        <v>18000</v>
      </c>
      <c r="IC174" s="40">
        <v>18000</v>
      </c>
      <c r="ID174" s="40">
        <v>18000</v>
      </c>
      <c r="IE174" s="40">
        <v>18000</v>
      </c>
      <c r="IF174" s="40">
        <v>18000</v>
      </c>
      <c r="IG174" s="40">
        <v>18000</v>
      </c>
      <c r="IH174" s="40">
        <v>18000</v>
      </c>
      <c r="II174" s="40">
        <v>18000</v>
      </c>
      <c r="IJ174" s="336" t="s">
        <v>851</v>
      </c>
      <c r="IK174" s="336" t="s">
        <v>851</v>
      </c>
      <c r="IL174" s="336" t="s">
        <v>851</v>
      </c>
      <c r="IM174" s="40">
        <v>2.9957911465317011E-3</v>
      </c>
      <c r="IN174" s="40">
        <v>5.1228753291070461E-3</v>
      </c>
      <c r="IO174" s="40">
        <v>5.7111019268631935E-3</v>
      </c>
      <c r="IP174" s="40">
        <v>5.0122626125812531E-3</v>
      </c>
      <c r="IQ174" s="40">
        <v>5.0425399094820023E-3</v>
      </c>
      <c r="IR174" s="40">
        <v>-5.0980937667191029E-3</v>
      </c>
      <c r="IS174" s="40">
        <v>0</v>
      </c>
      <c r="IT174" s="40">
        <v>0</v>
      </c>
      <c r="IU174" s="40">
        <v>0</v>
      </c>
      <c r="IV174" s="40">
        <v>0</v>
      </c>
      <c r="IW174" s="40">
        <v>0</v>
      </c>
      <c r="IX174" s="40">
        <v>0</v>
      </c>
      <c r="IY174" s="40">
        <v>0</v>
      </c>
      <c r="IZ174" s="40">
        <v>0</v>
      </c>
      <c r="JA174" s="40">
        <v>0</v>
      </c>
      <c r="JB174" s="40">
        <v>0</v>
      </c>
      <c r="JC174" s="40">
        <v>0</v>
      </c>
      <c r="JD174" s="40">
        <v>0</v>
      </c>
      <c r="JE174" s="40">
        <v>0</v>
      </c>
      <c r="JF174" s="40">
        <v>0</v>
      </c>
      <c r="JG174" s="40">
        <v>0</v>
      </c>
      <c r="JH174" s="40">
        <v>0</v>
      </c>
      <c r="JI174" s="40">
        <v>0</v>
      </c>
      <c r="JJ174" s="40">
        <v>0</v>
      </c>
      <c r="JK174" s="40">
        <v>0</v>
      </c>
      <c r="JL174" s="40">
        <v>0</v>
      </c>
      <c r="JM174" s="40">
        <v>0</v>
      </c>
      <c r="JN174" s="40">
        <v>0</v>
      </c>
      <c r="JO174" s="40">
        <v>0</v>
      </c>
      <c r="JP174" s="40">
        <v>0</v>
      </c>
      <c r="JQ174" s="40">
        <v>0</v>
      </c>
      <c r="JR174" s="40">
        <v>0</v>
      </c>
      <c r="JS174" s="40">
        <v>0</v>
      </c>
      <c r="JT174" s="40">
        <v>0</v>
      </c>
      <c r="JU174" s="40">
        <v>0</v>
      </c>
      <c r="JV174" s="336" t="s">
        <v>1740</v>
      </c>
      <c r="JW174" s="336" t="s">
        <v>851</v>
      </c>
      <c r="JX174" s="336" t="s">
        <v>851</v>
      </c>
      <c r="JY174" s="336" t="s">
        <v>851</v>
      </c>
      <c r="JZ174" s="336" t="s">
        <v>851</v>
      </c>
      <c r="KA174" s="336" t="s">
        <v>470</v>
      </c>
      <c r="KB174" s="40">
        <v>0.5</v>
      </c>
      <c r="KC174" s="40">
        <v>0.5</v>
      </c>
      <c r="KD174" s="40">
        <v>0.5</v>
      </c>
      <c r="KE174" s="40">
        <v>0.5</v>
      </c>
      <c r="KF174" s="40">
        <v>0.5</v>
      </c>
      <c r="KG174" s="40">
        <v>0.5</v>
      </c>
      <c r="KH174" s="40">
        <v>0.5</v>
      </c>
      <c r="KI174" s="40">
        <v>0.5</v>
      </c>
      <c r="KJ174" s="40">
        <v>0.5</v>
      </c>
      <c r="KK174" s="40">
        <v>0.5</v>
      </c>
      <c r="KL174" s="40">
        <v>0.5</v>
      </c>
      <c r="KM174" s="40">
        <v>0.5</v>
      </c>
      <c r="KN174" s="40">
        <v>0.5</v>
      </c>
      <c r="KO174" s="40">
        <v>0.5</v>
      </c>
      <c r="KP174" s="40">
        <v>0.5</v>
      </c>
      <c r="KQ174" s="40">
        <v>0.5</v>
      </c>
      <c r="KR174" s="40">
        <v>0.5</v>
      </c>
      <c r="KS174" s="40">
        <v>0.5</v>
      </c>
      <c r="KT174" s="40">
        <v>0.5</v>
      </c>
      <c r="KU174" s="40">
        <v>0.5</v>
      </c>
      <c r="KV174" s="40">
        <v>0.5</v>
      </c>
      <c r="KW174" s="40">
        <v>0.5</v>
      </c>
      <c r="KX174" s="40">
        <v>0.5</v>
      </c>
      <c r="KY174" s="40">
        <v>0.5</v>
      </c>
      <c r="KZ174" s="40">
        <v>0.5</v>
      </c>
      <c r="LA174" s="40">
        <v>0.5</v>
      </c>
      <c r="LB174" s="40">
        <v>0.5</v>
      </c>
      <c r="LC174" s="40">
        <v>0.5</v>
      </c>
      <c r="LD174" s="40">
        <v>0.5</v>
      </c>
      <c r="LE174" s="40">
        <v>0.5</v>
      </c>
      <c r="LF174" s="40">
        <v>0.5</v>
      </c>
      <c r="LG174" s="40">
        <v>0.5</v>
      </c>
      <c r="LH174" s="40">
        <v>0.5</v>
      </c>
      <c r="LI174" s="40">
        <v>0.5</v>
      </c>
      <c r="LJ174" s="40">
        <v>0.5</v>
      </c>
      <c r="LK174" s="40">
        <v>0.5</v>
      </c>
      <c r="LL174" s="336" t="s">
        <v>851</v>
      </c>
      <c r="LM174" s="336" t="s">
        <v>851</v>
      </c>
      <c r="LN174" s="336" t="s">
        <v>1737</v>
      </c>
      <c r="LO174" s="40"/>
      <c r="LP174" s="40"/>
      <c r="LQ174" s="40"/>
      <c r="LR174" s="40"/>
      <c r="LS174" s="40"/>
      <c r="LT174" s="40"/>
      <c r="LU174" s="40"/>
      <c r="LV174" s="40"/>
      <c r="LW174" s="40"/>
      <c r="LX174" s="40"/>
      <c r="LY174" s="40"/>
      <c r="LZ174" s="40"/>
      <c r="MA174" s="40"/>
      <c r="MB174" s="40"/>
      <c r="MC174" s="40"/>
      <c r="MD174" s="40"/>
      <c r="ME174" s="40"/>
      <c r="MF174" s="40"/>
      <c r="MG174" s="40"/>
      <c r="MH174" s="40"/>
      <c r="MI174" s="40"/>
      <c r="MJ174" s="40"/>
      <c r="MK174" s="40"/>
      <c r="ML174" s="40"/>
      <c r="MM174" s="40"/>
      <c r="MN174" s="40"/>
      <c r="MO174" s="40"/>
      <c r="MP174" s="40"/>
      <c r="MQ174" s="40"/>
      <c r="MR174" s="40"/>
      <c r="MS174" s="40"/>
      <c r="MT174" s="40"/>
      <c r="MU174" s="40"/>
      <c r="MV174" s="40"/>
      <c r="MW174" s="40"/>
      <c r="MX174" s="40"/>
      <c r="MY174" s="336" t="s">
        <v>851</v>
      </c>
      <c r="MZ174" s="336" t="s">
        <v>1737</v>
      </c>
      <c r="NA174" s="40"/>
      <c r="NB174" s="40"/>
      <c r="NC174" s="40"/>
      <c r="ND174" s="40"/>
      <c r="NE174" s="40"/>
      <c r="NF174" s="40"/>
      <c r="NG174" s="40"/>
      <c r="NH174" s="40"/>
      <c r="NI174" s="40"/>
      <c r="NJ174" s="40"/>
      <c r="NK174" s="40"/>
      <c r="NL174" s="40"/>
      <c r="NM174" s="40"/>
      <c r="NN174" s="40"/>
      <c r="NO174" s="40"/>
      <c r="NP174" s="40"/>
      <c r="NQ174" s="40"/>
      <c r="NR174" s="40"/>
      <c r="NS174" s="40"/>
      <c r="NT174" s="40"/>
      <c r="NU174" s="40"/>
      <c r="NV174" s="40"/>
      <c r="NW174" s="40"/>
      <c r="NX174" s="40"/>
      <c r="NY174" s="40"/>
      <c r="NZ174" s="40"/>
      <c r="OA174" s="40"/>
      <c r="OB174" s="40"/>
      <c r="OC174" s="40"/>
      <c r="OD174" s="40"/>
      <c r="OE174" s="40"/>
      <c r="OF174" s="40"/>
      <c r="OG174" s="40"/>
      <c r="OH174" s="40"/>
      <c r="OI174" s="40"/>
      <c r="OJ174" s="40"/>
      <c r="OK174" s="336" t="s">
        <v>851</v>
      </c>
      <c r="OL174" s="336" t="s">
        <v>851</v>
      </c>
      <c r="OM174" s="336" t="s">
        <v>1737</v>
      </c>
      <c r="ON174" s="40"/>
      <c r="OO174" s="40"/>
      <c r="OP174" s="40"/>
      <c r="OQ174" s="40"/>
      <c r="OR174" s="40"/>
      <c r="OS174" s="40"/>
      <c r="OT174" s="40"/>
      <c r="OU174" s="40"/>
      <c r="OV174" s="40"/>
      <c r="OW174" s="40"/>
      <c r="OX174" s="40"/>
      <c r="OY174" s="40"/>
      <c r="OZ174" s="40"/>
      <c r="PA174" s="40"/>
      <c r="PB174" s="40"/>
      <c r="PC174" s="40"/>
      <c r="PD174" s="40"/>
      <c r="PE174" s="40"/>
      <c r="PF174" s="40"/>
      <c r="PG174" s="40"/>
      <c r="PH174" s="40"/>
      <c r="PI174" s="40"/>
      <c r="PJ174" s="40"/>
      <c r="PK174" s="40"/>
      <c r="PL174" s="40"/>
      <c r="PM174" s="40"/>
      <c r="PN174" s="40"/>
      <c r="PO174" s="40"/>
      <c r="PP174" s="40"/>
      <c r="PQ174" s="40"/>
      <c r="PR174" s="40"/>
      <c r="PS174" s="40"/>
      <c r="PT174" s="40"/>
      <c r="PU174" s="40"/>
      <c r="PV174" s="40"/>
      <c r="PW174" s="40"/>
      <c r="PX174" s="336" t="s">
        <v>851</v>
      </c>
      <c r="PY174" s="336" t="s">
        <v>851</v>
      </c>
      <c r="PZ174" s="40"/>
      <c r="QA174" s="40"/>
      <c r="QB174" s="40"/>
      <c r="QC174" s="40"/>
      <c r="QD174" s="40"/>
      <c r="QE174" s="40"/>
      <c r="QF174" s="40"/>
      <c r="QG174" s="40"/>
      <c r="QH174" s="40"/>
      <c r="QI174" s="40"/>
      <c r="QJ174" s="40"/>
      <c r="QK174" s="40"/>
      <c r="QL174" s="40"/>
      <c r="QM174" s="40"/>
      <c r="QN174" s="40"/>
      <c r="QO174" s="40"/>
      <c r="QP174" s="40"/>
      <c r="QQ174" s="40"/>
      <c r="QR174" s="40"/>
      <c r="QS174" s="336" t="s">
        <v>851</v>
      </c>
      <c r="QT174" s="336" t="s">
        <v>851</v>
      </c>
      <c r="QU174" s="336" t="s">
        <v>851</v>
      </c>
      <c r="QV174" s="336" t="s">
        <v>851</v>
      </c>
      <c r="QW174" s="40"/>
      <c r="QX174" s="336" t="s">
        <v>851</v>
      </c>
      <c r="QY174" s="336" t="s">
        <v>851</v>
      </c>
      <c r="QZ174" s="336" t="s">
        <v>851</v>
      </c>
      <c r="RA174" s="336" t="s">
        <v>851</v>
      </c>
      <c r="RB174" s="336" t="s">
        <v>851</v>
      </c>
      <c r="RC174" s="336" t="s">
        <v>851</v>
      </c>
      <c r="RD174" s="336" t="s">
        <v>851</v>
      </c>
      <c r="RE174" s="336" t="s">
        <v>851</v>
      </c>
      <c r="RF174" s="40"/>
      <c r="RG174" s="40"/>
      <c r="RH174" s="336" t="s">
        <v>1737</v>
      </c>
      <c r="RI174" s="336" t="s">
        <v>851</v>
      </c>
      <c r="RJ174" s="40"/>
      <c r="RK174" s="40"/>
      <c r="RL174" s="336" t="s">
        <v>1737</v>
      </c>
      <c r="RM174" s="336" t="s">
        <v>851</v>
      </c>
      <c r="RN174" s="40"/>
      <c r="RO174" s="40"/>
      <c r="RP174" s="336" t="s">
        <v>1737</v>
      </c>
      <c r="RQ174" s="336" t="s">
        <v>851</v>
      </c>
      <c r="RR174" s="40"/>
      <c r="RS174" s="40"/>
      <c r="RT174" s="336" t="s">
        <v>1737</v>
      </c>
      <c r="RU174" s="336" t="s">
        <v>851</v>
      </c>
      <c r="RV174" s="40">
        <v>0.249</v>
      </c>
      <c r="RW174" s="40">
        <v>2006</v>
      </c>
      <c r="RX174" s="336" t="s">
        <v>840</v>
      </c>
      <c r="RY174" s="336" t="s">
        <v>851</v>
      </c>
      <c r="RZ174" s="336" t="s">
        <v>470</v>
      </c>
      <c r="SA174" s="40">
        <v>0.20580217242240906</v>
      </c>
      <c r="SB174" s="40">
        <v>0.21130917966365814</v>
      </c>
      <c r="SC174" s="40">
        <v>0.20870833098888397</v>
      </c>
      <c r="SD174" s="40">
        <v>0.21385818719863892</v>
      </c>
      <c r="SE174" s="40">
        <v>0.21668897569179535</v>
      </c>
      <c r="SF174" s="336" t="s">
        <v>851</v>
      </c>
      <c r="SG174" s="336" t="s">
        <v>851</v>
      </c>
      <c r="SH174" s="40">
        <v>0.29016277194023132</v>
      </c>
      <c r="SI174" s="40">
        <v>0.29016277194023132</v>
      </c>
      <c r="SJ174" s="40">
        <v>0.26784348487854004</v>
      </c>
      <c r="SK174" s="40">
        <v>0.27946290373802185</v>
      </c>
      <c r="SL174" s="40">
        <v>0.22095246613025665</v>
      </c>
      <c r="SM174" s="336" t="s">
        <v>470</v>
      </c>
      <c r="SN174" s="336" t="s">
        <v>851</v>
      </c>
      <c r="SO174" s="336" t="s">
        <v>851</v>
      </c>
      <c r="SP174" s="40"/>
      <c r="SQ174" s="40"/>
      <c r="SR174" s="40"/>
      <c r="SS174" s="40"/>
      <c r="ST174" s="40"/>
      <c r="SU174" s="336" t="s">
        <v>1737</v>
      </c>
      <c r="SV174" s="336" t="s">
        <v>851</v>
      </c>
      <c r="SW174" s="336" t="s">
        <v>851</v>
      </c>
      <c r="SX174" s="40">
        <v>1.040908508002758E-2</v>
      </c>
      <c r="SY174" s="40">
        <v>5.7301451452076435E-3</v>
      </c>
      <c r="SZ174" s="40">
        <v>1.5890698879957199E-2</v>
      </c>
      <c r="TA174" s="40">
        <v>9.7771640866994858E-3</v>
      </c>
      <c r="TB174" s="40">
        <v>-4.3401379138231277E-2</v>
      </c>
      <c r="TC174" s="336" t="s">
        <v>840</v>
      </c>
      <c r="TD174" s="336" t="s">
        <v>851</v>
      </c>
      <c r="TE174" s="336" t="s">
        <v>851</v>
      </c>
      <c r="TF174" s="336" t="s">
        <v>851</v>
      </c>
      <c r="TG174" s="40"/>
      <c r="TH174" s="40"/>
      <c r="TI174" s="40"/>
      <c r="TJ174" s="40"/>
      <c r="TK174" s="40"/>
      <c r="TL174" s="336" t="s">
        <v>1737</v>
      </c>
      <c r="TM174" s="336" t="s">
        <v>851</v>
      </c>
      <c r="TN174" s="336" t="s">
        <v>851</v>
      </c>
      <c r="TO174" s="336" t="s">
        <v>851</v>
      </c>
      <c r="TP174" s="40">
        <v>1.3539108447730541E-2</v>
      </c>
      <c r="TQ174" s="40">
        <v>1.2285525910556316E-2</v>
      </c>
      <c r="TR174" s="40">
        <v>1.7483415082097054E-2</v>
      </c>
      <c r="TS174" s="40">
        <v>5.5553722195327282E-3</v>
      </c>
      <c r="TT174" s="40">
        <v>-4.8413641750812531E-2</v>
      </c>
      <c r="TU174" s="336" t="s">
        <v>840</v>
      </c>
      <c r="TV174" s="336" t="s">
        <v>851</v>
      </c>
      <c r="TW174" s="40">
        <v>16500</v>
      </c>
      <c r="TX174" s="336" t="s">
        <v>840</v>
      </c>
      <c r="TY174" s="336" t="s">
        <v>851</v>
      </c>
      <c r="TZ174" s="40"/>
      <c r="UA174" s="336" t="s">
        <v>1737</v>
      </c>
      <c r="UB174" s="336" t="s">
        <v>851</v>
      </c>
      <c r="UC174" s="40">
        <v>15213.715904672001</v>
      </c>
      <c r="UD174" s="336" t="s">
        <v>840</v>
      </c>
      <c r="UE174" s="336" t="s">
        <v>851</v>
      </c>
      <c r="UF174" s="336" t="s">
        <v>851</v>
      </c>
      <c r="UG174" s="40"/>
      <c r="UH174" s="40"/>
      <c r="UI174" s="40"/>
      <c r="UJ174" s="40"/>
      <c r="UK174" s="40"/>
      <c r="UL174" s="336" t="s">
        <v>1737</v>
      </c>
      <c r="UM174" s="336" t="s">
        <v>851</v>
      </c>
      <c r="UN174" s="336" t="s">
        <v>851</v>
      </c>
      <c r="UO174" s="336" t="s">
        <v>851</v>
      </c>
      <c r="UP174" s="40">
        <v>0.13788895308971405</v>
      </c>
      <c r="UQ174" s="40">
        <v>0.13788895308971405</v>
      </c>
      <c r="UR174" s="40">
        <v>0.12369973957538605</v>
      </c>
      <c r="US174" s="40">
        <v>0.14024466276168823</v>
      </c>
      <c r="UT174" s="40">
        <v>0.24538061022758484</v>
      </c>
      <c r="UU174" s="336" t="s">
        <v>840</v>
      </c>
    </row>
    <row r="175" spans="1:567">
      <c r="A175" s="336" t="s">
        <v>517</v>
      </c>
      <c r="B175" s="336" t="s">
        <v>126</v>
      </c>
      <c r="C175" s="336" t="s">
        <v>359</v>
      </c>
      <c r="D175" s="40">
        <v>4.5811980962753296E-2</v>
      </c>
      <c r="E175" s="336" t="s">
        <v>436</v>
      </c>
      <c r="F175" s="40">
        <v>5.7381805032491684E-2</v>
      </c>
      <c r="G175" s="336" t="s">
        <v>1741</v>
      </c>
      <c r="H175" s="40">
        <v>4.2948417365550995E-2</v>
      </c>
      <c r="I175" s="336" t="s">
        <v>1447</v>
      </c>
      <c r="J175" s="40">
        <v>3.7337351590394974E-2</v>
      </c>
      <c r="K175" s="336" t="s">
        <v>1803</v>
      </c>
      <c r="L175" s="336" t="s">
        <v>436</v>
      </c>
      <c r="M175" s="40">
        <v>0.38717794418334961</v>
      </c>
      <c r="N175" s="40">
        <v>0.47364068031311035</v>
      </c>
      <c r="O175" s="336" t="s">
        <v>436</v>
      </c>
      <c r="P175" s="40">
        <v>0.38717794418334961</v>
      </c>
      <c r="Q175" s="336" t="s">
        <v>436</v>
      </c>
      <c r="R175" s="40">
        <v>0.50480484962463379</v>
      </c>
      <c r="S175" s="336" t="s">
        <v>436</v>
      </c>
      <c r="T175" s="40">
        <v>0.37566778063774109</v>
      </c>
      <c r="U175" s="336" t="s">
        <v>436</v>
      </c>
      <c r="V175" s="336" t="s">
        <v>851</v>
      </c>
      <c r="W175" s="336" t="s">
        <v>1741</v>
      </c>
      <c r="X175" s="40">
        <v>0.38198006153106689</v>
      </c>
      <c r="Y175" s="40">
        <v>0.46820086240768433</v>
      </c>
      <c r="Z175" s="336" t="s">
        <v>1741</v>
      </c>
      <c r="AA175" s="40">
        <v>0.38198006153106689</v>
      </c>
      <c r="AB175" s="336" t="s">
        <v>1741</v>
      </c>
      <c r="AC175" s="40">
        <v>0.48353147506713867</v>
      </c>
      <c r="AD175" s="336" t="s">
        <v>1741</v>
      </c>
      <c r="AE175" s="40">
        <v>0.36138215661048889</v>
      </c>
      <c r="AF175" s="336" t="s">
        <v>1741</v>
      </c>
      <c r="AG175" s="336" t="s">
        <v>851</v>
      </c>
      <c r="AH175" s="336" t="s">
        <v>1447</v>
      </c>
      <c r="AI175" s="40">
        <v>0.29885569214820862</v>
      </c>
      <c r="AJ175" s="40">
        <v>0.39474946260452271</v>
      </c>
      <c r="AK175" s="336" t="s">
        <v>1447</v>
      </c>
      <c r="AL175" s="40">
        <v>0.29885569214820862</v>
      </c>
      <c r="AM175" s="336" t="s">
        <v>1447</v>
      </c>
      <c r="AN175" s="40">
        <v>0.37924191355705261</v>
      </c>
      <c r="AO175" s="336" t="s">
        <v>1447</v>
      </c>
      <c r="AP175" s="40">
        <v>0.28394827246665955</v>
      </c>
      <c r="AQ175" s="336" t="s">
        <v>1447</v>
      </c>
      <c r="AR175" s="336" t="s">
        <v>851</v>
      </c>
      <c r="AS175" s="336" t="s">
        <v>1803</v>
      </c>
      <c r="AT175" s="40">
        <v>0.30630838871002197</v>
      </c>
      <c r="AU175" s="40">
        <v>0.39848527312278748</v>
      </c>
      <c r="AV175" s="336" t="s">
        <v>1803</v>
      </c>
      <c r="AW175" s="40">
        <v>0.30630838871002197</v>
      </c>
      <c r="AX175" s="336" t="s">
        <v>1803</v>
      </c>
      <c r="AY175" s="40">
        <v>0.37924191355705261</v>
      </c>
      <c r="AZ175" s="336" t="s">
        <v>1803</v>
      </c>
      <c r="BA175" s="40">
        <v>0.28886973857879639</v>
      </c>
      <c r="BB175" s="336" t="s">
        <v>1803</v>
      </c>
      <c r="BC175" s="336" t="s">
        <v>851</v>
      </c>
      <c r="BD175" s="336" t="s">
        <v>436</v>
      </c>
      <c r="BE175" s="40">
        <v>1.626545786857605</v>
      </c>
      <c r="BF175" s="336" t="s">
        <v>827</v>
      </c>
      <c r="BG175" s="40">
        <v>2.5847194194793701</v>
      </c>
      <c r="BH175" s="336" t="s">
        <v>1447</v>
      </c>
      <c r="BI175" s="40">
        <v>3.1874103546142578</v>
      </c>
      <c r="BJ175" s="336" t="s">
        <v>1803</v>
      </c>
      <c r="BK175" s="40">
        <v>4.0649642944335938</v>
      </c>
      <c r="BL175" s="336" t="s">
        <v>851</v>
      </c>
      <c r="BM175" s="40">
        <v>4.4644489288330078</v>
      </c>
      <c r="BN175" s="336" t="s">
        <v>838</v>
      </c>
      <c r="BO175" s="336" t="s">
        <v>851</v>
      </c>
      <c r="BP175" s="336" t="s">
        <v>436</v>
      </c>
      <c r="BQ175" s="40">
        <v>7.1998331695795059E-3</v>
      </c>
      <c r="BR175" s="40">
        <v>5.3491159342229366E-3</v>
      </c>
      <c r="BS175" s="40">
        <v>5.8623985387384892E-3</v>
      </c>
      <c r="BT175" s="40">
        <v>4.331687930971384E-3</v>
      </c>
      <c r="BU175" s="40">
        <v>4.3317116796970367E-3</v>
      </c>
      <c r="BV175" s="336" t="s">
        <v>851</v>
      </c>
      <c r="BW175" s="336" t="s">
        <v>827</v>
      </c>
      <c r="BX175" s="40">
        <v>6.6169267520308495E-3</v>
      </c>
      <c r="BY175" s="40">
        <v>5.8855745010077953E-3</v>
      </c>
      <c r="BZ175" s="40">
        <v>5.784907378256321E-3</v>
      </c>
      <c r="CA175" s="40">
        <v>5.5314740166068077E-3</v>
      </c>
      <c r="CB175" s="40">
        <v>5.4047880694270134E-3</v>
      </c>
      <c r="CC175" s="336" t="s">
        <v>851</v>
      </c>
      <c r="CD175" s="336" t="s">
        <v>1447</v>
      </c>
      <c r="CE175" s="40">
        <v>6.0282209888100624E-3</v>
      </c>
      <c r="CF175" s="40">
        <v>5.742665845900774E-3</v>
      </c>
      <c r="CG175" s="40">
        <v>5.5948402732610703E-3</v>
      </c>
      <c r="CH175" s="40">
        <v>5.4047619923949242E-3</v>
      </c>
      <c r="CI175" s="40">
        <v>5.404710303992033E-3</v>
      </c>
      <c r="CJ175" s="336" t="s">
        <v>851</v>
      </c>
      <c r="CK175" s="336" t="s">
        <v>1803</v>
      </c>
      <c r="CL175" s="40">
        <v>5.7653733529150486E-3</v>
      </c>
      <c r="CM175" s="40">
        <v>5.6581948883831501E-3</v>
      </c>
      <c r="CN175" s="40">
        <v>5.4681217297911644E-3</v>
      </c>
      <c r="CO175" s="40">
        <v>5.4047699086368084E-3</v>
      </c>
      <c r="CP175" s="40">
        <v>5.4047903977334499E-3</v>
      </c>
      <c r="CQ175" s="336" t="s">
        <v>851</v>
      </c>
      <c r="CR175" s="40">
        <v>7.616703987121582</v>
      </c>
      <c r="CS175" s="40">
        <v>8.0785589218139648</v>
      </c>
      <c r="CT175" s="40">
        <v>8.5261259078979492</v>
      </c>
      <c r="CU175" s="40">
        <v>8.9701213836669922</v>
      </c>
      <c r="CV175" s="40">
        <v>9.3768482208251953</v>
      </c>
      <c r="CW175" s="336" t="s">
        <v>1741</v>
      </c>
      <c r="CX175" s="336" t="s">
        <v>851</v>
      </c>
      <c r="CY175" s="40">
        <v>7.8938169479370117</v>
      </c>
      <c r="CZ175" s="40">
        <v>8.3485279083251953</v>
      </c>
      <c r="DA175" s="40">
        <v>8.7925224304199219</v>
      </c>
      <c r="DB175" s="40">
        <v>9.2178840637207031</v>
      </c>
      <c r="DC175" s="40">
        <v>9.6152935028076172</v>
      </c>
      <c r="DD175" s="336" t="s">
        <v>1447</v>
      </c>
      <c r="DE175" s="336" t="s">
        <v>851</v>
      </c>
      <c r="DF175" s="40">
        <v>9.7742576599121094</v>
      </c>
      <c r="DG175" s="336" t="s">
        <v>1803</v>
      </c>
      <c r="DH175" s="336" t="s">
        <v>851</v>
      </c>
      <c r="DI175" s="336" t="s">
        <v>851</v>
      </c>
      <c r="DJ175" s="336">
        <v>10.199999999999999</v>
      </c>
      <c r="DK175" s="336" t="s">
        <v>1738</v>
      </c>
      <c r="DL175" s="336" t="s">
        <v>851</v>
      </c>
      <c r="DM175" s="336" t="s">
        <v>851</v>
      </c>
      <c r="DN175" s="336" t="s">
        <v>436</v>
      </c>
      <c r="DO175" s="40">
        <v>3.1654287595301867E-3</v>
      </c>
      <c r="DP175" s="40">
        <v>4.3639675714075565E-3</v>
      </c>
      <c r="DQ175" s="40">
        <v>6.4781908877193928E-3</v>
      </c>
      <c r="DR175" s="40">
        <v>1.2190032750368118E-2</v>
      </c>
      <c r="DS175" s="40">
        <v>1.4963573776185513E-2</v>
      </c>
      <c r="DT175" s="336" t="s">
        <v>851</v>
      </c>
      <c r="DU175" s="336" t="s">
        <v>827</v>
      </c>
      <c r="DV175" s="40">
        <v>3.4870149102061987E-4</v>
      </c>
      <c r="DW175" s="40">
        <v>4.510972648859024E-3</v>
      </c>
      <c r="DX175" s="40">
        <v>5.4553477093577385E-3</v>
      </c>
      <c r="DY175" s="40">
        <v>1.9240518668084405E-5</v>
      </c>
      <c r="DZ175" s="40">
        <v>-1.0592990554869175E-2</v>
      </c>
      <c r="EA175" s="336" t="s">
        <v>851</v>
      </c>
      <c r="EB175" s="336" t="s">
        <v>1447</v>
      </c>
      <c r="EC175" s="40">
        <v>-1.8499433062970638E-3</v>
      </c>
      <c r="ED175" s="40">
        <v>-6.7582860356196761E-4</v>
      </c>
      <c r="EE175" s="40">
        <v>-1.6105297952890396E-2</v>
      </c>
      <c r="EF175" s="40">
        <v>-2.945990301668644E-2</v>
      </c>
      <c r="EG175" s="40">
        <v>-2.0564353093504906E-2</v>
      </c>
      <c r="EH175" s="336" t="s">
        <v>851</v>
      </c>
      <c r="EI175" s="336" t="s">
        <v>1803</v>
      </c>
      <c r="EJ175" s="40">
        <v>-5.1363012753427029E-3</v>
      </c>
      <c r="EK175" s="40">
        <v>-8.2682687789201736E-3</v>
      </c>
      <c r="EL175" s="40">
        <v>-2.0149029791355133E-2</v>
      </c>
      <c r="EM175" s="40">
        <v>-3.1096631661057472E-2</v>
      </c>
      <c r="EN175" s="40">
        <v>-3.026963397860527E-2</v>
      </c>
      <c r="EO175" s="336" t="s">
        <v>851</v>
      </c>
      <c r="EP175" s="336" t="s">
        <v>851</v>
      </c>
      <c r="EQ175" s="336" t="s">
        <v>851</v>
      </c>
      <c r="ER175" s="40">
        <v>0.72160000000000002</v>
      </c>
      <c r="ES175" s="336" t="s">
        <v>1739</v>
      </c>
      <c r="ET175" s="336" t="s">
        <v>851</v>
      </c>
      <c r="EU175" s="336" t="s">
        <v>851</v>
      </c>
      <c r="EV175" s="40">
        <v>0.84209999999999996</v>
      </c>
      <c r="EW175" s="336" t="s">
        <v>1739</v>
      </c>
      <c r="EX175" s="336" t="s">
        <v>851</v>
      </c>
      <c r="EY175" s="336" t="s">
        <v>851</v>
      </c>
      <c r="EZ175" s="40">
        <v>0.60040000000000004</v>
      </c>
      <c r="FA175" s="336" t="s">
        <v>1739</v>
      </c>
      <c r="FB175" s="336" t="s">
        <v>851</v>
      </c>
      <c r="FC175" s="40">
        <v>-6.42504021525383E-2</v>
      </c>
      <c r="FD175" s="40">
        <v>-7.2870202362537384E-2</v>
      </c>
      <c r="FE175" s="40">
        <v>-7.7682286500930786E-2</v>
      </c>
      <c r="FF175" s="40">
        <v>-4.8155974596738815E-2</v>
      </c>
      <c r="FG175" s="40">
        <v>2.3292975500226021E-2</v>
      </c>
      <c r="FH175" s="336" t="s">
        <v>838</v>
      </c>
      <c r="FI175" s="336" t="s">
        <v>851</v>
      </c>
      <c r="FJ175" s="40">
        <v>-6.8099267780780792E-2</v>
      </c>
      <c r="FK175" s="40">
        <v>-7.8691072762012482E-2</v>
      </c>
      <c r="FL175" s="40">
        <v>-9.0488731861114502E-2</v>
      </c>
      <c r="FM175" s="40">
        <v>-7.0612847805023193E-2</v>
      </c>
      <c r="FN175" s="40">
        <v>-4.9895651638507843E-2</v>
      </c>
      <c r="FO175" s="336" t="s">
        <v>840</v>
      </c>
      <c r="FP175" s="336" t="s">
        <v>851</v>
      </c>
      <c r="FQ175" s="40">
        <v>2.0564818382263184</v>
      </c>
      <c r="FR175" s="336" t="s">
        <v>840</v>
      </c>
      <c r="FS175" s="336" t="s">
        <v>851</v>
      </c>
      <c r="FT175" s="336" t="s">
        <v>851</v>
      </c>
      <c r="FU175" s="40">
        <v>8.3396315574645996E-2</v>
      </c>
      <c r="FV175" s="40">
        <v>9.1417238116264343E-2</v>
      </c>
      <c r="FW175" s="40">
        <v>9.0204566717147827E-2</v>
      </c>
      <c r="FX175" s="40">
        <v>8.438602089881897E-2</v>
      </c>
      <c r="FY175" s="40">
        <v>8.8209480047225952E-2</v>
      </c>
      <c r="FZ175" s="336" t="s">
        <v>840</v>
      </c>
      <c r="GA175" s="336" t="s">
        <v>851</v>
      </c>
      <c r="GB175" s="336" t="s">
        <v>851</v>
      </c>
      <c r="GC175" s="336" t="s">
        <v>851</v>
      </c>
      <c r="GD175" s="336" t="s">
        <v>851</v>
      </c>
      <c r="GE175" s="336" t="s">
        <v>851</v>
      </c>
      <c r="GF175" s="336" t="s">
        <v>851</v>
      </c>
      <c r="GG175" s="336" t="s">
        <v>851</v>
      </c>
      <c r="GH175" s="336" t="s">
        <v>851</v>
      </c>
      <c r="GI175" s="336" t="s">
        <v>851</v>
      </c>
      <c r="GJ175" s="336" t="s">
        <v>851</v>
      </c>
      <c r="GK175" s="40">
        <v>3030333</v>
      </c>
      <c r="GL175" s="40">
        <v>3089641</v>
      </c>
      <c r="GM175" s="40">
        <v>3149195</v>
      </c>
      <c r="GN175" s="40">
        <v>3209056</v>
      </c>
      <c r="GO175" s="40">
        <v>3269356</v>
      </c>
      <c r="GP175" s="40">
        <v>3330222</v>
      </c>
      <c r="GQ175" s="40">
        <v>3391673</v>
      </c>
      <c r="GR175" s="40">
        <v>3453671</v>
      </c>
      <c r="GS175" s="40">
        <v>3516204</v>
      </c>
      <c r="GT175" s="40">
        <v>3579215</v>
      </c>
      <c r="GU175" s="40">
        <v>3642691</v>
      </c>
      <c r="GV175" s="40">
        <v>3706479</v>
      </c>
      <c r="GW175" s="40">
        <v>3770635</v>
      </c>
      <c r="GX175" s="40">
        <v>3835447</v>
      </c>
      <c r="GY175" s="40">
        <v>3901311</v>
      </c>
      <c r="GZ175" s="40">
        <v>3968490</v>
      </c>
      <c r="HA175" s="40">
        <v>4037073</v>
      </c>
      <c r="HB175" s="40">
        <v>4106764</v>
      </c>
      <c r="HC175" s="40">
        <v>4176868</v>
      </c>
      <c r="HD175" s="40">
        <v>4246440</v>
      </c>
      <c r="HE175" s="40">
        <v>4314768</v>
      </c>
      <c r="HF175" s="40">
        <v>4382000</v>
      </c>
      <c r="HG175" s="40">
        <v>4447000</v>
      </c>
      <c r="HH175" s="40">
        <v>4511000</v>
      </c>
      <c r="HI175" s="40">
        <v>4574000</v>
      </c>
      <c r="HJ175" s="40">
        <v>4635000</v>
      </c>
      <c r="HK175" s="40">
        <v>4696000</v>
      </c>
      <c r="HL175" s="40">
        <v>4755000</v>
      </c>
      <c r="HM175" s="40">
        <v>4814000</v>
      </c>
      <c r="HN175" s="40">
        <v>4871000</v>
      </c>
      <c r="HO175" s="40">
        <v>4928000</v>
      </c>
      <c r="HP175" s="40">
        <v>4983000</v>
      </c>
      <c r="HQ175" s="40">
        <v>5038000</v>
      </c>
      <c r="HR175" s="40">
        <v>5092000</v>
      </c>
      <c r="HS175" s="40">
        <v>5145000</v>
      </c>
      <c r="HT175" s="40">
        <v>5197000</v>
      </c>
      <c r="HU175" s="40">
        <v>5248000</v>
      </c>
      <c r="HV175" s="40">
        <v>5298000</v>
      </c>
      <c r="HW175" s="40">
        <v>5347000</v>
      </c>
      <c r="HX175" s="40">
        <v>5395000</v>
      </c>
      <c r="HY175" s="40">
        <v>5442000</v>
      </c>
      <c r="HZ175" s="40">
        <v>5488000</v>
      </c>
      <c r="IA175" s="40">
        <v>5533000</v>
      </c>
      <c r="IB175" s="40">
        <v>5577000</v>
      </c>
      <c r="IC175" s="40">
        <v>5619000</v>
      </c>
      <c r="ID175" s="40">
        <v>5661000</v>
      </c>
      <c r="IE175" s="40">
        <v>5702000</v>
      </c>
      <c r="IF175" s="40">
        <v>5741000</v>
      </c>
      <c r="IG175" s="40">
        <v>5780000</v>
      </c>
      <c r="IH175" s="40">
        <v>5817000</v>
      </c>
      <c r="II175" s="40">
        <v>5853000</v>
      </c>
      <c r="IJ175" s="336" t="s">
        <v>851</v>
      </c>
      <c r="IK175" s="336" t="s">
        <v>851</v>
      </c>
      <c r="IL175" s="336" t="s">
        <v>851</v>
      </c>
      <c r="IM175" s="40">
        <v>1.7134254798293114E-2</v>
      </c>
      <c r="IN175" s="40">
        <v>1.711544580757618E-2</v>
      </c>
      <c r="IO175" s="40">
        <v>1.6926312819123268E-2</v>
      </c>
      <c r="IP175" s="40">
        <v>1.6519300639629364E-2</v>
      </c>
      <c r="IQ175" s="40">
        <v>1.5962572768330574E-2</v>
      </c>
      <c r="IR175" s="40">
        <v>1.5461684204638004E-2</v>
      </c>
      <c r="IS175" s="40">
        <v>1.4724470674991608E-2</v>
      </c>
      <c r="IT175" s="40">
        <v>1.4289147220551968E-2</v>
      </c>
      <c r="IU175" s="40">
        <v>1.3869237154722214E-2</v>
      </c>
      <c r="IV175" s="40">
        <v>1.324810367077589E-2</v>
      </c>
      <c r="IW175" s="40">
        <v>1.3074883259832859E-2</v>
      </c>
      <c r="IX175" s="40">
        <v>1.2485613115131855E-2</v>
      </c>
      <c r="IY175" s="40">
        <v>1.2331643141806126E-2</v>
      </c>
      <c r="IZ175" s="40">
        <v>1.1770915240049362E-2</v>
      </c>
      <c r="JA175" s="40">
        <v>1.1633971706032753E-2</v>
      </c>
      <c r="JB175" s="40">
        <v>1.1098893359303474E-2</v>
      </c>
      <c r="JC175" s="40">
        <v>1.0977058671414852E-2</v>
      </c>
      <c r="JD175" s="40">
        <v>1.0661502368748188E-2</v>
      </c>
      <c r="JE175" s="40">
        <v>1.0354688391089439E-2</v>
      </c>
      <c r="JF175" s="40">
        <v>1.0056166909635067E-2</v>
      </c>
      <c r="JG175" s="40">
        <v>9.76551603525877E-3</v>
      </c>
      <c r="JH175" s="40">
        <v>9.4823390245437622E-3</v>
      </c>
      <c r="JI175" s="40">
        <v>9.2062652111053467E-3</v>
      </c>
      <c r="JJ175" s="40">
        <v>8.9369425550103188E-3</v>
      </c>
      <c r="JK175" s="40">
        <v>8.6740413680672646E-3</v>
      </c>
      <c r="JL175" s="40">
        <v>8.4172496572136879E-3</v>
      </c>
      <c r="JM175" s="40">
        <v>8.1662731245160103E-3</v>
      </c>
      <c r="JN175" s="40">
        <v>7.9208333045244217E-3</v>
      </c>
      <c r="JO175" s="40">
        <v>7.5027146376669407E-3</v>
      </c>
      <c r="JP175" s="40">
        <v>7.4468427337706089E-3</v>
      </c>
      <c r="JQ175" s="40">
        <v>7.2164353914558887E-3</v>
      </c>
      <c r="JR175" s="40">
        <v>6.816420704126358E-3</v>
      </c>
      <c r="JS175" s="40">
        <v>6.7702713422477245E-3</v>
      </c>
      <c r="JT175" s="40">
        <v>6.380982231348753E-3</v>
      </c>
      <c r="JU175" s="40">
        <v>6.1696851626038551E-3</v>
      </c>
      <c r="JV175" s="336" t="s">
        <v>1740</v>
      </c>
      <c r="JW175" s="336" t="s">
        <v>851</v>
      </c>
      <c r="JX175" s="336" t="s">
        <v>851</v>
      </c>
      <c r="JY175" s="336" t="s">
        <v>851</v>
      </c>
      <c r="JZ175" s="336" t="s">
        <v>851</v>
      </c>
      <c r="KA175" s="336" t="s">
        <v>1740</v>
      </c>
      <c r="KB175" s="40">
        <v>0.50153383276762709</v>
      </c>
      <c r="KC175" s="40">
        <v>0.50133921284059002</v>
      </c>
      <c r="KD175" s="40">
        <v>0.50114153138578199</v>
      </c>
      <c r="KE175" s="40">
        <v>0.500946163489007</v>
      </c>
      <c r="KF175" s="40">
        <v>0.50075686928344698</v>
      </c>
      <c r="KG175" s="40">
        <v>0.50057847837937108</v>
      </c>
      <c r="KH175" s="40">
        <v>0.50040909872071304</v>
      </c>
      <c r="KI175" s="40">
        <v>0.50025219492790196</v>
      </c>
      <c r="KJ175" s="40">
        <v>0.50010286036041007</v>
      </c>
      <c r="KK175" s="40">
        <v>0.49996097307141901</v>
      </c>
      <c r="KL175" s="40">
        <v>0.49982569294604401</v>
      </c>
      <c r="KM175" s="40">
        <v>0.49969389447781404</v>
      </c>
      <c r="KN175" s="40">
        <v>0.49956912903082001</v>
      </c>
      <c r="KO175" s="40">
        <v>0.49945022312029402</v>
      </c>
      <c r="KP175" s="40">
        <v>0.49933803520966996</v>
      </c>
      <c r="KQ175" s="40">
        <v>0.49923045889165002</v>
      </c>
      <c r="KR175" s="40">
        <v>0.499130902777499</v>
      </c>
      <c r="KS175" s="40">
        <v>0.49903646009591102</v>
      </c>
      <c r="KT175" s="40">
        <v>0.49894888157268097</v>
      </c>
      <c r="KU175" s="40">
        <v>0.49886632950027099</v>
      </c>
      <c r="KV175" s="40">
        <v>0.49879090554709599</v>
      </c>
      <c r="KW175" s="40">
        <v>0.49872377868211204</v>
      </c>
      <c r="KX175" s="40">
        <v>0.49866297746086502</v>
      </c>
      <c r="KY175" s="40">
        <v>0.498608559737305</v>
      </c>
      <c r="KZ175" s="40">
        <v>0.49855800899965502</v>
      </c>
      <c r="LA175" s="40">
        <v>0.49851136691668002</v>
      </c>
      <c r="LB175" s="40">
        <v>0.49846887179739496</v>
      </c>
      <c r="LC175" s="40">
        <v>0.49842967100355901</v>
      </c>
      <c r="LD175" s="40">
        <v>0.49839634848747899</v>
      </c>
      <c r="LE175" s="40">
        <v>0.49836902380246501</v>
      </c>
      <c r="LF175" s="40">
        <v>0.49834851624368298</v>
      </c>
      <c r="LG175" s="40">
        <v>0.49833432019497798</v>
      </c>
      <c r="LH175" s="40">
        <v>0.49832784949252001</v>
      </c>
      <c r="LI175" s="40">
        <v>0.49832556023008701</v>
      </c>
      <c r="LJ175" s="40">
        <v>0.49832985034496402</v>
      </c>
      <c r="LK175" s="40">
        <v>0.49833613505966801</v>
      </c>
      <c r="LL175" s="336" t="s">
        <v>851</v>
      </c>
      <c r="LM175" s="336" t="s">
        <v>851</v>
      </c>
      <c r="LN175" s="336" t="s">
        <v>1740</v>
      </c>
      <c r="LO175" s="40">
        <v>0.64601069688796997</v>
      </c>
      <c r="LP175" s="40">
        <v>0.64670318365097046</v>
      </c>
      <c r="LQ175" s="40">
        <v>0.64750617742538452</v>
      </c>
      <c r="LR175" s="40">
        <v>0.64832955598831177</v>
      </c>
      <c r="LS175" s="40">
        <v>0.64907050132751465</v>
      </c>
      <c r="LT175" s="40">
        <v>0.64966434240341187</v>
      </c>
      <c r="LU175" s="40">
        <v>0.64993155002593994</v>
      </c>
      <c r="LV175" s="40">
        <v>0.64987629652023315</v>
      </c>
      <c r="LW175" s="40">
        <v>0.6499667763710022</v>
      </c>
      <c r="LX175" s="40">
        <v>0.64975953102111816</v>
      </c>
      <c r="LY175" s="40">
        <v>0.64983820915222168</v>
      </c>
      <c r="LZ175" s="40">
        <v>0.64948892593383789</v>
      </c>
      <c r="MA175" s="40">
        <v>0.6492113471031189</v>
      </c>
      <c r="MB175" s="40">
        <v>0.64873284101486206</v>
      </c>
      <c r="MC175" s="40">
        <v>0.6483268141746521</v>
      </c>
      <c r="MD175" s="40">
        <v>0.64772725105285645</v>
      </c>
      <c r="ME175" s="40">
        <v>0.6469997763633728</v>
      </c>
      <c r="MF175" s="40">
        <v>0.64608973264694214</v>
      </c>
      <c r="MG175" s="40">
        <v>0.64512962102890015</v>
      </c>
      <c r="MH175" s="40">
        <v>0.64392614364624023</v>
      </c>
      <c r="MI175" s="40">
        <v>0.64267843961715698</v>
      </c>
      <c r="MJ175" s="40">
        <v>0.64157772064208984</v>
      </c>
      <c r="MK175" s="40">
        <v>0.64024162292480469</v>
      </c>
      <c r="ML175" s="40">
        <v>0.6390499472618103</v>
      </c>
      <c r="MM175" s="40">
        <v>0.63762742280960083</v>
      </c>
      <c r="MN175" s="40">
        <v>0.63616317510604858</v>
      </c>
      <c r="MO175" s="40">
        <v>0.6350218653678894</v>
      </c>
      <c r="MP175" s="40">
        <v>0.63365262746810913</v>
      </c>
      <c r="MQ175" s="40">
        <v>0.63241887092590332</v>
      </c>
      <c r="MR175" s="40">
        <v>0.63125109672546387</v>
      </c>
      <c r="MS175" s="40">
        <v>0.62992405891418457</v>
      </c>
      <c r="MT175" s="40">
        <v>0.6287267804145813</v>
      </c>
      <c r="MU175" s="40">
        <v>0.62759101390838623</v>
      </c>
      <c r="MV175" s="40">
        <v>0.62647056579589844</v>
      </c>
      <c r="MW175" s="40">
        <v>0.62540829181671143</v>
      </c>
      <c r="MX175" s="40">
        <v>0.62412440776824951</v>
      </c>
      <c r="MY175" s="336" t="s">
        <v>851</v>
      </c>
      <c r="MZ175" s="336" t="s">
        <v>1740</v>
      </c>
      <c r="NA175" s="40">
        <v>0.61317503452301025</v>
      </c>
      <c r="NB175" s="40">
        <v>0.61311447620391846</v>
      </c>
      <c r="NC175" s="40">
        <v>0.61310511827468872</v>
      </c>
      <c r="ND175" s="40">
        <v>0.61307251453399658</v>
      </c>
      <c r="NE175" s="40">
        <v>0.61293578147888184</v>
      </c>
      <c r="NF175" s="40">
        <v>0.61264568567276001</v>
      </c>
      <c r="NG175" s="40">
        <v>0.61204928159713745</v>
      </c>
      <c r="NH175" s="40">
        <v>0.6111985445022583</v>
      </c>
      <c r="NI175" s="40">
        <v>0.61028599739074707</v>
      </c>
      <c r="NJ175" s="40">
        <v>0.6093134880065918</v>
      </c>
      <c r="NK175" s="40">
        <v>0.60863000154495239</v>
      </c>
      <c r="NL175" s="40">
        <v>0.60753834247589111</v>
      </c>
      <c r="NM175" s="40">
        <v>0.60651946067810059</v>
      </c>
      <c r="NN175" s="40">
        <v>0.60531783103942871</v>
      </c>
      <c r="NO175" s="40">
        <v>0.60418802499771118</v>
      </c>
      <c r="NP175" s="40">
        <v>0.60288149118423462</v>
      </c>
      <c r="NQ175" s="40">
        <v>0.60144490003585815</v>
      </c>
      <c r="NR175" s="40">
        <v>0.59984117746353149</v>
      </c>
      <c r="NS175" s="40">
        <v>0.59819322824478149</v>
      </c>
      <c r="NT175" s="40">
        <v>0.59630709886550903</v>
      </c>
      <c r="NU175" s="40">
        <v>0.59438139200210571</v>
      </c>
      <c r="NV175" s="40">
        <v>0.5929877758026123</v>
      </c>
      <c r="NW175" s="40">
        <v>0.59135520458221436</v>
      </c>
      <c r="NX175" s="40">
        <v>0.58986347913742065</v>
      </c>
      <c r="NY175" s="40">
        <v>0.58850789070129395</v>
      </c>
      <c r="NZ175" s="40">
        <v>0.58673280477523804</v>
      </c>
      <c r="OA175" s="40">
        <v>0.58545917272567749</v>
      </c>
      <c r="OB175" s="40">
        <v>0.58395081758499146</v>
      </c>
      <c r="OC175" s="40">
        <v>0.58275055885314941</v>
      </c>
      <c r="OD175" s="40">
        <v>0.5814201831817627</v>
      </c>
      <c r="OE175" s="40">
        <v>0.57975620031356812</v>
      </c>
      <c r="OF175" s="40">
        <v>0.57839351892471313</v>
      </c>
      <c r="OG175" s="40">
        <v>0.57707715034484863</v>
      </c>
      <c r="OH175" s="40">
        <v>0.5757785439491272</v>
      </c>
      <c r="OI175" s="40">
        <v>0.57435101270675659</v>
      </c>
      <c r="OJ175" s="40">
        <v>0.57286858558654785</v>
      </c>
      <c r="OK175" s="336" t="s">
        <v>851</v>
      </c>
      <c r="OL175" s="336" t="s">
        <v>851</v>
      </c>
      <c r="OM175" s="336" t="s">
        <v>1740</v>
      </c>
      <c r="ON175" s="40">
        <v>0.55946695804595947</v>
      </c>
      <c r="OO175" s="40">
        <v>0.56075382232666016</v>
      </c>
      <c r="OP175" s="40">
        <v>0.56231814622879028</v>
      </c>
      <c r="OQ175" s="40">
        <v>0.56399077177047729</v>
      </c>
      <c r="OR175" s="40">
        <v>0.56555211544036865</v>
      </c>
      <c r="OS175" s="40">
        <v>0.56687939167022705</v>
      </c>
      <c r="OT175" s="40">
        <v>0.56777727603912354</v>
      </c>
      <c r="OU175" s="40">
        <v>0.56824827194213867</v>
      </c>
      <c r="OV175" s="40">
        <v>0.56861007213592529</v>
      </c>
      <c r="OW175" s="40">
        <v>0.56908613443374634</v>
      </c>
      <c r="OX175" s="40">
        <v>0.56936353445053101</v>
      </c>
      <c r="OY175" s="40">
        <v>0.56942075490951538</v>
      </c>
      <c r="OZ175" s="40">
        <v>0.56950581073760986</v>
      </c>
      <c r="PA175" s="40">
        <v>0.56917321681976318</v>
      </c>
      <c r="PB175" s="40">
        <v>0.56928759813308716</v>
      </c>
      <c r="PC175" s="40">
        <v>0.56919640302658081</v>
      </c>
      <c r="PD175" s="40">
        <v>0.56893438100814819</v>
      </c>
      <c r="PE175" s="40">
        <v>0.56887656450271606</v>
      </c>
      <c r="PF175" s="40">
        <v>0.56853890419006348</v>
      </c>
      <c r="PG175" s="40">
        <v>0.56812441349029541</v>
      </c>
      <c r="PH175" s="40">
        <v>0.567635178565979</v>
      </c>
      <c r="PI175" s="40">
        <v>0.56726372241973877</v>
      </c>
      <c r="PJ175" s="40">
        <v>0.56625139713287354</v>
      </c>
      <c r="PK175" s="40">
        <v>0.56555080413818359</v>
      </c>
      <c r="PL175" s="40">
        <v>0.56459683179855347</v>
      </c>
      <c r="PM175" s="40">
        <v>0.56357955932617188</v>
      </c>
      <c r="PN175" s="40">
        <v>0.56286442279815674</v>
      </c>
      <c r="PO175" s="40">
        <v>0.56208205223083496</v>
      </c>
      <c r="PP175" s="40">
        <v>0.56141293048858643</v>
      </c>
      <c r="PQ175" s="40">
        <v>0.56077593564987183</v>
      </c>
      <c r="PR175" s="40">
        <v>0.55997174978256226</v>
      </c>
      <c r="PS175" s="40">
        <v>0.55927747488021851</v>
      </c>
      <c r="PT175" s="40">
        <v>0.55861347913742065</v>
      </c>
      <c r="PU175" s="40">
        <v>0.55813151597976685</v>
      </c>
      <c r="PV175" s="40">
        <v>0.55750387907028198</v>
      </c>
      <c r="PW175" s="40">
        <v>0.55663764476776123</v>
      </c>
      <c r="PX175" s="336" t="s">
        <v>851</v>
      </c>
      <c r="PY175" s="336" t="s">
        <v>851</v>
      </c>
      <c r="PZ175" s="40">
        <v>0.67049999999999998</v>
      </c>
      <c r="QA175" s="40">
        <v>0.67370000000000008</v>
      </c>
      <c r="QB175" s="40">
        <v>0.67689999999999995</v>
      </c>
      <c r="QC175" s="40">
        <v>0.68180000000000007</v>
      </c>
      <c r="QD175" s="40">
        <v>0.68510000000000004</v>
      </c>
      <c r="QE175" s="40">
        <v>0.67530000000000001</v>
      </c>
      <c r="QF175" s="40">
        <v>0.6835</v>
      </c>
      <c r="QG175" s="40">
        <v>0.6984999999999999</v>
      </c>
      <c r="QH175" s="40">
        <v>0.68790000000000007</v>
      </c>
      <c r="QI175" s="40">
        <v>0.67559999999999998</v>
      </c>
      <c r="QJ175" s="40">
        <v>0.66299999999999992</v>
      </c>
      <c r="QK175" s="40">
        <v>0.68480000000000008</v>
      </c>
      <c r="QL175" s="40">
        <v>0.69319999999999993</v>
      </c>
      <c r="QM175" s="40">
        <v>0.6895</v>
      </c>
      <c r="QN175" s="40">
        <v>0.69489999999999996</v>
      </c>
      <c r="QO175" s="40">
        <v>0.6986</v>
      </c>
      <c r="QP175" s="40">
        <v>0.69540000000000002</v>
      </c>
      <c r="QQ175" s="40">
        <v>0.7137</v>
      </c>
      <c r="QR175" s="40">
        <v>0.72160000000000002</v>
      </c>
      <c r="QS175" s="336" t="s">
        <v>851</v>
      </c>
      <c r="QT175" s="336" t="s">
        <v>851</v>
      </c>
      <c r="QU175" s="336" t="s">
        <v>851</v>
      </c>
      <c r="QV175" s="336" t="s">
        <v>851</v>
      </c>
      <c r="QW175" s="40">
        <v>1.1008262634277344E-2</v>
      </c>
      <c r="QX175" s="336" t="s">
        <v>851</v>
      </c>
      <c r="QY175" s="336" t="s">
        <v>851</v>
      </c>
      <c r="QZ175" s="336" t="s">
        <v>851</v>
      </c>
      <c r="RA175" s="336" t="s">
        <v>851</v>
      </c>
      <c r="RB175" s="336" t="s">
        <v>851</v>
      </c>
      <c r="RC175" s="336" t="s">
        <v>851</v>
      </c>
      <c r="RD175" s="336" t="s">
        <v>851</v>
      </c>
      <c r="RE175" s="336" t="s">
        <v>851</v>
      </c>
      <c r="RF175" s="40">
        <v>0.498</v>
      </c>
      <c r="RG175" s="40">
        <v>2019</v>
      </c>
      <c r="RH175" s="336" t="s">
        <v>840</v>
      </c>
      <c r="RI175" s="336" t="s">
        <v>851</v>
      </c>
      <c r="RJ175" s="40">
        <v>1.2E-2</v>
      </c>
      <c r="RK175" s="40">
        <v>2019</v>
      </c>
      <c r="RL175" s="336" t="s">
        <v>840</v>
      </c>
      <c r="RM175" s="336" t="s">
        <v>851</v>
      </c>
      <c r="RN175" s="40">
        <v>4.5999999999999999E-2</v>
      </c>
      <c r="RO175" s="40">
        <v>2019</v>
      </c>
      <c r="RP175" s="336" t="s">
        <v>840</v>
      </c>
      <c r="RQ175" s="336" t="s">
        <v>851</v>
      </c>
      <c r="RR175" s="40">
        <v>0.121</v>
      </c>
      <c r="RS175" s="40">
        <v>2019</v>
      </c>
      <c r="RT175" s="336" t="s">
        <v>840</v>
      </c>
      <c r="RU175" s="336" t="s">
        <v>851</v>
      </c>
      <c r="RV175" s="40">
        <v>0.221</v>
      </c>
      <c r="RW175" s="40">
        <v>2016</v>
      </c>
      <c r="RX175" s="336" t="s">
        <v>840</v>
      </c>
      <c r="RY175" s="336" t="s">
        <v>851</v>
      </c>
      <c r="RZ175" s="336" t="s">
        <v>838</v>
      </c>
      <c r="SA175" s="40">
        <v>0.3256174623966217</v>
      </c>
      <c r="SB175" s="40">
        <v>0.36898109316825867</v>
      </c>
      <c r="SC175" s="40">
        <v>0.41144412755966187</v>
      </c>
      <c r="SD175" s="40">
        <v>0.41386529803276062</v>
      </c>
      <c r="SE175" s="40">
        <v>0.3211502730846405</v>
      </c>
      <c r="SF175" s="336" t="s">
        <v>851</v>
      </c>
      <c r="SG175" s="336" t="s">
        <v>851</v>
      </c>
      <c r="SH175" s="40">
        <v>0.30201885104179382</v>
      </c>
      <c r="SI175" s="40">
        <v>0.33410802483558655</v>
      </c>
      <c r="SJ175" s="40">
        <v>0.36955544352531433</v>
      </c>
      <c r="SK175" s="40">
        <v>0.38682356476783752</v>
      </c>
      <c r="SL175" s="40">
        <v>0.37619853019714355</v>
      </c>
      <c r="SM175" s="336" t="s">
        <v>840</v>
      </c>
      <c r="SN175" s="336" t="s">
        <v>851</v>
      </c>
      <c r="SO175" s="336" t="s">
        <v>851</v>
      </c>
      <c r="SP175" s="40">
        <v>4.5635994523763657E-2</v>
      </c>
      <c r="SQ175" s="40">
        <v>4.6785313636064529E-2</v>
      </c>
      <c r="SR175" s="40">
        <v>3.4261684864759445E-2</v>
      </c>
      <c r="SS175" s="40">
        <v>-5.9560094960033894E-3</v>
      </c>
      <c r="ST175" s="40">
        <v>-0.19783344864845276</v>
      </c>
      <c r="SU175" s="336" t="s">
        <v>838</v>
      </c>
      <c r="SV175" s="336" t="s">
        <v>851</v>
      </c>
      <c r="SW175" s="336" t="s">
        <v>851</v>
      </c>
      <c r="SX175" s="40">
        <v>5.6867200881242752E-2</v>
      </c>
      <c r="SY175" s="40">
        <v>6.4603917300701141E-2</v>
      </c>
      <c r="SZ175" s="40">
        <v>5.9709370136260986E-2</v>
      </c>
      <c r="TA175" s="40">
        <v>4.4757954776287079E-2</v>
      </c>
      <c r="TB175" s="40">
        <v>2.9944652691483498E-2</v>
      </c>
      <c r="TC175" s="336" t="s">
        <v>840</v>
      </c>
      <c r="TD175" s="336" t="s">
        <v>851</v>
      </c>
      <c r="TE175" s="336" t="s">
        <v>851</v>
      </c>
      <c r="TF175" s="336" t="s">
        <v>851</v>
      </c>
      <c r="TG175" s="40">
        <v>2.7964670211076736E-2</v>
      </c>
      <c r="TH175" s="40">
        <v>2.9514657333493233E-2</v>
      </c>
      <c r="TI175" s="40">
        <v>1.7324112355709076E-2</v>
      </c>
      <c r="TJ175" s="40">
        <v>-2.2698488086462021E-2</v>
      </c>
      <c r="TK175" s="40">
        <v>-0.21385002136230469</v>
      </c>
      <c r="TL175" s="336" t="s">
        <v>838</v>
      </c>
      <c r="TM175" s="336" t="s">
        <v>851</v>
      </c>
      <c r="TN175" s="336" t="s">
        <v>851</v>
      </c>
      <c r="TO175" s="336" t="s">
        <v>851</v>
      </c>
      <c r="TP175" s="40">
        <v>3.9011396467685699E-2</v>
      </c>
      <c r="TQ175" s="40">
        <v>4.717138409614563E-2</v>
      </c>
      <c r="TR175" s="40">
        <v>4.2615622282028198E-2</v>
      </c>
      <c r="TS175" s="40">
        <v>2.7804289013147354E-2</v>
      </c>
      <c r="TT175" s="40">
        <v>1.3425351120531559E-2</v>
      </c>
      <c r="TU175" s="336" t="s">
        <v>840</v>
      </c>
      <c r="TV175" s="336" t="s">
        <v>851</v>
      </c>
      <c r="TW175" s="40">
        <v>14900</v>
      </c>
      <c r="TX175" s="336" t="s">
        <v>840</v>
      </c>
      <c r="TY175" s="336" t="s">
        <v>851</v>
      </c>
      <c r="TZ175" s="40">
        <v>15069.20703125</v>
      </c>
      <c r="UA175" s="336" t="s">
        <v>838</v>
      </c>
      <c r="UB175" s="336" t="s">
        <v>851</v>
      </c>
      <c r="UC175" s="40">
        <v>15069.0658185132</v>
      </c>
      <c r="UD175" s="336" t="s">
        <v>840</v>
      </c>
      <c r="UE175" s="336" t="s">
        <v>851</v>
      </c>
      <c r="UF175" s="336" t="s">
        <v>851</v>
      </c>
      <c r="UG175" s="40">
        <v>0.26136705279350281</v>
      </c>
      <c r="UH175" s="40">
        <v>0.29611086845397949</v>
      </c>
      <c r="UI175" s="40">
        <v>0.33376184105873108</v>
      </c>
      <c r="UJ175" s="40">
        <v>0.36570930480957031</v>
      </c>
      <c r="UK175" s="40">
        <v>0.34444326162338257</v>
      </c>
      <c r="UL175" s="336" t="s">
        <v>838</v>
      </c>
      <c r="UM175" s="336" t="s">
        <v>851</v>
      </c>
      <c r="UN175" s="336" t="s">
        <v>851</v>
      </c>
      <c r="UO175" s="336" t="s">
        <v>851</v>
      </c>
      <c r="UP175" s="40">
        <v>0.23391959071159363</v>
      </c>
      <c r="UQ175" s="40">
        <v>0.25541695952415466</v>
      </c>
      <c r="UR175" s="40">
        <v>0.27906671166419983</v>
      </c>
      <c r="US175" s="40">
        <v>0.31621071696281433</v>
      </c>
      <c r="UT175" s="40">
        <v>0.32630288600921631</v>
      </c>
      <c r="UU175" s="336" t="s">
        <v>840</v>
      </c>
    </row>
    <row r="176" spans="1:567">
      <c r="A176" s="336" t="s">
        <v>426</v>
      </c>
      <c r="B176" s="336" t="s">
        <v>129</v>
      </c>
      <c r="C176" s="336" t="s">
        <v>360</v>
      </c>
      <c r="D176" s="40">
        <v>3.9565995335578918E-2</v>
      </c>
      <c r="E176" s="336" t="s">
        <v>470</v>
      </c>
      <c r="F176" s="40">
        <v>4.7334007918834686E-2</v>
      </c>
      <c r="G176" s="336" t="s">
        <v>470</v>
      </c>
      <c r="H176" s="40">
        <v>4.593166708946228E-2</v>
      </c>
      <c r="I176" s="336" t="s">
        <v>470</v>
      </c>
      <c r="J176" s="40">
        <v>4.5984413474798203E-2</v>
      </c>
      <c r="K176" s="336" t="s">
        <v>470</v>
      </c>
      <c r="L176" s="336" t="s">
        <v>470</v>
      </c>
      <c r="M176" s="40">
        <v>0.51838648319244385</v>
      </c>
      <c r="N176" s="40"/>
      <c r="O176" s="336" t="s">
        <v>1736</v>
      </c>
      <c r="P176" s="40"/>
      <c r="Q176" s="336" t="s">
        <v>1736</v>
      </c>
      <c r="R176" s="40"/>
      <c r="S176" s="336" t="s">
        <v>1736</v>
      </c>
      <c r="T176" s="40"/>
      <c r="U176" s="336" t="s">
        <v>1736</v>
      </c>
      <c r="V176" s="336" t="s">
        <v>851</v>
      </c>
      <c r="W176" s="336" t="s">
        <v>470</v>
      </c>
      <c r="X176" s="40">
        <v>0.50167715549468994</v>
      </c>
      <c r="Y176" s="40"/>
      <c r="Z176" s="336" t="s">
        <v>1736</v>
      </c>
      <c r="AA176" s="40"/>
      <c r="AB176" s="336" t="s">
        <v>1736</v>
      </c>
      <c r="AC176" s="40"/>
      <c r="AD176" s="336" t="s">
        <v>1736</v>
      </c>
      <c r="AE176" s="40"/>
      <c r="AF176" s="336" t="s">
        <v>1736</v>
      </c>
      <c r="AG176" s="336" t="s">
        <v>851</v>
      </c>
      <c r="AH176" s="336" t="s">
        <v>470</v>
      </c>
      <c r="AI176" s="40">
        <v>0.51752066612243652</v>
      </c>
      <c r="AJ176" s="40"/>
      <c r="AK176" s="336" t="s">
        <v>1736</v>
      </c>
      <c r="AL176" s="40"/>
      <c r="AM176" s="336" t="s">
        <v>1736</v>
      </c>
      <c r="AN176" s="40"/>
      <c r="AO176" s="336" t="s">
        <v>1736</v>
      </c>
      <c r="AP176" s="40"/>
      <c r="AQ176" s="336" t="s">
        <v>1736</v>
      </c>
      <c r="AR176" s="336" t="s">
        <v>851</v>
      </c>
      <c r="AS176" s="336" t="s">
        <v>1803</v>
      </c>
      <c r="AT176" s="40">
        <v>0.36625123023986816</v>
      </c>
      <c r="AU176" s="40"/>
      <c r="AV176" s="336" t="s">
        <v>1736</v>
      </c>
      <c r="AW176" s="40"/>
      <c r="AX176" s="336" t="s">
        <v>1736</v>
      </c>
      <c r="AY176" s="40"/>
      <c r="AZ176" s="336" t="s">
        <v>1736</v>
      </c>
      <c r="BA176" s="40">
        <v>0.36625123023986816</v>
      </c>
      <c r="BB176" s="336" t="s">
        <v>1803</v>
      </c>
      <c r="BC176" s="336" t="s">
        <v>851</v>
      </c>
      <c r="BD176" s="336" t="s">
        <v>470</v>
      </c>
      <c r="BE176" s="40">
        <v>2.4951505661010742</v>
      </c>
      <c r="BF176" s="336" t="s">
        <v>470</v>
      </c>
      <c r="BG176" s="40">
        <v>3.0424213409423828</v>
      </c>
      <c r="BH176" s="336" t="s">
        <v>470</v>
      </c>
      <c r="BI176" s="40">
        <v>3.3581767082214355</v>
      </c>
      <c r="BJ176" s="336" t="s">
        <v>470</v>
      </c>
      <c r="BK176" s="40">
        <v>3.1898849010467529</v>
      </c>
      <c r="BL176" s="336" t="s">
        <v>851</v>
      </c>
      <c r="BM176" s="40">
        <v>3.0045096874237061</v>
      </c>
      <c r="BN176" s="336" t="s">
        <v>470</v>
      </c>
      <c r="BO176" s="336" t="s">
        <v>851</v>
      </c>
      <c r="BP176" s="336" t="s">
        <v>470</v>
      </c>
      <c r="BQ176" s="40">
        <v>9.827224537730217E-3</v>
      </c>
      <c r="BR176" s="40">
        <v>9.4302324578166008E-3</v>
      </c>
      <c r="BS176" s="40">
        <v>9.5276664942502975E-3</v>
      </c>
      <c r="BT176" s="40">
        <v>9.6608968451619148E-3</v>
      </c>
      <c r="BU176" s="40">
        <v>9.6608875319361687E-3</v>
      </c>
      <c r="BV176" s="336" t="s">
        <v>851</v>
      </c>
      <c r="BW176" s="336" t="s">
        <v>470</v>
      </c>
      <c r="BX176" s="40">
        <v>1.0419801808893681E-2</v>
      </c>
      <c r="BY176" s="40">
        <v>1.0656860657036304E-2</v>
      </c>
      <c r="BZ176" s="40">
        <v>1.0948614217340946E-2</v>
      </c>
      <c r="CA176" s="40">
        <v>1.1234244331717491E-2</v>
      </c>
      <c r="CB176" s="40">
        <v>1.1394614353775978E-2</v>
      </c>
      <c r="CC176" s="336" t="s">
        <v>851</v>
      </c>
      <c r="CD176" s="336" t="s">
        <v>470</v>
      </c>
      <c r="CE176" s="40">
        <v>1.062366645783186E-2</v>
      </c>
      <c r="CF176" s="40">
        <v>1.0703550651669502E-2</v>
      </c>
      <c r="CG176" s="40">
        <v>1.0892973281443119E-2</v>
      </c>
      <c r="CH176" s="40">
        <v>1.1394552886486053E-2</v>
      </c>
      <c r="CI176" s="40">
        <v>1.1193050071597099E-2</v>
      </c>
      <c r="CJ176" s="336" t="s">
        <v>851</v>
      </c>
      <c r="CK176" s="336" t="s">
        <v>470</v>
      </c>
      <c r="CL176" s="40">
        <v>1.0783977806568146E-2</v>
      </c>
      <c r="CM176" s="40">
        <v>1.0973623022437096E-2</v>
      </c>
      <c r="CN176" s="40">
        <v>1.1064695194363594E-2</v>
      </c>
      <c r="CO176" s="40">
        <v>1.1394557543098927E-2</v>
      </c>
      <c r="CP176" s="40">
        <v>1.1193034239113331E-2</v>
      </c>
      <c r="CQ176" s="336" t="s">
        <v>851</v>
      </c>
      <c r="CR176" s="40"/>
      <c r="CS176" s="40"/>
      <c r="CT176" s="40"/>
      <c r="CU176" s="40"/>
      <c r="CV176" s="40"/>
      <c r="CW176" s="336" t="s">
        <v>1737</v>
      </c>
      <c r="CX176" s="336" t="s">
        <v>851</v>
      </c>
      <c r="CY176" s="40"/>
      <c r="CZ176" s="40"/>
      <c r="DA176" s="40"/>
      <c r="DB176" s="40"/>
      <c r="DC176" s="40"/>
      <c r="DD176" s="336" t="s">
        <v>1737</v>
      </c>
      <c r="DE176" s="336" t="s">
        <v>851</v>
      </c>
      <c r="DF176" s="40">
        <v>4.7926068305969238</v>
      </c>
      <c r="DG176" s="336" t="s">
        <v>1803</v>
      </c>
      <c r="DH176" s="336" t="s">
        <v>851</v>
      </c>
      <c r="DI176" s="336" t="s">
        <v>851</v>
      </c>
      <c r="DJ176" s="336">
        <v>4.7</v>
      </c>
      <c r="DK176" s="336" t="s">
        <v>1738</v>
      </c>
      <c r="DL176" s="336" t="s">
        <v>851</v>
      </c>
      <c r="DM176" s="336" t="s">
        <v>851</v>
      </c>
      <c r="DN176" s="336" t="s">
        <v>470</v>
      </c>
      <c r="DO176" s="40">
        <v>2.4838317767716944E-4</v>
      </c>
      <c r="DP176" s="40">
        <v>6.6777346655726433E-3</v>
      </c>
      <c r="DQ176" s="40">
        <v>6.404221523553133E-3</v>
      </c>
      <c r="DR176" s="40">
        <v>4.8264935612678528E-3</v>
      </c>
      <c r="DS176" s="40">
        <v>7.9046227037906647E-3</v>
      </c>
      <c r="DT176" s="336" t="s">
        <v>851</v>
      </c>
      <c r="DU176" s="336" t="s">
        <v>470</v>
      </c>
      <c r="DV176" s="40">
        <v>7.7449996024370193E-3</v>
      </c>
      <c r="DW176" s="40">
        <v>7.1666669100522995E-3</v>
      </c>
      <c r="DX176" s="40">
        <v>6.9000003859400749E-3</v>
      </c>
      <c r="DY176" s="40">
        <v>6.199999712407589E-3</v>
      </c>
      <c r="DZ176" s="40">
        <v>1.4999997802078724E-4</v>
      </c>
      <c r="EA176" s="336" t="s">
        <v>851</v>
      </c>
      <c r="EB176" s="336" t="s">
        <v>470</v>
      </c>
      <c r="EC176" s="40">
        <v>3.435768885537982E-3</v>
      </c>
      <c r="ED176" s="40">
        <v>5.2266726270318031E-3</v>
      </c>
      <c r="EE176" s="40">
        <v>5.2354913204908371E-3</v>
      </c>
      <c r="EF176" s="40">
        <v>4.9662156961858273E-3</v>
      </c>
      <c r="EG176" s="40">
        <v>1.3287917245179415E-3</v>
      </c>
      <c r="EH176" s="336" t="s">
        <v>851</v>
      </c>
      <c r="EI176" s="336" t="s">
        <v>470</v>
      </c>
      <c r="EJ176" s="40">
        <v>1.1610358953475952E-2</v>
      </c>
      <c r="EK176" s="40">
        <v>6.5970621071755886E-3</v>
      </c>
      <c r="EL176" s="40">
        <v>3.3070479985326529E-3</v>
      </c>
      <c r="EM176" s="40">
        <v>1.5682466328144073E-3</v>
      </c>
      <c r="EN176" s="40">
        <v>1.8855860689654946E-3</v>
      </c>
      <c r="EO176" s="336" t="s">
        <v>851</v>
      </c>
      <c r="EP176" s="336" t="s">
        <v>851</v>
      </c>
      <c r="EQ176" s="336" t="s">
        <v>851</v>
      </c>
      <c r="ER176" s="40">
        <v>0.48420000000000002</v>
      </c>
      <c r="ES176" s="336" t="s">
        <v>1739</v>
      </c>
      <c r="ET176" s="336" t="s">
        <v>851</v>
      </c>
      <c r="EU176" s="336" t="s">
        <v>851</v>
      </c>
      <c r="EV176" s="40">
        <v>0.48859999999999998</v>
      </c>
      <c r="EW176" s="336" t="s">
        <v>1739</v>
      </c>
      <c r="EX176" s="336" t="s">
        <v>851</v>
      </c>
      <c r="EY176" s="336" t="s">
        <v>851</v>
      </c>
      <c r="EZ176" s="40">
        <v>0.47970000000000002</v>
      </c>
      <c r="FA176" s="336" t="s">
        <v>1739</v>
      </c>
      <c r="FB176" s="336" t="s">
        <v>851</v>
      </c>
      <c r="FC176" s="40">
        <v>7.9097352921962738E-2</v>
      </c>
      <c r="FD176" s="40">
        <v>8.5022561252117157E-2</v>
      </c>
      <c r="FE176" s="40">
        <v>0.12314721196889877</v>
      </c>
      <c r="FF176" s="40">
        <v>0.2376730889081955</v>
      </c>
      <c r="FG176" s="40">
        <v>0.25488889217376709</v>
      </c>
      <c r="FH176" s="336" t="s">
        <v>838</v>
      </c>
      <c r="FI176" s="336" t="s">
        <v>851</v>
      </c>
      <c r="FJ176" s="40">
        <v>6.332581490278244E-2</v>
      </c>
      <c r="FK176" s="40">
        <v>6.6500075161457062E-2</v>
      </c>
      <c r="FL176" s="40">
        <v>7.8728705644607544E-2</v>
      </c>
      <c r="FM176" s="40">
        <v>0.22834666073322296</v>
      </c>
      <c r="FN176" s="40"/>
      <c r="FO176" s="336" t="s">
        <v>840</v>
      </c>
      <c r="FP176" s="336" t="s">
        <v>851</v>
      </c>
      <c r="FQ176" s="40">
        <v>0.76175665855407715</v>
      </c>
      <c r="FR176" s="336" t="s">
        <v>840</v>
      </c>
      <c r="FS176" s="336" t="s">
        <v>851</v>
      </c>
      <c r="FT176" s="336" t="s">
        <v>851</v>
      </c>
      <c r="FU176" s="40">
        <v>1.3745511882007122E-2</v>
      </c>
      <c r="FV176" s="40">
        <v>1.0954359546303749E-2</v>
      </c>
      <c r="FW176" s="40">
        <v>8.6778281256556511E-3</v>
      </c>
      <c r="FX176" s="40">
        <v>1.5674922615289688E-2</v>
      </c>
      <c r="FY176" s="40">
        <v>1.3450942933559418E-2</v>
      </c>
      <c r="FZ176" s="336" t="s">
        <v>840</v>
      </c>
      <c r="GA176" s="336" t="s">
        <v>851</v>
      </c>
      <c r="GB176" s="336" t="s">
        <v>851</v>
      </c>
      <c r="GC176" s="336" t="s">
        <v>851</v>
      </c>
      <c r="GD176" s="336" t="s">
        <v>851</v>
      </c>
      <c r="GE176" s="336" t="s">
        <v>851</v>
      </c>
      <c r="GF176" s="336" t="s">
        <v>851</v>
      </c>
      <c r="GG176" s="336" t="s">
        <v>851</v>
      </c>
      <c r="GH176" s="336" t="s">
        <v>851</v>
      </c>
      <c r="GI176" s="336" t="s">
        <v>851</v>
      </c>
      <c r="GJ176" s="336" t="s">
        <v>851</v>
      </c>
      <c r="GK176" s="40">
        <v>5847590</v>
      </c>
      <c r="GL176" s="40">
        <v>5974627</v>
      </c>
      <c r="GM176" s="40">
        <v>6098621</v>
      </c>
      <c r="GN176" s="40">
        <v>6223378</v>
      </c>
      <c r="GO176" s="40">
        <v>6354247</v>
      </c>
      <c r="GP176" s="40">
        <v>6494902</v>
      </c>
      <c r="GQ176" s="40">
        <v>6646891</v>
      </c>
      <c r="GR176" s="40">
        <v>6808503</v>
      </c>
      <c r="GS176" s="40">
        <v>6976200</v>
      </c>
      <c r="GT176" s="40">
        <v>7144774</v>
      </c>
      <c r="GU176" s="40">
        <v>7310512</v>
      </c>
      <c r="GV176" s="40">
        <v>7472196</v>
      </c>
      <c r="GW176" s="40">
        <v>7631003</v>
      </c>
      <c r="GX176" s="40">
        <v>7788388</v>
      </c>
      <c r="GY176" s="40">
        <v>7946733</v>
      </c>
      <c r="GZ176" s="40">
        <v>8107772</v>
      </c>
      <c r="HA176" s="40">
        <v>8271766</v>
      </c>
      <c r="HB176" s="40">
        <v>8438038</v>
      </c>
      <c r="HC176" s="40">
        <v>8606324</v>
      </c>
      <c r="HD176" s="40">
        <v>8776119</v>
      </c>
      <c r="HE176" s="40">
        <v>8947027</v>
      </c>
      <c r="HF176" s="40">
        <v>9119000</v>
      </c>
      <c r="HG176" s="40">
        <v>9292000</v>
      </c>
      <c r="HH176" s="40">
        <v>9466000</v>
      </c>
      <c r="HI176" s="40">
        <v>9642000</v>
      </c>
      <c r="HJ176" s="40">
        <v>9818000</v>
      </c>
      <c r="HK176" s="40">
        <v>9995000</v>
      </c>
      <c r="HL176" s="40">
        <v>10173000</v>
      </c>
      <c r="HM176" s="40">
        <v>10351000</v>
      </c>
      <c r="HN176" s="40">
        <v>10530000</v>
      </c>
      <c r="HO176" s="40">
        <v>10709000</v>
      </c>
      <c r="HP176" s="40">
        <v>10889000</v>
      </c>
      <c r="HQ176" s="40">
        <v>11069000</v>
      </c>
      <c r="HR176" s="40">
        <v>11249000</v>
      </c>
      <c r="HS176" s="40">
        <v>11428000</v>
      </c>
      <c r="HT176" s="40">
        <v>11607000</v>
      </c>
      <c r="HU176" s="40">
        <v>11785000</v>
      </c>
      <c r="HV176" s="40">
        <v>11963000</v>
      </c>
      <c r="HW176" s="40">
        <v>12140000</v>
      </c>
      <c r="HX176" s="40">
        <v>12317000</v>
      </c>
      <c r="HY176" s="40">
        <v>12493000</v>
      </c>
      <c r="HZ176" s="40">
        <v>12668000</v>
      </c>
      <c r="IA176" s="40">
        <v>12842000</v>
      </c>
      <c r="IB176" s="40">
        <v>13016000</v>
      </c>
      <c r="IC176" s="40">
        <v>13189000</v>
      </c>
      <c r="ID176" s="40">
        <v>13361000</v>
      </c>
      <c r="IE176" s="40">
        <v>13532000</v>
      </c>
      <c r="IF176" s="40">
        <v>13702000</v>
      </c>
      <c r="IG176" s="40">
        <v>13870000</v>
      </c>
      <c r="IH176" s="40">
        <v>14038000</v>
      </c>
      <c r="II176" s="40">
        <v>14204000</v>
      </c>
      <c r="IJ176" s="336" t="s">
        <v>851</v>
      </c>
      <c r="IK176" s="336" t="s">
        <v>851</v>
      </c>
      <c r="IL176" s="336" t="s">
        <v>851</v>
      </c>
      <c r="IM176" s="40">
        <v>2.0024921745061874E-2</v>
      </c>
      <c r="IN176" s="40">
        <v>1.9901787862181664E-2</v>
      </c>
      <c r="IO176" s="40">
        <v>1.974746398627758E-2</v>
      </c>
      <c r="IP176" s="40">
        <v>1.9536999985575676E-2</v>
      </c>
      <c r="IQ176" s="40">
        <v>1.9287016242742538E-2</v>
      </c>
      <c r="IR176" s="40">
        <v>1.903885044157505E-2</v>
      </c>
      <c r="IS176" s="40">
        <v>1.8793666735291481E-2</v>
      </c>
      <c r="IT176" s="40">
        <v>1.8552616238594055E-2</v>
      </c>
      <c r="IU176" s="40">
        <v>1.8422124907374382E-2</v>
      </c>
      <c r="IV176" s="40">
        <v>1.8088879063725471E-2</v>
      </c>
      <c r="IW176" s="40">
        <v>1.7867531627416611E-2</v>
      </c>
      <c r="IX176" s="40">
        <v>1.7652183771133423E-2</v>
      </c>
      <c r="IY176" s="40">
        <v>1.7345981672406197E-2</v>
      </c>
      <c r="IZ176" s="40">
        <v>1.7145192250609398E-2</v>
      </c>
      <c r="JA176" s="40">
        <v>1.6856182366609573E-2</v>
      </c>
      <c r="JB176" s="40">
        <v>1.6668595373630524E-2</v>
      </c>
      <c r="JC176" s="40">
        <v>1.639530248939991E-2</v>
      </c>
      <c r="JD176" s="40">
        <v>1.6130827367305756E-2</v>
      </c>
      <c r="JE176" s="40">
        <v>1.5787249431014061E-2</v>
      </c>
      <c r="JF176" s="40">
        <v>1.5541880391538143E-2</v>
      </c>
      <c r="JG176" s="40">
        <v>1.5219172462821007E-2</v>
      </c>
      <c r="JH176" s="40">
        <v>1.4991017058491707E-2</v>
      </c>
      <c r="JI176" s="40">
        <v>1.4687232673168182E-2</v>
      </c>
      <c r="JJ176" s="40">
        <v>1.4474635943770409E-2</v>
      </c>
      <c r="JK176" s="40">
        <v>1.4188065193593502E-2</v>
      </c>
      <c r="JL176" s="40">
        <v>1.3910640962421894E-2</v>
      </c>
      <c r="JM176" s="40">
        <v>1.3641920872032642E-2</v>
      </c>
      <c r="JN176" s="40">
        <v>1.3458320870995522E-2</v>
      </c>
      <c r="JO176" s="40">
        <v>1.3203779235482216E-2</v>
      </c>
      <c r="JP176" s="40">
        <v>1.295686699450016E-2</v>
      </c>
      <c r="JQ176" s="40">
        <v>1.2717234902083874E-2</v>
      </c>
      <c r="JR176" s="40">
        <v>1.2484556995332241E-2</v>
      </c>
      <c r="JS176" s="40">
        <v>1.2186426669359207E-2</v>
      </c>
      <c r="JT176" s="40">
        <v>1.2039704248309135E-2</v>
      </c>
      <c r="JU176" s="40">
        <v>1.1755676940083504E-2</v>
      </c>
      <c r="JV176" s="336" t="s">
        <v>1740</v>
      </c>
      <c r="JW176" s="336" t="s">
        <v>851</v>
      </c>
      <c r="JX176" s="336" t="s">
        <v>851</v>
      </c>
      <c r="JY176" s="336" t="s">
        <v>851</v>
      </c>
      <c r="JZ176" s="336" t="s">
        <v>851</v>
      </c>
      <c r="KA176" s="336" t="s">
        <v>1740</v>
      </c>
      <c r="KB176" s="40">
        <v>0.509929114928244</v>
      </c>
      <c r="KC176" s="40">
        <v>0.51010400922850108</v>
      </c>
      <c r="KD176" s="40">
        <v>0.510250842672195</v>
      </c>
      <c r="KE176" s="40">
        <v>0.51037272126868605</v>
      </c>
      <c r="KF176" s="40">
        <v>0.51047746731784305</v>
      </c>
      <c r="KG176" s="40">
        <v>0.51056870623057304</v>
      </c>
      <c r="KH176" s="40">
        <v>0.51064715942145</v>
      </c>
      <c r="KI176" s="40">
        <v>0.51071148919757403</v>
      </c>
      <c r="KJ176" s="40">
        <v>0.51076334893266495</v>
      </c>
      <c r="KK176" s="40">
        <v>0.51080317114004503</v>
      </c>
      <c r="KL176" s="40">
        <v>0.51083401906942205</v>
      </c>
      <c r="KM176" s="40">
        <v>0.51085591160913102</v>
      </c>
      <c r="KN176" s="40">
        <v>0.510869675272697</v>
      </c>
      <c r="KO176" s="40">
        <v>0.51087651991551508</v>
      </c>
      <c r="KP176" s="40">
        <v>0.51087620046844895</v>
      </c>
      <c r="KQ176" s="40">
        <v>0.51087017317856098</v>
      </c>
      <c r="KR176" s="40">
        <v>0.51085811663584502</v>
      </c>
      <c r="KS176" s="40">
        <v>0.51084071192217206</v>
      </c>
      <c r="KT176" s="40">
        <v>0.51081841831027797</v>
      </c>
      <c r="KU176" s="40">
        <v>0.51079061147235894</v>
      </c>
      <c r="KV176" s="40">
        <v>0.51075644193270298</v>
      </c>
      <c r="KW176" s="40">
        <v>0.51071767307906701</v>
      </c>
      <c r="KX176" s="40">
        <v>0.51067349999368905</v>
      </c>
      <c r="KY176" s="40">
        <v>0.510624193177452</v>
      </c>
      <c r="KZ176" s="40">
        <v>0.51057129321519001</v>
      </c>
      <c r="LA176" s="40">
        <v>0.51051410350814896</v>
      </c>
      <c r="LB176" s="40">
        <v>0.51045326436720506</v>
      </c>
      <c r="LC176" s="40">
        <v>0.51038860448784096</v>
      </c>
      <c r="LD176" s="40">
        <v>0.51032051025958602</v>
      </c>
      <c r="LE176" s="40">
        <v>0.51024824493763399</v>
      </c>
      <c r="LF176" s="40">
        <v>0.51017311251198105</v>
      </c>
      <c r="LG176" s="40">
        <v>0.51009393475639198</v>
      </c>
      <c r="LH176" s="40">
        <v>0.51001160947187496</v>
      </c>
      <c r="LI176" s="40">
        <v>0.509926007612858</v>
      </c>
      <c r="LJ176" s="40">
        <v>0.50983736170801497</v>
      </c>
      <c r="LK176" s="40">
        <v>0.50974580507263401</v>
      </c>
      <c r="LL176" s="336" t="s">
        <v>851</v>
      </c>
      <c r="LM176" s="336" t="s">
        <v>851</v>
      </c>
      <c r="LN176" s="336" t="s">
        <v>1740</v>
      </c>
      <c r="LO176" s="40">
        <v>0.5995367169380188</v>
      </c>
      <c r="LP176" s="40">
        <v>0.60222905874252319</v>
      </c>
      <c r="LQ176" s="40">
        <v>0.6048235297203064</v>
      </c>
      <c r="LR176" s="40">
        <v>0.60738801956176758</v>
      </c>
      <c r="LS176" s="40">
        <v>0.61004608869552612</v>
      </c>
      <c r="LT176" s="40">
        <v>0.61282414197921753</v>
      </c>
      <c r="LU176" s="40">
        <v>0.61497968435287476</v>
      </c>
      <c r="LV176" s="40">
        <v>0.6173052191734314</v>
      </c>
      <c r="LW176" s="40">
        <v>0.61969155073165894</v>
      </c>
      <c r="LX176" s="40">
        <v>0.62196642160415649</v>
      </c>
      <c r="LY176" s="40">
        <v>0.62426155805587769</v>
      </c>
      <c r="LZ176" s="40">
        <v>0.62581288814544678</v>
      </c>
      <c r="MA176" s="40">
        <v>0.62744522094726563</v>
      </c>
      <c r="MB176" s="40">
        <v>0.62911796569824219</v>
      </c>
      <c r="MC176" s="40">
        <v>0.63067424297332764</v>
      </c>
      <c r="MD176" s="40">
        <v>0.63236528635025024</v>
      </c>
      <c r="ME176" s="40">
        <v>0.63357514142990112</v>
      </c>
      <c r="MF176" s="40">
        <v>0.63474565744400024</v>
      </c>
      <c r="MG176" s="40">
        <v>0.63614541292190552</v>
      </c>
      <c r="MH176" s="40">
        <v>0.63755685091018677</v>
      </c>
      <c r="MI176" s="40">
        <v>0.6390109658241272</v>
      </c>
      <c r="MJ176" s="40">
        <v>0.63996607065200806</v>
      </c>
      <c r="MK176" s="40">
        <v>0.64114350080490112</v>
      </c>
      <c r="ML176" s="40">
        <v>0.64233934879302979</v>
      </c>
      <c r="MM176" s="40">
        <v>0.64366322755813599</v>
      </c>
      <c r="MN176" s="40">
        <v>0.64500117301940918</v>
      </c>
      <c r="MO176" s="40">
        <v>0.64587938785552979</v>
      </c>
      <c r="MP176" s="40">
        <v>0.64686185121536255</v>
      </c>
      <c r="MQ176" s="40">
        <v>0.64781808853149414</v>
      </c>
      <c r="MR176" s="40">
        <v>0.64894986152648926</v>
      </c>
      <c r="MS176" s="40">
        <v>0.65017586946487427</v>
      </c>
      <c r="MT176" s="40">
        <v>0.65082764625549316</v>
      </c>
      <c r="MU176" s="40">
        <v>0.65165668725967407</v>
      </c>
      <c r="MV176" s="40">
        <v>0.65270370244979858</v>
      </c>
      <c r="MW176" s="40">
        <v>0.65379685163497925</v>
      </c>
      <c r="MX176" s="40">
        <v>0.65495634078979492</v>
      </c>
      <c r="MY176" s="336" t="s">
        <v>851</v>
      </c>
      <c r="MZ176" s="336" t="s">
        <v>1740</v>
      </c>
      <c r="NA176" s="40">
        <v>0.57684993743896484</v>
      </c>
      <c r="NB176" s="40">
        <v>0.57921910285949707</v>
      </c>
      <c r="NC176" s="40">
        <v>0.5815390944480896</v>
      </c>
      <c r="ND176" s="40">
        <v>0.58383333683013916</v>
      </c>
      <c r="NE176" s="40">
        <v>0.58617377281188965</v>
      </c>
      <c r="NF176" s="40">
        <v>0.58856803178787231</v>
      </c>
      <c r="NG176" s="40">
        <v>0.59052526950836182</v>
      </c>
      <c r="NH176" s="40">
        <v>0.59255272150039673</v>
      </c>
      <c r="NI176" s="40">
        <v>0.59465456008911133</v>
      </c>
      <c r="NJ176" s="40">
        <v>0.59645301103591919</v>
      </c>
      <c r="NK176" s="40">
        <v>0.59828883409500122</v>
      </c>
      <c r="NL176" s="40">
        <v>0.59959977865219116</v>
      </c>
      <c r="NM176" s="40">
        <v>0.60090434551239014</v>
      </c>
      <c r="NN176" s="40">
        <v>0.60226064920425415</v>
      </c>
      <c r="NO176" s="40">
        <v>0.60332381725311279</v>
      </c>
      <c r="NP176" s="40">
        <v>0.60444486141204834</v>
      </c>
      <c r="NQ176" s="40">
        <v>0.6052897572517395</v>
      </c>
      <c r="NR176" s="40">
        <v>0.60601681470870972</v>
      </c>
      <c r="NS176" s="40">
        <v>0.60689836740493774</v>
      </c>
      <c r="NT176" s="40">
        <v>0.60771787166595459</v>
      </c>
      <c r="NU176" s="40">
        <v>0.60851210355758667</v>
      </c>
      <c r="NV176" s="40">
        <v>0.60907936096191406</v>
      </c>
      <c r="NW176" s="40">
        <v>0.60971325635910034</v>
      </c>
      <c r="NX176" s="40">
        <v>0.6103789210319519</v>
      </c>
      <c r="NY176" s="40">
        <v>0.61118781566619873</v>
      </c>
      <c r="NZ176" s="40">
        <v>0.61194270849227905</v>
      </c>
      <c r="OA176" s="40">
        <v>0.61248815059661865</v>
      </c>
      <c r="OB176" s="40">
        <v>0.61306649446487427</v>
      </c>
      <c r="OC176" s="40">
        <v>0.61362940073013306</v>
      </c>
      <c r="OD176" s="40">
        <v>0.61437559127807617</v>
      </c>
      <c r="OE176" s="40">
        <v>0.61529827117919922</v>
      </c>
      <c r="OF176" s="40">
        <v>0.61587345600128174</v>
      </c>
      <c r="OG176" s="40">
        <v>0.61669826507568359</v>
      </c>
      <c r="OH176" s="40">
        <v>0.61766403913497925</v>
      </c>
      <c r="OI176" s="40">
        <v>0.61853539943695068</v>
      </c>
      <c r="OJ176" s="40">
        <v>0.61940300464630127</v>
      </c>
      <c r="OK176" s="336" t="s">
        <v>851</v>
      </c>
      <c r="OL176" s="336" t="s">
        <v>851</v>
      </c>
      <c r="OM176" s="336" t="s">
        <v>1740</v>
      </c>
      <c r="ON176" s="40">
        <v>0.49518856406211853</v>
      </c>
      <c r="OO176" s="40">
        <v>0.49771851301193237</v>
      </c>
      <c r="OP176" s="40">
        <v>0.50045377016067505</v>
      </c>
      <c r="OQ176" s="40">
        <v>0.50336378812789917</v>
      </c>
      <c r="OR176" s="40">
        <v>0.50642329454421997</v>
      </c>
      <c r="OS176" s="40">
        <v>0.50958210229873657</v>
      </c>
      <c r="OT176" s="40">
        <v>0.51222723722457886</v>
      </c>
      <c r="OU176" s="40">
        <v>0.51485151052474976</v>
      </c>
      <c r="OV176" s="40">
        <v>0.51774770021438599</v>
      </c>
      <c r="OW176" s="40">
        <v>0.52063888311386108</v>
      </c>
      <c r="OX176" s="40">
        <v>0.52363008260726929</v>
      </c>
      <c r="OY176" s="40">
        <v>0.52596300840377808</v>
      </c>
      <c r="OZ176" s="40">
        <v>0.52845770120620728</v>
      </c>
      <c r="PA176" s="40">
        <v>0.53105980157852173</v>
      </c>
      <c r="PB176" s="40">
        <v>0.53352326154708862</v>
      </c>
      <c r="PC176" s="40">
        <v>0.5359044075012207</v>
      </c>
      <c r="PD176" s="40">
        <v>0.53788226842880249</v>
      </c>
      <c r="PE176" s="40">
        <v>0.53952479362487793</v>
      </c>
      <c r="PF176" s="40">
        <v>0.54147034883499146</v>
      </c>
      <c r="PG176" s="40">
        <v>0.54331469535827637</v>
      </c>
      <c r="PH176" s="40">
        <v>0.54527437686920166</v>
      </c>
      <c r="PI176" s="40">
        <v>0.54662704467773438</v>
      </c>
      <c r="PJ176" s="40">
        <v>0.54819023609161377</v>
      </c>
      <c r="PK176" s="40">
        <v>0.54975289106369019</v>
      </c>
      <c r="PL176" s="40">
        <v>0.5515141487121582</v>
      </c>
      <c r="PM176" s="40">
        <v>0.55318981409072876</v>
      </c>
      <c r="PN176" s="40">
        <v>0.55438899993896484</v>
      </c>
      <c r="PO176" s="40">
        <v>0.55575454235076904</v>
      </c>
      <c r="PP176" s="40">
        <v>0.55700677633285522</v>
      </c>
      <c r="PQ176" s="40">
        <v>0.55857151746749878</v>
      </c>
      <c r="PR176" s="40">
        <v>0.56013768911361694</v>
      </c>
      <c r="PS176" s="40">
        <v>0.56118828058242798</v>
      </c>
      <c r="PT176" s="40">
        <v>0.56239962577819824</v>
      </c>
      <c r="PU176" s="40">
        <v>0.56380677223205566</v>
      </c>
      <c r="PV176" s="40">
        <v>0.56532269716262817</v>
      </c>
      <c r="PW176" s="40">
        <v>0.56695294380187988</v>
      </c>
      <c r="PX176" s="336" t="s">
        <v>851</v>
      </c>
      <c r="PY176" s="336" t="s">
        <v>851</v>
      </c>
      <c r="PZ176" s="40">
        <v>0.71069999999999989</v>
      </c>
      <c r="QA176" s="40">
        <v>0.69059999999999999</v>
      </c>
      <c r="QB176" s="40">
        <v>0.66959999999999997</v>
      </c>
      <c r="QC176" s="40">
        <v>0.64749999999999996</v>
      </c>
      <c r="QD176" s="40">
        <v>0.62439999999999996</v>
      </c>
      <c r="QE176" s="40">
        <v>0.60040000000000004</v>
      </c>
      <c r="QF176" s="40">
        <v>0.5756</v>
      </c>
      <c r="QG176" s="40">
        <v>0.55020000000000002</v>
      </c>
      <c r="QH176" s="40">
        <v>0.52410000000000001</v>
      </c>
      <c r="QI176" s="40">
        <v>0.49759999999999999</v>
      </c>
      <c r="QJ176" s="40">
        <v>0.49819999999999998</v>
      </c>
      <c r="QK176" s="40">
        <v>0.49680000000000002</v>
      </c>
      <c r="QL176" s="40">
        <v>0.49570000000000003</v>
      </c>
      <c r="QM176" s="40">
        <v>0.48969999999999997</v>
      </c>
      <c r="QN176" s="40">
        <v>0.48580000000000001</v>
      </c>
      <c r="QO176" s="40">
        <v>0.48479999999999995</v>
      </c>
      <c r="QP176" s="40">
        <v>0.48409999999999997</v>
      </c>
      <c r="QQ176" s="40">
        <v>0.48590000000000005</v>
      </c>
      <c r="QR176" s="40">
        <v>0.48420000000000002</v>
      </c>
      <c r="QS176" s="336" t="s">
        <v>851</v>
      </c>
      <c r="QT176" s="336" t="s">
        <v>851</v>
      </c>
      <c r="QU176" s="336" t="s">
        <v>851</v>
      </c>
      <c r="QV176" s="336" t="s">
        <v>851</v>
      </c>
      <c r="QW176" s="40">
        <v>-3.5047968849539757E-3</v>
      </c>
      <c r="QX176" s="336" t="s">
        <v>851</v>
      </c>
      <c r="QY176" s="336" t="s">
        <v>851</v>
      </c>
      <c r="QZ176" s="336" t="s">
        <v>851</v>
      </c>
      <c r="RA176" s="336" t="s">
        <v>851</v>
      </c>
      <c r="RB176" s="336" t="s">
        <v>851</v>
      </c>
      <c r="RC176" s="336" t="s">
        <v>851</v>
      </c>
      <c r="RD176" s="336" t="s">
        <v>851</v>
      </c>
      <c r="RE176" s="336" t="s">
        <v>851</v>
      </c>
      <c r="RF176" s="40">
        <v>0.41899999999999998</v>
      </c>
      <c r="RG176" s="40">
        <v>2009</v>
      </c>
      <c r="RH176" s="336" t="s">
        <v>840</v>
      </c>
      <c r="RI176" s="336" t="s">
        <v>851</v>
      </c>
      <c r="RJ176" s="40">
        <v>0.38</v>
      </c>
      <c r="RK176" s="40">
        <v>2009</v>
      </c>
      <c r="RL176" s="336" t="s">
        <v>840</v>
      </c>
      <c r="RM176" s="336" t="s">
        <v>851</v>
      </c>
      <c r="RN176" s="40">
        <v>0.65599999999999992</v>
      </c>
      <c r="RO176" s="40">
        <v>2009</v>
      </c>
      <c r="RP176" s="336" t="s">
        <v>840</v>
      </c>
      <c r="RQ176" s="336" t="s">
        <v>851</v>
      </c>
      <c r="RR176" s="40">
        <v>0.86900000000000011</v>
      </c>
      <c r="RS176" s="40">
        <v>2009</v>
      </c>
      <c r="RT176" s="336" t="s">
        <v>840</v>
      </c>
      <c r="RU176" s="336" t="s">
        <v>851</v>
      </c>
      <c r="RV176" s="40">
        <v>0.39899999999999997</v>
      </c>
      <c r="RW176" s="40">
        <v>2009</v>
      </c>
      <c r="RX176" s="336" t="s">
        <v>840</v>
      </c>
      <c r="RY176" s="336" t="s">
        <v>851</v>
      </c>
      <c r="RZ176" s="336" t="s">
        <v>838</v>
      </c>
      <c r="SA176" s="40">
        <v>0.24692896008491516</v>
      </c>
      <c r="SB176" s="40">
        <v>0.25735214352607727</v>
      </c>
      <c r="SC176" s="40">
        <v>0.26269775629043579</v>
      </c>
      <c r="SD176" s="40">
        <v>0.26286786794662476</v>
      </c>
      <c r="SE176" s="40">
        <v>0.24896097183227539</v>
      </c>
      <c r="SF176" s="336" t="s">
        <v>851</v>
      </c>
      <c r="SG176" s="336" t="s">
        <v>851</v>
      </c>
      <c r="SH176" s="40">
        <v>0.19457037746906281</v>
      </c>
      <c r="SI176" s="40"/>
      <c r="SJ176" s="40"/>
      <c r="SK176" s="40"/>
      <c r="SL176" s="40">
        <v>0.25205183029174805</v>
      </c>
      <c r="SM176" s="336" t="s">
        <v>470</v>
      </c>
      <c r="SN176" s="336" t="s">
        <v>851</v>
      </c>
      <c r="SO176" s="336" t="s">
        <v>851</v>
      </c>
      <c r="SP176" s="40"/>
      <c r="SQ176" s="40"/>
      <c r="SR176" s="40"/>
      <c r="SS176" s="40"/>
      <c r="ST176" s="40"/>
      <c r="SU176" s="336" t="s">
        <v>1737</v>
      </c>
      <c r="SV176" s="336" t="s">
        <v>851</v>
      </c>
      <c r="SW176" s="336" t="s">
        <v>851</v>
      </c>
      <c r="SX176" s="40">
        <v>3.9803303778171539E-2</v>
      </c>
      <c r="SY176" s="40">
        <v>5.1725108176469803E-2</v>
      </c>
      <c r="SZ176" s="40">
        <v>5.2360229194164276E-2</v>
      </c>
      <c r="TA176" s="40">
        <v>4.120737686753273E-2</v>
      </c>
      <c r="TB176" s="40">
        <v>5.6945335119962692E-2</v>
      </c>
      <c r="TC176" s="336" t="s">
        <v>840</v>
      </c>
      <c r="TD176" s="336" t="s">
        <v>851</v>
      </c>
      <c r="TE176" s="336" t="s">
        <v>851</v>
      </c>
      <c r="TF176" s="336" t="s">
        <v>851</v>
      </c>
      <c r="TG176" s="40"/>
      <c r="TH176" s="40"/>
      <c r="TI176" s="40"/>
      <c r="TJ176" s="40"/>
      <c r="TK176" s="40"/>
      <c r="TL176" s="336" t="s">
        <v>1737</v>
      </c>
      <c r="TM176" s="336" t="s">
        <v>851</v>
      </c>
      <c r="TN176" s="336" t="s">
        <v>851</v>
      </c>
      <c r="TO176" s="336" t="s">
        <v>851</v>
      </c>
      <c r="TP176" s="40">
        <v>1.8366504460573196E-2</v>
      </c>
      <c r="TQ176" s="40">
        <v>3.0197713524103165E-2</v>
      </c>
      <c r="TR176" s="40">
        <v>3.1794920563697815E-2</v>
      </c>
      <c r="TS176" s="40">
        <v>2.1352699026465416E-2</v>
      </c>
      <c r="TT176" s="40">
        <v>3.7408336997032166E-2</v>
      </c>
      <c r="TU176" s="336" t="s">
        <v>840</v>
      </c>
      <c r="TV176" s="336" t="s">
        <v>851</v>
      </c>
      <c r="TW176" s="40">
        <v>2750</v>
      </c>
      <c r="TX176" s="336" t="s">
        <v>840</v>
      </c>
      <c r="TY176" s="336" t="s">
        <v>851</v>
      </c>
      <c r="TZ176" s="40"/>
      <c r="UA176" s="336" t="s">
        <v>1737</v>
      </c>
      <c r="UB176" s="336" t="s">
        <v>851</v>
      </c>
      <c r="UC176" s="40">
        <v>2853.9054444991898</v>
      </c>
      <c r="UD176" s="336" t="s">
        <v>840</v>
      </c>
      <c r="UE176" s="336" t="s">
        <v>851</v>
      </c>
      <c r="UF176" s="336" t="s">
        <v>851</v>
      </c>
      <c r="UG176" s="40"/>
      <c r="UH176" s="40"/>
      <c r="UI176" s="40"/>
      <c r="UJ176" s="40"/>
      <c r="UK176" s="40"/>
      <c r="UL176" s="336" t="s">
        <v>1737</v>
      </c>
      <c r="UM176" s="336" t="s">
        <v>851</v>
      </c>
      <c r="UN176" s="336" t="s">
        <v>851</v>
      </c>
      <c r="UO176" s="336" t="s">
        <v>851</v>
      </c>
      <c r="UP176" s="40">
        <v>0.24900826811790466</v>
      </c>
      <c r="UQ176" s="40"/>
      <c r="UR176" s="40"/>
      <c r="US176" s="40"/>
      <c r="UT176" s="40">
        <v>0.21408852934837341</v>
      </c>
      <c r="UU176" s="336" t="s">
        <v>840</v>
      </c>
    </row>
    <row r="177" spans="1:567">
      <c r="A177" s="336" t="s">
        <v>425</v>
      </c>
      <c r="B177" s="336" t="s">
        <v>132</v>
      </c>
      <c r="C177" s="336" t="s">
        <v>361</v>
      </c>
      <c r="D177" s="40">
        <v>3.7949852645397186E-2</v>
      </c>
      <c r="E177" s="336" t="s">
        <v>436</v>
      </c>
      <c r="F177" s="40">
        <v>4.2883235961198807E-2</v>
      </c>
      <c r="G177" s="336" t="s">
        <v>1741</v>
      </c>
      <c r="H177" s="40">
        <v>4.6546321362257004E-2</v>
      </c>
      <c r="I177" s="336" t="s">
        <v>1447</v>
      </c>
      <c r="J177" s="40">
        <v>3.1623579561710358E-2</v>
      </c>
      <c r="K177" s="336" t="s">
        <v>1803</v>
      </c>
      <c r="L177" s="336" t="s">
        <v>436</v>
      </c>
      <c r="M177" s="40">
        <v>0.5648876428604126</v>
      </c>
      <c r="N177" s="40">
        <v>0.68816983699798584</v>
      </c>
      <c r="O177" s="336" t="s">
        <v>436</v>
      </c>
      <c r="P177" s="40">
        <v>0.5648876428604126</v>
      </c>
      <c r="Q177" s="336" t="s">
        <v>436</v>
      </c>
      <c r="R177" s="40">
        <v>0.58891236782073975</v>
      </c>
      <c r="S177" s="336" t="s">
        <v>436</v>
      </c>
      <c r="T177" s="40">
        <v>0.55260097980499268</v>
      </c>
      <c r="U177" s="336" t="s">
        <v>436</v>
      </c>
      <c r="V177" s="336" t="s">
        <v>851</v>
      </c>
      <c r="W177" s="336" t="s">
        <v>1741</v>
      </c>
      <c r="X177" s="40">
        <v>0.5648876428604126</v>
      </c>
      <c r="Y177" s="40">
        <v>0.68816983699798584</v>
      </c>
      <c r="Z177" s="336" t="s">
        <v>1741</v>
      </c>
      <c r="AA177" s="40">
        <v>0.5648876428604126</v>
      </c>
      <c r="AB177" s="336" t="s">
        <v>1741</v>
      </c>
      <c r="AC177" s="40">
        <v>0.58891236782073975</v>
      </c>
      <c r="AD177" s="336" t="s">
        <v>1741</v>
      </c>
      <c r="AE177" s="40">
        <v>0.52904629707336426</v>
      </c>
      <c r="AF177" s="336" t="s">
        <v>1741</v>
      </c>
      <c r="AG177" s="336" t="s">
        <v>851</v>
      </c>
      <c r="AH177" s="336" t="s">
        <v>1447</v>
      </c>
      <c r="AI177" s="40">
        <v>0.5648876428604126</v>
      </c>
      <c r="AJ177" s="40">
        <v>0.68816983699798584</v>
      </c>
      <c r="AK177" s="336" t="s">
        <v>1447</v>
      </c>
      <c r="AL177" s="40">
        <v>0.5648876428604126</v>
      </c>
      <c r="AM177" s="336" t="s">
        <v>1447</v>
      </c>
      <c r="AN177" s="40">
        <v>0.58891236782073975</v>
      </c>
      <c r="AO177" s="336" t="s">
        <v>1447</v>
      </c>
      <c r="AP177" s="40">
        <v>0.52904629707336426</v>
      </c>
      <c r="AQ177" s="336" t="s">
        <v>1447</v>
      </c>
      <c r="AR177" s="336" t="s">
        <v>851</v>
      </c>
      <c r="AS177" s="336" t="s">
        <v>1803</v>
      </c>
      <c r="AT177" s="40">
        <v>0.44938284158706665</v>
      </c>
      <c r="AU177" s="40"/>
      <c r="AV177" s="336" t="s">
        <v>1736</v>
      </c>
      <c r="AW177" s="40"/>
      <c r="AX177" s="336" t="s">
        <v>1736</v>
      </c>
      <c r="AY177" s="40"/>
      <c r="AZ177" s="336" t="s">
        <v>1736</v>
      </c>
      <c r="BA177" s="40">
        <v>0.44938284158706665</v>
      </c>
      <c r="BB177" s="336" t="s">
        <v>1803</v>
      </c>
      <c r="BC177" s="336" t="s">
        <v>851</v>
      </c>
      <c r="BD177" s="336" t="s">
        <v>436</v>
      </c>
      <c r="BE177" s="40">
        <v>2.4825944900512695</v>
      </c>
      <c r="BF177" s="336" t="s">
        <v>827</v>
      </c>
      <c r="BG177" s="40">
        <v>2.4709792137145996</v>
      </c>
      <c r="BH177" s="336" t="s">
        <v>1447</v>
      </c>
      <c r="BI177" s="40">
        <v>2.9504694938659668</v>
      </c>
      <c r="BJ177" s="336" t="s">
        <v>1803</v>
      </c>
      <c r="BK177" s="40">
        <v>3.2846810817718506</v>
      </c>
      <c r="BL177" s="336" t="s">
        <v>851</v>
      </c>
      <c r="BM177" s="40">
        <v>2.4247150421142578</v>
      </c>
      <c r="BN177" s="336" t="s">
        <v>838</v>
      </c>
      <c r="BO177" s="336" t="s">
        <v>851</v>
      </c>
      <c r="BP177" s="336" t="s">
        <v>436</v>
      </c>
      <c r="BQ177" s="40">
        <v>1.1206444352865219E-2</v>
      </c>
      <c r="BR177" s="40">
        <v>1.393747515976429E-2</v>
      </c>
      <c r="BS177" s="40">
        <v>2.119363471865654E-2</v>
      </c>
      <c r="BT177" s="40">
        <v>1.505168154835701E-2</v>
      </c>
      <c r="BU177" s="40">
        <v>1.2420768849551678E-2</v>
      </c>
      <c r="BV177" s="336" t="s">
        <v>851</v>
      </c>
      <c r="BW177" s="336" t="s">
        <v>827</v>
      </c>
      <c r="BX177" s="40">
        <v>9.0182125568389893E-3</v>
      </c>
      <c r="BY177" s="40">
        <v>1.2816745787858963E-2</v>
      </c>
      <c r="BZ177" s="40">
        <v>1.1664665304124355E-2</v>
      </c>
      <c r="CA177" s="40">
        <v>1.322835311293602E-2</v>
      </c>
      <c r="CB177" s="40">
        <v>1.463624369353056E-2</v>
      </c>
      <c r="CC177" s="336" t="s">
        <v>851</v>
      </c>
      <c r="CD177" s="336" t="s">
        <v>1447</v>
      </c>
      <c r="CE177" s="40">
        <v>1.0900471359491348E-2</v>
      </c>
      <c r="CF177" s="40">
        <v>1.2824972160160542E-2</v>
      </c>
      <c r="CG177" s="40">
        <v>1.1682742275297642E-2</v>
      </c>
      <c r="CH177" s="40">
        <v>1.2952930293977261E-2</v>
      </c>
      <c r="CI177" s="40">
        <v>9.8540829494595528E-3</v>
      </c>
      <c r="CJ177" s="336" t="s">
        <v>851</v>
      </c>
      <c r="CK177" s="336" t="s">
        <v>1803</v>
      </c>
      <c r="CL177" s="40">
        <v>1.2372579425573349E-2</v>
      </c>
      <c r="CM177" s="40">
        <v>1.1456470936536789E-2</v>
      </c>
      <c r="CN177" s="40">
        <v>1.2134216725826263E-2</v>
      </c>
      <c r="CO177" s="40">
        <v>1.1040081270039082E-2</v>
      </c>
      <c r="CP177" s="40">
        <v>9.8541490733623505E-3</v>
      </c>
      <c r="CQ177" s="336" t="s">
        <v>851</v>
      </c>
      <c r="CR177" s="40">
        <v>6.0345249176025391</v>
      </c>
      <c r="CS177" s="40">
        <v>5.916832447052002</v>
      </c>
      <c r="CT177" s="40">
        <v>6.6653928756713867</v>
      </c>
      <c r="CU177" s="40">
        <v>7.165440559387207</v>
      </c>
      <c r="CV177" s="40">
        <v>7.820310115814209</v>
      </c>
      <c r="CW177" s="336" t="s">
        <v>1741</v>
      </c>
      <c r="CX177" s="336" t="s">
        <v>851</v>
      </c>
      <c r="CY177" s="40">
        <v>6.0132079124450684</v>
      </c>
      <c r="CZ177" s="40">
        <v>6.2670187950134277</v>
      </c>
      <c r="DA177" s="40">
        <v>7.0150103569030762</v>
      </c>
      <c r="DB177" s="40">
        <v>7.5304827690124512</v>
      </c>
      <c r="DC177" s="40">
        <v>8.2550506591796875</v>
      </c>
      <c r="DD177" s="336" t="s">
        <v>1447</v>
      </c>
      <c r="DE177" s="336" t="s">
        <v>851</v>
      </c>
      <c r="DF177" s="40">
        <v>8.5448780059814453</v>
      </c>
      <c r="DG177" s="336" t="s">
        <v>1803</v>
      </c>
      <c r="DH177" s="336" t="s">
        <v>851</v>
      </c>
      <c r="DI177" s="336" t="s">
        <v>851</v>
      </c>
      <c r="DJ177" s="336">
        <v>8.5</v>
      </c>
      <c r="DK177" s="336" t="s">
        <v>1738</v>
      </c>
      <c r="DL177" s="336" t="s">
        <v>851</v>
      </c>
      <c r="DM177" s="336" t="s">
        <v>851</v>
      </c>
      <c r="DN177" s="336" t="s">
        <v>436</v>
      </c>
      <c r="DO177" s="40">
        <v>-1.110785361379385E-2</v>
      </c>
      <c r="DP177" s="40">
        <v>-9.5215458422899246E-3</v>
      </c>
      <c r="DQ177" s="40">
        <v>3.5558941308408976E-3</v>
      </c>
      <c r="DR177" s="40">
        <v>1.5628552064299583E-2</v>
      </c>
      <c r="DS177" s="40">
        <v>0.1237952783703804</v>
      </c>
      <c r="DT177" s="336" t="s">
        <v>851</v>
      </c>
      <c r="DU177" s="336" t="s">
        <v>827</v>
      </c>
      <c r="DV177" s="40">
        <v>5.7433010078966618E-3</v>
      </c>
      <c r="DW177" s="40">
        <v>1.1602085083723068E-2</v>
      </c>
      <c r="DX177" s="40">
        <v>1.541680283844471E-2</v>
      </c>
      <c r="DY177" s="40">
        <v>2.7844958007335663E-2</v>
      </c>
      <c r="DZ177" s="40">
        <v>6.5817162394523621E-3</v>
      </c>
      <c r="EA177" s="336" t="s">
        <v>851</v>
      </c>
      <c r="EB177" s="336" t="s">
        <v>1447</v>
      </c>
      <c r="EC177" s="40">
        <v>6.8479008041322231E-3</v>
      </c>
      <c r="ED177" s="40">
        <v>7.3908595368266106E-3</v>
      </c>
      <c r="EE177" s="40">
        <v>1.2942617759108543E-2</v>
      </c>
      <c r="EF177" s="40">
        <v>2.7322797104716301E-2</v>
      </c>
      <c r="EG177" s="40">
        <v>-2.3343004286289215E-3</v>
      </c>
      <c r="EH177" s="336" t="s">
        <v>851</v>
      </c>
      <c r="EI177" s="336" t="s">
        <v>1803</v>
      </c>
      <c r="EJ177" s="40">
        <v>9.952101856470108E-3</v>
      </c>
      <c r="EK177" s="40">
        <v>8.2469694316387177E-3</v>
      </c>
      <c r="EL177" s="40">
        <v>7.1794190444052219E-3</v>
      </c>
      <c r="EM177" s="40">
        <v>-6.3207587227225304E-3</v>
      </c>
      <c r="EN177" s="40">
        <v>-2.7409309521317482E-2</v>
      </c>
      <c r="EO177" s="336" t="s">
        <v>851</v>
      </c>
      <c r="EP177" s="336" t="s">
        <v>851</v>
      </c>
      <c r="EQ177" s="336" t="s">
        <v>851</v>
      </c>
      <c r="ER177" s="40">
        <v>0.76180000000000003</v>
      </c>
      <c r="ES177" s="336" t="s">
        <v>1739</v>
      </c>
      <c r="ET177" s="336" t="s">
        <v>851</v>
      </c>
      <c r="EU177" s="336" t="s">
        <v>851</v>
      </c>
      <c r="EV177" s="40">
        <v>0.88099999999999989</v>
      </c>
      <c r="EW177" s="336" t="s">
        <v>1739</v>
      </c>
      <c r="EX177" s="336" t="s">
        <v>851</v>
      </c>
      <c r="EY177" s="336" t="s">
        <v>851</v>
      </c>
      <c r="EZ177" s="40">
        <v>0.63759999999999994</v>
      </c>
      <c r="FA177" s="336" t="s">
        <v>1739</v>
      </c>
      <c r="FB177" s="336" t="s">
        <v>851</v>
      </c>
      <c r="FC177" s="40">
        <v>1.3013201765716076E-2</v>
      </c>
      <c r="FD177" s="40">
        <v>1.2142910622060299E-2</v>
      </c>
      <c r="FE177" s="40">
        <v>8.9376289397478104E-3</v>
      </c>
      <c r="FF177" s="40">
        <v>1.624780148267746E-2</v>
      </c>
      <c r="FG177" s="40">
        <v>2.3294299840927124E-2</v>
      </c>
      <c r="FH177" s="336" t="s">
        <v>838</v>
      </c>
      <c r="FI177" s="336" t="s">
        <v>851</v>
      </c>
      <c r="FJ177" s="40">
        <v>1.0422734543681145E-2</v>
      </c>
      <c r="FK177" s="40">
        <v>1.0186254046857357E-2</v>
      </c>
      <c r="FL177" s="40">
        <v>6.789707113057375E-3</v>
      </c>
      <c r="FM177" s="40">
        <v>1.0788612067699432E-2</v>
      </c>
      <c r="FN177" s="40">
        <v>-5.5822283029556274E-3</v>
      </c>
      <c r="FO177" s="336" t="s">
        <v>840</v>
      </c>
      <c r="FP177" s="336" t="s">
        <v>851</v>
      </c>
      <c r="FQ177" s="40">
        <v>0.55980157852172852</v>
      </c>
      <c r="FR177" s="336" t="s">
        <v>840</v>
      </c>
      <c r="FS177" s="336" t="s">
        <v>851</v>
      </c>
      <c r="FT177" s="336" t="s">
        <v>851</v>
      </c>
      <c r="FU177" s="40">
        <v>1.108805276453495E-2</v>
      </c>
      <c r="FV177" s="40">
        <v>1.2205798178911209E-2</v>
      </c>
      <c r="FW177" s="40">
        <v>1.4761399477720261E-2</v>
      </c>
      <c r="FX177" s="40">
        <v>1.3986711390316486E-2</v>
      </c>
      <c r="FY177" s="40">
        <v>1.5728997066617012E-2</v>
      </c>
      <c r="FZ177" s="336" t="s">
        <v>840</v>
      </c>
      <c r="GA177" s="336" t="s">
        <v>851</v>
      </c>
      <c r="GB177" s="336" t="s">
        <v>851</v>
      </c>
      <c r="GC177" s="336" t="s">
        <v>851</v>
      </c>
      <c r="GD177" s="336" t="s">
        <v>851</v>
      </c>
      <c r="GE177" s="336" t="s">
        <v>851</v>
      </c>
      <c r="GF177" s="336" t="s">
        <v>851</v>
      </c>
      <c r="GG177" s="336" t="s">
        <v>851</v>
      </c>
      <c r="GH177" s="336" t="s">
        <v>851</v>
      </c>
      <c r="GI177" s="336" t="s">
        <v>851</v>
      </c>
      <c r="GJ177" s="336" t="s">
        <v>851</v>
      </c>
      <c r="GK177" s="40">
        <v>5323202</v>
      </c>
      <c r="GL177" s="40">
        <v>5428442</v>
      </c>
      <c r="GM177" s="40">
        <v>5531958</v>
      </c>
      <c r="GN177" s="40">
        <v>5632983</v>
      </c>
      <c r="GO177" s="40">
        <v>5730556</v>
      </c>
      <c r="GP177" s="40">
        <v>5824095</v>
      </c>
      <c r="GQ177" s="40">
        <v>5913212</v>
      </c>
      <c r="GR177" s="40">
        <v>5998430</v>
      </c>
      <c r="GS177" s="40">
        <v>6081296</v>
      </c>
      <c r="GT177" s="40">
        <v>6163970</v>
      </c>
      <c r="GU177" s="40">
        <v>6248017</v>
      </c>
      <c r="GV177" s="40">
        <v>6333981</v>
      </c>
      <c r="GW177" s="40">
        <v>6421510</v>
      </c>
      <c r="GX177" s="40">
        <v>6510273</v>
      </c>
      <c r="GY177" s="40">
        <v>6599524</v>
      </c>
      <c r="GZ177" s="40">
        <v>6688746</v>
      </c>
      <c r="HA177" s="40">
        <v>6777878</v>
      </c>
      <c r="HB177" s="40">
        <v>6867058</v>
      </c>
      <c r="HC177" s="40">
        <v>6956069</v>
      </c>
      <c r="HD177" s="40">
        <v>7044639</v>
      </c>
      <c r="HE177" s="40">
        <v>7132530</v>
      </c>
      <c r="HF177" s="40">
        <v>7220000</v>
      </c>
      <c r="HG177" s="40">
        <v>7306000</v>
      </c>
      <c r="HH177" s="40">
        <v>7391000</v>
      </c>
      <c r="HI177" s="40">
        <v>7475000</v>
      </c>
      <c r="HJ177" s="40">
        <v>7558000</v>
      </c>
      <c r="HK177" s="40">
        <v>7639000</v>
      </c>
      <c r="HL177" s="40">
        <v>7719000</v>
      </c>
      <c r="HM177" s="40">
        <v>7797000</v>
      </c>
      <c r="HN177" s="40">
        <v>7874000</v>
      </c>
      <c r="HO177" s="40">
        <v>7950000</v>
      </c>
      <c r="HP177" s="40">
        <v>8024000</v>
      </c>
      <c r="HQ177" s="40">
        <v>8097000</v>
      </c>
      <c r="HR177" s="40">
        <v>8168000</v>
      </c>
      <c r="HS177" s="40">
        <v>8237000</v>
      </c>
      <c r="HT177" s="40">
        <v>8304000</v>
      </c>
      <c r="HU177" s="40">
        <v>8370000</v>
      </c>
      <c r="HV177" s="40">
        <v>8433000</v>
      </c>
      <c r="HW177" s="40">
        <v>8495000</v>
      </c>
      <c r="HX177" s="40">
        <v>8555000</v>
      </c>
      <c r="HY177" s="40">
        <v>8614000</v>
      </c>
      <c r="HZ177" s="40">
        <v>8670000</v>
      </c>
      <c r="IA177" s="40">
        <v>8725000</v>
      </c>
      <c r="IB177" s="40">
        <v>8779000</v>
      </c>
      <c r="IC177" s="40">
        <v>8830000</v>
      </c>
      <c r="ID177" s="40">
        <v>8880000</v>
      </c>
      <c r="IE177" s="40">
        <v>8928000</v>
      </c>
      <c r="IF177" s="40">
        <v>8974000</v>
      </c>
      <c r="IG177" s="40">
        <v>9018000</v>
      </c>
      <c r="IH177" s="40">
        <v>9061000</v>
      </c>
      <c r="II177" s="40">
        <v>9102000</v>
      </c>
      <c r="IJ177" s="336" t="s">
        <v>851</v>
      </c>
      <c r="IK177" s="336" t="s">
        <v>851</v>
      </c>
      <c r="IL177" s="336" t="s">
        <v>851</v>
      </c>
      <c r="IM177" s="40">
        <v>1.3237660750746727E-2</v>
      </c>
      <c r="IN177" s="40">
        <v>1.3071701861917973E-2</v>
      </c>
      <c r="IO177" s="40">
        <v>1.2878740206360817E-2</v>
      </c>
      <c r="IP177" s="40">
        <v>1.2652385979890823E-2</v>
      </c>
      <c r="IQ177" s="40">
        <v>1.2399108149111271E-2</v>
      </c>
      <c r="IR177" s="40">
        <v>1.2188943102955818E-2</v>
      </c>
      <c r="IS177" s="40">
        <v>1.1840975843369961E-2</v>
      </c>
      <c r="IT177" s="40">
        <v>1.1567115783691406E-2</v>
      </c>
      <c r="IU177" s="40">
        <v>1.1301075108349323E-2</v>
      </c>
      <c r="IV177" s="40">
        <v>1.1042485944926739E-2</v>
      </c>
      <c r="IW177" s="40">
        <v>1.0660099796950817E-2</v>
      </c>
      <c r="IX177" s="40">
        <v>1.0418117046356201E-2</v>
      </c>
      <c r="IY177" s="40">
        <v>1.005422230809927E-2</v>
      </c>
      <c r="IZ177" s="40">
        <v>9.8271481692790985E-3</v>
      </c>
      <c r="JA177" s="40">
        <v>9.6057364717125893E-3</v>
      </c>
      <c r="JB177" s="40">
        <v>9.2651220038533211E-3</v>
      </c>
      <c r="JC177" s="40">
        <v>9.0565718710422516E-3</v>
      </c>
      <c r="JD177" s="40">
        <v>8.7304580956697464E-3</v>
      </c>
      <c r="JE177" s="40">
        <v>8.4121190011501312E-3</v>
      </c>
      <c r="JF177" s="40">
        <v>8.1011261790990829E-3</v>
      </c>
      <c r="JG177" s="40">
        <v>7.9165585339069366E-3</v>
      </c>
      <c r="JH177" s="40">
        <v>7.4986959807574749E-3</v>
      </c>
      <c r="JI177" s="40">
        <v>7.3251747526228428E-3</v>
      </c>
      <c r="JJ177" s="40">
        <v>7.0381523109972477E-3</v>
      </c>
      <c r="JK177" s="40">
        <v>6.8728793412446976E-3</v>
      </c>
      <c r="JL177" s="40">
        <v>6.4800041727721691E-3</v>
      </c>
      <c r="JM177" s="40">
        <v>6.3236774876713753E-3</v>
      </c>
      <c r="JN177" s="40">
        <v>6.1700376681983471E-3</v>
      </c>
      <c r="JO177" s="40">
        <v>5.7925088331103325E-3</v>
      </c>
      <c r="JP177" s="40">
        <v>5.6465421803295612E-3</v>
      </c>
      <c r="JQ177" s="40">
        <v>5.3908484987914562E-3</v>
      </c>
      <c r="JR177" s="40">
        <v>5.1391017623245716E-3</v>
      </c>
      <c r="JS177" s="40">
        <v>4.8910723999142647E-3</v>
      </c>
      <c r="JT177" s="40">
        <v>4.75690932944417E-3</v>
      </c>
      <c r="JU177" s="40">
        <v>4.5146802440285683E-3</v>
      </c>
      <c r="JV177" s="336" t="s">
        <v>1740</v>
      </c>
      <c r="JW177" s="336" t="s">
        <v>851</v>
      </c>
      <c r="JX177" s="336" t="s">
        <v>851</v>
      </c>
      <c r="JY177" s="336" t="s">
        <v>851</v>
      </c>
      <c r="JZ177" s="336" t="s">
        <v>851</v>
      </c>
      <c r="KA177" s="336" t="s">
        <v>1740</v>
      </c>
      <c r="KB177" s="40">
        <v>0.50886085373850298</v>
      </c>
      <c r="KC177" s="40">
        <v>0.50877309978137708</v>
      </c>
      <c r="KD177" s="40">
        <v>0.50864314820116596</v>
      </c>
      <c r="KE177" s="40">
        <v>0.50848388651693899</v>
      </c>
      <c r="KF177" s="40">
        <v>0.50831391076249599</v>
      </c>
      <c r="KG177" s="40">
        <v>0.50814507615109905</v>
      </c>
      <c r="KH177" s="40">
        <v>0.50798426126728502</v>
      </c>
      <c r="KI177" s="40">
        <v>0.50782565514009204</v>
      </c>
      <c r="KJ177" s="40">
        <v>0.50766945248349005</v>
      </c>
      <c r="KK177" s="40">
        <v>0.50751068525998</v>
      </c>
      <c r="KL177" s="40">
        <v>0.50734775658731202</v>
      </c>
      <c r="KM177" s="40">
        <v>0.50717951631436897</v>
      </c>
      <c r="KN177" s="40">
        <v>0.50700933671374104</v>
      </c>
      <c r="KO177" s="40">
        <v>0.50683777805365304</v>
      </c>
      <c r="KP177" s="40">
        <v>0.50666450269391805</v>
      </c>
      <c r="KQ177" s="40">
        <v>0.50649002530701703</v>
      </c>
      <c r="KR177" s="40">
        <v>0.50631611192408099</v>
      </c>
      <c r="KS177" s="40">
        <v>0.50614105682200505</v>
      </c>
      <c r="KT177" s="40">
        <v>0.50596581889959802</v>
      </c>
      <c r="KU177" s="40">
        <v>0.50579021017055803</v>
      </c>
      <c r="KV177" s="40">
        <v>0.50561676520661802</v>
      </c>
      <c r="KW177" s="40">
        <v>0.50544339147662398</v>
      </c>
      <c r="KX177" s="40">
        <v>0.50527132086277704</v>
      </c>
      <c r="KY177" s="40">
        <v>0.50510045651028002</v>
      </c>
      <c r="KZ177" s="40">
        <v>0.50493108635148898</v>
      </c>
      <c r="LA177" s="40">
        <v>0.50476351679234899</v>
      </c>
      <c r="LB177" s="40">
        <v>0.50459881842867393</v>
      </c>
      <c r="LC177" s="40">
        <v>0.50443640179443394</v>
      </c>
      <c r="LD177" s="40">
        <v>0.50427532688198295</v>
      </c>
      <c r="LE177" s="40">
        <v>0.50411609761036302</v>
      </c>
      <c r="LF177" s="40">
        <v>0.503958589180731</v>
      </c>
      <c r="LG177" s="40">
        <v>0.50380112698086099</v>
      </c>
      <c r="LH177" s="40">
        <v>0.50364628551134905</v>
      </c>
      <c r="LI177" s="40">
        <v>0.50349128644849106</v>
      </c>
      <c r="LJ177" s="40">
        <v>0.50333769972257703</v>
      </c>
      <c r="LK177" s="40">
        <v>0.50318431938187802</v>
      </c>
      <c r="LL177" s="336" t="s">
        <v>851</v>
      </c>
      <c r="LM177" s="336" t="s">
        <v>851</v>
      </c>
      <c r="LN177" s="336" t="s">
        <v>1740</v>
      </c>
      <c r="LO177" s="40">
        <v>0.63684117794036865</v>
      </c>
      <c r="LP177" s="40">
        <v>0.63917893171310425</v>
      </c>
      <c r="LQ177" s="40">
        <v>0.64054638147354126</v>
      </c>
      <c r="LR177" s="40">
        <v>0.64129281044006348</v>
      </c>
      <c r="LS177" s="40">
        <v>0.64199841022491455</v>
      </c>
      <c r="LT177" s="40">
        <v>0.64295518398284912</v>
      </c>
      <c r="LU177" s="40">
        <v>0.64376729726791382</v>
      </c>
      <c r="LV177" s="40">
        <v>0.64494937658309937</v>
      </c>
      <c r="LW177" s="40">
        <v>0.64632660150527954</v>
      </c>
      <c r="LX177" s="40">
        <v>0.64749163389205933</v>
      </c>
      <c r="LY177" s="40">
        <v>0.64858430624008179</v>
      </c>
      <c r="LZ177" s="40">
        <v>0.6496923565864563</v>
      </c>
      <c r="MA177" s="40">
        <v>0.65073198080062866</v>
      </c>
      <c r="MB177" s="40">
        <v>0.65178912878036499</v>
      </c>
      <c r="MC177" s="40">
        <v>0.65278130769729614</v>
      </c>
      <c r="MD177" s="40">
        <v>0.65396225452423096</v>
      </c>
      <c r="ME177" s="40">
        <v>0.65540879964828491</v>
      </c>
      <c r="MF177" s="40">
        <v>0.65690994262695313</v>
      </c>
      <c r="MG177" s="40">
        <v>0.65842312574386597</v>
      </c>
      <c r="MH177" s="40">
        <v>0.66007041931152344</v>
      </c>
      <c r="MI177" s="40">
        <v>0.6618497371673584</v>
      </c>
      <c r="MJ177" s="40">
        <v>0.66367983818054199</v>
      </c>
      <c r="MK177" s="40">
        <v>0.66559940576553345</v>
      </c>
      <c r="ML177" s="40">
        <v>0.66733372211456299</v>
      </c>
      <c r="MM177" s="40">
        <v>0.66896551847457886</v>
      </c>
      <c r="MN177" s="40">
        <v>0.67007195949554443</v>
      </c>
      <c r="MO177" s="40">
        <v>0.67116492986679077</v>
      </c>
      <c r="MP177" s="40">
        <v>0.67174786329269409</v>
      </c>
      <c r="MQ177" s="40">
        <v>0.6720583438873291</v>
      </c>
      <c r="MR177" s="40">
        <v>0.67214041948318481</v>
      </c>
      <c r="MS177" s="40">
        <v>0.67173421382904053</v>
      </c>
      <c r="MT177" s="40">
        <v>0.67092293500900269</v>
      </c>
      <c r="MU177" s="40">
        <v>0.66993534564971924</v>
      </c>
      <c r="MV177" s="40">
        <v>0.66855180263519287</v>
      </c>
      <c r="MW177" s="40">
        <v>0.66692417860031128</v>
      </c>
      <c r="MX177" s="40">
        <v>0.66512852907180786</v>
      </c>
      <c r="MY177" s="336" t="s">
        <v>851</v>
      </c>
      <c r="MZ177" s="336" t="s">
        <v>1740</v>
      </c>
      <c r="NA177" s="40">
        <v>0.60723251104354858</v>
      </c>
      <c r="NB177" s="40">
        <v>0.60913032293319702</v>
      </c>
      <c r="NC177" s="40">
        <v>0.61023074388504028</v>
      </c>
      <c r="ND177" s="40">
        <v>0.61081033945083618</v>
      </c>
      <c r="NE177" s="40">
        <v>0.61134088039398193</v>
      </c>
      <c r="NF177" s="40">
        <v>0.61205786466598511</v>
      </c>
      <c r="NG177" s="40">
        <v>0.61274236440658569</v>
      </c>
      <c r="NH177" s="40">
        <v>0.61360526084899902</v>
      </c>
      <c r="NI177" s="40">
        <v>0.61480176448822021</v>
      </c>
      <c r="NJ177" s="40">
        <v>0.61565220355987549</v>
      </c>
      <c r="NK177" s="40">
        <v>0.61630058288574219</v>
      </c>
      <c r="NL177" s="40">
        <v>0.61735826730728149</v>
      </c>
      <c r="NM177" s="40">
        <v>0.61821478605270386</v>
      </c>
      <c r="NN177" s="40">
        <v>0.61895602941513062</v>
      </c>
      <c r="NO177" s="40">
        <v>0.61976122856140137</v>
      </c>
      <c r="NP177" s="40">
        <v>0.62088048458099365</v>
      </c>
      <c r="NQ177" s="40">
        <v>0.62238287925720215</v>
      </c>
      <c r="NR177" s="40">
        <v>0.62418180704116821</v>
      </c>
      <c r="NS177" s="40">
        <v>0.62561213970184326</v>
      </c>
      <c r="NT177" s="40">
        <v>0.62704867124557495</v>
      </c>
      <c r="NU177" s="40">
        <v>0.62837189435958862</v>
      </c>
      <c r="NV177" s="40">
        <v>0.6293906569480896</v>
      </c>
      <c r="NW177" s="40">
        <v>0.63014346361160278</v>
      </c>
      <c r="NX177" s="40">
        <v>0.63048851490020752</v>
      </c>
      <c r="NY177" s="40">
        <v>0.63050848245620728</v>
      </c>
      <c r="NZ177" s="40">
        <v>0.63002091646194458</v>
      </c>
      <c r="OA177" s="40">
        <v>0.62952709197998047</v>
      </c>
      <c r="OB177" s="40">
        <v>0.62830942869186401</v>
      </c>
      <c r="OC177" s="40">
        <v>0.62683677673339844</v>
      </c>
      <c r="OD177" s="40">
        <v>0.62525480985641479</v>
      </c>
      <c r="OE177" s="40">
        <v>0.62319821119308472</v>
      </c>
      <c r="OF177" s="40">
        <v>0.62107974290847778</v>
      </c>
      <c r="OG177" s="40">
        <v>0.61889904737472534</v>
      </c>
      <c r="OH177" s="40">
        <v>0.61643379926681519</v>
      </c>
      <c r="OI177" s="40">
        <v>0.61394989490509033</v>
      </c>
      <c r="OJ177" s="40">
        <v>0.6112942099571228</v>
      </c>
      <c r="OK177" s="336" t="s">
        <v>851</v>
      </c>
      <c r="OL177" s="336" t="s">
        <v>851</v>
      </c>
      <c r="OM177" s="336" t="s">
        <v>1740</v>
      </c>
      <c r="ON177" s="40">
        <v>0.53358912467956543</v>
      </c>
      <c r="OO177" s="40">
        <v>0.53784149885177612</v>
      </c>
      <c r="OP177" s="40">
        <v>0.54159611463546753</v>
      </c>
      <c r="OQ177" s="40">
        <v>0.54489094018936157</v>
      </c>
      <c r="OR177" s="40">
        <v>0.54784780740737915</v>
      </c>
      <c r="OS177" s="40">
        <v>0.55051225423812866</v>
      </c>
      <c r="OT177" s="40">
        <v>0.55263155698776245</v>
      </c>
      <c r="OU177" s="40">
        <v>0.55474954843521118</v>
      </c>
      <c r="OV177" s="40">
        <v>0.55662292242050171</v>
      </c>
      <c r="OW177" s="40">
        <v>0.55826085805892944</v>
      </c>
      <c r="OX177" s="40">
        <v>0.55993646383285522</v>
      </c>
      <c r="OY177" s="40">
        <v>0.56185364723205566</v>
      </c>
      <c r="OZ177" s="40">
        <v>0.56380361318588257</v>
      </c>
      <c r="PA177" s="40">
        <v>0.56585866212844849</v>
      </c>
      <c r="PB177" s="40">
        <v>0.5676911473274231</v>
      </c>
      <c r="PC177" s="40">
        <v>0.56955975294113159</v>
      </c>
      <c r="PD177" s="40">
        <v>0.57153540849685669</v>
      </c>
      <c r="PE177" s="40">
        <v>0.57329875230789185</v>
      </c>
      <c r="PF177" s="40">
        <v>0.57504898309707642</v>
      </c>
      <c r="PG177" s="40">
        <v>0.57690906524658203</v>
      </c>
      <c r="PH177" s="40">
        <v>0.57911849021911621</v>
      </c>
      <c r="PI177" s="40">
        <v>0.5814814567565918</v>
      </c>
      <c r="PJ177" s="40">
        <v>0.58389657735824585</v>
      </c>
      <c r="PK177" s="40">
        <v>0.5862271785736084</v>
      </c>
      <c r="PL177" s="40">
        <v>0.58866161108016968</v>
      </c>
      <c r="PM177" s="40">
        <v>0.59043419361114502</v>
      </c>
      <c r="PN177" s="40">
        <v>0.59227222204208374</v>
      </c>
      <c r="PO177" s="40">
        <v>0.59369629621505737</v>
      </c>
      <c r="PP177" s="40">
        <v>0.59471464157104492</v>
      </c>
      <c r="PQ177" s="40">
        <v>0.59569650888442993</v>
      </c>
      <c r="PR177" s="40">
        <v>0.59617120027542114</v>
      </c>
      <c r="PS177" s="40">
        <v>0.5962141752243042</v>
      </c>
      <c r="PT177" s="40">
        <v>0.59594380855560303</v>
      </c>
      <c r="PU177" s="40">
        <v>0.59536480903625488</v>
      </c>
      <c r="PV177" s="40">
        <v>0.59441560506820679</v>
      </c>
      <c r="PW177" s="40">
        <v>0.59338605403900146</v>
      </c>
      <c r="PX177" s="336" t="s">
        <v>851</v>
      </c>
      <c r="PY177" s="336" t="s">
        <v>851</v>
      </c>
      <c r="PZ177" s="40">
        <v>0.72140000000000004</v>
      </c>
      <c r="QA177" s="40">
        <v>0.72049999999999992</v>
      </c>
      <c r="QB177" s="40">
        <v>0.70920000000000005</v>
      </c>
      <c r="QC177" s="40">
        <v>0.74409999999999998</v>
      </c>
      <c r="QD177" s="40">
        <v>0.73140000000000005</v>
      </c>
      <c r="QE177" s="40">
        <v>0.71389999999999998</v>
      </c>
      <c r="QF177" s="40">
        <v>0.72549999999999992</v>
      </c>
      <c r="QG177" s="40">
        <v>0.72489999999999999</v>
      </c>
      <c r="QH177" s="40">
        <v>0.73790000000000011</v>
      </c>
      <c r="QI177" s="40">
        <v>0.71939999999999993</v>
      </c>
      <c r="QJ177" s="40">
        <v>0.72310000000000008</v>
      </c>
      <c r="QK177" s="40">
        <v>0.75219999999999998</v>
      </c>
      <c r="QL177" s="40">
        <v>0.74400000000000011</v>
      </c>
      <c r="QM177" s="40">
        <v>0.72719999999999996</v>
      </c>
      <c r="QN177" s="40">
        <v>0.73019999999999996</v>
      </c>
      <c r="QO177" s="40">
        <v>0.73849999999999993</v>
      </c>
      <c r="QP177" s="40">
        <v>0.73780000000000001</v>
      </c>
      <c r="QQ177" s="40">
        <v>0.7548999999999999</v>
      </c>
      <c r="QR177" s="40">
        <v>0.76180000000000003</v>
      </c>
      <c r="QS177" s="336" t="s">
        <v>851</v>
      </c>
      <c r="QT177" s="336" t="s">
        <v>851</v>
      </c>
      <c r="QU177" s="336" t="s">
        <v>851</v>
      </c>
      <c r="QV177" s="336" t="s">
        <v>851</v>
      </c>
      <c r="QW177" s="40">
        <v>9.0987635776400566E-3</v>
      </c>
      <c r="QX177" s="336" t="s">
        <v>851</v>
      </c>
      <c r="QY177" s="336" t="s">
        <v>851</v>
      </c>
      <c r="QZ177" s="336" t="s">
        <v>851</v>
      </c>
      <c r="RA177" s="336" t="s">
        <v>851</v>
      </c>
      <c r="RB177" s="336" t="s">
        <v>851</v>
      </c>
      <c r="RC177" s="336" t="s">
        <v>851</v>
      </c>
      <c r="RD177" s="336" t="s">
        <v>851</v>
      </c>
      <c r="RE177" s="336" t="s">
        <v>851</v>
      </c>
      <c r="RF177" s="40">
        <v>0.45700000000000002</v>
      </c>
      <c r="RG177" s="40">
        <v>2019</v>
      </c>
      <c r="RH177" s="336" t="s">
        <v>840</v>
      </c>
      <c r="RI177" s="336" t="s">
        <v>851</v>
      </c>
      <c r="RJ177" s="40">
        <v>9.0000000000000011E-3</v>
      </c>
      <c r="RK177" s="40">
        <v>2019</v>
      </c>
      <c r="RL177" s="336" t="s">
        <v>840</v>
      </c>
      <c r="RM177" s="336" t="s">
        <v>851</v>
      </c>
      <c r="RN177" s="40">
        <v>4.4999999999999998E-2</v>
      </c>
      <c r="RO177" s="40">
        <v>2019</v>
      </c>
      <c r="RP177" s="336" t="s">
        <v>840</v>
      </c>
      <c r="RQ177" s="336" t="s">
        <v>851</v>
      </c>
      <c r="RR177" s="40">
        <v>0.154</v>
      </c>
      <c r="RS177" s="40">
        <v>2019</v>
      </c>
      <c r="RT177" s="336" t="s">
        <v>840</v>
      </c>
      <c r="RU177" s="336" t="s">
        <v>851</v>
      </c>
      <c r="RV177" s="40">
        <v>0.26899999999999996</v>
      </c>
      <c r="RW177" s="40">
        <v>2020</v>
      </c>
      <c r="RX177" s="336" t="s">
        <v>840</v>
      </c>
      <c r="RY177" s="336" t="s">
        <v>851</v>
      </c>
      <c r="RZ177" s="336" t="s">
        <v>838</v>
      </c>
      <c r="SA177" s="40">
        <v>0.18614515662193298</v>
      </c>
      <c r="SB177" s="40">
        <v>0.1920468807220459</v>
      </c>
      <c r="SC177" s="40">
        <v>0.19254997372627258</v>
      </c>
      <c r="SD177" s="40">
        <v>0.18768718838691711</v>
      </c>
      <c r="SE177" s="40">
        <v>0.19409655034542084</v>
      </c>
      <c r="SF177" s="336" t="s">
        <v>851</v>
      </c>
      <c r="SG177" s="336" t="s">
        <v>851</v>
      </c>
      <c r="SH177" s="40">
        <v>0.18650895357131958</v>
      </c>
      <c r="SI177" s="40">
        <v>0.19380936026573181</v>
      </c>
      <c r="SJ177" s="40">
        <v>0.19694873690605164</v>
      </c>
      <c r="SK177" s="40">
        <v>0.19267764687538147</v>
      </c>
      <c r="SL177" s="40">
        <v>0.18718348443508148</v>
      </c>
      <c r="SM177" s="336" t="s">
        <v>840</v>
      </c>
      <c r="SN177" s="336" t="s">
        <v>851</v>
      </c>
      <c r="SO177" s="336" t="s">
        <v>851</v>
      </c>
      <c r="SP177" s="40">
        <v>3.3286895602941513E-2</v>
      </c>
      <c r="SQ177" s="40">
        <v>3.8076285272836685E-2</v>
      </c>
      <c r="SR177" s="40">
        <v>3.0585244297981262E-2</v>
      </c>
      <c r="SS177" s="40">
        <v>2.210376039147377E-2</v>
      </c>
      <c r="ST177" s="40">
        <v>-5.768719594925642E-3</v>
      </c>
      <c r="SU177" s="336" t="s">
        <v>838</v>
      </c>
      <c r="SV177" s="336" t="s">
        <v>851</v>
      </c>
      <c r="SW177" s="336" t="s">
        <v>851</v>
      </c>
      <c r="SX177" s="40">
        <v>3.2404661178588867E-2</v>
      </c>
      <c r="SY177" s="40">
        <v>3.986823558807373E-2</v>
      </c>
      <c r="SZ177" s="40">
        <v>4.1683875024318695E-2</v>
      </c>
      <c r="TA177" s="40">
        <v>2.9086047783493996E-2</v>
      </c>
      <c r="TB177" s="40">
        <v>-4.0266471914947033E-3</v>
      </c>
      <c r="TC177" s="336" t="s">
        <v>840</v>
      </c>
      <c r="TD177" s="336" t="s">
        <v>851</v>
      </c>
      <c r="TE177" s="336" t="s">
        <v>851</v>
      </c>
      <c r="TF177" s="336" t="s">
        <v>851</v>
      </c>
      <c r="TG177" s="40">
        <v>1.8654044717550278E-2</v>
      </c>
      <c r="TH177" s="40">
        <v>2.4561081081628799E-2</v>
      </c>
      <c r="TI177" s="40">
        <v>1.7338523641228676E-2</v>
      </c>
      <c r="TJ177" s="40">
        <v>9.242677129805088E-3</v>
      </c>
      <c r="TK177" s="40">
        <v>-1.8234074115753174E-2</v>
      </c>
      <c r="TL177" s="336" t="s">
        <v>838</v>
      </c>
      <c r="TM177" s="336" t="s">
        <v>851</v>
      </c>
      <c r="TN177" s="336" t="s">
        <v>851</v>
      </c>
      <c r="TO177" s="336" t="s">
        <v>851</v>
      </c>
      <c r="TP177" s="40">
        <v>1.7381176352500916E-2</v>
      </c>
      <c r="TQ177" s="40">
        <v>2.6104610413312912E-2</v>
      </c>
      <c r="TR177" s="40">
        <v>2.8329288586974144E-2</v>
      </c>
      <c r="TS177" s="40">
        <v>1.6032172366976738E-2</v>
      </c>
      <c r="TT177" s="40">
        <v>-1.6679033637046814E-2</v>
      </c>
      <c r="TU177" s="336" t="s">
        <v>840</v>
      </c>
      <c r="TV177" s="336" t="s">
        <v>851</v>
      </c>
      <c r="TW177" s="40">
        <v>5510</v>
      </c>
      <c r="TX177" s="336" t="s">
        <v>840</v>
      </c>
      <c r="TY177" s="336" t="s">
        <v>851</v>
      </c>
      <c r="TZ177" s="40">
        <v>5774.16845703125</v>
      </c>
      <c r="UA177" s="336" t="s">
        <v>838</v>
      </c>
      <c r="UB177" s="336" t="s">
        <v>851</v>
      </c>
      <c r="UC177" s="40">
        <v>5774.1661600346397</v>
      </c>
      <c r="UD177" s="336" t="s">
        <v>840</v>
      </c>
      <c r="UE177" s="336" t="s">
        <v>851</v>
      </c>
      <c r="UF177" s="336" t="s">
        <v>851</v>
      </c>
      <c r="UG177" s="40">
        <v>0.19915835559368134</v>
      </c>
      <c r="UH177" s="40">
        <v>0.20418979227542877</v>
      </c>
      <c r="UI177" s="40">
        <v>0.20148761570453644</v>
      </c>
      <c r="UJ177" s="40">
        <v>0.20393499732017517</v>
      </c>
      <c r="UK177" s="40">
        <v>0.21739085018634796</v>
      </c>
      <c r="UL177" s="336" t="s">
        <v>838</v>
      </c>
      <c r="UM177" s="336" t="s">
        <v>851</v>
      </c>
      <c r="UN177" s="336" t="s">
        <v>851</v>
      </c>
      <c r="UO177" s="336" t="s">
        <v>851</v>
      </c>
      <c r="UP177" s="40">
        <v>0.19693168997764587</v>
      </c>
      <c r="UQ177" s="40">
        <v>0.20399561524391174</v>
      </c>
      <c r="UR177" s="40">
        <v>0.20373845100402832</v>
      </c>
      <c r="US177" s="40">
        <v>0.20346625149250031</v>
      </c>
      <c r="UT177" s="40">
        <v>0.18160125613212585</v>
      </c>
      <c r="UU177" s="336" t="s">
        <v>840</v>
      </c>
    </row>
    <row r="178" spans="1:567">
      <c r="A178" s="336" t="s">
        <v>425</v>
      </c>
      <c r="B178" s="336" t="s">
        <v>127</v>
      </c>
      <c r="C178" s="336" t="s">
        <v>362</v>
      </c>
      <c r="D178" s="40">
        <v>3.5399198532104492E-2</v>
      </c>
      <c r="E178" s="336" t="s">
        <v>436</v>
      </c>
      <c r="F178" s="40">
        <v>4.1701748967170715E-2</v>
      </c>
      <c r="G178" s="336" t="s">
        <v>1741</v>
      </c>
      <c r="H178" s="40">
        <v>3.9168968796730042E-2</v>
      </c>
      <c r="I178" s="336" t="s">
        <v>1447</v>
      </c>
      <c r="J178" s="40">
        <v>4.2067904025316238E-2</v>
      </c>
      <c r="K178" s="336" t="s">
        <v>1803</v>
      </c>
      <c r="L178" s="336" t="s">
        <v>436</v>
      </c>
      <c r="M178" s="40">
        <v>0.29913526773452759</v>
      </c>
      <c r="N178" s="40"/>
      <c r="O178" s="336" t="s">
        <v>1736</v>
      </c>
      <c r="P178" s="40"/>
      <c r="Q178" s="336" t="s">
        <v>1736</v>
      </c>
      <c r="R178" s="40">
        <v>0.53783601522445679</v>
      </c>
      <c r="S178" s="336" t="s">
        <v>436</v>
      </c>
      <c r="T178" s="40">
        <v>0.29913526773452759</v>
      </c>
      <c r="U178" s="336" t="s">
        <v>436</v>
      </c>
      <c r="V178" s="336" t="s">
        <v>851</v>
      </c>
      <c r="W178" s="336" t="s">
        <v>1741</v>
      </c>
      <c r="X178" s="40">
        <v>0.30656313896179199</v>
      </c>
      <c r="Y178" s="40"/>
      <c r="Z178" s="336" t="s">
        <v>1736</v>
      </c>
      <c r="AA178" s="40"/>
      <c r="AB178" s="336" t="s">
        <v>1736</v>
      </c>
      <c r="AC178" s="40">
        <v>0.53783601522445679</v>
      </c>
      <c r="AD178" s="336" t="s">
        <v>1741</v>
      </c>
      <c r="AE178" s="40">
        <v>0.30656313896179199</v>
      </c>
      <c r="AF178" s="336" t="s">
        <v>1741</v>
      </c>
      <c r="AG178" s="336" t="s">
        <v>851</v>
      </c>
      <c r="AH178" s="336" t="s">
        <v>1447</v>
      </c>
      <c r="AI178" s="40">
        <v>0.45412993431091309</v>
      </c>
      <c r="AJ178" s="40">
        <v>0.58808988332748413</v>
      </c>
      <c r="AK178" s="336" t="s">
        <v>1447</v>
      </c>
      <c r="AL178" s="40">
        <v>0.45412993431091309</v>
      </c>
      <c r="AM178" s="336" t="s">
        <v>1447</v>
      </c>
      <c r="AN178" s="40">
        <v>0.74296927452087402</v>
      </c>
      <c r="AO178" s="336" t="s">
        <v>1447</v>
      </c>
      <c r="AP178" s="40">
        <v>0.41836914420127869</v>
      </c>
      <c r="AQ178" s="336" t="s">
        <v>1447</v>
      </c>
      <c r="AR178" s="336" t="s">
        <v>851</v>
      </c>
      <c r="AS178" s="336" t="s">
        <v>1803</v>
      </c>
      <c r="AT178" s="40">
        <v>0.44721227884292603</v>
      </c>
      <c r="AU178" s="40">
        <v>0.58050835132598877</v>
      </c>
      <c r="AV178" s="336" t="s">
        <v>1803</v>
      </c>
      <c r="AW178" s="40">
        <v>0.44721227884292603</v>
      </c>
      <c r="AX178" s="336" t="s">
        <v>1803</v>
      </c>
      <c r="AY178" s="40">
        <v>0.7397003173828125</v>
      </c>
      <c r="AZ178" s="336" t="s">
        <v>1803</v>
      </c>
      <c r="BA178" s="40">
        <v>0.41426116228103638</v>
      </c>
      <c r="BB178" s="336" t="s">
        <v>1803</v>
      </c>
      <c r="BC178" s="336" t="s">
        <v>851</v>
      </c>
      <c r="BD178" s="336" t="s">
        <v>436</v>
      </c>
      <c r="BE178" s="40">
        <v>3.650155782699585</v>
      </c>
      <c r="BF178" s="336" t="s">
        <v>827</v>
      </c>
      <c r="BG178" s="40">
        <v>2.6154458522796631</v>
      </c>
      <c r="BH178" s="336" t="s">
        <v>1447</v>
      </c>
      <c r="BI178" s="40">
        <v>2.9290313720703125</v>
      </c>
      <c r="BJ178" s="336" t="s">
        <v>1803</v>
      </c>
      <c r="BK178" s="40">
        <v>3.6774048805236816</v>
      </c>
      <c r="BL178" s="336" t="s">
        <v>851</v>
      </c>
      <c r="BM178" s="40">
        <v>2.8612689971923828</v>
      </c>
      <c r="BN178" s="336" t="s">
        <v>838</v>
      </c>
      <c r="BO178" s="336" t="s">
        <v>851</v>
      </c>
      <c r="BP178" s="336" t="s">
        <v>436</v>
      </c>
      <c r="BQ178" s="40">
        <v>7.0927254855632782E-3</v>
      </c>
      <c r="BR178" s="40">
        <v>5.3351330570876598E-3</v>
      </c>
      <c r="BS178" s="40">
        <v>4.6907332725822926E-3</v>
      </c>
      <c r="BT178" s="40">
        <v>5.4710428230464458E-3</v>
      </c>
      <c r="BU178" s="40">
        <v>5.4710297845304012E-3</v>
      </c>
      <c r="BV178" s="336" t="s">
        <v>851</v>
      </c>
      <c r="BW178" s="336" t="s">
        <v>827</v>
      </c>
      <c r="BX178" s="40">
        <v>8.1249652430415154E-3</v>
      </c>
      <c r="BY178" s="40">
        <v>4.4745444320142269E-3</v>
      </c>
      <c r="BZ178" s="40">
        <v>3.1908330856822431E-4</v>
      </c>
      <c r="CA178" s="40">
        <v>3.6646081134676933E-3</v>
      </c>
      <c r="CB178" s="40">
        <v>6.3071753829717636E-3</v>
      </c>
      <c r="CC178" s="336" t="s">
        <v>851</v>
      </c>
      <c r="CD178" s="336" t="s">
        <v>1447</v>
      </c>
      <c r="CE178" s="40">
        <v>6.2640947289764881E-3</v>
      </c>
      <c r="CF178" s="40">
        <v>3.1394921243190765E-3</v>
      </c>
      <c r="CG178" s="40">
        <v>2.3433305323123932E-3</v>
      </c>
      <c r="CH178" s="40">
        <v>6.3071395270526409E-3</v>
      </c>
      <c r="CI178" s="40">
        <v>6.3071362674236298E-3</v>
      </c>
      <c r="CJ178" s="336" t="s">
        <v>851</v>
      </c>
      <c r="CK178" s="336" t="s">
        <v>1803</v>
      </c>
      <c r="CL178" s="40">
        <v>4.9326936714351177E-3</v>
      </c>
      <c r="CM178" s="40">
        <v>2.3151026107370853E-3</v>
      </c>
      <c r="CN178" s="40">
        <v>4.9858745187520981E-3</v>
      </c>
      <c r="CO178" s="40">
        <v>6.3071413896977901E-3</v>
      </c>
      <c r="CP178" s="40">
        <v>6.3071106560528278E-3</v>
      </c>
      <c r="CQ178" s="336" t="s">
        <v>851</v>
      </c>
      <c r="CR178" s="40">
        <v>7.1014986038208008</v>
      </c>
      <c r="CS178" s="40">
        <v>8.0681247711181641</v>
      </c>
      <c r="CT178" s="40">
        <v>9.0082321166992188</v>
      </c>
      <c r="CU178" s="40">
        <v>8.7856998443603516</v>
      </c>
      <c r="CV178" s="40">
        <v>9.0551567077636719</v>
      </c>
      <c r="CW178" s="336" t="s">
        <v>1741</v>
      </c>
      <c r="CX178" s="336" t="s">
        <v>851</v>
      </c>
      <c r="CY178" s="40">
        <v>7.6573281288146973</v>
      </c>
      <c r="CZ178" s="40">
        <v>8.6408777236938477</v>
      </c>
      <c r="DA178" s="40">
        <v>8.988804817199707</v>
      </c>
      <c r="DB178" s="40">
        <v>8.8696517944335938</v>
      </c>
      <c r="DC178" s="40">
        <v>9.3334121704101563</v>
      </c>
      <c r="DD178" s="336" t="s">
        <v>1447</v>
      </c>
      <c r="DE178" s="336" t="s">
        <v>851</v>
      </c>
      <c r="DF178" s="40">
        <v>9.5189170837402344</v>
      </c>
      <c r="DG178" s="336" t="s">
        <v>1803</v>
      </c>
      <c r="DH178" s="336" t="s">
        <v>851</v>
      </c>
      <c r="DI178" s="336" t="s">
        <v>851</v>
      </c>
      <c r="DJ178" s="336">
        <v>9.6999999999999993</v>
      </c>
      <c r="DK178" s="336" t="s">
        <v>1738</v>
      </c>
      <c r="DL178" s="336" t="s">
        <v>851</v>
      </c>
      <c r="DM178" s="336" t="s">
        <v>851</v>
      </c>
      <c r="DN178" s="336" t="s">
        <v>436</v>
      </c>
      <c r="DO178" s="40">
        <v>1.4793377369642258E-2</v>
      </c>
      <c r="DP178" s="40">
        <v>7.1985111571848392E-3</v>
      </c>
      <c r="DQ178" s="40">
        <v>1.6165189445018768E-2</v>
      </c>
      <c r="DR178" s="40">
        <v>1.329105906188488E-2</v>
      </c>
      <c r="DS178" s="40">
        <v>1.7458116635680199E-2</v>
      </c>
      <c r="DT178" s="336" t="s">
        <v>851</v>
      </c>
      <c r="DU178" s="336" t="s">
        <v>827</v>
      </c>
      <c r="DV178" s="40">
        <v>7.0969806984066963E-4</v>
      </c>
      <c r="DW178" s="40">
        <v>7.9913735389709473E-3</v>
      </c>
      <c r="DX178" s="40">
        <v>9.361855685710907E-3</v>
      </c>
      <c r="DY178" s="40">
        <v>-8.361543295904994E-4</v>
      </c>
      <c r="DZ178" s="40">
        <v>-2.6716677471995354E-2</v>
      </c>
      <c r="EA178" s="336" t="s">
        <v>851</v>
      </c>
      <c r="EB178" s="336" t="s">
        <v>1447</v>
      </c>
      <c r="EC178" s="40">
        <v>-6.1638915212824941E-4</v>
      </c>
      <c r="ED178" s="40">
        <v>6.9943261332809925E-3</v>
      </c>
      <c r="EE178" s="40">
        <v>3.0724694952368736E-3</v>
      </c>
      <c r="EF178" s="40">
        <v>-4.2293462320230901E-4</v>
      </c>
      <c r="EG178" s="40">
        <v>-4.4078952632844448E-3</v>
      </c>
      <c r="EH178" s="336" t="s">
        <v>851</v>
      </c>
      <c r="EI178" s="336" t="s">
        <v>1803</v>
      </c>
      <c r="EJ178" s="40">
        <v>5.0070649012923241E-3</v>
      </c>
      <c r="EK178" s="40">
        <v>4.836695734411478E-3</v>
      </c>
      <c r="EL178" s="40">
        <v>-1.4923007693141699E-3</v>
      </c>
      <c r="EM178" s="40">
        <v>-2.2118138149380684E-3</v>
      </c>
      <c r="EN178" s="40">
        <v>-1.0008487850427628E-2</v>
      </c>
      <c r="EO178" s="336" t="s">
        <v>851</v>
      </c>
      <c r="EP178" s="336" t="s">
        <v>851</v>
      </c>
      <c r="EQ178" s="336" t="s">
        <v>851</v>
      </c>
      <c r="ER178" s="40">
        <v>0.81040000000000001</v>
      </c>
      <c r="ES178" s="336" t="s">
        <v>1739</v>
      </c>
      <c r="ET178" s="336" t="s">
        <v>851</v>
      </c>
      <c r="EU178" s="336" t="s">
        <v>851</v>
      </c>
      <c r="EV178" s="40">
        <v>0.88069999999999993</v>
      </c>
      <c r="EW178" s="336" t="s">
        <v>1739</v>
      </c>
      <c r="EX178" s="336" t="s">
        <v>851</v>
      </c>
      <c r="EY178" s="336" t="s">
        <v>851</v>
      </c>
      <c r="EZ178" s="40">
        <v>0.74069999999999991</v>
      </c>
      <c r="FA178" s="336" t="s">
        <v>1739</v>
      </c>
      <c r="FB178" s="336" t="s">
        <v>851</v>
      </c>
      <c r="FC178" s="40">
        <v>-1.6359681263566017E-2</v>
      </c>
      <c r="FD178" s="40">
        <v>-1.8869815394282341E-2</v>
      </c>
      <c r="FE178" s="40">
        <v>-2.5550587102770805E-2</v>
      </c>
      <c r="FF178" s="40">
        <v>-1.1442521587014198E-2</v>
      </c>
      <c r="FG178" s="40">
        <v>7.904641330242157E-3</v>
      </c>
      <c r="FH178" s="336" t="s">
        <v>838</v>
      </c>
      <c r="FI178" s="336" t="s">
        <v>851</v>
      </c>
      <c r="FJ178" s="40">
        <v>-1.8577257171273232E-2</v>
      </c>
      <c r="FK178" s="40">
        <v>-1.8828166648745537E-2</v>
      </c>
      <c r="FL178" s="40">
        <v>-2.9411472380161285E-2</v>
      </c>
      <c r="FM178" s="40">
        <v>-2.4369791150093079E-2</v>
      </c>
      <c r="FN178" s="40">
        <v>-1.5455511398613453E-2</v>
      </c>
      <c r="FO178" s="336" t="s">
        <v>840</v>
      </c>
      <c r="FP178" s="336" t="s">
        <v>851</v>
      </c>
      <c r="FQ178" s="40">
        <v>0.36407908797264099</v>
      </c>
      <c r="FR178" s="336" t="s">
        <v>840</v>
      </c>
      <c r="FS178" s="336" t="s">
        <v>851</v>
      </c>
      <c r="FT178" s="336" t="s">
        <v>851</v>
      </c>
      <c r="FU178" s="40">
        <v>3.9087511599063873E-2</v>
      </c>
      <c r="FV178" s="40">
        <v>4.3871607631444931E-2</v>
      </c>
      <c r="FW178" s="40">
        <v>4.2066387832164764E-2</v>
      </c>
      <c r="FX178" s="40">
        <v>3.5900503396987915E-2</v>
      </c>
      <c r="FY178" s="40">
        <v>3.8919229060411453E-2</v>
      </c>
      <c r="FZ178" s="336" t="s">
        <v>840</v>
      </c>
      <c r="GA178" s="336" t="s">
        <v>851</v>
      </c>
      <c r="GB178" s="336" t="s">
        <v>851</v>
      </c>
      <c r="GC178" s="336" t="s">
        <v>851</v>
      </c>
      <c r="GD178" s="336" t="s">
        <v>851</v>
      </c>
      <c r="GE178" s="336" t="s">
        <v>851</v>
      </c>
      <c r="GF178" s="336" t="s">
        <v>851</v>
      </c>
      <c r="GG178" s="336" t="s">
        <v>851</v>
      </c>
      <c r="GH178" s="336" t="s">
        <v>851</v>
      </c>
      <c r="GI178" s="336" t="s">
        <v>851</v>
      </c>
      <c r="GJ178" s="336" t="s">
        <v>851</v>
      </c>
      <c r="GK178" s="40">
        <v>26459944</v>
      </c>
      <c r="GL178" s="40">
        <v>26799289</v>
      </c>
      <c r="GM178" s="40">
        <v>27100964</v>
      </c>
      <c r="GN178" s="40">
        <v>27372217</v>
      </c>
      <c r="GO178" s="40">
        <v>27624226</v>
      </c>
      <c r="GP178" s="40">
        <v>27866140</v>
      </c>
      <c r="GQ178" s="40">
        <v>28102055</v>
      </c>
      <c r="GR178" s="40">
        <v>28333050</v>
      </c>
      <c r="GS178" s="40">
        <v>28562321</v>
      </c>
      <c r="GT178" s="40">
        <v>28792663</v>
      </c>
      <c r="GU178" s="40">
        <v>29027680</v>
      </c>
      <c r="GV178" s="40">
        <v>29264314</v>
      </c>
      <c r="GW178" s="40">
        <v>29506790</v>
      </c>
      <c r="GX178" s="40">
        <v>29773986</v>
      </c>
      <c r="GY178" s="40">
        <v>30090372</v>
      </c>
      <c r="GZ178" s="40">
        <v>30470739</v>
      </c>
      <c r="HA178" s="40">
        <v>30926036</v>
      </c>
      <c r="HB178" s="40">
        <v>31444299</v>
      </c>
      <c r="HC178" s="40">
        <v>31989265</v>
      </c>
      <c r="HD178" s="40">
        <v>32510462</v>
      </c>
      <c r="HE178" s="40">
        <v>32971846</v>
      </c>
      <c r="HF178" s="40">
        <v>33359000</v>
      </c>
      <c r="HG178" s="40">
        <v>33684000</v>
      </c>
      <c r="HH178" s="40">
        <v>33966000</v>
      </c>
      <c r="HI178" s="40">
        <v>34236000</v>
      </c>
      <c r="HJ178" s="40">
        <v>34518000</v>
      </c>
      <c r="HK178" s="40">
        <v>34815000</v>
      </c>
      <c r="HL178" s="40">
        <v>35120000</v>
      </c>
      <c r="HM178" s="40">
        <v>35429000</v>
      </c>
      <c r="HN178" s="40">
        <v>35735000</v>
      </c>
      <c r="HO178" s="40">
        <v>36031000</v>
      </c>
      <c r="HP178" s="40">
        <v>36317000</v>
      </c>
      <c r="HQ178" s="40">
        <v>36596000</v>
      </c>
      <c r="HR178" s="40">
        <v>36868000</v>
      </c>
      <c r="HS178" s="40">
        <v>37132000</v>
      </c>
      <c r="HT178" s="40">
        <v>37388000</v>
      </c>
      <c r="HU178" s="40">
        <v>37636000</v>
      </c>
      <c r="HV178" s="40">
        <v>37876000</v>
      </c>
      <c r="HW178" s="40">
        <v>38108000</v>
      </c>
      <c r="HX178" s="40">
        <v>38333000</v>
      </c>
      <c r="HY178" s="40">
        <v>38552000</v>
      </c>
      <c r="HZ178" s="40">
        <v>38765000</v>
      </c>
      <c r="IA178" s="40">
        <v>38972000</v>
      </c>
      <c r="IB178" s="40">
        <v>39172000</v>
      </c>
      <c r="IC178" s="40">
        <v>39365000</v>
      </c>
      <c r="ID178" s="40">
        <v>39551000</v>
      </c>
      <c r="IE178" s="40">
        <v>39730000</v>
      </c>
      <c r="IF178" s="40">
        <v>39903000</v>
      </c>
      <c r="IG178" s="40">
        <v>40067000</v>
      </c>
      <c r="IH178" s="40">
        <v>40224000</v>
      </c>
      <c r="II178" s="40">
        <v>40374000</v>
      </c>
      <c r="IJ178" s="336" t="s">
        <v>851</v>
      </c>
      <c r="IK178" s="336" t="s">
        <v>851</v>
      </c>
      <c r="IL178" s="336" t="s">
        <v>851</v>
      </c>
      <c r="IM178" s="40">
        <v>1.4831571839749813E-2</v>
      </c>
      <c r="IN178" s="40">
        <v>1.6619276255369186E-2</v>
      </c>
      <c r="IO178" s="40">
        <v>1.7182683572173119E-2</v>
      </c>
      <c r="IP178" s="40">
        <v>1.6161566600203514E-2</v>
      </c>
      <c r="IQ178" s="40">
        <v>1.4092100784182549E-2</v>
      </c>
      <c r="IR178" s="40">
        <v>1.167355477809906E-2</v>
      </c>
      <c r="IS178" s="40">
        <v>9.6953464671969414E-3</v>
      </c>
      <c r="IT178" s="40">
        <v>8.3370767533779144E-3</v>
      </c>
      <c r="IU178" s="40">
        <v>7.9176975414156914E-3</v>
      </c>
      <c r="IV178" s="40">
        <v>8.2032047212123871E-3</v>
      </c>
      <c r="IW178" s="40">
        <v>8.5674012079834938E-3</v>
      </c>
      <c r="IX178" s="40">
        <v>8.7224403396248817E-3</v>
      </c>
      <c r="IY178" s="40">
        <v>8.7599251419305801E-3</v>
      </c>
      <c r="IZ178" s="40">
        <v>8.5999071598052979E-3</v>
      </c>
      <c r="JA178" s="40">
        <v>8.2490779459476471E-3</v>
      </c>
      <c r="JB178" s="40">
        <v>7.9062720760703087E-3</v>
      </c>
      <c r="JC178" s="40">
        <v>7.6529937796294689E-3</v>
      </c>
      <c r="JD178" s="40">
        <v>7.4050212278962135E-3</v>
      </c>
      <c r="JE178" s="40">
        <v>7.1351653896272182E-3</v>
      </c>
      <c r="JF178" s="40">
        <v>6.8706655874848366E-3</v>
      </c>
      <c r="JG178" s="40">
        <v>6.6112419590353966E-3</v>
      </c>
      <c r="JH178" s="40">
        <v>6.3566267490386963E-3</v>
      </c>
      <c r="JI178" s="40">
        <v>6.1065675690770149E-3</v>
      </c>
      <c r="JJ178" s="40">
        <v>5.8869100175797939E-3</v>
      </c>
      <c r="JK178" s="40">
        <v>5.6968354620039463E-3</v>
      </c>
      <c r="JL178" s="40">
        <v>5.5097984150052071E-3</v>
      </c>
      <c r="JM178" s="40">
        <v>5.3256619721651077E-3</v>
      </c>
      <c r="JN178" s="40">
        <v>5.1187663339078426E-3</v>
      </c>
      <c r="JO178" s="40">
        <v>4.9148909747600555E-3</v>
      </c>
      <c r="JP178" s="40">
        <v>4.7138817608356476E-3</v>
      </c>
      <c r="JQ178" s="40">
        <v>4.5155915431678295E-3</v>
      </c>
      <c r="JR178" s="40">
        <v>4.3449392542243004E-3</v>
      </c>
      <c r="JS178" s="40">
        <v>4.1015436872839928E-3</v>
      </c>
      <c r="JT178" s="40">
        <v>3.9107794873416424E-3</v>
      </c>
      <c r="JU178" s="40">
        <v>3.7221810780465603E-3</v>
      </c>
      <c r="JV178" s="336" t="s">
        <v>1740</v>
      </c>
      <c r="JW178" s="336" t="s">
        <v>851</v>
      </c>
      <c r="JX178" s="336" t="s">
        <v>851</v>
      </c>
      <c r="JY178" s="336" t="s">
        <v>851</v>
      </c>
      <c r="JZ178" s="336" t="s">
        <v>851</v>
      </c>
      <c r="KA178" s="336" t="s">
        <v>1740</v>
      </c>
      <c r="KB178" s="40">
        <v>0.49665237853272898</v>
      </c>
      <c r="KC178" s="40">
        <v>0.49652858840363501</v>
      </c>
      <c r="KD178" s="40">
        <v>0.49653690800993799</v>
      </c>
      <c r="KE178" s="40">
        <v>0.496622445060867</v>
      </c>
      <c r="KF178" s="40">
        <v>0.49670905937910098</v>
      </c>
      <c r="KG178" s="40">
        <v>0.49674519285332103</v>
      </c>
      <c r="KH178" s="40">
        <v>0.49672047616181303</v>
      </c>
      <c r="KI178" s="40">
        <v>0.49665273511767405</v>
      </c>
      <c r="KJ178" s="40">
        <v>0.49655426480903897</v>
      </c>
      <c r="KK178" s="40">
        <v>0.49644596895186505</v>
      </c>
      <c r="KL178" s="40">
        <v>0.496342942091897</v>
      </c>
      <c r="KM178" s="40">
        <v>0.49624640884041399</v>
      </c>
      <c r="KN178" s="40">
        <v>0.49615066376373901</v>
      </c>
      <c r="KO178" s="40">
        <v>0.49605588179607302</v>
      </c>
      <c r="KP178" s="40">
        <v>0.49596170821698499</v>
      </c>
      <c r="KQ178" s="40">
        <v>0.49586790025542699</v>
      </c>
      <c r="KR178" s="40">
        <v>0.49577568523477294</v>
      </c>
      <c r="KS178" s="40">
        <v>0.49568631229378601</v>
      </c>
      <c r="KT178" s="40">
        <v>0.49559933733941897</v>
      </c>
      <c r="KU178" s="40">
        <v>0.49551530589422099</v>
      </c>
      <c r="KV178" s="40">
        <v>0.495434238600722</v>
      </c>
      <c r="KW178" s="40">
        <v>0.49535640214368098</v>
      </c>
      <c r="KX178" s="40">
        <v>0.49528231522718102</v>
      </c>
      <c r="KY178" s="40">
        <v>0.49521291657975297</v>
      </c>
      <c r="KZ178" s="40">
        <v>0.49514903581633002</v>
      </c>
      <c r="LA178" s="40">
        <v>0.49509150184692802</v>
      </c>
      <c r="LB178" s="40">
        <v>0.49504061973389701</v>
      </c>
      <c r="LC178" s="40">
        <v>0.494996522467197</v>
      </c>
      <c r="LD178" s="40">
        <v>0.49495918810295203</v>
      </c>
      <c r="LE178" s="40">
        <v>0.4949284097003</v>
      </c>
      <c r="LF178" s="40">
        <v>0.49490434652936599</v>
      </c>
      <c r="LG178" s="40">
        <v>0.49488677001104198</v>
      </c>
      <c r="LH178" s="40">
        <v>0.49487585187256899</v>
      </c>
      <c r="LI178" s="40">
        <v>0.49487126364988598</v>
      </c>
      <c r="LJ178" s="40">
        <v>0.49487345905756797</v>
      </c>
      <c r="LK178" s="40">
        <v>0.49488203877412501</v>
      </c>
      <c r="LL178" s="336" t="s">
        <v>851</v>
      </c>
      <c r="LM178" s="336" t="s">
        <v>851</v>
      </c>
      <c r="LN178" s="336" t="s">
        <v>1740</v>
      </c>
      <c r="LO178" s="40">
        <v>0.64592695236206055</v>
      </c>
      <c r="LP178" s="40">
        <v>0.65342235565185547</v>
      </c>
      <c r="LQ178" s="40">
        <v>0.65826702117919922</v>
      </c>
      <c r="LR178" s="40">
        <v>0.66121006011962891</v>
      </c>
      <c r="LS178" s="40">
        <v>0.66352027654647827</v>
      </c>
      <c r="LT178" s="40">
        <v>0.66582596302032471</v>
      </c>
      <c r="LU178" s="40">
        <v>0.66374891996383667</v>
      </c>
      <c r="LV178" s="40">
        <v>0.66322290897369385</v>
      </c>
      <c r="LW178" s="40">
        <v>0.66342812776565552</v>
      </c>
      <c r="LX178" s="40">
        <v>0.66324919462203979</v>
      </c>
      <c r="LY178" s="40">
        <v>0.66211831569671631</v>
      </c>
      <c r="LZ178" s="40">
        <v>0.66146773099899292</v>
      </c>
      <c r="MA178" s="40">
        <v>0.66005122661590576</v>
      </c>
      <c r="MB178" s="40">
        <v>0.65818959474563599</v>
      </c>
      <c r="MC178" s="40">
        <v>0.65655517578125</v>
      </c>
      <c r="MD178" s="40">
        <v>0.65540784597396851</v>
      </c>
      <c r="ME178" s="40">
        <v>0.65470713376998901</v>
      </c>
      <c r="MF178" s="40">
        <v>0.65433382987976074</v>
      </c>
      <c r="MG178" s="40">
        <v>0.6541716456413269</v>
      </c>
      <c r="MH178" s="40">
        <v>0.6540181040763855</v>
      </c>
      <c r="MI178" s="40">
        <v>0.65371239185333252</v>
      </c>
      <c r="MJ178" s="40">
        <v>0.65331065654754639</v>
      </c>
      <c r="MK178" s="40">
        <v>0.65286725759506226</v>
      </c>
      <c r="ML178" s="40">
        <v>0.65227770805358887</v>
      </c>
      <c r="MM178" s="40">
        <v>0.65147525072097778</v>
      </c>
      <c r="MN178" s="40">
        <v>0.65042018890380859</v>
      </c>
      <c r="MO178" s="40">
        <v>0.64929705858230591</v>
      </c>
      <c r="MP178" s="40">
        <v>0.64797800779342651</v>
      </c>
      <c r="MQ178" s="40">
        <v>0.64640557765960693</v>
      </c>
      <c r="MR178" s="40">
        <v>0.64460813999176025</v>
      </c>
      <c r="MS178" s="40">
        <v>0.64253747463226318</v>
      </c>
      <c r="MT178" s="40">
        <v>0.64047318696975708</v>
      </c>
      <c r="MU178" s="40">
        <v>0.63822269439697266</v>
      </c>
      <c r="MV178" s="40">
        <v>0.63583499193191528</v>
      </c>
      <c r="MW178" s="40">
        <v>0.63327866792678833</v>
      </c>
      <c r="MX178" s="40">
        <v>0.63052952289581299</v>
      </c>
      <c r="MY178" s="336" t="s">
        <v>851</v>
      </c>
      <c r="MZ178" s="336" t="s">
        <v>1740</v>
      </c>
      <c r="NA178" s="40">
        <v>0.61251384019851685</v>
      </c>
      <c r="NB178" s="40">
        <v>0.61893385648727417</v>
      </c>
      <c r="NC178" s="40">
        <v>0.62293124198913574</v>
      </c>
      <c r="ND178" s="40">
        <v>0.62514781951904297</v>
      </c>
      <c r="NE178" s="40">
        <v>0.62666177749633789</v>
      </c>
      <c r="NF178" s="40">
        <v>0.62799155712127686</v>
      </c>
      <c r="NG178" s="40">
        <v>0.62525856494903564</v>
      </c>
      <c r="NH178" s="40">
        <v>0.62394607067108154</v>
      </c>
      <c r="NI178" s="40">
        <v>0.62321144342422485</v>
      </c>
      <c r="NJ178" s="40">
        <v>0.62209367752075195</v>
      </c>
      <c r="NK178" s="40">
        <v>0.62005329132080078</v>
      </c>
      <c r="NL178" s="40">
        <v>0.61855524778366089</v>
      </c>
      <c r="NM178" s="40">
        <v>0.61631548404693604</v>
      </c>
      <c r="NN178" s="40">
        <v>0.61364984512329102</v>
      </c>
      <c r="NO178" s="40">
        <v>0.61122149229049683</v>
      </c>
      <c r="NP178" s="40">
        <v>0.6092531681060791</v>
      </c>
      <c r="NQ178" s="40">
        <v>0.60781455039978027</v>
      </c>
      <c r="NR178" s="40">
        <v>0.60670566558837891</v>
      </c>
      <c r="NS178" s="40">
        <v>0.60580992698669434</v>
      </c>
      <c r="NT178" s="40">
        <v>0.60489606857299805</v>
      </c>
      <c r="NU178" s="40">
        <v>0.60380333662033081</v>
      </c>
      <c r="NV178" s="40">
        <v>0.60264110565185547</v>
      </c>
      <c r="NW178" s="40">
        <v>0.60140985250473022</v>
      </c>
      <c r="NX178" s="40">
        <v>0.60003149509429932</v>
      </c>
      <c r="NY178" s="40">
        <v>0.59843999147415161</v>
      </c>
      <c r="NZ178" s="40">
        <v>0.59654492139816284</v>
      </c>
      <c r="OA178" s="40">
        <v>0.59466010332107544</v>
      </c>
      <c r="OB178" s="40">
        <v>0.59255361557006836</v>
      </c>
      <c r="OC178" s="40">
        <v>0.59019196033477783</v>
      </c>
      <c r="OD178" s="40">
        <v>0.58767938613891602</v>
      </c>
      <c r="OE178" s="40">
        <v>0.58494096994400024</v>
      </c>
      <c r="OF178" s="40">
        <v>0.58235591650009155</v>
      </c>
      <c r="OG178" s="40">
        <v>0.57965564727783203</v>
      </c>
      <c r="OH178" s="40">
        <v>0.5768587589263916</v>
      </c>
      <c r="OI178" s="40">
        <v>0.57393598556518555</v>
      </c>
      <c r="OJ178" s="40">
        <v>0.5708128809928894</v>
      </c>
      <c r="OK178" s="336" t="s">
        <v>851</v>
      </c>
      <c r="OL178" s="336" t="s">
        <v>851</v>
      </c>
      <c r="OM178" s="336" t="s">
        <v>1740</v>
      </c>
      <c r="ON178" s="40">
        <v>0.55639755725860596</v>
      </c>
      <c r="OO178" s="40">
        <v>0.56622046232223511</v>
      </c>
      <c r="OP178" s="40">
        <v>0.57410663366317749</v>
      </c>
      <c r="OQ178" s="40">
        <v>0.5806126594543457</v>
      </c>
      <c r="OR178" s="40">
        <v>0.58649122714996338</v>
      </c>
      <c r="OS178" s="40">
        <v>0.59186750650405884</v>
      </c>
      <c r="OT178" s="40">
        <v>0.58997571468353271</v>
      </c>
      <c r="OU178" s="40">
        <v>0.5885583758354187</v>
      </c>
      <c r="OV178" s="40">
        <v>0.58735203742980957</v>
      </c>
      <c r="OW178" s="40">
        <v>0.58619582653045654</v>
      </c>
      <c r="OX178" s="40">
        <v>0.58491224050521851</v>
      </c>
      <c r="OY178" s="40">
        <v>0.58477669954299927</v>
      </c>
      <c r="OZ178" s="40">
        <v>0.58476650714874268</v>
      </c>
      <c r="PA178" s="40">
        <v>0.58466225862503052</v>
      </c>
      <c r="PB178" s="40">
        <v>0.5844690203666687</v>
      </c>
      <c r="PC178" s="40">
        <v>0.58394157886505127</v>
      </c>
      <c r="PD178" s="40">
        <v>0.58317041397094727</v>
      </c>
      <c r="PE178" s="40">
        <v>0.5820581316947937</v>
      </c>
      <c r="PF178" s="40">
        <v>0.58082890510559082</v>
      </c>
      <c r="PG178" s="40">
        <v>0.57976949214935303</v>
      </c>
      <c r="PH178" s="40">
        <v>0.5790092945098877</v>
      </c>
      <c r="PI178" s="40">
        <v>0.57851523160934448</v>
      </c>
      <c r="PJ178" s="40">
        <v>0.57841378450393677</v>
      </c>
      <c r="PK178" s="40">
        <v>0.57843500375747681</v>
      </c>
      <c r="PL178" s="40">
        <v>0.57840502262115479</v>
      </c>
      <c r="PM178" s="40">
        <v>0.57818013429641724</v>
      </c>
      <c r="PN178" s="40">
        <v>0.57789242267608643</v>
      </c>
      <c r="PO178" s="40">
        <v>0.57749152183532715</v>
      </c>
      <c r="PP178" s="40">
        <v>0.57694274187088013</v>
      </c>
      <c r="PQ178" s="40">
        <v>0.57612091302871704</v>
      </c>
      <c r="PR178" s="40">
        <v>0.57502973079681396</v>
      </c>
      <c r="PS178" s="40">
        <v>0.5738987922668457</v>
      </c>
      <c r="PT178" s="40">
        <v>0.57248830795288086</v>
      </c>
      <c r="PU178" s="40">
        <v>0.57094365358352661</v>
      </c>
      <c r="PV178" s="40">
        <v>0.56918752193450928</v>
      </c>
      <c r="PW178" s="40">
        <v>0.56722146272659302</v>
      </c>
      <c r="PX178" s="336" t="s">
        <v>851</v>
      </c>
      <c r="PY178" s="336" t="s">
        <v>851</v>
      </c>
      <c r="PZ178" s="40">
        <v>0.72420000000000007</v>
      </c>
      <c r="QA178" s="40">
        <v>0.74919999999999998</v>
      </c>
      <c r="QB178" s="40">
        <v>0.755</v>
      </c>
      <c r="QC178" s="40">
        <v>0.7742</v>
      </c>
      <c r="QD178" s="40">
        <v>0.75040000000000007</v>
      </c>
      <c r="QE178" s="40">
        <v>0.78159999999999996</v>
      </c>
      <c r="QF178" s="40">
        <v>0.80659999999999998</v>
      </c>
      <c r="QG178" s="40">
        <v>0.80469999999999997</v>
      </c>
      <c r="QH178" s="40">
        <v>0.81030000000000002</v>
      </c>
      <c r="QI178" s="40">
        <v>0.8173999999999999</v>
      </c>
      <c r="QJ178" s="40">
        <v>0.81409999999999993</v>
      </c>
      <c r="QK178" s="40">
        <v>0.81209999999999993</v>
      </c>
      <c r="QL178" s="40">
        <v>0.80830000000000002</v>
      </c>
      <c r="QM178" s="40">
        <v>0.7994</v>
      </c>
      <c r="QN178" s="40">
        <v>0.78680000000000005</v>
      </c>
      <c r="QO178" s="40">
        <v>0.78459999999999996</v>
      </c>
      <c r="QP178" s="40">
        <v>0.80279999999999996</v>
      </c>
      <c r="QQ178" s="40">
        <v>0.8075</v>
      </c>
      <c r="QR178" s="40">
        <v>0.81040000000000001</v>
      </c>
      <c r="QS178" s="336" t="s">
        <v>851</v>
      </c>
      <c r="QT178" s="336" t="s">
        <v>851</v>
      </c>
      <c r="QU178" s="336" t="s">
        <v>851</v>
      </c>
      <c r="QV178" s="336" t="s">
        <v>851</v>
      </c>
      <c r="QW178" s="40">
        <v>3.5848978441208601E-3</v>
      </c>
      <c r="QX178" s="336" t="s">
        <v>851</v>
      </c>
      <c r="QY178" s="336" t="s">
        <v>851</v>
      </c>
      <c r="QZ178" s="336" t="s">
        <v>851</v>
      </c>
      <c r="RA178" s="336" t="s">
        <v>851</v>
      </c>
      <c r="RB178" s="336" t="s">
        <v>851</v>
      </c>
      <c r="RC178" s="336" t="s">
        <v>851</v>
      </c>
      <c r="RD178" s="336" t="s">
        <v>851</v>
      </c>
      <c r="RE178" s="336" t="s">
        <v>851</v>
      </c>
      <c r="RF178" s="40">
        <v>0.41499999999999998</v>
      </c>
      <c r="RG178" s="40">
        <v>2019</v>
      </c>
      <c r="RH178" s="336" t="s">
        <v>840</v>
      </c>
      <c r="RI178" s="336" t="s">
        <v>851</v>
      </c>
      <c r="RJ178" s="40">
        <v>2.2000000000000002E-2</v>
      </c>
      <c r="RK178" s="40">
        <v>2019</v>
      </c>
      <c r="RL178" s="336" t="s">
        <v>840</v>
      </c>
      <c r="RM178" s="336" t="s">
        <v>851</v>
      </c>
      <c r="RN178" s="40">
        <v>7.4999999999999997E-2</v>
      </c>
      <c r="RO178" s="40">
        <v>2019</v>
      </c>
      <c r="RP178" s="336" t="s">
        <v>840</v>
      </c>
      <c r="RQ178" s="336" t="s">
        <v>851</v>
      </c>
      <c r="RR178" s="40">
        <v>0.20600000000000002</v>
      </c>
      <c r="RS178" s="40">
        <v>2019</v>
      </c>
      <c r="RT178" s="336" t="s">
        <v>840</v>
      </c>
      <c r="RU178" s="336" t="s">
        <v>851</v>
      </c>
      <c r="RV178" s="40">
        <v>0.20199999999999999</v>
      </c>
      <c r="RW178" s="40">
        <v>2019</v>
      </c>
      <c r="RX178" s="336" t="s">
        <v>840</v>
      </c>
      <c r="RY178" s="336" t="s">
        <v>851</v>
      </c>
      <c r="RZ178" s="336" t="s">
        <v>838</v>
      </c>
      <c r="SA178" s="40">
        <v>0.21311944723129272</v>
      </c>
      <c r="SB178" s="40">
        <v>0.23318089544773102</v>
      </c>
      <c r="SC178" s="40">
        <v>0.24116829037666321</v>
      </c>
      <c r="SD178" s="40">
        <v>0.21601104736328125</v>
      </c>
      <c r="SE178" s="40">
        <v>0.19771689176559448</v>
      </c>
      <c r="SF178" s="336" t="s">
        <v>851</v>
      </c>
      <c r="SG178" s="336" t="s">
        <v>851</v>
      </c>
      <c r="SH178" s="40">
        <v>0.208619624376297</v>
      </c>
      <c r="SI178" s="40">
        <v>0.21944130957126617</v>
      </c>
      <c r="SJ178" s="40">
        <v>0.22876311838626862</v>
      </c>
      <c r="SK178" s="40">
        <v>0.21403072774410248</v>
      </c>
      <c r="SL178" s="40">
        <v>0.20946888625621796</v>
      </c>
      <c r="SM178" s="336" t="s">
        <v>840</v>
      </c>
      <c r="SN178" s="336" t="s">
        <v>851</v>
      </c>
      <c r="SO178" s="336" t="s">
        <v>851</v>
      </c>
      <c r="SP178" s="40">
        <v>3.907538577914238E-2</v>
      </c>
      <c r="SQ178" s="40">
        <v>3.8139656186103821E-2</v>
      </c>
      <c r="SR178" s="40">
        <v>2.3948445916175842E-2</v>
      </c>
      <c r="SS178" s="40">
        <v>1.2247476261109114E-3</v>
      </c>
      <c r="ST178" s="40">
        <v>-0.11788246035575867</v>
      </c>
      <c r="SU178" s="336" t="s">
        <v>838</v>
      </c>
      <c r="SV178" s="336" t="s">
        <v>851</v>
      </c>
      <c r="SW178" s="336" t="s">
        <v>851</v>
      </c>
      <c r="SX178" s="40">
        <v>4.6317186206579208E-2</v>
      </c>
      <c r="SY178" s="40">
        <v>5.0086550414562225E-2</v>
      </c>
      <c r="SZ178" s="40">
        <v>4.3776795268058777E-2</v>
      </c>
      <c r="TA178" s="40">
        <v>3.1275477260351181E-2</v>
      </c>
      <c r="TB178" s="40">
        <v>2.1800382062792778E-2</v>
      </c>
      <c r="TC178" s="336" t="s">
        <v>840</v>
      </c>
      <c r="TD178" s="336" t="s">
        <v>851</v>
      </c>
      <c r="TE178" s="336" t="s">
        <v>851</v>
      </c>
      <c r="TF178" s="336" t="s">
        <v>851</v>
      </c>
      <c r="TG178" s="40">
        <v>2.8074050322175026E-2</v>
      </c>
      <c r="TH178" s="40">
        <v>2.6923242956399918E-2</v>
      </c>
      <c r="TI178" s="40">
        <v>1.1207538656890392E-2</v>
      </c>
      <c r="TJ178" s="40">
        <v>-1.4553660526871681E-2</v>
      </c>
      <c r="TK178" s="40">
        <v>-0.13197953999042511</v>
      </c>
      <c r="TL178" s="336" t="s">
        <v>838</v>
      </c>
      <c r="TM178" s="336" t="s">
        <v>851</v>
      </c>
      <c r="TN178" s="336" t="s">
        <v>851</v>
      </c>
      <c r="TO178" s="336" t="s">
        <v>851</v>
      </c>
      <c r="TP178" s="40">
        <v>3.5294253379106522E-2</v>
      </c>
      <c r="TQ178" s="40">
        <v>3.9228629320859909E-2</v>
      </c>
      <c r="TR178" s="40">
        <v>3.1632661819458008E-2</v>
      </c>
      <c r="TS178" s="40">
        <v>1.5804138034582138E-2</v>
      </c>
      <c r="TT178" s="40">
        <v>5.6388154625892639E-3</v>
      </c>
      <c r="TU178" s="336" t="s">
        <v>840</v>
      </c>
      <c r="TV178" s="336" t="s">
        <v>851</v>
      </c>
      <c r="TW178" s="40">
        <v>6790</v>
      </c>
      <c r="TX178" s="336" t="s">
        <v>840</v>
      </c>
      <c r="TY178" s="336" t="s">
        <v>851</v>
      </c>
      <c r="TZ178" s="40">
        <v>6608.98974609375</v>
      </c>
      <c r="UA178" s="336" t="s">
        <v>838</v>
      </c>
      <c r="UB178" s="336" t="s">
        <v>851</v>
      </c>
      <c r="UC178" s="40">
        <v>6611.4927644578502</v>
      </c>
      <c r="UD178" s="336" t="s">
        <v>840</v>
      </c>
      <c r="UE178" s="336" t="s">
        <v>851</v>
      </c>
      <c r="UF178" s="336" t="s">
        <v>851</v>
      </c>
      <c r="UG178" s="40">
        <v>0.19675976037979126</v>
      </c>
      <c r="UH178" s="40">
        <v>0.21431107819080353</v>
      </c>
      <c r="UI178" s="40">
        <v>0.21561770141124725</v>
      </c>
      <c r="UJ178" s="40">
        <v>0.2045685350894928</v>
      </c>
      <c r="UK178" s="40">
        <v>0.20562154054641724</v>
      </c>
      <c r="UL178" s="336" t="s">
        <v>838</v>
      </c>
      <c r="UM178" s="336" t="s">
        <v>851</v>
      </c>
      <c r="UN178" s="336" t="s">
        <v>851</v>
      </c>
      <c r="UO178" s="336" t="s">
        <v>851</v>
      </c>
      <c r="UP178" s="40">
        <v>0.19004237651824951</v>
      </c>
      <c r="UQ178" s="40">
        <v>0.20061314105987549</v>
      </c>
      <c r="UR178" s="40">
        <v>0.19935163855552673</v>
      </c>
      <c r="US178" s="40">
        <v>0.1896609365940094</v>
      </c>
      <c r="UT178" s="40">
        <v>0.19401337206363678</v>
      </c>
      <c r="UU178" s="336" t="s">
        <v>840</v>
      </c>
    </row>
    <row r="179" spans="1:567">
      <c r="A179" s="336" t="s">
        <v>426</v>
      </c>
      <c r="B179" s="336" t="s">
        <v>128</v>
      </c>
      <c r="C179" s="336" t="s">
        <v>363</v>
      </c>
      <c r="D179" s="40">
        <v>3.6353845149278641E-2</v>
      </c>
      <c r="E179" s="336" t="s">
        <v>436</v>
      </c>
      <c r="F179" s="40">
        <v>4.6888761222362518E-2</v>
      </c>
      <c r="G179" s="336" t="s">
        <v>1741</v>
      </c>
      <c r="H179" s="40">
        <v>5.517597496509552E-2</v>
      </c>
      <c r="I179" s="336" t="s">
        <v>1447</v>
      </c>
      <c r="J179" s="40">
        <v>4.7949604690074921E-2</v>
      </c>
      <c r="K179" s="336" t="s">
        <v>1803</v>
      </c>
      <c r="L179" s="336" t="s">
        <v>436</v>
      </c>
      <c r="M179" s="40">
        <v>0.41122910380363464</v>
      </c>
      <c r="N179" s="40"/>
      <c r="O179" s="336" t="s">
        <v>1736</v>
      </c>
      <c r="P179" s="40"/>
      <c r="Q179" s="336" t="s">
        <v>1736</v>
      </c>
      <c r="R179" s="40">
        <v>0.5325465202331543</v>
      </c>
      <c r="S179" s="336" t="s">
        <v>436</v>
      </c>
      <c r="T179" s="40">
        <v>0.41122910380363464</v>
      </c>
      <c r="U179" s="336" t="s">
        <v>436</v>
      </c>
      <c r="V179" s="336" t="s">
        <v>851</v>
      </c>
      <c r="W179" s="336" t="s">
        <v>1741</v>
      </c>
      <c r="X179" s="40">
        <v>0.35672587156295776</v>
      </c>
      <c r="Y179" s="40"/>
      <c r="Z179" s="336" t="s">
        <v>1736</v>
      </c>
      <c r="AA179" s="40"/>
      <c r="AB179" s="336" t="s">
        <v>1736</v>
      </c>
      <c r="AC179" s="40">
        <v>0.41664108633995056</v>
      </c>
      <c r="AD179" s="336" t="s">
        <v>1741</v>
      </c>
      <c r="AE179" s="40">
        <v>0.35672587156295776</v>
      </c>
      <c r="AF179" s="336" t="s">
        <v>1741</v>
      </c>
      <c r="AG179" s="336" t="s">
        <v>851</v>
      </c>
      <c r="AH179" s="336" t="s">
        <v>1447</v>
      </c>
      <c r="AI179" s="40">
        <v>0.35653933882713318</v>
      </c>
      <c r="AJ179" s="40"/>
      <c r="AK179" s="336" t="s">
        <v>1736</v>
      </c>
      <c r="AL179" s="40"/>
      <c r="AM179" s="336" t="s">
        <v>1736</v>
      </c>
      <c r="AN179" s="40">
        <v>0.41663980484008789</v>
      </c>
      <c r="AO179" s="336" t="s">
        <v>1447</v>
      </c>
      <c r="AP179" s="40">
        <v>0.35653933882713318</v>
      </c>
      <c r="AQ179" s="336" t="s">
        <v>1447</v>
      </c>
      <c r="AR179" s="336" t="s">
        <v>851</v>
      </c>
      <c r="AS179" s="336" t="s">
        <v>1803</v>
      </c>
      <c r="AT179" s="40">
        <v>0.4969918429851532</v>
      </c>
      <c r="AU179" s="40"/>
      <c r="AV179" s="336" t="s">
        <v>1736</v>
      </c>
      <c r="AW179" s="40"/>
      <c r="AX179" s="336" t="s">
        <v>1736</v>
      </c>
      <c r="AY179" s="40">
        <v>0.64485287666320801</v>
      </c>
      <c r="AZ179" s="336" t="s">
        <v>1803</v>
      </c>
      <c r="BA179" s="40">
        <v>0.4969918429851532</v>
      </c>
      <c r="BB179" s="336" t="s">
        <v>1803</v>
      </c>
      <c r="BC179" s="336" t="s">
        <v>851</v>
      </c>
      <c r="BD179" s="336" t="s">
        <v>436</v>
      </c>
      <c r="BE179" s="40">
        <v>2.764340877532959</v>
      </c>
      <c r="BF179" s="336" t="s">
        <v>827</v>
      </c>
      <c r="BG179" s="40">
        <v>2.9796206951141357</v>
      </c>
      <c r="BH179" s="336" t="s">
        <v>1447</v>
      </c>
      <c r="BI179" s="40">
        <v>3.2185132503509521</v>
      </c>
      <c r="BJ179" s="336" t="s">
        <v>1803</v>
      </c>
      <c r="BK179" s="40">
        <v>2.9513752460479736</v>
      </c>
      <c r="BL179" s="336" t="s">
        <v>851</v>
      </c>
      <c r="BM179" s="40">
        <v>2.4609665870666504</v>
      </c>
      <c r="BN179" s="336" t="s">
        <v>838</v>
      </c>
      <c r="BO179" s="336" t="s">
        <v>851</v>
      </c>
      <c r="BP179" s="336" t="s">
        <v>436</v>
      </c>
      <c r="BQ179" s="40">
        <v>5.9175635688006878E-3</v>
      </c>
      <c r="BR179" s="40">
        <v>4.8005501739680767E-3</v>
      </c>
      <c r="BS179" s="40">
        <v>4.5735309831798077E-3</v>
      </c>
      <c r="BT179" s="40">
        <v>4.5628165826201439E-3</v>
      </c>
      <c r="BU179" s="40">
        <v>4.5628603547811508E-3</v>
      </c>
      <c r="BV179" s="336" t="s">
        <v>851</v>
      </c>
      <c r="BW179" s="336" t="s">
        <v>827</v>
      </c>
      <c r="BX179" s="40">
        <v>6.6379248164594173E-3</v>
      </c>
      <c r="BY179" s="40">
        <v>5.8403648436069489E-3</v>
      </c>
      <c r="BZ179" s="40">
        <v>5.3928005509078503E-3</v>
      </c>
      <c r="CA179" s="40">
        <v>5.0228917971253395E-3</v>
      </c>
      <c r="CB179" s="40">
        <v>5.1706884987652302E-3</v>
      </c>
      <c r="CC179" s="336" t="s">
        <v>851</v>
      </c>
      <c r="CD179" s="336" t="s">
        <v>1447</v>
      </c>
      <c r="CE179" s="40">
        <v>6.0194316320121288E-3</v>
      </c>
      <c r="CF179" s="40">
        <v>5.4640686139464378E-3</v>
      </c>
      <c r="CG179" s="40">
        <v>5.0015337765216827E-3</v>
      </c>
      <c r="CH179" s="40">
        <v>5.1707234233617783E-3</v>
      </c>
      <c r="CI179" s="40">
        <v>5.1707201637327671E-3</v>
      </c>
      <c r="CJ179" s="336" t="s">
        <v>851</v>
      </c>
      <c r="CK179" s="336" t="s">
        <v>1803</v>
      </c>
      <c r="CL179" s="40">
        <v>5.6729544885456562E-3</v>
      </c>
      <c r="CM179" s="40">
        <v>5.3187753073871136E-3</v>
      </c>
      <c r="CN179" s="40">
        <v>5.0968080759048462E-3</v>
      </c>
      <c r="CO179" s="40">
        <v>5.1707238890230656E-3</v>
      </c>
      <c r="CP179" s="40">
        <v>5.1707024686038494E-3</v>
      </c>
      <c r="CQ179" s="336" t="s">
        <v>851</v>
      </c>
      <c r="CR179" s="40">
        <v>7.0112442970275879</v>
      </c>
      <c r="CS179" s="40">
        <v>7.4583048820495605</v>
      </c>
      <c r="CT179" s="40">
        <v>7.7917447090148926</v>
      </c>
      <c r="CU179" s="40">
        <v>8.1144084930419922</v>
      </c>
      <c r="CV179" s="40">
        <v>8.483738899230957</v>
      </c>
      <c r="CW179" s="336" t="s">
        <v>1741</v>
      </c>
      <c r="CX179" s="336" t="s">
        <v>851</v>
      </c>
      <c r="CY179" s="40">
        <v>7.2873039245605469</v>
      </c>
      <c r="CZ179" s="40">
        <v>7.6677751541137695</v>
      </c>
      <c r="DA179" s="40">
        <v>7.9840693473815918</v>
      </c>
      <c r="DB179" s="40">
        <v>8.3316583633422852</v>
      </c>
      <c r="DC179" s="40">
        <v>8.7118587493896484</v>
      </c>
      <c r="DD179" s="336" t="s">
        <v>1447</v>
      </c>
      <c r="DE179" s="336" t="s">
        <v>851</v>
      </c>
      <c r="DF179" s="40">
        <v>8.8639383316040039</v>
      </c>
      <c r="DG179" s="336" t="s">
        <v>1803</v>
      </c>
      <c r="DH179" s="336" t="s">
        <v>851</v>
      </c>
      <c r="DI179" s="336" t="s">
        <v>851</v>
      </c>
      <c r="DJ179" s="336">
        <v>9.4</v>
      </c>
      <c r="DK179" s="336" t="s">
        <v>1738</v>
      </c>
      <c r="DL179" s="336" t="s">
        <v>851</v>
      </c>
      <c r="DM179" s="336" t="s">
        <v>851</v>
      </c>
      <c r="DN179" s="336" t="s">
        <v>436</v>
      </c>
      <c r="DO179" s="40">
        <v>1.348692923784256E-3</v>
      </c>
      <c r="DP179" s="40">
        <v>7.6400600373744965E-3</v>
      </c>
      <c r="DQ179" s="40">
        <v>9.8322881385684013E-3</v>
      </c>
      <c r="DR179" s="40">
        <v>1.2695170938968658E-2</v>
      </c>
      <c r="DS179" s="40">
        <v>3.2324645668268204E-2</v>
      </c>
      <c r="DT179" s="336" t="s">
        <v>851</v>
      </c>
      <c r="DU179" s="336" t="s">
        <v>827</v>
      </c>
      <c r="DV179" s="40">
        <v>1.4553331770002842E-2</v>
      </c>
      <c r="DW179" s="40">
        <v>1.9891040399670601E-2</v>
      </c>
      <c r="DX179" s="40">
        <v>2.1685121580958366E-2</v>
      </c>
      <c r="DY179" s="40">
        <v>2.7663463726639748E-2</v>
      </c>
      <c r="DZ179" s="40">
        <v>2.584175206720829E-2</v>
      </c>
      <c r="EA179" s="336" t="s">
        <v>851</v>
      </c>
      <c r="EB179" s="336" t="s">
        <v>1447</v>
      </c>
      <c r="EC179" s="40">
        <v>1.1748316697776318E-2</v>
      </c>
      <c r="ED179" s="40">
        <v>1.6528042033314705E-2</v>
      </c>
      <c r="EE179" s="40">
        <v>1.3994232751429081E-2</v>
      </c>
      <c r="EF179" s="40">
        <v>1.5815073624253273E-2</v>
      </c>
      <c r="EG179" s="40">
        <v>1.9159888848662376E-2</v>
      </c>
      <c r="EH179" s="336" t="s">
        <v>851</v>
      </c>
      <c r="EI179" s="336" t="s">
        <v>1803</v>
      </c>
      <c r="EJ179" s="40">
        <v>1.5208786353468895E-2</v>
      </c>
      <c r="EK179" s="40">
        <v>1.4984280802309513E-2</v>
      </c>
      <c r="EL179" s="40">
        <v>1.6756448894739151E-2</v>
      </c>
      <c r="EM179" s="40">
        <v>8.8904658332467079E-3</v>
      </c>
      <c r="EN179" s="40">
        <v>3.0911723151803017E-3</v>
      </c>
      <c r="EO179" s="336" t="s">
        <v>851</v>
      </c>
      <c r="EP179" s="336" t="s">
        <v>851</v>
      </c>
      <c r="EQ179" s="336" t="s">
        <v>851</v>
      </c>
      <c r="ER179" s="40">
        <v>0.623</v>
      </c>
      <c r="ES179" s="336" t="s">
        <v>1739</v>
      </c>
      <c r="ET179" s="336" t="s">
        <v>851</v>
      </c>
      <c r="EU179" s="336" t="s">
        <v>851</v>
      </c>
      <c r="EV179" s="40">
        <v>0.75239999999999996</v>
      </c>
      <c r="EW179" s="336" t="s">
        <v>1739</v>
      </c>
      <c r="EX179" s="336" t="s">
        <v>851</v>
      </c>
      <c r="EY179" s="336" t="s">
        <v>851</v>
      </c>
      <c r="EZ179" s="40">
        <v>0.49130000000000001</v>
      </c>
      <c r="FA179" s="336" t="s">
        <v>1739</v>
      </c>
      <c r="FB179" s="336" t="s">
        <v>851</v>
      </c>
      <c r="FC179" s="40">
        <v>1.7272282391786575E-2</v>
      </c>
      <c r="FD179" s="40">
        <v>2.2137084975838661E-2</v>
      </c>
      <c r="FE179" s="40">
        <v>1.4250624924898148E-2</v>
      </c>
      <c r="FF179" s="40">
        <v>-1.6161361709237099E-3</v>
      </c>
      <c r="FG179" s="40">
        <v>3.5885974764823914E-2</v>
      </c>
      <c r="FH179" s="336" t="s">
        <v>838</v>
      </c>
      <c r="FI179" s="336" t="s">
        <v>851</v>
      </c>
      <c r="FJ179" s="40">
        <v>1.4144599437713623E-2</v>
      </c>
      <c r="FK179" s="40">
        <v>2.0977333188056946E-2</v>
      </c>
      <c r="FL179" s="40">
        <v>1.4107520692050457E-2</v>
      </c>
      <c r="FM179" s="40">
        <v>-4.05130535364151E-3</v>
      </c>
      <c r="FN179" s="40">
        <v>-8.085581474006176E-3</v>
      </c>
      <c r="FO179" s="336" t="s">
        <v>840</v>
      </c>
      <c r="FP179" s="336" t="s">
        <v>851</v>
      </c>
      <c r="FQ179" s="40">
        <v>0.27242788672447205</v>
      </c>
      <c r="FR179" s="336" t="s">
        <v>840</v>
      </c>
      <c r="FS179" s="336" t="s">
        <v>851</v>
      </c>
      <c r="FT179" s="336" t="s">
        <v>851</v>
      </c>
      <c r="FU179" s="40">
        <v>1.6027642413973808E-2</v>
      </c>
      <c r="FV179" s="40">
        <v>1.7352264374494553E-2</v>
      </c>
      <c r="FW179" s="40">
        <v>1.8574682995676994E-2</v>
      </c>
      <c r="FX179" s="40">
        <v>2.5461174547672272E-2</v>
      </c>
      <c r="FY179" s="40">
        <v>2.3011757060885429E-2</v>
      </c>
      <c r="FZ179" s="336" t="s">
        <v>840</v>
      </c>
      <c r="GA179" s="336" t="s">
        <v>851</v>
      </c>
      <c r="GB179" s="336" t="s">
        <v>851</v>
      </c>
      <c r="GC179" s="336" t="s">
        <v>851</v>
      </c>
      <c r="GD179" s="336" t="s">
        <v>851</v>
      </c>
      <c r="GE179" s="336" t="s">
        <v>851</v>
      </c>
      <c r="GF179" s="336" t="s">
        <v>851</v>
      </c>
      <c r="GG179" s="336" t="s">
        <v>851</v>
      </c>
      <c r="GH179" s="336" t="s">
        <v>851</v>
      </c>
      <c r="GI179" s="336" t="s">
        <v>851</v>
      </c>
      <c r="GJ179" s="336" t="s">
        <v>851</v>
      </c>
      <c r="GK179" s="40">
        <v>77991757</v>
      </c>
      <c r="GL179" s="40">
        <v>79672869</v>
      </c>
      <c r="GM179" s="40">
        <v>81365260</v>
      </c>
      <c r="GN179" s="40">
        <v>83051970</v>
      </c>
      <c r="GO179" s="40">
        <v>84710544</v>
      </c>
      <c r="GP179" s="40">
        <v>86326251</v>
      </c>
      <c r="GQ179" s="40">
        <v>87888675</v>
      </c>
      <c r="GR179" s="40">
        <v>89405482</v>
      </c>
      <c r="GS179" s="40">
        <v>90901967</v>
      </c>
      <c r="GT179" s="40">
        <v>92414161</v>
      </c>
      <c r="GU179" s="40">
        <v>93966784</v>
      </c>
      <c r="GV179" s="40">
        <v>95570049</v>
      </c>
      <c r="GW179" s="40">
        <v>97212639</v>
      </c>
      <c r="GX179" s="40">
        <v>98871558</v>
      </c>
      <c r="GY179" s="40">
        <v>100513137</v>
      </c>
      <c r="GZ179" s="40">
        <v>102113206</v>
      </c>
      <c r="HA179" s="40">
        <v>103663812</v>
      </c>
      <c r="HB179" s="40">
        <v>105172921</v>
      </c>
      <c r="HC179" s="40">
        <v>106651394</v>
      </c>
      <c r="HD179" s="40">
        <v>108116622</v>
      </c>
      <c r="HE179" s="40">
        <v>109581085</v>
      </c>
      <c r="HF179" s="40">
        <v>111047000</v>
      </c>
      <c r="HG179" s="40">
        <v>112509000</v>
      </c>
      <c r="HH179" s="40">
        <v>113964000</v>
      </c>
      <c r="HI179" s="40">
        <v>115407000</v>
      </c>
      <c r="HJ179" s="40">
        <v>116833000</v>
      </c>
      <c r="HK179" s="40">
        <v>118241000</v>
      </c>
      <c r="HL179" s="40">
        <v>119633000</v>
      </c>
      <c r="HM179" s="40">
        <v>121006000</v>
      </c>
      <c r="HN179" s="40">
        <v>122361000</v>
      </c>
      <c r="HO179" s="40">
        <v>123698000</v>
      </c>
      <c r="HP179" s="40">
        <v>125015000</v>
      </c>
      <c r="HQ179" s="40">
        <v>126312000</v>
      </c>
      <c r="HR179" s="40">
        <v>127584000</v>
      </c>
      <c r="HS179" s="40">
        <v>128827000</v>
      </c>
      <c r="HT179" s="40">
        <v>130040000</v>
      </c>
      <c r="HU179" s="40">
        <v>131219000</v>
      </c>
      <c r="HV179" s="40">
        <v>132366000</v>
      </c>
      <c r="HW179" s="40">
        <v>133481000</v>
      </c>
      <c r="HX179" s="40">
        <v>134564000</v>
      </c>
      <c r="HY179" s="40">
        <v>135619000</v>
      </c>
      <c r="HZ179" s="40">
        <v>136644000</v>
      </c>
      <c r="IA179" s="40">
        <v>137638000</v>
      </c>
      <c r="IB179" s="40">
        <v>138602000</v>
      </c>
      <c r="IC179" s="40">
        <v>139535000</v>
      </c>
      <c r="ID179" s="40">
        <v>140438000</v>
      </c>
      <c r="IE179" s="40">
        <v>141311000</v>
      </c>
      <c r="IF179" s="40">
        <v>142153000</v>
      </c>
      <c r="IG179" s="40">
        <v>142964000</v>
      </c>
      <c r="IH179" s="40">
        <v>143742000</v>
      </c>
      <c r="II179" s="40">
        <v>144488000</v>
      </c>
      <c r="IJ179" s="336" t="s">
        <v>851</v>
      </c>
      <c r="IK179" s="336" t="s">
        <v>851</v>
      </c>
      <c r="IL179" s="336" t="s">
        <v>851</v>
      </c>
      <c r="IM179" s="40">
        <v>1.5071025118231773E-2</v>
      </c>
      <c r="IN179" s="40">
        <v>1.4452775940299034E-2</v>
      </c>
      <c r="IO179" s="40">
        <v>1.3959653675556183E-2</v>
      </c>
      <c r="IP179" s="40">
        <v>1.3644962571561337E-2</v>
      </c>
      <c r="IQ179" s="40">
        <v>1.3454299420118332E-2</v>
      </c>
      <c r="IR179" s="40">
        <v>1.3288757763803005E-2</v>
      </c>
      <c r="IS179" s="40">
        <v>1.3079683296382427E-2</v>
      </c>
      <c r="IT179" s="40">
        <v>1.2849390506744385E-2</v>
      </c>
      <c r="IU179" s="40">
        <v>1.2582401745021343E-2</v>
      </c>
      <c r="IV179" s="40">
        <v>1.2280553579330444E-2</v>
      </c>
      <c r="IW179" s="40">
        <v>1.1979349888861179E-2</v>
      </c>
      <c r="IX179" s="40">
        <v>1.1703808791935444E-2</v>
      </c>
      <c r="IY179" s="40">
        <v>1.1411407962441444E-2</v>
      </c>
      <c r="IZ179" s="40">
        <v>1.113556046038866E-2</v>
      </c>
      <c r="JA179" s="40">
        <v>1.086741965264082E-2</v>
      </c>
      <c r="JB179" s="40">
        <v>1.0590619407594204E-2</v>
      </c>
      <c r="JC179" s="40">
        <v>1.0321306996047497E-2</v>
      </c>
      <c r="JD179" s="40">
        <v>1.0019934736192226E-2</v>
      </c>
      <c r="JE179" s="40">
        <v>9.6954479813575745E-3</v>
      </c>
      <c r="JF179" s="40">
        <v>9.3716764822602272E-3</v>
      </c>
      <c r="JG179" s="40">
        <v>9.0255877003073692E-3</v>
      </c>
      <c r="JH179" s="40">
        <v>8.7031302973628044E-3</v>
      </c>
      <c r="JI179" s="40">
        <v>8.3883330225944519E-3</v>
      </c>
      <c r="JJ179" s="40">
        <v>8.0807767808437347E-3</v>
      </c>
      <c r="JK179" s="40">
        <v>7.8095612116158009E-3</v>
      </c>
      <c r="JL179" s="40">
        <v>7.5295199640095234E-3</v>
      </c>
      <c r="JM179" s="40">
        <v>7.2480463422834873E-3</v>
      </c>
      <c r="JN179" s="40">
        <v>6.9794664159417152E-3</v>
      </c>
      <c r="JO179" s="40">
        <v>6.708949338644743E-3</v>
      </c>
      <c r="JP179" s="40">
        <v>6.4506442286074162E-3</v>
      </c>
      <c r="JQ179" s="40">
        <v>6.1970250681042671E-3</v>
      </c>
      <c r="JR179" s="40">
        <v>5.9408070519566536E-3</v>
      </c>
      <c r="JS179" s="40">
        <v>5.6889080442488194E-3</v>
      </c>
      <c r="JT179" s="40">
        <v>5.4271756671369076E-3</v>
      </c>
      <c r="JU179" s="40">
        <v>5.1764333620667458E-3</v>
      </c>
      <c r="JV179" s="336" t="s">
        <v>1740</v>
      </c>
      <c r="JW179" s="336" t="s">
        <v>851</v>
      </c>
      <c r="JX179" s="336" t="s">
        <v>851</v>
      </c>
      <c r="JY179" s="336" t="s">
        <v>851</v>
      </c>
      <c r="JZ179" s="336" t="s">
        <v>851</v>
      </c>
      <c r="KA179" s="336" t="s">
        <v>1740</v>
      </c>
      <c r="KB179" s="40">
        <v>0.50325283098054907</v>
      </c>
      <c r="KC179" s="40">
        <v>0.50300427887023902</v>
      </c>
      <c r="KD179" s="40">
        <v>0.50278434312954001</v>
      </c>
      <c r="KE179" s="40">
        <v>0.50258342614818508</v>
      </c>
      <c r="KF179" s="40">
        <v>0.50238410149366297</v>
      </c>
      <c r="KG179" s="40">
        <v>0.50217448567880096</v>
      </c>
      <c r="KH179" s="40">
        <v>0.50195598418722298</v>
      </c>
      <c r="KI179" s="40">
        <v>0.50173583016134204</v>
      </c>
      <c r="KJ179" s="40">
        <v>0.50151569218247605</v>
      </c>
      <c r="KK179" s="40">
        <v>0.501297825908947</v>
      </c>
      <c r="KL179" s="40">
        <v>0.50108366164010698</v>
      </c>
      <c r="KM179" s="40">
        <v>0.50087370774941997</v>
      </c>
      <c r="KN179" s="40">
        <v>0.50066743488508003</v>
      </c>
      <c r="KO179" s="40">
        <v>0.50046386539365995</v>
      </c>
      <c r="KP179" s="40">
        <v>0.50026163497620402</v>
      </c>
      <c r="KQ179" s="40">
        <v>0.50005985549022103</v>
      </c>
      <c r="KR179" s="40">
        <v>0.49985839328055098</v>
      </c>
      <c r="KS179" s="40">
        <v>0.49965788560111901</v>
      </c>
      <c r="KT179" s="40">
        <v>0.49945901737935999</v>
      </c>
      <c r="KU179" s="40">
        <v>0.49926258272012197</v>
      </c>
      <c r="KV179" s="40">
        <v>0.49906923877364401</v>
      </c>
      <c r="KW179" s="40">
        <v>0.49887906388923198</v>
      </c>
      <c r="KX179" s="40">
        <v>0.49869213008510399</v>
      </c>
      <c r="KY179" s="40">
        <v>0.49850905567452797</v>
      </c>
      <c r="KZ179" s="40">
        <v>0.49833047635002503</v>
      </c>
      <c r="LA179" s="40">
        <v>0.49815698205524001</v>
      </c>
      <c r="LB179" s="40">
        <v>0.49798870552223695</v>
      </c>
      <c r="LC179" s="40">
        <v>0.49782555531579598</v>
      </c>
      <c r="LD179" s="40">
        <v>0.49766730261811398</v>
      </c>
      <c r="LE179" s="40">
        <v>0.49751348114660504</v>
      </c>
      <c r="LF179" s="40">
        <v>0.497363733900545</v>
      </c>
      <c r="LG179" s="40">
        <v>0.49721798788119997</v>
      </c>
      <c r="LH179" s="40">
        <v>0.49707630095295502</v>
      </c>
      <c r="LI179" s="40">
        <v>0.49693856453203095</v>
      </c>
      <c r="LJ179" s="40">
        <v>0.49680483689064198</v>
      </c>
      <c r="LK179" s="40">
        <v>0.49667495618032298</v>
      </c>
      <c r="LL179" s="336" t="s">
        <v>851</v>
      </c>
      <c r="LM179" s="336" t="s">
        <v>851</v>
      </c>
      <c r="LN179" s="336" t="s">
        <v>1740</v>
      </c>
      <c r="LO179" s="40">
        <v>0.63115900754928589</v>
      </c>
      <c r="LP179" s="40">
        <v>0.63315409421920776</v>
      </c>
      <c r="LQ179" s="40">
        <v>0.63594895601272583</v>
      </c>
      <c r="LR179" s="40">
        <v>0.63914388418197632</v>
      </c>
      <c r="LS179" s="40">
        <v>0.64209121465682983</v>
      </c>
      <c r="LT179" s="40">
        <v>0.64445674419403076</v>
      </c>
      <c r="LU179" s="40">
        <v>0.64749157428741455</v>
      </c>
      <c r="LV179" s="40">
        <v>0.64931696653366089</v>
      </c>
      <c r="LW179" s="40">
        <v>0.65053874254226685</v>
      </c>
      <c r="LX179" s="40">
        <v>0.65207481384277344</v>
      </c>
      <c r="LY179" s="40">
        <v>0.65426719188690186</v>
      </c>
      <c r="LZ179" s="40">
        <v>0.65549176931381226</v>
      </c>
      <c r="MA179" s="40">
        <v>0.65767806768417358</v>
      </c>
      <c r="MB179" s="40">
        <v>0.6602482795715332</v>
      </c>
      <c r="MC179" s="40">
        <v>0.6623188853263855</v>
      </c>
      <c r="MD179" s="40">
        <v>0.66349494457244873</v>
      </c>
      <c r="ME179" s="40">
        <v>0.66423231363296509</v>
      </c>
      <c r="MF179" s="40">
        <v>0.66422826051712036</v>
      </c>
      <c r="MG179" s="40">
        <v>0.66377443075180054</v>
      </c>
      <c r="MH179" s="40">
        <v>0.66338580846786499</v>
      </c>
      <c r="MI179" s="40">
        <v>0.66334205865859985</v>
      </c>
      <c r="MJ179" s="40">
        <v>0.66335666179656982</v>
      </c>
      <c r="MK179" s="40">
        <v>0.66365230083465576</v>
      </c>
      <c r="ML179" s="40">
        <v>0.66416192054748535</v>
      </c>
      <c r="MM179" s="40">
        <v>0.66470229625701904</v>
      </c>
      <c r="MN179" s="40">
        <v>0.66515755653381348</v>
      </c>
      <c r="MO179" s="40">
        <v>0.66550308465957642</v>
      </c>
      <c r="MP179" s="40">
        <v>0.66581177711486816</v>
      </c>
      <c r="MQ179" s="40">
        <v>0.66611593961715698</v>
      </c>
      <c r="MR179" s="40">
        <v>0.66647076606750488</v>
      </c>
      <c r="MS179" s="40">
        <v>0.66686367988586426</v>
      </c>
      <c r="MT179" s="40">
        <v>0.66705352067947388</v>
      </c>
      <c r="MU179" s="40">
        <v>0.66732323169708252</v>
      </c>
      <c r="MV179" s="40">
        <v>0.66758763790130615</v>
      </c>
      <c r="MW179" s="40">
        <v>0.66777282953262329</v>
      </c>
      <c r="MX179" s="40">
        <v>0.66782015562057495</v>
      </c>
      <c r="MY179" s="336" t="s">
        <v>851</v>
      </c>
      <c r="MZ179" s="336" t="s">
        <v>1740</v>
      </c>
      <c r="NA179" s="40">
        <v>0.60404980182647705</v>
      </c>
      <c r="NB179" s="40">
        <v>0.60529279708862305</v>
      </c>
      <c r="NC179" s="40">
        <v>0.60728335380554199</v>
      </c>
      <c r="ND179" s="40">
        <v>0.60965961217880249</v>
      </c>
      <c r="NE179" s="40">
        <v>0.61183112859725952</v>
      </c>
      <c r="NF179" s="40">
        <v>0.61349165439605713</v>
      </c>
      <c r="NG179" s="40">
        <v>0.61590135097503662</v>
      </c>
      <c r="NH179" s="40">
        <v>0.61720395088195801</v>
      </c>
      <c r="NI179" s="40">
        <v>0.61794072389602661</v>
      </c>
      <c r="NJ179" s="40">
        <v>0.61897456645965576</v>
      </c>
      <c r="NK179" s="40">
        <v>0.6205781102180481</v>
      </c>
      <c r="NL179" s="40">
        <v>0.62129884958267212</v>
      </c>
      <c r="NM179" s="40">
        <v>0.62289667129516602</v>
      </c>
      <c r="NN179" s="40">
        <v>0.62484502792358398</v>
      </c>
      <c r="NO179" s="40">
        <v>0.62635970115661621</v>
      </c>
      <c r="NP179" s="40">
        <v>0.62707561254501343</v>
      </c>
      <c r="NQ179" s="40">
        <v>0.62750869989395142</v>
      </c>
      <c r="NR179" s="40">
        <v>0.62728005647659302</v>
      </c>
      <c r="NS179" s="40">
        <v>0.62663030624389648</v>
      </c>
      <c r="NT179" s="40">
        <v>0.62597125768661499</v>
      </c>
      <c r="NU179" s="40">
        <v>0.6255229115486145</v>
      </c>
      <c r="NV179" s="40">
        <v>0.62511527538299561</v>
      </c>
      <c r="NW179" s="40">
        <v>0.62486588954925537</v>
      </c>
      <c r="NX179" s="40">
        <v>0.62477058172225952</v>
      </c>
      <c r="NY179" s="40">
        <v>0.62471389770507813</v>
      </c>
      <c r="NZ179" s="40">
        <v>0.62461751699447632</v>
      </c>
      <c r="OA179" s="40">
        <v>0.62452799081802368</v>
      </c>
      <c r="OB179" s="40">
        <v>0.62443512678146362</v>
      </c>
      <c r="OC179" s="40">
        <v>0.62431275844573975</v>
      </c>
      <c r="OD179" s="40">
        <v>0.62416595220565796</v>
      </c>
      <c r="OE179" s="40">
        <v>0.62392657995223999</v>
      </c>
      <c r="OF179" s="40">
        <v>0.62347590923309326</v>
      </c>
      <c r="OG179" s="40">
        <v>0.62301182746887207</v>
      </c>
      <c r="OH179" s="40">
        <v>0.62244343757629395</v>
      </c>
      <c r="OI179" s="40">
        <v>0.62166935205459595</v>
      </c>
      <c r="OJ179" s="40">
        <v>0.6206328272819519</v>
      </c>
      <c r="OK179" s="336" t="s">
        <v>851</v>
      </c>
      <c r="OL179" s="336" t="s">
        <v>851</v>
      </c>
      <c r="OM179" s="336" t="s">
        <v>1740</v>
      </c>
      <c r="ON179" s="40">
        <v>0.53086316585540771</v>
      </c>
      <c r="OO179" s="40">
        <v>0.53400039672851563</v>
      </c>
      <c r="OP179" s="40">
        <v>0.53782933950424194</v>
      </c>
      <c r="OQ179" s="40">
        <v>0.54195797443389893</v>
      </c>
      <c r="OR179" s="40">
        <v>0.54577893018722534</v>
      </c>
      <c r="OS179" s="40">
        <v>0.54897588491439819</v>
      </c>
      <c r="OT179" s="40">
        <v>0.55263990163803101</v>
      </c>
      <c r="OU179" s="40">
        <v>0.55519115924835205</v>
      </c>
      <c r="OV179" s="40">
        <v>0.55710577964782715</v>
      </c>
      <c r="OW179" s="40">
        <v>0.55913418531417847</v>
      </c>
      <c r="OX179" s="40">
        <v>0.56157934665679932</v>
      </c>
      <c r="OY179" s="40">
        <v>0.5630449652671814</v>
      </c>
      <c r="OZ179" s="40">
        <v>0.56513673067092896</v>
      </c>
      <c r="PA179" s="40">
        <v>0.56759166717529297</v>
      </c>
      <c r="PB179" s="40">
        <v>0.57002639770507813</v>
      </c>
      <c r="PC179" s="40">
        <v>0.57230514287948608</v>
      </c>
      <c r="PD179" s="40">
        <v>0.57475501298904419</v>
      </c>
      <c r="PE179" s="40">
        <v>0.57718187570571899</v>
      </c>
      <c r="PF179" s="40">
        <v>0.57944571971893311</v>
      </c>
      <c r="PG179" s="40">
        <v>0.58143091201782227</v>
      </c>
      <c r="PH179" s="40">
        <v>0.58304369449615479</v>
      </c>
      <c r="PI179" s="40">
        <v>0.58414560556411743</v>
      </c>
      <c r="PJ179" s="40">
        <v>0.58490097522735596</v>
      </c>
      <c r="PK179" s="40">
        <v>0.58544659614562988</v>
      </c>
      <c r="PL179" s="40">
        <v>0.58594423532485962</v>
      </c>
      <c r="PM179" s="40">
        <v>0.58652549982070923</v>
      </c>
      <c r="PN179" s="40">
        <v>0.58712422847747803</v>
      </c>
      <c r="PO179" s="40">
        <v>0.58779549598693848</v>
      </c>
      <c r="PP179" s="40">
        <v>0.58853405714035034</v>
      </c>
      <c r="PQ179" s="40">
        <v>0.5893288254737854</v>
      </c>
      <c r="PR179" s="40">
        <v>0.59013229608535767</v>
      </c>
      <c r="PS179" s="40">
        <v>0.59077495336532593</v>
      </c>
      <c r="PT179" s="40">
        <v>0.59150350093841553</v>
      </c>
      <c r="PU179" s="40">
        <v>0.59225398302078247</v>
      </c>
      <c r="PV179" s="40">
        <v>0.59295821189880371</v>
      </c>
      <c r="PW179" s="40">
        <v>0.59356486797332764</v>
      </c>
      <c r="PX179" s="336" t="s">
        <v>851</v>
      </c>
      <c r="PY179" s="336" t="s">
        <v>851</v>
      </c>
      <c r="PZ179" s="40">
        <v>0.63749999999999996</v>
      </c>
      <c r="QA179" s="40">
        <v>0.63369999999999993</v>
      </c>
      <c r="QB179" s="40">
        <v>0.62990000000000002</v>
      </c>
      <c r="QC179" s="40">
        <v>0.63119999999999998</v>
      </c>
      <c r="QD179" s="40">
        <v>0.63290000000000002</v>
      </c>
      <c r="QE179" s="40">
        <v>0.63470000000000004</v>
      </c>
      <c r="QF179" s="40">
        <v>0.63429999999999997</v>
      </c>
      <c r="QG179" s="40">
        <v>0.63479999999999992</v>
      </c>
      <c r="QH179" s="40">
        <v>0.63939999999999997</v>
      </c>
      <c r="QI179" s="40">
        <v>0.63890000000000002</v>
      </c>
      <c r="QJ179" s="40">
        <v>0.6472</v>
      </c>
      <c r="QK179" s="40">
        <v>0.64290000000000003</v>
      </c>
      <c r="QL179" s="40">
        <v>0.64049999999999996</v>
      </c>
      <c r="QM179" s="40">
        <v>0.64780000000000004</v>
      </c>
      <c r="QN179" s="40">
        <v>0.64159999999999995</v>
      </c>
      <c r="QO179" s="40">
        <v>0.64170000000000005</v>
      </c>
      <c r="QP179" s="40">
        <v>0.61870000000000003</v>
      </c>
      <c r="QQ179" s="40">
        <v>0.61770000000000003</v>
      </c>
      <c r="QR179" s="40">
        <v>0.623</v>
      </c>
      <c r="QS179" s="336" t="s">
        <v>851</v>
      </c>
      <c r="QT179" s="336" t="s">
        <v>851</v>
      </c>
      <c r="QU179" s="336" t="s">
        <v>851</v>
      </c>
      <c r="QV179" s="336" t="s">
        <v>851</v>
      </c>
      <c r="QW179" s="40">
        <v>8.5436161607503891E-3</v>
      </c>
      <c r="QX179" s="336" t="s">
        <v>851</v>
      </c>
      <c r="QY179" s="336" t="s">
        <v>851</v>
      </c>
      <c r="QZ179" s="336" t="s">
        <v>851</v>
      </c>
      <c r="RA179" s="336" t="s">
        <v>851</v>
      </c>
      <c r="RB179" s="336" t="s">
        <v>851</v>
      </c>
      <c r="RC179" s="336" t="s">
        <v>851</v>
      </c>
      <c r="RD179" s="336" t="s">
        <v>851</v>
      </c>
      <c r="RE179" s="336" t="s">
        <v>851</v>
      </c>
      <c r="RF179" s="40">
        <v>0.42299999999999999</v>
      </c>
      <c r="RG179" s="40">
        <v>2018</v>
      </c>
      <c r="RH179" s="336" t="s">
        <v>840</v>
      </c>
      <c r="RI179" s="336" t="s">
        <v>851</v>
      </c>
      <c r="RJ179" s="40">
        <v>2.7000000000000003E-2</v>
      </c>
      <c r="RK179" s="40">
        <v>2018</v>
      </c>
      <c r="RL179" s="336" t="s">
        <v>840</v>
      </c>
      <c r="RM179" s="336" t="s">
        <v>851</v>
      </c>
      <c r="RN179" s="40">
        <v>0.17</v>
      </c>
      <c r="RO179" s="40">
        <v>2018</v>
      </c>
      <c r="RP179" s="336" t="s">
        <v>840</v>
      </c>
      <c r="RQ179" s="336" t="s">
        <v>851</v>
      </c>
      <c r="RR179" s="40">
        <v>0.46899999999999997</v>
      </c>
      <c r="RS179" s="40">
        <v>2018</v>
      </c>
      <c r="RT179" s="336" t="s">
        <v>840</v>
      </c>
      <c r="RU179" s="336" t="s">
        <v>851</v>
      </c>
      <c r="RV179" s="40">
        <v>0.16699999999999998</v>
      </c>
      <c r="RW179" s="40">
        <v>2018</v>
      </c>
      <c r="RX179" s="336" t="s">
        <v>840</v>
      </c>
      <c r="RY179" s="336" t="s">
        <v>851</v>
      </c>
      <c r="RZ179" s="336" t="s">
        <v>838</v>
      </c>
      <c r="SA179" s="40">
        <v>0.20020151138305664</v>
      </c>
      <c r="SB179" s="40">
        <v>0.21006900072097778</v>
      </c>
      <c r="SC179" s="40">
        <v>0.22649213671684265</v>
      </c>
      <c r="SD179" s="40">
        <v>0.25187751650810242</v>
      </c>
      <c r="SE179" s="40">
        <v>0.21421648561954498</v>
      </c>
      <c r="SF179" s="336" t="s">
        <v>851</v>
      </c>
      <c r="SG179" s="336" t="s">
        <v>851</v>
      </c>
      <c r="SH179" s="40">
        <v>0.20746253430843353</v>
      </c>
      <c r="SI179" s="40">
        <v>0.21448493003845215</v>
      </c>
      <c r="SJ179" s="40">
        <v>0.22825364768505096</v>
      </c>
      <c r="SK179" s="40">
        <v>0.25461924076080322</v>
      </c>
      <c r="SL179" s="40">
        <v>0.27155125141143799</v>
      </c>
      <c r="SM179" s="336" t="s">
        <v>840</v>
      </c>
      <c r="SN179" s="336" t="s">
        <v>851</v>
      </c>
      <c r="SO179" s="336" t="s">
        <v>851</v>
      </c>
      <c r="SP179" s="40">
        <v>4.5996803790330887E-2</v>
      </c>
      <c r="SQ179" s="40">
        <v>4.6128407120704651E-2</v>
      </c>
      <c r="SR179" s="40">
        <v>4.4928416609764099E-2</v>
      </c>
      <c r="SS179" s="40">
        <v>3.1262412667274475E-2</v>
      </c>
      <c r="ST179" s="40">
        <v>-0.10062762349843979</v>
      </c>
      <c r="SU179" s="336" t="s">
        <v>838</v>
      </c>
      <c r="SV179" s="336" t="s">
        <v>851</v>
      </c>
      <c r="SW179" s="336" t="s">
        <v>851</v>
      </c>
      <c r="SX179" s="40">
        <v>5.3186532109975815E-2</v>
      </c>
      <c r="SY179" s="40">
        <v>5.6053079664707184E-2</v>
      </c>
      <c r="SZ179" s="40">
        <v>6.206917017698288E-2</v>
      </c>
      <c r="TA179" s="40">
        <v>6.3697829842567444E-2</v>
      </c>
      <c r="TB179" s="40">
        <v>5.9386450797319412E-2</v>
      </c>
      <c r="TC179" s="336" t="s">
        <v>840</v>
      </c>
      <c r="TD179" s="336" t="s">
        <v>851</v>
      </c>
      <c r="TE179" s="336" t="s">
        <v>851</v>
      </c>
      <c r="TF179" s="336" t="s">
        <v>851</v>
      </c>
      <c r="TG179" s="40">
        <v>2.89937574416399E-2</v>
      </c>
      <c r="TH179" s="40">
        <v>3.0226387083530426E-2</v>
      </c>
      <c r="TI179" s="40">
        <v>2.9556151479482651E-2</v>
      </c>
      <c r="TJ179" s="40">
        <v>1.7146039754152298E-2</v>
      </c>
      <c r="TK179" s="40">
        <v>-0.11408122628927231</v>
      </c>
      <c r="TL179" s="336" t="s">
        <v>838</v>
      </c>
      <c r="TM179" s="336" t="s">
        <v>851</v>
      </c>
      <c r="TN179" s="336" t="s">
        <v>851</v>
      </c>
      <c r="TO179" s="336" t="s">
        <v>851</v>
      </c>
      <c r="TP179" s="40">
        <v>3.5776641219854355E-2</v>
      </c>
      <c r="TQ179" s="40">
        <v>3.9788383990526199E-2</v>
      </c>
      <c r="TR179" s="40">
        <v>4.6376146376132965E-2</v>
      </c>
      <c r="TS179" s="40">
        <v>4.9113418906927109E-2</v>
      </c>
      <c r="TT179" s="40">
        <v>4.5741487294435501E-2</v>
      </c>
      <c r="TU179" s="336" t="s">
        <v>840</v>
      </c>
      <c r="TV179" s="336" t="s">
        <v>851</v>
      </c>
      <c r="TW179" s="40">
        <v>3850</v>
      </c>
      <c r="TX179" s="336" t="s">
        <v>840</v>
      </c>
      <c r="TY179" s="336" t="s">
        <v>851</v>
      </c>
      <c r="TZ179" s="40">
        <v>3664.791015625</v>
      </c>
      <c r="UA179" s="336" t="s">
        <v>838</v>
      </c>
      <c r="UB179" s="336" t="s">
        <v>851</v>
      </c>
      <c r="UC179" s="40">
        <v>3664.7906696979398</v>
      </c>
      <c r="UD179" s="336" t="s">
        <v>840</v>
      </c>
      <c r="UE179" s="336" t="s">
        <v>851</v>
      </c>
      <c r="UF179" s="336" t="s">
        <v>851</v>
      </c>
      <c r="UG179" s="40">
        <v>0.21747380495071411</v>
      </c>
      <c r="UH179" s="40">
        <v>0.23220609128475189</v>
      </c>
      <c r="UI179" s="40">
        <v>0.24074277281761169</v>
      </c>
      <c r="UJ179" s="40">
        <v>0.25026136636734009</v>
      </c>
      <c r="UK179" s="40">
        <v>0.2501024603843689</v>
      </c>
      <c r="UL179" s="336" t="s">
        <v>838</v>
      </c>
      <c r="UM179" s="336" t="s">
        <v>851</v>
      </c>
      <c r="UN179" s="336" t="s">
        <v>851</v>
      </c>
      <c r="UO179" s="336" t="s">
        <v>851</v>
      </c>
      <c r="UP179" s="40">
        <v>0.22160713374614716</v>
      </c>
      <c r="UQ179" s="40">
        <v>0.23546226322650909</v>
      </c>
      <c r="UR179" s="40">
        <v>0.24236117303371429</v>
      </c>
      <c r="US179" s="40">
        <v>0.25056794285774231</v>
      </c>
      <c r="UT179" s="40">
        <v>0.26346567273139954</v>
      </c>
      <c r="UU179" s="336" t="s">
        <v>840</v>
      </c>
    </row>
    <row r="180" spans="1:567">
      <c r="A180" s="336" t="s">
        <v>517</v>
      </c>
      <c r="B180" s="336" t="s">
        <v>130</v>
      </c>
      <c r="C180" s="336" t="s">
        <v>364</v>
      </c>
      <c r="D180" s="40">
        <v>3.8932666182518005E-2</v>
      </c>
      <c r="E180" s="336" t="s">
        <v>436</v>
      </c>
      <c r="F180" s="40">
        <v>5.038641020655632E-2</v>
      </c>
      <c r="G180" s="336" t="s">
        <v>1741</v>
      </c>
      <c r="H180" s="40">
        <v>5.1183316856622696E-2</v>
      </c>
      <c r="I180" s="336" t="s">
        <v>1447</v>
      </c>
      <c r="J180" s="40">
        <v>5.0969574600458145E-2</v>
      </c>
      <c r="K180" s="336" t="s">
        <v>1803</v>
      </c>
      <c r="L180" s="336" t="s">
        <v>436</v>
      </c>
      <c r="M180" s="40">
        <v>0.56203269958496094</v>
      </c>
      <c r="N180" s="40">
        <v>0.66960680484771729</v>
      </c>
      <c r="O180" s="336" t="s">
        <v>436</v>
      </c>
      <c r="P180" s="40">
        <v>0.56203269958496094</v>
      </c>
      <c r="Q180" s="336" t="s">
        <v>436</v>
      </c>
      <c r="R180" s="40">
        <v>0.53457933664321899</v>
      </c>
      <c r="S180" s="336" t="s">
        <v>436</v>
      </c>
      <c r="T180" s="40">
        <v>0.44906827807426453</v>
      </c>
      <c r="U180" s="336" t="s">
        <v>436</v>
      </c>
      <c r="V180" s="336" t="s">
        <v>851</v>
      </c>
      <c r="W180" s="336" t="s">
        <v>1741</v>
      </c>
      <c r="X180" s="40">
        <v>0.56311589479446411</v>
      </c>
      <c r="Y180" s="40">
        <v>0.67164218425750732</v>
      </c>
      <c r="Z180" s="336" t="s">
        <v>1741</v>
      </c>
      <c r="AA180" s="40">
        <v>0.56311589479446411</v>
      </c>
      <c r="AB180" s="336" t="s">
        <v>1741</v>
      </c>
      <c r="AC180" s="40">
        <v>0.54142433404922485</v>
      </c>
      <c r="AD180" s="336" t="s">
        <v>1741</v>
      </c>
      <c r="AE180" s="40">
        <v>0.45559608936309814</v>
      </c>
      <c r="AF180" s="336" t="s">
        <v>1741</v>
      </c>
      <c r="AG180" s="336" t="s">
        <v>851</v>
      </c>
      <c r="AH180" s="336" t="s">
        <v>1447</v>
      </c>
      <c r="AI180" s="40">
        <v>0.5597684383392334</v>
      </c>
      <c r="AJ180" s="40">
        <v>0.66310286521911621</v>
      </c>
      <c r="AK180" s="336" t="s">
        <v>1447</v>
      </c>
      <c r="AL180" s="40">
        <v>0.5597684383392334</v>
      </c>
      <c r="AM180" s="336" t="s">
        <v>1447</v>
      </c>
      <c r="AN180" s="40">
        <v>0.54278749227523804</v>
      </c>
      <c r="AO180" s="336" t="s">
        <v>1447</v>
      </c>
      <c r="AP180" s="40">
        <v>0.45532712340354919</v>
      </c>
      <c r="AQ180" s="336" t="s">
        <v>1447</v>
      </c>
      <c r="AR180" s="336" t="s">
        <v>851</v>
      </c>
      <c r="AS180" s="336" t="s">
        <v>1803</v>
      </c>
      <c r="AT180" s="40">
        <v>0.57970792055130005</v>
      </c>
      <c r="AU180" s="40">
        <v>0.67447340488433838</v>
      </c>
      <c r="AV180" s="336" t="s">
        <v>1803</v>
      </c>
      <c r="AW180" s="40">
        <v>0.57970792055130005</v>
      </c>
      <c r="AX180" s="336" t="s">
        <v>1803</v>
      </c>
      <c r="AY180" s="40">
        <v>0.54026424884796143</v>
      </c>
      <c r="AZ180" s="336" t="s">
        <v>1803</v>
      </c>
      <c r="BA180" s="40">
        <v>0.47570690512657166</v>
      </c>
      <c r="BB180" s="336" t="s">
        <v>1803</v>
      </c>
      <c r="BC180" s="336" t="s">
        <v>851</v>
      </c>
      <c r="BD180" s="336" t="s">
        <v>436</v>
      </c>
      <c r="BE180" s="40">
        <v>2.6651654243469238</v>
      </c>
      <c r="BF180" s="336" t="s">
        <v>827</v>
      </c>
      <c r="BG180" s="40">
        <v>2.3257825374603271</v>
      </c>
      <c r="BH180" s="336" t="s">
        <v>1447</v>
      </c>
      <c r="BI180" s="40">
        <v>2.2501125335693359</v>
      </c>
      <c r="BJ180" s="336" t="s">
        <v>1803</v>
      </c>
      <c r="BK180" s="40">
        <v>2.5985469818115234</v>
      </c>
      <c r="BL180" s="336" t="s">
        <v>851</v>
      </c>
      <c r="BM180" s="40">
        <v>2.4177930355072021</v>
      </c>
      <c r="BN180" s="336" t="s">
        <v>838</v>
      </c>
      <c r="BO180" s="336" t="s">
        <v>851</v>
      </c>
      <c r="BP180" s="336" t="s">
        <v>436</v>
      </c>
      <c r="BQ180" s="40">
        <v>4.5460592955350876E-3</v>
      </c>
      <c r="BR180" s="40">
        <v>3.1202083919197321E-3</v>
      </c>
      <c r="BS180" s="40">
        <v>2.7731293812394142E-3</v>
      </c>
      <c r="BT180" s="40">
        <v>2.1308453287929296E-3</v>
      </c>
      <c r="BU180" s="40">
        <v>2.1308911964297295E-3</v>
      </c>
      <c r="BV180" s="336" t="s">
        <v>851</v>
      </c>
      <c r="BW180" s="336" t="s">
        <v>827</v>
      </c>
      <c r="BX180" s="40">
        <v>7.4816811829805374E-3</v>
      </c>
      <c r="BY180" s="40">
        <v>7.0269340649247169E-3</v>
      </c>
      <c r="BZ180" s="40">
        <v>7.1388334035873413E-3</v>
      </c>
      <c r="CA180" s="40">
        <v>7.3198112659156322E-3</v>
      </c>
      <c r="CB180" s="40">
        <v>7.4840020388364792E-3</v>
      </c>
      <c r="CC180" s="336" t="s">
        <v>851</v>
      </c>
      <c r="CD180" s="336" t="s">
        <v>1447</v>
      </c>
      <c r="CE180" s="40">
        <v>7.2235362604260445E-3</v>
      </c>
      <c r="CF180" s="40">
        <v>7.1482495404779911E-3</v>
      </c>
      <c r="CG180" s="40">
        <v>7.3629091493785381E-3</v>
      </c>
      <c r="CH180" s="40">
        <v>7.5547792948782444E-3</v>
      </c>
      <c r="CI180" s="40">
        <v>7.6963719911873341E-3</v>
      </c>
      <c r="CJ180" s="336" t="s">
        <v>851</v>
      </c>
      <c r="CK180" s="336" t="s">
        <v>1803</v>
      </c>
      <c r="CL180" s="40">
        <v>7.1944608353078365E-3</v>
      </c>
      <c r="CM180" s="40">
        <v>7.3249028064310551E-3</v>
      </c>
      <c r="CN180" s="40">
        <v>7.5084264390170574E-3</v>
      </c>
      <c r="CO180" s="40">
        <v>7.6970416121184826E-3</v>
      </c>
      <c r="CP180" s="40">
        <v>7.8413132578134537E-3</v>
      </c>
      <c r="CQ180" s="336" t="s">
        <v>851</v>
      </c>
      <c r="CR180" s="40">
        <v>9.6544361114501953</v>
      </c>
      <c r="CS180" s="40">
        <v>10.304871559143066</v>
      </c>
      <c r="CT180" s="40">
        <v>10.805102348327637</v>
      </c>
      <c r="CU180" s="40">
        <v>11.316709518432617</v>
      </c>
      <c r="CV180" s="40">
        <v>11.854930877685547</v>
      </c>
      <c r="CW180" s="336" t="s">
        <v>1741</v>
      </c>
      <c r="CX180" s="336" t="s">
        <v>851</v>
      </c>
      <c r="CY180" s="40">
        <v>10.066763877868652</v>
      </c>
      <c r="CZ180" s="40">
        <v>10.614513397216797</v>
      </c>
      <c r="DA180" s="40">
        <v>11.108552932739258</v>
      </c>
      <c r="DB180" s="40">
        <v>11.635834693908691</v>
      </c>
      <c r="DC180" s="40">
        <v>12.191333770751953</v>
      </c>
      <c r="DD180" s="336" t="s">
        <v>1447</v>
      </c>
      <c r="DE180" s="336" t="s">
        <v>851</v>
      </c>
      <c r="DF180" s="40">
        <v>12.420889854431152</v>
      </c>
      <c r="DG180" s="336" t="s">
        <v>1803</v>
      </c>
      <c r="DH180" s="336" t="s">
        <v>851</v>
      </c>
      <c r="DI180" s="336" t="s">
        <v>851</v>
      </c>
      <c r="DJ180" s="336">
        <v>12.5</v>
      </c>
      <c r="DK180" s="336" t="s">
        <v>1738</v>
      </c>
      <c r="DL180" s="336" t="s">
        <v>851</v>
      </c>
      <c r="DM180" s="336" t="s">
        <v>851</v>
      </c>
      <c r="DN180" s="336" t="s">
        <v>436</v>
      </c>
      <c r="DO180" s="40">
        <v>2.481936477124691E-2</v>
      </c>
      <c r="DP180" s="40">
        <v>2.503264881670475E-2</v>
      </c>
      <c r="DQ180" s="40">
        <v>1.7595905810594559E-2</v>
      </c>
      <c r="DR180" s="40">
        <v>1.2619415298104286E-2</v>
      </c>
      <c r="DS180" s="40">
        <v>1.6849687322974205E-2</v>
      </c>
      <c r="DT180" s="336" t="s">
        <v>851</v>
      </c>
      <c r="DU180" s="336" t="s">
        <v>827</v>
      </c>
      <c r="DV180" s="40">
        <v>1.7666719853878021E-2</v>
      </c>
      <c r="DW180" s="40">
        <v>1.427071075886488E-2</v>
      </c>
      <c r="DX180" s="40">
        <v>8.6680473759770393E-3</v>
      </c>
      <c r="DY180" s="40">
        <v>8.8401492685079575E-3</v>
      </c>
      <c r="DZ180" s="40">
        <v>9.6555042546242476E-5</v>
      </c>
      <c r="EA180" s="336" t="s">
        <v>851</v>
      </c>
      <c r="EB180" s="336" t="s">
        <v>1447</v>
      </c>
      <c r="EC180" s="40">
        <v>1.2969694100320339E-2</v>
      </c>
      <c r="ED180" s="40">
        <v>1.1766191571950912E-2</v>
      </c>
      <c r="EE180" s="40">
        <v>9.1050146147608757E-3</v>
      </c>
      <c r="EF180" s="40">
        <v>7.8083248808979988E-3</v>
      </c>
      <c r="EG180" s="40">
        <v>2.8642605990171432E-2</v>
      </c>
      <c r="EH180" s="336" t="s">
        <v>851</v>
      </c>
      <c r="EI180" s="336" t="s">
        <v>1803</v>
      </c>
      <c r="EJ180" s="40">
        <v>1.5907211229205132E-2</v>
      </c>
      <c r="EK180" s="40">
        <v>1.2489783577620983E-2</v>
      </c>
      <c r="EL180" s="40">
        <v>1.4914906583726406E-2</v>
      </c>
      <c r="EM180" s="40">
        <v>2.0616885274648666E-2</v>
      </c>
      <c r="EN180" s="40">
        <v>1.9404446706175804E-2</v>
      </c>
      <c r="EO180" s="336" t="s">
        <v>851</v>
      </c>
      <c r="EP180" s="336" t="s">
        <v>851</v>
      </c>
      <c r="EQ180" s="336" t="s">
        <v>851</v>
      </c>
      <c r="ER180" s="40">
        <v>0.70849999999999991</v>
      </c>
      <c r="ES180" s="336" t="s">
        <v>1739</v>
      </c>
      <c r="ET180" s="336" t="s">
        <v>851</v>
      </c>
      <c r="EU180" s="336" t="s">
        <v>851</v>
      </c>
      <c r="EV180" s="40">
        <v>0.78120000000000001</v>
      </c>
      <c r="EW180" s="336" t="s">
        <v>1739</v>
      </c>
      <c r="EX180" s="336" t="s">
        <v>851</v>
      </c>
      <c r="EY180" s="336" t="s">
        <v>851</v>
      </c>
      <c r="EZ180" s="40">
        <v>0.6351</v>
      </c>
      <c r="FA180" s="336" t="s">
        <v>1739</v>
      </c>
      <c r="FB180" s="336" t="s">
        <v>851</v>
      </c>
      <c r="FC180" s="40">
        <v>-2.8995350003242493E-2</v>
      </c>
      <c r="FD180" s="40">
        <v>-2.7308506891131401E-2</v>
      </c>
      <c r="FE180" s="40">
        <v>-1.3180654495954514E-2</v>
      </c>
      <c r="FF180" s="40">
        <v>3.1682401895523071E-3</v>
      </c>
      <c r="FG180" s="40">
        <v>3.5349197685718536E-2</v>
      </c>
      <c r="FH180" s="336" t="s">
        <v>838</v>
      </c>
      <c r="FI180" s="336" t="s">
        <v>851</v>
      </c>
      <c r="FJ180" s="40">
        <v>-3.3770818263292313E-2</v>
      </c>
      <c r="FK180" s="40">
        <v>-3.1594011932611465E-2</v>
      </c>
      <c r="FL180" s="40">
        <v>-2.226753905415535E-2</v>
      </c>
      <c r="FM180" s="40">
        <v>-5.7178335264325142E-3</v>
      </c>
      <c r="FN180" s="40">
        <v>4.9189236015081406E-3</v>
      </c>
      <c r="FO180" s="336" t="s">
        <v>840</v>
      </c>
      <c r="FP180" s="336" t="s">
        <v>851</v>
      </c>
      <c r="FQ180" s="40"/>
      <c r="FR180" s="336" t="s">
        <v>1737</v>
      </c>
      <c r="FS180" s="336" t="s">
        <v>851</v>
      </c>
      <c r="FT180" s="336" t="s">
        <v>851</v>
      </c>
      <c r="FU180" s="40">
        <v>3.3619612455368042E-2</v>
      </c>
      <c r="FV180" s="40">
        <v>3.2592173665761948E-2</v>
      </c>
      <c r="FW180" s="40">
        <v>2.7295945212244987E-2</v>
      </c>
      <c r="FX180" s="40">
        <v>2.9360117390751839E-2</v>
      </c>
      <c r="FY180" s="40">
        <v>2.4164987727999687E-2</v>
      </c>
      <c r="FZ180" s="336" t="s">
        <v>840</v>
      </c>
      <c r="GA180" s="336" t="s">
        <v>851</v>
      </c>
      <c r="GB180" s="336" t="s">
        <v>851</v>
      </c>
      <c r="GC180" s="336" t="s">
        <v>851</v>
      </c>
      <c r="GD180" s="336" t="s">
        <v>851</v>
      </c>
      <c r="GE180" s="336" t="s">
        <v>851</v>
      </c>
      <c r="GF180" s="336" t="s">
        <v>851</v>
      </c>
      <c r="GG180" s="336" t="s">
        <v>851</v>
      </c>
      <c r="GH180" s="336" t="s">
        <v>851</v>
      </c>
      <c r="GI180" s="336" t="s">
        <v>851</v>
      </c>
      <c r="GJ180" s="336" t="s">
        <v>851</v>
      </c>
      <c r="GK180" s="40">
        <v>38258629</v>
      </c>
      <c r="GL180" s="40">
        <v>38248076</v>
      </c>
      <c r="GM180" s="40">
        <v>38230364</v>
      </c>
      <c r="GN180" s="40">
        <v>38204570</v>
      </c>
      <c r="GO180" s="40">
        <v>38182222</v>
      </c>
      <c r="GP180" s="40">
        <v>38165445</v>
      </c>
      <c r="GQ180" s="40">
        <v>38141267</v>
      </c>
      <c r="GR180" s="40">
        <v>38120560</v>
      </c>
      <c r="GS180" s="40">
        <v>38125759</v>
      </c>
      <c r="GT180" s="40">
        <v>38151603</v>
      </c>
      <c r="GU180" s="40">
        <v>38042794</v>
      </c>
      <c r="GV180" s="40">
        <v>38063255</v>
      </c>
      <c r="GW180" s="40">
        <v>38063164</v>
      </c>
      <c r="GX180" s="40">
        <v>38040196</v>
      </c>
      <c r="GY180" s="40">
        <v>38011735</v>
      </c>
      <c r="GZ180" s="40">
        <v>37986412</v>
      </c>
      <c r="HA180" s="40">
        <v>37970087</v>
      </c>
      <c r="HB180" s="40">
        <v>37974826</v>
      </c>
      <c r="HC180" s="40">
        <v>37974750</v>
      </c>
      <c r="HD180" s="40">
        <v>37965475</v>
      </c>
      <c r="HE180" s="40">
        <v>37950802</v>
      </c>
      <c r="HF180" s="40">
        <v>37894000</v>
      </c>
      <c r="HG180" s="40">
        <v>37833000</v>
      </c>
      <c r="HH180" s="40">
        <v>37766000</v>
      </c>
      <c r="HI180" s="40">
        <v>37690000</v>
      </c>
      <c r="HJ180" s="40">
        <v>37603000</v>
      </c>
      <c r="HK180" s="40">
        <v>37504000</v>
      </c>
      <c r="HL180" s="40">
        <v>37393000</v>
      </c>
      <c r="HM180" s="40">
        <v>37268000</v>
      </c>
      <c r="HN180" s="40">
        <v>37132000</v>
      </c>
      <c r="HO180" s="40">
        <v>36984000</v>
      </c>
      <c r="HP180" s="40">
        <v>36826000</v>
      </c>
      <c r="HQ180" s="40">
        <v>36658000</v>
      </c>
      <c r="HR180" s="40">
        <v>36482000</v>
      </c>
      <c r="HS180" s="40">
        <v>36299000</v>
      </c>
      <c r="HT180" s="40">
        <v>36110000</v>
      </c>
      <c r="HU180" s="40">
        <v>35917000</v>
      </c>
      <c r="HV180" s="40">
        <v>35719000</v>
      </c>
      <c r="HW180" s="40">
        <v>35518000</v>
      </c>
      <c r="HX180" s="40">
        <v>35316000</v>
      </c>
      <c r="HY180" s="40">
        <v>35113000</v>
      </c>
      <c r="HZ180" s="40">
        <v>34911000</v>
      </c>
      <c r="IA180" s="40">
        <v>34712000</v>
      </c>
      <c r="IB180" s="40">
        <v>34516000</v>
      </c>
      <c r="IC180" s="40">
        <v>34323000</v>
      </c>
      <c r="ID180" s="40">
        <v>34133000</v>
      </c>
      <c r="IE180" s="40">
        <v>33946000</v>
      </c>
      <c r="IF180" s="40">
        <v>33760000</v>
      </c>
      <c r="IG180" s="40">
        <v>33575000</v>
      </c>
      <c r="IH180" s="40">
        <v>33391000</v>
      </c>
      <c r="II180" s="40">
        <v>33201000</v>
      </c>
      <c r="IJ180" s="336" t="s">
        <v>851</v>
      </c>
      <c r="IK180" s="336" t="s">
        <v>851</v>
      </c>
      <c r="IL180" s="336" t="s">
        <v>851</v>
      </c>
      <c r="IM180" s="40">
        <v>-4.2985132313333452E-4</v>
      </c>
      <c r="IN180" s="40">
        <v>1.2480097939260304E-4</v>
      </c>
      <c r="IO180" s="40">
        <v>-2.0013278572150739E-6</v>
      </c>
      <c r="IP180" s="40">
        <v>-2.4427106836810708E-4</v>
      </c>
      <c r="IQ180" s="40">
        <v>-3.8655742537230253E-4</v>
      </c>
      <c r="IR180" s="40">
        <v>-1.4978484250605106E-3</v>
      </c>
      <c r="IS180" s="40">
        <v>-1.6110505675897002E-3</v>
      </c>
      <c r="IT180" s="40">
        <v>-1.7725107027217746E-3</v>
      </c>
      <c r="IU180" s="40">
        <v>-2.0144197624176741E-3</v>
      </c>
      <c r="IV180" s="40">
        <v>-2.3109728936105967E-3</v>
      </c>
      <c r="IW180" s="40">
        <v>-2.6362405624240637E-3</v>
      </c>
      <c r="IX180" s="40">
        <v>-2.9640728607773781E-3</v>
      </c>
      <c r="IY180" s="40">
        <v>-3.3484715968370438E-3</v>
      </c>
      <c r="IZ180" s="40">
        <v>-3.6559179425239563E-3</v>
      </c>
      <c r="JA180" s="40">
        <v>-3.9937449619174004E-3</v>
      </c>
      <c r="JB180" s="40">
        <v>-4.2812693864107132E-3</v>
      </c>
      <c r="JC180" s="40">
        <v>-4.5724320225417614E-3</v>
      </c>
      <c r="JD180" s="40">
        <v>-4.8126974143087864E-3</v>
      </c>
      <c r="JE180" s="40">
        <v>-5.028795450925827E-3</v>
      </c>
      <c r="JF180" s="40">
        <v>-5.2203573286533356E-3</v>
      </c>
      <c r="JG180" s="40">
        <v>-5.3591141477227211E-3</v>
      </c>
      <c r="JH180" s="40">
        <v>-5.5279610678553581E-3</v>
      </c>
      <c r="JI180" s="40">
        <v>-5.6431498378515244E-3</v>
      </c>
      <c r="JJ180" s="40">
        <v>-5.7034911587834358E-3</v>
      </c>
      <c r="JK180" s="40">
        <v>-5.764686968177557E-3</v>
      </c>
      <c r="JL180" s="40">
        <v>-5.7694665156304836E-3</v>
      </c>
      <c r="JM180" s="40">
        <v>-5.7165171019732952E-3</v>
      </c>
      <c r="JN180" s="40">
        <v>-5.6624640710651875E-3</v>
      </c>
      <c r="JO180" s="40">
        <v>-5.6073013693094254E-3</v>
      </c>
      <c r="JP180" s="40">
        <v>-5.5510252714157104E-3</v>
      </c>
      <c r="JQ180" s="40">
        <v>-5.493631586432457E-3</v>
      </c>
      <c r="JR180" s="40">
        <v>-5.4943570867180824E-3</v>
      </c>
      <c r="JS180" s="40">
        <v>-5.4949275217950344E-3</v>
      </c>
      <c r="JT180" s="40">
        <v>-5.4953396320343018E-3</v>
      </c>
      <c r="JU180" s="40">
        <v>-5.7064066641032696E-3</v>
      </c>
      <c r="JV180" s="336" t="s">
        <v>1740</v>
      </c>
      <c r="JW180" s="336" t="s">
        <v>851</v>
      </c>
      <c r="JX180" s="336" t="s">
        <v>851</v>
      </c>
      <c r="JY180" s="336" t="s">
        <v>851</v>
      </c>
      <c r="JZ180" s="336" t="s">
        <v>851</v>
      </c>
      <c r="KA180" s="336" t="s">
        <v>1740</v>
      </c>
      <c r="KB180" s="40">
        <v>0.48469167490752196</v>
      </c>
      <c r="KC180" s="40">
        <v>0.48477557500657198</v>
      </c>
      <c r="KD180" s="40">
        <v>0.48476620243849999</v>
      </c>
      <c r="KE180" s="40">
        <v>0.48469292620548399</v>
      </c>
      <c r="KF180" s="40">
        <v>0.48460330379425104</v>
      </c>
      <c r="KG180" s="40">
        <v>0.48453178296970101</v>
      </c>
      <c r="KH180" s="40">
        <v>0.48448583220890495</v>
      </c>
      <c r="KI180" s="40">
        <v>0.48445466519557501</v>
      </c>
      <c r="KJ180" s="40">
        <v>0.484434145101171</v>
      </c>
      <c r="KK180" s="40">
        <v>0.48441557771468702</v>
      </c>
      <c r="KL180" s="40">
        <v>0.48439268931814605</v>
      </c>
      <c r="KM180" s="40">
        <v>0.48436720504824499</v>
      </c>
      <c r="KN180" s="40">
        <v>0.48434375542928698</v>
      </c>
      <c r="KO180" s="40">
        <v>0.48432364176284104</v>
      </c>
      <c r="KP180" s="40">
        <v>0.484308078952777</v>
      </c>
      <c r="KQ180" s="40">
        <v>0.48429877601505295</v>
      </c>
      <c r="KR180" s="40">
        <v>0.484296175398923</v>
      </c>
      <c r="KS180" s="40">
        <v>0.48430189188802103</v>
      </c>
      <c r="KT180" s="40">
        <v>0.48431996874836503</v>
      </c>
      <c r="KU180" s="40">
        <v>0.48435568168079302</v>
      </c>
      <c r="KV180" s="40">
        <v>0.48441261896892002</v>
      </c>
      <c r="KW180" s="40">
        <v>0.48449250770938695</v>
      </c>
      <c r="KX180" s="40">
        <v>0.48459488928971195</v>
      </c>
      <c r="KY180" s="40">
        <v>0.48471982496088001</v>
      </c>
      <c r="KZ180" s="40">
        <v>0.48486793836865405</v>
      </c>
      <c r="LA180" s="40">
        <v>0.48503775182574799</v>
      </c>
      <c r="LB180" s="40">
        <v>0.485229122461938</v>
      </c>
      <c r="LC180" s="40">
        <v>0.48544061696796598</v>
      </c>
      <c r="LD180" s="40">
        <v>0.48566889258396001</v>
      </c>
      <c r="LE180" s="40">
        <v>0.48590910572745599</v>
      </c>
      <c r="LF180" s="40">
        <v>0.48615724888668699</v>
      </c>
      <c r="LG180" s="40">
        <v>0.48641133892794797</v>
      </c>
      <c r="LH180" s="40">
        <v>0.486668994574049</v>
      </c>
      <c r="LI180" s="40">
        <v>0.486924332123362</v>
      </c>
      <c r="LJ180" s="40">
        <v>0.48717102634505699</v>
      </c>
      <c r="LK180" s="40">
        <v>0.487403487649474</v>
      </c>
      <c r="LL180" s="336" t="s">
        <v>851</v>
      </c>
      <c r="LM180" s="336" t="s">
        <v>851</v>
      </c>
      <c r="LN180" s="336" t="s">
        <v>1740</v>
      </c>
      <c r="LO180" s="40">
        <v>0.69424223899841309</v>
      </c>
      <c r="LP180" s="40">
        <v>0.68877130746841431</v>
      </c>
      <c r="LQ180" s="40">
        <v>0.68189424276351929</v>
      </c>
      <c r="LR180" s="40">
        <v>0.67429906129837036</v>
      </c>
      <c r="LS180" s="40">
        <v>0.6669771671295166</v>
      </c>
      <c r="LT180" s="40">
        <v>0.66042846441268921</v>
      </c>
      <c r="LU180" s="40">
        <v>0.653797447681427</v>
      </c>
      <c r="LV180" s="40">
        <v>0.64827001094818115</v>
      </c>
      <c r="LW180" s="40">
        <v>0.64372718334197998</v>
      </c>
      <c r="LX180" s="40">
        <v>0.63982486724853516</v>
      </c>
      <c r="LY180" s="40">
        <v>0.63641196489334106</v>
      </c>
      <c r="LZ180" s="40">
        <v>0.63382571935653687</v>
      </c>
      <c r="MA180" s="40">
        <v>0.63174927234649658</v>
      </c>
      <c r="MB180" s="40">
        <v>0.63016527891159058</v>
      </c>
      <c r="MC180" s="40">
        <v>0.62902617454528809</v>
      </c>
      <c r="MD180" s="40">
        <v>0.62832576036453247</v>
      </c>
      <c r="ME180" s="40">
        <v>0.62787163257598877</v>
      </c>
      <c r="MF180" s="40">
        <v>0.627857506275177</v>
      </c>
      <c r="MG180" s="40">
        <v>0.62795352935791016</v>
      </c>
      <c r="MH180" s="40">
        <v>0.62778586149215698</v>
      </c>
      <c r="MI180" s="40">
        <v>0.62705624103546143</v>
      </c>
      <c r="MJ180" s="40">
        <v>0.62594312429428101</v>
      </c>
      <c r="MK180" s="40">
        <v>0.62431758642196655</v>
      </c>
      <c r="ML180" s="40">
        <v>0.62205076217651367</v>
      </c>
      <c r="MM180" s="40">
        <v>0.61923772096633911</v>
      </c>
      <c r="MN180" s="40">
        <v>0.61586874723434448</v>
      </c>
      <c r="MO180" s="40">
        <v>0.61198478937149048</v>
      </c>
      <c r="MP180" s="40">
        <v>0.60768610239028931</v>
      </c>
      <c r="MQ180" s="40">
        <v>0.60296672582626343</v>
      </c>
      <c r="MR180" s="40">
        <v>0.59779155254364014</v>
      </c>
      <c r="MS180" s="40">
        <v>0.59203702211380005</v>
      </c>
      <c r="MT180" s="40">
        <v>0.58578330278396606</v>
      </c>
      <c r="MU180" s="40">
        <v>0.57926541566848755</v>
      </c>
      <c r="MV180" s="40">
        <v>0.57259863615036011</v>
      </c>
      <c r="MW180" s="40">
        <v>0.56608068943023682</v>
      </c>
      <c r="MX180" s="40">
        <v>0.55992287397384644</v>
      </c>
      <c r="MY180" s="336" t="s">
        <v>851</v>
      </c>
      <c r="MZ180" s="336" t="s">
        <v>1740</v>
      </c>
      <c r="NA180" s="40">
        <v>0.624534010887146</v>
      </c>
      <c r="NB180" s="40">
        <v>0.61770570278167725</v>
      </c>
      <c r="NC180" s="40">
        <v>0.60967284440994263</v>
      </c>
      <c r="ND180" s="40">
        <v>0.60134124755859375</v>
      </c>
      <c r="NE180" s="40">
        <v>0.59403359889984131</v>
      </c>
      <c r="NF180" s="40">
        <v>0.58842039108276367</v>
      </c>
      <c r="NG180" s="40">
        <v>0.58375996351242065</v>
      </c>
      <c r="NH180" s="40">
        <v>0.58102715015411377</v>
      </c>
      <c r="NI180" s="40">
        <v>0.57962191104888916</v>
      </c>
      <c r="NJ180" s="40">
        <v>0.57864153385162354</v>
      </c>
      <c r="NK180" s="40">
        <v>0.57745391130447388</v>
      </c>
      <c r="NL180" s="40">
        <v>0.57663184404373169</v>
      </c>
      <c r="NM180" s="40">
        <v>0.57569599151611328</v>
      </c>
      <c r="NN180" s="40">
        <v>0.57470214366912842</v>
      </c>
      <c r="NO180" s="40">
        <v>0.57357537746429443</v>
      </c>
      <c r="NP180" s="40">
        <v>0.57235562801361084</v>
      </c>
      <c r="NQ180" s="40">
        <v>0.57092815637588501</v>
      </c>
      <c r="NR180" s="40">
        <v>0.56939822435379028</v>
      </c>
      <c r="NS180" s="40">
        <v>0.56751275062561035</v>
      </c>
      <c r="NT180" s="40">
        <v>0.56516706943511963</v>
      </c>
      <c r="NU180" s="40">
        <v>0.56219881772994995</v>
      </c>
      <c r="NV180" s="40">
        <v>0.55889970064163208</v>
      </c>
      <c r="NW180" s="40">
        <v>0.55502671003341675</v>
      </c>
      <c r="NX180" s="40">
        <v>0.55059409141540527</v>
      </c>
      <c r="NY180" s="40">
        <v>0.54556006193161011</v>
      </c>
      <c r="NZ180" s="40">
        <v>0.53994244337081909</v>
      </c>
      <c r="OA180" s="40">
        <v>0.53398644924163818</v>
      </c>
      <c r="OB180" s="40">
        <v>0.52754092216491699</v>
      </c>
      <c r="OC180" s="40">
        <v>0.52094680070877075</v>
      </c>
      <c r="OD180" s="40">
        <v>0.51446551084518433</v>
      </c>
      <c r="OE180" s="40">
        <v>0.50824713706970215</v>
      </c>
      <c r="OF180" s="40">
        <v>0.50241559743881226</v>
      </c>
      <c r="OG180" s="40">
        <v>0.49718600511550903</v>
      </c>
      <c r="OH180" s="40">
        <v>0.49230080842971802</v>
      </c>
      <c r="OI180" s="40">
        <v>0.48767632246017456</v>
      </c>
      <c r="OJ180" s="40">
        <v>0.48317822813987732</v>
      </c>
      <c r="OK180" s="336" t="s">
        <v>851</v>
      </c>
      <c r="OL180" s="336" t="s">
        <v>851</v>
      </c>
      <c r="OM180" s="336" t="s">
        <v>1740</v>
      </c>
      <c r="ON180" s="40">
        <v>0.64170253276824951</v>
      </c>
      <c r="OO180" s="40">
        <v>0.63832026720046997</v>
      </c>
      <c r="OP180" s="40">
        <v>0.63338130712509155</v>
      </c>
      <c r="OQ180" s="40">
        <v>0.62736183404922485</v>
      </c>
      <c r="OR180" s="40">
        <v>0.62097585201263428</v>
      </c>
      <c r="OS180" s="40">
        <v>0.61459547281265259</v>
      </c>
      <c r="OT180" s="40">
        <v>0.60735207796096802</v>
      </c>
      <c r="OU180" s="40">
        <v>0.60034888982772827</v>
      </c>
      <c r="OV180" s="40">
        <v>0.59392046928405762</v>
      </c>
      <c r="OW180" s="40">
        <v>0.58835232257843018</v>
      </c>
      <c r="OX180" s="40">
        <v>0.58391618728637695</v>
      </c>
      <c r="OY180" s="40">
        <v>0.5808447003364563</v>
      </c>
      <c r="OZ180" s="40">
        <v>0.57898539304733276</v>
      </c>
      <c r="PA180" s="40">
        <v>0.5780562162399292</v>
      </c>
      <c r="PB180" s="40">
        <v>0.57750725746154785</v>
      </c>
      <c r="PC180" s="40">
        <v>0.57708740234375</v>
      </c>
      <c r="PD180" s="40">
        <v>0.57665777206420898</v>
      </c>
      <c r="PE180" s="40">
        <v>0.57643622159957886</v>
      </c>
      <c r="PF180" s="40">
        <v>0.57620197534561157</v>
      </c>
      <c r="PG180" s="40">
        <v>0.57582855224609375</v>
      </c>
      <c r="PH180" s="40">
        <v>0.57524234056472778</v>
      </c>
      <c r="PI180" s="40">
        <v>0.5744633674621582</v>
      </c>
      <c r="PJ180" s="40">
        <v>0.5734483003616333</v>
      </c>
      <c r="PK180" s="40">
        <v>0.57196348905563354</v>
      </c>
      <c r="PL180" s="40">
        <v>0.57002490758895874</v>
      </c>
      <c r="PM180" s="40">
        <v>0.56745362281799316</v>
      </c>
      <c r="PN180" s="40">
        <v>0.56429207324981689</v>
      </c>
      <c r="PO180" s="40">
        <v>0.56072825193405151</v>
      </c>
      <c r="PP180" s="40">
        <v>0.5566403865814209</v>
      </c>
      <c r="PQ180" s="40">
        <v>0.55207878351211548</v>
      </c>
      <c r="PR180" s="40">
        <v>0.54691940546035767</v>
      </c>
      <c r="PS180" s="40">
        <v>0.54115360975265503</v>
      </c>
      <c r="PT180" s="40">
        <v>0.53507107496261597</v>
      </c>
      <c r="PU180" s="40">
        <v>0.528786301612854</v>
      </c>
      <c r="PV180" s="40">
        <v>0.52250605821609497</v>
      </c>
      <c r="PW180" s="40">
        <v>0.51652055978775024</v>
      </c>
      <c r="PX180" s="336" t="s">
        <v>851</v>
      </c>
      <c r="PY180" s="336" t="s">
        <v>851</v>
      </c>
      <c r="PZ180" s="40">
        <v>0.6542</v>
      </c>
      <c r="QA180" s="40">
        <v>0.64469999999999994</v>
      </c>
      <c r="QB180" s="40">
        <v>0.64040000000000008</v>
      </c>
      <c r="QC180" s="40">
        <v>0.63670000000000004</v>
      </c>
      <c r="QD180" s="40">
        <v>0.64269999999999994</v>
      </c>
      <c r="QE180" s="40">
        <v>0.63350000000000006</v>
      </c>
      <c r="QF180" s="40">
        <v>0.63180000000000003</v>
      </c>
      <c r="QG180" s="40">
        <v>0.63850000000000007</v>
      </c>
      <c r="QH180" s="40">
        <v>0.64680000000000004</v>
      </c>
      <c r="QI180" s="40">
        <v>0.65579999999999994</v>
      </c>
      <c r="QJ180" s="40">
        <v>0.65980000000000005</v>
      </c>
      <c r="QK180" s="40">
        <v>0.66709999999999992</v>
      </c>
      <c r="QL180" s="40">
        <v>0.67209999999999992</v>
      </c>
      <c r="QM180" s="40">
        <v>0.68079999999999996</v>
      </c>
      <c r="QN180" s="40">
        <v>0.68379999999999996</v>
      </c>
      <c r="QO180" s="40">
        <v>0.69099999999999995</v>
      </c>
      <c r="QP180" s="40">
        <v>0.6984999999999999</v>
      </c>
      <c r="QQ180" s="40">
        <v>0.70409999999999995</v>
      </c>
      <c r="QR180" s="40">
        <v>0.70849999999999991</v>
      </c>
      <c r="QS180" s="336" t="s">
        <v>851</v>
      </c>
      <c r="QT180" s="336" t="s">
        <v>851</v>
      </c>
      <c r="QU180" s="336" t="s">
        <v>851</v>
      </c>
      <c r="QV180" s="336" t="s">
        <v>851</v>
      </c>
      <c r="QW180" s="40">
        <v>6.2296674586832523E-3</v>
      </c>
      <c r="QX180" s="336" t="s">
        <v>851</v>
      </c>
      <c r="QY180" s="336" t="s">
        <v>851</v>
      </c>
      <c r="QZ180" s="336" t="s">
        <v>851</v>
      </c>
      <c r="RA180" s="336" t="s">
        <v>851</v>
      </c>
      <c r="RB180" s="336" t="s">
        <v>851</v>
      </c>
      <c r="RC180" s="336" t="s">
        <v>851</v>
      </c>
      <c r="RD180" s="336" t="s">
        <v>851</v>
      </c>
      <c r="RE180" s="336" t="s">
        <v>851</v>
      </c>
      <c r="RF180" s="40">
        <v>0.30199999999999999</v>
      </c>
      <c r="RG180" s="40">
        <v>2018</v>
      </c>
      <c r="RH180" s="336" t="s">
        <v>840</v>
      </c>
      <c r="RI180" s="336" t="s">
        <v>851</v>
      </c>
      <c r="RJ180" s="40">
        <v>2E-3</v>
      </c>
      <c r="RK180" s="40">
        <v>2018</v>
      </c>
      <c r="RL180" s="336" t="s">
        <v>840</v>
      </c>
      <c r="RM180" s="336" t="s">
        <v>851</v>
      </c>
      <c r="RN180" s="40">
        <v>4.0000000000000001E-3</v>
      </c>
      <c r="RO180" s="40">
        <v>2018</v>
      </c>
      <c r="RP180" s="336" t="s">
        <v>840</v>
      </c>
      <c r="RQ180" s="336" t="s">
        <v>851</v>
      </c>
      <c r="RR180" s="40">
        <v>1.1000000000000001E-2</v>
      </c>
      <c r="RS180" s="40">
        <v>2018</v>
      </c>
      <c r="RT180" s="336" t="s">
        <v>840</v>
      </c>
      <c r="RU180" s="336" t="s">
        <v>851</v>
      </c>
      <c r="RV180" s="40">
        <v>0.154</v>
      </c>
      <c r="RW180" s="40">
        <v>2018</v>
      </c>
      <c r="RX180" s="336" t="s">
        <v>840</v>
      </c>
      <c r="RY180" s="336" t="s">
        <v>851</v>
      </c>
      <c r="RZ180" s="336" t="s">
        <v>838</v>
      </c>
      <c r="SA180" s="40">
        <v>0.19564774632453918</v>
      </c>
      <c r="SB180" s="40">
        <v>0.20335009694099426</v>
      </c>
      <c r="SC180" s="40">
        <v>0.20110346376895905</v>
      </c>
      <c r="SD180" s="40">
        <v>0.19372296333312988</v>
      </c>
      <c r="SE180" s="40">
        <v>0.18631961941719055</v>
      </c>
      <c r="SF180" s="336" t="s">
        <v>851</v>
      </c>
      <c r="SG180" s="336" t="s">
        <v>851</v>
      </c>
      <c r="SH180" s="40">
        <v>0.19861310720443726</v>
      </c>
      <c r="SI180" s="40">
        <v>0.19880674779415131</v>
      </c>
      <c r="SJ180" s="40">
        <v>0.19189761579036713</v>
      </c>
      <c r="SK180" s="40">
        <v>0.18461473286151886</v>
      </c>
      <c r="SL180" s="40">
        <v>0.18518204987049103</v>
      </c>
      <c r="SM180" s="336" t="s">
        <v>840</v>
      </c>
      <c r="SN180" s="336" t="s">
        <v>851</v>
      </c>
      <c r="SO180" s="336" t="s">
        <v>851</v>
      </c>
      <c r="SP180" s="40">
        <v>3.3930514007806778E-2</v>
      </c>
      <c r="SQ180" s="40">
        <v>3.523123636841774E-2</v>
      </c>
      <c r="SR180" s="40">
        <v>2.9493715614080429E-2</v>
      </c>
      <c r="SS180" s="40">
        <v>2.9876619577407837E-2</v>
      </c>
      <c r="ST180" s="40">
        <v>-2.7238078415393829E-2</v>
      </c>
      <c r="SU180" s="336" t="s">
        <v>838</v>
      </c>
      <c r="SV180" s="336" t="s">
        <v>851</v>
      </c>
      <c r="SW180" s="336" t="s">
        <v>851</v>
      </c>
      <c r="SX180" s="40">
        <v>3.7424921989440918E-2</v>
      </c>
      <c r="SY180" s="40">
        <v>3.9214961230754852E-2</v>
      </c>
      <c r="SZ180" s="40">
        <v>3.5694807767868042E-2</v>
      </c>
      <c r="TA180" s="40">
        <v>4.323238879442215E-2</v>
      </c>
      <c r="TB180" s="40">
        <v>4.4408384710550308E-2</v>
      </c>
      <c r="TC180" s="336" t="s">
        <v>840</v>
      </c>
      <c r="TD180" s="336" t="s">
        <v>851</v>
      </c>
      <c r="TE180" s="336" t="s">
        <v>851</v>
      </c>
      <c r="TF180" s="336" t="s">
        <v>851</v>
      </c>
      <c r="TG180" s="40">
        <v>3.4330882132053375E-2</v>
      </c>
      <c r="TH180" s="40">
        <v>3.560899943113327E-2</v>
      </c>
      <c r="TI180" s="40">
        <v>2.9664106667041779E-2</v>
      </c>
      <c r="TJ180" s="40">
        <v>3.0126610770821571E-2</v>
      </c>
      <c r="TK180" s="40">
        <v>-2.6851581409573555E-2</v>
      </c>
      <c r="TL180" s="336" t="s">
        <v>838</v>
      </c>
      <c r="TM180" s="336" t="s">
        <v>851</v>
      </c>
      <c r="TN180" s="336" t="s">
        <v>851</v>
      </c>
      <c r="TO180" s="336" t="s">
        <v>851</v>
      </c>
      <c r="TP180" s="40">
        <v>3.8331683725118637E-2</v>
      </c>
      <c r="TQ180" s="40">
        <v>3.9594486355781555E-2</v>
      </c>
      <c r="TR180" s="40">
        <v>3.6183867603540421E-2</v>
      </c>
      <c r="TS180" s="40">
        <v>4.3475937098264694E-2</v>
      </c>
      <c r="TT180" s="40">
        <v>4.4652655720710754E-2</v>
      </c>
      <c r="TU180" s="336" t="s">
        <v>840</v>
      </c>
      <c r="TV180" s="336" t="s">
        <v>851</v>
      </c>
      <c r="TW180" s="40">
        <v>15350</v>
      </c>
      <c r="TX180" s="336" t="s">
        <v>840</v>
      </c>
      <c r="TY180" s="336" t="s">
        <v>851</v>
      </c>
      <c r="TZ180" s="40">
        <v>15011.3828125</v>
      </c>
      <c r="UA180" s="336" t="s">
        <v>838</v>
      </c>
      <c r="UB180" s="336" t="s">
        <v>851</v>
      </c>
      <c r="UC180" s="40">
        <v>14987.4233971431</v>
      </c>
      <c r="UD180" s="336" t="s">
        <v>840</v>
      </c>
      <c r="UE180" s="336" t="s">
        <v>851</v>
      </c>
      <c r="UF180" s="336" t="s">
        <v>851</v>
      </c>
      <c r="UG180" s="40">
        <v>0.16665239632129669</v>
      </c>
      <c r="UH180" s="40">
        <v>0.17604158818721771</v>
      </c>
      <c r="UI180" s="40">
        <v>0.18792280554771423</v>
      </c>
      <c r="UJ180" s="40">
        <v>0.19689120352268219</v>
      </c>
      <c r="UK180" s="40">
        <v>0.22166880965232849</v>
      </c>
      <c r="UL180" s="336" t="s">
        <v>838</v>
      </c>
      <c r="UM180" s="336" t="s">
        <v>851</v>
      </c>
      <c r="UN180" s="336" t="s">
        <v>851</v>
      </c>
      <c r="UO180" s="336" t="s">
        <v>851</v>
      </c>
      <c r="UP180" s="40">
        <v>0.16484227776527405</v>
      </c>
      <c r="UQ180" s="40">
        <v>0.16721272468566895</v>
      </c>
      <c r="UR180" s="40">
        <v>0.16963008046150208</v>
      </c>
      <c r="US180" s="40">
        <v>0.17889690399169922</v>
      </c>
      <c r="UT180" s="40">
        <v>0.19010096788406372</v>
      </c>
      <c r="UU180" s="336" t="s">
        <v>840</v>
      </c>
    </row>
    <row r="181" spans="1:567">
      <c r="A181" s="336" t="s">
        <v>517</v>
      </c>
      <c r="B181" s="336" t="s">
        <v>131</v>
      </c>
      <c r="C181" s="336" t="s">
        <v>365</v>
      </c>
      <c r="D181" s="40">
        <v>3.9810121059417725E-2</v>
      </c>
      <c r="E181" s="336" t="s">
        <v>436</v>
      </c>
      <c r="F181" s="40">
        <v>3.4286227077245712E-2</v>
      </c>
      <c r="G181" s="336" t="s">
        <v>1741</v>
      </c>
      <c r="H181" s="40">
        <v>3.3457238227128983E-2</v>
      </c>
      <c r="I181" s="336" t="s">
        <v>1447</v>
      </c>
      <c r="J181" s="40">
        <v>3.3121172338724136E-2</v>
      </c>
      <c r="K181" s="336" t="s">
        <v>1803</v>
      </c>
      <c r="L181" s="336" t="s">
        <v>436</v>
      </c>
      <c r="M181" s="40">
        <v>0.6663469672203064</v>
      </c>
      <c r="N181" s="40">
        <v>0.70627206563949585</v>
      </c>
      <c r="O181" s="336" t="s">
        <v>436</v>
      </c>
      <c r="P181" s="40">
        <v>0.6663469672203064</v>
      </c>
      <c r="Q181" s="336" t="s">
        <v>436</v>
      </c>
      <c r="R181" s="40">
        <v>0.75416254997253418</v>
      </c>
      <c r="S181" s="336" t="s">
        <v>436</v>
      </c>
      <c r="T181" s="40">
        <v>0.60495990514755249</v>
      </c>
      <c r="U181" s="336" t="s">
        <v>436</v>
      </c>
      <c r="V181" s="336" t="s">
        <v>851</v>
      </c>
      <c r="W181" s="336" t="s">
        <v>1741</v>
      </c>
      <c r="X181" s="40">
        <v>0.5807642936706543</v>
      </c>
      <c r="Y181" s="40">
        <v>0.63586717844009399</v>
      </c>
      <c r="Z181" s="336" t="s">
        <v>1741</v>
      </c>
      <c r="AA181" s="40">
        <v>0.5807642936706543</v>
      </c>
      <c r="AB181" s="336" t="s">
        <v>1741</v>
      </c>
      <c r="AC181" s="40">
        <v>0.6285439133644104</v>
      </c>
      <c r="AD181" s="336" t="s">
        <v>1741</v>
      </c>
      <c r="AE181" s="40">
        <v>0.52768802642822266</v>
      </c>
      <c r="AF181" s="336" t="s">
        <v>1741</v>
      </c>
      <c r="AG181" s="336" t="s">
        <v>851</v>
      </c>
      <c r="AH181" s="336" t="s">
        <v>1447</v>
      </c>
      <c r="AI181" s="40">
        <v>0.58114272356033325</v>
      </c>
      <c r="AJ181" s="40">
        <v>0.63167816400527954</v>
      </c>
      <c r="AK181" s="336" t="s">
        <v>1447</v>
      </c>
      <c r="AL181" s="40">
        <v>0.58114272356033325</v>
      </c>
      <c r="AM181" s="336" t="s">
        <v>1447</v>
      </c>
      <c r="AN181" s="40">
        <v>0.62940484285354614</v>
      </c>
      <c r="AO181" s="336" t="s">
        <v>1447</v>
      </c>
      <c r="AP181" s="40">
        <v>0.53383839130401611</v>
      </c>
      <c r="AQ181" s="336" t="s">
        <v>1447</v>
      </c>
      <c r="AR181" s="336" t="s">
        <v>851</v>
      </c>
      <c r="AS181" s="336" t="s">
        <v>1803</v>
      </c>
      <c r="AT181" s="40">
        <v>0.58629155158996582</v>
      </c>
      <c r="AU181" s="40">
        <v>0.63565051555633545</v>
      </c>
      <c r="AV181" s="336" t="s">
        <v>1803</v>
      </c>
      <c r="AW181" s="40">
        <v>0.58629155158996582</v>
      </c>
      <c r="AX181" s="336" t="s">
        <v>1803</v>
      </c>
      <c r="AY181" s="40">
        <v>0.62948018312454224</v>
      </c>
      <c r="AZ181" s="336" t="s">
        <v>1803</v>
      </c>
      <c r="BA181" s="40">
        <v>0.53988814353942871</v>
      </c>
      <c r="BB181" s="336" t="s">
        <v>1803</v>
      </c>
      <c r="BC181" s="336" t="s">
        <v>851</v>
      </c>
      <c r="BD181" s="336" t="s">
        <v>436</v>
      </c>
      <c r="BE181" s="40">
        <v>4.1933684349060059</v>
      </c>
      <c r="BF181" s="336" t="s">
        <v>827</v>
      </c>
      <c r="BG181" s="40">
        <v>6.7422289848327637</v>
      </c>
      <c r="BH181" s="336" t="s">
        <v>1447</v>
      </c>
      <c r="BI181" s="40">
        <v>7.670379638671875</v>
      </c>
      <c r="BJ181" s="336" t="s">
        <v>1803</v>
      </c>
      <c r="BK181" s="40">
        <v>8.8257465362548828</v>
      </c>
      <c r="BL181" s="336" t="s">
        <v>851</v>
      </c>
      <c r="BM181" s="40">
        <v>2.1447184085845947</v>
      </c>
      <c r="BN181" s="336" t="s">
        <v>838</v>
      </c>
      <c r="BO181" s="336" t="s">
        <v>851</v>
      </c>
      <c r="BP181" s="336" t="s">
        <v>436</v>
      </c>
      <c r="BQ181" s="40">
        <v>6.2031131237745285E-3</v>
      </c>
      <c r="BR181" s="40">
        <v>6.9964868016541004E-3</v>
      </c>
      <c r="BS181" s="40">
        <v>6.7817512899637222E-3</v>
      </c>
      <c r="BT181" s="40">
        <v>8.5362829267978668E-3</v>
      </c>
      <c r="BU181" s="40">
        <v>7.8216260299086571E-3</v>
      </c>
      <c r="BV181" s="336" t="s">
        <v>851</v>
      </c>
      <c r="BW181" s="336" t="s">
        <v>827</v>
      </c>
      <c r="BX181" s="40">
        <v>8.5334992036223412E-3</v>
      </c>
      <c r="BY181" s="40">
        <v>6.2788999639451504E-3</v>
      </c>
      <c r="BZ181" s="40">
        <v>8.3387596532702446E-3</v>
      </c>
      <c r="CA181" s="40">
        <v>7.8074680641293526E-3</v>
      </c>
      <c r="CB181" s="40">
        <v>6.909544114023447E-3</v>
      </c>
      <c r="CC181" s="336" t="s">
        <v>851</v>
      </c>
      <c r="CD181" s="336" t="s">
        <v>1447</v>
      </c>
      <c r="CE181" s="40">
        <v>7.3235444724559784E-3</v>
      </c>
      <c r="CF181" s="40">
        <v>6.7749838344752789E-3</v>
      </c>
      <c r="CG181" s="40">
        <v>8.2564223557710648E-3</v>
      </c>
      <c r="CH181" s="40">
        <v>6.9095976650714874E-3</v>
      </c>
      <c r="CI181" s="40">
        <v>6.9096037186682224E-3</v>
      </c>
      <c r="CJ181" s="336" t="s">
        <v>851</v>
      </c>
      <c r="CK181" s="336" t="s">
        <v>1803</v>
      </c>
      <c r="CL181" s="40">
        <v>6.4365756697952747E-3</v>
      </c>
      <c r="CM181" s="40">
        <v>7.8623741865158081E-3</v>
      </c>
      <c r="CN181" s="40">
        <v>7.3585351929068565E-3</v>
      </c>
      <c r="CO181" s="40">
        <v>6.9096023216843605E-3</v>
      </c>
      <c r="CP181" s="40">
        <v>6.9096065126359463E-3</v>
      </c>
      <c r="CQ181" s="336" t="s">
        <v>851</v>
      </c>
      <c r="CR181" s="40">
        <v>5.7837638854980469</v>
      </c>
      <c r="CS181" s="40">
        <v>6.5410552024841309</v>
      </c>
      <c r="CT181" s="40">
        <v>6.6479458808898926</v>
      </c>
      <c r="CU181" s="40">
        <v>7.0870566368103027</v>
      </c>
      <c r="CV181" s="40">
        <v>7.4735655784606934</v>
      </c>
      <c r="CW181" s="336" t="s">
        <v>1741</v>
      </c>
      <c r="CX181" s="336" t="s">
        <v>851</v>
      </c>
      <c r="CY181" s="40">
        <v>6.2285943031311035</v>
      </c>
      <c r="CZ181" s="40">
        <v>6.6726160049438477</v>
      </c>
      <c r="DA181" s="40">
        <v>6.8613338470458984</v>
      </c>
      <c r="DB181" s="40">
        <v>7.3367419242858887</v>
      </c>
      <c r="DC181" s="40">
        <v>7.6788010597229004</v>
      </c>
      <c r="DD181" s="336" t="s">
        <v>1447</v>
      </c>
      <c r="DE181" s="336" t="s">
        <v>851</v>
      </c>
      <c r="DF181" s="40">
        <v>7.8156247138977051</v>
      </c>
      <c r="DG181" s="336" t="s">
        <v>1803</v>
      </c>
      <c r="DH181" s="336" t="s">
        <v>851</v>
      </c>
      <c r="DI181" s="336" t="s">
        <v>851</v>
      </c>
      <c r="DJ181" s="336">
        <v>9.3000000000000007</v>
      </c>
      <c r="DK181" s="336" t="s">
        <v>1738</v>
      </c>
      <c r="DL181" s="336" t="s">
        <v>851</v>
      </c>
      <c r="DM181" s="336" t="s">
        <v>851</v>
      </c>
      <c r="DN181" s="336" t="s">
        <v>436</v>
      </c>
      <c r="DO181" s="40">
        <v>-1.7147079342976213E-3</v>
      </c>
      <c r="DP181" s="40">
        <v>-3.5700653679668903E-3</v>
      </c>
      <c r="DQ181" s="40">
        <v>-8.1411004066467285E-3</v>
      </c>
      <c r="DR181" s="40">
        <v>-6.023443304002285E-3</v>
      </c>
      <c r="DS181" s="40">
        <v>1.3055985793471336E-2</v>
      </c>
      <c r="DT181" s="336" t="s">
        <v>851</v>
      </c>
      <c r="DU181" s="336" t="s">
        <v>827</v>
      </c>
      <c r="DV181" s="40">
        <v>-1.2214179150760174E-3</v>
      </c>
      <c r="DW181" s="40">
        <v>-2.182097639888525E-3</v>
      </c>
      <c r="DX181" s="40">
        <v>-2.5433327537029982E-3</v>
      </c>
      <c r="DY181" s="40">
        <v>1.0877811582759023E-3</v>
      </c>
      <c r="DZ181" s="40">
        <v>-1.0094777680933475E-3</v>
      </c>
      <c r="EA181" s="336" t="s">
        <v>851</v>
      </c>
      <c r="EB181" s="336" t="s">
        <v>1447</v>
      </c>
      <c r="EC181" s="40">
        <v>-5.4043140262365341E-3</v>
      </c>
      <c r="ED181" s="40">
        <v>-5.9584788978099823E-3</v>
      </c>
      <c r="EE181" s="40">
        <v>-9.2345885932445526E-3</v>
      </c>
      <c r="EF181" s="40">
        <v>-1.027954276651144E-2</v>
      </c>
      <c r="EG181" s="40">
        <v>-1.2809164822101593E-2</v>
      </c>
      <c r="EH181" s="336" t="s">
        <v>851</v>
      </c>
      <c r="EI181" s="336" t="s">
        <v>1803</v>
      </c>
      <c r="EJ181" s="40">
        <v>-5.1716296002268791E-4</v>
      </c>
      <c r="EK181" s="40">
        <v>-2.7181627228856087E-4</v>
      </c>
      <c r="EL181" s="40">
        <v>3.1225131824612617E-3</v>
      </c>
      <c r="EM181" s="40">
        <v>7.3889782652258873E-3</v>
      </c>
      <c r="EN181" s="40">
        <v>1.0057196021080017E-2</v>
      </c>
      <c r="EO181" s="336" t="s">
        <v>851</v>
      </c>
      <c r="EP181" s="336" t="s">
        <v>851</v>
      </c>
      <c r="EQ181" s="336" t="s">
        <v>851</v>
      </c>
      <c r="ER181" s="40">
        <v>0.75769999999999993</v>
      </c>
      <c r="ES181" s="336" t="s">
        <v>1739</v>
      </c>
      <c r="ET181" s="336" t="s">
        <v>851</v>
      </c>
      <c r="EU181" s="336" t="s">
        <v>851</v>
      </c>
      <c r="EV181" s="40">
        <v>0.78689999999999993</v>
      </c>
      <c r="EW181" s="336" t="s">
        <v>1739</v>
      </c>
      <c r="EX181" s="336" t="s">
        <v>851</v>
      </c>
      <c r="EY181" s="336" t="s">
        <v>851</v>
      </c>
      <c r="EZ181" s="40">
        <v>0.73040000000000005</v>
      </c>
      <c r="FA181" s="336" t="s">
        <v>1739</v>
      </c>
      <c r="FB181" s="336" t="s">
        <v>851</v>
      </c>
      <c r="FC181" s="40">
        <v>-4.8132866621017456E-2</v>
      </c>
      <c r="FD181" s="40">
        <v>-3.4658890217542648E-2</v>
      </c>
      <c r="FE181" s="40">
        <v>7.2911899769678712E-4</v>
      </c>
      <c r="FF181" s="40">
        <v>1.0926702991127968E-2</v>
      </c>
      <c r="FG181" s="40">
        <v>1.3340828940272331E-2</v>
      </c>
      <c r="FH181" s="336" t="s">
        <v>838</v>
      </c>
      <c r="FI181" s="336" t="s">
        <v>851</v>
      </c>
      <c r="FJ181" s="40">
        <v>-5.4243002086877823E-2</v>
      </c>
      <c r="FK181" s="40">
        <v>-4.277024045586586E-2</v>
      </c>
      <c r="FL181" s="40">
        <v>-1.2429987080395222E-2</v>
      </c>
      <c r="FM181" s="40">
        <v>7.3956437408924103E-3</v>
      </c>
      <c r="FN181" s="40">
        <v>3.7061201874166727E-3</v>
      </c>
      <c r="FO181" s="336" t="s">
        <v>840</v>
      </c>
      <c r="FP181" s="336" t="s">
        <v>851</v>
      </c>
      <c r="FQ181" s="40"/>
      <c r="FR181" s="336" t="s">
        <v>1737</v>
      </c>
      <c r="FS181" s="336" t="s">
        <v>851</v>
      </c>
      <c r="FT181" s="336" t="s">
        <v>851</v>
      </c>
      <c r="FU181" s="40">
        <v>4.0801860392093658E-2</v>
      </c>
      <c r="FV181" s="40">
        <v>4.1582763195037842E-2</v>
      </c>
      <c r="FW181" s="40">
        <v>4.6467743813991547E-2</v>
      </c>
      <c r="FX181" s="40">
        <v>3.3178742974996567E-2</v>
      </c>
      <c r="FY181" s="40">
        <v>4.308801144361496E-2</v>
      </c>
      <c r="FZ181" s="336" t="s">
        <v>840</v>
      </c>
      <c r="GA181" s="336" t="s">
        <v>851</v>
      </c>
      <c r="GB181" s="336" t="s">
        <v>851</v>
      </c>
      <c r="GC181" s="336" t="s">
        <v>851</v>
      </c>
      <c r="GD181" s="336" t="s">
        <v>851</v>
      </c>
      <c r="GE181" s="336" t="s">
        <v>851</v>
      </c>
      <c r="GF181" s="336" t="s">
        <v>851</v>
      </c>
      <c r="GG181" s="336" t="s">
        <v>851</v>
      </c>
      <c r="GH181" s="336" t="s">
        <v>851</v>
      </c>
      <c r="GI181" s="336" t="s">
        <v>851</v>
      </c>
      <c r="GJ181" s="336" t="s">
        <v>851</v>
      </c>
      <c r="GK181" s="40">
        <v>10289898</v>
      </c>
      <c r="GL181" s="40">
        <v>10362722</v>
      </c>
      <c r="GM181" s="40">
        <v>10419631</v>
      </c>
      <c r="GN181" s="40">
        <v>10458821</v>
      </c>
      <c r="GO181" s="40">
        <v>10483861</v>
      </c>
      <c r="GP181" s="40">
        <v>10503330</v>
      </c>
      <c r="GQ181" s="40">
        <v>10522288</v>
      </c>
      <c r="GR181" s="40">
        <v>10542964</v>
      </c>
      <c r="GS181" s="40">
        <v>10558177</v>
      </c>
      <c r="GT181" s="40">
        <v>10568247</v>
      </c>
      <c r="GU181" s="40">
        <v>10573100</v>
      </c>
      <c r="GV181" s="40">
        <v>10557560</v>
      </c>
      <c r="GW181" s="40">
        <v>10514844</v>
      </c>
      <c r="GX181" s="40">
        <v>10457295</v>
      </c>
      <c r="GY181" s="40">
        <v>10401062</v>
      </c>
      <c r="GZ181" s="40">
        <v>10358076</v>
      </c>
      <c r="HA181" s="40">
        <v>10325452</v>
      </c>
      <c r="HB181" s="40">
        <v>10300300</v>
      </c>
      <c r="HC181" s="40">
        <v>10283822</v>
      </c>
      <c r="HD181" s="40">
        <v>10286263</v>
      </c>
      <c r="HE181" s="40">
        <v>10305564</v>
      </c>
      <c r="HF181" s="40">
        <v>10274000</v>
      </c>
      <c r="HG181" s="40">
        <v>10243000</v>
      </c>
      <c r="HH181" s="40">
        <v>10212000</v>
      </c>
      <c r="HI181" s="40">
        <v>10182000</v>
      </c>
      <c r="HJ181" s="40">
        <v>10152000</v>
      </c>
      <c r="HK181" s="40">
        <v>10120000</v>
      </c>
      <c r="HL181" s="40">
        <v>10089000</v>
      </c>
      <c r="HM181" s="40">
        <v>10056000</v>
      </c>
      <c r="HN181" s="40">
        <v>10023000</v>
      </c>
      <c r="HO181" s="40">
        <v>9989000</v>
      </c>
      <c r="HP181" s="40">
        <v>9955000</v>
      </c>
      <c r="HQ181" s="40">
        <v>9920000</v>
      </c>
      <c r="HR181" s="40">
        <v>9884000</v>
      </c>
      <c r="HS181" s="40">
        <v>9848000</v>
      </c>
      <c r="HT181" s="40">
        <v>9810000</v>
      </c>
      <c r="HU181" s="40">
        <v>9772000</v>
      </c>
      <c r="HV181" s="40">
        <v>9734000</v>
      </c>
      <c r="HW181" s="40">
        <v>9694000</v>
      </c>
      <c r="HX181" s="40">
        <v>9653000</v>
      </c>
      <c r="HY181" s="40">
        <v>9611000</v>
      </c>
      <c r="HZ181" s="40">
        <v>9567000</v>
      </c>
      <c r="IA181" s="40">
        <v>9522000</v>
      </c>
      <c r="IB181" s="40">
        <v>9476000</v>
      </c>
      <c r="IC181" s="40">
        <v>9427000</v>
      </c>
      <c r="ID181" s="40">
        <v>9378000</v>
      </c>
      <c r="IE181" s="40">
        <v>9327000</v>
      </c>
      <c r="IF181" s="40">
        <v>9275000</v>
      </c>
      <c r="IG181" s="40">
        <v>9221000</v>
      </c>
      <c r="IH181" s="40">
        <v>9167000</v>
      </c>
      <c r="II181" s="40">
        <v>9111000</v>
      </c>
      <c r="IJ181" s="336" t="s">
        <v>851</v>
      </c>
      <c r="IK181" s="336" t="s">
        <v>851</v>
      </c>
      <c r="IL181" s="336" t="s">
        <v>851</v>
      </c>
      <c r="IM181" s="40">
        <v>-3.1545902602374554E-3</v>
      </c>
      <c r="IN181" s="40">
        <v>-2.4388940073549747E-3</v>
      </c>
      <c r="IO181" s="40">
        <v>-1.6010402468964458E-3</v>
      </c>
      <c r="IP181" s="40">
        <v>2.3733494163025171E-4</v>
      </c>
      <c r="IQ181" s="40">
        <v>1.8746277783066034E-3</v>
      </c>
      <c r="IR181" s="40">
        <v>-3.0675115995109081E-3</v>
      </c>
      <c r="IS181" s="40">
        <v>-3.0218865722417831E-3</v>
      </c>
      <c r="IT181" s="40">
        <v>-3.0310461297631264E-3</v>
      </c>
      <c r="IU181" s="40">
        <v>-2.9420438222587109E-3</v>
      </c>
      <c r="IV181" s="40">
        <v>-2.950725145637989E-3</v>
      </c>
      <c r="IW181" s="40">
        <v>-3.1570666469633579E-3</v>
      </c>
      <c r="IX181" s="40">
        <v>-3.0679423362016678E-3</v>
      </c>
      <c r="IY181" s="40">
        <v>-3.2762500923126936E-3</v>
      </c>
      <c r="IZ181" s="40">
        <v>-3.287019208073616E-3</v>
      </c>
      <c r="JA181" s="40">
        <v>-3.3979644067585468E-3</v>
      </c>
      <c r="JB181" s="40">
        <v>-3.4095500595867634E-3</v>
      </c>
      <c r="JC181" s="40">
        <v>-3.5220161080360413E-3</v>
      </c>
      <c r="JD181" s="40">
        <v>-3.6356332711875439E-3</v>
      </c>
      <c r="JE181" s="40">
        <v>-3.6488992627710104E-3</v>
      </c>
      <c r="JF181" s="40">
        <v>-3.8661153521388769E-3</v>
      </c>
      <c r="JG181" s="40">
        <v>-3.8811201229691505E-3</v>
      </c>
      <c r="JH181" s="40">
        <v>-3.8962420076131821E-3</v>
      </c>
      <c r="JI181" s="40">
        <v>-4.1177738457918167E-3</v>
      </c>
      <c r="JJ181" s="40">
        <v>-4.2383894324302673E-3</v>
      </c>
      <c r="JK181" s="40">
        <v>-4.3604718521237373E-3</v>
      </c>
      <c r="JL181" s="40">
        <v>-4.5885993167757988E-3</v>
      </c>
      <c r="JM181" s="40">
        <v>-4.714766051620245E-3</v>
      </c>
      <c r="JN181" s="40">
        <v>-4.8426245339214802E-3</v>
      </c>
      <c r="JO181" s="40">
        <v>-5.1843738183379173E-3</v>
      </c>
      <c r="JP181" s="40">
        <v>-5.2113919518887997E-3</v>
      </c>
      <c r="JQ181" s="40">
        <v>-5.4531008936464787E-3</v>
      </c>
      <c r="JR181" s="40">
        <v>-5.5908113718032837E-3</v>
      </c>
      <c r="JS181" s="40">
        <v>-5.8391168713569641E-3</v>
      </c>
      <c r="JT181" s="40">
        <v>-5.8734123595058918E-3</v>
      </c>
      <c r="JU181" s="40">
        <v>-6.1276042833924294E-3</v>
      </c>
      <c r="JV181" s="336" t="s">
        <v>1740</v>
      </c>
      <c r="JW181" s="336" t="s">
        <v>851</v>
      </c>
      <c r="JX181" s="336" t="s">
        <v>851</v>
      </c>
      <c r="JY181" s="336" t="s">
        <v>851</v>
      </c>
      <c r="JZ181" s="336" t="s">
        <v>851</v>
      </c>
      <c r="KA181" s="336" t="s">
        <v>1740</v>
      </c>
      <c r="KB181" s="40">
        <v>0.47355364105325998</v>
      </c>
      <c r="KC181" s="40">
        <v>0.47310135837931999</v>
      </c>
      <c r="KD181" s="40">
        <v>0.47289568273475902</v>
      </c>
      <c r="KE181" s="40">
        <v>0.47288038289454803</v>
      </c>
      <c r="KF181" s="40">
        <v>0.47296986224961102</v>
      </c>
      <c r="KG181" s="40">
        <v>0.47309724600304798</v>
      </c>
      <c r="KH181" s="40">
        <v>0.47324669944884495</v>
      </c>
      <c r="KI181" s="40">
        <v>0.473428214277543</v>
      </c>
      <c r="KJ181" s="40">
        <v>0.47363584617269294</v>
      </c>
      <c r="KK181" s="40">
        <v>0.473867704968298</v>
      </c>
      <c r="KL181" s="40">
        <v>0.47412075206432802</v>
      </c>
      <c r="KM181" s="40">
        <v>0.47438674063988301</v>
      </c>
      <c r="KN181" s="40">
        <v>0.47465735054541902</v>
      </c>
      <c r="KO181" s="40">
        <v>0.47493016508421598</v>
      </c>
      <c r="KP181" s="40">
        <v>0.47520596037286095</v>
      </c>
      <c r="KQ181" s="40">
        <v>0.47548479054560699</v>
      </c>
      <c r="KR181" s="40">
        <v>0.47576390117365697</v>
      </c>
      <c r="KS181" s="40">
        <v>0.47604143134399102</v>
      </c>
      <c r="KT181" s="40">
        <v>0.47631832746490899</v>
      </c>
      <c r="KU181" s="40">
        <v>0.47659722325867898</v>
      </c>
      <c r="KV181" s="40">
        <v>0.476880703958458</v>
      </c>
      <c r="KW181" s="40">
        <v>0.477168636638091</v>
      </c>
      <c r="KX181" s="40">
        <v>0.47745963378810502</v>
      </c>
      <c r="KY181" s="40">
        <v>0.47775539033256698</v>
      </c>
      <c r="KZ181" s="40">
        <v>0.47805680975477005</v>
      </c>
      <c r="LA181" s="40">
        <v>0.47836293909069</v>
      </c>
      <c r="LB181" s="40">
        <v>0.47867513611615203</v>
      </c>
      <c r="LC181" s="40">
        <v>0.47899434359170795</v>
      </c>
      <c r="LD181" s="40">
        <v>0.479318874634592</v>
      </c>
      <c r="LE181" s="40">
        <v>0.47964804638272701</v>
      </c>
      <c r="LF181" s="40">
        <v>0.47998118249573701</v>
      </c>
      <c r="LG181" s="40">
        <v>0.48031873067473296</v>
      </c>
      <c r="LH181" s="40">
        <v>0.48066159390992097</v>
      </c>
      <c r="LI181" s="40">
        <v>0.48101108243642104</v>
      </c>
      <c r="LJ181" s="40">
        <v>0.481369085772125</v>
      </c>
      <c r="LK181" s="40">
        <v>0.481738779529574</v>
      </c>
      <c r="LL181" s="336" t="s">
        <v>851</v>
      </c>
      <c r="LM181" s="336" t="s">
        <v>851</v>
      </c>
      <c r="LN181" s="336" t="s">
        <v>1740</v>
      </c>
      <c r="LO181" s="40">
        <v>0.65151309967041016</v>
      </c>
      <c r="LP181" s="40">
        <v>0.64961540699005127</v>
      </c>
      <c r="LQ181" s="40">
        <v>0.64775222539901733</v>
      </c>
      <c r="LR181" s="40">
        <v>0.64588236808776855</v>
      </c>
      <c r="LS181" s="40">
        <v>0.64391225576400757</v>
      </c>
      <c r="LT181" s="40">
        <v>0.64173769950866699</v>
      </c>
      <c r="LU181" s="40">
        <v>0.6397702693939209</v>
      </c>
      <c r="LV181" s="40">
        <v>0.6378014087677002</v>
      </c>
      <c r="LW181" s="40">
        <v>0.63562476634979248</v>
      </c>
      <c r="LX181" s="40">
        <v>0.63307797908782959</v>
      </c>
      <c r="LY181" s="40">
        <v>0.63002365827560425</v>
      </c>
      <c r="LZ181" s="40">
        <v>0.62667983770370483</v>
      </c>
      <c r="MA181" s="40">
        <v>0.62295567989349365</v>
      </c>
      <c r="MB181" s="40">
        <v>0.61903339624404907</v>
      </c>
      <c r="MC181" s="40">
        <v>0.61488574743270874</v>
      </c>
      <c r="MD181" s="40">
        <v>0.6106717586517334</v>
      </c>
      <c r="ME181" s="40">
        <v>0.60662984848022461</v>
      </c>
      <c r="MF181" s="40">
        <v>0.60262095928192139</v>
      </c>
      <c r="MG181" s="40">
        <v>0.59844189882278442</v>
      </c>
      <c r="MH181" s="40">
        <v>0.59392768144607544</v>
      </c>
      <c r="MI181" s="40">
        <v>0.58899080753326416</v>
      </c>
      <c r="MJ181" s="40">
        <v>0.58381086587905884</v>
      </c>
      <c r="MK181" s="40">
        <v>0.57828229665756226</v>
      </c>
      <c r="ML181" s="40">
        <v>0.57272541522979736</v>
      </c>
      <c r="MM181" s="40">
        <v>0.5669739842414856</v>
      </c>
      <c r="MN181" s="40">
        <v>0.56143999099731445</v>
      </c>
      <c r="MO181" s="40">
        <v>0.556496262550354</v>
      </c>
      <c r="MP181" s="40">
        <v>0.55177485942840576</v>
      </c>
      <c r="MQ181" s="40">
        <v>0.5473828911781311</v>
      </c>
      <c r="MR181" s="40">
        <v>0.54343903064727783</v>
      </c>
      <c r="MS181" s="40">
        <v>0.53977394104003906</v>
      </c>
      <c r="MT181" s="40">
        <v>0.53704297542572021</v>
      </c>
      <c r="MU181" s="40">
        <v>0.5347709059715271</v>
      </c>
      <c r="MV181" s="40">
        <v>0.53313088417053223</v>
      </c>
      <c r="MW181" s="40">
        <v>0.5317988395690918</v>
      </c>
      <c r="MX181" s="40">
        <v>0.5306771993637085</v>
      </c>
      <c r="MY181" s="336" t="s">
        <v>851</v>
      </c>
      <c r="MZ181" s="336" t="s">
        <v>1740</v>
      </c>
      <c r="NA181" s="40">
        <v>0.58894675970077515</v>
      </c>
      <c r="NB181" s="40">
        <v>0.58660888671875</v>
      </c>
      <c r="NC181" s="40">
        <v>0.58421891927719116</v>
      </c>
      <c r="ND181" s="40">
        <v>0.581703782081604</v>
      </c>
      <c r="NE181" s="40">
        <v>0.57892996072769165</v>
      </c>
      <c r="NF181" s="40">
        <v>0.5757831335067749</v>
      </c>
      <c r="NG181" s="40">
        <v>0.57270783185958862</v>
      </c>
      <c r="NH181" s="40">
        <v>0.56946206092834473</v>
      </c>
      <c r="NI181" s="40">
        <v>0.56600075960159302</v>
      </c>
      <c r="NJ181" s="40">
        <v>0.56236493587493896</v>
      </c>
      <c r="NK181" s="40">
        <v>0.55860912799835205</v>
      </c>
      <c r="NL181" s="40">
        <v>0.55503952503204346</v>
      </c>
      <c r="NM181" s="40">
        <v>0.55149173736572266</v>
      </c>
      <c r="NN181" s="40">
        <v>0.54783213138580322</v>
      </c>
      <c r="NO181" s="40">
        <v>0.54364961385726929</v>
      </c>
      <c r="NP181" s="40">
        <v>0.53879266977310181</v>
      </c>
      <c r="NQ181" s="40">
        <v>0.53370165824890137</v>
      </c>
      <c r="NR181" s="40">
        <v>0.52802419662475586</v>
      </c>
      <c r="NS181" s="40">
        <v>0.52195465564727783</v>
      </c>
      <c r="NT181" s="40">
        <v>0.51584076881408691</v>
      </c>
      <c r="NU181" s="40">
        <v>0.50998979806900024</v>
      </c>
      <c r="NV181" s="40">
        <v>0.50450265407562256</v>
      </c>
      <c r="NW181" s="40">
        <v>0.49917814135551453</v>
      </c>
      <c r="NX181" s="40">
        <v>0.4943263828754425</v>
      </c>
      <c r="NY181" s="40">
        <v>0.4896923303604126</v>
      </c>
      <c r="NZ181" s="40">
        <v>0.48548537492752075</v>
      </c>
      <c r="OA181" s="40">
        <v>0.48207378387451172</v>
      </c>
      <c r="OB181" s="40">
        <v>0.47920605540275574</v>
      </c>
      <c r="OC181" s="40">
        <v>0.47667792439460754</v>
      </c>
      <c r="OD181" s="40">
        <v>0.47470033168792725</v>
      </c>
      <c r="OE181" s="40">
        <v>0.47302195429801941</v>
      </c>
      <c r="OF181" s="40">
        <v>0.47207033634185791</v>
      </c>
      <c r="OG181" s="40">
        <v>0.47148248553276062</v>
      </c>
      <c r="OH181" s="40">
        <v>0.47131547331809998</v>
      </c>
      <c r="OI181" s="40">
        <v>0.4712556004524231</v>
      </c>
      <c r="OJ181" s="40">
        <v>0.47107890248298645</v>
      </c>
      <c r="OK181" s="336" t="s">
        <v>851</v>
      </c>
      <c r="OL181" s="336" t="s">
        <v>851</v>
      </c>
      <c r="OM181" s="336" t="s">
        <v>1740</v>
      </c>
      <c r="ON181" s="40">
        <v>0.59879279136657715</v>
      </c>
      <c r="OO181" s="40">
        <v>0.59694850444793701</v>
      </c>
      <c r="OP181" s="40">
        <v>0.59526288509368896</v>
      </c>
      <c r="OQ181" s="40">
        <v>0.59367042779922485</v>
      </c>
      <c r="OR181" s="40">
        <v>0.59203571081161499</v>
      </c>
      <c r="OS181" s="40">
        <v>0.59023410081863403</v>
      </c>
      <c r="OT181" s="40">
        <v>0.58847576379776001</v>
      </c>
      <c r="OU181" s="40">
        <v>0.58693742752075195</v>
      </c>
      <c r="OV181" s="40">
        <v>0.58529180288314819</v>
      </c>
      <c r="OW181" s="40">
        <v>0.58328419923782349</v>
      </c>
      <c r="OX181" s="40">
        <v>0.58087074756622314</v>
      </c>
      <c r="OY181" s="40">
        <v>0.57826089859008789</v>
      </c>
      <c r="OZ181" s="40">
        <v>0.5753791332244873</v>
      </c>
      <c r="PA181" s="40">
        <v>0.57219570875167847</v>
      </c>
      <c r="PB181" s="40">
        <v>0.56899130344390869</v>
      </c>
      <c r="PC181" s="40">
        <v>0.56562221050262451</v>
      </c>
      <c r="PD181" s="40">
        <v>0.56233048439025879</v>
      </c>
      <c r="PE181" s="40">
        <v>0.55907255411148071</v>
      </c>
      <c r="PF181" s="40">
        <v>0.55554431676864624</v>
      </c>
      <c r="PG181" s="40">
        <v>0.55158406496047974</v>
      </c>
      <c r="PH181" s="40">
        <v>0.54709482192993164</v>
      </c>
      <c r="PI181" s="40">
        <v>0.54216128587722778</v>
      </c>
      <c r="PJ181" s="40">
        <v>0.53677833080291748</v>
      </c>
      <c r="PK181" s="40">
        <v>0.53125643730163574</v>
      </c>
      <c r="PL181" s="40">
        <v>0.52553611993789673</v>
      </c>
      <c r="PM181" s="40">
        <v>0.52002912759780884</v>
      </c>
      <c r="PN181" s="40">
        <v>0.51489496231079102</v>
      </c>
      <c r="PO181" s="40">
        <v>0.50997692346572876</v>
      </c>
      <c r="PP181" s="40">
        <v>0.50559306144714355</v>
      </c>
      <c r="PQ181" s="40">
        <v>0.50143206119537354</v>
      </c>
      <c r="PR181" s="40">
        <v>0.49765408039093018</v>
      </c>
      <c r="PS181" s="40">
        <v>0.49458560347557068</v>
      </c>
      <c r="PT181" s="40">
        <v>0.49207547307014465</v>
      </c>
      <c r="PU181" s="40">
        <v>0.4901854395866394</v>
      </c>
      <c r="PV181" s="40">
        <v>0.48860040307044983</v>
      </c>
      <c r="PW181" s="40">
        <v>0.48721325397491455</v>
      </c>
      <c r="PX181" s="336" t="s">
        <v>851</v>
      </c>
      <c r="PY181" s="336" t="s">
        <v>851</v>
      </c>
      <c r="PZ181" s="40">
        <v>0.71779999999999999</v>
      </c>
      <c r="QA181" s="40">
        <v>0.72540000000000004</v>
      </c>
      <c r="QB181" s="40">
        <v>0.72750000000000004</v>
      </c>
      <c r="QC181" s="40">
        <v>0.72589999999999999</v>
      </c>
      <c r="QD181" s="40">
        <v>0.73239999999999994</v>
      </c>
      <c r="QE181" s="40">
        <v>0.73709999999999998</v>
      </c>
      <c r="QF181" s="40">
        <v>0.73970000000000002</v>
      </c>
      <c r="QG181" s="40">
        <v>0.74029999999999996</v>
      </c>
      <c r="QH181" s="40">
        <v>0.73430000000000006</v>
      </c>
      <c r="QI181" s="40">
        <v>0.73560000000000003</v>
      </c>
      <c r="QJ181" s="40">
        <v>0.73549999999999993</v>
      </c>
      <c r="QK181" s="40">
        <v>0.73380000000000001</v>
      </c>
      <c r="QL181" s="40">
        <v>0.73049999999999993</v>
      </c>
      <c r="QM181" s="40">
        <v>0.73299999999999998</v>
      </c>
      <c r="QN181" s="40">
        <v>0.73599999999999999</v>
      </c>
      <c r="QO181" s="40">
        <v>0.73970000000000002</v>
      </c>
      <c r="QP181" s="40">
        <v>0.74909999999999999</v>
      </c>
      <c r="QQ181" s="40">
        <v>0.75390000000000001</v>
      </c>
      <c r="QR181" s="40">
        <v>0.75769999999999993</v>
      </c>
      <c r="QS181" s="336" t="s">
        <v>851</v>
      </c>
      <c r="QT181" s="336" t="s">
        <v>851</v>
      </c>
      <c r="QU181" s="336" t="s">
        <v>851</v>
      </c>
      <c r="QV181" s="336" t="s">
        <v>851</v>
      </c>
      <c r="QW181" s="40">
        <v>5.0277956761419773E-3</v>
      </c>
      <c r="QX181" s="336" t="s">
        <v>851</v>
      </c>
      <c r="QY181" s="336" t="s">
        <v>851</v>
      </c>
      <c r="QZ181" s="336" t="s">
        <v>851</v>
      </c>
      <c r="RA181" s="336" t="s">
        <v>851</v>
      </c>
      <c r="RB181" s="336" t="s">
        <v>851</v>
      </c>
      <c r="RC181" s="336" t="s">
        <v>851</v>
      </c>
      <c r="RD181" s="336" t="s">
        <v>851</v>
      </c>
      <c r="RE181" s="336" t="s">
        <v>851</v>
      </c>
      <c r="RF181" s="40">
        <v>0.33500000000000002</v>
      </c>
      <c r="RG181" s="40">
        <v>2018</v>
      </c>
      <c r="RH181" s="336" t="s">
        <v>840</v>
      </c>
      <c r="RI181" s="336" t="s">
        <v>851</v>
      </c>
      <c r="RJ181" s="40">
        <v>3.0000000000000001E-3</v>
      </c>
      <c r="RK181" s="40">
        <v>2018</v>
      </c>
      <c r="RL181" s="336" t="s">
        <v>840</v>
      </c>
      <c r="RM181" s="336" t="s">
        <v>851</v>
      </c>
      <c r="RN181" s="40">
        <v>6.9999999999999993E-3</v>
      </c>
      <c r="RO181" s="40">
        <v>2018</v>
      </c>
      <c r="RP181" s="336" t="s">
        <v>840</v>
      </c>
      <c r="RQ181" s="336" t="s">
        <v>851</v>
      </c>
      <c r="RR181" s="40">
        <v>1.7000000000000001E-2</v>
      </c>
      <c r="RS181" s="40">
        <v>2018</v>
      </c>
      <c r="RT181" s="336" t="s">
        <v>840</v>
      </c>
      <c r="RU181" s="336" t="s">
        <v>851</v>
      </c>
      <c r="RV181" s="40">
        <v>0.17199999999999999</v>
      </c>
      <c r="RW181" s="40">
        <v>2018</v>
      </c>
      <c r="RX181" s="336" t="s">
        <v>840</v>
      </c>
      <c r="RY181" s="336" t="s">
        <v>851</v>
      </c>
      <c r="RZ181" s="336" t="s">
        <v>838</v>
      </c>
      <c r="SA181" s="40">
        <v>0.1662585586309433</v>
      </c>
      <c r="SB181" s="40">
        <v>0.15549542009830475</v>
      </c>
      <c r="SC181" s="40">
        <v>0.14285576343536377</v>
      </c>
      <c r="SD181" s="40">
        <v>0.15022633969783783</v>
      </c>
      <c r="SE181" s="40">
        <v>0.16450068354606628</v>
      </c>
      <c r="SF181" s="336" t="s">
        <v>851</v>
      </c>
      <c r="SG181" s="336" t="s">
        <v>851</v>
      </c>
      <c r="SH181" s="40">
        <v>0.20436052978038788</v>
      </c>
      <c r="SI181" s="40">
        <v>0.18686319887638092</v>
      </c>
      <c r="SJ181" s="40">
        <v>0.1680719256401062</v>
      </c>
      <c r="SK181" s="40">
        <v>0.16694091260433197</v>
      </c>
      <c r="SL181" s="40">
        <v>0.18153463304042816</v>
      </c>
      <c r="SM181" s="336" t="s">
        <v>840</v>
      </c>
      <c r="SN181" s="336" t="s">
        <v>851</v>
      </c>
      <c r="SO181" s="336" t="s">
        <v>851</v>
      </c>
      <c r="SP181" s="40">
        <v>2.9457523487508297E-3</v>
      </c>
      <c r="SQ181" s="40">
        <v>1.0544412070885301E-3</v>
      </c>
      <c r="SR181" s="40">
        <v>-1.3756250264123082E-3</v>
      </c>
      <c r="SS181" s="40">
        <v>5.6774578988552094E-3</v>
      </c>
      <c r="ST181" s="40">
        <v>-7.874896377325058E-2</v>
      </c>
      <c r="SU181" s="336" t="s">
        <v>838</v>
      </c>
      <c r="SV181" s="336" t="s">
        <v>851</v>
      </c>
      <c r="SW181" s="336" t="s">
        <v>851</v>
      </c>
      <c r="SX181" s="40">
        <v>8.7557854130864143E-3</v>
      </c>
      <c r="SY181" s="40">
        <v>6.823577918112278E-3</v>
      </c>
      <c r="SZ181" s="40">
        <v>8.2220230251550674E-3</v>
      </c>
      <c r="TA181" s="40">
        <v>2.4979583919048309E-2</v>
      </c>
      <c r="TB181" s="40">
        <v>2.4584885686635971E-2</v>
      </c>
      <c r="TC181" s="336" t="s">
        <v>840</v>
      </c>
      <c r="TD181" s="336" t="s">
        <v>851</v>
      </c>
      <c r="TE181" s="336" t="s">
        <v>851</v>
      </c>
      <c r="TF181" s="336" t="s">
        <v>851</v>
      </c>
      <c r="TG181" s="40">
        <v>3.4356729593127966E-3</v>
      </c>
      <c r="TH181" s="40">
        <v>3.0623727943748236E-3</v>
      </c>
      <c r="TI181" s="40">
        <v>2.4660755880177021E-3</v>
      </c>
      <c r="TJ181" s="40">
        <v>9.0160463005304337E-3</v>
      </c>
      <c r="TK181" s="40">
        <v>-7.5862221419811249E-2</v>
      </c>
      <c r="TL181" s="336" t="s">
        <v>838</v>
      </c>
      <c r="TM181" s="336" t="s">
        <v>851</v>
      </c>
      <c r="TN181" s="336" t="s">
        <v>851</v>
      </c>
      <c r="TO181" s="336" t="s">
        <v>851</v>
      </c>
      <c r="TP181" s="40">
        <v>8.4220217540860176E-3</v>
      </c>
      <c r="TQ181" s="40">
        <v>8.0920923501253128E-3</v>
      </c>
      <c r="TR181" s="40">
        <v>1.0926485061645508E-2</v>
      </c>
      <c r="TS181" s="40">
        <v>2.7199305593967438E-2</v>
      </c>
      <c r="TT181" s="40">
        <v>2.4347551167011261E-2</v>
      </c>
      <c r="TU181" s="336" t="s">
        <v>840</v>
      </c>
      <c r="TV181" s="336" t="s">
        <v>851</v>
      </c>
      <c r="TW181" s="40">
        <v>23150</v>
      </c>
      <c r="TX181" s="336" t="s">
        <v>840</v>
      </c>
      <c r="TY181" s="336" t="s">
        <v>851</v>
      </c>
      <c r="TZ181" s="40">
        <v>24824.0078125</v>
      </c>
      <c r="UA181" s="336" t="s">
        <v>838</v>
      </c>
      <c r="UB181" s="336" t="s">
        <v>851</v>
      </c>
      <c r="UC181" s="40">
        <v>21567.935974080199</v>
      </c>
      <c r="UD181" s="336" t="s">
        <v>840</v>
      </c>
      <c r="UE181" s="336" t="s">
        <v>851</v>
      </c>
      <c r="UF181" s="336" t="s">
        <v>851</v>
      </c>
      <c r="UG181" s="40">
        <v>0.11812569200992584</v>
      </c>
      <c r="UH181" s="40">
        <v>0.1208365336060524</v>
      </c>
      <c r="UI181" s="40">
        <v>0.14358487725257874</v>
      </c>
      <c r="UJ181" s="40">
        <v>0.16115304827690125</v>
      </c>
      <c r="UK181" s="40">
        <v>0.17784151434898376</v>
      </c>
      <c r="UL181" s="336" t="s">
        <v>838</v>
      </c>
      <c r="UM181" s="336" t="s">
        <v>851</v>
      </c>
      <c r="UN181" s="336" t="s">
        <v>851</v>
      </c>
      <c r="UO181" s="336" t="s">
        <v>851</v>
      </c>
      <c r="UP181" s="40">
        <v>0.15011753141880035</v>
      </c>
      <c r="UQ181" s="40">
        <v>0.14409296214580536</v>
      </c>
      <c r="UR181" s="40">
        <v>0.15564194321632385</v>
      </c>
      <c r="US181" s="40">
        <v>0.17433655261993408</v>
      </c>
      <c r="UT181" s="40">
        <v>0.18524076044559479</v>
      </c>
      <c r="UU181" s="336" t="s">
        <v>840</v>
      </c>
    </row>
    <row r="182" spans="1:567">
      <c r="A182" s="336" t="s">
        <v>517</v>
      </c>
      <c r="B182" s="336" t="s">
        <v>201</v>
      </c>
      <c r="C182" s="336" t="s">
        <v>366</v>
      </c>
      <c r="D182" s="40">
        <v>3.9786387234926224E-2</v>
      </c>
      <c r="E182" s="336" t="s">
        <v>470</v>
      </c>
      <c r="F182" s="40">
        <v>4.46503646671772E-2</v>
      </c>
      <c r="G182" s="336" t="s">
        <v>470</v>
      </c>
      <c r="H182" s="40">
        <v>4.414917528629303E-2</v>
      </c>
      <c r="I182" s="336" t="s">
        <v>470</v>
      </c>
      <c r="J182" s="40">
        <v>4.1827131062746048E-2</v>
      </c>
      <c r="K182" s="336" t="s">
        <v>470</v>
      </c>
      <c r="L182" s="336" t="s">
        <v>470</v>
      </c>
      <c r="M182" s="40">
        <v>0.55448776483535767</v>
      </c>
      <c r="N182" s="40"/>
      <c r="O182" s="336" t="s">
        <v>1736</v>
      </c>
      <c r="P182" s="40"/>
      <c r="Q182" s="336" t="s">
        <v>1736</v>
      </c>
      <c r="R182" s="40"/>
      <c r="S182" s="336" t="s">
        <v>1736</v>
      </c>
      <c r="T182" s="40"/>
      <c r="U182" s="336" t="s">
        <v>1736</v>
      </c>
      <c r="V182" s="336" t="s">
        <v>851</v>
      </c>
      <c r="W182" s="336" t="s">
        <v>470</v>
      </c>
      <c r="X182" s="40">
        <v>0.55226528644561768</v>
      </c>
      <c r="Y182" s="40"/>
      <c r="Z182" s="336" t="s">
        <v>1736</v>
      </c>
      <c r="AA182" s="40"/>
      <c r="AB182" s="336" t="s">
        <v>1736</v>
      </c>
      <c r="AC182" s="40"/>
      <c r="AD182" s="336" t="s">
        <v>1736</v>
      </c>
      <c r="AE182" s="40"/>
      <c r="AF182" s="336" t="s">
        <v>1736</v>
      </c>
      <c r="AG182" s="336" t="s">
        <v>851</v>
      </c>
      <c r="AH182" s="336" t="s">
        <v>470</v>
      </c>
      <c r="AI182" s="40">
        <v>0.55033010244369507</v>
      </c>
      <c r="AJ182" s="40"/>
      <c r="AK182" s="336" t="s">
        <v>1736</v>
      </c>
      <c r="AL182" s="40"/>
      <c r="AM182" s="336" t="s">
        <v>1736</v>
      </c>
      <c r="AN182" s="40"/>
      <c r="AO182" s="336" t="s">
        <v>1736</v>
      </c>
      <c r="AP182" s="40"/>
      <c r="AQ182" s="336" t="s">
        <v>1736</v>
      </c>
      <c r="AR182" s="336" t="s">
        <v>851</v>
      </c>
      <c r="AS182" s="336" t="s">
        <v>470</v>
      </c>
      <c r="AT182" s="40">
        <v>0.5560491681098938</v>
      </c>
      <c r="AU182" s="40"/>
      <c r="AV182" s="336" t="s">
        <v>1736</v>
      </c>
      <c r="AW182" s="40"/>
      <c r="AX182" s="336" t="s">
        <v>1736</v>
      </c>
      <c r="AY182" s="40"/>
      <c r="AZ182" s="336" t="s">
        <v>1736</v>
      </c>
      <c r="BA182" s="40"/>
      <c r="BB182" s="336" t="s">
        <v>1736</v>
      </c>
      <c r="BC182" s="336" t="s">
        <v>851</v>
      </c>
      <c r="BD182" s="336" t="s">
        <v>470</v>
      </c>
      <c r="BE182" s="40">
        <v>3.0543386936187744</v>
      </c>
      <c r="BF182" s="336" t="s">
        <v>470</v>
      </c>
      <c r="BG182" s="40">
        <v>4.0604763031005859</v>
      </c>
      <c r="BH182" s="336" t="s">
        <v>470</v>
      </c>
      <c r="BI182" s="40">
        <v>4.4199590682983398</v>
      </c>
      <c r="BJ182" s="336" t="s">
        <v>470</v>
      </c>
      <c r="BK182" s="40">
        <v>5.0964579582214355</v>
      </c>
      <c r="BL182" s="336" t="s">
        <v>851</v>
      </c>
      <c r="BM182" s="40">
        <v>2.5403203964233398</v>
      </c>
      <c r="BN182" s="336" t="s">
        <v>470</v>
      </c>
      <c r="BO182" s="336" t="s">
        <v>851</v>
      </c>
      <c r="BP182" s="336" t="s">
        <v>470</v>
      </c>
      <c r="BQ182" s="40">
        <v>5.4633389227092266E-3</v>
      </c>
      <c r="BR182" s="40">
        <v>4.874122329056263E-3</v>
      </c>
      <c r="BS182" s="40">
        <v>4.7387173399329185E-3</v>
      </c>
      <c r="BT182" s="40">
        <v>4.0320712141692638E-3</v>
      </c>
      <c r="BU182" s="40">
        <v>4.0320581756532192E-3</v>
      </c>
      <c r="BV182" s="336" t="s">
        <v>851</v>
      </c>
      <c r="BW182" s="336" t="s">
        <v>470</v>
      </c>
      <c r="BX182" s="40">
        <v>6.6169267520308495E-3</v>
      </c>
      <c r="BY182" s="40">
        <v>6.0194586403667927E-3</v>
      </c>
      <c r="BZ182" s="40">
        <v>5.7810433208942413E-3</v>
      </c>
      <c r="CA182" s="40">
        <v>5.6933793239295483E-3</v>
      </c>
      <c r="CB182" s="40">
        <v>5.7845008559525013E-3</v>
      </c>
      <c r="CC182" s="336" t="s">
        <v>851</v>
      </c>
      <c r="CD182" s="336" t="s">
        <v>470</v>
      </c>
      <c r="CE182" s="40">
        <v>6.0282209888100624E-3</v>
      </c>
      <c r="CF182" s="40">
        <v>5.7438574731349945E-3</v>
      </c>
      <c r="CG182" s="40">
        <v>5.7322676293551922E-3</v>
      </c>
      <c r="CH182" s="40">
        <v>5.8233737945556641E-3</v>
      </c>
      <c r="CI182" s="40">
        <v>5.5761244148015976E-3</v>
      </c>
      <c r="CJ182" s="336" t="s">
        <v>851</v>
      </c>
      <c r="CK182" s="336" t="s">
        <v>470</v>
      </c>
      <c r="CL182" s="40">
        <v>5.7923928834497929E-3</v>
      </c>
      <c r="CM182" s="40">
        <v>5.6811533868312836E-3</v>
      </c>
      <c r="CN182" s="40">
        <v>5.6940866634249687E-3</v>
      </c>
      <c r="CO182" s="40">
        <v>5.5781658738851547E-3</v>
      </c>
      <c r="CP182" s="40">
        <v>5.5760461837053299E-3</v>
      </c>
      <c r="CQ182" s="336" t="s">
        <v>851</v>
      </c>
      <c r="CR182" s="40"/>
      <c r="CS182" s="40"/>
      <c r="CT182" s="40"/>
      <c r="CU182" s="40"/>
      <c r="CV182" s="40"/>
      <c r="CW182" s="336" t="s">
        <v>1737</v>
      </c>
      <c r="CX182" s="336" t="s">
        <v>851</v>
      </c>
      <c r="CY182" s="40"/>
      <c r="CZ182" s="40"/>
      <c r="DA182" s="40"/>
      <c r="DB182" s="40"/>
      <c r="DC182" s="40"/>
      <c r="DD182" s="336" t="s">
        <v>1737</v>
      </c>
      <c r="DE182" s="336" t="s">
        <v>851</v>
      </c>
      <c r="DF182" s="40"/>
      <c r="DG182" s="336" t="s">
        <v>1737</v>
      </c>
      <c r="DH182" s="336" t="s">
        <v>851</v>
      </c>
      <c r="DI182" s="336" t="s">
        <v>851</v>
      </c>
      <c r="DJ182" s="336" t="s">
        <v>851</v>
      </c>
      <c r="DK182" s="336" t="s">
        <v>1737</v>
      </c>
      <c r="DL182" s="336" t="s">
        <v>851</v>
      </c>
      <c r="DM182" s="336" t="s">
        <v>851</v>
      </c>
      <c r="DN182" s="336" t="s">
        <v>470</v>
      </c>
      <c r="DO182" s="40">
        <v>2.6685080956667662E-3</v>
      </c>
      <c r="DP182" s="40">
        <v>3.2482023816555738E-3</v>
      </c>
      <c r="DQ182" s="40">
        <v>-2.6227673515677452E-5</v>
      </c>
      <c r="DR182" s="40">
        <v>-5.4957056418061256E-3</v>
      </c>
      <c r="DS182" s="40">
        <v>1.0799197480082512E-2</v>
      </c>
      <c r="DT182" s="336" t="s">
        <v>851</v>
      </c>
      <c r="DU182" s="336" t="s">
        <v>470</v>
      </c>
      <c r="DV182" s="40">
        <v>3.7750001065433025E-3</v>
      </c>
      <c r="DW182" s="40">
        <v>3.1333332881331444E-3</v>
      </c>
      <c r="DX182" s="40">
        <v>-5.0000118790194392E-5</v>
      </c>
      <c r="DY182" s="40">
        <v>1.8999999156221747E-3</v>
      </c>
      <c r="DZ182" s="40">
        <v>2.0000000949949026E-3</v>
      </c>
      <c r="EA182" s="336" t="s">
        <v>851</v>
      </c>
      <c r="EB182" s="336" t="s">
        <v>470</v>
      </c>
      <c r="EC182" s="40">
        <v>3.5477709025144577E-3</v>
      </c>
      <c r="ED182" s="40">
        <v>2.897999482229352E-3</v>
      </c>
      <c r="EE182" s="40">
        <v>-1.2229772983118892E-3</v>
      </c>
      <c r="EF182" s="40">
        <v>5.1962067373096943E-3</v>
      </c>
      <c r="EG182" s="40">
        <v>7.5013483874499798E-3</v>
      </c>
      <c r="EH182" s="336" t="s">
        <v>851</v>
      </c>
      <c r="EI182" s="336" t="s">
        <v>470</v>
      </c>
      <c r="EJ182" s="40">
        <v>3.8668853230774403E-3</v>
      </c>
      <c r="EK182" s="40">
        <v>2.8925032820552588E-3</v>
      </c>
      <c r="EL182" s="40">
        <v>3.3319739159196615E-3</v>
      </c>
      <c r="EM182" s="40">
        <v>4.8540206626057625E-3</v>
      </c>
      <c r="EN182" s="40">
        <v>6.3185812905430794E-4</v>
      </c>
      <c r="EO182" s="336" t="s">
        <v>851</v>
      </c>
      <c r="EP182" s="336" t="s">
        <v>851</v>
      </c>
      <c r="EQ182" s="336" t="s">
        <v>851</v>
      </c>
      <c r="ER182" s="40">
        <v>0.50319999999999998</v>
      </c>
      <c r="ES182" s="336" t="s">
        <v>1739</v>
      </c>
      <c r="ET182" s="336" t="s">
        <v>851</v>
      </c>
      <c r="EU182" s="336" t="s">
        <v>851</v>
      </c>
      <c r="EV182" s="40">
        <v>0.58619999999999994</v>
      </c>
      <c r="EW182" s="336" t="s">
        <v>1739</v>
      </c>
      <c r="EX182" s="336" t="s">
        <v>851</v>
      </c>
      <c r="EY182" s="336" t="s">
        <v>851</v>
      </c>
      <c r="EZ182" s="40">
        <v>0.42570000000000002</v>
      </c>
      <c r="FA182" s="336" t="s">
        <v>1739</v>
      </c>
      <c r="FB182" s="336" t="s">
        <v>851</v>
      </c>
      <c r="FC182" s="40"/>
      <c r="FD182" s="40"/>
      <c r="FE182" s="40"/>
      <c r="FF182" s="40"/>
      <c r="FG182" s="40"/>
      <c r="FH182" s="336" t="s">
        <v>1737</v>
      </c>
      <c r="FI182" s="336" t="s">
        <v>851</v>
      </c>
      <c r="FJ182" s="40"/>
      <c r="FK182" s="40"/>
      <c r="FL182" s="40"/>
      <c r="FM182" s="40"/>
      <c r="FN182" s="40"/>
      <c r="FO182" s="336" t="s">
        <v>1737</v>
      </c>
      <c r="FP182" s="336" t="s">
        <v>851</v>
      </c>
      <c r="FQ182" s="40"/>
      <c r="FR182" s="336" t="s">
        <v>1737</v>
      </c>
      <c r="FS182" s="336" t="s">
        <v>851</v>
      </c>
      <c r="FT182" s="336" t="s">
        <v>851</v>
      </c>
      <c r="FU182" s="40"/>
      <c r="FV182" s="40"/>
      <c r="FW182" s="40"/>
      <c r="FX182" s="40"/>
      <c r="FY182" s="40"/>
      <c r="FZ182" s="336" t="s">
        <v>1737</v>
      </c>
      <c r="GA182" s="336" t="s">
        <v>851</v>
      </c>
      <c r="GB182" s="336" t="s">
        <v>851</v>
      </c>
      <c r="GC182" s="336" t="s">
        <v>851</v>
      </c>
      <c r="GD182" s="336" t="s">
        <v>851</v>
      </c>
      <c r="GE182" s="336" t="s">
        <v>851</v>
      </c>
      <c r="GF182" s="336" t="s">
        <v>851</v>
      </c>
      <c r="GG182" s="336" t="s">
        <v>851</v>
      </c>
      <c r="GH182" s="336" t="s">
        <v>851</v>
      </c>
      <c r="GI182" s="336" t="s">
        <v>851</v>
      </c>
      <c r="GJ182" s="336" t="s">
        <v>851</v>
      </c>
      <c r="GK182" s="40">
        <v>3810605</v>
      </c>
      <c r="GL182" s="40">
        <v>3818774</v>
      </c>
      <c r="GM182" s="40">
        <v>3823701</v>
      </c>
      <c r="GN182" s="40">
        <v>3826095</v>
      </c>
      <c r="GO182" s="40">
        <v>3826878</v>
      </c>
      <c r="GP182" s="40">
        <v>3821362</v>
      </c>
      <c r="GQ182" s="40">
        <v>3805214</v>
      </c>
      <c r="GR182" s="40">
        <v>3782995</v>
      </c>
      <c r="GS182" s="40">
        <v>3760866</v>
      </c>
      <c r="GT182" s="40">
        <v>3740410</v>
      </c>
      <c r="GU182" s="40">
        <v>3721525</v>
      </c>
      <c r="GV182" s="40">
        <v>3678732</v>
      </c>
      <c r="GW182" s="40">
        <v>3634488</v>
      </c>
      <c r="GX182" s="40">
        <v>3593077</v>
      </c>
      <c r="GY182" s="40">
        <v>3534874</v>
      </c>
      <c r="GZ182" s="40">
        <v>3473232</v>
      </c>
      <c r="HA182" s="40">
        <v>3406672</v>
      </c>
      <c r="HB182" s="40">
        <v>3325286</v>
      </c>
      <c r="HC182" s="40">
        <v>3193354</v>
      </c>
      <c r="HD182" s="40">
        <v>3193694</v>
      </c>
      <c r="HE182" s="40">
        <v>3194034</v>
      </c>
      <c r="HF182" s="40">
        <v>3190000</v>
      </c>
      <c r="HG182" s="40">
        <v>3208000</v>
      </c>
      <c r="HH182" s="40">
        <v>3236000</v>
      </c>
      <c r="HI182" s="40">
        <v>3263000</v>
      </c>
      <c r="HJ182" s="40">
        <v>3280000</v>
      </c>
      <c r="HK182" s="40">
        <v>3285000</v>
      </c>
      <c r="HL182" s="40">
        <v>3280000</v>
      </c>
      <c r="HM182" s="40">
        <v>3268000</v>
      </c>
      <c r="HN182" s="40">
        <v>3251000</v>
      </c>
      <c r="HO182" s="40">
        <v>3230000</v>
      </c>
      <c r="HP182" s="40">
        <v>3208000</v>
      </c>
      <c r="HQ182" s="40">
        <v>3183000</v>
      </c>
      <c r="HR182" s="40">
        <v>3158000</v>
      </c>
      <c r="HS182" s="40">
        <v>3133000</v>
      </c>
      <c r="HT182" s="40">
        <v>3109000</v>
      </c>
      <c r="HU182" s="40">
        <v>3085000</v>
      </c>
      <c r="HV182" s="40">
        <v>3061000</v>
      </c>
      <c r="HW182" s="40">
        <v>3037000</v>
      </c>
      <c r="HX182" s="40">
        <v>3013000</v>
      </c>
      <c r="HY182" s="40">
        <v>2989000</v>
      </c>
      <c r="HZ182" s="40">
        <v>2964000</v>
      </c>
      <c r="IA182" s="40">
        <v>2938000</v>
      </c>
      <c r="IB182" s="40">
        <v>2912000</v>
      </c>
      <c r="IC182" s="40">
        <v>2886000</v>
      </c>
      <c r="ID182" s="40">
        <v>2859000</v>
      </c>
      <c r="IE182" s="40">
        <v>2832000</v>
      </c>
      <c r="IF182" s="40">
        <v>2804000</v>
      </c>
      <c r="IG182" s="40">
        <v>2776000</v>
      </c>
      <c r="IH182" s="40">
        <v>2747000</v>
      </c>
      <c r="II182" s="40">
        <v>2718000</v>
      </c>
      <c r="IJ182" s="336" t="s">
        <v>851</v>
      </c>
      <c r="IK182" s="336" t="s">
        <v>851</v>
      </c>
      <c r="IL182" s="336" t="s">
        <v>851</v>
      </c>
      <c r="IM182" s="40">
        <v>-1.9349711015820503E-2</v>
      </c>
      <c r="IN182" s="40">
        <v>-2.4180175736546516E-2</v>
      </c>
      <c r="IO182" s="40">
        <v>-4.0483910590410233E-2</v>
      </c>
      <c r="IP182" s="40">
        <v>1.0646545706549659E-4</v>
      </c>
      <c r="IQ182" s="40">
        <v>1.0645412839949131E-4</v>
      </c>
      <c r="IR182" s="40">
        <v>-1.2637778418138623E-3</v>
      </c>
      <c r="IS182" s="40">
        <v>5.6267729960381985E-3</v>
      </c>
      <c r="IT182" s="40">
        <v>8.6903087794780731E-3</v>
      </c>
      <c r="IU182" s="40">
        <v>8.3090187981724739E-3</v>
      </c>
      <c r="IV182" s="40">
        <v>5.1964046433568001E-3</v>
      </c>
      <c r="IW182" s="40">
        <v>1.5232295263558626E-3</v>
      </c>
      <c r="IX182" s="40">
        <v>-1.5232295263558626E-3</v>
      </c>
      <c r="IY182" s="40">
        <v>-3.665245370939374E-3</v>
      </c>
      <c r="IZ182" s="40">
        <v>-5.2155358716845512E-3</v>
      </c>
      <c r="JA182" s="40">
        <v>-6.4805042929947376E-3</v>
      </c>
      <c r="JB182" s="40">
        <v>-6.8344473838806152E-3</v>
      </c>
      <c r="JC182" s="40">
        <v>-7.8235417604446411E-3</v>
      </c>
      <c r="JD182" s="40">
        <v>-7.8852325677871704E-3</v>
      </c>
      <c r="JE182" s="40">
        <v>-7.9479040578007698E-3</v>
      </c>
      <c r="JF182" s="40">
        <v>-7.6898806728422642E-3</v>
      </c>
      <c r="JG182" s="40">
        <v>-7.7494736760854721E-3</v>
      </c>
      <c r="JH182" s="40">
        <v>-7.8099975362420082E-3</v>
      </c>
      <c r="JI182" s="40">
        <v>-7.8714741393923759E-3</v>
      </c>
      <c r="JJ182" s="40">
        <v>-7.9339258372783661E-3</v>
      </c>
      <c r="JK182" s="40">
        <v>-7.9973768442869186E-3</v>
      </c>
      <c r="JL182" s="40">
        <v>-8.3991754800081253E-3</v>
      </c>
      <c r="JM182" s="40">
        <v>-8.8106300681829453E-3</v>
      </c>
      <c r="JN182" s="40">
        <v>-8.8889477774500847E-3</v>
      </c>
      <c r="JO182" s="40">
        <v>-8.9686699211597443E-3</v>
      </c>
      <c r="JP182" s="40">
        <v>-9.39954724162817E-3</v>
      </c>
      <c r="JQ182" s="40">
        <v>-9.4887372106313705E-3</v>
      </c>
      <c r="JR182" s="40">
        <v>-9.9362069740891457E-3</v>
      </c>
      <c r="JS182" s="40">
        <v>-1.0035926476120949E-2</v>
      </c>
      <c r="JT182" s="40">
        <v>-1.0501635260879993E-2</v>
      </c>
      <c r="JU182" s="40">
        <v>-1.0613091289997101E-2</v>
      </c>
      <c r="JV182" s="336" t="s">
        <v>1740</v>
      </c>
      <c r="JW182" s="336" t="s">
        <v>851</v>
      </c>
      <c r="JX182" s="336" t="s">
        <v>851</v>
      </c>
      <c r="JY182" s="336" t="s">
        <v>851</v>
      </c>
      <c r="JZ182" s="336" t="s">
        <v>851</v>
      </c>
      <c r="KA182" s="336" t="s">
        <v>1740</v>
      </c>
      <c r="KB182" s="40">
        <v>0.47836382068139899</v>
      </c>
      <c r="KC182" s="40">
        <v>0.47755626429851294</v>
      </c>
      <c r="KD182" s="40">
        <v>0.47656966136861001</v>
      </c>
      <c r="KE182" s="40">
        <v>0.47549906270500203</v>
      </c>
      <c r="KF182" s="40">
        <v>0.47452243195959398</v>
      </c>
      <c r="KG182" s="40">
        <v>0.47381817927601699</v>
      </c>
      <c r="KH182" s="40">
        <v>0.47349487986547101</v>
      </c>
      <c r="KI182" s="40">
        <v>0.47353017361254701</v>
      </c>
      <c r="KJ182" s="40">
        <v>0.47381651943159603</v>
      </c>
      <c r="KK182" s="40">
        <v>0.47416536468897802</v>
      </c>
      <c r="KL182" s="40">
        <v>0.47445406148529995</v>
      </c>
      <c r="KM182" s="40">
        <v>0.47465241389186502</v>
      </c>
      <c r="KN182" s="40">
        <v>0.47479923761422399</v>
      </c>
      <c r="KO182" s="40">
        <v>0.47492245504719799</v>
      </c>
      <c r="KP182" s="40">
        <v>0.47506449237359</v>
      </c>
      <c r="KQ182" s="40">
        <v>0.47526466617883201</v>
      </c>
      <c r="KR182" s="40">
        <v>0.47552354907154798</v>
      </c>
      <c r="KS182" s="40">
        <v>0.47582435952802199</v>
      </c>
      <c r="KT182" s="40">
        <v>0.47615860858476206</v>
      </c>
      <c r="KU182" s="40">
        <v>0.476515740697455</v>
      </c>
      <c r="KV182" s="40">
        <v>0.47688803990175999</v>
      </c>
      <c r="KW182" s="40">
        <v>0.47726782462201905</v>
      </c>
      <c r="KX182" s="40">
        <v>0.47766164716696102</v>
      </c>
      <c r="KY182" s="40">
        <v>0.47806743926262202</v>
      </c>
      <c r="KZ182" s="40">
        <v>0.47848052525708501</v>
      </c>
      <c r="LA182" s="40">
        <v>0.47890549147016204</v>
      </c>
      <c r="LB182" s="40">
        <v>0.47933803408979697</v>
      </c>
      <c r="LC182" s="40">
        <v>0.47977861986513404</v>
      </c>
      <c r="LD182" s="40">
        <v>0.480225214844614</v>
      </c>
      <c r="LE182" s="40">
        <v>0.48068665892847201</v>
      </c>
      <c r="LF182" s="40">
        <v>0.48115947773219703</v>
      </c>
      <c r="LG182" s="40">
        <v>0.48164533446432001</v>
      </c>
      <c r="LH182" s="40">
        <v>0.48214601308774596</v>
      </c>
      <c r="LI182" s="40">
        <v>0.48265471080375399</v>
      </c>
      <c r="LJ182" s="40">
        <v>0.48316987342612</v>
      </c>
      <c r="LK182" s="40">
        <v>0.48368908479516698</v>
      </c>
      <c r="LL182" s="336" t="s">
        <v>851</v>
      </c>
      <c r="LM182" s="336" t="s">
        <v>851</v>
      </c>
      <c r="LN182" s="336" t="s">
        <v>1740</v>
      </c>
      <c r="LO182" s="40">
        <v>0.65370523929595947</v>
      </c>
      <c r="LP182" s="40">
        <v>0.65118098258972168</v>
      </c>
      <c r="LQ182" s="40">
        <v>0.64826667308807373</v>
      </c>
      <c r="LR182" s="40">
        <v>0.64489060640335083</v>
      </c>
      <c r="LS182" s="40">
        <v>0.64042139053344727</v>
      </c>
      <c r="LT182" s="40">
        <v>0.63420367240905762</v>
      </c>
      <c r="LU182" s="40">
        <v>0.63887149095535278</v>
      </c>
      <c r="LV182" s="40">
        <v>0.64245635271072388</v>
      </c>
      <c r="LW182" s="40">
        <v>0.64555007219314575</v>
      </c>
      <c r="LX182" s="40">
        <v>0.64817655086517334</v>
      </c>
      <c r="LY182" s="40">
        <v>0.65091460943222046</v>
      </c>
      <c r="LZ182" s="40">
        <v>0.65022832155227661</v>
      </c>
      <c r="MA182" s="40">
        <v>0.65030485391616821</v>
      </c>
      <c r="MB182" s="40">
        <v>0.65055078268051147</v>
      </c>
      <c r="MC182" s="40">
        <v>0.64903104305267334</v>
      </c>
      <c r="MD182" s="40">
        <v>0.64551085233688354</v>
      </c>
      <c r="ME182" s="40">
        <v>0.64058601856231689</v>
      </c>
      <c r="MF182" s="40">
        <v>0.63367891311645508</v>
      </c>
      <c r="MG182" s="40">
        <v>0.62539583444595337</v>
      </c>
      <c r="MH182" s="40">
        <v>0.61729973554611206</v>
      </c>
      <c r="MI182" s="40">
        <v>0.61016404628753662</v>
      </c>
      <c r="MJ182" s="40">
        <v>0.60388976335525513</v>
      </c>
      <c r="MK182" s="40">
        <v>0.59849721193313599</v>
      </c>
      <c r="ML182" s="40">
        <v>0.59400725364685059</v>
      </c>
      <c r="MM182" s="40">
        <v>0.58977764844894409</v>
      </c>
      <c r="MN182" s="40">
        <v>0.58548009395599365</v>
      </c>
      <c r="MO182" s="40">
        <v>0.58198380470275879</v>
      </c>
      <c r="MP182" s="40">
        <v>0.57896530628204346</v>
      </c>
      <c r="MQ182" s="40">
        <v>0.57623624801635742</v>
      </c>
      <c r="MR182" s="40">
        <v>0.57345807552337646</v>
      </c>
      <c r="MS182" s="40">
        <v>0.57152849435806274</v>
      </c>
      <c r="MT182" s="40">
        <v>0.56991523504257202</v>
      </c>
      <c r="MU182" s="40">
        <v>0.56883025169372559</v>
      </c>
      <c r="MV182" s="40">
        <v>0.56772333383560181</v>
      </c>
      <c r="MW182" s="40">
        <v>0.56716418266296387</v>
      </c>
      <c r="MX182" s="40">
        <v>0.56622517108917236</v>
      </c>
      <c r="MY182" s="336" t="s">
        <v>851</v>
      </c>
      <c r="MZ182" s="336" t="s">
        <v>1740</v>
      </c>
      <c r="NA182" s="40">
        <v>0.6011584997177124</v>
      </c>
      <c r="NB182" s="40">
        <v>0.5964580774307251</v>
      </c>
      <c r="NC182" s="40">
        <v>0.59041088819503784</v>
      </c>
      <c r="ND182" s="40">
        <v>0.58326637744903564</v>
      </c>
      <c r="NE182" s="40">
        <v>0.57504695653915405</v>
      </c>
      <c r="NF182" s="40">
        <v>0.56558197736740112</v>
      </c>
      <c r="NG182" s="40">
        <v>0.56990593671798706</v>
      </c>
      <c r="NH182" s="40">
        <v>0.57356607913970947</v>
      </c>
      <c r="NI182" s="40">
        <v>0.57725584506988525</v>
      </c>
      <c r="NJ182" s="40">
        <v>0.58044743537902832</v>
      </c>
      <c r="NK182" s="40">
        <v>0.58353656530380249</v>
      </c>
      <c r="NL182" s="40">
        <v>0.58264839649200439</v>
      </c>
      <c r="NM182" s="40">
        <v>0.58201217651367188</v>
      </c>
      <c r="NN182" s="40">
        <v>0.58170133829116821</v>
      </c>
      <c r="NO182" s="40">
        <v>0.57982158660888672</v>
      </c>
      <c r="NP182" s="40">
        <v>0.5761609673500061</v>
      </c>
      <c r="NQ182" s="40">
        <v>0.57107234001159668</v>
      </c>
      <c r="NR182" s="40">
        <v>0.56456172466278076</v>
      </c>
      <c r="NS182" s="40">
        <v>0.55668145418167114</v>
      </c>
      <c r="NT182" s="40">
        <v>0.54835623502731323</v>
      </c>
      <c r="NU182" s="40">
        <v>0.54133158922195435</v>
      </c>
      <c r="NV182" s="40">
        <v>0.53581845760345459</v>
      </c>
      <c r="NW182" s="40">
        <v>0.53119897842407227</v>
      </c>
      <c r="NX182" s="40">
        <v>0.52683568000793457</v>
      </c>
      <c r="NY182" s="40">
        <v>0.52306669950485229</v>
      </c>
      <c r="NZ182" s="40">
        <v>0.519237220287323</v>
      </c>
      <c r="OA182" s="40">
        <v>0.51619434356689453</v>
      </c>
      <c r="OB182" s="40">
        <v>0.51395505666732788</v>
      </c>
      <c r="OC182" s="40">
        <v>0.51167583465576172</v>
      </c>
      <c r="OD182" s="40">
        <v>0.50970202684402466</v>
      </c>
      <c r="OE182" s="40">
        <v>0.50821965932846069</v>
      </c>
      <c r="OF182" s="40">
        <v>0.50706213712692261</v>
      </c>
      <c r="OG182" s="40">
        <v>0.50677603483200073</v>
      </c>
      <c r="OH182" s="40">
        <v>0.50612390041351318</v>
      </c>
      <c r="OI182" s="40">
        <v>0.50637060403823853</v>
      </c>
      <c r="OJ182" s="40">
        <v>0.50551873445510864</v>
      </c>
      <c r="OK182" s="336" t="s">
        <v>851</v>
      </c>
      <c r="OL182" s="336" t="s">
        <v>851</v>
      </c>
      <c r="OM182" s="336" t="s">
        <v>1740</v>
      </c>
      <c r="ON182" s="40">
        <v>0.58273071050643921</v>
      </c>
      <c r="OO182" s="40">
        <v>0.58357042074203491</v>
      </c>
      <c r="OP182" s="40">
        <v>0.58323132991790771</v>
      </c>
      <c r="OQ182" s="40">
        <v>0.58128446340560913</v>
      </c>
      <c r="OR182" s="40">
        <v>0.57699453830718994</v>
      </c>
      <c r="OS182" s="40">
        <v>0.56976693868637085</v>
      </c>
      <c r="OT182" s="40">
        <v>0.57021945714950562</v>
      </c>
      <c r="OU182" s="40">
        <v>0.5701371431350708</v>
      </c>
      <c r="OV182" s="40">
        <v>0.5704573392868042</v>
      </c>
      <c r="OW182" s="40">
        <v>0.57186639308929443</v>
      </c>
      <c r="OX182" s="40">
        <v>0.57469511032104492</v>
      </c>
      <c r="OY182" s="40">
        <v>0.5762556791305542</v>
      </c>
      <c r="OZ182" s="40">
        <v>0.57926827669143677</v>
      </c>
      <c r="PA182" s="40">
        <v>0.58384335041046143</v>
      </c>
      <c r="PB182" s="40">
        <v>0.58720391988754272</v>
      </c>
      <c r="PC182" s="40">
        <v>0.58916407823562622</v>
      </c>
      <c r="PD182" s="40">
        <v>0.59039902687072754</v>
      </c>
      <c r="PE182" s="40">
        <v>0.5896952748298645</v>
      </c>
      <c r="PF182" s="40">
        <v>0.58708041906356812</v>
      </c>
      <c r="PG182" s="40">
        <v>0.58346635103225708</v>
      </c>
      <c r="PH182" s="40">
        <v>0.57896429300308228</v>
      </c>
      <c r="PI182" s="40">
        <v>0.57406806945800781</v>
      </c>
      <c r="PJ182" s="40">
        <v>0.56778830289840698</v>
      </c>
      <c r="PK182" s="40">
        <v>0.56140929460525513</v>
      </c>
      <c r="PL182" s="40">
        <v>0.55459672212600708</v>
      </c>
      <c r="PM182" s="40">
        <v>0.5483439564704895</v>
      </c>
      <c r="PN182" s="40">
        <v>0.54352223873138428</v>
      </c>
      <c r="PO182" s="40">
        <v>0.53948265314102173</v>
      </c>
      <c r="PP182" s="40">
        <v>0.53640109300613403</v>
      </c>
      <c r="PQ182" s="40">
        <v>0.53326404094696045</v>
      </c>
      <c r="PR182" s="40">
        <v>0.53060507774353027</v>
      </c>
      <c r="PS182" s="40">
        <v>0.52860170602798462</v>
      </c>
      <c r="PT182" s="40">
        <v>0.52639085054397583</v>
      </c>
      <c r="PU182" s="40">
        <v>0.52485591173171997</v>
      </c>
      <c r="PV182" s="40">
        <v>0.52348017692565918</v>
      </c>
      <c r="PW182" s="40">
        <v>0.52207505702972412</v>
      </c>
      <c r="PX182" s="336" t="s">
        <v>851</v>
      </c>
      <c r="PY182" s="336" t="s">
        <v>851</v>
      </c>
      <c r="PZ182" s="40">
        <v>0.53520000000000001</v>
      </c>
      <c r="QA182" s="40">
        <v>0.54069999999999996</v>
      </c>
      <c r="QB182" s="40">
        <v>0.54110000000000003</v>
      </c>
      <c r="QC182" s="40">
        <v>0.54120000000000001</v>
      </c>
      <c r="QD182" s="40">
        <v>0.54659999999999997</v>
      </c>
      <c r="QE182" s="40">
        <v>0.54899999999999993</v>
      </c>
      <c r="QF182" s="40">
        <v>0.54310000000000003</v>
      </c>
      <c r="QG182" s="40">
        <v>0.53349999999999997</v>
      </c>
      <c r="QH182" s="40">
        <v>0.52729999999999999</v>
      </c>
      <c r="QI182" s="40">
        <v>0.5212</v>
      </c>
      <c r="QJ182" s="40">
        <v>0.51639999999999997</v>
      </c>
      <c r="QK182" s="40">
        <v>0.51170000000000004</v>
      </c>
      <c r="QL182" s="40">
        <v>0.50680000000000003</v>
      </c>
      <c r="QM182" s="40">
        <v>0.50139999999999996</v>
      </c>
      <c r="QN182" s="40">
        <v>0.49509999999999998</v>
      </c>
      <c r="QO182" s="40">
        <v>0.49829999999999997</v>
      </c>
      <c r="QP182" s="40">
        <v>0.50070000000000003</v>
      </c>
      <c r="QQ182" s="40">
        <v>0.50229999999999997</v>
      </c>
      <c r="QR182" s="40">
        <v>0.50319999999999998</v>
      </c>
      <c r="QS182" s="336" t="s">
        <v>851</v>
      </c>
      <c r="QT182" s="336" t="s">
        <v>851</v>
      </c>
      <c r="QU182" s="336" t="s">
        <v>851</v>
      </c>
      <c r="QV182" s="336" t="s">
        <v>851</v>
      </c>
      <c r="QW182" s="40">
        <v>1.7901546088978648E-3</v>
      </c>
      <c r="QX182" s="336" t="s">
        <v>851</v>
      </c>
      <c r="QY182" s="336" t="s">
        <v>851</v>
      </c>
      <c r="QZ182" s="336" t="s">
        <v>851</v>
      </c>
      <c r="RA182" s="336" t="s">
        <v>851</v>
      </c>
      <c r="RB182" s="336" t="s">
        <v>851</v>
      </c>
      <c r="RC182" s="336" t="s">
        <v>851</v>
      </c>
      <c r="RD182" s="336" t="s">
        <v>851</v>
      </c>
      <c r="RE182" s="336" t="s">
        <v>851</v>
      </c>
      <c r="RF182" s="40"/>
      <c r="RG182" s="40"/>
      <c r="RH182" s="336" t="s">
        <v>1737</v>
      </c>
      <c r="RI182" s="336" t="s">
        <v>851</v>
      </c>
      <c r="RJ182" s="40"/>
      <c r="RK182" s="40"/>
      <c r="RL182" s="336" t="s">
        <v>1737</v>
      </c>
      <c r="RM182" s="336" t="s">
        <v>851</v>
      </c>
      <c r="RN182" s="40"/>
      <c r="RO182" s="40"/>
      <c r="RP182" s="336" t="s">
        <v>1737</v>
      </c>
      <c r="RQ182" s="336" t="s">
        <v>851</v>
      </c>
      <c r="RR182" s="40"/>
      <c r="RS182" s="40"/>
      <c r="RT182" s="336" t="s">
        <v>1737</v>
      </c>
      <c r="RU182" s="336" t="s">
        <v>851</v>
      </c>
      <c r="RV182" s="40"/>
      <c r="RW182" s="40"/>
      <c r="RX182" s="336" t="s">
        <v>1737</v>
      </c>
      <c r="RY182" s="336" t="s">
        <v>851</v>
      </c>
      <c r="RZ182" s="336" t="s">
        <v>470</v>
      </c>
      <c r="SA182" s="40">
        <v>0.20580217242240906</v>
      </c>
      <c r="SB182" s="40">
        <v>0.21130917966365814</v>
      </c>
      <c r="SC182" s="40">
        <v>0.20870833098888397</v>
      </c>
      <c r="SD182" s="40">
        <v>0.21385818719863892</v>
      </c>
      <c r="SE182" s="40">
        <v>0.21668897569179535</v>
      </c>
      <c r="SF182" s="336" t="s">
        <v>851</v>
      </c>
      <c r="SG182" s="336" t="s">
        <v>851</v>
      </c>
      <c r="SH182" s="40">
        <v>0.1227763369679451</v>
      </c>
      <c r="SI182" s="40">
        <v>0.10902021080255508</v>
      </c>
      <c r="SJ182" s="40">
        <v>0.10096582770347595</v>
      </c>
      <c r="SK182" s="40">
        <v>0.10775107890367508</v>
      </c>
      <c r="SL182" s="40">
        <v>0.14324793219566345</v>
      </c>
      <c r="SM182" s="336" t="s">
        <v>840</v>
      </c>
      <c r="SN182" s="336" t="s">
        <v>851</v>
      </c>
      <c r="SO182" s="336" t="s">
        <v>851</v>
      </c>
      <c r="SP182" s="40"/>
      <c r="SQ182" s="40"/>
      <c r="SR182" s="40"/>
      <c r="SS182" s="40"/>
      <c r="ST182" s="40"/>
      <c r="SU182" s="336" t="s">
        <v>1737</v>
      </c>
      <c r="SV182" s="336" t="s">
        <v>851</v>
      </c>
      <c r="SW182" s="336" t="s">
        <v>851</v>
      </c>
      <c r="SX182" s="40">
        <v>-4.8021319559721221E-11</v>
      </c>
      <c r="SY182" s="40">
        <v>-1.2462920509278774E-2</v>
      </c>
      <c r="SZ182" s="40">
        <v>-1.026528887450695E-2</v>
      </c>
      <c r="TA182" s="40">
        <v>-1.6032982617616653E-2</v>
      </c>
      <c r="TB182" s="40">
        <v>1.4738991856575012E-2</v>
      </c>
      <c r="TC182" s="336" t="s">
        <v>840</v>
      </c>
      <c r="TD182" s="336" t="s">
        <v>851</v>
      </c>
      <c r="TE182" s="336" t="s">
        <v>851</v>
      </c>
      <c r="TF182" s="336" t="s">
        <v>851</v>
      </c>
      <c r="TG182" s="40"/>
      <c r="TH182" s="40"/>
      <c r="TI182" s="40"/>
      <c r="TJ182" s="40"/>
      <c r="TK182" s="40"/>
      <c r="TL182" s="336" t="s">
        <v>1737</v>
      </c>
      <c r="TM182" s="336" t="s">
        <v>851</v>
      </c>
      <c r="TN182" s="336" t="s">
        <v>851</v>
      </c>
      <c r="TO182" s="336" t="s">
        <v>851</v>
      </c>
      <c r="TP182" s="40">
        <v>8.6922068148851395E-3</v>
      </c>
      <c r="TQ182" s="40">
        <v>-4.0484787314198911E-4</v>
      </c>
      <c r="TR182" s="40">
        <v>5.5364104919135571E-3</v>
      </c>
      <c r="TS182" s="40">
        <v>4.2669009417295456E-3</v>
      </c>
      <c r="TT182" s="40">
        <v>1.4632526785135269E-2</v>
      </c>
      <c r="TU182" s="336" t="s">
        <v>840</v>
      </c>
      <c r="TV182" s="336" t="s">
        <v>851</v>
      </c>
      <c r="TW182" s="40">
        <v>22060</v>
      </c>
      <c r="TX182" s="336" t="s">
        <v>840</v>
      </c>
      <c r="TY182" s="336" t="s">
        <v>851</v>
      </c>
      <c r="TZ182" s="40"/>
      <c r="UA182" s="336" t="s">
        <v>1737</v>
      </c>
      <c r="UB182" s="336" t="s">
        <v>851</v>
      </c>
      <c r="UC182" s="40">
        <v>30191.931817241399</v>
      </c>
      <c r="UD182" s="336" t="s">
        <v>840</v>
      </c>
      <c r="UE182" s="336" t="s">
        <v>851</v>
      </c>
      <c r="UF182" s="336" t="s">
        <v>851</v>
      </c>
      <c r="UG182" s="40"/>
      <c r="UH182" s="40"/>
      <c r="UI182" s="40"/>
      <c r="UJ182" s="40"/>
      <c r="UK182" s="40"/>
      <c r="UL182" s="336" t="s">
        <v>1737</v>
      </c>
      <c r="UM182" s="336" t="s">
        <v>851</v>
      </c>
      <c r="UN182" s="336" t="s">
        <v>851</v>
      </c>
      <c r="UO182" s="336" t="s">
        <v>851</v>
      </c>
      <c r="UP182" s="40"/>
      <c r="UQ182" s="40"/>
      <c r="UR182" s="40"/>
      <c r="US182" s="40"/>
      <c r="UT182" s="40">
        <v>0.24538061022758484</v>
      </c>
      <c r="UU182" s="336" t="s">
        <v>470</v>
      </c>
    </row>
    <row r="183" spans="1:567">
      <c r="A183" s="336" t="s">
        <v>517</v>
      </c>
      <c r="B183" s="336" t="s">
        <v>202</v>
      </c>
      <c r="C183" s="336" t="s">
        <v>367</v>
      </c>
      <c r="D183" s="40">
        <v>4.9569800496101379E-2</v>
      </c>
      <c r="E183" s="336" t="s">
        <v>436</v>
      </c>
      <c r="F183" s="40">
        <v>0.1044391542673111</v>
      </c>
      <c r="G183" s="336" t="s">
        <v>1741</v>
      </c>
      <c r="H183" s="40">
        <v>9.9556505680084229E-2</v>
      </c>
      <c r="I183" s="336" t="s">
        <v>1447</v>
      </c>
      <c r="J183" s="40">
        <v>7.2000645101070404E-2</v>
      </c>
      <c r="K183" s="336" t="s">
        <v>1803</v>
      </c>
      <c r="L183" s="336" t="s">
        <v>436</v>
      </c>
      <c r="M183" s="40">
        <v>0.17505742609500885</v>
      </c>
      <c r="N183" s="40">
        <v>0.20116594433784485</v>
      </c>
      <c r="O183" s="336" t="s">
        <v>436</v>
      </c>
      <c r="P183" s="40">
        <v>0.17505742609500885</v>
      </c>
      <c r="Q183" s="336" t="s">
        <v>436</v>
      </c>
      <c r="R183" s="40">
        <v>0.19883637130260468</v>
      </c>
      <c r="S183" s="336" t="s">
        <v>436</v>
      </c>
      <c r="T183" s="40">
        <v>0.25058567523956299</v>
      </c>
      <c r="U183" s="336" t="s">
        <v>436</v>
      </c>
      <c r="V183" s="336" t="s">
        <v>851</v>
      </c>
      <c r="W183" s="336" t="s">
        <v>1741</v>
      </c>
      <c r="X183" s="40">
        <v>0.19303059577941895</v>
      </c>
      <c r="Y183" s="40"/>
      <c r="Z183" s="336" t="s">
        <v>1736</v>
      </c>
      <c r="AA183" s="40"/>
      <c r="AB183" s="336" t="s">
        <v>1736</v>
      </c>
      <c r="AC183" s="40">
        <v>0.20093527436256409</v>
      </c>
      <c r="AD183" s="336" t="s">
        <v>1741</v>
      </c>
      <c r="AE183" s="40">
        <v>0.19303059577941895</v>
      </c>
      <c r="AF183" s="336" t="s">
        <v>1741</v>
      </c>
      <c r="AG183" s="336" t="s">
        <v>851</v>
      </c>
      <c r="AH183" s="336" t="s">
        <v>1447</v>
      </c>
      <c r="AI183" s="40">
        <v>0.1767188161611557</v>
      </c>
      <c r="AJ183" s="40"/>
      <c r="AK183" s="336" t="s">
        <v>1736</v>
      </c>
      <c r="AL183" s="40"/>
      <c r="AM183" s="336" t="s">
        <v>1736</v>
      </c>
      <c r="AN183" s="40">
        <v>0.1767188161611557</v>
      </c>
      <c r="AO183" s="336" t="s">
        <v>1447</v>
      </c>
      <c r="AP183" s="40">
        <v>0.18511128425598145</v>
      </c>
      <c r="AQ183" s="336" t="s">
        <v>1447</v>
      </c>
      <c r="AR183" s="336" t="s">
        <v>851</v>
      </c>
      <c r="AS183" s="336" t="s">
        <v>1803</v>
      </c>
      <c r="AT183" s="40">
        <v>0.17619691789150238</v>
      </c>
      <c r="AU183" s="40"/>
      <c r="AV183" s="336" t="s">
        <v>1736</v>
      </c>
      <c r="AW183" s="40"/>
      <c r="AX183" s="336" t="s">
        <v>1736</v>
      </c>
      <c r="AY183" s="40">
        <v>0.17619691789150238</v>
      </c>
      <c r="AZ183" s="336" t="s">
        <v>1803</v>
      </c>
      <c r="BA183" s="40">
        <v>0.30129536986351013</v>
      </c>
      <c r="BB183" s="336" t="s">
        <v>1803</v>
      </c>
      <c r="BC183" s="336" t="s">
        <v>851</v>
      </c>
      <c r="BD183" s="336" t="s">
        <v>436</v>
      </c>
      <c r="BE183" s="40">
        <v>2.4537956714630127</v>
      </c>
      <c r="BF183" s="336" t="s">
        <v>827</v>
      </c>
      <c r="BG183" s="40">
        <v>2.5921511650085449</v>
      </c>
      <c r="BH183" s="336" t="s">
        <v>1447</v>
      </c>
      <c r="BI183" s="40">
        <v>3.4053471088409424</v>
      </c>
      <c r="BJ183" s="336" t="s">
        <v>1803</v>
      </c>
      <c r="BK183" s="40">
        <v>5.3466506004333496</v>
      </c>
      <c r="BL183" s="336" t="s">
        <v>851</v>
      </c>
      <c r="BM183" s="40">
        <v>3.9512403011322021</v>
      </c>
      <c r="BN183" s="336" t="s">
        <v>838</v>
      </c>
      <c r="BO183" s="336" t="s">
        <v>851</v>
      </c>
      <c r="BP183" s="336" t="s">
        <v>436</v>
      </c>
      <c r="BQ183" s="40">
        <v>9.4273854047060013E-3</v>
      </c>
      <c r="BR183" s="40">
        <v>8.8927587494254112E-3</v>
      </c>
      <c r="BS183" s="40">
        <v>8.6347423493862152E-3</v>
      </c>
      <c r="BT183" s="40">
        <v>4.9967169761657715E-3</v>
      </c>
      <c r="BU183" s="40">
        <v>4.996767733246088E-3</v>
      </c>
      <c r="BV183" s="336" t="s">
        <v>851</v>
      </c>
      <c r="BW183" s="336" t="s">
        <v>827</v>
      </c>
      <c r="BX183" s="40">
        <v>1.6810547560453415E-2</v>
      </c>
      <c r="BY183" s="40">
        <v>1.9023772329092026E-2</v>
      </c>
      <c r="BZ183" s="40">
        <v>2.2052384912967682E-2</v>
      </c>
      <c r="CA183" s="40">
        <v>2.0791580900549889E-2</v>
      </c>
      <c r="CB183" s="40">
        <v>2.2537073120474815E-2</v>
      </c>
      <c r="CC183" s="336" t="s">
        <v>851</v>
      </c>
      <c r="CD183" s="336" t="s">
        <v>1447</v>
      </c>
      <c r="CE183" s="40">
        <v>1.8881978467106819E-2</v>
      </c>
      <c r="CF183" s="40">
        <v>2.1366538479924202E-2</v>
      </c>
      <c r="CG183" s="40">
        <v>2.2486845031380653E-2</v>
      </c>
      <c r="CH183" s="40">
        <v>2.3361558094620705E-2</v>
      </c>
      <c r="CI183" s="40">
        <v>2.5011520832777023E-2</v>
      </c>
      <c r="CJ183" s="336" t="s">
        <v>851</v>
      </c>
      <c r="CK183" s="336" t="s">
        <v>1803</v>
      </c>
      <c r="CL183" s="40">
        <v>2.0528249442577362E-2</v>
      </c>
      <c r="CM183" s="40">
        <v>2.3048818111419678E-2</v>
      </c>
      <c r="CN183" s="40">
        <v>2.2916633635759354E-2</v>
      </c>
      <c r="CO183" s="40">
        <v>2.5041686370968819E-2</v>
      </c>
      <c r="CP183" s="40">
        <v>2.6810307055711746E-2</v>
      </c>
      <c r="CQ183" s="336" t="s">
        <v>851</v>
      </c>
      <c r="CR183" s="40">
        <v>5.8231782913208008</v>
      </c>
      <c r="CS183" s="40">
        <v>6.3266868591308594</v>
      </c>
      <c r="CT183" s="40">
        <v>6.9685955047607422</v>
      </c>
      <c r="CU183" s="40">
        <v>8.1822662353515625</v>
      </c>
      <c r="CV183" s="40">
        <v>9.7110586166381836</v>
      </c>
      <c r="CW183" s="336" t="s">
        <v>1741</v>
      </c>
      <c r="CX183" s="336" t="s">
        <v>851</v>
      </c>
      <c r="CY183" s="40">
        <v>6.1308445930480957</v>
      </c>
      <c r="CZ183" s="40">
        <v>6.6966018676757813</v>
      </c>
      <c r="DA183" s="40">
        <v>7.6434292793273926</v>
      </c>
      <c r="DB183" s="40">
        <v>9.0595149993896484</v>
      </c>
      <c r="DC183" s="40">
        <v>10.777276992797852</v>
      </c>
      <c r="DD183" s="336" t="s">
        <v>1447</v>
      </c>
      <c r="DE183" s="336" t="s">
        <v>851</v>
      </c>
      <c r="DF183" s="40">
        <v>11.552359580993652</v>
      </c>
      <c r="DG183" s="336" t="s">
        <v>1803</v>
      </c>
      <c r="DH183" s="336" t="s">
        <v>851</v>
      </c>
      <c r="DI183" s="336" t="s">
        <v>851</v>
      </c>
      <c r="DJ183" s="336">
        <v>9.6999999999999993</v>
      </c>
      <c r="DK183" s="336" t="s">
        <v>1738</v>
      </c>
      <c r="DL183" s="336" t="s">
        <v>851</v>
      </c>
      <c r="DM183" s="336" t="s">
        <v>851</v>
      </c>
      <c r="DN183" s="336" t="s">
        <v>436</v>
      </c>
      <c r="DO183" s="40">
        <v>1.7071289476007223E-3</v>
      </c>
      <c r="DP183" s="40">
        <v>2.3051354219205678E-4</v>
      </c>
      <c r="DQ183" s="40">
        <v>-3.0715256929397583E-2</v>
      </c>
      <c r="DR183" s="40">
        <v>-3.3656835556030273E-2</v>
      </c>
      <c r="DS183" s="40">
        <v>2.4746555835008621E-2</v>
      </c>
      <c r="DT183" s="336" t="s">
        <v>851</v>
      </c>
      <c r="DU183" s="336" t="s">
        <v>827</v>
      </c>
      <c r="DV183" s="40">
        <v>-9.978574700653553E-3</v>
      </c>
      <c r="DW183" s="40">
        <v>-2.9932955279946327E-2</v>
      </c>
      <c r="DX183" s="40">
        <v>-4.094894602894783E-2</v>
      </c>
      <c r="DY183" s="40">
        <v>-2.3926073685288429E-2</v>
      </c>
      <c r="DZ183" s="40">
        <v>-2.961491234600544E-2</v>
      </c>
      <c r="EA183" s="336" t="s">
        <v>851</v>
      </c>
      <c r="EB183" s="336" t="s">
        <v>1447</v>
      </c>
      <c r="EC183" s="40">
        <v>-2.9264379292726517E-2</v>
      </c>
      <c r="ED183" s="40">
        <v>-3.8599081337451935E-2</v>
      </c>
      <c r="EE183" s="40">
        <v>-2.7760569006204605E-2</v>
      </c>
      <c r="EF183" s="40">
        <v>-4.1872207075357437E-2</v>
      </c>
      <c r="EG183" s="40">
        <v>-3.1695619225502014E-2</v>
      </c>
      <c r="EH183" s="336" t="s">
        <v>851</v>
      </c>
      <c r="EI183" s="336" t="s">
        <v>1803</v>
      </c>
      <c r="EJ183" s="40">
        <v>-4.5793183147907257E-2</v>
      </c>
      <c r="EK183" s="40">
        <v>-5.1349788904190063E-2</v>
      </c>
      <c r="EL183" s="40">
        <v>-4.9151521176099777E-2</v>
      </c>
      <c r="EM183" s="40">
        <v>-6.5985359251499176E-2</v>
      </c>
      <c r="EN183" s="40">
        <v>-6.8531602621078491E-2</v>
      </c>
      <c r="EO183" s="336" t="s">
        <v>851</v>
      </c>
      <c r="EP183" s="336" t="s">
        <v>851</v>
      </c>
      <c r="EQ183" s="336" t="s">
        <v>851</v>
      </c>
      <c r="ER183" s="40">
        <v>0.87670000000000003</v>
      </c>
      <c r="ES183" s="336" t="s">
        <v>1739</v>
      </c>
      <c r="ET183" s="336" t="s">
        <v>851</v>
      </c>
      <c r="EU183" s="336" t="s">
        <v>851</v>
      </c>
      <c r="EV183" s="40">
        <v>0.95450000000000002</v>
      </c>
      <c r="EW183" s="336" t="s">
        <v>1739</v>
      </c>
      <c r="EX183" s="336" t="s">
        <v>851</v>
      </c>
      <c r="EY183" s="336" t="s">
        <v>851</v>
      </c>
      <c r="EZ183" s="40">
        <v>0.57889999999999997</v>
      </c>
      <c r="FA183" s="336" t="s">
        <v>1739</v>
      </c>
      <c r="FB183" s="336" t="s">
        <v>851</v>
      </c>
      <c r="FC183" s="40">
        <v>0.16200549900531769</v>
      </c>
      <c r="FD183" s="40">
        <v>0.14282113313674927</v>
      </c>
      <c r="FE183" s="40">
        <v>0.13462373614311218</v>
      </c>
      <c r="FF183" s="40">
        <v>1.4973207376897335E-2</v>
      </c>
      <c r="FG183" s="40">
        <v>-2.5402382016181946E-2</v>
      </c>
      <c r="FH183" s="336" t="s">
        <v>838</v>
      </c>
      <c r="FI183" s="336" t="s">
        <v>851</v>
      </c>
      <c r="FJ183" s="40">
        <v>0.15242379903793335</v>
      </c>
      <c r="FK183" s="40">
        <v>0.15242379903793335</v>
      </c>
      <c r="FL183" s="40">
        <v>0.15242379903793335</v>
      </c>
      <c r="FM183" s="40">
        <v>3.7091754376888275E-2</v>
      </c>
      <c r="FN183" s="40">
        <v>2.422628179192543E-2</v>
      </c>
      <c r="FO183" s="336" t="s">
        <v>840</v>
      </c>
      <c r="FP183" s="336" t="s">
        <v>851</v>
      </c>
      <c r="FQ183" s="40"/>
      <c r="FR183" s="336" t="s">
        <v>1737</v>
      </c>
      <c r="FS183" s="336" t="s">
        <v>851</v>
      </c>
      <c r="FT183" s="336" t="s">
        <v>851</v>
      </c>
      <c r="FU183" s="40">
        <v>2.2589921951293945E-2</v>
      </c>
      <c r="FV183" s="40">
        <v>2.1614989265799522E-2</v>
      </c>
      <c r="FW183" s="40">
        <v>3.5776169970631599E-3</v>
      </c>
      <c r="FX183" s="40">
        <v>-2.0157615654170513E-3</v>
      </c>
      <c r="FY183" s="40">
        <v>-1.5995658934116364E-2</v>
      </c>
      <c r="FZ183" s="336" t="s">
        <v>840</v>
      </c>
      <c r="GA183" s="336" t="s">
        <v>851</v>
      </c>
      <c r="GB183" s="336" t="s">
        <v>851</v>
      </c>
      <c r="GC183" s="336" t="s">
        <v>851</v>
      </c>
      <c r="GD183" s="336" t="s">
        <v>851</v>
      </c>
      <c r="GE183" s="336" t="s">
        <v>851</v>
      </c>
      <c r="GF183" s="336" t="s">
        <v>851</v>
      </c>
      <c r="GG183" s="336" t="s">
        <v>851</v>
      </c>
      <c r="GH183" s="336" t="s">
        <v>851</v>
      </c>
      <c r="GI183" s="336" t="s">
        <v>851</v>
      </c>
      <c r="GJ183" s="336" t="s">
        <v>851</v>
      </c>
      <c r="GK183" s="40">
        <v>592467</v>
      </c>
      <c r="GL183" s="40">
        <v>615013</v>
      </c>
      <c r="GM183" s="40">
        <v>640872</v>
      </c>
      <c r="GN183" s="40">
        <v>681791</v>
      </c>
      <c r="GO183" s="40">
        <v>753332</v>
      </c>
      <c r="GP183" s="40">
        <v>865410</v>
      </c>
      <c r="GQ183" s="40">
        <v>1022704</v>
      </c>
      <c r="GR183" s="40">
        <v>1218441</v>
      </c>
      <c r="GS183" s="40">
        <v>1436670</v>
      </c>
      <c r="GT183" s="40">
        <v>1654944</v>
      </c>
      <c r="GU183" s="40">
        <v>1856329</v>
      </c>
      <c r="GV183" s="40">
        <v>2035862</v>
      </c>
      <c r="GW183" s="40">
        <v>2196078</v>
      </c>
      <c r="GX183" s="40">
        <v>2336579</v>
      </c>
      <c r="GY183" s="40">
        <v>2459202</v>
      </c>
      <c r="GZ183" s="40">
        <v>2565708</v>
      </c>
      <c r="HA183" s="40">
        <v>2654379</v>
      </c>
      <c r="HB183" s="40">
        <v>2724727</v>
      </c>
      <c r="HC183" s="40">
        <v>2781682</v>
      </c>
      <c r="HD183" s="40">
        <v>2832071</v>
      </c>
      <c r="HE183" s="40">
        <v>2881060</v>
      </c>
      <c r="HF183" s="40">
        <v>2931000</v>
      </c>
      <c r="HG183" s="40">
        <v>2980000</v>
      </c>
      <c r="HH183" s="40">
        <v>3029000</v>
      </c>
      <c r="HI183" s="40">
        <v>3076000</v>
      </c>
      <c r="HJ183" s="40">
        <v>3122000</v>
      </c>
      <c r="HK183" s="40">
        <v>3165000</v>
      </c>
      <c r="HL183" s="40">
        <v>3207000</v>
      </c>
      <c r="HM183" s="40">
        <v>3249000</v>
      </c>
      <c r="HN183" s="40">
        <v>3288000</v>
      </c>
      <c r="HO183" s="40">
        <v>3327000</v>
      </c>
      <c r="HP183" s="40">
        <v>3364000</v>
      </c>
      <c r="HQ183" s="40">
        <v>3400000</v>
      </c>
      <c r="HR183" s="40">
        <v>3434000</v>
      </c>
      <c r="HS183" s="40">
        <v>3467000</v>
      </c>
      <c r="HT183" s="40">
        <v>3497000</v>
      </c>
      <c r="HU183" s="40">
        <v>3526000</v>
      </c>
      <c r="HV183" s="40">
        <v>3553000</v>
      </c>
      <c r="HW183" s="40">
        <v>3579000</v>
      </c>
      <c r="HX183" s="40">
        <v>3604000</v>
      </c>
      <c r="HY183" s="40">
        <v>3629000</v>
      </c>
      <c r="HZ183" s="40">
        <v>3653000</v>
      </c>
      <c r="IA183" s="40">
        <v>3677000</v>
      </c>
      <c r="IB183" s="40">
        <v>3701000</v>
      </c>
      <c r="IC183" s="40">
        <v>3724000</v>
      </c>
      <c r="ID183" s="40">
        <v>3747000</v>
      </c>
      <c r="IE183" s="40">
        <v>3769000</v>
      </c>
      <c r="IF183" s="40">
        <v>3790000</v>
      </c>
      <c r="IG183" s="40">
        <v>3811000</v>
      </c>
      <c r="IH183" s="40">
        <v>3831000</v>
      </c>
      <c r="II183" s="40">
        <v>3851000</v>
      </c>
      <c r="IJ183" s="336" t="s">
        <v>851</v>
      </c>
      <c r="IK183" s="336" t="s">
        <v>851</v>
      </c>
      <c r="IL183" s="336" t="s">
        <v>851</v>
      </c>
      <c r="IM183" s="40">
        <v>3.3976264297962189E-2</v>
      </c>
      <c r="IN183" s="40">
        <v>2.615751139819622E-2</v>
      </c>
      <c r="IO183" s="40">
        <v>2.0687540993094444E-2</v>
      </c>
      <c r="IP183" s="40">
        <v>1.7952464520931244E-2</v>
      </c>
      <c r="IQ183" s="40">
        <v>1.7150035127997398E-2</v>
      </c>
      <c r="IR183" s="40">
        <v>1.7185378819704056E-2</v>
      </c>
      <c r="IS183" s="40">
        <v>1.6579639166593552E-2</v>
      </c>
      <c r="IT183" s="40">
        <v>1.6309231519699097E-2</v>
      </c>
      <c r="IU183" s="40">
        <v>1.5397519804537296E-2</v>
      </c>
      <c r="IV183" s="40">
        <v>1.4843770302832127E-2</v>
      </c>
      <c r="IW183" s="40">
        <v>1.3679233379662037E-2</v>
      </c>
      <c r="IX183" s="40">
        <v>1.3182865455746651E-2</v>
      </c>
      <c r="IY183" s="40">
        <v>1.3011336326599121E-2</v>
      </c>
      <c r="IZ183" s="40">
        <v>1.1932220309972763E-2</v>
      </c>
      <c r="JA183" s="40">
        <v>1.1791519820690155E-2</v>
      </c>
      <c r="JB183" s="40">
        <v>1.1059745214879513E-2</v>
      </c>
      <c r="JC183" s="40">
        <v>1.0644689202308655E-2</v>
      </c>
      <c r="JD183" s="40">
        <v>9.9503304809331894E-3</v>
      </c>
      <c r="JE183" s="40">
        <v>9.5639042556285858E-3</v>
      </c>
      <c r="JF183" s="40">
        <v>8.6157917976379395E-3</v>
      </c>
      <c r="JG183" s="40">
        <v>8.258625864982605E-3</v>
      </c>
      <c r="JH183" s="40">
        <v>7.6282331719994545E-3</v>
      </c>
      <c r="JI183" s="40">
        <v>7.2911148890852928E-3</v>
      </c>
      <c r="JJ183" s="40">
        <v>6.9609079509973526E-3</v>
      </c>
      <c r="JK183" s="40">
        <v>6.9127883762121201E-3</v>
      </c>
      <c r="JL183" s="40">
        <v>6.5916194580495358E-3</v>
      </c>
      <c r="JM183" s="40">
        <v>6.5484545193612576E-3</v>
      </c>
      <c r="JN183" s="40">
        <v>6.5058511681854725E-3</v>
      </c>
      <c r="JO183" s="40">
        <v>6.1953058466315269E-3</v>
      </c>
      <c r="JP183" s="40">
        <v>6.1571602709591389E-3</v>
      </c>
      <c r="JQ183" s="40">
        <v>5.8541945181787014E-3</v>
      </c>
      <c r="JR183" s="40">
        <v>5.5563049390912056E-3</v>
      </c>
      <c r="JS183" s="40">
        <v>5.5256029590964317E-3</v>
      </c>
      <c r="JT183" s="40">
        <v>5.2342438139021397E-3</v>
      </c>
      <c r="JU183" s="40">
        <v>5.206989124417305E-3</v>
      </c>
      <c r="JV183" s="336" t="s">
        <v>1740</v>
      </c>
      <c r="JW183" s="336" t="s">
        <v>851</v>
      </c>
      <c r="JX183" s="336" t="s">
        <v>851</v>
      </c>
      <c r="JY183" s="336" t="s">
        <v>851</v>
      </c>
      <c r="JZ183" s="336" t="s">
        <v>851</v>
      </c>
      <c r="KA183" s="336" t="s">
        <v>1740</v>
      </c>
      <c r="KB183" s="40">
        <v>0.76010559268630695</v>
      </c>
      <c r="KC183" s="40">
        <v>0.75833933285337196</v>
      </c>
      <c r="KD183" s="40">
        <v>0.75667433838325804</v>
      </c>
      <c r="KE183" s="40">
        <v>0.75504712616323499</v>
      </c>
      <c r="KF183" s="40">
        <v>0.75334304824984999</v>
      </c>
      <c r="KG183" s="40">
        <v>0.75150639000923303</v>
      </c>
      <c r="KH183" s="40">
        <v>0.74957959736893498</v>
      </c>
      <c r="KI183" s="40">
        <v>0.74763911051154097</v>
      </c>
      <c r="KJ183" s="40">
        <v>0.7457090599351589</v>
      </c>
      <c r="KK183" s="40">
        <v>0.74380205047293002</v>
      </c>
      <c r="KL183" s="40">
        <v>0.74192341438615794</v>
      </c>
      <c r="KM183" s="40">
        <v>0.74008830058342601</v>
      </c>
      <c r="KN183" s="40">
        <v>0.73830135230100691</v>
      </c>
      <c r="KO183" s="40">
        <v>0.73655895608371902</v>
      </c>
      <c r="KP183" s="40">
        <v>0.73485754078245802</v>
      </c>
      <c r="KQ183" s="40">
        <v>0.73319089792021896</v>
      </c>
      <c r="KR183" s="40">
        <v>0.73155846379589606</v>
      </c>
      <c r="KS183" s="40">
        <v>0.72996478219702299</v>
      </c>
      <c r="KT183" s="40">
        <v>0.72838848628402897</v>
      </c>
      <c r="KU183" s="40">
        <v>0.72681422591969702</v>
      </c>
      <c r="KV183" s="40">
        <v>0.72522556782245995</v>
      </c>
      <c r="KW183" s="40">
        <v>0.72361522037452308</v>
      </c>
      <c r="KX183" s="40">
        <v>0.72198901545468597</v>
      </c>
      <c r="KY183" s="40">
        <v>0.72035317080912098</v>
      </c>
      <c r="KZ183" s="40">
        <v>0.71872174219699703</v>
      </c>
      <c r="LA183" s="40">
        <v>0.71710251278078696</v>
      </c>
      <c r="LB183" s="40">
        <v>0.71549855600114998</v>
      </c>
      <c r="LC183" s="40">
        <v>0.71390844064970194</v>
      </c>
      <c r="LD183" s="40">
        <v>0.71233149880676505</v>
      </c>
      <c r="LE183" s="40">
        <v>0.71076555409360698</v>
      </c>
      <c r="LF183" s="40">
        <v>0.70921073246062505</v>
      </c>
      <c r="LG183" s="40">
        <v>0.70766515751379599</v>
      </c>
      <c r="LH183" s="40">
        <v>0.70613181562023097</v>
      </c>
      <c r="LI183" s="40">
        <v>0.70461213023022495</v>
      </c>
      <c r="LJ183" s="40">
        <v>0.70310924238153405</v>
      </c>
      <c r="LK183" s="40">
        <v>0.70162246265438</v>
      </c>
      <c r="LL183" s="336" t="s">
        <v>851</v>
      </c>
      <c r="LM183" s="336" t="s">
        <v>851</v>
      </c>
      <c r="LN183" s="336" t="s">
        <v>1740</v>
      </c>
      <c r="LO183" s="40">
        <v>0.85567611455917358</v>
      </c>
      <c r="LP183" s="40">
        <v>0.85392254590988159</v>
      </c>
      <c r="LQ183" s="40">
        <v>0.85257130861282349</v>
      </c>
      <c r="LR183" s="40">
        <v>0.85089164972305298</v>
      </c>
      <c r="LS183" s="40">
        <v>0.84880924224853516</v>
      </c>
      <c r="LT183" s="40">
        <v>0.84671646356582642</v>
      </c>
      <c r="LU183" s="40">
        <v>0.84442168474197388</v>
      </c>
      <c r="LV183" s="40">
        <v>0.84362417459487915</v>
      </c>
      <c r="LW183" s="40">
        <v>0.84219211339950562</v>
      </c>
      <c r="LX183" s="40">
        <v>0.84070223569869995</v>
      </c>
      <c r="LY183" s="40">
        <v>0.8382447361946106</v>
      </c>
      <c r="LZ183" s="40">
        <v>0.83601897954940796</v>
      </c>
      <c r="MA183" s="40">
        <v>0.83442467451095581</v>
      </c>
      <c r="MB183" s="40">
        <v>0.83194828033447266</v>
      </c>
      <c r="MC183" s="40">
        <v>0.82937955856323242</v>
      </c>
      <c r="MD183" s="40">
        <v>0.82566875219345093</v>
      </c>
      <c r="ME183" s="40">
        <v>0.821938157081604</v>
      </c>
      <c r="MF183" s="40">
        <v>0.81823527812957764</v>
      </c>
      <c r="MG183" s="40">
        <v>0.81421083211898804</v>
      </c>
      <c r="MH183" s="40">
        <v>0.80963367223739624</v>
      </c>
      <c r="MI183" s="40">
        <v>0.80526167154312134</v>
      </c>
      <c r="MJ183" s="40">
        <v>0.80147475004196167</v>
      </c>
      <c r="MK183" s="40">
        <v>0.79791724681854248</v>
      </c>
      <c r="ML183" s="40">
        <v>0.79407656192779541</v>
      </c>
      <c r="MM183" s="40">
        <v>0.79051053524017334</v>
      </c>
      <c r="MN183" s="40">
        <v>0.78671813011169434</v>
      </c>
      <c r="MO183" s="40">
        <v>0.78346562385559082</v>
      </c>
      <c r="MP183" s="40">
        <v>0.78079956769943237</v>
      </c>
      <c r="MQ183" s="40">
        <v>0.77816808223724365</v>
      </c>
      <c r="MR183" s="40">
        <v>0.77497315406799316</v>
      </c>
      <c r="MS183" s="40">
        <v>0.77155059576034546</v>
      </c>
      <c r="MT183" s="40">
        <v>0.76784294843673706</v>
      </c>
      <c r="MU183" s="40">
        <v>0.76437991857528687</v>
      </c>
      <c r="MV183" s="40">
        <v>0.76069271564483643</v>
      </c>
      <c r="MW183" s="40">
        <v>0.75646042823791504</v>
      </c>
      <c r="MX183" s="40">
        <v>0.75149309635162354</v>
      </c>
      <c r="MY183" s="336" t="s">
        <v>851</v>
      </c>
      <c r="MZ183" s="336" t="s">
        <v>1740</v>
      </c>
      <c r="NA183" s="40">
        <v>0.84343427419662476</v>
      </c>
      <c r="NB183" s="40">
        <v>0.84042257070541382</v>
      </c>
      <c r="NC183" s="40">
        <v>0.83780133724212646</v>
      </c>
      <c r="ND183" s="40">
        <v>0.83485102653503418</v>
      </c>
      <c r="NE183" s="40">
        <v>0.83146291971206665</v>
      </c>
      <c r="NF183" s="40">
        <v>0.8279910683631897</v>
      </c>
      <c r="NG183" s="40">
        <v>0.82395088672637939</v>
      </c>
      <c r="NH183" s="40">
        <v>0.82114094495773315</v>
      </c>
      <c r="NI183" s="40">
        <v>0.81743150949478149</v>
      </c>
      <c r="NJ183" s="40">
        <v>0.81371909379959106</v>
      </c>
      <c r="NK183" s="40">
        <v>0.80877643823623657</v>
      </c>
      <c r="NL183" s="40">
        <v>0.80379146337509155</v>
      </c>
      <c r="NM183" s="40">
        <v>0.79950112104415894</v>
      </c>
      <c r="NN183" s="40">
        <v>0.79439824819564819</v>
      </c>
      <c r="NO183" s="40">
        <v>0.78923356533050537</v>
      </c>
      <c r="NP183" s="40">
        <v>0.78358882665634155</v>
      </c>
      <c r="NQ183" s="40">
        <v>0.77853745222091675</v>
      </c>
      <c r="NR183" s="40">
        <v>0.77352941036224365</v>
      </c>
      <c r="NS183" s="40">
        <v>0.7690739631652832</v>
      </c>
      <c r="NT183" s="40">
        <v>0.76434957981109619</v>
      </c>
      <c r="NU183" s="40">
        <v>0.75979411602020264</v>
      </c>
      <c r="NV183" s="40">
        <v>0.75638115406036377</v>
      </c>
      <c r="NW183" s="40">
        <v>0.75288486480712891</v>
      </c>
      <c r="NX183" s="40">
        <v>0.74937134981155396</v>
      </c>
      <c r="NY183" s="40">
        <v>0.7458379864692688</v>
      </c>
      <c r="NZ183" s="40">
        <v>0.74152660369873047</v>
      </c>
      <c r="OA183" s="40">
        <v>0.73747605085372925</v>
      </c>
      <c r="OB183" s="40">
        <v>0.7334783673286438</v>
      </c>
      <c r="OC183" s="40">
        <v>0.72926235198974609</v>
      </c>
      <c r="OD183" s="40">
        <v>0.72448980808258057</v>
      </c>
      <c r="OE183" s="40">
        <v>0.71950894594192505</v>
      </c>
      <c r="OF183" s="40">
        <v>0.71371716260910034</v>
      </c>
      <c r="OG183" s="40">
        <v>0.70870715379714966</v>
      </c>
      <c r="OH183" s="40">
        <v>0.70270270109176636</v>
      </c>
      <c r="OI183" s="40">
        <v>0.69694596529006958</v>
      </c>
      <c r="OJ183" s="40">
        <v>0.69021034240722656</v>
      </c>
      <c r="OK183" s="336" t="s">
        <v>851</v>
      </c>
      <c r="OL183" s="336" t="s">
        <v>851</v>
      </c>
      <c r="OM183" s="336" t="s">
        <v>1740</v>
      </c>
      <c r="ON183" s="40">
        <v>0.81663620471954346</v>
      </c>
      <c r="OO183" s="40">
        <v>0.8121153712272644</v>
      </c>
      <c r="OP183" s="40">
        <v>0.80937647819519043</v>
      </c>
      <c r="OQ183" s="40">
        <v>0.80818581581115723</v>
      </c>
      <c r="OR183" s="40">
        <v>0.8085334300994873</v>
      </c>
      <c r="OS183" s="40">
        <v>0.80993074178695679</v>
      </c>
      <c r="OT183" s="40">
        <v>0.80382120609283447</v>
      </c>
      <c r="OU183" s="40">
        <v>0.80000001192092896</v>
      </c>
      <c r="OV183" s="40">
        <v>0.79729282855987549</v>
      </c>
      <c r="OW183" s="40">
        <v>0.79648894071578979</v>
      </c>
      <c r="OX183" s="40">
        <v>0.79596412181854248</v>
      </c>
      <c r="OY183" s="40">
        <v>0.79083728790283203</v>
      </c>
      <c r="OZ183" s="40">
        <v>0.78734016418457031</v>
      </c>
      <c r="PA183" s="40">
        <v>0.78454911708831787</v>
      </c>
      <c r="PB183" s="40">
        <v>0.78284668922424316</v>
      </c>
      <c r="PC183" s="40">
        <v>0.78088366985321045</v>
      </c>
      <c r="PD183" s="40">
        <v>0.77586209774017334</v>
      </c>
      <c r="PE183" s="40">
        <v>0.77147060632705688</v>
      </c>
      <c r="PF183" s="40">
        <v>0.7673267126083374</v>
      </c>
      <c r="PG183" s="40">
        <v>0.76377272605895996</v>
      </c>
      <c r="PH183" s="40">
        <v>0.76093792915344238</v>
      </c>
      <c r="PI183" s="40">
        <v>0.75581395626068115</v>
      </c>
      <c r="PJ183" s="40">
        <v>0.75204050540924072</v>
      </c>
      <c r="PK183" s="40">
        <v>0.74881249666213989</v>
      </c>
      <c r="PL183" s="40">
        <v>0.74667036533355713</v>
      </c>
      <c r="PM183" s="40">
        <v>0.74483329057693481</v>
      </c>
      <c r="PN183" s="40">
        <v>0.74076104164123535</v>
      </c>
      <c r="PO183" s="40">
        <v>0.73782974481582642</v>
      </c>
      <c r="PP183" s="40">
        <v>0.73547691106796265</v>
      </c>
      <c r="PQ183" s="40">
        <v>0.73335123062133789</v>
      </c>
      <c r="PR183" s="40">
        <v>0.73151856660842896</v>
      </c>
      <c r="PS183" s="40">
        <v>0.72698330879211426</v>
      </c>
      <c r="PT183" s="40">
        <v>0.72348284721374512</v>
      </c>
      <c r="PU183" s="40">
        <v>0.7202833890914917</v>
      </c>
      <c r="PV183" s="40">
        <v>0.71730619668960571</v>
      </c>
      <c r="PW183" s="40">
        <v>0.71410024166107178</v>
      </c>
      <c r="PX183" s="336" t="s">
        <v>851</v>
      </c>
      <c r="PY183" s="336" t="s">
        <v>851</v>
      </c>
      <c r="PZ183" s="40">
        <v>0.77790000000000004</v>
      </c>
      <c r="QA183" s="40">
        <v>0.77890000000000004</v>
      </c>
      <c r="QB183" s="40">
        <v>0.78569999999999995</v>
      </c>
      <c r="QC183" s="40">
        <v>0.79319999999999991</v>
      </c>
      <c r="QD183" s="40">
        <v>0.80930000000000002</v>
      </c>
      <c r="QE183" s="40">
        <v>0.81370000000000009</v>
      </c>
      <c r="QF183" s="40">
        <v>0.82930000000000004</v>
      </c>
      <c r="QG183" s="40">
        <v>0.84560000000000002</v>
      </c>
      <c r="QH183" s="40">
        <v>0.86219999999999997</v>
      </c>
      <c r="QI183" s="40">
        <v>0.87849999999999995</v>
      </c>
      <c r="QJ183" s="40">
        <v>0.87269999999999992</v>
      </c>
      <c r="QK183" s="40">
        <v>0.87029999999999996</v>
      </c>
      <c r="QL183" s="40">
        <v>0.872</v>
      </c>
      <c r="QM183" s="40">
        <v>0.87760000000000005</v>
      </c>
      <c r="QN183" s="40">
        <v>0.8851</v>
      </c>
      <c r="QO183" s="40">
        <v>0.87959999999999994</v>
      </c>
      <c r="QP183" s="40">
        <v>0.87549999999999994</v>
      </c>
      <c r="QQ183" s="40">
        <v>0.875</v>
      </c>
      <c r="QR183" s="40">
        <v>0.87670000000000003</v>
      </c>
      <c r="QS183" s="336" t="s">
        <v>851</v>
      </c>
      <c r="QT183" s="336" t="s">
        <v>851</v>
      </c>
      <c r="QU183" s="336" t="s">
        <v>851</v>
      </c>
      <c r="QV183" s="336" t="s">
        <v>851</v>
      </c>
      <c r="QW183" s="40">
        <v>1.9409722881391644E-3</v>
      </c>
      <c r="QX183" s="336" t="s">
        <v>851</v>
      </c>
      <c r="QY183" s="336" t="s">
        <v>851</v>
      </c>
      <c r="QZ183" s="336" t="s">
        <v>851</v>
      </c>
      <c r="RA183" s="336" t="s">
        <v>851</v>
      </c>
      <c r="RB183" s="336" t="s">
        <v>851</v>
      </c>
      <c r="RC183" s="336" t="s">
        <v>851</v>
      </c>
      <c r="RD183" s="336" t="s">
        <v>851</v>
      </c>
      <c r="RE183" s="336" t="s">
        <v>851</v>
      </c>
      <c r="RF183" s="40"/>
      <c r="RG183" s="40"/>
      <c r="RH183" s="336" t="s">
        <v>1737</v>
      </c>
      <c r="RI183" s="336" t="s">
        <v>851</v>
      </c>
      <c r="RJ183" s="40"/>
      <c r="RK183" s="40"/>
      <c r="RL183" s="336" t="s">
        <v>1737</v>
      </c>
      <c r="RM183" s="336" t="s">
        <v>851</v>
      </c>
      <c r="RN183" s="40"/>
      <c r="RO183" s="40"/>
      <c r="RP183" s="336" t="s">
        <v>1737</v>
      </c>
      <c r="RQ183" s="336" t="s">
        <v>851</v>
      </c>
      <c r="RR183" s="40"/>
      <c r="RS183" s="40"/>
      <c r="RT183" s="336" t="s">
        <v>1737</v>
      </c>
      <c r="RU183" s="336" t="s">
        <v>851</v>
      </c>
      <c r="RV183" s="40"/>
      <c r="RW183" s="40"/>
      <c r="RX183" s="336" t="s">
        <v>1737</v>
      </c>
      <c r="RY183" s="336" t="s">
        <v>851</v>
      </c>
      <c r="RZ183" s="336" t="s">
        <v>838</v>
      </c>
      <c r="SA183" s="40">
        <v>0.31684336066246033</v>
      </c>
      <c r="SB183" s="40">
        <v>0.37567797303199768</v>
      </c>
      <c r="SC183" s="40">
        <v>0.3923841118812561</v>
      </c>
      <c r="SD183" s="40">
        <v>0.43474489450454712</v>
      </c>
      <c r="SE183" s="40">
        <v>0.44809409976005554</v>
      </c>
      <c r="SF183" s="336" t="s">
        <v>851</v>
      </c>
      <c r="SG183" s="336" t="s">
        <v>851</v>
      </c>
      <c r="SH183" s="40"/>
      <c r="SI183" s="40"/>
      <c r="SJ183" s="40"/>
      <c r="SK183" s="40"/>
      <c r="SL183" s="40">
        <v>0.22095246613025665</v>
      </c>
      <c r="SM183" s="336" t="s">
        <v>470</v>
      </c>
      <c r="SN183" s="336" t="s">
        <v>851</v>
      </c>
      <c r="SO183" s="336" t="s">
        <v>851</v>
      </c>
      <c r="SP183" s="40">
        <v>6.7428655922412872E-2</v>
      </c>
      <c r="SQ183" s="40">
        <v>6.3760414719581604E-2</v>
      </c>
      <c r="SR183" s="40">
        <v>1.0403192602097988E-2</v>
      </c>
      <c r="SS183" s="40">
        <v>-4.9560313345864415E-4</v>
      </c>
      <c r="ST183" s="40">
        <v>-3.7563636898994446E-2</v>
      </c>
      <c r="SU183" s="336" t="s">
        <v>838</v>
      </c>
      <c r="SV183" s="336" t="s">
        <v>851</v>
      </c>
      <c r="SW183" s="336" t="s">
        <v>851</v>
      </c>
      <c r="SX183" s="40">
        <v>8.441336452960968E-2</v>
      </c>
      <c r="SY183" s="40">
        <v>8.5595831274986267E-2</v>
      </c>
      <c r="SZ183" s="40">
        <v>5.3822945803403854E-2</v>
      </c>
      <c r="TA183" s="40">
        <v>1.6304429620504379E-2</v>
      </c>
      <c r="TB183" s="40">
        <v>7.7182217501103878E-3</v>
      </c>
      <c r="TC183" s="336" t="s">
        <v>840</v>
      </c>
      <c r="TD183" s="336" t="s">
        <v>851</v>
      </c>
      <c r="TE183" s="336" t="s">
        <v>851</v>
      </c>
      <c r="TF183" s="336" t="s">
        <v>851</v>
      </c>
      <c r="TG183" s="40">
        <v>-1.1651139706373215E-2</v>
      </c>
      <c r="TH183" s="40">
        <v>-1.6418417915701866E-2</v>
      </c>
      <c r="TI183" s="40">
        <v>-3.3550571650266647E-2</v>
      </c>
      <c r="TJ183" s="40">
        <v>-2.3676047101616859E-2</v>
      </c>
      <c r="TK183" s="40">
        <v>-5.4694280028343201E-2</v>
      </c>
      <c r="TL183" s="336" t="s">
        <v>838</v>
      </c>
      <c r="TM183" s="336" t="s">
        <v>851</v>
      </c>
      <c r="TN183" s="336" t="s">
        <v>851</v>
      </c>
      <c r="TO183" s="336" t="s">
        <v>851</v>
      </c>
      <c r="TP183" s="40">
        <v>2.0729249808937311E-3</v>
      </c>
      <c r="TQ183" s="40">
        <v>-2.6879997458308935E-3</v>
      </c>
      <c r="TR183" s="40">
        <v>9.8837379482574761E-5</v>
      </c>
      <c r="TS183" s="40">
        <v>-1.1929839849472046E-2</v>
      </c>
      <c r="TT183" s="40">
        <v>-1.0234244167804718E-2</v>
      </c>
      <c r="TU183" s="336" t="s">
        <v>840</v>
      </c>
      <c r="TV183" s="336" t="s">
        <v>851</v>
      </c>
      <c r="TW183" s="40">
        <v>61180</v>
      </c>
      <c r="TX183" s="336" t="s">
        <v>840</v>
      </c>
      <c r="TY183" s="336" t="s">
        <v>851</v>
      </c>
      <c r="TZ183" s="40">
        <v>59149.484375</v>
      </c>
      <c r="UA183" s="336" t="s">
        <v>838</v>
      </c>
      <c r="UB183" s="336" t="s">
        <v>851</v>
      </c>
      <c r="UC183" s="40">
        <v>59149.339093964998</v>
      </c>
      <c r="UD183" s="336" t="s">
        <v>840</v>
      </c>
      <c r="UE183" s="336" t="s">
        <v>851</v>
      </c>
      <c r="UF183" s="336" t="s">
        <v>851</v>
      </c>
      <c r="UG183" s="40">
        <v>0.47884884476661682</v>
      </c>
      <c r="UH183" s="40">
        <v>0.51849907636642456</v>
      </c>
      <c r="UI183" s="40">
        <v>0.5270078182220459</v>
      </c>
      <c r="UJ183" s="40">
        <v>0.44971811771392822</v>
      </c>
      <c r="UK183" s="40">
        <v>0.4226917028427124</v>
      </c>
      <c r="UL183" s="336" t="s">
        <v>838</v>
      </c>
      <c r="UM183" s="336" t="s">
        <v>851</v>
      </c>
      <c r="UN183" s="336" t="s">
        <v>851</v>
      </c>
      <c r="UO183" s="336" t="s">
        <v>851</v>
      </c>
      <c r="UP183" s="40"/>
      <c r="UQ183" s="40"/>
      <c r="UR183" s="40"/>
      <c r="US183" s="40"/>
      <c r="UT183" s="40">
        <v>0.24538061022758484</v>
      </c>
      <c r="UU183" s="336" t="s">
        <v>470</v>
      </c>
    </row>
    <row r="184" spans="1:567">
      <c r="A184" s="336" t="s">
        <v>517</v>
      </c>
      <c r="B184" s="336" t="s">
        <v>133</v>
      </c>
      <c r="C184" s="336" t="s">
        <v>862</v>
      </c>
      <c r="D184" s="40">
        <v>3.7027981132268906E-2</v>
      </c>
      <c r="E184" s="336" t="s">
        <v>436</v>
      </c>
      <c r="F184" s="40">
        <v>5.3905509412288666E-2</v>
      </c>
      <c r="G184" s="336" t="s">
        <v>1741</v>
      </c>
      <c r="H184" s="40">
        <v>5.2345432341098785E-2</v>
      </c>
      <c r="I184" s="336" t="s">
        <v>1447</v>
      </c>
      <c r="J184" s="40">
        <v>5.9364009648561478E-2</v>
      </c>
      <c r="K184" s="336" t="s">
        <v>1803</v>
      </c>
      <c r="L184" s="336" t="s">
        <v>436</v>
      </c>
      <c r="M184" s="40">
        <v>0.52653253078460693</v>
      </c>
      <c r="N184" s="40"/>
      <c r="O184" s="336" t="s">
        <v>1736</v>
      </c>
      <c r="P184" s="40"/>
      <c r="Q184" s="336" t="s">
        <v>1736</v>
      </c>
      <c r="R184" s="40">
        <v>0.67680126428604126</v>
      </c>
      <c r="S184" s="336" t="s">
        <v>436</v>
      </c>
      <c r="T184" s="40">
        <v>0.52653253078460693</v>
      </c>
      <c r="U184" s="336" t="s">
        <v>436</v>
      </c>
      <c r="V184" s="336" t="s">
        <v>851</v>
      </c>
      <c r="W184" s="336" t="s">
        <v>1741</v>
      </c>
      <c r="X184" s="40">
        <v>0.45667847990989685</v>
      </c>
      <c r="Y184" s="40">
        <v>0.54806119203567505</v>
      </c>
      <c r="Z184" s="336" t="s">
        <v>1741</v>
      </c>
      <c r="AA184" s="40">
        <v>0.45667847990989685</v>
      </c>
      <c r="AB184" s="336" t="s">
        <v>1741</v>
      </c>
      <c r="AC184" s="40">
        <v>0.57002222537994385</v>
      </c>
      <c r="AD184" s="336" t="s">
        <v>1741</v>
      </c>
      <c r="AE184" s="40">
        <v>0.43307358026504517</v>
      </c>
      <c r="AF184" s="336" t="s">
        <v>1741</v>
      </c>
      <c r="AG184" s="336" t="s">
        <v>851</v>
      </c>
      <c r="AH184" s="336" t="s">
        <v>1447</v>
      </c>
      <c r="AI184" s="40">
        <v>0.49614602327346802</v>
      </c>
      <c r="AJ184" s="40">
        <v>0.57917958498001099</v>
      </c>
      <c r="AK184" s="336" t="s">
        <v>1447</v>
      </c>
      <c r="AL184" s="40">
        <v>0.49614602327346802</v>
      </c>
      <c r="AM184" s="336" t="s">
        <v>1447</v>
      </c>
      <c r="AN184" s="40">
        <v>0.55679589509963989</v>
      </c>
      <c r="AO184" s="336" t="s">
        <v>1447</v>
      </c>
      <c r="AP184" s="40">
        <v>0.46661841869354248</v>
      </c>
      <c r="AQ184" s="336" t="s">
        <v>1447</v>
      </c>
      <c r="AR184" s="336" t="s">
        <v>851</v>
      </c>
      <c r="AS184" s="336" t="s">
        <v>1803</v>
      </c>
      <c r="AT184" s="40">
        <v>0.50458335876464844</v>
      </c>
      <c r="AU184" s="40">
        <v>0.58333301544189453</v>
      </c>
      <c r="AV184" s="336" t="s">
        <v>1803</v>
      </c>
      <c r="AW184" s="40">
        <v>0.50458335876464844</v>
      </c>
      <c r="AX184" s="336" t="s">
        <v>1803</v>
      </c>
      <c r="AY184" s="40">
        <v>0.54331457614898682</v>
      </c>
      <c r="AZ184" s="336" t="s">
        <v>1803</v>
      </c>
      <c r="BA184" s="40">
        <v>0.47258263826370239</v>
      </c>
      <c r="BB184" s="336" t="s">
        <v>1803</v>
      </c>
      <c r="BC184" s="336" t="s">
        <v>851</v>
      </c>
      <c r="BD184" s="336" t="s">
        <v>436</v>
      </c>
      <c r="BE184" s="40">
        <v>3.5652151107788086</v>
      </c>
      <c r="BF184" s="336" t="s">
        <v>827</v>
      </c>
      <c r="BG184" s="40">
        <v>4.2688279151916504</v>
      </c>
      <c r="BH184" s="336" t="s">
        <v>1447</v>
      </c>
      <c r="BI184" s="40">
        <v>3.8756060600280762</v>
      </c>
      <c r="BJ184" s="336" t="s">
        <v>1803</v>
      </c>
      <c r="BK184" s="40">
        <v>3.3436570167541504</v>
      </c>
      <c r="BL184" s="336" t="s">
        <v>851</v>
      </c>
      <c r="BM184" s="40">
        <v>3.6279296875</v>
      </c>
      <c r="BN184" s="336" t="s">
        <v>838</v>
      </c>
      <c r="BO184" s="336" t="s">
        <v>851</v>
      </c>
      <c r="BP184" s="336" t="s">
        <v>436</v>
      </c>
      <c r="BQ184" s="40">
        <v>3.6477386020123959E-3</v>
      </c>
      <c r="BR184" s="40">
        <v>3.3232728019356728E-3</v>
      </c>
      <c r="BS184" s="40">
        <v>2.9792150016874075E-3</v>
      </c>
      <c r="BT184" s="40">
        <v>3.8019535131752491E-3</v>
      </c>
      <c r="BU184" s="40">
        <v>3.8019714411348104E-3</v>
      </c>
      <c r="BV184" s="336" t="s">
        <v>851</v>
      </c>
      <c r="BW184" s="336" t="s">
        <v>827</v>
      </c>
      <c r="BX184" s="40">
        <v>5.6615620851516724E-3</v>
      </c>
      <c r="BY184" s="40">
        <v>5.564546212553978E-3</v>
      </c>
      <c r="BZ184" s="40">
        <v>6.0078729875385761E-3</v>
      </c>
      <c r="CA184" s="40">
        <v>6.0949856415390968E-3</v>
      </c>
      <c r="CB184" s="40">
        <v>6.0474867932498455E-3</v>
      </c>
      <c r="CC184" s="336" t="s">
        <v>851</v>
      </c>
      <c r="CD184" s="336" t="s">
        <v>1447</v>
      </c>
      <c r="CE184" s="40">
        <v>5.6337118148803711E-3</v>
      </c>
      <c r="CF184" s="40">
        <v>5.8100163005292416E-3</v>
      </c>
      <c r="CG184" s="40">
        <v>6.1187222599983215E-3</v>
      </c>
      <c r="CH184" s="40">
        <v>6.0475259087979794E-3</v>
      </c>
      <c r="CI184" s="40">
        <v>6.0475431382656097E-3</v>
      </c>
      <c r="CJ184" s="336" t="s">
        <v>851</v>
      </c>
      <c r="CK184" s="336" t="s">
        <v>1803</v>
      </c>
      <c r="CL184" s="40">
        <v>5.6852959096431732E-3</v>
      </c>
      <c r="CM184" s="40">
        <v>6.021096371114254E-3</v>
      </c>
      <c r="CN184" s="40">
        <v>6.0712648555636406E-3</v>
      </c>
      <c r="CO184" s="40">
        <v>6.047543603926897E-3</v>
      </c>
      <c r="CP184" s="40">
        <v>6.0476092621684074E-3</v>
      </c>
      <c r="CQ184" s="336" t="s">
        <v>851</v>
      </c>
      <c r="CR184" s="40">
        <v>9.5037155151367188</v>
      </c>
      <c r="CS184" s="40">
        <v>9.9414072036743164</v>
      </c>
      <c r="CT184" s="40">
        <v>10.285369873046875</v>
      </c>
      <c r="CU184" s="40">
        <v>10.720720291137695</v>
      </c>
      <c r="CV184" s="40">
        <v>11.168881416320801</v>
      </c>
      <c r="CW184" s="336" t="s">
        <v>1741</v>
      </c>
      <c r="CX184" s="336" t="s">
        <v>851</v>
      </c>
      <c r="CY184" s="40">
        <v>9.7787103652954102</v>
      </c>
      <c r="CZ184" s="40">
        <v>10.15406322479248</v>
      </c>
      <c r="DA184" s="40">
        <v>10.535872459411621</v>
      </c>
      <c r="DB184" s="40">
        <v>10.991013526916504</v>
      </c>
      <c r="DC184" s="40">
        <v>11.435684204101563</v>
      </c>
      <c r="DD184" s="336" t="s">
        <v>1447</v>
      </c>
      <c r="DE184" s="336" t="s">
        <v>851</v>
      </c>
      <c r="DF184" s="40">
        <v>11.613553047180176</v>
      </c>
      <c r="DG184" s="336" t="s">
        <v>1803</v>
      </c>
      <c r="DH184" s="336" t="s">
        <v>851</v>
      </c>
      <c r="DI184" s="336" t="s">
        <v>851</v>
      </c>
      <c r="DJ184" s="336">
        <v>11.1</v>
      </c>
      <c r="DK184" s="336" t="s">
        <v>1738</v>
      </c>
      <c r="DL184" s="336" t="s">
        <v>851</v>
      </c>
      <c r="DM184" s="336" t="s">
        <v>851</v>
      </c>
      <c r="DN184" s="336" t="s">
        <v>436</v>
      </c>
      <c r="DO184" s="40">
        <v>1.3938004150986671E-2</v>
      </c>
      <c r="DP184" s="40">
        <v>2.1918496116995811E-2</v>
      </c>
      <c r="DQ184" s="40">
        <v>3.233816847205162E-2</v>
      </c>
      <c r="DR184" s="40">
        <v>2.7794875204563141E-3</v>
      </c>
      <c r="DS184" s="40">
        <v>-2.5621561333537102E-2</v>
      </c>
      <c r="DT184" s="336" t="s">
        <v>851</v>
      </c>
      <c r="DU184" s="336" t="s">
        <v>827</v>
      </c>
      <c r="DV184" s="40">
        <v>2.5710146874189377E-2</v>
      </c>
      <c r="DW184" s="40">
        <v>2.8764938935637474E-2</v>
      </c>
      <c r="DX184" s="40">
        <v>1.4252860099077225E-2</v>
      </c>
      <c r="DY184" s="40">
        <v>1.1372886598110199E-2</v>
      </c>
      <c r="DZ184" s="40">
        <v>1.5609512105584145E-2</v>
      </c>
      <c r="EA184" s="336" t="s">
        <v>851</v>
      </c>
      <c r="EB184" s="336" t="s">
        <v>1447</v>
      </c>
      <c r="EC184" s="40">
        <v>2.1541841328144073E-2</v>
      </c>
      <c r="ED184" s="40">
        <v>1.8376324325799942E-2</v>
      </c>
      <c r="EE184" s="40">
        <v>-9.9123595282435417E-3</v>
      </c>
      <c r="EF184" s="40">
        <v>2.5800488889217377E-2</v>
      </c>
      <c r="EG184" s="40">
        <v>3.0580485239624977E-2</v>
      </c>
      <c r="EH184" s="336" t="s">
        <v>851</v>
      </c>
      <c r="EI184" s="336" t="s">
        <v>1803</v>
      </c>
      <c r="EJ184" s="40">
        <v>2.4898994714021683E-2</v>
      </c>
      <c r="EK184" s="40">
        <v>1.5608008019626141E-2</v>
      </c>
      <c r="EL184" s="40">
        <v>1.7258649691939354E-2</v>
      </c>
      <c r="EM184" s="40">
        <v>2.9026355594396591E-2</v>
      </c>
      <c r="EN184" s="40">
        <v>1.7404332756996155E-2</v>
      </c>
      <c r="EO184" s="336" t="s">
        <v>851</v>
      </c>
      <c r="EP184" s="336" t="s">
        <v>851</v>
      </c>
      <c r="EQ184" s="336" t="s">
        <v>851</v>
      </c>
      <c r="ER184" s="40">
        <v>0.6875</v>
      </c>
      <c r="ES184" s="336" t="s">
        <v>1739</v>
      </c>
      <c r="ET184" s="336" t="s">
        <v>851</v>
      </c>
      <c r="EU184" s="336" t="s">
        <v>851</v>
      </c>
      <c r="EV184" s="40">
        <v>0.78200000000000003</v>
      </c>
      <c r="EW184" s="336" t="s">
        <v>1739</v>
      </c>
      <c r="EX184" s="336" t="s">
        <v>851</v>
      </c>
      <c r="EY184" s="336" t="s">
        <v>851</v>
      </c>
      <c r="EZ184" s="40">
        <v>0.59130000000000005</v>
      </c>
      <c r="FA184" s="336" t="s">
        <v>1739</v>
      </c>
      <c r="FB184" s="336" t="s">
        <v>851</v>
      </c>
      <c r="FC184" s="40">
        <v>-5.5334754288196564E-2</v>
      </c>
      <c r="FD184" s="40">
        <v>-5.2947919815778732E-2</v>
      </c>
      <c r="FE184" s="40">
        <v>-3.3816810697317123E-2</v>
      </c>
      <c r="FF184" s="40">
        <v>-4.2034782469272614E-2</v>
      </c>
      <c r="FG184" s="40">
        <v>-4.9610573798418045E-2</v>
      </c>
      <c r="FH184" s="336" t="s">
        <v>838</v>
      </c>
      <c r="FI184" s="336" t="s">
        <v>851</v>
      </c>
      <c r="FJ184" s="40">
        <v>-5.3665723651647568E-2</v>
      </c>
      <c r="FK184" s="40">
        <v>-5.3750347346067429E-2</v>
      </c>
      <c r="FL184" s="40">
        <v>-3.1192976981401443E-2</v>
      </c>
      <c r="FM184" s="40">
        <v>-2.9974052682518959E-2</v>
      </c>
      <c r="FN184" s="40">
        <v>-4.8825003206729889E-2</v>
      </c>
      <c r="FO184" s="336" t="s">
        <v>840</v>
      </c>
      <c r="FP184" s="336" t="s">
        <v>851</v>
      </c>
      <c r="FQ184" s="40">
        <v>0.57249999046325684</v>
      </c>
      <c r="FR184" s="336" t="s">
        <v>840</v>
      </c>
      <c r="FS184" s="336" t="s">
        <v>851</v>
      </c>
      <c r="FT184" s="336" t="s">
        <v>851</v>
      </c>
      <c r="FU184" s="40">
        <v>3.6943189799785614E-2</v>
      </c>
      <c r="FV184" s="40">
        <v>3.5980906337499619E-2</v>
      </c>
      <c r="FW184" s="40">
        <v>2.3522322997450829E-2</v>
      </c>
      <c r="FX184" s="40">
        <v>2.9111558571457863E-2</v>
      </c>
      <c r="FY184" s="40">
        <v>2.9497535899281502E-2</v>
      </c>
      <c r="FZ184" s="336" t="s">
        <v>840</v>
      </c>
      <c r="GA184" s="336" t="s">
        <v>851</v>
      </c>
      <c r="GB184" s="336" t="s">
        <v>851</v>
      </c>
      <c r="GC184" s="336" t="s">
        <v>851</v>
      </c>
      <c r="GD184" s="336" t="s">
        <v>851</v>
      </c>
      <c r="GE184" s="336" t="s">
        <v>851</v>
      </c>
      <c r="GF184" s="336" t="s">
        <v>851</v>
      </c>
      <c r="GG184" s="336" t="s">
        <v>851</v>
      </c>
      <c r="GH184" s="336" t="s">
        <v>851</v>
      </c>
      <c r="GI184" s="336" t="s">
        <v>851</v>
      </c>
      <c r="GJ184" s="336" t="s">
        <v>851</v>
      </c>
      <c r="GK184" s="40">
        <v>22442971</v>
      </c>
      <c r="GL184" s="40">
        <v>22131970</v>
      </c>
      <c r="GM184" s="40">
        <v>21730496</v>
      </c>
      <c r="GN184" s="40">
        <v>21574326</v>
      </c>
      <c r="GO184" s="40">
        <v>21451748</v>
      </c>
      <c r="GP184" s="40">
        <v>21319685</v>
      </c>
      <c r="GQ184" s="40">
        <v>21193760</v>
      </c>
      <c r="GR184" s="40">
        <v>20882982</v>
      </c>
      <c r="GS184" s="40">
        <v>20537875</v>
      </c>
      <c r="GT184" s="40">
        <v>20367487</v>
      </c>
      <c r="GU184" s="40">
        <v>20246871</v>
      </c>
      <c r="GV184" s="40">
        <v>20147528</v>
      </c>
      <c r="GW184" s="40">
        <v>20058035</v>
      </c>
      <c r="GX184" s="40">
        <v>19983693</v>
      </c>
      <c r="GY184" s="40">
        <v>19908979</v>
      </c>
      <c r="GZ184" s="40">
        <v>19815616</v>
      </c>
      <c r="HA184" s="40">
        <v>19702267</v>
      </c>
      <c r="HB184" s="40">
        <v>19588715</v>
      </c>
      <c r="HC184" s="40">
        <v>19473970</v>
      </c>
      <c r="HD184" s="40">
        <v>19371648</v>
      </c>
      <c r="HE184" s="40">
        <v>19286123</v>
      </c>
      <c r="HF184" s="40">
        <v>19185000</v>
      </c>
      <c r="HG184" s="40">
        <v>19097000</v>
      </c>
      <c r="HH184" s="40">
        <v>19017000</v>
      </c>
      <c r="HI184" s="40">
        <v>18938000</v>
      </c>
      <c r="HJ184" s="40">
        <v>18854000</v>
      </c>
      <c r="HK184" s="40">
        <v>18766000</v>
      </c>
      <c r="HL184" s="40">
        <v>18674000</v>
      </c>
      <c r="HM184" s="40">
        <v>18578000</v>
      </c>
      <c r="HN184" s="40">
        <v>18481000</v>
      </c>
      <c r="HO184" s="40">
        <v>18382000</v>
      </c>
      <c r="HP184" s="40">
        <v>18282000</v>
      </c>
      <c r="HQ184" s="40">
        <v>18180000</v>
      </c>
      <c r="HR184" s="40">
        <v>18077000</v>
      </c>
      <c r="HS184" s="40">
        <v>17972000</v>
      </c>
      <c r="HT184" s="40">
        <v>17866000</v>
      </c>
      <c r="HU184" s="40">
        <v>17759000</v>
      </c>
      <c r="HV184" s="40">
        <v>17652000</v>
      </c>
      <c r="HW184" s="40">
        <v>17545000</v>
      </c>
      <c r="HX184" s="40">
        <v>17439000</v>
      </c>
      <c r="HY184" s="40">
        <v>17334000</v>
      </c>
      <c r="HZ184" s="40">
        <v>17230000</v>
      </c>
      <c r="IA184" s="40">
        <v>17129000</v>
      </c>
      <c r="IB184" s="40">
        <v>17029000</v>
      </c>
      <c r="IC184" s="40">
        <v>16931000</v>
      </c>
      <c r="ID184" s="40">
        <v>16833000</v>
      </c>
      <c r="IE184" s="40">
        <v>16734000</v>
      </c>
      <c r="IF184" s="40">
        <v>16633000</v>
      </c>
      <c r="IG184" s="40">
        <v>16529000</v>
      </c>
      <c r="IH184" s="40">
        <v>16423000</v>
      </c>
      <c r="II184" s="40">
        <v>16311000</v>
      </c>
      <c r="IJ184" s="336" t="s">
        <v>851</v>
      </c>
      <c r="IK184" s="336" t="s">
        <v>851</v>
      </c>
      <c r="IL184" s="336" t="s">
        <v>851</v>
      </c>
      <c r="IM184" s="40">
        <v>-5.7366085238754749E-3</v>
      </c>
      <c r="IN184" s="40">
        <v>-5.7800700888037682E-3</v>
      </c>
      <c r="IO184" s="40">
        <v>-5.8749332092702389E-3</v>
      </c>
      <c r="IP184" s="40">
        <v>-5.2681481465697289E-3</v>
      </c>
      <c r="IQ184" s="40">
        <v>-4.4247321784496307E-3</v>
      </c>
      <c r="IR184" s="40">
        <v>-5.2570980042219162E-3</v>
      </c>
      <c r="IS184" s="40">
        <v>-4.5974692329764366E-3</v>
      </c>
      <c r="IT184" s="40">
        <v>-4.1979388333857059E-3</v>
      </c>
      <c r="IU184" s="40">
        <v>-4.1628303006291389E-3</v>
      </c>
      <c r="IV184" s="40">
        <v>-4.4453926384449005E-3</v>
      </c>
      <c r="IW184" s="40">
        <v>-4.6783708967268467E-3</v>
      </c>
      <c r="IX184" s="40">
        <v>-4.9145398661494255E-3</v>
      </c>
      <c r="IY184" s="40">
        <v>-5.1540969870984554E-3</v>
      </c>
      <c r="IZ184" s="40">
        <v>-5.2349078468978405E-3</v>
      </c>
      <c r="JA184" s="40">
        <v>-5.3712525404989719E-3</v>
      </c>
      <c r="JB184" s="40">
        <v>-5.4549556225538254E-3</v>
      </c>
      <c r="JC184" s="40">
        <v>-5.5948803201317787E-3</v>
      </c>
      <c r="JD184" s="40">
        <v>-5.6816767901182175E-3</v>
      </c>
      <c r="JE184" s="40">
        <v>-5.8254208415746689E-3</v>
      </c>
      <c r="JF184" s="40">
        <v>-5.9155258350074291E-3</v>
      </c>
      <c r="JG184" s="40">
        <v>-6.0070357285439968E-3</v>
      </c>
      <c r="JH184" s="40">
        <v>-6.0433382168412209E-3</v>
      </c>
      <c r="JI184" s="40">
        <v>-6.0800821520388126E-3</v>
      </c>
      <c r="JJ184" s="40">
        <v>-6.0599315911531448E-3</v>
      </c>
      <c r="JK184" s="40">
        <v>-6.0391868464648724E-3</v>
      </c>
      <c r="JL184" s="40">
        <v>-6.017840001732111E-3</v>
      </c>
      <c r="JM184" s="40">
        <v>-5.8791171759366989E-3</v>
      </c>
      <c r="JN184" s="40">
        <v>-5.8551602996885777E-3</v>
      </c>
      <c r="JO184" s="40">
        <v>-5.7715117000043392E-3</v>
      </c>
      <c r="JP184" s="40">
        <v>-5.8050155639648438E-3</v>
      </c>
      <c r="JQ184" s="40">
        <v>-5.898667499423027E-3</v>
      </c>
      <c r="JR184" s="40">
        <v>-6.0539040714502335E-3</v>
      </c>
      <c r="JS184" s="40">
        <v>-6.2722600996494293E-3</v>
      </c>
      <c r="JT184" s="40">
        <v>-6.4336224459111691E-3</v>
      </c>
      <c r="JU184" s="40">
        <v>-6.8430644460022449E-3</v>
      </c>
      <c r="JV184" s="336" t="s">
        <v>1740</v>
      </c>
      <c r="JW184" s="336" t="s">
        <v>851</v>
      </c>
      <c r="JX184" s="336" t="s">
        <v>851</v>
      </c>
      <c r="JY184" s="336" t="s">
        <v>851</v>
      </c>
      <c r="JZ184" s="336" t="s">
        <v>851</v>
      </c>
      <c r="KA184" s="336" t="s">
        <v>1740</v>
      </c>
      <c r="KB184" s="40">
        <v>0.48681422332804802</v>
      </c>
      <c r="KC184" s="40">
        <v>0.48685308552919998</v>
      </c>
      <c r="KD184" s="40">
        <v>0.48675244477374202</v>
      </c>
      <c r="KE184" s="40">
        <v>0.48656256936928999</v>
      </c>
      <c r="KF184" s="40">
        <v>0.48636725919589802</v>
      </c>
      <c r="KG184" s="40">
        <v>0.48622864230732199</v>
      </c>
      <c r="KH184" s="40">
        <v>0.48616127377511603</v>
      </c>
      <c r="KI184" s="40">
        <v>0.48614605495254404</v>
      </c>
      <c r="KJ184" s="40">
        <v>0.48616838185037997</v>
      </c>
      <c r="KK184" s="40">
        <v>0.48620374733014105</v>
      </c>
      <c r="KL184" s="40">
        <v>0.48623297999436199</v>
      </c>
      <c r="KM184" s="40">
        <v>0.486255575624428</v>
      </c>
      <c r="KN184" s="40">
        <v>0.48627878053853801</v>
      </c>
      <c r="KO184" s="40">
        <v>0.48630357721821704</v>
      </c>
      <c r="KP184" s="40">
        <v>0.48633193485116005</v>
      </c>
      <c r="KQ184" s="40">
        <v>0.48636590485833897</v>
      </c>
      <c r="KR184" s="40">
        <v>0.48640441044189403</v>
      </c>
      <c r="KS184" s="40">
        <v>0.48644761664411201</v>
      </c>
      <c r="KT184" s="40">
        <v>0.48649890331953005</v>
      </c>
      <c r="KU184" s="40">
        <v>0.48656283984201898</v>
      </c>
      <c r="KV184" s="40">
        <v>0.48664338883574598</v>
      </c>
      <c r="KW184" s="40">
        <v>0.48674080231931499</v>
      </c>
      <c r="KX184" s="40">
        <v>0.48685461461469204</v>
      </c>
      <c r="KY184" s="40">
        <v>0.48698522235395103</v>
      </c>
      <c r="KZ184" s="40">
        <v>0.48713155236452005</v>
      </c>
      <c r="LA184" s="40">
        <v>0.48729224982555797</v>
      </c>
      <c r="LB184" s="40">
        <v>0.48746831140078101</v>
      </c>
      <c r="LC184" s="40">
        <v>0.48765890559660396</v>
      </c>
      <c r="LD184" s="40">
        <v>0.487858899541255</v>
      </c>
      <c r="LE184" s="40">
        <v>0.48806428626910098</v>
      </c>
      <c r="LF184" s="40">
        <v>0.48827066436528804</v>
      </c>
      <c r="LG184" s="40">
        <v>0.48847630432227102</v>
      </c>
      <c r="LH184" s="40">
        <v>0.48868190883210699</v>
      </c>
      <c r="LI184" s="40">
        <v>0.48888789322663695</v>
      </c>
      <c r="LJ184" s="40">
        <v>0.48909521029051001</v>
      </c>
      <c r="LK184" s="40">
        <v>0.48930453196672197</v>
      </c>
      <c r="LL184" s="336" t="s">
        <v>851</v>
      </c>
      <c r="LM184" s="336" t="s">
        <v>851</v>
      </c>
      <c r="LN184" s="336" t="s">
        <v>1740</v>
      </c>
      <c r="LO184" s="40">
        <v>0.67508429288864136</v>
      </c>
      <c r="LP184" s="40">
        <v>0.67154300212860107</v>
      </c>
      <c r="LQ184" s="40">
        <v>0.66668790578842163</v>
      </c>
      <c r="LR184" s="40">
        <v>0.66126739978790283</v>
      </c>
      <c r="LS184" s="40">
        <v>0.65635973215103149</v>
      </c>
      <c r="LT184" s="40">
        <v>0.65248489379882813</v>
      </c>
      <c r="LU184" s="40">
        <v>0.64852750301361084</v>
      </c>
      <c r="LV184" s="40">
        <v>0.64580821990966797</v>
      </c>
      <c r="LW184" s="40">
        <v>0.64416050910949707</v>
      </c>
      <c r="LX184" s="40">
        <v>0.64325696229934692</v>
      </c>
      <c r="LY184" s="40">
        <v>0.64309960603713989</v>
      </c>
      <c r="LZ184" s="40">
        <v>0.64345091581344604</v>
      </c>
      <c r="MA184" s="40">
        <v>0.64447897672653198</v>
      </c>
      <c r="MB184" s="40">
        <v>0.64565616846084595</v>
      </c>
      <c r="MC184" s="40">
        <v>0.64612305164337158</v>
      </c>
      <c r="MD184" s="40">
        <v>0.6453595757484436</v>
      </c>
      <c r="ME184" s="40">
        <v>0.64270865917205811</v>
      </c>
      <c r="MF184" s="40">
        <v>0.63894391059875488</v>
      </c>
      <c r="MG184" s="40">
        <v>0.63445264101028442</v>
      </c>
      <c r="MH184" s="40">
        <v>0.62992429733276367</v>
      </c>
      <c r="MI184" s="40">
        <v>0.62576961517333984</v>
      </c>
      <c r="MJ184" s="40">
        <v>0.6215440034866333</v>
      </c>
      <c r="MK184" s="40">
        <v>0.61772036552429199</v>
      </c>
      <c r="ML184" s="40">
        <v>0.6140781044960022</v>
      </c>
      <c r="MM184" s="40">
        <v>0.61024141311645508</v>
      </c>
      <c r="MN184" s="40">
        <v>0.60603439807891846</v>
      </c>
      <c r="MO184" s="40">
        <v>0.6012188196182251</v>
      </c>
      <c r="MP184" s="40">
        <v>0.59606516361236572</v>
      </c>
      <c r="MQ184" s="40">
        <v>0.59116798639297485</v>
      </c>
      <c r="MR184" s="40">
        <v>0.58708876371383667</v>
      </c>
      <c r="MS184" s="40">
        <v>0.58426898717880249</v>
      </c>
      <c r="MT184" s="40">
        <v>0.5821082592010498</v>
      </c>
      <c r="MU184" s="40">
        <v>0.58137434720993042</v>
      </c>
      <c r="MV184" s="40">
        <v>0.58128136396408081</v>
      </c>
      <c r="MW184" s="40">
        <v>0.58077085018157959</v>
      </c>
      <c r="MX184" s="40">
        <v>0.57924097776412964</v>
      </c>
      <c r="MY184" s="336" t="s">
        <v>851</v>
      </c>
      <c r="MZ184" s="336" t="s">
        <v>1740</v>
      </c>
      <c r="NA184" s="40">
        <v>0.6063801646232605</v>
      </c>
      <c r="NB184" s="40">
        <v>0.60185617208480835</v>
      </c>
      <c r="NC184" s="40">
        <v>0.59650111198425293</v>
      </c>
      <c r="ND184" s="40">
        <v>0.5912177562713623</v>
      </c>
      <c r="NE184" s="40">
        <v>0.58732706308364868</v>
      </c>
      <c r="NF184" s="40">
        <v>0.58543109893798828</v>
      </c>
      <c r="NG184" s="40">
        <v>0.58477979898452759</v>
      </c>
      <c r="NH184" s="40">
        <v>0.58658427000045776</v>
      </c>
      <c r="NI184" s="40">
        <v>0.58931481838226318</v>
      </c>
      <c r="NJ184" s="40">
        <v>0.59113949537277222</v>
      </c>
      <c r="NK184" s="40">
        <v>0.59101516008377075</v>
      </c>
      <c r="NL184" s="40">
        <v>0.58893746137619019</v>
      </c>
      <c r="NM184" s="40">
        <v>0.5848773717880249</v>
      </c>
      <c r="NN184" s="40">
        <v>0.57966411113739014</v>
      </c>
      <c r="NO184" s="40">
        <v>0.57448190450668335</v>
      </c>
      <c r="NP184" s="40">
        <v>0.57006853818893433</v>
      </c>
      <c r="NQ184" s="40">
        <v>0.56558364629745483</v>
      </c>
      <c r="NR184" s="40">
        <v>0.56182616949081421</v>
      </c>
      <c r="NS184" s="40">
        <v>0.55849975347518921</v>
      </c>
      <c r="NT184" s="40">
        <v>0.55491876602172852</v>
      </c>
      <c r="NU184" s="40">
        <v>0.55087876319885254</v>
      </c>
      <c r="NV184" s="40">
        <v>0.54614561796188354</v>
      </c>
      <c r="NW184" s="40">
        <v>0.54107183218002319</v>
      </c>
      <c r="NX184" s="40">
        <v>0.53599315881729126</v>
      </c>
      <c r="NY184" s="40">
        <v>0.53162449598312378</v>
      </c>
      <c r="NZ184" s="40">
        <v>0.52844119071960449</v>
      </c>
      <c r="OA184" s="40">
        <v>0.52617526054382324</v>
      </c>
      <c r="OB184" s="40">
        <v>0.52507442235946655</v>
      </c>
      <c r="OC184" s="40">
        <v>0.52475190162658691</v>
      </c>
      <c r="OD184" s="40">
        <v>0.52389109134674072</v>
      </c>
      <c r="OE184" s="40">
        <v>0.52206975221633911</v>
      </c>
      <c r="OF184" s="40">
        <v>0.51882392168045044</v>
      </c>
      <c r="OG184" s="40">
        <v>0.51475983858108521</v>
      </c>
      <c r="OH184" s="40">
        <v>0.51025468111038208</v>
      </c>
      <c r="OI184" s="40">
        <v>0.50636303424835205</v>
      </c>
      <c r="OJ184" s="40">
        <v>0.50383174419403076</v>
      </c>
      <c r="OK184" s="336" t="s">
        <v>851</v>
      </c>
      <c r="OL184" s="336" t="s">
        <v>851</v>
      </c>
      <c r="OM184" s="336" t="s">
        <v>1740</v>
      </c>
      <c r="ON184" s="40">
        <v>0.62145704030990601</v>
      </c>
      <c r="OO184" s="40">
        <v>0.61863183975219727</v>
      </c>
      <c r="OP184" s="40">
        <v>0.61458110809326172</v>
      </c>
      <c r="OQ184" s="40">
        <v>0.60983014106750488</v>
      </c>
      <c r="OR184" s="40">
        <v>0.60511219501495361</v>
      </c>
      <c r="OS184" s="40">
        <v>0.60078716278076172</v>
      </c>
      <c r="OT184" s="40">
        <v>0.59598642587661743</v>
      </c>
      <c r="OU184" s="40">
        <v>0.59187304973602295</v>
      </c>
      <c r="OV184" s="40">
        <v>0.58857864141464233</v>
      </c>
      <c r="OW184" s="40">
        <v>0.58649277687072754</v>
      </c>
      <c r="OX184" s="40">
        <v>0.58587038516998291</v>
      </c>
      <c r="OY184" s="40">
        <v>0.58643293380737305</v>
      </c>
      <c r="OZ184" s="40">
        <v>0.58841168880462646</v>
      </c>
      <c r="PA184" s="40">
        <v>0.59107547998428345</v>
      </c>
      <c r="PB184" s="40">
        <v>0.59287917613983154</v>
      </c>
      <c r="PC184" s="40">
        <v>0.59297138452529907</v>
      </c>
      <c r="PD184" s="40">
        <v>0.59079968929290771</v>
      </c>
      <c r="PE184" s="40">
        <v>0.58712869882583618</v>
      </c>
      <c r="PF184" s="40">
        <v>0.58234220743179321</v>
      </c>
      <c r="PG184" s="40">
        <v>0.57767635583877563</v>
      </c>
      <c r="PH184" s="40">
        <v>0.57354754209518433</v>
      </c>
      <c r="PI184" s="40">
        <v>0.56957036256790161</v>
      </c>
      <c r="PJ184" s="40">
        <v>0.56616812944412231</v>
      </c>
      <c r="PK184" s="40">
        <v>0.56306642293930054</v>
      </c>
      <c r="PL184" s="40">
        <v>0.55972248315811157</v>
      </c>
      <c r="PM184" s="40">
        <v>0.55590170621871948</v>
      </c>
      <c r="PN184" s="40">
        <v>0.55142194032669067</v>
      </c>
      <c r="PO184" s="40">
        <v>0.54650008678436279</v>
      </c>
      <c r="PP184" s="40">
        <v>0.54178166389465332</v>
      </c>
      <c r="PQ184" s="40">
        <v>0.53777092695236206</v>
      </c>
      <c r="PR184" s="40">
        <v>0.53496110439300537</v>
      </c>
      <c r="PS184" s="40">
        <v>0.53280746936798096</v>
      </c>
      <c r="PT184" s="40">
        <v>0.53207480907440186</v>
      </c>
      <c r="PU184" s="40">
        <v>0.53191357851028442</v>
      </c>
      <c r="PV184" s="40">
        <v>0.53120625019073486</v>
      </c>
      <c r="PW184" s="40">
        <v>0.52951997518539429</v>
      </c>
      <c r="PX184" s="336" t="s">
        <v>851</v>
      </c>
      <c r="PY184" s="336" t="s">
        <v>851</v>
      </c>
      <c r="PZ184" s="40">
        <v>0.68200000000000005</v>
      </c>
      <c r="QA184" s="40">
        <v>0.63969999999999994</v>
      </c>
      <c r="QB184" s="40">
        <v>0.63259999999999994</v>
      </c>
      <c r="QC184" s="40">
        <v>0.63659999999999994</v>
      </c>
      <c r="QD184" s="40">
        <v>0.62049999999999994</v>
      </c>
      <c r="QE184" s="40">
        <v>0.6341</v>
      </c>
      <c r="QF184" s="40">
        <v>0.62780000000000002</v>
      </c>
      <c r="QG184" s="40">
        <v>0.62619999999999998</v>
      </c>
      <c r="QH184" s="40">
        <v>0.62790000000000001</v>
      </c>
      <c r="QI184" s="40">
        <v>0.64659999999999995</v>
      </c>
      <c r="QJ184" s="40">
        <v>0.63890000000000002</v>
      </c>
      <c r="QK184" s="40">
        <v>0.64680000000000004</v>
      </c>
      <c r="QL184" s="40">
        <v>0.64829999999999999</v>
      </c>
      <c r="QM184" s="40">
        <v>0.65549999999999997</v>
      </c>
      <c r="QN184" s="40">
        <v>0.65910000000000002</v>
      </c>
      <c r="QO184" s="40">
        <v>0.65540000000000009</v>
      </c>
      <c r="QP184" s="40">
        <v>0.67400000000000004</v>
      </c>
      <c r="QQ184" s="40">
        <v>0.67930000000000001</v>
      </c>
      <c r="QR184" s="40">
        <v>0.6875</v>
      </c>
      <c r="QS184" s="336" t="s">
        <v>851</v>
      </c>
      <c r="QT184" s="336" t="s">
        <v>851</v>
      </c>
      <c r="QU184" s="336" t="s">
        <v>851</v>
      </c>
      <c r="QV184" s="336" t="s">
        <v>851</v>
      </c>
      <c r="QW184" s="40">
        <v>1.1998973786830902E-2</v>
      </c>
      <c r="QX184" s="336" t="s">
        <v>851</v>
      </c>
      <c r="QY184" s="336" t="s">
        <v>851</v>
      </c>
      <c r="QZ184" s="336" t="s">
        <v>851</v>
      </c>
      <c r="RA184" s="336" t="s">
        <v>851</v>
      </c>
      <c r="RB184" s="336" t="s">
        <v>851</v>
      </c>
      <c r="RC184" s="336" t="s">
        <v>851</v>
      </c>
      <c r="RD184" s="336" t="s">
        <v>851</v>
      </c>
      <c r="RE184" s="336" t="s">
        <v>851</v>
      </c>
      <c r="RF184" s="40">
        <v>0.35799999999999998</v>
      </c>
      <c r="RG184" s="40">
        <v>2018</v>
      </c>
      <c r="RH184" s="336" t="s">
        <v>840</v>
      </c>
      <c r="RI184" s="336" t="s">
        <v>851</v>
      </c>
      <c r="RJ184" s="40">
        <v>2.4E-2</v>
      </c>
      <c r="RK184" s="40">
        <v>2018</v>
      </c>
      <c r="RL184" s="336" t="s">
        <v>840</v>
      </c>
      <c r="RM184" s="336" t="s">
        <v>851</v>
      </c>
      <c r="RN184" s="40">
        <v>5.0999999999999997E-2</v>
      </c>
      <c r="RO184" s="40">
        <v>2018</v>
      </c>
      <c r="RP184" s="336" t="s">
        <v>840</v>
      </c>
      <c r="RQ184" s="336" t="s">
        <v>851</v>
      </c>
      <c r="RR184" s="40">
        <v>0.109</v>
      </c>
      <c r="RS184" s="40">
        <v>2018</v>
      </c>
      <c r="RT184" s="336" t="s">
        <v>840</v>
      </c>
      <c r="RU184" s="336" t="s">
        <v>851</v>
      </c>
      <c r="RV184" s="40">
        <v>0.23800000000000002</v>
      </c>
      <c r="RW184" s="40">
        <v>2018</v>
      </c>
      <c r="RX184" s="336" t="s">
        <v>840</v>
      </c>
      <c r="RY184" s="336" t="s">
        <v>851</v>
      </c>
      <c r="RZ184" s="336" t="s">
        <v>838</v>
      </c>
      <c r="SA184" s="40">
        <v>0.27794387936592102</v>
      </c>
      <c r="SB184" s="40">
        <v>0.29909622669219971</v>
      </c>
      <c r="SC184" s="40">
        <v>0.2835385799407959</v>
      </c>
      <c r="SD184" s="40">
        <v>0.27406924962997437</v>
      </c>
      <c r="SE184" s="40">
        <v>0.3009699285030365</v>
      </c>
      <c r="SF184" s="336" t="s">
        <v>851</v>
      </c>
      <c r="SG184" s="336" t="s">
        <v>851</v>
      </c>
      <c r="SH184" s="40">
        <v>0.24949999153614044</v>
      </c>
      <c r="SI184" s="40">
        <v>0.26156085729598999</v>
      </c>
      <c r="SJ184" s="40">
        <v>0.24373553693294525</v>
      </c>
      <c r="SK184" s="40">
        <v>0.22764171659946442</v>
      </c>
      <c r="SL184" s="40">
        <v>0.22622141242027283</v>
      </c>
      <c r="SM184" s="336" t="s">
        <v>840</v>
      </c>
      <c r="SN184" s="336" t="s">
        <v>851</v>
      </c>
      <c r="SO184" s="336" t="s">
        <v>851</v>
      </c>
      <c r="SP184" s="40">
        <v>3.5987351089715958E-2</v>
      </c>
      <c r="SQ184" s="40">
        <v>2.9863856732845306E-2</v>
      </c>
      <c r="SR184" s="40">
        <v>3.0839987099170685E-2</v>
      </c>
      <c r="SS184" s="40">
        <v>3.2384835183620453E-2</v>
      </c>
      <c r="ST184" s="40">
        <v>-3.9780702441930771E-2</v>
      </c>
      <c r="SU184" s="336" t="s">
        <v>838</v>
      </c>
      <c r="SV184" s="336" t="s">
        <v>851</v>
      </c>
      <c r="SW184" s="336" t="s">
        <v>851</v>
      </c>
      <c r="SX184" s="40">
        <v>3.8979705423116684E-2</v>
      </c>
      <c r="SY184" s="40">
        <v>3.5107649862766266E-2</v>
      </c>
      <c r="SZ184" s="40">
        <v>3.0168084427714348E-2</v>
      </c>
      <c r="TA184" s="40">
        <v>4.5984942466020584E-2</v>
      </c>
      <c r="TB184" s="40">
        <v>4.044545441865921E-2</v>
      </c>
      <c r="TC184" s="336" t="s">
        <v>840</v>
      </c>
      <c r="TD184" s="336" t="s">
        <v>851</v>
      </c>
      <c r="TE184" s="336" t="s">
        <v>851</v>
      </c>
      <c r="TF184" s="336" t="s">
        <v>851</v>
      </c>
      <c r="TG184" s="40">
        <v>4.3665867298841476E-2</v>
      </c>
      <c r="TH184" s="40">
        <v>3.6678768694400787E-2</v>
      </c>
      <c r="TI184" s="40">
        <v>3.5899296402931213E-2</v>
      </c>
      <c r="TJ184" s="40">
        <v>3.8197465240955353E-2</v>
      </c>
      <c r="TK184" s="40">
        <v>-3.3657461404800415E-2</v>
      </c>
      <c r="TL184" s="336" t="s">
        <v>838</v>
      </c>
      <c r="TM184" s="336" t="s">
        <v>851</v>
      </c>
      <c r="TN184" s="336" t="s">
        <v>851</v>
      </c>
      <c r="TO184" s="336" t="s">
        <v>851</v>
      </c>
      <c r="TP184" s="40">
        <v>4.6402771025896072E-2</v>
      </c>
      <c r="TQ184" s="40">
        <v>4.1907355189323425E-2</v>
      </c>
      <c r="TR184" s="40">
        <v>3.5181015729904175E-2</v>
      </c>
      <c r="TS184" s="40">
        <v>5.1456999033689499E-2</v>
      </c>
      <c r="TT184" s="40">
        <v>4.5713599771261215E-2</v>
      </c>
      <c r="TU184" s="336" t="s">
        <v>840</v>
      </c>
      <c r="TV184" s="336" t="s">
        <v>851</v>
      </c>
      <c r="TW184" s="40">
        <v>12610</v>
      </c>
      <c r="TX184" s="336" t="s">
        <v>840</v>
      </c>
      <c r="TY184" s="336" t="s">
        <v>851</v>
      </c>
      <c r="TZ184" s="40">
        <v>11238.65625</v>
      </c>
      <c r="UA184" s="336" t="s">
        <v>838</v>
      </c>
      <c r="UB184" s="336" t="s">
        <v>851</v>
      </c>
      <c r="UC184" s="40">
        <v>11215.1588557962</v>
      </c>
      <c r="UD184" s="336" t="s">
        <v>840</v>
      </c>
      <c r="UE184" s="336" t="s">
        <v>851</v>
      </c>
      <c r="UF184" s="336" t="s">
        <v>851</v>
      </c>
      <c r="UG184" s="40">
        <v>0.22260913252830505</v>
      </c>
      <c r="UH184" s="40">
        <v>0.24614828824996948</v>
      </c>
      <c r="UI184" s="40">
        <v>0.24972178041934967</v>
      </c>
      <c r="UJ184" s="40">
        <v>0.23203447461128235</v>
      </c>
      <c r="UK184" s="40">
        <v>0.25135934352874756</v>
      </c>
      <c r="UL184" s="336" t="s">
        <v>838</v>
      </c>
      <c r="UM184" s="336" t="s">
        <v>851</v>
      </c>
      <c r="UN184" s="336" t="s">
        <v>851</v>
      </c>
      <c r="UO184" s="336" t="s">
        <v>851</v>
      </c>
      <c r="UP184" s="40">
        <v>0.19583426415920258</v>
      </c>
      <c r="UQ184" s="40">
        <v>0.20781052112579346</v>
      </c>
      <c r="UR184" s="40">
        <v>0.21254256367683411</v>
      </c>
      <c r="US184" s="40">
        <v>0.19766765832901001</v>
      </c>
      <c r="UT184" s="40">
        <v>0.17739640176296234</v>
      </c>
      <c r="UU184" s="336" t="s">
        <v>840</v>
      </c>
    </row>
    <row r="185" spans="1:567">
      <c r="A185" s="336" t="s">
        <v>425</v>
      </c>
      <c r="B185" s="336" t="s">
        <v>134</v>
      </c>
      <c r="C185" s="336" t="s">
        <v>368</v>
      </c>
      <c r="D185" s="40">
        <v>3.2099951058626175E-2</v>
      </c>
      <c r="E185" s="336" t="s">
        <v>436</v>
      </c>
      <c r="F185" s="40">
        <v>4.3266307562589645E-2</v>
      </c>
      <c r="G185" s="336" t="s">
        <v>1741</v>
      </c>
      <c r="H185" s="40">
        <v>3.3384256064891815E-2</v>
      </c>
      <c r="I185" s="336" t="s">
        <v>1447</v>
      </c>
      <c r="J185" s="40">
        <v>3.4211944788694382E-2</v>
      </c>
      <c r="K185" s="336" t="s">
        <v>1803</v>
      </c>
      <c r="L185" s="336" t="s">
        <v>436</v>
      </c>
      <c r="M185" s="40">
        <v>0.61969983577728271</v>
      </c>
      <c r="N185" s="40"/>
      <c r="O185" s="336" t="s">
        <v>1736</v>
      </c>
      <c r="P185" s="40"/>
      <c r="Q185" s="336" t="s">
        <v>1736</v>
      </c>
      <c r="R185" s="40">
        <v>0.62256067991256714</v>
      </c>
      <c r="S185" s="336" t="s">
        <v>436</v>
      </c>
      <c r="T185" s="40">
        <v>0.61969983577728271</v>
      </c>
      <c r="U185" s="336" t="s">
        <v>436</v>
      </c>
      <c r="V185" s="336" t="s">
        <v>851</v>
      </c>
      <c r="W185" s="336" t="s">
        <v>1741</v>
      </c>
      <c r="X185" s="40">
        <v>0.65714794397354126</v>
      </c>
      <c r="Y185" s="40">
        <v>0.68567204475402832</v>
      </c>
      <c r="Z185" s="336" t="s">
        <v>1741</v>
      </c>
      <c r="AA185" s="40">
        <v>0.65714794397354126</v>
      </c>
      <c r="AB185" s="336" t="s">
        <v>1741</v>
      </c>
      <c r="AC185" s="40">
        <v>0.64975321292877197</v>
      </c>
      <c r="AD185" s="336" t="s">
        <v>1741</v>
      </c>
      <c r="AE185" s="40">
        <v>0.64273262023925781</v>
      </c>
      <c r="AF185" s="336" t="s">
        <v>1741</v>
      </c>
      <c r="AG185" s="336" t="s">
        <v>851</v>
      </c>
      <c r="AH185" s="336" t="s">
        <v>1447</v>
      </c>
      <c r="AI185" s="40">
        <v>0.59131747484207153</v>
      </c>
      <c r="AJ185" s="40">
        <v>0.64404392242431641</v>
      </c>
      <c r="AK185" s="336" t="s">
        <v>1447</v>
      </c>
      <c r="AL185" s="40">
        <v>0.59131747484207153</v>
      </c>
      <c r="AM185" s="336" t="s">
        <v>1447</v>
      </c>
      <c r="AN185" s="40">
        <v>0.57782047986984253</v>
      </c>
      <c r="AO185" s="336" t="s">
        <v>1447</v>
      </c>
      <c r="AP185" s="40">
        <v>0.56096851825714111</v>
      </c>
      <c r="AQ185" s="336" t="s">
        <v>1447</v>
      </c>
      <c r="AR185" s="336" t="s">
        <v>851</v>
      </c>
      <c r="AS185" s="336" t="s">
        <v>1803</v>
      </c>
      <c r="AT185" s="40">
        <v>0.53920120000839233</v>
      </c>
      <c r="AU185" s="40">
        <v>0.56583058834075928</v>
      </c>
      <c r="AV185" s="336" t="s">
        <v>1803</v>
      </c>
      <c r="AW185" s="40">
        <v>0.53920120000839233</v>
      </c>
      <c r="AX185" s="336" t="s">
        <v>1803</v>
      </c>
      <c r="AY185" s="40">
        <v>0.5792805552482605</v>
      </c>
      <c r="AZ185" s="336" t="s">
        <v>1803</v>
      </c>
      <c r="BA185" s="40">
        <v>0.54326319694519043</v>
      </c>
      <c r="BB185" s="336" t="s">
        <v>1803</v>
      </c>
      <c r="BC185" s="336" t="s">
        <v>851</v>
      </c>
      <c r="BD185" s="336" t="s">
        <v>436</v>
      </c>
      <c r="BE185" s="40">
        <v>3.4814233779907227</v>
      </c>
      <c r="BF185" s="336" t="s">
        <v>827</v>
      </c>
      <c r="BG185" s="40">
        <v>2.1297981739044189</v>
      </c>
      <c r="BH185" s="336" t="s">
        <v>1447</v>
      </c>
      <c r="BI185" s="40">
        <v>3.6131272315979004</v>
      </c>
      <c r="BJ185" s="336" t="s">
        <v>1803</v>
      </c>
      <c r="BK185" s="40">
        <v>4.7976326942443848</v>
      </c>
      <c r="BL185" s="336" t="s">
        <v>851</v>
      </c>
      <c r="BM185" s="40">
        <v>3.4032418727874756</v>
      </c>
      <c r="BN185" s="336" t="s">
        <v>838</v>
      </c>
      <c r="BO185" s="336" t="s">
        <v>851</v>
      </c>
      <c r="BP185" s="336" t="s">
        <v>436</v>
      </c>
      <c r="BQ185" s="40">
        <v>6.0522835701704025E-3</v>
      </c>
      <c r="BR185" s="40">
        <v>6.0062361881136894E-3</v>
      </c>
      <c r="BS185" s="40">
        <v>2.7323572430759668E-3</v>
      </c>
      <c r="BT185" s="40">
        <v>2.6990720070898533E-3</v>
      </c>
      <c r="BU185" s="40">
        <v>2.6990566402673721E-3</v>
      </c>
      <c r="BV185" s="336" t="s">
        <v>851</v>
      </c>
      <c r="BW185" s="336" t="s">
        <v>827</v>
      </c>
      <c r="BX185" s="40">
        <v>8.0862082540988922E-3</v>
      </c>
      <c r="BY185" s="40">
        <v>5.089915357530117E-3</v>
      </c>
      <c r="BZ185" s="40">
        <v>4.3118316680192947E-3</v>
      </c>
      <c r="CA185" s="40">
        <v>4.4168583117425442E-3</v>
      </c>
      <c r="CB185" s="40">
        <v>4.4753258116543293E-3</v>
      </c>
      <c r="CC185" s="336" t="s">
        <v>851</v>
      </c>
      <c r="CD185" s="336" t="s">
        <v>1447</v>
      </c>
      <c r="CE185" s="40">
        <v>6.3336850143969059E-3</v>
      </c>
      <c r="CF185" s="40">
        <v>4.2747054249048233E-3</v>
      </c>
      <c r="CG185" s="40">
        <v>4.4319042935967445E-3</v>
      </c>
      <c r="CH185" s="40">
        <v>4.5001255348324776E-3</v>
      </c>
      <c r="CI185" s="40">
        <v>4.5498316176235676E-3</v>
      </c>
      <c r="CJ185" s="336" t="s">
        <v>851</v>
      </c>
      <c r="CK185" s="336" t="s">
        <v>1803</v>
      </c>
      <c r="CL185" s="40">
        <v>4.9549257382750511E-3</v>
      </c>
      <c r="CM185" s="40">
        <v>4.39120689406991E-3</v>
      </c>
      <c r="CN185" s="40">
        <v>4.4834078289568424E-3</v>
      </c>
      <c r="CO185" s="40">
        <v>4.5499573461711407E-3</v>
      </c>
      <c r="CP185" s="40">
        <v>4.6002366580069065E-3</v>
      </c>
      <c r="CQ185" s="336" t="s">
        <v>851</v>
      </c>
      <c r="CR185" s="40">
        <v>9.6083908081054688</v>
      </c>
      <c r="CS185" s="40">
        <v>10.863912582397461</v>
      </c>
      <c r="CT185" s="40">
        <v>11.352595329284668</v>
      </c>
      <c r="CU185" s="40">
        <v>11.661918640136719</v>
      </c>
      <c r="CV185" s="40">
        <v>11.986687660217285</v>
      </c>
      <c r="CW185" s="336" t="s">
        <v>1741</v>
      </c>
      <c r="CX185" s="336" t="s">
        <v>851</v>
      </c>
      <c r="CY185" s="40">
        <v>10.323466300964355</v>
      </c>
      <c r="CZ185" s="40">
        <v>11.243365287780762</v>
      </c>
      <c r="DA185" s="40">
        <v>11.534564018249512</v>
      </c>
      <c r="DB185" s="40">
        <v>11.855422973632813</v>
      </c>
      <c r="DC185" s="40">
        <v>12.186314582824707</v>
      </c>
      <c r="DD185" s="336" t="s">
        <v>1447</v>
      </c>
      <c r="DE185" s="336" t="s">
        <v>851</v>
      </c>
      <c r="DF185" s="40">
        <v>12.321243286132813</v>
      </c>
      <c r="DG185" s="336" t="s">
        <v>1803</v>
      </c>
      <c r="DH185" s="336" t="s">
        <v>851</v>
      </c>
      <c r="DI185" s="336" t="s">
        <v>851</v>
      </c>
      <c r="DJ185" s="336">
        <v>12.2</v>
      </c>
      <c r="DK185" s="336" t="s">
        <v>1738</v>
      </c>
      <c r="DL185" s="336" t="s">
        <v>851</v>
      </c>
      <c r="DM185" s="336" t="s">
        <v>851</v>
      </c>
      <c r="DN185" s="336" t="s">
        <v>436</v>
      </c>
      <c r="DO185" s="40">
        <v>-2.725992351770401E-3</v>
      </c>
      <c r="DP185" s="40">
        <v>3.1875558197498322E-2</v>
      </c>
      <c r="DQ185" s="40">
        <v>3.8926173001527786E-2</v>
      </c>
      <c r="DR185" s="40">
        <v>2.4600841104984283E-2</v>
      </c>
      <c r="DS185" s="40">
        <v>3.4477971494197845E-2</v>
      </c>
      <c r="DT185" s="336" t="s">
        <v>851</v>
      </c>
      <c r="DU185" s="336" t="s">
        <v>827</v>
      </c>
      <c r="DV185" s="40">
        <v>1.3302095234394073E-2</v>
      </c>
      <c r="DW185" s="40">
        <v>2.6735035702586174E-2</v>
      </c>
      <c r="DX185" s="40">
        <v>1.7178535461425781E-2</v>
      </c>
      <c r="DY185" s="40">
        <v>1.0342145338654518E-2</v>
      </c>
      <c r="DZ185" s="40">
        <v>-9.1491322964429855E-3</v>
      </c>
      <c r="EA185" s="336" t="s">
        <v>851</v>
      </c>
      <c r="EB185" s="336" t="s">
        <v>1447</v>
      </c>
      <c r="EC185" s="40">
        <v>1.2396743521094322E-2</v>
      </c>
      <c r="ED185" s="40">
        <v>1.2800197117030621E-2</v>
      </c>
      <c r="EE185" s="40">
        <v>8.3020515739917755E-3</v>
      </c>
      <c r="EF185" s="40">
        <v>6.5421424806118011E-3</v>
      </c>
      <c r="EG185" s="40">
        <v>2.109631709754467E-2</v>
      </c>
      <c r="EH185" s="336" t="s">
        <v>851</v>
      </c>
      <c r="EI185" s="336" t="s">
        <v>1803</v>
      </c>
      <c r="EJ185" s="40">
        <v>2.5553485378623009E-2</v>
      </c>
      <c r="EK185" s="40">
        <v>1.3413950800895691E-2</v>
      </c>
      <c r="EL185" s="40">
        <v>9.7676031291484833E-3</v>
      </c>
      <c r="EM185" s="40">
        <v>3.2127774320542812E-3</v>
      </c>
      <c r="EN185" s="40">
        <v>1.1729496531188488E-2</v>
      </c>
      <c r="EO185" s="336" t="s">
        <v>851</v>
      </c>
      <c r="EP185" s="336" t="s">
        <v>851</v>
      </c>
      <c r="EQ185" s="336" t="s">
        <v>851</v>
      </c>
      <c r="ER185" s="40">
        <v>0.73959999999999992</v>
      </c>
      <c r="ES185" s="336" t="s">
        <v>1739</v>
      </c>
      <c r="ET185" s="336" t="s">
        <v>851</v>
      </c>
      <c r="EU185" s="336" t="s">
        <v>851</v>
      </c>
      <c r="EV185" s="40">
        <v>0.79370000000000007</v>
      </c>
      <c r="EW185" s="336" t="s">
        <v>1739</v>
      </c>
      <c r="EX185" s="336" t="s">
        <v>851</v>
      </c>
      <c r="EY185" s="336" t="s">
        <v>851</v>
      </c>
      <c r="EZ185" s="40">
        <v>0.68969999999999998</v>
      </c>
      <c r="FA185" s="336" t="s">
        <v>1739</v>
      </c>
      <c r="FB185" s="336" t="s">
        <v>851</v>
      </c>
      <c r="FC185" s="40">
        <v>5.2927959710359573E-2</v>
      </c>
      <c r="FD185" s="40">
        <v>4.1371837258338928E-2</v>
      </c>
      <c r="FE185" s="40">
        <v>3.4432444721460342E-2</v>
      </c>
      <c r="FF185" s="40">
        <v>3.4450419247150421E-2</v>
      </c>
      <c r="FG185" s="40">
        <v>2.4287482723593712E-2</v>
      </c>
      <c r="FH185" s="336" t="s">
        <v>838</v>
      </c>
      <c r="FI185" s="336" t="s">
        <v>851</v>
      </c>
      <c r="FJ185" s="40">
        <v>6.310020387172699E-2</v>
      </c>
      <c r="FK185" s="40">
        <v>4.8475325107574463E-2</v>
      </c>
      <c r="FL185" s="40">
        <v>3.6408707499504089E-2</v>
      </c>
      <c r="FM185" s="40">
        <v>3.9503689855337143E-2</v>
      </c>
      <c r="FN185" s="40">
        <v>3.8404904305934906E-2</v>
      </c>
      <c r="FO185" s="336" t="s">
        <v>840</v>
      </c>
      <c r="FP185" s="336" t="s">
        <v>851</v>
      </c>
      <c r="FQ185" s="40">
        <v>0.32053852081298828</v>
      </c>
      <c r="FR185" s="336" t="s">
        <v>840</v>
      </c>
      <c r="FS185" s="336" t="s">
        <v>851</v>
      </c>
      <c r="FT185" s="336" t="s">
        <v>851</v>
      </c>
      <c r="FU185" s="40">
        <v>2.211429737508297E-2</v>
      </c>
      <c r="FV185" s="40">
        <v>2.4543115869164467E-2</v>
      </c>
      <c r="FW185" s="40">
        <v>1.9193375483155251E-2</v>
      </c>
      <c r="FX185" s="40">
        <v>1.4580239541828632E-2</v>
      </c>
      <c r="FY185" s="40">
        <v>1.8948590382933617E-2</v>
      </c>
      <c r="FZ185" s="336" t="s">
        <v>840</v>
      </c>
      <c r="GA185" s="336" t="s">
        <v>851</v>
      </c>
      <c r="GB185" s="336" t="s">
        <v>851</v>
      </c>
      <c r="GC185" s="336" t="s">
        <v>851</v>
      </c>
      <c r="GD185" s="336" t="s">
        <v>851</v>
      </c>
      <c r="GE185" s="336" t="s">
        <v>851</v>
      </c>
      <c r="GF185" s="336" t="s">
        <v>851</v>
      </c>
      <c r="GG185" s="336" t="s">
        <v>851</v>
      </c>
      <c r="GH185" s="336" t="s">
        <v>851</v>
      </c>
      <c r="GI185" s="336" t="s">
        <v>851</v>
      </c>
      <c r="GJ185" s="336" t="s">
        <v>851</v>
      </c>
      <c r="GK185" s="40">
        <v>146596869</v>
      </c>
      <c r="GL185" s="40">
        <v>145976482</v>
      </c>
      <c r="GM185" s="40">
        <v>145306497</v>
      </c>
      <c r="GN185" s="40">
        <v>144648618</v>
      </c>
      <c r="GO185" s="40">
        <v>144067316</v>
      </c>
      <c r="GP185" s="40">
        <v>143518814</v>
      </c>
      <c r="GQ185" s="40">
        <v>143049637</v>
      </c>
      <c r="GR185" s="40">
        <v>142805114</v>
      </c>
      <c r="GS185" s="40">
        <v>142742366</v>
      </c>
      <c r="GT185" s="40">
        <v>142785349</v>
      </c>
      <c r="GU185" s="40">
        <v>142849468</v>
      </c>
      <c r="GV185" s="40">
        <v>142960908</v>
      </c>
      <c r="GW185" s="40">
        <v>143201721</v>
      </c>
      <c r="GX185" s="40">
        <v>143506995</v>
      </c>
      <c r="GY185" s="40">
        <v>143819667</v>
      </c>
      <c r="GZ185" s="40">
        <v>144096870</v>
      </c>
      <c r="HA185" s="40">
        <v>144342397</v>
      </c>
      <c r="HB185" s="40">
        <v>144496739</v>
      </c>
      <c r="HC185" s="40">
        <v>144477859</v>
      </c>
      <c r="HD185" s="40">
        <v>144406261</v>
      </c>
      <c r="HE185" s="40">
        <v>144104080</v>
      </c>
      <c r="HF185" s="40">
        <v>144021000</v>
      </c>
      <c r="HG185" s="40">
        <v>143892000</v>
      </c>
      <c r="HH185" s="40">
        <v>143719000</v>
      </c>
      <c r="HI185" s="40">
        <v>143505000</v>
      </c>
      <c r="HJ185" s="40">
        <v>143256000</v>
      </c>
      <c r="HK185" s="40">
        <v>142972000</v>
      </c>
      <c r="HL185" s="40">
        <v>142653000</v>
      </c>
      <c r="HM185" s="40">
        <v>142299000</v>
      </c>
      <c r="HN185" s="40">
        <v>141911000</v>
      </c>
      <c r="HO185" s="40">
        <v>141492000</v>
      </c>
      <c r="HP185" s="40">
        <v>141046000</v>
      </c>
      <c r="HQ185" s="40">
        <v>140579000</v>
      </c>
      <c r="HR185" s="40">
        <v>140096000</v>
      </c>
      <c r="HS185" s="40">
        <v>139603000</v>
      </c>
      <c r="HT185" s="40">
        <v>139107000</v>
      </c>
      <c r="HU185" s="40">
        <v>138616000</v>
      </c>
      <c r="HV185" s="40">
        <v>138135000</v>
      </c>
      <c r="HW185" s="40">
        <v>137669000</v>
      </c>
      <c r="HX185" s="40">
        <v>137222000</v>
      </c>
      <c r="HY185" s="40">
        <v>136797000</v>
      </c>
      <c r="HZ185" s="40">
        <v>136395000</v>
      </c>
      <c r="IA185" s="40">
        <v>136016000</v>
      </c>
      <c r="IB185" s="40">
        <v>135660000</v>
      </c>
      <c r="IC185" s="40">
        <v>135327000</v>
      </c>
      <c r="ID185" s="40">
        <v>135016000</v>
      </c>
      <c r="IE185" s="40">
        <v>134727000</v>
      </c>
      <c r="IF185" s="40">
        <v>134459000</v>
      </c>
      <c r="IG185" s="40">
        <v>134209000</v>
      </c>
      <c r="IH185" s="40">
        <v>133974000</v>
      </c>
      <c r="II185" s="40">
        <v>133727000</v>
      </c>
      <c r="IJ185" s="336" t="s">
        <v>851</v>
      </c>
      <c r="IK185" s="336" t="s">
        <v>851</v>
      </c>
      <c r="IL185" s="336" t="s">
        <v>851</v>
      </c>
      <c r="IM185" s="40">
        <v>1.7024524277076125E-3</v>
      </c>
      <c r="IN185" s="40">
        <v>1.0687056928873062E-3</v>
      </c>
      <c r="IO185" s="40">
        <v>-1.3066892279312015E-4</v>
      </c>
      <c r="IP185" s="40">
        <v>-4.9568666145205498E-4</v>
      </c>
      <c r="IQ185" s="40">
        <v>-2.0947679877281189E-3</v>
      </c>
      <c r="IR185" s="40">
        <v>-5.76693972107023E-4</v>
      </c>
      <c r="IS185" s="40">
        <v>-8.9610408758744597E-4</v>
      </c>
      <c r="IT185" s="40">
        <v>-1.2030139332637191E-3</v>
      </c>
      <c r="IU185" s="40">
        <v>-1.4901264803484082E-3</v>
      </c>
      <c r="IV185" s="40">
        <v>-1.7366382526233792E-3</v>
      </c>
      <c r="IW185" s="40">
        <v>-1.9844325724989176E-3</v>
      </c>
      <c r="IX185" s="40">
        <v>-2.2336989641189575E-3</v>
      </c>
      <c r="IY185" s="40">
        <v>-2.4846303276717663E-3</v>
      </c>
      <c r="IZ185" s="40">
        <v>-2.7303770184516907E-3</v>
      </c>
      <c r="JA185" s="40">
        <v>-2.9569221660494804E-3</v>
      </c>
      <c r="JB185" s="40">
        <v>-3.1571001745760441E-3</v>
      </c>
      <c r="JC185" s="40">
        <v>-3.316469956189394E-3</v>
      </c>
      <c r="JD185" s="40">
        <v>-3.441706532612443E-3</v>
      </c>
      <c r="JE185" s="40">
        <v>-3.5252217203378677E-3</v>
      </c>
      <c r="JF185" s="40">
        <v>-3.5592589993029833E-3</v>
      </c>
      <c r="JG185" s="40">
        <v>-3.5359009634703398E-3</v>
      </c>
      <c r="JH185" s="40">
        <v>-3.4760523121803999E-3</v>
      </c>
      <c r="JI185" s="40">
        <v>-3.3792145550251007E-3</v>
      </c>
      <c r="JJ185" s="40">
        <v>-3.2522010151296854E-3</v>
      </c>
      <c r="JK185" s="40">
        <v>-3.1019770540297031E-3</v>
      </c>
      <c r="JL185" s="40">
        <v>-2.9429872520267963E-3</v>
      </c>
      <c r="JM185" s="40">
        <v>-2.7825620491057634E-3</v>
      </c>
      <c r="JN185" s="40">
        <v>-2.620770363137126E-3</v>
      </c>
      <c r="JO185" s="40">
        <v>-2.4576836731284857E-3</v>
      </c>
      <c r="JP185" s="40">
        <v>-2.3007818963378668E-3</v>
      </c>
      <c r="JQ185" s="40">
        <v>-2.1427811589092016E-3</v>
      </c>
      <c r="JR185" s="40">
        <v>-1.9911888521164656E-3</v>
      </c>
      <c r="JS185" s="40">
        <v>-1.8610334955155849E-3</v>
      </c>
      <c r="JT185" s="40">
        <v>-1.7525351140648127E-3</v>
      </c>
      <c r="JU185" s="40">
        <v>-1.8453429220244288E-3</v>
      </c>
      <c r="JV185" s="336" t="s">
        <v>1740</v>
      </c>
      <c r="JW185" s="336" t="s">
        <v>851</v>
      </c>
      <c r="JX185" s="336" t="s">
        <v>851</v>
      </c>
      <c r="JY185" s="336" t="s">
        <v>851</v>
      </c>
      <c r="JZ185" s="336" t="s">
        <v>851</v>
      </c>
      <c r="KA185" s="336" t="s">
        <v>1740</v>
      </c>
      <c r="KB185" s="40">
        <v>0.46329846305059597</v>
      </c>
      <c r="KC185" s="40">
        <v>0.46330351901210698</v>
      </c>
      <c r="KD185" s="40">
        <v>0.46333404683983903</v>
      </c>
      <c r="KE185" s="40">
        <v>0.46338237641867502</v>
      </c>
      <c r="KF185" s="40">
        <v>0.46343931327313398</v>
      </c>
      <c r="KG185" s="40">
        <v>0.46349778523866098</v>
      </c>
      <c r="KH185" s="40">
        <v>0.46355497013124797</v>
      </c>
      <c r="KI185" s="40">
        <v>0.46361022840056498</v>
      </c>
      <c r="KJ185" s="40">
        <v>0.46366141029438401</v>
      </c>
      <c r="KK185" s="40">
        <v>0.463706954158912</v>
      </c>
      <c r="KL185" s="40">
        <v>0.46374614514939305</v>
      </c>
      <c r="KM185" s="40">
        <v>0.46377792836846898</v>
      </c>
      <c r="KN185" s="40">
        <v>0.46380349798870696</v>
      </c>
      <c r="KO185" s="40">
        <v>0.46382770740100399</v>
      </c>
      <c r="KP185" s="40">
        <v>0.46385724116168603</v>
      </c>
      <c r="KQ185" s="40">
        <v>0.46389782525283302</v>
      </c>
      <c r="KR185" s="40">
        <v>0.46395155530362703</v>
      </c>
      <c r="KS185" s="40">
        <v>0.46401972696036303</v>
      </c>
      <c r="KT185" s="40">
        <v>0.46410615188693904</v>
      </c>
      <c r="KU185" s="40">
        <v>0.46421514392613999</v>
      </c>
      <c r="KV185" s="40">
        <v>0.46434999978353803</v>
      </c>
      <c r="KW185" s="40">
        <v>0.46451257162169102</v>
      </c>
      <c r="KX185" s="40">
        <v>0.464703754459308</v>
      </c>
      <c r="KY185" s="40">
        <v>0.46492516020681202</v>
      </c>
      <c r="KZ185" s="40">
        <v>0.46517811017890204</v>
      </c>
      <c r="LA185" s="40">
        <v>0.46546303869738098</v>
      </c>
      <c r="LB185" s="40">
        <v>0.46578010190192598</v>
      </c>
      <c r="LC185" s="40">
        <v>0.466128196868558</v>
      </c>
      <c r="LD185" s="40">
        <v>0.46650438451764503</v>
      </c>
      <c r="LE185" s="40">
        <v>0.46690482248306603</v>
      </c>
      <c r="LF185" s="40">
        <v>0.467325875986839</v>
      </c>
      <c r="LG185" s="40">
        <v>0.46776585071197802</v>
      </c>
      <c r="LH185" s="40">
        <v>0.46822274712092798</v>
      </c>
      <c r="LI185" s="40">
        <v>0.46869203303269702</v>
      </c>
      <c r="LJ185" s="40">
        <v>0.469168290165074</v>
      </c>
      <c r="LK185" s="40">
        <v>0.46964713711487904</v>
      </c>
      <c r="LL185" s="336" t="s">
        <v>851</v>
      </c>
      <c r="LM185" s="336" t="s">
        <v>851</v>
      </c>
      <c r="LN185" s="336" t="s">
        <v>1740</v>
      </c>
      <c r="LO185" s="40">
        <v>0.69569307565689087</v>
      </c>
      <c r="LP185" s="40">
        <v>0.68825119733810425</v>
      </c>
      <c r="LQ185" s="40">
        <v>0.6810271143913269</v>
      </c>
      <c r="LR185" s="40">
        <v>0.67411214113235474</v>
      </c>
      <c r="LS185" s="40">
        <v>0.66750949621200562</v>
      </c>
      <c r="LT185" s="40">
        <v>0.66128808259963989</v>
      </c>
      <c r="LU185" s="40">
        <v>0.65516138076782227</v>
      </c>
      <c r="LV185" s="40">
        <v>0.64963304996490479</v>
      </c>
      <c r="LW185" s="40">
        <v>0.64479994773864746</v>
      </c>
      <c r="LX185" s="40">
        <v>0.64073723554611206</v>
      </c>
      <c r="LY185" s="40">
        <v>0.63742530345916748</v>
      </c>
      <c r="LZ185" s="40">
        <v>0.63438993692398071</v>
      </c>
      <c r="MA185" s="40">
        <v>0.63194602727890015</v>
      </c>
      <c r="MB185" s="40">
        <v>0.63031363487243652</v>
      </c>
      <c r="MC185" s="40">
        <v>0.62977498769760132</v>
      </c>
      <c r="MD185" s="40">
        <v>0.63042432069778442</v>
      </c>
      <c r="ME185" s="40">
        <v>0.63141810894012451</v>
      </c>
      <c r="MF185" s="40">
        <v>0.63355833292007446</v>
      </c>
      <c r="MG185" s="40">
        <v>0.63629937171936035</v>
      </c>
      <c r="MH185" s="40">
        <v>0.63884729146957397</v>
      </c>
      <c r="MI185" s="40">
        <v>0.64061480760574341</v>
      </c>
      <c r="MJ185" s="40">
        <v>0.64114534854888916</v>
      </c>
      <c r="MK185" s="40">
        <v>0.641010582447052</v>
      </c>
      <c r="ML185" s="40">
        <v>0.64023125171661377</v>
      </c>
      <c r="MM185" s="40">
        <v>0.63905930519104004</v>
      </c>
      <c r="MN185" s="40">
        <v>0.63766020536422729</v>
      </c>
      <c r="MO185" s="40">
        <v>0.63537520170211792</v>
      </c>
      <c r="MP185" s="40">
        <v>0.63289612531661987</v>
      </c>
      <c r="MQ185" s="40">
        <v>0.63017839193344116</v>
      </c>
      <c r="MR185" s="40">
        <v>0.62713277339935303</v>
      </c>
      <c r="MS185" s="40">
        <v>0.62369644641876221</v>
      </c>
      <c r="MT185" s="40">
        <v>0.61923742294311523</v>
      </c>
      <c r="MU185" s="40">
        <v>0.61474502086639404</v>
      </c>
      <c r="MV185" s="40">
        <v>0.6101677417755127</v>
      </c>
      <c r="MW185" s="40">
        <v>0.60541599988937378</v>
      </c>
      <c r="MX185" s="40">
        <v>0.60048454999923706</v>
      </c>
      <c r="MY185" s="336" t="s">
        <v>851</v>
      </c>
      <c r="MZ185" s="336" t="s">
        <v>1740</v>
      </c>
      <c r="NA185" s="40">
        <v>0.6310584545135498</v>
      </c>
      <c r="NB185" s="40">
        <v>0.62191635370254517</v>
      </c>
      <c r="NC185" s="40">
        <v>0.6135755181312561</v>
      </c>
      <c r="ND185" s="40">
        <v>0.60597324371337891</v>
      </c>
      <c r="NE185" s="40">
        <v>0.59888535737991333</v>
      </c>
      <c r="NF185" s="40">
        <v>0.59225970506668091</v>
      </c>
      <c r="NG185" s="40">
        <v>0.58601176738739014</v>
      </c>
      <c r="NH185" s="40">
        <v>0.58034497499465942</v>
      </c>
      <c r="NI185" s="40">
        <v>0.5756232738494873</v>
      </c>
      <c r="NJ185" s="40">
        <v>0.57236331701278687</v>
      </c>
      <c r="NK185" s="40">
        <v>0.57075446844100952</v>
      </c>
      <c r="NL185" s="40">
        <v>0.57043337821960449</v>
      </c>
      <c r="NM185" s="40">
        <v>0.57157576084136963</v>
      </c>
      <c r="NN185" s="40">
        <v>0.57368642091751099</v>
      </c>
      <c r="NO185" s="40">
        <v>0.57600188255310059</v>
      </c>
      <c r="NP185" s="40">
        <v>0.57798320055007935</v>
      </c>
      <c r="NQ185" s="40">
        <v>0.57913023233413696</v>
      </c>
      <c r="NR185" s="40">
        <v>0.58001548051834106</v>
      </c>
      <c r="NS185" s="40">
        <v>0.5806090235710144</v>
      </c>
      <c r="NT185" s="40">
        <v>0.58099037408828735</v>
      </c>
      <c r="NU185" s="40">
        <v>0.58104193210601807</v>
      </c>
      <c r="NV185" s="40">
        <v>0.58037310838699341</v>
      </c>
      <c r="NW185" s="40">
        <v>0.57938975095748901</v>
      </c>
      <c r="NX185" s="40">
        <v>0.57790786027908325</v>
      </c>
      <c r="NY185" s="40">
        <v>0.57583332061767578</v>
      </c>
      <c r="NZ185" s="40">
        <v>0.57315582036972046</v>
      </c>
      <c r="OA185" s="40">
        <v>0.56952965259552002</v>
      </c>
      <c r="OB185" s="40">
        <v>0.5655437707901001</v>
      </c>
      <c r="OC185" s="40">
        <v>0.56118237972259521</v>
      </c>
      <c r="OD185" s="40">
        <v>0.55637824535369873</v>
      </c>
      <c r="OE185" s="40">
        <v>0.55112725496292114</v>
      </c>
      <c r="OF185" s="40">
        <v>0.5449984073638916</v>
      </c>
      <c r="OG185" s="40">
        <v>0.53866976499557495</v>
      </c>
      <c r="OH185" s="40">
        <v>0.53258723020553589</v>
      </c>
      <c r="OI185" s="40">
        <v>0.52741575241088867</v>
      </c>
      <c r="OJ185" s="40">
        <v>0.52356666326522827</v>
      </c>
      <c r="OK185" s="336" t="s">
        <v>851</v>
      </c>
      <c r="OL185" s="336" t="s">
        <v>851</v>
      </c>
      <c r="OM185" s="336" t="s">
        <v>1740</v>
      </c>
      <c r="ON185" s="40">
        <v>0.65048730373382568</v>
      </c>
      <c r="OO185" s="40">
        <v>0.64380604028701782</v>
      </c>
      <c r="OP185" s="40">
        <v>0.63630384206771851</v>
      </c>
      <c r="OQ185" s="40">
        <v>0.62834644317626953</v>
      </c>
      <c r="OR185" s="40">
        <v>0.62037903070449829</v>
      </c>
      <c r="OS185" s="40">
        <v>0.61276102066040039</v>
      </c>
      <c r="OT185" s="40">
        <v>0.60509926080703735</v>
      </c>
      <c r="OU185" s="40">
        <v>0.59806662797927856</v>
      </c>
      <c r="OV185" s="40">
        <v>0.59170323610305786</v>
      </c>
      <c r="OW185" s="40">
        <v>0.58598655462265015</v>
      </c>
      <c r="OX185" s="40">
        <v>0.58086222410202026</v>
      </c>
      <c r="OY185" s="40">
        <v>0.57583999633789063</v>
      </c>
      <c r="OZ185" s="40">
        <v>0.57135146856307983</v>
      </c>
      <c r="PA185" s="40">
        <v>0.56775522232055664</v>
      </c>
      <c r="PB185" s="40">
        <v>0.56554460525512695</v>
      </c>
      <c r="PC185" s="40">
        <v>0.56494361162185669</v>
      </c>
      <c r="PD185" s="40">
        <v>0.56504261493682861</v>
      </c>
      <c r="PE185" s="40">
        <v>0.56670624017715454</v>
      </c>
      <c r="PF185" s="40">
        <v>0.56937384605407715</v>
      </c>
      <c r="PG185" s="40">
        <v>0.5722154974937439</v>
      </c>
      <c r="PH185" s="40">
        <v>0.57460802793502808</v>
      </c>
      <c r="PI185" s="40">
        <v>0.57602298259735107</v>
      </c>
      <c r="PJ185" s="40">
        <v>0.5770876407623291</v>
      </c>
      <c r="PK185" s="40">
        <v>0.57774078845977783</v>
      </c>
      <c r="PL185" s="40">
        <v>0.57806330919265747</v>
      </c>
      <c r="PM185" s="40">
        <v>0.57811206579208374</v>
      </c>
      <c r="PN185" s="40">
        <v>0.57714724540710449</v>
      </c>
      <c r="PO185" s="40">
        <v>0.57588815689086914</v>
      </c>
      <c r="PP185" s="40">
        <v>0.57425916194915771</v>
      </c>
      <c r="PQ185" s="40">
        <v>0.57219177484512329</v>
      </c>
      <c r="PR185" s="40">
        <v>0.56960654258728027</v>
      </c>
      <c r="PS185" s="40">
        <v>0.56580346822738647</v>
      </c>
      <c r="PT185" s="40">
        <v>0.56178462505340576</v>
      </c>
      <c r="PU185" s="40">
        <v>0.55750358104705811</v>
      </c>
      <c r="PV185" s="40">
        <v>0.55287593603134155</v>
      </c>
      <c r="PW185" s="40">
        <v>0.54789233207702637</v>
      </c>
      <c r="PX185" s="336" t="s">
        <v>851</v>
      </c>
      <c r="PY185" s="336" t="s">
        <v>851</v>
      </c>
      <c r="PZ185" s="40">
        <v>0.6966</v>
      </c>
      <c r="QA185" s="40">
        <v>0.70609999999999995</v>
      </c>
      <c r="QB185" s="40">
        <v>0.70489999999999997</v>
      </c>
      <c r="QC185" s="40">
        <v>0.71129999999999993</v>
      </c>
      <c r="QD185" s="40">
        <v>0.71569999999999989</v>
      </c>
      <c r="QE185" s="40">
        <v>0.71860000000000002</v>
      </c>
      <c r="QF185" s="40">
        <v>0.72699999999999998</v>
      </c>
      <c r="QG185" s="40">
        <v>0.73</v>
      </c>
      <c r="QH185" s="40">
        <v>0.72849999999999993</v>
      </c>
      <c r="QI185" s="40">
        <v>0.72730000000000006</v>
      </c>
      <c r="QJ185" s="40">
        <v>0.73060000000000003</v>
      </c>
      <c r="QK185" s="40">
        <v>0.73159999999999992</v>
      </c>
      <c r="QL185" s="40">
        <v>0.7319</v>
      </c>
      <c r="QM185" s="40">
        <v>0.73430000000000006</v>
      </c>
      <c r="QN185" s="40">
        <v>0.73680000000000012</v>
      </c>
      <c r="QO185" s="40">
        <v>0.74239999999999995</v>
      </c>
      <c r="QP185" s="40">
        <v>0.74150000000000005</v>
      </c>
      <c r="QQ185" s="40">
        <v>0.74430000000000007</v>
      </c>
      <c r="QR185" s="40">
        <v>0.73959999999999992</v>
      </c>
      <c r="QS185" s="336" t="s">
        <v>851</v>
      </c>
      <c r="QT185" s="336" t="s">
        <v>851</v>
      </c>
      <c r="QU185" s="336" t="s">
        <v>851</v>
      </c>
      <c r="QV185" s="336" t="s">
        <v>851</v>
      </c>
      <c r="QW185" s="40">
        <v>-6.3346796669065952E-3</v>
      </c>
      <c r="QX185" s="336" t="s">
        <v>851</v>
      </c>
      <c r="QY185" s="336" t="s">
        <v>851</v>
      </c>
      <c r="QZ185" s="336" t="s">
        <v>851</v>
      </c>
      <c r="RA185" s="336" t="s">
        <v>851</v>
      </c>
      <c r="RB185" s="336" t="s">
        <v>851</v>
      </c>
      <c r="RC185" s="336" t="s">
        <v>851</v>
      </c>
      <c r="RD185" s="336" t="s">
        <v>851</v>
      </c>
      <c r="RE185" s="336" t="s">
        <v>851</v>
      </c>
      <c r="RF185" s="40">
        <v>0.375</v>
      </c>
      <c r="RG185" s="40">
        <v>2018</v>
      </c>
      <c r="RH185" s="336" t="s">
        <v>840</v>
      </c>
      <c r="RI185" s="336" t="s">
        <v>851</v>
      </c>
      <c r="RJ185" s="40">
        <v>0</v>
      </c>
      <c r="RK185" s="40">
        <v>2018</v>
      </c>
      <c r="RL185" s="336" t="s">
        <v>840</v>
      </c>
      <c r="RM185" s="336" t="s">
        <v>851</v>
      </c>
      <c r="RN185" s="40">
        <v>4.0000000000000001E-3</v>
      </c>
      <c r="RO185" s="40">
        <v>2018</v>
      </c>
      <c r="RP185" s="336" t="s">
        <v>840</v>
      </c>
      <c r="RQ185" s="336" t="s">
        <v>851</v>
      </c>
      <c r="RR185" s="40">
        <v>3.7000000000000005E-2</v>
      </c>
      <c r="RS185" s="40">
        <v>2018</v>
      </c>
      <c r="RT185" s="336" t="s">
        <v>840</v>
      </c>
      <c r="RU185" s="336" t="s">
        <v>851</v>
      </c>
      <c r="RV185" s="40">
        <v>0.121</v>
      </c>
      <c r="RW185" s="40">
        <v>2020</v>
      </c>
      <c r="RX185" s="336" t="s">
        <v>840</v>
      </c>
      <c r="RY185" s="336" t="s">
        <v>851</v>
      </c>
      <c r="RZ185" s="336" t="s">
        <v>838</v>
      </c>
      <c r="SA185" s="40">
        <v>0.20912337303161621</v>
      </c>
      <c r="SB185" s="40">
        <v>0.223650261759758</v>
      </c>
      <c r="SC185" s="40">
        <v>0.22801259160041809</v>
      </c>
      <c r="SD185" s="40">
        <v>0.21971431374549866</v>
      </c>
      <c r="SE185" s="40">
        <v>0.21587599813938141</v>
      </c>
      <c r="SF185" s="336" t="s">
        <v>851</v>
      </c>
      <c r="SG185" s="336" t="s">
        <v>851</v>
      </c>
      <c r="SH185" s="40">
        <v>0.20306356251239777</v>
      </c>
      <c r="SI185" s="40">
        <v>0.21044586598873138</v>
      </c>
      <c r="SJ185" s="40">
        <v>0.21412914991378784</v>
      </c>
      <c r="SK185" s="40">
        <v>0.21252709627151489</v>
      </c>
      <c r="SL185" s="40">
        <v>0.21134085953235626</v>
      </c>
      <c r="SM185" s="336" t="s">
        <v>840</v>
      </c>
      <c r="SN185" s="336" t="s">
        <v>851</v>
      </c>
      <c r="SO185" s="336" t="s">
        <v>851</v>
      </c>
      <c r="SP185" s="40">
        <v>2.9583560302853584E-2</v>
      </c>
      <c r="SQ185" s="40">
        <v>1.9576508551836014E-2</v>
      </c>
      <c r="SR185" s="40">
        <v>1.1959977447986603E-2</v>
      </c>
      <c r="SS185" s="40">
        <v>7.5765019282698631E-3</v>
      </c>
      <c r="ST185" s="40">
        <v>-2.9956985265016556E-2</v>
      </c>
      <c r="SU185" s="336" t="s">
        <v>838</v>
      </c>
      <c r="SV185" s="336" t="s">
        <v>851</v>
      </c>
      <c r="SW185" s="336" t="s">
        <v>851</v>
      </c>
      <c r="SX185" s="40">
        <v>3.6054950207471848E-2</v>
      </c>
      <c r="SY185" s="40">
        <v>2.6008879765868187E-2</v>
      </c>
      <c r="SZ185" s="40">
        <v>1.9822372123599052E-2</v>
      </c>
      <c r="TA185" s="40">
        <v>9.5830932259559631E-3</v>
      </c>
      <c r="TB185" s="40">
        <v>2.0125934854149818E-2</v>
      </c>
      <c r="TC185" s="336" t="s">
        <v>840</v>
      </c>
      <c r="TD185" s="336" t="s">
        <v>851</v>
      </c>
      <c r="TE185" s="336" t="s">
        <v>851</v>
      </c>
      <c r="TF185" s="336" t="s">
        <v>851</v>
      </c>
      <c r="TG185" s="40">
        <v>3.0442506074905396E-2</v>
      </c>
      <c r="TH185" s="40">
        <v>1.9307082518935204E-2</v>
      </c>
      <c r="TI185" s="40">
        <v>1.108836941421032E-2</v>
      </c>
      <c r="TJ185" s="40">
        <v>1.0751594789326191E-2</v>
      </c>
      <c r="TK185" s="40">
        <v>-1.1743564158678055E-2</v>
      </c>
      <c r="TL185" s="336" t="s">
        <v>838</v>
      </c>
      <c r="TM185" s="336" t="s">
        <v>851</v>
      </c>
      <c r="TN185" s="336" t="s">
        <v>851</v>
      </c>
      <c r="TO185" s="336" t="s">
        <v>851</v>
      </c>
      <c r="TP185" s="40">
        <v>3.6208063364028931E-2</v>
      </c>
      <c r="TQ185" s="40">
        <v>2.4772236123681068E-2</v>
      </c>
      <c r="TR185" s="40">
        <v>1.7073584720492363E-2</v>
      </c>
      <c r="TS185" s="40">
        <v>8.6624426767230034E-3</v>
      </c>
      <c r="TT185" s="40">
        <v>2.0574988797307014E-2</v>
      </c>
      <c r="TU185" s="336" t="s">
        <v>840</v>
      </c>
      <c r="TV185" s="336" t="s">
        <v>851</v>
      </c>
      <c r="TW185" s="40">
        <v>11250</v>
      </c>
      <c r="TX185" s="336" t="s">
        <v>840</v>
      </c>
      <c r="TY185" s="336" t="s">
        <v>851</v>
      </c>
      <c r="TZ185" s="40">
        <v>9988.9794921875</v>
      </c>
      <c r="UA185" s="336" t="s">
        <v>838</v>
      </c>
      <c r="UB185" s="336" t="s">
        <v>851</v>
      </c>
      <c r="UC185" s="40">
        <v>12122.6072885872</v>
      </c>
      <c r="UD185" s="336" t="s">
        <v>840</v>
      </c>
      <c r="UE185" s="336" t="s">
        <v>851</v>
      </c>
      <c r="UF185" s="336" t="s">
        <v>851</v>
      </c>
      <c r="UG185" s="40">
        <v>0.26205134391784668</v>
      </c>
      <c r="UH185" s="40">
        <v>0.26502209901809692</v>
      </c>
      <c r="UI185" s="40">
        <v>0.26244503259658813</v>
      </c>
      <c r="UJ185" s="40">
        <v>0.25416472554206848</v>
      </c>
      <c r="UK185" s="40">
        <v>0.24016347527503967</v>
      </c>
      <c r="UL185" s="336" t="s">
        <v>838</v>
      </c>
      <c r="UM185" s="336" t="s">
        <v>851</v>
      </c>
      <c r="UN185" s="336" t="s">
        <v>851</v>
      </c>
      <c r="UO185" s="336" t="s">
        <v>851</v>
      </c>
      <c r="UP185" s="40">
        <v>0.26616376638412476</v>
      </c>
      <c r="UQ185" s="40">
        <v>0.25892120599746704</v>
      </c>
      <c r="UR185" s="40">
        <v>0.25053787231445313</v>
      </c>
      <c r="US185" s="40">
        <v>0.25203078985214233</v>
      </c>
      <c r="UT185" s="40">
        <v>0.24974577128887177</v>
      </c>
      <c r="UU185" s="336" t="s">
        <v>840</v>
      </c>
    </row>
    <row r="186" spans="1:567">
      <c r="A186" s="336" t="s">
        <v>424</v>
      </c>
      <c r="B186" s="336" t="s">
        <v>135</v>
      </c>
      <c r="C186" s="336" t="s">
        <v>369</v>
      </c>
      <c r="D186" s="40">
        <v>4.3995443731546402E-2</v>
      </c>
      <c r="E186" s="336" t="s">
        <v>436</v>
      </c>
      <c r="F186" s="40">
        <v>4.5880619436502457E-2</v>
      </c>
      <c r="G186" s="336" t="s">
        <v>1741</v>
      </c>
      <c r="H186" s="40">
        <v>4.4079400599002838E-2</v>
      </c>
      <c r="I186" s="336" t="s">
        <v>1447</v>
      </c>
      <c r="J186" s="40">
        <v>4.630761593580246E-2</v>
      </c>
      <c r="K186" s="336" t="s">
        <v>1803</v>
      </c>
      <c r="L186" s="336" t="s">
        <v>436</v>
      </c>
      <c r="M186" s="40">
        <v>0.66531074047088623</v>
      </c>
      <c r="N186" s="40"/>
      <c r="O186" s="336" t="s">
        <v>1736</v>
      </c>
      <c r="P186" s="40"/>
      <c r="Q186" s="336" t="s">
        <v>1736</v>
      </c>
      <c r="R186" s="40"/>
      <c r="S186" s="336" t="s">
        <v>1736</v>
      </c>
      <c r="T186" s="40">
        <v>0.66531074047088623</v>
      </c>
      <c r="U186" s="336" t="s">
        <v>436</v>
      </c>
      <c r="V186" s="336" t="s">
        <v>851</v>
      </c>
      <c r="W186" s="336" t="s">
        <v>1741</v>
      </c>
      <c r="X186" s="40">
        <v>0.77097785472869873</v>
      </c>
      <c r="Y186" s="40"/>
      <c r="Z186" s="336" t="s">
        <v>1736</v>
      </c>
      <c r="AA186" s="40"/>
      <c r="AB186" s="336" t="s">
        <v>1736</v>
      </c>
      <c r="AC186" s="40"/>
      <c r="AD186" s="336" t="s">
        <v>1736</v>
      </c>
      <c r="AE186" s="40">
        <v>0.77097785472869873</v>
      </c>
      <c r="AF186" s="336" t="s">
        <v>1741</v>
      </c>
      <c r="AG186" s="336" t="s">
        <v>851</v>
      </c>
      <c r="AH186" s="336" t="s">
        <v>1447</v>
      </c>
      <c r="AI186" s="40">
        <v>0.74101006984710693</v>
      </c>
      <c r="AJ186" s="40"/>
      <c r="AK186" s="336" t="s">
        <v>1736</v>
      </c>
      <c r="AL186" s="40"/>
      <c r="AM186" s="336" t="s">
        <v>1736</v>
      </c>
      <c r="AN186" s="40"/>
      <c r="AO186" s="336" t="s">
        <v>1736</v>
      </c>
      <c r="AP186" s="40">
        <v>0.74101006984710693</v>
      </c>
      <c r="AQ186" s="336" t="s">
        <v>1447</v>
      </c>
      <c r="AR186" s="336" t="s">
        <v>851</v>
      </c>
      <c r="AS186" s="336" t="s">
        <v>1803</v>
      </c>
      <c r="AT186" s="40">
        <v>0.74101006984710693</v>
      </c>
      <c r="AU186" s="40"/>
      <c r="AV186" s="336" t="s">
        <v>1736</v>
      </c>
      <c r="AW186" s="40"/>
      <c r="AX186" s="336" t="s">
        <v>1736</v>
      </c>
      <c r="AY186" s="40"/>
      <c r="AZ186" s="336" t="s">
        <v>1736</v>
      </c>
      <c r="BA186" s="40">
        <v>0.74101006984710693</v>
      </c>
      <c r="BB186" s="336" t="s">
        <v>1803</v>
      </c>
      <c r="BC186" s="336" t="s">
        <v>851</v>
      </c>
      <c r="BD186" s="336" t="s">
        <v>436</v>
      </c>
      <c r="BE186" s="40">
        <v>1.4237903356552124</v>
      </c>
      <c r="BF186" s="336" t="s">
        <v>827</v>
      </c>
      <c r="BG186" s="40">
        <v>1.8504976034164429</v>
      </c>
      <c r="BH186" s="336" t="s">
        <v>1447</v>
      </c>
      <c r="BI186" s="40">
        <v>2.1232051849365234</v>
      </c>
      <c r="BJ186" s="336" t="s">
        <v>1803</v>
      </c>
      <c r="BK186" s="40">
        <v>1.7366063594818115</v>
      </c>
      <c r="BL186" s="336" t="s">
        <v>851</v>
      </c>
      <c r="BM186" s="40">
        <v>2.1203601360321045</v>
      </c>
      <c r="BN186" s="336" t="s">
        <v>838</v>
      </c>
      <c r="BO186" s="336" t="s">
        <v>851</v>
      </c>
      <c r="BP186" s="336" t="s">
        <v>436</v>
      </c>
      <c r="BQ186" s="40">
        <v>1.2066790834069252E-2</v>
      </c>
      <c r="BR186" s="40">
        <v>1.1854548938572407E-2</v>
      </c>
      <c r="BS186" s="40">
        <v>1.0482430458068848E-2</v>
      </c>
      <c r="BT186" s="40">
        <v>9.4340341165661812E-3</v>
      </c>
      <c r="BU186" s="40">
        <v>9.4340145587921143E-3</v>
      </c>
      <c r="BV186" s="336" t="s">
        <v>851</v>
      </c>
      <c r="BW186" s="336" t="s">
        <v>827</v>
      </c>
      <c r="BX186" s="40">
        <v>1.4620614238083363E-2</v>
      </c>
      <c r="BY186" s="40">
        <v>1.6936814412474632E-2</v>
      </c>
      <c r="BZ186" s="40">
        <v>1.8885331228375435E-2</v>
      </c>
      <c r="CA186" s="40">
        <v>2.0364243537187576E-2</v>
      </c>
      <c r="CB186" s="40">
        <v>1.8799435347318649E-2</v>
      </c>
      <c r="CC186" s="336" t="s">
        <v>851</v>
      </c>
      <c r="CD186" s="336" t="s">
        <v>1447</v>
      </c>
      <c r="CE186" s="40">
        <v>1.6424095258116722E-2</v>
      </c>
      <c r="CF186" s="40">
        <v>1.8365735188126564E-2</v>
      </c>
      <c r="CG186" s="40">
        <v>1.9631974399089813E-2</v>
      </c>
      <c r="CH186" s="40">
        <v>1.9892919808626175E-2</v>
      </c>
      <c r="CI186" s="40">
        <v>2.0216166973114014E-2</v>
      </c>
      <c r="CJ186" s="336" t="s">
        <v>851</v>
      </c>
      <c r="CK186" s="336" t="s">
        <v>1803</v>
      </c>
      <c r="CL186" s="40">
        <v>1.776614598929882E-2</v>
      </c>
      <c r="CM186" s="40">
        <v>1.9341601058840752E-2</v>
      </c>
      <c r="CN186" s="40">
        <v>2.0309193059802055E-2</v>
      </c>
      <c r="CO186" s="40">
        <v>2.0254142582416534E-2</v>
      </c>
      <c r="CP186" s="40">
        <v>2.2046566009521484E-2</v>
      </c>
      <c r="CQ186" s="336" t="s">
        <v>851</v>
      </c>
      <c r="CR186" s="40">
        <v>1.9263569116592407</v>
      </c>
      <c r="CS186" s="40">
        <v>2.2126259803771973</v>
      </c>
      <c r="CT186" s="40">
        <v>2.6991848945617676</v>
      </c>
      <c r="CU186" s="40">
        <v>3.3486781120300293</v>
      </c>
      <c r="CV186" s="40">
        <v>4.1440005302429199</v>
      </c>
      <c r="CW186" s="336" t="s">
        <v>1741</v>
      </c>
      <c r="CX186" s="336" t="s">
        <v>851</v>
      </c>
      <c r="CY186" s="40">
        <v>2.0908563137054443</v>
      </c>
      <c r="CZ186" s="40">
        <v>2.4863479137420654</v>
      </c>
      <c r="DA186" s="40">
        <v>3.0771408081054688</v>
      </c>
      <c r="DB186" s="40">
        <v>3.799940824508667</v>
      </c>
      <c r="DC186" s="40">
        <v>4.7193727493286133</v>
      </c>
      <c r="DD186" s="336" t="s">
        <v>1447</v>
      </c>
      <c r="DE186" s="336" t="s">
        <v>851</v>
      </c>
      <c r="DF186" s="40">
        <v>5.1466813087463379</v>
      </c>
      <c r="DG186" s="336" t="s">
        <v>1803</v>
      </c>
      <c r="DH186" s="336" t="s">
        <v>851</v>
      </c>
      <c r="DI186" s="336" t="s">
        <v>851</v>
      </c>
      <c r="DJ186" s="336">
        <v>4.4000000000000004</v>
      </c>
      <c r="DK186" s="336" t="s">
        <v>1738</v>
      </c>
      <c r="DL186" s="336" t="s">
        <v>851</v>
      </c>
      <c r="DM186" s="336" t="s">
        <v>851</v>
      </c>
      <c r="DN186" s="336" t="s">
        <v>436</v>
      </c>
      <c r="DO186" s="40">
        <v>1.7731204861775041E-3</v>
      </c>
      <c r="DP186" s="40">
        <v>2.4633880704641342E-2</v>
      </c>
      <c r="DQ186" s="40">
        <v>2.4242481216788292E-2</v>
      </c>
      <c r="DR186" s="40">
        <v>2.0815636962652206E-2</v>
      </c>
      <c r="DS186" s="40">
        <v>1.1377514339983463E-2</v>
      </c>
      <c r="DT186" s="336" t="s">
        <v>851</v>
      </c>
      <c r="DU186" s="336" t="s">
        <v>827</v>
      </c>
      <c r="DV186" s="40">
        <v>4.2579364031553268E-2</v>
      </c>
      <c r="DW186" s="40">
        <v>2.4543261155486107E-2</v>
      </c>
      <c r="DX186" s="40">
        <v>1.8348792567849159E-2</v>
      </c>
      <c r="DY186" s="40">
        <v>5.070216953754425E-3</v>
      </c>
      <c r="DZ186" s="40">
        <v>-1.704733120277524E-3</v>
      </c>
      <c r="EA186" s="336" t="s">
        <v>851</v>
      </c>
      <c r="EB186" s="336" t="s">
        <v>1447</v>
      </c>
      <c r="EC186" s="40">
        <v>2.0533226430416107E-2</v>
      </c>
      <c r="ED186" s="40">
        <v>1.4952145516872406E-2</v>
      </c>
      <c r="EE186" s="40">
        <v>9.4688618555665016E-3</v>
      </c>
      <c r="EF186" s="40">
        <v>-3.8463405799120665E-3</v>
      </c>
      <c r="EG186" s="40">
        <v>-3.5448833368718624E-3</v>
      </c>
      <c r="EH186" s="336" t="s">
        <v>851</v>
      </c>
      <c r="EI186" s="336" t="s">
        <v>1803</v>
      </c>
      <c r="EJ186" s="40">
        <v>2.0634278655052185E-2</v>
      </c>
      <c r="EK186" s="40">
        <v>1.4345570467412472E-2</v>
      </c>
      <c r="EL186" s="40">
        <v>1.0731244459748268E-2</v>
      </c>
      <c r="EM186" s="40">
        <v>2.0210868678987026E-3</v>
      </c>
      <c r="EN186" s="40">
        <v>2.9435236006975174E-2</v>
      </c>
      <c r="EO186" s="336" t="s">
        <v>851</v>
      </c>
      <c r="EP186" s="336" t="s">
        <v>851</v>
      </c>
      <c r="EQ186" s="336" t="s">
        <v>851</v>
      </c>
      <c r="ER186" s="40">
        <v>0.84079999999999999</v>
      </c>
      <c r="ES186" s="336" t="s">
        <v>1739</v>
      </c>
      <c r="ET186" s="336" t="s">
        <v>851</v>
      </c>
      <c r="EU186" s="336" t="s">
        <v>851</v>
      </c>
      <c r="EV186" s="40">
        <v>0.83739999999999992</v>
      </c>
      <c r="EW186" s="336" t="s">
        <v>1739</v>
      </c>
      <c r="EX186" s="336" t="s">
        <v>851</v>
      </c>
      <c r="EY186" s="336" t="s">
        <v>851</v>
      </c>
      <c r="EZ186" s="40">
        <v>0.84400000000000008</v>
      </c>
      <c r="FA186" s="336" t="s">
        <v>1739</v>
      </c>
      <c r="FB186" s="336" t="s">
        <v>851</v>
      </c>
      <c r="FC186" s="40">
        <v>-7.4832871556282043E-2</v>
      </c>
      <c r="FD186" s="40">
        <v>-8.6384721100330353E-2</v>
      </c>
      <c r="FE186" s="40">
        <v>-0.1054263636469841</v>
      </c>
      <c r="FF186" s="40">
        <v>-0.11462254077196121</v>
      </c>
      <c r="FG186" s="40">
        <v>-0.12368343770503998</v>
      </c>
      <c r="FH186" s="336" t="s">
        <v>838</v>
      </c>
      <c r="FI186" s="336" t="s">
        <v>851</v>
      </c>
      <c r="FJ186" s="40">
        <v>-0.10153676569461823</v>
      </c>
      <c r="FK186" s="40">
        <v>-0.10153676569461823</v>
      </c>
      <c r="FL186" s="40">
        <v>-0.10153676569461823</v>
      </c>
      <c r="FM186" s="40">
        <v>-0.11914154887199402</v>
      </c>
      <c r="FN186" s="40">
        <v>-0.12106463313102722</v>
      </c>
      <c r="FO186" s="336" t="s">
        <v>840</v>
      </c>
      <c r="FP186" s="336" t="s">
        <v>851</v>
      </c>
      <c r="FQ186" s="40">
        <v>0.79285597801208496</v>
      </c>
      <c r="FR186" s="336" t="s">
        <v>840</v>
      </c>
      <c r="FS186" s="336" t="s">
        <v>851</v>
      </c>
      <c r="FT186" s="336" t="s">
        <v>851</v>
      </c>
      <c r="FU186" s="40">
        <v>2.0157875493168831E-2</v>
      </c>
      <c r="FV186" s="40">
        <v>2.5574849918484688E-2</v>
      </c>
      <c r="FW186" s="40">
        <v>3.1076263636350632E-2</v>
      </c>
      <c r="FX186" s="40">
        <v>3.1179271638393402E-2</v>
      </c>
      <c r="FY186" s="40">
        <v>3.7124644964933395E-2</v>
      </c>
      <c r="FZ186" s="336" t="s">
        <v>840</v>
      </c>
      <c r="GA186" s="336" t="s">
        <v>851</v>
      </c>
      <c r="GB186" s="336" t="s">
        <v>851</v>
      </c>
      <c r="GC186" s="336" t="s">
        <v>851</v>
      </c>
      <c r="GD186" s="336" t="s">
        <v>851</v>
      </c>
      <c r="GE186" s="336" t="s">
        <v>851</v>
      </c>
      <c r="GF186" s="336" t="s">
        <v>851</v>
      </c>
      <c r="GG186" s="336" t="s">
        <v>851</v>
      </c>
      <c r="GH186" s="336" t="s">
        <v>851</v>
      </c>
      <c r="GI186" s="336" t="s">
        <v>851</v>
      </c>
      <c r="GJ186" s="336" t="s">
        <v>851</v>
      </c>
      <c r="GK186" s="40">
        <v>7933688</v>
      </c>
      <c r="GL186" s="40">
        <v>8231150</v>
      </c>
      <c r="GM186" s="40">
        <v>8427061</v>
      </c>
      <c r="GN186" s="40">
        <v>8557160</v>
      </c>
      <c r="GO186" s="40">
        <v>8680516</v>
      </c>
      <c r="GP186" s="40">
        <v>8840220</v>
      </c>
      <c r="GQ186" s="40">
        <v>9043342</v>
      </c>
      <c r="GR186" s="40">
        <v>9273759</v>
      </c>
      <c r="GS186" s="40">
        <v>9524532</v>
      </c>
      <c r="GT186" s="40">
        <v>9782770</v>
      </c>
      <c r="GU186" s="40">
        <v>10039338</v>
      </c>
      <c r="GV186" s="40">
        <v>10293333</v>
      </c>
      <c r="GW186" s="40">
        <v>10549668</v>
      </c>
      <c r="GX186" s="40">
        <v>10811538</v>
      </c>
      <c r="GY186" s="40">
        <v>11083629</v>
      </c>
      <c r="GZ186" s="40">
        <v>11369066</v>
      </c>
      <c r="HA186" s="40">
        <v>11668829</v>
      </c>
      <c r="HB186" s="40">
        <v>11980960</v>
      </c>
      <c r="HC186" s="40">
        <v>12301969</v>
      </c>
      <c r="HD186" s="40">
        <v>12626938</v>
      </c>
      <c r="HE186" s="40">
        <v>12952209</v>
      </c>
      <c r="HF186" s="40">
        <v>13277000</v>
      </c>
      <c r="HG186" s="40">
        <v>13600000</v>
      </c>
      <c r="HH186" s="40">
        <v>13924000</v>
      </c>
      <c r="HI186" s="40">
        <v>14250000</v>
      </c>
      <c r="HJ186" s="40">
        <v>14577000</v>
      </c>
      <c r="HK186" s="40">
        <v>14906000</v>
      </c>
      <c r="HL186" s="40">
        <v>15236000</v>
      </c>
      <c r="HM186" s="40">
        <v>15568000</v>
      </c>
      <c r="HN186" s="40">
        <v>15900000</v>
      </c>
      <c r="HO186" s="40">
        <v>16234000</v>
      </c>
      <c r="HP186" s="40">
        <v>16570000</v>
      </c>
      <c r="HQ186" s="40">
        <v>16906000</v>
      </c>
      <c r="HR186" s="40">
        <v>17243000</v>
      </c>
      <c r="HS186" s="40">
        <v>17582000</v>
      </c>
      <c r="HT186" s="40">
        <v>17922000</v>
      </c>
      <c r="HU186" s="40">
        <v>18262000</v>
      </c>
      <c r="HV186" s="40">
        <v>18604000</v>
      </c>
      <c r="HW186" s="40">
        <v>18946000</v>
      </c>
      <c r="HX186" s="40">
        <v>19290000</v>
      </c>
      <c r="HY186" s="40">
        <v>19634000</v>
      </c>
      <c r="HZ186" s="40">
        <v>19979000</v>
      </c>
      <c r="IA186" s="40">
        <v>20324000</v>
      </c>
      <c r="IB186" s="40">
        <v>20669000</v>
      </c>
      <c r="IC186" s="40">
        <v>21014000</v>
      </c>
      <c r="ID186" s="40">
        <v>21357000</v>
      </c>
      <c r="IE186" s="40">
        <v>21699000</v>
      </c>
      <c r="IF186" s="40">
        <v>22039000</v>
      </c>
      <c r="IG186" s="40">
        <v>22378000</v>
      </c>
      <c r="IH186" s="40">
        <v>22714000</v>
      </c>
      <c r="II186" s="40">
        <v>23048000</v>
      </c>
      <c r="IJ186" s="336" t="s">
        <v>851</v>
      </c>
      <c r="IK186" s="336" t="s">
        <v>851</v>
      </c>
      <c r="IL186" s="336" t="s">
        <v>851</v>
      </c>
      <c r="IM186" s="40">
        <v>2.6024939492344856E-2</v>
      </c>
      <c r="IN186" s="40">
        <v>2.6397624984383583E-2</v>
      </c>
      <c r="IO186" s="40">
        <v>2.6440607383847237E-2</v>
      </c>
      <c r="IP186" s="40">
        <v>2.6073137298226357E-2</v>
      </c>
      <c r="IQ186" s="40">
        <v>2.5433884933590889E-2</v>
      </c>
      <c r="IR186" s="40">
        <v>2.4766862392425537E-2</v>
      </c>
      <c r="IS186" s="40">
        <v>2.4036576971411705E-2</v>
      </c>
      <c r="IT186" s="40">
        <v>2.3544177412986755E-2</v>
      </c>
      <c r="IU186" s="40">
        <v>2.3142937570810318E-2</v>
      </c>
      <c r="IV186" s="40">
        <v>2.2688036784529686E-2</v>
      </c>
      <c r="IW186" s="40">
        <v>2.2318871691823006E-2</v>
      </c>
      <c r="IX186" s="40">
        <v>2.1897232159972191E-2</v>
      </c>
      <c r="IY186" s="40">
        <v>2.1556476131081581E-2</v>
      </c>
      <c r="IZ186" s="40">
        <v>2.1101584658026695E-2</v>
      </c>
      <c r="JA186" s="40">
        <v>2.0788699388504028E-2</v>
      </c>
      <c r="JB186" s="40">
        <v>2.0486023277044296E-2</v>
      </c>
      <c r="JC186" s="40">
        <v>2.0074756816029549E-2</v>
      </c>
      <c r="JD186" s="40">
        <v>1.9737675786018372E-2</v>
      </c>
      <c r="JE186" s="40">
        <v>1.9469387829303741E-2</v>
      </c>
      <c r="JF186" s="40">
        <v>1.9153356552124023E-2</v>
      </c>
      <c r="JG186" s="40">
        <v>1.8793389201164246E-2</v>
      </c>
      <c r="JH186" s="40">
        <v>1.8554212525486946E-2</v>
      </c>
      <c r="JI186" s="40">
        <v>1.8216216936707497E-2</v>
      </c>
      <c r="JJ186" s="40">
        <v>1.7993999645113945E-2</v>
      </c>
      <c r="JK186" s="40">
        <v>1.7675930634140968E-2</v>
      </c>
      <c r="JL186" s="40">
        <v>1.7418963834643364E-2</v>
      </c>
      <c r="JM186" s="40">
        <v>1.7120731994509697E-2</v>
      </c>
      <c r="JN186" s="40">
        <v>1.6832539811730385E-2</v>
      </c>
      <c r="JO186" s="40">
        <v>1.6553889960050583E-2</v>
      </c>
      <c r="JP186" s="40">
        <v>1.6190672293305397E-2</v>
      </c>
      <c r="JQ186" s="40">
        <v>1.5886621549725533E-2</v>
      </c>
      <c r="JR186" s="40">
        <v>1.554743479937315E-2</v>
      </c>
      <c r="JS186" s="40">
        <v>1.5264722518622875E-2</v>
      </c>
      <c r="JT186" s="40">
        <v>1.4903141185641289E-2</v>
      </c>
      <c r="JU186" s="40">
        <v>1.4597523026168346E-2</v>
      </c>
      <c r="JV186" s="336" t="s">
        <v>1740</v>
      </c>
      <c r="JW186" s="336" t="s">
        <v>851</v>
      </c>
      <c r="JX186" s="336" t="s">
        <v>851</v>
      </c>
      <c r="JY186" s="336" t="s">
        <v>851</v>
      </c>
      <c r="JZ186" s="336" t="s">
        <v>851</v>
      </c>
      <c r="KA186" s="336" t="s">
        <v>1740</v>
      </c>
      <c r="KB186" s="40">
        <v>0.49103840192325399</v>
      </c>
      <c r="KC186" s="40">
        <v>0.49117010798598598</v>
      </c>
      <c r="KD186" s="40">
        <v>0.49128475514483</v>
      </c>
      <c r="KE186" s="40">
        <v>0.49138938652828701</v>
      </c>
      <c r="KF186" s="40">
        <v>0.49149572129046598</v>
      </c>
      <c r="KG186" s="40">
        <v>0.49160965515611998</v>
      </c>
      <c r="KH186" s="40">
        <v>0.49173258317674701</v>
      </c>
      <c r="KI186" s="40">
        <v>0.49186108770096604</v>
      </c>
      <c r="KJ186" s="40">
        <v>0.491989729180901</v>
      </c>
      <c r="KK186" s="40">
        <v>0.49211157979776204</v>
      </c>
      <c r="KL186" s="40">
        <v>0.49222181724609698</v>
      </c>
      <c r="KM186" s="40">
        <v>0.49231904342547206</v>
      </c>
      <c r="KN186" s="40">
        <v>0.49240597708400702</v>
      </c>
      <c r="KO186" s="40">
        <v>0.49248284656566499</v>
      </c>
      <c r="KP186" s="40">
        <v>0.49255193426444799</v>
      </c>
      <c r="KQ186" s="40">
        <v>0.49261358141574801</v>
      </c>
      <c r="KR186" s="40">
        <v>0.49266829640353499</v>
      </c>
      <c r="KS186" s="40">
        <v>0.49271600044055802</v>
      </c>
      <c r="KT186" s="40">
        <v>0.49275730705149895</v>
      </c>
      <c r="KU186" s="40">
        <v>0.49279329197772198</v>
      </c>
      <c r="KV186" s="40">
        <v>0.492823910281316</v>
      </c>
      <c r="KW186" s="40">
        <v>0.49284961130692501</v>
      </c>
      <c r="KX186" s="40">
        <v>0.49287130814003199</v>
      </c>
      <c r="KY186" s="40">
        <v>0.49288867215962395</v>
      </c>
      <c r="KZ186" s="40">
        <v>0.49290268752809802</v>
      </c>
      <c r="LA186" s="40">
        <v>0.49291438506449903</v>
      </c>
      <c r="LB186" s="40">
        <v>0.49292312303365898</v>
      </c>
      <c r="LC186" s="40">
        <v>0.49292956498665097</v>
      </c>
      <c r="LD186" s="40">
        <v>0.49293408129268201</v>
      </c>
      <c r="LE186" s="40">
        <v>0.49293703503993397</v>
      </c>
      <c r="LF186" s="40">
        <v>0.49293847072938102</v>
      </c>
      <c r="LG186" s="40">
        <v>0.49293901140952201</v>
      </c>
      <c r="LH186" s="40">
        <v>0.49293850249509397</v>
      </c>
      <c r="LI186" s="40">
        <v>0.49293680207691304</v>
      </c>
      <c r="LJ186" s="40">
        <v>0.49293418661291599</v>
      </c>
      <c r="LK186" s="40">
        <v>0.49293012439560402</v>
      </c>
      <c r="LL186" s="336" t="s">
        <v>851</v>
      </c>
      <c r="LM186" s="336" t="s">
        <v>851</v>
      </c>
      <c r="LN186" s="336" t="s">
        <v>1740</v>
      </c>
      <c r="LO186" s="40">
        <v>0.5671963095664978</v>
      </c>
      <c r="LP186" s="40">
        <v>0.56910353899002075</v>
      </c>
      <c r="LQ186" s="40">
        <v>0.5701410174369812</v>
      </c>
      <c r="LR186" s="40">
        <v>0.5708622932434082</v>
      </c>
      <c r="LS186" s="40">
        <v>0.57205712795257568</v>
      </c>
      <c r="LT186" s="40">
        <v>0.57406461238861084</v>
      </c>
      <c r="LU186" s="40">
        <v>0.57543116807937622</v>
      </c>
      <c r="LV186" s="40">
        <v>0.57816177606582642</v>
      </c>
      <c r="LW186" s="40">
        <v>0.58144211769104004</v>
      </c>
      <c r="LX186" s="40">
        <v>0.58435088396072388</v>
      </c>
      <c r="LY186" s="40">
        <v>0.5866776704788208</v>
      </c>
      <c r="LZ186" s="40">
        <v>0.58909165859222412</v>
      </c>
      <c r="MA186" s="40">
        <v>0.59077185392379761</v>
      </c>
      <c r="MB186" s="40">
        <v>0.59211200475692749</v>
      </c>
      <c r="MC186" s="40">
        <v>0.59415096044540405</v>
      </c>
      <c r="MD186" s="40">
        <v>0.5971418023109436</v>
      </c>
      <c r="ME186" s="40">
        <v>0.60030174255371094</v>
      </c>
      <c r="MF186" s="40">
        <v>0.60428249835968018</v>
      </c>
      <c r="MG186" s="40">
        <v>0.60871076583862305</v>
      </c>
      <c r="MH186" s="40">
        <v>0.6128995418548584</v>
      </c>
      <c r="MI186" s="40">
        <v>0.61672806739807129</v>
      </c>
      <c r="MJ186" s="40">
        <v>0.62008541822433472</v>
      </c>
      <c r="MK186" s="40">
        <v>0.62314558029174805</v>
      </c>
      <c r="ML186" s="40">
        <v>0.62588411569595337</v>
      </c>
      <c r="MM186" s="40">
        <v>0.6284603476524353</v>
      </c>
      <c r="MN186" s="40">
        <v>0.63089537620544434</v>
      </c>
      <c r="MO186" s="40">
        <v>0.63301467895507813</v>
      </c>
      <c r="MP186" s="40">
        <v>0.63496357202529907</v>
      </c>
      <c r="MQ186" s="40">
        <v>0.63675069808959961</v>
      </c>
      <c r="MR186" s="40">
        <v>0.63828873634338379</v>
      </c>
      <c r="MS186" s="40">
        <v>0.63955610990524292</v>
      </c>
      <c r="MT186" s="40">
        <v>0.64039820432662964</v>
      </c>
      <c r="MU186" s="40">
        <v>0.64109081029891968</v>
      </c>
      <c r="MV186" s="40">
        <v>0.64165699481964111</v>
      </c>
      <c r="MW186" s="40">
        <v>0.64220303297042847</v>
      </c>
      <c r="MX186" s="40">
        <v>0.6426587700843811</v>
      </c>
      <c r="MY186" s="336" t="s">
        <v>851</v>
      </c>
      <c r="MZ186" s="336" t="s">
        <v>1740</v>
      </c>
      <c r="NA186" s="40">
        <v>0.54887992143630981</v>
      </c>
      <c r="NB186" s="40">
        <v>0.55043596029281616</v>
      </c>
      <c r="NC186" s="40">
        <v>0.55132132768630981</v>
      </c>
      <c r="ND186" s="40">
        <v>0.55190849304199219</v>
      </c>
      <c r="NE186" s="40">
        <v>0.55273789167404175</v>
      </c>
      <c r="NF186" s="40">
        <v>0.55404973030090332</v>
      </c>
      <c r="NG186" s="40">
        <v>0.55456805229187012</v>
      </c>
      <c r="NH186" s="40">
        <v>0.5561029314994812</v>
      </c>
      <c r="NI186" s="40">
        <v>0.55817294120788574</v>
      </c>
      <c r="NJ186" s="40">
        <v>0.56042104959487915</v>
      </c>
      <c r="NK186" s="40">
        <v>0.56273579597473145</v>
      </c>
      <c r="NL186" s="40">
        <v>0.56574535369873047</v>
      </c>
      <c r="NM186" s="40">
        <v>0.5685875415802002</v>
      </c>
      <c r="NN186" s="40">
        <v>0.57130008935928345</v>
      </c>
      <c r="NO186" s="40">
        <v>0.57427674531936646</v>
      </c>
      <c r="NP186" s="40">
        <v>0.57761490345001221</v>
      </c>
      <c r="NQ186" s="40">
        <v>0.58080869913101196</v>
      </c>
      <c r="NR186" s="40">
        <v>0.58434873819351196</v>
      </c>
      <c r="NS186" s="40">
        <v>0.58800673484802246</v>
      </c>
      <c r="NT186" s="40">
        <v>0.59128654003143311</v>
      </c>
      <c r="NU186" s="40">
        <v>0.5943533182144165</v>
      </c>
      <c r="NV186" s="40">
        <v>0.59703207015991211</v>
      </c>
      <c r="NW186" s="40">
        <v>0.59938722848892212</v>
      </c>
      <c r="NX186" s="40">
        <v>0.601340651512146</v>
      </c>
      <c r="NY186" s="40">
        <v>0.6030585765838623</v>
      </c>
      <c r="NZ186" s="40">
        <v>0.6043088436126709</v>
      </c>
      <c r="OA186" s="40">
        <v>0.60518544912338257</v>
      </c>
      <c r="OB186" s="40">
        <v>0.60573703050613403</v>
      </c>
      <c r="OC186" s="40">
        <v>0.60602837800979614</v>
      </c>
      <c r="OD186" s="40">
        <v>0.60621488094329834</v>
      </c>
      <c r="OE186" s="40">
        <v>0.60635858774185181</v>
      </c>
      <c r="OF186" s="40">
        <v>0.60629522800445557</v>
      </c>
      <c r="OG186" s="40">
        <v>0.6062888503074646</v>
      </c>
      <c r="OH186" s="40">
        <v>0.60630977153778076</v>
      </c>
      <c r="OI186" s="40">
        <v>0.60649818181991577</v>
      </c>
      <c r="OJ186" s="40">
        <v>0.6067771315574646</v>
      </c>
      <c r="OK186" s="336" t="s">
        <v>851</v>
      </c>
      <c r="OL186" s="336" t="s">
        <v>851</v>
      </c>
      <c r="OM186" s="336" t="s">
        <v>1740</v>
      </c>
      <c r="ON186" s="40">
        <v>0.46145102381706238</v>
      </c>
      <c r="OO186" s="40">
        <v>0.46351206302642822</v>
      </c>
      <c r="OP186" s="40">
        <v>0.46495607495307922</v>
      </c>
      <c r="OQ186" s="40">
        <v>0.46614530682563782</v>
      </c>
      <c r="OR186" s="40">
        <v>0.46759277582168579</v>
      </c>
      <c r="OS186" s="40">
        <v>0.46952423453330994</v>
      </c>
      <c r="OT186" s="40">
        <v>0.47081419825553894</v>
      </c>
      <c r="OU186" s="40">
        <v>0.47316175699234009</v>
      </c>
      <c r="OV186" s="40">
        <v>0.47586899995803833</v>
      </c>
      <c r="OW186" s="40">
        <v>0.47852632403373718</v>
      </c>
      <c r="OX186" s="40">
        <v>0.48096317052841187</v>
      </c>
      <c r="OY186" s="40">
        <v>0.48383200168609619</v>
      </c>
      <c r="OZ186" s="40">
        <v>0.48647940158843994</v>
      </c>
      <c r="PA186" s="40">
        <v>0.48888745903968811</v>
      </c>
      <c r="PB186" s="40">
        <v>0.49169811606407166</v>
      </c>
      <c r="PC186" s="40">
        <v>0.4949488639831543</v>
      </c>
      <c r="PD186" s="40">
        <v>0.49806880950927734</v>
      </c>
      <c r="PE186" s="40">
        <v>0.50159704685211182</v>
      </c>
      <c r="PF186" s="40">
        <v>0.50536447763442993</v>
      </c>
      <c r="PG186" s="40">
        <v>0.50921398401260376</v>
      </c>
      <c r="PH186" s="40">
        <v>0.51316815614700317</v>
      </c>
      <c r="PI186" s="40">
        <v>0.51713943481445313</v>
      </c>
      <c r="PJ186" s="40">
        <v>0.521232008934021</v>
      </c>
      <c r="PK186" s="40">
        <v>0.52522957324981689</v>
      </c>
      <c r="PL186" s="40">
        <v>0.52913427352905273</v>
      </c>
      <c r="PM186" s="40">
        <v>0.53269839286804199</v>
      </c>
      <c r="PN186" s="40">
        <v>0.53591269254684448</v>
      </c>
      <c r="PO186" s="40">
        <v>0.53882110118865967</v>
      </c>
      <c r="PP186" s="40">
        <v>0.54153561592102051</v>
      </c>
      <c r="PQ186" s="40">
        <v>0.54397070407867432</v>
      </c>
      <c r="PR186" s="40">
        <v>0.54600363969802856</v>
      </c>
      <c r="PS186" s="40">
        <v>0.54767501354217529</v>
      </c>
      <c r="PT186" s="40">
        <v>0.54916286468505859</v>
      </c>
      <c r="PU186" s="40">
        <v>0.55040663480758667</v>
      </c>
      <c r="PV186" s="40">
        <v>0.55164217948913574</v>
      </c>
      <c r="PW186" s="40">
        <v>0.55275946855545044</v>
      </c>
      <c r="PX186" s="336" t="s">
        <v>851</v>
      </c>
      <c r="PY186" s="336" t="s">
        <v>851</v>
      </c>
      <c r="PZ186" s="40">
        <v>0.86980000000000002</v>
      </c>
      <c r="QA186" s="40">
        <v>0.86650000000000005</v>
      </c>
      <c r="QB186" s="40">
        <v>0.86329999999999996</v>
      </c>
      <c r="QC186" s="40">
        <v>0.86040000000000005</v>
      </c>
      <c r="QD186" s="40">
        <v>0.85790000000000011</v>
      </c>
      <c r="QE186" s="40">
        <v>0.85609999999999997</v>
      </c>
      <c r="QF186" s="40">
        <v>0.85459999999999992</v>
      </c>
      <c r="QG186" s="40">
        <v>0.85340000000000005</v>
      </c>
      <c r="QH186" s="40">
        <v>0.85219999999999996</v>
      </c>
      <c r="QI186" s="40">
        <v>0.8508</v>
      </c>
      <c r="QJ186" s="40">
        <v>0.84950000000000003</v>
      </c>
      <c r="QK186" s="40">
        <v>0.8479000000000001</v>
      </c>
      <c r="QL186" s="40">
        <v>0.84609999999999996</v>
      </c>
      <c r="QM186" s="40">
        <v>0.84400000000000008</v>
      </c>
      <c r="QN186" s="40">
        <v>0.84349999999999992</v>
      </c>
      <c r="QO186" s="40">
        <v>0.84279999999999999</v>
      </c>
      <c r="QP186" s="40">
        <v>0.84239999999999993</v>
      </c>
      <c r="QQ186" s="40">
        <v>0.8418000000000001</v>
      </c>
      <c r="QR186" s="40">
        <v>0.84079999999999999</v>
      </c>
      <c r="QS186" s="336" t="s">
        <v>851</v>
      </c>
      <c r="QT186" s="336" t="s">
        <v>851</v>
      </c>
      <c r="QU186" s="336" t="s">
        <v>851</v>
      </c>
      <c r="QV186" s="336" t="s">
        <v>851</v>
      </c>
      <c r="QW186" s="40">
        <v>-1.1886367574334145E-3</v>
      </c>
      <c r="QX186" s="336" t="s">
        <v>851</v>
      </c>
      <c r="QY186" s="336" t="s">
        <v>851</v>
      </c>
      <c r="QZ186" s="336" t="s">
        <v>851</v>
      </c>
      <c r="RA186" s="336" t="s">
        <v>851</v>
      </c>
      <c r="RB186" s="336" t="s">
        <v>851</v>
      </c>
      <c r="RC186" s="336" t="s">
        <v>851</v>
      </c>
      <c r="RD186" s="336" t="s">
        <v>851</v>
      </c>
      <c r="RE186" s="336" t="s">
        <v>851</v>
      </c>
      <c r="RF186" s="40">
        <v>0.43700000000000006</v>
      </c>
      <c r="RG186" s="40">
        <v>2016</v>
      </c>
      <c r="RH186" s="336" t="s">
        <v>840</v>
      </c>
      <c r="RI186" s="336" t="s">
        <v>851</v>
      </c>
      <c r="RJ186" s="40">
        <v>0.56499999999999995</v>
      </c>
      <c r="RK186" s="40">
        <v>2016</v>
      </c>
      <c r="RL186" s="336" t="s">
        <v>840</v>
      </c>
      <c r="RM186" s="336" t="s">
        <v>851</v>
      </c>
      <c r="RN186" s="40">
        <v>0.80200000000000005</v>
      </c>
      <c r="RO186" s="40">
        <v>2016</v>
      </c>
      <c r="RP186" s="336" t="s">
        <v>840</v>
      </c>
      <c r="RQ186" s="336" t="s">
        <v>851</v>
      </c>
      <c r="RR186" s="40">
        <v>0.91900000000000004</v>
      </c>
      <c r="RS186" s="40">
        <v>2016</v>
      </c>
      <c r="RT186" s="336" t="s">
        <v>840</v>
      </c>
      <c r="RU186" s="336" t="s">
        <v>851</v>
      </c>
      <c r="RV186" s="40">
        <v>0.38200000000000001</v>
      </c>
      <c r="RW186" s="40">
        <v>2016</v>
      </c>
      <c r="RX186" s="336" t="s">
        <v>840</v>
      </c>
      <c r="RY186" s="336" t="s">
        <v>851</v>
      </c>
      <c r="RZ186" s="336" t="s">
        <v>838</v>
      </c>
      <c r="SA186" s="40">
        <v>0.19817495346069336</v>
      </c>
      <c r="SB186" s="40">
        <v>0.22420358657836914</v>
      </c>
      <c r="SC186" s="40">
        <v>0.24160797894001007</v>
      </c>
      <c r="SD186" s="40">
        <v>0.25009426474571228</v>
      </c>
      <c r="SE186" s="40">
        <v>0.27121114730834961</v>
      </c>
      <c r="SF186" s="336" t="s">
        <v>851</v>
      </c>
      <c r="SG186" s="336" t="s">
        <v>851</v>
      </c>
      <c r="SH186" s="40">
        <v>0.19268673658370972</v>
      </c>
      <c r="SI186" s="40">
        <v>0.21340887248516083</v>
      </c>
      <c r="SJ186" s="40">
        <v>0.23306378722190857</v>
      </c>
      <c r="SK186" s="40">
        <v>0.2473558634519577</v>
      </c>
      <c r="SL186" s="40">
        <v>0.26883813738822937</v>
      </c>
      <c r="SM186" s="336" t="s">
        <v>840</v>
      </c>
      <c r="SN186" s="336" t="s">
        <v>851</v>
      </c>
      <c r="SO186" s="336" t="s">
        <v>851</v>
      </c>
      <c r="SP186" s="40">
        <v>6.8673916161060333E-2</v>
      </c>
      <c r="SQ186" s="40">
        <v>6.5657831728458405E-2</v>
      </c>
      <c r="SR186" s="40">
        <v>5.8584772050380707E-2</v>
      </c>
      <c r="SS186" s="40">
        <v>4.7112375497817993E-2</v>
      </c>
      <c r="ST186" s="40">
        <v>-3.4130576997995377E-2</v>
      </c>
      <c r="SU186" s="336" t="s">
        <v>838</v>
      </c>
      <c r="SV186" s="336" t="s">
        <v>851</v>
      </c>
      <c r="SW186" s="336" t="s">
        <v>851</v>
      </c>
      <c r="SX186" s="40">
        <v>7.4399925768375397E-2</v>
      </c>
      <c r="SY186" s="40">
        <v>7.390911877155304E-2</v>
      </c>
      <c r="SZ186" s="40">
        <v>6.9075979292392731E-2</v>
      </c>
      <c r="TA186" s="40">
        <v>7.0911206305027008E-2</v>
      </c>
      <c r="TB186" s="40">
        <v>9.0395234525203705E-2</v>
      </c>
      <c r="TC186" s="336" t="s">
        <v>840</v>
      </c>
      <c r="TD186" s="336" t="s">
        <v>851</v>
      </c>
      <c r="TE186" s="336" t="s">
        <v>851</v>
      </c>
      <c r="TF186" s="336" t="s">
        <v>851</v>
      </c>
      <c r="TG186" s="40">
        <v>4.4167261570692062E-2</v>
      </c>
      <c r="TH186" s="40">
        <v>4.019523411989212E-2</v>
      </c>
      <c r="TI186" s="40">
        <v>3.3110875636339188E-2</v>
      </c>
      <c r="TJ186" s="40">
        <v>2.1041659638285637E-2</v>
      </c>
      <c r="TK186" s="40">
        <v>-5.9547413140535355E-2</v>
      </c>
      <c r="TL186" s="336" t="s">
        <v>838</v>
      </c>
      <c r="TM186" s="336" t="s">
        <v>851</v>
      </c>
      <c r="TN186" s="336" t="s">
        <v>851</v>
      </c>
      <c r="TO186" s="336" t="s">
        <v>851</v>
      </c>
      <c r="TP186" s="40">
        <v>4.8361707478761673E-2</v>
      </c>
      <c r="TQ186" s="40">
        <v>4.8925690352916718E-2</v>
      </c>
      <c r="TR186" s="40">
        <v>4.355500265955925E-2</v>
      </c>
      <c r="TS186" s="40">
        <v>4.4838543981313705E-2</v>
      </c>
      <c r="TT186" s="40">
        <v>6.4322099089622498E-2</v>
      </c>
      <c r="TU186" s="336" t="s">
        <v>840</v>
      </c>
      <c r="TV186" s="336" t="s">
        <v>851</v>
      </c>
      <c r="TW186" s="40">
        <v>830</v>
      </c>
      <c r="TX186" s="336" t="s">
        <v>840</v>
      </c>
      <c r="TY186" s="336" t="s">
        <v>851</v>
      </c>
      <c r="TZ186" s="40">
        <v>886.14105224609375</v>
      </c>
      <c r="UA186" s="336" t="s">
        <v>838</v>
      </c>
      <c r="UB186" s="336" t="s">
        <v>851</v>
      </c>
      <c r="UC186" s="40">
        <v>885.59961164573201</v>
      </c>
      <c r="UD186" s="336" t="s">
        <v>840</v>
      </c>
      <c r="UE186" s="336" t="s">
        <v>851</v>
      </c>
      <c r="UF186" s="336" t="s">
        <v>851</v>
      </c>
      <c r="UG186" s="40">
        <v>0.12334208935499191</v>
      </c>
      <c r="UH186" s="40">
        <v>0.13781887292861938</v>
      </c>
      <c r="UI186" s="40">
        <v>0.13618160784244537</v>
      </c>
      <c r="UJ186" s="40">
        <v>0.13547171652317047</v>
      </c>
      <c r="UK186" s="40">
        <v>0.14752770960330963</v>
      </c>
      <c r="UL186" s="336" t="s">
        <v>838</v>
      </c>
      <c r="UM186" s="336" t="s">
        <v>851</v>
      </c>
      <c r="UN186" s="336" t="s">
        <v>851</v>
      </c>
      <c r="UO186" s="336" t="s">
        <v>851</v>
      </c>
      <c r="UP186" s="40">
        <v>0.13152703642845154</v>
      </c>
      <c r="UQ186" s="40">
        <v>0.13152703642845154</v>
      </c>
      <c r="UR186" s="40">
        <v>0.13152703642845154</v>
      </c>
      <c r="US186" s="40">
        <v>0.12821429967880249</v>
      </c>
      <c r="UT186" s="40">
        <v>0.14777350425720215</v>
      </c>
      <c r="UU186" s="336" t="s">
        <v>840</v>
      </c>
    </row>
    <row r="187" spans="1:567">
      <c r="A187" s="336" t="s">
        <v>425</v>
      </c>
      <c r="B187" s="336" t="s">
        <v>203</v>
      </c>
      <c r="C187" s="336" t="s">
        <v>370</v>
      </c>
      <c r="D187" s="40">
        <v>3.8237404078245163E-2</v>
      </c>
      <c r="E187" s="336" t="s">
        <v>470</v>
      </c>
      <c r="F187" s="40">
        <v>4.5408941805362701E-2</v>
      </c>
      <c r="G187" s="336" t="s">
        <v>470</v>
      </c>
      <c r="H187" s="40">
        <v>4.4523879885673523E-2</v>
      </c>
      <c r="I187" s="336" t="s">
        <v>470</v>
      </c>
      <c r="J187" s="40">
        <v>4.1685223579406738E-2</v>
      </c>
      <c r="K187" s="336" t="s">
        <v>470</v>
      </c>
      <c r="L187" s="336" t="s">
        <v>470</v>
      </c>
      <c r="M187" s="40">
        <v>0.45784017443656921</v>
      </c>
      <c r="N187" s="40"/>
      <c r="O187" s="336" t="s">
        <v>1736</v>
      </c>
      <c r="P187" s="40"/>
      <c r="Q187" s="336" t="s">
        <v>1736</v>
      </c>
      <c r="R187" s="40"/>
      <c r="S187" s="336" t="s">
        <v>1736</v>
      </c>
      <c r="T187" s="40"/>
      <c r="U187" s="336" t="s">
        <v>1736</v>
      </c>
      <c r="V187" s="336" t="s">
        <v>851</v>
      </c>
      <c r="W187" s="336" t="s">
        <v>470</v>
      </c>
      <c r="X187" s="40">
        <v>0.48862648010253906</v>
      </c>
      <c r="Y187" s="40"/>
      <c r="Z187" s="336" t="s">
        <v>1736</v>
      </c>
      <c r="AA187" s="40"/>
      <c r="AB187" s="336" t="s">
        <v>1736</v>
      </c>
      <c r="AC187" s="40"/>
      <c r="AD187" s="336" t="s">
        <v>1736</v>
      </c>
      <c r="AE187" s="40"/>
      <c r="AF187" s="336" t="s">
        <v>1736</v>
      </c>
      <c r="AG187" s="336" t="s">
        <v>851</v>
      </c>
      <c r="AH187" s="336" t="s">
        <v>470</v>
      </c>
      <c r="AI187" s="40">
        <v>0.48862648010253906</v>
      </c>
      <c r="AJ187" s="40"/>
      <c r="AK187" s="336" t="s">
        <v>1736</v>
      </c>
      <c r="AL187" s="40"/>
      <c r="AM187" s="336" t="s">
        <v>1736</v>
      </c>
      <c r="AN187" s="40"/>
      <c r="AO187" s="336" t="s">
        <v>1736</v>
      </c>
      <c r="AP187" s="40"/>
      <c r="AQ187" s="336" t="s">
        <v>1736</v>
      </c>
      <c r="AR187" s="336" t="s">
        <v>851</v>
      </c>
      <c r="AS187" s="336" t="s">
        <v>470</v>
      </c>
      <c r="AT187" s="40">
        <v>0.49012428522109985</v>
      </c>
      <c r="AU187" s="40"/>
      <c r="AV187" s="336" t="s">
        <v>1736</v>
      </c>
      <c r="AW187" s="40"/>
      <c r="AX187" s="336" t="s">
        <v>1736</v>
      </c>
      <c r="AY187" s="40"/>
      <c r="AZ187" s="336" t="s">
        <v>1736</v>
      </c>
      <c r="BA187" s="40"/>
      <c r="BB187" s="336" t="s">
        <v>1736</v>
      </c>
      <c r="BC187" s="336" t="s">
        <v>851</v>
      </c>
      <c r="BD187" s="336" t="s">
        <v>470</v>
      </c>
      <c r="BE187" s="40">
        <v>2.7614853382110596</v>
      </c>
      <c r="BF187" s="336" t="s">
        <v>470</v>
      </c>
      <c r="BG187" s="40">
        <v>3.1187098026275635</v>
      </c>
      <c r="BH187" s="336" t="s">
        <v>470</v>
      </c>
      <c r="BI187" s="40">
        <v>3.422025203704834</v>
      </c>
      <c r="BJ187" s="336" t="s">
        <v>470</v>
      </c>
      <c r="BK187" s="40">
        <v>4.1233325004577637</v>
      </c>
      <c r="BL187" s="336" t="s">
        <v>851</v>
      </c>
      <c r="BM187" s="40">
        <v>3.0110313892364502</v>
      </c>
      <c r="BN187" s="336" t="s">
        <v>470</v>
      </c>
      <c r="BO187" s="336" t="s">
        <v>851</v>
      </c>
      <c r="BP187" s="336" t="s">
        <v>470</v>
      </c>
      <c r="BQ187" s="40">
        <v>8.2093430683016777E-3</v>
      </c>
      <c r="BR187" s="40">
        <v>7.3686395771801472E-3</v>
      </c>
      <c r="BS187" s="40">
        <v>7.5995810329914093E-3</v>
      </c>
      <c r="BT187" s="40">
        <v>7.8190751373767853E-3</v>
      </c>
      <c r="BU187" s="40">
        <v>7.2972276248037815E-3</v>
      </c>
      <c r="BV187" s="336" t="s">
        <v>851</v>
      </c>
      <c r="BW187" s="336" t="s">
        <v>470</v>
      </c>
      <c r="BX187" s="40">
        <v>1.0131515562534332E-2</v>
      </c>
      <c r="BY187" s="40">
        <v>9.7008505836129189E-3</v>
      </c>
      <c r="BZ187" s="40">
        <v>8.6809182539582253E-3</v>
      </c>
      <c r="CA187" s="40">
        <v>8.3659766241908073E-3</v>
      </c>
      <c r="CB187" s="40">
        <v>8.6410082876682281E-3</v>
      </c>
      <c r="CC187" s="336" t="s">
        <v>851</v>
      </c>
      <c r="CD187" s="336" t="s">
        <v>470</v>
      </c>
      <c r="CE187" s="40">
        <v>1.0214067995548248E-2</v>
      </c>
      <c r="CF187" s="40">
        <v>9.1963382437825203E-3</v>
      </c>
      <c r="CG187" s="40">
        <v>8.3921756595373154E-3</v>
      </c>
      <c r="CH187" s="40">
        <v>8.7615326046943665E-3</v>
      </c>
      <c r="CI187" s="40">
        <v>9.0025216341018677E-3</v>
      </c>
      <c r="CJ187" s="336" t="s">
        <v>851</v>
      </c>
      <c r="CK187" s="336" t="s">
        <v>470</v>
      </c>
      <c r="CL187" s="40">
        <v>8.7871551513671875E-3</v>
      </c>
      <c r="CM187" s="40">
        <v>8.2843899726867676E-3</v>
      </c>
      <c r="CN187" s="40">
        <v>8.1671141088008881E-3</v>
      </c>
      <c r="CO187" s="40">
        <v>8.0996043980121613E-3</v>
      </c>
      <c r="CP187" s="40">
        <v>7.3164217174053192E-3</v>
      </c>
      <c r="CQ187" s="336" t="s">
        <v>851</v>
      </c>
      <c r="CR187" s="40"/>
      <c r="CS187" s="40"/>
      <c r="CT187" s="40"/>
      <c r="CU187" s="40"/>
      <c r="CV187" s="40"/>
      <c r="CW187" s="336" t="s">
        <v>1737</v>
      </c>
      <c r="CX187" s="336" t="s">
        <v>851</v>
      </c>
      <c r="CY187" s="40"/>
      <c r="CZ187" s="40"/>
      <c r="DA187" s="40"/>
      <c r="DB187" s="40"/>
      <c r="DC187" s="40"/>
      <c r="DD187" s="336" t="s">
        <v>1737</v>
      </c>
      <c r="DE187" s="336" t="s">
        <v>851</v>
      </c>
      <c r="DF187" s="40"/>
      <c r="DG187" s="336" t="s">
        <v>1737</v>
      </c>
      <c r="DH187" s="336" t="s">
        <v>851</v>
      </c>
      <c r="DI187" s="336" t="s">
        <v>851</v>
      </c>
      <c r="DJ187" s="336">
        <v>10.8</v>
      </c>
      <c r="DK187" s="336" t="s">
        <v>1738</v>
      </c>
      <c r="DL187" s="336" t="s">
        <v>851</v>
      </c>
      <c r="DM187" s="336" t="s">
        <v>851</v>
      </c>
      <c r="DN187" s="336" t="s">
        <v>470</v>
      </c>
      <c r="DO187" s="40">
        <v>5.7577021652832627E-4</v>
      </c>
      <c r="DP187" s="40">
        <v>1.8438555998727679E-3</v>
      </c>
      <c r="DQ187" s="40">
        <v>5.5081956088542938E-3</v>
      </c>
      <c r="DR187" s="40">
        <v>1.5274698380380869E-3</v>
      </c>
      <c r="DS187" s="40">
        <v>1.4246196486055851E-2</v>
      </c>
      <c r="DT187" s="336" t="s">
        <v>851</v>
      </c>
      <c r="DU187" s="336" t="s">
        <v>470</v>
      </c>
      <c r="DV187" s="40">
        <v>2.0999996922910213E-3</v>
      </c>
      <c r="DW187" s="40">
        <v>5.1333331502974033E-3</v>
      </c>
      <c r="DX187" s="40">
        <v>2.9999997932463884E-3</v>
      </c>
      <c r="DY187" s="40">
        <v>2.4000001139938831E-3</v>
      </c>
      <c r="DZ187" s="40">
        <v>-7.0000002160668373E-3</v>
      </c>
      <c r="EA187" s="336" t="s">
        <v>851</v>
      </c>
      <c r="EB187" s="336" t="s">
        <v>470</v>
      </c>
      <c r="EC187" s="40">
        <v>2.6309528038837016E-5</v>
      </c>
      <c r="ED187" s="40">
        <v>5.4717287421226501E-3</v>
      </c>
      <c r="EE187" s="40">
        <v>1.8535100389271975E-3</v>
      </c>
      <c r="EF187" s="40">
        <v>5.3652701899409294E-3</v>
      </c>
      <c r="EG187" s="40">
        <v>3.7466571666300297E-3</v>
      </c>
      <c r="EH187" s="336" t="s">
        <v>851</v>
      </c>
      <c r="EI187" s="336" t="s">
        <v>470</v>
      </c>
      <c r="EJ187" s="40">
        <v>2.0530018955469131E-3</v>
      </c>
      <c r="EK187" s="40">
        <v>2.0704155322164297E-3</v>
      </c>
      <c r="EL187" s="40">
        <v>1.2409227201715112E-4</v>
      </c>
      <c r="EM187" s="40">
        <v>-3.709936048835516E-3</v>
      </c>
      <c r="EN187" s="40">
        <v>-5.5026458576321602E-3</v>
      </c>
      <c r="EO187" s="336" t="s">
        <v>851</v>
      </c>
      <c r="EP187" s="336" t="s">
        <v>851</v>
      </c>
      <c r="EQ187" s="336" t="s">
        <v>851</v>
      </c>
      <c r="ER187" s="40">
        <v>0.4642</v>
      </c>
      <c r="ES187" s="336" t="s">
        <v>1739</v>
      </c>
      <c r="ET187" s="336" t="s">
        <v>851</v>
      </c>
      <c r="EU187" s="336" t="s">
        <v>851</v>
      </c>
      <c r="EV187" s="40">
        <v>0.58169999999999999</v>
      </c>
      <c r="EW187" s="336" t="s">
        <v>1739</v>
      </c>
      <c r="EX187" s="336" t="s">
        <v>851</v>
      </c>
      <c r="EY187" s="336" t="s">
        <v>851</v>
      </c>
      <c r="EZ187" s="40">
        <v>0.33539999999999998</v>
      </c>
      <c r="FA187" s="336" t="s">
        <v>1739</v>
      </c>
      <c r="FB187" s="336" t="s">
        <v>851</v>
      </c>
      <c r="FC187" s="40"/>
      <c r="FD187" s="40"/>
      <c r="FE187" s="40"/>
      <c r="FF187" s="40"/>
      <c r="FG187" s="40"/>
      <c r="FH187" s="336" t="s">
        <v>1737</v>
      </c>
      <c r="FI187" s="336" t="s">
        <v>851</v>
      </c>
      <c r="FJ187" s="40">
        <v>-5.7582508772611618E-2</v>
      </c>
      <c r="FK187" s="40">
        <v>-5.7250499725341797E-2</v>
      </c>
      <c r="FL187" s="40">
        <v>-4.009411484003067E-2</v>
      </c>
      <c r="FM187" s="40">
        <v>-1.3009214773774147E-2</v>
      </c>
      <c r="FN187" s="40"/>
      <c r="FO187" s="336" t="s">
        <v>840</v>
      </c>
      <c r="FP187" s="336" t="s">
        <v>851</v>
      </c>
      <c r="FQ187" s="40">
        <v>0.54186075925827026</v>
      </c>
      <c r="FR187" s="336" t="s">
        <v>840</v>
      </c>
      <c r="FS187" s="336" t="s">
        <v>851</v>
      </c>
      <c r="FT187" s="336" t="s">
        <v>851</v>
      </c>
      <c r="FU187" s="40">
        <v>1.7151907086372375E-2</v>
      </c>
      <c r="FV187" s="40">
        <v>2.1523304283618927E-2</v>
      </c>
      <c r="FW187" s="40">
        <v>1.6846152022480965E-2</v>
      </c>
      <c r="FX187" s="40">
        <v>1.4362318441271782E-2</v>
      </c>
      <c r="FY187" s="40">
        <v>3.1564687378704548E-3</v>
      </c>
      <c r="FZ187" s="336" t="s">
        <v>840</v>
      </c>
      <c r="GA187" s="336" t="s">
        <v>851</v>
      </c>
      <c r="GB187" s="336" t="s">
        <v>851</v>
      </c>
      <c r="GC187" s="336" t="s">
        <v>851</v>
      </c>
      <c r="GD187" s="336" t="s">
        <v>851</v>
      </c>
      <c r="GE187" s="336" t="s">
        <v>851</v>
      </c>
      <c r="GF187" s="336" t="s">
        <v>851</v>
      </c>
      <c r="GG187" s="336" t="s">
        <v>851</v>
      </c>
      <c r="GH187" s="336" t="s">
        <v>851</v>
      </c>
      <c r="GI187" s="336" t="s">
        <v>851</v>
      </c>
      <c r="GJ187" s="336" t="s">
        <v>851</v>
      </c>
      <c r="GK187" s="40">
        <v>174454</v>
      </c>
      <c r="GL187" s="40">
        <v>175394</v>
      </c>
      <c r="GM187" s="40">
        <v>176410</v>
      </c>
      <c r="GN187" s="40">
        <v>177481</v>
      </c>
      <c r="GO187" s="40">
        <v>178597</v>
      </c>
      <c r="GP187" s="40">
        <v>179722</v>
      </c>
      <c r="GQ187" s="40">
        <v>180874</v>
      </c>
      <c r="GR187" s="40">
        <v>182045</v>
      </c>
      <c r="GS187" s="40">
        <v>183270</v>
      </c>
      <c r="GT187" s="40">
        <v>184553</v>
      </c>
      <c r="GU187" s="40">
        <v>185944</v>
      </c>
      <c r="GV187" s="40">
        <v>187469</v>
      </c>
      <c r="GW187" s="40">
        <v>189089</v>
      </c>
      <c r="GX187" s="40">
        <v>190712</v>
      </c>
      <c r="GY187" s="40">
        <v>192220</v>
      </c>
      <c r="GZ187" s="40">
        <v>193510</v>
      </c>
      <c r="HA187" s="40">
        <v>194540</v>
      </c>
      <c r="HB187" s="40">
        <v>195358</v>
      </c>
      <c r="HC187" s="40">
        <v>196128</v>
      </c>
      <c r="HD187" s="40">
        <v>197093</v>
      </c>
      <c r="HE187" s="40">
        <v>198410</v>
      </c>
      <c r="HF187" s="40">
        <v>200000</v>
      </c>
      <c r="HG187" s="40">
        <v>202000</v>
      </c>
      <c r="HH187" s="40">
        <v>205000</v>
      </c>
      <c r="HI187" s="40">
        <v>207000</v>
      </c>
      <c r="HJ187" s="40">
        <v>209000</v>
      </c>
      <c r="HK187" s="40">
        <v>212000</v>
      </c>
      <c r="HL187" s="40">
        <v>214000</v>
      </c>
      <c r="HM187" s="40">
        <v>216000</v>
      </c>
      <c r="HN187" s="40">
        <v>218000</v>
      </c>
      <c r="HO187" s="40">
        <v>220000</v>
      </c>
      <c r="HP187" s="40">
        <v>223000</v>
      </c>
      <c r="HQ187" s="40">
        <v>225000</v>
      </c>
      <c r="HR187" s="40">
        <v>227000</v>
      </c>
      <c r="HS187" s="40">
        <v>230000</v>
      </c>
      <c r="HT187" s="40">
        <v>232000</v>
      </c>
      <c r="HU187" s="40">
        <v>234000</v>
      </c>
      <c r="HV187" s="40">
        <v>237000</v>
      </c>
      <c r="HW187" s="40">
        <v>239000</v>
      </c>
      <c r="HX187" s="40">
        <v>241000</v>
      </c>
      <c r="HY187" s="40">
        <v>244000</v>
      </c>
      <c r="HZ187" s="40">
        <v>246000</v>
      </c>
      <c r="IA187" s="40">
        <v>249000</v>
      </c>
      <c r="IB187" s="40">
        <v>251000</v>
      </c>
      <c r="IC187" s="40">
        <v>254000</v>
      </c>
      <c r="ID187" s="40">
        <v>256000</v>
      </c>
      <c r="IE187" s="40">
        <v>258000</v>
      </c>
      <c r="IF187" s="40">
        <v>261000</v>
      </c>
      <c r="IG187" s="40">
        <v>263000</v>
      </c>
      <c r="IH187" s="40">
        <v>265000</v>
      </c>
      <c r="II187" s="40">
        <v>267000</v>
      </c>
      <c r="IJ187" s="336" t="s">
        <v>851</v>
      </c>
      <c r="IK187" s="336" t="s">
        <v>851</v>
      </c>
      <c r="IL187" s="336" t="s">
        <v>851</v>
      </c>
      <c r="IM187" s="40">
        <v>5.3086066618561745E-3</v>
      </c>
      <c r="IN187" s="40">
        <v>4.1959751397371292E-3</v>
      </c>
      <c r="IO187" s="40">
        <v>3.9337347261607647E-3</v>
      </c>
      <c r="IP187" s="40">
        <v>4.9081910401582718E-3</v>
      </c>
      <c r="IQ187" s="40">
        <v>6.6598984412848949E-3</v>
      </c>
      <c r="IR187" s="40">
        <v>7.9817697405815125E-3</v>
      </c>
      <c r="IS187" s="40">
        <v>9.9503304809331894E-3</v>
      </c>
      <c r="IT187" s="40">
        <v>1.4742281287908554E-2</v>
      </c>
      <c r="IU187" s="40">
        <v>9.7088143229484558E-3</v>
      </c>
      <c r="IV187" s="40">
        <v>9.6154585480690002E-3</v>
      </c>
      <c r="IW187" s="40">
        <v>1.4252022840082645E-2</v>
      </c>
      <c r="IX187" s="40">
        <v>9.389740414917469E-3</v>
      </c>
      <c r="IY187" s="40">
        <v>9.3023926019668579E-3</v>
      </c>
      <c r="IZ187" s="40">
        <v>9.216655045747757E-3</v>
      </c>
      <c r="JA187" s="40">
        <v>9.1324839740991592E-3</v>
      </c>
      <c r="JB187" s="40">
        <v>1.3544225133955479E-2</v>
      </c>
      <c r="JC187" s="40">
        <v>8.9286305010318756E-3</v>
      </c>
      <c r="JD187" s="40">
        <v>8.8496152311563492E-3</v>
      </c>
      <c r="JE187" s="40">
        <v>1.3129291124641895E-2</v>
      </c>
      <c r="JF187" s="40">
        <v>8.6580626666545868E-3</v>
      </c>
      <c r="JG187" s="40">
        <v>8.5837440565228462E-3</v>
      </c>
      <c r="JH187" s="40">
        <v>1.2739025987684727E-2</v>
      </c>
      <c r="JI187" s="40">
        <v>8.4034111350774765E-3</v>
      </c>
      <c r="JJ187" s="40">
        <v>8.3333812654018402E-3</v>
      </c>
      <c r="JK187" s="40">
        <v>1.2371291406452656E-2</v>
      </c>
      <c r="JL187" s="40">
        <v>8.1633105874061584E-3</v>
      </c>
      <c r="JM187" s="40">
        <v>1.2121360749006271E-2</v>
      </c>
      <c r="JN187" s="40">
        <v>8.0000422894954681E-3</v>
      </c>
      <c r="JO187" s="40">
        <v>1.18813281878829E-2</v>
      </c>
      <c r="JP187" s="40">
        <v>7.8431777656078339E-3</v>
      </c>
      <c r="JQ187" s="40">
        <v>7.7821402810513973E-3</v>
      </c>
      <c r="JR187" s="40">
        <v>1.1560822837054729E-2</v>
      </c>
      <c r="JS187" s="40">
        <v>7.6336250640451908E-3</v>
      </c>
      <c r="JT187" s="40">
        <v>7.5757936574518681E-3</v>
      </c>
      <c r="JU187" s="40">
        <v>7.5188325718045235E-3</v>
      </c>
      <c r="JV187" s="336" t="s">
        <v>1740</v>
      </c>
      <c r="JW187" s="336" t="s">
        <v>851</v>
      </c>
      <c r="JX187" s="336" t="s">
        <v>851</v>
      </c>
      <c r="JY187" s="336" t="s">
        <v>851</v>
      </c>
      <c r="JZ187" s="336" t="s">
        <v>851</v>
      </c>
      <c r="KA187" s="336" t="s">
        <v>1740</v>
      </c>
      <c r="KB187" s="40">
        <v>0.51696036380548793</v>
      </c>
      <c r="KC187" s="40">
        <v>0.51714814434049605</v>
      </c>
      <c r="KD187" s="40">
        <v>0.51731180704143198</v>
      </c>
      <c r="KE187" s="40">
        <v>0.51743759177679893</v>
      </c>
      <c r="KF187" s="40">
        <v>0.51754247994601499</v>
      </c>
      <c r="KG187" s="40">
        <v>0.51763015977017302</v>
      </c>
      <c r="KH187" s="40">
        <v>0.51770225437684902</v>
      </c>
      <c r="KI187" s="40">
        <v>0.51774368204271104</v>
      </c>
      <c r="KJ187" s="40">
        <v>0.51778870595596604</v>
      </c>
      <c r="KK187" s="40">
        <v>0.51777535125524199</v>
      </c>
      <c r="KL187" s="40">
        <v>0.51778352116107595</v>
      </c>
      <c r="KM187" s="40">
        <v>0.51776928057927996</v>
      </c>
      <c r="KN187" s="40">
        <v>0.51774638664109607</v>
      </c>
      <c r="KO187" s="40">
        <v>0.51772021781004596</v>
      </c>
      <c r="KP187" s="40">
        <v>0.51767574901903302</v>
      </c>
      <c r="KQ187" s="40">
        <v>0.51763413925796797</v>
      </c>
      <c r="KR187" s="40">
        <v>0.51759685569904501</v>
      </c>
      <c r="KS187" s="40">
        <v>0.51753391401779403</v>
      </c>
      <c r="KT187" s="40">
        <v>0.51745386203284294</v>
      </c>
      <c r="KU187" s="40">
        <v>0.51737404633369499</v>
      </c>
      <c r="KV187" s="40">
        <v>0.51729670282276308</v>
      </c>
      <c r="KW187" s="40">
        <v>0.51724417651478904</v>
      </c>
      <c r="KX187" s="40">
        <v>0.51716282922541201</v>
      </c>
      <c r="KY187" s="40">
        <v>0.51707792588129997</v>
      </c>
      <c r="KZ187" s="40">
        <v>0.51701615675489898</v>
      </c>
      <c r="LA187" s="40">
        <v>0.51693188294674997</v>
      </c>
      <c r="LB187" s="40">
        <v>0.51685562009603903</v>
      </c>
      <c r="LC187" s="40">
        <v>0.51680385190424905</v>
      </c>
      <c r="LD187" s="40">
        <v>0.51673869958690499</v>
      </c>
      <c r="LE187" s="40">
        <v>0.51667284179325701</v>
      </c>
      <c r="LF187" s="40">
        <v>0.51662228330899407</v>
      </c>
      <c r="LG187" s="40">
        <v>0.516555368984702</v>
      </c>
      <c r="LH187" s="40">
        <v>0.51651372980600696</v>
      </c>
      <c r="LI187" s="40">
        <v>0.51647399173544306</v>
      </c>
      <c r="LJ187" s="40">
        <v>0.51642443778393599</v>
      </c>
      <c r="LK187" s="40">
        <v>0.516380567710086</v>
      </c>
      <c r="LL187" s="336" t="s">
        <v>851</v>
      </c>
      <c r="LM187" s="336" t="s">
        <v>851</v>
      </c>
      <c r="LN187" s="336" t="s">
        <v>1740</v>
      </c>
      <c r="LO187" s="40">
        <v>0.56668388843536377</v>
      </c>
      <c r="LP187" s="40">
        <v>0.56754392385482788</v>
      </c>
      <c r="LQ187" s="40">
        <v>0.56770133972167969</v>
      </c>
      <c r="LR187" s="40">
        <v>0.56878674030303955</v>
      </c>
      <c r="LS187" s="40">
        <v>0.5720294713973999</v>
      </c>
      <c r="LT187" s="40">
        <v>0.57717859745025635</v>
      </c>
      <c r="LU187" s="40">
        <v>0.57499998807907104</v>
      </c>
      <c r="LV187" s="40">
        <v>0.5792078971862793</v>
      </c>
      <c r="LW187" s="40">
        <v>0.58048778772354126</v>
      </c>
      <c r="LX187" s="40">
        <v>0.58937197923660278</v>
      </c>
      <c r="LY187" s="40">
        <v>0.58851677179336548</v>
      </c>
      <c r="LZ187" s="40">
        <v>0.59433960914611816</v>
      </c>
      <c r="MA187" s="40">
        <v>0.59345793724060059</v>
      </c>
      <c r="MB187" s="40">
        <v>0.59722220897674561</v>
      </c>
      <c r="MC187" s="40">
        <v>0.59633028507232666</v>
      </c>
      <c r="MD187" s="40">
        <v>0.60000002384185791</v>
      </c>
      <c r="ME187" s="40">
        <v>0.60089683532714844</v>
      </c>
      <c r="MF187" s="40">
        <v>0.60444444417953491</v>
      </c>
      <c r="MG187" s="40">
        <v>0.61233478784561157</v>
      </c>
      <c r="MH187" s="40">
        <v>0.61304348707199097</v>
      </c>
      <c r="MI187" s="40">
        <v>0.61637932062149048</v>
      </c>
      <c r="MJ187" s="40">
        <v>0.61538463830947876</v>
      </c>
      <c r="MK187" s="40">
        <v>0.61603373289108276</v>
      </c>
      <c r="ML187" s="40">
        <v>0.61506277322769165</v>
      </c>
      <c r="MM187" s="40">
        <v>0.61410790681838989</v>
      </c>
      <c r="MN187" s="40">
        <v>0.61065572500228882</v>
      </c>
      <c r="MO187" s="40">
        <v>0.60975611209869385</v>
      </c>
      <c r="MP187" s="40">
        <v>0.61044174432754517</v>
      </c>
      <c r="MQ187" s="40">
        <v>0.6095617413520813</v>
      </c>
      <c r="MR187" s="40">
        <v>0.61023622751235962</v>
      </c>
      <c r="MS187" s="40">
        <v>0.609375</v>
      </c>
      <c r="MT187" s="40">
        <v>0.61240309476852417</v>
      </c>
      <c r="MU187" s="40">
        <v>0.60919541120529175</v>
      </c>
      <c r="MV187" s="40">
        <v>0.61216729879379272</v>
      </c>
      <c r="MW187" s="40">
        <v>0.61509436368942261</v>
      </c>
      <c r="MX187" s="40">
        <v>0.61423218250274658</v>
      </c>
      <c r="MY187" s="336" t="s">
        <v>851</v>
      </c>
      <c r="MZ187" s="336" t="s">
        <v>1740</v>
      </c>
      <c r="NA187" s="40">
        <v>0.54188412427902222</v>
      </c>
      <c r="NB187" s="40">
        <v>0.54168808460235596</v>
      </c>
      <c r="NC187" s="40">
        <v>0.5409095287322998</v>
      </c>
      <c r="ND187" s="40">
        <v>0.54109048843383789</v>
      </c>
      <c r="NE187" s="40">
        <v>0.54341351985931396</v>
      </c>
      <c r="NF187" s="40">
        <v>0.547618567943573</v>
      </c>
      <c r="NG187" s="40">
        <v>0.54500001668930054</v>
      </c>
      <c r="NH187" s="40">
        <v>0.54851484298706055</v>
      </c>
      <c r="NI187" s="40">
        <v>0.54878050088882446</v>
      </c>
      <c r="NJ187" s="40">
        <v>0.5565217137336731</v>
      </c>
      <c r="NK187" s="40">
        <v>0.5550239086151123</v>
      </c>
      <c r="NL187" s="40">
        <v>0.56037735939025879</v>
      </c>
      <c r="NM187" s="40">
        <v>0.55841124057769775</v>
      </c>
      <c r="NN187" s="40">
        <v>0.56157410144805908</v>
      </c>
      <c r="NO187" s="40">
        <v>0.56055045127868652</v>
      </c>
      <c r="NP187" s="40">
        <v>0.56363636255264282</v>
      </c>
      <c r="NQ187" s="40">
        <v>0.56457400321960449</v>
      </c>
      <c r="NR187" s="40">
        <v>0.56800001859664917</v>
      </c>
      <c r="NS187" s="40">
        <v>0.57577091455459595</v>
      </c>
      <c r="NT187" s="40">
        <v>0.57695651054382324</v>
      </c>
      <c r="NU187" s="40">
        <v>0.58017241954803467</v>
      </c>
      <c r="NV187" s="40">
        <v>0.57948720455169678</v>
      </c>
      <c r="NW187" s="40">
        <v>0.58101266622543335</v>
      </c>
      <c r="NX187" s="40">
        <v>0.5807531476020813</v>
      </c>
      <c r="NY187" s="40">
        <v>0.58008301258087158</v>
      </c>
      <c r="NZ187" s="40">
        <v>0.57704919576644897</v>
      </c>
      <c r="OA187" s="40">
        <v>0.57682925462722778</v>
      </c>
      <c r="OB187" s="40">
        <v>0.57791167497634888</v>
      </c>
      <c r="OC187" s="40">
        <v>0.57729083299636841</v>
      </c>
      <c r="OD187" s="40">
        <v>0.57795274257659912</v>
      </c>
      <c r="OE187" s="40">
        <v>0.57734376192092896</v>
      </c>
      <c r="OF187" s="40">
        <v>0.5806201696395874</v>
      </c>
      <c r="OG187" s="40">
        <v>0.57739466428756714</v>
      </c>
      <c r="OH187" s="40">
        <v>0.58060836791992188</v>
      </c>
      <c r="OI187" s="40">
        <v>0.58301883935928345</v>
      </c>
      <c r="OJ187" s="40">
        <v>0.58164793252944946</v>
      </c>
      <c r="OK187" s="336" t="s">
        <v>851</v>
      </c>
      <c r="OL187" s="336" t="s">
        <v>851</v>
      </c>
      <c r="OM187" s="336" t="s">
        <v>1740</v>
      </c>
      <c r="ON187" s="40">
        <v>0.47003772854804993</v>
      </c>
      <c r="OO187" s="40">
        <v>0.47169220447540283</v>
      </c>
      <c r="OP187" s="40">
        <v>0.47286006808280945</v>
      </c>
      <c r="OQ187" s="40">
        <v>0.47424641251564026</v>
      </c>
      <c r="OR187" s="40">
        <v>0.47655674815177917</v>
      </c>
      <c r="OS187" s="40">
        <v>0.47983467578887939</v>
      </c>
      <c r="OT187" s="40">
        <v>0.4779999852180481</v>
      </c>
      <c r="OU187" s="40">
        <v>0.4816831648349762</v>
      </c>
      <c r="OV187" s="40">
        <v>0.47804877161979675</v>
      </c>
      <c r="OW187" s="40">
        <v>0.48792269825935364</v>
      </c>
      <c r="OX187" s="40">
        <v>0.48803827166557312</v>
      </c>
      <c r="OY187" s="40">
        <v>0.4858490526676178</v>
      </c>
      <c r="OZ187" s="40">
        <v>0.48598131537437439</v>
      </c>
      <c r="PA187" s="40">
        <v>0.49074074625968933</v>
      </c>
      <c r="PB187" s="40">
        <v>0.49082568287849426</v>
      </c>
      <c r="PC187" s="40">
        <v>0.49545454978942871</v>
      </c>
      <c r="PD187" s="40">
        <v>0.49775785207748413</v>
      </c>
      <c r="PE187" s="40">
        <v>0.49333333969116211</v>
      </c>
      <c r="PF187" s="40">
        <v>0.50220263004302979</v>
      </c>
      <c r="PG187" s="40">
        <v>0.50434780120849609</v>
      </c>
      <c r="PH187" s="40">
        <v>0.50862067937850952</v>
      </c>
      <c r="PI187" s="40">
        <v>0.50854700803756714</v>
      </c>
      <c r="PJ187" s="40">
        <v>0.51054853200912476</v>
      </c>
      <c r="PK187" s="40">
        <v>0.51882845163345337</v>
      </c>
      <c r="PL187" s="40">
        <v>0.51867222785949707</v>
      </c>
      <c r="PM187" s="40">
        <v>0.5245901346206665</v>
      </c>
      <c r="PN187" s="40">
        <v>0.52439022064208984</v>
      </c>
      <c r="PO187" s="40">
        <v>0.5261043906211853</v>
      </c>
      <c r="PP187" s="40">
        <v>0.52589643001556396</v>
      </c>
      <c r="PQ187" s="40">
        <v>0.52362203598022461</v>
      </c>
      <c r="PR187" s="40">
        <v>0.51953125</v>
      </c>
      <c r="PS187" s="40">
        <v>0.52325582504272461</v>
      </c>
      <c r="PT187" s="40">
        <v>0.52107280492782593</v>
      </c>
      <c r="PU187" s="40">
        <v>0.52471482753753662</v>
      </c>
      <c r="PV187" s="40">
        <v>0.5283018946647644</v>
      </c>
      <c r="PW187" s="40">
        <v>0.52808988094329834</v>
      </c>
      <c r="PX187" s="336" t="s">
        <v>851</v>
      </c>
      <c r="PY187" s="336" t="s">
        <v>851</v>
      </c>
      <c r="PZ187" s="40">
        <v>0.48100000000000004</v>
      </c>
      <c r="QA187" s="40">
        <v>0.47989999999999999</v>
      </c>
      <c r="QB187" s="40">
        <v>0.4783</v>
      </c>
      <c r="QC187" s="40">
        <v>0.47590000000000005</v>
      </c>
      <c r="QD187" s="40">
        <v>0.47310000000000002</v>
      </c>
      <c r="QE187" s="40">
        <v>0.47170000000000001</v>
      </c>
      <c r="QF187" s="40">
        <v>0.46750000000000003</v>
      </c>
      <c r="QG187" s="40">
        <v>0.46619999999999995</v>
      </c>
      <c r="QH187" s="40">
        <v>0.46850000000000003</v>
      </c>
      <c r="QI187" s="40">
        <v>0.46779999999999999</v>
      </c>
      <c r="QJ187" s="40">
        <v>0.46639999999999998</v>
      </c>
      <c r="QK187" s="40">
        <v>0.47</v>
      </c>
      <c r="QL187" s="40">
        <v>0.47139999999999999</v>
      </c>
      <c r="QM187" s="40">
        <v>0.47229999999999994</v>
      </c>
      <c r="QN187" s="40">
        <v>0.47049999999999997</v>
      </c>
      <c r="QO187" s="40">
        <v>0.46610000000000001</v>
      </c>
      <c r="QP187" s="40">
        <v>0.4657</v>
      </c>
      <c r="QQ187" s="40">
        <v>0.46679999999999999</v>
      </c>
      <c r="QR187" s="40">
        <v>0.4642</v>
      </c>
      <c r="QS187" s="336" t="s">
        <v>851</v>
      </c>
      <c r="QT187" s="336" t="s">
        <v>851</v>
      </c>
      <c r="QU187" s="336" t="s">
        <v>851</v>
      </c>
      <c r="QV187" s="336" t="s">
        <v>851</v>
      </c>
      <c r="QW187" s="40">
        <v>-5.5854064412415028E-3</v>
      </c>
      <c r="QX187" s="336" t="s">
        <v>851</v>
      </c>
      <c r="QY187" s="336" t="s">
        <v>851</v>
      </c>
      <c r="QZ187" s="336" t="s">
        <v>851</v>
      </c>
      <c r="RA187" s="336" t="s">
        <v>851</v>
      </c>
      <c r="RB187" s="336" t="s">
        <v>851</v>
      </c>
      <c r="RC187" s="336" t="s">
        <v>851</v>
      </c>
      <c r="RD187" s="336" t="s">
        <v>851</v>
      </c>
      <c r="RE187" s="336" t="s">
        <v>851</v>
      </c>
      <c r="RF187" s="40">
        <v>0.38700000000000001</v>
      </c>
      <c r="RG187" s="40">
        <v>2013</v>
      </c>
      <c r="RH187" s="336" t="s">
        <v>840</v>
      </c>
      <c r="RI187" s="336" t="s">
        <v>851</v>
      </c>
      <c r="RJ187" s="40">
        <v>1.1000000000000001E-2</v>
      </c>
      <c r="RK187" s="40">
        <v>2013</v>
      </c>
      <c r="RL187" s="336" t="s">
        <v>840</v>
      </c>
      <c r="RM187" s="336" t="s">
        <v>851</v>
      </c>
      <c r="RN187" s="40">
        <v>9.6000000000000002E-2</v>
      </c>
      <c r="RO187" s="40">
        <v>2013</v>
      </c>
      <c r="RP187" s="336" t="s">
        <v>840</v>
      </c>
      <c r="RQ187" s="336" t="s">
        <v>851</v>
      </c>
      <c r="RR187" s="40">
        <v>0.33899999999999997</v>
      </c>
      <c r="RS187" s="40">
        <v>2013</v>
      </c>
      <c r="RT187" s="336" t="s">
        <v>840</v>
      </c>
      <c r="RU187" s="336" t="s">
        <v>851</v>
      </c>
      <c r="RV187" s="40">
        <v>0.20300000000000001</v>
      </c>
      <c r="RW187" s="40">
        <v>2013</v>
      </c>
      <c r="RX187" s="336" t="s">
        <v>840</v>
      </c>
      <c r="RY187" s="336" t="s">
        <v>851</v>
      </c>
      <c r="RZ187" s="336" t="s">
        <v>470</v>
      </c>
      <c r="SA187" s="40">
        <v>0.22939208149909973</v>
      </c>
      <c r="SB187" s="40">
        <v>0.23161929845809937</v>
      </c>
      <c r="SC187" s="40">
        <v>0.22486382722854614</v>
      </c>
      <c r="SD187" s="40">
        <v>0.21620720624923706</v>
      </c>
      <c r="SE187" s="40">
        <v>0.20933203399181366</v>
      </c>
      <c r="SF187" s="336" t="s">
        <v>851</v>
      </c>
      <c r="SG187" s="336" t="s">
        <v>851</v>
      </c>
      <c r="SH187" s="40"/>
      <c r="SI187" s="40"/>
      <c r="SJ187" s="40"/>
      <c r="SK187" s="40"/>
      <c r="SL187" s="40">
        <v>0.21253371238708496</v>
      </c>
      <c r="SM187" s="336" t="s">
        <v>470</v>
      </c>
      <c r="SN187" s="336" t="s">
        <v>851</v>
      </c>
      <c r="SO187" s="336" t="s">
        <v>851</v>
      </c>
      <c r="SP187" s="40"/>
      <c r="SQ187" s="40"/>
      <c r="SR187" s="40"/>
      <c r="SS187" s="40"/>
      <c r="ST187" s="40"/>
      <c r="SU187" s="336" t="s">
        <v>1737</v>
      </c>
      <c r="SV187" s="336" t="s">
        <v>851</v>
      </c>
      <c r="SW187" s="336" t="s">
        <v>851</v>
      </c>
      <c r="SX187" s="40">
        <v>2.4635778740048409E-2</v>
      </c>
      <c r="SY187" s="40">
        <v>1.5121356584131718E-2</v>
      </c>
      <c r="SZ187" s="40">
        <v>1.4452802017331123E-2</v>
      </c>
      <c r="TA187" s="40">
        <v>2.8804605826735497E-2</v>
      </c>
      <c r="TB187" s="40">
        <v>3.5180114209651947E-2</v>
      </c>
      <c r="TC187" s="336" t="s">
        <v>840</v>
      </c>
      <c r="TD187" s="336" t="s">
        <v>851</v>
      </c>
      <c r="TE187" s="336" t="s">
        <v>851</v>
      </c>
      <c r="TF187" s="336" t="s">
        <v>851</v>
      </c>
      <c r="TG187" s="40"/>
      <c r="TH187" s="40"/>
      <c r="TI187" s="40"/>
      <c r="TJ187" s="40"/>
      <c r="TK187" s="40"/>
      <c r="TL187" s="336" t="s">
        <v>1737</v>
      </c>
      <c r="TM187" s="336" t="s">
        <v>851</v>
      </c>
      <c r="TN187" s="336" t="s">
        <v>851</v>
      </c>
      <c r="TO187" s="336" t="s">
        <v>851</v>
      </c>
      <c r="TP187" s="40">
        <v>1.829141192138195E-2</v>
      </c>
      <c r="TQ187" s="40">
        <v>8.5517670959234238E-3</v>
      </c>
      <c r="TR187" s="40">
        <v>7.8789005056023598E-3</v>
      </c>
      <c r="TS187" s="40">
        <v>2.3797575384378433E-2</v>
      </c>
      <c r="TT187" s="40">
        <v>3.0271923169493675E-2</v>
      </c>
      <c r="TU187" s="336" t="s">
        <v>840</v>
      </c>
      <c r="TV187" s="336" t="s">
        <v>851</v>
      </c>
      <c r="TW187" s="40">
        <v>4200</v>
      </c>
      <c r="TX187" s="336" t="s">
        <v>840</v>
      </c>
      <c r="TY187" s="336" t="s">
        <v>851</v>
      </c>
      <c r="TZ187" s="40"/>
      <c r="UA187" s="336" t="s">
        <v>1737</v>
      </c>
      <c r="UB187" s="336" t="s">
        <v>851</v>
      </c>
      <c r="UC187" s="40">
        <v>4430.0056973472501</v>
      </c>
      <c r="UD187" s="336" t="s">
        <v>840</v>
      </c>
      <c r="UE187" s="336" t="s">
        <v>851</v>
      </c>
      <c r="UF187" s="336" t="s">
        <v>851</v>
      </c>
      <c r="UG187" s="40"/>
      <c r="UH187" s="40"/>
      <c r="UI187" s="40"/>
      <c r="UJ187" s="40"/>
      <c r="UK187" s="40"/>
      <c r="UL187" s="336" t="s">
        <v>1737</v>
      </c>
      <c r="UM187" s="336" t="s">
        <v>851</v>
      </c>
      <c r="UN187" s="336" t="s">
        <v>851</v>
      </c>
      <c r="UO187" s="336" t="s">
        <v>851</v>
      </c>
      <c r="UP187" s="40"/>
      <c r="UQ187" s="40"/>
      <c r="UR187" s="40"/>
      <c r="US187" s="40"/>
      <c r="UT187" s="40">
        <v>0.18038532137870789</v>
      </c>
      <c r="UU187" s="336" t="s">
        <v>470</v>
      </c>
    </row>
    <row r="188" spans="1:567">
      <c r="A188" s="336" t="s">
        <v>517</v>
      </c>
      <c r="B188" s="336" t="s">
        <v>204</v>
      </c>
      <c r="C188" s="336" t="s">
        <v>371</v>
      </c>
      <c r="D188" s="40">
        <v>3.9786387234926224E-2</v>
      </c>
      <c r="E188" s="336" t="s">
        <v>470</v>
      </c>
      <c r="F188" s="40">
        <v>4.46503646671772E-2</v>
      </c>
      <c r="G188" s="336" t="s">
        <v>470</v>
      </c>
      <c r="H188" s="40">
        <v>4.414917528629303E-2</v>
      </c>
      <c r="I188" s="336" t="s">
        <v>470</v>
      </c>
      <c r="J188" s="40">
        <v>4.1827131062746048E-2</v>
      </c>
      <c r="K188" s="336" t="s">
        <v>470</v>
      </c>
      <c r="L188" s="336" t="s">
        <v>470</v>
      </c>
      <c r="M188" s="40">
        <v>0.55448776483535767</v>
      </c>
      <c r="N188" s="40"/>
      <c r="O188" s="336" t="s">
        <v>1736</v>
      </c>
      <c r="P188" s="40"/>
      <c r="Q188" s="336" t="s">
        <v>1736</v>
      </c>
      <c r="R188" s="40"/>
      <c r="S188" s="336" t="s">
        <v>1736</v>
      </c>
      <c r="T188" s="40"/>
      <c r="U188" s="336" t="s">
        <v>1736</v>
      </c>
      <c r="V188" s="336" t="s">
        <v>851</v>
      </c>
      <c r="W188" s="336" t="s">
        <v>470</v>
      </c>
      <c r="X188" s="40">
        <v>0.55226528644561768</v>
      </c>
      <c r="Y188" s="40"/>
      <c r="Z188" s="336" t="s">
        <v>1736</v>
      </c>
      <c r="AA188" s="40"/>
      <c r="AB188" s="336" t="s">
        <v>1736</v>
      </c>
      <c r="AC188" s="40"/>
      <c r="AD188" s="336" t="s">
        <v>1736</v>
      </c>
      <c r="AE188" s="40"/>
      <c r="AF188" s="336" t="s">
        <v>1736</v>
      </c>
      <c r="AG188" s="336" t="s">
        <v>851</v>
      </c>
      <c r="AH188" s="336" t="s">
        <v>470</v>
      </c>
      <c r="AI188" s="40">
        <v>0.55033010244369507</v>
      </c>
      <c r="AJ188" s="40"/>
      <c r="AK188" s="336" t="s">
        <v>1736</v>
      </c>
      <c r="AL188" s="40"/>
      <c r="AM188" s="336" t="s">
        <v>1736</v>
      </c>
      <c r="AN188" s="40"/>
      <c r="AO188" s="336" t="s">
        <v>1736</v>
      </c>
      <c r="AP188" s="40"/>
      <c r="AQ188" s="336" t="s">
        <v>1736</v>
      </c>
      <c r="AR188" s="336" t="s">
        <v>851</v>
      </c>
      <c r="AS188" s="336" t="s">
        <v>1803</v>
      </c>
      <c r="AT188" s="40">
        <v>0.61817330121994019</v>
      </c>
      <c r="AU188" s="40">
        <v>0.68323796987533569</v>
      </c>
      <c r="AV188" s="336" t="s">
        <v>1803</v>
      </c>
      <c r="AW188" s="40">
        <v>0.61817330121994019</v>
      </c>
      <c r="AX188" s="336" t="s">
        <v>1803</v>
      </c>
      <c r="AY188" s="40"/>
      <c r="AZ188" s="336" t="s">
        <v>1736</v>
      </c>
      <c r="BA188" s="40">
        <v>0.51342195272445679</v>
      </c>
      <c r="BB188" s="336" t="s">
        <v>1803</v>
      </c>
      <c r="BC188" s="336" t="s">
        <v>851</v>
      </c>
      <c r="BD188" s="336" t="s">
        <v>470</v>
      </c>
      <c r="BE188" s="40">
        <v>3.0543386936187744</v>
      </c>
      <c r="BF188" s="336" t="s">
        <v>470</v>
      </c>
      <c r="BG188" s="40">
        <v>4.0604763031005859</v>
      </c>
      <c r="BH188" s="336" t="s">
        <v>470</v>
      </c>
      <c r="BI188" s="40">
        <v>4.4199590682983398</v>
      </c>
      <c r="BJ188" s="336" t="s">
        <v>470</v>
      </c>
      <c r="BK188" s="40">
        <v>5.0964579582214355</v>
      </c>
      <c r="BL188" s="336" t="s">
        <v>851</v>
      </c>
      <c r="BM188" s="40">
        <v>2.5403203964233398</v>
      </c>
      <c r="BN188" s="336" t="s">
        <v>470</v>
      </c>
      <c r="BO188" s="336" t="s">
        <v>851</v>
      </c>
      <c r="BP188" s="336" t="s">
        <v>470</v>
      </c>
      <c r="BQ188" s="40">
        <v>5.4633389227092266E-3</v>
      </c>
      <c r="BR188" s="40">
        <v>4.874122329056263E-3</v>
      </c>
      <c r="BS188" s="40">
        <v>4.7387173399329185E-3</v>
      </c>
      <c r="BT188" s="40">
        <v>4.0320712141692638E-3</v>
      </c>
      <c r="BU188" s="40">
        <v>4.0320581756532192E-3</v>
      </c>
      <c r="BV188" s="336" t="s">
        <v>851</v>
      </c>
      <c r="BW188" s="336" t="s">
        <v>470</v>
      </c>
      <c r="BX188" s="40">
        <v>6.6169267520308495E-3</v>
      </c>
      <c r="BY188" s="40">
        <v>6.0194586403667927E-3</v>
      </c>
      <c r="BZ188" s="40">
        <v>5.7810433208942413E-3</v>
      </c>
      <c r="CA188" s="40">
        <v>5.6933793239295483E-3</v>
      </c>
      <c r="CB188" s="40">
        <v>5.7845008559525013E-3</v>
      </c>
      <c r="CC188" s="336" t="s">
        <v>851</v>
      </c>
      <c r="CD188" s="336" t="s">
        <v>470</v>
      </c>
      <c r="CE188" s="40">
        <v>6.0282209888100624E-3</v>
      </c>
      <c r="CF188" s="40">
        <v>5.7438574731349945E-3</v>
      </c>
      <c r="CG188" s="40">
        <v>5.7322676293551922E-3</v>
      </c>
      <c r="CH188" s="40">
        <v>5.8233737945556641E-3</v>
      </c>
      <c r="CI188" s="40">
        <v>5.5761244148015976E-3</v>
      </c>
      <c r="CJ188" s="336" t="s">
        <v>851</v>
      </c>
      <c r="CK188" s="336" t="s">
        <v>470</v>
      </c>
      <c r="CL188" s="40">
        <v>5.7923928834497929E-3</v>
      </c>
      <c r="CM188" s="40">
        <v>5.6811533868312836E-3</v>
      </c>
      <c r="CN188" s="40">
        <v>5.6940866634249687E-3</v>
      </c>
      <c r="CO188" s="40">
        <v>5.5781658738851547E-3</v>
      </c>
      <c r="CP188" s="40">
        <v>5.5760461837053299E-3</v>
      </c>
      <c r="CQ188" s="336" t="s">
        <v>851</v>
      </c>
      <c r="CR188" s="40"/>
      <c r="CS188" s="40"/>
      <c r="CT188" s="40"/>
      <c r="CU188" s="40"/>
      <c r="CV188" s="40"/>
      <c r="CW188" s="336" t="s">
        <v>1737</v>
      </c>
      <c r="CX188" s="336" t="s">
        <v>851</v>
      </c>
      <c r="CY188" s="40"/>
      <c r="CZ188" s="40"/>
      <c r="DA188" s="40"/>
      <c r="DB188" s="40"/>
      <c r="DC188" s="40"/>
      <c r="DD188" s="336" t="s">
        <v>1737</v>
      </c>
      <c r="DE188" s="336" t="s">
        <v>851</v>
      </c>
      <c r="DF188" s="40"/>
      <c r="DG188" s="336" t="s">
        <v>1737</v>
      </c>
      <c r="DH188" s="336" t="s">
        <v>851</v>
      </c>
      <c r="DI188" s="336" t="s">
        <v>851</v>
      </c>
      <c r="DJ188" s="336" t="s">
        <v>851</v>
      </c>
      <c r="DK188" s="336" t="s">
        <v>1737</v>
      </c>
      <c r="DL188" s="336" t="s">
        <v>851</v>
      </c>
      <c r="DM188" s="336" t="s">
        <v>851</v>
      </c>
      <c r="DN188" s="336" t="s">
        <v>470</v>
      </c>
      <c r="DO188" s="40">
        <v>2.6685080956667662E-3</v>
      </c>
      <c r="DP188" s="40">
        <v>3.2482023816555738E-3</v>
      </c>
      <c r="DQ188" s="40">
        <v>-2.6227673515677452E-5</v>
      </c>
      <c r="DR188" s="40">
        <v>-5.4957056418061256E-3</v>
      </c>
      <c r="DS188" s="40">
        <v>1.0799197480082512E-2</v>
      </c>
      <c r="DT188" s="336" t="s">
        <v>851</v>
      </c>
      <c r="DU188" s="336" t="s">
        <v>470</v>
      </c>
      <c r="DV188" s="40">
        <v>3.7750001065433025E-3</v>
      </c>
      <c r="DW188" s="40">
        <v>3.1333332881331444E-3</v>
      </c>
      <c r="DX188" s="40">
        <v>-5.0000118790194392E-5</v>
      </c>
      <c r="DY188" s="40">
        <v>1.8999999156221747E-3</v>
      </c>
      <c r="DZ188" s="40">
        <v>2.0000000949949026E-3</v>
      </c>
      <c r="EA188" s="336" t="s">
        <v>851</v>
      </c>
      <c r="EB188" s="336" t="s">
        <v>470</v>
      </c>
      <c r="EC188" s="40">
        <v>3.5477709025144577E-3</v>
      </c>
      <c r="ED188" s="40">
        <v>2.897999482229352E-3</v>
      </c>
      <c r="EE188" s="40">
        <v>-1.2229772983118892E-3</v>
      </c>
      <c r="EF188" s="40">
        <v>5.1962067373096943E-3</v>
      </c>
      <c r="EG188" s="40">
        <v>7.5013483874499798E-3</v>
      </c>
      <c r="EH188" s="336" t="s">
        <v>851</v>
      </c>
      <c r="EI188" s="336" t="s">
        <v>470</v>
      </c>
      <c r="EJ188" s="40">
        <v>3.8668853230774403E-3</v>
      </c>
      <c r="EK188" s="40">
        <v>2.8925032820552588E-3</v>
      </c>
      <c r="EL188" s="40">
        <v>3.3319739159196615E-3</v>
      </c>
      <c r="EM188" s="40">
        <v>4.8540206626057625E-3</v>
      </c>
      <c r="EN188" s="40">
        <v>6.3185812905430794E-4</v>
      </c>
      <c r="EO188" s="336" t="s">
        <v>851</v>
      </c>
      <c r="EP188" s="336" t="s">
        <v>851</v>
      </c>
      <c r="EQ188" s="336" t="s">
        <v>851</v>
      </c>
      <c r="ER188" s="40"/>
      <c r="ES188" s="336" t="s">
        <v>1737</v>
      </c>
      <c r="ET188" s="336" t="s">
        <v>851</v>
      </c>
      <c r="EU188" s="336" t="s">
        <v>851</v>
      </c>
      <c r="EV188" s="40"/>
      <c r="EW188" s="336" t="s">
        <v>1737</v>
      </c>
      <c r="EX188" s="336" t="s">
        <v>851</v>
      </c>
      <c r="EY188" s="336" t="s">
        <v>851</v>
      </c>
      <c r="EZ188" s="40"/>
      <c r="FA188" s="336" t="s">
        <v>1737</v>
      </c>
      <c r="FB188" s="336" t="s">
        <v>851</v>
      </c>
      <c r="FC188" s="40"/>
      <c r="FD188" s="40"/>
      <c r="FE188" s="40"/>
      <c r="FF188" s="40"/>
      <c r="FG188" s="40"/>
      <c r="FH188" s="336" t="s">
        <v>1737</v>
      </c>
      <c r="FI188" s="336" t="s">
        <v>851</v>
      </c>
      <c r="FJ188" s="40"/>
      <c r="FK188" s="40"/>
      <c r="FL188" s="40"/>
      <c r="FM188" s="40"/>
      <c r="FN188" s="40"/>
      <c r="FO188" s="336" t="s">
        <v>1737</v>
      </c>
      <c r="FP188" s="336" t="s">
        <v>851</v>
      </c>
      <c r="FQ188" s="40"/>
      <c r="FR188" s="336" t="s">
        <v>1737</v>
      </c>
      <c r="FS188" s="336" t="s">
        <v>851</v>
      </c>
      <c r="FT188" s="336" t="s">
        <v>851</v>
      </c>
      <c r="FU188" s="40"/>
      <c r="FV188" s="40"/>
      <c r="FW188" s="40"/>
      <c r="FX188" s="40"/>
      <c r="FY188" s="40"/>
      <c r="FZ188" s="336" t="s">
        <v>1737</v>
      </c>
      <c r="GA188" s="336" t="s">
        <v>851</v>
      </c>
      <c r="GB188" s="336" t="s">
        <v>851</v>
      </c>
      <c r="GC188" s="336" t="s">
        <v>851</v>
      </c>
      <c r="GD188" s="336" t="s">
        <v>851</v>
      </c>
      <c r="GE188" s="336" t="s">
        <v>851</v>
      </c>
      <c r="GF188" s="336" t="s">
        <v>851</v>
      </c>
      <c r="GG188" s="336" t="s">
        <v>851</v>
      </c>
      <c r="GH188" s="336" t="s">
        <v>851</v>
      </c>
      <c r="GI188" s="336" t="s">
        <v>851</v>
      </c>
      <c r="GJ188" s="336" t="s">
        <v>851</v>
      </c>
      <c r="GK188" s="40">
        <v>27460</v>
      </c>
      <c r="GL188" s="40">
        <v>27818</v>
      </c>
      <c r="GM188" s="40">
        <v>28175</v>
      </c>
      <c r="GN188" s="40">
        <v>28561</v>
      </c>
      <c r="GO188" s="40">
        <v>28942</v>
      </c>
      <c r="GP188" s="40">
        <v>29324</v>
      </c>
      <c r="GQ188" s="40">
        <v>29694</v>
      </c>
      <c r="GR188" s="40">
        <v>30068</v>
      </c>
      <c r="GS188" s="40">
        <v>30434</v>
      </c>
      <c r="GT188" s="40">
        <v>30825</v>
      </c>
      <c r="GU188" s="40">
        <v>31221</v>
      </c>
      <c r="GV188" s="40">
        <v>31655</v>
      </c>
      <c r="GW188" s="40">
        <v>32103</v>
      </c>
      <c r="GX188" s="40">
        <v>32554</v>
      </c>
      <c r="GY188" s="40">
        <v>32941</v>
      </c>
      <c r="GZ188" s="40">
        <v>33270</v>
      </c>
      <c r="HA188" s="40">
        <v>33503</v>
      </c>
      <c r="HB188" s="40">
        <v>33671</v>
      </c>
      <c r="HC188" s="40">
        <v>33784</v>
      </c>
      <c r="HD188" s="40">
        <v>33864</v>
      </c>
      <c r="HE188" s="40">
        <v>33938</v>
      </c>
      <c r="HF188" s="40">
        <v>34000</v>
      </c>
      <c r="HG188" s="40">
        <v>34000</v>
      </c>
      <c r="HH188" s="40">
        <v>34000</v>
      </c>
      <c r="HI188" s="40">
        <v>34000</v>
      </c>
      <c r="HJ188" s="40">
        <v>34000</v>
      </c>
      <c r="HK188" s="40">
        <v>34000</v>
      </c>
      <c r="HL188" s="40">
        <v>34000</v>
      </c>
      <c r="HM188" s="40">
        <v>34000</v>
      </c>
      <c r="HN188" s="40">
        <v>34000</v>
      </c>
      <c r="HO188" s="40">
        <v>34000</v>
      </c>
      <c r="HP188" s="40">
        <v>34000</v>
      </c>
      <c r="HQ188" s="40">
        <v>34000</v>
      </c>
      <c r="HR188" s="40">
        <v>34000</v>
      </c>
      <c r="HS188" s="40">
        <v>34000</v>
      </c>
      <c r="HT188" s="40">
        <v>34000</v>
      </c>
      <c r="HU188" s="40">
        <v>34000</v>
      </c>
      <c r="HV188" s="40">
        <v>34000</v>
      </c>
      <c r="HW188" s="40">
        <v>34000</v>
      </c>
      <c r="HX188" s="40">
        <v>34000</v>
      </c>
      <c r="HY188" s="40">
        <v>34000</v>
      </c>
      <c r="HZ188" s="40">
        <v>34000</v>
      </c>
      <c r="IA188" s="40">
        <v>34000</v>
      </c>
      <c r="IB188" s="40">
        <v>34000</v>
      </c>
      <c r="IC188" s="40">
        <v>34000</v>
      </c>
      <c r="ID188" s="40">
        <v>34000</v>
      </c>
      <c r="IE188" s="40">
        <v>34000</v>
      </c>
      <c r="IF188" s="40">
        <v>34000</v>
      </c>
      <c r="IG188" s="40">
        <v>34000</v>
      </c>
      <c r="IH188" s="40">
        <v>34000</v>
      </c>
      <c r="II188" s="40">
        <v>34000</v>
      </c>
      <c r="IJ188" s="336" t="s">
        <v>851</v>
      </c>
      <c r="IK188" s="336" t="s">
        <v>851</v>
      </c>
      <c r="IL188" s="336" t="s">
        <v>851</v>
      </c>
      <c r="IM188" s="40">
        <v>6.9788969121873379E-3</v>
      </c>
      <c r="IN188" s="40">
        <v>5.0019458867609501E-3</v>
      </c>
      <c r="IO188" s="40">
        <v>3.3503847662359476E-3</v>
      </c>
      <c r="IP188" s="40">
        <v>2.365185646340251E-3</v>
      </c>
      <c r="IQ188" s="40">
        <v>2.1828273311257362E-3</v>
      </c>
      <c r="IR188" s="40">
        <v>1.8251941073685884E-3</v>
      </c>
      <c r="IS188" s="40">
        <v>0</v>
      </c>
      <c r="IT188" s="40">
        <v>0</v>
      </c>
      <c r="IU188" s="40">
        <v>0</v>
      </c>
      <c r="IV188" s="40">
        <v>0</v>
      </c>
      <c r="IW188" s="40">
        <v>0</v>
      </c>
      <c r="IX188" s="40">
        <v>0</v>
      </c>
      <c r="IY188" s="40">
        <v>0</v>
      </c>
      <c r="IZ188" s="40">
        <v>0</v>
      </c>
      <c r="JA188" s="40">
        <v>0</v>
      </c>
      <c r="JB188" s="40">
        <v>0</v>
      </c>
      <c r="JC188" s="40">
        <v>0</v>
      </c>
      <c r="JD188" s="40">
        <v>0</v>
      </c>
      <c r="JE188" s="40">
        <v>0</v>
      </c>
      <c r="JF188" s="40">
        <v>0</v>
      </c>
      <c r="JG188" s="40">
        <v>0</v>
      </c>
      <c r="JH188" s="40">
        <v>0</v>
      </c>
      <c r="JI188" s="40">
        <v>0</v>
      </c>
      <c r="JJ188" s="40">
        <v>0</v>
      </c>
      <c r="JK188" s="40">
        <v>0</v>
      </c>
      <c r="JL188" s="40">
        <v>0</v>
      </c>
      <c r="JM188" s="40">
        <v>0</v>
      </c>
      <c r="JN188" s="40">
        <v>0</v>
      </c>
      <c r="JO188" s="40">
        <v>0</v>
      </c>
      <c r="JP188" s="40">
        <v>0</v>
      </c>
      <c r="JQ188" s="40">
        <v>0</v>
      </c>
      <c r="JR188" s="40">
        <v>0</v>
      </c>
      <c r="JS188" s="40">
        <v>0</v>
      </c>
      <c r="JT188" s="40">
        <v>0</v>
      </c>
      <c r="JU188" s="40">
        <v>0</v>
      </c>
      <c r="JV188" s="336" t="s">
        <v>1740</v>
      </c>
      <c r="JW188" s="336" t="s">
        <v>851</v>
      </c>
      <c r="JX188" s="336" t="s">
        <v>851</v>
      </c>
      <c r="JY188" s="336" t="s">
        <v>851</v>
      </c>
      <c r="JZ188" s="336" t="s">
        <v>851</v>
      </c>
      <c r="KA188" s="336" t="s">
        <v>470</v>
      </c>
      <c r="KB188" s="40">
        <v>0.5</v>
      </c>
      <c r="KC188" s="40">
        <v>0.5</v>
      </c>
      <c r="KD188" s="40">
        <v>0.5</v>
      </c>
      <c r="KE188" s="40">
        <v>0.5</v>
      </c>
      <c r="KF188" s="40">
        <v>0.5</v>
      </c>
      <c r="KG188" s="40">
        <v>0.5</v>
      </c>
      <c r="KH188" s="40">
        <v>0.5</v>
      </c>
      <c r="KI188" s="40">
        <v>0.5</v>
      </c>
      <c r="KJ188" s="40">
        <v>0.5</v>
      </c>
      <c r="KK188" s="40">
        <v>0.5</v>
      </c>
      <c r="KL188" s="40">
        <v>0.5</v>
      </c>
      <c r="KM188" s="40">
        <v>0.5</v>
      </c>
      <c r="KN188" s="40">
        <v>0.5</v>
      </c>
      <c r="KO188" s="40">
        <v>0.5</v>
      </c>
      <c r="KP188" s="40">
        <v>0.5</v>
      </c>
      <c r="KQ188" s="40">
        <v>0.5</v>
      </c>
      <c r="KR188" s="40">
        <v>0.5</v>
      </c>
      <c r="KS188" s="40">
        <v>0.5</v>
      </c>
      <c r="KT188" s="40">
        <v>0.5</v>
      </c>
      <c r="KU188" s="40">
        <v>0.5</v>
      </c>
      <c r="KV188" s="40">
        <v>0.5</v>
      </c>
      <c r="KW188" s="40">
        <v>0.5</v>
      </c>
      <c r="KX188" s="40">
        <v>0.5</v>
      </c>
      <c r="KY188" s="40">
        <v>0.5</v>
      </c>
      <c r="KZ188" s="40">
        <v>0.5</v>
      </c>
      <c r="LA188" s="40">
        <v>0.5</v>
      </c>
      <c r="LB188" s="40">
        <v>0.5</v>
      </c>
      <c r="LC188" s="40">
        <v>0.5</v>
      </c>
      <c r="LD188" s="40">
        <v>0.5</v>
      </c>
      <c r="LE188" s="40">
        <v>0.5</v>
      </c>
      <c r="LF188" s="40">
        <v>0.5</v>
      </c>
      <c r="LG188" s="40">
        <v>0.5</v>
      </c>
      <c r="LH188" s="40">
        <v>0.5</v>
      </c>
      <c r="LI188" s="40">
        <v>0.5</v>
      </c>
      <c r="LJ188" s="40">
        <v>0.5</v>
      </c>
      <c r="LK188" s="40">
        <v>0.5</v>
      </c>
      <c r="LL188" s="336" t="s">
        <v>851</v>
      </c>
      <c r="LM188" s="336" t="s">
        <v>851</v>
      </c>
      <c r="LN188" s="336" t="s">
        <v>1737</v>
      </c>
      <c r="LO188" s="40"/>
      <c r="LP188" s="40"/>
      <c r="LQ188" s="40"/>
      <c r="LR188" s="40"/>
      <c r="LS188" s="40"/>
      <c r="LT188" s="40"/>
      <c r="LU188" s="40"/>
      <c r="LV188" s="40"/>
      <c r="LW188" s="40"/>
      <c r="LX188" s="40"/>
      <c r="LY188" s="40"/>
      <c r="LZ188" s="40"/>
      <c r="MA188" s="40"/>
      <c r="MB188" s="40"/>
      <c r="MC188" s="40"/>
      <c r="MD188" s="40"/>
      <c r="ME188" s="40"/>
      <c r="MF188" s="40"/>
      <c r="MG188" s="40"/>
      <c r="MH188" s="40"/>
      <c r="MI188" s="40"/>
      <c r="MJ188" s="40"/>
      <c r="MK188" s="40"/>
      <c r="ML188" s="40"/>
      <c r="MM188" s="40"/>
      <c r="MN188" s="40"/>
      <c r="MO188" s="40"/>
      <c r="MP188" s="40"/>
      <c r="MQ188" s="40"/>
      <c r="MR188" s="40"/>
      <c r="MS188" s="40"/>
      <c r="MT188" s="40"/>
      <c r="MU188" s="40"/>
      <c r="MV188" s="40"/>
      <c r="MW188" s="40"/>
      <c r="MX188" s="40"/>
      <c r="MY188" s="336" t="s">
        <v>851</v>
      </c>
      <c r="MZ188" s="336" t="s">
        <v>1737</v>
      </c>
      <c r="NA188" s="40"/>
      <c r="NB188" s="40"/>
      <c r="NC188" s="40"/>
      <c r="ND188" s="40"/>
      <c r="NE188" s="40"/>
      <c r="NF188" s="40"/>
      <c r="NG188" s="40"/>
      <c r="NH188" s="40"/>
      <c r="NI188" s="40"/>
      <c r="NJ188" s="40"/>
      <c r="NK188" s="40"/>
      <c r="NL188" s="40"/>
      <c r="NM188" s="40"/>
      <c r="NN188" s="40"/>
      <c r="NO188" s="40"/>
      <c r="NP188" s="40"/>
      <c r="NQ188" s="40"/>
      <c r="NR188" s="40"/>
      <c r="NS188" s="40"/>
      <c r="NT188" s="40"/>
      <c r="NU188" s="40"/>
      <c r="NV188" s="40"/>
      <c r="NW188" s="40"/>
      <c r="NX188" s="40"/>
      <c r="NY188" s="40"/>
      <c r="NZ188" s="40"/>
      <c r="OA188" s="40"/>
      <c r="OB188" s="40"/>
      <c r="OC188" s="40"/>
      <c r="OD188" s="40"/>
      <c r="OE188" s="40"/>
      <c r="OF188" s="40"/>
      <c r="OG188" s="40"/>
      <c r="OH188" s="40"/>
      <c r="OI188" s="40"/>
      <c r="OJ188" s="40"/>
      <c r="OK188" s="336" t="s">
        <v>851</v>
      </c>
      <c r="OL188" s="336" t="s">
        <v>851</v>
      </c>
      <c r="OM188" s="336" t="s">
        <v>1737</v>
      </c>
      <c r="ON188" s="40"/>
      <c r="OO188" s="40"/>
      <c r="OP188" s="40"/>
      <c r="OQ188" s="40"/>
      <c r="OR188" s="40"/>
      <c r="OS188" s="40"/>
      <c r="OT188" s="40"/>
      <c r="OU188" s="40"/>
      <c r="OV188" s="40"/>
      <c r="OW188" s="40"/>
      <c r="OX188" s="40"/>
      <c r="OY188" s="40"/>
      <c r="OZ188" s="40"/>
      <c r="PA188" s="40"/>
      <c r="PB188" s="40"/>
      <c r="PC188" s="40"/>
      <c r="PD188" s="40"/>
      <c r="PE188" s="40"/>
      <c r="PF188" s="40"/>
      <c r="PG188" s="40"/>
      <c r="PH188" s="40"/>
      <c r="PI188" s="40"/>
      <c r="PJ188" s="40"/>
      <c r="PK188" s="40"/>
      <c r="PL188" s="40"/>
      <c r="PM188" s="40"/>
      <c r="PN188" s="40"/>
      <c r="PO188" s="40"/>
      <c r="PP188" s="40"/>
      <c r="PQ188" s="40"/>
      <c r="PR188" s="40"/>
      <c r="PS188" s="40"/>
      <c r="PT188" s="40"/>
      <c r="PU188" s="40"/>
      <c r="PV188" s="40"/>
      <c r="PW188" s="40"/>
      <c r="PX188" s="336" t="s">
        <v>851</v>
      </c>
      <c r="PY188" s="336" t="s">
        <v>851</v>
      </c>
      <c r="PZ188" s="40"/>
      <c r="QA188" s="40"/>
      <c r="QB188" s="40"/>
      <c r="QC188" s="40"/>
      <c r="QD188" s="40"/>
      <c r="QE188" s="40"/>
      <c r="QF188" s="40"/>
      <c r="QG188" s="40"/>
      <c r="QH188" s="40"/>
      <c r="QI188" s="40"/>
      <c r="QJ188" s="40"/>
      <c r="QK188" s="40"/>
      <c r="QL188" s="40"/>
      <c r="QM188" s="40"/>
      <c r="QN188" s="40"/>
      <c r="QO188" s="40"/>
      <c r="QP188" s="40"/>
      <c r="QQ188" s="40"/>
      <c r="QR188" s="40"/>
      <c r="QS188" s="336" t="s">
        <v>851</v>
      </c>
      <c r="QT188" s="336" t="s">
        <v>851</v>
      </c>
      <c r="QU188" s="336" t="s">
        <v>851</v>
      </c>
      <c r="QV188" s="336" t="s">
        <v>851</v>
      </c>
      <c r="QW188" s="40"/>
      <c r="QX188" s="336" t="s">
        <v>851</v>
      </c>
      <c r="QY188" s="336" t="s">
        <v>851</v>
      </c>
      <c r="QZ188" s="336" t="s">
        <v>851</v>
      </c>
      <c r="RA188" s="336" t="s">
        <v>851</v>
      </c>
      <c r="RB188" s="336" t="s">
        <v>851</v>
      </c>
      <c r="RC188" s="336" t="s">
        <v>851</v>
      </c>
      <c r="RD188" s="336" t="s">
        <v>851</v>
      </c>
      <c r="RE188" s="336" t="s">
        <v>851</v>
      </c>
      <c r="RF188" s="40"/>
      <c r="RG188" s="40"/>
      <c r="RH188" s="336" t="s">
        <v>1737</v>
      </c>
      <c r="RI188" s="336" t="s">
        <v>851</v>
      </c>
      <c r="RJ188" s="40"/>
      <c r="RK188" s="40"/>
      <c r="RL188" s="336" t="s">
        <v>1737</v>
      </c>
      <c r="RM188" s="336" t="s">
        <v>851</v>
      </c>
      <c r="RN188" s="40"/>
      <c r="RO188" s="40"/>
      <c r="RP188" s="336" t="s">
        <v>1737</v>
      </c>
      <c r="RQ188" s="336" t="s">
        <v>851</v>
      </c>
      <c r="RR188" s="40"/>
      <c r="RS188" s="40"/>
      <c r="RT188" s="336" t="s">
        <v>1737</v>
      </c>
      <c r="RU188" s="336" t="s">
        <v>851</v>
      </c>
      <c r="RV188" s="40"/>
      <c r="RW188" s="40"/>
      <c r="RX188" s="336" t="s">
        <v>1737</v>
      </c>
      <c r="RY188" s="336" t="s">
        <v>851</v>
      </c>
      <c r="RZ188" s="336" t="s">
        <v>470</v>
      </c>
      <c r="SA188" s="40">
        <v>0.20580217242240906</v>
      </c>
      <c r="SB188" s="40">
        <v>0.21130917966365814</v>
      </c>
      <c r="SC188" s="40">
        <v>0.20870833098888397</v>
      </c>
      <c r="SD188" s="40">
        <v>0.21385818719863892</v>
      </c>
      <c r="SE188" s="40">
        <v>0.21668897569179535</v>
      </c>
      <c r="SF188" s="336" t="s">
        <v>851</v>
      </c>
      <c r="SG188" s="336" t="s">
        <v>851</v>
      </c>
      <c r="SH188" s="40">
        <v>0.2009977251291275</v>
      </c>
      <c r="SI188" s="40">
        <v>0.2009977251291275</v>
      </c>
      <c r="SJ188" s="40">
        <v>0.2009977251291275</v>
      </c>
      <c r="SK188" s="40">
        <v>0.2009977251291275</v>
      </c>
      <c r="SL188" s="40">
        <v>0.23477277159690857</v>
      </c>
      <c r="SM188" s="336" t="s">
        <v>840</v>
      </c>
      <c r="SN188" s="336" t="s">
        <v>851</v>
      </c>
      <c r="SO188" s="336" t="s">
        <v>851</v>
      </c>
      <c r="SP188" s="40"/>
      <c r="SQ188" s="40"/>
      <c r="SR188" s="40"/>
      <c r="SS188" s="40"/>
      <c r="ST188" s="40"/>
      <c r="SU188" s="336" t="s">
        <v>1737</v>
      </c>
      <c r="SV188" s="336" t="s">
        <v>851</v>
      </c>
      <c r="SW188" s="336" t="s">
        <v>851</v>
      </c>
      <c r="SX188" s="40">
        <v>1.6919622430577874E-3</v>
      </c>
      <c r="SY188" s="40">
        <v>-8.5059599950909615E-3</v>
      </c>
      <c r="SZ188" s="40">
        <v>-1.4386141672730446E-2</v>
      </c>
      <c r="TA188" s="40">
        <v>1.7441639676690102E-2</v>
      </c>
      <c r="TB188" s="40">
        <v>2.3469440639019012E-2</v>
      </c>
      <c r="TC188" s="336" t="s">
        <v>840</v>
      </c>
      <c r="TD188" s="336" t="s">
        <v>851</v>
      </c>
      <c r="TE188" s="336" t="s">
        <v>851</v>
      </c>
      <c r="TF188" s="336" t="s">
        <v>851</v>
      </c>
      <c r="TG188" s="40"/>
      <c r="TH188" s="40"/>
      <c r="TI188" s="40"/>
      <c r="TJ188" s="40"/>
      <c r="TK188" s="40"/>
      <c r="TL188" s="336" t="s">
        <v>1737</v>
      </c>
      <c r="TM188" s="336" t="s">
        <v>851</v>
      </c>
      <c r="TN188" s="336" t="s">
        <v>851</v>
      </c>
      <c r="TO188" s="336" t="s">
        <v>851</v>
      </c>
      <c r="TP188" s="40">
        <v>-9.3733873218297958E-3</v>
      </c>
      <c r="TQ188" s="40">
        <v>-1.8976537510752678E-2</v>
      </c>
      <c r="TR188" s="40">
        <v>-2.3788787424564362E-2</v>
      </c>
      <c r="TS188" s="40">
        <v>1.1914754286408424E-2</v>
      </c>
      <c r="TT188" s="40">
        <v>2.1104255691170692E-2</v>
      </c>
      <c r="TU188" s="336" t="s">
        <v>840</v>
      </c>
      <c r="TV188" s="336" t="s">
        <v>851</v>
      </c>
      <c r="TW188" s="40"/>
      <c r="TX188" s="336" t="s">
        <v>1737</v>
      </c>
      <c r="TY188" s="336" t="s">
        <v>851</v>
      </c>
      <c r="TZ188" s="40"/>
      <c r="UA188" s="336" t="s">
        <v>1737</v>
      </c>
      <c r="UB188" s="336" t="s">
        <v>851</v>
      </c>
      <c r="UC188" s="40">
        <v>44709.458767083197</v>
      </c>
      <c r="UD188" s="336" t="s">
        <v>840</v>
      </c>
      <c r="UE188" s="336" t="s">
        <v>851</v>
      </c>
      <c r="UF188" s="336" t="s">
        <v>851</v>
      </c>
      <c r="UG188" s="40"/>
      <c r="UH188" s="40"/>
      <c r="UI188" s="40"/>
      <c r="UJ188" s="40"/>
      <c r="UK188" s="40"/>
      <c r="UL188" s="336" t="s">
        <v>1737</v>
      </c>
      <c r="UM188" s="336" t="s">
        <v>851</v>
      </c>
      <c r="UN188" s="336" t="s">
        <v>851</v>
      </c>
      <c r="UO188" s="336" t="s">
        <v>851</v>
      </c>
      <c r="UP188" s="40"/>
      <c r="UQ188" s="40"/>
      <c r="UR188" s="40"/>
      <c r="US188" s="40"/>
      <c r="UT188" s="40">
        <v>0.24538061022758484</v>
      </c>
      <c r="UU188" s="336" t="s">
        <v>470</v>
      </c>
    </row>
    <row r="189" spans="1:567">
      <c r="A189" s="336" t="s">
        <v>517</v>
      </c>
      <c r="B189" s="336" t="s">
        <v>136</v>
      </c>
      <c r="C189" s="336" t="s">
        <v>373</v>
      </c>
      <c r="D189" s="40">
        <v>4.0432315319776535E-2</v>
      </c>
      <c r="E189" s="336" t="s">
        <v>436</v>
      </c>
      <c r="F189" s="40">
        <v>5.4705925285816193E-2</v>
      </c>
      <c r="G189" s="336" t="s">
        <v>1741</v>
      </c>
      <c r="H189" s="40">
        <v>5.5759340524673462E-2</v>
      </c>
      <c r="I189" s="336" t="s">
        <v>1447</v>
      </c>
      <c r="J189" s="40">
        <v>5.853736400604248E-2</v>
      </c>
      <c r="K189" s="336" t="s">
        <v>1803</v>
      </c>
      <c r="L189" s="336" t="s">
        <v>436</v>
      </c>
      <c r="M189" s="40">
        <v>0.31990647315979004</v>
      </c>
      <c r="N189" s="40"/>
      <c r="O189" s="336" t="s">
        <v>1736</v>
      </c>
      <c r="P189" s="40"/>
      <c r="Q189" s="336" t="s">
        <v>1736</v>
      </c>
      <c r="R189" s="40"/>
      <c r="S189" s="336" t="s">
        <v>1736</v>
      </c>
      <c r="T189" s="40">
        <v>0.31990647315979004</v>
      </c>
      <c r="U189" s="336" t="s">
        <v>436</v>
      </c>
      <c r="V189" s="336" t="s">
        <v>851</v>
      </c>
      <c r="W189" s="336" t="s">
        <v>1741</v>
      </c>
      <c r="X189" s="40">
        <v>0.27961787581443787</v>
      </c>
      <c r="Y189" s="40">
        <v>0.2858777642250061</v>
      </c>
      <c r="Z189" s="336" t="s">
        <v>1741</v>
      </c>
      <c r="AA189" s="40">
        <v>0.27961787581443787</v>
      </c>
      <c r="AB189" s="336" t="s">
        <v>1741</v>
      </c>
      <c r="AC189" s="40">
        <v>0.29775291681289673</v>
      </c>
      <c r="AD189" s="336" t="s">
        <v>1741</v>
      </c>
      <c r="AE189" s="40">
        <v>0.30561581254005432</v>
      </c>
      <c r="AF189" s="336" t="s">
        <v>1741</v>
      </c>
      <c r="AG189" s="336" t="s">
        <v>851</v>
      </c>
      <c r="AH189" s="336" t="s">
        <v>1447</v>
      </c>
      <c r="AI189" s="40">
        <v>0.27961727976799011</v>
      </c>
      <c r="AJ189" s="40">
        <v>0.28587716817855835</v>
      </c>
      <c r="AK189" s="336" t="s">
        <v>1447</v>
      </c>
      <c r="AL189" s="40">
        <v>0.27961727976799011</v>
      </c>
      <c r="AM189" s="336" t="s">
        <v>1447</v>
      </c>
      <c r="AN189" s="40">
        <v>0.2977522611618042</v>
      </c>
      <c r="AO189" s="336" t="s">
        <v>1447</v>
      </c>
      <c r="AP189" s="40">
        <v>0.30561524629592896</v>
      </c>
      <c r="AQ189" s="336" t="s">
        <v>1447</v>
      </c>
      <c r="AR189" s="336" t="s">
        <v>851</v>
      </c>
      <c r="AS189" s="336" t="s">
        <v>1803</v>
      </c>
      <c r="AT189" s="40">
        <v>0.28088164329528809</v>
      </c>
      <c r="AU189" s="40">
        <v>0.28715091943740845</v>
      </c>
      <c r="AV189" s="336" t="s">
        <v>1803</v>
      </c>
      <c r="AW189" s="40">
        <v>0.28088164329528809</v>
      </c>
      <c r="AX189" s="336" t="s">
        <v>1803</v>
      </c>
      <c r="AY189" s="40">
        <v>0.29909005761146545</v>
      </c>
      <c r="AZ189" s="336" t="s">
        <v>1803</v>
      </c>
      <c r="BA189" s="40">
        <v>0.30686086416244507</v>
      </c>
      <c r="BB189" s="336" t="s">
        <v>1803</v>
      </c>
      <c r="BC189" s="336" t="s">
        <v>851</v>
      </c>
      <c r="BD189" s="336" t="s">
        <v>436</v>
      </c>
      <c r="BE189" s="40">
        <v>3.0410590171813965</v>
      </c>
      <c r="BF189" s="336" t="s">
        <v>827</v>
      </c>
      <c r="BG189" s="40">
        <v>3.3337888717651367</v>
      </c>
      <c r="BH189" s="336" t="s">
        <v>1447</v>
      </c>
      <c r="BI189" s="40">
        <v>3.6126446723937988</v>
      </c>
      <c r="BJ189" s="336" t="s">
        <v>1803</v>
      </c>
      <c r="BK189" s="40">
        <v>4.3147492408752441</v>
      </c>
      <c r="BL189" s="336" t="s">
        <v>851</v>
      </c>
      <c r="BM189" s="40">
        <v>2.8452720642089844</v>
      </c>
      <c r="BN189" s="336" t="s">
        <v>838</v>
      </c>
      <c r="BO189" s="336" t="s">
        <v>851</v>
      </c>
      <c r="BP189" s="336" t="s">
        <v>436</v>
      </c>
      <c r="BQ189" s="40">
        <v>1.313411071896553E-2</v>
      </c>
      <c r="BR189" s="40">
        <v>1.3558679260313511E-2</v>
      </c>
      <c r="BS189" s="40">
        <v>1.2745611369609833E-2</v>
      </c>
      <c r="BT189" s="40">
        <v>1.3253636658191681E-2</v>
      </c>
      <c r="BU189" s="40">
        <v>1.1126658879220486E-2</v>
      </c>
      <c r="BV189" s="336" t="s">
        <v>851</v>
      </c>
      <c r="BW189" s="336" t="s">
        <v>827</v>
      </c>
      <c r="BX189" s="40">
        <v>1.1180342175066471E-2</v>
      </c>
      <c r="BY189" s="40">
        <v>1.1071058921515942E-2</v>
      </c>
      <c r="BZ189" s="40">
        <v>1.0504872538149357E-2</v>
      </c>
      <c r="CA189" s="40">
        <v>9.8442872986197472E-3</v>
      </c>
      <c r="CB189" s="40">
        <v>7.9842256382107735E-3</v>
      </c>
      <c r="CC189" s="336" t="s">
        <v>851</v>
      </c>
      <c r="CD189" s="336" t="s">
        <v>1447</v>
      </c>
      <c r="CE189" s="40">
        <v>1.0719834826886654E-2</v>
      </c>
      <c r="CF189" s="40">
        <v>1.0285895317792892E-2</v>
      </c>
      <c r="CG189" s="40">
        <v>9.5639079809188843E-3</v>
      </c>
      <c r="CH189" s="40">
        <v>8.1011513248085976E-3</v>
      </c>
      <c r="CI189" s="40">
        <v>8.3351526409387589E-3</v>
      </c>
      <c r="CJ189" s="336" t="s">
        <v>851</v>
      </c>
      <c r="CK189" s="336" t="s">
        <v>1803</v>
      </c>
      <c r="CL189" s="40">
        <v>1.0387517511844635E-2</v>
      </c>
      <c r="CM189" s="40">
        <v>9.7822127863764763E-3</v>
      </c>
      <c r="CN189" s="40">
        <v>9.0905902907252312E-3</v>
      </c>
      <c r="CO189" s="40">
        <v>8.3368932828307152E-3</v>
      </c>
      <c r="CP189" s="40">
        <v>8.577762171626091E-3</v>
      </c>
      <c r="CQ189" s="336" t="s">
        <v>851</v>
      </c>
      <c r="CR189" s="40">
        <v>5.9511933326721191</v>
      </c>
      <c r="CS189" s="40">
        <v>6.5209054946899414</v>
      </c>
      <c r="CT189" s="40">
        <v>7.125035285949707</v>
      </c>
      <c r="CU189" s="40">
        <v>7.6777806282043457</v>
      </c>
      <c r="CV189" s="40">
        <v>8.2452545166015625</v>
      </c>
      <c r="CW189" s="336" t="s">
        <v>1741</v>
      </c>
      <c r="CX189" s="336" t="s">
        <v>851</v>
      </c>
      <c r="CY189" s="40">
        <v>6.2864527702331543</v>
      </c>
      <c r="CZ189" s="40">
        <v>6.8815836906433105</v>
      </c>
      <c r="DA189" s="40">
        <v>7.4622707366943359</v>
      </c>
      <c r="DB189" s="40">
        <v>8.0120983123779297</v>
      </c>
      <c r="DC189" s="40">
        <v>8.6077709197998047</v>
      </c>
      <c r="DD189" s="336" t="s">
        <v>1447</v>
      </c>
      <c r="DE189" s="336" t="s">
        <v>851</v>
      </c>
      <c r="DF189" s="40">
        <v>8.8582620620727539</v>
      </c>
      <c r="DG189" s="336" t="s">
        <v>1803</v>
      </c>
      <c r="DH189" s="336" t="s">
        <v>851</v>
      </c>
      <c r="DI189" s="336" t="s">
        <v>851</v>
      </c>
      <c r="DJ189" s="336">
        <v>10.199999999999999</v>
      </c>
      <c r="DK189" s="336" t="s">
        <v>1738</v>
      </c>
      <c r="DL189" s="336" t="s">
        <v>851</v>
      </c>
      <c r="DM189" s="336" t="s">
        <v>851</v>
      </c>
      <c r="DN189" s="336" t="s">
        <v>436</v>
      </c>
      <c r="DO189" s="40">
        <v>-1.3693642802536488E-2</v>
      </c>
      <c r="DP189" s="40">
        <v>-1.6684070229530334E-2</v>
      </c>
      <c r="DQ189" s="40">
        <v>-2.5754043832421303E-2</v>
      </c>
      <c r="DR189" s="40">
        <v>-3.1966645270586014E-2</v>
      </c>
      <c r="DS189" s="40">
        <v>-7.5316824950277805E-3</v>
      </c>
      <c r="DT189" s="336" t="s">
        <v>851</v>
      </c>
      <c r="DU189" s="336" t="s">
        <v>827</v>
      </c>
      <c r="DV189" s="40">
        <v>-1.4701231382787228E-2</v>
      </c>
      <c r="DW189" s="40">
        <v>-1.4298980124294758E-2</v>
      </c>
      <c r="DX189" s="40">
        <v>-2.2848110646009445E-2</v>
      </c>
      <c r="DY189" s="40">
        <v>-1.2856876477599144E-2</v>
      </c>
      <c r="DZ189" s="40">
        <v>-2.0737532526254654E-2</v>
      </c>
      <c r="EA189" s="336" t="s">
        <v>851</v>
      </c>
      <c r="EB189" s="336" t="s">
        <v>1447</v>
      </c>
      <c r="EC189" s="40">
        <v>-2.6518695056438446E-2</v>
      </c>
      <c r="ED189" s="40">
        <v>-1.507269311696291E-2</v>
      </c>
      <c r="EE189" s="40">
        <v>-7.0391390472650528E-3</v>
      </c>
      <c r="EF189" s="40">
        <v>1.7404794692993164E-2</v>
      </c>
      <c r="EG189" s="40">
        <v>7.187266368418932E-3</v>
      </c>
      <c r="EH189" s="336" t="s">
        <v>851</v>
      </c>
      <c r="EI189" s="336" t="s">
        <v>1803</v>
      </c>
      <c r="EJ189" s="40">
        <v>-2.7011815458536148E-2</v>
      </c>
      <c r="EK189" s="40">
        <v>-3.550555557012558E-2</v>
      </c>
      <c r="EL189" s="40">
        <v>-2.8652343899011612E-2</v>
      </c>
      <c r="EM189" s="40">
        <v>-3.1731311231851578E-2</v>
      </c>
      <c r="EN189" s="40">
        <v>-3.2230954617261887E-2</v>
      </c>
      <c r="EO189" s="336" t="s">
        <v>851</v>
      </c>
      <c r="EP189" s="336" t="s">
        <v>851</v>
      </c>
      <c r="EQ189" s="336" t="s">
        <v>851</v>
      </c>
      <c r="ER189" s="40">
        <v>0.57950000000000002</v>
      </c>
      <c r="ES189" s="336" t="s">
        <v>1739</v>
      </c>
      <c r="ET189" s="336" t="s">
        <v>851</v>
      </c>
      <c r="EU189" s="336" t="s">
        <v>851</v>
      </c>
      <c r="EV189" s="40">
        <v>0.80709999999999993</v>
      </c>
      <c r="EW189" s="336" t="s">
        <v>1739</v>
      </c>
      <c r="EX189" s="336" t="s">
        <v>851</v>
      </c>
      <c r="EY189" s="336" t="s">
        <v>851</v>
      </c>
      <c r="EZ189" s="40">
        <v>0.23309999999999997</v>
      </c>
      <c r="FA189" s="336" t="s">
        <v>1739</v>
      </c>
      <c r="FB189" s="336" t="s">
        <v>851</v>
      </c>
      <c r="FC189" s="40">
        <v>0.11899279803037643</v>
      </c>
      <c r="FD189" s="40">
        <v>0.11077310889959335</v>
      </c>
      <c r="FE189" s="40">
        <v>7.4446119368076324E-2</v>
      </c>
      <c r="FF189" s="40">
        <v>1.8443688750267029E-2</v>
      </c>
      <c r="FG189" s="40">
        <v>-2.2556211799383163E-2</v>
      </c>
      <c r="FH189" s="336" t="s">
        <v>838</v>
      </c>
      <c r="FI189" s="336" t="s">
        <v>851</v>
      </c>
      <c r="FJ189" s="40">
        <v>0.12402305752038956</v>
      </c>
      <c r="FK189" s="40">
        <v>0.13072316348552704</v>
      </c>
      <c r="FL189" s="40">
        <v>8.9660875499248505E-2</v>
      </c>
      <c r="FM189" s="40">
        <v>6.2494841404259205E-3</v>
      </c>
      <c r="FN189" s="40">
        <v>4.8211187124252319E-2</v>
      </c>
      <c r="FO189" s="336" t="s">
        <v>840</v>
      </c>
      <c r="FP189" s="336" t="s">
        <v>851</v>
      </c>
      <c r="FQ189" s="40"/>
      <c r="FR189" s="336" t="s">
        <v>1737</v>
      </c>
      <c r="FS189" s="336" t="s">
        <v>851</v>
      </c>
      <c r="FT189" s="336" t="s">
        <v>851</v>
      </c>
      <c r="FU189" s="40">
        <v>2.2175053134560585E-2</v>
      </c>
      <c r="FV189" s="40">
        <v>3.0704595148563385E-2</v>
      </c>
      <c r="FW189" s="40">
        <v>1.5586966648697853E-2</v>
      </c>
      <c r="FX189" s="40">
        <v>7.4425130151212215E-3</v>
      </c>
      <c r="FY189" s="40">
        <v>5.753801204264164E-3</v>
      </c>
      <c r="FZ189" s="336" t="s">
        <v>840</v>
      </c>
      <c r="GA189" s="336" t="s">
        <v>851</v>
      </c>
      <c r="GB189" s="336" t="s">
        <v>851</v>
      </c>
      <c r="GC189" s="336" t="s">
        <v>851</v>
      </c>
      <c r="GD189" s="336" t="s">
        <v>851</v>
      </c>
      <c r="GE189" s="336" t="s">
        <v>851</v>
      </c>
      <c r="GF189" s="336" t="s">
        <v>851</v>
      </c>
      <c r="GG189" s="336" t="s">
        <v>851</v>
      </c>
      <c r="GH189" s="336" t="s">
        <v>851</v>
      </c>
      <c r="GI189" s="336" t="s">
        <v>851</v>
      </c>
      <c r="GJ189" s="336" t="s">
        <v>851</v>
      </c>
      <c r="GK189" s="40">
        <v>20663840</v>
      </c>
      <c r="GL189" s="40">
        <v>21202646</v>
      </c>
      <c r="GM189" s="40">
        <v>21805322</v>
      </c>
      <c r="GN189" s="40">
        <v>22456645</v>
      </c>
      <c r="GO189" s="40">
        <v>23132686</v>
      </c>
      <c r="GP189" s="40">
        <v>23816175</v>
      </c>
      <c r="GQ189" s="40">
        <v>24498313</v>
      </c>
      <c r="GR189" s="40">
        <v>25184589</v>
      </c>
      <c r="GS189" s="40">
        <v>25888535</v>
      </c>
      <c r="GT189" s="40">
        <v>26630303</v>
      </c>
      <c r="GU189" s="40">
        <v>27421468</v>
      </c>
      <c r="GV189" s="40">
        <v>28267591</v>
      </c>
      <c r="GW189" s="40">
        <v>29154906</v>
      </c>
      <c r="GX189" s="40">
        <v>30052058</v>
      </c>
      <c r="GY189" s="40">
        <v>30916603</v>
      </c>
      <c r="GZ189" s="40">
        <v>31717676</v>
      </c>
      <c r="HA189" s="40">
        <v>32443443</v>
      </c>
      <c r="HB189" s="40">
        <v>33101183</v>
      </c>
      <c r="HC189" s="40">
        <v>33702757</v>
      </c>
      <c r="HD189" s="40">
        <v>34268529</v>
      </c>
      <c r="HE189" s="40">
        <v>34813867</v>
      </c>
      <c r="HF189" s="40">
        <v>35341000</v>
      </c>
      <c r="HG189" s="40">
        <v>35845000</v>
      </c>
      <c r="HH189" s="40">
        <v>36329000</v>
      </c>
      <c r="HI189" s="40">
        <v>36797000</v>
      </c>
      <c r="HJ189" s="40">
        <v>37249000</v>
      </c>
      <c r="HK189" s="40">
        <v>37688000</v>
      </c>
      <c r="HL189" s="40">
        <v>38115000</v>
      </c>
      <c r="HM189" s="40">
        <v>38531000</v>
      </c>
      <c r="HN189" s="40">
        <v>38933000</v>
      </c>
      <c r="HO189" s="40">
        <v>39322000</v>
      </c>
      <c r="HP189" s="40">
        <v>39699000</v>
      </c>
      <c r="HQ189" s="40">
        <v>40063000</v>
      </c>
      <c r="HR189" s="40">
        <v>40415000</v>
      </c>
      <c r="HS189" s="40">
        <v>40752000</v>
      </c>
      <c r="HT189" s="40">
        <v>41073000</v>
      </c>
      <c r="HU189" s="40">
        <v>41379000</v>
      </c>
      <c r="HV189" s="40">
        <v>41669000</v>
      </c>
      <c r="HW189" s="40">
        <v>41946000</v>
      </c>
      <c r="HX189" s="40">
        <v>42214000</v>
      </c>
      <c r="HY189" s="40">
        <v>42473000</v>
      </c>
      <c r="HZ189" s="40">
        <v>42725000</v>
      </c>
      <c r="IA189" s="40">
        <v>42970000</v>
      </c>
      <c r="IB189" s="40">
        <v>43206000</v>
      </c>
      <c r="IC189" s="40">
        <v>43432000</v>
      </c>
      <c r="ID189" s="40">
        <v>43649000</v>
      </c>
      <c r="IE189" s="40">
        <v>43855000</v>
      </c>
      <c r="IF189" s="40">
        <v>44050000</v>
      </c>
      <c r="IG189" s="40">
        <v>44234000</v>
      </c>
      <c r="IH189" s="40">
        <v>44405000</v>
      </c>
      <c r="II189" s="40">
        <v>44562000</v>
      </c>
      <c r="IJ189" s="336" t="s">
        <v>851</v>
      </c>
      <c r="IK189" s="336" t="s">
        <v>851</v>
      </c>
      <c r="IL189" s="336" t="s">
        <v>851</v>
      </c>
      <c r="IM189" s="40">
        <v>2.262423001229763E-2</v>
      </c>
      <c r="IN189" s="40">
        <v>2.0070664584636688E-2</v>
      </c>
      <c r="IO189" s="40">
        <v>1.8010621890425682E-2</v>
      </c>
      <c r="IP189" s="40">
        <v>1.6647767275571823E-2</v>
      </c>
      <c r="IQ189" s="40">
        <v>1.5788372606039047E-2</v>
      </c>
      <c r="IR189" s="40">
        <v>1.5027978457510471E-2</v>
      </c>
      <c r="IS189" s="40">
        <v>1.4160323888063431E-2</v>
      </c>
      <c r="IT189" s="40">
        <v>1.34122334420681E-2</v>
      </c>
      <c r="IU189" s="40">
        <v>1.2799999676644802E-2</v>
      </c>
      <c r="IV189" s="40">
        <v>1.2208778411149979E-2</v>
      </c>
      <c r="IW189" s="40">
        <v>1.1716642417013645E-2</v>
      </c>
      <c r="IX189" s="40">
        <v>1.1266164481639862E-2</v>
      </c>
      <c r="IY189" s="40">
        <v>1.0855206288397312E-2</v>
      </c>
      <c r="IZ189" s="40">
        <v>1.0379107668995857E-2</v>
      </c>
      <c r="JA189" s="40">
        <v>9.9419383332133293E-3</v>
      </c>
      <c r="JB189" s="40">
        <v>9.5418393611907959E-3</v>
      </c>
      <c r="JC189" s="40">
        <v>9.1272164136171341E-3</v>
      </c>
      <c r="JD189" s="40">
        <v>8.7477881461381912E-3</v>
      </c>
      <c r="JE189" s="40">
        <v>8.3039151504635811E-3</v>
      </c>
      <c r="JF189" s="40">
        <v>7.8460527583956718E-3</v>
      </c>
      <c r="JG189" s="40">
        <v>7.4225342832505703E-3</v>
      </c>
      <c r="JH189" s="40">
        <v>6.9839414209127426E-3</v>
      </c>
      <c r="JI189" s="40">
        <v>6.6256294958293438E-3</v>
      </c>
      <c r="JJ189" s="40">
        <v>6.3688429072499275E-3</v>
      </c>
      <c r="JK189" s="40">
        <v>6.1166603118181229E-3</v>
      </c>
      <c r="JL189" s="40">
        <v>5.9156492352485657E-3</v>
      </c>
      <c r="JM189" s="40">
        <v>5.7179685682058334E-3</v>
      </c>
      <c r="JN189" s="40">
        <v>5.4771765135228634E-3</v>
      </c>
      <c r="JO189" s="40">
        <v>5.2171219140291214E-3</v>
      </c>
      <c r="JP189" s="40">
        <v>4.9838759005069733E-3</v>
      </c>
      <c r="JQ189" s="40">
        <v>4.7083650715649128E-3</v>
      </c>
      <c r="JR189" s="40">
        <v>4.4366149231791496E-3</v>
      </c>
      <c r="JS189" s="40">
        <v>4.168371669948101E-3</v>
      </c>
      <c r="JT189" s="40">
        <v>3.8583516143262386E-3</v>
      </c>
      <c r="JU189" s="40">
        <v>3.529402194544673E-3</v>
      </c>
      <c r="JV189" s="336" t="s">
        <v>1740</v>
      </c>
      <c r="JW189" s="336" t="s">
        <v>851</v>
      </c>
      <c r="JX189" s="336" t="s">
        <v>851</v>
      </c>
      <c r="JY189" s="336" t="s">
        <v>851</v>
      </c>
      <c r="JZ189" s="336" t="s">
        <v>851</v>
      </c>
      <c r="KA189" s="336" t="s">
        <v>1740</v>
      </c>
      <c r="KB189" s="40">
        <v>0.56879744278868405</v>
      </c>
      <c r="KC189" s="40">
        <v>0.57088053200765398</v>
      </c>
      <c r="KD189" s="40">
        <v>0.57324597734165605</v>
      </c>
      <c r="KE189" s="40">
        <v>0.57554152023824001</v>
      </c>
      <c r="KF189" s="40">
        <v>0.57730905227942497</v>
      </c>
      <c r="KG189" s="40">
        <v>0.57825544056912692</v>
      </c>
      <c r="KH189" s="40">
        <v>0.57828779751832693</v>
      </c>
      <c r="KI189" s="40">
        <v>0.57756491137250099</v>
      </c>
      <c r="KJ189" s="40">
        <v>0.57635714655740999</v>
      </c>
      <c r="KK189" s="40">
        <v>0.57503825135780406</v>
      </c>
      <c r="KL189" s="40">
        <v>0.57387158747842404</v>
      </c>
      <c r="KM189" s="40">
        <v>0.57291453292257899</v>
      </c>
      <c r="KN189" s="40">
        <v>0.57209218162387698</v>
      </c>
      <c r="KO189" s="40">
        <v>0.57136950157579702</v>
      </c>
      <c r="KP189" s="40">
        <v>0.57067462066691799</v>
      </c>
      <c r="KQ189" s="40">
        <v>0.56995545737669306</v>
      </c>
      <c r="KR189" s="40">
        <v>0.56922299687588196</v>
      </c>
      <c r="KS189" s="40">
        <v>0.56850058665634395</v>
      </c>
      <c r="KT189" s="40">
        <v>0.56776359365273199</v>
      </c>
      <c r="KU189" s="40">
        <v>0.56698012367491202</v>
      </c>
      <c r="KV189" s="40">
        <v>0.56612892010629901</v>
      </c>
      <c r="KW189" s="40">
        <v>0.56520135806991101</v>
      </c>
      <c r="KX189" s="40">
        <v>0.56420665681985005</v>
      </c>
      <c r="KY189" s="40">
        <v>0.56316299562433003</v>
      </c>
      <c r="KZ189" s="40">
        <v>0.56209716154794998</v>
      </c>
      <c r="LA189" s="40">
        <v>0.56102935347512006</v>
      </c>
      <c r="LB189" s="40">
        <v>0.55996597235771295</v>
      </c>
      <c r="LC189" s="40">
        <v>0.55890317506706699</v>
      </c>
      <c r="LD189" s="40">
        <v>0.55784032238805603</v>
      </c>
      <c r="LE189" s="40">
        <v>0.55677318461150305</v>
      </c>
      <c r="LF189" s="40">
        <v>0.55570002422974396</v>
      </c>
      <c r="LG189" s="40">
        <v>0.55462280778722894</v>
      </c>
      <c r="LH189" s="40">
        <v>0.55354692568506603</v>
      </c>
      <c r="LI189" s="40">
        <v>0.55247631170998102</v>
      </c>
      <c r="LJ189" s="40">
        <v>0.55141547791080903</v>
      </c>
      <c r="LK189" s="40">
        <v>0.55036851177326707</v>
      </c>
      <c r="LL189" s="336" t="s">
        <v>851</v>
      </c>
      <c r="LM189" s="336" t="s">
        <v>851</v>
      </c>
      <c r="LN189" s="336" t="s">
        <v>1740</v>
      </c>
      <c r="LO189" s="40">
        <v>0.71156442165374756</v>
      </c>
      <c r="LP189" s="40">
        <v>0.71368992328643799</v>
      </c>
      <c r="LQ189" s="40">
        <v>0.71533405780792236</v>
      </c>
      <c r="LR189" s="40">
        <v>0.7164306640625</v>
      </c>
      <c r="LS189" s="40">
        <v>0.71721130609512329</v>
      </c>
      <c r="LT189" s="40">
        <v>0.71805310249328613</v>
      </c>
      <c r="LU189" s="40">
        <v>0.71806114912033081</v>
      </c>
      <c r="LV189" s="40">
        <v>0.71845448017120361</v>
      </c>
      <c r="LW189" s="40">
        <v>0.71923255920410156</v>
      </c>
      <c r="LX189" s="40">
        <v>0.72022175788879395</v>
      </c>
      <c r="LY189" s="40">
        <v>0.72138851881027222</v>
      </c>
      <c r="LZ189" s="40">
        <v>0.72253769636154175</v>
      </c>
      <c r="MA189" s="40">
        <v>0.72399318218231201</v>
      </c>
      <c r="MB189" s="40">
        <v>0.72549372911453247</v>
      </c>
      <c r="MC189" s="40">
        <v>0.72688978910446167</v>
      </c>
      <c r="MD189" s="40">
        <v>0.72798943519592285</v>
      </c>
      <c r="ME189" s="40">
        <v>0.72875893115997314</v>
      </c>
      <c r="MF189" s="40">
        <v>0.72932630777359009</v>
      </c>
      <c r="MG189" s="40">
        <v>0.72943216562271118</v>
      </c>
      <c r="MH189" s="40">
        <v>0.72897034883499146</v>
      </c>
      <c r="MI189" s="40">
        <v>0.727874755859375</v>
      </c>
      <c r="MJ189" s="40">
        <v>0.7260204553604126</v>
      </c>
      <c r="MK189" s="40">
        <v>0.72370344400405884</v>
      </c>
      <c r="ML189" s="40">
        <v>0.72080773115158081</v>
      </c>
      <c r="MM189" s="40">
        <v>0.71720284223556519</v>
      </c>
      <c r="MN189" s="40">
        <v>0.71299415826797485</v>
      </c>
      <c r="MO189" s="40">
        <v>0.70832067728042603</v>
      </c>
      <c r="MP189" s="40">
        <v>0.70314174890518188</v>
      </c>
      <c r="MQ189" s="40">
        <v>0.69765770435333252</v>
      </c>
      <c r="MR189" s="40">
        <v>0.69218546152114868</v>
      </c>
      <c r="MS189" s="40">
        <v>0.68688857555389404</v>
      </c>
      <c r="MT189" s="40">
        <v>0.68206590414047241</v>
      </c>
      <c r="MU189" s="40">
        <v>0.67757093906402588</v>
      </c>
      <c r="MV189" s="40">
        <v>0.6732603907585144</v>
      </c>
      <c r="MW189" s="40">
        <v>0.6689336895942688</v>
      </c>
      <c r="MX189" s="40">
        <v>0.6645348072052002</v>
      </c>
      <c r="MY189" s="336" t="s">
        <v>851</v>
      </c>
      <c r="MZ189" s="336" t="s">
        <v>1740</v>
      </c>
      <c r="NA189" s="40">
        <v>0.69014096260070801</v>
      </c>
      <c r="NB189" s="40">
        <v>0.69175475835800171</v>
      </c>
      <c r="NC189" s="40">
        <v>0.6931418776512146</v>
      </c>
      <c r="ND189" s="40">
        <v>0.69404029846191406</v>
      </c>
      <c r="NE189" s="40">
        <v>0.69441789388656616</v>
      </c>
      <c r="NF189" s="40">
        <v>0.69452977180480957</v>
      </c>
      <c r="NG189" s="40">
        <v>0.69290626049041748</v>
      </c>
      <c r="NH189" s="40">
        <v>0.6913377046585083</v>
      </c>
      <c r="NI189" s="40">
        <v>0.68988960981369019</v>
      </c>
      <c r="NJ189" s="40">
        <v>0.68872463703155518</v>
      </c>
      <c r="NK189" s="40">
        <v>0.68785738945007324</v>
      </c>
      <c r="NL189" s="40">
        <v>0.68727445602416992</v>
      </c>
      <c r="NM189" s="40">
        <v>0.68710482120513916</v>
      </c>
      <c r="NN189" s="40">
        <v>0.6869274377822876</v>
      </c>
      <c r="NO189" s="40">
        <v>0.68633294105529785</v>
      </c>
      <c r="NP189" s="40">
        <v>0.68511265516281128</v>
      </c>
      <c r="NQ189" s="40">
        <v>0.68341773748397827</v>
      </c>
      <c r="NR189" s="40">
        <v>0.68130195140838623</v>
      </c>
      <c r="NS189" s="40">
        <v>0.67858469486236572</v>
      </c>
      <c r="NT189" s="40">
        <v>0.67532879114151001</v>
      </c>
      <c r="NU189" s="40">
        <v>0.67151170969009399</v>
      </c>
      <c r="NV189" s="40">
        <v>0.66707748174667358</v>
      </c>
      <c r="NW189" s="40">
        <v>0.66221892833709717</v>
      </c>
      <c r="NX189" s="40">
        <v>0.65708291530609131</v>
      </c>
      <c r="NY189" s="40">
        <v>0.65189272165298462</v>
      </c>
      <c r="NZ189" s="40">
        <v>0.64690506458282471</v>
      </c>
      <c r="OA189" s="40">
        <v>0.64220011234283447</v>
      </c>
      <c r="OB189" s="40">
        <v>0.63772398233413696</v>
      </c>
      <c r="OC189" s="40">
        <v>0.63331478834152222</v>
      </c>
      <c r="OD189" s="40">
        <v>0.62872993946075439</v>
      </c>
      <c r="OE189" s="40">
        <v>0.62390893697738647</v>
      </c>
      <c r="OF189" s="40">
        <v>0.61924523115158081</v>
      </c>
      <c r="OG189" s="40">
        <v>0.61452895402908325</v>
      </c>
      <c r="OH189" s="40">
        <v>0.60973459482192993</v>
      </c>
      <c r="OI189" s="40">
        <v>0.60488682985305786</v>
      </c>
      <c r="OJ189" s="40">
        <v>0.60010772943496704</v>
      </c>
      <c r="OK189" s="336" t="s">
        <v>851</v>
      </c>
      <c r="OL189" s="336" t="s">
        <v>851</v>
      </c>
      <c r="OM189" s="336" t="s">
        <v>1740</v>
      </c>
      <c r="ON189" s="40">
        <v>0.6388428807258606</v>
      </c>
      <c r="OO189" s="40">
        <v>0.64268887042999268</v>
      </c>
      <c r="OP189" s="40">
        <v>0.64627069234848022</v>
      </c>
      <c r="OQ189" s="40">
        <v>0.64934569597244263</v>
      </c>
      <c r="OR189" s="40">
        <v>0.65197688341140747</v>
      </c>
      <c r="OS189" s="40">
        <v>0.65432041883468628</v>
      </c>
      <c r="OT189" s="40">
        <v>0.6531224250793457</v>
      </c>
      <c r="OU189" s="40">
        <v>0.65208536386489868</v>
      </c>
      <c r="OV189" s="40">
        <v>0.65132540464401245</v>
      </c>
      <c r="OW189" s="40">
        <v>0.65092265605926514</v>
      </c>
      <c r="OX189" s="40">
        <v>0.65088993310928345</v>
      </c>
      <c r="OY189" s="40">
        <v>0.65033960342407227</v>
      </c>
      <c r="OZ189" s="40">
        <v>0.65045255422592163</v>
      </c>
      <c r="PA189" s="40">
        <v>0.65100830793380737</v>
      </c>
      <c r="PB189" s="40">
        <v>0.65196621417999268</v>
      </c>
      <c r="PC189" s="40">
        <v>0.65309494733810425</v>
      </c>
      <c r="PD189" s="40">
        <v>0.6536184549331665</v>
      </c>
      <c r="PE189" s="40">
        <v>0.65454411506652832</v>
      </c>
      <c r="PF189" s="40">
        <v>0.65549921989440918</v>
      </c>
      <c r="PG189" s="40">
        <v>0.65618866682052612</v>
      </c>
      <c r="PH189" s="40">
        <v>0.65644097328186035</v>
      </c>
      <c r="PI189" s="40">
        <v>0.65545326471328735</v>
      </c>
      <c r="PJ189" s="40">
        <v>0.65417939424514771</v>
      </c>
      <c r="PK189" s="40">
        <v>0.65248173475265503</v>
      </c>
      <c r="PL189" s="40">
        <v>0.65030556917190552</v>
      </c>
      <c r="PM189" s="40">
        <v>0.64763498306274414</v>
      </c>
      <c r="PN189" s="40">
        <v>0.64425981044769287</v>
      </c>
      <c r="PO189" s="40">
        <v>0.64044684171676636</v>
      </c>
      <c r="PP189" s="40">
        <v>0.63632363080978394</v>
      </c>
      <c r="PQ189" s="40">
        <v>0.63222968578338623</v>
      </c>
      <c r="PR189" s="40">
        <v>0.6282159686088562</v>
      </c>
      <c r="PS189" s="40">
        <v>0.62437576055526733</v>
      </c>
      <c r="PT189" s="40">
        <v>0.62083995342254639</v>
      </c>
      <c r="PU189" s="40">
        <v>0.61744362115859985</v>
      </c>
      <c r="PV189" s="40">
        <v>0.61396241188049316</v>
      </c>
      <c r="PW189" s="40">
        <v>0.61027330160140991</v>
      </c>
      <c r="PX189" s="336" t="s">
        <v>851</v>
      </c>
      <c r="PY189" s="336" t="s">
        <v>851</v>
      </c>
      <c r="PZ189" s="40">
        <v>0.50819999999999999</v>
      </c>
      <c r="QA189" s="40">
        <v>0.50859999999999994</v>
      </c>
      <c r="QB189" s="40">
        <v>0.51249999999999996</v>
      </c>
      <c r="QC189" s="40">
        <v>0.51700000000000002</v>
      </c>
      <c r="QD189" s="40">
        <v>0.52139999999999997</v>
      </c>
      <c r="QE189" s="40">
        <v>0.52229999999999999</v>
      </c>
      <c r="QF189" s="40">
        <v>0.52129999999999999</v>
      </c>
      <c r="QG189" s="40">
        <v>0.52079999999999993</v>
      </c>
      <c r="QH189" s="40">
        <v>0.51929999999999998</v>
      </c>
      <c r="QI189" s="40">
        <v>0.52880000000000005</v>
      </c>
      <c r="QJ189" s="40">
        <v>0.53990000000000005</v>
      </c>
      <c r="QK189" s="40">
        <v>0.55200000000000005</v>
      </c>
      <c r="QL189" s="40">
        <v>0.56210000000000004</v>
      </c>
      <c r="QM189" s="40">
        <v>0.56850000000000001</v>
      </c>
      <c r="QN189" s="40">
        <v>0.57740000000000002</v>
      </c>
      <c r="QO189" s="40">
        <v>0.58140000000000003</v>
      </c>
      <c r="QP189" s="40">
        <v>0.57850000000000001</v>
      </c>
      <c r="QQ189" s="40">
        <v>0.57499999999999996</v>
      </c>
      <c r="QR189" s="40">
        <v>0.57950000000000002</v>
      </c>
      <c r="QS189" s="336" t="s">
        <v>851</v>
      </c>
      <c r="QT189" s="336" t="s">
        <v>851</v>
      </c>
      <c r="QU189" s="336" t="s">
        <v>851</v>
      </c>
      <c r="QV189" s="336" t="s">
        <v>851</v>
      </c>
      <c r="QW189" s="40">
        <v>7.795622106641531E-3</v>
      </c>
      <c r="QX189" s="336" t="s">
        <v>851</v>
      </c>
      <c r="QY189" s="336" t="s">
        <v>851</v>
      </c>
      <c r="QZ189" s="336" t="s">
        <v>851</v>
      </c>
      <c r="RA189" s="336" t="s">
        <v>851</v>
      </c>
      <c r="RB189" s="336" t="s">
        <v>851</v>
      </c>
      <c r="RC189" s="336" t="s">
        <v>851</v>
      </c>
      <c r="RD189" s="336" t="s">
        <v>851</v>
      </c>
      <c r="RE189" s="336" t="s">
        <v>851</v>
      </c>
      <c r="RF189" s="40"/>
      <c r="RG189" s="40"/>
      <c r="RH189" s="336" t="s">
        <v>1737</v>
      </c>
      <c r="RI189" s="336" t="s">
        <v>851</v>
      </c>
      <c r="RJ189" s="40"/>
      <c r="RK189" s="40"/>
      <c r="RL189" s="336" t="s">
        <v>1737</v>
      </c>
      <c r="RM189" s="336" t="s">
        <v>851</v>
      </c>
      <c r="RN189" s="40"/>
      <c r="RO189" s="40"/>
      <c r="RP189" s="336" t="s">
        <v>1737</v>
      </c>
      <c r="RQ189" s="336" t="s">
        <v>851</v>
      </c>
      <c r="RR189" s="40"/>
      <c r="RS189" s="40"/>
      <c r="RT189" s="336" t="s">
        <v>1737</v>
      </c>
      <c r="RU189" s="336" t="s">
        <v>851</v>
      </c>
      <c r="RV189" s="40"/>
      <c r="RW189" s="40"/>
      <c r="RX189" s="336" t="s">
        <v>1737</v>
      </c>
      <c r="RY189" s="336" t="s">
        <v>851</v>
      </c>
      <c r="RZ189" s="336" t="s">
        <v>838</v>
      </c>
      <c r="SA189" s="40">
        <v>0.21163809299468994</v>
      </c>
      <c r="SB189" s="40">
        <v>0.23819291591644287</v>
      </c>
      <c r="SC189" s="40">
        <v>0.2441154420375824</v>
      </c>
      <c r="SD189" s="40">
        <v>0.22424134612083435</v>
      </c>
      <c r="SE189" s="40">
        <v>0.20694078505039215</v>
      </c>
      <c r="SF189" s="336" t="s">
        <v>851</v>
      </c>
      <c r="SG189" s="336" t="s">
        <v>851</v>
      </c>
      <c r="SH189" s="40">
        <v>0.22237251698970795</v>
      </c>
      <c r="SI189" s="40">
        <v>0.23577536642551422</v>
      </c>
      <c r="SJ189" s="40">
        <v>0.24168670177459717</v>
      </c>
      <c r="SK189" s="40">
        <v>0.24707387387752533</v>
      </c>
      <c r="SL189" s="40">
        <v>0.22095246613025665</v>
      </c>
      <c r="SM189" s="336" t="s">
        <v>840</v>
      </c>
      <c r="SN189" s="336" t="s">
        <v>851</v>
      </c>
      <c r="SO189" s="336" t="s">
        <v>851</v>
      </c>
      <c r="SP189" s="40">
        <v>2.8849434107542038E-2</v>
      </c>
      <c r="SQ189" s="40">
        <v>2.536080963909626E-2</v>
      </c>
      <c r="SR189" s="40">
        <v>2.4562571197748184E-2</v>
      </c>
      <c r="SS189" s="40">
        <v>-1.0216955561190844E-3</v>
      </c>
      <c r="ST189" s="40">
        <v>-4.1523393243551254E-2</v>
      </c>
      <c r="SU189" s="336" t="s">
        <v>838</v>
      </c>
      <c r="SV189" s="336" t="s">
        <v>851</v>
      </c>
      <c r="SW189" s="336" t="s">
        <v>851</v>
      </c>
      <c r="SX189" s="40">
        <v>3.366551548242569E-2</v>
      </c>
      <c r="SY189" s="40">
        <v>3.17496657371521E-2</v>
      </c>
      <c r="SZ189" s="40">
        <v>3.3638432621955872E-2</v>
      </c>
      <c r="TA189" s="40">
        <v>1.5345478430390358E-2</v>
      </c>
      <c r="TB189" s="40">
        <v>3.308876883238554E-3</v>
      </c>
      <c r="TC189" s="336" t="s">
        <v>840</v>
      </c>
      <c r="TD189" s="336" t="s">
        <v>851</v>
      </c>
      <c r="TE189" s="336" t="s">
        <v>851</v>
      </c>
      <c r="TF189" s="336" t="s">
        <v>851</v>
      </c>
      <c r="TG189" s="40">
        <v>2.7677309699356556E-3</v>
      </c>
      <c r="TH189" s="40">
        <v>5.0528524297988042E-5</v>
      </c>
      <c r="TI189" s="40">
        <v>6.9321366026997566E-4</v>
      </c>
      <c r="TJ189" s="40">
        <v>-1.9650841131806374E-2</v>
      </c>
      <c r="TK189" s="40">
        <v>-5.7315535843372345E-2</v>
      </c>
      <c r="TL189" s="336" t="s">
        <v>838</v>
      </c>
      <c r="TM189" s="336" t="s">
        <v>851</v>
      </c>
      <c r="TN189" s="336" t="s">
        <v>851</v>
      </c>
      <c r="TO189" s="336" t="s">
        <v>851</v>
      </c>
      <c r="TP189" s="40">
        <v>7.2247348725795746E-3</v>
      </c>
      <c r="TQ189" s="40">
        <v>5.5509451776742935E-3</v>
      </c>
      <c r="TR189" s="40">
        <v>8.4206704050302505E-3</v>
      </c>
      <c r="TS189" s="40">
        <v>-5.2413330413401127E-3</v>
      </c>
      <c r="TT189" s="40">
        <v>-1.3338889926671982E-2</v>
      </c>
      <c r="TU189" s="336" t="s">
        <v>840</v>
      </c>
      <c r="TV189" s="336" t="s">
        <v>851</v>
      </c>
      <c r="TW189" s="40">
        <v>22840</v>
      </c>
      <c r="TX189" s="336" t="s">
        <v>840</v>
      </c>
      <c r="TY189" s="336" t="s">
        <v>851</v>
      </c>
      <c r="TZ189" s="40">
        <v>19800.552734375</v>
      </c>
      <c r="UA189" s="336" t="s">
        <v>838</v>
      </c>
      <c r="UB189" s="336" t="s">
        <v>851</v>
      </c>
      <c r="UC189" s="40">
        <v>19801.8742165029</v>
      </c>
      <c r="UD189" s="336" t="s">
        <v>840</v>
      </c>
      <c r="UE189" s="336" t="s">
        <v>851</v>
      </c>
      <c r="UF189" s="336" t="s">
        <v>851</v>
      </c>
      <c r="UG189" s="40">
        <v>0.33063089847564697</v>
      </c>
      <c r="UH189" s="40">
        <v>0.34896603226661682</v>
      </c>
      <c r="UI189" s="40">
        <v>0.31856155395507813</v>
      </c>
      <c r="UJ189" s="40">
        <v>0.24268503487110138</v>
      </c>
      <c r="UK189" s="40">
        <v>0.18438456952571869</v>
      </c>
      <c r="UL189" s="336" t="s">
        <v>838</v>
      </c>
      <c r="UM189" s="336" t="s">
        <v>851</v>
      </c>
      <c r="UN189" s="336" t="s">
        <v>851</v>
      </c>
      <c r="UO189" s="336" t="s">
        <v>851</v>
      </c>
      <c r="UP189" s="40">
        <v>0.3463955819606781</v>
      </c>
      <c r="UQ189" s="40">
        <v>0.36649852991104126</v>
      </c>
      <c r="UR189" s="40">
        <v>0.33134755492210388</v>
      </c>
      <c r="US189" s="40">
        <v>0.25332334637641907</v>
      </c>
      <c r="UT189" s="40">
        <v>0.26916363835334778</v>
      </c>
      <c r="UU189" s="336" t="s">
        <v>840</v>
      </c>
    </row>
    <row r="190" spans="1:567">
      <c r="A190" s="336" t="s">
        <v>426</v>
      </c>
      <c r="B190" s="336" t="s">
        <v>138</v>
      </c>
      <c r="C190" s="336" t="s">
        <v>374</v>
      </c>
      <c r="D190" s="40">
        <v>3.3138051629066467E-2</v>
      </c>
      <c r="E190" s="336" t="s">
        <v>436</v>
      </c>
      <c r="F190" s="40">
        <v>4.5193351805210114E-2</v>
      </c>
      <c r="G190" s="336" t="s">
        <v>1741</v>
      </c>
      <c r="H190" s="40">
        <v>4.8841439187526703E-2</v>
      </c>
      <c r="I190" s="336" t="s">
        <v>1447</v>
      </c>
      <c r="J190" s="40">
        <v>4.6143770217895508E-2</v>
      </c>
      <c r="K190" s="336" t="s">
        <v>1803</v>
      </c>
      <c r="L190" s="336" t="s">
        <v>436</v>
      </c>
      <c r="M190" s="40">
        <v>0.39246955513954163</v>
      </c>
      <c r="N190" s="40"/>
      <c r="O190" s="336" t="s">
        <v>1736</v>
      </c>
      <c r="P190" s="40"/>
      <c r="Q190" s="336" t="s">
        <v>1736</v>
      </c>
      <c r="R190" s="40"/>
      <c r="S190" s="336" t="s">
        <v>1736</v>
      </c>
      <c r="T190" s="40">
        <v>0.39246955513954163</v>
      </c>
      <c r="U190" s="336" t="s">
        <v>436</v>
      </c>
      <c r="V190" s="336" t="s">
        <v>851</v>
      </c>
      <c r="W190" s="336" t="s">
        <v>1741</v>
      </c>
      <c r="X190" s="40">
        <v>0.40085184574127197</v>
      </c>
      <c r="Y190" s="40"/>
      <c r="Z190" s="336" t="s">
        <v>1736</v>
      </c>
      <c r="AA190" s="40"/>
      <c r="AB190" s="336" t="s">
        <v>1736</v>
      </c>
      <c r="AC190" s="40"/>
      <c r="AD190" s="336" t="s">
        <v>1736</v>
      </c>
      <c r="AE190" s="40">
        <v>0.40085184574127197</v>
      </c>
      <c r="AF190" s="336" t="s">
        <v>1741</v>
      </c>
      <c r="AG190" s="336" t="s">
        <v>851</v>
      </c>
      <c r="AH190" s="336" t="s">
        <v>1447</v>
      </c>
      <c r="AI190" s="40">
        <v>0.41222447156906128</v>
      </c>
      <c r="AJ190" s="40"/>
      <c r="AK190" s="336" t="s">
        <v>1736</v>
      </c>
      <c r="AL190" s="40"/>
      <c r="AM190" s="336" t="s">
        <v>1736</v>
      </c>
      <c r="AN190" s="40"/>
      <c r="AO190" s="336" t="s">
        <v>1736</v>
      </c>
      <c r="AP190" s="40">
        <v>0.41222447156906128</v>
      </c>
      <c r="AQ190" s="336" t="s">
        <v>1447</v>
      </c>
      <c r="AR190" s="336" t="s">
        <v>851</v>
      </c>
      <c r="AS190" s="336" t="s">
        <v>1803</v>
      </c>
      <c r="AT190" s="40">
        <v>0.48617884516716003</v>
      </c>
      <c r="AU190" s="40">
        <v>0.7312924861907959</v>
      </c>
      <c r="AV190" s="336" t="s">
        <v>1803</v>
      </c>
      <c r="AW190" s="40">
        <v>0.48617884516716003</v>
      </c>
      <c r="AX190" s="336" t="s">
        <v>1803</v>
      </c>
      <c r="AY190" s="40"/>
      <c r="AZ190" s="336" t="s">
        <v>1736</v>
      </c>
      <c r="BA190" s="40">
        <v>0.4188808798789978</v>
      </c>
      <c r="BB190" s="336" t="s">
        <v>1803</v>
      </c>
      <c r="BC190" s="336" t="s">
        <v>851</v>
      </c>
      <c r="BD190" s="336" t="s">
        <v>436</v>
      </c>
      <c r="BE190" s="40">
        <v>3.1919965744018555</v>
      </c>
      <c r="BF190" s="336" t="s">
        <v>827</v>
      </c>
      <c r="BG190" s="40">
        <v>3.493802547454834</v>
      </c>
      <c r="BH190" s="336" t="s">
        <v>1447</v>
      </c>
      <c r="BI190" s="40">
        <v>3.4016075134277344</v>
      </c>
      <c r="BJ190" s="336" t="s">
        <v>1803</v>
      </c>
      <c r="BK190" s="40">
        <v>2.9975371360778809</v>
      </c>
      <c r="BL190" s="336" t="s">
        <v>851</v>
      </c>
      <c r="BM190" s="40">
        <v>2.4279561042785645</v>
      </c>
      <c r="BN190" s="336" t="s">
        <v>838</v>
      </c>
      <c r="BO190" s="336" t="s">
        <v>851</v>
      </c>
      <c r="BP190" s="336" t="s">
        <v>436</v>
      </c>
      <c r="BQ190" s="40">
        <v>9.6459994092583656E-3</v>
      </c>
      <c r="BR190" s="40">
        <v>9.5298737287521362E-3</v>
      </c>
      <c r="BS190" s="40">
        <v>9.9738016724586487E-3</v>
      </c>
      <c r="BT190" s="40">
        <v>1.1203463189303875E-2</v>
      </c>
      <c r="BU190" s="40">
        <v>1.120343804359436E-2</v>
      </c>
      <c r="BV190" s="336" t="s">
        <v>851</v>
      </c>
      <c r="BW190" s="336" t="s">
        <v>827</v>
      </c>
      <c r="BX190" s="40">
        <v>1.0538511909544468E-2</v>
      </c>
      <c r="BY190" s="40">
        <v>1.0656860657036304E-2</v>
      </c>
      <c r="BZ190" s="40">
        <v>1.0879836976528168E-2</v>
      </c>
      <c r="CA190" s="40">
        <v>1.1541908606886864E-2</v>
      </c>
      <c r="CB190" s="40">
        <v>1.1872916482388973E-2</v>
      </c>
      <c r="CC190" s="336" t="s">
        <v>851</v>
      </c>
      <c r="CD190" s="336" t="s">
        <v>1447</v>
      </c>
      <c r="CE190" s="40">
        <v>1.0791932232677937E-2</v>
      </c>
      <c r="CF190" s="40">
        <v>1.099017821252346E-2</v>
      </c>
      <c r="CG190" s="40">
        <v>1.1376384645700455E-2</v>
      </c>
      <c r="CH190" s="40">
        <v>1.1872927658259869E-2</v>
      </c>
      <c r="CI190" s="40">
        <v>1.1872883886098862E-2</v>
      </c>
      <c r="CJ190" s="336" t="s">
        <v>851</v>
      </c>
      <c r="CK190" s="336" t="s">
        <v>1803</v>
      </c>
      <c r="CL190" s="40">
        <v>1.0960880666971207E-2</v>
      </c>
      <c r="CM190" s="40">
        <v>1.1210871860384941E-2</v>
      </c>
      <c r="CN190" s="40">
        <v>1.1707425117492676E-2</v>
      </c>
      <c r="CO190" s="40">
        <v>1.1872940696775913E-2</v>
      </c>
      <c r="CP190" s="40">
        <v>1.1872951872646809E-2</v>
      </c>
      <c r="CQ190" s="336" t="s">
        <v>851</v>
      </c>
      <c r="CR190" s="40">
        <v>1.5729038715362549</v>
      </c>
      <c r="CS190" s="40">
        <v>1.9528838396072388</v>
      </c>
      <c r="CT190" s="40">
        <v>2.3338878154754639</v>
      </c>
      <c r="CU190" s="40">
        <v>2.7151479721069336</v>
      </c>
      <c r="CV190" s="40">
        <v>3.1458158493041992</v>
      </c>
      <c r="CW190" s="336" t="s">
        <v>1741</v>
      </c>
      <c r="CX190" s="336" t="s">
        <v>851</v>
      </c>
      <c r="CY190" s="40">
        <v>1.8008918762207031</v>
      </c>
      <c r="CZ190" s="40">
        <v>2.1813838481903076</v>
      </c>
      <c r="DA190" s="40">
        <v>2.5626440048217773</v>
      </c>
      <c r="DB190" s="40">
        <v>2.9686079025268555</v>
      </c>
      <c r="DC190" s="40">
        <v>3.4116280078887939</v>
      </c>
      <c r="DD190" s="336" t="s">
        <v>1447</v>
      </c>
      <c r="DE190" s="336" t="s">
        <v>851</v>
      </c>
      <c r="DF190" s="40">
        <v>3.5888359546661377</v>
      </c>
      <c r="DG190" s="336" t="s">
        <v>1803</v>
      </c>
      <c r="DH190" s="336" t="s">
        <v>851</v>
      </c>
      <c r="DI190" s="336" t="s">
        <v>851</v>
      </c>
      <c r="DJ190" s="336">
        <v>3.2</v>
      </c>
      <c r="DK190" s="336" t="s">
        <v>1738</v>
      </c>
      <c r="DL190" s="336" t="s">
        <v>851</v>
      </c>
      <c r="DM190" s="336" t="s">
        <v>851</v>
      </c>
      <c r="DN190" s="336" t="s">
        <v>436</v>
      </c>
      <c r="DO190" s="40">
        <v>-3.0545948538929224E-4</v>
      </c>
      <c r="DP190" s="40">
        <v>3.697999520227313E-3</v>
      </c>
      <c r="DQ190" s="40">
        <v>-2.595085883513093E-3</v>
      </c>
      <c r="DR190" s="40">
        <v>-1.3340581208467484E-2</v>
      </c>
      <c r="DS190" s="40">
        <v>-3.4177433699369431E-3</v>
      </c>
      <c r="DT190" s="336" t="s">
        <v>851</v>
      </c>
      <c r="DU190" s="336" t="s">
        <v>827</v>
      </c>
      <c r="DV190" s="40">
        <v>2.0434421021491289E-3</v>
      </c>
      <c r="DW190" s="40">
        <v>-3.2207220792770386E-3</v>
      </c>
      <c r="DX190" s="40">
        <v>-8.7282136082649231E-3</v>
      </c>
      <c r="DY190" s="40">
        <v>-1.1703556403517723E-2</v>
      </c>
      <c r="DZ190" s="40">
        <v>-8.3026522770524025E-3</v>
      </c>
      <c r="EA190" s="336" t="s">
        <v>851</v>
      </c>
      <c r="EB190" s="336" t="s">
        <v>1447</v>
      </c>
      <c r="EC190" s="40">
        <v>-3.8934743497520685E-3</v>
      </c>
      <c r="ED190" s="40">
        <v>-6.5904352813959122E-3</v>
      </c>
      <c r="EE190" s="40">
        <v>-1.3534159399569035E-2</v>
      </c>
      <c r="EF190" s="40">
        <v>-8.3189820870757103E-3</v>
      </c>
      <c r="EG190" s="40">
        <v>1.6339393332600594E-3</v>
      </c>
      <c r="EH190" s="336" t="s">
        <v>851</v>
      </c>
      <c r="EI190" s="336" t="s">
        <v>1803</v>
      </c>
      <c r="EJ190" s="40">
        <v>-3.3720997162163258E-3</v>
      </c>
      <c r="EK190" s="40">
        <v>-5.0874622538685799E-3</v>
      </c>
      <c r="EL190" s="40">
        <v>-6.4127864316105843E-3</v>
      </c>
      <c r="EM190" s="40">
        <v>3.9581013843417168E-3</v>
      </c>
      <c r="EN190" s="40">
        <v>-3.8151226472109556E-3</v>
      </c>
      <c r="EO190" s="336" t="s">
        <v>851</v>
      </c>
      <c r="EP190" s="336" t="s">
        <v>851</v>
      </c>
      <c r="EQ190" s="336" t="s">
        <v>851</v>
      </c>
      <c r="ER190" s="40">
        <v>0.47139999999999999</v>
      </c>
      <c r="ES190" s="336" t="s">
        <v>1739</v>
      </c>
      <c r="ET190" s="336" t="s">
        <v>851</v>
      </c>
      <c r="EU190" s="336" t="s">
        <v>851</v>
      </c>
      <c r="EV190" s="40">
        <v>0.58889999999999998</v>
      </c>
      <c r="EW190" s="336" t="s">
        <v>1739</v>
      </c>
      <c r="EX190" s="336" t="s">
        <v>851</v>
      </c>
      <c r="EY190" s="336" t="s">
        <v>851</v>
      </c>
      <c r="EZ190" s="40">
        <v>0.3644</v>
      </c>
      <c r="FA190" s="336" t="s">
        <v>1739</v>
      </c>
      <c r="FB190" s="336" t="s">
        <v>851</v>
      </c>
      <c r="FC190" s="40">
        <v>-6.8190492689609528E-2</v>
      </c>
      <c r="FD190" s="40">
        <v>-7.4653573334217072E-2</v>
      </c>
      <c r="FE190" s="40">
        <v>-7.5078658759593964E-2</v>
      </c>
      <c r="FF190" s="40">
        <v>-7.8301027417182922E-2</v>
      </c>
      <c r="FG190" s="40">
        <v>-0.10496755689382553</v>
      </c>
      <c r="FH190" s="336" t="s">
        <v>838</v>
      </c>
      <c r="FI190" s="336" t="s">
        <v>851</v>
      </c>
      <c r="FJ190" s="40">
        <v>-6.4869299530982971E-2</v>
      </c>
      <c r="FK190" s="40">
        <v>-7.103516161441803E-2</v>
      </c>
      <c r="FL190" s="40">
        <v>-6.6773287951946259E-2</v>
      </c>
      <c r="FM190" s="40">
        <v>-6.586754322052002E-2</v>
      </c>
      <c r="FN190" s="40"/>
      <c r="FO190" s="336" t="s">
        <v>840</v>
      </c>
      <c r="FP190" s="336" t="s">
        <v>851</v>
      </c>
      <c r="FQ190" s="40">
        <v>0.69201093912124634</v>
      </c>
      <c r="FR190" s="336" t="s">
        <v>840</v>
      </c>
      <c r="FS190" s="336" t="s">
        <v>851</v>
      </c>
      <c r="FT190" s="336" t="s">
        <v>851</v>
      </c>
      <c r="FU190" s="40">
        <v>2.0556503906846046E-2</v>
      </c>
      <c r="FV190" s="40">
        <v>2.3705897852778435E-2</v>
      </c>
      <c r="FW190" s="40">
        <v>2.4306256324052811E-2</v>
      </c>
      <c r="FX190" s="40">
        <v>3.0943548306822777E-2</v>
      </c>
      <c r="FY190" s="40">
        <v>4.219210147857666E-2</v>
      </c>
      <c r="FZ190" s="336" t="s">
        <v>840</v>
      </c>
      <c r="GA190" s="336" t="s">
        <v>851</v>
      </c>
      <c r="GB190" s="336" t="s">
        <v>851</v>
      </c>
      <c r="GC190" s="336" t="s">
        <v>851</v>
      </c>
      <c r="GD190" s="336" t="s">
        <v>851</v>
      </c>
      <c r="GE190" s="336" t="s">
        <v>851</v>
      </c>
      <c r="GF190" s="336" t="s">
        <v>851</v>
      </c>
      <c r="GG190" s="336" t="s">
        <v>851</v>
      </c>
      <c r="GH190" s="336" t="s">
        <v>851</v>
      </c>
      <c r="GI190" s="336" t="s">
        <v>851</v>
      </c>
      <c r="GJ190" s="336" t="s">
        <v>851</v>
      </c>
      <c r="GK190" s="40">
        <v>9797731</v>
      </c>
      <c r="GL190" s="40">
        <v>10036102</v>
      </c>
      <c r="GM190" s="40">
        <v>10283694</v>
      </c>
      <c r="GN190" s="40">
        <v>10541470</v>
      </c>
      <c r="GO190" s="40">
        <v>10810086</v>
      </c>
      <c r="GP190" s="40">
        <v>11090123</v>
      </c>
      <c r="GQ190" s="40">
        <v>11382272</v>
      </c>
      <c r="GR190" s="40">
        <v>11687078</v>
      </c>
      <c r="GS190" s="40">
        <v>12004700</v>
      </c>
      <c r="GT190" s="40">
        <v>12335092</v>
      </c>
      <c r="GU190" s="40">
        <v>12678143</v>
      </c>
      <c r="GV190" s="40">
        <v>13033814</v>
      </c>
      <c r="GW190" s="40">
        <v>13401990</v>
      </c>
      <c r="GX190" s="40">
        <v>13782429</v>
      </c>
      <c r="GY190" s="40">
        <v>14174740</v>
      </c>
      <c r="GZ190" s="40">
        <v>14578450</v>
      </c>
      <c r="HA190" s="40">
        <v>14993514</v>
      </c>
      <c r="HB190" s="40">
        <v>15419354</v>
      </c>
      <c r="HC190" s="40">
        <v>15854324</v>
      </c>
      <c r="HD190" s="40">
        <v>16296362</v>
      </c>
      <c r="HE190" s="40">
        <v>16743930</v>
      </c>
      <c r="HF190" s="40">
        <v>17196000</v>
      </c>
      <c r="HG190" s="40">
        <v>17654000</v>
      </c>
      <c r="HH190" s="40">
        <v>18117000</v>
      </c>
      <c r="HI190" s="40">
        <v>18586000</v>
      </c>
      <c r="HJ190" s="40">
        <v>19062000</v>
      </c>
      <c r="HK190" s="40">
        <v>19546000</v>
      </c>
      <c r="HL190" s="40">
        <v>20036000</v>
      </c>
      <c r="HM190" s="40">
        <v>20534000</v>
      </c>
      <c r="HN190" s="40">
        <v>21039000</v>
      </c>
      <c r="HO190" s="40">
        <v>21551000</v>
      </c>
      <c r="HP190" s="40">
        <v>22072000</v>
      </c>
      <c r="HQ190" s="40">
        <v>22599000</v>
      </c>
      <c r="HR190" s="40">
        <v>23134000</v>
      </c>
      <c r="HS190" s="40">
        <v>23677000</v>
      </c>
      <c r="HT190" s="40">
        <v>24228000</v>
      </c>
      <c r="HU190" s="40">
        <v>24786000</v>
      </c>
      <c r="HV190" s="40">
        <v>25352000</v>
      </c>
      <c r="HW190" s="40">
        <v>25924000</v>
      </c>
      <c r="HX190" s="40">
        <v>26503000</v>
      </c>
      <c r="HY190" s="40">
        <v>27088000</v>
      </c>
      <c r="HZ190" s="40">
        <v>27678000</v>
      </c>
      <c r="IA190" s="40">
        <v>28273000</v>
      </c>
      <c r="IB190" s="40">
        <v>28874000</v>
      </c>
      <c r="IC190" s="40">
        <v>29478000</v>
      </c>
      <c r="ID190" s="40">
        <v>30088000</v>
      </c>
      <c r="IE190" s="40">
        <v>30701000</v>
      </c>
      <c r="IF190" s="40">
        <v>31318000</v>
      </c>
      <c r="IG190" s="40">
        <v>31938000</v>
      </c>
      <c r="IH190" s="40">
        <v>32561000</v>
      </c>
      <c r="II190" s="40">
        <v>33187000</v>
      </c>
      <c r="IJ190" s="336" t="s">
        <v>851</v>
      </c>
      <c r="IK190" s="336" t="s">
        <v>851</v>
      </c>
      <c r="IL190" s="336" t="s">
        <v>851</v>
      </c>
      <c r="IM190" s="40">
        <v>2.8073295950889587E-2</v>
      </c>
      <c r="IN190" s="40">
        <v>2.8005765751004219E-2</v>
      </c>
      <c r="IO190" s="40">
        <v>2.7818797156214714E-2</v>
      </c>
      <c r="IP190" s="40">
        <v>2.7499621734023094E-2</v>
      </c>
      <c r="IQ190" s="40">
        <v>2.7093911543488503E-2</v>
      </c>
      <c r="IR190" s="40">
        <v>2.6640994474291801E-2</v>
      </c>
      <c r="IS190" s="40">
        <v>2.628558874130249E-2</v>
      </c>
      <c r="IT190" s="40">
        <v>2.5888336822390556E-2</v>
      </c>
      <c r="IU190" s="40">
        <v>2.5557884946465492E-2</v>
      </c>
      <c r="IV190" s="40">
        <v>2.5288214907050133E-2</v>
      </c>
      <c r="IW190" s="40">
        <v>2.5073837488889694E-2</v>
      </c>
      <c r="IX190" s="40">
        <v>2.4759992957115173E-2</v>
      </c>
      <c r="IY190" s="40">
        <v>2.4551393464207649E-2</v>
      </c>
      <c r="IZ190" s="40">
        <v>2.4295808747410774E-2</v>
      </c>
      <c r="JA190" s="40">
        <v>2.4044360965490341E-2</v>
      </c>
      <c r="JB190" s="40">
        <v>2.3887617513537407E-2</v>
      </c>
      <c r="JC190" s="40">
        <v>2.3595821112394333E-2</v>
      </c>
      <c r="JD190" s="40">
        <v>2.3397739976644516E-2</v>
      </c>
      <c r="JE190" s="40">
        <v>2.3200716823339462E-2</v>
      </c>
      <c r="JF190" s="40">
        <v>2.300487644970417E-2</v>
      </c>
      <c r="JG190" s="40">
        <v>2.276998944580555E-2</v>
      </c>
      <c r="JH190" s="40">
        <v>2.2578645497560501E-2</v>
      </c>
      <c r="JI190" s="40">
        <v>2.2311558946967125E-2</v>
      </c>
      <c r="JJ190" s="40">
        <v>2.2088753059506416E-2</v>
      </c>
      <c r="JK190" s="40">
        <v>2.1832890808582306E-2</v>
      </c>
      <c r="JL190" s="40">
        <v>2.1547049283981323E-2</v>
      </c>
      <c r="JM190" s="40">
        <v>2.1269412711262703E-2</v>
      </c>
      <c r="JN190" s="40">
        <v>2.1034250035881996E-2</v>
      </c>
      <c r="JO190" s="40">
        <v>2.0702686160802841E-2</v>
      </c>
      <c r="JP190" s="40">
        <v>2.0482199266552925E-2</v>
      </c>
      <c r="JQ190" s="40">
        <v>2.0168805494904518E-2</v>
      </c>
      <c r="JR190" s="40">
        <v>1.9897785037755966E-2</v>
      </c>
      <c r="JS190" s="40">
        <v>1.9603511318564415E-2</v>
      </c>
      <c r="JT190" s="40">
        <v>1.9318729639053345E-2</v>
      </c>
      <c r="JU190" s="40">
        <v>1.9042979925870895E-2</v>
      </c>
      <c r="JV190" s="336" t="s">
        <v>1740</v>
      </c>
      <c r="JW190" s="336" t="s">
        <v>851</v>
      </c>
      <c r="JX190" s="336" t="s">
        <v>851</v>
      </c>
      <c r="JY190" s="336" t="s">
        <v>851</v>
      </c>
      <c r="JZ190" s="336" t="s">
        <v>851</v>
      </c>
      <c r="KA190" s="336" t="s">
        <v>1740</v>
      </c>
      <c r="KB190" s="40">
        <v>0.48629916074754198</v>
      </c>
      <c r="KC190" s="40">
        <v>0.48651790367488201</v>
      </c>
      <c r="KD190" s="40">
        <v>0.48684134238049098</v>
      </c>
      <c r="KE190" s="40">
        <v>0.48722670231792897</v>
      </c>
      <c r="KF190" s="40">
        <v>0.48762005900458</v>
      </c>
      <c r="KG190" s="40">
        <v>0.48798489960242297</v>
      </c>
      <c r="KH190" s="40">
        <v>0.48831289832678004</v>
      </c>
      <c r="KI190" s="40">
        <v>0.48861344347172198</v>
      </c>
      <c r="KJ190" s="40">
        <v>0.48889257245014905</v>
      </c>
      <c r="KK190" s="40">
        <v>0.48916208409477901</v>
      </c>
      <c r="KL190" s="40">
        <v>0.489429313778588</v>
      </c>
      <c r="KM190" s="40">
        <v>0.48969314471539904</v>
      </c>
      <c r="KN190" s="40">
        <v>0.48994907898020995</v>
      </c>
      <c r="KO190" s="40">
        <v>0.49019798250077301</v>
      </c>
      <c r="KP190" s="40">
        <v>0.49044002779420098</v>
      </c>
      <c r="KQ190" s="40">
        <v>0.490675365349941</v>
      </c>
      <c r="KR190" s="40">
        <v>0.49090427928137104</v>
      </c>
      <c r="KS190" s="40">
        <v>0.491127133954396</v>
      </c>
      <c r="KT190" s="40">
        <v>0.49134342696273697</v>
      </c>
      <c r="KU190" s="40">
        <v>0.49155374457105194</v>
      </c>
      <c r="KV190" s="40">
        <v>0.49175808142149102</v>
      </c>
      <c r="KW190" s="40">
        <v>0.49195659283426901</v>
      </c>
      <c r="KX190" s="40">
        <v>0.49214906495277</v>
      </c>
      <c r="KY190" s="40">
        <v>0.49233558759080798</v>
      </c>
      <c r="KZ190" s="40">
        <v>0.49251571321592896</v>
      </c>
      <c r="LA190" s="40">
        <v>0.49268952664107302</v>
      </c>
      <c r="LB190" s="40">
        <v>0.49285703266156999</v>
      </c>
      <c r="LC190" s="40">
        <v>0.49301860158261396</v>
      </c>
      <c r="LD190" s="40">
        <v>0.49317444654201897</v>
      </c>
      <c r="LE190" s="40">
        <v>0.49332480142900698</v>
      </c>
      <c r="LF190" s="40">
        <v>0.49347007295276901</v>
      </c>
      <c r="LG190" s="40">
        <v>0.49361033020503298</v>
      </c>
      <c r="LH190" s="40">
        <v>0.49374570292677999</v>
      </c>
      <c r="LI190" s="40">
        <v>0.49387624415820297</v>
      </c>
      <c r="LJ190" s="40">
        <v>0.49400179212696899</v>
      </c>
      <c r="LK190" s="40">
        <v>0.49412218996379598</v>
      </c>
      <c r="LL190" s="336" t="s">
        <v>851</v>
      </c>
      <c r="LM190" s="336" t="s">
        <v>851</v>
      </c>
      <c r="LN190" s="336" t="s">
        <v>1740</v>
      </c>
      <c r="LO190" s="40">
        <v>0.53464794158935547</v>
      </c>
      <c r="LP190" s="40">
        <v>0.53557252883911133</v>
      </c>
      <c r="LQ190" s="40">
        <v>0.5368914008140564</v>
      </c>
      <c r="LR190" s="40">
        <v>0.53857749700546265</v>
      </c>
      <c r="LS190" s="40">
        <v>0.54061657190322876</v>
      </c>
      <c r="LT190" s="40">
        <v>0.5430029034614563</v>
      </c>
      <c r="LU190" s="40">
        <v>0.54582458734512329</v>
      </c>
      <c r="LV190" s="40">
        <v>0.54877084493637085</v>
      </c>
      <c r="LW190" s="40">
        <v>0.55191254615783691</v>
      </c>
      <c r="LX190" s="40">
        <v>0.55541807413101196</v>
      </c>
      <c r="LY190" s="40">
        <v>0.55922776460647583</v>
      </c>
      <c r="LZ190" s="40">
        <v>0.56282615661621094</v>
      </c>
      <c r="MA190" s="40">
        <v>0.56672990322113037</v>
      </c>
      <c r="MB190" s="40">
        <v>0.57080936431884766</v>
      </c>
      <c r="MC190" s="40">
        <v>0.57474213838577271</v>
      </c>
      <c r="MD190" s="40">
        <v>0.57844185829162598</v>
      </c>
      <c r="ME190" s="40">
        <v>0.58159661293029785</v>
      </c>
      <c r="MF190" s="40">
        <v>0.58458340167999268</v>
      </c>
      <c r="MG190" s="40">
        <v>0.58740383386611938</v>
      </c>
      <c r="MH190" s="40">
        <v>0.59006631374359131</v>
      </c>
      <c r="MI190" s="40">
        <v>0.5926201343536377</v>
      </c>
      <c r="MJ190" s="40">
        <v>0.59477126598358154</v>
      </c>
      <c r="MK190" s="40">
        <v>0.59679710865020752</v>
      </c>
      <c r="ML190" s="40">
        <v>0.59878873825073242</v>
      </c>
      <c r="MM190" s="40">
        <v>0.60068672895431519</v>
      </c>
      <c r="MN190" s="40">
        <v>0.60255461931228638</v>
      </c>
      <c r="MO190" s="40">
        <v>0.60408991575241089</v>
      </c>
      <c r="MP190" s="40">
        <v>0.60566616058349609</v>
      </c>
      <c r="MQ190" s="40">
        <v>0.6071898341178894</v>
      </c>
      <c r="MR190" s="40">
        <v>0.60872513055801392</v>
      </c>
      <c r="MS190" s="40">
        <v>0.61014360189437866</v>
      </c>
      <c r="MT190" s="40">
        <v>0.61138075590133667</v>
      </c>
      <c r="MU190" s="40">
        <v>0.61255508661270142</v>
      </c>
      <c r="MV190" s="40">
        <v>0.61378294229507446</v>
      </c>
      <c r="MW190" s="40">
        <v>0.61503022909164429</v>
      </c>
      <c r="MX190" s="40">
        <v>0.6163557767868042</v>
      </c>
      <c r="MY190" s="336" t="s">
        <v>851</v>
      </c>
      <c r="MZ190" s="336" t="s">
        <v>1740</v>
      </c>
      <c r="NA190" s="40">
        <v>0.51759892702102661</v>
      </c>
      <c r="NB190" s="40">
        <v>0.51852619647979736</v>
      </c>
      <c r="NC190" s="40">
        <v>0.51988136768341064</v>
      </c>
      <c r="ND190" s="40">
        <v>0.5216023325920105</v>
      </c>
      <c r="NE190" s="40">
        <v>0.5236281156539917</v>
      </c>
      <c r="NF190" s="40">
        <v>0.52593010663986206</v>
      </c>
      <c r="NG190" s="40">
        <v>0.52866947650909424</v>
      </c>
      <c r="NH190" s="40">
        <v>0.53149425983428955</v>
      </c>
      <c r="NI190" s="40">
        <v>0.53452557325363159</v>
      </c>
      <c r="NJ190" s="40">
        <v>0.53777039051055908</v>
      </c>
      <c r="NK190" s="40">
        <v>0.54133880138397217</v>
      </c>
      <c r="NL190" s="40">
        <v>0.54476618766784668</v>
      </c>
      <c r="NM190" s="40">
        <v>0.54841285943984985</v>
      </c>
      <c r="NN190" s="40">
        <v>0.55220609903335571</v>
      </c>
      <c r="NO190" s="40">
        <v>0.55587244033813477</v>
      </c>
      <c r="NP190" s="40">
        <v>0.55923157930374146</v>
      </c>
      <c r="NQ190" s="40">
        <v>0.5620695948600769</v>
      </c>
      <c r="NR190" s="40">
        <v>0.56475949287414551</v>
      </c>
      <c r="NS190" s="40">
        <v>0.56721711158752441</v>
      </c>
      <c r="NT190" s="40">
        <v>0.56949782371520996</v>
      </c>
      <c r="NU190" s="40">
        <v>0.57165265083312988</v>
      </c>
      <c r="NV190" s="40">
        <v>0.57342857122421265</v>
      </c>
      <c r="NW190" s="40">
        <v>0.57510256767272949</v>
      </c>
      <c r="NX190" s="40">
        <v>0.57664710283279419</v>
      </c>
      <c r="NY190" s="40">
        <v>0.57804775238037109</v>
      </c>
      <c r="NZ190" s="40">
        <v>0.57937091588973999</v>
      </c>
      <c r="OA190" s="40">
        <v>0.58035260438919067</v>
      </c>
      <c r="OB190" s="40">
        <v>0.58133202791213989</v>
      </c>
      <c r="OC190" s="40">
        <v>0.58218467235565186</v>
      </c>
      <c r="OD190" s="40">
        <v>0.58311283588409424</v>
      </c>
      <c r="OE190" s="40">
        <v>0.58402019739151001</v>
      </c>
      <c r="OF190" s="40">
        <v>0.58489948511123657</v>
      </c>
      <c r="OG190" s="40">
        <v>0.58576536178588867</v>
      </c>
      <c r="OH190" s="40">
        <v>0.58673053979873657</v>
      </c>
      <c r="OI190" s="40">
        <v>0.58769690990447998</v>
      </c>
      <c r="OJ190" s="40">
        <v>0.58866423368453979</v>
      </c>
      <c r="OK190" s="336" t="s">
        <v>851</v>
      </c>
      <c r="OL190" s="336" t="s">
        <v>851</v>
      </c>
      <c r="OM190" s="336" t="s">
        <v>1740</v>
      </c>
      <c r="ON190" s="40">
        <v>0.42850798368453979</v>
      </c>
      <c r="OO190" s="40">
        <v>0.42993918061256409</v>
      </c>
      <c r="OP190" s="40">
        <v>0.43166294693946838</v>
      </c>
      <c r="OQ190" s="40">
        <v>0.43357610702514648</v>
      </c>
      <c r="OR190" s="40">
        <v>0.4355681836605072</v>
      </c>
      <c r="OS190" s="40">
        <v>0.43760454654693604</v>
      </c>
      <c r="OT190" s="40">
        <v>0.43986973166465759</v>
      </c>
      <c r="OU190" s="40">
        <v>0.44210943579673767</v>
      </c>
      <c r="OV190" s="40">
        <v>0.44438925385475159</v>
      </c>
      <c r="OW190" s="40">
        <v>0.446949303150177</v>
      </c>
      <c r="OX190" s="40">
        <v>0.44995278120040894</v>
      </c>
      <c r="OY190" s="40">
        <v>0.45293155312538147</v>
      </c>
      <c r="OZ190" s="40">
        <v>0.45627871155738831</v>
      </c>
      <c r="PA190" s="40">
        <v>0.45992013812065125</v>
      </c>
      <c r="PB190" s="40">
        <v>0.46366271376609802</v>
      </c>
      <c r="PC190" s="40">
        <v>0.46758851408958435</v>
      </c>
      <c r="PD190" s="40">
        <v>0.47141173481941223</v>
      </c>
      <c r="PE190" s="40">
        <v>0.47537502646446228</v>
      </c>
      <c r="PF190" s="40">
        <v>0.47933778166770935</v>
      </c>
      <c r="PG190" s="40">
        <v>0.4831693172454834</v>
      </c>
      <c r="PH190" s="40">
        <v>0.48679214715957642</v>
      </c>
      <c r="PI190" s="40">
        <v>0.4899943470954895</v>
      </c>
      <c r="PJ190" s="40">
        <v>0.49293941259384155</v>
      </c>
      <c r="PK190" s="40">
        <v>0.49579539895057678</v>
      </c>
      <c r="PL190" s="40">
        <v>0.49843412637710571</v>
      </c>
      <c r="PM190" s="40">
        <v>0.50107055902481079</v>
      </c>
      <c r="PN190" s="40">
        <v>0.50339621305465698</v>
      </c>
      <c r="PO190" s="40">
        <v>0.50567680597305298</v>
      </c>
      <c r="PP190" s="40">
        <v>0.50782710313796997</v>
      </c>
      <c r="PQ190" s="40">
        <v>0.50987178087234497</v>
      </c>
      <c r="PR190" s="40">
        <v>0.51183193922042847</v>
      </c>
      <c r="PS190" s="40">
        <v>0.51356631517410278</v>
      </c>
      <c r="PT190" s="40">
        <v>0.51519894599914551</v>
      </c>
      <c r="PU190" s="40">
        <v>0.51684516668319702</v>
      </c>
      <c r="PV190" s="40">
        <v>0.51844233274459839</v>
      </c>
      <c r="PW190" s="40">
        <v>0.52011328935623169</v>
      </c>
      <c r="PX190" s="336" t="s">
        <v>851</v>
      </c>
      <c r="PY190" s="336" t="s">
        <v>851</v>
      </c>
      <c r="PZ190" s="40">
        <v>0.53110000000000002</v>
      </c>
      <c r="QA190" s="40">
        <v>0.53029999999999999</v>
      </c>
      <c r="QB190" s="40">
        <v>0.52859999999999996</v>
      </c>
      <c r="QC190" s="40">
        <v>0.52710000000000001</v>
      </c>
      <c r="QD190" s="40">
        <v>0.52590000000000003</v>
      </c>
      <c r="QE190" s="40">
        <v>0.52600000000000002</v>
      </c>
      <c r="QF190" s="40">
        <v>0.52</v>
      </c>
      <c r="QG190" s="40">
        <v>0.51390000000000002</v>
      </c>
      <c r="QH190" s="40">
        <v>0.50780000000000003</v>
      </c>
      <c r="QI190" s="40">
        <v>0.50149999999999995</v>
      </c>
      <c r="QJ190" s="40">
        <v>0.4955</v>
      </c>
      <c r="QK190" s="40">
        <v>0.48950000000000005</v>
      </c>
      <c r="QL190" s="40">
        <v>0.48340000000000005</v>
      </c>
      <c r="QM190" s="40">
        <v>0.47720000000000001</v>
      </c>
      <c r="QN190" s="40">
        <v>0.47110000000000002</v>
      </c>
      <c r="QO190" s="40">
        <v>0.47130000000000005</v>
      </c>
      <c r="QP190" s="40">
        <v>0.47130000000000005</v>
      </c>
      <c r="QQ190" s="40">
        <v>0.47130000000000005</v>
      </c>
      <c r="QR190" s="40">
        <v>0.47139999999999999</v>
      </c>
      <c r="QS190" s="336" t="s">
        <v>851</v>
      </c>
      <c r="QT190" s="336" t="s">
        <v>851</v>
      </c>
      <c r="QU190" s="336" t="s">
        <v>851</v>
      </c>
      <c r="QV190" s="336" t="s">
        <v>851</v>
      </c>
      <c r="QW190" s="40">
        <v>2.1215657761786133E-4</v>
      </c>
      <c r="QX190" s="336" t="s">
        <v>851</v>
      </c>
      <c r="QY190" s="336" t="s">
        <v>851</v>
      </c>
      <c r="QZ190" s="336" t="s">
        <v>851</v>
      </c>
      <c r="RA190" s="336" t="s">
        <v>851</v>
      </c>
      <c r="RB190" s="336" t="s">
        <v>851</v>
      </c>
      <c r="RC190" s="336" t="s">
        <v>851</v>
      </c>
      <c r="RD190" s="336" t="s">
        <v>851</v>
      </c>
      <c r="RE190" s="336" t="s">
        <v>851</v>
      </c>
      <c r="RF190" s="40">
        <v>0.40299999999999997</v>
      </c>
      <c r="RG190" s="40">
        <v>2011</v>
      </c>
      <c r="RH190" s="336" t="s">
        <v>840</v>
      </c>
      <c r="RI190" s="336" t="s">
        <v>851</v>
      </c>
      <c r="RJ190" s="40">
        <v>0.38500000000000001</v>
      </c>
      <c r="RK190" s="40">
        <v>2011</v>
      </c>
      <c r="RL190" s="336" t="s">
        <v>840</v>
      </c>
      <c r="RM190" s="336" t="s">
        <v>851</v>
      </c>
      <c r="RN190" s="40">
        <v>0.68400000000000005</v>
      </c>
      <c r="RO190" s="40">
        <v>2011</v>
      </c>
      <c r="RP190" s="336" t="s">
        <v>840</v>
      </c>
      <c r="RQ190" s="336" t="s">
        <v>851</v>
      </c>
      <c r="RR190" s="40">
        <v>0.88400000000000001</v>
      </c>
      <c r="RS190" s="40">
        <v>2011</v>
      </c>
      <c r="RT190" s="336" t="s">
        <v>840</v>
      </c>
      <c r="RU190" s="336" t="s">
        <v>851</v>
      </c>
      <c r="RV190" s="40">
        <v>0.46700000000000003</v>
      </c>
      <c r="RW190" s="40">
        <v>2011</v>
      </c>
      <c r="RX190" s="336" t="s">
        <v>840</v>
      </c>
      <c r="RY190" s="336" t="s">
        <v>851</v>
      </c>
      <c r="RZ190" s="336" t="s">
        <v>838</v>
      </c>
      <c r="SA190" s="40">
        <v>0.20084623992443085</v>
      </c>
      <c r="SB190" s="40">
        <v>0.22084581851959229</v>
      </c>
      <c r="SC190" s="40">
        <v>0.24772368371486664</v>
      </c>
      <c r="SD190" s="40">
        <v>0.2872147262096405</v>
      </c>
      <c r="SE190" s="40">
        <v>0.3165755569934845</v>
      </c>
      <c r="SF190" s="336" t="s">
        <v>851</v>
      </c>
      <c r="SG190" s="336" t="s">
        <v>851</v>
      </c>
      <c r="SH190" s="40">
        <v>0.21621669828891754</v>
      </c>
      <c r="SI190" s="40">
        <v>0.22600924968719482</v>
      </c>
      <c r="SJ190" s="40">
        <v>0.23591405153274536</v>
      </c>
      <c r="SK190" s="40">
        <v>0.26006084680557251</v>
      </c>
      <c r="SL190" s="40">
        <v>0.28937485814094543</v>
      </c>
      <c r="SM190" s="336" t="s">
        <v>840</v>
      </c>
      <c r="SN190" s="336" t="s">
        <v>851</v>
      </c>
      <c r="SO190" s="336" t="s">
        <v>851</v>
      </c>
      <c r="SP190" s="40">
        <v>3.9121344685554504E-2</v>
      </c>
      <c r="SQ190" s="40">
        <v>3.9834503084421158E-2</v>
      </c>
      <c r="SR190" s="40">
        <v>4.4974006712436676E-2</v>
      </c>
      <c r="SS190" s="40">
        <v>5.025884136557579E-2</v>
      </c>
      <c r="ST190" s="40">
        <v>1.4888612553477287E-2</v>
      </c>
      <c r="SU190" s="336" t="s">
        <v>838</v>
      </c>
      <c r="SV190" s="336" t="s">
        <v>851</v>
      </c>
      <c r="SW190" s="336" t="s">
        <v>851</v>
      </c>
      <c r="SX190" s="40">
        <v>4.0283694863319397E-2</v>
      </c>
      <c r="SY190" s="40">
        <v>4.1655216366052628E-2</v>
      </c>
      <c r="SZ190" s="40">
        <v>4.6819813549518585E-2</v>
      </c>
      <c r="TA190" s="40">
        <v>5.962623655796051E-2</v>
      </c>
      <c r="TB190" s="40">
        <v>4.3082542717456818E-2</v>
      </c>
      <c r="TC190" s="336" t="s">
        <v>840</v>
      </c>
      <c r="TD190" s="336" t="s">
        <v>851</v>
      </c>
      <c r="TE190" s="336" t="s">
        <v>851</v>
      </c>
      <c r="TF190" s="336" t="s">
        <v>851</v>
      </c>
      <c r="TG190" s="40">
        <v>1.2326902709901333E-2</v>
      </c>
      <c r="TH190" s="40">
        <v>1.2368789874017239E-2</v>
      </c>
      <c r="TI190" s="40">
        <v>1.7157990485429764E-2</v>
      </c>
      <c r="TJ190" s="40">
        <v>2.2559838369488716E-2</v>
      </c>
      <c r="TK190" s="40">
        <v>-1.2209358625113964E-2</v>
      </c>
      <c r="TL190" s="336" t="s">
        <v>838</v>
      </c>
      <c r="TM190" s="336" t="s">
        <v>851</v>
      </c>
      <c r="TN190" s="336" t="s">
        <v>851</v>
      </c>
      <c r="TO190" s="336" t="s">
        <v>851</v>
      </c>
      <c r="TP190" s="40">
        <v>1.366155780851841E-2</v>
      </c>
      <c r="TQ190" s="40">
        <v>1.4291064813733101E-2</v>
      </c>
      <c r="TR190" s="40">
        <v>1.8970444798469543E-2</v>
      </c>
      <c r="TS190" s="40">
        <v>3.1730160117149353E-2</v>
      </c>
      <c r="TT190" s="40">
        <v>1.5582920983433723E-2</v>
      </c>
      <c r="TU190" s="336" t="s">
        <v>840</v>
      </c>
      <c r="TV190" s="336" t="s">
        <v>851</v>
      </c>
      <c r="TW190" s="40">
        <v>1430</v>
      </c>
      <c r="TX190" s="336" t="s">
        <v>840</v>
      </c>
      <c r="TY190" s="336" t="s">
        <v>851</v>
      </c>
      <c r="TZ190" s="40">
        <v>1381.044921875</v>
      </c>
      <c r="UA190" s="336" t="s">
        <v>838</v>
      </c>
      <c r="UB190" s="336" t="s">
        <v>851</v>
      </c>
      <c r="UC190" s="40">
        <v>1381.60179276297</v>
      </c>
      <c r="UD190" s="336" t="s">
        <v>840</v>
      </c>
      <c r="UE190" s="336" t="s">
        <v>851</v>
      </c>
      <c r="UF190" s="336" t="s">
        <v>851</v>
      </c>
      <c r="UG190" s="40">
        <v>0.13265573978424072</v>
      </c>
      <c r="UH190" s="40">
        <v>0.14619223773479462</v>
      </c>
      <c r="UI190" s="40">
        <v>0.17264503240585327</v>
      </c>
      <c r="UJ190" s="40">
        <v>0.20891369879245758</v>
      </c>
      <c r="UK190" s="40">
        <v>0.21160799264907837</v>
      </c>
      <c r="UL190" s="336" t="s">
        <v>838</v>
      </c>
      <c r="UM190" s="336" t="s">
        <v>851</v>
      </c>
      <c r="UN190" s="336" t="s">
        <v>851</v>
      </c>
      <c r="UO190" s="336" t="s">
        <v>851</v>
      </c>
      <c r="UP190" s="40">
        <v>0.14749696850776672</v>
      </c>
      <c r="UQ190" s="40">
        <v>0.15044797956943512</v>
      </c>
      <c r="UR190" s="40">
        <v>0.16320067644119263</v>
      </c>
      <c r="US190" s="40">
        <v>0.18686479330062866</v>
      </c>
      <c r="UT190" s="40">
        <v>0.21408852934837341</v>
      </c>
      <c r="UU190" s="336" t="s">
        <v>840</v>
      </c>
    </row>
    <row r="191" spans="1:567">
      <c r="A191" s="336" t="s">
        <v>425</v>
      </c>
      <c r="B191" s="336" t="s">
        <v>143</v>
      </c>
      <c r="C191" s="336" t="s">
        <v>375</v>
      </c>
      <c r="D191" s="40">
        <v>3.3723101019859314E-2</v>
      </c>
      <c r="E191" s="336" t="s">
        <v>436</v>
      </c>
      <c r="F191" s="40">
        <v>4.235372319817543E-2</v>
      </c>
      <c r="G191" s="336" t="s">
        <v>1741</v>
      </c>
      <c r="H191" s="40">
        <v>4.2667560279369354E-2</v>
      </c>
      <c r="I191" s="336" t="s">
        <v>1447</v>
      </c>
      <c r="J191" s="40">
        <v>4.1163299232721329E-2</v>
      </c>
      <c r="K191" s="336" t="s">
        <v>1803</v>
      </c>
      <c r="L191" s="336" t="s">
        <v>436</v>
      </c>
      <c r="M191" s="40">
        <v>0.63357150554656982</v>
      </c>
      <c r="N191" s="40">
        <v>0.68993973731994629</v>
      </c>
      <c r="O191" s="336" t="s">
        <v>436</v>
      </c>
      <c r="P191" s="40">
        <v>0.63357150554656982</v>
      </c>
      <c r="Q191" s="336" t="s">
        <v>436</v>
      </c>
      <c r="R191" s="40">
        <v>0.78998959064483643</v>
      </c>
      <c r="S191" s="336" t="s">
        <v>436</v>
      </c>
      <c r="T191" s="40">
        <v>0.62953686714172363</v>
      </c>
      <c r="U191" s="336" t="s">
        <v>436</v>
      </c>
      <c r="V191" s="336" t="s">
        <v>851</v>
      </c>
      <c r="W191" s="336" t="s">
        <v>1741</v>
      </c>
      <c r="X191" s="40">
        <v>0.59343528747558594</v>
      </c>
      <c r="Y191" s="40">
        <v>0.64537233114242554</v>
      </c>
      <c r="Z191" s="336" t="s">
        <v>1741</v>
      </c>
      <c r="AA191" s="40">
        <v>0.59343528747558594</v>
      </c>
      <c r="AB191" s="336" t="s">
        <v>1741</v>
      </c>
      <c r="AC191" s="40">
        <v>0.74362331628799438</v>
      </c>
      <c r="AD191" s="336" t="s">
        <v>1741</v>
      </c>
      <c r="AE191" s="40">
        <v>0.60748934745788574</v>
      </c>
      <c r="AF191" s="336" t="s">
        <v>1741</v>
      </c>
      <c r="AG191" s="336" t="s">
        <v>851</v>
      </c>
      <c r="AH191" s="336" t="s">
        <v>1447</v>
      </c>
      <c r="AI191" s="40">
        <v>0.56958508491516113</v>
      </c>
      <c r="AJ191" s="40">
        <v>0.6211128830909729</v>
      </c>
      <c r="AK191" s="336" t="s">
        <v>1447</v>
      </c>
      <c r="AL191" s="40">
        <v>0.56958508491516113</v>
      </c>
      <c r="AM191" s="336" t="s">
        <v>1447</v>
      </c>
      <c r="AN191" s="40">
        <v>0.74216926097869873</v>
      </c>
      <c r="AO191" s="336" t="s">
        <v>1447</v>
      </c>
      <c r="AP191" s="40">
        <v>0.5950130820274353</v>
      </c>
      <c r="AQ191" s="336" t="s">
        <v>1447</v>
      </c>
      <c r="AR191" s="336" t="s">
        <v>851</v>
      </c>
      <c r="AS191" s="336" t="s">
        <v>1803</v>
      </c>
      <c r="AT191" s="40">
        <v>0.60267853736877441</v>
      </c>
      <c r="AU191" s="40">
        <v>0.67037034034729004</v>
      </c>
      <c r="AV191" s="336" t="s">
        <v>1803</v>
      </c>
      <c r="AW191" s="40">
        <v>0.60267853736877441</v>
      </c>
      <c r="AX191" s="336" t="s">
        <v>1803</v>
      </c>
      <c r="AY191" s="40">
        <v>0.71533030271530151</v>
      </c>
      <c r="AZ191" s="336" t="s">
        <v>1803</v>
      </c>
      <c r="BA191" s="40">
        <v>0.58824378252029419</v>
      </c>
      <c r="BB191" s="336" t="s">
        <v>1803</v>
      </c>
      <c r="BC191" s="336" t="s">
        <v>851</v>
      </c>
      <c r="BD191" s="336" t="s">
        <v>436</v>
      </c>
      <c r="BE191" s="40">
        <v>3.6913049221038818</v>
      </c>
      <c r="BF191" s="336" t="s">
        <v>827</v>
      </c>
      <c r="BG191" s="40">
        <v>4.5070109367370605</v>
      </c>
      <c r="BH191" s="336" t="s">
        <v>1447</v>
      </c>
      <c r="BI191" s="40">
        <v>4.8114995956420898</v>
      </c>
      <c r="BJ191" s="336" t="s">
        <v>1803</v>
      </c>
      <c r="BK191" s="40">
        <v>5.0637445449829102</v>
      </c>
      <c r="BL191" s="336" t="s">
        <v>851</v>
      </c>
      <c r="BM191" s="40">
        <v>2.5576043128967285</v>
      </c>
      <c r="BN191" s="336" t="s">
        <v>838</v>
      </c>
      <c r="BO191" s="336" t="s">
        <v>851</v>
      </c>
      <c r="BP191" s="336" t="s">
        <v>436</v>
      </c>
      <c r="BQ191" s="40">
        <v>4.1345134377479553E-3</v>
      </c>
      <c r="BR191" s="40">
        <v>3.0249892733991146E-3</v>
      </c>
      <c r="BS191" s="40">
        <v>1.9759295973926783E-3</v>
      </c>
      <c r="BT191" s="40">
        <v>1.6359844012185931E-3</v>
      </c>
      <c r="BU191" s="40">
        <v>1.6359949950128794E-3</v>
      </c>
      <c r="BV191" s="336" t="s">
        <v>851</v>
      </c>
      <c r="BW191" s="336" t="s">
        <v>827</v>
      </c>
      <c r="BX191" s="40">
        <v>1.0131515562534332E-2</v>
      </c>
      <c r="BY191" s="40">
        <v>1.0642414912581444E-2</v>
      </c>
      <c r="BZ191" s="40">
        <v>1.0721366852521896E-2</v>
      </c>
      <c r="CA191" s="40">
        <v>1.0919589549303055E-2</v>
      </c>
      <c r="CB191" s="40">
        <v>1.1298248544335365E-2</v>
      </c>
      <c r="CC191" s="336" t="s">
        <v>851</v>
      </c>
      <c r="CD191" s="336" t="s">
        <v>1447</v>
      </c>
      <c r="CE191" s="40">
        <v>1.0506425052881241E-2</v>
      </c>
      <c r="CF191" s="40">
        <v>1.0960729792714119E-2</v>
      </c>
      <c r="CG191" s="40">
        <v>1.1021561920642853E-2</v>
      </c>
      <c r="CH191" s="40">
        <v>1.1464434675872326E-2</v>
      </c>
      <c r="CI191" s="40">
        <v>1.1796934530138969E-2</v>
      </c>
      <c r="CJ191" s="336" t="s">
        <v>851</v>
      </c>
      <c r="CK191" s="336" t="s">
        <v>1803</v>
      </c>
      <c r="CL191" s="40">
        <v>1.0931661352515221E-2</v>
      </c>
      <c r="CM191" s="40">
        <v>1.1080712080001831E-2</v>
      </c>
      <c r="CN191" s="40">
        <v>1.1359496042132378E-2</v>
      </c>
      <c r="CO191" s="40">
        <v>1.1799403466284275E-2</v>
      </c>
      <c r="CP191" s="40">
        <v>1.2141632847487926E-2</v>
      </c>
      <c r="CQ191" s="336" t="s">
        <v>851</v>
      </c>
      <c r="CR191" s="40">
        <v>8.6414909362792969</v>
      </c>
      <c r="CS191" s="40">
        <v>9.2737579345703125</v>
      </c>
      <c r="CT191" s="40">
        <v>10.044676780700684</v>
      </c>
      <c r="CU191" s="40">
        <v>10.818437576293945</v>
      </c>
      <c r="CV191" s="40">
        <v>11.62134838104248</v>
      </c>
      <c r="CW191" s="336" t="s">
        <v>1741</v>
      </c>
      <c r="CX191" s="336" t="s">
        <v>851</v>
      </c>
      <c r="CY191" s="40">
        <v>9.0442724227905273</v>
      </c>
      <c r="CZ191" s="40">
        <v>9.7165889739990234</v>
      </c>
      <c r="DA191" s="40">
        <v>10.513579368591309</v>
      </c>
      <c r="DB191" s="40">
        <v>11.291423797607422</v>
      </c>
      <c r="DC191" s="40">
        <v>12.134397506713867</v>
      </c>
      <c r="DD191" s="336" t="s">
        <v>1447</v>
      </c>
      <c r="DE191" s="336" t="s">
        <v>851</v>
      </c>
      <c r="DF191" s="40">
        <v>12.488951683044434</v>
      </c>
      <c r="DG191" s="336" t="s">
        <v>1803</v>
      </c>
      <c r="DH191" s="336" t="s">
        <v>851</v>
      </c>
      <c r="DI191" s="336" t="s">
        <v>851</v>
      </c>
      <c r="DJ191" s="336">
        <v>11.2</v>
      </c>
      <c r="DK191" s="336" t="s">
        <v>1738</v>
      </c>
      <c r="DL191" s="336" t="s">
        <v>851</v>
      </c>
      <c r="DM191" s="336" t="s">
        <v>851</v>
      </c>
      <c r="DN191" s="336" t="s">
        <v>436</v>
      </c>
      <c r="DO191" s="40">
        <v>-1.2881182134151459E-2</v>
      </c>
      <c r="DP191" s="40">
        <v>3.0364209786057472E-2</v>
      </c>
      <c r="DQ191" s="40">
        <v>3.7314027547836304E-2</v>
      </c>
      <c r="DR191" s="40">
        <v>1.0972172953188419E-2</v>
      </c>
      <c r="DS191" s="40">
        <v>5.6883744895458221E-2</v>
      </c>
      <c r="DT191" s="336" t="s">
        <v>851</v>
      </c>
      <c r="DU191" s="336" t="s">
        <v>827</v>
      </c>
      <c r="DV191" s="40">
        <v>2.9374612495303154E-2</v>
      </c>
      <c r="DW191" s="40">
        <v>3.7185270339250565E-2</v>
      </c>
      <c r="DX191" s="40">
        <v>2.1294917911291122E-2</v>
      </c>
      <c r="DY191" s="40">
        <v>5.9541328810155392E-3</v>
      </c>
      <c r="DZ191" s="40">
        <v>-2.3574702441692352E-2</v>
      </c>
      <c r="EA191" s="336" t="s">
        <v>851</v>
      </c>
      <c r="EB191" s="336" t="s">
        <v>1447</v>
      </c>
      <c r="EC191" s="40">
        <v>1.2397347018122673E-2</v>
      </c>
      <c r="ED191" s="40">
        <v>1.321191992610693E-2</v>
      </c>
      <c r="EE191" s="40">
        <v>-1.0190475732088089E-2</v>
      </c>
      <c r="EF191" s="40">
        <v>-1.6721935942769051E-2</v>
      </c>
      <c r="EG191" s="40">
        <v>5.8465269394218922E-3</v>
      </c>
      <c r="EH191" s="336" t="s">
        <v>851</v>
      </c>
      <c r="EI191" s="336" t="s">
        <v>1803</v>
      </c>
      <c r="EJ191" s="40">
        <v>2.5767801329493523E-2</v>
      </c>
      <c r="EK191" s="40">
        <v>1.1931338347494602E-2</v>
      </c>
      <c r="EL191" s="40">
        <v>-3.1676451908424497E-4</v>
      </c>
      <c r="EM191" s="40">
        <v>1.7107181483879685E-3</v>
      </c>
      <c r="EN191" s="40">
        <v>1.2270133011043072E-2</v>
      </c>
      <c r="EO191" s="336" t="s">
        <v>851</v>
      </c>
      <c r="EP191" s="336" t="s">
        <v>851</v>
      </c>
      <c r="EQ191" s="336" t="s">
        <v>851</v>
      </c>
      <c r="ER191" s="40">
        <v>0.67599999999999993</v>
      </c>
      <c r="ES191" s="336" t="s">
        <v>1739</v>
      </c>
      <c r="ET191" s="336" t="s">
        <v>851</v>
      </c>
      <c r="EU191" s="336" t="s">
        <v>851</v>
      </c>
      <c r="EV191" s="40">
        <v>0.74150000000000005</v>
      </c>
      <c r="EW191" s="336" t="s">
        <v>1739</v>
      </c>
      <c r="EX191" s="336" t="s">
        <v>851</v>
      </c>
      <c r="EY191" s="336" t="s">
        <v>851</v>
      </c>
      <c r="EZ191" s="40">
        <v>0.61030000000000006</v>
      </c>
      <c r="FA191" s="336" t="s">
        <v>1739</v>
      </c>
      <c r="FB191" s="336" t="s">
        <v>851</v>
      </c>
      <c r="FC191" s="40">
        <v>-8.1782661378383636E-2</v>
      </c>
      <c r="FD191" s="40">
        <v>-8.0201730132102966E-2</v>
      </c>
      <c r="FE191" s="40">
        <v>-6.0773298144340515E-2</v>
      </c>
      <c r="FF191" s="40">
        <v>-4.940124973654747E-2</v>
      </c>
      <c r="FG191" s="40">
        <v>-4.4257130473852158E-2</v>
      </c>
      <c r="FH191" s="336" t="s">
        <v>838</v>
      </c>
      <c r="FI191" s="336" t="s">
        <v>851</v>
      </c>
      <c r="FJ191" s="40">
        <v>-8.1715039908885956E-2</v>
      </c>
      <c r="FK191" s="40">
        <v>-8.1715039908885956E-2</v>
      </c>
      <c r="FL191" s="40">
        <v>-6.2414173036813736E-2</v>
      </c>
      <c r="FM191" s="40">
        <v>-4.67221699655056E-2</v>
      </c>
      <c r="FN191" s="40">
        <v>-6.8680107593536377E-2</v>
      </c>
      <c r="FO191" s="336" t="s">
        <v>840</v>
      </c>
      <c r="FP191" s="336" t="s">
        <v>851</v>
      </c>
      <c r="FQ191" s="40">
        <v>0.83602547645568848</v>
      </c>
      <c r="FR191" s="336" t="s">
        <v>840</v>
      </c>
      <c r="FS191" s="336" t="s">
        <v>851</v>
      </c>
      <c r="FT191" s="336" t="s">
        <v>851</v>
      </c>
      <c r="FU191" s="40">
        <v>6.5070398151874542E-2</v>
      </c>
      <c r="FV191" s="40">
        <v>6.5070398151874542E-2</v>
      </c>
      <c r="FW191" s="40">
        <v>6.0089264065027237E-2</v>
      </c>
      <c r="FX191" s="40">
        <v>6.9164067506790161E-2</v>
      </c>
      <c r="FY191" s="40">
        <v>8.2927785813808441E-2</v>
      </c>
      <c r="FZ191" s="336" t="s">
        <v>840</v>
      </c>
      <c r="GA191" s="336" t="s">
        <v>851</v>
      </c>
      <c r="GB191" s="336" t="s">
        <v>851</v>
      </c>
      <c r="GC191" s="336" t="s">
        <v>851</v>
      </c>
      <c r="GD191" s="336" t="s">
        <v>851</v>
      </c>
      <c r="GE191" s="336" t="s">
        <v>851</v>
      </c>
      <c r="GF191" s="336" t="s">
        <v>851</v>
      </c>
      <c r="GG191" s="336" t="s">
        <v>851</v>
      </c>
      <c r="GH191" s="336" t="s">
        <v>851</v>
      </c>
      <c r="GI191" s="336" t="s">
        <v>851</v>
      </c>
      <c r="GJ191" s="336" t="s">
        <v>851</v>
      </c>
      <c r="GK191" s="40">
        <v>7516346</v>
      </c>
      <c r="GL191" s="40">
        <v>7503433</v>
      </c>
      <c r="GM191" s="40">
        <v>7496522</v>
      </c>
      <c r="GN191" s="40">
        <v>7480591</v>
      </c>
      <c r="GO191" s="40">
        <v>7463157</v>
      </c>
      <c r="GP191" s="40">
        <v>7440769</v>
      </c>
      <c r="GQ191" s="40">
        <v>7411569</v>
      </c>
      <c r="GR191" s="40">
        <v>7381579</v>
      </c>
      <c r="GS191" s="40">
        <v>7350222</v>
      </c>
      <c r="GT191" s="40">
        <v>7320807</v>
      </c>
      <c r="GU191" s="40">
        <v>7291436</v>
      </c>
      <c r="GV191" s="40">
        <v>7234099</v>
      </c>
      <c r="GW191" s="40">
        <v>7199077</v>
      </c>
      <c r="GX191" s="40">
        <v>7164132</v>
      </c>
      <c r="GY191" s="40">
        <v>7130576</v>
      </c>
      <c r="GZ191" s="40">
        <v>7095383</v>
      </c>
      <c r="HA191" s="40">
        <v>7058322</v>
      </c>
      <c r="HB191" s="40">
        <v>7020858</v>
      </c>
      <c r="HC191" s="40">
        <v>6982604</v>
      </c>
      <c r="HD191" s="40">
        <v>6945235</v>
      </c>
      <c r="HE191" s="40">
        <v>6908224</v>
      </c>
      <c r="HF191" s="40">
        <v>6872000</v>
      </c>
      <c r="HG191" s="40">
        <v>6834000</v>
      </c>
      <c r="HH191" s="40">
        <v>6795000</v>
      </c>
      <c r="HI191" s="40">
        <v>6755000</v>
      </c>
      <c r="HJ191" s="40">
        <v>6714000</v>
      </c>
      <c r="HK191" s="40">
        <v>6672000</v>
      </c>
      <c r="HL191" s="40">
        <v>6630000</v>
      </c>
      <c r="HM191" s="40">
        <v>6586000</v>
      </c>
      <c r="HN191" s="40">
        <v>6541000</v>
      </c>
      <c r="HO191" s="40">
        <v>6495000</v>
      </c>
      <c r="HP191" s="40">
        <v>6447000</v>
      </c>
      <c r="HQ191" s="40">
        <v>6399000</v>
      </c>
      <c r="HR191" s="40">
        <v>6349000</v>
      </c>
      <c r="HS191" s="40">
        <v>6299000</v>
      </c>
      <c r="HT191" s="40">
        <v>6248000</v>
      </c>
      <c r="HU191" s="40">
        <v>6198000</v>
      </c>
      <c r="HV191" s="40">
        <v>6148000</v>
      </c>
      <c r="HW191" s="40">
        <v>6098000</v>
      </c>
      <c r="HX191" s="40">
        <v>6048000</v>
      </c>
      <c r="HY191" s="40">
        <v>5998000</v>
      </c>
      <c r="HZ191" s="40">
        <v>5949000</v>
      </c>
      <c r="IA191" s="40">
        <v>5900000</v>
      </c>
      <c r="IB191" s="40">
        <v>5851000</v>
      </c>
      <c r="IC191" s="40">
        <v>5802000</v>
      </c>
      <c r="ID191" s="40">
        <v>5753000</v>
      </c>
      <c r="IE191" s="40">
        <v>5705000</v>
      </c>
      <c r="IF191" s="40">
        <v>5656000</v>
      </c>
      <c r="IG191" s="40">
        <v>5606000</v>
      </c>
      <c r="IH191" s="40">
        <v>5557000</v>
      </c>
      <c r="II191" s="40">
        <v>5507000</v>
      </c>
      <c r="IJ191" s="336" t="s">
        <v>851</v>
      </c>
      <c r="IK191" s="336" t="s">
        <v>851</v>
      </c>
      <c r="IL191" s="336" t="s">
        <v>851</v>
      </c>
      <c r="IM191" s="40">
        <v>-5.2369446493685246E-3</v>
      </c>
      <c r="IN191" s="40">
        <v>-5.3219133988022804E-3</v>
      </c>
      <c r="IO191" s="40">
        <v>-5.463519599288702E-3</v>
      </c>
      <c r="IP191" s="40">
        <v>-5.3660999983549118E-3</v>
      </c>
      <c r="IQ191" s="40">
        <v>-5.343227181583643E-3</v>
      </c>
      <c r="IR191" s="40">
        <v>-5.2574011497199535E-3</v>
      </c>
      <c r="IS191" s="40">
        <v>-5.5450308136641979E-3</v>
      </c>
      <c r="IT191" s="40">
        <v>-5.7231062091886997E-3</v>
      </c>
      <c r="IU191" s="40">
        <v>-5.9040761552751064E-3</v>
      </c>
      <c r="IV191" s="40">
        <v>-6.0880728997290134E-3</v>
      </c>
      <c r="IW191" s="40">
        <v>-6.2752333469688892E-3</v>
      </c>
      <c r="IX191" s="40">
        <v>-6.3148606568574905E-3</v>
      </c>
      <c r="IY191" s="40">
        <v>-6.6586202010512352E-3</v>
      </c>
      <c r="IZ191" s="40">
        <v>-6.8561248481273651E-3</v>
      </c>
      <c r="JA191" s="40">
        <v>-7.0574088022112846E-3</v>
      </c>
      <c r="JB191" s="40">
        <v>-7.4177440255880356E-3</v>
      </c>
      <c r="JC191" s="40">
        <v>-7.4731782078742981E-3</v>
      </c>
      <c r="JD191" s="40">
        <v>-7.8444080427289009E-3</v>
      </c>
      <c r="JE191" s="40">
        <v>-7.9064294695854187E-3</v>
      </c>
      <c r="JF191" s="40">
        <v>-8.129478432238102E-3</v>
      </c>
      <c r="JG191" s="40">
        <v>-8.0347536131739616E-3</v>
      </c>
      <c r="JH191" s="40">
        <v>-8.0998335033655167E-3</v>
      </c>
      <c r="JI191" s="40">
        <v>-8.1659769639372826E-3</v>
      </c>
      <c r="JJ191" s="40">
        <v>-8.2332100719213486E-3</v>
      </c>
      <c r="JK191" s="40">
        <v>-8.3015589043498039E-3</v>
      </c>
      <c r="JL191" s="40">
        <v>-8.2029420882463455E-3</v>
      </c>
      <c r="JM191" s="40">
        <v>-8.2707870751619339E-3</v>
      </c>
      <c r="JN191" s="40">
        <v>-8.3397645503282547E-3</v>
      </c>
      <c r="JO191" s="40">
        <v>-8.4099015220999718E-3</v>
      </c>
      <c r="JP191" s="40">
        <v>-8.4812277927994728E-3</v>
      </c>
      <c r="JQ191" s="40">
        <v>-8.3784749731421471E-3</v>
      </c>
      <c r="JR191" s="40">
        <v>-8.626054972410202E-3</v>
      </c>
      <c r="JS191" s="40">
        <v>-8.8794762268662453E-3</v>
      </c>
      <c r="JT191" s="40">
        <v>-8.7790582329034805E-3</v>
      </c>
      <c r="JU191" s="40">
        <v>-9.0383840724825859E-3</v>
      </c>
      <c r="JV191" s="336" t="s">
        <v>1740</v>
      </c>
      <c r="JW191" s="336" t="s">
        <v>851</v>
      </c>
      <c r="JX191" s="336" t="s">
        <v>851</v>
      </c>
      <c r="JY191" s="336" t="s">
        <v>851</v>
      </c>
      <c r="JZ191" s="336" t="s">
        <v>851</v>
      </c>
      <c r="KA191" s="336" t="s">
        <v>1740</v>
      </c>
      <c r="KB191" s="40">
        <v>0.49016349064531001</v>
      </c>
      <c r="KC191" s="40">
        <v>0.49011736326433697</v>
      </c>
      <c r="KD191" s="40">
        <v>0.49005319932685704</v>
      </c>
      <c r="KE191" s="40">
        <v>0.48997477035846004</v>
      </c>
      <c r="KF191" s="40">
        <v>0.48989196359237397</v>
      </c>
      <c r="KG191" s="40">
        <v>0.48980997714415203</v>
      </c>
      <c r="KH191" s="40">
        <v>0.48973267980040802</v>
      </c>
      <c r="KI191" s="40">
        <v>0.48965984927569201</v>
      </c>
      <c r="KJ191" s="40">
        <v>0.48959209519862801</v>
      </c>
      <c r="KK191" s="40">
        <v>0.48952794731216204</v>
      </c>
      <c r="KL191" s="40">
        <v>0.48946809199824698</v>
      </c>
      <c r="KM191" s="40">
        <v>0.48941295546798103</v>
      </c>
      <c r="KN191" s="40">
        <v>0.48936581057207201</v>
      </c>
      <c r="KO191" s="40">
        <v>0.48932964909351301</v>
      </c>
      <c r="KP191" s="40">
        <v>0.48930868648372405</v>
      </c>
      <c r="KQ191" s="40">
        <v>0.48930589590802098</v>
      </c>
      <c r="KR191" s="40">
        <v>0.48932231168621398</v>
      </c>
      <c r="KS191" s="40">
        <v>0.48935985463272202</v>
      </c>
      <c r="KT191" s="40">
        <v>0.48941876703332099</v>
      </c>
      <c r="KU191" s="40">
        <v>0.48950073824636703</v>
      </c>
      <c r="KV191" s="40">
        <v>0.48960696221097799</v>
      </c>
      <c r="KW191" s="40">
        <v>0.489738240557542</v>
      </c>
      <c r="KX191" s="40">
        <v>0.48989412296824297</v>
      </c>
      <c r="KY191" s="40">
        <v>0.49007081494957494</v>
      </c>
      <c r="KZ191" s="40">
        <v>0.490263782573574</v>
      </c>
      <c r="LA191" s="40">
        <v>0.490469669568945</v>
      </c>
      <c r="LB191" s="40">
        <v>0.49068709166011998</v>
      </c>
      <c r="LC191" s="40">
        <v>0.49091508862966798</v>
      </c>
      <c r="LD191" s="40">
        <v>0.49115109730339901</v>
      </c>
      <c r="LE191" s="40">
        <v>0.49139184069149699</v>
      </c>
      <c r="LF191" s="40">
        <v>0.49163670703511103</v>
      </c>
      <c r="LG191" s="40">
        <v>0.49188215853284395</v>
      </c>
      <c r="LH191" s="40">
        <v>0.49212859311959695</v>
      </c>
      <c r="LI191" s="40">
        <v>0.49237540463858304</v>
      </c>
      <c r="LJ191" s="40">
        <v>0.49262125149566399</v>
      </c>
      <c r="LK191" s="40">
        <v>0.49286642960093602</v>
      </c>
      <c r="LL191" s="336" t="s">
        <v>851</v>
      </c>
      <c r="LM191" s="336" t="s">
        <v>851</v>
      </c>
      <c r="LN191" s="336" t="s">
        <v>1740</v>
      </c>
      <c r="LO191" s="40">
        <v>0.66879111528396606</v>
      </c>
      <c r="LP191" s="40">
        <v>0.66599613428115845</v>
      </c>
      <c r="LQ191" s="40">
        <v>0.66279363632202148</v>
      </c>
      <c r="LR191" s="40">
        <v>0.65964531898498535</v>
      </c>
      <c r="LS191" s="40">
        <v>0.65718555450439453</v>
      </c>
      <c r="LT191" s="40">
        <v>0.65574395656585693</v>
      </c>
      <c r="LU191" s="40">
        <v>0.65352153778076172</v>
      </c>
      <c r="LV191" s="40">
        <v>0.65247291326522827</v>
      </c>
      <c r="LW191" s="40">
        <v>0.65224426984786987</v>
      </c>
      <c r="LX191" s="40">
        <v>0.65225756168365479</v>
      </c>
      <c r="LY191" s="40">
        <v>0.65192133188247681</v>
      </c>
      <c r="LZ191" s="40">
        <v>0.65122902393341064</v>
      </c>
      <c r="MA191" s="40">
        <v>0.65007543563842773</v>
      </c>
      <c r="MB191" s="40">
        <v>0.64910417795181274</v>
      </c>
      <c r="MC191" s="40">
        <v>0.64821892976760864</v>
      </c>
      <c r="MD191" s="40">
        <v>0.64757508039474487</v>
      </c>
      <c r="ME191" s="40">
        <v>0.64634716510772705</v>
      </c>
      <c r="MF191" s="40">
        <v>0.64541333913803101</v>
      </c>
      <c r="MG191" s="40">
        <v>0.64451092481613159</v>
      </c>
      <c r="MH191" s="40">
        <v>0.64359420537948608</v>
      </c>
      <c r="MI191" s="40">
        <v>0.64244556427001953</v>
      </c>
      <c r="MJ191" s="40">
        <v>0.64052921533584595</v>
      </c>
      <c r="MK191" s="40">
        <v>0.63841897249221802</v>
      </c>
      <c r="ML191" s="40">
        <v>0.63627415895462036</v>
      </c>
      <c r="MM191" s="40">
        <v>0.63409394025802612</v>
      </c>
      <c r="MN191" s="40">
        <v>0.63187730312347412</v>
      </c>
      <c r="MO191" s="40">
        <v>0.62867707014083862</v>
      </c>
      <c r="MP191" s="40">
        <v>0.62559324502944946</v>
      </c>
      <c r="MQ191" s="40">
        <v>0.62262862920761108</v>
      </c>
      <c r="MR191" s="40">
        <v>0.61978626251220703</v>
      </c>
      <c r="MS191" s="40">
        <v>0.61724317073822021</v>
      </c>
      <c r="MT191" s="40">
        <v>0.61402279138565063</v>
      </c>
      <c r="MU191" s="40">
        <v>0.61120933294296265</v>
      </c>
      <c r="MV191" s="40">
        <v>0.60881197452545166</v>
      </c>
      <c r="MW191" s="40">
        <v>0.60608243942260742</v>
      </c>
      <c r="MX191" s="40">
        <v>0.60305064916610718</v>
      </c>
      <c r="MY191" s="336" t="s">
        <v>851</v>
      </c>
      <c r="MZ191" s="336" t="s">
        <v>1740</v>
      </c>
      <c r="NA191" s="40">
        <v>0.59549444913864136</v>
      </c>
      <c r="NB191" s="40">
        <v>0.59393268823623657</v>
      </c>
      <c r="NC191" s="40">
        <v>0.59301614761352539</v>
      </c>
      <c r="ND191" s="40">
        <v>0.59266930818557739</v>
      </c>
      <c r="NE191" s="40">
        <v>0.5927276611328125</v>
      </c>
      <c r="NF191" s="40">
        <v>0.59304159879684448</v>
      </c>
      <c r="NG191" s="40">
        <v>0.59211289882659912</v>
      </c>
      <c r="NH191" s="40">
        <v>0.59174716472625732</v>
      </c>
      <c r="NI191" s="40">
        <v>0.5914643406867981</v>
      </c>
      <c r="NJ191" s="40">
        <v>0.59126573801040649</v>
      </c>
      <c r="NK191" s="40">
        <v>0.5908549427986145</v>
      </c>
      <c r="NL191" s="40">
        <v>0.5899280309677124</v>
      </c>
      <c r="NM191" s="40">
        <v>0.58853697776794434</v>
      </c>
      <c r="NN191" s="40">
        <v>0.58730638027191162</v>
      </c>
      <c r="NO191" s="40">
        <v>0.58569025993347168</v>
      </c>
      <c r="NP191" s="40">
        <v>0.58444958925247192</v>
      </c>
      <c r="NQ191" s="40">
        <v>0.58228635787963867</v>
      </c>
      <c r="NR191" s="40">
        <v>0.58040320873260498</v>
      </c>
      <c r="NS191" s="40">
        <v>0.57835876941680908</v>
      </c>
      <c r="NT191" s="40">
        <v>0.57612317800521851</v>
      </c>
      <c r="NU191" s="40">
        <v>0.57378363609313965</v>
      </c>
      <c r="NV191" s="40">
        <v>0.57099062204360962</v>
      </c>
      <c r="NW191" s="40">
        <v>0.56815224885940552</v>
      </c>
      <c r="NX191" s="40">
        <v>0.56510329246520996</v>
      </c>
      <c r="NY191" s="40">
        <v>0.56233465671539307</v>
      </c>
      <c r="NZ191" s="40">
        <v>0.55968654155731201</v>
      </c>
      <c r="OA191" s="40">
        <v>0.55656415224075317</v>
      </c>
      <c r="OB191" s="40">
        <v>0.55389833450317383</v>
      </c>
      <c r="OC191" s="40">
        <v>0.55135875940322876</v>
      </c>
      <c r="OD191" s="40">
        <v>0.54860395193099976</v>
      </c>
      <c r="OE191" s="40">
        <v>0.54562836885452271</v>
      </c>
      <c r="OF191" s="40">
        <v>0.5418054461479187</v>
      </c>
      <c r="OG191" s="40">
        <v>0.53765910863876343</v>
      </c>
      <c r="OH191" s="40">
        <v>0.53389227390289307</v>
      </c>
      <c r="OI191" s="40">
        <v>0.52996218204498291</v>
      </c>
      <c r="OJ191" s="40">
        <v>0.52642089128494263</v>
      </c>
      <c r="OK191" s="336" t="s">
        <v>851</v>
      </c>
      <c r="OL191" s="336" t="s">
        <v>851</v>
      </c>
      <c r="OM191" s="336" t="s">
        <v>1740</v>
      </c>
      <c r="ON191" s="40">
        <v>0.60941332578659058</v>
      </c>
      <c r="OO191" s="40">
        <v>0.60692328214645386</v>
      </c>
      <c r="OP191" s="40">
        <v>0.60387247800827026</v>
      </c>
      <c r="OQ191" s="40">
        <v>0.60077929496765137</v>
      </c>
      <c r="OR191" s="40">
        <v>0.59837085008621216</v>
      </c>
      <c r="OS191" s="40">
        <v>0.59704577922821045</v>
      </c>
      <c r="OT191" s="40">
        <v>0.5951688289642334</v>
      </c>
      <c r="OU191" s="40">
        <v>0.59438103437423706</v>
      </c>
      <c r="OV191" s="40">
        <v>0.59440767765045166</v>
      </c>
      <c r="OW191" s="40">
        <v>0.59496670961380005</v>
      </c>
      <c r="OX191" s="40">
        <v>0.59517425298690796</v>
      </c>
      <c r="OY191" s="40">
        <v>0.59532374143600464</v>
      </c>
      <c r="OZ191" s="40">
        <v>0.59517347812652588</v>
      </c>
      <c r="PA191" s="40">
        <v>0.59535378217697144</v>
      </c>
      <c r="PB191" s="40">
        <v>0.59532183408737183</v>
      </c>
      <c r="PC191" s="40">
        <v>0.59522712230682373</v>
      </c>
      <c r="PD191" s="40">
        <v>0.59454011917114258</v>
      </c>
      <c r="PE191" s="40">
        <v>0.59368652105331421</v>
      </c>
      <c r="PF191" s="40">
        <v>0.5928492546081543</v>
      </c>
      <c r="PG191" s="40">
        <v>0.59183996915817261</v>
      </c>
      <c r="PH191" s="40">
        <v>0.59074902534484863</v>
      </c>
      <c r="PI191" s="40">
        <v>0.58922231197357178</v>
      </c>
      <c r="PJ191" s="40">
        <v>0.58767080307006836</v>
      </c>
      <c r="PK191" s="40">
        <v>0.58592981100082397</v>
      </c>
      <c r="PL191" s="40">
        <v>0.58432537317276001</v>
      </c>
      <c r="PM191" s="40">
        <v>0.58236080408096313</v>
      </c>
      <c r="PN191" s="40">
        <v>0.57959318161010742</v>
      </c>
      <c r="PO191" s="40">
        <v>0.57694917917251587</v>
      </c>
      <c r="PP191" s="40">
        <v>0.57443171739578247</v>
      </c>
      <c r="PQ191" s="40">
        <v>0.57169944047927856</v>
      </c>
      <c r="PR191" s="40">
        <v>0.56926822662353516</v>
      </c>
      <c r="PS191" s="40">
        <v>0.56634533405303955</v>
      </c>
      <c r="PT191" s="40">
        <v>0.56382602453231812</v>
      </c>
      <c r="PU191" s="40">
        <v>0.56136280298233032</v>
      </c>
      <c r="PV191" s="40">
        <v>0.55857479572296143</v>
      </c>
      <c r="PW191" s="40">
        <v>0.55565643310546875</v>
      </c>
      <c r="PX191" s="336" t="s">
        <v>851</v>
      </c>
      <c r="PY191" s="336" t="s">
        <v>851</v>
      </c>
      <c r="PZ191" s="40">
        <v>0.65769999999999995</v>
      </c>
      <c r="QA191" s="40">
        <v>0.65339999999999998</v>
      </c>
      <c r="QB191" s="40">
        <v>0.65</v>
      </c>
      <c r="QC191" s="40">
        <v>0.64430000000000009</v>
      </c>
      <c r="QD191" s="40">
        <v>0.64019999999999999</v>
      </c>
      <c r="QE191" s="40">
        <v>0.63659999999999994</v>
      </c>
      <c r="QF191" s="40">
        <v>0.63639999999999997</v>
      </c>
      <c r="QG191" s="40">
        <v>0.62770000000000004</v>
      </c>
      <c r="QH191" s="40">
        <v>0.61039999999999994</v>
      </c>
      <c r="QI191" s="40">
        <v>0.6008</v>
      </c>
      <c r="QJ191" s="40">
        <v>0.6079</v>
      </c>
      <c r="QK191" s="40">
        <v>0.61599999999999999</v>
      </c>
      <c r="QL191" s="40">
        <v>0.62549999999999994</v>
      </c>
      <c r="QM191" s="40">
        <v>0.62950000000000006</v>
      </c>
      <c r="QN191" s="40">
        <v>0.63219999999999998</v>
      </c>
      <c r="QO191" s="40">
        <v>0.65129999999999999</v>
      </c>
      <c r="QP191" s="40">
        <v>0.66220000000000001</v>
      </c>
      <c r="QQ191" s="40">
        <v>0.67400000000000004</v>
      </c>
      <c r="QR191" s="40">
        <v>0.67599999999999993</v>
      </c>
      <c r="QS191" s="336" t="s">
        <v>851</v>
      </c>
      <c r="QT191" s="336" t="s">
        <v>851</v>
      </c>
      <c r="QU191" s="336" t="s">
        <v>851</v>
      </c>
      <c r="QV191" s="336" t="s">
        <v>851</v>
      </c>
      <c r="QW191" s="40">
        <v>2.962965052574873E-3</v>
      </c>
      <c r="QX191" s="336" t="s">
        <v>851</v>
      </c>
      <c r="QY191" s="336" t="s">
        <v>851</v>
      </c>
      <c r="QZ191" s="336" t="s">
        <v>851</v>
      </c>
      <c r="RA191" s="336" t="s">
        <v>851</v>
      </c>
      <c r="RB191" s="336" t="s">
        <v>851</v>
      </c>
      <c r="RC191" s="336" t="s">
        <v>851</v>
      </c>
      <c r="RD191" s="336" t="s">
        <v>851</v>
      </c>
      <c r="RE191" s="336" t="s">
        <v>851</v>
      </c>
      <c r="RF191" s="40">
        <v>0.36200000000000004</v>
      </c>
      <c r="RG191" s="40">
        <v>2017</v>
      </c>
      <c r="RH191" s="336" t="s">
        <v>840</v>
      </c>
      <c r="RI191" s="336" t="s">
        <v>851</v>
      </c>
      <c r="RJ191" s="40">
        <v>5.4000000000000006E-2</v>
      </c>
      <c r="RK191" s="40">
        <v>2017</v>
      </c>
      <c r="RL191" s="336" t="s">
        <v>840</v>
      </c>
      <c r="RM191" s="336" t="s">
        <v>851</v>
      </c>
      <c r="RN191" s="40">
        <v>8.900000000000001E-2</v>
      </c>
      <c r="RO191" s="40">
        <v>2017</v>
      </c>
      <c r="RP191" s="336" t="s">
        <v>840</v>
      </c>
      <c r="RQ191" s="336" t="s">
        <v>851</v>
      </c>
      <c r="RR191" s="40">
        <v>0.193</v>
      </c>
      <c r="RS191" s="40">
        <v>2017</v>
      </c>
      <c r="RT191" s="336" t="s">
        <v>840</v>
      </c>
      <c r="RU191" s="336" t="s">
        <v>851</v>
      </c>
      <c r="RV191" s="40">
        <v>0.23199999999999998</v>
      </c>
      <c r="RW191" s="40">
        <v>2018</v>
      </c>
      <c r="RX191" s="336" t="s">
        <v>840</v>
      </c>
      <c r="RY191" s="336" t="s">
        <v>851</v>
      </c>
      <c r="RZ191" s="336" t="s">
        <v>838</v>
      </c>
      <c r="SA191" s="40">
        <v>0.19023595750331879</v>
      </c>
      <c r="SB191" s="40">
        <v>0.20014204084873199</v>
      </c>
      <c r="SC191" s="40">
        <v>0.19639511406421661</v>
      </c>
      <c r="SD191" s="40">
        <v>0.20844937860965729</v>
      </c>
      <c r="SE191" s="40">
        <v>0.21543289721012115</v>
      </c>
      <c r="SF191" s="336" t="s">
        <v>851</v>
      </c>
      <c r="SG191" s="336" t="s">
        <v>851</v>
      </c>
      <c r="SH191" s="40">
        <v>0.18255990743637085</v>
      </c>
      <c r="SI191" s="40">
        <v>0.19260545074939728</v>
      </c>
      <c r="SJ191" s="40">
        <v>0.18210038542747498</v>
      </c>
      <c r="SK191" s="40">
        <v>0.18857510387897491</v>
      </c>
      <c r="SL191" s="40">
        <v>0.22479504346847534</v>
      </c>
      <c r="SM191" s="336" t="s">
        <v>840</v>
      </c>
      <c r="SN191" s="336" t="s">
        <v>851</v>
      </c>
      <c r="SO191" s="336" t="s">
        <v>851</v>
      </c>
      <c r="SP191" s="40">
        <v>3.3072404563426971E-2</v>
      </c>
      <c r="SQ191" s="40">
        <v>2.1164245903491974E-2</v>
      </c>
      <c r="SR191" s="40">
        <v>1.7064008861780167E-2</v>
      </c>
      <c r="SS191" s="40">
        <v>2.5444034487009048E-2</v>
      </c>
      <c r="ST191" s="40">
        <v>-1.0050335898995399E-2</v>
      </c>
      <c r="SU191" s="336" t="s">
        <v>838</v>
      </c>
      <c r="SV191" s="336" t="s">
        <v>851</v>
      </c>
      <c r="SW191" s="336" t="s">
        <v>851</v>
      </c>
      <c r="SX191" s="40">
        <v>3.5042136907577515E-2</v>
      </c>
      <c r="SY191" s="40">
        <v>2.5571748614311218E-2</v>
      </c>
      <c r="SZ191" s="40">
        <v>1.902080699801445E-2</v>
      </c>
      <c r="TA191" s="40">
        <v>3.142232820391655E-2</v>
      </c>
      <c r="TB191" s="40">
        <v>4.1607413440942764E-2</v>
      </c>
      <c r="TC191" s="336" t="s">
        <v>840</v>
      </c>
      <c r="TD191" s="336" t="s">
        <v>851</v>
      </c>
      <c r="TE191" s="336" t="s">
        <v>851</v>
      </c>
      <c r="TF191" s="336" t="s">
        <v>851</v>
      </c>
      <c r="TG191" s="40">
        <v>3.7263456732034683E-2</v>
      </c>
      <c r="TH191" s="40">
        <v>2.6078589260578156E-2</v>
      </c>
      <c r="TI191" s="40">
        <v>2.2408155724406242E-2</v>
      </c>
      <c r="TJ191" s="40">
        <v>3.0681079253554344E-2</v>
      </c>
      <c r="TK191" s="40">
        <v>-5.253590177744627E-3</v>
      </c>
      <c r="TL191" s="336" t="s">
        <v>838</v>
      </c>
      <c r="TM191" s="336" t="s">
        <v>851</v>
      </c>
      <c r="TN191" s="336" t="s">
        <v>851</v>
      </c>
      <c r="TO191" s="336" t="s">
        <v>851</v>
      </c>
      <c r="TP191" s="40">
        <v>3.9153113961219788E-2</v>
      </c>
      <c r="TQ191" s="40">
        <v>3.0366595834493637E-2</v>
      </c>
      <c r="TR191" s="40">
        <v>2.4287283420562744E-2</v>
      </c>
      <c r="TS191" s="40">
        <v>3.6689572036266327E-2</v>
      </c>
      <c r="TT191" s="40">
        <v>4.6973515301942825E-2</v>
      </c>
      <c r="TU191" s="336" t="s">
        <v>840</v>
      </c>
      <c r="TV191" s="336" t="s">
        <v>851</v>
      </c>
      <c r="TW191" s="40">
        <v>7030</v>
      </c>
      <c r="TX191" s="336" t="s">
        <v>840</v>
      </c>
      <c r="TY191" s="336" t="s">
        <v>851</v>
      </c>
      <c r="TZ191" s="40">
        <v>6545.4375</v>
      </c>
      <c r="UA191" s="336" t="s">
        <v>838</v>
      </c>
      <c r="UB191" s="336" t="s">
        <v>851</v>
      </c>
      <c r="UC191" s="40">
        <v>6562.6705915943703</v>
      </c>
      <c r="UD191" s="336" t="s">
        <v>840</v>
      </c>
      <c r="UE191" s="336" t="s">
        <v>851</v>
      </c>
      <c r="UF191" s="336" t="s">
        <v>851</v>
      </c>
      <c r="UG191" s="40">
        <v>0.11646769195795059</v>
      </c>
      <c r="UH191" s="40">
        <v>0.11994030326604843</v>
      </c>
      <c r="UI191" s="40">
        <v>0.1356218159198761</v>
      </c>
      <c r="UJ191" s="40">
        <v>0.15904812514781952</v>
      </c>
      <c r="UK191" s="40">
        <v>0.1711757630109787</v>
      </c>
      <c r="UL191" s="336" t="s">
        <v>838</v>
      </c>
      <c r="UM191" s="336" t="s">
        <v>851</v>
      </c>
      <c r="UN191" s="336" t="s">
        <v>851</v>
      </c>
      <c r="UO191" s="336" t="s">
        <v>851</v>
      </c>
      <c r="UP191" s="40">
        <v>0.10926195234060287</v>
      </c>
      <c r="UQ191" s="40">
        <v>0.10926195234060287</v>
      </c>
      <c r="UR191" s="40">
        <v>0.11968620866537094</v>
      </c>
      <c r="US191" s="40">
        <v>0.14185293018817902</v>
      </c>
      <c r="UT191" s="40">
        <v>0.15611493587493896</v>
      </c>
      <c r="UU191" s="336" t="s">
        <v>840</v>
      </c>
    </row>
    <row r="192" spans="1:567">
      <c r="A192" s="336" t="s">
        <v>517</v>
      </c>
      <c r="B192" s="336" t="s">
        <v>148</v>
      </c>
      <c r="C192" s="336" t="s">
        <v>376</v>
      </c>
      <c r="D192" s="40">
        <v>3.9786387234926224E-2</v>
      </c>
      <c r="E192" s="336" t="s">
        <v>470</v>
      </c>
      <c r="F192" s="40">
        <v>5.1303144544363022E-2</v>
      </c>
      <c r="G192" s="336" t="s">
        <v>1741</v>
      </c>
      <c r="H192" s="40">
        <v>4.5529510825872421E-2</v>
      </c>
      <c r="I192" s="336" t="s">
        <v>1447</v>
      </c>
      <c r="J192" s="40">
        <v>5.7864487171173096E-2</v>
      </c>
      <c r="K192" s="336" t="s">
        <v>1803</v>
      </c>
      <c r="L192" s="336" t="s">
        <v>470</v>
      </c>
      <c r="M192" s="40">
        <v>0.55448776483535767</v>
      </c>
      <c r="N192" s="40"/>
      <c r="O192" s="336" t="s">
        <v>1736</v>
      </c>
      <c r="P192" s="40"/>
      <c r="Q192" s="336" t="s">
        <v>1736</v>
      </c>
      <c r="R192" s="40"/>
      <c r="S192" s="336" t="s">
        <v>1736</v>
      </c>
      <c r="T192" s="40"/>
      <c r="U192" s="336" t="s">
        <v>1736</v>
      </c>
      <c r="V192" s="336" t="s">
        <v>851</v>
      </c>
      <c r="W192" s="336" t="s">
        <v>470</v>
      </c>
      <c r="X192" s="40">
        <v>0.55226528644561768</v>
      </c>
      <c r="Y192" s="40"/>
      <c r="Z192" s="336" t="s">
        <v>1736</v>
      </c>
      <c r="AA192" s="40"/>
      <c r="AB192" s="336" t="s">
        <v>1736</v>
      </c>
      <c r="AC192" s="40"/>
      <c r="AD192" s="336" t="s">
        <v>1736</v>
      </c>
      <c r="AE192" s="40"/>
      <c r="AF192" s="336" t="s">
        <v>1736</v>
      </c>
      <c r="AG192" s="336" t="s">
        <v>851</v>
      </c>
      <c r="AH192" s="336" t="s">
        <v>470</v>
      </c>
      <c r="AI192" s="40">
        <v>0.55033010244369507</v>
      </c>
      <c r="AJ192" s="40"/>
      <c r="AK192" s="336" t="s">
        <v>1736</v>
      </c>
      <c r="AL192" s="40"/>
      <c r="AM192" s="336" t="s">
        <v>1736</v>
      </c>
      <c r="AN192" s="40"/>
      <c r="AO192" s="336" t="s">
        <v>1736</v>
      </c>
      <c r="AP192" s="40"/>
      <c r="AQ192" s="336" t="s">
        <v>1736</v>
      </c>
      <c r="AR192" s="336" t="s">
        <v>851</v>
      </c>
      <c r="AS192" s="336" t="s">
        <v>470</v>
      </c>
      <c r="AT192" s="40">
        <v>0.5560491681098938</v>
      </c>
      <c r="AU192" s="40"/>
      <c r="AV192" s="336" t="s">
        <v>1736</v>
      </c>
      <c r="AW192" s="40"/>
      <c r="AX192" s="336" t="s">
        <v>1736</v>
      </c>
      <c r="AY192" s="40"/>
      <c r="AZ192" s="336" t="s">
        <v>1736</v>
      </c>
      <c r="BA192" s="40"/>
      <c r="BB192" s="336" t="s">
        <v>1736</v>
      </c>
      <c r="BC192" s="336" t="s">
        <v>851</v>
      </c>
      <c r="BD192" s="336" t="s">
        <v>470</v>
      </c>
      <c r="BE192" s="40">
        <v>3.0543386936187744</v>
      </c>
      <c r="BF192" s="336" t="s">
        <v>827</v>
      </c>
      <c r="BG192" s="40">
        <v>4.1924571990966797</v>
      </c>
      <c r="BH192" s="336" t="s">
        <v>1447</v>
      </c>
      <c r="BI192" s="40">
        <v>5.6435689926147461</v>
      </c>
      <c r="BJ192" s="336" t="s">
        <v>1803</v>
      </c>
      <c r="BK192" s="40">
        <v>7.324620246887207</v>
      </c>
      <c r="BL192" s="336" t="s">
        <v>851</v>
      </c>
      <c r="BM192" s="40">
        <v>5.03826904296875</v>
      </c>
      <c r="BN192" s="336" t="s">
        <v>838</v>
      </c>
      <c r="BO192" s="336" t="s">
        <v>851</v>
      </c>
      <c r="BP192" s="336" t="s">
        <v>470</v>
      </c>
      <c r="BQ192" s="40">
        <v>5.4633389227092266E-3</v>
      </c>
      <c r="BR192" s="40">
        <v>4.874122329056263E-3</v>
      </c>
      <c r="BS192" s="40">
        <v>4.7387173399329185E-3</v>
      </c>
      <c r="BT192" s="40">
        <v>4.0320712141692638E-3</v>
      </c>
      <c r="BU192" s="40">
        <v>4.0320581756532192E-3</v>
      </c>
      <c r="BV192" s="336" t="s">
        <v>851</v>
      </c>
      <c r="BW192" s="336" t="s">
        <v>470</v>
      </c>
      <c r="BX192" s="40">
        <v>6.6169267520308495E-3</v>
      </c>
      <c r="BY192" s="40">
        <v>6.0194586403667927E-3</v>
      </c>
      <c r="BZ192" s="40">
        <v>5.7810433208942413E-3</v>
      </c>
      <c r="CA192" s="40">
        <v>5.6933793239295483E-3</v>
      </c>
      <c r="CB192" s="40">
        <v>5.7845008559525013E-3</v>
      </c>
      <c r="CC192" s="336" t="s">
        <v>851</v>
      </c>
      <c r="CD192" s="336" t="s">
        <v>470</v>
      </c>
      <c r="CE192" s="40">
        <v>6.0282209888100624E-3</v>
      </c>
      <c r="CF192" s="40">
        <v>5.7438574731349945E-3</v>
      </c>
      <c r="CG192" s="40">
        <v>5.7322676293551922E-3</v>
      </c>
      <c r="CH192" s="40">
        <v>5.8233737945556641E-3</v>
      </c>
      <c r="CI192" s="40">
        <v>5.5761244148015976E-3</v>
      </c>
      <c r="CJ192" s="336" t="s">
        <v>851</v>
      </c>
      <c r="CK192" s="336" t="s">
        <v>470</v>
      </c>
      <c r="CL192" s="40">
        <v>5.7923928834497929E-3</v>
      </c>
      <c r="CM192" s="40">
        <v>5.6811533868312836E-3</v>
      </c>
      <c r="CN192" s="40">
        <v>5.6940866634249687E-3</v>
      </c>
      <c r="CO192" s="40">
        <v>5.5781658738851547E-3</v>
      </c>
      <c r="CP192" s="40">
        <v>5.5760461837053299E-3</v>
      </c>
      <c r="CQ192" s="336" t="s">
        <v>851</v>
      </c>
      <c r="CR192" s="40"/>
      <c r="CS192" s="40"/>
      <c r="CT192" s="40"/>
      <c r="CU192" s="40"/>
      <c r="CV192" s="40"/>
      <c r="CW192" s="336" t="s">
        <v>1737</v>
      </c>
      <c r="CX192" s="336" t="s">
        <v>851</v>
      </c>
      <c r="CY192" s="40"/>
      <c r="CZ192" s="40"/>
      <c r="DA192" s="40"/>
      <c r="DB192" s="40"/>
      <c r="DC192" s="40"/>
      <c r="DD192" s="336" t="s">
        <v>1737</v>
      </c>
      <c r="DE192" s="336" t="s">
        <v>851</v>
      </c>
      <c r="DF192" s="40"/>
      <c r="DG192" s="336" t="s">
        <v>1737</v>
      </c>
      <c r="DH192" s="336" t="s">
        <v>851</v>
      </c>
      <c r="DI192" s="336" t="s">
        <v>851</v>
      </c>
      <c r="DJ192" s="336">
        <v>10</v>
      </c>
      <c r="DK192" s="336" t="s">
        <v>1738</v>
      </c>
      <c r="DL192" s="336" t="s">
        <v>851</v>
      </c>
      <c r="DM192" s="336" t="s">
        <v>851</v>
      </c>
      <c r="DN192" s="336" t="s">
        <v>470</v>
      </c>
      <c r="DO192" s="40">
        <v>2.6685080956667662E-3</v>
      </c>
      <c r="DP192" s="40">
        <v>3.2482023816555738E-3</v>
      </c>
      <c r="DQ192" s="40">
        <v>-2.6227673515677452E-5</v>
      </c>
      <c r="DR192" s="40">
        <v>-5.4957056418061256E-3</v>
      </c>
      <c r="DS192" s="40">
        <v>1.0799197480082512E-2</v>
      </c>
      <c r="DT192" s="336" t="s">
        <v>851</v>
      </c>
      <c r="DU192" s="336" t="s">
        <v>470</v>
      </c>
      <c r="DV192" s="40">
        <v>3.7750001065433025E-3</v>
      </c>
      <c r="DW192" s="40">
        <v>3.1333332881331444E-3</v>
      </c>
      <c r="DX192" s="40">
        <v>-5.0000118790194392E-5</v>
      </c>
      <c r="DY192" s="40">
        <v>1.8999999156221747E-3</v>
      </c>
      <c r="DZ192" s="40">
        <v>2.0000000949949026E-3</v>
      </c>
      <c r="EA192" s="336" t="s">
        <v>851</v>
      </c>
      <c r="EB192" s="336" t="s">
        <v>470</v>
      </c>
      <c r="EC192" s="40">
        <v>3.5477709025144577E-3</v>
      </c>
      <c r="ED192" s="40">
        <v>2.897999482229352E-3</v>
      </c>
      <c r="EE192" s="40">
        <v>-1.2229772983118892E-3</v>
      </c>
      <c r="EF192" s="40">
        <v>5.1962067373096943E-3</v>
      </c>
      <c r="EG192" s="40">
        <v>7.5013483874499798E-3</v>
      </c>
      <c r="EH192" s="336" t="s">
        <v>851</v>
      </c>
      <c r="EI192" s="336" t="s">
        <v>470</v>
      </c>
      <c r="EJ192" s="40">
        <v>3.8668853230774403E-3</v>
      </c>
      <c r="EK192" s="40">
        <v>2.8925032820552588E-3</v>
      </c>
      <c r="EL192" s="40">
        <v>3.3319739159196615E-3</v>
      </c>
      <c r="EM192" s="40">
        <v>4.8540206626057625E-3</v>
      </c>
      <c r="EN192" s="40">
        <v>6.3185812905430794E-4</v>
      </c>
      <c r="EO192" s="336" t="s">
        <v>851</v>
      </c>
      <c r="EP192" s="336" t="s">
        <v>851</v>
      </c>
      <c r="EQ192" s="336" t="s">
        <v>851</v>
      </c>
      <c r="ER192" s="40"/>
      <c r="ES192" s="336" t="s">
        <v>1737</v>
      </c>
      <c r="ET192" s="336" t="s">
        <v>851</v>
      </c>
      <c r="EU192" s="336" t="s">
        <v>851</v>
      </c>
      <c r="EV192" s="40"/>
      <c r="EW192" s="336" t="s">
        <v>1737</v>
      </c>
      <c r="EX192" s="336" t="s">
        <v>851</v>
      </c>
      <c r="EY192" s="336" t="s">
        <v>851</v>
      </c>
      <c r="EZ192" s="40"/>
      <c r="FA192" s="336" t="s">
        <v>1737</v>
      </c>
      <c r="FB192" s="336" t="s">
        <v>851</v>
      </c>
      <c r="FC192" s="40">
        <v>-0.17527170479297638</v>
      </c>
      <c r="FD192" s="40">
        <v>-0.1893170177936554</v>
      </c>
      <c r="FE192" s="40">
        <v>-0.20675401389598846</v>
      </c>
      <c r="FF192" s="40">
        <v>-0.21800112724304199</v>
      </c>
      <c r="FG192" s="40">
        <v>-0.29744389653205872</v>
      </c>
      <c r="FH192" s="336" t="s">
        <v>838</v>
      </c>
      <c r="FI192" s="336" t="s">
        <v>851</v>
      </c>
      <c r="FJ192" s="40">
        <v>-0.17432647943496704</v>
      </c>
      <c r="FK192" s="40">
        <v>-0.19602890312671661</v>
      </c>
      <c r="FL192" s="40">
        <v>-0.19362828135490417</v>
      </c>
      <c r="FM192" s="40">
        <v>-0.18597480654716492</v>
      </c>
      <c r="FN192" s="40">
        <v>-0.17177201807498932</v>
      </c>
      <c r="FO192" s="336" t="s">
        <v>840</v>
      </c>
      <c r="FP192" s="336" t="s">
        <v>851</v>
      </c>
      <c r="FQ192" s="40"/>
      <c r="FR192" s="336" t="s">
        <v>1737</v>
      </c>
      <c r="FS192" s="336" t="s">
        <v>851</v>
      </c>
      <c r="FT192" s="336" t="s">
        <v>851</v>
      </c>
      <c r="FU192" s="40">
        <v>0.13319610059261322</v>
      </c>
      <c r="FV192" s="40">
        <v>0.15492163598537445</v>
      </c>
      <c r="FW192" s="40">
        <v>0.15430180728435516</v>
      </c>
      <c r="FX192" s="40">
        <v>0.10833700001239777</v>
      </c>
      <c r="FY192" s="40">
        <v>0.16054365038871765</v>
      </c>
      <c r="FZ192" s="336" t="s">
        <v>840</v>
      </c>
      <c r="GA192" s="336" t="s">
        <v>851</v>
      </c>
      <c r="GB192" s="336" t="s">
        <v>851</v>
      </c>
      <c r="GC192" s="336" t="s">
        <v>851</v>
      </c>
      <c r="GD192" s="336" t="s">
        <v>851</v>
      </c>
      <c r="GE192" s="336" t="s">
        <v>851</v>
      </c>
      <c r="GF192" s="336" t="s">
        <v>851</v>
      </c>
      <c r="GG192" s="336" t="s">
        <v>851</v>
      </c>
      <c r="GH192" s="336" t="s">
        <v>851</v>
      </c>
      <c r="GI192" s="336" t="s">
        <v>851</v>
      </c>
      <c r="GJ192" s="336" t="s">
        <v>851</v>
      </c>
      <c r="GK192" s="40">
        <v>81131</v>
      </c>
      <c r="GL192" s="40">
        <v>81202</v>
      </c>
      <c r="GM192" s="40">
        <v>83723</v>
      </c>
      <c r="GN192" s="40">
        <v>82781</v>
      </c>
      <c r="GO192" s="40">
        <v>82475</v>
      </c>
      <c r="GP192" s="40">
        <v>82858</v>
      </c>
      <c r="GQ192" s="40">
        <v>84600</v>
      </c>
      <c r="GR192" s="40">
        <v>85033</v>
      </c>
      <c r="GS192" s="40">
        <v>86956</v>
      </c>
      <c r="GT192" s="40">
        <v>87298</v>
      </c>
      <c r="GU192" s="40">
        <v>89770</v>
      </c>
      <c r="GV192" s="40">
        <v>87441</v>
      </c>
      <c r="GW192" s="40">
        <v>88303</v>
      </c>
      <c r="GX192" s="40">
        <v>89949</v>
      </c>
      <c r="GY192" s="40">
        <v>91359</v>
      </c>
      <c r="GZ192" s="40">
        <v>93419</v>
      </c>
      <c r="HA192" s="40">
        <v>94677</v>
      </c>
      <c r="HB192" s="40">
        <v>95843</v>
      </c>
      <c r="HC192" s="40">
        <v>96762</v>
      </c>
      <c r="HD192" s="40">
        <v>97625</v>
      </c>
      <c r="HE192" s="40">
        <v>98462</v>
      </c>
      <c r="HF192" s="40">
        <v>99000</v>
      </c>
      <c r="HG192" s="40">
        <v>100000</v>
      </c>
      <c r="HH192" s="40">
        <v>100000</v>
      </c>
      <c r="HI192" s="40">
        <v>100000</v>
      </c>
      <c r="HJ192" s="40">
        <v>101000</v>
      </c>
      <c r="HK192" s="40">
        <v>101000</v>
      </c>
      <c r="HL192" s="40">
        <v>102000</v>
      </c>
      <c r="HM192" s="40">
        <v>102000</v>
      </c>
      <c r="HN192" s="40">
        <v>102000</v>
      </c>
      <c r="HO192" s="40">
        <v>103000</v>
      </c>
      <c r="HP192" s="40">
        <v>103000</v>
      </c>
      <c r="HQ192" s="40">
        <v>103000</v>
      </c>
      <c r="HR192" s="40">
        <v>104000</v>
      </c>
      <c r="HS192" s="40">
        <v>104000</v>
      </c>
      <c r="HT192" s="40">
        <v>104000</v>
      </c>
      <c r="HU192" s="40">
        <v>104000</v>
      </c>
      <c r="HV192" s="40">
        <v>104000</v>
      </c>
      <c r="HW192" s="40">
        <v>105000</v>
      </c>
      <c r="HX192" s="40">
        <v>105000</v>
      </c>
      <c r="HY192" s="40">
        <v>105000</v>
      </c>
      <c r="HZ192" s="40">
        <v>105000</v>
      </c>
      <c r="IA192" s="40">
        <v>105000</v>
      </c>
      <c r="IB192" s="40">
        <v>105000</v>
      </c>
      <c r="IC192" s="40">
        <v>105000</v>
      </c>
      <c r="ID192" s="40">
        <v>105000</v>
      </c>
      <c r="IE192" s="40">
        <v>105000</v>
      </c>
      <c r="IF192" s="40">
        <v>105000</v>
      </c>
      <c r="IG192" s="40">
        <v>105000</v>
      </c>
      <c r="IH192" s="40">
        <v>105000</v>
      </c>
      <c r="II192" s="40">
        <v>105000</v>
      </c>
      <c r="IJ192" s="336" t="s">
        <v>851</v>
      </c>
      <c r="IK192" s="336" t="s">
        <v>851</v>
      </c>
      <c r="IL192" s="336" t="s">
        <v>851</v>
      </c>
      <c r="IM192" s="40">
        <v>1.3376347720623016E-2</v>
      </c>
      <c r="IN192" s="40">
        <v>1.2240337207913399E-2</v>
      </c>
      <c r="IO192" s="40">
        <v>9.5429187640547752E-3</v>
      </c>
      <c r="IP192" s="40">
        <v>8.8792527094483376E-3</v>
      </c>
      <c r="IQ192" s="40">
        <v>8.5370792075991631E-3</v>
      </c>
      <c r="IR192" s="40">
        <v>5.4491632618010044E-3</v>
      </c>
      <c r="IS192" s="40">
        <v>1.0050335898995399E-2</v>
      </c>
      <c r="IT192" s="40">
        <v>0</v>
      </c>
      <c r="IU192" s="40">
        <v>0</v>
      </c>
      <c r="IV192" s="40">
        <v>9.9503304809331894E-3</v>
      </c>
      <c r="IW192" s="40">
        <v>0</v>
      </c>
      <c r="IX192" s="40">
        <v>9.8522966727614403E-3</v>
      </c>
      <c r="IY192" s="40">
        <v>0</v>
      </c>
      <c r="IZ192" s="40">
        <v>0</v>
      </c>
      <c r="JA192" s="40">
        <v>9.7561748698353767E-3</v>
      </c>
      <c r="JB192" s="40">
        <v>0</v>
      </c>
      <c r="JC192" s="40">
        <v>0</v>
      </c>
      <c r="JD192" s="40">
        <v>9.6619110554456711E-3</v>
      </c>
      <c r="JE192" s="40">
        <v>0</v>
      </c>
      <c r="JF192" s="40">
        <v>0</v>
      </c>
      <c r="JG192" s="40">
        <v>0</v>
      </c>
      <c r="JH192" s="40">
        <v>0</v>
      </c>
      <c r="JI192" s="40">
        <v>9.5694512128829956E-3</v>
      </c>
      <c r="JJ192" s="40">
        <v>0</v>
      </c>
      <c r="JK192" s="40">
        <v>0</v>
      </c>
      <c r="JL192" s="40">
        <v>0</v>
      </c>
      <c r="JM192" s="40">
        <v>0</v>
      </c>
      <c r="JN192" s="40">
        <v>0</v>
      </c>
      <c r="JO192" s="40">
        <v>0</v>
      </c>
      <c r="JP192" s="40">
        <v>0</v>
      </c>
      <c r="JQ192" s="40">
        <v>0</v>
      </c>
      <c r="JR192" s="40">
        <v>0</v>
      </c>
      <c r="JS192" s="40">
        <v>0</v>
      </c>
      <c r="JT192" s="40">
        <v>0</v>
      </c>
      <c r="JU192" s="40">
        <v>0</v>
      </c>
      <c r="JV192" s="336" t="s">
        <v>1740</v>
      </c>
      <c r="JW192" s="336" t="s">
        <v>851</v>
      </c>
      <c r="JX192" s="336" t="s">
        <v>851</v>
      </c>
      <c r="JY192" s="336" t="s">
        <v>851</v>
      </c>
      <c r="JZ192" s="336" t="s">
        <v>851</v>
      </c>
      <c r="KA192" s="336" t="s">
        <v>1740</v>
      </c>
      <c r="KB192" s="40">
        <v>0.51459765637338006</v>
      </c>
      <c r="KC192" s="40">
        <v>0.51409973775219198</v>
      </c>
      <c r="KD192" s="40">
        <v>0.51375261880561707</v>
      </c>
      <c r="KE192" s="40">
        <v>0.51345088264980299</v>
      </c>
      <c r="KF192" s="40">
        <v>0.51326464840752595</v>
      </c>
      <c r="KG192" s="40">
        <v>0.51290420988407592</v>
      </c>
      <c r="KH192" s="40">
        <v>0.51252653927813197</v>
      </c>
      <c r="KI192" s="40">
        <v>0.512123741614957</v>
      </c>
      <c r="KJ192" s="40">
        <v>0.511670269837457</v>
      </c>
      <c r="KK192" s="40">
        <v>0.51122492701057198</v>
      </c>
      <c r="KL192" s="40">
        <v>0.51076074337934008</v>
      </c>
      <c r="KM192" s="40">
        <v>0.51028416110699293</v>
      </c>
      <c r="KN192" s="40">
        <v>0.50978847441604003</v>
      </c>
      <c r="KO192" s="40">
        <v>0.50929933555143303</v>
      </c>
      <c r="KP192" s="40">
        <v>0.50873039939743103</v>
      </c>
      <c r="KQ192" s="40">
        <v>0.50824084729563701</v>
      </c>
      <c r="KR192" s="40">
        <v>0.50767241043992395</v>
      </c>
      <c r="KS192" s="40">
        <v>0.50714306497133999</v>
      </c>
      <c r="KT192" s="40">
        <v>0.506587092780314</v>
      </c>
      <c r="KU192" s="40">
        <v>0.506012236783695</v>
      </c>
      <c r="KV192" s="40">
        <v>0.50547821231201706</v>
      </c>
      <c r="KW192" s="40">
        <v>0.50494802175207998</v>
      </c>
      <c r="KX192" s="40">
        <v>0.50437326172436903</v>
      </c>
      <c r="KY192" s="40">
        <v>0.50390135087265797</v>
      </c>
      <c r="KZ192" s="40">
        <v>0.50336994866205897</v>
      </c>
      <c r="LA192" s="40">
        <v>0.50290275761973902</v>
      </c>
      <c r="LB192" s="40">
        <v>0.50239905373308003</v>
      </c>
      <c r="LC192" s="40">
        <v>0.50196355040414797</v>
      </c>
      <c r="LD192" s="40">
        <v>0.50153857879142993</v>
      </c>
      <c r="LE192" s="40">
        <v>0.501142965996762</v>
      </c>
      <c r="LF192" s="40">
        <v>0.50075248128321903</v>
      </c>
      <c r="LG192" s="40">
        <v>0.500414487036561</v>
      </c>
      <c r="LH192" s="40">
        <v>0.50007626310772202</v>
      </c>
      <c r="LI192" s="40">
        <v>0.49979964508558</v>
      </c>
      <c r="LJ192" s="40">
        <v>0.49951766492516597</v>
      </c>
      <c r="LK192" s="40">
        <v>0.49925880586451904</v>
      </c>
      <c r="LL192" s="336" t="s">
        <v>851</v>
      </c>
      <c r="LM192" s="336" t="s">
        <v>851</v>
      </c>
      <c r="LN192" s="336" t="s">
        <v>1740</v>
      </c>
      <c r="LO192" s="40">
        <v>0.69554370641708374</v>
      </c>
      <c r="LP192" s="40">
        <v>0.69366371631622314</v>
      </c>
      <c r="LQ192" s="40">
        <v>0.6909216046333313</v>
      </c>
      <c r="LR192" s="40">
        <v>0.6876976490020752</v>
      </c>
      <c r="LS192" s="40">
        <v>0.68455827236175537</v>
      </c>
      <c r="LT192" s="40">
        <v>0.68166399002075195</v>
      </c>
      <c r="LU192" s="40">
        <v>0.67676764726638794</v>
      </c>
      <c r="LV192" s="40">
        <v>0.67000001668930054</v>
      </c>
      <c r="LW192" s="40">
        <v>0.67000001668930054</v>
      </c>
      <c r="LX192" s="40">
        <v>0.67000001668930054</v>
      </c>
      <c r="LY192" s="40">
        <v>0.67326730489730835</v>
      </c>
      <c r="LZ192" s="40">
        <v>0.67326730489730835</v>
      </c>
      <c r="MA192" s="40">
        <v>0.66666668653488159</v>
      </c>
      <c r="MB192" s="40">
        <v>0.66666668653488159</v>
      </c>
      <c r="MC192" s="40">
        <v>0.66666668653488159</v>
      </c>
      <c r="MD192" s="40">
        <v>0.66019415855407715</v>
      </c>
      <c r="ME192" s="40">
        <v>0.66019415855407715</v>
      </c>
      <c r="MF192" s="40">
        <v>0.66019415855407715</v>
      </c>
      <c r="MG192" s="40">
        <v>0.6538461446762085</v>
      </c>
      <c r="MH192" s="40">
        <v>0.64423078298568726</v>
      </c>
      <c r="MI192" s="40">
        <v>0.64423078298568726</v>
      </c>
      <c r="MJ192" s="40">
        <v>0.64423078298568726</v>
      </c>
      <c r="MK192" s="40">
        <v>0.64423078298568726</v>
      </c>
      <c r="ML192" s="40">
        <v>0.63809525966644287</v>
      </c>
      <c r="MM192" s="40">
        <v>0.62857145071029663</v>
      </c>
      <c r="MN192" s="40">
        <v>0.62857145071029663</v>
      </c>
      <c r="MO192" s="40">
        <v>0.62857145071029663</v>
      </c>
      <c r="MP192" s="40">
        <v>0.62857145071029663</v>
      </c>
      <c r="MQ192" s="40">
        <v>0.61904764175415039</v>
      </c>
      <c r="MR192" s="40">
        <v>0.61904764175415039</v>
      </c>
      <c r="MS192" s="40">
        <v>0.61904764175415039</v>
      </c>
      <c r="MT192" s="40">
        <v>0.60952383279800415</v>
      </c>
      <c r="MU192" s="40">
        <v>0.60952383279800415</v>
      </c>
      <c r="MV192" s="40">
        <v>0.60952383279800415</v>
      </c>
      <c r="MW192" s="40">
        <v>0.60952383279800415</v>
      </c>
      <c r="MX192" s="40">
        <v>0.60952383279800415</v>
      </c>
      <c r="MY192" s="336" t="s">
        <v>851</v>
      </c>
      <c r="MZ192" s="336" t="s">
        <v>1740</v>
      </c>
      <c r="NA192" s="40">
        <v>0.65970522165298462</v>
      </c>
      <c r="NB192" s="40">
        <v>0.65495318174362183</v>
      </c>
      <c r="NC192" s="40">
        <v>0.64939534664154053</v>
      </c>
      <c r="ND192" s="40">
        <v>0.64343440532684326</v>
      </c>
      <c r="NE192" s="40">
        <v>0.63771575689315796</v>
      </c>
      <c r="NF192" s="40">
        <v>0.63243687152862549</v>
      </c>
      <c r="NG192" s="40">
        <v>0.62525254487991333</v>
      </c>
      <c r="NH192" s="40">
        <v>0.61699998378753662</v>
      </c>
      <c r="NI192" s="40">
        <v>0.61599999666213989</v>
      </c>
      <c r="NJ192" s="40">
        <v>0.61400002241134644</v>
      </c>
      <c r="NK192" s="40">
        <v>0.6158415675163269</v>
      </c>
      <c r="NL192" s="40">
        <v>0.6158415675163269</v>
      </c>
      <c r="NM192" s="40">
        <v>0.60784316062927246</v>
      </c>
      <c r="NN192" s="40">
        <v>0.60784316062927246</v>
      </c>
      <c r="NO192" s="40">
        <v>0.60784316062927246</v>
      </c>
      <c r="NP192" s="40">
        <v>0.60097086429595947</v>
      </c>
      <c r="NQ192" s="40">
        <v>0.60097086429595947</v>
      </c>
      <c r="NR192" s="40">
        <v>0.59902912378311157</v>
      </c>
      <c r="NS192" s="40">
        <v>0.5923076868057251</v>
      </c>
      <c r="NT192" s="40">
        <v>0.58269232511520386</v>
      </c>
      <c r="NU192" s="40">
        <v>0.58173078298568726</v>
      </c>
      <c r="NV192" s="40">
        <v>0.58173078298568726</v>
      </c>
      <c r="NW192" s="40">
        <v>0.58173078298568726</v>
      </c>
      <c r="NX192" s="40">
        <v>0.57619047164916992</v>
      </c>
      <c r="NY192" s="40">
        <v>0.56666666269302368</v>
      </c>
      <c r="NZ192" s="40">
        <v>0.56761902570724487</v>
      </c>
      <c r="OA192" s="40">
        <v>0.56761902570724487</v>
      </c>
      <c r="OB192" s="40">
        <v>0.56857144832611084</v>
      </c>
      <c r="OC192" s="40">
        <v>0.5590476393699646</v>
      </c>
      <c r="OD192" s="40">
        <v>0.5590476393699646</v>
      </c>
      <c r="OE192" s="40">
        <v>0.5590476393699646</v>
      </c>
      <c r="OF192" s="40">
        <v>0.55047619342803955</v>
      </c>
      <c r="OG192" s="40">
        <v>0.55142855644226074</v>
      </c>
      <c r="OH192" s="40">
        <v>0.55142855644226074</v>
      </c>
      <c r="OI192" s="40">
        <v>0.55238097906112671</v>
      </c>
      <c r="OJ192" s="40">
        <v>0.55238097906112671</v>
      </c>
      <c r="OK192" s="336" t="s">
        <v>851</v>
      </c>
      <c r="OL192" s="336" t="s">
        <v>851</v>
      </c>
      <c r="OM192" s="336" t="s">
        <v>1740</v>
      </c>
      <c r="ON192" s="40">
        <v>0.62614673376083374</v>
      </c>
      <c r="OO192" s="40">
        <v>0.62608659267425537</v>
      </c>
      <c r="OP192" s="40">
        <v>0.62477177381515503</v>
      </c>
      <c r="OQ192" s="40">
        <v>0.62243443727493286</v>
      </c>
      <c r="OR192" s="40">
        <v>0.61955440044403076</v>
      </c>
      <c r="OS192" s="40">
        <v>0.61629867553710938</v>
      </c>
      <c r="OT192" s="40">
        <v>0.6111111044883728</v>
      </c>
      <c r="OU192" s="40">
        <v>0.6029999852180481</v>
      </c>
      <c r="OV192" s="40">
        <v>0.60100001096725464</v>
      </c>
      <c r="OW192" s="40">
        <v>0.59799998998641968</v>
      </c>
      <c r="OX192" s="40">
        <v>0.60000002384185791</v>
      </c>
      <c r="OY192" s="40">
        <v>0.60000002384185791</v>
      </c>
      <c r="OZ192" s="40">
        <v>0.59215688705444336</v>
      </c>
      <c r="PA192" s="40">
        <v>0.59215688705444336</v>
      </c>
      <c r="PB192" s="40">
        <v>0.59019607305526733</v>
      </c>
      <c r="PC192" s="40">
        <v>0.58446604013442993</v>
      </c>
      <c r="PD192" s="40">
        <v>0.58446604013442993</v>
      </c>
      <c r="PE192" s="40">
        <v>0.58446604013442993</v>
      </c>
      <c r="PF192" s="40">
        <v>0.57884615659713745</v>
      </c>
      <c r="PG192" s="40">
        <v>0.56923079490661621</v>
      </c>
      <c r="PH192" s="40">
        <v>0.56923079490661621</v>
      </c>
      <c r="PI192" s="40">
        <v>0.57115381956100464</v>
      </c>
      <c r="PJ192" s="40">
        <v>0.57115381956100464</v>
      </c>
      <c r="PK192" s="40">
        <v>0.56761902570724487</v>
      </c>
      <c r="PL192" s="40">
        <v>0.56000000238418579</v>
      </c>
      <c r="PM192" s="40">
        <v>0.56000000238418579</v>
      </c>
      <c r="PN192" s="40">
        <v>0.56190478801727295</v>
      </c>
      <c r="PO192" s="40">
        <v>0.56190478801727295</v>
      </c>
      <c r="PP192" s="40">
        <v>0.55428570508956909</v>
      </c>
      <c r="PQ192" s="40">
        <v>0.55428570508956909</v>
      </c>
      <c r="PR192" s="40">
        <v>0.55428570508956909</v>
      </c>
      <c r="PS192" s="40">
        <v>0.54476189613342285</v>
      </c>
      <c r="PT192" s="40">
        <v>0.54476189613342285</v>
      </c>
      <c r="PU192" s="40">
        <v>0.54571425914764404</v>
      </c>
      <c r="PV192" s="40">
        <v>0.54571425914764404</v>
      </c>
      <c r="PW192" s="40">
        <v>0.54571425914764404</v>
      </c>
      <c r="PX192" s="336" t="s">
        <v>851</v>
      </c>
      <c r="PY192" s="336" t="s">
        <v>851</v>
      </c>
      <c r="PZ192" s="40"/>
      <c r="QA192" s="40"/>
      <c r="QB192" s="40"/>
      <c r="QC192" s="40"/>
      <c r="QD192" s="40"/>
      <c r="QE192" s="40"/>
      <c r="QF192" s="40"/>
      <c r="QG192" s="40"/>
      <c r="QH192" s="40"/>
      <c r="QI192" s="40"/>
      <c r="QJ192" s="40"/>
      <c r="QK192" s="40"/>
      <c r="QL192" s="40"/>
      <c r="QM192" s="40"/>
      <c r="QN192" s="40"/>
      <c r="QO192" s="40"/>
      <c r="QP192" s="40"/>
      <c r="QQ192" s="40"/>
      <c r="QR192" s="40"/>
      <c r="QS192" s="336" t="s">
        <v>851</v>
      </c>
      <c r="QT192" s="336" t="s">
        <v>851</v>
      </c>
      <c r="QU192" s="336" t="s">
        <v>851</v>
      </c>
      <c r="QV192" s="336" t="s">
        <v>851</v>
      </c>
      <c r="QW192" s="40"/>
      <c r="QX192" s="336" t="s">
        <v>851</v>
      </c>
      <c r="QY192" s="336" t="s">
        <v>851</v>
      </c>
      <c r="QZ192" s="336" t="s">
        <v>851</v>
      </c>
      <c r="RA192" s="336" t="s">
        <v>851</v>
      </c>
      <c r="RB192" s="336" t="s">
        <v>851</v>
      </c>
      <c r="RC192" s="336" t="s">
        <v>851</v>
      </c>
      <c r="RD192" s="336" t="s">
        <v>851</v>
      </c>
      <c r="RE192" s="336" t="s">
        <v>851</v>
      </c>
      <c r="RF192" s="40">
        <v>0.32100000000000001</v>
      </c>
      <c r="RG192" s="40">
        <v>2018</v>
      </c>
      <c r="RH192" s="336" t="s">
        <v>840</v>
      </c>
      <c r="RI192" s="336" t="s">
        <v>851</v>
      </c>
      <c r="RJ192" s="40">
        <v>5.0000000000000001E-3</v>
      </c>
      <c r="RK192" s="40">
        <v>2018</v>
      </c>
      <c r="RL192" s="336" t="s">
        <v>840</v>
      </c>
      <c r="RM192" s="336" t="s">
        <v>851</v>
      </c>
      <c r="RN192" s="40">
        <v>1.1000000000000001E-2</v>
      </c>
      <c r="RO192" s="40">
        <v>2018</v>
      </c>
      <c r="RP192" s="336" t="s">
        <v>840</v>
      </c>
      <c r="RQ192" s="336" t="s">
        <v>851</v>
      </c>
      <c r="RR192" s="40">
        <v>5.2000000000000005E-2</v>
      </c>
      <c r="RS192" s="40">
        <v>2018</v>
      </c>
      <c r="RT192" s="336" t="s">
        <v>840</v>
      </c>
      <c r="RU192" s="336" t="s">
        <v>851</v>
      </c>
      <c r="RV192" s="40">
        <v>0.253</v>
      </c>
      <c r="RW192" s="40">
        <v>2018</v>
      </c>
      <c r="RX192" s="336" t="s">
        <v>840</v>
      </c>
      <c r="RY192" s="336" t="s">
        <v>851</v>
      </c>
      <c r="RZ192" s="336" t="s">
        <v>838</v>
      </c>
      <c r="SA192" s="40">
        <v>0.37534675002098083</v>
      </c>
      <c r="SB192" s="40">
        <v>0.36954206228256226</v>
      </c>
      <c r="SC192" s="40">
        <v>0.38853594660758972</v>
      </c>
      <c r="SD192" s="40">
        <v>0.34382626414299011</v>
      </c>
      <c r="SE192" s="40">
        <v>0.25012260675430298</v>
      </c>
      <c r="SF192" s="336" t="s">
        <v>851</v>
      </c>
      <c r="SG192" s="336" t="s">
        <v>851</v>
      </c>
      <c r="SH192" s="40">
        <v>0.29971128702163696</v>
      </c>
      <c r="SI192" s="40">
        <v>0.32188916206359863</v>
      </c>
      <c r="SJ192" s="40">
        <v>0.37224739789962769</v>
      </c>
      <c r="SK192" s="40"/>
      <c r="SL192" s="40">
        <v>0.22095246613025665</v>
      </c>
      <c r="SM192" s="336" t="s">
        <v>470</v>
      </c>
      <c r="SN192" s="336" t="s">
        <v>851</v>
      </c>
      <c r="SO192" s="336" t="s">
        <v>851</v>
      </c>
      <c r="SP192" s="40">
        <v>2.2074293345212936E-2</v>
      </c>
      <c r="SQ192" s="40">
        <v>3.0384480953216553E-2</v>
      </c>
      <c r="SR192" s="40">
        <v>2.4178773164749146E-2</v>
      </c>
      <c r="SS192" s="40">
        <v>5.1345938118174672E-4</v>
      </c>
      <c r="ST192" s="40">
        <v>-0.1430852860212326</v>
      </c>
      <c r="SU192" s="336" t="s">
        <v>838</v>
      </c>
      <c r="SV192" s="336" t="s">
        <v>851</v>
      </c>
      <c r="SW192" s="336" t="s">
        <v>851</v>
      </c>
      <c r="SX192" s="40">
        <v>2.8712250292301178E-2</v>
      </c>
      <c r="SY192" s="40">
        <v>4.3981820344924927E-2</v>
      </c>
      <c r="SZ192" s="40">
        <v>4.1728269308805466E-2</v>
      </c>
      <c r="TA192" s="40">
        <v>3.3698078244924545E-2</v>
      </c>
      <c r="TB192" s="40">
        <v>1.5404768288135529E-2</v>
      </c>
      <c r="TC192" s="336" t="s">
        <v>840</v>
      </c>
      <c r="TD192" s="336" t="s">
        <v>851</v>
      </c>
      <c r="TE192" s="336" t="s">
        <v>851</v>
      </c>
      <c r="TF192" s="336" t="s">
        <v>851</v>
      </c>
      <c r="TG192" s="40">
        <v>1.2629174627363682E-2</v>
      </c>
      <c r="TH192" s="40">
        <v>1.9195204600691795E-2</v>
      </c>
      <c r="TI192" s="40">
        <v>1.5407109633088112E-2</v>
      </c>
      <c r="TJ192" s="40">
        <v>-9.0610785409808159E-3</v>
      </c>
      <c r="TK192" s="40">
        <v>-0.14691916108131409</v>
      </c>
      <c r="TL192" s="336" t="s">
        <v>838</v>
      </c>
      <c r="TM192" s="336" t="s">
        <v>851</v>
      </c>
      <c r="TN192" s="336" t="s">
        <v>851</v>
      </c>
      <c r="TO192" s="336" t="s">
        <v>851</v>
      </c>
      <c r="TP192" s="40">
        <v>1.9012497738003731E-2</v>
      </c>
      <c r="TQ192" s="40">
        <v>3.2739263027906418E-2</v>
      </c>
      <c r="TR192" s="40">
        <v>3.0547663569450378E-2</v>
      </c>
      <c r="TS192" s="40">
        <v>2.0430717617273331E-2</v>
      </c>
      <c r="TT192" s="40">
        <v>6.525515578687191E-3</v>
      </c>
      <c r="TU192" s="336" t="s">
        <v>840</v>
      </c>
      <c r="TV192" s="336" t="s">
        <v>851</v>
      </c>
      <c r="TW192" s="40">
        <v>15930</v>
      </c>
      <c r="TX192" s="336" t="s">
        <v>840</v>
      </c>
      <c r="TY192" s="336" t="s">
        <v>851</v>
      </c>
      <c r="TZ192" s="40">
        <v>16319.400390625</v>
      </c>
      <c r="UA192" s="336" t="s">
        <v>838</v>
      </c>
      <c r="UB192" s="336" t="s">
        <v>851</v>
      </c>
      <c r="UC192" s="40">
        <v>15913.7748443975</v>
      </c>
      <c r="UD192" s="336" t="s">
        <v>840</v>
      </c>
      <c r="UE192" s="336" t="s">
        <v>851</v>
      </c>
      <c r="UF192" s="336" t="s">
        <v>851</v>
      </c>
      <c r="UG192" s="40">
        <v>0.20007504522800446</v>
      </c>
      <c r="UH192" s="40">
        <v>0.18022505939006805</v>
      </c>
      <c r="UI192" s="40">
        <v>0.18178193271160126</v>
      </c>
      <c r="UJ192" s="40">
        <v>0.12582515180110931</v>
      </c>
      <c r="UK192" s="40">
        <v>-4.7321289777755737E-2</v>
      </c>
      <c r="UL192" s="336" t="s">
        <v>838</v>
      </c>
      <c r="UM192" s="336" t="s">
        <v>851</v>
      </c>
      <c r="UN192" s="336" t="s">
        <v>851</v>
      </c>
      <c r="UO192" s="336" t="s">
        <v>851</v>
      </c>
      <c r="UP192" s="40">
        <v>0.12290647625923157</v>
      </c>
      <c r="UQ192" s="40">
        <v>0.11180020868778229</v>
      </c>
      <c r="UR192" s="40">
        <v>0.15362657606601715</v>
      </c>
      <c r="US192" s="40"/>
      <c r="UT192" s="40">
        <v>0.24538061022758484</v>
      </c>
      <c r="UU192" s="336" t="s">
        <v>840</v>
      </c>
    </row>
    <row r="193" spans="1:567">
      <c r="A193" s="336" t="s">
        <v>424</v>
      </c>
      <c r="B193" s="336" t="s">
        <v>141</v>
      </c>
      <c r="C193" s="336" t="s">
        <v>377</v>
      </c>
      <c r="D193" s="40">
        <v>4.1930180042982101E-2</v>
      </c>
      <c r="E193" s="336" t="s">
        <v>436</v>
      </c>
      <c r="F193" s="40">
        <v>6.7990720272064209E-2</v>
      </c>
      <c r="G193" s="336" t="s">
        <v>1741</v>
      </c>
      <c r="H193" s="40">
        <v>7.7155329287052155E-2</v>
      </c>
      <c r="I193" s="336" t="s">
        <v>1447</v>
      </c>
      <c r="J193" s="40">
        <v>6.1025708913803101E-2</v>
      </c>
      <c r="K193" s="336" t="s">
        <v>1803</v>
      </c>
      <c r="L193" s="336" t="s">
        <v>436</v>
      </c>
      <c r="M193" s="40">
        <v>0.63383603096008301</v>
      </c>
      <c r="N193" s="40"/>
      <c r="O193" s="336" t="s">
        <v>1736</v>
      </c>
      <c r="P193" s="40"/>
      <c r="Q193" s="336" t="s">
        <v>1736</v>
      </c>
      <c r="R193" s="40"/>
      <c r="S193" s="336" t="s">
        <v>1736</v>
      </c>
      <c r="T193" s="40">
        <v>0.63383603096008301</v>
      </c>
      <c r="U193" s="336" t="s">
        <v>436</v>
      </c>
      <c r="V193" s="336" t="s">
        <v>851</v>
      </c>
      <c r="W193" s="336" t="s">
        <v>1741</v>
      </c>
      <c r="X193" s="40">
        <v>0.51644456386566162</v>
      </c>
      <c r="Y193" s="40"/>
      <c r="Z193" s="336" t="s">
        <v>1736</v>
      </c>
      <c r="AA193" s="40"/>
      <c r="AB193" s="336" t="s">
        <v>1736</v>
      </c>
      <c r="AC193" s="40"/>
      <c r="AD193" s="336" t="s">
        <v>1736</v>
      </c>
      <c r="AE193" s="40">
        <v>1.0060626268386841</v>
      </c>
      <c r="AF193" s="336" t="s">
        <v>1741</v>
      </c>
      <c r="AG193" s="336" t="s">
        <v>851</v>
      </c>
      <c r="AH193" s="336" t="s">
        <v>1447</v>
      </c>
      <c r="AI193" s="40">
        <v>0.54428571462631226</v>
      </c>
      <c r="AJ193" s="40"/>
      <c r="AK193" s="336" t="s">
        <v>1736</v>
      </c>
      <c r="AL193" s="40"/>
      <c r="AM193" s="336" t="s">
        <v>1736</v>
      </c>
      <c r="AN193" s="40"/>
      <c r="AO193" s="336" t="s">
        <v>1736</v>
      </c>
      <c r="AP193" s="40">
        <v>1.1605360507965088</v>
      </c>
      <c r="AQ193" s="336" t="s">
        <v>1447</v>
      </c>
      <c r="AR193" s="336" t="s">
        <v>851</v>
      </c>
      <c r="AS193" s="336" t="s">
        <v>1803</v>
      </c>
      <c r="AT193" s="40">
        <v>0.54756671190261841</v>
      </c>
      <c r="AU193" s="40"/>
      <c r="AV193" s="336" t="s">
        <v>1736</v>
      </c>
      <c r="AW193" s="40"/>
      <c r="AX193" s="336" t="s">
        <v>1736</v>
      </c>
      <c r="AY193" s="40"/>
      <c r="AZ193" s="336" t="s">
        <v>1736</v>
      </c>
      <c r="BA193" s="40">
        <v>1.1673120260238647</v>
      </c>
      <c r="BB193" s="336" t="s">
        <v>1803</v>
      </c>
      <c r="BC193" s="336" t="s">
        <v>851</v>
      </c>
      <c r="BD193" s="336" t="s">
        <v>436</v>
      </c>
      <c r="BE193" s="40">
        <v>1.8991080522537231</v>
      </c>
      <c r="BF193" s="336" t="s">
        <v>827</v>
      </c>
      <c r="BG193" s="40">
        <v>1.653564453125</v>
      </c>
      <c r="BH193" s="336" t="s">
        <v>1447</v>
      </c>
      <c r="BI193" s="40">
        <v>2.0351934432983398</v>
      </c>
      <c r="BJ193" s="336" t="s">
        <v>1803</v>
      </c>
      <c r="BK193" s="40">
        <v>1.2014485597610474</v>
      </c>
      <c r="BL193" s="336" t="s">
        <v>851</v>
      </c>
      <c r="BM193" s="40">
        <v>1.8222287893295288</v>
      </c>
      <c r="BN193" s="336" t="s">
        <v>838</v>
      </c>
      <c r="BO193" s="336" t="s">
        <v>851</v>
      </c>
      <c r="BP193" s="336" t="s">
        <v>436</v>
      </c>
      <c r="BQ193" s="40">
        <v>9.1786235570907593E-3</v>
      </c>
      <c r="BR193" s="40">
        <v>9.2487847432494164E-3</v>
      </c>
      <c r="BS193" s="40">
        <v>1.0056192986667156E-2</v>
      </c>
      <c r="BT193" s="40">
        <v>9.3267690390348434E-3</v>
      </c>
      <c r="BU193" s="40">
        <v>9.3267634510993958E-3</v>
      </c>
      <c r="BV193" s="336" t="s">
        <v>851</v>
      </c>
      <c r="BW193" s="336" t="s">
        <v>827</v>
      </c>
      <c r="BX193" s="40">
        <v>9.8408358171582222E-3</v>
      </c>
      <c r="BY193" s="40">
        <v>1.0024229995906353E-2</v>
      </c>
      <c r="BZ193" s="40">
        <v>1.0007617063820362E-2</v>
      </c>
      <c r="CA193" s="40">
        <v>9.84177365899086E-3</v>
      </c>
      <c r="CB193" s="40">
        <v>9.7671709954738617E-3</v>
      </c>
      <c r="CC193" s="336" t="s">
        <v>851</v>
      </c>
      <c r="CD193" s="336" t="s">
        <v>1447</v>
      </c>
      <c r="CE193" s="40">
        <v>9.8891612142324448E-3</v>
      </c>
      <c r="CF193" s="40">
        <v>9.999467059969902E-3</v>
      </c>
      <c r="CG193" s="40">
        <v>9.8790787160396576E-3</v>
      </c>
      <c r="CH193" s="40">
        <v>9.7672408446669579E-3</v>
      </c>
      <c r="CI193" s="40">
        <v>9.7672920674085617E-3</v>
      </c>
      <c r="CJ193" s="336" t="s">
        <v>851</v>
      </c>
      <c r="CK193" s="336" t="s">
        <v>1803</v>
      </c>
      <c r="CL193" s="40">
        <v>9.9599780514836311E-3</v>
      </c>
      <c r="CM193" s="40">
        <v>9.9274851381778717E-3</v>
      </c>
      <c r="CN193" s="40">
        <v>9.8044974729418755E-3</v>
      </c>
      <c r="CO193" s="40">
        <v>9.7672222182154655E-3</v>
      </c>
      <c r="CP193" s="40">
        <v>9.7672324627637863E-3</v>
      </c>
      <c r="CQ193" s="336" t="s">
        <v>851</v>
      </c>
      <c r="CR193" s="40">
        <v>1.8817784786224365</v>
      </c>
      <c r="CS193" s="40">
        <v>2.2284450531005859</v>
      </c>
      <c r="CT193" s="40">
        <v>2.6037230491638184</v>
      </c>
      <c r="CU193" s="40">
        <v>2.9833295345306396</v>
      </c>
      <c r="CV193" s="40">
        <v>3.3505604267120361</v>
      </c>
      <c r="CW193" s="336" t="s">
        <v>1741</v>
      </c>
      <c r="CX193" s="336" t="s">
        <v>851</v>
      </c>
      <c r="CY193" s="40">
        <v>2.0932357311248779</v>
      </c>
      <c r="CZ193" s="40">
        <v>2.4498863220214844</v>
      </c>
      <c r="DA193" s="40">
        <v>2.8319854736328125</v>
      </c>
      <c r="DB193" s="40">
        <v>3.2047808170318604</v>
      </c>
      <c r="DC193" s="40">
        <v>3.5692296028137207</v>
      </c>
      <c r="DD193" s="336" t="s">
        <v>1447</v>
      </c>
      <c r="DE193" s="336" t="s">
        <v>851</v>
      </c>
      <c r="DF193" s="40">
        <v>3.7150089740753174</v>
      </c>
      <c r="DG193" s="336" t="s">
        <v>1803</v>
      </c>
      <c r="DH193" s="336" t="s">
        <v>851</v>
      </c>
      <c r="DI193" s="336" t="s">
        <v>851</v>
      </c>
      <c r="DJ193" s="336">
        <v>3.7</v>
      </c>
      <c r="DK193" s="336" t="s">
        <v>1738</v>
      </c>
      <c r="DL193" s="336" t="s">
        <v>851</v>
      </c>
      <c r="DM193" s="336" t="s">
        <v>851</v>
      </c>
      <c r="DN193" s="336" t="s">
        <v>436</v>
      </c>
      <c r="DO193" s="40">
        <v>-1.6589885577559471E-2</v>
      </c>
      <c r="DP193" s="40">
        <v>-4.0312465280294418E-3</v>
      </c>
      <c r="DQ193" s="40">
        <v>5.0317011773586273E-2</v>
      </c>
      <c r="DR193" s="40">
        <v>2.0550118759274483E-2</v>
      </c>
      <c r="DS193" s="40">
        <v>1.0616175830364227E-2</v>
      </c>
      <c r="DT193" s="336" t="s">
        <v>851</v>
      </c>
      <c r="DU193" s="336" t="s">
        <v>827</v>
      </c>
      <c r="DV193" s="40">
        <v>3.3538662828505039E-3</v>
      </c>
      <c r="DW193" s="40">
        <v>4.9781471490859985E-2</v>
      </c>
      <c r="DX193" s="40">
        <v>3.0831780284643173E-2</v>
      </c>
      <c r="DY193" s="40">
        <v>3.2185658812522888E-2</v>
      </c>
      <c r="DZ193" s="40">
        <v>2.5340262800455093E-2</v>
      </c>
      <c r="EA193" s="336" t="s">
        <v>851</v>
      </c>
      <c r="EB193" s="336" t="s">
        <v>1447</v>
      </c>
      <c r="EC193" s="40">
        <v>1.1818485334515572E-2</v>
      </c>
      <c r="ED193" s="40">
        <v>-5.3979279473423958E-3</v>
      </c>
      <c r="EE193" s="40">
        <v>-2.437867783010006E-2</v>
      </c>
      <c r="EF193" s="40">
        <v>-3.2361306250095367E-2</v>
      </c>
      <c r="EG193" s="40">
        <v>-7.3325992561876774E-3</v>
      </c>
      <c r="EH193" s="336" t="s">
        <v>851</v>
      </c>
      <c r="EI193" s="336" t="s">
        <v>1803</v>
      </c>
      <c r="EJ193" s="40">
        <v>2.8092874214053154E-2</v>
      </c>
      <c r="EK193" s="40">
        <v>7.6034995727241039E-3</v>
      </c>
      <c r="EL193" s="40">
        <v>-3.8697863928973675E-3</v>
      </c>
      <c r="EM193" s="40">
        <v>-3.3990129828453064E-2</v>
      </c>
      <c r="EN193" s="40">
        <v>3.7831388413906097E-2</v>
      </c>
      <c r="EO193" s="336" t="s">
        <v>851</v>
      </c>
      <c r="EP193" s="336" t="s">
        <v>851</v>
      </c>
      <c r="EQ193" s="336" t="s">
        <v>851</v>
      </c>
      <c r="ER193" s="40">
        <v>0.58799999999999997</v>
      </c>
      <c r="ES193" s="336" t="s">
        <v>1739</v>
      </c>
      <c r="ET193" s="336" t="s">
        <v>851</v>
      </c>
      <c r="EU193" s="336" t="s">
        <v>851</v>
      </c>
      <c r="EV193" s="40">
        <v>0.58389999999999997</v>
      </c>
      <c r="EW193" s="336" t="s">
        <v>1739</v>
      </c>
      <c r="EX193" s="336" t="s">
        <v>851</v>
      </c>
      <c r="EY193" s="336" t="s">
        <v>851</v>
      </c>
      <c r="EZ193" s="40">
        <v>0.59219999999999995</v>
      </c>
      <c r="FA193" s="336" t="s">
        <v>1739</v>
      </c>
      <c r="FB193" s="336" t="s">
        <v>851</v>
      </c>
      <c r="FC193" s="40">
        <v>-0.1637432724237442</v>
      </c>
      <c r="FD193" s="40">
        <v>-0.19567544758319855</v>
      </c>
      <c r="FE193" s="40">
        <v>-0.23603770136833191</v>
      </c>
      <c r="FF193" s="40">
        <v>-0.18230593204498291</v>
      </c>
      <c r="FG193" s="40">
        <v>-0.17416754364967346</v>
      </c>
      <c r="FH193" s="336" t="s">
        <v>838</v>
      </c>
      <c r="FI193" s="336" t="s">
        <v>851</v>
      </c>
      <c r="FJ193" s="40">
        <v>-0.16327793896198273</v>
      </c>
      <c r="FK193" s="40">
        <v>-0.18751110136508942</v>
      </c>
      <c r="FL193" s="40">
        <v>-0.24012617766857147</v>
      </c>
      <c r="FM193" s="40">
        <v>-0.19231049716472626</v>
      </c>
      <c r="FN193" s="40">
        <v>-0.22209838032722473</v>
      </c>
      <c r="FO193" s="336" t="s">
        <v>840</v>
      </c>
      <c r="FP193" s="336" t="s">
        <v>851</v>
      </c>
      <c r="FQ193" s="40">
        <v>0.54682838916778564</v>
      </c>
      <c r="FR193" s="336" t="s">
        <v>840</v>
      </c>
      <c r="FS193" s="336" t="s">
        <v>851</v>
      </c>
      <c r="FT193" s="336" t="s">
        <v>851</v>
      </c>
      <c r="FU193" s="40">
        <v>7.2195068001747131E-2</v>
      </c>
      <c r="FV193" s="40">
        <v>8.7787002325057983E-2</v>
      </c>
      <c r="FW193" s="40">
        <v>0.11201804876327515</v>
      </c>
      <c r="FX193" s="40">
        <v>7.0510633289813995E-2</v>
      </c>
      <c r="FY193" s="40">
        <v>8.3083420991897583E-2</v>
      </c>
      <c r="FZ193" s="336" t="s">
        <v>840</v>
      </c>
      <c r="GA193" s="336" t="s">
        <v>851</v>
      </c>
      <c r="GB193" s="336" t="s">
        <v>851</v>
      </c>
      <c r="GC193" s="336" t="s">
        <v>851</v>
      </c>
      <c r="GD193" s="336" t="s">
        <v>851</v>
      </c>
      <c r="GE193" s="336" t="s">
        <v>851</v>
      </c>
      <c r="GF193" s="336" t="s">
        <v>851</v>
      </c>
      <c r="GG193" s="336" t="s">
        <v>851</v>
      </c>
      <c r="GH193" s="336" t="s">
        <v>851</v>
      </c>
      <c r="GI193" s="336" t="s">
        <v>851</v>
      </c>
      <c r="GJ193" s="336" t="s">
        <v>851</v>
      </c>
      <c r="GK193" s="40">
        <v>4584570</v>
      </c>
      <c r="GL193" s="40">
        <v>4754069</v>
      </c>
      <c r="GM193" s="40">
        <v>4965770</v>
      </c>
      <c r="GN193" s="40">
        <v>5201074</v>
      </c>
      <c r="GO193" s="40">
        <v>5433995</v>
      </c>
      <c r="GP193" s="40">
        <v>5645629</v>
      </c>
      <c r="GQ193" s="40">
        <v>5829240</v>
      </c>
      <c r="GR193" s="40">
        <v>5989641</v>
      </c>
      <c r="GS193" s="40">
        <v>6133599</v>
      </c>
      <c r="GT193" s="40">
        <v>6272735</v>
      </c>
      <c r="GU193" s="40">
        <v>6415636</v>
      </c>
      <c r="GV193" s="40">
        <v>6563238</v>
      </c>
      <c r="GW193" s="40">
        <v>6712586</v>
      </c>
      <c r="GX193" s="40">
        <v>6863975</v>
      </c>
      <c r="GY193" s="40">
        <v>7017153</v>
      </c>
      <c r="GZ193" s="40">
        <v>7171909</v>
      </c>
      <c r="HA193" s="40">
        <v>7328846</v>
      </c>
      <c r="HB193" s="40">
        <v>7488427</v>
      </c>
      <c r="HC193" s="40">
        <v>7650149</v>
      </c>
      <c r="HD193" s="40">
        <v>7813207</v>
      </c>
      <c r="HE193" s="40">
        <v>7976985</v>
      </c>
      <c r="HF193" s="40">
        <v>8141000</v>
      </c>
      <c r="HG193" s="40">
        <v>8306000</v>
      </c>
      <c r="HH193" s="40">
        <v>8472000</v>
      </c>
      <c r="HI193" s="40">
        <v>8639000</v>
      </c>
      <c r="HJ193" s="40">
        <v>8806000</v>
      </c>
      <c r="HK193" s="40">
        <v>8974000</v>
      </c>
      <c r="HL193" s="40">
        <v>9142000</v>
      </c>
      <c r="HM193" s="40">
        <v>9310000</v>
      </c>
      <c r="HN193" s="40">
        <v>9479000</v>
      </c>
      <c r="HO193" s="40">
        <v>9649000</v>
      </c>
      <c r="HP193" s="40">
        <v>9818000</v>
      </c>
      <c r="HQ193" s="40">
        <v>9988000</v>
      </c>
      <c r="HR193" s="40">
        <v>10158000</v>
      </c>
      <c r="HS193" s="40">
        <v>10328000</v>
      </c>
      <c r="HT193" s="40">
        <v>10498000</v>
      </c>
      <c r="HU193" s="40">
        <v>10667000</v>
      </c>
      <c r="HV193" s="40">
        <v>10836000</v>
      </c>
      <c r="HW193" s="40">
        <v>11004000</v>
      </c>
      <c r="HX193" s="40">
        <v>11172000</v>
      </c>
      <c r="HY193" s="40">
        <v>11339000</v>
      </c>
      <c r="HZ193" s="40">
        <v>11505000</v>
      </c>
      <c r="IA193" s="40">
        <v>11671000</v>
      </c>
      <c r="IB193" s="40">
        <v>11835000</v>
      </c>
      <c r="IC193" s="40">
        <v>11999000</v>
      </c>
      <c r="ID193" s="40">
        <v>12161000</v>
      </c>
      <c r="IE193" s="40">
        <v>12321000</v>
      </c>
      <c r="IF193" s="40">
        <v>12480000</v>
      </c>
      <c r="IG193" s="40">
        <v>12637000</v>
      </c>
      <c r="IH193" s="40">
        <v>12792000</v>
      </c>
      <c r="II193" s="40">
        <v>12945000</v>
      </c>
      <c r="IJ193" s="336" t="s">
        <v>851</v>
      </c>
      <c r="IK193" s="336" t="s">
        <v>851</v>
      </c>
      <c r="IL193" s="336" t="s">
        <v>851</v>
      </c>
      <c r="IM193" s="40">
        <v>2.1646201610565186E-2</v>
      </c>
      <c r="IN193" s="40">
        <v>2.1540693938732147E-2</v>
      </c>
      <c r="IO193" s="40">
        <v>2.1366363391280174E-2</v>
      </c>
      <c r="IP193" s="40">
        <v>2.109038271009922E-2</v>
      </c>
      <c r="IQ193" s="40">
        <v>2.0745012909173965E-2</v>
      </c>
      <c r="IR193" s="40">
        <v>2.0352501422166824E-2</v>
      </c>
      <c r="IS193" s="40">
        <v>2.0065123215317726E-2</v>
      </c>
      <c r="IT193" s="40">
        <v>1.9788462668657303E-2</v>
      </c>
      <c r="IU193" s="40">
        <v>1.9520226866006851E-2</v>
      </c>
      <c r="IV193" s="40">
        <v>1.9146472215652466E-2</v>
      </c>
      <c r="IW193" s="40">
        <v>1.8898200243711472E-2</v>
      </c>
      <c r="IX193" s="40">
        <v>1.8547672778367996E-2</v>
      </c>
      <c r="IY193" s="40">
        <v>1.820991188287735E-2</v>
      </c>
      <c r="IZ193" s="40">
        <v>1.7989734187722206E-2</v>
      </c>
      <c r="JA193" s="40">
        <v>1.7775457352399826E-2</v>
      </c>
      <c r="JB193" s="40">
        <v>1.7363153398036957E-2</v>
      </c>
      <c r="JC193" s="40">
        <v>1.716693677008152E-2</v>
      </c>
      <c r="JD193" s="40">
        <v>1.6877200454473495E-2</v>
      </c>
      <c r="JE193" s="40">
        <v>1.659708097577095E-2</v>
      </c>
      <c r="JF193" s="40">
        <v>1.6326108947396278E-2</v>
      </c>
      <c r="JG193" s="40">
        <v>1.5970101580023766E-2</v>
      </c>
      <c r="JH193" s="40">
        <v>1.5719059854745865E-2</v>
      </c>
      <c r="JI193" s="40">
        <v>1.5384919010102749E-2</v>
      </c>
      <c r="JJ193" s="40">
        <v>1.5151805244386196E-2</v>
      </c>
      <c r="JK193" s="40">
        <v>1.4837462455034256E-2</v>
      </c>
      <c r="JL193" s="40">
        <v>1.4533612877130508E-2</v>
      </c>
      <c r="JM193" s="40">
        <v>1.4325409196317196E-2</v>
      </c>
      <c r="JN193" s="40">
        <v>1.3954110443592072E-2</v>
      </c>
      <c r="JO193" s="40">
        <v>1.3762069866061211E-2</v>
      </c>
      <c r="JP193" s="40">
        <v>1.3410797342658043E-2</v>
      </c>
      <c r="JQ193" s="40">
        <v>1.3071013614535332E-2</v>
      </c>
      <c r="JR193" s="40">
        <v>1.282223965972662E-2</v>
      </c>
      <c r="JS193" s="40">
        <v>1.2501656077802181E-2</v>
      </c>
      <c r="JT193" s="40">
        <v>1.2190956622362137E-2</v>
      </c>
      <c r="JU193" s="40">
        <v>1.188963744789362E-2</v>
      </c>
      <c r="JV193" s="336" t="s">
        <v>1740</v>
      </c>
      <c r="JW193" s="336" t="s">
        <v>851</v>
      </c>
      <c r="JX193" s="336" t="s">
        <v>851</v>
      </c>
      <c r="JY193" s="336" t="s">
        <v>851</v>
      </c>
      <c r="JZ193" s="336" t="s">
        <v>851</v>
      </c>
      <c r="KA193" s="336" t="s">
        <v>1740</v>
      </c>
      <c r="KB193" s="40">
        <v>0.49831209514788904</v>
      </c>
      <c r="KC193" s="40">
        <v>0.49846551558048802</v>
      </c>
      <c r="KD193" s="40">
        <v>0.49862607994976799</v>
      </c>
      <c r="KE193" s="40">
        <v>0.49878727852228799</v>
      </c>
      <c r="KF193" s="40">
        <v>0.49894364759566701</v>
      </c>
      <c r="KG193" s="40">
        <v>0.49909069654763</v>
      </c>
      <c r="KH193" s="40">
        <v>0.49922721595196301</v>
      </c>
      <c r="KI193" s="40">
        <v>0.49935423614587299</v>
      </c>
      <c r="KJ193" s="40">
        <v>0.49947180264138802</v>
      </c>
      <c r="KK193" s="40">
        <v>0.49958176500031698</v>
      </c>
      <c r="KL193" s="40">
        <v>0.49968384560036599</v>
      </c>
      <c r="KM193" s="40">
        <v>0.49977740109002705</v>
      </c>
      <c r="KN193" s="40">
        <v>0.49986304516665397</v>
      </c>
      <c r="KO193" s="40">
        <v>0.49993979791648202</v>
      </c>
      <c r="KP193" s="40">
        <v>0.50000838668902703</v>
      </c>
      <c r="KQ193" s="40">
        <v>0.50006866224899804</v>
      </c>
      <c r="KR193" s="40">
        <v>0.50011962291435197</v>
      </c>
      <c r="KS193" s="40">
        <v>0.50016244130712695</v>
      </c>
      <c r="KT193" s="40">
        <v>0.50019649239418895</v>
      </c>
      <c r="KU193" s="40">
        <v>0.50022196985489598</v>
      </c>
      <c r="KV193" s="40">
        <v>0.50023853166612708</v>
      </c>
      <c r="KW193" s="40">
        <v>0.50024520081858004</v>
      </c>
      <c r="KX193" s="40">
        <v>0.50024438117113201</v>
      </c>
      <c r="KY193" s="40">
        <v>0.50023460092351801</v>
      </c>
      <c r="KZ193" s="40">
        <v>0.50021702505862897</v>
      </c>
      <c r="LA193" s="40">
        <v>0.500191380504306</v>
      </c>
      <c r="LB193" s="40">
        <v>0.50015797304975396</v>
      </c>
      <c r="LC193" s="40">
        <v>0.50011781564482094</v>
      </c>
      <c r="LD193" s="40">
        <v>0.50006966383671203</v>
      </c>
      <c r="LE193" s="40">
        <v>0.50001470980308804</v>
      </c>
      <c r="LF193" s="40">
        <v>0.49995218219807802</v>
      </c>
      <c r="LG193" s="40">
        <v>0.499882437645081</v>
      </c>
      <c r="LH193" s="40">
        <v>0.49980576642932301</v>
      </c>
      <c r="LI193" s="40">
        <v>0.49972259470298702</v>
      </c>
      <c r="LJ193" s="40">
        <v>0.49963328040876198</v>
      </c>
      <c r="LK193" s="40">
        <v>0.49953753898743697</v>
      </c>
      <c r="LL193" s="336" t="s">
        <v>851</v>
      </c>
      <c r="LM193" s="336" t="s">
        <v>851</v>
      </c>
      <c r="LN193" s="336" t="s">
        <v>1740</v>
      </c>
      <c r="LO193" s="40">
        <v>0.55098271369934082</v>
      </c>
      <c r="LP193" s="40">
        <v>0.55373340845108032</v>
      </c>
      <c r="LQ193" s="40">
        <v>0.55661594867706299</v>
      </c>
      <c r="LR193" s="40">
        <v>0.55973798036575317</v>
      </c>
      <c r="LS193" s="40">
        <v>0.56327944993972778</v>
      </c>
      <c r="LT193" s="40">
        <v>0.56729042530059814</v>
      </c>
      <c r="LU193" s="40">
        <v>0.5705687403678894</v>
      </c>
      <c r="LV193" s="40">
        <v>0.57440406084060669</v>
      </c>
      <c r="LW193" s="40">
        <v>0.57872992753982544</v>
      </c>
      <c r="LX193" s="40">
        <v>0.58293783664703369</v>
      </c>
      <c r="LY193" s="40">
        <v>0.58721327781677246</v>
      </c>
      <c r="LZ193" s="40">
        <v>0.590706467628479</v>
      </c>
      <c r="MA193" s="40">
        <v>0.59418070316314697</v>
      </c>
      <c r="MB193" s="40">
        <v>0.59785175323486328</v>
      </c>
      <c r="MC193" s="40">
        <v>0.60143476724624634</v>
      </c>
      <c r="MD193" s="40">
        <v>0.60524404048919678</v>
      </c>
      <c r="ME193" s="40">
        <v>0.60837239027023315</v>
      </c>
      <c r="MF193" s="40">
        <v>0.61173409223556519</v>
      </c>
      <c r="MG193" s="40">
        <v>0.61518013477325439</v>
      </c>
      <c r="MH193" s="40">
        <v>0.61860960721969604</v>
      </c>
      <c r="MI193" s="40">
        <v>0.62202322483062744</v>
      </c>
      <c r="MJ193" s="40">
        <v>0.62491798400878906</v>
      </c>
      <c r="MK193" s="40">
        <v>0.62781471014022827</v>
      </c>
      <c r="ML193" s="40">
        <v>0.63077062368392944</v>
      </c>
      <c r="MM193" s="40">
        <v>0.63363766670227051</v>
      </c>
      <c r="MN193" s="40">
        <v>0.63665229082107544</v>
      </c>
      <c r="MO193" s="40">
        <v>0.63902652263641357</v>
      </c>
      <c r="MP193" s="40">
        <v>0.64141887426376343</v>
      </c>
      <c r="MQ193" s="40">
        <v>0.64385294914245605</v>
      </c>
      <c r="MR193" s="40">
        <v>0.64630383253097534</v>
      </c>
      <c r="MS193" s="40">
        <v>0.64871311187744141</v>
      </c>
      <c r="MT193" s="40">
        <v>0.65059655904769897</v>
      </c>
      <c r="MU193" s="40">
        <v>0.65256410837173462</v>
      </c>
      <c r="MV193" s="40">
        <v>0.6545066237449646</v>
      </c>
      <c r="MW193" s="40">
        <v>0.65658223628997803</v>
      </c>
      <c r="MX193" s="40">
        <v>0.65855544805526733</v>
      </c>
      <c r="MY193" s="336" t="s">
        <v>851</v>
      </c>
      <c r="MZ193" s="336" t="s">
        <v>1740</v>
      </c>
      <c r="NA193" s="40">
        <v>0.5342785120010376</v>
      </c>
      <c r="NB193" s="40">
        <v>0.5370909571647644</v>
      </c>
      <c r="NC193" s="40">
        <v>0.53997093439102173</v>
      </c>
      <c r="ND193" s="40">
        <v>0.54302877187728882</v>
      </c>
      <c r="NE193" s="40">
        <v>0.54644322395324707</v>
      </c>
      <c r="NF193" s="40">
        <v>0.5502665638923645</v>
      </c>
      <c r="NG193" s="40">
        <v>0.55349463224411011</v>
      </c>
      <c r="NH193" s="40">
        <v>0.55694681406021118</v>
      </c>
      <c r="NI193" s="40">
        <v>0.56114256381988525</v>
      </c>
      <c r="NJ193" s="40">
        <v>0.56499594449996948</v>
      </c>
      <c r="NK193" s="40">
        <v>0.56893026828765869</v>
      </c>
      <c r="NL193" s="40">
        <v>0.57220858335494995</v>
      </c>
      <c r="NM193" s="40">
        <v>0.57547581195831299</v>
      </c>
      <c r="NN193" s="40">
        <v>0.57883995771408081</v>
      </c>
      <c r="NO193" s="40">
        <v>0.58202344179153442</v>
      </c>
      <c r="NP193" s="40">
        <v>0.58555293083190918</v>
      </c>
      <c r="NQ193" s="40">
        <v>0.58830720186233521</v>
      </c>
      <c r="NR193" s="40">
        <v>0.59130954742431641</v>
      </c>
      <c r="NS193" s="40">
        <v>0.59440833330154419</v>
      </c>
      <c r="NT193" s="40">
        <v>0.59740513563156128</v>
      </c>
      <c r="NU193" s="40">
        <v>0.60040009021759033</v>
      </c>
      <c r="NV193" s="40">
        <v>0.60288739204406738</v>
      </c>
      <c r="NW193" s="40">
        <v>0.60529714822769165</v>
      </c>
      <c r="NX193" s="40">
        <v>0.60786986351013184</v>
      </c>
      <c r="NY193" s="40">
        <v>0.61018615961074829</v>
      </c>
      <c r="NZ193" s="40">
        <v>0.61257606744766235</v>
      </c>
      <c r="OA193" s="40">
        <v>0.61442852020263672</v>
      </c>
      <c r="OB193" s="40">
        <v>0.61622828245162964</v>
      </c>
      <c r="OC193" s="40">
        <v>0.61799746751785278</v>
      </c>
      <c r="OD193" s="40">
        <v>0.61980164051055908</v>
      </c>
      <c r="OE193" s="40">
        <v>0.62157714366912842</v>
      </c>
      <c r="OF193" s="40">
        <v>0.62292021512985229</v>
      </c>
      <c r="OG193" s="40">
        <v>0.62435895204544067</v>
      </c>
      <c r="OH193" s="40">
        <v>0.62578141689300537</v>
      </c>
      <c r="OI193" s="40">
        <v>0.62726706266403198</v>
      </c>
      <c r="OJ193" s="40">
        <v>0.62858247756958008</v>
      </c>
      <c r="OK193" s="336" t="s">
        <v>851</v>
      </c>
      <c r="OL193" s="336" t="s">
        <v>851</v>
      </c>
      <c r="OM193" s="336" t="s">
        <v>1740</v>
      </c>
      <c r="ON193" s="40">
        <v>0.44277027249336243</v>
      </c>
      <c r="OO193" s="40">
        <v>0.44539809226989746</v>
      </c>
      <c r="OP193" s="40">
        <v>0.44807314872741699</v>
      </c>
      <c r="OQ193" s="40">
        <v>0.45089736580848694</v>
      </c>
      <c r="OR193" s="40">
        <v>0.45405209064483643</v>
      </c>
      <c r="OS193" s="40">
        <v>0.45761525630950928</v>
      </c>
      <c r="OT193" s="40">
        <v>0.46063137054443359</v>
      </c>
      <c r="OU193" s="40">
        <v>0.46412232518196106</v>
      </c>
      <c r="OV193" s="40">
        <v>0.46801227331161499</v>
      </c>
      <c r="OW193" s="40">
        <v>0.47204536199569702</v>
      </c>
      <c r="OX193" s="40">
        <v>0.47637975215911865</v>
      </c>
      <c r="OY193" s="40">
        <v>0.48049920797348022</v>
      </c>
      <c r="OZ193" s="40">
        <v>0.48468607664108276</v>
      </c>
      <c r="PA193" s="40">
        <v>0.48925885558128357</v>
      </c>
      <c r="PB193" s="40">
        <v>0.4936174750328064</v>
      </c>
      <c r="PC193" s="40">
        <v>0.49808269739151001</v>
      </c>
      <c r="PD193" s="40">
        <v>0.50193524360656738</v>
      </c>
      <c r="PE193" s="40">
        <v>0.50590705871582031</v>
      </c>
      <c r="PF193" s="40">
        <v>0.5097460150718689</v>
      </c>
      <c r="PG193" s="40">
        <v>0.51374900341033936</v>
      </c>
      <c r="PH193" s="40">
        <v>0.51771765947341919</v>
      </c>
      <c r="PI193" s="40">
        <v>0.5213274359703064</v>
      </c>
      <c r="PJ193" s="40">
        <v>0.52500921487808228</v>
      </c>
      <c r="PK193" s="40">
        <v>0.5287168025970459</v>
      </c>
      <c r="PL193" s="40">
        <v>0.53240245580673218</v>
      </c>
      <c r="PM193" s="40">
        <v>0.53620249032974243</v>
      </c>
      <c r="PN193" s="40">
        <v>0.53933072090148926</v>
      </c>
      <c r="PO193" s="40">
        <v>0.54262703657150269</v>
      </c>
      <c r="PP193" s="40">
        <v>0.54575413465499878</v>
      </c>
      <c r="PQ193" s="40">
        <v>0.54887908697128296</v>
      </c>
      <c r="PR193" s="40">
        <v>0.55209273099899292</v>
      </c>
      <c r="PS193" s="40">
        <v>0.55474394559860229</v>
      </c>
      <c r="PT193" s="40">
        <v>0.55745190382003784</v>
      </c>
      <c r="PU193" s="40">
        <v>0.56002217531204224</v>
      </c>
      <c r="PV193" s="40">
        <v>0.56277358531951904</v>
      </c>
      <c r="PW193" s="40">
        <v>0.56546926498413086</v>
      </c>
      <c r="PX193" s="336" t="s">
        <v>851</v>
      </c>
      <c r="PY193" s="336" t="s">
        <v>851</v>
      </c>
      <c r="PZ193" s="40">
        <v>0.65969999999999995</v>
      </c>
      <c r="QA193" s="40">
        <v>0.65629999999999999</v>
      </c>
      <c r="QB193" s="40">
        <v>0.65510000000000002</v>
      </c>
      <c r="QC193" s="40">
        <v>0.66989999999999994</v>
      </c>
      <c r="QD193" s="40">
        <v>0.66120000000000001</v>
      </c>
      <c r="QE193" s="40">
        <v>0.65260000000000007</v>
      </c>
      <c r="QF193" s="40">
        <v>0.64410000000000001</v>
      </c>
      <c r="QG193" s="40">
        <v>0.63560000000000005</v>
      </c>
      <c r="QH193" s="40">
        <v>0.62719999999999998</v>
      </c>
      <c r="QI193" s="40">
        <v>0.61890000000000001</v>
      </c>
      <c r="QJ193" s="40">
        <v>0.61080000000000001</v>
      </c>
      <c r="QK193" s="40">
        <v>0.60270000000000001</v>
      </c>
      <c r="QL193" s="40">
        <v>0.59470000000000001</v>
      </c>
      <c r="QM193" s="40">
        <v>0.5867</v>
      </c>
      <c r="QN193" s="40">
        <v>0.59079999999999999</v>
      </c>
      <c r="QO193" s="40">
        <v>0.59</v>
      </c>
      <c r="QP193" s="40">
        <v>0.58950000000000002</v>
      </c>
      <c r="QQ193" s="40">
        <v>0.58899999999999997</v>
      </c>
      <c r="QR193" s="40">
        <v>0.58799999999999997</v>
      </c>
      <c r="QS193" s="336" t="s">
        <v>851</v>
      </c>
      <c r="QT193" s="336" t="s">
        <v>851</v>
      </c>
      <c r="QU193" s="336" t="s">
        <v>851</v>
      </c>
      <c r="QV193" s="336" t="s">
        <v>851</v>
      </c>
      <c r="QW193" s="40">
        <v>-1.6992357559502125E-3</v>
      </c>
      <c r="QX193" s="336" t="s">
        <v>851</v>
      </c>
      <c r="QY193" s="336" t="s">
        <v>851</v>
      </c>
      <c r="QZ193" s="336" t="s">
        <v>851</v>
      </c>
      <c r="RA193" s="336" t="s">
        <v>851</v>
      </c>
      <c r="RB193" s="336" t="s">
        <v>851</v>
      </c>
      <c r="RC193" s="336" t="s">
        <v>851</v>
      </c>
      <c r="RD193" s="336" t="s">
        <v>851</v>
      </c>
      <c r="RE193" s="336" t="s">
        <v>851</v>
      </c>
      <c r="RF193" s="40">
        <v>0.35700000000000004</v>
      </c>
      <c r="RG193" s="40">
        <v>2018</v>
      </c>
      <c r="RH193" s="336" t="s">
        <v>840</v>
      </c>
      <c r="RI193" s="336" t="s">
        <v>851</v>
      </c>
      <c r="RJ193" s="40">
        <v>0.43</v>
      </c>
      <c r="RK193" s="40">
        <v>2018</v>
      </c>
      <c r="RL193" s="336" t="s">
        <v>840</v>
      </c>
      <c r="RM193" s="336" t="s">
        <v>851</v>
      </c>
      <c r="RN193" s="40">
        <v>0.76</v>
      </c>
      <c r="RO193" s="40">
        <v>2018</v>
      </c>
      <c r="RP193" s="336" t="s">
        <v>840</v>
      </c>
      <c r="RQ193" s="336" t="s">
        <v>851</v>
      </c>
      <c r="RR193" s="40">
        <v>0.92700000000000005</v>
      </c>
      <c r="RS193" s="40">
        <v>2018</v>
      </c>
      <c r="RT193" s="336" t="s">
        <v>840</v>
      </c>
      <c r="RU193" s="336" t="s">
        <v>851</v>
      </c>
      <c r="RV193" s="40">
        <v>0.56799999999999995</v>
      </c>
      <c r="RW193" s="40">
        <v>2018</v>
      </c>
      <c r="RX193" s="336" t="s">
        <v>840</v>
      </c>
      <c r="RY193" s="336" t="s">
        <v>851</v>
      </c>
      <c r="RZ193" s="336" t="s">
        <v>838</v>
      </c>
      <c r="SA193" s="40">
        <v>0.1554771363735199</v>
      </c>
      <c r="SB193" s="40">
        <v>0.17397825419902802</v>
      </c>
      <c r="SC193" s="40">
        <v>0.1898726224899292</v>
      </c>
      <c r="SD193" s="40">
        <v>0.12768477201461792</v>
      </c>
      <c r="SE193" s="40">
        <v>7.2403408586978912E-2</v>
      </c>
      <c r="SF193" s="336" t="s">
        <v>851</v>
      </c>
      <c r="SG193" s="336" t="s">
        <v>851</v>
      </c>
      <c r="SH193" s="40">
        <v>0.1489732563495636</v>
      </c>
      <c r="SI193" s="40">
        <v>0.16850639879703522</v>
      </c>
      <c r="SJ193" s="40">
        <v>0.20289395749568939</v>
      </c>
      <c r="SK193" s="40">
        <v>0.15496572852134705</v>
      </c>
      <c r="SL193" s="40">
        <v>0.11952536553144455</v>
      </c>
      <c r="SM193" s="336" t="s">
        <v>840</v>
      </c>
      <c r="SN193" s="336" t="s">
        <v>851</v>
      </c>
      <c r="SO193" s="336" t="s">
        <v>851</v>
      </c>
      <c r="SP193" s="40">
        <v>4.9538813531398773E-2</v>
      </c>
      <c r="SQ193" s="40">
        <v>4.1660632938146591E-2</v>
      </c>
      <c r="SR193" s="40">
        <v>3.6998305469751358E-2</v>
      </c>
      <c r="SS193" s="40">
        <v>3.2769396901130676E-2</v>
      </c>
      <c r="ST193" s="40">
        <v>-1.9885897636413574E-2</v>
      </c>
      <c r="SU193" s="336" t="s">
        <v>838</v>
      </c>
      <c r="SV193" s="336" t="s">
        <v>851</v>
      </c>
      <c r="SW193" s="336" t="s">
        <v>851</v>
      </c>
      <c r="SX193" s="40">
        <v>5.3917720913887024E-2</v>
      </c>
      <c r="SY193" s="40">
        <v>4.614301398396492E-2</v>
      </c>
      <c r="SZ193" s="40">
        <v>4.4524982571601868E-2</v>
      </c>
      <c r="TA193" s="40">
        <v>-8.4482170641422272E-3</v>
      </c>
      <c r="TB193" s="40">
        <v>5.4492764174938202E-2</v>
      </c>
      <c r="TC193" s="336" t="s">
        <v>840</v>
      </c>
      <c r="TD193" s="336" t="s">
        <v>851</v>
      </c>
      <c r="TE193" s="336" t="s">
        <v>851</v>
      </c>
      <c r="TF193" s="336" t="s">
        <v>851</v>
      </c>
      <c r="TG193" s="40">
        <v>2.1845521405339241E-2</v>
      </c>
      <c r="TH193" s="40">
        <v>1.8615193665027618E-2</v>
      </c>
      <c r="TI193" s="40">
        <v>1.5215848572552204E-2</v>
      </c>
      <c r="TJ193" s="40">
        <v>1.1491436511278152E-2</v>
      </c>
      <c r="TK193" s="40">
        <v>-4.0631756186485291E-2</v>
      </c>
      <c r="TL193" s="336" t="s">
        <v>838</v>
      </c>
      <c r="TM193" s="336" t="s">
        <v>851</v>
      </c>
      <c r="TN193" s="336" t="s">
        <v>851</v>
      </c>
      <c r="TO193" s="336" t="s">
        <v>851</v>
      </c>
      <c r="TP193" s="40">
        <v>2.5910992175340652E-2</v>
      </c>
      <c r="TQ193" s="40">
        <v>2.1933622658252716E-2</v>
      </c>
      <c r="TR193" s="40">
        <v>2.2564679384231567E-2</v>
      </c>
      <c r="TS193" s="40">
        <v>-2.9939800500869751E-2</v>
      </c>
      <c r="TT193" s="40">
        <v>3.3402379602193832E-2</v>
      </c>
      <c r="TU193" s="336" t="s">
        <v>840</v>
      </c>
      <c r="TV193" s="336" t="s">
        <v>851</v>
      </c>
      <c r="TW193" s="40">
        <v>540</v>
      </c>
      <c r="TX193" s="336" t="s">
        <v>840</v>
      </c>
      <c r="TY193" s="336" t="s">
        <v>851</v>
      </c>
      <c r="TZ193" s="40">
        <v>653.36328125</v>
      </c>
      <c r="UA193" s="336" t="s">
        <v>838</v>
      </c>
      <c r="UB193" s="336" t="s">
        <v>851</v>
      </c>
      <c r="UC193" s="40">
        <v>651.89773997548502</v>
      </c>
      <c r="UD193" s="336" t="s">
        <v>840</v>
      </c>
      <c r="UE193" s="336" t="s">
        <v>851</v>
      </c>
      <c r="UF193" s="336" t="s">
        <v>851</v>
      </c>
      <c r="UG193" s="40">
        <v>-8.2661444321274757E-3</v>
      </c>
      <c r="UH193" s="40">
        <v>-2.1697189658880234E-2</v>
      </c>
      <c r="UI193" s="40">
        <v>-4.616507887840271E-2</v>
      </c>
      <c r="UJ193" s="40">
        <v>-5.462116003036499E-2</v>
      </c>
      <c r="UK193" s="40">
        <v>-0.10176413506269455</v>
      </c>
      <c r="UL193" s="336" t="s">
        <v>838</v>
      </c>
      <c r="UM193" s="336" t="s">
        <v>851</v>
      </c>
      <c r="UN193" s="336" t="s">
        <v>851</v>
      </c>
      <c r="UO193" s="336" t="s">
        <v>851</v>
      </c>
      <c r="UP193" s="40">
        <v>-1.4304690062999725E-2</v>
      </c>
      <c r="UQ193" s="40">
        <v>-1.9004698842763901E-2</v>
      </c>
      <c r="UR193" s="40">
        <v>-3.7232231348752975E-2</v>
      </c>
      <c r="US193" s="40">
        <v>-3.7344764918088913E-2</v>
      </c>
      <c r="UT193" s="40">
        <v>-0.10257302224636078</v>
      </c>
      <c r="UU193" s="336" t="s">
        <v>840</v>
      </c>
    </row>
    <row r="194" spans="1:567">
      <c r="A194" s="336" t="s">
        <v>517</v>
      </c>
      <c r="B194" s="336" t="s">
        <v>139</v>
      </c>
      <c r="C194" s="336" t="s">
        <v>378</v>
      </c>
      <c r="D194" s="40">
        <v>4.7670450061559677E-2</v>
      </c>
      <c r="E194" s="336" t="s">
        <v>436</v>
      </c>
      <c r="F194" s="40">
        <v>5.0421062856912613E-2</v>
      </c>
      <c r="G194" s="336" t="s">
        <v>1741</v>
      </c>
      <c r="H194" s="40">
        <v>5.5297169834375381E-2</v>
      </c>
      <c r="I194" s="336" t="s">
        <v>1447</v>
      </c>
      <c r="J194" s="40">
        <v>5.7399827986955643E-2</v>
      </c>
      <c r="K194" s="336" t="s">
        <v>1803</v>
      </c>
      <c r="L194" s="336" t="s">
        <v>436</v>
      </c>
      <c r="M194" s="40">
        <v>0.43943512439727783</v>
      </c>
      <c r="N194" s="40"/>
      <c r="O194" s="336" t="s">
        <v>1736</v>
      </c>
      <c r="P194" s="40"/>
      <c r="Q194" s="336" t="s">
        <v>1736</v>
      </c>
      <c r="R194" s="40">
        <v>0.52649211883544922</v>
      </c>
      <c r="S194" s="336" t="s">
        <v>436</v>
      </c>
      <c r="T194" s="40">
        <v>0.43943512439727783</v>
      </c>
      <c r="U194" s="336" t="s">
        <v>436</v>
      </c>
      <c r="V194" s="336" t="s">
        <v>851</v>
      </c>
      <c r="W194" s="336" t="s">
        <v>1741</v>
      </c>
      <c r="X194" s="40">
        <v>0.43947425484657288</v>
      </c>
      <c r="Y194" s="40"/>
      <c r="Z194" s="336" t="s">
        <v>1736</v>
      </c>
      <c r="AA194" s="40"/>
      <c r="AB194" s="336" t="s">
        <v>1736</v>
      </c>
      <c r="AC194" s="40">
        <v>0.52649211883544922</v>
      </c>
      <c r="AD194" s="336" t="s">
        <v>1741</v>
      </c>
      <c r="AE194" s="40">
        <v>0.43947425484657288</v>
      </c>
      <c r="AF194" s="336" t="s">
        <v>1741</v>
      </c>
      <c r="AG194" s="336" t="s">
        <v>851</v>
      </c>
      <c r="AH194" s="336" t="s">
        <v>1447</v>
      </c>
      <c r="AI194" s="40">
        <v>0.43947425484657288</v>
      </c>
      <c r="AJ194" s="40"/>
      <c r="AK194" s="336" t="s">
        <v>1736</v>
      </c>
      <c r="AL194" s="40"/>
      <c r="AM194" s="336" t="s">
        <v>1736</v>
      </c>
      <c r="AN194" s="40">
        <v>0.52649211883544922</v>
      </c>
      <c r="AO194" s="336" t="s">
        <v>1447</v>
      </c>
      <c r="AP194" s="40">
        <v>0.43947425484657288</v>
      </c>
      <c r="AQ194" s="336" t="s">
        <v>1447</v>
      </c>
      <c r="AR194" s="336" t="s">
        <v>851</v>
      </c>
      <c r="AS194" s="336" t="s">
        <v>1803</v>
      </c>
      <c r="AT194" s="40">
        <v>0.43946811556816101</v>
      </c>
      <c r="AU194" s="40"/>
      <c r="AV194" s="336" t="s">
        <v>1736</v>
      </c>
      <c r="AW194" s="40"/>
      <c r="AX194" s="336" t="s">
        <v>1736</v>
      </c>
      <c r="AY194" s="40">
        <v>0.52649211883544922</v>
      </c>
      <c r="AZ194" s="336" t="s">
        <v>1803</v>
      </c>
      <c r="BA194" s="40">
        <v>0.43946811556816101</v>
      </c>
      <c r="BB194" s="336" t="s">
        <v>1803</v>
      </c>
      <c r="BC194" s="336" t="s">
        <v>851</v>
      </c>
      <c r="BD194" s="336" t="s">
        <v>436</v>
      </c>
      <c r="BE194" s="40">
        <v>3.5869879722595215</v>
      </c>
      <c r="BF194" s="336" t="s">
        <v>827</v>
      </c>
      <c r="BG194" s="40">
        <v>4.403505802154541</v>
      </c>
      <c r="BH194" s="336" t="s">
        <v>1447</v>
      </c>
      <c r="BI194" s="40">
        <v>4.9753026962280273</v>
      </c>
      <c r="BJ194" s="336" t="s">
        <v>1803</v>
      </c>
      <c r="BK194" s="40">
        <v>4.4493436813354492</v>
      </c>
      <c r="BL194" s="336" t="s">
        <v>851</v>
      </c>
      <c r="BM194" s="40">
        <v>2.6546859741210938</v>
      </c>
      <c r="BN194" s="336" t="s">
        <v>838</v>
      </c>
      <c r="BO194" s="336" t="s">
        <v>851</v>
      </c>
      <c r="BP194" s="336" t="s">
        <v>436</v>
      </c>
      <c r="BQ194" s="40">
        <v>1.0770340450108051E-2</v>
      </c>
      <c r="BR194" s="40">
        <v>9.3988971784710884E-3</v>
      </c>
      <c r="BS194" s="40">
        <v>7.2331218980252743E-3</v>
      </c>
      <c r="BT194" s="40">
        <v>9.0821227058768272E-3</v>
      </c>
      <c r="BU194" s="40">
        <v>9.0821385383605957E-3</v>
      </c>
      <c r="BV194" s="336" t="s">
        <v>851</v>
      </c>
      <c r="BW194" s="336" t="s">
        <v>827</v>
      </c>
      <c r="BX194" s="40">
        <v>2.0878195762634277E-2</v>
      </c>
      <c r="BY194" s="40">
        <v>1.8546838313341141E-2</v>
      </c>
      <c r="BZ194" s="40">
        <v>2.7722509577870369E-2</v>
      </c>
      <c r="CA194" s="40">
        <v>3.3594898879528046E-2</v>
      </c>
      <c r="CB194" s="40">
        <v>3.718271479010582E-2</v>
      </c>
      <c r="CC194" s="336" t="s">
        <v>851</v>
      </c>
      <c r="CD194" s="336" t="s">
        <v>1447</v>
      </c>
      <c r="CE194" s="40">
        <v>2.2232785820960999E-2</v>
      </c>
      <c r="CF194" s="40">
        <v>2.5925690308213234E-2</v>
      </c>
      <c r="CG194" s="40">
        <v>3.4707497805356979E-2</v>
      </c>
      <c r="CH194" s="40">
        <v>3.8934718817472458E-2</v>
      </c>
      <c r="CI194" s="40">
        <v>4.2442046105861664E-2</v>
      </c>
      <c r="CJ194" s="336" t="s">
        <v>851</v>
      </c>
      <c r="CK194" s="336" t="s">
        <v>1803</v>
      </c>
      <c r="CL194" s="40">
        <v>2.4541279301047325E-2</v>
      </c>
      <c r="CM194" s="40">
        <v>3.2656539231538773E-2</v>
      </c>
      <c r="CN194" s="40">
        <v>3.8059748709201813E-2</v>
      </c>
      <c r="CO194" s="40">
        <v>4.2524602264165878E-2</v>
      </c>
      <c r="CP194" s="40">
        <v>4.6355336904525757E-2</v>
      </c>
      <c r="CQ194" s="336" t="s">
        <v>851</v>
      </c>
      <c r="CR194" s="40">
        <v>7.013359546661377</v>
      </c>
      <c r="CS194" s="40">
        <v>8.5839805603027344</v>
      </c>
      <c r="CT194" s="40">
        <v>8.5983562469482422</v>
      </c>
      <c r="CU194" s="40">
        <v>10.204981803894043</v>
      </c>
      <c r="CV194" s="40">
        <v>12.675195693969727</v>
      </c>
      <c r="CW194" s="336" t="s">
        <v>1741</v>
      </c>
      <c r="CX194" s="336" t="s">
        <v>851</v>
      </c>
      <c r="CY194" s="40">
        <v>7.9521760940551758</v>
      </c>
      <c r="CZ194" s="40">
        <v>8.749119758605957</v>
      </c>
      <c r="DA194" s="40">
        <v>9.363978385925293</v>
      </c>
      <c r="DB194" s="40">
        <v>11.605175018310547</v>
      </c>
      <c r="DC194" s="40">
        <v>14.468022346496582</v>
      </c>
      <c r="DD194" s="336" t="s">
        <v>1447</v>
      </c>
      <c r="DE194" s="336" t="s">
        <v>851</v>
      </c>
      <c r="DF194" s="40">
        <v>15.802003860473633</v>
      </c>
      <c r="DG194" s="336" t="s">
        <v>1803</v>
      </c>
      <c r="DH194" s="336" t="s">
        <v>851</v>
      </c>
      <c r="DI194" s="336" t="s">
        <v>851</v>
      </c>
      <c r="DJ194" s="336">
        <v>11.6</v>
      </c>
      <c r="DK194" s="336" t="s">
        <v>1738</v>
      </c>
      <c r="DL194" s="336" t="s">
        <v>851</v>
      </c>
      <c r="DM194" s="336" t="s">
        <v>851</v>
      </c>
      <c r="DN194" s="336" t="s">
        <v>436</v>
      </c>
      <c r="DO194" s="40">
        <v>6.173502653837204E-3</v>
      </c>
      <c r="DP194" s="40">
        <v>-1.1325499508529902E-4</v>
      </c>
      <c r="DQ194" s="40">
        <v>6.2054870650172234E-3</v>
      </c>
      <c r="DR194" s="40">
        <v>-4.9679679796099663E-3</v>
      </c>
      <c r="DS194" s="40">
        <v>7.6154209673404694E-2</v>
      </c>
      <c r="DT194" s="336" t="s">
        <v>851</v>
      </c>
      <c r="DU194" s="336" t="s">
        <v>827</v>
      </c>
      <c r="DV194" s="40">
        <v>-3.0591755639761686E-3</v>
      </c>
      <c r="DW194" s="40">
        <v>3.9900857955217361E-3</v>
      </c>
      <c r="DX194" s="40">
        <v>-3.425968112424016E-3</v>
      </c>
      <c r="DY194" s="40">
        <v>1.1223738547414541E-3</v>
      </c>
      <c r="DZ194" s="40">
        <v>-1.5344012528657913E-2</v>
      </c>
      <c r="EA194" s="336" t="s">
        <v>851</v>
      </c>
      <c r="EB194" s="336" t="s">
        <v>1447</v>
      </c>
      <c r="EC194" s="40">
        <v>-3.6948742344975471E-3</v>
      </c>
      <c r="ED194" s="40">
        <v>2.1977461874485016E-3</v>
      </c>
      <c r="EE194" s="40">
        <v>-1.1956285685300827E-2</v>
      </c>
      <c r="EF194" s="40">
        <v>-1.2088247574865818E-2</v>
      </c>
      <c r="EG194" s="40">
        <v>1.0151858441531658E-3</v>
      </c>
      <c r="EH194" s="336" t="s">
        <v>851</v>
      </c>
      <c r="EI194" s="336" t="s">
        <v>1803</v>
      </c>
      <c r="EJ194" s="40">
        <v>1.330680534010753E-4</v>
      </c>
      <c r="EK194" s="40">
        <v>-4.7121616080403328E-3</v>
      </c>
      <c r="EL194" s="40">
        <v>-4.788779653608799E-3</v>
      </c>
      <c r="EM194" s="40">
        <v>-1.4794550836086273E-2</v>
      </c>
      <c r="EN194" s="40">
        <v>-4.0803425014019012E-2</v>
      </c>
      <c r="EO194" s="336" t="s">
        <v>851</v>
      </c>
      <c r="EP194" s="336" t="s">
        <v>851</v>
      </c>
      <c r="EQ194" s="336" t="s">
        <v>851</v>
      </c>
      <c r="ER194" s="40">
        <v>0.7742</v>
      </c>
      <c r="ES194" s="336" t="s">
        <v>1739</v>
      </c>
      <c r="ET194" s="336" t="s">
        <v>851</v>
      </c>
      <c r="EU194" s="336" t="s">
        <v>851</v>
      </c>
      <c r="EV194" s="40">
        <v>0.8417</v>
      </c>
      <c r="EW194" s="336" t="s">
        <v>1739</v>
      </c>
      <c r="EX194" s="336" t="s">
        <v>851</v>
      </c>
      <c r="EY194" s="336" t="s">
        <v>851</v>
      </c>
      <c r="EZ194" s="40">
        <v>0.69720000000000004</v>
      </c>
      <c r="FA194" s="336" t="s">
        <v>1739</v>
      </c>
      <c r="FB194" s="336" t="s">
        <v>851</v>
      </c>
      <c r="FC194" s="40">
        <v>0.17926923930644989</v>
      </c>
      <c r="FD194" s="40">
        <v>0.17642351984977722</v>
      </c>
      <c r="FE194" s="40">
        <v>0.15885698795318604</v>
      </c>
      <c r="FF194" s="40">
        <v>0.13631384074687958</v>
      </c>
      <c r="FG194" s="40">
        <v>0.13304436206817627</v>
      </c>
      <c r="FH194" s="336" t="s">
        <v>838</v>
      </c>
      <c r="FI194" s="336" t="s">
        <v>851</v>
      </c>
      <c r="FJ194" s="40">
        <v>0.1862121969461441</v>
      </c>
      <c r="FK194" s="40">
        <v>0.192286416888237</v>
      </c>
      <c r="FL194" s="40">
        <v>0.17965623736381531</v>
      </c>
      <c r="FM194" s="40">
        <v>0.1664048433303833</v>
      </c>
      <c r="FN194" s="40">
        <v>0.14262998104095459</v>
      </c>
      <c r="FO194" s="336" t="s">
        <v>840</v>
      </c>
      <c r="FP194" s="336" t="s">
        <v>851</v>
      </c>
      <c r="FQ194" s="40"/>
      <c r="FR194" s="336" t="s">
        <v>1737</v>
      </c>
      <c r="FS194" s="336" t="s">
        <v>851</v>
      </c>
      <c r="FT194" s="336" t="s">
        <v>851</v>
      </c>
      <c r="FU194" s="40">
        <v>0.19842782616615295</v>
      </c>
      <c r="FV194" s="40">
        <v>0.21096540987491608</v>
      </c>
      <c r="FW194" s="40">
        <v>0.22975172102451324</v>
      </c>
      <c r="FX194" s="40">
        <v>0.2551766037940979</v>
      </c>
      <c r="FY194" s="40">
        <v>0.32169836759567261</v>
      </c>
      <c r="FZ194" s="336" t="s">
        <v>840</v>
      </c>
      <c r="GA194" s="336" t="s">
        <v>851</v>
      </c>
      <c r="GB194" s="336" t="s">
        <v>851</v>
      </c>
      <c r="GC194" s="336" t="s">
        <v>851</v>
      </c>
      <c r="GD194" s="336" t="s">
        <v>851</v>
      </c>
      <c r="GE194" s="336" t="s">
        <v>851</v>
      </c>
      <c r="GF194" s="336" t="s">
        <v>851</v>
      </c>
      <c r="GG194" s="336" t="s">
        <v>851</v>
      </c>
      <c r="GH194" s="336" t="s">
        <v>851</v>
      </c>
      <c r="GI194" s="336" t="s">
        <v>851</v>
      </c>
      <c r="GJ194" s="336" t="s">
        <v>851</v>
      </c>
      <c r="GK194" s="40">
        <v>4027887</v>
      </c>
      <c r="GL194" s="40">
        <v>4138012</v>
      </c>
      <c r="GM194" s="40">
        <v>4175950</v>
      </c>
      <c r="GN194" s="40">
        <v>4114826</v>
      </c>
      <c r="GO194" s="40">
        <v>4166664</v>
      </c>
      <c r="GP194" s="40">
        <v>4265762</v>
      </c>
      <c r="GQ194" s="40">
        <v>4401365</v>
      </c>
      <c r="GR194" s="40">
        <v>4588599</v>
      </c>
      <c r="GS194" s="40">
        <v>4839396</v>
      </c>
      <c r="GT194" s="40">
        <v>4987573</v>
      </c>
      <c r="GU194" s="40">
        <v>5076732</v>
      </c>
      <c r="GV194" s="40">
        <v>5183688</v>
      </c>
      <c r="GW194" s="40">
        <v>5312437</v>
      </c>
      <c r="GX194" s="40">
        <v>5399162</v>
      </c>
      <c r="GY194" s="40">
        <v>5469724</v>
      </c>
      <c r="GZ194" s="40">
        <v>5535002</v>
      </c>
      <c r="HA194" s="40">
        <v>5607283</v>
      </c>
      <c r="HB194" s="40">
        <v>5612253</v>
      </c>
      <c r="HC194" s="40">
        <v>5638676</v>
      </c>
      <c r="HD194" s="40">
        <v>5703569</v>
      </c>
      <c r="HE194" s="40">
        <v>5685807</v>
      </c>
      <c r="HF194" s="40">
        <v>5732000</v>
      </c>
      <c r="HG194" s="40">
        <v>5777000</v>
      </c>
      <c r="HH194" s="40">
        <v>5822000</v>
      </c>
      <c r="HI194" s="40">
        <v>5866000</v>
      </c>
      <c r="HJ194" s="40">
        <v>5907000</v>
      </c>
      <c r="HK194" s="40">
        <v>5948000</v>
      </c>
      <c r="HL194" s="40">
        <v>5986000</v>
      </c>
      <c r="HM194" s="40">
        <v>6022000</v>
      </c>
      <c r="HN194" s="40">
        <v>6055000</v>
      </c>
      <c r="HO194" s="40">
        <v>6086000</v>
      </c>
      <c r="HP194" s="40">
        <v>6113000</v>
      </c>
      <c r="HQ194" s="40">
        <v>6138000</v>
      </c>
      <c r="HR194" s="40">
        <v>6159000</v>
      </c>
      <c r="HS194" s="40">
        <v>6176000</v>
      </c>
      <c r="HT194" s="40">
        <v>6190000</v>
      </c>
      <c r="HU194" s="40">
        <v>6202000</v>
      </c>
      <c r="HV194" s="40">
        <v>6210000</v>
      </c>
      <c r="HW194" s="40">
        <v>6215000</v>
      </c>
      <c r="HX194" s="40">
        <v>6218000</v>
      </c>
      <c r="HY194" s="40">
        <v>6218000</v>
      </c>
      <c r="HZ194" s="40">
        <v>6217000</v>
      </c>
      <c r="IA194" s="40">
        <v>6213000</v>
      </c>
      <c r="IB194" s="40">
        <v>6208000</v>
      </c>
      <c r="IC194" s="40">
        <v>6202000</v>
      </c>
      <c r="ID194" s="40">
        <v>6195000</v>
      </c>
      <c r="IE194" s="40">
        <v>6187000</v>
      </c>
      <c r="IF194" s="40">
        <v>6178000</v>
      </c>
      <c r="IG194" s="40">
        <v>6169000</v>
      </c>
      <c r="IH194" s="40">
        <v>6159000</v>
      </c>
      <c r="II194" s="40">
        <v>6149000</v>
      </c>
      <c r="IJ194" s="336" t="s">
        <v>851</v>
      </c>
      <c r="IK194" s="336" t="s">
        <v>851</v>
      </c>
      <c r="IL194" s="336" t="s">
        <v>851</v>
      </c>
      <c r="IM194" s="40">
        <v>1.2974360957741737E-2</v>
      </c>
      <c r="IN194" s="40">
        <v>8.8595470879226923E-4</v>
      </c>
      <c r="IO194" s="40">
        <v>4.6970429830253124E-3</v>
      </c>
      <c r="IP194" s="40">
        <v>1.144283264875412E-2</v>
      </c>
      <c r="IQ194" s="40">
        <v>-3.1190495938062668E-3</v>
      </c>
      <c r="IR194" s="40">
        <v>8.091440424323082E-3</v>
      </c>
      <c r="IS194" s="40">
        <v>7.8200064599514008E-3</v>
      </c>
      <c r="IT194" s="40">
        <v>7.7593284659087658E-3</v>
      </c>
      <c r="IU194" s="40">
        <v>7.5291250832378864E-3</v>
      </c>
      <c r="IV194" s="40">
        <v>6.9651179946959019E-3</v>
      </c>
      <c r="IW194" s="40">
        <v>6.9169402122497559E-3</v>
      </c>
      <c r="IX194" s="40">
        <v>6.3683809712529182E-3</v>
      </c>
      <c r="IY194" s="40">
        <v>5.9960205107927322E-3</v>
      </c>
      <c r="IZ194" s="40">
        <v>5.4649468511343002E-3</v>
      </c>
      <c r="JA194" s="40">
        <v>5.1066745072603226E-3</v>
      </c>
      <c r="JB194" s="40">
        <v>4.4265994802117348E-3</v>
      </c>
      <c r="JC194" s="40">
        <v>4.0813051164150238E-3</v>
      </c>
      <c r="JD194" s="40">
        <v>3.415470477193594E-3</v>
      </c>
      <c r="JE194" s="40">
        <v>2.7563860639929771E-3</v>
      </c>
      <c r="JF194" s="40">
        <v>2.26427405141294E-3</v>
      </c>
      <c r="JG194" s="40">
        <v>1.9367339555174112E-3</v>
      </c>
      <c r="JH194" s="40">
        <v>1.2890752404928207E-3</v>
      </c>
      <c r="JI194" s="40">
        <v>8.0482900375500321E-4</v>
      </c>
      <c r="JJ194" s="40">
        <v>4.8258667811751366E-4</v>
      </c>
      <c r="JK194" s="40">
        <v>0</v>
      </c>
      <c r="JL194" s="40">
        <v>-1.6083635273389518E-4</v>
      </c>
      <c r="JM194" s="40">
        <v>-6.4360420219600201E-4</v>
      </c>
      <c r="JN194" s="40">
        <v>-8.0508820246905088E-4</v>
      </c>
      <c r="JO194" s="40">
        <v>-9.6696219407021999E-4</v>
      </c>
      <c r="JP194" s="40">
        <v>-1.1293055722489953E-3</v>
      </c>
      <c r="JQ194" s="40">
        <v>-1.2921985471621156E-3</v>
      </c>
      <c r="JR194" s="40">
        <v>-1.4557220274582505E-3</v>
      </c>
      <c r="JS194" s="40">
        <v>-1.4578442787751555E-3</v>
      </c>
      <c r="JT194" s="40">
        <v>-1.6223235288634896E-3</v>
      </c>
      <c r="JU194" s="40">
        <v>-1.6249597538262606E-3</v>
      </c>
      <c r="JV194" s="336" t="s">
        <v>1740</v>
      </c>
      <c r="JW194" s="336" t="s">
        <v>851</v>
      </c>
      <c r="JX194" s="336" t="s">
        <v>851</v>
      </c>
      <c r="JY194" s="336" t="s">
        <v>851</v>
      </c>
      <c r="JZ194" s="336" t="s">
        <v>851</v>
      </c>
      <c r="KA194" s="336" t="s">
        <v>1740</v>
      </c>
      <c r="KB194" s="40">
        <v>0.52332066615606898</v>
      </c>
      <c r="KC194" s="40">
        <v>0.52334882486900003</v>
      </c>
      <c r="KD194" s="40">
        <v>0.52338122249275698</v>
      </c>
      <c r="KE194" s="40">
        <v>0.52341874593899496</v>
      </c>
      <c r="KF194" s="40">
        <v>0.52344012061313405</v>
      </c>
      <c r="KG194" s="40">
        <v>0.52343204492454498</v>
      </c>
      <c r="KH194" s="40">
        <v>0.52340773221017101</v>
      </c>
      <c r="KI194" s="40">
        <v>0.52338829093920503</v>
      </c>
      <c r="KJ194" s="40">
        <v>0.52336513812682295</v>
      </c>
      <c r="KK194" s="40">
        <v>0.52333119327995592</v>
      </c>
      <c r="KL194" s="40">
        <v>0.52327744474201998</v>
      </c>
      <c r="KM194" s="40">
        <v>0.52320483771287796</v>
      </c>
      <c r="KN194" s="40">
        <v>0.52311711246818005</v>
      </c>
      <c r="KO194" s="40">
        <v>0.52301489982233695</v>
      </c>
      <c r="KP194" s="40">
        <v>0.52289678613550994</v>
      </c>
      <c r="KQ194" s="40">
        <v>0.52276332083293098</v>
      </c>
      <c r="KR194" s="40">
        <v>0.52261543080079798</v>
      </c>
      <c r="KS194" s="40">
        <v>0.52245232381120299</v>
      </c>
      <c r="KT194" s="40">
        <v>0.52227507184820698</v>
      </c>
      <c r="KU194" s="40">
        <v>0.52208479899379101</v>
      </c>
      <c r="KV194" s="40">
        <v>0.52188240923679996</v>
      </c>
      <c r="KW194" s="40">
        <v>0.52166804041731607</v>
      </c>
      <c r="KX194" s="40">
        <v>0.52144313495733297</v>
      </c>
      <c r="KY194" s="40">
        <v>0.52120901899100902</v>
      </c>
      <c r="KZ194" s="40">
        <v>0.52096830281268702</v>
      </c>
      <c r="LA194" s="40">
        <v>0.52072201193734102</v>
      </c>
      <c r="LB194" s="40">
        <v>0.52047123078857505</v>
      </c>
      <c r="LC194" s="40">
        <v>0.52021815578083397</v>
      </c>
      <c r="LD194" s="40">
        <v>0.51996308989182805</v>
      </c>
      <c r="LE194" s="40">
        <v>0.51971195590417696</v>
      </c>
      <c r="LF194" s="40">
        <v>0.51946550233241706</v>
      </c>
      <c r="LG194" s="40">
        <v>0.51922679592208998</v>
      </c>
      <c r="LH194" s="40">
        <v>0.51899665548721208</v>
      </c>
      <c r="LI194" s="40">
        <v>0.51877653447795902</v>
      </c>
      <c r="LJ194" s="40">
        <v>0.51856914634950102</v>
      </c>
      <c r="LK194" s="40">
        <v>0.51837604143126592</v>
      </c>
      <c r="LL194" s="336" t="s">
        <v>851</v>
      </c>
      <c r="LM194" s="336" t="s">
        <v>851</v>
      </c>
      <c r="LN194" s="336" t="s">
        <v>1740</v>
      </c>
      <c r="LO194" s="40">
        <v>0.78320640325546265</v>
      </c>
      <c r="LP194" s="40">
        <v>0.7794225811958313</v>
      </c>
      <c r="LQ194" s="40">
        <v>0.77207636833190918</v>
      </c>
      <c r="LR194" s="40">
        <v>0.76258343458175659</v>
      </c>
      <c r="LS194" s="40">
        <v>0.75275373458862305</v>
      </c>
      <c r="LT194" s="40">
        <v>0.74347281455993652</v>
      </c>
      <c r="LU194" s="40">
        <v>0.73325192928314209</v>
      </c>
      <c r="LV194" s="40">
        <v>0.72425132989883423</v>
      </c>
      <c r="LW194" s="40">
        <v>0.71556168794631958</v>
      </c>
      <c r="LX194" s="40">
        <v>0.70661437511444092</v>
      </c>
      <c r="LY194" s="40">
        <v>0.69696968793869019</v>
      </c>
      <c r="LZ194" s="40">
        <v>0.68796235322952271</v>
      </c>
      <c r="MA194" s="40">
        <v>0.67841631174087524</v>
      </c>
      <c r="MB194" s="40">
        <v>0.66871470212936401</v>
      </c>
      <c r="MC194" s="40">
        <v>0.65978533029556274</v>
      </c>
      <c r="MD194" s="40">
        <v>0.65182387828826904</v>
      </c>
      <c r="ME194" s="40">
        <v>0.6450188159942627</v>
      </c>
      <c r="MF194" s="40">
        <v>0.63929617404937744</v>
      </c>
      <c r="MG194" s="40">
        <v>0.63435620069503784</v>
      </c>
      <c r="MH194" s="40">
        <v>0.62953370809555054</v>
      </c>
      <c r="MI194" s="40">
        <v>0.62423264980316162</v>
      </c>
      <c r="MJ194" s="40">
        <v>0.61931633949279785</v>
      </c>
      <c r="MK194" s="40">
        <v>0.61449277400970459</v>
      </c>
      <c r="ML194" s="40">
        <v>0.60949313640594482</v>
      </c>
      <c r="MM194" s="40">
        <v>0.60453522205352783</v>
      </c>
      <c r="MN194" s="40">
        <v>0.59987133741378784</v>
      </c>
      <c r="MO194" s="40">
        <v>0.59594660997390747</v>
      </c>
      <c r="MP194" s="40">
        <v>0.59246742725372314</v>
      </c>
      <c r="MQ194" s="40">
        <v>0.58891755342483521</v>
      </c>
      <c r="MR194" s="40">
        <v>0.58545631170272827</v>
      </c>
      <c r="MS194" s="40">
        <v>0.58192092180252075</v>
      </c>
      <c r="MT194" s="40">
        <v>0.57847100496292114</v>
      </c>
      <c r="MU194" s="40">
        <v>0.57526707649230957</v>
      </c>
      <c r="MV194" s="40">
        <v>0.57205379009246826</v>
      </c>
      <c r="MW194" s="40">
        <v>0.56892353296279907</v>
      </c>
      <c r="MX194" s="40">
        <v>0.56545782089233398</v>
      </c>
      <c r="MY194" s="336" t="s">
        <v>851</v>
      </c>
      <c r="MZ194" s="336" t="s">
        <v>1740</v>
      </c>
      <c r="NA194" s="40">
        <v>0.71715021133422852</v>
      </c>
      <c r="NB194" s="40">
        <v>0.70991706848144531</v>
      </c>
      <c r="NC194" s="40">
        <v>0.70019400119781494</v>
      </c>
      <c r="ND194" s="40">
        <v>0.68911761045455933</v>
      </c>
      <c r="NE194" s="40">
        <v>0.67805421352386475</v>
      </c>
      <c r="NF194" s="40">
        <v>0.66764277219772339</v>
      </c>
      <c r="NG194" s="40">
        <v>0.65666431188583374</v>
      </c>
      <c r="NH194" s="40">
        <v>0.64704865217208862</v>
      </c>
      <c r="NI194" s="40">
        <v>0.63775336742401123</v>
      </c>
      <c r="NJ194" s="40">
        <v>0.62887829542160034</v>
      </c>
      <c r="NK194" s="40">
        <v>0.61960387229919434</v>
      </c>
      <c r="NL194" s="40">
        <v>0.61129790544509888</v>
      </c>
      <c r="NM194" s="40">
        <v>0.6030738353729248</v>
      </c>
      <c r="NN194" s="40">
        <v>0.59481900930404663</v>
      </c>
      <c r="NO194" s="40">
        <v>0.58695292472839355</v>
      </c>
      <c r="NP194" s="40">
        <v>0.57936245203018188</v>
      </c>
      <c r="NQ194" s="40">
        <v>0.57238674163818359</v>
      </c>
      <c r="NR194" s="40">
        <v>0.56614530086517334</v>
      </c>
      <c r="NS194" s="40">
        <v>0.5603182315826416</v>
      </c>
      <c r="NT194" s="40">
        <v>0.55472797155380249</v>
      </c>
      <c r="NU194" s="40">
        <v>0.54927301406860352</v>
      </c>
      <c r="NV194" s="40">
        <v>0.54450178146362305</v>
      </c>
      <c r="NW194" s="40">
        <v>0.54009664058685303</v>
      </c>
      <c r="NX194" s="40">
        <v>0.53596138954162598</v>
      </c>
      <c r="NY194" s="40">
        <v>0.53168219327926636</v>
      </c>
      <c r="NZ194" s="40">
        <v>0.52766162157058716</v>
      </c>
      <c r="OA194" s="40">
        <v>0.52388614416122437</v>
      </c>
      <c r="OB194" s="40">
        <v>0.52036052942276001</v>
      </c>
      <c r="OC194" s="40">
        <v>0.51675260066986084</v>
      </c>
      <c r="OD194" s="40">
        <v>0.51338279247283936</v>
      </c>
      <c r="OE194" s="40">
        <v>0.50992733240127563</v>
      </c>
      <c r="OF194" s="40">
        <v>0.50686925649642944</v>
      </c>
      <c r="OG194" s="40">
        <v>0.50420850515365601</v>
      </c>
      <c r="OH194" s="40">
        <v>0.50153994560241699</v>
      </c>
      <c r="OI194" s="40">
        <v>0.49878227710723877</v>
      </c>
      <c r="OJ194" s="40">
        <v>0.49520248174667358</v>
      </c>
      <c r="OK194" s="336" t="s">
        <v>851</v>
      </c>
      <c r="OL194" s="336" t="s">
        <v>851</v>
      </c>
      <c r="OM194" s="336" t="s">
        <v>1740</v>
      </c>
      <c r="ON194" s="40">
        <v>0.71660369634628296</v>
      </c>
      <c r="OO194" s="40">
        <v>0.71622800827026367</v>
      </c>
      <c r="OP194" s="40">
        <v>0.71353393793106079</v>
      </c>
      <c r="OQ194" s="40">
        <v>0.70921808481216431</v>
      </c>
      <c r="OR194" s="40">
        <v>0.70400583744049072</v>
      </c>
      <c r="OS194" s="40">
        <v>0.69814735651016235</v>
      </c>
      <c r="OT194" s="40">
        <v>0.68998605012893677</v>
      </c>
      <c r="OU194" s="40">
        <v>0.68149560689926147</v>
      </c>
      <c r="OV194" s="40">
        <v>0.67296463251113892</v>
      </c>
      <c r="OW194" s="40">
        <v>0.66416639089584351</v>
      </c>
      <c r="OX194" s="40">
        <v>0.65515488386154175</v>
      </c>
      <c r="OY194" s="40">
        <v>0.64660388231277466</v>
      </c>
      <c r="OZ194" s="40">
        <v>0.6379886269569397</v>
      </c>
      <c r="PA194" s="40">
        <v>0.62969112396240234</v>
      </c>
      <c r="PB194" s="40">
        <v>0.62163501977920532</v>
      </c>
      <c r="PC194" s="40">
        <v>0.61386787891387939</v>
      </c>
      <c r="PD194" s="40">
        <v>0.60641258955001831</v>
      </c>
      <c r="PE194" s="40">
        <v>0.59921801090240479</v>
      </c>
      <c r="PF194" s="40">
        <v>0.59279102087020874</v>
      </c>
      <c r="PG194" s="40">
        <v>0.58662563562393188</v>
      </c>
      <c r="PH194" s="40">
        <v>0.58061391115188599</v>
      </c>
      <c r="PI194" s="40">
        <v>0.57497578859329224</v>
      </c>
      <c r="PJ194" s="40">
        <v>0.5702093243598938</v>
      </c>
      <c r="PK194" s="40">
        <v>0.56556719541549683</v>
      </c>
      <c r="PL194" s="40">
        <v>0.56111288070678711</v>
      </c>
      <c r="PM194" s="40">
        <v>0.55693149566650391</v>
      </c>
      <c r="PN194" s="40">
        <v>0.55316066741943359</v>
      </c>
      <c r="PO194" s="40">
        <v>0.54981487989425659</v>
      </c>
      <c r="PP194" s="40">
        <v>0.54639172554016113</v>
      </c>
      <c r="PQ194" s="40">
        <v>0.54337310791015625</v>
      </c>
      <c r="PR194" s="40">
        <v>0.54027444124221802</v>
      </c>
      <c r="PS194" s="40">
        <v>0.5370938777923584</v>
      </c>
      <c r="PT194" s="40">
        <v>0.53447717428207397</v>
      </c>
      <c r="PU194" s="40">
        <v>0.53152859210968018</v>
      </c>
      <c r="PV194" s="40">
        <v>0.52914434671401978</v>
      </c>
      <c r="PW194" s="40">
        <v>0.52626442909240723</v>
      </c>
      <c r="PX194" s="336" t="s">
        <v>851</v>
      </c>
      <c r="PY194" s="336" t="s">
        <v>851</v>
      </c>
      <c r="PZ194" s="40">
        <v>0.70900000000000007</v>
      </c>
      <c r="QA194" s="40">
        <v>0.70230000000000004</v>
      </c>
      <c r="QB194" s="40">
        <v>0.7036</v>
      </c>
      <c r="QC194" s="40">
        <v>0.70420000000000005</v>
      </c>
      <c r="QD194" s="40">
        <v>0.70750000000000002</v>
      </c>
      <c r="QE194" s="40">
        <v>0.71409999999999996</v>
      </c>
      <c r="QF194" s="40">
        <v>0.72060000000000002</v>
      </c>
      <c r="QG194" s="40">
        <v>0.73060000000000003</v>
      </c>
      <c r="QH194" s="40">
        <v>0.72950000000000004</v>
      </c>
      <c r="QI194" s="40">
        <v>0.73560000000000003</v>
      </c>
      <c r="QJ194" s="40">
        <v>0.73860000000000003</v>
      </c>
      <c r="QK194" s="40">
        <v>0.747</v>
      </c>
      <c r="QL194" s="40">
        <v>0.74790000000000001</v>
      </c>
      <c r="QM194" s="40">
        <v>0.75719999999999998</v>
      </c>
      <c r="QN194" s="40">
        <v>0.76639999999999997</v>
      </c>
      <c r="QO194" s="40">
        <v>0.76659999999999995</v>
      </c>
      <c r="QP194" s="40">
        <v>0.7702</v>
      </c>
      <c r="QQ194" s="40">
        <v>0.7702</v>
      </c>
      <c r="QR194" s="40">
        <v>0.7742</v>
      </c>
      <c r="QS194" s="336" t="s">
        <v>851</v>
      </c>
      <c r="QT194" s="336" t="s">
        <v>851</v>
      </c>
      <c r="QU194" s="336" t="s">
        <v>851</v>
      </c>
      <c r="QV194" s="336" t="s">
        <v>851</v>
      </c>
      <c r="QW194" s="40">
        <v>5.1800166256725788E-3</v>
      </c>
      <c r="QX194" s="336" t="s">
        <v>851</v>
      </c>
      <c r="QY194" s="336" t="s">
        <v>851</v>
      </c>
      <c r="QZ194" s="336" t="s">
        <v>851</v>
      </c>
      <c r="RA194" s="336" t="s">
        <v>851</v>
      </c>
      <c r="RB194" s="336" t="s">
        <v>851</v>
      </c>
      <c r="RC194" s="336" t="s">
        <v>851</v>
      </c>
      <c r="RD194" s="336" t="s">
        <v>851</v>
      </c>
      <c r="RE194" s="336" t="s">
        <v>851</v>
      </c>
      <c r="RF194" s="40"/>
      <c r="RG194" s="40"/>
      <c r="RH194" s="336" t="s">
        <v>1737</v>
      </c>
      <c r="RI194" s="336" t="s">
        <v>851</v>
      </c>
      <c r="RJ194" s="40"/>
      <c r="RK194" s="40"/>
      <c r="RL194" s="336" t="s">
        <v>1737</v>
      </c>
      <c r="RM194" s="336" t="s">
        <v>851</v>
      </c>
      <c r="RN194" s="40"/>
      <c r="RO194" s="40"/>
      <c r="RP194" s="336" t="s">
        <v>1737</v>
      </c>
      <c r="RQ194" s="336" t="s">
        <v>851</v>
      </c>
      <c r="RR194" s="40"/>
      <c r="RS194" s="40"/>
      <c r="RT194" s="336" t="s">
        <v>1737</v>
      </c>
      <c r="RU194" s="336" t="s">
        <v>851</v>
      </c>
      <c r="RV194" s="40"/>
      <c r="RW194" s="40"/>
      <c r="RX194" s="336" t="s">
        <v>1737</v>
      </c>
      <c r="RY194" s="336" t="s">
        <v>851</v>
      </c>
      <c r="RZ194" s="336" t="s">
        <v>838</v>
      </c>
      <c r="SA194" s="40">
        <v>0.26494467258453369</v>
      </c>
      <c r="SB194" s="40">
        <v>0.26658746600151062</v>
      </c>
      <c r="SC194" s="40">
        <v>0.26813036203384399</v>
      </c>
      <c r="SD194" s="40">
        <v>0.25753280520439148</v>
      </c>
      <c r="SE194" s="40">
        <v>0.23159214854240417</v>
      </c>
      <c r="SF194" s="336" t="s">
        <v>851</v>
      </c>
      <c r="SG194" s="336" t="s">
        <v>851</v>
      </c>
      <c r="SH194" s="40">
        <v>0.26180687546730042</v>
      </c>
      <c r="SI194" s="40">
        <v>0.25640079379081726</v>
      </c>
      <c r="SJ194" s="40">
        <v>0.25713443756103516</v>
      </c>
      <c r="SK194" s="40">
        <v>0.24838678538799286</v>
      </c>
      <c r="SL194" s="40">
        <v>0.23003329336643219</v>
      </c>
      <c r="SM194" s="336" t="s">
        <v>840</v>
      </c>
      <c r="SN194" s="336" t="s">
        <v>851</v>
      </c>
      <c r="SO194" s="336" t="s">
        <v>851</v>
      </c>
      <c r="SP194" s="40">
        <v>4.2716756463050842E-2</v>
      </c>
      <c r="SQ194" s="40">
        <v>4.1176468133926392E-2</v>
      </c>
      <c r="SR194" s="40">
        <v>2.8969369828701019E-2</v>
      </c>
      <c r="SS194" s="40">
        <v>1.3856356032192707E-2</v>
      </c>
      <c r="ST194" s="40">
        <v>-5.5417802184820175E-2</v>
      </c>
      <c r="SU194" s="336" t="s">
        <v>838</v>
      </c>
      <c r="SV194" s="336" t="s">
        <v>851</v>
      </c>
      <c r="SW194" s="336" t="s">
        <v>851</v>
      </c>
      <c r="SX194" s="40">
        <v>4.9814485013484955E-2</v>
      </c>
      <c r="SY194" s="40">
        <v>4.9604889005422592E-2</v>
      </c>
      <c r="SZ194" s="40">
        <v>4.8074003309011459E-2</v>
      </c>
      <c r="TA194" s="40">
        <v>3.0829384922981262E-2</v>
      </c>
      <c r="TB194" s="40">
        <v>1.336249802261591E-2</v>
      </c>
      <c r="TC194" s="336" t="s">
        <v>840</v>
      </c>
      <c r="TD194" s="336" t="s">
        <v>851</v>
      </c>
      <c r="TE194" s="336" t="s">
        <v>851</v>
      </c>
      <c r="TF194" s="336" t="s">
        <v>851</v>
      </c>
      <c r="TG194" s="40">
        <v>2.4066057056188583E-2</v>
      </c>
      <c r="TH194" s="40">
        <v>2.0116677507758141E-2</v>
      </c>
      <c r="TI194" s="40">
        <v>1.5852764248847961E-2</v>
      </c>
      <c r="TJ194" s="40">
        <v>4.8291659913957119E-3</v>
      </c>
      <c r="TK194" s="40">
        <v>-6.3312537968158722E-2</v>
      </c>
      <c r="TL194" s="336" t="s">
        <v>838</v>
      </c>
      <c r="TM194" s="336" t="s">
        <v>851</v>
      </c>
      <c r="TN194" s="336" t="s">
        <v>851</v>
      </c>
      <c r="TO194" s="336" t="s">
        <v>851</v>
      </c>
      <c r="TP194" s="40">
        <v>3.1555954366922379E-2</v>
      </c>
      <c r="TQ194" s="40">
        <v>2.8673127293586731E-2</v>
      </c>
      <c r="TR194" s="40">
        <v>3.4659732133150101E-2</v>
      </c>
      <c r="TS194" s="40">
        <v>2.2456593811511993E-2</v>
      </c>
      <c r="TT194" s="40">
        <v>1.9196646753698587E-3</v>
      </c>
      <c r="TU194" s="336" t="s">
        <v>840</v>
      </c>
      <c r="TV194" s="336" t="s">
        <v>851</v>
      </c>
      <c r="TW194" s="40">
        <v>58390</v>
      </c>
      <c r="TX194" s="336" t="s">
        <v>840</v>
      </c>
      <c r="TY194" s="336" t="s">
        <v>851</v>
      </c>
      <c r="TZ194" s="40">
        <v>58343.6484375</v>
      </c>
      <c r="UA194" s="336" t="s">
        <v>838</v>
      </c>
      <c r="UB194" s="336" t="s">
        <v>851</v>
      </c>
      <c r="UC194" s="40">
        <v>61173.904768925597</v>
      </c>
      <c r="UD194" s="336" t="s">
        <v>840</v>
      </c>
      <c r="UE194" s="336" t="s">
        <v>851</v>
      </c>
      <c r="UF194" s="336" t="s">
        <v>851</v>
      </c>
      <c r="UG194" s="40">
        <v>0.44421389698982239</v>
      </c>
      <c r="UH194" s="40">
        <v>0.44301098585128784</v>
      </c>
      <c r="UI194" s="40">
        <v>0.42698734998703003</v>
      </c>
      <c r="UJ194" s="40">
        <v>0.39384663105010986</v>
      </c>
      <c r="UK194" s="40">
        <v>0.36463651061058044</v>
      </c>
      <c r="UL194" s="336" t="s">
        <v>838</v>
      </c>
      <c r="UM194" s="336" t="s">
        <v>851</v>
      </c>
      <c r="UN194" s="336" t="s">
        <v>851</v>
      </c>
      <c r="UO194" s="336" t="s">
        <v>851</v>
      </c>
      <c r="UP194" s="40">
        <v>0.44801905751228333</v>
      </c>
      <c r="UQ194" s="40">
        <v>0.44868722558021545</v>
      </c>
      <c r="UR194" s="40">
        <v>0.43679067492485046</v>
      </c>
      <c r="US194" s="40">
        <v>0.41479164361953735</v>
      </c>
      <c r="UT194" s="40">
        <v>0.37266328930854797</v>
      </c>
      <c r="UU194" s="336" t="s">
        <v>840</v>
      </c>
    </row>
    <row r="195" spans="1:567">
      <c r="A195" s="336" t="s">
        <v>517</v>
      </c>
      <c r="B195" s="336" t="s">
        <v>205</v>
      </c>
      <c r="C195" s="336" t="s">
        <v>379</v>
      </c>
      <c r="D195" s="40">
        <v>3.9786387234926224E-2</v>
      </c>
      <c r="E195" s="336" t="s">
        <v>470</v>
      </c>
      <c r="F195" s="40">
        <v>4.46503646671772E-2</v>
      </c>
      <c r="G195" s="336" t="s">
        <v>470</v>
      </c>
      <c r="H195" s="40">
        <v>4.414917528629303E-2</v>
      </c>
      <c r="I195" s="336" t="s">
        <v>470</v>
      </c>
      <c r="J195" s="40">
        <v>4.1827131062746048E-2</v>
      </c>
      <c r="K195" s="336" t="s">
        <v>470</v>
      </c>
      <c r="L195" s="336" t="s">
        <v>470</v>
      </c>
      <c r="M195" s="40">
        <v>0.55448776483535767</v>
      </c>
      <c r="N195" s="40"/>
      <c r="O195" s="336" t="s">
        <v>1736</v>
      </c>
      <c r="P195" s="40"/>
      <c r="Q195" s="336" t="s">
        <v>1736</v>
      </c>
      <c r="R195" s="40"/>
      <c r="S195" s="336" t="s">
        <v>1736</v>
      </c>
      <c r="T195" s="40"/>
      <c r="U195" s="336" t="s">
        <v>1736</v>
      </c>
      <c r="V195" s="336" t="s">
        <v>851</v>
      </c>
      <c r="W195" s="336" t="s">
        <v>470</v>
      </c>
      <c r="X195" s="40">
        <v>0.55226528644561768</v>
      </c>
      <c r="Y195" s="40"/>
      <c r="Z195" s="336" t="s">
        <v>1736</v>
      </c>
      <c r="AA195" s="40"/>
      <c r="AB195" s="336" t="s">
        <v>1736</v>
      </c>
      <c r="AC195" s="40"/>
      <c r="AD195" s="336" t="s">
        <v>1736</v>
      </c>
      <c r="AE195" s="40"/>
      <c r="AF195" s="336" t="s">
        <v>1736</v>
      </c>
      <c r="AG195" s="336" t="s">
        <v>851</v>
      </c>
      <c r="AH195" s="336" t="s">
        <v>470</v>
      </c>
      <c r="AI195" s="40">
        <v>0.55033010244369507</v>
      </c>
      <c r="AJ195" s="40"/>
      <c r="AK195" s="336" t="s">
        <v>1736</v>
      </c>
      <c r="AL195" s="40"/>
      <c r="AM195" s="336" t="s">
        <v>1736</v>
      </c>
      <c r="AN195" s="40"/>
      <c r="AO195" s="336" t="s">
        <v>1736</v>
      </c>
      <c r="AP195" s="40"/>
      <c r="AQ195" s="336" t="s">
        <v>1736</v>
      </c>
      <c r="AR195" s="336" t="s">
        <v>851</v>
      </c>
      <c r="AS195" s="336" t="s">
        <v>470</v>
      </c>
      <c r="AT195" s="40">
        <v>0.5560491681098938</v>
      </c>
      <c r="AU195" s="40"/>
      <c r="AV195" s="336" t="s">
        <v>1736</v>
      </c>
      <c r="AW195" s="40"/>
      <c r="AX195" s="336" t="s">
        <v>1736</v>
      </c>
      <c r="AY195" s="40"/>
      <c r="AZ195" s="336" t="s">
        <v>1736</v>
      </c>
      <c r="BA195" s="40"/>
      <c r="BB195" s="336" t="s">
        <v>1736</v>
      </c>
      <c r="BC195" s="336" t="s">
        <v>851</v>
      </c>
      <c r="BD195" s="336" t="s">
        <v>470</v>
      </c>
      <c r="BE195" s="40">
        <v>3.0543386936187744</v>
      </c>
      <c r="BF195" s="336" t="s">
        <v>470</v>
      </c>
      <c r="BG195" s="40">
        <v>4.0604763031005859</v>
      </c>
      <c r="BH195" s="336" t="s">
        <v>470</v>
      </c>
      <c r="BI195" s="40">
        <v>4.4199590682983398</v>
      </c>
      <c r="BJ195" s="336" t="s">
        <v>470</v>
      </c>
      <c r="BK195" s="40">
        <v>5.0964579582214355</v>
      </c>
      <c r="BL195" s="336" t="s">
        <v>851</v>
      </c>
      <c r="BM195" s="40">
        <v>2.5403203964233398</v>
      </c>
      <c r="BN195" s="336" t="s">
        <v>470</v>
      </c>
      <c r="BO195" s="336" t="s">
        <v>851</v>
      </c>
      <c r="BP195" s="336" t="s">
        <v>470</v>
      </c>
      <c r="BQ195" s="40">
        <v>5.4633389227092266E-3</v>
      </c>
      <c r="BR195" s="40">
        <v>4.874122329056263E-3</v>
      </c>
      <c r="BS195" s="40">
        <v>4.7387173399329185E-3</v>
      </c>
      <c r="BT195" s="40">
        <v>4.0320712141692638E-3</v>
      </c>
      <c r="BU195" s="40">
        <v>4.0320581756532192E-3</v>
      </c>
      <c r="BV195" s="336" t="s">
        <v>851</v>
      </c>
      <c r="BW195" s="336" t="s">
        <v>470</v>
      </c>
      <c r="BX195" s="40">
        <v>6.6169267520308495E-3</v>
      </c>
      <c r="BY195" s="40">
        <v>6.0194586403667927E-3</v>
      </c>
      <c r="BZ195" s="40">
        <v>5.7810433208942413E-3</v>
      </c>
      <c r="CA195" s="40">
        <v>5.6933793239295483E-3</v>
      </c>
      <c r="CB195" s="40">
        <v>5.7845008559525013E-3</v>
      </c>
      <c r="CC195" s="336" t="s">
        <v>851</v>
      </c>
      <c r="CD195" s="336" t="s">
        <v>470</v>
      </c>
      <c r="CE195" s="40">
        <v>6.0282209888100624E-3</v>
      </c>
      <c r="CF195" s="40">
        <v>5.7438574731349945E-3</v>
      </c>
      <c r="CG195" s="40">
        <v>5.7322676293551922E-3</v>
      </c>
      <c r="CH195" s="40">
        <v>5.8233737945556641E-3</v>
      </c>
      <c r="CI195" s="40">
        <v>5.5761244148015976E-3</v>
      </c>
      <c r="CJ195" s="336" t="s">
        <v>851</v>
      </c>
      <c r="CK195" s="336" t="s">
        <v>470</v>
      </c>
      <c r="CL195" s="40">
        <v>5.7923928834497929E-3</v>
      </c>
      <c r="CM195" s="40">
        <v>5.6811533868312836E-3</v>
      </c>
      <c r="CN195" s="40">
        <v>5.6940866634249687E-3</v>
      </c>
      <c r="CO195" s="40">
        <v>5.5781658738851547E-3</v>
      </c>
      <c r="CP195" s="40">
        <v>5.5760461837053299E-3</v>
      </c>
      <c r="CQ195" s="336" t="s">
        <v>851</v>
      </c>
      <c r="CR195" s="40"/>
      <c r="CS195" s="40"/>
      <c r="CT195" s="40"/>
      <c r="CU195" s="40"/>
      <c r="CV195" s="40"/>
      <c r="CW195" s="336" t="s">
        <v>1737</v>
      </c>
      <c r="CX195" s="336" t="s">
        <v>851</v>
      </c>
      <c r="CY195" s="40"/>
      <c r="CZ195" s="40"/>
      <c r="DA195" s="40"/>
      <c r="DB195" s="40"/>
      <c r="DC195" s="40"/>
      <c r="DD195" s="336" t="s">
        <v>1737</v>
      </c>
      <c r="DE195" s="336" t="s">
        <v>851</v>
      </c>
      <c r="DF195" s="40"/>
      <c r="DG195" s="336" t="s">
        <v>1737</v>
      </c>
      <c r="DH195" s="336" t="s">
        <v>851</v>
      </c>
      <c r="DI195" s="336" t="s">
        <v>851</v>
      </c>
      <c r="DJ195" s="336" t="s">
        <v>851</v>
      </c>
      <c r="DK195" s="336" t="s">
        <v>1737</v>
      </c>
      <c r="DL195" s="336" t="s">
        <v>851</v>
      </c>
      <c r="DM195" s="336" t="s">
        <v>851</v>
      </c>
      <c r="DN195" s="336" t="s">
        <v>470</v>
      </c>
      <c r="DO195" s="40">
        <v>2.6685080956667662E-3</v>
      </c>
      <c r="DP195" s="40">
        <v>3.2482023816555738E-3</v>
      </c>
      <c r="DQ195" s="40">
        <v>-2.6227673515677452E-5</v>
      </c>
      <c r="DR195" s="40">
        <v>-5.4957056418061256E-3</v>
      </c>
      <c r="DS195" s="40">
        <v>1.0799197480082512E-2</v>
      </c>
      <c r="DT195" s="336" t="s">
        <v>851</v>
      </c>
      <c r="DU195" s="336" t="s">
        <v>470</v>
      </c>
      <c r="DV195" s="40">
        <v>3.7750001065433025E-3</v>
      </c>
      <c r="DW195" s="40">
        <v>3.1333332881331444E-3</v>
      </c>
      <c r="DX195" s="40">
        <v>-5.0000118790194392E-5</v>
      </c>
      <c r="DY195" s="40">
        <v>1.8999999156221747E-3</v>
      </c>
      <c r="DZ195" s="40">
        <v>2.0000000949949026E-3</v>
      </c>
      <c r="EA195" s="336" t="s">
        <v>851</v>
      </c>
      <c r="EB195" s="336" t="s">
        <v>470</v>
      </c>
      <c r="EC195" s="40">
        <v>3.5477709025144577E-3</v>
      </c>
      <c r="ED195" s="40">
        <v>2.897999482229352E-3</v>
      </c>
      <c r="EE195" s="40">
        <v>-1.2229772983118892E-3</v>
      </c>
      <c r="EF195" s="40">
        <v>5.1962067373096943E-3</v>
      </c>
      <c r="EG195" s="40">
        <v>7.5013483874499798E-3</v>
      </c>
      <c r="EH195" s="336" t="s">
        <v>851</v>
      </c>
      <c r="EI195" s="336" t="s">
        <v>470</v>
      </c>
      <c r="EJ195" s="40">
        <v>3.8668853230774403E-3</v>
      </c>
      <c r="EK195" s="40">
        <v>2.8925032820552588E-3</v>
      </c>
      <c r="EL195" s="40">
        <v>3.3319739159196615E-3</v>
      </c>
      <c r="EM195" s="40">
        <v>4.8540206626057625E-3</v>
      </c>
      <c r="EN195" s="40">
        <v>6.3185812905430794E-4</v>
      </c>
      <c r="EO195" s="336" t="s">
        <v>851</v>
      </c>
      <c r="EP195" s="336" t="s">
        <v>851</v>
      </c>
      <c r="EQ195" s="336" t="s">
        <v>851</v>
      </c>
      <c r="ER195" s="40"/>
      <c r="ES195" s="336" t="s">
        <v>1737</v>
      </c>
      <c r="ET195" s="336" t="s">
        <v>851</v>
      </c>
      <c r="EU195" s="336" t="s">
        <v>851</v>
      </c>
      <c r="EV195" s="40"/>
      <c r="EW195" s="336" t="s">
        <v>1737</v>
      </c>
      <c r="EX195" s="336" t="s">
        <v>851</v>
      </c>
      <c r="EY195" s="336" t="s">
        <v>851</v>
      </c>
      <c r="EZ195" s="40"/>
      <c r="FA195" s="336" t="s">
        <v>1737</v>
      </c>
      <c r="FB195" s="336" t="s">
        <v>851</v>
      </c>
      <c r="FC195" s="40"/>
      <c r="FD195" s="40"/>
      <c r="FE195" s="40"/>
      <c r="FF195" s="40"/>
      <c r="FG195" s="40"/>
      <c r="FH195" s="336" t="s">
        <v>1737</v>
      </c>
      <c r="FI195" s="336" t="s">
        <v>851</v>
      </c>
      <c r="FJ195" s="40">
        <v>1.2550449930131435E-2</v>
      </c>
      <c r="FK195" s="40">
        <v>1.2550449930131435E-2</v>
      </c>
      <c r="FL195" s="40">
        <v>1.2550449930131435E-2</v>
      </c>
      <c r="FM195" s="40">
        <v>2.4006009101867676E-2</v>
      </c>
      <c r="FN195" s="40"/>
      <c r="FO195" s="336" t="s">
        <v>840</v>
      </c>
      <c r="FP195" s="336" t="s">
        <v>851</v>
      </c>
      <c r="FQ195" s="40"/>
      <c r="FR195" s="336" t="s">
        <v>1737</v>
      </c>
      <c r="FS195" s="336" t="s">
        <v>851</v>
      </c>
      <c r="FT195" s="336" t="s">
        <v>851</v>
      </c>
      <c r="FU195" s="40">
        <v>1.4383108355104923E-2</v>
      </c>
      <c r="FV195" s="40">
        <v>1.4383108355104923E-2</v>
      </c>
      <c r="FW195" s="40">
        <v>1.4383108355104923E-2</v>
      </c>
      <c r="FX195" s="40">
        <v>1.7135743051767349E-2</v>
      </c>
      <c r="FY195" s="40"/>
      <c r="FZ195" s="336" t="s">
        <v>840</v>
      </c>
      <c r="GA195" s="336" t="s">
        <v>851</v>
      </c>
      <c r="GB195" s="336" t="s">
        <v>851</v>
      </c>
      <c r="GC195" s="336" t="s">
        <v>851</v>
      </c>
      <c r="GD195" s="336" t="s">
        <v>851</v>
      </c>
      <c r="GE195" s="336" t="s">
        <v>851</v>
      </c>
      <c r="GF195" s="336" t="s">
        <v>851</v>
      </c>
      <c r="GG195" s="336" t="s">
        <v>851</v>
      </c>
      <c r="GH195" s="336" t="s">
        <v>851</v>
      </c>
      <c r="GI195" s="336" t="s">
        <v>851</v>
      </c>
      <c r="GJ195" s="336" t="s">
        <v>851</v>
      </c>
      <c r="GK195" s="40">
        <v>30519</v>
      </c>
      <c r="GL195" s="40">
        <v>30600</v>
      </c>
      <c r="GM195" s="40">
        <v>30777</v>
      </c>
      <c r="GN195" s="40">
        <v>31472</v>
      </c>
      <c r="GO195" s="40">
        <v>32488</v>
      </c>
      <c r="GP195" s="40">
        <v>33011</v>
      </c>
      <c r="GQ195" s="40">
        <v>33441</v>
      </c>
      <c r="GR195" s="40">
        <v>33811</v>
      </c>
      <c r="GS195" s="40">
        <v>33964</v>
      </c>
      <c r="GT195" s="40">
        <v>34238</v>
      </c>
      <c r="GU195" s="40">
        <v>34056</v>
      </c>
      <c r="GV195" s="40">
        <v>33435</v>
      </c>
      <c r="GW195" s="40">
        <v>34640</v>
      </c>
      <c r="GX195" s="40">
        <v>36607</v>
      </c>
      <c r="GY195" s="40">
        <v>37685</v>
      </c>
      <c r="GZ195" s="40">
        <v>38825</v>
      </c>
      <c r="HA195" s="40">
        <v>39969</v>
      </c>
      <c r="HB195" s="40">
        <v>40574</v>
      </c>
      <c r="HC195" s="40">
        <v>40654</v>
      </c>
      <c r="HD195" s="40">
        <v>40733</v>
      </c>
      <c r="HE195" s="40">
        <v>40812</v>
      </c>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336" t="s">
        <v>851</v>
      </c>
      <c r="IK195" s="336" t="s">
        <v>851</v>
      </c>
      <c r="IL195" s="336" t="s">
        <v>851</v>
      </c>
      <c r="IM195" s="40">
        <v>2.9039785265922546E-2</v>
      </c>
      <c r="IN195" s="40">
        <v>1.5023313462734222E-2</v>
      </c>
      <c r="IO195" s="40">
        <v>1.9697647076100111E-3</v>
      </c>
      <c r="IP195" s="40">
        <v>1.9413426052778959E-3</v>
      </c>
      <c r="IQ195" s="40">
        <v>1.9375811098143458E-3</v>
      </c>
      <c r="IR195" s="40"/>
      <c r="IS195" s="40"/>
      <c r="IT195" s="40"/>
      <c r="IU195" s="40"/>
      <c r="IV195" s="40"/>
      <c r="IW195" s="40"/>
      <c r="IX195" s="40"/>
      <c r="IY195" s="40"/>
      <c r="IZ195" s="40"/>
      <c r="JA195" s="40"/>
      <c r="JB195" s="40"/>
      <c r="JC195" s="40"/>
      <c r="JD195" s="40"/>
      <c r="JE195" s="40"/>
      <c r="JF195" s="40"/>
      <c r="JG195" s="40"/>
      <c r="JH195" s="40"/>
      <c r="JI195" s="40"/>
      <c r="JJ195" s="40"/>
      <c r="JK195" s="40"/>
      <c r="JL195" s="40"/>
      <c r="JM195" s="40"/>
      <c r="JN195" s="40"/>
      <c r="JO195" s="40"/>
      <c r="JP195" s="40"/>
      <c r="JQ195" s="40"/>
      <c r="JR195" s="40"/>
      <c r="JS195" s="40"/>
      <c r="JT195" s="40"/>
      <c r="JU195" s="40"/>
      <c r="JV195" s="336" t="s">
        <v>1740</v>
      </c>
      <c r="JW195" s="336" t="s">
        <v>851</v>
      </c>
      <c r="JX195" s="336" t="s">
        <v>851</v>
      </c>
      <c r="JY195" s="336" t="s">
        <v>851</v>
      </c>
      <c r="JZ195" s="336" t="s">
        <v>851</v>
      </c>
      <c r="KA195" s="336" t="s">
        <v>470</v>
      </c>
      <c r="KB195" s="40">
        <v>0.5</v>
      </c>
      <c r="KC195" s="40">
        <v>0.5</v>
      </c>
      <c r="KD195" s="40">
        <v>0.5</v>
      </c>
      <c r="KE195" s="40">
        <v>0.5</v>
      </c>
      <c r="KF195" s="40">
        <v>0.5</v>
      </c>
      <c r="KG195" s="40">
        <v>0.5</v>
      </c>
      <c r="KH195" s="40">
        <v>0.5</v>
      </c>
      <c r="KI195" s="40">
        <v>0.5</v>
      </c>
      <c r="KJ195" s="40">
        <v>0.5</v>
      </c>
      <c r="KK195" s="40">
        <v>0.5</v>
      </c>
      <c r="KL195" s="40">
        <v>0.5</v>
      </c>
      <c r="KM195" s="40">
        <v>0.5</v>
      </c>
      <c r="KN195" s="40">
        <v>0.5</v>
      </c>
      <c r="KO195" s="40">
        <v>0.5</v>
      </c>
      <c r="KP195" s="40">
        <v>0.5</v>
      </c>
      <c r="KQ195" s="40">
        <v>0.5</v>
      </c>
      <c r="KR195" s="40">
        <v>0.5</v>
      </c>
      <c r="KS195" s="40">
        <v>0.5</v>
      </c>
      <c r="KT195" s="40">
        <v>0.5</v>
      </c>
      <c r="KU195" s="40">
        <v>0.5</v>
      </c>
      <c r="KV195" s="40">
        <v>0.5</v>
      </c>
      <c r="KW195" s="40">
        <v>0.5</v>
      </c>
      <c r="KX195" s="40">
        <v>0.5</v>
      </c>
      <c r="KY195" s="40">
        <v>0.5</v>
      </c>
      <c r="KZ195" s="40">
        <v>0.5</v>
      </c>
      <c r="LA195" s="40">
        <v>0.5</v>
      </c>
      <c r="LB195" s="40">
        <v>0.5</v>
      </c>
      <c r="LC195" s="40">
        <v>0.5</v>
      </c>
      <c r="LD195" s="40">
        <v>0.5</v>
      </c>
      <c r="LE195" s="40">
        <v>0.5</v>
      </c>
      <c r="LF195" s="40">
        <v>0.5</v>
      </c>
      <c r="LG195" s="40">
        <v>0.5</v>
      </c>
      <c r="LH195" s="40">
        <v>0.5</v>
      </c>
      <c r="LI195" s="40">
        <v>0.5</v>
      </c>
      <c r="LJ195" s="40">
        <v>0.5</v>
      </c>
      <c r="LK195" s="40">
        <v>0.5</v>
      </c>
      <c r="LL195" s="336" t="s">
        <v>851</v>
      </c>
      <c r="LM195" s="336" t="s">
        <v>851</v>
      </c>
      <c r="LN195" s="336" t="s">
        <v>1737</v>
      </c>
      <c r="LO195" s="40"/>
      <c r="LP195" s="40"/>
      <c r="LQ195" s="40"/>
      <c r="LR195" s="40"/>
      <c r="LS195" s="40"/>
      <c r="LT195" s="40"/>
      <c r="LU195" s="40"/>
      <c r="LV195" s="40"/>
      <c r="LW195" s="40"/>
      <c r="LX195" s="40"/>
      <c r="LY195" s="40"/>
      <c r="LZ195" s="40"/>
      <c r="MA195" s="40"/>
      <c r="MB195" s="40"/>
      <c r="MC195" s="40"/>
      <c r="MD195" s="40"/>
      <c r="ME195" s="40"/>
      <c r="MF195" s="40"/>
      <c r="MG195" s="40"/>
      <c r="MH195" s="40"/>
      <c r="MI195" s="40"/>
      <c r="MJ195" s="40"/>
      <c r="MK195" s="40"/>
      <c r="ML195" s="40"/>
      <c r="MM195" s="40"/>
      <c r="MN195" s="40"/>
      <c r="MO195" s="40"/>
      <c r="MP195" s="40"/>
      <c r="MQ195" s="40"/>
      <c r="MR195" s="40"/>
      <c r="MS195" s="40"/>
      <c r="MT195" s="40"/>
      <c r="MU195" s="40"/>
      <c r="MV195" s="40"/>
      <c r="MW195" s="40"/>
      <c r="MX195" s="40"/>
      <c r="MY195" s="336" t="s">
        <v>851</v>
      </c>
      <c r="MZ195" s="336" t="s">
        <v>1737</v>
      </c>
      <c r="NA195" s="40"/>
      <c r="NB195" s="40"/>
      <c r="NC195" s="40"/>
      <c r="ND195" s="40"/>
      <c r="NE195" s="40"/>
      <c r="NF195" s="40"/>
      <c r="NG195" s="40"/>
      <c r="NH195" s="40"/>
      <c r="NI195" s="40"/>
      <c r="NJ195" s="40"/>
      <c r="NK195" s="40"/>
      <c r="NL195" s="40"/>
      <c r="NM195" s="40"/>
      <c r="NN195" s="40"/>
      <c r="NO195" s="40"/>
      <c r="NP195" s="40"/>
      <c r="NQ195" s="40"/>
      <c r="NR195" s="40"/>
      <c r="NS195" s="40"/>
      <c r="NT195" s="40"/>
      <c r="NU195" s="40"/>
      <c r="NV195" s="40"/>
      <c r="NW195" s="40"/>
      <c r="NX195" s="40"/>
      <c r="NY195" s="40"/>
      <c r="NZ195" s="40"/>
      <c r="OA195" s="40"/>
      <c r="OB195" s="40"/>
      <c r="OC195" s="40"/>
      <c r="OD195" s="40"/>
      <c r="OE195" s="40"/>
      <c r="OF195" s="40"/>
      <c r="OG195" s="40"/>
      <c r="OH195" s="40"/>
      <c r="OI195" s="40"/>
      <c r="OJ195" s="40"/>
      <c r="OK195" s="336" t="s">
        <v>851</v>
      </c>
      <c r="OL195" s="336" t="s">
        <v>851</v>
      </c>
      <c r="OM195" s="336" t="s">
        <v>1737</v>
      </c>
      <c r="ON195" s="40"/>
      <c r="OO195" s="40"/>
      <c r="OP195" s="40"/>
      <c r="OQ195" s="40"/>
      <c r="OR195" s="40"/>
      <c r="OS195" s="40"/>
      <c r="OT195" s="40"/>
      <c r="OU195" s="40"/>
      <c r="OV195" s="40"/>
      <c r="OW195" s="40"/>
      <c r="OX195" s="40"/>
      <c r="OY195" s="40"/>
      <c r="OZ195" s="40"/>
      <c r="PA195" s="40"/>
      <c r="PB195" s="40"/>
      <c r="PC195" s="40"/>
      <c r="PD195" s="40"/>
      <c r="PE195" s="40"/>
      <c r="PF195" s="40"/>
      <c r="PG195" s="40"/>
      <c r="PH195" s="40"/>
      <c r="PI195" s="40"/>
      <c r="PJ195" s="40"/>
      <c r="PK195" s="40"/>
      <c r="PL195" s="40"/>
      <c r="PM195" s="40"/>
      <c r="PN195" s="40"/>
      <c r="PO195" s="40"/>
      <c r="PP195" s="40"/>
      <c r="PQ195" s="40"/>
      <c r="PR195" s="40"/>
      <c r="PS195" s="40"/>
      <c r="PT195" s="40"/>
      <c r="PU195" s="40"/>
      <c r="PV195" s="40"/>
      <c r="PW195" s="40"/>
      <c r="PX195" s="336" t="s">
        <v>851</v>
      </c>
      <c r="PY195" s="336" t="s">
        <v>851</v>
      </c>
      <c r="PZ195" s="40"/>
      <c r="QA195" s="40"/>
      <c r="QB195" s="40"/>
      <c r="QC195" s="40"/>
      <c r="QD195" s="40"/>
      <c r="QE195" s="40"/>
      <c r="QF195" s="40"/>
      <c r="QG195" s="40"/>
      <c r="QH195" s="40"/>
      <c r="QI195" s="40"/>
      <c r="QJ195" s="40"/>
      <c r="QK195" s="40"/>
      <c r="QL195" s="40"/>
      <c r="QM195" s="40"/>
      <c r="QN195" s="40"/>
      <c r="QO195" s="40"/>
      <c r="QP195" s="40"/>
      <c r="QQ195" s="40"/>
      <c r="QR195" s="40"/>
      <c r="QS195" s="336" t="s">
        <v>851</v>
      </c>
      <c r="QT195" s="336" t="s">
        <v>851</v>
      </c>
      <c r="QU195" s="336" t="s">
        <v>851</v>
      </c>
      <c r="QV195" s="336" t="s">
        <v>851</v>
      </c>
      <c r="QW195" s="40"/>
      <c r="QX195" s="336" t="s">
        <v>851</v>
      </c>
      <c r="QY195" s="336" t="s">
        <v>851</v>
      </c>
      <c r="QZ195" s="336" t="s">
        <v>851</v>
      </c>
      <c r="RA195" s="336" t="s">
        <v>851</v>
      </c>
      <c r="RB195" s="336" t="s">
        <v>851</v>
      </c>
      <c r="RC195" s="336" t="s">
        <v>851</v>
      </c>
      <c r="RD195" s="336" t="s">
        <v>851</v>
      </c>
      <c r="RE195" s="336" t="s">
        <v>851</v>
      </c>
      <c r="RF195" s="40"/>
      <c r="RG195" s="40"/>
      <c r="RH195" s="336" t="s">
        <v>1737</v>
      </c>
      <c r="RI195" s="336" t="s">
        <v>851</v>
      </c>
      <c r="RJ195" s="40"/>
      <c r="RK195" s="40"/>
      <c r="RL195" s="336" t="s">
        <v>1737</v>
      </c>
      <c r="RM195" s="336" t="s">
        <v>851</v>
      </c>
      <c r="RN195" s="40"/>
      <c r="RO195" s="40"/>
      <c r="RP195" s="336" t="s">
        <v>1737</v>
      </c>
      <c r="RQ195" s="336" t="s">
        <v>851</v>
      </c>
      <c r="RR195" s="40"/>
      <c r="RS195" s="40"/>
      <c r="RT195" s="336" t="s">
        <v>1737</v>
      </c>
      <c r="RU195" s="336" t="s">
        <v>851</v>
      </c>
      <c r="RV195" s="40"/>
      <c r="RW195" s="40"/>
      <c r="RX195" s="336" t="s">
        <v>1737</v>
      </c>
      <c r="RY195" s="336" t="s">
        <v>851</v>
      </c>
      <c r="RZ195" s="336" t="s">
        <v>470</v>
      </c>
      <c r="SA195" s="40">
        <v>0.20580217242240906</v>
      </c>
      <c r="SB195" s="40">
        <v>0.21130917966365814</v>
      </c>
      <c r="SC195" s="40">
        <v>0.20870833098888397</v>
      </c>
      <c r="SD195" s="40">
        <v>0.21385818719863892</v>
      </c>
      <c r="SE195" s="40">
        <v>0.21668897569179535</v>
      </c>
      <c r="SF195" s="336" t="s">
        <v>851</v>
      </c>
      <c r="SG195" s="336" t="s">
        <v>851</v>
      </c>
      <c r="SH195" s="40"/>
      <c r="SI195" s="40"/>
      <c r="SJ195" s="40"/>
      <c r="SK195" s="40"/>
      <c r="SL195" s="40">
        <v>0.22095246613025665</v>
      </c>
      <c r="SM195" s="336" t="s">
        <v>470</v>
      </c>
      <c r="SN195" s="336" t="s">
        <v>851</v>
      </c>
      <c r="SO195" s="336" t="s">
        <v>851</v>
      </c>
      <c r="SP195" s="40"/>
      <c r="SQ195" s="40"/>
      <c r="SR195" s="40"/>
      <c r="SS195" s="40"/>
      <c r="ST195" s="40"/>
      <c r="SU195" s="336" t="s">
        <v>1737</v>
      </c>
      <c r="SV195" s="336" t="s">
        <v>851</v>
      </c>
      <c r="SW195" s="336" t="s">
        <v>851</v>
      </c>
      <c r="SX195" s="40">
        <v>-1.1633357644313946E-5</v>
      </c>
      <c r="SY195" s="40">
        <v>-1.1633357644313946E-5</v>
      </c>
      <c r="SZ195" s="40">
        <v>-1.1633357644313946E-5</v>
      </c>
      <c r="TA195" s="40">
        <v>-2.9762320220470428E-2</v>
      </c>
      <c r="TB195" s="40"/>
      <c r="TC195" s="336" t="s">
        <v>840</v>
      </c>
      <c r="TD195" s="336" t="s">
        <v>851</v>
      </c>
      <c r="TE195" s="336" t="s">
        <v>851</v>
      </c>
      <c r="TF195" s="336" t="s">
        <v>851</v>
      </c>
      <c r="TG195" s="40"/>
      <c r="TH195" s="40"/>
      <c r="TI195" s="40"/>
      <c r="TJ195" s="40"/>
      <c r="TK195" s="40"/>
      <c r="TL195" s="336" t="s">
        <v>1737</v>
      </c>
      <c r="TM195" s="336" t="s">
        <v>851</v>
      </c>
      <c r="TN195" s="336" t="s">
        <v>851</v>
      </c>
      <c r="TO195" s="336" t="s">
        <v>851</v>
      </c>
      <c r="TP195" s="40">
        <v>-1.9096199423074722E-2</v>
      </c>
      <c r="TQ195" s="40">
        <v>-1.9096199423074722E-2</v>
      </c>
      <c r="TR195" s="40">
        <v>-1.9096199423074722E-2</v>
      </c>
      <c r="TS195" s="40">
        <v>-4.8721093684434891E-2</v>
      </c>
      <c r="TT195" s="40"/>
      <c r="TU195" s="336" t="s">
        <v>840</v>
      </c>
      <c r="TV195" s="336" t="s">
        <v>851</v>
      </c>
      <c r="TW195" s="40"/>
      <c r="TX195" s="336" t="s">
        <v>1737</v>
      </c>
      <c r="TY195" s="336" t="s">
        <v>851</v>
      </c>
      <c r="TZ195" s="40"/>
      <c r="UA195" s="336" t="s">
        <v>1737</v>
      </c>
      <c r="UB195" s="336" t="s">
        <v>851</v>
      </c>
      <c r="UC195" s="40"/>
      <c r="UD195" s="336" t="s">
        <v>1737</v>
      </c>
      <c r="UE195" s="336" t="s">
        <v>851</v>
      </c>
      <c r="UF195" s="336" t="s">
        <v>851</v>
      </c>
      <c r="UG195" s="40"/>
      <c r="UH195" s="40"/>
      <c r="UI195" s="40"/>
      <c r="UJ195" s="40"/>
      <c r="UK195" s="40"/>
      <c r="UL195" s="336" t="s">
        <v>1737</v>
      </c>
      <c r="UM195" s="336" t="s">
        <v>851</v>
      </c>
      <c r="UN195" s="336" t="s">
        <v>851</v>
      </c>
      <c r="UO195" s="336" t="s">
        <v>851</v>
      </c>
      <c r="UP195" s="40"/>
      <c r="UQ195" s="40"/>
      <c r="UR195" s="40"/>
      <c r="US195" s="40"/>
      <c r="UT195" s="40">
        <v>0.24538061022758484</v>
      </c>
      <c r="UU195" s="336" t="s">
        <v>470</v>
      </c>
    </row>
    <row r="196" spans="1:567">
      <c r="A196" s="336" t="s">
        <v>517</v>
      </c>
      <c r="B196" s="336" t="s">
        <v>145</v>
      </c>
      <c r="C196" s="336" t="s">
        <v>380</v>
      </c>
      <c r="D196" s="40">
        <v>4.4042862951755524E-2</v>
      </c>
      <c r="E196" s="336" t="s">
        <v>436</v>
      </c>
      <c r="F196" s="40">
        <v>5.1233001053333282E-2</v>
      </c>
      <c r="G196" s="336" t="s">
        <v>1741</v>
      </c>
      <c r="H196" s="40">
        <v>5.133352056145668E-2</v>
      </c>
      <c r="I196" s="336" t="s">
        <v>1447</v>
      </c>
      <c r="J196" s="40">
        <v>4.776415228843689E-2</v>
      </c>
      <c r="K196" s="336" t="s">
        <v>1803</v>
      </c>
      <c r="L196" s="336" t="s">
        <v>436</v>
      </c>
      <c r="M196" s="40">
        <v>0.54256516695022583</v>
      </c>
      <c r="N196" s="40">
        <v>0.66661703586578369</v>
      </c>
      <c r="O196" s="336" t="s">
        <v>436</v>
      </c>
      <c r="P196" s="40">
        <v>0.54256516695022583</v>
      </c>
      <c r="Q196" s="336" t="s">
        <v>436</v>
      </c>
      <c r="R196" s="40">
        <v>0.39545798301696777</v>
      </c>
      <c r="S196" s="336" t="s">
        <v>436</v>
      </c>
      <c r="T196" s="40">
        <v>0.36406499147415161</v>
      </c>
      <c r="U196" s="336" t="s">
        <v>436</v>
      </c>
      <c r="V196" s="336" t="s">
        <v>851</v>
      </c>
      <c r="W196" s="336" t="s">
        <v>1741</v>
      </c>
      <c r="X196" s="40">
        <v>0.54685127735137939</v>
      </c>
      <c r="Y196" s="40">
        <v>0.64565771818161011</v>
      </c>
      <c r="Z196" s="336" t="s">
        <v>1741</v>
      </c>
      <c r="AA196" s="40">
        <v>0.54685127735137939</v>
      </c>
      <c r="AB196" s="336" t="s">
        <v>1741</v>
      </c>
      <c r="AC196" s="40">
        <v>0.50635004043579102</v>
      </c>
      <c r="AD196" s="336" t="s">
        <v>1741</v>
      </c>
      <c r="AE196" s="40">
        <v>0.46728789806365967</v>
      </c>
      <c r="AF196" s="336" t="s">
        <v>1741</v>
      </c>
      <c r="AG196" s="336" t="s">
        <v>851</v>
      </c>
      <c r="AH196" s="336" t="s">
        <v>1447</v>
      </c>
      <c r="AI196" s="40">
        <v>0.58493310213088989</v>
      </c>
      <c r="AJ196" s="40">
        <v>0.66481208801269531</v>
      </c>
      <c r="AK196" s="336" t="s">
        <v>1447</v>
      </c>
      <c r="AL196" s="40">
        <v>0.58493310213088989</v>
      </c>
      <c r="AM196" s="336" t="s">
        <v>1447</v>
      </c>
      <c r="AN196" s="40">
        <v>0.51218533515930176</v>
      </c>
      <c r="AO196" s="336" t="s">
        <v>1447</v>
      </c>
      <c r="AP196" s="40">
        <v>0.50672698020935059</v>
      </c>
      <c r="AQ196" s="336" t="s">
        <v>1447</v>
      </c>
      <c r="AR196" s="336" t="s">
        <v>851</v>
      </c>
      <c r="AS196" s="336" t="s">
        <v>1803</v>
      </c>
      <c r="AT196" s="40">
        <v>0.5737650990486145</v>
      </c>
      <c r="AU196" s="40">
        <v>0.65385591983795166</v>
      </c>
      <c r="AV196" s="336" t="s">
        <v>1803</v>
      </c>
      <c r="AW196" s="40">
        <v>0.5737650990486145</v>
      </c>
      <c r="AX196" s="336" t="s">
        <v>1803</v>
      </c>
      <c r="AY196" s="40">
        <v>0.49028334021568298</v>
      </c>
      <c r="AZ196" s="336" t="s">
        <v>1803</v>
      </c>
      <c r="BA196" s="40">
        <v>0.49250584840774536</v>
      </c>
      <c r="BB196" s="336" t="s">
        <v>1803</v>
      </c>
      <c r="BC196" s="336" t="s">
        <v>851</v>
      </c>
      <c r="BD196" s="336" t="s">
        <v>436</v>
      </c>
      <c r="BE196" s="40">
        <v>2.8137505054473877</v>
      </c>
      <c r="BF196" s="336" t="s">
        <v>827</v>
      </c>
      <c r="BG196" s="40">
        <v>3.4340710639953613</v>
      </c>
      <c r="BH196" s="336" t="s">
        <v>1447</v>
      </c>
      <c r="BI196" s="40">
        <v>3.5906176567077637</v>
      </c>
      <c r="BJ196" s="336" t="s">
        <v>1803</v>
      </c>
      <c r="BK196" s="40">
        <v>5.0765218734741211</v>
      </c>
      <c r="BL196" s="336" t="s">
        <v>851</v>
      </c>
      <c r="BM196" s="40">
        <v>2.1904201507568359</v>
      </c>
      <c r="BN196" s="336" t="s">
        <v>838</v>
      </c>
      <c r="BO196" s="336" t="s">
        <v>851</v>
      </c>
      <c r="BP196" s="336" t="s">
        <v>436</v>
      </c>
      <c r="BQ196" s="40">
        <v>2.0629521459341049E-3</v>
      </c>
      <c r="BR196" s="40">
        <v>4.7445177915506065E-4</v>
      </c>
      <c r="BS196" s="40">
        <v>1.4647190691903234E-3</v>
      </c>
      <c r="BT196" s="40">
        <v>5.2066869102418423E-4</v>
      </c>
      <c r="BU196" s="40">
        <v>5.2063906332477927E-4</v>
      </c>
      <c r="BV196" s="336" t="s">
        <v>851</v>
      </c>
      <c r="BW196" s="336" t="s">
        <v>827</v>
      </c>
      <c r="BX196" s="40">
        <v>7.5090248137712479E-3</v>
      </c>
      <c r="BY196" s="40">
        <v>8.9628715068101883E-3</v>
      </c>
      <c r="BZ196" s="40">
        <v>7.5312275439500809E-3</v>
      </c>
      <c r="CA196" s="40">
        <v>6.8576671183109283E-3</v>
      </c>
      <c r="CB196" s="40">
        <v>6.9838594645261765E-3</v>
      </c>
      <c r="CC196" s="336" t="s">
        <v>851</v>
      </c>
      <c r="CD196" s="336" t="s">
        <v>1447</v>
      </c>
      <c r="CE196" s="40">
        <v>7.9626953229308128E-3</v>
      </c>
      <c r="CF196" s="40">
        <v>8.3512561395764351E-3</v>
      </c>
      <c r="CG196" s="40">
        <v>6.8905041553080082E-3</v>
      </c>
      <c r="CH196" s="40">
        <v>7.0379055105149746E-3</v>
      </c>
      <c r="CI196" s="40">
        <v>7.146061398088932E-3</v>
      </c>
      <c r="CJ196" s="336" t="s">
        <v>851</v>
      </c>
      <c r="CK196" s="336" t="s">
        <v>1803</v>
      </c>
      <c r="CL196" s="40">
        <v>8.5087670013308525E-3</v>
      </c>
      <c r="CM196" s="40">
        <v>7.4029695242643356E-3</v>
      </c>
      <c r="CN196" s="40">
        <v>7.0020603016018867E-3</v>
      </c>
      <c r="CO196" s="40">
        <v>7.1464539505541325E-3</v>
      </c>
      <c r="CP196" s="40">
        <v>7.2562443092465401E-3</v>
      </c>
      <c r="CQ196" s="336" t="s">
        <v>851</v>
      </c>
      <c r="CR196" s="40">
        <v>11.26338005065918</v>
      </c>
      <c r="CS196" s="40">
        <v>11.494812965393066</v>
      </c>
      <c r="CT196" s="40">
        <v>12.364382743835449</v>
      </c>
      <c r="CU196" s="40">
        <v>12.967676162719727</v>
      </c>
      <c r="CV196" s="40">
        <v>13.471916198730469</v>
      </c>
      <c r="CW196" s="336" t="s">
        <v>1741</v>
      </c>
      <c r="CX196" s="336" t="s">
        <v>851</v>
      </c>
      <c r="CY196" s="40">
        <v>11.442815780639648</v>
      </c>
      <c r="CZ196" s="40">
        <v>11.942596435546875</v>
      </c>
      <c r="DA196" s="40">
        <v>12.771475791931152</v>
      </c>
      <c r="DB196" s="40">
        <v>13.267292976379395</v>
      </c>
      <c r="DC196" s="40">
        <v>13.784785270690918</v>
      </c>
      <c r="DD196" s="336" t="s">
        <v>1447</v>
      </c>
      <c r="DE196" s="336" t="s">
        <v>851</v>
      </c>
      <c r="DF196" s="40">
        <v>13.997390747070313</v>
      </c>
      <c r="DG196" s="336" t="s">
        <v>1803</v>
      </c>
      <c r="DH196" s="336" t="s">
        <v>851</v>
      </c>
      <c r="DI196" s="336" t="s">
        <v>851</v>
      </c>
      <c r="DJ196" s="336">
        <v>12.7</v>
      </c>
      <c r="DK196" s="336" t="s">
        <v>1738</v>
      </c>
      <c r="DL196" s="336" t="s">
        <v>851</v>
      </c>
      <c r="DM196" s="336" t="s">
        <v>851</v>
      </c>
      <c r="DN196" s="336" t="s">
        <v>436</v>
      </c>
      <c r="DO196" s="40">
        <v>1.0820475406944752E-2</v>
      </c>
      <c r="DP196" s="40">
        <v>2.6870990172028542E-2</v>
      </c>
      <c r="DQ196" s="40">
        <v>2.8653515502810478E-2</v>
      </c>
      <c r="DR196" s="40">
        <v>2.5544116273522377E-2</v>
      </c>
      <c r="DS196" s="40">
        <v>3.6347802728414536E-2</v>
      </c>
      <c r="DT196" s="336" t="s">
        <v>851</v>
      </c>
      <c r="DU196" s="336" t="s">
        <v>827</v>
      </c>
      <c r="DV196" s="40">
        <v>2.1799804642796516E-2</v>
      </c>
      <c r="DW196" s="40">
        <v>2.0057564601302147E-2</v>
      </c>
      <c r="DX196" s="40">
        <v>1.658334955573082E-2</v>
      </c>
      <c r="DY196" s="40">
        <v>1.3277815654873848E-2</v>
      </c>
      <c r="DZ196" s="40">
        <v>7.717616856098175E-3</v>
      </c>
      <c r="EA196" s="336" t="s">
        <v>851</v>
      </c>
      <c r="EB196" s="336" t="s">
        <v>1447</v>
      </c>
      <c r="EC196" s="40">
        <v>1.8594712018966675E-2</v>
      </c>
      <c r="ED196" s="40">
        <v>1.8432999029755592E-2</v>
      </c>
      <c r="EE196" s="40">
        <v>7.1139242500066757E-3</v>
      </c>
      <c r="EF196" s="40">
        <v>1.0832951404154301E-2</v>
      </c>
      <c r="EG196" s="40">
        <v>7.5013483874499798E-3</v>
      </c>
      <c r="EH196" s="336" t="s">
        <v>851</v>
      </c>
      <c r="EI196" s="336" t="s">
        <v>1803</v>
      </c>
      <c r="EJ196" s="40">
        <v>2.0227396860718727E-2</v>
      </c>
      <c r="EK196" s="40">
        <v>1.6760800033807755E-2</v>
      </c>
      <c r="EL196" s="40">
        <v>1.3415359891951084E-2</v>
      </c>
      <c r="EM196" s="40">
        <v>1.1195868253707886E-2</v>
      </c>
      <c r="EN196" s="40">
        <v>4.83663659542799E-3</v>
      </c>
      <c r="EO196" s="336" t="s">
        <v>851</v>
      </c>
      <c r="EP196" s="336" t="s">
        <v>851</v>
      </c>
      <c r="EQ196" s="336" t="s">
        <v>851</v>
      </c>
      <c r="ER196" s="40">
        <v>0.72719999999999996</v>
      </c>
      <c r="ES196" s="336" t="s">
        <v>1739</v>
      </c>
      <c r="ET196" s="336" t="s">
        <v>851</v>
      </c>
      <c r="EU196" s="336" t="s">
        <v>851</v>
      </c>
      <c r="EV196" s="40">
        <v>0.78890000000000005</v>
      </c>
      <c r="EW196" s="336" t="s">
        <v>1739</v>
      </c>
      <c r="EX196" s="336" t="s">
        <v>851</v>
      </c>
      <c r="EY196" s="336" t="s">
        <v>851</v>
      </c>
      <c r="EZ196" s="40">
        <v>0.66480000000000006</v>
      </c>
      <c r="FA196" s="336" t="s">
        <v>1739</v>
      </c>
      <c r="FB196" s="336" t="s">
        <v>851</v>
      </c>
      <c r="FC196" s="40">
        <v>-2.9982296749949455E-2</v>
      </c>
      <c r="FD196" s="40">
        <v>-2.2954918444156647E-2</v>
      </c>
      <c r="FE196" s="40">
        <v>-7.6448321342468262E-3</v>
      </c>
      <c r="FF196" s="40">
        <v>-9.8794121295213699E-3</v>
      </c>
      <c r="FG196" s="40">
        <v>1.1286490596830845E-2</v>
      </c>
      <c r="FH196" s="336" t="s">
        <v>838</v>
      </c>
      <c r="FI196" s="336" t="s">
        <v>851</v>
      </c>
      <c r="FJ196" s="40">
        <v>-3.4990608692169189E-2</v>
      </c>
      <c r="FK196" s="40">
        <v>-3.2109767198562622E-2</v>
      </c>
      <c r="FL196" s="40">
        <v>-1.7298106104135513E-2</v>
      </c>
      <c r="FM196" s="40">
        <v>-2.3255616426467896E-2</v>
      </c>
      <c r="FN196" s="40">
        <v>-2.7036011219024658E-2</v>
      </c>
      <c r="FO196" s="336" t="s">
        <v>840</v>
      </c>
      <c r="FP196" s="336" t="s">
        <v>851</v>
      </c>
      <c r="FQ196" s="40"/>
      <c r="FR196" s="336" t="s">
        <v>1737</v>
      </c>
      <c r="FS196" s="336" t="s">
        <v>851</v>
      </c>
      <c r="FT196" s="336" t="s">
        <v>851</v>
      </c>
      <c r="FU196" s="40">
        <v>4.3123431503772736E-2</v>
      </c>
      <c r="FV196" s="40">
        <v>3.5086873918771744E-2</v>
      </c>
      <c r="FW196" s="40">
        <v>2.6139708235859871E-2</v>
      </c>
      <c r="FX196" s="40">
        <v>3.1561970710754395E-2</v>
      </c>
      <c r="FY196" s="40">
        <v>2.2000620141625404E-2</v>
      </c>
      <c r="FZ196" s="336" t="s">
        <v>840</v>
      </c>
      <c r="GA196" s="336" t="s">
        <v>851</v>
      </c>
      <c r="GB196" s="336" t="s">
        <v>851</v>
      </c>
      <c r="GC196" s="336" t="s">
        <v>851</v>
      </c>
      <c r="GD196" s="336" t="s">
        <v>851</v>
      </c>
      <c r="GE196" s="336" t="s">
        <v>851</v>
      </c>
      <c r="GF196" s="336" t="s">
        <v>851</v>
      </c>
      <c r="GG196" s="336" t="s">
        <v>851</v>
      </c>
      <c r="GH196" s="336" t="s">
        <v>851</v>
      </c>
      <c r="GI196" s="336" t="s">
        <v>851</v>
      </c>
      <c r="GJ196" s="336" t="s">
        <v>851</v>
      </c>
      <c r="GK196" s="40">
        <v>5388720</v>
      </c>
      <c r="GL196" s="40">
        <v>5378867</v>
      </c>
      <c r="GM196" s="40">
        <v>5376912</v>
      </c>
      <c r="GN196" s="40">
        <v>5373374</v>
      </c>
      <c r="GO196" s="40">
        <v>5372280</v>
      </c>
      <c r="GP196" s="40">
        <v>5372807</v>
      </c>
      <c r="GQ196" s="40">
        <v>5373054</v>
      </c>
      <c r="GR196" s="40">
        <v>5374622</v>
      </c>
      <c r="GS196" s="40">
        <v>5379233</v>
      </c>
      <c r="GT196" s="40">
        <v>5386406</v>
      </c>
      <c r="GU196" s="40">
        <v>5391428</v>
      </c>
      <c r="GV196" s="40">
        <v>5398384</v>
      </c>
      <c r="GW196" s="40">
        <v>5407579</v>
      </c>
      <c r="GX196" s="40">
        <v>5413393</v>
      </c>
      <c r="GY196" s="40">
        <v>5418649</v>
      </c>
      <c r="GZ196" s="40">
        <v>5423801</v>
      </c>
      <c r="HA196" s="40">
        <v>5430798</v>
      </c>
      <c r="HB196" s="40">
        <v>5439232</v>
      </c>
      <c r="HC196" s="40">
        <v>5446771</v>
      </c>
      <c r="HD196" s="40">
        <v>5454147</v>
      </c>
      <c r="HE196" s="40">
        <v>5458827</v>
      </c>
      <c r="HF196" s="40">
        <v>5459000</v>
      </c>
      <c r="HG196" s="40">
        <v>5458000</v>
      </c>
      <c r="HH196" s="40">
        <v>5456000</v>
      </c>
      <c r="HI196" s="40">
        <v>5452000</v>
      </c>
      <c r="HJ196" s="40">
        <v>5446000</v>
      </c>
      <c r="HK196" s="40">
        <v>5439000</v>
      </c>
      <c r="HL196" s="40">
        <v>5430000</v>
      </c>
      <c r="HM196" s="40">
        <v>5420000</v>
      </c>
      <c r="HN196" s="40">
        <v>5408000</v>
      </c>
      <c r="HO196" s="40">
        <v>5394000</v>
      </c>
      <c r="HP196" s="40">
        <v>5379000</v>
      </c>
      <c r="HQ196" s="40">
        <v>5362000</v>
      </c>
      <c r="HR196" s="40">
        <v>5343000</v>
      </c>
      <c r="HS196" s="40">
        <v>5323000</v>
      </c>
      <c r="HT196" s="40">
        <v>5303000</v>
      </c>
      <c r="HU196" s="40">
        <v>5281000</v>
      </c>
      <c r="HV196" s="40">
        <v>5258000</v>
      </c>
      <c r="HW196" s="40">
        <v>5235000</v>
      </c>
      <c r="HX196" s="40">
        <v>5212000</v>
      </c>
      <c r="HY196" s="40">
        <v>5189000</v>
      </c>
      <c r="HZ196" s="40">
        <v>5166000</v>
      </c>
      <c r="IA196" s="40">
        <v>5143000</v>
      </c>
      <c r="IB196" s="40">
        <v>5120000</v>
      </c>
      <c r="IC196" s="40">
        <v>5097000</v>
      </c>
      <c r="ID196" s="40">
        <v>5074000</v>
      </c>
      <c r="IE196" s="40">
        <v>5052000</v>
      </c>
      <c r="IF196" s="40">
        <v>5030000</v>
      </c>
      <c r="IG196" s="40">
        <v>5007000</v>
      </c>
      <c r="IH196" s="40">
        <v>4985000</v>
      </c>
      <c r="II196" s="40">
        <v>4963000</v>
      </c>
      <c r="IJ196" s="336" t="s">
        <v>851</v>
      </c>
      <c r="IK196" s="336" t="s">
        <v>851</v>
      </c>
      <c r="IL196" s="336" t="s">
        <v>851</v>
      </c>
      <c r="IM196" s="40">
        <v>1.2892233207821846E-3</v>
      </c>
      <c r="IN196" s="40">
        <v>1.5517899300903082E-3</v>
      </c>
      <c r="IO196" s="40">
        <v>1.385081559419632E-3</v>
      </c>
      <c r="IP196" s="40">
        <v>1.3532807352021337E-3</v>
      </c>
      <c r="IQ196" s="40">
        <v>8.5769477300345898E-4</v>
      </c>
      <c r="IR196" s="40">
        <v>3.1691288313595578E-5</v>
      </c>
      <c r="IS196" s="40">
        <v>-1.8320050730835646E-4</v>
      </c>
      <c r="IT196" s="40">
        <v>-3.6650174297392368E-4</v>
      </c>
      <c r="IU196" s="40">
        <v>-7.3340669041499496E-4</v>
      </c>
      <c r="IV196" s="40">
        <v>-1.1011195601895452E-3</v>
      </c>
      <c r="IW196" s="40">
        <v>-1.286173821426928E-3</v>
      </c>
      <c r="IX196" s="40">
        <v>-1.6560865333303809E-3</v>
      </c>
      <c r="IY196" s="40">
        <v>-1.8433184595778584E-3</v>
      </c>
      <c r="IZ196" s="40">
        <v>-2.2164767142385244E-3</v>
      </c>
      <c r="JA196" s="40">
        <v>-2.592114033177495E-3</v>
      </c>
      <c r="JB196" s="40">
        <v>-2.7847413439303637E-3</v>
      </c>
      <c r="JC196" s="40">
        <v>-3.1654434278607368E-3</v>
      </c>
      <c r="JD196" s="40">
        <v>-3.5497469361871481E-3</v>
      </c>
      <c r="JE196" s="40">
        <v>-3.7502388004213572E-3</v>
      </c>
      <c r="JF196" s="40">
        <v>-3.7643560208380222E-3</v>
      </c>
      <c r="JG196" s="40">
        <v>-4.1572242043912411E-3</v>
      </c>
      <c r="JH196" s="40">
        <v>-4.364747554063797E-3</v>
      </c>
      <c r="JI196" s="40">
        <v>-4.3838820420205593E-3</v>
      </c>
      <c r="JJ196" s="40">
        <v>-4.403185099363327E-3</v>
      </c>
      <c r="JK196" s="40">
        <v>-4.4226590543985367E-3</v>
      </c>
      <c r="JL196" s="40">
        <v>-4.4423057697713375E-3</v>
      </c>
      <c r="JM196" s="40">
        <v>-4.4621280394494534E-3</v>
      </c>
      <c r="JN196" s="40">
        <v>-4.4821277260780334E-3</v>
      </c>
      <c r="JO196" s="40">
        <v>-4.5023076236248016E-3</v>
      </c>
      <c r="JP196" s="40">
        <v>-4.5226700603961945E-3</v>
      </c>
      <c r="JQ196" s="40">
        <v>-4.3452568352222443E-3</v>
      </c>
      <c r="JR196" s="40">
        <v>-4.3642204254865646E-3</v>
      </c>
      <c r="JS196" s="40">
        <v>-4.5830509625375271E-3</v>
      </c>
      <c r="JT196" s="40">
        <v>-4.4035301543772221E-3</v>
      </c>
      <c r="JU196" s="40">
        <v>-4.4230069033801556E-3</v>
      </c>
      <c r="JV196" s="336" t="s">
        <v>1740</v>
      </c>
      <c r="JW196" s="336" t="s">
        <v>851</v>
      </c>
      <c r="JX196" s="336" t="s">
        <v>851</v>
      </c>
      <c r="JY196" s="336" t="s">
        <v>851</v>
      </c>
      <c r="JZ196" s="336" t="s">
        <v>851</v>
      </c>
      <c r="KA196" s="336" t="s">
        <v>1740</v>
      </c>
      <c r="KB196" s="40">
        <v>0.48590904357815001</v>
      </c>
      <c r="KC196" s="40">
        <v>0.48614048398741599</v>
      </c>
      <c r="KD196" s="40">
        <v>0.486384210585247</v>
      </c>
      <c r="KE196" s="40">
        <v>0.486616674769215</v>
      </c>
      <c r="KF196" s="40">
        <v>0.48680724909529194</v>
      </c>
      <c r="KG196" s="40">
        <v>0.48693275366173194</v>
      </c>
      <c r="KH196" s="40">
        <v>0.48698597951993894</v>
      </c>
      <c r="KI196" s="40">
        <v>0.486973079523013</v>
      </c>
      <c r="KJ196" s="40">
        <v>0.48691476647821902</v>
      </c>
      <c r="KK196" s="40">
        <v>0.48683976052225197</v>
      </c>
      <c r="KL196" s="40">
        <v>0.48677032555570499</v>
      </c>
      <c r="KM196" s="40">
        <v>0.48671300382195198</v>
      </c>
      <c r="KN196" s="40">
        <v>0.48666286820865401</v>
      </c>
      <c r="KO196" s="40">
        <v>0.48662134444458799</v>
      </c>
      <c r="KP196" s="40">
        <v>0.48658296426167702</v>
      </c>
      <c r="KQ196" s="40">
        <v>0.48654718893971699</v>
      </c>
      <c r="KR196" s="40">
        <v>0.48651530520327396</v>
      </c>
      <c r="KS196" s="40">
        <v>0.48649228956143098</v>
      </c>
      <c r="KT196" s="40">
        <v>0.48647946514704699</v>
      </c>
      <c r="KU196" s="40">
        <v>0.48648181550422698</v>
      </c>
      <c r="KV196" s="40">
        <v>0.486501975478772</v>
      </c>
      <c r="KW196" s="40">
        <v>0.48653918544485697</v>
      </c>
      <c r="KX196" s="40">
        <v>0.48659541408957802</v>
      </c>
      <c r="KY196" s="40">
        <v>0.48667198528881994</v>
      </c>
      <c r="KZ196" s="40">
        <v>0.48676840665046001</v>
      </c>
      <c r="LA196" s="40">
        <v>0.486885291153207</v>
      </c>
      <c r="LB196" s="40">
        <v>0.48702210068350099</v>
      </c>
      <c r="LC196" s="40">
        <v>0.48717983426760497</v>
      </c>
      <c r="LD196" s="40">
        <v>0.48735424942789501</v>
      </c>
      <c r="LE196" s="40">
        <v>0.48753893564299</v>
      </c>
      <c r="LF196" s="40">
        <v>0.48773432339029199</v>
      </c>
      <c r="LG196" s="40">
        <v>0.48793494355671396</v>
      </c>
      <c r="LH196" s="40">
        <v>0.48814125164311906</v>
      </c>
      <c r="LI196" s="40">
        <v>0.48835178578918098</v>
      </c>
      <c r="LJ196" s="40">
        <v>0.48856064654714504</v>
      </c>
      <c r="LK196" s="40">
        <v>0.48876736253590997</v>
      </c>
      <c r="LL196" s="336" t="s">
        <v>851</v>
      </c>
      <c r="LM196" s="336" t="s">
        <v>851</v>
      </c>
      <c r="LN196" s="336" t="s">
        <v>1740</v>
      </c>
      <c r="LO196" s="40">
        <v>0.70695126056671143</v>
      </c>
      <c r="LP196" s="40">
        <v>0.70190846920013428</v>
      </c>
      <c r="LQ196" s="40">
        <v>0.69581258296966553</v>
      </c>
      <c r="LR196" s="40">
        <v>0.68924617767333984</v>
      </c>
      <c r="LS196" s="40">
        <v>0.68299901485443115</v>
      </c>
      <c r="LT196" s="40">
        <v>0.67747336626052856</v>
      </c>
      <c r="LU196" s="40">
        <v>0.67191791534423828</v>
      </c>
      <c r="LV196" s="40">
        <v>0.66727739572525024</v>
      </c>
      <c r="LW196" s="40">
        <v>0.66312319040298462</v>
      </c>
      <c r="LX196" s="40">
        <v>0.65957444906234741</v>
      </c>
      <c r="LY196" s="40">
        <v>0.65607786178588867</v>
      </c>
      <c r="LZ196" s="40">
        <v>0.65269351005554199</v>
      </c>
      <c r="MA196" s="40">
        <v>0.64953958988189697</v>
      </c>
      <c r="MB196" s="40">
        <v>0.64667898416519165</v>
      </c>
      <c r="MC196" s="40">
        <v>0.64423078298568726</v>
      </c>
      <c r="MD196" s="40">
        <v>0.64256578683853149</v>
      </c>
      <c r="ME196" s="40">
        <v>0.64119726419448853</v>
      </c>
      <c r="MF196" s="40">
        <v>0.64024615287780762</v>
      </c>
      <c r="MG196" s="40">
        <v>0.63990265130996704</v>
      </c>
      <c r="MH196" s="40">
        <v>0.63911330699920654</v>
      </c>
      <c r="MI196" s="40">
        <v>0.6377522349357605</v>
      </c>
      <c r="MJ196" s="40">
        <v>0.63605380058288574</v>
      </c>
      <c r="MK196" s="40">
        <v>0.63389122486114502</v>
      </c>
      <c r="ML196" s="40">
        <v>0.63113659620285034</v>
      </c>
      <c r="MM196" s="40">
        <v>0.62797391414642334</v>
      </c>
      <c r="MN196" s="40">
        <v>0.62420505285263062</v>
      </c>
      <c r="MO196" s="40">
        <v>0.61962831020355225</v>
      </c>
      <c r="MP196" s="40">
        <v>0.61481624841690063</v>
      </c>
      <c r="MQ196" s="40">
        <v>0.60957032442092896</v>
      </c>
      <c r="MR196" s="40">
        <v>0.60427701473236084</v>
      </c>
      <c r="MS196" s="40">
        <v>0.59913283586502075</v>
      </c>
      <c r="MT196" s="40">
        <v>0.59382420778274536</v>
      </c>
      <c r="MU196" s="40">
        <v>0.58886677026748657</v>
      </c>
      <c r="MV196" s="40">
        <v>0.58418214321136475</v>
      </c>
      <c r="MW196" s="40">
        <v>0.57953864336013794</v>
      </c>
      <c r="MX196" s="40">
        <v>0.57465243339538574</v>
      </c>
      <c r="MY196" s="336" t="s">
        <v>851</v>
      </c>
      <c r="MZ196" s="336" t="s">
        <v>1740</v>
      </c>
      <c r="NA196" s="40">
        <v>0.64056569337844849</v>
      </c>
      <c r="NB196" s="40">
        <v>0.63460469245910645</v>
      </c>
      <c r="NC196" s="40">
        <v>0.62833446264266968</v>
      </c>
      <c r="ND196" s="40">
        <v>0.62209737300872803</v>
      </c>
      <c r="NE196" s="40">
        <v>0.61632132530212402</v>
      </c>
      <c r="NF196" s="40">
        <v>0.61119836568832397</v>
      </c>
      <c r="NG196" s="40">
        <v>0.60633814334869385</v>
      </c>
      <c r="NH196" s="40">
        <v>0.60223525762557983</v>
      </c>
      <c r="NI196" s="40">
        <v>0.59842377901077271</v>
      </c>
      <c r="NJ196" s="40">
        <v>0.59556126594543457</v>
      </c>
      <c r="NK196" s="40">
        <v>0.59291225671768188</v>
      </c>
      <c r="NL196" s="40">
        <v>0.59054970741271973</v>
      </c>
      <c r="NM196" s="40">
        <v>0.58858197927474976</v>
      </c>
      <c r="NN196" s="40">
        <v>0.58690035343170166</v>
      </c>
      <c r="NO196" s="40">
        <v>0.58524405956268311</v>
      </c>
      <c r="NP196" s="40">
        <v>0.58324062824249268</v>
      </c>
      <c r="NQ196" s="40">
        <v>0.58096301555633545</v>
      </c>
      <c r="NR196" s="40">
        <v>0.57832896709442139</v>
      </c>
      <c r="NS196" s="40">
        <v>0.57570654153823853</v>
      </c>
      <c r="NT196" s="40">
        <v>0.57242155075073242</v>
      </c>
      <c r="NU196" s="40">
        <v>0.5685461163520813</v>
      </c>
      <c r="NV196" s="40">
        <v>0.56447643041610718</v>
      </c>
      <c r="NW196" s="40">
        <v>0.5597185492515564</v>
      </c>
      <c r="NX196" s="40">
        <v>0.55453675985336304</v>
      </c>
      <c r="NY196" s="40">
        <v>0.54969298839569092</v>
      </c>
      <c r="NZ196" s="40">
        <v>0.54442089796066284</v>
      </c>
      <c r="OA196" s="40">
        <v>0.53948897123336792</v>
      </c>
      <c r="OB196" s="40">
        <v>0.53490179777145386</v>
      </c>
      <c r="OC196" s="40">
        <v>0.5302734375</v>
      </c>
      <c r="OD196" s="40">
        <v>0.52560329437255859</v>
      </c>
      <c r="OE196" s="40">
        <v>0.52128499746322632</v>
      </c>
      <c r="OF196" s="40">
        <v>0.51642912626266479</v>
      </c>
      <c r="OG196" s="40">
        <v>0.51192843914031982</v>
      </c>
      <c r="OH196" s="40">
        <v>0.50748950242996216</v>
      </c>
      <c r="OI196" s="40">
        <v>0.50351053476333618</v>
      </c>
      <c r="OJ196" s="40">
        <v>0.49929478764533997</v>
      </c>
      <c r="OK196" s="336" t="s">
        <v>851</v>
      </c>
      <c r="OL196" s="336" t="s">
        <v>851</v>
      </c>
      <c r="OM196" s="336" t="s">
        <v>1740</v>
      </c>
      <c r="ON196" s="40">
        <v>0.65360397100448608</v>
      </c>
      <c r="OO196" s="40">
        <v>0.65043258666992188</v>
      </c>
      <c r="OP196" s="40">
        <v>0.64581173658370972</v>
      </c>
      <c r="OQ196" s="40">
        <v>0.64029443264007568</v>
      </c>
      <c r="OR196" s="40">
        <v>0.63465726375579834</v>
      </c>
      <c r="OS196" s="40">
        <v>0.62931668758392334</v>
      </c>
      <c r="OT196" s="40">
        <v>0.623557448387146</v>
      </c>
      <c r="OU196" s="40">
        <v>0.61799192428588867</v>
      </c>
      <c r="OV196" s="40">
        <v>0.61290323734283447</v>
      </c>
      <c r="OW196" s="40">
        <v>0.60840058326721191</v>
      </c>
      <c r="OX196" s="40">
        <v>0.60411310195922852</v>
      </c>
      <c r="OY196" s="40">
        <v>0.60029417276382446</v>
      </c>
      <c r="OZ196" s="40">
        <v>0.5970534086227417</v>
      </c>
      <c r="PA196" s="40">
        <v>0.5942804217338562</v>
      </c>
      <c r="PB196" s="40">
        <v>0.59190088510513306</v>
      </c>
      <c r="PC196" s="40">
        <v>0.59028548002243042</v>
      </c>
      <c r="PD196" s="40">
        <v>0.58877116441726685</v>
      </c>
      <c r="PE196" s="40">
        <v>0.58728086948394775</v>
      </c>
      <c r="PF196" s="40">
        <v>0.58674901723861694</v>
      </c>
      <c r="PG196" s="40">
        <v>0.58575993776321411</v>
      </c>
      <c r="PH196" s="40">
        <v>0.58438616991043091</v>
      </c>
      <c r="PI196" s="40">
        <v>0.58284413814544678</v>
      </c>
      <c r="PJ196" s="40">
        <v>0.58101940155029297</v>
      </c>
      <c r="PK196" s="40">
        <v>0.57879656553268433</v>
      </c>
      <c r="PL196" s="40">
        <v>0.57617038488388062</v>
      </c>
      <c r="PM196" s="40">
        <v>0.57294273376464844</v>
      </c>
      <c r="PN196" s="40">
        <v>0.5689120888710022</v>
      </c>
      <c r="PO196" s="40">
        <v>0.56465095281600952</v>
      </c>
      <c r="PP196" s="40">
        <v>0.55996096134185791</v>
      </c>
      <c r="PQ196" s="40">
        <v>0.555228590965271</v>
      </c>
      <c r="PR196" s="40">
        <v>0.55065035820007324</v>
      </c>
      <c r="PS196" s="40">
        <v>0.54592239856719971</v>
      </c>
      <c r="PT196" s="40">
        <v>0.54135191440582275</v>
      </c>
      <c r="PU196" s="40">
        <v>0.53704816102981567</v>
      </c>
      <c r="PV196" s="40">
        <v>0.5327984094619751</v>
      </c>
      <c r="PW196" s="40">
        <v>0.52810800075531006</v>
      </c>
      <c r="PX196" s="336" t="s">
        <v>851</v>
      </c>
      <c r="PY196" s="336" t="s">
        <v>851</v>
      </c>
      <c r="PZ196" s="40">
        <v>0.70200000000000007</v>
      </c>
      <c r="QA196" s="40">
        <v>0.69450000000000001</v>
      </c>
      <c r="QB196" s="40">
        <v>0.6986</v>
      </c>
      <c r="QC196" s="40">
        <v>0.69799999999999995</v>
      </c>
      <c r="QD196" s="40">
        <v>0.69019999999999992</v>
      </c>
      <c r="QE196" s="40">
        <v>0.68610000000000004</v>
      </c>
      <c r="QF196" s="40">
        <v>0.68290000000000006</v>
      </c>
      <c r="QG196" s="40">
        <v>0.68830000000000002</v>
      </c>
      <c r="QH196" s="40">
        <v>0.68430000000000002</v>
      </c>
      <c r="QI196" s="40">
        <v>0.68650000000000011</v>
      </c>
      <c r="QJ196" s="40">
        <v>0.68769999999999998</v>
      </c>
      <c r="QK196" s="40">
        <v>0.69499999999999995</v>
      </c>
      <c r="QL196" s="40">
        <v>0.69900000000000007</v>
      </c>
      <c r="QM196" s="40">
        <v>0.70269999999999999</v>
      </c>
      <c r="QN196" s="40">
        <v>0.70950000000000002</v>
      </c>
      <c r="QO196" s="40">
        <v>0.71950000000000003</v>
      </c>
      <c r="QP196" s="40">
        <v>0.72199999999999998</v>
      </c>
      <c r="QQ196" s="40">
        <v>0.72459999999999991</v>
      </c>
      <c r="QR196" s="40">
        <v>0.72719999999999996</v>
      </c>
      <c r="QS196" s="336" t="s">
        <v>851</v>
      </c>
      <c r="QT196" s="336" t="s">
        <v>851</v>
      </c>
      <c r="QU196" s="336" t="s">
        <v>851</v>
      </c>
      <c r="QV196" s="336" t="s">
        <v>851</v>
      </c>
      <c r="QW196" s="40">
        <v>3.5817644093185663E-3</v>
      </c>
      <c r="QX196" s="336" t="s">
        <v>851</v>
      </c>
      <c r="QY196" s="336" t="s">
        <v>851</v>
      </c>
      <c r="QZ196" s="336" t="s">
        <v>851</v>
      </c>
      <c r="RA196" s="336" t="s">
        <v>851</v>
      </c>
      <c r="RB196" s="336" t="s">
        <v>851</v>
      </c>
      <c r="RC196" s="336" t="s">
        <v>851</v>
      </c>
      <c r="RD196" s="336" t="s">
        <v>851</v>
      </c>
      <c r="RE196" s="336" t="s">
        <v>851</v>
      </c>
      <c r="RF196" s="40">
        <v>0.25</v>
      </c>
      <c r="RG196" s="40">
        <v>2018</v>
      </c>
      <c r="RH196" s="336" t="s">
        <v>840</v>
      </c>
      <c r="RI196" s="336" t="s">
        <v>851</v>
      </c>
      <c r="RJ196" s="40">
        <v>2E-3</v>
      </c>
      <c r="RK196" s="40">
        <v>2018</v>
      </c>
      <c r="RL196" s="336" t="s">
        <v>840</v>
      </c>
      <c r="RM196" s="336" t="s">
        <v>851</v>
      </c>
      <c r="RN196" s="40">
        <v>0.01</v>
      </c>
      <c r="RO196" s="40">
        <v>2018</v>
      </c>
      <c r="RP196" s="336" t="s">
        <v>840</v>
      </c>
      <c r="RQ196" s="336" t="s">
        <v>851</v>
      </c>
      <c r="RR196" s="40">
        <v>2.4E-2</v>
      </c>
      <c r="RS196" s="40">
        <v>2018</v>
      </c>
      <c r="RT196" s="336" t="s">
        <v>840</v>
      </c>
      <c r="RU196" s="336" t="s">
        <v>851</v>
      </c>
      <c r="RV196" s="40">
        <v>0.11900000000000001</v>
      </c>
      <c r="RW196" s="40">
        <v>2018</v>
      </c>
      <c r="RX196" s="336" t="s">
        <v>840</v>
      </c>
      <c r="RY196" s="336" t="s">
        <v>851</v>
      </c>
      <c r="RZ196" s="336" t="s">
        <v>838</v>
      </c>
      <c r="SA196" s="40">
        <v>0.19286102056503296</v>
      </c>
      <c r="SB196" s="40">
        <v>0.18761037290096283</v>
      </c>
      <c r="SC196" s="40">
        <v>0.18342207372188568</v>
      </c>
      <c r="SD196" s="40">
        <v>0.1807083934545517</v>
      </c>
      <c r="SE196" s="40">
        <v>0.17292036116123199</v>
      </c>
      <c r="SF196" s="336" t="s">
        <v>851</v>
      </c>
      <c r="SG196" s="336" t="s">
        <v>851</v>
      </c>
      <c r="SH196" s="40">
        <v>0.23366644978523254</v>
      </c>
      <c r="SI196" s="40">
        <v>0.22433574497699738</v>
      </c>
      <c r="SJ196" s="40">
        <v>0.21374553442001343</v>
      </c>
      <c r="SK196" s="40">
        <v>0.21643878519535065</v>
      </c>
      <c r="SL196" s="40">
        <v>0.21494871377944946</v>
      </c>
      <c r="SM196" s="336" t="s">
        <v>840</v>
      </c>
      <c r="SN196" s="336" t="s">
        <v>851</v>
      </c>
      <c r="SO196" s="336" t="s">
        <v>851</v>
      </c>
      <c r="SP196" s="40">
        <v>3.369566798210144E-2</v>
      </c>
      <c r="SQ196" s="40">
        <v>2.8578519821166992E-2</v>
      </c>
      <c r="SR196" s="40">
        <v>1.8911104649305344E-2</v>
      </c>
      <c r="SS196" s="40">
        <v>1.2501017190515995E-2</v>
      </c>
      <c r="ST196" s="40">
        <v>-4.871131107211113E-2</v>
      </c>
      <c r="SU196" s="336" t="s">
        <v>838</v>
      </c>
      <c r="SV196" s="336" t="s">
        <v>851</v>
      </c>
      <c r="SW196" s="336" t="s">
        <v>851</v>
      </c>
      <c r="SX196" s="40">
        <v>3.6711115390062332E-2</v>
      </c>
      <c r="SY196" s="40">
        <v>3.6101527512073517E-2</v>
      </c>
      <c r="SZ196" s="40">
        <v>2.9487635940313339E-2</v>
      </c>
      <c r="TA196" s="40">
        <v>3.1648468226194382E-2</v>
      </c>
      <c r="TB196" s="40">
        <v>2.4805661290884018E-2</v>
      </c>
      <c r="TC196" s="336" t="s">
        <v>840</v>
      </c>
      <c r="TD196" s="336" t="s">
        <v>851</v>
      </c>
      <c r="TE196" s="336" t="s">
        <v>851</v>
      </c>
      <c r="TF196" s="336" t="s">
        <v>851</v>
      </c>
      <c r="TG196" s="40">
        <v>3.3139143139123917E-2</v>
      </c>
      <c r="TH196" s="40">
        <v>2.7833430096507072E-2</v>
      </c>
      <c r="TI196" s="40">
        <v>1.789216510951519E-2</v>
      </c>
      <c r="TJ196" s="40">
        <v>1.1618760414421558E-2</v>
      </c>
      <c r="TK196" s="40">
        <v>-4.9192976206541061E-2</v>
      </c>
      <c r="TL196" s="336" t="s">
        <v>838</v>
      </c>
      <c r="TM196" s="336" t="s">
        <v>851</v>
      </c>
      <c r="TN196" s="336" t="s">
        <v>851</v>
      </c>
      <c r="TO196" s="336" t="s">
        <v>851</v>
      </c>
      <c r="TP196" s="40">
        <v>3.6175388842821121E-2</v>
      </c>
      <c r="TQ196" s="40">
        <v>3.5093273967504501E-2</v>
      </c>
      <c r="TR196" s="40">
        <v>2.8237851336598396E-2</v>
      </c>
      <c r="TS196" s="40">
        <v>3.0342524871230125E-2</v>
      </c>
      <c r="TT196" s="40">
        <v>2.3452380672097206E-2</v>
      </c>
      <c r="TU196" s="336" t="s">
        <v>840</v>
      </c>
      <c r="TV196" s="336" t="s">
        <v>851</v>
      </c>
      <c r="TW196" s="40">
        <v>19200</v>
      </c>
      <c r="TX196" s="336" t="s">
        <v>840</v>
      </c>
      <c r="TY196" s="336" t="s">
        <v>851</v>
      </c>
      <c r="TZ196" s="40">
        <v>20992.759765625</v>
      </c>
      <c r="UA196" s="336" t="s">
        <v>838</v>
      </c>
      <c r="UB196" s="336" t="s">
        <v>851</v>
      </c>
      <c r="UC196" s="40">
        <v>18128.335867265501</v>
      </c>
      <c r="UD196" s="336" t="s">
        <v>840</v>
      </c>
      <c r="UE196" s="336" t="s">
        <v>851</v>
      </c>
      <c r="UF196" s="336" t="s">
        <v>851</v>
      </c>
      <c r="UG196" s="40">
        <v>0.16287872195243835</v>
      </c>
      <c r="UH196" s="40">
        <v>0.16465544700622559</v>
      </c>
      <c r="UI196" s="40">
        <v>0.17577724158763885</v>
      </c>
      <c r="UJ196" s="40">
        <v>0.17082898318767548</v>
      </c>
      <c r="UK196" s="40">
        <v>0.18420685827732086</v>
      </c>
      <c r="UL196" s="336" t="s">
        <v>838</v>
      </c>
      <c r="UM196" s="336" t="s">
        <v>851</v>
      </c>
      <c r="UN196" s="336" t="s">
        <v>851</v>
      </c>
      <c r="UO196" s="336" t="s">
        <v>851</v>
      </c>
      <c r="UP196" s="40">
        <v>0.19867584109306335</v>
      </c>
      <c r="UQ196" s="40">
        <v>0.19222597777843475</v>
      </c>
      <c r="UR196" s="40">
        <v>0.19644741714000702</v>
      </c>
      <c r="US196" s="40">
        <v>0.19318315386772156</v>
      </c>
      <c r="UT196" s="40">
        <v>0.1879127025604248</v>
      </c>
      <c r="UU196" s="336" t="s">
        <v>840</v>
      </c>
    </row>
    <row r="197" spans="1:567">
      <c r="A197" s="336" t="s">
        <v>517</v>
      </c>
      <c r="B197" s="336" t="s">
        <v>146</v>
      </c>
      <c r="C197" s="336" t="s">
        <v>381</v>
      </c>
      <c r="D197" s="40">
        <v>4.1218716651201248E-2</v>
      </c>
      <c r="E197" s="336" t="s">
        <v>436</v>
      </c>
      <c r="F197" s="40">
        <v>4.3039396405220032E-2</v>
      </c>
      <c r="G197" s="336" t="s">
        <v>1741</v>
      </c>
      <c r="H197" s="40">
        <v>4.2507700622081757E-2</v>
      </c>
      <c r="I197" s="336" t="s">
        <v>1447</v>
      </c>
      <c r="J197" s="40">
        <v>4.259365051984787E-2</v>
      </c>
      <c r="K197" s="336" t="s">
        <v>1803</v>
      </c>
      <c r="L197" s="336" t="s">
        <v>436</v>
      </c>
      <c r="M197" s="40">
        <v>0.6866418719291687</v>
      </c>
      <c r="N197" s="40">
        <v>0.72225862741470337</v>
      </c>
      <c r="O197" s="336" t="s">
        <v>436</v>
      </c>
      <c r="P197" s="40">
        <v>0.6866418719291687</v>
      </c>
      <c r="Q197" s="336" t="s">
        <v>436</v>
      </c>
      <c r="R197" s="40">
        <v>0.72631853818893433</v>
      </c>
      <c r="S197" s="336" t="s">
        <v>436</v>
      </c>
      <c r="T197" s="40">
        <v>0.63210183382034302</v>
      </c>
      <c r="U197" s="336" t="s">
        <v>436</v>
      </c>
      <c r="V197" s="336" t="s">
        <v>851</v>
      </c>
      <c r="W197" s="336" t="s">
        <v>1741</v>
      </c>
      <c r="X197" s="40">
        <v>0.66561728715896606</v>
      </c>
      <c r="Y197" s="40">
        <v>0.70116376876831055</v>
      </c>
      <c r="Z197" s="336" t="s">
        <v>1741</v>
      </c>
      <c r="AA197" s="40">
        <v>0.66561728715896606</v>
      </c>
      <c r="AB197" s="336" t="s">
        <v>1741</v>
      </c>
      <c r="AC197" s="40">
        <v>0.71564096212387085</v>
      </c>
      <c r="AD197" s="336" t="s">
        <v>1741</v>
      </c>
      <c r="AE197" s="40">
        <v>0.61550718545913696</v>
      </c>
      <c r="AF197" s="336" t="s">
        <v>1741</v>
      </c>
      <c r="AG197" s="336" t="s">
        <v>851</v>
      </c>
      <c r="AH197" s="336" t="s">
        <v>1447</v>
      </c>
      <c r="AI197" s="40">
        <v>0.63866698741912842</v>
      </c>
      <c r="AJ197" s="40">
        <v>0.67605561017990112</v>
      </c>
      <c r="AK197" s="336" t="s">
        <v>1447</v>
      </c>
      <c r="AL197" s="40">
        <v>0.63866698741912842</v>
      </c>
      <c r="AM197" s="336" t="s">
        <v>1447</v>
      </c>
      <c r="AN197" s="40">
        <v>0.69892758131027222</v>
      </c>
      <c r="AO197" s="336" t="s">
        <v>1447</v>
      </c>
      <c r="AP197" s="40">
        <v>0.59227848052978516</v>
      </c>
      <c r="AQ197" s="336" t="s">
        <v>1447</v>
      </c>
      <c r="AR197" s="336" t="s">
        <v>851</v>
      </c>
      <c r="AS197" s="336" t="s">
        <v>1803</v>
      </c>
      <c r="AT197" s="40">
        <v>0.63669919967651367</v>
      </c>
      <c r="AU197" s="40">
        <v>0.67407143115997314</v>
      </c>
      <c r="AV197" s="336" t="s">
        <v>1803</v>
      </c>
      <c r="AW197" s="40">
        <v>0.63669919967651367</v>
      </c>
      <c r="AX197" s="336" t="s">
        <v>1803</v>
      </c>
      <c r="AY197" s="40">
        <v>0.69492924213409424</v>
      </c>
      <c r="AZ197" s="336" t="s">
        <v>1803</v>
      </c>
      <c r="BA197" s="40">
        <v>0.59696131944656372</v>
      </c>
      <c r="BB197" s="336" t="s">
        <v>1803</v>
      </c>
      <c r="BC197" s="336" t="s">
        <v>851</v>
      </c>
      <c r="BD197" s="336" t="s">
        <v>436</v>
      </c>
      <c r="BE197" s="40">
        <v>4.272918701171875</v>
      </c>
      <c r="BF197" s="336" t="s">
        <v>827</v>
      </c>
      <c r="BG197" s="40">
        <v>5.2659058570861816</v>
      </c>
      <c r="BH197" s="336" t="s">
        <v>1447</v>
      </c>
      <c r="BI197" s="40">
        <v>5.2447953224182129</v>
      </c>
      <c r="BJ197" s="336" t="s">
        <v>1803</v>
      </c>
      <c r="BK197" s="40">
        <v>6.9966111183166504</v>
      </c>
      <c r="BL197" s="336" t="s">
        <v>851</v>
      </c>
      <c r="BM197" s="40">
        <v>2.288740873336792</v>
      </c>
      <c r="BN197" s="336" t="s">
        <v>838</v>
      </c>
      <c r="BO197" s="336" t="s">
        <v>851</v>
      </c>
      <c r="BP197" s="336" t="s">
        <v>436</v>
      </c>
      <c r="BQ197" s="40">
        <v>2.924260450527072E-3</v>
      </c>
      <c r="BR197" s="40">
        <v>2.6555268559604883E-3</v>
      </c>
      <c r="BS197" s="40">
        <v>1.9398141885176301E-3</v>
      </c>
      <c r="BT197" s="40">
        <v>1.9968715496361256E-3</v>
      </c>
      <c r="BU197" s="40">
        <v>1.9968894775956869E-3</v>
      </c>
      <c r="BV197" s="336" t="s">
        <v>851</v>
      </c>
      <c r="BW197" s="336" t="s">
        <v>827</v>
      </c>
      <c r="BX197" s="40">
        <v>4.4353241100907326E-3</v>
      </c>
      <c r="BY197" s="40">
        <v>4.3872357346117496E-3</v>
      </c>
      <c r="BZ197" s="40">
        <v>5.3040040656924248E-3</v>
      </c>
      <c r="CA197" s="40">
        <v>5.7292701676487923E-3</v>
      </c>
      <c r="CB197" s="40">
        <v>5.8241304941475391E-3</v>
      </c>
      <c r="CC197" s="336" t="s">
        <v>851</v>
      </c>
      <c r="CD197" s="336" t="s">
        <v>1447</v>
      </c>
      <c r="CE197" s="40">
        <v>4.6373219229280949E-3</v>
      </c>
      <c r="CF197" s="40">
        <v>4.9889250658452511E-3</v>
      </c>
      <c r="CG197" s="40">
        <v>5.7538771070539951E-3</v>
      </c>
      <c r="CH197" s="40">
        <v>5.8647012338042259E-3</v>
      </c>
      <c r="CI197" s="40">
        <v>5.9458217583596706E-3</v>
      </c>
      <c r="CJ197" s="336" t="s">
        <v>851</v>
      </c>
      <c r="CK197" s="336" t="s">
        <v>1803</v>
      </c>
      <c r="CL197" s="40">
        <v>4.7769481316208839E-3</v>
      </c>
      <c r="CM197" s="40">
        <v>5.5180313065648079E-3</v>
      </c>
      <c r="CN197" s="40">
        <v>5.8376779779791832E-3</v>
      </c>
      <c r="CO197" s="40">
        <v>5.9460857883095741E-3</v>
      </c>
      <c r="CP197" s="40">
        <v>6.0283038765192032E-3</v>
      </c>
      <c r="CQ197" s="336" t="s">
        <v>851</v>
      </c>
      <c r="CR197" s="40">
        <v>11.169155120849609</v>
      </c>
      <c r="CS197" s="40">
        <v>11.505889892578125</v>
      </c>
      <c r="CT197" s="40">
        <v>11.693661689758301</v>
      </c>
      <c r="CU197" s="40">
        <v>12.05239200592041</v>
      </c>
      <c r="CV197" s="40">
        <v>12.473662376403809</v>
      </c>
      <c r="CW197" s="336" t="s">
        <v>1741</v>
      </c>
      <c r="CX197" s="336" t="s">
        <v>851</v>
      </c>
      <c r="CY197" s="40">
        <v>11.370262145996094</v>
      </c>
      <c r="CZ197" s="40">
        <v>11.633682250976563</v>
      </c>
      <c r="DA197" s="40">
        <v>11.888021469116211</v>
      </c>
      <c r="DB197" s="40">
        <v>12.302951812744141</v>
      </c>
      <c r="DC197" s="40">
        <v>12.734180450439453</v>
      </c>
      <c r="DD197" s="336" t="s">
        <v>1447</v>
      </c>
      <c r="DE197" s="336" t="s">
        <v>851</v>
      </c>
      <c r="DF197" s="40">
        <v>12.910874366760254</v>
      </c>
      <c r="DG197" s="336" t="s">
        <v>1803</v>
      </c>
      <c r="DH197" s="336" t="s">
        <v>851</v>
      </c>
      <c r="DI197" s="336" t="s">
        <v>851</v>
      </c>
      <c r="DJ197" s="336">
        <v>12.7</v>
      </c>
      <c r="DK197" s="336" t="s">
        <v>1738</v>
      </c>
      <c r="DL197" s="336" t="s">
        <v>851</v>
      </c>
      <c r="DM197" s="336" t="s">
        <v>851</v>
      </c>
      <c r="DN197" s="336" t="s">
        <v>436</v>
      </c>
      <c r="DO197" s="40">
        <v>4.0229405276477337E-3</v>
      </c>
      <c r="DP197" s="40">
        <v>1.2988136149942875E-2</v>
      </c>
      <c r="DQ197" s="40">
        <v>6.6702608019113541E-3</v>
      </c>
      <c r="DR197" s="40">
        <v>-3.3754112664610147E-3</v>
      </c>
      <c r="DS197" s="40">
        <v>1.7834264785051346E-2</v>
      </c>
      <c r="DT197" s="336" t="s">
        <v>851</v>
      </c>
      <c r="DU197" s="336" t="s">
        <v>827</v>
      </c>
      <c r="DV197" s="40">
        <v>1.3622299768030643E-2</v>
      </c>
      <c r="DW197" s="40">
        <v>6.2146717682480812E-3</v>
      </c>
      <c r="DX197" s="40">
        <v>1.4284785138443112E-3</v>
      </c>
      <c r="DY197" s="40">
        <v>1.5972650144249201E-3</v>
      </c>
      <c r="DZ197" s="40">
        <v>1.3285869732499123E-2</v>
      </c>
      <c r="EA197" s="336" t="s">
        <v>851</v>
      </c>
      <c r="EB197" s="336" t="s">
        <v>1447</v>
      </c>
      <c r="EC197" s="40">
        <v>8.4898676723241806E-3</v>
      </c>
      <c r="ED197" s="40">
        <v>7.8678186982870102E-3</v>
      </c>
      <c r="EE197" s="40">
        <v>-1.6343417810276151E-3</v>
      </c>
      <c r="EF197" s="40">
        <v>1.0304671712219715E-2</v>
      </c>
      <c r="EG197" s="40">
        <v>2.7348414063453674E-2</v>
      </c>
      <c r="EH197" s="336" t="s">
        <v>851</v>
      </c>
      <c r="EI197" s="336" t="s">
        <v>1803</v>
      </c>
      <c r="EJ197" s="40">
        <v>1.1012887582182884E-2</v>
      </c>
      <c r="EK197" s="40">
        <v>9.9502261728048325E-3</v>
      </c>
      <c r="EL197" s="40">
        <v>1.261131651699543E-2</v>
      </c>
      <c r="EM197" s="40">
        <v>2.0766697824001312E-2</v>
      </c>
      <c r="EN197" s="40">
        <v>1.135672815144062E-2</v>
      </c>
      <c r="EO197" s="336" t="s">
        <v>851</v>
      </c>
      <c r="EP197" s="336" t="s">
        <v>851</v>
      </c>
      <c r="EQ197" s="336" t="s">
        <v>851</v>
      </c>
      <c r="ER197" s="40">
        <v>0.75129999999999997</v>
      </c>
      <c r="ES197" s="336" t="s">
        <v>1739</v>
      </c>
      <c r="ET197" s="336" t="s">
        <v>851</v>
      </c>
      <c r="EU197" s="336" t="s">
        <v>851</v>
      </c>
      <c r="EV197" s="40">
        <v>0.7792</v>
      </c>
      <c r="EW197" s="336" t="s">
        <v>1739</v>
      </c>
      <c r="EX197" s="336" t="s">
        <v>851</v>
      </c>
      <c r="EY197" s="336" t="s">
        <v>851</v>
      </c>
      <c r="EZ197" s="40">
        <v>0.72170000000000001</v>
      </c>
      <c r="FA197" s="336" t="s">
        <v>1739</v>
      </c>
      <c r="FB197" s="336" t="s">
        <v>851</v>
      </c>
      <c r="FC197" s="40">
        <v>1.475338451564312E-2</v>
      </c>
      <c r="FD197" s="40">
        <v>2.271493524312973E-2</v>
      </c>
      <c r="FE197" s="40">
        <v>4.6456322073936462E-2</v>
      </c>
      <c r="FF197" s="40">
        <v>6.0291115194559097E-2</v>
      </c>
      <c r="FG197" s="40">
        <v>5.0989177078008652E-2</v>
      </c>
      <c r="FH197" s="336" t="s">
        <v>838</v>
      </c>
      <c r="FI197" s="336" t="s">
        <v>851</v>
      </c>
      <c r="FJ197" s="40">
        <v>7.6934481039643288E-3</v>
      </c>
      <c r="FK197" s="40">
        <v>1.3479146175086498E-2</v>
      </c>
      <c r="FL197" s="40">
        <v>3.444233164191246E-2</v>
      </c>
      <c r="FM197" s="40">
        <v>5.2714105695486069E-2</v>
      </c>
      <c r="FN197" s="40">
        <v>5.6285582482814789E-2</v>
      </c>
      <c r="FO197" s="336" t="s">
        <v>840</v>
      </c>
      <c r="FP197" s="336" t="s">
        <v>851</v>
      </c>
      <c r="FQ197" s="40"/>
      <c r="FR197" s="336" t="s">
        <v>1737</v>
      </c>
      <c r="FS197" s="336" t="s">
        <v>851</v>
      </c>
      <c r="FT197" s="336" t="s">
        <v>851</v>
      </c>
      <c r="FU197" s="40">
        <v>2.2902911528944969E-2</v>
      </c>
      <c r="FV197" s="40">
        <v>2.0557420328259468E-2</v>
      </c>
      <c r="FW197" s="40">
        <v>2.121993713080883E-2</v>
      </c>
      <c r="FX197" s="40">
        <v>3.3056896179914474E-2</v>
      </c>
      <c r="FY197" s="40">
        <v>3.9711739867925644E-2</v>
      </c>
      <c r="FZ197" s="336" t="s">
        <v>840</v>
      </c>
      <c r="GA197" s="336" t="s">
        <v>851</v>
      </c>
      <c r="GB197" s="336" t="s">
        <v>851</v>
      </c>
      <c r="GC197" s="336" t="s">
        <v>851</v>
      </c>
      <c r="GD197" s="336" t="s">
        <v>851</v>
      </c>
      <c r="GE197" s="336" t="s">
        <v>851</v>
      </c>
      <c r="GF197" s="336" t="s">
        <v>851</v>
      </c>
      <c r="GG197" s="336" t="s">
        <v>851</v>
      </c>
      <c r="GH197" s="336" t="s">
        <v>851</v>
      </c>
      <c r="GI197" s="336" t="s">
        <v>851</v>
      </c>
      <c r="GJ197" s="336" t="s">
        <v>851</v>
      </c>
      <c r="GK197" s="40">
        <v>1988925</v>
      </c>
      <c r="GL197" s="40">
        <v>1992060</v>
      </c>
      <c r="GM197" s="40">
        <v>1994530</v>
      </c>
      <c r="GN197" s="40">
        <v>1995733</v>
      </c>
      <c r="GO197" s="40">
        <v>1997012</v>
      </c>
      <c r="GP197" s="40">
        <v>2000474</v>
      </c>
      <c r="GQ197" s="40">
        <v>2006868</v>
      </c>
      <c r="GR197" s="40">
        <v>2018122</v>
      </c>
      <c r="GS197" s="40">
        <v>2021316</v>
      </c>
      <c r="GT197" s="40">
        <v>2039669</v>
      </c>
      <c r="GU197" s="40">
        <v>2048583</v>
      </c>
      <c r="GV197" s="40">
        <v>2052843</v>
      </c>
      <c r="GW197" s="40">
        <v>2057159</v>
      </c>
      <c r="GX197" s="40">
        <v>2059953</v>
      </c>
      <c r="GY197" s="40">
        <v>2061980</v>
      </c>
      <c r="GZ197" s="40">
        <v>2063531</v>
      </c>
      <c r="HA197" s="40">
        <v>2065042</v>
      </c>
      <c r="HB197" s="40">
        <v>2066388</v>
      </c>
      <c r="HC197" s="40">
        <v>2073894</v>
      </c>
      <c r="HD197" s="40">
        <v>2088385</v>
      </c>
      <c r="HE197" s="40">
        <v>2100126</v>
      </c>
      <c r="HF197" s="40">
        <v>2099000</v>
      </c>
      <c r="HG197" s="40">
        <v>2098000</v>
      </c>
      <c r="HH197" s="40">
        <v>2096000</v>
      </c>
      <c r="HI197" s="40">
        <v>2094000</v>
      </c>
      <c r="HJ197" s="40">
        <v>2091000</v>
      </c>
      <c r="HK197" s="40">
        <v>2088000</v>
      </c>
      <c r="HL197" s="40">
        <v>2084000</v>
      </c>
      <c r="HM197" s="40">
        <v>2080000</v>
      </c>
      <c r="HN197" s="40">
        <v>2076000</v>
      </c>
      <c r="HO197" s="40">
        <v>2072000</v>
      </c>
      <c r="HP197" s="40">
        <v>2067000</v>
      </c>
      <c r="HQ197" s="40">
        <v>2062000</v>
      </c>
      <c r="HR197" s="40">
        <v>2056000</v>
      </c>
      <c r="HS197" s="40">
        <v>2050000</v>
      </c>
      <c r="HT197" s="40">
        <v>2044000</v>
      </c>
      <c r="HU197" s="40">
        <v>2037000</v>
      </c>
      <c r="HV197" s="40">
        <v>2030000</v>
      </c>
      <c r="HW197" s="40">
        <v>2024000</v>
      </c>
      <c r="HX197" s="40">
        <v>2017000</v>
      </c>
      <c r="HY197" s="40">
        <v>2011000</v>
      </c>
      <c r="HZ197" s="40">
        <v>2004000</v>
      </c>
      <c r="IA197" s="40">
        <v>1998000</v>
      </c>
      <c r="IB197" s="40">
        <v>1991000</v>
      </c>
      <c r="IC197" s="40">
        <v>1984000</v>
      </c>
      <c r="ID197" s="40">
        <v>1978000</v>
      </c>
      <c r="IE197" s="40">
        <v>1971000</v>
      </c>
      <c r="IF197" s="40">
        <v>1964000</v>
      </c>
      <c r="IG197" s="40">
        <v>1957000</v>
      </c>
      <c r="IH197" s="40">
        <v>1950000</v>
      </c>
      <c r="II197" s="40">
        <v>1943000</v>
      </c>
      <c r="IJ197" s="336" t="s">
        <v>851</v>
      </c>
      <c r="IK197" s="336" t="s">
        <v>851</v>
      </c>
      <c r="IL197" s="336" t="s">
        <v>851</v>
      </c>
      <c r="IM197" s="40">
        <v>7.3197204619646072E-4</v>
      </c>
      <c r="IN197" s="40">
        <v>6.5159040968865156E-4</v>
      </c>
      <c r="IO197" s="40">
        <v>3.6258439067751169E-3</v>
      </c>
      <c r="IP197" s="40">
        <v>6.963040679693222E-3</v>
      </c>
      <c r="IQ197" s="40">
        <v>5.6063029915094376E-3</v>
      </c>
      <c r="IR197" s="40">
        <v>-5.363021045923233E-4</v>
      </c>
      <c r="IS197" s="40">
        <v>-4.7653086949139833E-4</v>
      </c>
      <c r="IT197" s="40">
        <v>-9.5374352531507611E-4</v>
      </c>
      <c r="IU197" s="40">
        <v>-9.5465400954708457E-4</v>
      </c>
      <c r="IV197" s="40">
        <v>-1.4336920576170087E-3</v>
      </c>
      <c r="IW197" s="40">
        <v>-1.4357503969222307E-3</v>
      </c>
      <c r="IX197" s="40">
        <v>-1.9175461493432522E-3</v>
      </c>
      <c r="IY197" s="40">
        <v>-1.9212302286177874E-3</v>
      </c>
      <c r="IZ197" s="40">
        <v>-1.9249283941462636E-3</v>
      </c>
      <c r="JA197" s="40">
        <v>-1.9286408787593246E-3</v>
      </c>
      <c r="JB197" s="40">
        <v>-2.4160437751561403E-3</v>
      </c>
      <c r="JC197" s="40">
        <v>-2.4218950420618057E-3</v>
      </c>
      <c r="JD197" s="40">
        <v>-2.9140380211174488E-3</v>
      </c>
      <c r="JE197" s="40">
        <v>-2.9225545004010201E-3</v>
      </c>
      <c r="JF197" s="40">
        <v>-2.9311208054423332E-3</v>
      </c>
      <c r="JG197" s="40">
        <v>-3.4305350854992867E-3</v>
      </c>
      <c r="JH197" s="40">
        <v>-3.4423442557454109E-3</v>
      </c>
      <c r="JI197" s="40">
        <v>-2.960041631013155E-3</v>
      </c>
      <c r="JJ197" s="40">
        <v>-3.4644925035536289E-3</v>
      </c>
      <c r="JK197" s="40">
        <v>-2.9791481792926788E-3</v>
      </c>
      <c r="JL197" s="40">
        <v>-3.4869275987148285E-3</v>
      </c>
      <c r="JM197" s="40">
        <v>-2.9985029250383377E-3</v>
      </c>
      <c r="JN197" s="40">
        <v>-3.5096551291644573E-3</v>
      </c>
      <c r="JO197" s="40">
        <v>-3.5220161080360413E-3</v>
      </c>
      <c r="JP197" s="40">
        <v>-3.0287755653262138E-3</v>
      </c>
      <c r="JQ197" s="40">
        <v>-3.5452051088213921E-3</v>
      </c>
      <c r="JR197" s="40">
        <v>-3.5578182432800531E-3</v>
      </c>
      <c r="JS197" s="40">
        <v>-3.5705214831978083E-3</v>
      </c>
      <c r="JT197" s="40">
        <v>-3.5833157598972321E-3</v>
      </c>
      <c r="JU197" s="40">
        <v>-3.5962022375315428E-3</v>
      </c>
      <c r="JV197" s="336" t="s">
        <v>1740</v>
      </c>
      <c r="JW197" s="336" t="s">
        <v>851</v>
      </c>
      <c r="JX197" s="336" t="s">
        <v>851</v>
      </c>
      <c r="JY197" s="336" t="s">
        <v>851</v>
      </c>
      <c r="JZ197" s="336" t="s">
        <v>851</v>
      </c>
      <c r="KA197" s="336" t="s">
        <v>1740</v>
      </c>
      <c r="KB197" s="40">
        <v>0.49693486719528202</v>
      </c>
      <c r="KC197" s="40">
        <v>0.49711576242464001</v>
      </c>
      <c r="KD197" s="40">
        <v>0.49732444934610198</v>
      </c>
      <c r="KE197" s="40">
        <v>0.497547929672987</v>
      </c>
      <c r="KF197" s="40">
        <v>0.49776634302774803</v>
      </c>
      <c r="KG197" s="40">
        <v>0.49796241531709595</v>
      </c>
      <c r="KH197" s="40">
        <v>0.49813707742686297</v>
      </c>
      <c r="KI197" s="40">
        <v>0.498306329405096</v>
      </c>
      <c r="KJ197" s="40">
        <v>0.49846644081376396</v>
      </c>
      <c r="KK197" s="40">
        <v>0.49861604767889195</v>
      </c>
      <c r="KL197" s="40">
        <v>0.49875812021512095</v>
      </c>
      <c r="KM197" s="40">
        <v>0.49888840107011001</v>
      </c>
      <c r="KN197" s="40">
        <v>0.49900962609575999</v>
      </c>
      <c r="KO197" s="40">
        <v>0.49911868874063103</v>
      </c>
      <c r="KP197" s="40">
        <v>0.49921319082428101</v>
      </c>
      <c r="KQ197" s="40">
        <v>0.49928776418258702</v>
      </c>
      <c r="KR197" s="40">
        <v>0.49934890058745196</v>
      </c>
      <c r="KS197" s="40">
        <v>0.49939093424922804</v>
      </c>
      <c r="KT197" s="40">
        <v>0.49941816604566802</v>
      </c>
      <c r="KU197" s="40">
        <v>0.49942903860111298</v>
      </c>
      <c r="KV197" s="40">
        <v>0.49942417765140201</v>
      </c>
      <c r="KW197" s="40">
        <v>0.49940889804489996</v>
      </c>
      <c r="KX197" s="40">
        <v>0.499378910244618</v>
      </c>
      <c r="KY197" s="40">
        <v>0.499337073225394</v>
      </c>
      <c r="KZ197" s="40">
        <v>0.49929147764450399</v>
      </c>
      <c r="LA197" s="40">
        <v>0.49924657944074396</v>
      </c>
      <c r="LB197" s="40">
        <v>0.49919761560061304</v>
      </c>
      <c r="LC197" s="40">
        <v>0.49914805145297697</v>
      </c>
      <c r="LD197" s="40">
        <v>0.49910265460277597</v>
      </c>
      <c r="LE197" s="40">
        <v>0.49905916746415302</v>
      </c>
      <c r="LF197" s="40">
        <v>0.49902721272391604</v>
      </c>
      <c r="LG197" s="40">
        <v>0.499003581213466</v>
      </c>
      <c r="LH197" s="40">
        <v>0.49899143175898802</v>
      </c>
      <c r="LI197" s="40">
        <v>0.498982935317757</v>
      </c>
      <c r="LJ197" s="40">
        <v>0.49898225795433604</v>
      </c>
      <c r="LK197" s="40">
        <v>0.49898071662272303</v>
      </c>
      <c r="LL197" s="336" t="s">
        <v>851</v>
      </c>
      <c r="LM197" s="336" t="s">
        <v>851</v>
      </c>
      <c r="LN197" s="336" t="s">
        <v>1740</v>
      </c>
      <c r="LO197" s="40">
        <v>0.67316752672195435</v>
      </c>
      <c r="LP197" s="40">
        <v>0.66740238666534424</v>
      </c>
      <c r="LQ197" s="40">
        <v>0.66074520349502563</v>
      </c>
      <c r="LR197" s="40">
        <v>0.65371328592300415</v>
      </c>
      <c r="LS197" s="40">
        <v>0.64708089828491211</v>
      </c>
      <c r="LT197" s="40">
        <v>0.64125818014144897</v>
      </c>
      <c r="LU197" s="40">
        <v>0.63649356365203857</v>
      </c>
      <c r="LV197" s="40">
        <v>0.63203048706054688</v>
      </c>
      <c r="LW197" s="40">
        <v>0.62833970785140991</v>
      </c>
      <c r="LX197" s="40">
        <v>0.62464183568954468</v>
      </c>
      <c r="LY197" s="40">
        <v>0.6217120885848999</v>
      </c>
      <c r="LZ197" s="40">
        <v>0.6187739372253418</v>
      </c>
      <c r="MA197" s="40">
        <v>0.61612284183502197</v>
      </c>
      <c r="MB197" s="40">
        <v>0.61346155405044556</v>
      </c>
      <c r="MC197" s="40">
        <v>0.61127167940139771</v>
      </c>
      <c r="MD197" s="40">
        <v>0.60859072208404541</v>
      </c>
      <c r="ME197" s="40">
        <v>0.6057087779045105</v>
      </c>
      <c r="MF197" s="40">
        <v>0.60281282663345337</v>
      </c>
      <c r="MG197" s="40">
        <v>0.60019457340240479</v>
      </c>
      <c r="MH197" s="40">
        <v>0.59707319736480713</v>
      </c>
      <c r="MI197" s="40">
        <v>0.59393346309661865</v>
      </c>
      <c r="MJ197" s="40">
        <v>0.59155619144439697</v>
      </c>
      <c r="MK197" s="40">
        <v>0.58916258811950684</v>
      </c>
      <c r="ML197" s="40">
        <v>0.58646243810653687</v>
      </c>
      <c r="MM197" s="40">
        <v>0.58353990316390991</v>
      </c>
      <c r="MN197" s="40">
        <v>0.57931375503540039</v>
      </c>
      <c r="MO197" s="40">
        <v>0.5758482813835144</v>
      </c>
      <c r="MP197" s="40">
        <v>0.5710710883140564</v>
      </c>
      <c r="MQ197" s="40">
        <v>0.56654947996139526</v>
      </c>
      <c r="MR197" s="40">
        <v>0.5619959831237793</v>
      </c>
      <c r="MS197" s="40">
        <v>0.5571284294128418</v>
      </c>
      <c r="MT197" s="40">
        <v>0.55301874876022339</v>
      </c>
      <c r="MU197" s="40">
        <v>0.54887986183166504</v>
      </c>
      <c r="MV197" s="40">
        <v>0.54573327302932739</v>
      </c>
      <c r="MW197" s="40">
        <v>0.54205125570297241</v>
      </c>
      <c r="MX197" s="40">
        <v>0.53885746002197266</v>
      </c>
      <c r="MY197" s="336" t="s">
        <v>851</v>
      </c>
      <c r="MZ197" s="336" t="s">
        <v>1740</v>
      </c>
      <c r="NA197" s="40">
        <v>0.6020844578742981</v>
      </c>
      <c r="NB197" s="40">
        <v>0.59525376558303833</v>
      </c>
      <c r="NC197" s="40">
        <v>0.58866101503372192</v>
      </c>
      <c r="ND197" s="40">
        <v>0.58240681886672974</v>
      </c>
      <c r="NE197" s="40">
        <v>0.57659196853637695</v>
      </c>
      <c r="NF197" s="40">
        <v>0.57122522592544556</v>
      </c>
      <c r="NG197" s="40">
        <v>0.56693661212921143</v>
      </c>
      <c r="NH197" s="40">
        <v>0.56244039535522461</v>
      </c>
      <c r="NI197" s="40">
        <v>0.55868321657180786</v>
      </c>
      <c r="NJ197" s="40">
        <v>0.55444127321243286</v>
      </c>
      <c r="NK197" s="40">
        <v>0.55141079425811768</v>
      </c>
      <c r="NL197" s="40">
        <v>0.54837167263031006</v>
      </c>
      <c r="NM197" s="40">
        <v>0.54558539390563965</v>
      </c>
      <c r="NN197" s="40">
        <v>0.54278844594955444</v>
      </c>
      <c r="NO197" s="40">
        <v>0.54094409942626953</v>
      </c>
      <c r="NP197" s="40">
        <v>0.53812742233276367</v>
      </c>
      <c r="NQ197" s="40">
        <v>0.53604257106781006</v>
      </c>
      <c r="NR197" s="40">
        <v>0.5339476466178894</v>
      </c>
      <c r="NS197" s="40">
        <v>0.53161478042602539</v>
      </c>
      <c r="NT197" s="40">
        <v>0.52878046035766602</v>
      </c>
      <c r="NU197" s="40">
        <v>0.52544033527374268</v>
      </c>
      <c r="NV197" s="40">
        <v>0.52233678102493286</v>
      </c>
      <c r="NW197" s="40">
        <v>0.51822662353515625</v>
      </c>
      <c r="NX197" s="40">
        <v>0.51383399963378906</v>
      </c>
      <c r="NY197" s="40">
        <v>0.50917202234268188</v>
      </c>
      <c r="NZ197" s="40">
        <v>0.50422674417495728</v>
      </c>
      <c r="OA197" s="40">
        <v>0.50049901008605957</v>
      </c>
      <c r="OB197" s="40">
        <v>0.49649649858474731</v>
      </c>
      <c r="OC197" s="40">
        <v>0.49221497774124146</v>
      </c>
      <c r="OD197" s="40">
        <v>0.48840725421905518</v>
      </c>
      <c r="OE197" s="40">
        <v>0.48432761430740356</v>
      </c>
      <c r="OF197" s="40">
        <v>0.48148149251937866</v>
      </c>
      <c r="OG197" s="40">
        <v>0.47861507534980774</v>
      </c>
      <c r="OH197" s="40">
        <v>0.47623914480209351</v>
      </c>
      <c r="OI197" s="40">
        <v>0.47384616732597351</v>
      </c>
      <c r="OJ197" s="40">
        <v>0.47246524691581726</v>
      </c>
      <c r="OK197" s="336" t="s">
        <v>851</v>
      </c>
      <c r="OL197" s="336" t="s">
        <v>851</v>
      </c>
      <c r="OM197" s="336" t="s">
        <v>1740</v>
      </c>
      <c r="ON197" s="40">
        <v>0.62752580642700195</v>
      </c>
      <c r="OO197" s="40">
        <v>0.62242847681045532</v>
      </c>
      <c r="OP197" s="40">
        <v>0.61639392375946045</v>
      </c>
      <c r="OQ197" s="40">
        <v>0.60981947183609009</v>
      </c>
      <c r="OR197" s="40">
        <v>0.60327619314193726</v>
      </c>
      <c r="OS197" s="40">
        <v>0.59706705808639526</v>
      </c>
      <c r="OT197" s="40">
        <v>0.59123390913009644</v>
      </c>
      <c r="OU197" s="40">
        <v>0.58579599857330322</v>
      </c>
      <c r="OV197" s="40">
        <v>0.58015269041061401</v>
      </c>
      <c r="OW197" s="40">
        <v>0.57497614622116089</v>
      </c>
      <c r="OX197" s="40">
        <v>0.57054042816162109</v>
      </c>
      <c r="OY197" s="40">
        <v>0.56657087802886963</v>
      </c>
      <c r="OZ197" s="40">
        <v>0.5633397102355957</v>
      </c>
      <c r="PA197" s="40">
        <v>0.5600961446762085</v>
      </c>
      <c r="PB197" s="40">
        <v>0.5578034520149231</v>
      </c>
      <c r="PC197" s="40">
        <v>0.5550193190574646</v>
      </c>
      <c r="PD197" s="40">
        <v>0.55200773477554321</v>
      </c>
      <c r="PE197" s="40">
        <v>0.54995149374008179</v>
      </c>
      <c r="PF197" s="40">
        <v>0.54815173149108887</v>
      </c>
      <c r="PG197" s="40">
        <v>0.54585367441177368</v>
      </c>
      <c r="PH197" s="40">
        <v>0.54354208707809448</v>
      </c>
      <c r="PI197" s="40">
        <v>0.54197347164154053</v>
      </c>
      <c r="PJ197" s="40">
        <v>0.5399014949798584</v>
      </c>
      <c r="PK197" s="40">
        <v>0.53804349899291992</v>
      </c>
      <c r="PL197" s="40">
        <v>0.53544867038726807</v>
      </c>
      <c r="PM197" s="40">
        <v>0.53207361698150635</v>
      </c>
      <c r="PN197" s="40">
        <v>0.52894210815429688</v>
      </c>
      <c r="PO197" s="40">
        <v>0.52502501010894775</v>
      </c>
      <c r="PP197" s="40">
        <v>0.52134603261947632</v>
      </c>
      <c r="PQ197" s="40">
        <v>0.51663309335708618</v>
      </c>
      <c r="PR197" s="40">
        <v>0.51263904571533203</v>
      </c>
      <c r="PS197" s="40">
        <v>0.50837141275405884</v>
      </c>
      <c r="PT197" s="40">
        <v>0.50458246469497681</v>
      </c>
      <c r="PU197" s="40">
        <v>0.5017884373664856</v>
      </c>
      <c r="PV197" s="40">
        <v>0.49794870615005493</v>
      </c>
      <c r="PW197" s="40">
        <v>0.4945959746837616</v>
      </c>
      <c r="PX197" s="336" t="s">
        <v>851</v>
      </c>
      <c r="PY197" s="336" t="s">
        <v>851</v>
      </c>
      <c r="PZ197" s="40">
        <v>0.67610000000000003</v>
      </c>
      <c r="QA197" s="40">
        <v>0.68500000000000005</v>
      </c>
      <c r="QB197" s="40">
        <v>0.67090000000000005</v>
      </c>
      <c r="QC197" s="40">
        <v>0.70180000000000009</v>
      </c>
      <c r="QD197" s="40">
        <v>0.70510000000000006</v>
      </c>
      <c r="QE197" s="40">
        <v>0.70829999999999993</v>
      </c>
      <c r="QF197" s="40">
        <v>0.71409999999999996</v>
      </c>
      <c r="QG197" s="40">
        <v>0.71849999999999992</v>
      </c>
      <c r="QH197" s="40">
        <v>0.71700000000000008</v>
      </c>
      <c r="QI197" s="40">
        <v>0.71760000000000002</v>
      </c>
      <c r="QJ197" s="40">
        <v>0.7077</v>
      </c>
      <c r="QK197" s="40">
        <v>0.70889999999999997</v>
      </c>
      <c r="QL197" s="40">
        <v>0.70790000000000008</v>
      </c>
      <c r="QM197" s="40">
        <v>0.70989999999999998</v>
      </c>
      <c r="QN197" s="40">
        <v>0.71650000000000003</v>
      </c>
      <c r="QO197" s="40">
        <v>0.71550000000000002</v>
      </c>
      <c r="QP197" s="40">
        <v>0.74239999999999995</v>
      </c>
      <c r="QQ197" s="40">
        <v>0.75139999999999996</v>
      </c>
      <c r="QR197" s="40">
        <v>0.75129999999999997</v>
      </c>
      <c r="QS197" s="336" t="s">
        <v>851</v>
      </c>
      <c r="QT197" s="336" t="s">
        <v>851</v>
      </c>
      <c r="QU197" s="336" t="s">
        <v>851</v>
      </c>
      <c r="QV197" s="336" t="s">
        <v>851</v>
      </c>
      <c r="QW197" s="40">
        <v>-1.3309376663528383E-4</v>
      </c>
      <c r="QX197" s="336" t="s">
        <v>851</v>
      </c>
      <c r="QY197" s="336" t="s">
        <v>851</v>
      </c>
      <c r="QZ197" s="336" t="s">
        <v>851</v>
      </c>
      <c r="RA197" s="336" t="s">
        <v>851</v>
      </c>
      <c r="RB197" s="336" t="s">
        <v>851</v>
      </c>
      <c r="RC197" s="336" t="s">
        <v>851</v>
      </c>
      <c r="RD197" s="336" t="s">
        <v>851</v>
      </c>
      <c r="RE197" s="336" t="s">
        <v>851</v>
      </c>
      <c r="RF197" s="40">
        <v>0.24600000000000002</v>
      </c>
      <c r="RG197" s="40">
        <v>2018</v>
      </c>
      <c r="RH197" s="336" t="s">
        <v>840</v>
      </c>
      <c r="RI197" s="336" t="s">
        <v>851</v>
      </c>
      <c r="RJ197" s="40">
        <v>0</v>
      </c>
      <c r="RK197" s="40">
        <v>2018</v>
      </c>
      <c r="RL197" s="336" t="s">
        <v>840</v>
      </c>
      <c r="RM197" s="336" t="s">
        <v>851</v>
      </c>
      <c r="RN197" s="40">
        <v>0</v>
      </c>
      <c r="RO197" s="40">
        <v>2018</v>
      </c>
      <c r="RP197" s="336" t="s">
        <v>840</v>
      </c>
      <c r="RQ197" s="336" t="s">
        <v>851</v>
      </c>
      <c r="RR197" s="40">
        <v>1E-3</v>
      </c>
      <c r="RS197" s="40">
        <v>2018</v>
      </c>
      <c r="RT197" s="336" t="s">
        <v>840</v>
      </c>
      <c r="RU197" s="336" t="s">
        <v>851</v>
      </c>
      <c r="RV197" s="40">
        <v>0.12</v>
      </c>
      <c r="RW197" s="40">
        <v>2018</v>
      </c>
      <c r="RX197" s="336" t="s">
        <v>840</v>
      </c>
      <c r="RY197" s="336" t="s">
        <v>851</v>
      </c>
      <c r="RZ197" s="336" t="s">
        <v>838</v>
      </c>
      <c r="SA197" s="40">
        <v>0.19958628714084625</v>
      </c>
      <c r="SB197" s="40">
        <v>0.1896054595708847</v>
      </c>
      <c r="SC197" s="40">
        <v>0.16810223460197449</v>
      </c>
      <c r="SD197" s="40">
        <v>0.16615235805511475</v>
      </c>
      <c r="SE197" s="40">
        <v>0.17570036649703979</v>
      </c>
      <c r="SF197" s="336" t="s">
        <v>851</v>
      </c>
      <c r="SG197" s="336" t="s">
        <v>851</v>
      </c>
      <c r="SH197" s="40">
        <v>0.22899207472801208</v>
      </c>
      <c r="SI197" s="40">
        <v>0.21906553208827972</v>
      </c>
      <c r="SJ197" s="40">
        <v>0.19203498959541321</v>
      </c>
      <c r="SK197" s="40">
        <v>0.18647216260433197</v>
      </c>
      <c r="SL197" s="40">
        <v>0.19619955122470856</v>
      </c>
      <c r="SM197" s="336" t="s">
        <v>840</v>
      </c>
      <c r="SN197" s="336" t="s">
        <v>851</v>
      </c>
      <c r="SO197" s="336" t="s">
        <v>851</v>
      </c>
      <c r="SP197" s="40">
        <v>1.9208861514925957E-2</v>
      </c>
      <c r="SQ197" s="40">
        <v>1.3929334469139576E-2</v>
      </c>
      <c r="SR197" s="40">
        <v>1.1623727157711983E-2</v>
      </c>
      <c r="SS197" s="40">
        <v>1.9118107855319977E-2</v>
      </c>
      <c r="ST197" s="40">
        <v>-5.6908257305622101E-2</v>
      </c>
      <c r="SU197" s="336" t="s">
        <v>838</v>
      </c>
      <c r="SV197" s="336" t="s">
        <v>851</v>
      </c>
      <c r="SW197" s="336" t="s">
        <v>851</v>
      </c>
      <c r="SX197" s="40">
        <v>2.3918198421597481E-2</v>
      </c>
      <c r="SY197" s="40">
        <v>2.0289493724703789E-2</v>
      </c>
      <c r="SZ197" s="40">
        <v>1.8770821392536163E-2</v>
      </c>
      <c r="TA197" s="40">
        <v>3.511471301317215E-2</v>
      </c>
      <c r="TB197" s="40">
        <v>3.1988192349672318E-2</v>
      </c>
      <c r="TC197" s="336" t="s">
        <v>840</v>
      </c>
      <c r="TD197" s="336" t="s">
        <v>851</v>
      </c>
      <c r="TE197" s="336" t="s">
        <v>851</v>
      </c>
      <c r="TF197" s="336" t="s">
        <v>851</v>
      </c>
      <c r="TG197" s="40">
        <v>1.6965337097644806E-2</v>
      </c>
      <c r="TH197" s="40">
        <v>1.1180992238223553E-2</v>
      </c>
      <c r="TI197" s="40">
        <v>9.8964367061853409E-3</v>
      </c>
      <c r="TJ197" s="40">
        <v>1.8372200429439545E-2</v>
      </c>
      <c r="TK197" s="40">
        <v>-5.7044889777898788E-2</v>
      </c>
      <c r="TL197" s="336" t="s">
        <v>838</v>
      </c>
      <c r="TM197" s="336" t="s">
        <v>851</v>
      </c>
      <c r="TN197" s="336" t="s">
        <v>851</v>
      </c>
      <c r="TO197" s="336" t="s">
        <v>851</v>
      </c>
      <c r="TP197" s="40">
        <v>2.1330323070287704E-2</v>
      </c>
      <c r="TQ197" s="40">
        <v>1.7306895926594734E-2</v>
      </c>
      <c r="TR197" s="40">
        <v>1.6410470008850098E-2</v>
      </c>
      <c r="TS197" s="40">
        <v>3.2569840550422668E-2</v>
      </c>
      <c r="TT197" s="40">
        <v>2.5025151669979095E-2</v>
      </c>
      <c r="TU197" s="336" t="s">
        <v>840</v>
      </c>
      <c r="TV197" s="336" t="s">
        <v>851</v>
      </c>
      <c r="TW197" s="40">
        <v>25930</v>
      </c>
      <c r="TX197" s="336" t="s">
        <v>840</v>
      </c>
      <c r="TY197" s="336" t="s">
        <v>851</v>
      </c>
      <c r="TZ197" s="40">
        <v>27549.365234375</v>
      </c>
      <c r="UA197" s="336" t="s">
        <v>838</v>
      </c>
      <c r="UB197" s="336" t="s">
        <v>851</v>
      </c>
      <c r="UC197" s="40">
        <v>24061.6038792705</v>
      </c>
      <c r="UD197" s="336" t="s">
        <v>840</v>
      </c>
      <c r="UE197" s="336" t="s">
        <v>851</v>
      </c>
      <c r="UF197" s="336" t="s">
        <v>851</v>
      </c>
      <c r="UG197" s="40">
        <v>0.21433967351913452</v>
      </c>
      <c r="UH197" s="40">
        <v>0.21232038736343384</v>
      </c>
      <c r="UI197" s="40">
        <v>0.21455855667591095</v>
      </c>
      <c r="UJ197" s="40">
        <v>0.22644346952438354</v>
      </c>
      <c r="UK197" s="40">
        <v>0.22668954730033875</v>
      </c>
      <c r="UL197" s="336" t="s">
        <v>838</v>
      </c>
      <c r="UM197" s="336" t="s">
        <v>851</v>
      </c>
      <c r="UN197" s="336" t="s">
        <v>851</v>
      </c>
      <c r="UO197" s="336" t="s">
        <v>851</v>
      </c>
      <c r="UP197" s="40">
        <v>0.23668552935123444</v>
      </c>
      <c r="UQ197" s="40">
        <v>0.2325446754693985</v>
      </c>
      <c r="UR197" s="40">
        <v>0.22647731006145477</v>
      </c>
      <c r="US197" s="40">
        <v>0.23918627202510834</v>
      </c>
      <c r="UT197" s="40">
        <v>0.25248512625694275</v>
      </c>
      <c r="UU197" s="336" t="s">
        <v>840</v>
      </c>
    </row>
    <row r="198" spans="1:567">
      <c r="A198" s="336" t="s">
        <v>426</v>
      </c>
      <c r="B198" s="336" t="s">
        <v>140</v>
      </c>
      <c r="C198" s="336" t="s">
        <v>382</v>
      </c>
      <c r="D198" s="40">
        <v>3.9565995335578918E-2</v>
      </c>
      <c r="E198" s="336" t="s">
        <v>470</v>
      </c>
      <c r="F198" s="40">
        <v>4.7334007918834686E-2</v>
      </c>
      <c r="G198" s="336" t="s">
        <v>470</v>
      </c>
      <c r="H198" s="40">
        <v>4.593166708946228E-2</v>
      </c>
      <c r="I198" s="336" t="s">
        <v>470</v>
      </c>
      <c r="J198" s="40">
        <v>4.5984413474798203E-2</v>
      </c>
      <c r="K198" s="336" t="s">
        <v>470</v>
      </c>
      <c r="L198" s="336" t="s">
        <v>470</v>
      </c>
      <c r="M198" s="40">
        <v>0.51838648319244385</v>
      </c>
      <c r="N198" s="40"/>
      <c r="O198" s="336" t="s">
        <v>1736</v>
      </c>
      <c r="P198" s="40"/>
      <c r="Q198" s="336" t="s">
        <v>1736</v>
      </c>
      <c r="R198" s="40"/>
      <c r="S198" s="336" t="s">
        <v>1736</v>
      </c>
      <c r="T198" s="40"/>
      <c r="U198" s="336" t="s">
        <v>1736</v>
      </c>
      <c r="V198" s="336" t="s">
        <v>851</v>
      </c>
      <c r="W198" s="336" t="s">
        <v>470</v>
      </c>
      <c r="X198" s="40">
        <v>0.50167715549468994</v>
      </c>
      <c r="Y198" s="40"/>
      <c r="Z198" s="336" t="s">
        <v>1736</v>
      </c>
      <c r="AA198" s="40"/>
      <c r="AB198" s="336" t="s">
        <v>1736</v>
      </c>
      <c r="AC198" s="40"/>
      <c r="AD198" s="336" t="s">
        <v>1736</v>
      </c>
      <c r="AE198" s="40"/>
      <c r="AF198" s="336" t="s">
        <v>1736</v>
      </c>
      <c r="AG198" s="336" t="s">
        <v>851</v>
      </c>
      <c r="AH198" s="336" t="s">
        <v>470</v>
      </c>
      <c r="AI198" s="40">
        <v>0.51752066612243652</v>
      </c>
      <c r="AJ198" s="40"/>
      <c r="AK198" s="336" t="s">
        <v>1736</v>
      </c>
      <c r="AL198" s="40"/>
      <c r="AM198" s="336" t="s">
        <v>1736</v>
      </c>
      <c r="AN198" s="40"/>
      <c r="AO198" s="336" t="s">
        <v>1736</v>
      </c>
      <c r="AP198" s="40"/>
      <c r="AQ198" s="336" t="s">
        <v>1736</v>
      </c>
      <c r="AR198" s="336" t="s">
        <v>851</v>
      </c>
      <c r="AS198" s="336" t="s">
        <v>470</v>
      </c>
      <c r="AT198" s="40">
        <v>0.50167655944824219</v>
      </c>
      <c r="AU198" s="40"/>
      <c r="AV198" s="336" t="s">
        <v>1736</v>
      </c>
      <c r="AW198" s="40"/>
      <c r="AX198" s="336" t="s">
        <v>1736</v>
      </c>
      <c r="AY198" s="40"/>
      <c r="AZ198" s="336" t="s">
        <v>1736</v>
      </c>
      <c r="BA198" s="40"/>
      <c r="BB198" s="336" t="s">
        <v>1736</v>
      </c>
      <c r="BC198" s="336" t="s">
        <v>851</v>
      </c>
      <c r="BD198" s="336" t="s">
        <v>470</v>
      </c>
      <c r="BE198" s="40">
        <v>2.4951505661010742</v>
      </c>
      <c r="BF198" s="336" t="s">
        <v>470</v>
      </c>
      <c r="BG198" s="40">
        <v>3.0424213409423828</v>
      </c>
      <c r="BH198" s="336" t="s">
        <v>470</v>
      </c>
      <c r="BI198" s="40">
        <v>3.3581767082214355</v>
      </c>
      <c r="BJ198" s="336" t="s">
        <v>470</v>
      </c>
      <c r="BK198" s="40">
        <v>3.1898849010467529</v>
      </c>
      <c r="BL198" s="336" t="s">
        <v>851</v>
      </c>
      <c r="BM198" s="40">
        <v>3.0045096874237061</v>
      </c>
      <c r="BN198" s="336" t="s">
        <v>470</v>
      </c>
      <c r="BO198" s="336" t="s">
        <v>851</v>
      </c>
      <c r="BP198" s="336" t="s">
        <v>470</v>
      </c>
      <c r="BQ198" s="40">
        <v>9.827224537730217E-3</v>
      </c>
      <c r="BR198" s="40">
        <v>9.4302324578166008E-3</v>
      </c>
      <c r="BS198" s="40">
        <v>9.5276664942502975E-3</v>
      </c>
      <c r="BT198" s="40">
        <v>9.6608968451619148E-3</v>
      </c>
      <c r="BU198" s="40">
        <v>9.6608875319361687E-3</v>
      </c>
      <c r="BV198" s="336" t="s">
        <v>851</v>
      </c>
      <c r="BW198" s="336" t="s">
        <v>470</v>
      </c>
      <c r="BX198" s="40">
        <v>1.0419801808893681E-2</v>
      </c>
      <c r="BY198" s="40">
        <v>1.0656860657036304E-2</v>
      </c>
      <c r="BZ198" s="40">
        <v>1.0948614217340946E-2</v>
      </c>
      <c r="CA198" s="40">
        <v>1.1234244331717491E-2</v>
      </c>
      <c r="CB198" s="40">
        <v>1.1394614353775978E-2</v>
      </c>
      <c r="CC198" s="336" t="s">
        <v>851</v>
      </c>
      <c r="CD198" s="336" t="s">
        <v>470</v>
      </c>
      <c r="CE198" s="40">
        <v>1.062366645783186E-2</v>
      </c>
      <c r="CF198" s="40">
        <v>1.0703550651669502E-2</v>
      </c>
      <c r="CG198" s="40">
        <v>1.0892973281443119E-2</v>
      </c>
      <c r="CH198" s="40">
        <v>1.1394552886486053E-2</v>
      </c>
      <c r="CI198" s="40">
        <v>1.1193050071597099E-2</v>
      </c>
      <c r="CJ198" s="336" t="s">
        <v>851</v>
      </c>
      <c r="CK198" s="336" t="s">
        <v>470</v>
      </c>
      <c r="CL198" s="40">
        <v>1.0783977806568146E-2</v>
      </c>
      <c r="CM198" s="40">
        <v>1.0973623022437096E-2</v>
      </c>
      <c r="CN198" s="40">
        <v>1.1064695194363594E-2</v>
      </c>
      <c r="CO198" s="40">
        <v>1.1394557543098927E-2</v>
      </c>
      <c r="CP198" s="40">
        <v>1.1193034239113331E-2</v>
      </c>
      <c r="CQ198" s="336" t="s">
        <v>851</v>
      </c>
      <c r="CR198" s="40"/>
      <c r="CS198" s="40"/>
      <c r="CT198" s="40"/>
      <c r="CU198" s="40"/>
      <c r="CV198" s="40"/>
      <c r="CW198" s="336" t="s">
        <v>1737</v>
      </c>
      <c r="CX198" s="336" t="s">
        <v>851</v>
      </c>
      <c r="CY198" s="40"/>
      <c r="CZ198" s="40"/>
      <c r="DA198" s="40"/>
      <c r="DB198" s="40"/>
      <c r="DC198" s="40"/>
      <c r="DD198" s="336" t="s">
        <v>1737</v>
      </c>
      <c r="DE198" s="336" t="s">
        <v>851</v>
      </c>
      <c r="DF198" s="40"/>
      <c r="DG198" s="336" t="s">
        <v>1737</v>
      </c>
      <c r="DH198" s="336" t="s">
        <v>851</v>
      </c>
      <c r="DI198" s="336" t="s">
        <v>851</v>
      </c>
      <c r="DJ198" s="336">
        <v>5.7</v>
      </c>
      <c r="DK198" s="336" t="s">
        <v>1738</v>
      </c>
      <c r="DL198" s="336" t="s">
        <v>851</v>
      </c>
      <c r="DM198" s="336" t="s">
        <v>851</v>
      </c>
      <c r="DN198" s="336" t="s">
        <v>470</v>
      </c>
      <c r="DO198" s="40">
        <v>2.4838317767716944E-4</v>
      </c>
      <c r="DP198" s="40">
        <v>6.6777346655726433E-3</v>
      </c>
      <c r="DQ198" s="40">
        <v>6.404221523553133E-3</v>
      </c>
      <c r="DR198" s="40">
        <v>4.8264935612678528E-3</v>
      </c>
      <c r="DS198" s="40">
        <v>7.9046227037906647E-3</v>
      </c>
      <c r="DT198" s="336" t="s">
        <v>851</v>
      </c>
      <c r="DU198" s="336" t="s">
        <v>470</v>
      </c>
      <c r="DV198" s="40">
        <v>7.7449996024370193E-3</v>
      </c>
      <c r="DW198" s="40">
        <v>7.1666669100522995E-3</v>
      </c>
      <c r="DX198" s="40">
        <v>6.9000003859400749E-3</v>
      </c>
      <c r="DY198" s="40">
        <v>6.199999712407589E-3</v>
      </c>
      <c r="DZ198" s="40">
        <v>1.4999997802078724E-4</v>
      </c>
      <c r="EA198" s="336" t="s">
        <v>851</v>
      </c>
      <c r="EB198" s="336" t="s">
        <v>470</v>
      </c>
      <c r="EC198" s="40">
        <v>3.435768885537982E-3</v>
      </c>
      <c r="ED198" s="40">
        <v>5.2266726270318031E-3</v>
      </c>
      <c r="EE198" s="40">
        <v>5.2354913204908371E-3</v>
      </c>
      <c r="EF198" s="40">
        <v>4.9662156961858273E-3</v>
      </c>
      <c r="EG198" s="40">
        <v>1.3287917245179415E-3</v>
      </c>
      <c r="EH198" s="336" t="s">
        <v>851</v>
      </c>
      <c r="EI198" s="336" t="s">
        <v>470</v>
      </c>
      <c r="EJ198" s="40">
        <v>1.1610358953475952E-2</v>
      </c>
      <c r="EK198" s="40">
        <v>6.5970621071755886E-3</v>
      </c>
      <c r="EL198" s="40">
        <v>3.3070479985326529E-3</v>
      </c>
      <c r="EM198" s="40">
        <v>1.5682466328144073E-3</v>
      </c>
      <c r="EN198" s="40">
        <v>1.8855860689654946E-3</v>
      </c>
      <c r="EO198" s="336" t="s">
        <v>851</v>
      </c>
      <c r="EP198" s="336" t="s">
        <v>851</v>
      </c>
      <c r="EQ198" s="336" t="s">
        <v>851</v>
      </c>
      <c r="ER198" s="40">
        <v>0.85340000000000005</v>
      </c>
      <c r="ES198" s="336" t="s">
        <v>1739</v>
      </c>
      <c r="ET198" s="336" t="s">
        <v>851</v>
      </c>
      <c r="EU198" s="336" t="s">
        <v>851</v>
      </c>
      <c r="EV198" s="40">
        <v>0.86670000000000003</v>
      </c>
      <c r="EW198" s="336" t="s">
        <v>1739</v>
      </c>
      <c r="EX198" s="336" t="s">
        <v>851</v>
      </c>
      <c r="EY198" s="336" t="s">
        <v>851</v>
      </c>
      <c r="EZ198" s="40">
        <v>0.83979999999999999</v>
      </c>
      <c r="FA198" s="336" t="s">
        <v>1739</v>
      </c>
      <c r="FB198" s="336" t="s">
        <v>851</v>
      </c>
      <c r="FC198" s="40"/>
      <c r="FD198" s="40"/>
      <c r="FE198" s="40"/>
      <c r="FF198" s="40"/>
      <c r="FG198" s="40"/>
      <c r="FH198" s="336" t="s">
        <v>1737</v>
      </c>
      <c r="FI198" s="336" t="s">
        <v>851</v>
      </c>
      <c r="FJ198" s="40">
        <v>-8.3509929478168488E-2</v>
      </c>
      <c r="FK198" s="40">
        <v>-7.0558600127696991E-2</v>
      </c>
      <c r="FL198" s="40">
        <v>-4.6686220914125443E-2</v>
      </c>
      <c r="FM198" s="40">
        <v>-4.6757712960243225E-2</v>
      </c>
      <c r="FN198" s="40">
        <v>-9.8074145615100861E-2</v>
      </c>
      <c r="FO198" s="336" t="s">
        <v>840</v>
      </c>
      <c r="FP198" s="336" t="s">
        <v>851</v>
      </c>
      <c r="FQ198" s="40">
        <v>0.27650496363639832</v>
      </c>
      <c r="FR198" s="336" t="s">
        <v>840</v>
      </c>
      <c r="FS198" s="336" t="s">
        <v>851</v>
      </c>
      <c r="FT198" s="336" t="s">
        <v>851</v>
      </c>
      <c r="FU198" s="40">
        <v>4.3718181550502777E-2</v>
      </c>
      <c r="FV198" s="40">
        <v>6.0042515397071838E-2</v>
      </c>
      <c r="FW198" s="40">
        <v>5.0506260246038437E-2</v>
      </c>
      <c r="FX198" s="40">
        <v>2.3479409515857697E-2</v>
      </c>
      <c r="FY198" s="40">
        <v>2.0880632102489471E-2</v>
      </c>
      <c r="FZ198" s="336" t="s">
        <v>840</v>
      </c>
      <c r="GA198" s="336" t="s">
        <v>851</v>
      </c>
      <c r="GB198" s="336" t="s">
        <v>851</v>
      </c>
      <c r="GC198" s="336" t="s">
        <v>851</v>
      </c>
      <c r="GD198" s="336" t="s">
        <v>851</v>
      </c>
      <c r="GE198" s="336" t="s">
        <v>851</v>
      </c>
      <c r="GF198" s="336" t="s">
        <v>851</v>
      </c>
      <c r="GG198" s="336" t="s">
        <v>851</v>
      </c>
      <c r="GH198" s="336" t="s">
        <v>851</v>
      </c>
      <c r="GI198" s="336" t="s">
        <v>851</v>
      </c>
      <c r="GJ198" s="336" t="s">
        <v>851</v>
      </c>
      <c r="GK198" s="40">
        <v>412665</v>
      </c>
      <c r="GL198" s="40">
        <v>423949</v>
      </c>
      <c r="GM198" s="40">
        <v>435434</v>
      </c>
      <c r="GN198" s="40">
        <v>447016</v>
      </c>
      <c r="GO198" s="40">
        <v>458549</v>
      </c>
      <c r="GP198" s="40">
        <v>469918</v>
      </c>
      <c r="GQ198" s="40">
        <v>481086</v>
      </c>
      <c r="GR198" s="40">
        <v>492133</v>
      </c>
      <c r="GS198" s="40">
        <v>503366</v>
      </c>
      <c r="GT198" s="40">
        <v>515182</v>
      </c>
      <c r="GU198" s="40">
        <v>527861</v>
      </c>
      <c r="GV198" s="40">
        <v>541522</v>
      </c>
      <c r="GW198" s="40">
        <v>556066</v>
      </c>
      <c r="GX198" s="40">
        <v>571329</v>
      </c>
      <c r="GY198" s="40">
        <v>587079</v>
      </c>
      <c r="GZ198" s="40">
        <v>603133</v>
      </c>
      <c r="HA198" s="40">
        <v>619438</v>
      </c>
      <c r="HB198" s="40">
        <v>636030</v>
      </c>
      <c r="HC198" s="40">
        <v>652856</v>
      </c>
      <c r="HD198" s="40">
        <v>669821</v>
      </c>
      <c r="HE198" s="40">
        <v>686878</v>
      </c>
      <c r="HF198" s="40">
        <v>704000</v>
      </c>
      <c r="HG198" s="40">
        <v>721000</v>
      </c>
      <c r="HH198" s="40">
        <v>738000</v>
      </c>
      <c r="HI198" s="40">
        <v>756000</v>
      </c>
      <c r="HJ198" s="40">
        <v>773000</v>
      </c>
      <c r="HK198" s="40">
        <v>791000</v>
      </c>
      <c r="HL198" s="40">
        <v>809000</v>
      </c>
      <c r="HM198" s="40">
        <v>827000</v>
      </c>
      <c r="HN198" s="40">
        <v>846000</v>
      </c>
      <c r="HO198" s="40">
        <v>865000</v>
      </c>
      <c r="HP198" s="40">
        <v>884000</v>
      </c>
      <c r="HQ198" s="40">
        <v>903000</v>
      </c>
      <c r="HR198" s="40">
        <v>923000</v>
      </c>
      <c r="HS198" s="40">
        <v>942000</v>
      </c>
      <c r="HT198" s="40">
        <v>963000</v>
      </c>
      <c r="HU198" s="40">
        <v>983000</v>
      </c>
      <c r="HV198" s="40">
        <v>1004000</v>
      </c>
      <c r="HW198" s="40">
        <v>1025000</v>
      </c>
      <c r="HX198" s="40">
        <v>1046000</v>
      </c>
      <c r="HY198" s="40">
        <v>1068000</v>
      </c>
      <c r="HZ198" s="40">
        <v>1089000</v>
      </c>
      <c r="IA198" s="40">
        <v>1111000</v>
      </c>
      <c r="IB198" s="40">
        <v>1133000</v>
      </c>
      <c r="IC198" s="40">
        <v>1155000</v>
      </c>
      <c r="ID198" s="40">
        <v>1177000</v>
      </c>
      <c r="IE198" s="40">
        <v>1200000</v>
      </c>
      <c r="IF198" s="40">
        <v>1222000</v>
      </c>
      <c r="IG198" s="40">
        <v>1245000</v>
      </c>
      <c r="IH198" s="40">
        <v>1267000</v>
      </c>
      <c r="II198" s="40">
        <v>1290000</v>
      </c>
      <c r="IJ198" s="336" t="s">
        <v>851</v>
      </c>
      <c r="IK198" s="336" t="s">
        <v>851</v>
      </c>
      <c r="IL198" s="336" t="s">
        <v>851</v>
      </c>
      <c r="IM198" s="40">
        <v>2.6674879714846611E-2</v>
      </c>
      <c r="IN198" s="40">
        <v>2.643311582505703E-2</v>
      </c>
      <c r="IO198" s="40">
        <v>2.6110852137207985E-2</v>
      </c>
      <c r="IP198" s="40">
        <v>2.5653928518295288E-2</v>
      </c>
      <c r="IQ198" s="40">
        <v>2.5146180763840675E-2</v>
      </c>
      <c r="IR198" s="40">
        <v>2.4621663615107536E-2</v>
      </c>
      <c r="IS198" s="40">
        <v>2.3860780522227287E-2</v>
      </c>
      <c r="IT198" s="40">
        <v>2.3304687812924385E-2</v>
      </c>
      <c r="IU198" s="40">
        <v>2.409755066037178E-2</v>
      </c>
      <c r="IV198" s="40">
        <v>2.2237671539187431E-2</v>
      </c>
      <c r="IW198" s="40">
        <v>2.3018918931484222E-2</v>
      </c>
      <c r="IX198" s="40">
        <v>2.250094898045063E-2</v>
      </c>
      <c r="IY198" s="40">
        <v>2.2005777806043625E-2</v>
      </c>
      <c r="IZ198" s="40">
        <v>2.2714665159583092E-2</v>
      </c>
      <c r="JA198" s="40">
        <v>2.2210147231817245E-2</v>
      </c>
      <c r="JB198" s="40">
        <v>2.1727556362748146E-2</v>
      </c>
      <c r="JC198" s="40">
        <v>2.1265489980578423E-2</v>
      </c>
      <c r="JD198" s="40">
        <v>2.190668135881424E-2</v>
      </c>
      <c r="JE198" s="40">
        <v>2.0376039668917656E-2</v>
      </c>
      <c r="JF198" s="40">
        <v>2.2048138082027435E-2</v>
      </c>
      <c r="JG198" s="40">
        <v>2.0555708557367325E-2</v>
      </c>
      <c r="JH198" s="40">
        <v>2.1138180047273636E-2</v>
      </c>
      <c r="JI198" s="40">
        <v>2.0700590685009956E-2</v>
      </c>
      <c r="JJ198" s="40">
        <v>2.0280752331018448E-2</v>
      </c>
      <c r="JK198" s="40">
        <v>2.0814374089241028E-2</v>
      </c>
      <c r="JL198" s="40">
        <v>1.947210356593132E-2</v>
      </c>
      <c r="JM198" s="40">
        <v>2.0000666379928589E-2</v>
      </c>
      <c r="JN198" s="40">
        <v>1.9608471542596817E-2</v>
      </c>
      <c r="JO198" s="40">
        <v>1.9231362268328667E-2</v>
      </c>
      <c r="JP198" s="40">
        <v>1.8868483603000641E-2</v>
      </c>
      <c r="JQ198" s="40">
        <v>1.9352728500962257E-2</v>
      </c>
      <c r="JR198" s="40">
        <v>1.8167303875088692E-2</v>
      </c>
      <c r="JS198" s="40">
        <v>1.8646668642759323E-2</v>
      </c>
      <c r="JT198" s="40">
        <v>1.7516370862722397E-2</v>
      </c>
      <c r="JU198" s="40">
        <v>1.7990317195653915E-2</v>
      </c>
      <c r="JV198" s="336" t="s">
        <v>1740</v>
      </c>
      <c r="JW198" s="336" t="s">
        <v>851</v>
      </c>
      <c r="JX198" s="336" t="s">
        <v>851</v>
      </c>
      <c r="JY198" s="336" t="s">
        <v>851</v>
      </c>
      <c r="JZ198" s="336" t="s">
        <v>851</v>
      </c>
      <c r="KA198" s="336" t="s">
        <v>1740</v>
      </c>
      <c r="KB198" s="40">
        <v>0.50830745457469595</v>
      </c>
      <c r="KC198" s="40">
        <v>0.50838340560314299</v>
      </c>
      <c r="KD198" s="40">
        <v>0.50842884769586294</v>
      </c>
      <c r="KE198" s="40">
        <v>0.50845362530175098</v>
      </c>
      <c r="KF198" s="40">
        <v>0.508467187502333</v>
      </c>
      <c r="KG198" s="40">
        <v>0.50847748799641301</v>
      </c>
      <c r="KH198" s="40">
        <v>0.50848656595572406</v>
      </c>
      <c r="KI198" s="40">
        <v>0.50848073392460003</v>
      </c>
      <c r="KJ198" s="40">
        <v>0.50847489761868703</v>
      </c>
      <c r="KK198" s="40">
        <v>0.50845105269355395</v>
      </c>
      <c r="KL198" s="40">
        <v>0.50842877497666206</v>
      </c>
      <c r="KM198" s="40">
        <v>0.50839852883558101</v>
      </c>
      <c r="KN198" s="40">
        <v>0.50836507257803398</v>
      </c>
      <c r="KO198" s="40">
        <v>0.50832538684012396</v>
      </c>
      <c r="KP198" s="40">
        <v>0.50827784818506805</v>
      </c>
      <c r="KQ198" s="40">
        <v>0.50822400569972603</v>
      </c>
      <c r="KR198" s="40">
        <v>0.508164032085755</v>
      </c>
      <c r="KS198" s="40">
        <v>0.50810029570398596</v>
      </c>
      <c r="KT198" s="40">
        <v>0.508029505655612</v>
      </c>
      <c r="KU198" s="40">
        <v>0.50796293407779303</v>
      </c>
      <c r="KV198" s="40">
        <v>0.50790024807090606</v>
      </c>
      <c r="KW198" s="40">
        <v>0.50784032907411303</v>
      </c>
      <c r="KX198" s="40">
        <v>0.50778209535345398</v>
      </c>
      <c r="KY198" s="40">
        <v>0.50773206940422599</v>
      </c>
      <c r="KZ198" s="40">
        <v>0.50767908791475602</v>
      </c>
      <c r="LA198" s="40">
        <v>0.50762981265466101</v>
      </c>
      <c r="LB198" s="40">
        <v>0.50757845606974206</v>
      </c>
      <c r="LC198" s="40">
        <v>0.50752845728953899</v>
      </c>
      <c r="LD198" s="40">
        <v>0.50748509468351299</v>
      </c>
      <c r="LE198" s="40">
        <v>0.50744285184941507</v>
      </c>
      <c r="LF198" s="40">
        <v>0.50740562363615804</v>
      </c>
      <c r="LG198" s="40">
        <v>0.50736565351419005</v>
      </c>
      <c r="LH198" s="40">
        <v>0.50733295965501601</v>
      </c>
      <c r="LI198" s="40">
        <v>0.50730439854707399</v>
      </c>
      <c r="LJ198" s="40">
        <v>0.50727964209346899</v>
      </c>
      <c r="LK198" s="40">
        <v>0.50725383541025004</v>
      </c>
      <c r="LL198" s="336" t="s">
        <v>851</v>
      </c>
      <c r="LM198" s="336" t="s">
        <v>851</v>
      </c>
      <c r="LN198" s="336" t="s">
        <v>1740</v>
      </c>
      <c r="LO198" s="40">
        <v>0.56047338247299194</v>
      </c>
      <c r="LP198" s="40">
        <v>0.56024974584579468</v>
      </c>
      <c r="LQ198" s="40">
        <v>0.5607377290725708</v>
      </c>
      <c r="LR198" s="40">
        <v>0.56159400939941406</v>
      </c>
      <c r="LS198" s="40">
        <v>0.56238007545471191</v>
      </c>
      <c r="LT198" s="40">
        <v>0.56299078464508057</v>
      </c>
      <c r="LU198" s="40">
        <v>0.56392043828964233</v>
      </c>
      <c r="LV198" s="40">
        <v>0.56449377536773682</v>
      </c>
      <c r="LW198" s="40">
        <v>0.56639564037322998</v>
      </c>
      <c r="LX198" s="40">
        <v>0.56613755226135254</v>
      </c>
      <c r="LY198" s="40">
        <v>0.56921088695526123</v>
      </c>
      <c r="LZ198" s="40">
        <v>0.57142859697341919</v>
      </c>
      <c r="MA198" s="40">
        <v>0.5735476016998291</v>
      </c>
      <c r="MB198" s="40">
        <v>0.57557433843612671</v>
      </c>
      <c r="MC198" s="40">
        <v>0.57801419496536255</v>
      </c>
      <c r="MD198" s="40">
        <v>0.58034682273864746</v>
      </c>
      <c r="ME198" s="40">
        <v>0.5837104320526123</v>
      </c>
      <c r="MF198" s="40">
        <v>0.58582502603530884</v>
      </c>
      <c r="MG198" s="40">
        <v>0.58829903602600098</v>
      </c>
      <c r="MH198" s="40">
        <v>0.59129512310028076</v>
      </c>
      <c r="MI198" s="40">
        <v>0.59293872117996216</v>
      </c>
      <c r="MJ198" s="40">
        <v>0.59409970045089722</v>
      </c>
      <c r="MK198" s="40">
        <v>0.59462153911590576</v>
      </c>
      <c r="ML198" s="40">
        <v>0.59512197971343994</v>
      </c>
      <c r="MM198" s="40">
        <v>0.59560227394104004</v>
      </c>
      <c r="MN198" s="40">
        <v>0.59550559520721436</v>
      </c>
      <c r="MO198" s="40">
        <v>0.59595960378646851</v>
      </c>
      <c r="MP198" s="40">
        <v>0.5958595871925354</v>
      </c>
      <c r="MQ198" s="40">
        <v>0.59664607048034668</v>
      </c>
      <c r="MR198" s="40">
        <v>0.59740257263183594</v>
      </c>
      <c r="MS198" s="40">
        <v>0.59813082218170166</v>
      </c>
      <c r="MT198" s="40">
        <v>0.59833335876464844</v>
      </c>
      <c r="MU198" s="40">
        <v>0.59983634948730469</v>
      </c>
      <c r="MV198" s="40">
        <v>0.6008031964302063</v>
      </c>
      <c r="MW198" s="40">
        <v>0.60220992565155029</v>
      </c>
      <c r="MX198" s="40">
        <v>0.60310077667236328</v>
      </c>
      <c r="MY198" s="336" t="s">
        <v>851</v>
      </c>
      <c r="MZ198" s="336" t="s">
        <v>1740</v>
      </c>
      <c r="NA198" s="40">
        <v>0.54287028312683105</v>
      </c>
      <c r="NB198" s="40">
        <v>0.54243361949920654</v>
      </c>
      <c r="NC198" s="40">
        <v>0.542560875415802</v>
      </c>
      <c r="ND198" s="40">
        <v>0.54297119379043579</v>
      </c>
      <c r="NE198" s="40">
        <v>0.54328691959381104</v>
      </c>
      <c r="NF198" s="40">
        <v>0.54344582557678223</v>
      </c>
      <c r="NG198" s="40">
        <v>0.54403406381607056</v>
      </c>
      <c r="NH198" s="40">
        <v>0.5441054105758667</v>
      </c>
      <c r="NI198" s="40">
        <v>0.54566395282745361</v>
      </c>
      <c r="NJ198" s="40">
        <v>0.54497355222702026</v>
      </c>
      <c r="NK198" s="40">
        <v>0.5476067066192627</v>
      </c>
      <c r="NL198" s="40">
        <v>0.54955750703811646</v>
      </c>
      <c r="NM198" s="40">
        <v>0.55142152309417725</v>
      </c>
      <c r="NN198" s="40">
        <v>0.55320435762405396</v>
      </c>
      <c r="NO198" s="40">
        <v>0.55520093441009521</v>
      </c>
      <c r="NP198" s="40">
        <v>0.55722540616989136</v>
      </c>
      <c r="NQ198" s="40">
        <v>0.55882352590560913</v>
      </c>
      <c r="NR198" s="40">
        <v>0.56035435199737549</v>
      </c>
      <c r="NS198" s="40">
        <v>0.56121343374252319</v>
      </c>
      <c r="NT198" s="40">
        <v>0.56369423866271973</v>
      </c>
      <c r="NU198" s="40">
        <v>0.56490135192871094</v>
      </c>
      <c r="NV198" s="40">
        <v>0.56459814310073853</v>
      </c>
      <c r="NW198" s="40">
        <v>0.56573706865310669</v>
      </c>
      <c r="NX198" s="40">
        <v>0.56487804651260376</v>
      </c>
      <c r="NY198" s="40">
        <v>0.56596559286117554</v>
      </c>
      <c r="NZ198" s="40">
        <v>0.56554305553436279</v>
      </c>
      <c r="OA198" s="40">
        <v>0.5665748119354248</v>
      </c>
      <c r="OB198" s="40">
        <v>0.56705671548843384</v>
      </c>
      <c r="OC198" s="40">
        <v>0.56840246915817261</v>
      </c>
      <c r="OD198" s="40">
        <v>0.56883114576339722</v>
      </c>
      <c r="OE198" s="40">
        <v>0.56924384832382202</v>
      </c>
      <c r="OF198" s="40">
        <v>0.56999999284744263</v>
      </c>
      <c r="OG198" s="40">
        <v>0.57201308012008667</v>
      </c>
      <c r="OH198" s="40">
        <v>0.57349395751953125</v>
      </c>
      <c r="OI198" s="40">
        <v>0.57537490129470825</v>
      </c>
      <c r="OJ198" s="40">
        <v>0.57596898078918457</v>
      </c>
      <c r="OK198" s="336" t="s">
        <v>851</v>
      </c>
      <c r="OL198" s="336" t="s">
        <v>851</v>
      </c>
      <c r="OM198" s="336" t="s">
        <v>1740</v>
      </c>
      <c r="ON198" s="40">
        <v>0.45621612668037415</v>
      </c>
      <c r="OO198" s="40">
        <v>0.45645084977149963</v>
      </c>
      <c r="OP198" s="40">
        <v>0.45738723874092102</v>
      </c>
      <c r="OQ198" s="40">
        <v>0.45869073271751404</v>
      </c>
      <c r="OR198" s="40">
        <v>0.45994377136230469</v>
      </c>
      <c r="OS198" s="40">
        <v>0.46103093028068542</v>
      </c>
      <c r="OT198" s="40">
        <v>0.46164771914482117</v>
      </c>
      <c r="OU198" s="40">
        <v>0.46463245153427124</v>
      </c>
      <c r="OV198" s="40">
        <v>0.46612465381622314</v>
      </c>
      <c r="OW198" s="40">
        <v>0.46560847759246826</v>
      </c>
      <c r="OX198" s="40">
        <v>0.46830528974533081</v>
      </c>
      <c r="OY198" s="40">
        <v>0.47029078006744385</v>
      </c>
      <c r="OZ198" s="40">
        <v>0.47095179557800293</v>
      </c>
      <c r="PA198" s="40">
        <v>0.47158405184745789</v>
      </c>
      <c r="PB198" s="40">
        <v>0.47281324863433838</v>
      </c>
      <c r="PC198" s="40">
        <v>0.47514450550079346</v>
      </c>
      <c r="PD198" s="40">
        <v>0.47850677371025085</v>
      </c>
      <c r="PE198" s="40">
        <v>0.47951272130012512</v>
      </c>
      <c r="PF198" s="40">
        <v>0.48320692777633667</v>
      </c>
      <c r="PG198" s="40">
        <v>0.48619958758354187</v>
      </c>
      <c r="PH198" s="40">
        <v>0.48805814981460571</v>
      </c>
      <c r="PI198" s="40">
        <v>0.48931840062141418</v>
      </c>
      <c r="PJ198" s="40">
        <v>0.49203187227249146</v>
      </c>
      <c r="PK198" s="40">
        <v>0.49463415145874023</v>
      </c>
      <c r="PL198" s="40">
        <v>0.495219886302948</v>
      </c>
      <c r="PM198" s="40">
        <v>0.49719101190567017</v>
      </c>
      <c r="PN198" s="40">
        <v>0.49770432710647583</v>
      </c>
      <c r="PO198" s="40">
        <v>0.49864986538887024</v>
      </c>
      <c r="PP198" s="40">
        <v>0.50044131278991699</v>
      </c>
      <c r="PQ198" s="40">
        <v>0.50129872560501099</v>
      </c>
      <c r="PR198" s="40">
        <v>0.50212407112121582</v>
      </c>
      <c r="PS198" s="40">
        <v>0.50333333015441895</v>
      </c>
      <c r="PT198" s="40">
        <v>0.50490999221801758</v>
      </c>
      <c r="PU198" s="40">
        <v>0.50602412223815918</v>
      </c>
      <c r="PV198" s="40">
        <v>0.50828731060028076</v>
      </c>
      <c r="PW198" s="40">
        <v>0.50930231809616089</v>
      </c>
      <c r="PX198" s="336" t="s">
        <v>851</v>
      </c>
      <c r="PY198" s="336" t="s">
        <v>851</v>
      </c>
      <c r="PZ198" s="40">
        <v>0.85780000000000001</v>
      </c>
      <c r="QA198" s="40">
        <v>0.86099999999999999</v>
      </c>
      <c r="QB198" s="40">
        <v>0.86040000000000005</v>
      </c>
      <c r="QC198" s="40">
        <v>0.86019999999999996</v>
      </c>
      <c r="QD198" s="40">
        <v>0.85970000000000002</v>
      </c>
      <c r="QE198" s="40">
        <v>0.85860000000000003</v>
      </c>
      <c r="QF198" s="40">
        <v>0.85739999999999994</v>
      </c>
      <c r="QG198" s="40">
        <v>0.85609999999999997</v>
      </c>
      <c r="QH198" s="40">
        <v>0.85970000000000002</v>
      </c>
      <c r="QI198" s="40">
        <v>0.85849999999999993</v>
      </c>
      <c r="QJ198" s="40">
        <v>0.85459999999999992</v>
      </c>
      <c r="QK198" s="40">
        <v>0.8538</v>
      </c>
      <c r="QL198" s="40">
        <v>0.85370000000000001</v>
      </c>
      <c r="QM198" s="40">
        <v>0.8538</v>
      </c>
      <c r="QN198" s="40">
        <v>0.85389999999999999</v>
      </c>
      <c r="QO198" s="40">
        <v>0.8538</v>
      </c>
      <c r="QP198" s="40">
        <v>0.85349999999999993</v>
      </c>
      <c r="QQ198" s="40">
        <v>0.85319999999999996</v>
      </c>
      <c r="QR198" s="40">
        <v>0.85340000000000005</v>
      </c>
      <c r="QS198" s="336" t="s">
        <v>851</v>
      </c>
      <c r="QT198" s="336" t="s">
        <v>851</v>
      </c>
      <c r="QU198" s="336" t="s">
        <v>851</v>
      </c>
      <c r="QV198" s="336" t="s">
        <v>851</v>
      </c>
      <c r="QW198" s="40">
        <v>2.3438416246790439E-4</v>
      </c>
      <c r="QX198" s="336" t="s">
        <v>851</v>
      </c>
      <c r="QY198" s="336" t="s">
        <v>851</v>
      </c>
      <c r="QZ198" s="336" t="s">
        <v>851</v>
      </c>
      <c r="RA198" s="336" t="s">
        <v>851</v>
      </c>
      <c r="RB198" s="336" t="s">
        <v>851</v>
      </c>
      <c r="RC198" s="336" t="s">
        <v>851</v>
      </c>
      <c r="RD198" s="336" t="s">
        <v>851</v>
      </c>
      <c r="RE198" s="336" t="s">
        <v>851</v>
      </c>
      <c r="RF198" s="40">
        <v>0.371</v>
      </c>
      <c r="RG198" s="40">
        <v>2012</v>
      </c>
      <c r="RH198" s="336" t="s">
        <v>840</v>
      </c>
      <c r="RI198" s="336" t="s">
        <v>851</v>
      </c>
      <c r="RJ198" s="40">
        <v>0.247</v>
      </c>
      <c r="RK198" s="40">
        <v>2012</v>
      </c>
      <c r="RL198" s="336" t="s">
        <v>840</v>
      </c>
      <c r="RM198" s="336" t="s">
        <v>851</v>
      </c>
      <c r="RN198" s="40">
        <v>0.58099999999999996</v>
      </c>
      <c r="RO198" s="40">
        <v>2012</v>
      </c>
      <c r="RP198" s="336" t="s">
        <v>840</v>
      </c>
      <c r="RQ198" s="336" t="s">
        <v>851</v>
      </c>
      <c r="RR198" s="40">
        <v>0.84499999999999997</v>
      </c>
      <c r="RS198" s="40">
        <v>2012</v>
      </c>
      <c r="RT198" s="336" t="s">
        <v>840</v>
      </c>
      <c r="RU198" s="336" t="s">
        <v>851</v>
      </c>
      <c r="RV198" s="40">
        <v>0.127</v>
      </c>
      <c r="RW198" s="40">
        <v>2012</v>
      </c>
      <c r="RX198" s="336" t="s">
        <v>840</v>
      </c>
      <c r="RY198" s="336" t="s">
        <v>851</v>
      </c>
      <c r="RZ198" s="336" t="s">
        <v>470</v>
      </c>
      <c r="SA198" s="40">
        <v>0.24692896008491516</v>
      </c>
      <c r="SB198" s="40">
        <v>0.25735214352607727</v>
      </c>
      <c r="SC198" s="40">
        <v>0.26269775629043579</v>
      </c>
      <c r="SD198" s="40">
        <v>0.26286786794662476</v>
      </c>
      <c r="SE198" s="40">
        <v>0.24896097183227539</v>
      </c>
      <c r="SF198" s="336" t="s">
        <v>851</v>
      </c>
      <c r="SG198" s="336" t="s">
        <v>851</v>
      </c>
      <c r="SH198" s="40">
        <v>8.2177340984344482E-2</v>
      </c>
      <c r="SI198" s="40">
        <v>0.11093128472566605</v>
      </c>
      <c r="SJ198" s="40"/>
      <c r="SK198" s="40"/>
      <c r="SL198" s="40">
        <v>0.25205183029174805</v>
      </c>
      <c r="SM198" s="336" t="s">
        <v>470</v>
      </c>
      <c r="SN198" s="336" t="s">
        <v>851</v>
      </c>
      <c r="SO198" s="336" t="s">
        <v>851</v>
      </c>
      <c r="SP198" s="40"/>
      <c r="SQ198" s="40"/>
      <c r="SR198" s="40"/>
      <c r="SS198" s="40"/>
      <c r="ST198" s="40"/>
      <c r="SU198" s="336" t="s">
        <v>1737</v>
      </c>
      <c r="SV198" s="336" t="s">
        <v>851</v>
      </c>
      <c r="SW198" s="336" t="s">
        <v>851</v>
      </c>
      <c r="SX198" s="40">
        <v>2.4825384840369225E-2</v>
      </c>
      <c r="SY198" s="40">
        <v>4.2283851653337479E-2</v>
      </c>
      <c r="SZ198" s="40">
        <v>4.0758542716503143E-2</v>
      </c>
      <c r="TA198" s="40">
        <v>3.4780565649271011E-2</v>
      </c>
      <c r="TB198" s="40">
        <v>1.1968589387834072E-2</v>
      </c>
      <c r="TC198" s="336" t="s">
        <v>840</v>
      </c>
      <c r="TD198" s="336" t="s">
        <v>851</v>
      </c>
      <c r="TE198" s="336" t="s">
        <v>851</v>
      </c>
      <c r="TF198" s="336" t="s">
        <v>851</v>
      </c>
      <c r="TG198" s="40"/>
      <c r="TH198" s="40"/>
      <c r="TI198" s="40"/>
      <c r="TJ198" s="40"/>
      <c r="TK198" s="40"/>
      <c r="TL198" s="336" t="s">
        <v>1737</v>
      </c>
      <c r="TM198" s="336" t="s">
        <v>851</v>
      </c>
      <c r="TN198" s="336" t="s">
        <v>851</v>
      </c>
      <c r="TO198" s="336" t="s">
        <v>851</v>
      </c>
      <c r="TP198" s="40">
        <v>-7.5330748222768307E-4</v>
      </c>
      <c r="TQ198" s="40">
        <v>1.7020959407091141E-2</v>
      </c>
      <c r="TR198" s="40">
        <v>1.4509514905512333E-2</v>
      </c>
      <c r="TS198" s="40">
        <v>8.4103429690003395E-3</v>
      </c>
      <c r="TT198" s="40">
        <v>-1.3685338199138641E-2</v>
      </c>
      <c r="TU198" s="336" t="s">
        <v>840</v>
      </c>
      <c r="TV198" s="336" t="s">
        <v>851</v>
      </c>
      <c r="TW198" s="40">
        <v>2370</v>
      </c>
      <c r="TX198" s="336" t="s">
        <v>840</v>
      </c>
      <c r="TY198" s="336" t="s">
        <v>851</v>
      </c>
      <c r="TZ198" s="40"/>
      <c r="UA198" s="336" t="s">
        <v>1737</v>
      </c>
      <c r="UB198" s="336" t="s">
        <v>851</v>
      </c>
      <c r="UC198" s="40">
        <v>2289.5868432427401</v>
      </c>
      <c r="UD198" s="336" t="s">
        <v>840</v>
      </c>
      <c r="UE198" s="336" t="s">
        <v>851</v>
      </c>
      <c r="UF198" s="336" t="s">
        <v>851</v>
      </c>
      <c r="UG198" s="40"/>
      <c r="UH198" s="40"/>
      <c r="UI198" s="40"/>
      <c r="UJ198" s="40"/>
      <c r="UK198" s="40"/>
      <c r="UL198" s="336" t="s">
        <v>1737</v>
      </c>
      <c r="UM198" s="336" t="s">
        <v>851</v>
      </c>
      <c r="UN198" s="336" t="s">
        <v>851</v>
      </c>
      <c r="UO198" s="336" t="s">
        <v>851</v>
      </c>
      <c r="UP198" s="40">
        <v>-4.3431658297777176E-2</v>
      </c>
      <c r="UQ198" s="40">
        <v>-2.279045432806015E-2</v>
      </c>
      <c r="UR198" s="40"/>
      <c r="US198" s="40"/>
      <c r="UT198" s="40">
        <v>0.21408852934837341</v>
      </c>
      <c r="UU198" s="336" t="s">
        <v>840</v>
      </c>
    </row>
    <row r="199" spans="1:567">
      <c r="A199" s="336" t="s">
        <v>424</v>
      </c>
      <c r="B199" s="336" t="s">
        <v>206</v>
      </c>
      <c r="C199" s="336" t="s">
        <v>383</v>
      </c>
      <c r="D199" s="40">
        <v>3.7789277732372284E-2</v>
      </c>
      <c r="E199" s="336" t="s">
        <v>470</v>
      </c>
      <c r="F199" s="40">
        <v>5.2902717143297195E-2</v>
      </c>
      <c r="G199" s="336" t="s">
        <v>470</v>
      </c>
      <c r="H199" s="40">
        <v>5.032079666852951E-2</v>
      </c>
      <c r="I199" s="336" t="s">
        <v>470</v>
      </c>
      <c r="J199" s="40">
        <v>4.5920804142951965E-2</v>
      </c>
      <c r="K199" s="336" t="s">
        <v>470</v>
      </c>
      <c r="L199" s="336" t="s">
        <v>470</v>
      </c>
      <c r="M199" s="40">
        <v>0.58587914705276489</v>
      </c>
      <c r="N199" s="40"/>
      <c r="O199" s="336" t="s">
        <v>1736</v>
      </c>
      <c r="P199" s="40"/>
      <c r="Q199" s="336" t="s">
        <v>1736</v>
      </c>
      <c r="R199" s="40"/>
      <c r="S199" s="336" t="s">
        <v>1736</v>
      </c>
      <c r="T199" s="40"/>
      <c r="U199" s="336" t="s">
        <v>1736</v>
      </c>
      <c r="V199" s="336" t="s">
        <v>851</v>
      </c>
      <c r="W199" s="336" t="s">
        <v>470</v>
      </c>
      <c r="X199" s="40">
        <v>0.53137719631195068</v>
      </c>
      <c r="Y199" s="40"/>
      <c r="Z199" s="336" t="s">
        <v>1736</v>
      </c>
      <c r="AA199" s="40"/>
      <c r="AB199" s="336" t="s">
        <v>1736</v>
      </c>
      <c r="AC199" s="40"/>
      <c r="AD199" s="336" t="s">
        <v>1736</v>
      </c>
      <c r="AE199" s="40"/>
      <c r="AF199" s="336" t="s">
        <v>1736</v>
      </c>
      <c r="AG199" s="336" t="s">
        <v>851</v>
      </c>
      <c r="AH199" s="336" t="s">
        <v>470</v>
      </c>
      <c r="AI199" s="40">
        <v>0.51387327909469604</v>
      </c>
      <c r="AJ199" s="40"/>
      <c r="AK199" s="336" t="s">
        <v>1736</v>
      </c>
      <c r="AL199" s="40"/>
      <c r="AM199" s="336" t="s">
        <v>1736</v>
      </c>
      <c r="AN199" s="40"/>
      <c r="AO199" s="336" t="s">
        <v>1736</v>
      </c>
      <c r="AP199" s="40"/>
      <c r="AQ199" s="336" t="s">
        <v>1736</v>
      </c>
      <c r="AR199" s="336" t="s">
        <v>851</v>
      </c>
      <c r="AS199" s="336" t="s">
        <v>470</v>
      </c>
      <c r="AT199" s="40">
        <v>0.47678542137145996</v>
      </c>
      <c r="AU199" s="40"/>
      <c r="AV199" s="336" t="s">
        <v>1736</v>
      </c>
      <c r="AW199" s="40"/>
      <c r="AX199" s="336" t="s">
        <v>1736</v>
      </c>
      <c r="AY199" s="40"/>
      <c r="AZ199" s="336" t="s">
        <v>1736</v>
      </c>
      <c r="BA199" s="40"/>
      <c r="BB199" s="336" t="s">
        <v>1736</v>
      </c>
      <c r="BC199" s="336" t="s">
        <v>851</v>
      </c>
      <c r="BD199" s="336" t="s">
        <v>470</v>
      </c>
      <c r="BE199" s="40">
        <v>1.9280253648757935</v>
      </c>
      <c r="BF199" s="336" t="s">
        <v>470</v>
      </c>
      <c r="BG199" s="40">
        <v>2.413111686706543</v>
      </c>
      <c r="BH199" s="336" t="s">
        <v>470</v>
      </c>
      <c r="BI199" s="40">
        <v>3.0145072937011719</v>
      </c>
      <c r="BJ199" s="336" t="s">
        <v>470</v>
      </c>
      <c r="BK199" s="40">
        <v>2.2253499031066895</v>
      </c>
      <c r="BL199" s="336" t="s">
        <v>851</v>
      </c>
      <c r="BM199" s="40">
        <v>1.2882653474807739</v>
      </c>
      <c r="BN199" s="336" t="s">
        <v>838</v>
      </c>
      <c r="BO199" s="336" t="s">
        <v>851</v>
      </c>
      <c r="BP199" s="336" t="s">
        <v>470</v>
      </c>
      <c r="BQ199" s="40">
        <v>9.1786235570907593E-3</v>
      </c>
      <c r="BR199" s="40">
        <v>9.4486195594072342E-3</v>
      </c>
      <c r="BS199" s="40">
        <v>1.0329173877835274E-2</v>
      </c>
      <c r="BT199" s="40">
        <v>9.4340341165661812E-3</v>
      </c>
      <c r="BU199" s="40">
        <v>9.4340145587921143E-3</v>
      </c>
      <c r="BV199" s="336" t="s">
        <v>851</v>
      </c>
      <c r="BW199" s="336" t="s">
        <v>470</v>
      </c>
      <c r="BX199" s="40">
        <v>8.2585904747247696E-3</v>
      </c>
      <c r="BY199" s="40">
        <v>8.2279164344072342E-3</v>
      </c>
      <c r="BZ199" s="40">
        <v>8.274497464299202E-3</v>
      </c>
      <c r="CA199" s="40">
        <v>9.2336768284440041E-3</v>
      </c>
      <c r="CB199" s="40">
        <v>9.713280014693737E-3</v>
      </c>
      <c r="CC199" s="336" t="s">
        <v>851</v>
      </c>
      <c r="CD199" s="336" t="s">
        <v>470</v>
      </c>
      <c r="CE199" s="40">
        <v>8.5397651419043541E-3</v>
      </c>
      <c r="CF199" s="40">
        <v>8.4343608468770981E-3</v>
      </c>
      <c r="CG199" s="40">
        <v>8.993878960609436E-3</v>
      </c>
      <c r="CH199" s="40">
        <v>9.7132464870810509E-3</v>
      </c>
      <c r="CI199" s="40">
        <v>9.0504046529531479E-3</v>
      </c>
      <c r="CJ199" s="336" t="s">
        <v>851</v>
      </c>
      <c r="CK199" s="336" t="s">
        <v>470</v>
      </c>
      <c r="CL199" s="40">
        <v>8.3366502076387405E-3</v>
      </c>
      <c r="CM199" s="40">
        <v>8.7540829554200172E-3</v>
      </c>
      <c r="CN199" s="40">
        <v>9.4734653830528259E-3</v>
      </c>
      <c r="CO199" s="40">
        <v>9.5320167019963264E-3</v>
      </c>
      <c r="CP199" s="40">
        <v>8.0245295539498329E-3</v>
      </c>
      <c r="CQ199" s="336" t="s">
        <v>851</v>
      </c>
      <c r="CR199" s="40"/>
      <c r="CS199" s="40"/>
      <c r="CT199" s="40"/>
      <c r="CU199" s="40"/>
      <c r="CV199" s="40"/>
      <c r="CW199" s="336" t="s">
        <v>1737</v>
      </c>
      <c r="CX199" s="336" t="s">
        <v>851</v>
      </c>
      <c r="CY199" s="40"/>
      <c r="CZ199" s="40"/>
      <c r="DA199" s="40"/>
      <c r="DB199" s="40"/>
      <c r="DC199" s="40"/>
      <c r="DD199" s="336" t="s">
        <v>1737</v>
      </c>
      <c r="DE199" s="336" t="s">
        <v>851</v>
      </c>
      <c r="DF199" s="40"/>
      <c r="DG199" s="336" t="s">
        <v>1737</v>
      </c>
      <c r="DH199" s="336" t="s">
        <v>851</v>
      </c>
      <c r="DI199" s="336" t="s">
        <v>851</v>
      </c>
      <c r="DJ199" s="336" t="s">
        <v>851</v>
      </c>
      <c r="DK199" s="336" t="s">
        <v>1737</v>
      </c>
      <c r="DL199" s="336" t="s">
        <v>851</v>
      </c>
      <c r="DM199" s="336" t="s">
        <v>851</v>
      </c>
      <c r="DN199" s="336" t="s">
        <v>470</v>
      </c>
      <c r="DO199" s="40">
        <v>1.7731204861775041E-3</v>
      </c>
      <c r="DP199" s="40">
        <v>7.8073800541460514E-3</v>
      </c>
      <c r="DQ199" s="40">
        <v>1.0499698109924793E-2</v>
      </c>
      <c r="DR199" s="40">
        <v>1.6782781109213829E-2</v>
      </c>
      <c r="DS199" s="40">
        <v>1.0616175830364227E-2</v>
      </c>
      <c r="DT199" s="336" t="s">
        <v>851</v>
      </c>
      <c r="DU199" s="336" t="s">
        <v>470</v>
      </c>
      <c r="DV199" s="40">
        <v>7.9624997451901436E-3</v>
      </c>
      <c r="DW199" s="40">
        <v>9.6666663885116577E-3</v>
      </c>
      <c r="DX199" s="40">
        <v>1.0895000770688057E-2</v>
      </c>
      <c r="DY199" s="40">
        <v>3.250000299885869E-3</v>
      </c>
      <c r="DZ199" s="40">
        <v>2.4999999441206455E-3</v>
      </c>
      <c r="EA199" s="336" t="s">
        <v>851</v>
      </c>
      <c r="EB199" s="336" t="s">
        <v>470</v>
      </c>
      <c r="EC199" s="40">
        <v>9.6504413522779942E-4</v>
      </c>
      <c r="ED199" s="40">
        <v>-3.3170864917337894E-3</v>
      </c>
      <c r="EE199" s="40">
        <v>9.831645293161273E-4</v>
      </c>
      <c r="EF199" s="40">
        <v>-7.4484641663730145E-3</v>
      </c>
      <c r="EG199" s="40">
        <v>-5.2168671973049641E-3</v>
      </c>
      <c r="EH199" s="336" t="s">
        <v>851</v>
      </c>
      <c r="EI199" s="336" t="s">
        <v>470</v>
      </c>
      <c r="EJ199" s="40">
        <v>1.1138869449496269E-2</v>
      </c>
      <c r="EK199" s="40">
        <v>9.9210543558001518E-3</v>
      </c>
      <c r="EL199" s="40">
        <v>3.4307290334254503E-3</v>
      </c>
      <c r="EM199" s="40">
        <v>5.0339279696345329E-3</v>
      </c>
      <c r="EN199" s="40">
        <v>9.8834987729787827E-3</v>
      </c>
      <c r="EO199" s="336" t="s">
        <v>851</v>
      </c>
      <c r="EP199" s="336" t="s">
        <v>851</v>
      </c>
      <c r="EQ199" s="336" t="s">
        <v>851</v>
      </c>
      <c r="ER199" s="40">
        <v>0.49420000000000003</v>
      </c>
      <c r="ES199" s="336" t="s">
        <v>1739</v>
      </c>
      <c r="ET199" s="336" t="s">
        <v>851</v>
      </c>
      <c r="EU199" s="336" t="s">
        <v>851</v>
      </c>
      <c r="EV199" s="40">
        <v>0.76280000000000003</v>
      </c>
      <c r="EW199" s="336" t="s">
        <v>1739</v>
      </c>
      <c r="EX199" s="336" t="s">
        <v>851</v>
      </c>
      <c r="EY199" s="336" t="s">
        <v>851</v>
      </c>
      <c r="EZ199" s="40">
        <v>0.2306</v>
      </c>
      <c r="FA199" s="336" t="s">
        <v>1739</v>
      </c>
      <c r="FB199" s="336" t="s">
        <v>851</v>
      </c>
      <c r="FC199" s="40">
        <v>-9.7127512097358704E-2</v>
      </c>
      <c r="FD199" s="40">
        <v>-9.7127512097358704E-2</v>
      </c>
      <c r="FE199" s="40">
        <v>-9.7127512097358704E-2</v>
      </c>
      <c r="FF199" s="40">
        <v>-0.10276959836483002</v>
      </c>
      <c r="FG199" s="40">
        <v>-0.14333507418632507</v>
      </c>
      <c r="FH199" s="336" t="s">
        <v>838</v>
      </c>
      <c r="FI199" s="336" t="s">
        <v>851</v>
      </c>
      <c r="FJ199" s="40"/>
      <c r="FK199" s="40"/>
      <c r="FL199" s="40"/>
      <c r="FM199" s="40"/>
      <c r="FN199" s="40"/>
      <c r="FO199" s="336" t="s">
        <v>1737</v>
      </c>
      <c r="FP199" s="336" t="s">
        <v>851</v>
      </c>
      <c r="FQ199" s="40">
        <v>0.94754457473754883</v>
      </c>
      <c r="FR199" s="336" t="s">
        <v>840</v>
      </c>
      <c r="FS199" s="336" t="s">
        <v>851</v>
      </c>
      <c r="FT199" s="336" t="s">
        <v>851</v>
      </c>
      <c r="FU199" s="40">
        <v>7.7754117548465729E-2</v>
      </c>
      <c r="FV199" s="40">
        <v>7.7754117548465729E-2</v>
      </c>
      <c r="FW199" s="40">
        <v>7.7754117548465729E-2</v>
      </c>
      <c r="FX199" s="40">
        <v>8.2429103553295135E-2</v>
      </c>
      <c r="FY199" s="40">
        <v>9.044337272644043E-2</v>
      </c>
      <c r="FZ199" s="336" t="s">
        <v>840</v>
      </c>
      <c r="GA199" s="336" t="s">
        <v>851</v>
      </c>
      <c r="GB199" s="336" t="s">
        <v>851</v>
      </c>
      <c r="GC199" s="336" t="s">
        <v>851</v>
      </c>
      <c r="GD199" s="336" t="s">
        <v>851</v>
      </c>
      <c r="GE199" s="336" t="s">
        <v>851</v>
      </c>
      <c r="GF199" s="336" t="s">
        <v>851</v>
      </c>
      <c r="GG199" s="336" t="s">
        <v>851</v>
      </c>
      <c r="GH199" s="336" t="s">
        <v>851</v>
      </c>
      <c r="GI199" s="336" t="s">
        <v>851</v>
      </c>
      <c r="GJ199" s="336" t="s">
        <v>851</v>
      </c>
      <c r="GK199" s="40">
        <v>8872250</v>
      </c>
      <c r="GL199" s="40">
        <v>9186719</v>
      </c>
      <c r="GM199" s="40">
        <v>9501335</v>
      </c>
      <c r="GN199" s="40">
        <v>9815412</v>
      </c>
      <c r="GO199" s="40">
        <v>10130251</v>
      </c>
      <c r="GP199" s="40">
        <v>10446856</v>
      </c>
      <c r="GQ199" s="40">
        <v>10763904</v>
      </c>
      <c r="GR199" s="40">
        <v>11080122</v>
      </c>
      <c r="GS199" s="40">
        <v>11397188</v>
      </c>
      <c r="GT199" s="40">
        <v>11717691</v>
      </c>
      <c r="GU199" s="40">
        <v>12043886</v>
      </c>
      <c r="GV199" s="40">
        <v>12376305</v>
      </c>
      <c r="GW199" s="40">
        <v>12715487</v>
      </c>
      <c r="GX199" s="40">
        <v>13063711</v>
      </c>
      <c r="GY199" s="40">
        <v>13423571</v>
      </c>
      <c r="GZ199" s="40">
        <v>13797204</v>
      </c>
      <c r="HA199" s="40">
        <v>14185635</v>
      </c>
      <c r="HB199" s="40">
        <v>14589165</v>
      </c>
      <c r="HC199" s="40">
        <v>15008225</v>
      </c>
      <c r="HD199" s="40">
        <v>15442906</v>
      </c>
      <c r="HE199" s="40">
        <v>15893219</v>
      </c>
      <c r="HF199" s="40">
        <v>16360000</v>
      </c>
      <c r="HG199" s="40">
        <v>16842000</v>
      </c>
      <c r="HH199" s="40">
        <v>17339000</v>
      </c>
      <c r="HI199" s="40">
        <v>17851000</v>
      </c>
      <c r="HJ199" s="40">
        <v>18377000</v>
      </c>
      <c r="HK199" s="40">
        <v>18915000</v>
      </c>
      <c r="HL199" s="40">
        <v>19466000</v>
      </c>
      <c r="HM199" s="40">
        <v>20029000</v>
      </c>
      <c r="HN199" s="40">
        <v>20605000</v>
      </c>
      <c r="HO199" s="40">
        <v>21191000</v>
      </c>
      <c r="HP199" s="40">
        <v>21788000</v>
      </c>
      <c r="HQ199" s="40">
        <v>22396000</v>
      </c>
      <c r="HR199" s="40">
        <v>23014000</v>
      </c>
      <c r="HS199" s="40">
        <v>23641000</v>
      </c>
      <c r="HT199" s="40">
        <v>24277000</v>
      </c>
      <c r="HU199" s="40">
        <v>24923000</v>
      </c>
      <c r="HV199" s="40">
        <v>25576000</v>
      </c>
      <c r="HW199" s="40">
        <v>26239000</v>
      </c>
      <c r="HX199" s="40">
        <v>26911000</v>
      </c>
      <c r="HY199" s="40">
        <v>27591000</v>
      </c>
      <c r="HZ199" s="40">
        <v>28280000</v>
      </c>
      <c r="IA199" s="40">
        <v>28978000</v>
      </c>
      <c r="IB199" s="40">
        <v>29686000</v>
      </c>
      <c r="IC199" s="40">
        <v>30403000</v>
      </c>
      <c r="ID199" s="40">
        <v>31131000</v>
      </c>
      <c r="IE199" s="40">
        <v>31869000</v>
      </c>
      <c r="IF199" s="40">
        <v>32618000</v>
      </c>
      <c r="IG199" s="40">
        <v>33376000</v>
      </c>
      <c r="IH199" s="40">
        <v>34144000</v>
      </c>
      <c r="II199" s="40">
        <v>34922000</v>
      </c>
      <c r="IJ199" s="336" t="s">
        <v>851</v>
      </c>
      <c r="IK199" s="336" t="s">
        <v>851</v>
      </c>
      <c r="IL199" s="336" t="s">
        <v>851</v>
      </c>
      <c r="IM199" s="40">
        <v>2.7763869613409042E-2</v>
      </c>
      <c r="IN199" s="40">
        <v>2.8049297630786896E-2</v>
      </c>
      <c r="IO199" s="40">
        <v>2.8319254517555237E-2</v>
      </c>
      <c r="IP199" s="40">
        <v>2.8551355004310608E-2</v>
      </c>
      <c r="IQ199" s="40">
        <v>2.8742801398038864E-2</v>
      </c>
      <c r="IR199" s="40">
        <v>2.8946790844202042E-2</v>
      </c>
      <c r="IS199" s="40">
        <v>2.9036436229944229E-2</v>
      </c>
      <c r="IT199" s="40">
        <v>2.9082532972097397E-2</v>
      </c>
      <c r="IU199" s="40">
        <v>2.9101230204105377E-2</v>
      </c>
      <c r="IV199" s="40">
        <v>2.9040353372693062E-2</v>
      </c>
      <c r="IW199" s="40">
        <v>2.8855375945568085E-2</v>
      </c>
      <c r="IX199" s="40">
        <v>2.8714096173644066E-2</v>
      </c>
      <c r="IY199" s="40">
        <v>2.8511868789792061E-2</v>
      </c>
      <c r="IZ199" s="40">
        <v>2.8352541849017143E-2</v>
      </c>
      <c r="JA199" s="40">
        <v>2.8042798861861229E-2</v>
      </c>
      <c r="JB199" s="40">
        <v>2.7782795950770378E-2</v>
      </c>
      <c r="JC199" s="40">
        <v>2.7523012831807137E-2</v>
      </c>
      <c r="JD199" s="40">
        <v>2.7220355346798897E-2</v>
      </c>
      <c r="JE199" s="40">
        <v>2.6879766955971718E-2</v>
      </c>
      <c r="JF199" s="40">
        <v>2.6546906679868698E-2</v>
      </c>
      <c r="JG199" s="40">
        <v>2.6261672377586365E-2</v>
      </c>
      <c r="JH199" s="40">
        <v>2.5863340124487877E-2</v>
      </c>
      <c r="JI199" s="40">
        <v>2.5592442601919174E-2</v>
      </c>
      <c r="JJ199" s="40">
        <v>2.528827078640461E-2</v>
      </c>
      <c r="JK199" s="40">
        <v>2.4954507127404213E-2</v>
      </c>
      <c r="JL199" s="40">
        <v>2.4665208533406258E-2</v>
      </c>
      <c r="JM199" s="40">
        <v>2.4382080882787704E-2</v>
      </c>
      <c r="JN199" s="40">
        <v>2.4138633161783218E-2</v>
      </c>
      <c r="JO199" s="40">
        <v>2.3865733295679092E-2</v>
      </c>
      <c r="JP199" s="40">
        <v>2.366282045841217E-2</v>
      </c>
      <c r="JQ199" s="40">
        <v>2.3429643362760544E-2</v>
      </c>
      <c r="JR199" s="40">
        <v>2.3230532184243202E-2</v>
      </c>
      <c r="JS199" s="40">
        <v>2.2972796112298965E-2</v>
      </c>
      <c r="JT199" s="40">
        <v>2.2749796509742737E-2</v>
      </c>
      <c r="JU199" s="40">
        <v>2.2530127316713333E-2</v>
      </c>
      <c r="JV199" s="336" t="s">
        <v>1740</v>
      </c>
      <c r="JW199" s="336" t="s">
        <v>851</v>
      </c>
      <c r="JX199" s="336" t="s">
        <v>851</v>
      </c>
      <c r="JY199" s="336" t="s">
        <v>851</v>
      </c>
      <c r="JZ199" s="336" t="s">
        <v>851</v>
      </c>
      <c r="KA199" s="336" t="s">
        <v>1740</v>
      </c>
      <c r="KB199" s="40">
        <v>0.49885875428094001</v>
      </c>
      <c r="KC199" s="40">
        <v>0.49877872932723799</v>
      </c>
      <c r="KD199" s="40">
        <v>0.49871654752002598</v>
      </c>
      <c r="KE199" s="40">
        <v>0.49866649787033401</v>
      </c>
      <c r="KF199" s="40">
        <v>0.49862351036780295</v>
      </c>
      <c r="KG199" s="40">
        <v>0.49858288619819596</v>
      </c>
      <c r="KH199" s="40">
        <v>0.49854414865979996</v>
      </c>
      <c r="KI199" s="40">
        <v>0.49850684056726702</v>
      </c>
      <c r="KJ199" s="40">
        <v>0.498471716445339</v>
      </c>
      <c r="KK199" s="40">
        <v>0.49843851314655502</v>
      </c>
      <c r="KL199" s="40">
        <v>0.49840690720587505</v>
      </c>
      <c r="KM199" s="40">
        <v>0.49837637937437995</v>
      </c>
      <c r="KN199" s="40">
        <v>0.49834693697750199</v>
      </c>
      <c r="KO199" s="40">
        <v>0.49831840140616895</v>
      </c>
      <c r="KP199" s="40">
        <v>0.49829104134876701</v>
      </c>
      <c r="KQ199" s="40">
        <v>0.49826518668903502</v>
      </c>
      <c r="KR199" s="40">
        <v>0.498240567380418</v>
      </c>
      <c r="KS199" s="40">
        <v>0.49821669334698299</v>
      </c>
      <c r="KT199" s="40">
        <v>0.49819362847924198</v>
      </c>
      <c r="KU199" s="40">
        <v>0.49817081021889498</v>
      </c>
      <c r="KV199" s="40">
        <v>0.49814844166926003</v>
      </c>
      <c r="KW199" s="40">
        <v>0.49812611350033698</v>
      </c>
      <c r="KX199" s="40">
        <v>0.49810368315005099</v>
      </c>
      <c r="KY199" s="40">
        <v>0.49808129544894497</v>
      </c>
      <c r="KZ199" s="40">
        <v>0.49805895691913299</v>
      </c>
      <c r="LA199" s="40">
        <v>0.49803671387459703</v>
      </c>
      <c r="LB199" s="40">
        <v>0.49801455121198301</v>
      </c>
      <c r="LC199" s="40">
        <v>0.49799181500873402</v>
      </c>
      <c r="LD199" s="40">
        <v>0.49796862910912798</v>
      </c>
      <c r="LE199" s="40">
        <v>0.49794456401121401</v>
      </c>
      <c r="LF199" s="40">
        <v>0.49791896072992003</v>
      </c>
      <c r="LG199" s="40">
        <v>0.49789213859571496</v>
      </c>
      <c r="LH199" s="40">
        <v>0.49786362460619105</v>
      </c>
      <c r="LI199" s="40">
        <v>0.49783341803472803</v>
      </c>
      <c r="LJ199" s="40">
        <v>0.49780139771008003</v>
      </c>
      <c r="LK199" s="40">
        <v>0.49776741029817201</v>
      </c>
      <c r="LL199" s="336" t="s">
        <v>851</v>
      </c>
      <c r="LM199" s="336" t="s">
        <v>851</v>
      </c>
      <c r="LN199" s="336" t="s">
        <v>1740</v>
      </c>
      <c r="LO199" s="40">
        <v>0.50033301115036011</v>
      </c>
      <c r="LP199" s="40">
        <v>0.5022774338722229</v>
      </c>
      <c r="LQ199" s="40">
        <v>0.5039333701133728</v>
      </c>
      <c r="LR199" s="40">
        <v>0.50550103187561035</v>
      </c>
      <c r="LS199" s="40">
        <v>0.50731295347213745</v>
      </c>
      <c r="LT199" s="40">
        <v>0.50947952270507813</v>
      </c>
      <c r="LU199" s="40">
        <v>0.51094132661819458</v>
      </c>
      <c r="LV199" s="40">
        <v>0.5129438042640686</v>
      </c>
      <c r="LW199" s="40">
        <v>0.51519697904586792</v>
      </c>
      <c r="LX199" s="40">
        <v>0.51744997501373291</v>
      </c>
      <c r="LY199" s="40">
        <v>0.51945364475250244</v>
      </c>
      <c r="LZ199" s="40">
        <v>0.52069783210754395</v>
      </c>
      <c r="MA199" s="40">
        <v>0.52203840017318726</v>
      </c>
      <c r="MB199" s="40">
        <v>0.52344101667404175</v>
      </c>
      <c r="MC199" s="40">
        <v>0.52506673336029053</v>
      </c>
      <c r="MD199" s="40">
        <v>0.52696901559829712</v>
      </c>
      <c r="ME199" s="40">
        <v>0.52836424112319946</v>
      </c>
      <c r="MF199" s="40">
        <v>0.53018397092819214</v>
      </c>
      <c r="MG199" s="40">
        <v>0.53232812881469727</v>
      </c>
      <c r="MH199" s="40">
        <v>0.53479123115539551</v>
      </c>
      <c r="MI199" s="40">
        <v>0.53750461339950562</v>
      </c>
      <c r="MJ199" s="40">
        <v>0.53982263803482056</v>
      </c>
      <c r="MK199" s="40">
        <v>0.54250079393386841</v>
      </c>
      <c r="ML199" s="40">
        <v>0.5454857349395752</v>
      </c>
      <c r="MM199" s="40">
        <v>0.54869753122329712</v>
      </c>
      <c r="MN199" s="40">
        <v>0.55220907926559448</v>
      </c>
      <c r="MO199" s="40">
        <v>0.55537480115890503</v>
      </c>
      <c r="MP199" s="40">
        <v>0.55876874923706055</v>
      </c>
      <c r="MQ199" s="40">
        <v>0.56235259771347046</v>
      </c>
      <c r="MR199" s="40">
        <v>0.56609547138214111</v>
      </c>
      <c r="MS199" s="40">
        <v>0.5698820948600769</v>
      </c>
      <c r="MT199" s="40">
        <v>0.57309609651565552</v>
      </c>
      <c r="MU199" s="40">
        <v>0.57639950513839722</v>
      </c>
      <c r="MV199" s="40">
        <v>0.5797579288482666</v>
      </c>
      <c r="MW199" s="40">
        <v>0.58308929204940796</v>
      </c>
      <c r="MX199" s="40">
        <v>0.58633524179458618</v>
      </c>
      <c r="MY199" s="336" t="s">
        <v>851</v>
      </c>
      <c r="MZ199" s="336" t="s">
        <v>1740</v>
      </c>
      <c r="NA199" s="40">
        <v>0.48339191079139709</v>
      </c>
      <c r="NB199" s="40">
        <v>0.48541852831840515</v>
      </c>
      <c r="NC199" s="40">
        <v>0.48716235160827637</v>
      </c>
      <c r="ND199" s="40">
        <v>0.48881715536117554</v>
      </c>
      <c r="NE199" s="40">
        <v>0.49070706963539124</v>
      </c>
      <c r="NF199" s="40">
        <v>0.49293947219848633</v>
      </c>
      <c r="NG199" s="40">
        <v>0.49455991387367249</v>
      </c>
      <c r="NH199" s="40">
        <v>0.49673435091972351</v>
      </c>
      <c r="NI199" s="40">
        <v>0.49910604953765869</v>
      </c>
      <c r="NJ199" s="40">
        <v>0.50137245655059814</v>
      </c>
      <c r="NK199" s="40">
        <v>0.50340098142623901</v>
      </c>
      <c r="NL199" s="40">
        <v>0.50467884540557861</v>
      </c>
      <c r="NM199" s="40">
        <v>0.50601047277450562</v>
      </c>
      <c r="NN199" s="40">
        <v>0.50736433267593384</v>
      </c>
      <c r="NO199" s="40">
        <v>0.50895410776138306</v>
      </c>
      <c r="NP199" s="40">
        <v>0.51078289747238159</v>
      </c>
      <c r="NQ199" s="40">
        <v>0.51216268539428711</v>
      </c>
      <c r="NR199" s="40">
        <v>0.51397573947906494</v>
      </c>
      <c r="NS199" s="40">
        <v>0.51607716083526611</v>
      </c>
      <c r="NT199" s="40">
        <v>0.51854830980300903</v>
      </c>
      <c r="NU199" s="40">
        <v>0.52131646871566772</v>
      </c>
      <c r="NV199" s="40">
        <v>0.52381336688995361</v>
      </c>
      <c r="NW199" s="40">
        <v>0.52666562795639038</v>
      </c>
      <c r="NX199" s="40">
        <v>0.52982199192047119</v>
      </c>
      <c r="NY199" s="40">
        <v>0.53312772512435913</v>
      </c>
      <c r="NZ199" s="40">
        <v>0.53673297166824341</v>
      </c>
      <c r="OA199" s="40">
        <v>0.54006361961364746</v>
      </c>
      <c r="OB199" s="40">
        <v>0.54348129034042358</v>
      </c>
      <c r="OC199" s="40">
        <v>0.54705923795700073</v>
      </c>
      <c r="OD199" s="40">
        <v>0.55070221424102783</v>
      </c>
      <c r="OE199" s="40">
        <v>0.55427068471908569</v>
      </c>
      <c r="OF199" s="40">
        <v>0.55728137493133545</v>
      </c>
      <c r="OG199" s="40">
        <v>0.56024283170700073</v>
      </c>
      <c r="OH199" s="40">
        <v>0.56318908929824829</v>
      </c>
      <c r="OI199" s="40">
        <v>0.56604379415512085</v>
      </c>
      <c r="OJ199" s="40">
        <v>0.56875324249267578</v>
      </c>
      <c r="OK199" s="336" t="s">
        <v>851</v>
      </c>
      <c r="OL199" s="336" t="s">
        <v>851</v>
      </c>
      <c r="OM199" s="336" t="s">
        <v>1740</v>
      </c>
      <c r="ON199" s="40">
        <v>0.38478940725326538</v>
      </c>
      <c r="OO199" s="40">
        <v>0.38646504282951355</v>
      </c>
      <c r="OP199" s="40">
        <v>0.38838610053062439</v>
      </c>
      <c r="OQ199" s="40">
        <v>0.39048853516578674</v>
      </c>
      <c r="OR199" s="40">
        <v>0.3927379846572876</v>
      </c>
      <c r="OS199" s="40">
        <v>0.39507558941841125</v>
      </c>
      <c r="OT199" s="40">
        <v>0.39694377779960632</v>
      </c>
      <c r="OU199" s="40">
        <v>0.39906185865402222</v>
      </c>
      <c r="OV199" s="40">
        <v>0.40134954452514648</v>
      </c>
      <c r="OW199" s="40">
        <v>0.40378689765930176</v>
      </c>
      <c r="OX199" s="40">
        <v>0.40621429681777954</v>
      </c>
      <c r="OY199" s="40">
        <v>0.40835314989089966</v>
      </c>
      <c r="OZ199" s="40">
        <v>0.41076749563217163</v>
      </c>
      <c r="PA199" s="40">
        <v>0.41320085525512695</v>
      </c>
      <c r="PB199" s="40">
        <v>0.41562727093696594</v>
      </c>
      <c r="PC199" s="40">
        <v>0.41800764203071594</v>
      </c>
      <c r="PD199" s="40">
        <v>0.41981825232505798</v>
      </c>
      <c r="PE199" s="40">
        <v>0.42177173495292664</v>
      </c>
      <c r="PF199" s="40">
        <v>0.42387241125106812</v>
      </c>
      <c r="PG199" s="40">
        <v>0.42608180642127991</v>
      </c>
      <c r="PH199" s="40">
        <v>0.42859497666358948</v>
      </c>
      <c r="PI199" s="40">
        <v>0.43080687522888184</v>
      </c>
      <c r="PJ199" s="40">
        <v>0.43333593010902405</v>
      </c>
      <c r="PK199" s="40">
        <v>0.43610656261444092</v>
      </c>
      <c r="PL199" s="40">
        <v>0.43911412358283997</v>
      </c>
      <c r="PM199" s="40">
        <v>0.4424268901348114</v>
      </c>
      <c r="PN199" s="40">
        <v>0.44550919532775879</v>
      </c>
      <c r="PO199" s="40">
        <v>0.44885775446891785</v>
      </c>
      <c r="PP199" s="40">
        <v>0.45243549346923828</v>
      </c>
      <c r="PQ199" s="40">
        <v>0.45623788237571716</v>
      </c>
      <c r="PR199" s="40">
        <v>0.460152268409729</v>
      </c>
      <c r="PS199" s="40">
        <v>0.46371081471443176</v>
      </c>
      <c r="PT199" s="40">
        <v>0.46744129061698914</v>
      </c>
      <c r="PU199" s="40">
        <v>0.47129672765731812</v>
      </c>
      <c r="PV199" s="40">
        <v>0.47513473033905029</v>
      </c>
      <c r="PW199" s="40">
        <v>0.4789244532585144</v>
      </c>
      <c r="PX199" s="336" t="s">
        <v>851</v>
      </c>
      <c r="PY199" s="336" t="s">
        <v>851</v>
      </c>
      <c r="PZ199" s="40">
        <v>0.51049999999999995</v>
      </c>
      <c r="QA199" s="40">
        <v>0.50850000000000006</v>
      </c>
      <c r="QB199" s="40">
        <v>0.50690000000000002</v>
      </c>
      <c r="QC199" s="40">
        <v>0.50549999999999995</v>
      </c>
      <c r="QD199" s="40">
        <v>0.50409999999999999</v>
      </c>
      <c r="QE199" s="40">
        <v>0.50170000000000003</v>
      </c>
      <c r="QF199" s="40">
        <v>0.49930000000000002</v>
      </c>
      <c r="QG199" s="40">
        <v>0.49689999999999995</v>
      </c>
      <c r="QH199" s="40">
        <v>0.49490000000000001</v>
      </c>
      <c r="QI199" s="40">
        <v>0.49340000000000006</v>
      </c>
      <c r="QJ199" s="40">
        <v>0.49170000000000003</v>
      </c>
      <c r="QK199" s="40">
        <v>0.49060000000000004</v>
      </c>
      <c r="QL199" s="40">
        <v>0.49</v>
      </c>
      <c r="QM199" s="40">
        <v>0.48969999999999997</v>
      </c>
      <c r="QN199" s="40">
        <v>0.48979999999999996</v>
      </c>
      <c r="QO199" s="40">
        <v>0.49060000000000004</v>
      </c>
      <c r="QP199" s="40">
        <v>0.49159999999999998</v>
      </c>
      <c r="QQ199" s="40">
        <v>0.49280000000000002</v>
      </c>
      <c r="QR199" s="40">
        <v>0.49420000000000003</v>
      </c>
      <c r="QS199" s="336" t="s">
        <v>851</v>
      </c>
      <c r="QT199" s="336" t="s">
        <v>851</v>
      </c>
      <c r="QU199" s="336" t="s">
        <v>851</v>
      </c>
      <c r="QV199" s="336" t="s">
        <v>851</v>
      </c>
      <c r="QW199" s="40">
        <v>2.8368814382702112E-3</v>
      </c>
      <c r="QX199" s="336" t="s">
        <v>851</v>
      </c>
      <c r="QY199" s="336" t="s">
        <v>851</v>
      </c>
      <c r="QZ199" s="336" t="s">
        <v>851</v>
      </c>
      <c r="RA199" s="336" t="s">
        <v>851</v>
      </c>
      <c r="RB199" s="336" t="s">
        <v>851</v>
      </c>
      <c r="RC199" s="336" t="s">
        <v>851</v>
      </c>
      <c r="RD199" s="336" t="s">
        <v>851</v>
      </c>
      <c r="RE199" s="336" t="s">
        <v>851</v>
      </c>
      <c r="RF199" s="40">
        <v>0.36799999999999999</v>
      </c>
      <c r="RG199" s="40">
        <v>2017</v>
      </c>
      <c r="RH199" s="336" t="s">
        <v>840</v>
      </c>
      <c r="RI199" s="336" t="s">
        <v>851</v>
      </c>
      <c r="RJ199" s="40">
        <v>0.68599999999999994</v>
      </c>
      <c r="RK199" s="40">
        <v>2017</v>
      </c>
      <c r="RL199" s="336" t="s">
        <v>840</v>
      </c>
      <c r="RM199" s="336" t="s">
        <v>851</v>
      </c>
      <c r="RN199" s="40">
        <v>0.88900000000000001</v>
      </c>
      <c r="RO199" s="40">
        <v>2017</v>
      </c>
      <c r="RP199" s="336" t="s">
        <v>840</v>
      </c>
      <c r="RQ199" s="336" t="s">
        <v>851</v>
      </c>
      <c r="RR199" s="40">
        <v>0.97900000000000009</v>
      </c>
      <c r="RS199" s="40">
        <v>2017</v>
      </c>
      <c r="RT199" s="336" t="s">
        <v>840</v>
      </c>
      <c r="RU199" s="336" t="s">
        <v>851</v>
      </c>
      <c r="RV199" s="40"/>
      <c r="RW199" s="40"/>
      <c r="RX199" s="336" t="s">
        <v>1737</v>
      </c>
      <c r="RY199" s="336" t="s">
        <v>851</v>
      </c>
      <c r="RZ199" s="336" t="s">
        <v>838</v>
      </c>
      <c r="SA199" s="40">
        <v>0.15684150159358978</v>
      </c>
      <c r="SB199" s="40">
        <v>0.15684150159358978</v>
      </c>
      <c r="SC199" s="40">
        <v>0.15684150159358978</v>
      </c>
      <c r="SD199" s="40">
        <v>0.16229759156703949</v>
      </c>
      <c r="SE199" s="40">
        <v>0.18436363339424133</v>
      </c>
      <c r="SF199" s="336" t="s">
        <v>851</v>
      </c>
      <c r="SG199" s="336" t="s">
        <v>851</v>
      </c>
      <c r="SH199" s="40">
        <v>0.1508549302816391</v>
      </c>
      <c r="SI199" s="40">
        <v>0.1508549302816391</v>
      </c>
      <c r="SJ199" s="40">
        <v>0.1508549302816391</v>
      </c>
      <c r="SK199" s="40">
        <v>0.15335094928741455</v>
      </c>
      <c r="SL199" s="40">
        <v>0.18534435331821442</v>
      </c>
      <c r="SM199" s="336" t="s">
        <v>840</v>
      </c>
      <c r="SN199" s="336" t="s">
        <v>851</v>
      </c>
      <c r="SO199" s="336" t="s">
        <v>851</v>
      </c>
      <c r="SP199" s="40">
        <v>2.143164724111557E-2</v>
      </c>
      <c r="SQ199" s="40">
        <v>2.143164724111557E-2</v>
      </c>
      <c r="SR199" s="40">
        <v>2.143164724111557E-2</v>
      </c>
      <c r="SS199" s="40">
        <v>1.8915064632892609E-2</v>
      </c>
      <c r="ST199" s="40">
        <v>-3.9138984866440296E-3</v>
      </c>
      <c r="SU199" s="336" t="s">
        <v>838</v>
      </c>
      <c r="SV199" s="336" t="s">
        <v>851</v>
      </c>
      <c r="SW199" s="336" t="s">
        <v>851</v>
      </c>
      <c r="SX199" s="40">
        <v>2.5960735976696014E-2</v>
      </c>
      <c r="SY199" s="40">
        <v>2.5960735976696014E-2</v>
      </c>
      <c r="SZ199" s="40">
        <v>2.5960735976696014E-2</v>
      </c>
      <c r="TA199" s="40">
        <v>2.6480246335268021E-2</v>
      </c>
      <c r="TB199" s="40">
        <v>2.8547879308462143E-2</v>
      </c>
      <c r="TC199" s="336" t="s">
        <v>840</v>
      </c>
      <c r="TD199" s="336" t="s">
        <v>851</v>
      </c>
      <c r="TE199" s="336" t="s">
        <v>851</v>
      </c>
      <c r="TF199" s="336" t="s">
        <v>851</v>
      </c>
      <c r="TG199" s="40">
        <v>-6.3097109086811543E-3</v>
      </c>
      <c r="TH199" s="40">
        <v>-6.3097109086811543E-3</v>
      </c>
      <c r="TI199" s="40">
        <v>-6.3097109086811543E-3</v>
      </c>
      <c r="TJ199" s="40">
        <v>-9.7050964832305908E-3</v>
      </c>
      <c r="TK199" s="40">
        <v>-3.0942486599087715E-2</v>
      </c>
      <c r="TL199" s="336" t="s">
        <v>838</v>
      </c>
      <c r="TM199" s="336" t="s">
        <v>851</v>
      </c>
      <c r="TN199" s="336" t="s">
        <v>851</v>
      </c>
      <c r="TO199" s="336" t="s">
        <v>851</v>
      </c>
      <c r="TP199" s="40">
        <v>-1.9245155854150653E-3</v>
      </c>
      <c r="TQ199" s="40">
        <v>-1.9245155854150653E-3</v>
      </c>
      <c r="TR199" s="40">
        <v>-1.9245155854150653E-3</v>
      </c>
      <c r="TS199" s="40">
        <v>-1.547262305393815E-3</v>
      </c>
      <c r="TT199" s="40">
        <v>-3.4753677482513012E-6</v>
      </c>
      <c r="TU199" s="336" t="s">
        <v>840</v>
      </c>
      <c r="TV199" s="336" t="s">
        <v>851</v>
      </c>
      <c r="TW199" s="40">
        <v>320</v>
      </c>
      <c r="TX199" s="336" t="s">
        <v>840</v>
      </c>
      <c r="TY199" s="336" t="s">
        <v>851</v>
      </c>
      <c r="TZ199" s="40">
        <v>306.0224609375</v>
      </c>
      <c r="UA199" s="336" t="s">
        <v>838</v>
      </c>
      <c r="UB199" s="336" t="s">
        <v>851</v>
      </c>
      <c r="UC199" s="40">
        <v>289.27859153213302</v>
      </c>
      <c r="UD199" s="336" t="s">
        <v>840</v>
      </c>
      <c r="UE199" s="336" t="s">
        <v>851</v>
      </c>
      <c r="UF199" s="336" t="s">
        <v>851</v>
      </c>
      <c r="UG199" s="40">
        <v>5.9713985770940781E-2</v>
      </c>
      <c r="UH199" s="40">
        <v>5.9713985770940781E-2</v>
      </c>
      <c r="UI199" s="40">
        <v>5.9713985770940781E-2</v>
      </c>
      <c r="UJ199" s="40">
        <v>5.952800065279007E-2</v>
      </c>
      <c r="UK199" s="40">
        <v>4.102855920791626E-2</v>
      </c>
      <c r="UL199" s="336" t="s">
        <v>838</v>
      </c>
      <c r="UM199" s="336" t="s">
        <v>851</v>
      </c>
      <c r="UN199" s="336" t="s">
        <v>851</v>
      </c>
      <c r="UO199" s="336" t="s">
        <v>851</v>
      </c>
      <c r="UP199" s="40"/>
      <c r="UQ199" s="40"/>
      <c r="UR199" s="40"/>
      <c r="US199" s="40"/>
      <c r="UT199" s="40">
        <v>0.1697530597448349</v>
      </c>
      <c r="UU199" s="336" t="s">
        <v>470</v>
      </c>
    </row>
    <row r="200" spans="1:567">
      <c r="A200" s="336" t="s">
        <v>425</v>
      </c>
      <c r="B200" s="336" t="s">
        <v>169</v>
      </c>
      <c r="C200" s="336" t="s">
        <v>384</v>
      </c>
      <c r="D200" s="40">
        <v>5.1422659307718277E-2</v>
      </c>
      <c r="E200" s="336" t="s">
        <v>436</v>
      </c>
      <c r="F200" s="40">
        <v>5.4145477712154388E-2</v>
      </c>
      <c r="G200" s="336" t="s">
        <v>1741</v>
      </c>
      <c r="H200" s="40">
        <v>5.2368596196174622E-2</v>
      </c>
      <c r="I200" s="336" t="s">
        <v>1447</v>
      </c>
      <c r="J200" s="40">
        <v>5.2061695605516434E-2</v>
      </c>
      <c r="K200" s="336" t="s">
        <v>1803</v>
      </c>
      <c r="L200" s="336" t="s">
        <v>436</v>
      </c>
      <c r="M200" s="40">
        <v>0.5225447416305542</v>
      </c>
      <c r="N200" s="40"/>
      <c r="O200" s="336" t="s">
        <v>1736</v>
      </c>
      <c r="P200" s="40"/>
      <c r="Q200" s="336" t="s">
        <v>1736</v>
      </c>
      <c r="R200" s="40">
        <v>0.59019261598587036</v>
      </c>
      <c r="S200" s="336" t="s">
        <v>436</v>
      </c>
      <c r="T200" s="40">
        <v>0.5225447416305542</v>
      </c>
      <c r="U200" s="336" t="s">
        <v>436</v>
      </c>
      <c r="V200" s="336" t="s">
        <v>851</v>
      </c>
      <c r="W200" s="336" t="s">
        <v>1741</v>
      </c>
      <c r="X200" s="40">
        <v>0.55227071046829224</v>
      </c>
      <c r="Y200" s="40"/>
      <c r="Z200" s="336" t="s">
        <v>1736</v>
      </c>
      <c r="AA200" s="40"/>
      <c r="AB200" s="336" t="s">
        <v>1736</v>
      </c>
      <c r="AC200" s="40">
        <v>0.61876261234283447</v>
      </c>
      <c r="AD200" s="336" t="s">
        <v>1741</v>
      </c>
      <c r="AE200" s="40">
        <v>0.55227071046829224</v>
      </c>
      <c r="AF200" s="336" t="s">
        <v>1741</v>
      </c>
      <c r="AG200" s="336" t="s">
        <v>851</v>
      </c>
      <c r="AH200" s="336" t="s">
        <v>1447</v>
      </c>
      <c r="AI200" s="40">
        <v>0.56858432292938232</v>
      </c>
      <c r="AJ200" s="40"/>
      <c r="AK200" s="336" t="s">
        <v>1736</v>
      </c>
      <c r="AL200" s="40"/>
      <c r="AM200" s="336" t="s">
        <v>1736</v>
      </c>
      <c r="AN200" s="40">
        <v>0.60865062475204468</v>
      </c>
      <c r="AO200" s="336" t="s">
        <v>1447</v>
      </c>
      <c r="AP200" s="40">
        <v>0.56858432292938232</v>
      </c>
      <c r="AQ200" s="336" t="s">
        <v>1447</v>
      </c>
      <c r="AR200" s="336" t="s">
        <v>851</v>
      </c>
      <c r="AS200" s="336" t="s">
        <v>1803</v>
      </c>
      <c r="AT200" s="40">
        <v>0.57088828086853027</v>
      </c>
      <c r="AU200" s="40"/>
      <c r="AV200" s="336" t="s">
        <v>1736</v>
      </c>
      <c r="AW200" s="40"/>
      <c r="AX200" s="336" t="s">
        <v>1736</v>
      </c>
      <c r="AY200" s="40">
        <v>0.60865062475204468</v>
      </c>
      <c r="AZ200" s="336" t="s">
        <v>1803</v>
      </c>
      <c r="BA200" s="40">
        <v>0.57088828086853027</v>
      </c>
      <c r="BB200" s="336" t="s">
        <v>1803</v>
      </c>
      <c r="BC200" s="336" t="s">
        <v>851</v>
      </c>
      <c r="BD200" s="336" t="s">
        <v>436</v>
      </c>
      <c r="BE200" s="40">
        <v>1.8866240978240967</v>
      </c>
      <c r="BF200" s="336" t="s">
        <v>827</v>
      </c>
      <c r="BG200" s="40">
        <v>3.3015797138214111</v>
      </c>
      <c r="BH200" s="336" t="s">
        <v>1447</v>
      </c>
      <c r="BI200" s="40">
        <v>3.8076484203338623</v>
      </c>
      <c r="BJ200" s="336" t="s">
        <v>1803</v>
      </c>
      <c r="BK200" s="40">
        <v>3.9473268985748291</v>
      </c>
      <c r="BL200" s="336" t="s">
        <v>851</v>
      </c>
      <c r="BM200" s="40">
        <v>2.4494829177856445</v>
      </c>
      <c r="BN200" s="336" t="s">
        <v>838</v>
      </c>
      <c r="BO200" s="336" t="s">
        <v>851</v>
      </c>
      <c r="BP200" s="336" t="s">
        <v>436</v>
      </c>
      <c r="BQ200" s="40">
        <v>7.7208355069160461E-3</v>
      </c>
      <c r="BR200" s="40">
        <v>8.4775808500126004E-4</v>
      </c>
      <c r="BS200" s="40">
        <v>6.4886058680713177E-3</v>
      </c>
      <c r="BT200" s="40">
        <v>3.7509487010538578E-3</v>
      </c>
      <c r="BU200" s="40">
        <v>3.750927746295929E-3</v>
      </c>
      <c r="BV200" s="336" t="s">
        <v>851</v>
      </c>
      <c r="BW200" s="336" t="s">
        <v>827</v>
      </c>
      <c r="BX200" s="40">
        <v>1.5130697749555111E-2</v>
      </c>
      <c r="BY200" s="40">
        <v>1.7197860404849052E-2</v>
      </c>
      <c r="BZ200" s="40">
        <v>1.7593132331967354E-2</v>
      </c>
      <c r="CA200" s="40">
        <v>1.6909407451748848E-2</v>
      </c>
      <c r="CB200" s="40">
        <v>1.5364835970103741E-2</v>
      </c>
      <c r="CC200" s="336" t="s">
        <v>851</v>
      </c>
      <c r="CD200" s="336" t="s">
        <v>1447</v>
      </c>
      <c r="CE200" s="40">
        <v>1.6221886500716209E-2</v>
      </c>
      <c r="CF200" s="40">
        <v>1.740642637014389E-2</v>
      </c>
      <c r="CG200" s="40">
        <v>1.697121374309063E-2</v>
      </c>
      <c r="CH200" s="40">
        <v>1.578795537352562E-2</v>
      </c>
      <c r="CI200" s="40">
        <v>1.6634473577141762E-2</v>
      </c>
      <c r="CJ200" s="336" t="s">
        <v>851</v>
      </c>
      <c r="CK200" s="336" t="s">
        <v>1803</v>
      </c>
      <c r="CL200" s="40">
        <v>1.7059920355677605E-2</v>
      </c>
      <c r="CM200" s="40">
        <v>1.727745495736599E-2</v>
      </c>
      <c r="CN200" s="40">
        <v>1.6777753829956055E-2</v>
      </c>
      <c r="CO200" s="40">
        <v>1.6646102070808411E-2</v>
      </c>
      <c r="CP200" s="40">
        <v>1.7538625746965408E-2</v>
      </c>
      <c r="CQ200" s="336" t="s">
        <v>851</v>
      </c>
      <c r="CR200" s="40">
        <v>5.4424819946289063</v>
      </c>
      <c r="CS200" s="40">
        <v>5.8845219612121582</v>
      </c>
      <c r="CT200" s="40">
        <v>6.6967658996582031</v>
      </c>
      <c r="CU200" s="40">
        <v>7.6015605926513672</v>
      </c>
      <c r="CV200" s="40">
        <v>8.6515388488769531</v>
      </c>
      <c r="CW200" s="336" t="s">
        <v>1741</v>
      </c>
      <c r="CX200" s="336" t="s">
        <v>851</v>
      </c>
      <c r="CY200" s="40">
        <v>5.7077059745788574</v>
      </c>
      <c r="CZ200" s="40">
        <v>6.3348479270935059</v>
      </c>
      <c r="DA200" s="40">
        <v>7.2396430969238281</v>
      </c>
      <c r="DB200" s="40">
        <v>8.2055330276489258</v>
      </c>
      <c r="DC200" s="40">
        <v>9.3664121627807617</v>
      </c>
      <c r="DD200" s="336" t="s">
        <v>1447</v>
      </c>
      <c r="DE200" s="336" t="s">
        <v>851</v>
      </c>
      <c r="DF200" s="40">
        <v>9.8755168914794922</v>
      </c>
      <c r="DG200" s="336" t="s">
        <v>1803</v>
      </c>
      <c r="DH200" s="336" t="s">
        <v>851</v>
      </c>
      <c r="DI200" s="336" t="s">
        <v>851</v>
      </c>
      <c r="DJ200" s="336">
        <v>10.199999999999999</v>
      </c>
      <c r="DK200" s="336" t="s">
        <v>1738</v>
      </c>
      <c r="DL200" s="336" t="s">
        <v>851</v>
      </c>
      <c r="DM200" s="336" t="s">
        <v>851</v>
      </c>
      <c r="DN200" s="336" t="s">
        <v>436</v>
      </c>
      <c r="DO200" s="40">
        <v>-9.1289123520255089E-3</v>
      </c>
      <c r="DP200" s="40">
        <v>8.6023984476923943E-4</v>
      </c>
      <c r="DQ200" s="40">
        <v>7.8295578714460135E-4</v>
      </c>
      <c r="DR200" s="40">
        <v>-2.8653815388679504E-3</v>
      </c>
      <c r="DS200" s="40">
        <v>9.3188192695379257E-3</v>
      </c>
      <c r="DT200" s="336" t="s">
        <v>851</v>
      </c>
      <c r="DU200" s="336" t="s">
        <v>827</v>
      </c>
      <c r="DV200" s="40">
        <v>-2.1357517689466476E-3</v>
      </c>
      <c r="DW200" s="40">
        <v>-3.0117693822830915E-3</v>
      </c>
      <c r="DX200" s="40">
        <v>-1.0728085413575172E-2</v>
      </c>
      <c r="DY200" s="40">
        <v>-1.6821963712573051E-2</v>
      </c>
      <c r="DZ200" s="40">
        <v>-2.5885298848152161E-2</v>
      </c>
      <c r="EA200" s="336" t="s">
        <v>851</v>
      </c>
      <c r="EB200" s="336" t="s">
        <v>1447</v>
      </c>
      <c r="EC200" s="40">
        <v>-3.840866731479764E-3</v>
      </c>
      <c r="ED200" s="40">
        <v>-5.2991695702075958E-3</v>
      </c>
      <c r="EE200" s="40">
        <v>-1.3196189887821674E-2</v>
      </c>
      <c r="EF200" s="40">
        <v>-1.6019342467188835E-2</v>
      </c>
      <c r="EG200" s="40">
        <v>-1.5582467429339886E-2</v>
      </c>
      <c r="EH200" s="336" t="s">
        <v>851</v>
      </c>
      <c r="EI200" s="336" t="s">
        <v>1803</v>
      </c>
      <c r="EJ200" s="40">
        <v>-2.7340115047991276E-3</v>
      </c>
      <c r="EK200" s="40">
        <v>-9.5710661262273788E-3</v>
      </c>
      <c r="EL200" s="40">
        <v>-1.1692403815686703E-2</v>
      </c>
      <c r="EM200" s="40">
        <v>-2.0713672041893005E-2</v>
      </c>
      <c r="EN200" s="40">
        <v>-1.4332477003335953E-2</v>
      </c>
      <c r="EO200" s="336" t="s">
        <v>851</v>
      </c>
      <c r="EP200" s="336" t="s">
        <v>851</v>
      </c>
      <c r="EQ200" s="336" t="s">
        <v>851</v>
      </c>
      <c r="ER200" s="40">
        <v>0.60130000000000006</v>
      </c>
      <c r="ES200" s="336" t="s">
        <v>1739</v>
      </c>
      <c r="ET200" s="336" t="s">
        <v>851</v>
      </c>
      <c r="EU200" s="336" t="s">
        <v>851</v>
      </c>
      <c r="EV200" s="40">
        <v>0.66310000000000002</v>
      </c>
      <c r="EW200" s="336" t="s">
        <v>1739</v>
      </c>
      <c r="EX200" s="336" t="s">
        <v>851</v>
      </c>
      <c r="EY200" s="336" t="s">
        <v>851</v>
      </c>
      <c r="EZ200" s="40">
        <v>0.54069999999999996</v>
      </c>
      <c r="FA200" s="336" t="s">
        <v>1739</v>
      </c>
      <c r="FB200" s="336" t="s">
        <v>851</v>
      </c>
      <c r="FC200" s="40">
        <v>-2.6228372007608414E-2</v>
      </c>
      <c r="FD200" s="40">
        <v>-3.1673774123191833E-2</v>
      </c>
      <c r="FE200" s="40">
        <v>-2.9847834259271622E-2</v>
      </c>
      <c r="FF200" s="40">
        <v>-1.7916055396199226E-2</v>
      </c>
      <c r="FG200" s="40">
        <v>1.9598357379436493E-2</v>
      </c>
      <c r="FH200" s="336" t="s">
        <v>838</v>
      </c>
      <c r="FI200" s="336" t="s">
        <v>851</v>
      </c>
      <c r="FJ200" s="40">
        <v>-3.0175592750310898E-2</v>
      </c>
      <c r="FK200" s="40">
        <v>-3.8454718887805939E-2</v>
      </c>
      <c r="FL200" s="40">
        <v>-3.6331735551357269E-2</v>
      </c>
      <c r="FM200" s="40">
        <v>-3.3248808234930038E-2</v>
      </c>
      <c r="FN200" s="40">
        <v>-3.0352463945746422E-2</v>
      </c>
      <c r="FO200" s="336" t="s">
        <v>840</v>
      </c>
      <c r="FP200" s="336" t="s">
        <v>851</v>
      </c>
      <c r="FQ200" s="40">
        <v>0.56559544801712036</v>
      </c>
      <c r="FR200" s="336" t="s">
        <v>840</v>
      </c>
      <c r="FS200" s="336" t="s">
        <v>851</v>
      </c>
      <c r="FT200" s="336" t="s">
        <v>851</v>
      </c>
      <c r="FU200" s="40">
        <v>1.5767460688948631E-2</v>
      </c>
      <c r="FV200" s="40">
        <v>1.5204150229692459E-2</v>
      </c>
      <c r="FW200" s="40">
        <v>1.1823302134871483E-2</v>
      </c>
      <c r="FX200" s="40">
        <v>9.5667736604809761E-3</v>
      </c>
      <c r="FY200" s="40">
        <v>1.4557876624166965E-2</v>
      </c>
      <c r="FZ200" s="336" t="s">
        <v>840</v>
      </c>
      <c r="GA200" s="336" t="s">
        <v>851</v>
      </c>
      <c r="GB200" s="336" t="s">
        <v>851</v>
      </c>
      <c r="GC200" s="336" t="s">
        <v>851</v>
      </c>
      <c r="GD200" s="336" t="s">
        <v>851</v>
      </c>
      <c r="GE200" s="336" t="s">
        <v>851</v>
      </c>
      <c r="GF200" s="336" t="s">
        <v>851</v>
      </c>
      <c r="GG200" s="336" t="s">
        <v>851</v>
      </c>
      <c r="GH200" s="336" t="s">
        <v>851</v>
      </c>
      <c r="GI200" s="336" t="s">
        <v>851</v>
      </c>
      <c r="GJ200" s="336" t="s">
        <v>851</v>
      </c>
      <c r="GK200" s="40">
        <v>44967713</v>
      </c>
      <c r="GL200" s="40">
        <v>45571272</v>
      </c>
      <c r="GM200" s="40">
        <v>46150913</v>
      </c>
      <c r="GN200" s="40">
        <v>46719203</v>
      </c>
      <c r="GO200" s="40">
        <v>47291610</v>
      </c>
      <c r="GP200" s="40">
        <v>47880595</v>
      </c>
      <c r="GQ200" s="40">
        <v>48489464</v>
      </c>
      <c r="GR200" s="40">
        <v>49119766</v>
      </c>
      <c r="GS200" s="40">
        <v>49779472</v>
      </c>
      <c r="GT200" s="40">
        <v>50477013</v>
      </c>
      <c r="GU200" s="40">
        <v>51216967</v>
      </c>
      <c r="GV200" s="40">
        <v>52003759</v>
      </c>
      <c r="GW200" s="40">
        <v>52832659</v>
      </c>
      <c r="GX200" s="40">
        <v>53687125</v>
      </c>
      <c r="GY200" s="40">
        <v>54544184</v>
      </c>
      <c r="GZ200" s="40">
        <v>55386369</v>
      </c>
      <c r="HA200" s="40">
        <v>56207649</v>
      </c>
      <c r="HB200" s="40">
        <v>57009751</v>
      </c>
      <c r="HC200" s="40">
        <v>57792520</v>
      </c>
      <c r="HD200" s="40">
        <v>58558267</v>
      </c>
      <c r="HE200" s="40">
        <v>59308690</v>
      </c>
      <c r="HF200" s="40">
        <v>60042000</v>
      </c>
      <c r="HG200" s="40">
        <v>60756000</v>
      </c>
      <c r="HH200" s="40">
        <v>61453000</v>
      </c>
      <c r="HI200" s="40">
        <v>62134000</v>
      </c>
      <c r="HJ200" s="40">
        <v>62803000</v>
      </c>
      <c r="HK200" s="40">
        <v>63458000</v>
      </c>
      <c r="HL200" s="40">
        <v>64101000</v>
      </c>
      <c r="HM200" s="40">
        <v>64731000</v>
      </c>
      <c r="HN200" s="40">
        <v>65349000</v>
      </c>
      <c r="HO200" s="40">
        <v>65956000</v>
      </c>
      <c r="HP200" s="40">
        <v>66552000</v>
      </c>
      <c r="HQ200" s="40">
        <v>67136000</v>
      </c>
      <c r="HR200" s="40">
        <v>67709000</v>
      </c>
      <c r="HS200" s="40">
        <v>68270000</v>
      </c>
      <c r="HT200" s="40">
        <v>68819000</v>
      </c>
      <c r="HU200" s="40">
        <v>69355000</v>
      </c>
      <c r="HV200" s="40">
        <v>69879000</v>
      </c>
      <c r="HW200" s="40">
        <v>70390000</v>
      </c>
      <c r="HX200" s="40">
        <v>70889000</v>
      </c>
      <c r="HY200" s="40">
        <v>71375000</v>
      </c>
      <c r="HZ200" s="40">
        <v>71850000</v>
      </c>
      <c r="IA200" s="40">
        <v>72312000</v>
      </c>
      <c r="IB200" s="40">
        <v>72761000</v>
      </c>
      <c r="IC200" s="40">
        <v>73197000</v>
      </c>
      <c r="ID200" s="40">
        <v>73620000</v>
      </c>
      <c r="IE200" s="40">
        <v>74028000</v>
      </c>
      <c r="IF200" s="40">
        <v>74423000</v>
      </c>
      <c r="IG200" s="40">
        <v>74803000</v>
      </c>
      <c r="IH200" s="40">
        <v>75168000</v>
      </c>
      <c r="II200" s="40">
        <v>75518000</v>
      </c>
      <c r="IJ200" s="336" t="s">
        <v>851</v>
      </c>
      <c r="IK200" s="336" t="s">
        <v>851</v>
      </c>
      <c r="IL200" s="336" t="s">
        <v>851</v>
      </c>
      <c r="IM200" s="40">
        <v>1.4719334430992603E-2</v>
      </c>
      <c r="IN200" s="40">
        <v>1.4169472269713879E-2</v>
      </c>
      <c r="IO200" s="40">
        <v>1.3637032359838486E-2</v>
      </c>
      <c r="IP200" s="40">
        <v>1.3162920251488686E-2</v>
      </c>
      <c r="IQ200" s="40">
        <v>1.2733562849462032E-2</v>
      </c>
      <c r="IR200" s="40">
        <v>1.2288479134440422E-2</v>
      </c>
      <c r="IS200" s="40">
        <v>1.1821525171399117E-2</v>
      </c>
      <c r="IT200" s="40">
        <v>1.1406811885535717E-2</v>
      </c>
      <c r="IU200" s="40">
        <v>1.1020688340067863E-2</v>
      </c>
      <c r="IV200" s="40">
        <v>1.0709499940276146E-2</v>
      </c>
      <c r="IW200" s="40">
        <v>1.0375427082180977E-2</v>
      </c>
      <c r="IX200" s="40">
        <v>1.0081694461405277E-2</v>
      </c>
      <c r="IY200" s="40">
        <v>9.7802570089697838E-3</v>
      </c>
      <c r="IZ200" s="40">
        <v>9.5019163563847542E-3</v>
      </c>
      <c r="JA200" s="40">
        <v>9.2457151040434837E-3</v>
      </c>
      <c r="JB200" s="40">
        <v>8.9957443997263908E-3</v>
      </c>
      <c r="JC200" s="40">
        <v>8.7368162348866463E-3</v>
      </c>
      <c r="JD200" s="40">
        <v>8.49869754165411E-3</v>
      </c>
      <c r="JE200" s="40">
        <v>8.2513205707073212E-3</v>
      </c>
      <c r="JF200" s="40">
        <v>8.0094384029507637E-3</v>
      </c>
      <c r="JG200" s="40">
        <v>7.758372463285923E-3</v>
      </c>
      <c r="JH200" s="40">
        <v>7.5269327498972416E-3</v>
      </c>
      <c r="JI200" s="40">
        <v>7.2860326617956161E-3</v>
      </c>
      <c r="JJ200" s="40">
        <v>7.0640658959746361E-3</v>
      </c>
      <c r="JK200" s="40">
        <v>6.8323947489261627E-3</v>
      </c>
      <c r="JL200" s="40">
        <v>6.6329445689916611E-3</v>
      </c>
      <c r="JM200" s="40">
        <v>6.4094779081642628E-3</v>
      </c>
      <c r="JN200" s="40">
        <v>6.1900070868432522E-3</v>
      </c>
      <c r="JO200" s="40">
        <v>5.9743393212556839E-3</v>
      </c>
      <c r="JP200" s="40">
        <v>5.762291606515646E-3</v>
      </c>
      <c r="JQ200" s="40">
        <v>5.5266721174120903E-3</v>
      </c>
      <c r="JR200" s="40">
        <v>5.3216340020298958E-3</v>
      </c>
      <c r="JS200" s="40">
        <v>5.0929570570588112E-3</v>
      </c>
      <c r="JT200" s="40">
        <v>4.8676175065338612E-3</v>
      </c>
      <c r="JU200" s="40">
        <v>4.6454300172626972E-3</v>
      </c>
      <c r="JV200" s="336" t="s">
        <v>1740</v>
      </c>
      <c r="JW200" s="336" t="s">
        <v>851</v>
      </c>
      <c r="JX200" s="336" t="s">
        <v>851</v>
      </c>
      <c r="JY200" s="336" t="s">
        <v>851</v>
      </c>
      <c r="JZ200" s="336" t="s">
        <v>851</v>
      </c>
      <c r="KA200" s="336" t="s">
        <v>1740</v>
      </c>
      <c r="KB200" s="40">
        <v>0.49356916681069996</v>
      </c>
      <c r="KC200" s="40">
        <v>0.493450864667903</v>
      </c>
      <c r="KD200" s="40">
        <v>0.49327415936266805</v>
      </c>
      <c r="KE200" s="40">
        <v>0.49305849615140501</v>
      </c>
      <c r="KF200" s="40">
        <v>0.49283053407301097</v>
      </c>
      <c r="KG200" s="40">
        <v>0.49260929553493804</v>
      </c>
      <c r="KH200" s="40">
        <v>0.49239955313943901</v>
      </c>
      <c r="KI200" s="40">
        <v>0.49219687019585501</v>
      </c>
      <c r="KJ200" s="40">
        <v>0.49199893524606303</v>
      </c>
      <c r="KK200" s="40">
        <v>0.49180091073166798</v>
      </c>
      <c r="KL200" s="40">
        <v>0.49159961034785099</v>
      </c>
      <c r="KM200" s="40">
        <v>0.49139570039517205</v>
      </c>
      <c r="KN200" s="40">
        <v>0.49119166218662896</v>
      </c>
      <c r="KO200" s="40">
        <v>0.490987554184112</v>
      </c>
      <c r="KP200" s="40">
        <v>0.49078333105251604</v>
      </c>
      <c r="KQ200" s="40">
        <v>0.49057882297146499</v>
      </c>
      <c r="KR200" s="40">
        <v>0.49037408900677598</v>
      </c>
      <c r="KS200" s="40">
        <v>0.49016937824190798</v>
      </c>
      <c r="KT200" s="40">
        <v>0.489964314787111</v>
      </c>
      <c r="KU200" s="40">
        <v>0.48975856298146198</v>
      </c>
      <c r="KV200" s="40">
        <v>0.48955211132464399</v>
      </c>
      <c r="KW200" s="40">
        <v>0.48934445904949697</v>
      </c>
      <c r="KX200" s="40">
        <v>0.48913585910358298</v>
      </c>
      <c r="KY200" s="40">
        <v>0.48892664161382499</v>
      </c>
      <c r="KZ200" s="40">
        <v>0.48871746231326102</v>
      </c>
      <c r="LA200" s="40">
        <v>0.48850854663936599</v>
      </c>
      <c r="LB200" s="40">
        <v>0.488300165582779</v>
      </c>
      <c r="LC200" s="40">
        <v>0.48809187716059599</v>
      </c>
      <c r="LD200" s="40">
        <v>0.48788278509785798</v>
      </c>
      <c r="LE200" s="40">
        <v>0.48767142496434196</v>
      </c>
      <c r="LF200" s="40">
        <v>0.48745701311442502</v>
      </c>
      <c r="LG200" s="40">
        <v>0.48723940204663302</v>
      </c>
      <c r="LH200" s="40">
        <v>0.48701912150510901</v>
      </c>
      <c r="LI200" s="40">
        <v>0.48679601938744099</v>
      </c>
      <c r="LJ200" s="40">
        <v>0.48657032708159598</v>
      </c>
      <c r="LK200" s="40">
        <v>0.48634245156337697</v>
      </c>
      <c r="LL200" s="336" t="s">
        <v>851</v>
      </c>
      <c r="LM200" s="336" t="s">
        <v>851</v>
      </c>
      <c r="LN200" s="336" t="s">
        <v>1740</v>
      </c>
      <c r="LO200" s="40">
        <v>0.65679436922073364</v>
      </c>
      <c r="LP200" s="40">
        <v>0.65664422512054443</v>
      </c>
      <c r="LQ200" s="40">
        <v>0.65630561113357544</v>
      </c>
      <c r="LR200" s="40">
        <v>0.65602505207061768</v>
      </c>
      <c r="LS200" s="40">
        <v>0.65616416931152344</v>
      </c>
      <c r="LT200" s="40">
        <v>0.65689438581466675</v>
      </c>
      <c r="LU200" s="40">
        <v>0.65775620937347412</v>
      </c>
      <c r="LV200" s="40">
        <v>0.65901309251785278</v>
      </c>
      <c r="LW200" s="40">
        <v>0.66068375110626221</v>
      </c>
      <c r="LX200" s="40">
        <v>0.66271287202835083</v>
      </c>
      <c r="LY200" s="40">
        <v>0.66498416662216187</v>
      </c>
      <c r="LZ200" s="40">
        <v>0.66678750514984131</v>
      </c>
      <c r="MA200" s="40">
        <v>0.66891312599182129</v>
      </c>
      <c r="MB200" s="40">
        <v>0.67122399806976318</v>
      </c>
      <c r="MC200" s="40">
        <v>0.67352217435836792</v>
      </c>
      <c r="MD200" s="40">
        <v>0.67567771673202515</v>
      </c>
      <c r="ME200" s="40">
        <v>0.67716974020004272</v>
      </c>
      <c r="MF200" s="40">
        <v>0.67860758304595947</v>
      </c>
      <c r="MG200" s="40">
        <v>0.6799391508102417</v>
      </c>
      <c r="MH200" s="40">
        <v>0.68116301298141479</v>
      </c>
      <c r="MI200" s="40">
        <v>0.68231159448623657</v>
      </c>
      <c r="MJ200" s="40">
        <v>0.68279141187667847</v>
      </c>
      <c r="MK200" s="40">
        <v>0.68322384357452393</v>
      </c>
      <c r="ML200" s="40">
        <v>0.6836056113243103</v>
      </c>
      <c r="MM200" s="40">
        <v>0.68395662307739258</v>
      </c>
      <c r="MN200" s="40">
        <v>0.68432927131652832</v>
      </c>
      <c r="MO200" s="40">
        <v>0.68416142463684082</v>
      </c>
      <c r="MP200" s="40">
        <v>0.68410497903823853</v>
      </c>
      <c r="MQ200" s="40">
        <v>0.6840202808380127</v>
      </c>
      <c r="MR200" s="40">
        <v>0.6837848424911499</v>
      </c>
      <c r="MS200" s="40">
        <v>0.68329256772994995</v>
      </c>
      <c r="MT200" s="40">
        <v>0.68217432498931885</v>
      </c>
      <c r="MU200" s="40">
        <v>0.68094539642333984</v>
      </c>
      <c r="MV200" s="40">
        <v>0.67965185642242432</v>
      </c>
      <c r="MW200" s="40">
        <v>0.67833387851715088</v>
      </c>
      <c r="MX200" s="40">
        <v>0.67701739072799683</v>
      </c>
      <c r="MY200" s="336" t="s">
        <v>851</v>
      </c>
      <c r="MZ200" s="336" t="s">
        <v>1740</v>
      </c>
      <c r="NA200" s="40">
        <v>0.62830966711044312</v>
      </c>
      <c r="NB200" s="40">
        <v>0.62771904468536377</v>
      </c>
      <c r="NC200" s="40">
        <v>0.6270294189453125</v>
      </c>
      <c r="ND200" s="40">
        <v>0.62644344568252563</v>
      </c>
      <c r="NE200" s="40">
        <v>0.62626367807388306</v>
      </c>
      <c r="NF200" s="40">
        <v>0.62663376331329346</v>
      </c>
      <c r="NG200" s="40">
        <v>0.62719428539276123</v>
      </c>
      <c r="NH200" s="40">
        <v>0.62813550233840942</v>
      </c>
      <c r="NI200" s="40">
        <v>0.62945663928985596</v>
      </c>
      <c r="NJ200" s="40">
        <v>0.63108766078948975</v>
      </c>
      <c r="NK200" s="40">
        <v>0.6328997015953064</v>
      </c>
      <c r="NL200" s="40">
        <v>0.63432508707046509</v>
      </c>
      <c r="NM200" s="40">
        <v>0.63602751493453979</v>
      </c>
      <c r="NN200" s="40">
        <v>0.637839674949646</v>
      </c>
      <c r="NO200" s="40">
        <v>0.63956600427627563</v>
      </c>
      <c r="NP200" s="40">
        <v>0.64112436771392822</v>
      </c>
      <c r="NQ200" s="40">
        <v>0.64206933975219727</v>
      </c>
      <c r="NR200" s="40">
        <v>0.64285928010940552</v>
      </c>
      <c r="NS200" s="40">
        <v>0.64350384473800659</v>
      </c>
      <c r="NT200" s="40">
        <v>0.64403104782104492</v>
      </c>
      <c r="NU200" s="40">
        <v>0.64447319507598877</v>
      </c>
      <c r="NV200" s="40">
        <v>0.64443802833557129</v>
      </c>
      <c r="NW200" s="40">
        <v>0.64437097311019897</v>
      </c>
      <c r="NX200" s="40">
        <v>0.64415401220321655</v>
      </c>
      <c r="NY200" s="40">
        <v>0.64364004135131836</v>
      </c>
      <c r="NZ200" s="40">
        <v>0.64281612634658813</v>
      </c>
      <c r="OA200" s="40">
        <v>0.64133614301681519</v>
      </c>
      <c r="OB200" s="40">
        <v>0.63970017433166504</v>
      </c>
      <c r="OC200" s="40">
        <v>0.63788294792175293</v>
      </c>
      <c r="OD200" s="40">
        <v>0.63595503568649292</v>
      </c>
      <c r="OE200" s="40">
        <v>0.63390380144119263</v>
      </c>
      <c r="OF200" s="40">
        <v>0.63157182931900024</v>
      </c>
      <c r="OG200" s="40">
        <v>0.62922751903533936</v>
      </c>
      <c r="OH200" s="40">
        <v>0.62696683406829834</v>
      </c>
      <c r="OI200" s="40">
        <v>0.62492018938064575</v>
      </c>
      <c r="OJ200" s="40">
        <v>0.62318915128707886</v>
      </c>
      <c r="OK200" s="336" t="s">
        <v>851</v>
      </c>
      <c r="OL200" s="336" t="s">
        <v>851</v>
      </c>
      <c r="OM200" s="336" t="s">
        <v>1740</v>
      </c>
      <c r="ON200" s="40">
        <v>0.56912750005722046</v>
      </c>
      <c r="OO200" s="40">
        <v>0.57052910327911377</v>
      </c>
      <c r="OP200" s="40">
        <v>0.57156908512115479</v>
      </c>
      <c r="OQ200" s="40">
        <v>0.57239151000976563</v>
      </c>
      <c r="OR200" s="40">
        <v>0.57318973541259766</v>
      </c>
      <c r="OS200" s="40">
        <v>0.57405298948287964</v>
      </c>
      <c r="OT200" s="40">
        <v>0.57434797286987305</v>
      </c>
      <c r="OU200" s="40">
        <v>0.5745769739151001</v>
      </c>
      <c r="OV200" s="40">
        <v>0.57495975494384766</v>
      </c>
      <c r="OW200" s="40">
        <v>0.57582002878189087</v>
      </c>
      <c r="OX200" s="40">
        <v>0.57724946737289429</v>
      </c>
      <c r="OY200" s="40">
        <v>0.57838255167007446</v>
      </c>
      <c r="OZ200" s="40">
        <v>0.58010017871856689</v>
      </c>
      <c r="PA200" s="40">
        <v>0.5823330283164978</v>
      </c>
      <c r="PB200" s="40">
        <v>0.58481383323669434</v>
      </c>
      <c r="PC200" s="40">
        <v>0.58740675449371338</v>
      </c>
      <c r="PD200" s="40">
        <v>0.58949393033981323</v>
      </c>
      <c r="PE200" s="40">
        <v>0.59178382158279419</v>
      </c>
      <c r="PF200" s="40">
        <v>0.59417510032653809</v>
      </c>
      <c r="PG200" s="40">
        <v>0.59649920463562012</v>
      </c>
      <c r="PH200" s="40">
        <v>0.59873002767562866</v>
      </c>
      <c r="PI200" s="40">
        <v>0.60018742084503174</v>
      </c>
      <c r="PJ200" s="40">
        <v>0.60152548551559448</v>
      </c>
      <c r="PK200" s="40">
        <v>0.60281288623809814</v>
      </c>
      <c r="PL200" s="40">
        <v>0.60401475429534912</v>
      </c>
      <c r="PM200" s="40">
        <v>0.60523992776870728</v>
      </c>
      <c r="PN200" s="40">
        <v>0.6058037281036377</v>
      </c>
      <c r="PO200" s="40">
        <v>0.60645538568496704</v>
      </c>
      <c r="PP200" s="40">
        <v>0.60702848434448242</v>
      </c>
      <c r="PQ200" s="40">
        <v>0.60742926597595215</v>
      </c>
      <c r="PR200" s="40">
        <v>0.60752511024475098</v>
      </c>
      <c r="PS200" s="40">
        <v>0.60687845945358276</v>
      </c>
      <c r="PT200" s="40">
        <v>0.60607606172561646</v>
      </c>
      <c r="PU200" s="40">
        <v>0.60517627000808716</v>
      </c>
      <c r="PV200" s="40">
        <v>0.60424649715423584</v>
      </c>
      <c r="PW200" s="40">
        <v>0.60332638025283813</v>
      </c>
      <c r="PX200" s="336" t="s">
        <v>851</v>
      </c>
      <c r="PY200" s="336" t="s">
        <v>851</v>
      </c>
      <c r="PZ200" s="40">
        <v>0.58619999999999994</v>
      </c>
      <c r="QA200" s="40">
        <v>0.58530000000000004</v>
      </c>
      <c r="QB200" s="40">
        <v>0.58479999999999999</v>
      </c>
      <c r="QC200" s="40">
        <v>0.5847</v>
      </c>
      <c r="QD200" s="40">
        <v>0.58509999999999995</v>
      </c>
      <c r="QE200" s="40">
        <v>0.58599999999999997</v>
      </c>
      <c r="QF200" s="40">
        <v>0.58760000000000001</v>
      </c>
      <c r="QG200" s="40">
        <v>0.59009999999999996</v>
      </c>
      <c r="QH200" s="40">
        <v>0.57379999999999998</v>
      </c>
      <c r="QI200" s="40">
        <v>0.55799999999999994</v>
      </c>
      <c r="QJ200" s="40">
        <v>0.55990000000000006</v>
      </c>
      <c r="QK200" s="40">
        <v>0.56569999999999998</v>
      </c>
      <c r="QL200" s="40">
        <v>0.57250000000000001</v>
      </c>
      <c r="QM200" s="40">
        <v>0.57640000000000002</v>
      </c>
      <c r="QN200" s="40">
        <v>0.59089999999999998</v>
      </c>
      <c r="QO200" s="40">
        <v>0.59340000000000004</v>
      </c>
      <c r="QP200" s="40">
        <v>0.60099999999999998</v>
      </c>
      <c r="QQ200" s="40">
        <v>0.59960000000000002</v>
      </c>
      <c r="QR200" s="40">
        <v>0.60130000000000006</v>
      </c>
      <c r="QS200" s="336" t="s">
        <v>851</v>
      </c>
      <c r="QT200" s="336" t="s">
        <v>851</v>
      </c>
      <c r="QU200" s="336" t="s">
        <v>851</v>
      </c>
      <c r="QV200" s="336" t="s">
        <v>851</v>
      </c>
      <c r="QW200" s="40">
        <v>2.8312117792665958E-3</v>
      </c>
      <c r="QX200" s="336" t="s">
        <v>851</v>
      </c>
      <c r="QY200" s="336" t="s">
        <v>851</v>
      </c>
      <c r="QZ200" s="336" t="s">
        <v>851</v>
      </c>
      <c r="RA200" s="336" t="s">
        <v>851</v>
      </c>
      <c r="RB200" s="336" t="s">
        <v>851</v>
      </c>
      <c r="RC200" s="336" t="s">
        <v>851</v>
      </c>
      <c r="RD200" s="336" t="s">
        <v>851</v>
      </c>
      <c r="RE200" s="336" t="s">
        <v>851</v>
      </c>
      <c r="RF200" s="40">
        <v>0.63</v>
      </c>
      <c r="RG200" s="40">
        <v>2014</v>
      </c>
      <c r="RH200" s="336" t="s">
        <v>840</v>
      </c>
      <c r="RI200" s="336" t="s">
        <v>851</v>
      </c>
      <c r="RJ200" s="40">
        <v>0.187</v>
      </c>
      <c r="RK200" s="40">
        <v>2014</v>
      </c>
      <c r="RL200" s="336" t="s">
        <v>840</v>
      </c>
      <c r="RM200" s="336" t="s">
        <v>851</v>
      </c>
      <c r="RN200" s="40">
        <v>0.373</v>
      </c>
      <c r="RO200" s="40">
        <v>2014</v>
      </c>
      <c r="RP200" s="336" t="s">
        <v>840</v>
      </c>
      <c r="RQ200" s="336" t="s">
        <v>851</v>
      </c>
      <c r="RR200" s="40">
        <v>0.56899999999999995</v>
      </c>
      <c r="RS200" s="40">
        <v>2014</v>
      </c>
      <c r="RT200" s="336" t="s">
        <v>840</v>
      </c>
      <c r="RU200" s="336" t="s">
        <v>851</v>
      </c>
      <c r="RV200" s="40">
        <v>0.55500000000000005</v>
      </c>
      <c r="RW200" s="40">
        <v>2014</v>
      </c>
      <c r="RX200" s="336" t="s">
        <v>840</v>
      </c>
      <c r="RY200" s="336" t="s">
        <v>851</v>
      </c>
      <c r="RZ200" s="336" t="s">
        <v>838</v>
      </c>
      <c r="SA200" s="40">
        <v>0.16682723164558411</v>
      </c>
      <c r="SB200" s="40">
        <v>0.17540279030799866</v>
      </c>
      <c r="SC200" s="40">
        <v>0.1722198873758316</v>
      </c>
      <c r="SD200" s="40">
        <v>0.16319176554679871</v>
      </c>
      <c r="SE200" s="40">
        <v>0.1458231657743454</v>
      </c>
      <c r="SF200" s="336" t="s">
        <v>851</v>
      </c>
      <c r="SG200" s="336" t="s">
        <v>851</v>
      </c>
      <c r="SH200" s="40">
        <v>0.1867586076259613</v>
      </c>
      <c r="SI200" s="40">
        <v>0.19653290510177612</v>
      </c>
      <c r="SJ200" s="40">
        <v>0.19295820593833923</v>
      </c>
      <c r="SK200" s="40">
        <v>0.18916614353656769</v>
      </c>
      <c r="SL200" s="40">
        <v>0.17899660766124725</v>
      </c>
      <c r="SM200" s="336" t="s">
        <v>840</v>
      </c>
      <c r="SN200" s="336" t="s">
        <v>851</v>
      </c>
      <c r="SO200" s="336" t="s">
        <v>851</v>
      </c>
      <c r="SP200" s="40">
        <v>2.0737536251544952E-2</v>
      </c>
      <c r="SQ200" s="40">
        <v>1.5116322785615921E-2</v>
      </c>
      <c r="SR200" s="40">
        <v>7.4147279374301434E-3</v>
      </c>
      <c r="SS200" s="40">
        <v>-6.4896969124674797E-3</v>
      </c>
      <c r="ST200" s="40">
        <v>-6.6481471061706543E-2</v>
      </c>
      <c r="SU200" s="336" t="s">
        <v>838</v>
      </c>
      <c r="SV200" s="336" t="s">
        <v>851</v>
      </c>
      <c r="SW200" s="336" t="s">
        <v>851</v>
      </c>
      <c r="SX200" s="40">
        <v>2.5903055444359779E-2</v>
      </c>
      <c r="SY200" s="40">
        <v>2.2689236328005791E-2</v>
      </c>
      <c r="SZ200" s="40">
        <v>1.6626019030809402E-2</v>
      </c>
      <c r="TA200" s="40">
        <v>7.8520020470023155E-3</v>
      </c>
      <c r="TB200" s="40">
        <v>1.5246702823787928E-3</v>
      </c>
      <c r="TC200" s="336" t="s">
        <v>840</v>
      </c>
      <c r="TD200" s="336" t="s">
        <v>851</v>
      </c>
      <c r="TE200" s="336" t="s">
        <v>851</v>
      </c>
      <c r="TF200" s="336" t="s">
        <v>851</v>
      </c>
      <c r="TG200" s="40">
        <v>6.8967146798968315E-3</v>
      </c>
      <c r="TH200" s="40">
        <v>8.4627751493826509E-4</v>
      </c>
      <c r="TI200" s="40">
        <v>-7.2542950510978699E-3</v>
      </c>
      <c r="TJ200" s="40">
        <v>-2.0175216719508171E-2</v>
      </c>
      <c r="TK200" s="40">
        <v>-7.9220235347747803E-2</v>
      </c>
      <c r="TL200" s="336" t="s">
        <v>838</v>
      </c>
      <c r="TM200" s="336" t="s">
        <v>851</v>
      </c>
      <c r="TN200" s="336" t="s">
        <v>851</v>
      </c>
      <c r="TO200" s="336" t="s">
        <v>851</v>
      </c>
      <c r="TP200" s="40">
        <v>1.199466735124588E-2</v>
      </c>
      <c r="TQ200" s="40">
        <v>8.4432773292064667E-3</v>
      </c>
      <c r="TR200" s="40">
        <v>1.775595243088901E-3</v>
      </c>
      <c r="TS200" s="40">
        <v>-6.3502355478703976E-3</v>
      </c>
      <c r="TT200" s="40">
        <v>-1.1638250201940536E-2</v>
      </c>
      <c r="TU200" s="336" t="s">
        <v>840</v>
      </c>
      <c r="TV200" s="336" t="s">
        <v>851</v>
      </c>
      <c r="TW200" s="40">
        <v>6040</v>
      </c>
      <c r="TX200" s="336" t="s">
        <v>840</v>
      </c>
      <c r="TY200" s="336" t="s">
        <v>851</v>
      </c>
      <c r="TZ200" s="40">
        <v>6115.32763671875</v>
      </c>
      <c r="UA200" s="336" t="s">
        <v>838</v>
      </c>
      <c r="UB200" s="336" t="s">
        <v>851</v>
      </c>
      <c r="UC200" s="40">
        <v>5574.64388994402</v>
      </c>
      <c r="UD200" s="336" t="s">
        <v>840</v>
      </c>
      <c r="UE200" s="336" t="s">
        <v>851</v>
      </c>
      <c r="UF200" s="336" t="s">
        <v>851</v>
      </c>
      <c r="UG200" s="40">
        <v>0.14059886336326599</v>
      </c>
      <c r="UH200" s="40">
        <v>0.14372901618480682</v>
      </c>
      <c r="UI200" s="40">
        <v>0.14237205684185028</v>
      </c>
      <c r="UJ200" s="40">
        <v>0.14527571201324463</v>
      </c>
      <c r="UK200" s="40">
        <v>0.16542151570320129</v>
      </c>
      <c r="UL200" s="336" t="s">
        <v>838</v>
      </c>
      <c r="UM200" s="336" t="s">
        <v>851</v>
      </c>
      <c r="UN200" s="336" t="s">
        <v>851</v>
      </c>
      <c r="UO200" s="336" t="s">
        <v>851</v>
      </c>
      <c r="UP200" s="40">
        <v>0.15658301115036011</v>
      </c>
      <c r="UQ200" s="40">
        <v>0.15807817876338959</v>
      </c>
      <c r="UR200" s="40">
        <v>0.15662646293640137</v>
      </c>
      <c r="US200" s="40">
        <v>0.15591733157634735</v>
      </c>
      <c r="UT200" s="40">
        <v>0.14864414930343628</v>
      </c>
      <c r="UU200" s="336" t="s">
        <v>840</v>
      </c>
    </row>
    <row r="201" spans="1:567">
      <c r="A201" s="336" t="s">
        <v>424</v>
      </c>
      <c r="B201" s="336" t="s">
        <v>207</v>
      </c>
      <c r="C201" s="336" t="s">
        <v>385</v>
      </c>
      <c r="D201" s="40">
        <v>3.7789277732372284E-2</v>
      </c>
      <c r="E201" s="336" t="s">
        <v>470</v>
      </c>
      <c r="F201" s="40">
        <v>5.2902717143297195E-2</v>
      </c>
      <c r="G201" s="336" t="s">
        <v>470</v>
      </c>
      <c r="H201" s="40">
        <v>5.032079666852951E-2</v>
      </c>
      <c r="I201" s="336" t="s">
        <v>470</v>
      </c>
      <c r="J201" s="40">
        <v>4.5920804142951965E-2</v>
      </c>
      <c r="K201" s="336" t="s">
        <v>470</v>
      </c>
      <c r="L201" s="336" t="s">
        <v>470</v>
      </c>
      <c r="M201" s="40">
        <v>0.58587914705276489</v>
      </c>
      <c r="N201" s="40"/>
      <c r="O201" s="336" t="s">
        <v>1736</v>
      </c>
      <c r="P201" s="40"/>
      <c r="Q201" s="336" t="s">
        <v>1736</v>
      </c>
      <c r="R201" s="40"/>
      <c r="S201" s="336" t="s">
        <v>1736</v>
      </c>
      <c r="T201" s="40"/>
      <c r="U201" s="336" t="s">
        <v>1736</v>
      </c>
      <c r="V201" s="336" t="s">
        <v>851</v>
      </c>
      <c r="W201" s="336" t="s">
        <v>470</v>
      </c>
      <c r="X201" s="40">
        <v>0.53137719631195068</v>
      </c>
      <c r="Y201" s="40"/>
      <c r="Z201" s="336" t="s">
        <v>1736</v>
      </c>
      <c r="AA201" s="40"/>
      <c r="AB201" s="336" t="s">
        <v>1736</v>
      </c>
      <c r="AC201" s="40"/>
      <c r="AD201" s="336" t="s">
        <v>1736</v>
      </c>
      <c r="AE201" s="40"/>
      <c r="AF201" s="336" t="s">
        <v>1736</v>
      </c>
      <c r="AG201" s="336" t="s">
        <v>851</v>
      </c>
      <c r="AH201" s="336" t="s">
        <v>470</v>
      </c>
      <c r="AI201" s="40">
        <v>0.51387327909469604</v>
      </c>
      <c r="AJ201" s="40"/>
      <c r="AK201" s="336" t="s">
        <v>1736</v>
      </c>
      <c r="AL201" s="40"/>
      <c r="AM201" s="336" t="s">
        <v>1736</v>
      </c>
      <c r="AN201" s="40"/>
      <c r="AO201" s="336" t="s">
        <v>1736</v>
      </c>
      <c r="AP201" s="40"/>
      <c r="AQ201" s="336" t="s">
        <v>1736</v>
      </c>
      <c r="AR201" s="336" t="s">
        <v>851</v>
      </c>
      <c r="AS201" s="336" t="s">
        <v>470</v>
      </c>
      <c r="AT201" s="40">
        <v>0.47678542137145996</v>
      </c>
      <c r="AU201" s="40"/>
      <c r="AV201" s="336" t="s">
        <v>1736</v>
      </c>
      <c r="AW201" s="40"/>
      <c r="AX201" s="336" t="s">
        <v>1736</v>
      </c>
      <c r="AY201" s="40"/>
      <c r="AZ201" s="336" t="s">
        <v>1736</v>
      </c>
      <c r="BA201" s="40"/>
      <c r="BB201" s="336" t="s">
        <v>1736</v>
      </c>
      <c r="BC201" s="336" t="s">
        <v>851</v>
      </c>
      <c r="BD201" s="336" t="s">
        <v>470</v>
      </c>
      <c r="BE201" s="40">
        <v>1.9280253648757935</v>
      </c>
      <c r="BF201" s="336" t="s">
        <v>470</v>
      </c>
      <c r="BG201" s="40">
        <v>2.413111686706543</v>
      </c>
      <c r="BH201" s="336" t="s">
        <v>470</v>
      </c>
      <c r="BI201" s="40">
        <v>3.0145072937011719</v>
      </c>
      <c r="BJ201" s="336" t="s">
        <v>470</v>
      </c>
      <c r="BK201" s="40">
        <v>2.2253499031066895</v>
      </c>
      <c r="BL201" s="336" t="s">
        <v>851</v>
      </c>
      <c r="BM201" s="40">
        <v>2.1278290748596191</v>
      </c>
      <c r="BN201" s="336" t="s">
        <v>470</v>
      </c>
      <c r="BO201" s="336" t="s">
        <v>851</v>
      </c>
      <c r="BP201" s="336" t="s">
        <v>470</v>
      </c>
      <c r="BQ201" s="40">
        <v>9.1786235570907593E-3</v>
      </c>
      <c r="BR201" s="40">
        <v>9.4486195594072342E-3</v>
      </c>
      <c r="BS201" s="40">
        <v>1.0329173877835274E-2</v>
      </c>
      <c r="BT201" s="40">
        <v>9.4340341165661812E-3</v>
      </c>
      <c r="BU201" s="40">
        <v>9.4340145587921143E-3</v>
      </c>
      <c r="BV201" s="336" t="s">
        <v>851</v>
      </c>
      <c r="BW201" s="336" t="s">
        <v>470</v>
      </c>
      <c r="BX201" s="40">
        <v>8.2585904747247696E-3</v>
      </c>
      <c r="BY201" s="40">
        <v>8.2279164344072342E-3</v>
      </c>
      <c r="BZ201" s="40">
        <v>8.274497464299202E-3</v>
      </c>
      <c r="CA201" s="40">
        <v>9.2336768284440041E-3</v>
      </c>
      <c r="CB201" s="40">
        <v>9.713280014693737E-3</v>
      </c>
      <c r="CC201" s="336" t="s">
        <v>851</v>
      </c>
      <c r="CD201" s="336" t="s">
        <v>470</v>
      </c>
      <c r="CE201" s="40">
        <v>8.5397651419043541E-3</v>
      </c>
      <c r="CF201" s="40">
        <v>8.4343608468770981E-3</v>
      </c>
      <c r="CG201" s="40">
        <v>8.993878960609436E-3</v>
      </c>
      <c r="CH201" s="40">
        <v>9.7132464870810509E-3</v>
      </c>
      <c r="CI201" s="40">
        <v>9.0504046529531479E-3</v>
      </c>
      <c r="CJ201" s="336" t="s">
        <v>851</v>
      </c>
      <c r="CK201" s="336" t="s">
        <v>470</v>
      </c>
      <c r="CL201" s="40">
        <v>8.3366502076387405E-3</v>
      </c>
      <c r="CM201" s="40">
        <v>8.7540829554200172E-3</v>
      </c>
      <c r="CN201" s="40">
        <v>9.4734653830528259E-3</v>
      </c>
      <c r="CO201" s="40">
        <v>9.5320167019963264E-3</v>
      </c>
      <c r="CP201" s="40">
        <v>8.0245295539498329E-3</v>
      </c>
      <c r="CQ201" s="336" t="s">
        <v>851</v>
      </c>
      <c r="CR201" s="40"/>
      <c r="CS201" s="40"/>
      <c r="CT201" s="40"/>
      <c r="CU201" s="40"/>
      <c r="CV201" s="40"/>
      <c r="CW201" s="336" t="s">
        <v>1737</v>
      </c>
      <c r="CX201" s="336" t="s">
        <v>851</v>
      </c>
      <c r="CY201" s="40"/>
      <c r="CZ201" s="40"/>
      <c r="DA201" s="40"/>
      <c r="DB201" s="40"/>
      <c r="DC201" s="40"/>
      <c r="DD201" s="336" t="s">
        <v>1737</v>
      </c>
      <c r="DE201" s="336" t="s">
        <v>851</v>
      </c>
      <c r="DF201" s="40"/>
      <c r="DG201" s="336" t="s">
        <v>1737</v>
      </c>
      <c r="DH201" s="336" t="s">
        <v>851</v>
      </c>
      <c r="DI201" s="336" t="s">
        <v>851</v>
      </c>
      <c r="DJ201" s="336">
        <v>4.8</v>
      </c>
      <c r="DK201" s="336" t="s">
        <v>1738</v>
      </c>
      <c r="DL201" s="336" t="s">
        <v>851</v>
      </c>
      <c r="DM201" s="336" t="s">
        <v>851</v>
      </c>
      <c r="DN201" s="336" t="s">
        <v>470</v>
      </c>
      <c r="DO201" s="40">
        <v>1.7731204861775041E-3</v>
      </c>
      <c r="DP201" s="40">
        <v>7.8073800541460514E-3</v>
      </c>
      <c r="DQ201" s="40">
        <v>1.0499698109924793E-2</v>
      </c>
      <c r="DR201" s="40">
        <v>1.6782781109213829E-2</v>
      </c>
      <c r="DS201" s="40">
        <v>1.0616175830364227E-2</v>
      </c>
      <c r="DT201" s="336" t="s">
        <v>851</v>
      </c>
      <c r="DU201" s="336" t="s">
        <v>470</v>
      </c>
      <c r="DV201" s="40">
        <v>7.9624997451901436E-3</v>
      </c>
      <c r="DW201" s="40">
        <v>9.6666663885116577E-3</v>
      </c>
      <c r="DX201" s="40">
        <v>1.0895000770688057E-2</v>
      </c>
      <c r="DY201" s="40">
        <v>3.250000299885869E-3</v>
      </c>
      <c r="DZ201" s="40">
        <v>2.4999999441206455E-3</v>
      </c>
      <c r="EA201" s="336" t="s">
        <v>851</v>
      </c>
      <c r="EB201" s="336" t="s">
        <v>470</v>
      </c>
      <c r="EC201" s="40">
        <v>9.6504413522779942E-4</v>
      </c>
      <c r="ED201" s="40">
        <v>-3.3170864917337894E-3</v>
      </c>
      <c r="EE201" s="40">
        <v>9.831645293161273E-4</v>
      </c>
      <c r="EF201" s="40">
        <v>-7.4484641663730145E-3</v>
      </c>
      <c r="EG201" s="40">
        <v>-5.2168671973049641E-3</v>
      </c>
      <c r="EH201" s="336" t="s">
        <v>851</v>
      </c>
      <c r="EI201" s="336" t="s">
        <v>470</v>
      </c>
      <c r="EJ201" s="40">
        <v>1.1138869449496269E-2</v>
      </c>
      <c r="EK201" s="40">
        <v>9.9210543558001518E-3</v>
      </c>
      <c r="EL201" s="40">
        <v>3.4307290334254503E-3</v>
      </c>
      <c r="EM201" s="40">
        <v>5.0339279696345329E-3</v>
      </c>
      <c r="EN201" s="40">
        <v>9.8834987729787827E-3</v>
      </c>
      <c r="EO201" s="336" t="s">
        <v>851</v>
      </c>
      <c r="EP201" s="336" t="s">
        <v>851</v>
      </c>
      <c r="EQ201" s="336" t="s">
        <v>851</v>
      </c>
      <c r="ER201" s="40">
        <v>0.73790000000000011</v>
      </c>
      <c r="ES201" s="336" t="s">
        <v>1739</v>
      </c>
      <c r="ET201" s="336" t="s">
        <v>851</v>
      </c>
      <c r="EU201" s="336" t="s">
        <v>851</v>
      </c>
      <c r="EV201" s="40">
        <v>0.74519999999999997</v>
      </c>
      <c r="EW201" s="336" t="s">
        <v>1739</v>
      </c>
      <c r="EX201" s="336" t="s">
        <v>851</v>
      </c>
      <c r="EY201" s="336" t="s">
        <v>851</v>
      </c>
      <c r="EZ201" s="40">
        <v>0.73069999999999991</v>
      </c>
      <c r="FA201" s="336" t="s">
        <v>1739</v>
      </c>
      <c r="FB201" s="336" t="s">
        <v>851</v>
      </c>
      <c r="FC201" s="40"/>
      <c r="FD201" s="40"/>
      <c r="FE201" s="40"/>
      <c r="FF201" s="40"/>
      <c r="FG201" s="40"/>
      <c r="FH201" s="336" t="s">
        <v>1737</v>
      </c>
      <c r="FI201" s="336" t="s">
        <v>851</v>
      </c>
      <c r="FJ201" s="40">
        <v>-4.9142349511384964E-2</v>
      </c>
      <c r="FK201" s="40">
        <v>-4.9142349511384964E-2</v>
      </c>
      <c r="FL201" s="40">
        <v>-4.9142349511384964E-2</v>
      </c>
      <c r="FM201" s="40">
        <v>-4.1690140962600708E-2</v>
      </c>
      <c r="FN201" s="40"/>
      <c r="FO201" s="336" t="s">
        <v>840</v>
      </c>
      <c r="FP201" s="336" t="s">
        <v>851</v>
      </c>
      <c r="FQ201" s="40"/>
      <c r="FR201" s="336" t="s">
        <v>1737</v>
      </c>
      <c r="FS201" s="336" t="s">
        <v>851</v>
      </c>
      <c r="FT201" s="336" t="s">
        <v>851</v>
      </c>
      <c r="FU201" s="40">
        <v>-7.3638753965497017E-3</v>
      </c>
      <c r="FV201" s="40">
        <v>-7.3638753965497017E-3</v>
      </c>
      <c r="FW201" s="40">
        <v>-7.3638753965497017E-3</v>
      </c>
      <c r="FX201" s="40">
        <v>1.2502291610871907E-5</v>
      </c>
      <c r="FY201" s="40"/>
      <c r="FZ201" s="336" t="s">
        <v>840</v>
      </c>
      <c r="GA201" s="336" t="s">
        <v>851</v>
      </c>
      <c r="GB201" s="336" t="s">
        <v>851</v>
      </c>
      <c r="GC201" s="336" t="s">
        <v>851</v>
      </c>
      <c r="GD201" s="336" t="s">
        <v>851</v>
      </c>
      <c r="GE201" s="336" t="s">
        <v>851</v>
      </c>
      <c r="GF201" s="336" t="s">
        <v>851</v>
      </c>
      <c r="GG201" s="336" t="s">
        <v>851</v>
      </c>
      <c r="GH201" s="336" t="s">
        <v>851</v>
      </c>
      <c r="GI201" s="336" t="s">
        <v>851</v>
      </c>
      <c r="GJ201" s="336" t="s">
        <v>851</v>
      </c>
      <c r="GK201" s="40">
        <v>6199396</v>
      </c>
      <c r="GL201" s="40">
        <v>6447791</v>
      </c>
      <c r="GM201" s="40">
        <v>6688225</v>
      </c>
      <c r="GN201" s="40">
        <v>6935665</v>
      </c>
      <c r="GO201" s="40">
        <v>7213354</v>
      </c>
      <c r="GP201" s="40">
        <v>7535931</v>
      </c>
      <c r="GQ201" s="40">
        <v>7907407</v>
      </c>
      <c r="GR201" s="40">
        <v>8315144</v>
      </c>
      <c r="GS201" s="40">
        <v>8736932</v>
      </c>
      <c r="GT201" s="40">
        <v>9142258</v>
      </c>
      <c r="GU201" s="40">
        <v>9508372</v>
      </c>
      <c r="GV201" s="40">
        <v>9830695</v>
      </c>
      <c r="GW201" s="40">
        <v>10113648</v>
      </c>
      <c r="GX201" s="40">
        <v>10355030</v>
      </c>
      <c r="GY201" s="40">
        <v>10554882</v>
      </c>
      <c r="GZ201" s="40">
        <v>10715657</v>
      </c>
      <c r="HA201" s="40">
        <v>10832520</v>
      </c>
      <c r="HB201" s="40">
        <v>10910774</v>
      </c>
      <c r="HC201" s="40">
        <v>10975924</v>
      </c>
      <c r="HD201" s="40">
        <v>11062114</v>
      </c>
      <c r="HE201" s="40">
        <v>11193729</v>
      </c>
      <c r="HF201" s="40">
        <v>11381000</v>
      </c>
      <c r="HG201" s="40">
        <v>11619000</v>
      </c>
      <c r="HH201" s="40">
        <v>11891000</v>
      </c>
      <c r="HI201" s="40">
        <v>12176000</v>
      </c>
      <c r="HJ201" s="40">
        <v>12458000</v>
      </c>
      <c r="HK201" s="40">
        <v>12733000</v>
      </c>
      <c r="HL201" s="40">
        <v>13006000</v>
      </c>
      <c r="HM201" s="40">
        <v>13278000</v>
      </c>
      <c r="HN201" s="40">
        <v>13555000</v>
      </c>
      <c r="HO201" s="40">
        <v>13839000</v>
      </c>
      <c r="HP201" s="40">
        <v>14130000</v>
      </c>
      <c r="HQ201" s="40">
        <v>14425000</v>
      </c>
      <c r="HR201" s="40">
        <v>14724000</v>
      </c>
      <c r="HS201" s="40">
        <v>15026000</v>
      </c>
      <c r="HT201" s="40">
        <v>15328000</v>
      </c>
      <c r="HU201" s="40">
        <v>15632000</v>
      </c>
      <c r="HV201" s="40">
        <v>15936000</v>
      </c>
      <c r="HW201" s="40">
        <v>16242000</v>
      </c>
      <c r="HX201" s="40">
        <v>16548000</v>
      </c>
      <c r="HY201" s="40">
        <v>16856000</v>
      </c>
      <c r="HZ201" s="40">
        <v>17166000</v>
      </c>
      <c r="IA201" s="40">
        <v>17475000</v>
      </c>
      <c r="IB201" s="40">
        <v>17786000</v>
      </c>
      <c r="IC201" s="40">
        <v>18097000</v>
      </c>
      <c r="ID201" s="40">
        <v>18408000</v>
      </c>
      <c r="IE201" s="40">
        <v>18720000</v>
      </c>
      <c r="IF201" s="40">
        <v>19031000</v>
      </c>
      <c r="IG201" s="40">
        <v>19342000</v>
      </c>
      <c r="IH201" s="40">
        <v>19652000</v>
      </c>
      <c r="II201" s="40">
        <v>19963000</v>
      </c>
      <c r="IJ201" s="336" t="s">
        <v>851</v>
      </c>
      <c r="IK201" s="336" t="s">
        <v>851</v>
      </c>
      <c r="IL201" s="336" t="s">
        <v>851</v>
      </c>
      <c r="IM201" s="40">
        <v>1.0846777819097042E-2</v>
      </c>
      <c r="IN201" s="40">
        <v>7.1980203501880169E-3</v>
      </c>
      <c r="IO201" s="40">
        <v>5.9534055180847645E-3</v>
      </c>
      <c r="IP201" s="40">
        <v>7.8219706192612648E-3</v>
      </c>
      <c r="IQ201" s="40">
        <v>1.1827593669295311E-2</v>
      </c>
      <c r="IR201" s="40">
        <v>1.6591588035225868E-2</v>
      </c>
      <c r="IS201" s="40">
        <v>2.0696390420198441E-2</v>
      </c>
      <c r="IT201" s="40">
        <v>2.314012311398983E-2</v>
      </c>
      <c r="IU201" s="40">
        <v>2.3684989660978317E-2</v>
      </c>
      <c r="IV201" s="40">
        <v>2.2896185517311096E-2</v>
      </c>
      <c r="IW201" s="40">
        <v>2.1834062412381172E-2</v>
      </c>
      <c r="IX201" s="40">
        <v>2.1213740110397339E-2</v>
      </c>
      <c r="IY201" s="40">
        <v>2.0697740837931633E-2</v>
      </c>
      <c r="IZ201" s="40">
        <v>2.0646952092647552E-2</v>
      </c>
      <c r="JA201" s="40">
        <v>2.0735209807753563E-2</v>
      </c>
      <c r="JB201" s="40">
        <v>2.0809503272175789E-2</v>
      </c>
      <c r="JC201" s="40">
        <v>2.0662615075707436E-2</v>
      </c>
      <c r="JD201" s="40">
        <v>2.0516002550721169E-2</v>
      </c>
      <c r="JE201" s="40">
        <v>2.0303217694163322E-2</v>
      </c>
      <c r="JF201" s="40">
        <v>1.9899187609553337E-2</v>
      </c>
      <c r="JG201" s="40">
        <v>1.9638873636722565E-2</v>
      </c>
      <c r="JH201" s="40">
        <v>1.9260605797171593E-2</v>
      </c>
      <c r="JI201" s="40">
        <v>1.9019778817892075E-2</v>
      </c>
      <c r="JJ201" s="40">
        <v>1.86647679656744E-2</v>
      </c>
      <c r="JK201" s="40">
        <v>1.8441427499055862E-2</v>
      </c>
      <c r="JL201" s="40">
        <v>1.8224006518721581E-2</v>
      </c>
      <c r="JM201" s="40">
        <v>1.7840605229139328E-2</v>
      </c>
      <c r="JN201" s="40">
        <v>1.7640342935919762E-2</v>
      </c>
      <c r="JO201" s="40">
        <v>1.7334546893835068E-2</v>
      </c>
      <c r="JP201" s="40">
        <v>1.703917421400547E-2</v>
      </c>
      <c r="JQ201" s="40">
        <v>1.6807118430733681E-2</v>
      </c>
      <c r="JR201" s="40">
        <v>1.6476757824420929E-2</v>
      </c>
      <c r="JS201" s="40">
        <v>1.6209669411182404E-2</v>
      </c>
      <c r="JT201" s="40">
        <v>1.5900216996669769E-2</v>
      </c>
      <c r="JU201" s="40">
        <v>1.5701446682214737E-2</v>
      </c>
      <c r="JV201" s="336" t="s">
        <v>1740</v>
      </c>
      <c r="JW201" s="336" t="s">
        <v>851</v>
      </c>
      <c r="JX201" s="336" t="s">
        <v>851</v>
      </c>
      <c r="JY201" s="336" t="s">
        <v>851</v>
      </c>
      <c r="JZ201" s="336" t="s">
        <v>851</v>
      </c>
      <c r="KA201" s="336" t="s">
        <v>1740</v>
      </c>
      <c r="KB201" s="40">
        <v>0.50024800159243599</v>
      </c>
      <c r="KC201" s="40">
        <v>0.50031322351585805</v>
      </c>
      <c r="KD201" s="40">
        <v>0.500376325272616</v>
      </c>
      <c r="KE201" s="40">
        <v>0.50043695637834196</v>
      </c>
      <c r="KF201" s="40">
        <v>0.50049475172647806</v>
      </c>
      <c r="KG201" s="40">
        <v>0.50054937009820399</v>
      </c>
      <c r="KH201" s="40">
        <v>0.50059935629933006</v>
      </c>
      <c r="KI201" s="40">
        <v>0.50064496183118701</v>
      </c>
      <c r="KJ201" s="40">
        <v>0.50068635810392403</v>
      </c>
      <c r="KK201" s="40">
        <v>0.50072332123157903</v>
      </c>
      <c r="KL201" s="40">
        <v>0.50075684495586803</v>
      </c>
      <c r="KM201" s="40">
        <v>0.50078743991514996</v>
      </c>
      <c r="KN201" s="40">
        <v>0.500815333184783</v>
      </c>
      <c r="KO201" s="40">
        <v>0.50083869474651699</v>
      </c>
      <c r="KP201" s="40">
        <v>0.50085867131136297</v>
      </c>
      <c r="KQ201" s="40">
        <v>0.50087425118893503</v>
      </c>
      <c r="KR201" s="40">
        <v>0.50088548622124796</v>
      </c>
      <c r="KS201" s="40">
        <v>0.50089231345990304</v>
      </c>
      <c r="KT201" s="40">
        <v>0.50089545475722508</v>
      </c>
      <c r="KU201" s="40">
        <v>0.50089533516602103</v>
      </c>
      <c r="KV201" s="40">
        <v>0.50089132362585898</v>
      </c>
      <c r="KW201" s="40">
        <v>0.50088421617198198</v>
      </c>
      <c r="KX201" s="40">
        <v>0.50087359667317899</v>
      </c>
      <c r="KY201" s="40">
        <v>0.50085944600673205</v>
      </c>
      <c r="KZ201" s="40">
        <v>0.50084164870327597</v>
      </c>
      <c r="LA201" s="40">
        <v>0.50081980692446504</v>
      </c>
      <c r="LB201" s="40">
        <v>0.50079432527267498</v>
      </c>
      <c r="LC201" s="40">
        <v>0.50076544440667103</v>
      </c>
      <c r="LD201" s="40">
        <v>0.50073211768195103</v>
      </c>
      <c r="LE201" s="40">
        <v>0.50069505630599798</v>
      </c>
      <c r="LF201" s="40">
        <v>0.50065402438623596</v>
      </c>
      <c r="LG201" s="40">
        <v>0.50060930802139092</v>
      </c>
      <c r="LH201" s="40">
        <v>0.50056059145827492</v>
      </c>
      <c r="LI201" s="40">
        <v>0.50050851061838697</v>
      </c>
      <c r="LJ201" s="40">
        <v>0.50045274204958801</v>
      </c>
      <c r="LK201" s="40">
        <v>0.50039365887856402</v>
      </c>
      <c r="LL201" s="336" t="s">
        <v>851</v>
      </c>
      <c r="LM201" s="336" t="s">
        <v>851</v>
      </c>
      <c r="LN201" s="336" t="s">
        <v>1740</v>
      </c>
      <c r="LO201" s="40">
        <v>0.54102551937103271</v>
      </c>
      <c r="LP201" s="40">
        <v>0.54303312301635742</v>
      </c>
      <c r="LQ201" s="40">
        <v>0.54527407884597778</v>
      </c>
      <c r="LR201" s="40">
        <v>0.54781395196914673</v>
      </c>
      <c r="LS201" s="40">
        <v>0.55055147409439087</v>
      </c>
      <c r="LT201" s="40">
        <v>0.55319458246231079</v>
      </c>
      <c r="LU201" s="40">
        <v>0.55566293001174927</v>
      </c>
      <c r="LV201" s="40">
        <v>0.55839574337005615</v>
      </c>
      <c r="LW201" s="40">
        <v>0.56126481294631958</v>
      </c>
      <c r="LX201" s="40">
        <v>0.56414258480072021</v>
      </c>
      <c r="LY201" s="40">
        <v>0.56710547208786011</v>
      </c>
      <c r="LZ201" s="40">
        <v>0.56938666105270386</v>
      </c>
      <c r="MA201" s="40">
        <v>0.57204365730285645</v>
      </c>
      <c r="MB201" s="40">
        <v>0.57493597269058228</v>
      </c>
      <c r="MC201" s="40">
        <v>0.57779419422149658</v>
      </c>
      <c r="MD201" s="40">
        <v>0.58067780733108521</v>
      </c>
      <c r="ME201" s="40">
        <v>0.5830148458480835</v>
      </c>
      <c r="MF201" s="40">
        <v>0.58537262678146362</v>
      </c>
      <c r="MG201" s="40">
        <v>0.58781582117080688</v>
      </c>
      <c r="MH201" s="40">
        <v>0.59037667512893677</v>
      </c>
      <c r="MI201" s="40">
        <v>0.59316283464431763</v>
      </c>
      <c r="MJ201" s="40">
        <v>0.59544521570205688</v>
      </c>
      <c r="MK201" s="40">
        <v>0.59795433282852173</v>
      </c>
      <c r="ML201" s="40">
        <v>0.60060340166091919</v>
      </c>
      <c r="MM201" s="40">
        <v>0.60339617729187012</v>
      </c>
      <c r="MN201" s="40">
        <v>0.6061936616897583</v>
      </c>
      <c r="MO201" s="40">
        <v>0.60847026109695435</v>
      </c>
      <c r="MP201" s="40">
        <v>0.61087268590927124</v>
      </c>
      <c r="MQ201" s="40">
        <v>0.61329132318496704</v>
      </c>
      <c r="MR201" s="40">
        <v>0.61584794521331787</v>
      </c>
      <c r="MS201" s="40">
        <v>0.6184810996055603</v>
      </c>
      <c r="MT201" s="40">
        <v>0.62061965465545654</v>
      </c>
      <c r="MU201" s="40">
        <v>0.62293100357055664</v>
      </c>
      <c r="MV201" s="40">
        <v>0.62532311677932739</v>
      </c>
      <c r="MW201" s="40">
        <v>0.62767148017883301</v>
      </c>
      <c r="MX201" s="40">
        <v>0.62996542453765869</v>
      </c>
      <c r="MY201" s="336" t="s">
        <v>851</v>
      </c>
      <c r="MZ201" s="336" t="s">
        <v>1740</v>
      </c>
      <c r="NA201" s="40">
        <v>0.52422374486923218</v>
      </c>
      <c r="NB201" s="40">
        <v>0.52619701623916626</v>
      </c>
      <c r="NC201" s="40">
        <v>0.52822506427764893</v>
      </c>
      <c r="ND201" s="40">
        <v>0.53044170141220093</v>
      </c>
      <c r="NE201" s="40">
        <v>0.53284472227096558</v>
      </c>
      <c r="NF201" s="40">
        <v>0.53520441055297852</v>
      </c>
      <c r="NG201" s="40">
        <v>0.53747475147247314</v>
      </c>
      <c r="NH201" s="40">
        <v>0.54006367921829224</v>
      </c>
      <c r="NI201" s="40">
        <v>0.5426793098449707</v>
      </c>
      <c r="NJ201" s="40">
        <v>0.54533511400222778</v>
      </c>
      <c r="NK201" s="40">
        <v>0.54808157682418823</v>
      </c>
      <c r="NL201" s="40">
        <v>0.55022382736206055</v>
      </c>
      <c r="NM201" s="40">
        <v>0.55266797542572021</v>
      </c>
      <c r="NN201" s="40">
        <v>0.55535471439361572</v>
      </c>
      <c r="NO201" s="40">
        <v>0.55802285671234131</v>
      </c>
      <c r="NP201" s="40">
        <v>0.56058961153030396</v>
      </c>
      <c r="NQ201" s="40">
        <v>0.56277424097061157</v>
      </c>
      <c r="NR201" s="40">
        <v>0.56506067514419556</v>
      </c>
      <c r="NS201" s="40">
        <v>0.56730508804321289</v>
      </c>
      <c r="NT201" s="40">
        <v>0.56967920064926147</v>
      </c>
      <c r="NU201" s="40">
        <v>0.57222074270248413</v>
      </c>
      <c r="NV201" s="40">
        <v>0.5743986964225769</v>
      </c>
      <c r="NW201" s="40">
        <v>0.57668173313140869</v>
      </c>
      <c r="NX201" s="40">
        <v>0.57899272441864014</v>
      </c>
      <c r="NY201" s="40">
        <v>0.5815204381942749</v>
      </c>
      <c r="NZ201" s="40">
        <v>0.5840650200843811</v>
      </c>
      <c r="OA201" s="40">
        <v>0.58621692657470703</v>
      </c>
      <c r="OB201" s="40">
        <v>0.5884406566619873</v>
      </c>
      <c r="OC201" s="40">
        <v>0.5906330943107605</v>
      </c>
      <c r="OD201" s="40">
        <v>0.59286069869995117</v>
      </c>
      <c r="OE201" s="40">
        <v>0.59506738185882568</v>
      </c>
      <c r="OF201" s="40">
        <v>0.5967414379119873</v>
      </c>
      <c r="OG201" s="40">
        <v>0.59844464063644409</v>
      </c>
      <c r="OH201" s="40">
        <v>0.60014474391937256</v>
      </c>
      <c r="OI201" s="40">
        <v>0.60182172060012817</v>
      </c>
      <c r="OJ201" s="40">
        <v>0.6034163236618042</v>
      </c>
      <c r="OK201" s="336" t="s">
        <v>851</v>
      </c>
      <c r="OL201" s="336" t="s">
        <v>851</v>
      </c>
      <c r="OM201" s="336" t="s">
        <v>1740</v>
      </c>
      <c r="ON201" s="40">
        <v>0.43185871839523315</v>
      </c>
      <c r="OO201" s="40">
        <v>0.4342193603515625</v>
      </c>
      <c r="OP201" s="40">
        <v>0.43696111440658569</v>
      </c>
      <c r="OQ201" s="40">
        <v>0.44000577926635742</v>
      </c>
      <c r="OR201" s="40">
        <v>0.44308367371559143</v>
      </c>
      <c r="OS201" s="40">
        <v>0.445860356092453</v>
      </c>
      <c r="OT201" s="40">
        <v>0.44829100370407104</v>
      </c>
      <c r="OU201" s="40">
        <v>0.45072725415229797</v>
      </c>
      <c r="OV201" s="40">
        <v>0.45319989323616028</v>
      </c>
      <c r="OW201" s="40">
        <v>0.45589685440063477</v>
      </c>
      <c r="OX201" s="40">
        <v>0.45874136686325073</v>
      </c>
      <c r="OY201" s="40">
        <v>0.4612424373626709</v>
      </c>
      <c r="OZ201" s="40">
        <v>0.46417039632797241</v>
      </c>
      <c r="PA201" s="40">
        <v>0.46738967299461365</v>
      </c>
      <c r="PB201" s="40">
        <v>0.4706750214099884</v>
      </c>
      <c r="PC201" s="40">
        <v>0.47395041584968567</v>
      </c>
      <c r="PD201" s="40">
        <v>0.4768577516078949</v>
      </c>
      <c r="PE201" s="40">
        <v>0.4797920286655426</v>
      </c>
      <c r="PF201" s="40">
        <v>0.48288509249687195</v>
      </c>
      <c r="PG201" s="40">
        <v>0.48595768213272095</v>
      </c>
      <c r="PH201" s="40">
        <v>0.48910489678382874</v>
      </c>
      <c r="PI201" s="40">
        <v>0.49181166291236877</v>
      </c>
      <c r="PJ201" s="40">
        <v>0.49466615915298462</v>
      </c>
      <c r="PK201" s="40">
        <v>0.49753725528717041</v>
      </c>
      <c r="PL201" s="40">
        <v>0.50060433149337769</v>
      </c>
      <c r="PM201" s="40">
        <v>0.50373756885528564</v>
      </c>
      <c r="PN201" s="40">
        <v>0.50646626949310303</v>
      </c>
      <c r="PO201" s="40">
        <v>0.50929898023605347</v>
      </c>
      <c r="PP201" s="40">
        <v>0.51225686073303223</v>
      </c>
      <c r="PQ201" s="40">
        <v>0.51533401012420654</v>
      </c>
      <c r="PR201" s="40">
        <v>0.51847022771835327</v>
      </c>
      <c r="PS201" s="40">
        <v>0.52115386724472046</v>
      </c>
      <c r="PT201" s="40">
        <v>0.52393466234207153</v>
      </c>
      <c r="PU201" s="40">
        <v>0.52688449621200562</v>
      </c>
      <c r="PV201" s="40">
        <v>0.52966618537902832</v>
      </c>
      <c r="PW201" s="40">
        <v>0.53253519535064697</v>
      </c>
      <c r="PX201" s="336" t="s">
        <v>851</v>
      </c>
      <c r="PY201" s="336" t="s">
        <v>851</v>
      </c>
      <c r="PZ201" s="40">
        <v>0.75800000000000001</v>
      </c>
      <c r="QA201" s="40">
        <v>0.75709999999999988</v>
      </c>
      <c r="QB201" s="40">
        <v>0.75549999999999995</v>
      </c>
      <c r="QC201" s="40">
        <v>0.75390000000000001</v>
      </c>
      <c r="QD201" s="40">
        <v>0.75269999999999992</v>
      </c>
      <c r="QE201" s="40">
        <v>0.75190000000000001</v>
      </c>
      <c r="QF201" s="40">
        <v>0.75120000000000009</v>
      </c>
      <c r="QG201" s="40">
        <v>0.75060000000000004</v>
      </c>
      <c r="QH201" s="40">
        <v>0.74950000000000006</v>
      </c>
      <c r="QI201" s="40">
        <v>0.74780000000000002</v>
      </c>
      <c r="QJ201" s="40">
        <v>0.74719999999999998</v>
      </c>
      <c r="QK201" s="40">
        <v>0.74620000000000009</v>
      </c>
      <c r="QL201" s="40">
        <v>0.74480000000000002</v>
      </c>
      <c r="QM201" s="40">
        <v>0.74340000000000006</v>
      </c>
      <c r="QN201" s="40">
        <v>0.74170000000000003</v>
      </c>
      <c r="QO201" s="40">
        <v>0.74080000000000001</v>
      </c>
      <c r="QP201" s="40">
        <v>0.7399</v>
      </c>
      <c r="QQ201" s="40">
        <v>0.7390000000000001</v>
      </c>
      <c r="QR201" s="40">
        <v>0.73790000000000011</v>
      </c>
      <c r="QS201" s="336" t="s">
        <v>851</v>
      </c>
      <c r="QT201" s="336" t="s">
        <v>851</v>
      </c>
      <c r="QU201" s="336" t="s">
        <v>851</v>
      </c>
      <c r="QV201" s="336" t="s">
        <v>851</v>
      </c>
      <c r="QW201" s="40">
        <v>-1.4896069187670946E-3</v>
      </c>
      <c r="QX201" s="336" t="s">
        <v>851</v>
      </c>
      <c r="QY201" s="336" t="s">
        <v>851</v>
      </c>
      <c r="QZ201" s="336" t="s">
        <v>851</v>
      </c>
      <c r="RA201" s="336" t="s">
        <v>851</v>
      </c>
      <c r="RB201" s="336" t="s">
        <v>851</v>
      </c>
      <c r="RC201" s="336" t="s">
        <v>851</v>
      </c>
      <c r="RD201" s="336" t="s">
        <v>851</v>
      </c>
      <c r="RE201" s="336" t="s">
        <v>851</v>
      </c>
      <c r="RF201" s="40">
        <v>0.441</v>
      </c>
      <c r="RG201" s="40">
        <v>2016</v>
      </c>
      <c r="RH201" s="336" t="s">
        <v>840</v>
      </c>
      <c r="RI201" s="336" t="s">
        <v>851</v>
      </c>
      <c r="RJ201" s="40">
        <v>0.76400000000000001</v>
      </c>
      <c r="RK201" s="40">
        <v>2016</v>
      </c>
      <c r="RL201" s="336" t="s">
        <v>840</v>
      </c>
      <c r="RM201" s="336" t="s">
        <v>851</v>
      </c>
      <c r="RN201" s="40">
        <v>0.91599999999999993</v>
      </c>
      <c r="RO201" s="40">
        <v>2016</v>
      </c>
      <c r="RP201" s="336" t="s">
        <v>840</v>
      </c>
      <c r="RQ201" s="336" t="s">
        <v>851</v>
      </c>
      <c r="RR201" s="40">
        <v>0.97799999999999998</v>
      </c>
      <c r="RS201" s="40">
        <v>2016</v>
      </c>
      <c r="RT201" s="336" t="s">
        <v>840</v>
      </c>
      <c r="RU201" s="336" t="s">
        <v>851</v>
      </c>
      <c r="RV201" s="40">
        <v>0.76400000000000001</v>
      </c>
      <c r="RW201" s="40">
        <v>2016</v>
      </c>
      <c r="RX201" s="336" t="s">
        <v>840</v>
      </c>
      <c r="RY201" s="336" t="s">
        <v>851</v>
      </c>
      <c r="RZ201" s="336" t="s">
        <v>470</v>
      </c>
      <c r="SA201" s="40">
        <v>0.18146711587905884</v>
      </c>
      <c r="SB201" s="40">
        <v>0.19372725486755371</v>
      </c>
      <c r="SC201" s="40">
        <v>0.1898726224899292</v>
      </c>
      <c r="SD201" s="40">
        <v>0.16160103678703308</v>
      </c>
      <c r="SE201" s="40">
        <v>0.18350431323051453</v>
      </c>
      <c r="SF201" s="336" t="s">
        <v>851</v>
      </c>
      <c r="SG201" s="336" t="s">
        <v>851</v>
      </c>
      <c r="SH201" s="40">
        <v>9.9234804511070251E-2</v>
      </c>
      <c r="SI201" s="40">
        <v>9.9234804511070251E-2</v>
      </c>
      <c r="SJ201" s="40">
        <v>8.6609542369842529E-2</v>
      </c>
      <c r="SK201" s="40">
        <v>5.7507563382387161E-2</v>
      </c>
      <c r="SL201" s="40">
        <v>0.20785203576087952</v>
      </c>
      <c r="SM201" s="336" t="s">
        <v>470</v>
      </c>
      <c r="SN201" s="336" t="s">
        <v>851</v>
      </c>
      <c r="SO201" s="336" t="s">
        <v>851</v>
      </c>
      <c r="SP201" s="40"/>
      <c r="SQ201" s="40"/>
      <c r="SR201" s="40"/>
      <c r="SS201" s="40"/>
      <c r="ST201" s="40"/>
      <c r="SU201" s="336" t="s">
        <v>1737</v>
      </c>
      <c r="SV201" s="336" t="s">
        <v>851</v>
      </c>
      <c r="SW201" s="336" t="s">
        <v>851</v>
      </c>
      <c r="SX201" s="40">
        <v>-7.4318170547485352E-2</v>
      </c>
      <c r="SY201" s="40">
        <v>-7.4318170547485352E-2</v>
      </c>
      <c r="SZ201" s="40">
        <v>-9.4902306795120239E-2</v>
      </c>
      <c r="TA201" s="40">
        <v>-0.11421476304531097</v>
      </c>
      <c r="TB201" s="40"/>
      <c r="TC201" s="336" t="s">
        <v>840</v>
      </c>
      <c r="TD201" s="336" t="s">
        <v>851</v>
      </c>
      <c r="TE201" s="336" t="s">
        <v>851</v>
      </c>
      <c r="TF201" s="336" t="s">
        <v>851</v>
      </c>
      <c r="TG201" s="40"/>
      <c r="TH201" s="40"/>
      <c r="TI201" s="40"/>
      <c r="TJ201" s="40"/>
      <c r="TK201" s="40"/>
      <c r="TL201" s="336" t="s">
        <v>1737</v>
      </c>
      <c r="TM201" s="336" t="s">
        <v>851</v>
      </c>
      <c r="TN201" s="336" t="s">
        <v>851</v>
      </c>
      <c r="TO201" s="336" t="s">
        <v>851</v>
      </c>
      <c r="TP201" s="40">
        <v>-0.10348200052976608</v>
      </c>
      <c r="TQ201" s="40">
        <v>-0.10348200052976608</v>
      </c>
      <c r="TR201" s="40">
        <v>-0.12136873602867126</v>
      </c>
      <c r="TS201" s="40">
        <v>-0.12933219969272614</v>
      </c>
      <c r="TT201" s="40"/>
      <c r="TU201" s="336" t="s">
        <v>840</v>
      </c>
      <c r="TV201" s="336" t="s">
        <v>851</v>
      </c>
      <c r="TW201" s="40"/>
      <c r="TX201" s="336" t="s">
        <v>1737</v>
      </c>
      <c r="TY201" s="336" t="s">
        <v>851</v>
      </c>
      <c r="TZ201" s="40"/>
      <c r="UA201" s="336" t="s">
        <v>1737</v>
      </c>
      <c r="UB201" s="336" t="s">
        <v>851</v>
      </c>
      <c r="UC201" s="40"/>
      <c r="UD201" s="336" t="s">
        <v>1737</v>
      </c>
      <c r="UE201" s="336" t="s">
        <v>851</v>
      </c>
      <c r="UF201" s="336" t="s">
        <v>851</v>
      </c>
      <c r="UG201" s="40"/>
      <c r="UH201" s="40"/>
      <c r="UI201" s="40"/>
      <c r="UJ201" s="40"/>
      <c r="UK201" s="40"/>
      <c r="UL201" s="336" t="s">
        <v>1737</v>
      </c>
      <c r="UM201" s="336" t="s">
        <v>851</v>
      </c>
      <c r="UN201" s="336" t="s">
        <v>851</v>
      </c>
      <c r="UO201" s="336" t="s">
        <v>851</v>
      </c>
      <c r="UP201" s="40">
        <v>1.958397775888443E-2</v>
      </c>
      <c r="UQ201" s="40">
        <v>1.958397775888443E-2</v>
      </c>
      <c r="UR201" s="40">
        <v>1.958397775888443E-2</v>
      </c>
      <c r="US201" s="40">
        <v>1.5817422419786453E-2</v>
      </c>
      <c r="UT201" s="40">
        <v>0.1697530597448349</v>
      </c>
      <c r="UU201" s="336" t="s">
        <v>840</v>
      </c>
    </row>
    <row r="202" spans="1:567">
      <c r="A202" s="336" t="s">
        <v>517</v>
      </c>
      <c r="B202" s="336" t="s">
        <v>53</v>
      </c>
      <c r="C202" s="336" t="s">
        <v>386</v>
      </c>
      <c r="D202" s="40">
        <v>3.4325588494539261E-2</v>
      </c>
      <c r="E202" s="336" t="s">
        <v>436</v>
      </c>
      <c r="F202" s="40">
        <v>3.8605809211730957E-2</v>
      </c>
      <c r="G202" s="336" t="s">
        <v>1741</v>
      </c>
      <c r="H202" s="40">
        <v>3.8565531373023987E-2</v>
      </c>
      <c r="I202" s="336" t="s">
        <v>1447</v>
      </c>
      <c r="J202" s="40">
        <v>3.7513706833124161E-2</v>
      </c>
      <c r="K202" s="336" t="s">
        <v>1803</v>
      </c>
      <c r="L202" s="336" t="s">
        <v>436</v>
      </c>
      <c r="M202" s="40">
        <v>0.65057134628295898</v>
      </c>
      <c r="N202" s="40">
        <v>0.71349412202835083</v>
      </c>
      <c r="O202" s="336" t="s">
        <v>436</v>
      </c>
      <c r="P202" s="40">
        <v>0.65057134628295898</v>
      </c>
      <c r="Q202" s="336" t="s">
        <v>436</v>
      </c>
      <c r="R202" s="40">
        <v>0.64385360479354858</v>
      </c>
      <c r="S202" s="336" t="s">
        <v>436</v>
      </c>
      <c r="T202" s="40">
        <v>0.55123406648635864</v>
      </c>
      <c r="U202" s="336" t="s">
        <v>436</v>
      </c>
      <c r="V202" s="336" t="s">
        <v>851</v>
      </c>
      <c r="W202" s="336" t="s">
        <v>1741</v>
      </c>
      <c r="X202" s="40">
        <v>0.57961100339889526</v>
      </c>
      <c r="Y202" s="40">
        <v>0.62800246477127075</v>
      </c>
      <c r="Z202" s="336" t="s">
        <v>1741</v>
      </c>
      <c r="AA202" s="40">
        <v>0.57961100339889526</v>
      </c>
      <c r="AB202" s="336" t="s">
        <v>1741</v>
      </c>
      <c r="AC202" s="40">
        <v>0.62480473518371582</v>
      </c>
      <c r="AD202" s="336" t="s">
        <v>1741</v>
      </c>
      <c r="AE202" s="40">
        <v>0.54062086343765259</v>
      </c>
      <c r="AF202" s="336" t="s">
        <v>1741</v>
      </c>
      <c r="AG202" s="336" t="s">
        <v>851</v>
      </c>
      <c r="AH202" s="336" t="s">
        <v>1447</v>
      </c>
      <c r="AI202" s="40">
        <v>0.57401323318481445</v>
      </c>
      <c r="AJ202" s="40">
        <v>0.61496239900588989</v>
      </c>
      <c r="AK202" s="336" t="s">
        <v>1447</v>
      </c>
      <c r="AL202" s="40">
        <v>0.57401323318481445</v>
      </c>
      <c r="AM202" s="336" t="s">
        <v>1447</v>
      </c>
      <c r="AN202" s="40">
        <v>0.63360685110092163</v>
      </c>
      <c r="AO202" s="336" t="s">
        <v>1447</v>
      </c>
      <c r="AP202" s="40">
        <v>0.54846680164337158</v>
      </c>
      <c r="AQ202" s="336" t="s">
        <v>1447</v>
      </c>
      <c r="AR202" s="336" t="s">
        <v>851</v>
      </c>
      <c r="AS202" s="336" t="s">
        <v>1803</v>
      </c>
      <c r="AT202" s="40">
        <v>0.55543214082717896</v>
      </c>
      <c r="AU202" s="40">
        <v>0.59982055425643921</v>
      </c>
      <c r="AV202" s="336" t="s">
        <v>1803</v>
      </c>
      <c r="AW202" s="40">
        <v>0.55543214082717896</v>
      </c>
      <c r="AX202" s="336" t="s">
        <v>1803</v>
      </c>
      <c r="AY202" s="40">
        <v>0.61163657903671265</v>
      </c>
      <c r="AZ202" s="336" t="s">
        <v>1803</v>
      </c>
      <c r="BA202" s="40">
        <v>0.53048533201217651</v>
      </c>
      <c r="BB202" s="336" t="s">
        <v>1803</v>
      </c>
      <c r="BC202" s="336" t="s">
        <v>851</v>
      </c>
      <c r="BD202" s="336" t="s">
        <v>436</v>
      </c>
      <c r="BE202" s="40">
        <v>4.0189070701599121</v>
      </c>
      <c r="BF202" s="336" t="s">
        <v>827</v>
      </c>
      <c r="BG202" s="40">
        <v>5.8450708389282227</v>
      </c>
      <c r="BH202" s="336" t="s">
        <v>1447</v>
      </c>
      <c r="BI202" s="40">
        <v>5.8102278709411621</v>
      </c>
      <c r="BJ202" s="336" t="s">
        <v>1803</v>
      </c>
      <c r="BK202" s="40">
        <v>6.1875386238098145</v>
      </c>
      <c r="BL202" s="336" t="s">
        <v>851</v>
      </c>
      <c r="BM202" s="40">
        <v>2.2102904319763184</v>
      </c>
      <c r="BN202" s="336" t="s">
        <v>838</v>
      </c>
      <c r="BO202" s="336" t="s">
        <v>851</v>
      </c>
      <c r="BP202" s="336" t="s">
        <v>436</v>
      </c>
      <c r="BQ202" s="40">
        <v>1.502121239900589E-2</v>
      </c>
      <c r="BR202" s="40">
        <v>9.9084693938493729E-3</v>
      </c>
      <c r="BS202" s="40">
        <v>7.1862619370222092E-3</v>
      </c>
      <c r="BT202" s="40">
        <v>9.1989664360880852E-3</v>
      </c>
      <c r="BU202" s="40">
        <v>9.1989664360880852E-3</v>
      </c>
      <c r="BV202" s="336" t="s">
        <v>851</v>
      </c>
      <c r="BW202" s="336" t="s">
        <v>827</v>
      </c>
      <c r="BX202" s="40">
        <v>6.6302502527832985E-3</v>
      </c>
      <c r="BY202" s="40">
        <v>6.4050676301121712E-3</v>
      </c>
      <c r="BZ202" s="40">
        <v>6.5011177211999893E-3</v>
      </c>
      <c r="CA202" s="40">
        <v>6.835639476776123E-3</v>
      </c>
      <c r="CB202" s="40">
        <v>7.0028854534029961E-3</v>
      </c>
      <c r="CC202" s="336" t="s">
        <v>851</v>
      </c>
      <c r="CD202" s="336" t="s">
        <v>1447</v>
      </c>
      <c r="CE202" s="40">
        <v>6.494088564068079E-3</v>
      </c>
      <c r="CF202" s="40">
        <v>6.5568741410970688E-3</v>
      </c>
      <c r="CG202" s="40">
        <v>6.7520164884626865E-3</v>
      </c>
      <c r="CH202" s="40">
        <v>7.0029255002737045E-3</v>
      </c>
      <c r="CI202" s="40">
        <v>7.0029366761445999E-3</v>
      </c>
      <c r="CJ202" s="336" t="s">
        <v>851</v>
      </c>
      <c r="CK202" s="336" t="s">
        <v>1803</v>
      </c>
      <c r="CL202" s="40">
        <v>6.5545300021767616E-3</v>
      </c>
      <c r="CM202" s="40">
        <v>6.6683846525847912E-3</v>
      </c>
      <c r="CN202" s="40">
        <v>6.9192787632346153E-3</v>
      </c>
      <c r="CO202" s="40">
        <v>7.0029185153543949E-3</v>
      </c>
      <c r="CP202" s="40">
        <v>7.0029101334512234E-3</v>
      </c>
      <c r="CQ202" s="336" t="s">
        <v>851</v>
      </c>
      <c r="CR202" s="40">
        <v>7.8625335693359375</v>
      </c>
      <c r="CS202" s="40">
        <v>8.3330135345458984</v>
      </c>
      <c r="CT202" s="40">
        <v>8.7898492813110352</v>
      </c>
      <c r="CU202" s="40">
        <v>9.2432746887207031</v>
      </c>
      <c r="CV202" s="40">
        <v>9.7458953857421875</v>
      </c>
      <c r="CW202" s="336" t="s">
        <v>1741</v>
      </c>
      <c r="CX202" s="336" t="s">
        <v>851</v>
      </c>
      <c r="CY202" s="40">
        <v>8.1448221206665039</v>
      </c>
      <c r="CZ202" s="40">
        <v>8.6084794998168945</v>
      </c>
      <c r="DA202" s="40">
        <v>9.0619049072265625</v>
      </c>
      <c r="DB202" s="40">
        <v>9.5399274826049805</v>
      </c>
      <c r="DC202" s="40">
        <v>10.054847717285156</v>
      </c>
      <c r="DD202" s="336" t="s">
        <v>1447</v>
      </c>
      <c r="DE202" s="336" t="s">
        <v>851</v>
      </c>
      <c r="DF202" s="40">
        <v>10.260815620422363</v>
      </c>
      <c r="DG202" s="336" t="s">
        <v>1803</v>
      </c>
      <c r="DH202" s="336" t="s">
        <v>851</v>
      </c>
      <c r="DI202" s="336" t="s">
        <v>851</v>
      </c>
      <c r="DJ202" s="336">
        <v>10.3</v>
      </c>
      <c r="DK202" s="336" t="s">
        <v>1738</v>
      </c>
      <c r="DL202" s="336" t="s">
        <v>851</v>
      </c>
      <c r="DM202" s="336" t="s">
        <v>851</v>
      </c>
      <c r="DN202" s="336" t="s">
        <v>436</v>
      </c>
      <c r="DO202" s="40">
        <v>-9.9043818190693855E-3</v>
      </c>
      <c r="DP202" s="40">
        <v>-8.0036399886012077E-3</v>
      </c>
      <c r="DQ202" s="40">
        <v>-7.6086749322712421E-3</v>
      </c>
      <c r="DR202" s="40">
        <v>-6.7843860015273094E-3</v>
      </c>
      <c r="DS202" s="40">
        <v>-2.9559212271124125E-3</v>
      </c>
      <c r="DT202" s="336" t="s">
        <v>851</v>
      </c>
      <c r="DU202" s="336" t="s">
        <v>827</v>
      </c>
      <c r="DV202" s="40">
        <v>-4.489995539188385E-3</v>
      </c>
      <c r="DW202" s="40">
        <v>-4.4011385180056095E-3</v>
      </c>
      <c r="DX202" s="40">
        <v>-3.8874971214681864E-3</v>
      </c>
      <c r="DY202" s="40">
        <v>-8.8883022544905543E-4</v>
      </c>
      <c r="DZ202" s="40">
        <v>7.480268832296133E-3</v>
      </c>
      <c r="EA202" s="336" t="s">
        <v>851</v>
      </c>
      <c r="EB202" s="336" t="s">
        <v>1447</v>
      </c>
      <c r="EC202" s="40">
        <v>-3.8495510816574097E-3</v>
      </c>
      <c r="ED202" s="40">
        <v>-2.7563131880015135E-3</v>
      </c>
      <c r="EE202" s="40">
        <v>-2.2597324568778276E-3</v>
      </c>
      <c r="EF202" s="40">
        <v>2.8498093597590923E-3</v>
      </c>
      <c r="EG202" s="40">
        <v>8.0847255885601044E-3</v>
      </c>
      <c r="EH202" s="336" t="s">
        <v>851</v>
      </c>
      <c r="EI202" s="336" t="s">
        <v>1803</v>
      </c>
      <c r="EJ202" s="40">
        <v>-2.0111706107854843E-3</v>
      </c>
      <c r="EK202" s="40">
        <v>-9.6193567151203752E-4</v>
      </c>
      <c r="EL202" s="40">
        <v>1.6309239435940981E-3</v>
      </c>
      <c r="EM202" s="40">
        <v>6.3544237054884434E-3</v>
      </c>
      <c r="EN202" s="40">
        <v>1.6508734552189708E-3</v>
      </c>
      <c r="EO202" s="336" t="s">
        <v>851</v>
      </c>
      <c r="EP202" s="336" t="s">
        <v>851</v>
      </c>
      <c r="EQ202" s="336" t="s">
        <v>851</v>
      </c>
      <c r="ER202" s="40">
        <v>0.74170000000000003</v>
      </c>
      <c r="ES202" s="336" t="s">
        <v>1739</v>
      </c>
      <c r="ET202" s="336" t="s">
        <v>851</v>
      </c>
      <c r="EU202" s="336" t="s">
        <v>851</v>
      </c>
      <c r="EV202" s="40">
        <v>0.79049999999999998</v>
      </c>
      <c r="EW202" s="336" t="s">
        <v>1739</v>
      </c>
      <c r="EX202" s="336" t="s">
        <v>851</v>
      </c>
      <c r="EY202" s="336" t="s">
        <v>851</v>
      </c>
      <c r="EZ202" s="40">
        <v>0.6923999999999999</v>
      </c>
      <c r="FA202" s="336" t="s">
        <v>1739</v>
      </c>
      <c r="FB202" s="336" t="s">
        <v>851</v>
      </c>
      <c r="FC202" s="40">
        <v>-2.6324041187763214E-2</v>
      </c>
      <c r="FD202" s="40">
        <v>-1.838299073278904E-2</v>
      </c>
      <c r="FE202" s="40">
        <v>8.7712975218892097E-3</v>
      </c>
      <c r="FF202" s="40">
        <v>1.7062155529856682E-2</v>
      </c>
      <c r="FG202" s="40">
        <v>1.7960540950298309E-2</v>
      </c>
      <c r="FH202" s="336" t="s">
        <v>838</v>
      </c>
      <c r="FI202" s="336" t="s">
        <v>851</v>
      </c>
      <c r="FJ202" s="40">
        <v>-2.5516098365187645E-2</v>
      </c>
      <c r="FK202" s="40">
        <v>-1.946554146707058E-2</v>
      </c>
      <c r="FL202" s="40">
        <v>9.4287963584065437E-3</v>
      </c>
      <c r="FM202" s="40">
        <v>2.4125920608639717E-2</v>
      </c>
      <c r="FN202" s="40">
        <v>2.1253034472465515E-2</v>
      </c>
      <c r="FO202" s="336" t="s">
        <v>840</v>
      </c>
      <c r="FP202" s="336" t="s">
        <v>851</v>
      </c>
      <c r="FQ202" s="40"/>
      <c r="FR202" s="336" t="s">
        <v>1737</v>
      </c>
      <c r="FS202" s="336" t="s">
        <v>851</v>
      </c>
      <c r="FT202" s="336" t="s">
        <v>851</v>
      </c>
      <c r="FU202" s="40">
        <v>3.114594891667366E-2</v>
      </c>
      <c r="FV202" s="40">
        <v>2.6368778198957443E-2</v>
      </c>
      <c r="FW202" s="40">
        <v>2.4760417640209198E-2</v>
      </c>
      <c r="FX202" s="40">
        <v>2.578592486679554E-2</v>
      </c>
      <c r="FY202" s="40">
        <v>1.0633772239089012E-2</v>
      </c>
      <c r="FZ202" s="336" t="s">
        <v>840</v>
      </c>
      <c r="GA202" s="336" t="s">
        <v>851</v>
      </c>
      <c r="GB202" s="336" t="s">
        <v>851</v>
      </c>
      <c r="GC202" s="336" t="s">
        <v>851</v>
      </c>
      <c r="GD202" s="336" t="s">
        <v>851</v>
      </c>
      <c r="GE202" s="336" t="s">
        <v>851</v>
      </c>
      <c r="GF202" s="336" t="s">
        <v>851</v>
      </c>
      <c r="GG202" s="336" t="s">
        <v>851</v>
      </c>
      <c r="GH202" s="336" t="s">
        <v>851</v>
      </c>
      <c r="GI202" s="336" t="s">
        <v>851</v>
      </c>
      <c r="GJ202" s="336" t="s">
        <v>851</v>
      </c>
      <c r="GK202" s="40">
        <v>40567864</v>
      </c>
      <c r="GL202" s="40">
        <v>40850412</v>
      </c>
      <c r="GM202" s="40">
        <v>41431558</v>
      </c>
      <c r="GN202" s="40">
        <v>42187645</v>
      </c>
      <c r="GO202" s="40">
        <v>42921895</v>
      </c>
      <c r="GP202" s="40">
        <v>43653155</v>
      </c>
      <c r="GQ202" s="40">
        <v>44397319</v>
      </c>
      <c r="GR202" s="40">
        <v>45226803</v>
      </c>
      <c r="GS202" s="40">
        <v>45954106</v>
      </c>
      <c r="GT202" s="40">
        <v>46362946</v>
      </c>
      <c r="GU202" s="40">
        <v>46576897</v>
      </c>
      <c r="GV202" s="40">
        <v>46742697</v>
      </c>
      <c r="GW202" s="40">
        <v>46773055</v>
      </c>
      <c r="GX202" s="40">
        <v>46620045</v>
      </c>
      <c r="GY202" s="40">
        <v>46480882</v>
      </c>
      <c r="GZ202" s="40">
        <v>46444832</v>
      </c>
      <c r="HA202" s="40">
        <v>46484062</v>
      </c>
      <c r="HB202" s="40">
        <v>46593236</v>
      </c>
      <c r="HC202" s="40">
        <v>46797754</v>
      </c>
      <c r="HD202" s="40">
        <v>47133521</v>
      </c>
      <c r="HE202" s="40">
        <v>47351567</v>
      </c>
      <c r="HF202" s="40">
        <v>47324000</v>
      </c>
      <c r="HG202" s="40">
        <v>47276000</v>
      </c>
      <c r="HH202" s="40">
        <v>47214000</v>
      </c>
      <c r="HI202" s="40">
        <v>47145000</v>
      </c>
      <c r="HJ202" s="40">
        <v>47072000</v>
      </c>
      <c r="HK202" s="40">
        <v>46998000</v>
      </c>
      <c r="HL202" s="40">
        <v>46919000</v>
      </c>
      <c r="HM202" s="40">
        <v>46836000</v>
      </c>
      <c r="HN202" s="40">
        <v>46747000</v>
      </c>
      <c r="HO202" s="40">
        <v>46651000</v>
      </c>
      <c r="HP202" s="40">
        <v>46551000</v>
      </c>
      <c r="HQ202" s="40">
        <v>46446000</v>
      </c>
      <c r="HR202" s="40">
        <v>46338000</v>
      </c>
      <c r="HS202" s="40">
        <v>46228000</v>
      </c>
      <c r="HT202" s="40">
        <v>46114000</v>
      </c>
      <c r="HU202" s="40">
        <v>45997000</v>
      </c>
      <c r="HV202" s="40">
        <v>45875000</v>
      </c>
      <c r="HW202" s="40">
        <v>45749000</v>
      </c>
      <c r="HX202" s="40">
        <v>45617000</v>
      </c>
      <c r="HY202" s="40">
        <v>45478000</v>
      </c>
      <c r="HZ202" s="40">
        <v>45333000</v>
      </c>
      <c r="IA202" s="40">
        <v>45181000</v>
      </c>
      <c r="IB202" s="40">
        <v>45021000</v>
      </c>
      <c r="IC202" s="40">
        <v>44852000</v>
      </c>
      <c r="ID202" s="40">
        <v>44675000</v>
      </c>
      <c r="IE202" s="40">
        <v>44490000</v>
      </c>
      <c r="IF202" s="40">
        <v>44295000</v>
      </c>
      <c r="IG202" s="40">
        <v>44091000</v>
      </c>
      <c r="IH202" s="40">
        <v>43877000</v>
      </c>
      <c r="II202" s="40">
        <v>43648000</v>
      </c>
      <c r="IJ202" s="336" t="s">
        <v>851</v>
      </c>
      <c r="IK202" s="336" t="s">
        <v>851</v>
      </c>
      <c r="IL202" s="336" t="s">
        <v>851</v>
      </c>
      <c r="IM202" s="40">
        <v>8.4430148126557469E-4</v>
      </c>
      <c r="IN202" s="40">
        <v>2.3458793293684721E-3</v>
      </c>
      <c r="IO202" s="40">
        <v>4.3798298574984074E-3</v>
      </c>
      <c r="IP202" s="40">
        <v>7.1492362767457962E-3</v>
      </c>
      <c r="IQ202" s="40">
        <v>4.6154665760695934E-3</v>
      </c>
      <c r="IR202" s="40">
        <v>-5.8234669268131256E-4</v>
      </c>
      <c r="IS202" s="40">
        <v>-1.0147992288693786E-3</v>
      </c>
      <c r="IT202" s="40">
        <v>-1.3123083626851439E-3</v>
      </c>
      <c r="IU202" s="40">
        <v>-1.4624998439103365E-3</v>
      </c>
      <c r="IV202" s="40">
        <v>-1.5496144769713283E-3</v>
      </c>
      <c r="IW202" s="40">
        <v>-1.5732968458905816E-3</v>
      </c>
      <c r="IX202" s="40">
        <v>-1.6823369078338146E-3</v>
      </c>
      <c r="IY202" s="40">
        <v>-1.7705727368593216E-3</v>
      </c>
      <c r="IZ202" s="40">
        <v>-1.9020554609596729E-3</v>
      </c>
      <c r="JA202" s="40">
        <v>-2.0557192619889975E-3</v>
      </c>
      <c r="JB202" s="40">
        <v>-2.1458775736391544E-3</v>
      </c>
      <c r="JC202" s="40">
        <v>-2.2581382654607296E-3</v>
      </c>
      <c r="JD202" s="40">
        <v>-2.3279886227101088E-3</v>
      </c>
      <c r="JE202" s="40">
        <v>-2.3766837548464537E-3</v>
      </c>
      <c r="JF202" s="40">
        <v>-2.4690835271030664E-3</v>
      </c>
      <c r="JG202" s="40">
        <v>-2.5404144544154406E-3</v>
      </c>
      <c r="JH202" s="40">
        <v>-2.6558705139905214E-3</v>
      </c>
      <c r="JI202" s="40">
        <v>-2.7503727469593287E-3</v>
      </c>
      <c r="JJ202" s="40">
        <v>-2.8894795104861259E-3</v>
      </c>
      <c r="JK202" s="40">
        <v>-3.0517615377902985E-3</v>
      </c>
      <c r="JL202" s="40">
        <v>-3.1934485305100679E-3</v>
      </c>
      <c r="JM202" s="40">
        <v>-3.3585997298359871E-3</v>
      </c>
      <c r="JN202" s="40">
        <v>-3.5475969780236483E-3</v>
      </c>
      <c r="JO202" s="40">
        <v>-3.760867053642869E-3</v>
      </c>
      <c r="JP202" s="40">
        <v>-3.9541195146739483E-3</v>
      </c>
      <c r="JQ202" s="40">
        <v>-4.1496162302792072E-3</v>
      </c>
      <c r="JR202" s="40">
        <v>-4.3926411308348179E-3</v>
      </c>
      <c r="JS202" s="40">
        <v>-4.616124089807272E-3</v>
      </c>
      <c r="JT202" s="40">
        <v>-4.8654153943061829E-3</v>
      </c>
      <c r="JU202" s="40">
        <v>-5.2328025922179222E-3</v>
      </c>
      <c r="JV202" s="336" t="s">
        <v>1740</v>
      </c>
      <c r="JW202" s="336" t="s">
        <v>851</v>
      </c>
      <c r="JX202" s="336" t="s">
        <v>851</v>
      </c>
      <c r="JY202" s="336" t="s">
        <v>851</v>
      </c>
      <c r="JZ202" s="336" t="s">
        <v>851</v>
      </c>
      <c r="KA202" s="336" t="s">
        <v>1740</v>
      </c>
      <c r="KB202" s="40">
        <v>0.49100704430002096</v>
      </c>
      <c r="KC202" s="40">
        <v>0.49079559346779705</v>
      </c>
      <c r="KD202" s="40">
        <v>0.49083125167144798</v>
      </c>
      <c r="KE202" s="40">
        <v>0.49103358686744103</v>
      </c>
      <c r="KF202" s="40">
        <v>0.49127575792445399</v>
      </c>
      <c r="KG202" s="40">
        <v>0.491464969477027</v>
      </c>
      <c r="KH202" s="40">
        <v>0.49158192910927295</v>
      </c>
      <c r="KI202" s="40">
        <v>0.49165377527119702</v>
      </c>
      <c r="KJ202" s="40">
        <v>0.49168911845348801</v>
      </c>
      <c r="KK202" s="40">
        <v>0.491708601332003</v>
      </c>
      <c r="KL202" s="40">
        <v>0.49172714649863203</v>
      </c>
      <c r="KM202" s="40">
        <v>0.49174196711877599</v>
      </c>
      <c r="KN202" s="40">
        <v>0.491742590381125</v>
      </c>
      <c r="KO202" s="40">
        <v>0.49172832535886002</v>
      </c>
      <c r="KP202" s="40">
        <v>0.49169894961497695</v>
      </c>
      <c r="KQ202" s="40">
        <v>0.49165420131586401</v>
      </c>
      <c r="KR202" s="40">
        <v>0.49159402528318202</v>
      </c>
      <c r="KS202" s="40">
        <v>0.49151892283800502</v>
      </c>
      <c r="KT202" s="40">
        <v>0.49143069894775998</v>
      </c>
      <c r="KU202" s="40">
        <v>0.49133100366356203</v>
      </c>
      <c r="KV202" s="40">
        <v>0.49122183289307003</v>
      </c>
      <c r="KW202" s="40">
        <v>0.49110389927402698</v>
      </c>
      <c r="KX202" s="40">
        <v>0.49097803717405697</v>
      </c>
      <c r="KY202" s="40">
        <v>0.49084617394982799</v>
      </c>
      <c r="KZ202" s="40">
        <v>0.49071031886086602</v>
      </c>
      <c r="LA202" s="40">
        <v>0.49057227115422497</v>
      </c>
      <c r="LB202" s="40">
        <v>0.49043360481495696</v>
      </c>
      <c r="LC202" s="40">
        <v>0.49029478935372306</v>
      </c>
      <c r="LD202" s="40">
        <v>0.49015607425235602</v>
      </c>
      <c r="LE202" s="40">
        <v>0.49001712203394299</v>
      </c>
      <c r="LF202" s="40">
        <v>0.48987790735936698</v>
      </c>
      <c r="LG202" s="40">
        <v>0.48973921855095298</v>
      </c>
      <c r="LH202" s="40">
        <v>0.48960209870388705</v>
      </c>
      <c r="LI202" s="40">
        <v>0.48946781477723</v>
      </c>
      <c r="LJ202" s="40">
        <v>0.48933814281765103</v>
      </c>
      <c r="LK202" s="40">
        <v>0.48921436855277906</v>
      </c>
      <c r="LL202" s="336" t="s">
        <v>851</v>
      </c>
      <c r="LM202" s="336" t="s">
        <v>851</v>
      </c>
      <c r="LN202" s="336" t="s">
        <v>1740</v>
      </c>
      <c r="LO202" s="40">
        <v>0.66446840763092041</v>
      </c>
      <c r="LP202" s="40">
        <v>0.66324067115783691</v>
      </c>
      <c r="LQ202" s="40">
        <v>0.66150814294815063</v>
      </c>
      <c r="LR202" s="40">
        <v>0.65954494476318359</v>
      </c>
      <c r="LS202" s="40">
        <v>0.65775305032730103</v>
      </c>
      <c r="LT202" s="40">
        <v>0.65622919797897339</v>
      </c>
      <c r="LU202" s="40">
        <v>0.65463614463806152</v>
      </c>
      <c r="LV202" s="40">
        <v>0.65335476398468018</v>
      </c>
      <c r="LW202" s="40">
        <v>0.65211588144302368</v>
      </c>
      <c r="LX202" s="40">
        <v>0.65041893720626831</v>
      </c>
      <c r="LY202" s="40">
        <v>0.64800733327865601</v>
      </c>
      <c r="LZ202" s="40">
        <v>0.64504873752593994</v>
      </c>
      <c r="MA202" s="40">
        <v>0.64157378673553467</v>
      </c>
      <c r="MB202" s="40">
        <v>0.63758647441864014</v>
      </c>
      <c r="MC202" s="40">
        <v>0.63319569826126099</v>
      </c>
      <c r="MD202" s="40">
        <v>0.62845385074615479</v>
      </c>
      <c r="ME202" s="40">
        <v>0.62383192777633667</v>
      </c>
      <c r="MF202" s="40">
        <v>0.61893379688262939</v>
      </c>
      <c r="MG202" s="40">
        <v>0.61362165212631226</v>
      </c>
      <c r="MH202" s="40">
        <v>0.60779184103012085</v>
      </c>
      <c r="MI202" s="40">
        <v>0.60144424438476563</v>
      </c>
      <c r="MJ202" s="40">
        <v>0.59516924619674683</v>
      </c>
      <c r="MK202" s="40">
        <v>0.58855587244033813</v>
      </c>
      <c r="ML202" s="40">
        <v>0.5816301703453064</v>
      </c>
      <c r="MM202" s="40">
        <v>0.57432538270950317</v>
      </c>
      <c r="MN202" s="40">
        <v>0.56658166646957397</v>
      </c>
      <c r="MO202" s="40">
        <v>0.55912911891937256</v>
      </c>
      <c r="MP202" s="40">
        <v>0.55147075653076172</v>
      </c>
      <c r="MQ202" s="40">
        <v>0.54381287097930908</v>
      </c>
      <c r="MR202" s="40">
        <v>0.53652012348175049</v>
      </c>
      <c r="MS202" s="40">
        <v>0.5297817587852478</v>
      </c>
      <c r="MT202" s="40">
        <v>0.52445495128631592</v>
      </c>
      <c r="MU202" s="40">
        <v>0.519878089427948</v>
      </c>
      <c r="MV202" s="40">
        <v>0.51595562696456909</v>
      </c>
      <c r="MW202" s="40">
        <v>0.51256924867630005</v>
      </c>
      <c r="MX202" s="40">
        <v>0.50966823101043701</v>
      </c>
      <c r="MY202" s="336" t="s">
        <v>851</v>
      </c>
      <c r="MZ202" s="336" t="s">
        <v>1740</v>
      </c>
      <c r="NA202" s="40">
        <v>0.61104077100753784</v>
      </c>
      <c r="NB202" s="40">
        <v>0.60851645469665527</v>
      </c>
      <c r="NC202" s="40">
        <v>0.60501015186309814</v>
      </c>
      <c r="ND202" s="40">
        <v>0.60094928741455078</v>
      </c>
      <c r="NE202" s="40">
        <v>0.59697878360748291</v>
      </c>
      <c r="NF202" s="40">
        <v>0.59336268901824951</v>
      </c>
      <c r="NG202" s="40">
        <v>0.58980643749237061</v>
      </c>
      <c r="NH202" s="40">
        <v>0.58661901950836182</v>
      </c>
      <c r="NI202" s="40">
        <v>0.58353453874588013</v>
      </c>
      <c r="NJ202" s="40">
        <v>0.58020997047424316</v>
      </c>
      <c r="NK202" s="40">
        <v>0.57641488313674927</v>
      </c>
      <c r="NL202" s="40">
        <v>0.57240736484527588</v>
      </c>
      <c r="NM202" s="40">
        <v>0.56821328401565552</v>
      </c>
      <c r="NN202" s="40">
        <v>0.56360489130020142</v>
      </c>
      <c r="NO202" s="40">
        <v>0.55849575996398926</v>
      </c>
      <c r="NP202" s="40">
        <v>0.55278557538986206</v>
      </c>
      <c r="NQ202" s="40">
        <v>0.54701292514801025</v>
      </c>
      <c r="NR202" s="40">
        <v>0.54075700044631958</v>
      </c>
      <c r="NS202" s="40">
        <v>0.53398936986923218</v>
      </c>
      <c r="NT202" s="40">
        <v>0.52675867080688477</v>
      </c>
      <c r="NU202" s="40">
        <v>0.51914817094802856</v>
      </c>
      <c r="NV202" s="40">
        <v>0.51170730590820313</v>
      </c>
      <c r="NW202" s="40">
        <v>0.50400000810623169</v>
      </c>
      <c r="NX202" s="40">
        <v>0.49625128507614136</v>
      </c>
      <c r="NY202" s="40">
        <v>0.48887476325035095</v>
      </c>
      <c r="NZ202" s="40">
        <v>0.48192533850669861</v>
      </c>
      <c r="OA202" s="40">
        <v>0.47612115740776062</v>
      </c>
      <c r="OB202" s="40">
        <v>0.47095018625259399</v>
      </c>
      <c r="OC202" s="40">
        <v>0.46640455722808838</v>
      </c>
      <c r="OD202" s="40">
        <v>0.46238741278648376</v>
      </c>
      <c r="OE202" s="40">
        <v>0.45875769853591919</v>
      </c>
      <c r="OF202" s="40">
        <v>0.45637223124504089</v>
      </c>
      <c r="OG202" s="40">
        <v>0.45461112260818481</v>
      </c>
      <c r="OH202" s="40">
        <v>0.4532444179058075</v>
      </c>
      <c r="OI202" s="40">
        <v>0.45212754607200623</v>
      </c>
      <c r="OJ202" s="40">
        <v>0.45108595490455627</v>
      </c>
      <c r="OK202" s="336" t="s">
        <v>851</v>
      </c>
      <c r="OL202" s="336" t="s">
        <v>851</v>
      </c>
      <c r="OM202" s="336" t="s">
        <v>1740</v>
      </c>
      <c r="ON202" s="40">
        <v>0.61673921346664429</v>
      </c>
      <c r="OO202" s="40">
        <v>0.61564058065414429</v>
      </c>
      <c r="OP202" s="40">
        <v>0.61415159702301025</v>
      </c>
      <c r="OQ202" s="40">
        <v>0.61238229274749756</v>
      </c>
      <c r="OR202" s="40">
        <v>0.61046499013900757</v>
      </c>
      <c r="OS202" s="40">
        <v>0.60835981369018555</v>
      </c>
      <c r="OT202" s="40">
        <v>0.6056969165802002</v>
      </c>
      <c r="OU202" s="40">
        <v>0.60286402702331543</v>
      </c>
      <c r="OV202" s="40">
        <v>0.59997034072875977</v>
      </c>
      <c r="OW202" s="40">
        <v>0.59703046083450317</v>
      </c>
      <c r="OX202" s="40">
        <v>0.59411114454269409</v>
      </c>
      <c r="OY202" s="40">
        <v>0.59123790264129639</v>
      </c>
      <c r="OZ202" s="40">
        <v>0.58856755495071411</v>
      </c>
      <c r="PA202" s="40">
        <v>0.58591681718826294</v>
      </c>
      <c r="PB202" s="40">
        <v>0.58296787738800049</v>
      </c>
      <c r="PC202" s="40">
        <v>0.5795588493347168</v>
      </c>
      <c r="PD202" s="40">
        <v>0.57605636119842529</v>
      </c>
      <c r="PE202" s="40">
        <v>0.57216984033584595</v>
      </c>
      <c r="PF202" s="40">
        <v>0.56782770156860352</v>
      </c>
      <c r="PG202" s="40">
        <v>0.56290560960769653</v>
      </c>
      <c r="PH202" s="40">
        <v>0.55744457244873047</v>
      </c>
      <c r="PI202" s="40">
        <v>0.55184036493301392</v>
      </c>
      <c r="PJ202" s="40">
        <v>0.54578745365142822</v>
      </c>
      <c r="PK202" s="40">
        <v>0.53937792778015137</v>
      </c>
      <c r="PL202" s="40">
        <v>0.53254270553588867</v>
      </c>
      <c r="PM202" s="40">
        <v>0.5252869725227356</v>
      </c>
      <c r="PN202" s="40">
        <v>0.51816558837890625</v>
      </c>
      <c r="PO202" s="40">
        <v>0.5108342170715332</v>
      </c>
      <c r="PP202" s="40">
        <v>0.503498375415802</v>
      </c>
      <c r="PQ202" s="40">
        <v>0.49649959802627563</v>
      </c>
      <c r="PR202" s="40">
        <v>0.48996081948280334</v>
      </c>
      <c r="PS202" s="40">
        <v>0.48462575674057007</v>
      </c>
      <c r="PT202" s="40">
        <v>0.47998645901679993</v>
      </c>
      <c r="PU202" s="40">
        <v>0.47594746947288513</v>
      </c>
      <c r="PV202" s="40">
        <v>0.47241151332855225</v>
      </c>
      <c r="PW202" s="40">
        <v>0.46934568881988525</v>
      </c>
      <c r="PX202" s="336" t="s">
        <v>851</v>
      </c>
      <c r="PY202" s="336" t="s">
        <v>851</v>
      </c>
      <c r="PZ202" s="40">
        <v>0.64430000000000009</v>
      </c>
      <c r="QA202" s="40">
        <v>0.66390000000000005</v>
      </c>
      <c r="QB202" s="40">
        <v>0.6774</v>
      </c>
      <c r="QC202" s="40">
        <v>0.68790000000000007</v>
      </c>
      <c r="QD202" s="40">
        <v>0.70099999999999996</v>
      </c>
      <c r="QE202" s="40">
        <v>0.71099999999999997</v>
      </c>
      <c r="QF202" s="40">
        <v>0.7177</v>
      </c>
      <c r="QG202" s="40">
        <v>0.72760000000000002</v>
      </c>
      <c r="QH202" s="40">
        <v>0.73159999999999992</v>
      </c>
      <c r="QI202" s="40">
        <v>0.73629999999999995</v>
      </c>
      <c r="QJ202" s="40">
        <v>0.73950000000000005</v>
      </c>
      <c r="QK202" s="40">
        <v>0.74290000000000012</v>
      </c>
      <c r="QL202" s="40">
        <v>0.74290000000000012</v>
      </c>
      <c r="QM202" s="40">
        <v>0.74219999999999997</v>
      </c>
      <c r="QN202" s="40">
        <v>0.74379999999999991</v>
      </c>
      <c r="QO202" s="40">
        <v>0.74379999999999991</v>
      </c>
      <c r="QP202" s="40">
        <v>0.74159999999999993</v>
      </c>
      <c r="QQ202" s="40">
        <v>0.74060000000000004</v>
      </c>
      <c r="QR202" s="40">
        <v>0.74170000000000003</v>
      </c>
      <c r="QS202" s="336" t="s">
        <v>851</v>
      </c>
      <c r="QT202" s="336" t="s">
        <v>851</v>
      </c>
      <c r="QU202" s="336" t="s">
        <v>851</v>
      </c>
      <c r="QV202" s="336" t="s">
        <v>851</v>
      </c>
      <c r="QW202" s="40">
        <v>1.484180218540132E-3</v>
      </c>
      <c r="QX202" s="336" t="s">
        <v>851</v>
      </c>
      <c r="QY202" s="336" t="s">
        <v>851</v>
      </c>
      <c r="QZ202" s="336" t="s">
        <v>851</v>
      </c>
      <c r="RA202" s="336" t="s">
        <v>851</v>
      </c>
      <c r="RB202" s="336" t="s">
        <v>851</v>
      </c>
      <c r="RC202" s="336" t="s">
        <v>851</v>
      </c>
      <c r="RD202" s="336" t="s">
        <v>851</v>
      </c>
      <c r="RE202" s="336" t="s">
        <v>851</v>
      </c>
      <c r="RF202" s="40">
        <v>0.34700000000000003</v>
      </c>
      <c r="RG202" s="40">
        <v>2018</v>
      </c>
      <c r="RH202" s="336" t="s">
        <v>840</v>
      </c>
      <c r="RI202" s="336" t="s">
        <v>851</v>
      </c>
      <c r="RJ202" s="40">
        <v>9.0000000000000011E-3</v>
      </c>
      <c r="RK202" s="40">
        <v>2018</v>
      </c>
      <c r="RL202" s="336" t="s">
        <v>840</v>
      </c>
      <c r="RM202" s="336" t="s">
        <v>851</v>
      </c>
      <c r="RN202" s="40">
        <v>1.3000000000000001E-2</v>
      </c>
      <c r="RO202" s="40">
        <v>2018</v>
      </c>
      <c r="RP202" s="336" t="s">
        <v>840</v>
      </c>
      <c r="RQ202" s="336" t="s">
        <v>851</v>
      </c>
      <c r="RR202" s="40">
        <v>2.4E-2</v>
      </c>
      <c r="RS202" s="40">
        <v>2018</v>
      </c>
      <c r="RT202" s="336" t="s">
        <v>840</v>
      </c>
      <c r="RU202" s="336" t="s">
        <v>851</v>
      </c>
      <c r="RV202" s="40">
        <v>0.20699999999999999</v>
      </c>
      <c r="RW202" s="40">
        <v>2018</v>
      </c>
      <c r="RX202" s="336" t="s">
        <v>840</v>
      </c>
      <c r="RY202" s="336" t="s">
        <v>851</v>
      </c>
      <c r="RZ202" s="336" t="s">
        <v>838</v>
      </c>
      <c r="SA202" s="40">
        <v>0.17751166224479675</v>
      </c>
      <c r="SB202" s="40">
        <v>0.16944868862628937</v>
      </c>
      <c r="SC202" s="40">
        <v>0.15499235689640045</v>
      </c>
      <c r="SD202" s="40">
        <v>0.15890958905220032</v>
      </c>
      <c r="SE202" s="40">
        <v>0.1623985767364502</v>
      </c>
      <c r="SF202" s="336" t="s">
        <v>851</v>
      </c>
      <c r="SG202" s="336" t="s">
        <v>851</v>
      </c>
      <c r="SH202" s="40">
        <v>0.23119668662548065</v>
      </c>
      <c r="SI202" s="40">
        <v>0.21967549622058868</v>
      </c>
      <c r="SJ202" s="40">
        <v>0.18966242671012878</v>
      </c>
      <c r="SK202" s="40">
        <v>0.18834766745567322</v>
      </c>
      <c r="SL202" s="40">
        <v>0.20081326365470886</v>
      </c>
      <c r="SM202" s="336" t="s">
        <v>840</v>
      </c>
      <c r="SN202" s="336" t="s">
        <v>851</v>
      </c>
      <c r="SO202" s="336" t="s">
        <v>851</v>
      </c>
      <c r="SP202" s="40">
        <v>9.8073314875364304E-3</v>
      </c>
      <c r="SQ202" s="40">
        <v>2.3073181509971619E-3</v>
      </c>
      <c r="SR202" s="40">
        <v>-1.3100287178531289E-3</v>
      </c>
      <c r="SS202" s="40">
        <v>-2.3602016735821962E-3</v>
      </c>
      <c r="ST202" s="40">
        <v>-0.11428914964199066</v>
      </c>
      <c r="SU202" s="336" t="s">
        <v>838</v>
      </c>
      <c r="SV202" s="336" t="s">
        <v>851</v>
      </c>
      <c r="SW202" s="336" t="s">
        <v>851</v>
      </c>
      <c r="SX202" s="40">
        <v>1.807553693652153E-2</v>
      </c>
      <c r="SY202" s="40">
        <v>1.2315165251493454E-2</v>
      </c>
      <c r="SZ202" s="40">
        <v>1.0276420973241329E-2</v>
      </c>
      <c r="TA202" s="40">
        <v>2.8013486415147781E-2</v>
      </c>
      <c r="TB202" s="40">
        <v>2.063748799264431E-2</v>
      </c>
      <c r="TC202" s="336" t="s">
        <v>840</v>
      </c>
      <c r="TD202" s="336" t="s">
        <v>851</v>
      </c>
      <c r="TE202" s="336" t="s">
        <v>851</v>
      </c>
      <c r="TF202" s="336" t="s">
        <v>851</v>
      </c>
      <c r="TG202" s="40">
        <v>3.025940852239728E-3</v>
      </c>
      <c r="TH202" s="40">
        <v>-1.7121658893302083E-3</v>
      </c>
      <c r="TI202" s="40">
        <v>-9.3379279132932425E-4</v>
      </c>
      <c r="TJ202" s="40">
        <v>-2.7149226516485214E-3</v>
      </c>
      <c r="TK202" s="40">
        <v>-0.11467421054840088</v>
      </c>
      <c r="TL202" s="336" t="s">
        <v>838</v>
      </c>
      <c r="TM202" s="336" t="s">
        <v>851</v>
      </c>
      <c r="TN202" s="336" t="s">
        <v>851</v>
      </c>
      <c r="TO202" s="336" t="s">
        <v>851</v>
      </c>
      <c r="TP202" s="40">
        <v>1.0351557284593582E-2</v>
      </c>
      <c r="TQ202" s="40">
        <v>6.0750073753297329E-3</v>
      </c>
      <c r="TR202" s="40">
        <v>8.6280321702361107E-3</v>
      </c>
      <c r="TS202" s="40">
        <v>2.5224816054105759E-2</v>
      </c>
      <c r="TT202" s="40">
        <v>1.3488252647221088E-2</v>
      </c>
      <c r="TU202" s="336" t="s">
        <v>840</v>
      </c>
      <c r="TV202" s="336" t="s">
        <v>851</v>
      </c>
      <c r="TW202" s="40">
        <v>30340</v>
      </c>
      <c r="TX202" s="336" t="s">
        <v>840</v>
      </c>
      <c r="TY202" s="336" t="s">
        <v>851</v>
      </c>
      <c r="TZ202" s="40">
        <v>33635.36328125</v>
      </c>
      <c r="UA202" s="336" t="s">
        <v>838</v>
      </c>
      <c r="UB202" s="336" t="s">
        <v>851</v>
      </c>
      <c r="UC202" s="40">
        <v>28091.012334595202</v>
      </c>
      <c r="UD202" s="336" t="s">
        <v>840</v>
      </c>
      <c r="UE202" s="336" t="s">
        <v>851</v>
      </c>
      <c r="UF202" s="336" t="s">
        <v>851</v>
      </c>
      <c r="UG202" s="40">
        <v>0.15118761360645294</v>
      </c>
      <c r="UH202" s="40">
        <v>0.15106569230556488</v>
      </c>
      <c r="UI202" s="40">
        <v>0.16376365721225739</v>
      </c>
      <c r="UJ202" s="40">
        <v>0.17597174644470215</v>
      </c>
      <c r="UK202" s="40">
        <v>0.1803591251373291</v>
      </c>
      <c r="UL202" s="336" t="s">
        <v>838</v>
      </c>
      <c r="UM202" s="336" t="s">
        <v>851</v>
      </c>
      <c r="UN202" s="336" t="s">
        <v>851</v>
      </c>
      <c r="UO202" s="336" t="s">
        <v>851</v>
      </c>
      <c r="UP202" s="40">
        <v>0.20568059384822845</v>
      </c>
      <c r="UQ202" s="40">
        <v>0.20020996034145355</v>
      </c>
      <c r="UR202" s="40">
        <v>0.19909122586250305</v>
      </c>
      <c r="US202" s="40">
        <v>0.21247358620166779</v>
      </c>
      <c r="UT202" s="40">
        <v>0.22206629812717438</v>
      </c>
      <c r="UU202" s="336" t="s">
        <v>840</v>
      </c>
    </row>
    <row r="203" spans="1:567">
      <c r="A203" s="336" t="s">
        <v>426</v>
      </c>
      <c r="B203" s="336" t="s">
        <v>97</v>
      </c>
      <c r="C203" s="336" t="s">
        <v>387</v>
      </c>
      <c r="D203" s="40">
        <v>3.6907065659761429E-2</v>
      </c>
      <c r="E203" s="336" t="s">
        <v>436</v>
      </c>
      <c r="F203" s="40">
        <v>4.7211907804012299E-2</v>
      </c>
      <c r="G203" s="336" t="s">
        <v>1741</v>
      </c>
      <c r="H203" s="40">
        <v>3.7391442805528641E-2</v>
      </c>
      <c r="I203" s="336" t="s">
        <v>1447</v>
      </c>
      <c r="J203" s="40">
        <v>6.4793094992637634E-2</v>
      </c>
      <c r="K203" s="336" t="s">
        <v>1803</v>
      </c>
      <c r="L203" s="336" t="s">
        <v>436</v>
      </c>
      <c r="M203" s="40">
        <v>0.70096409320831299</v>
      </c>
      <c r="N203" s="40"/>
      <c r="O203" s="336" t="s">
        <v>1736</v>
      </c>
      <c r="P203" s="40"/>
      <c r="Q203" s="336" t="s">
        <v>1736</v>
      </c>
      <c r="R203" s="40">
        <v>1.0325194597244263</v>
      </c>
      <c r="S203" s="336" t="s">
        <v>436</v>
      </c>
      <c r="T203" s="40">
        <v>0.70096409320831299</v>
      </c>
      <c r="U203" s="336" t="s">
        <v>436</v>
      </c>
      <c r="V203" s="336" t="s">
        <v>851</v>
      </c>
      <c r="W203" s="336" t="s">
        <v>1741</v>
      </c>
      <c r="X203" s="40">
        <v>0.68269038200378418</v>
      </c>
      <c r="Y203" s="40"/>
      <c r="Z203" s="336" t="s">
        <v>1736</v>
      </c>
      <c r="AA203" s="40"/>
      <c r="AB203" s="336" t="s">
        <v>1736</v>
      </c>
      <c r="AC203" s="40"/>
      <c r="AD203" s="336" t="s">
        <v>1736</v>
      </c>
      <c r="AE203" s="40">
        <v>0.68269038200378418</v>
      </c>
      <c r="AF203" s="336" t="s">
        <v>1741</v>
      </c>
      <c r="AG203" s="336" t="s">
        <v>851</v>
      </c>
      <c r="AH203" s="336" t="s">
        <v>1447</v>
      </c>
      <c r="AI203" s="40">
        <v>0.32885634899139404</v>
      </c>
      <c r="AJ203" s="40">
        <v>0.37561881542205811</v>
      </c>
      <c r="AK203" s="336" t="s">
        <v>1447</v>
      </c>
      <c r="AL203" s="40">
        <v>0.32885634899139404</v>
      </c>
      <c r="AM203" s="336" t="s">
        <v>1447</v>
      </c>
      <c r="AN203" s="40">
        <v>0.53101962804794312</v>
      </c>
      <c r="AO203" s="336" t="s">
        <v>1447</v>
      </c>
      <c r="AP203" s="40">
        <v>0.39072936773300171</v>
      </c>
      <c r="AQ203" s="336" t="s">
        <v>1447</v>
      </c>
      <c r="AR203" s="336" t="s">
        <v>851</v>
      </c>
      <c r="AS203" s="336" t="s">
        <v>1803</v>
      </c>
      <c r="AT203" s="40">
        <v>0.41147500276565552</v>
      </c>
      <c r="AU203" s="40"/>
      <c r="AV203" s="336" t="s">
        <v>1736</v>
      </c>
      <c r="AW203" s="40"/>
      <c r="AX203" s="336" t="s">
        <v>1736</v>
      </c>
      <c r="AY203" s="40">
        <v>0.53083950281143188</v>
      </c>
      <c r="AZ203" s="336" t="s">
        <v>1803</v>
      </c>
      <c r="BA203" s="40">
        <v>0.41147500276565552</v>
      </c>
      <c r="BB203" s="336" t="s">
        <v>1803</v>
      </c>
      <c r="BC203" s="336" t="s">
        <v>851</v>
      </c>
      <c r="BD203" s="336" t="s">
        <v>436</v>
      </c>
      <c r="BE203" s="40">
        <v>2.2270264625549316</v>
      </c>
      <c r="BF203" s="336" t="s">
        <v>827</v>
      </c>
      <c r="BG203" s="40">
        <v>2.6312048435211182</v>
      </c>
      <c r="BH203" s="336" t="s">
        <v>1447</v>
      </c>
      <c r="BI203" s="40">
        <v>3.423095703125</v>
      </c>
      <c r="BJ203" s="336" t="s">
        <v>1803</v>
      </c>
      <c r="BK203" s="40">
        <v>2.9109234809875488</v>
      </c>
      <c r="BL203" s="336" t="s">
        <v>851</v>
      </c>
      <c r="BM203" s="40">
        <v>2.8780276775360107</v>
      </c>
      <c r="BN203" s="336" t="s">
        <v>838</v>
      </c>
      <c r="BO203" s="336" t="s">
        <v>851</v>
      </c>
      <c r="BP203" s="336" t="s">
        <v>436</v>
      </c>
      <c r="BQ203" s="40">
        <v>7.4356584809720516E-3</v>
      </c>
      <c r="BR203" s="40">
        <v>6.4022494480013847E-3</v>
      </c>
      <c r="BS203" s="40">
        <v>4.2599812150001526E-3</v>
      </c>
      <c r="BT203" s="40">
        <v>4.1134455241262913E-3</v>
      </c>
      <c r="BU203" s="40">
        <v>4.1135014034807682E-3</v>
      </c>
      <c r="BV203" s="336" t="s">
        <v>851</v>
      </c>
      <c r="BW203" s="336" t="s">
        <v>827</v>
      </c>
      <c r="BX203" s="40">
        <v>4.1296537965536118E-3</v>
      </c>
      <c r="BY203" s="40">
        <v>1.1041815159842372E-3</v>
      </c>
      <c r="BZ203" s="40">
        <v>-6.8615778582170606E-4</v>
      </c>
      <c r="CA203" s="40">
        <v>-1.0338174179196358E-3</v>
      </c>
      <c r="CB203" s="40">
        <v>-1.0299214627593756E-3</v>
      </c>
      <c r="CC203" s="336" t="s">
        <v>851</v>
      </c>
      <c r="CD203" s="336" t="s">
        <v>1447</v>
      </c>
      <c r="CE203" s="40">
        <v>2.0301009062677622E-3</v>
      </c>
      <c r="CF203" s="40">
        <v>-3.3396552316844463E-4</v>
      </c>
      <c r="CG203" s="40">
        <v>-1.0328656062483788E-3</v>
      </c>
      <c r="CH203" s="40">
        <v>-1.0283519513905048E-3</v>
      </c>
      <c r="CI203" s="40">
        <v>-1.0251133935526013E-3</v>
      </c>
      <c r="CJ203" s="336" t="s">
        <v>851</v>
      </c>
      <c r="CK203" s="336" t="s">
        <v>1803</v>
      </c>
      <c r="CL203" s="40">
        <v>5.7184684555977583E-4</v>
      </c>
      <c r="CM203" s="40">
        <v>-7.9915759852156043E-4</v>
      </c>
      <c r="CN203" s="40">
        <v>-1.0294873500242829E-3</v>
      </c>
      <c r="CO203" s="40">
        <v>-1.0251572821289301E-3</v>
      </c>
      <c r="CP203" s="40">
        <v>-1.0219612158834934E-3</v>
      </c>
      <c r="CQ203" s="336" t="s">
        <v>851</v>
      </c>
      <c r="CR203" s="40">
        <v>8.4804105758666992</v>
      </c>
      <c r="CS203" s="40">
        <v>9.4514446258544922</v>
      </c>
      <c r="CT203" s="40">
        <v>9.7959194183349609</v>
      </c>
      <c r="CU203" s="40">
        <v>9.7710304260253906</v>
      </c>
      <c r="CV203" s="40">
        <v>9.6950139999389648</v>
      </c>
      <c r="CW203" s="336" t="s">
        <v>1741</v>
      </c>
      <c r="CX203" s="336" t="s">
        <v>851</v>
      </c>
      <c r="CY203" s="40">
        <v>9.0526285171508789</v>
      </c>
      <c r="CZ203" s="40">
        <v>9.7233858108520508</v>
      </c>
      <c r="DA203" s="40">
        <v>9.8016080856323242</v>
      </c>
      <c r="DB203" s="40">
        <v>9.7253303527832031</v>
      </c>
      <c r="DC203" s="40">
        <v>9.6497163772583008</v>
      </c>
      <c r="DD203" s="336" t="s">
        <v>1447</v>
      </c>
      <c r="DE203" s="336" t="s">
        <v>851</v>
      </c>
      <c r="DF203" s="40">
        <v>9.6196355819702148</v>
      </c>
      <c r="DG203" s="336" t="s">
        <v>1803</v>
      </c>
      <c r="DH203" s="336" t="s">
        <v>851</v>
      </c>
      <c r="DI203" s="336" t="s">
        <v>851</v>
      </c>
      <c r="DJ203" s="336">
        <v>10.6</v>
      </c>
      <c r="DK203" s="336" t="s">
        <v>1738</v>
      </c>
      <c r="DL203" s="336" t="s">
        <v>851</v>
      </c>
      <c r="DM203" s="336" t="s">
        <v>851</v>
      </c>
      <c r="DN203" s="336" t="s">
        <v>436</v>
      </c>
      <c r="DO203" s="40">
        <v>2.0479375496506691E-2</v>
      </c>
      <c r="DP203" s="40">
        <v>1.7582004889845848E-2</v>
      </c>
      <c r="DQ203" s="40">
        <v>2.1042777225375175E-2</v>
      </c>
      <c r="DR203" s="40">
        <v>3.4468203783035278E-2</v>
      </c>
      <c r="DS203" s="40">
        <v>4.4832710176706314E-2</v>
      </c>
      <c r="DT203" s="336" t="s">
        <v>851</v>
      </c>
      <c r="DU203" s="336" t="s">
        <v>827</v>
      </c>
      <c r="DV203" s="40">
        <v>2.4735147133469582E-2</v>
      </c>
      <c r="DW203" s="40">
        <v>2.8013702481985092E-2</v>
      </c>
      <c r="DX203" s="40">
        <v>3.795778751373291E-2</v>
      </c>
      <c r="DY203" s="40">
        <v>3.8966387510299683E-2</v>
      </c>
      <c r="DZ203" s="40">
        <v>5.239534005522728E-2</v>
      </c>
      <c r="EA203" s="336" t="s">
        <v>851</v>
      </c>
      <c r="EB203" s="336" t="s">
        <v>1447</v>
      </c>
      <c r="EC203" s="40">
        <v>8.5878102108836174E-3</v>
      </c>
      <c r="ED203" s="40">
        <v>1.2136503122746944E-2</v>
      </c>
      <c r="EE203" s="40">
        <v>8.2642529159784317E-3</v>
      </c>
      <c r="EF203" s="40">
        <v>7.5410760473459959E-4</v>
      </c>
      <c r="EG203" s="40">
        <v>-6.9638551212847233E-3</v>
      </c>
      <c r="EH203" s="336" t="s">
        <v>851</v>
      </c>
      <c r="EI203" s="336" t="s">
        <v>1803</v>
      </c>
      <c r="EJ203" s="40">
        <v>4.5644268393516541E-3</v>
      </c>
      <c r="EK203" s="40">
        <v>6.5970621071755886E-3</v>
      </c>
      <c r="EL203" s="40">
        <v>2.9563978314399719E-3</v>
      </c>
      <c r="EM203" s="40">
        <v>-2.6812185533344746E-3</v>
      </c>
      <c r="EN203" s="40">
        <v>-1.540796086192131E-2</v>
      </c>
      <c r="EO203" s="336" t="s">
        <v>851</v>
      </c>
      <c r="EP203" s="336" t="s">
        <v>851</v>
      </c>
      <c r="EQ203" s="336" t="s">
        <v>851</v>
      </c>
      <c r="ER203" s="40">
        <v>0.57520000000000004</v>
      </c>
      <c r="ES203" s="336" t="s">
        <v>1739</v>
      </c>
      <c r="ET203" s="336" t="s">
        <v>851</v>
      </c>
      <c r="EU203" s="336" t="s">
        <v>851</v>
      </c>
      <c r="EV203" s="40">
        <v>0.7913</v>
      </c>
      <c r="EW203" s="336" t="s">
        <v>1739</v>
      </c>
      <c r="EX203" s="336" t="s">
        <v>851</v>
      </c>
      <c r="EY203" s="336" t="s">
        <v>851</v>
      </c>
      <c r="EZ203" s="40">
        <v>0.37579999999999997</v>
      </c>
      <c r="FA203" s="336" t="s">
        <v>1739</v>
      </c>
      <c r="FB203" s="336" t="s">
        <v>851</v>
      </c>
      <c r="FC203" s="40">
        <v>-3.2190185040235519E-2</v>
      </c>
      <c r="FD203" s="40">
        <v>-3.6940455436706543E-2</v>
      </c>
      <c r="FE203" s="40">
        <v>-3.3833745867013931E-2</v>
      </c>
      <c r="FF203" s="40">
        <v>-2.29461919516325E-2</v>
      </c>
      <c r="FG203" s="40">
        <v>-1.3426410965621471E-2</v>
      </c>
      <c r="FH203" s="336" t="s">
        <v>838</v>
      </c>
      <c r="FI203" s="336" t="s">
        <v>851</v>
      </c>
      <c r="FJ203" s="40">
        <v>-3.4106966108083725E-2</v>
      </c>
      <c r="FK203" s="40">
        <v>-3.7011727690696716E-2</v>
      </c>
      <c r="FL203" s="40">
        <v>-3.3172663301229477E-2</v>
      </c>
      <c r="FM203" s="40">
        <v>-2.4854108691215515E-2</v>
      </c>
      <c r="FN203" s="40">
        <v>-2.1530788391828537E-2</v>
      </c>
      <c r="FO203" s="336" t="s">
        <v>840</v>
      </c>
      <c r="FP203" s="336" t="s">
        <v>851</v>
      </c>
      <c r="FQ203" s="40">
        <v>0.69810837507247925</v>
      </c>
      <c r="FR203" s="336" t="s">
        <v>840</v>
      </c>
      <c r="FS203" s="336" t="s">
        <v>851</v>
      </c>
      <c r="FT203" s="336" t="s">
        <v>851</v>
      </c>
      <c r="FU203" s="40">
        <v>1.272242609411478E-2</v>
      </c>
      <c r="FV203" s="40">
        <v>1.3179222121834755E-2</v>
      </c>
      <c r="FW203" s="40">
        <v>1.228454802185297E-2</v>
      </c>
      <c r="FX203" s="40">
        <v>1.2445003725588322E-2</v>
      </c>
      <c r="FY203" s="40">
        <v>8.8533619418740273E-3</v>
      </c>
      <c r="FZ203" s="336" t="s">
        <v>840</v>
      </c>
      <c r="GA203" s="336" t="s">
        <v>851</v>
      </c>
      <c r="GB203" s="336" t="s">
        <v>851</v>
      </c>
      <c r="GC203" s="336" t="s">
        <v>851</v>
      </c>
      <c r="GD203" s="336" t="s">
        <v>851</v>
      </c>
      <c r="GE203" s="336" t="s">
        <v>851</v>
      </c>
      <c r="GF203" s="336" t="s">
        <v>851</v>
      </c>
      <c r="GG203" s="336" t="s">
        <v>851</v>
      </c>
      <c r="GH203" s="336" t="s">
        <v>851</v>
      </c>
      <c r="GI203" s="336" t="s">
        <v>851</v>
      </c>
      <c r="GJ203" s="336" t="s">
        <v>851</v>
      </c>
      <c r="GK203" s="40">
        <v>18777606</v>
      </c>
      <c r="GL203" s="40">
        <v>18911727</v>
      </c>
      <c r="GM203" s="40">
        <v>19062476</v>
      </c>
      <c r="GN203" s="40">
        <v>19224036</v>
      </c>
      <c r="GO203" s="40">
        <v>19387153</v>
      </c>
      <c r="GP203" s="40">
        <v>19544988</v>
      </c>
      <c r="GQ203" s="40">
        <v>19695977</v>
      </c>
      <c r="GR203" s="40">
        <v>19842044</v>
      </c>
      <c r="GS203" s="40">
        <v>19983984</v>
      </c>
      <c r="GT203" s="40">
        <v>20123508</v>
      </c>
      <c r="GU203" s="40">
        <v>20261738</v>
      </c>
      <c r="GV203" s="40">
        <v>20398496</v>
      </c>
      <c r="GW203" s="40">
        <v>20425000</v>
      </c>
      <c r="GX203" s="40">
        <v>20585000</v>
      </c>
      <c r="GY203" s="40">
        <v>20778000</v>
      </c>
      <c r="GZ203" s="40">
        <v>20970000</v>
      </c>
      <c r="HA203" s="40">
        <v>21203000</v>
      </c>
      <c r="HB203" s="40">
        <v>21444000</v>
      </c>
      <c r="HC203" s="40">
        <v>21670000</v>
      </c>
      <c r="HD203" s="40">
        <v>21803000</v>
      </c>
      <c r="HE203" s="40">
        <v>21919000</v>
      </c>
      <c r="HF203" s="40">
        <v>22008000</v>
      </c>
      <c r="HG203" s="40">
        <v>22091000</v>
      </c>
      <c r="HH203" s="40">
        <v>22168000</v>
      </c>
      <c r="HI203" s="40">
        <v>22238000</v>
      </c>
      <c r="HJ203" s="40">
        <v>22301000</v>
      </c>
      <c r="HK203" s="40">
        <v>22358000</v>
      </c>
      <c r="HL203" s="40">
        <v>22409000</v>
      </c>
      <c r="HM203" s="40">
        <v>22455000</v>
      </c>
      <c r="HN203" s="40">
        <v>22497000</v>
      </c>
      <c r="HO203" s="40">
        <v>22535000</v>
      </c>
      <c r="HP203" s="40">
        <v>22570000</v>
      </c>
      <c r="HQ203" s="40">
        <v>22601000</v>
      </c>
      <c r="HR203" s="40">
        <v>22629000</v>
      </c>
      <c r="HS203" s="40">
        <v>22653000</v>
      </c>
      <c r="HT203" s="40">
        <v>22673000</v>
      </c>
      <c r="HU203" s="40">
        <v>22688000</v>
      </c>
      <c r="HV203" s="40">
        <v>22698000</v>
      </c>
      <c r="HW203" s="40">
        <v>22702000</v>
      </c>
      <c r="HX203" s="40">
        <v>22701000</v>
      </c>
      <c r="HY203" s="40">
        <v>22695000</v>
      </c>
      <c r="HZ203" s="40">
        <v>22684000</v>
      </c>
      <c r="IA203" s="40">
        <v>22667000</v>
      </c>
      <c r="IB203" s="40">
        <v>22644000</v>
      </c>
      <c r="IC203" s="40">
        <v>22615000</v>
      </c>
      <c r="ID203" s="40">
        <v>22581000</v>
      </c>
      <c r="IE203" s="40">
        <v>22541000</v>
      </c>
      <c r="IF203" s="40">
        <v>22495000</v>
      </c>
      <c r="IG203" s="40">
        <v>22443000</v>
      </c>
      <c r="IH203" s="40">
        <v>22387000</v>
      </c>
      <c r="II203" s="40">
        <v>22323000</v>
      </c>
      <c r="IJ203" s="336" t="s">
        <v>851</v>
      </c>
      <c r="IK203" s="336" t="s">
        <v>851</v>
      </c>
      <c r="IL203" s="336" t="s">
        <v>851</v>
      </c>
      <c r="IM203" s="40">
        <v>1.1049835942685604E-2</v>
      </c>
      <c r="IN203" s="40">
        <v>1.1302204802632332E-2</v>
      </c>
      <c r="IO203" s="40">
        <v>1.0483929887413979E-2</v>
      </c>
      <c r="IP203" s="40">
        <v>6.1187595129013062E-3</v>
      </c>
      <c r="IQ203" s="40">
        <v>5.3062657825648785E-3</v>
      </c>
      <c r="IR203" s="40">
        <v>4.0521831251680851E-3</v>
      </c>
      <c r="IS203" s="40">
        <v>3.7642621900886297E-3</v>
      </c>
      <c r="IT203" s="40">
        <v>3.4795217216014862E-3</v>
      </c>
      <c r="IU203" s="40">
        <v>3.1527297105640173E-3</v>
      </c>
      <c r="IV203" s="40">
        <v>2.828983124345541E-3</v>
      </c>
      <c r="IW203" s="40">
        <v>2.5526783429086208E-3</v>
      </c>
      <c r="IX203" s="40">
        <v>2.2784650791436434E-3</v>
      </c>
      <c r="IY203" s="40">
        <v>2.0506426226347685E-3</v>
      </c>
      <c r="IZ203" s="40">
        <v>1.8686604453250766E-3</v>
      </c>
      <c r="JA203" s="40">
        <v>1.6876891022548079E-3</v>
      </c>
      <c r="JB203" s="40">
        <v>1.5519346343353391E-3</v>
      </c>
      <c r="JC203" s="40">
        <v>1.3725622557103634E-3</v>
      </c>
      <c r="JD203" s="40">
        <v>1.2381164124235511E-3</v>
      </c>
      <c r="JE203" s="40">
        <v>1.0600239038467407E-3</v>
      </c>
      <c r="JF203" s="40">
        <v>8.8249577675014734E-4</v>
      </c>
      <c r="JG203" s="40">
        <v>6.6136108944192529E-4</v>
      </c>
      <c r="JH203" s="40">
        <v>4.406645311973989E-4</v>
      </c>
      <c r="JI203" s="40">
        <v>1.7621145525481552E-4</v>
      </c>
      <c r="JJ203" s="40">
        <v>-4.4049953430658206E-5</v>
      </c>
      <c r="JK203" s="40">
        <v>-2.6434045867063105E-4</v>
      </c>
      <c r="JL203" s="40">
        <v>-4.8480575787834823E-4</v>
      </c>
      <c r="JM203" s="40">
        <v>-7.4970786226913333E-4</v>
      </c>
      <c r="JN203" s="40">
        <v>-1.0152061004191637E-3</v>
      </c>
      <c r="JO203" s="40">
        <v>-1.2815132504329085E-3</v>
      </c>
      <c r="JP203" s="40">
        <v>-1.5045582549646497E-3</v>
      </c>
      <c r="JQ203" s="40">
        <v>-1.7729714745655656E-3</v>
      </c>
      <c r="JR203" s="40">
        <v>-2.0428108982741833E-3</v>
      </c>
      <c r="JS203" s="40">
        <v>-2.3143007420003414E-3</v>
      </c>
      <c r="JT203" s="40">
        <v>-2.4983282200992107E-3</v>
      </c>
      <c r="JU203" s="40">
        <v>-2.8628960717469454E-3</v>
      </c>
      <c r="JV203" s="336" t="s">
        <v>1740</v>
      </c>
      <c r="JW203" s="336" t="s">
        <v>851</v>
      </c>
      <c r="JX203" s="336" t="s">
        <v>851</v>
      </c>
      <c r="JY203" s="336" t="s">
        <v>851</v>
      </c>
      <c r="JZ203" s="336" t="s">
        <v>851</v>
      </c>
      <c r="KA203" s="336" t="s">
        <v>1740</v>
      </c>
      <c r="KB203" s="40">
        <v>0.48199973369075899</v>
      </c>
      <c r="KC203" s="40">
        <v>0.48133812868803699</v>
      </c>
      <c r="KD203" s="40">
        <v>0.48079333291303894</v>
      </c>
      <c r="KE203" s="40">
        <v>0.48033182343198599</v>
      </c>
      <c r="KF203" s="40">
        <v>0.47990727140002798</v>
      </c>
      <c r="KG203" s="40">
        <v>0.47948587907020196</v>
      </c>
      <c r="KH203" s="40">
        <v>0.47905658504372606</v>
      </c>
      <c r="KI203" s="40">
        <v>0.47862642128854804</v>
      </c>
      <c r="KJ203" s="40">
        <v>0.47819863349726199</v>
      </c>
      <c r="KK203" s="40">
        <v>0.47778256975177102</v>
      </c>
      <c r="KL203" s="40">
        <v>0.47738490959670998</v>
      </c>
      <c r="KM203" s="40">
        <v>0.47700373102820104</v>
      </c>
      <c r="KN203" s="40">
        <v>0.47663538081347101</v>
      </c>
      <c r="KO203" s="40">
        <v>0.47628286907288198</v>
      </c>
      <c r="KP203" s="40">
        <v>0.47595062596872195</v>
      </c>
      <c r="KQ203" s="40">
        <v>0.47564243919702598</v>
      </c>
      <c r="KR203" s="40">
        <v>0.47535934761646997</v>
      </c>
      <c r="KS203" s="40">
        <v>0.475099493710821</v>
      </c>
      <c r="KT203" s="40">
        <v>0.47486198272054897</v>
      </c>
      <c r="KU203" s="40">
        <v>0.47464423378625198</v>
      </c>
      <c r="KV203" s="40">
        <v>0.47444410468966602</v>
      </c>
      <c r="KW203" s="40">
        <v>0.47426105091344395</v>
      </c>
      <c r="KX203" s="40">
        <v>0.47409502109506901</v>
      </c>
      <c r="KY203" s="40">
        <v>0.47394471132476601</v>
      </c>
      <c r="KZ203" s="40">
        <v>0.47380922942049503</v>
      </c>
      <c r="LA203" s="40">
        <v>0.47368682475892798</v>
      </c>
      <c r="LB203" s="40">
        <v>0.47357732963366095</v>
      </c>
      <c r="LC203" s="40">
        <v>0.47347990983499699</v>
      </c>
      <c r="LD203" s="40">
        <v>0.473393457264281</v>
      </c>
      <c r="LE203" s="40">
        <v>0.47331770536075196</v>
      </c>
      <c r="LF203" s="40">
        <v>0.47325095198477102</v>
      </c>
      <c r="LG203" s="40">
        <v>0.47319340938931703</v>
      </c>
      <c r="LH203" s="40">
        <v>0.47314422194017602</v>
      </c>
      <c r="LI203" s="40">
        <v>0.47310392013533997</v>
      </c>
      <c r="LJ203" s="40">
        <v>0.47307210844151198</v>
      </c>
      <c r="LK203" s="40">
        <v>0.47304909827484798</v>
      </c>
      <c r="LL203" s="336" t="s">
        <v>851</v>
      </c>
      <c r="LM203" s="336" t="s">
        <v>851</v>
      </c>
      <c r="LN203" s="336" t="s">
        <v>1740</v>
      </c>
      <c r="LO203" s="40">
        <v>0.65835428237915039</v>
      </c>
      <c r="LP203" s="40">
        <v>0.65636765956878662</v>
      </c>
      <c r="LQ203" s="40">
        <v>0.65469318628311157</v>
      </c>
      <c r="LR203" s="40">
        <v>0.6532977819442749</v>
      </c>
      <c r="LS203" s="40">
        <v>0.65204733610153198</v>
      </c>
      <c r="LT203" s="40">
        <v>0.65082287788391113</v>
      </c>
      <c r="LU203" s="40">
        <v>0.64935475587844849</v>
      </c>
      <c r="LV203" s="40">
        <v>0.64809197187423706</v>
      </c>
      <c r="LW203" s="40">
        <v>0.64696860313415527</v>
      </c>
      <c r="LX203" s="40">
        <v>0.64578646421432495</v>
      </c>
      <c r="LY203" s="40">
        <v>0.6444554328918457</v>
      </c>
      <c r="LZ203" s="40">
        <v>0.64330440759658813</v>
      </c>
      <c r="MA203" s="40">
        <v>0.64188498258590698</v>
      </c>
      <c r="MB203" s="40">
        <v>0.6402583122253418</v>
      </c>
      <c r="MC203" s="40">
        <v>0.63866293430328369</v>
      </c>
      <c r="MD203" s="40">
        <v>0.63714224100112915</v>
      </c>
      <c r="ME203" s="40">
        <v>0.63548958301544189</v>
      </c>
      <c r="MF203" s="40">
        <v>0.63395422697067261</v>
      </c>
      <c r="MG203" s="40">
        <v>0.63241857290267944</v>
      </c>
      <c r="MH203" s="40">
        <v>0.63082152605056763</v>
      </c>
      <c r="MI203" s="40">
        <v>0.62903010845184326</v>
      </c>
      <c r="MJ203" s="40">
        <v>0.62724786996841431</v>
      </c>
      <c r="MK203" s="40">
        <v>0.62538552284240723</v>
      </c>
      <c r="ML203" s="40">
        <v>0.62342524528503418</v>
      </c>
      <c r="MM203" s="40">
        <v>0.6211620569229126</v>
      </c>
      <c r="MN203" s="40">
        <v>0.61850625276565552</v>
      </c>
      <c r="MO203" s="40">
        <v>0.61558806896209717</v>
      </c>
      <c r="MP203" s="40">
        <v>0.61238807439804077</v>
      </c>
      <c r="MQ203" s="40">
        <v>0.6091238260269165</v>
      </c>
      <c r="MR203" s="40">
        <v>0.6060137152671814</v>
      </c>
      <c r="MS203" s="40">
        <v>0.60316193103790283</v>
      </c>
      <c r="MT203" s="40">
        <v>0.60068321228027344</v>
      </c>
      <c r="MU203" s="40">
        <v>0.59848856925964355</v>
      </c>
      <c r="MV203" s="40">
        <v>0.59666711091995239</v>
      </c>
      <c r="MW203" s="40">
        <v>0.59512215852737427</v>
      </c>
      <c r="MX203" s="40">
        <v>0.59400618076324463</v>
      </c>
      <c r="MY203" s="336" t="s">
        <v>851</v>
      </c>
      <c r="MZ203" s="336" t="s">
        <v>1740</v>
      </c>
      <c r="NA203" s="40">
        <v>0.61183708906173706</v>
      </c>
      <c r="NB203" s="40">
        <v>0.6091349720954895</v>
      </c>
      <c r="NC203" s="40">
        <v>0.60635668039321899</v>
      </c>
      <c r="ND203" s="40">
        <v>0.60364145040512085</v>
      </c>
      <c r="NE203" s="40">
        <v>0.60111349821090698</v>
      </c>
      <c r="NF203" s="40">
        <v>0.5988050103187561</v>
      </c>
      <c r="NG203" s="40">
        <v>0.59669208526611328</v>
      </c>
      <c r="NH203" s="40">
        <v>0.59485763311386108</v>
      </c>
      <c r="NI203" s="40">
        <v>0.59328764677047729</v>
      </c>
      <c r="NJ203" s="40">
        <v>0.59164494276046753</v>
      </c>
      <c r="NK203" s="40">
        <v>0.58983904123306274</v>
      </c>
      <c r="NL203" s="40">
        <v>0.58837997913360596</v>
      </c>
      <c r="NM203" s="40">
        <v>0.58655005693435669</v>
      </c>
      <c r="NN203" s="40">
        <v>0.58450233936309814</v>
      </c>
      <c r="NO203" s="40">
        <v>0.58256655931472778</v>
      </c>
      <c r="NP203" s="40">
        <v>0.58078545331954956</v>
      </c>
      <c r="NQ203" s="40">
        <v>0.5791316032409668</v>
      </c>
      <c r="NR203" s="40">
        <v>0.57771778106689453</v>
      </c>
      <c r="NS203" s="40">
        <v>0.57620751857757568</v>
      </c>
      <c r="NT203" s="40">
        <v>0.57422858476638794</v>
      </c>
      <c r="NU203" s="40">
        <v>0.57164907455444336</v>
      </c>
      <c r="NV203" s="40">
        <v>0.56880289316177368</v>
      </c>
      <c r="NW203" s="40">
        <v>0.56538021564483643</v>
      </c>
      <c r="NX203" s="40">
        <v>0.56166857481002808</v>
      </c>
      <c r="NY203" s="40">
        <v>0.55799305438995361</v>
      </c>
      <c r="NZ203" s="40">
        <v>0.55443930625915527</v>
      </c>
      <c r="OA203" s="40">
        <v>0.55135780572891235</v>
      </c>
      <c r="OB203" s="40">
        <v>0.54850661754608154</v>
      </c>
      <c r="OC203" s="40">
        <v>0.54592829942703247</v>
      </c>
      <c r="OD203" s="40">
        <v>0.54375416040420532</v>
      </c>
      <c r="OE203" s="40">
        <v>0.54182720184326172</v>
      </c>
      <c r="OF203" s="40">
        <v>0.54061490297317505</v>
      </c>
      <c r="OG203" s="40">
        <v>0.539764404296875</v>
      </c>
      <c r="OH203" s="40">
        <v>0.53927725553512573</v>
      </c>
      <c r="OI203" s="40">
        <v>0.53883951902389526</v>
      </c>
      <c r="OJ203" s="40">
        <v>0.53845810890197754</v>
      </c>
      <c r="OK203" s="336" t="s">
        <v>851</v>
      </c>
      <c r="OL203" s="336" t="s">
        <v>851</v>
      </c>
      <c r="OM203" s="336" t="s">
        <v>1740</v>
      </c>
      <c r="ON203" s="40">
        <v>0.58244001865386963</v>
      </c>
      <c r="OO203" s="40">
        <v>0.58069360256195068</v>
      </c>
      <c r="OP203" s="40">
        <v>0.57879471778869629</v>
      </c>
      <c r="OQ203" s="40">
        <v>0.57683318853378296</v>
      </c>
      <c r="OR203" s="40">
        <v>0.57490658760070801</v>
      </c>
      <c r="OS203" s="40">
        <v>0.57308787107467651</v>
      </c>
      <c r="OT203" s="40">
        <v>0.57156491279602051</v>
      </c>
      <c r="OU203" s="40">
        <v>0.57027751207351685</v>
      </c>
      <c r="OV203" s="40">
        <v>0.5691988468170166</v>
      </c>
      <c r="OW203" s="40">
        <v>0.5681266188621521</v>
      </c>
      <c r="OX203" s="40">
        <v>0.56692522764205933</v>
      </c>
      <c r="OY203" s="40">
        <v>0.56637448072433472</v>
      </c>
      <c r="OZ203" s="40">
        <v>0.56571018695831299</v>
      </c>
      <c r="PA203" s="40">
        <v>0.56486308574676514</v>
      </c>
      <c r="PB203" s="40">
        <v>0.5639418363571167</v>
      </c>
      <c r="PC203" s="40">
        <v>0.56294649839401245</v>
      </c>
      <c r="PD203" s="40">
        <v>0.56211787462234497</v>
      </c>
      <c r="PE203" s="40">
        <v>0.56121408939361572</v>
      </c>
      <c r="PF203" s="40">
        <v>0.56016618013381958</v>
      </c>
      <c r="PG203" s="40">
        <v>0.55917537212371826</v>
      </c>
      <c r="PH203" s="40">
        <v>0.55802053213119507</v>
      </c>
      <c r="PI203" s="40">
        <v>0.55734306573867798</v>
      </c>
      <c r="PJ203" s="40">
        <v>0.55674511194229126</v>
      </c>
      <c r="PK203" s="40">
        <v>0.55594223737716675</v>
      </c>
      <c r="PL203" s="40">
        <v>0.55468922853469849</v>
      </c>
      <c r="PM203" s="40">
        <v>0.55276495218276978</v>
      </c>
      <c r="PN203" s="40">
        <v>0.55074059963226318</v>
      </c>
      <c r="PO203" s="40">
        <v>0.54819780588150024</v>
      </c>
      <c r="PP203" s="40">
        <v>0.54531002044677734</v>
      </c>
      <c r="PQ203" s="40">
        <v>0.54238337278366089</v>
      </c>
      <c r="PR203" s="40">
        <v>0.53965723514556885</v>
      </c>
      <c r="PS203" s="40">
        <v>0.53750944137573242</v>
      </c>
      <c r="PT203" s="40">
        <v>0.53554123640060425</v>
      </c>
      <c r="PU203" s="40">
        <v>0.53379672765731812</v>
      </c>
      <c r="PV203" s="40">
        <v>0.53222852945327759</v>
      </c>
      <c r="PW203" s="40">
        <v>0.5310218334197998</v>
      </c>
      <c r="PX203" s="336" t="s">
        <v>851</v>
      </c>
      <c r="PY203" s="336" t="s">
        <v>851</v>
      </c>
      <c r="PZ203" s="40">
        <v>0.60499999999999998</v>
      </c>
      <c r="QA203" s="40">
        <v>0.60429999999999995</v>
      </c>
      <c r="QB203" s="40">
        <v>0.60370000000000001</v>
      </c>
      <c r="QC203" s="40">
        <v>0.60299999999999998</v>
      </c>
      <c r="QD203" s="40">
        <v>0.60199999999999998</v>
      </c>
      <c r="QE203" s="40">
        <v>0.60130000000000006</v>
      </c>
      <c r="QF203" s="40">
        <v>0.60009999999999997</v>
      </c>
      <c r="QG203" s="40">
        <v>0.59860000000000002</v>
      </c>
      <c r="QH203" s="40">
        <v>0.5968</v>
      </c>
      <c r="QI203" s="40">
        <v>0.58479999999999999</v>
      </c>
      <c r="QJ203" s="40">
        <v>0.58250000000000002</v>
      </c>
      <c r="QK203" s="40">
        <v>0.5746</v>
      </c>
      <c r="QL203" s="40">
        <v>0.59130000000000005</v>
      </c>
      <c r="QM203" s="40">
        <v>0.58479999999999999</v>
      </c>
      <c r="QN203" s="40">
        <v>0.59470000000000001</v>
      </c>
      <c r="QO203" s="40">
        <v>0.59760000000000002</v>
      </c>
      <c r="QP203" s="40">
        <v>0.59899999999999998</v>
      </c>
      <c r="QQ203" s="40">
        <v>0.57930000000000004</v>
      </c>
      <c r="QR203" s="40">
        <v>0.57520000000000004</v>
      </c>
      <c r="QS203" s="336" t="s">
        <v>851</v>
      </c>
      <c r="QT203" s="336" t="s">
        <v>851</v>
      </c>
      <c r="QU203" s="336" t="s">
        <v>851</v>
      </c>
      <c r="QV203" s="336" t="s">
        <v>851</v>
      </c>
      <c r="QW203" s="40">
        <v>-7.1026715449988842E-3</v>
      </c>
      <c r="QX203" s="336" t="s">
        <v>851</v>
      </c>
      <c r="QY203" s="336" t="s">
        <v>851</v>
      </c>
      <c r="QZ203" s="336" t="s">
        <v>851</v>
      </c>
      <c r="RA203" s="336" t="s">
        <v>851</v>
      </c>
      <c r="RB203" s="336" t="s">
        <v>851</v>
      </c>
      <c r="RC203" s="336" t="s">
        <v>851</v>
      </c>
      <c r="RD203" s="336" t="s">
        <v>851</v>
      </c>
      <c r="RE203" s="336" t="s">
        <v>851</v>
      </c>
      <c r="RF203" s="40">
        <v>0.39299999999999996</v>
      </c>
      <c r="RG203" s="40">
        <v>2016</v>
      </c>
      <c r="RH203" s="336" t="s">
        <v>840</v>
      </c>
      <c r="RI203" s="336" t="s">
        <v>851</v>
      </c>
      <c r="RJ203" s="40">
        <v>9.0000000000000011E-3</v>
      </c>
      <c r="RK203" s="40">
        <v>2016</v>
      </c>
      <c r="RL203" s="336" t="s">
        <v>840</v>
      </c>
      <c r="RM203" s="336" t="s">
        <v>851</v>
      </c>
      <c r="RN203" s="40">
        <v>0.11</v>
      </c>
      <c r="RO203" s="40">
        <v>2016</v>
      </c>
      <c r="RP203" s="336" t="s">
        <v>840</v>
      </c>
      <c r="RQ203" s="336" t="s">
        <v>851</v>
      </c>
      <c r="RR203" s="40">
        <v>0.42</v>
      </c>
      <c r="RS203" s="40">
        <v>2016</v>
      </c>
      <c r="RT203" s="336" t="s">
        <v>840</v>
      </c>
      <c r="RU203" s="336" t="s">
        <v>851</v>
      </c>
      <c r="RV203" s="40">
        <v>4.0999999999999995E-2</v>
      </c>
      <c r="RW203" s="40">
        <v>2016</v>
      </c>
      <c r="RX203" s="336" t="s">
        <v>840</v>
      </c>
      <c r="RY203" s="336" t="s">
        <v>851</v>
      </c>
      <c r="RZ203" s="336" t="s">
        <v>838</v>
      </c>
      <c r="SA203" s="40">
        <v>0.24697083234786987</v>
      </c>
      <c r="SB203" s="40">
        <v>0.26052457094192505</v>
      </c>
      <c r="SC203" s="40">
        <v>0.26815295219421387</v>
      </c>
      <c r="SD203" s="40">
        <v>0.26412010192871094</v>
      </c>
      <c r="SE203" s="40">
        <v>0.24903205037117004</v>
      </c>
      <c r="SF203" s="336" t="s">
        <v>851</v>
      </c>
      <c r="SG203" s="336" t="s">
        <v>851</v>
      </c>
      <c r="SH203" s="40">
        <v>0.25155830383300781</v>
      </c>
      <c r="SI203" s="40">
        <v>0.26021981239318848</v>
      </c>
      <c r="SJ203" s="40">
        <v>0.26834765076637268</v>
      </c>
      <c r="SK203" s="40">
        <v>0.26459041237831116</v>
      </c>
      <c r="SL203" s="40">
        <v>0.27112814784049988</v>
      </c>
      <c r="SM203" s="336" t="s">
        <v>840</v>
      </c>
      <c r="SN203" s="336" t="s">
        <v>851</v>
      </c>
      <c r="SO203" s="336" t="s">
        <v>851</v>
      </c>
      <c r="SP203" s="40">
        <v>4.4999115169048309E-2</v>
      </c>
      <c r="SQ203" s="40">
        <v>4.7026928514242172E-2</v>
      </c>
      <c r="SR203" s="40">
        <v>3.9607685059309006E-2</v>
      </c>
      <c r="SS203" s="40">
        <v>1.9439894706010818E-2</v>
      </c>
      <c r="ST203" s="40">
        <v>-3.6343123763799667E-2</v>
      </c>
      <c r="SU203" s="336" t="s">
        <v>838</v>
      </c>
      <c r="SV203" s="336" t="s">
        <v>851</v>
      </c>
      <c r="SW203" s="336" t="s">
        <v>851</v>
      </c>
      <c r="SX203" s="40">
        <v>4.9729738384485245E-2</v>
      </c>
      <c r="SY203" s="40">
        <v>5.3486276417970657E-2</v>
      </c>
      <c r="SZ203" s="40">
        <v>5.0952896475791931E-2</v>
      </c>
      <c r="TA203" s="40">
        <v>3.6481212824583054E-2</v>
      </c>
      <c r="TB203" s="40">
        <v>2.2301234304904938E-2</v>
      </c>
      <c r="TC203" s="336" t="s">
        <v>840</v>
      </c>
      <c r="TD203" s="336" t="s">
        <v>851</v>
      </c>
      <c r="TE203" s="336" t="s">
        <v>851</v>
      </c>
      <c r="TF203" s="336" t="s">
        <v>851</v>
      </c>
      <c r="TG203" s="40">
        <v>3.7264660000801086E-2</v>
      </c>
      <c r="TH203" s="40">
        <v>3.9384603500366211E-2</v>
      </c>
      <c r="TI203" s="40">
        <v>3.1745724380016327E-2</v>
      </c>
      <c r="TJ203" s="40">
        <v>1.0587695986032486E-2</v>
      </c>
      <c r="TK203" s="40">
        <v>-4.1649393737316132E-2</v>
      </c>
      <c r="TL203" s="336" t="s">
        <v>838</v>
      </c>
      <c r="TM203" s="336" t="s">
        <v>851</v>
      </c>
      <c r="TN203" s="336" t="s">
        <v>851</v>
      </c>
      <c r="TO203" s="336" t="s">
        <v>851</v>
      </c>
      <c r="TP203" s="40">
        <v>4.1955292224884033E-2</v>
      </c>
      <c r="TQ203" s="40">
        <v>4.5657146722078323E-2</v>
      </c>
      <c r="TR203" s="40">
        <v>4.2937010526657104E-2</v>
      </c>
      <c r="TS203" s="40">
        <v>2.6850642636418343E-2</v>
      </c>
      <c r="TT203" s="40">
        <v>1.6182474792003632E-2</v>
      </c>
      <c r="TU203" s="336" t="s">
        <v>840</v>
      </c>
      <c r="TV203" s="336" t="s">
        <v>851</v>
      </c>
      <c r="TW203" s="40">
        <v>4010</v>
      </c>
      <c r="TX203" s="336" t="s">
        <v>840</v>
      </c>
      <c r="TY203" s="336" t="s">
        <v>851</v>
      </c>
      <c r="TZ203" s="40">
        <v>4225.1064453125</v>
      </c>
      <c r="UA203" s="336" t="s">
        <v>838</v>
      </c>
      <c r="UB203" s="336" t="s">
        <v>851</v>
      </c>
      <c r="UC203" s="40">
        <v>4225.10630347397</v>
      </c>
      <c r="UD203" s="336" t="s">
        <v>840</v>
      </c>
      <c r="UE203" s="336" t="s">
        <v>851</v>
      </c>
      <c r="UF203" s="336" t="s">
        <v>851</v>
      </c>
      <c r="UG203" s="40">
        <v>0.21478065848350525</v>
      </c>
      <c r="UH203" s="40">
        <v>0.22358411550521851</v>
      </c>
      <c r="UI203" s="40">
        <v>0.23431922495365143</v>
      </c>
      <c r="UJ203" s="40">
        <v>0.24117389321327209</v>
      </c>
      <c r="UK203" s="40">
        <v>0.2356056421995163</v>
      </c>
      <c r="UL203" s="336" t="s">
        <v>838</v>
      </c>
      <c r="UM203" s="336" t="s">
        <v>851</v>
      </c>
      <c r="UN203" s="336" t="s">
        <v>851</v>
      </c>
      <c r="UO203" s="336" t="s">
        <v>851</v>
      </c>
      <c r="UP203" s="40">
        <v>0.21745134890079498</v>
      </c>
      <c r="UQ203" s="40">
        <v>0.22320809960365295</v>
      </c>
      <c r="UR203" s="40">
        <v>0.23517496883869171</v>
      </c>
      <c r="US203" s="40">
        <v>0.23973631858825684</v>
      </c>
      <c r="UT203" s="40">
        <v>0.24959735572338104</v>
      </c>
      <c r="UU203" s="336" t="s">
        <v>840</v>
      </c>
    </row>
    <row r="204" spans="1:567">
      <c r="A204" s="336" t="s">
        <v>517</v>
      </c>
      <c r="B204" s="336" t="s">
        <v>208</v>
      </c>
      <c r="C204" s="336" t="s">
        <v>388</v>
      </c>
      <c r="D204" s="40">
        <v>3.5720761865377426E-2</v>
      </c>
      <c r="E204" s="336" t="s">
        <v>436</v>
      </c>
      <c r="F204" s="40">
        <v>2.6758328080177307E-2</v>
      </c>
      <c r="G204" s="336" t="s">
        <v>1741</v>
      </c>
      <c r="H204" s="40">
        <v>2.5633014738559723E-2</v>
      </c>
      <c r="I204" s="336" t="s">
        <v>1447</v>
      </c>
      <c r="J204" s="40">
        <v>2.8965536504983902E-2</v>
      </c>
      <c r="K204" s="336" t="s">
        <v>1803</v>
      </c>
      <c r="L204" s="336" t="s">
        <v>470</v>
      </c>
      <c r="M204" s="40">
        <v>0.55448776483535767</v>
      </c>
      <c r="N204" s="40"/>
      <c r="O204" s="336" t="s">
        <v>1736</v>
      </c>
      <c r="P204" s="40"/>
      <c r="Q204" s="336" t="s">
        <v>1736</v>
      </c>
      <c r="R204" s="40"/>
      <c r="S204" s="336" t="s">
        <v>1736</v>
      </c>
      <c r="T204" s="40"/>
      <c r="U204" s="336" t="s">
        <v>1736</v>
      </c>
      <c r="V204" s="336" t="s">
        <v>851</v>
      </c>
      <c r="W204" s="336" t="s">
        <v>470</v>
      </c>
      <c r="X204" s="40">
        <v>0.55226528644561768</v>
      </c>
      <c r="Y204" s="40"/>
      <c r="Z204" s="336" t="s">
        <v>1736</v>
      </c>
      <c r="AA204" s="40"/>
      <c r="AB204" s="336" t="s">
        <v>1736</v>
      </c>
      <c r="AC204" s="40"/>
      <c r="AD204" s="336" t="s">
        <v>1736</v>
      </c>
      <c r="AE204" s="40"/>
      <c r="AF204" s="336" t="s">
        <v>1736</v>
      </c>
      <c r="AG204" s="336" t="s">
        <v>851</v>
      </c>
      <c r="AH204" s="336" t="s">
        <v>470</v>
      </c>
      <c r="AI204" s="40">
        <v>0.55033010244369507</v>
      </c>
      <c r="AJ204" s="40"/>
      <c r="AK204" s="336" t="s">
        <v>1736</v>
      </c>
      <c r="AL204" s="40"/>
      <c r="AM204" s="336" t="s">
        <v>1736</v>
      </c>
      <c r="AN204" s="40"/>
      <c r="AO204" s="336" t="s">
        <v>1736</v>
      </c>
      <c r="AP204" s="40"/>
      <c r="AQ204" s="336" t="s">
        <v>1736</v>
      </c>
      <c r="AR204" s="336" t="s">
        <v>851</v>
      </c>
      <c r="AS204" s="336" t="s">
        <v>470</v>
      </c>
      <c r="AT204" s="40">
        <v>0.5560491681098938</v>
      </c>
      <c r="AU204" s="40"/>
      <c r="AV204" s="336" t="s">
        <v>1736</v>
      </c>
      <c r="AW204" s="40"/>
      <c r="AX204" s="336" t="s">
        <v>1736</v>
      </c>
      <c r="AY204" s="40"/>
      <c r="AZ204" s="336" t="s">
        <v>1736</v>
      </c>
      <c r="BA204" s="40"/>
      <c r="BB204" s="336" t="s">
        <v>1736</v>
      </c>
      <c r="BC204" s="336" t="s">
        <v>851</v>
      </c>
      <c r="BD204" s="336" t="s">
        <v>436</v>
      </c>
      <c r="BE204" s="40">
        <v>3.9172699451446533</v>
      </c>
      <c r="BF204" s="336" t="s">
        <v>827</v>
      </c>
      <c r="BG204" s="40">
        <v>6.9935579299926758</v>
      </c>
      <c r="BH204" s="336" t="s">
        <v>1447</v>
      </c>
      <c r="BI204" s="40">
        <v>7.6122426986694336</v>
      </c>
      <c r="BJ204" s="336" t="s">
        <v>1803</v>
      </c>
      <c r="BK204" s="40">
        <v>9.7373104095458984</v>
      </c>
      <c r="BL204" s="336" t="s">
        <v>851</v>
      </c>
      <c r="BM204" s="40">
        <v>2.5403203964233398</v>
      </c>
      <c r="BN204" s="336" t="s">
        <v>470</v>
      </c>
      <c r="BO204" s="336" t="s">
        <v>851</v>
      </c>
      <c r="BP204" s="336" t="s">
        <v>470</v>
      </c>
      <c r="BQ204" s="40">
        <v>5.4633389227092266E-3</v>
      </c>
      <c r="BR204" s="40">
        <v>4.874122329056263E-3</v>
      </c>
      <c r="BS204" s="40">
        <v>4.7387173399329185E-3</v>
      </c>
      <c r="BT204" s="40">
        <v>4.0320712141692638E-3</v>
      </c>
      <c r="BU204" s="40">
        <v>4.0320581756532192E-3</v>
      </c>
      <c r="BV204" s="336" t="s">
        <v>851</v>
      </c>
      <c r="BW204" s="336" t="s">
        <v>470</v>
      </c>
      <c r="BX204" s="40">
        <v>6.6169267520308495E-3</v>
      </c>
      <c r="BY204" s="40">
        <v>6.0194586403667927E-3</v>
      </c>
      <c r="BZ204" s="40">
        <v>5.7810433208942413E-3</v>
      </c>
      <c r="CA204" s="40">
        <v>5.6933793239295483E-3</v>
      </c>
      <c r="CB204" s="40">
        <v>5.7845008559525013E-3</v>
      </c>
      <c r="CC204" s="336" t="s">
        <v>851</v>
      </c>
      <c r="CD204" s="336" t="s">
        <v>470</v>
      </c>
      <c r="CE204" s="40">
        <v>6.0282209888100624E-3</v>
      </c>
      <c r="CF204" s="40">
        <v>5.7438574731349945E-3</v>
      </c>
      <c r="CG204" s="40">
        <v>5.7322676293551922E-3</v>
      </c>
      <c r="CH204" s="40">
        <v>5.8233737945556641E-3</v>
      </c>
      <c r="CI204" s="40">
        <v>5.5761244148015976E-3</v>
      </c>
      <c r="CJ204" s="336" t="s">
        <v>851</v>
      </c>
      <c r="CK204" s="336" t="s">
        <v>470</v>
      </c>
      <c r="CL204" s="40">
        <v>5.7923928834497929E-3</v>
      </c>
      <c r="CM204" s="40">
        <v>5.6811533868312836E-3</v>
      </c>
      <c r="CN204" s="40">
        <v>5.6940866634249687E-3</v>
      </c>
      <c r="CO204" s="40">
        <v>5.5781658738851547E-3</v>
      </c>
      <c r="CP204" s="40">
        <v>5.5760461837053299E-3</v>
      </c>
      <c r="CQ204" s="336" t="s">
        <v>851</v>
      </c>
      <c r="CR204" s="40"/>
      <c r="CS204" s="40"/>
      <c r="CT204" s="40"/>
      <c r="CU204" s="40"/>
      <c r="CV204" s="40"/>
      <c r="CW204" s="336" t="s">
        <v>1737</v>
      </c>
      <c r="CX204" s="336" t="s">
        <v>851</v>
      </c>
      <c r="CY204" s="40"/>
      <c r="CZ204" s="40"/>
      <c r="DA204" s="40"/>
      <c r="DB204" s="40"/>
      <c r="DC204" s="40"/>
      <c r="DD204" s="336" t="s">
        <v>1737</v>
      </c>
      <c r="DE204" s="336" t="s">
        <v>851</v>
      </c>
      <c r="DF204" s="40"/>
      <c r="DG204" s="336" t="s">
        <v>1737</v>
      </c>
      <c r="DH204" s="336" t="s">
        <v>851</v>
      </c>
      <c r="DI204" s="336" t="s">
        <v>851</v>
      </c>
      <c r="DJ204" s="336">
        <v>8.6999999999999993</v>
      </c>
      <c r="DK204" s="336" t="s">
        <v>1738</v>
      </c>
      <c r="DL204" s="336" t="s">
        <v>851</v>
      </c>
      <c r="DM204" s="336" t="s">
        <v>851</v>
      </c>
      <c r="DN204" s="336" t="s">
        <v>470</v>
      </c>
      <c r="DO204" s="40">
        <v>2.6685080956667662E-3</v>
      </c>
      <c r="DP204" s="40">
        <v>3.2482023816555738E-3</v>
      </c>
      <c r="DQ204" s="40">
        <v>-2.6227673515677452E-5</v>
      </c>
      <c r="DR204" s="40">
        <v>-5.4957056418061256E-3</v>
      </c>
      <c r="DS204" s="40">
        <v>1.0799197480082512E-2</v>
      </c>
      <c r="DT204" s="336" t="s">
        <v>851</v>
      </c>
      <c r="DU204" s="336" t="s">
        <v>470</v>
      </c>
      <c r="DV204" s="40">
        <v>3.7750001065433025E-3</v>
      </c>
      <c r="DW204" s="40">
        <v>3.1333332881331444E-3</v>
      </c>
      <c r="DX204" s="40">
        <v>-5.0000118790194392E-5</v>
      </c>
      <c r="DY204" s="40">
        <v>1.8999999156221747E-3</v>
      </c>
      <c r="DZ204" s="40">
        <v>2.0000000949949026E-3</v>
      </c>
      <c r="EA204" s="336" t="s">
        <v>851</v>
      </c>
      <c r="EB204" s="336" t="s">
        <v>470</v>
      </c>
      <c r="EC204" s="40">
        <v>3.5477709025144577E-3</v>
      </c>
      <c r="ED204" s="40">
        <v>2.897999482229352E-3</v>
      </c>
      <c r="EE204" s="40">
        <v>-1.2229772983118892E-3</v>
      </c>
      <c r="EF204" s="40">
        <v>5.1962067373096943E-3</v>
      </c>
      <c r="EG204" s="40">
        <v>7.5013483874499798E-3</v>
      </c>
      <c r="EH204" s="336" t="s">
        <v>851</v>
      </c>
      <c r="EI204" s="336" t="s">
        <v>470</v>
      </c>
      <c r="EJ204" s="40">
        <v>3.8668853230774403E-3</v>
      </c>
      <c r="EK204" s="40">
        <v>2.8925032820552588E-3</v>
      </c>
      <c r="EL204" s="40">
        <v>3.3319739159196615E-3</v>
      </c>
      <c r="EM204" s="40">
        <v>4.8540206626057625E-3</v>
      </c>
      <c r="EN204" s="40">
        <v>6.3185812905430794E-4</v>
      </c>
      <c r="EO204" s="336" t="s">
        <v>851</v>
      </c>
      <c r="EP204" s="336" t="s">
        <v>851</v>
      </c>
      <c r="EQ204" s="336" t="s">
        <v>851</v>
      </c>
      <c r="ER204" s="40"/>
      <c r="ES204" s="336" t="s">
        <v>1737</v>
      </c>
      <c r="ET204" s="336" t="s">
        <v>851</v>
      </c>
      <c r="EU204" s="336" t="s">
        <v>851</v>
      </c>
      <c r="EV204" s="40"/>
      <c r="EW204" s="336" t="s">
        <v>1737</v>
      </c>
      <c r="EX204" s="336" t="s">
        <v>851</v>
      </c>
      <c r="EY204" s="336" t="s">
        <v>851</v>
      </c>
      <c r="EZ204" s="40"/>
      <c r="FA204" s="336" t="s">
        <v>1737</v>
      </c>
      <c r="FB204" s="336" t="s">
        <v>851</v>
      </c>
      <c r="FC204" s="40"/>
      <c r="FD204" s="40"/>
      <c r="FE204" s="40"/>
      <c r="FF204" s="40"/>
      <c r="FG204" s="40"/>
      <c r="FH204" s="336" t="s">
        <v>1737</v>
      </c>
      <c r="FI204" s="336" t="s">
        <v>851</v>
      </c>
      <c r="FJ204" s="40">
        <v>-0.1494620144367218</v>
      </c>
      <c r="FK204" s="40">
        <v>-0.12916140258312225</v>
      </c>
      <c r="FL204" s="40">
        <v>-9.8046585917472839E-2</v>
      </c>
      <c r="FM204" s="40">
        <v>-9.8896346986293793E-2</v>
      </c>
      <c r="FN204" s="40"/>
      <c r="FO204" s="336" t="s">
        <v>840</v>
      </c>
      <c r="FP204" s="336" t="s">
        <v>851</v>
      </c>
      <c r="FQ204" s="40"/>
      <c r="FR204" s="336" t="s">
        <v>1737</v>
      </c>
      <c r="FS204" s="336" t="s">
        <v>851</v>
      </c>
      <c r="FT204" s="336" t="s">
        <v>851</v>
      </c>
      <c r="FU204" s="40">
        <v>0.14957538247108459</v>
      </c>
      <c r="FV204" s="40">
        <v>0.14228051900863647</v>
      </c>
      <c r="FW204" s="40">
        <v>0.11861611902713776</v>
      </c>
      <c r="FX204" s="40">
        <v>9.616677463054657E-2</v>
      </c>
      <c r="FY204" s="40">
        <v>8.8317878544330597E-2</v>
      </c>
      <c r="FZ204" s="336" t="s">
        <v>840</v>
      </c>
      <c r="GA204" s="336" t="s">
        <v>851</v>
      </c>
      <c r="GB204" s="336" t="s">
        <v>851</v>
      </c>
      <c r="GC204" s="336" t="s">
        <v>851</v>
      </c>
      <c r="GD204" s="336" t="s">
        <v>851</v>
      </c>
      <c r="GE204" s="336" t="s">
        <v>851</v>
      </c>
      <c r="GF204" s="336" t="s">
        <v>851</v>
      </c>
      <c r="GG204" s="336" t="s">
        <v>851</v>
      </c>
      <c r="GH204" s="336" t="s">
        <v>851</v>
      </c>
      <c r="GI204" s="336" t="s">
        <v>851</v>
      </c>
      <c r="GJ204" s="336" t="s">
        <v>851</v>
      </c>
      <c r="GK204" s="40">
        <v>44083</v>
      </c>
      <c r="GL204" s="40">
        <v>44602</v>
      </c>
      <c r="GM204" s="40">
        <v>45168</v>
      </c>
      <c r="GN204" s="40">
        <v>45749</v>
      </c>
      <c r="GO204" s="40">
        <v>46323</v>
      </c>
      <c r="GP204" s="40">
        <v>46852</v>
      </c>
      <c r="GQ204" s="40">
        <v>47333</v>
      </c>
      <c r="GR204" s="40">
        <v>47769</v>
      </c>
      <c r="GS204" s="40">
        <v>48178</v>
      </c>
      <c r="GT204" s="40">
        <v>48599</v>
      </c>
      <c r="GU204" s="40">
        <v>49011</v>
      </c>
      <c r="GV204" s="40">
        <v>49442</v>
      </c>
      <c r="GW204" s="40">
        <v>49881</v>
      </c>
      <c r="GX204" s="40">
        <v>50328</v>
      </c>
      <c r="GY204" s="40">
        <v>50776</v>
      </c>
      <c r="GZ204" s="40">
        <v>51204</v>
      </c>
      <c r="HA204" s="40">
        <v>51629</v>
      </c>
      <c r="HB204" s="40">
        <v>52036</v>
      </c>
      <c r="HC204" s="40">
        <v>52438</v>
      </c>
      <c r="HD204" s="40">
        <v>52834</v>
      </c>
      <c r="HE204" s="40">
        <v>53192</v>
      </c>
      <c r="HF204" s="40">
        <v>54000</v>
      </c>
      <c r="HG204" s="40">
        <v>54000</v>
      </c>
      <c r="HH204" s="40">
        <v>54000</v>
      </c>
      <c r="HI204" s="40">
        <v>54000</v>
      </c>
      <c r="HJ204" s="40">
        <v>55000</v>
      </c>
      <c r="HK204" s="40">
        <v>55000</v>
      </c>
      <c r="HL204" s="40">
        <v>55000</v>
      </c>
      <c r="HM204" s="40">
        <v>55000</v>
      </c>
      <c r="HN204" s="40">
        <v>56000</v>
      </c>
      <c r="HO204" s="40">
        <v>56000</v>
      </c>
      <c r="HP204" s="40">
        <v>56000</v>
      </c>
      <c r="HQ204" s="40">
        <v>56000</v>
      </c>
      <c r="HR204" s="40">
        <v>56000</v>
      </c>
      <c r="HS204" s="40">
        <v>56000</v>
      </c>
      <c r="HT204" s="40">
        <v>56000</v>
      </c>
      <c r="HU204" s="40">
        <v>57000</v>
      </c>
      <c r="HV204" s="40">
        <v>57000</v>
      </c>
      <c r="HW204" s="40">
        <v>57000</v>
      </c>
      <c r="HX204" s="40">
        <v>57000</v>
      </c>
      <c r="HY204" s="40">
        <v>57000</v>
      </c>
      <c r="HZ204" s="40">
        <v>57000</v>
      </c>
      <c r="IA204" s="40">
        <v>57000</v>
      </c>
      <c r="IB204" s="40">
        <v>57000</v>
      </c>
      <c r="IC204" s="40">
        <v>57000</v>
      </c>
      <c r="ID204" s="40">
        <v>57000</v>
      </c>
      <c r="IE204" s="40">
        <v>57000</v>
      </c>
      <c r="IF204" s="40">
        <v>56000</v>
      </c>
      <c r="IG204" s="40">
        <v>56000</v>
      </c>
      <c r="IH204" s="40">
        <v>56000</v>
      </c>
      <c r="II204" s="40">
        <v>56000</v>
      </c>
      <c r="IJ204" s="336" t="s">
        <v>851</v>
      </c>
      <c r="IK204" s="336" t="s">
        <v>851</v>
      </c>
      <c r="IL204" s="336" t="s">
        <v>851</v>
      </c>
      <c r="IM204" s="40">
        <v>8.2658762112259865E-3</v>
      </c>
      <c r="IN204" s="40">
        <v>7.8522562980651855E-3</v>
      </c>
      <c r="IO204" s="40">
        <v>7.6957326382398605E-3</v>
      </c>
      <c r="IP204" s="40">
        <v>7.5234035030007362E-3</v>
      </c>
      <c r="IQ204" s="40">
        <v>6.7530861124396324E-3</v>
      </c>
      <c r="IR204" s="40">
        <v>1.5076037496328354E-2</v>
      </c>
      <c r="IS204" s="40">
        <v>0</v>
      </c>
      <c r="IT204" s="40">
        <v>0</v>
      </c>
      <c r="IU204" s="40">
        <v>0</v>
      </c>
      <c r="IV204" s="40">
        <v>1.8349139019846916E-2</v>
      </c>
      <c r="IW204" s="40">
        <v>0</v>
      </c>
      <c r="IX204" s="40">
        <v>0</v>
      </c>
      <c r="IY204" s="40">
        <v>0</v>
      </c>
      <c r="IZ204" s="40">
        <v>1.8018504604697227E-2</v>
      </c>
      <c r="JA204" s="40">
        <v>0</v>
      </c>
      <c r="JB204" s="40">
        <v>0</v>
      </c>
      <c r="JC204" s="40">
        <v>0</v>
      </c>
      <c r="JD204" s="40">
        <v>0</v>
      </c>
      <c r="JE204" s="40">
        <v>0</v>
      </c>
      <c r="JF204" s="40">
        <v>0</v>
      </c>
      <c r="JG204" s="40">
        <v>1.7699576914310455E-2</v>
      </c>
      <c r="JH204" s="40">
        <v>0</v>
      </c>
      <c r="JI204" s="40">
        <v>0</v>
      </c>
      <c r="JJ204" s="40">
        <v>0</v>
      </c>
      <c r="JK204" s="40">
        <v>0</v>
      </c>
      <c r="JL204" s="40">
        <v>0</v>
      </c>
      <c r="JM204" s="40">
        <v>0</v>
      </c>
      <c r="JN204" s="40">
        <v>0</v>
      </c>
      <c r="JO204" s="40">
        <v>0</v>
      </c>
      <c r="JP204" s="40">
        <v>0</v>
      </c>
      <c r="JQ204" s="40">
        <v>0</v>
      </c>
      <c r="JR204" s="40">
        <v>-1.7699576914310455E-2</v>
      </c>
      <c r="JS204" s="40">
        <v>0</v>
      </c>
      <c r="JT204" s="40">
        <v>0</v>
      </c>
      <c r="JU204" s="40">
        <v>0</v>
      </c>
      <c r="JV204" s="336" t="s">
        <v>1740</v>
      </c>
      <c r="JW204" s="336" t="s">
        <v>851</v>
      </c>
      <c r="JX204" s="336" t="s">
        <v>851</v>
      </c>
      <c r="JY204" s="336" t="s">
        <v>851</v>
      </c>
      <c r="JZ204" s="336" t="s">
        <v>851</v>
      </c>
      <c r="KA204" s="336" t="s">
        <v>470</v>
      </c>
      <c r="KB204" s="40">
        <v>0.5</v>
      </c>
      <c r="KC204" s="40">
        <v>0.5</v>
      </c>
      <c r="KD204" s="40">
        <v>0.5</v>
      </c>
      <c r="KE204" s="40">
        <v>0.5</v>
      </c>
      <c r="KF204" s="40">
        <v>0.5</v>
      </c>
      <c r="KG204" s="40">
        <v>0.5</v>
      </c>
      <c r="KH204" s="40">
        <v>0.5</v>
      </c>
      <c r="KI204" s="40">
        <v>0.5</v>
      </c>
      <c r="KJ204" s="40">
        <v>0.5</v>
      </c>
      <c r="KK204" s="40">
        <v>0.5</v>
      </c>
      <c r="KL204" s="40">
        <v>0.5</v>
      </c>
      <c r="KM204" s="40">
        <v>0.5</v>
      </c>
      <c r="KN204" s="40">
        <v>0.5</v>
      </c>
      <c r="KO204" s="40">
        <v>0.5</v>
      </c>
      <c r="KP204" s="40">
        <v>0.5</v>
      </c>
      <c r="KQ204" s="40">
        <v>0.5</v>
      </c>
      <c r="KR204" s="40">
        <v>0.5</v>
      </c>
      <c r="KS204" s="40">
        <v>0.5</v>
      </c>
      <c r="KT204" s="40">
        <v>0.5</v>
      </c>
      <c r="KU204" s="40">
        <v>0.5</v>
      </c>
      <c r="KV204" s="40">
        <v>0.5</v>
      </c>
      <c r="KW204" s="40">
        <v>0.5</v>
      </c>
      <c r="KX204" s="40">
        <v>0.5</v>
      </c>
      <c r="KY204" s="40">
        <v>0.5</v>
      </c>
      <c r="KZ204" s="40">
        <v>0.5</v>
      </c>
      <c r="LA204" s="40">
        <v>0.5</v>
      </c>
      <c r="LB204" s="40">
        <v>0.5</v>
      </c>
      <c r="LC204" s="40">
        <v>0.5</v>
      </c>
      <c r="LD204" s="40">
        <v>0.5</v>
      </c>
      <c r="LE204" s="40">
        <v>0.5</v>
      </c>
      <c r="LF204" s="40">
        <v>0.5</v>
      </c>
      <c r="LG204" s="40">
        <v>0.5</v>
      </c>
      <c r="LH204" s="40">
        <v>0.5</v>
      </c>
      <c r="LI204" s="40">
        <v>0.5</v>
      </c>
      <c r="LJ204" s="40">
        <v>0.5</v>
      </c>
      <c r="LK204" s="40">
        <v>0.5</v>
      </c>
      <c r="LL204" s="336" t="s">
        <v>851</v>
      </c>
      <c r="LM204" s="336" t="s">
        <v>851</v>
      </c>
      <c r="LN204" s="336" t="s">
        <v>1737</v>
      </c>
      <c r="LO204" s="40"/>
      <c r="LP204" s="40"/>
      <c r="LQ204" s="40"/>
      <c r="LR204" s="40"/>
      <c r="LS204" s="40"/>
      <c r="LT204" s="40"/>
      <c r="LU204" s="40"/>
      <c r="LV204" s="40"/>
      <c r="LW204" s="40"/>
      <c r="LX204" s="40"/>
      <c r="LY204" s="40"/>
      <c r="LZ204" s="40"/>
      <c r="MA204" s="40"/>
      <c r="MB204" s="40"/>
      <c r="MC204" s="40"/>
      <c r="MD204" s="40"/>
      <c r="ME204" s="40"/>
      <c r="MF204" s="40"/>
      <c r="MG204" s="40"/>
      <c r="MH204" s="40"/>
      <c r="MI204" s="40"/>
      <c r="MJ204" s="40"/>
      <c r="MK204" s="40"/>
      <c r="ML204" s="40"/>
      <c r="MM204" s="40"/>
      <c r="MN204" s="40"/>
      <c r="MO204" s="40"/>
      <c r="MP204" s="40"/>
      <c r="MQ204" s="40"/>
      <c r="MR204" s="40"/>
      <c r="MS204" s="40"/>
      <c r="MT204" s="40"/>
      <c r="MU204" s="40"/>
      <c r="MV204" s="40"/>
      <c r="MW204" s="40"/>
      <c r="MX204" s="40"/>
      <c r="MY204" s="336" t="s">
        <v>851</v>
      </c>
      <c r="MZ204" s="336" t="s">
        <v>1737</v>
      </c>
      <c r="NA204" s="40"/>
      <c r="NB204" s="40"/>
      <c r="NC204" s="40"/>
      <c r="ND204" s="40"/>
      <c r="NE204" s="40"/>
      <c r="NF204" s="40"/>
      <c r="NG204" s="40"/>
      <c r="NH204" s="40"/>
      <c r="NI204" s="40"/>
      <c r="NJ204" s="40"/>
      <c r="NK204" s="40"/>
      <c r="NL204" s="40"/>
      <c r="NM204" s="40"/>
      <c r="NN204" s="40"/>
      <c r="NO204" s="40"/>
      <c r="NP204" s="40"/>
      <c r="NQ204" s="40"/>
      <c r="NR204" s="40"/>
      <c r="NS204" s="40"/>
      <c r="NT204" s="40"/>
      <c r="NU204" s="40"/>
      <c r="NV204" s="40"/>
      <c r="NW204" s="40"/>
      <c r="NX204" s="40"/>
      <c r="NY204" s="40"/>
      <c r="NZ204" s="40"/>
      <c r="OA204" s="40"/>
      <c r="OB204" s="40"/>
      <c r="OC204" s="40"/>
      <c r="OD204" s="40"/>
      <c r="OE204" s="40"/>
      <c r="OF204" s="40"/>
      <c r="OG204" s="40"/>
      <c r="OH204" s="40"/>
      <c r="OI204" s="40"/>
      <c r="OJ204" s="40"/>
      <c r="OK204" s="336" t="s">
        <v>851</v>
      </c>
      <c r="OL204" s="336" t="s">
        <v>851</v>
      </c>
      <c r="OM204" s="336" t="s">
        <v>1737</v>
      </c>
      <c r="ON204" s="40"/>
      <c r="OO204" s="40"/>
      <c r="OP204" s="40"/>
      <c r="OQ204" s="40"/>
      <c r="OR204" s="40"/>
      <c r="OS204" s="40"/>
      <c r="OT204" s="40"/>
      <c r="OU204" s="40"/>
      <c r="OV204" s="40"/>
      <c r="OW204" s="40"/>
      <c r="OX204" s="40"/>
      <c r="OY204" s="40"/>
      <c r="OZ204" s="40"/>
      <c r="PA204" s="40"/>
      <c r="PB204" s="40"/>
      <c r="PC204" s="40"/>
      <c r="PD204" s="40"/>
      <c r="PE204" s="40"/>
      <c r="PF204" s="40"/>
      <c r="PG204" s="40"/>
      <c r="PH204" s="40"/>
      <c r="PI204" s="40"/>
      <c r="PJ204" s="40"/>
      <c r="PK204" s="40"/>
      <c r="PL204" s="40"/>
      <c r="PM204" s="40"/>
      <c r="PN204" s="40"/>
      <c r="PO204" s="40"/>
      <c r="PP204" s="40"/>
      <c r="PQ204" s="40"/>
      <c r="PR204" s="40"/>
      <c r="PS204" s="40"/>
      <c r="PT204" s="40"/>
      <c r="PU204" s="40"/>
      <c r="PV204" s="40"/>
      <c r="PW204" s="40"/>
      <c r="PX204" s="336" t="s">
        <v>851</v>
      </c>
      <c r="PY204" s="336" t="s">
        <v>851</v>
      </c>
      <c r="PZ204" s="40"/>
      <c r="QA204" s="40"/>
      <c r="QB204" s="40"/>
      <c r="QC204" s="40"/>
      <c r="QD204" s="40"/>
      <c r="QE204" s="40"/>
      <c r="QF204" s="40"/>
      <c r="QG204" s="40"/>
      <c r="QH204" s="40"/>
      <c r="QI204" s="40"/>
      <c r="QJ204" s="40"/>
      <c r="QK204" s="40"/>
      <c r="QL204" s="40"/>
      <c r="QM204" s="40"/>
      <c r="QN204" s="40"/>
      <c r="QO204" s="40"/>
      <c r="QP204" s="40"/>
      <c r="QQ204" s="40"/>
      <c r="QR204" s="40"/>
      <c r="QS204" s="336" t="s">
        <v>851</v>
      </c>
      <c r="QT204" s="336" t="s">
        <v>851</v>
      </c>
      <c r="QU204" s="336" t="s">
        <v>851</v>
      </c>
      <c r="QV204" s="336" t="s">
        <v>851</v>
      </c>
      <c r="QW204" s="40"/>
      <c r="QX204" s="336" t="s">
        <v>851</v>
      </c>
      <c r="QY204" s="336" t="s">
        <v>851</v>
      </c>
      <c r="QZ204" s="336" t="s">
        <v>851</v>
      </c>
      <c r="RA204" s="336" t="s">
        <v>851</v>
      </c>
      <c r="RB204" s="336" t="s">
        <v>851</v>
      </c>
      <c r="RC204" s="336" t="s">
        <v>851</v>
      </c>
      <c r="RD204" s="336" t="s">
        <v>851</v>
      </c>
      <c r="RE204" s="336" t="s">
        <v>851</v>
      </c>
      <c r="RF204" s="40"/>
      <c r="RG204" s="40"/>
      <c r="RH204" s="336" t="s">
        <v>1737</v>
      </c>
      <c r="RI204" s="336" t="s">
        <v>851</v>
      </c>
      <c r="RJ204" s="40"/>
      <c r="RK204" s="40"/>
      <c r="RL204" s="336" t="s">
        <v>1737</v>
      </c>
      <c r="RM204" s="336" t="s">
        <v>851</v>
      </c>
      <c r="RN204" s="40"/>
      <c r="RO204" s="40"/>
      <c r="RP204" s="336" t="s">
        <v>1737</v>
      </c>
      <c r="RQ204" s="336" t="s">
        <v>851</v>
      </c>
      <c r="RR204" s="40"/>
      <c r="RS204" s="40"/>
      <c r="RT204" s="336" t="s">
        <v>1737</v>
      </c>
      <c r="RU204" s="336" t="s">
        <v>851</v>
      </c>
      <c r="RV204" s="40"/>
      <c r="RW204" s="40"/>
      <c r="RX204" s="336" t="s">
        <v>1737</v>
      </c>
      <c r="RY204" s="336" t="s">
        <v>851</v>
      </c>
      <c r="RZ204" s="336" t="s">
        <v>470</v>
      </c>
      <c r="SA204" s="40">
        <v>0.20580217242240906</v>
      </c>
      <c r="SB204" s="40">
        <v>0.21130917966365814</v>
      </c>
      <c r="SC204" s="40">
        <v>0.20870833098888397</v>
      </c>
      <c r="SD204" s="40">
        <v>0.21385818719863892</v>
      </c>
      <c r="SE204" s="40">
        <v>0.21668897569179535</v>
      </c>
      <c r="SF204" s="336" t="s">
        <v>851</v>
      </c>
      <c r="SG204" s="336" t="s">
        <v>851</v>
      </c>
      <c r="SH204" s="40"/>
      <c r="SI204" s="40"/>
      <c r="SJ204" s="40"/>
      <c r="SK204" s="40"/>
      <c r="SL204" s="40">
        <v>0.22095246613025665</v>
      </c>
      <c r="SM204" s="336" t="s">
        <v>470</v>
      </c>
      <c r="SN204" s="336" t="s">
        <v>851</v>
      </c>
      <c r="SO204" s="336" t="s">
        <v>851</v>
      </c>
      <c r="SP204" s="40"/>
      <c r="SQ204" s="40"/>
      <c r="SR204" s="40"/>
      <c r="SS204" s="40"/>
      <c r="ST204" s="40"/>
      <c r="SU204" s="336" t="s">
        <v>1737</v>
      </c>
      <c r="SV204" s="336" t="s">
        <v>851</v>
      </c>
      <c r="SW204" s="336" t="s">
        <v>851</v>
      </c>
      <c r="SX204" s="40">
        <v>2.3885853588581085E-2</v>
      </c>
      <c r="SY204" s="40">
        <v>2.1211676299571991E-2</v>
      </c>
      <c r="SZ204" s="40">
        <v>1.7020231112837791E-2</v>
      </c>
      <c r="TA204" s="40">
        <v>1.3467433862388134E-2</v>
      </c>
      <c r="TB204" s="40">
        <v>2.0332910120487213E-2</v>
      </c>
      <c r="TC204" s="336" t="s">
        <v>840</v>
      </c>
      <c r="TD204" s="336" t="s">
        <v>851</v>
      </c>
      <c r="TE204" s="336" t="s">
        <v>851</v>
      </c>
      <c r="TF204" s="336" t="s">
        <v>851</v>
      </c>
      <c r="TG204" s="40"/>
      <c r="TH204" s="40"/>
      <c r="TI204" s="40"/>
      <c r="TJ204" s="40"/>
      <c r="TK204" s="40"/>
      <c r="TL204" s="336" t="s">
        <v>1737</v>
      </c>
      <c r="TM204" s="336" t="s">
        <v>851</v>
      </c>
      <c r="TN204" s="336" t="s">
        <v>851</v>
      </c>
      <c r="TO204" s="336" t="s">
        <v>851</v>
      </c>
      <c r="TP204" s="40">
        <v>1.4306189492344856E-2</v>
      </c>
      <c r="TQ204" s="40">
        <v>1.2443921528756618E-2</v>
      </c>
      <c r="TR204" s="40">
        <v>8.6650354787707329E-3</v>
      </c>
      <c r="TS204" s="40">
        <v>5.5212099105119705E-3</v>
      </c>
      <c r="TT204" s="40">
        <v>1.2809505686163902E-2</v>
      </c>
      <c r="TU204" s="336" t="s">
        <v>840</v>
      </c>
      <c r="TV204" s="336" t="s">
        <v>851</v>
      </c>
      <c r="TW204" s="40">
        <v>19130</v>
      </c>
      <c r="TX204" s="336" t="s">
        <v>840</v>
      </c>
      <c r="TY204" s="336" t="s">
        <v>851</v>
      </c>
      <c r="TZ204" s="40"/>
      <c r="UA204" s="336" t="s">
        <v>1737</v>
      </c>
      <c r="UB204" s="336" t="s">
        <v>851</v>
      </c>
      <c r="UC204" s="40">
        <v>18498.617867868699</v>
      </c>
      <c r="UD204" s="336" t="s">
        <v>840</v>
      </c>
      <c r="UE204" s="336" t="s">
        <v>851</v>
      </c>
      <c r="UF204" s="336" t="s">
        <v>851</v>
      </c>
      <c r="UG204" s="40"/>
      <c r="UH204" s="40"/>
      <c r="UI204" s="40"/>
      <c r="UJ204" s="40"/>
      <c r="UK204" s="40"/>
      <c r="UL204" s="336" t="s">
        <v>1737</v>
      </c>
      <c r="UM204" s="336" t="s">
        <v>851</v>
      </c>
      <c r="UN204" s="336" t="s">
        <v>851</v>
      </c>
      <c r="UO204" s="336" t="s">
        <v>851</v>
      </c>
      <c r="UP204" s="40"/>
      <c r="UQ204" s="40"/>
      <c r="UR204" s="40"/>
      <c r="US204" s="40"/>
      <c r="UT204" s="40">
        <v>0.24538061022758484</v>
      </c>
      <c r="UU204" s="336" t="s">
        <v>470</v>
      </c>
    </row>
    <row r="205" spans="1:567">
      <c r="A205" s="336" t="s">
        <v>425</v>
      </c>
      <c r="B205" s="336" t="s">
        <v>96</v>
      </c>
      <c r="C205" s="336" t="s">
        <v>389</v>
      </c>
      <c r="D205" s="40">
        <v>4.1254200041294098E-2</v>
      </c>
      <c r="E205" s="336" t="s">
        <v>436</v>
      </c>
      <c r="F205" s="40">
        <v>4.2120322585105896E-2</v>
      </c>
      <c r="G205" s="336" t="s">
        <v>1741</v>
      </c>
      <c r="H205" s="40">
        <v>4.280419647693634E-2</v>
      </c>
      <c r="I205" s="336" t="s">
        <v>1447</v>
      </c>
      <c r="J205" s="40">
        <v>3.9618637412786484E-2</v>
      </c>
      <c r="K205" s="336" t="s">
        <v>1803</v>
      </c>
      <c r="L205" s="336" t="s">
        <v>470</v>
      </c>
      <c r="M205" s="40">
        <v>0.45784017443656921</v>
      </c>
      <c r="N205" s="40"/>
      <c r="O205" s="336" t="s">
        <v>1736</v>
      </c>
      <c r="P205" s="40"/>
      <c r="Q205" s="336" t="s">
        <v>1736</v>
      </c>
      <c r="R205" s="40"/>
      <c r="S205" s="336" t="s">
        <v>1736</v>
      </c>
      <c r="T205" s="40"/>
      <c r="U205" s="336" t="s">
        <v>1736</v>
      </c>
      <c r="V205" s="336" t="s">
        <v>851</v>
      </c>
      <c r="W205" s="336" t="s">
        <v>470</v>
      </c>
      <c r="X205" s="40">
        <v>0.48862648010253906</v>
      </c>
      <c r="Y205" s="40"/>
      <c r="Z205" s="336" t="s">
        <v>1736</v>
      </c>
      <c r="AA205" s="40"/>
      <c r="AB205" s="336" t="s">
        <v>1736</v>
      </c>
      <c r="AC205" s="40"/>
      <c r="AD205" s="336" t="s">
        <v>1736</v>
      </c>
      <c r="AE205" s="40"/>
      <c r="AF205" s="336" t="s">
        <v>1736</v>
      </c>
      <c r="AG205" s="336" t="s">
        <v>851</v>
      </c>
      <c r="AH205" s="336" t="s">
        <v>470</v>
      </c>
      <c r="AI205" s="40">
        <v>0.48862648010253906</v>
      </c>
      <c r="AJ205" s="40"/>
      <c r="AK205" s="336" t="s">
        <v>1736</v>
      </c>
      <c r="AL205" s="40"/>
      <c r="AM205" s="336" t="s">
        <v>1736</v>
      </c>
      <c r="AN205" s="40"/>
      <c r="AO205" s="336" t="s">
        <v>1736</v>
      </c>
      <c r="AP205" s="40"/>
      <c r="AQ205" s="336" t="s">
        <v>1736</v>
      </c>
      <c r="AR205" s="336" t="s">
        <v>851</v>
      </c>
      <c r="AS205" s="336" t="s">
        <v>470</v>
      </c>
      <c r="AT205" s="40">
        <v>0.49012428522109985</v>
      </c>
      <c r="AU205" s="40"/>
      <c r="AV205" s="336" t="s">
        <v>1736</v>
      </c>
      <c r="AW205" s="40"/>
      <c r="AX205" s="336" t="s">
        <v>1736</v>
      </c>
      <c r="AY205" s="40"/>
      <c r="AZ205" s="336" t="s">
        <v>1736</v>
      </c>
      <c r="BA205" s="40"/>
      <c r="BB205" s="336" t="s">
        <v>1736</v>
      </c>
      <c r="BC205" s="336" t="s">
        <v>851</v>
      </c>
      <c r="BD205" s="336" t="s">
        <v>436</v>
      </c>
      <c r="BE205" s="40">
        <v>1.3544430732727051</v>
      </c>
      <c r="BF205" s="336" t="s">
        <v>827</v>
      </c>
      <c r="BG205" s="40">
        <v>4.2946820259094238</v>
      </c>
      <c r="BH205" s="336" t="s">
        <v>1447</v>
      </c>
      <c r="BI205" s="40">
        <v>4.5886797904968262</v>
      </c>
      <c r="BJ205" s="336" t="s">
        <v>1803</v>
      </c>
      <c r="BK205" s="40">
        <v>5.2261695861816406</v>
      </c>
      <c r="BL205" s="336" t="s">
        <v>851</v>
      </c>
      <c r="BM205" s="40">
        <v>3.0110313892364502</v>
      </c>
      <c r="BN205" s="336" t="s">
        <v>470</v>
      </c>
      <c r="BO205" s="336" t="s">
        <v>851</v>
      </c>
      <c r="BP205" s="336" t="s">
        <v>470</v>
      </c>
      <c r="BQ205" s="40">
        <v>8.2093430683016777E-3</v>
      </c>
      <c r="BR205" s="40">
        <v>7.3686395771801472E-3</v>
      </c>
      <c r="BS205" s="40">
        <v>7.5995810329914093E-3</v>
      </c>
      <c r="BT205" s="40">
        <v>7.8190751373767853E-3</v>
      </c>
      <c r="BU205" s="40">
        <v>7.2972276248037815E-3</v>
      </c>
      <c r="BV205" s="336" t="s">
        <v>851</v>
      </c>
      <c r="BW205" s="336" t="s">
        <v>470</v>
      </c>
      <c r="BX205" s="40">
        <v>1.0131515562534332E-2</v>
      </c>
      <c r="BY205" s="40">
        <v>9.7008505836129189E-3</v>
      </c>
      <c r="BZ205" s="40">
        <v>8.6809182539582253E-3</v>
      </c>
      <c r="CA205" s="40">
        <v>8.3659766241908073E-3</v>
      </c>
      <c r="CB205" s="40">
        <v>8.6410082876682281E-3</v>
      </c>
      <c r="CC205" s="336" t="s">
        <v>851</v>
      </c>
      <c r="CD205" s="336" t="s">
        <v>470</v>
      </c>
      <c r="CE205" s="40">
        <v>1.0214067995548248E-2</v>
      </c>
      <c r="CF205" s="40">
        <v>9.1963382437825203E-3</v>
      </c>
      <c r="CG205" s="40">
        <v>8.3921756595373154E-3</v>
      </c>
      <c r="CH205" s="40">
        <v>8.7615326046943665E-3</v>
      </c>
      <c r="CI205" s="40">
        <v>9.0025216341018677E-3</v>
      </c>
      <c r="CJ205" s="336" t="s">
        <v>851</v>
      </c>
      <c r="CK205" s="336" t="s">
        <v>470</v>
      </c>
      <c r="CL205" s="40">
        <v>8.7871551513671875E-3</v>
      </c>
      <c r="CM205" s="40">
        <v>8.2843899726867676E-3</v>
      </c>
      <c r="CN205" s="40">
        <v>8.1671141088008881E-3</v>
      </c>
      <c r="CO205" s="40">
        <v>8.0996043980121613E-3</v>
      </c>
      <c r="CP205" s="40">
        <v>7.3164217174053192E-3</v>
      </c>
      <c r="CQ205" s="336" t="s">
        <v>851</v>
      </c>
      <c r="CR205" s="40"/>
      <c r="CS205" s="40"/>
      <c r="CT205" s="40"/>
      <c r="CU205" s="40"/>
      <c r="CV205" s="40"/>
      <c r="CW205" s="336" t="s">
        <v>1737</v>
      </c>
      <c r="CX205" s="336" t="s">
        <v>851</v>
      </c>
      <c r="CY205" s="40"/>
      <c r="CZ205" s="40"/>
      <c r="DA205" s="40"/>
      <c r="DB205" s="40"/>
      <c r="DC205" s="40"/>
      <c r="DD205" s="336" t="s">
        <v>1737</v>
      </c>
      <c r="DE205" s="336" t="s">
        <v>851</v>
      </c>
      <c r="DF205" s="40"/>
      <c r="DG205" s="336" t="s">
        <v>1737</v>
      </c>
      <c r="DH205" s="336" t="s">
        <v>851</v>
      </c>
      <c r="DI205" s="336" t="s">
        <v>851</v>
      </c>
      <c r="DJ205" s="336">
        <v>8.5</v>
      </c>
      <c r="DK205" s="336" t="s">
        <v>1738</v>
      </c>
      <c r="DL205" s="336" t="s">
        <v>851</v>
      </c>
      <c r="DM205" s="336" t="s">
        <v>851</v>
      </c>
      <c r="DN205" s="336" t="s">
        <v>470</v>
      </c>
      <c r="DO205" s="40">
        <v>5.7577021652832627E-4</v>
      </c>
      <c r="DP205" s="40">
        <v>1.8438555998727679E-3</v>
      </c>
      <c r="DQ205" s="40">
        <v>5.5081956088542938E-3</v>
      </c>
      <c r="DR205" s="40">
        <v>1.5274698380380869E-3</v>
      </c>
      <c r="DS205" s="40">
        <v>1.4246196486055851E-2</v>
      </c>
      <c r="DT205" s="336" t="s">
        <v>851</v>
      </c>
      <c r="DU205" s="336" t="s">
        <v>470</v>
      </c>
      <c r="DV205" s="40">
        <v>2.0999996922910213E-3</v>
      </c>
      <c r="DW205" s="40">
        <v>5.1333331502974033E-3</v>
      </c>
      <c r="DX205" s="40">
        <v>2.9999997932463884E-3</v>
      </c>
      <c r="DY205" s="40">
        <v>2.4000001139938831E-3</v>
      </c>
      <c r="DZ205" s="40">
        <v>-7.0000002160668373E-3</v>
      </c>
      <c r="EA205" s="336" t="s">
        <v>851</v>
      </c>
      <c r="EB205" s="336" t="s">
        <v>470</v>
      </c>
      <c r="EC205" s="40">
        <v>2.6309528038837016E-5</v>
      </c>
      <c r="ED205" s="40">
        <v>5.4717287421226501E-3</v>
      </c>
      <c r="EE205" s="40">
        <v>1.8535100389271975E-3</v>
      </c>
      <c r="EF205" s="40">
        <v>5.3652701899409294E-3</v>
      </c>
      <c r="EG205" s="40">
        <v>3.7466571666300297E-3</v>
      </c>
      <c r="EH205" s="336" t="s">
        <v>851</v>
      </c>
      <c r="EI205" s="336" t="s">
        <v>470</v>
      </c>
      <c r="EJ205" s="40">
        <v>2.0530018955469131E-3</v>
      </c>
      <c r="EK205" s="40">
        <v>2.0704155322164297E-3</v>
      </c>
      <c r="EL205" s="40">
        <v>1.2409227201715112E-4</v>
      </c>
      <c r="EM205" s="40">
        <v>-3.709936048835516E-3</v>
      </c>
      <c r="EN205" s="40">
        <v>-5.5026458576321602E-3</v>
      </c>
      <c r="EO205" s="336" t="s">
        <v>851</v>
      </c>
      <c r="EP205" s="336" t="s">
        <v>851</v>
      </c>
      <c r="EQ205" s="336" t="s">
        <v>851</v>
      </c>
      <c r="ER205" s="40">
        <v>0.79139999999999999</v>
      </c>
      <c r="ES205" s="336" t="s">
        <v>1739</v>
      </c>
      <c r="ET205" s="336" t="s">
        <v>851</v>
      </c>
      <c r="EU205" s="336" t="s">
        <v>851</v>
      </c>
      <c r="EV205" s="40">
        <v>0.82030000000000003</v>
      </c>
      <c r="EW205" s="336" t="s">
        <v>1739</v>
      </c>
      <c r="EX205" s="336" t="s">
        <v>851</v>
      </c>
      <c r="EY205" s="336" t="s">
        <v>851</v>
      </c>
      <c r="EZ205" s="40">
        <v>0.76370000000000005</v>
      </c>
      <c r="FA205" s="336" t="s">
        <v>1739</v>
      </c>
      <c r="FB205" s="336" t="s">
        <v>851</v>
      </c>
      <c r="FC205" s="40"/>
      <c r="FD205" s="40"/>
      <c r="FE205" s="40"/>
      <c r="FF205" s="40"/>
      <c r="FG205" s="40"/>
      <c r="FH205" s="336" t="s">
        <v>1737</v>
      </c>
      <c r="FI205" s="336" t="s">
        <v>851</v>
      </c>
      <c r="FJ205" s="40">
        <v>-0.10257454216480255</v>
      </c>
      <c r="FK205" s="40">
        <v>-9.8148524761199951E-2</v>
      </c>
      <c r="FL205" s="40">
        <v>-4.7169037163257599E-2</v>
      </c>
      <c r="FM205" s="40">
        <v>1.0657763108611107E-2</v>
      </c>
      <c r="FN205" s="40"/>
      <c r="FO205" s="336" t="s">
        <v>840</v>
      </c>
      <c r="FP205" s="336" t="s">
        <v>851</v>
      </c>
      <c r="FQ205" s="40">
        <v>0.43081659078598022</v>
      </c>
      <c r="FR205" s="336" t="s">
        <v>840</v>
      </c>
      <c r="FS205" s="336" t="s">
        <v>851</v>
      </c>
      <c r="FT205" s="336" t="s">
        <v>851</v>
      </c>
      <c r="FU205" s="40">
        <v>7.6240748167037964E-2</v>
      </c>
      <c r="FV205" s="40">
        <v>7.7604733407497406E-2</v>
      </c>
      <c r="FW205" s="40">
        <v>4.9064844846725464E-2</v>
      </c>
      <c r="FX205" s="40">
        <v>4.2941015213727951E-2</v>
      </c>
      <c r="FY205" s="40">
        <v>1.4436491765081882E-2</v>
      </c>
      <c r="FZ205" s="336" t="s">
        <v>840</v>
      </c>
      <c r="GA205" s="336" t="s">
        <v>851</v>
      </c>
      <c r="GB205" s="336" t="s">
        <v>851</v>
      </c>
      <c r="GC205" s="336" t="s">
        <v>851</v>
      </c>
      <c r="GD205" s="336" t="s">
        <v>851</v>
      </c>
      <c r="GE205" s="336" t="s">
        <v>851</v>
      </c>
      <c r="GF205" s="336" t="s">
        <v>851</v>
      </c>
      <c r="GG205" s="336" t="s">
        <v>851</v>
      </c>
      <c r="GH205" s="336" t="s">
        <v>851</v>
      </c>
      <c r="GI205" s="336" t="s">
        <v>851</v>
      </c>
      <c r="GJ205" s="336" t="s">
        <v>851</v>
      </c>
      <c r="GK205" s="40">
        <v>156737</v>
      </c>
      <c r="GL205" s="40">
        <v>158184</v>
      </c>
      <c r="GM205" s="40">
        <v>159392</v>
      </c>
      <c r="GN205" s="40">
        <v>160530</v>
      </c>
      <c r="GO205" s="40">
        <v>161821</v>
      </c>
      <c r="GP205" s="40">
        <v>163408</v>
      </c>
      <c r="GQ205" s="40">
        <v>165378</v>
      </c>
      <c r="GR205" s="40">
        <v>167644</v>
      </c>
      <c r="GS205" s="40">
        <v>170011</v>
      </c>
      <c r="GT205" s="40">
        <v>172223</v>
      </c>
      <c r="GU205" s="40">
        <v>174092</v>
      </c>
      <c r="GV205" s="40">
        <v>175538</v>
      </c>
      <c r="GW205" s="40">
        <v>176654</v>
      </c>
      <c r="GX205" s="40">
        <v>177505</v>
      </c>
      <c r="GY205" s="40">
        <v>178307</v>
      </c>
      <c r="GZ205" s="40">
        <v>179131</v>
      </c>
      <c r="HA205" s="40">
        <v>180028</v>
      </c>
      <c r="HB205" s="40">
        <v>180955</v>
      </c>
      <c r="HC205" s="40">
        <v>181890</v>
      </c>
      <c r="HD205" s="40">
        <v>182795</v>
      </c>
      <c r="HE205" s="40">
        <v>183629</v>
      </c>
      <c r="HF205" s="40">
        <v>184000</v>
      </c>
      <c r="HG205" s="40">
        <v>185000</v>
      </c>
      <c r="HH205" s="40">
        <v>186000</v>
      </c>
      <c r="HI205" s="40">
        <v>186000</v>
      </c>
      <c r="HJ205" s="40">
        <v>187000</v>
      </c>
      <c r="HK205" s="40">
        <v>187000</v>
      </c>
      <c r="HL205" s="40">
        <v>188000</v>
      </c>
      <c r="HM205" s="40">
        <v>188000</v>
      </c>
      <c r="HN205" s="40">
        <v>188000</v>
      </c>
      <c r="HO205" s="40">
        <v>189000</v>
      </c>
      <c r="HP205" s="40">
        <v>189000</v>
      </c>
      <c r="HQ205" s="40">
        <v>189000</v>
      </c>
      <c r="HR205" s="40">
        <v>189000</v>
      </c>
      <c r="HS205" s="40">
        <v>189000</v>
      </c>
      <c r="HT205" s="40">
        <v>189000</v>
      </c>
      <c r="HU205" s="40">
        <v>189000</v>
      </c>
      <c r="HV205" s="40">
        <v>189000</v>
      </c>
      <c r="HW205" s="40">
        <v>189000</v>
      </c>
      <c r="HX205" s="40">
        <v>188000</v>
      </c>
      <c r="HY205" s="40">
        <v>188000</v>
      </c>
      <c r="HZ205" s="40">
        <v>188000</v>
      </c>
      <c r="IA205" s="40">
        <v>187000</v>
      </c>
      <c r="IB205" s="40">
        <v>187000</v>
      </c>
      <c r="IC205" s="40">
        <v>186000</v>
      </c>
      <c r="ID205" s="40">
        <v>186000</v>
      </c>
      <c r="IE205" s="40">
        <v>185000</v>
      </c>
      <c r="IF205" s="40">
        <v>184000</v>
      </c>
      <c r="IG205" s="40">
        <v>184000</v>
      </c>
      <c r="IH205" s="40">
        <v>183000</v>
      </c>
      <c r="II205" s="40">
        <v>182000</v>
      </c>
      <c r="IJ205" s="336" t="s">
        <v>851</v>
      </c>
      <c r="IK205" s="336" t="s">
        <v>851</v>
      </c>
      <c r="IL205" s="336" t="s">
        <v>851</v>
      </c>
      <c r="IM205" s="40">
        <v>4.9950126558542252E-3</v>
      </c>
      <c r="IN205" s="40">
        <v>5.1359874196350574E-3</v>
      </c>
      <c r="IO205" s="40">
        <v>5.1537272520363331E-3</v>
      </c>
      <c r="IP205" s="40">
        <v>4.9631977453827858E-3</v>
      </c>
      <c r="IQ205" s="40">
        <v>4.5521114952862263E-3</v>
      </c>
      <c r="IR205" s="40">
        <v>2.0183399319648743E-3</v>
      </c>
      <c r="IS205" s="40">
        <v>5.4200673475861549E-3</v>
      </c>
      <c r="IT205" s="40">
        <v>5.3908484987914562E-3</v>
      </c>
      <c r="IU205" s="40">
        <v>0</v>
      </c>
      <c r="IV205" s="40">
        <v>5.3619430400431156E-3</v>
      </c>
      <c r="IW205" s="40">
        <v>0</v>
      </c>
      <c r="IX205" s="40">
        <v>5.3333458490669727E-3</v>
      </c>
      <c r="IY205" s="40">
        <v>0</v>
      </c>
      <c r="IZ205" s="40">
        <v>0</v>
      </c>
      <c r="JA205" s="40">
        <v>5.3050522692501545E-3</v>
      </c>
      <c r="JB205" s="40">
        <v>0</v>
      </c>
      <c r="JC205" s="40">
        <v>0</v>
      </c>
      <c r="JD205" s="40">
        <v>0</v>
      </c>
      <c r="JE205" s="40">
        <v>0</v>
      </c>
      <c r="JF205" s="40">
        <v>0</v>
      </c>
      <c r="JG205" s="40">
        <v>0</v>
      </c>
      <c r="JH205" s="40">
        <v>0</v>
      </c>
      <c r="JI205" s="40">
        <v>0</v>
      </c>
      <c r="JJ205" s="40">
        <v>-5.3050522692501545E-3</v>
      </c>
      <c r="JK205" s="40">
        <v>0</v>
      </c>
      <c r="JL205" s="40">
        <v>0</v>
      </c>
      <c r="JM205" s="40">
        <v>-5.3333458490669727E-3</v>
      </c>
      <c r="JN205" s="40">
        <v>0</v>
      </c>
      <c r="JO205" s="40">
        <v>-5.3619430400431156E-3</v>
      </c>
      <c r="JP205" s="40">
        <v>0</v>
      </c>
      <c r="JQ205" s="40">
        <v>-5.3908484987914562E-3</v>
      </c>
      <c r="JR205" s="40">
        <v>-5.4200673475861549E-3</v>
      </c>
      <c r="JS205" s="40">
        <v>0</v>
      </c>
      <c r="JT205" s="40">
        <v>-5.4496047087013721E-3</v>
      </c>
      <c r="JU205" s="40">
        <v>-5.4794657044112682E-3</v>
      </c>
      <c r="JV205" s="336" t="s">
        <v>1740</v>
      </c>
      <c r="JW205" s="336" t="s">
        <v>851</v>
      </c>
      <c r="JX205" s="336" t="s">
        <v>851</v>
      </c>
      <c r="JY205" s="336" t="s">
        <v>851</v>
      </c>
      <c r="JZ205" s="336" t="s">
        <v>851</v>
      </c>
      <c r="KA205" s="336" t="s">
        <v>1740</v>
      </c>
      <c r="KB205" s="40">
        <v>0.49243849473290502</v>
      </c>
      <c r="KC205" s="40">
        <v>0.49245117426178098</v>
      </c>
      <c r="KD205" s="40">
        <v>0.49248155618800299</v>
      </c>
      <c r="KE205" s="40">
        <v>0.49249546429160501</v>
      </c>
      <c r="KF205" s="40">
        <v>0.49246970650181898</v>
      </c>
      <c r="KG205" s="40">
        <v>0.49241677512811199</v>
      </c>
      <c r="KH205" s="40">
        <v>0.49237802398034702</v>
      </c>
      <c r="KI205" s="40">
        <v>0.49230735986862001</v>
      </c>
      <c r="KJ205" s="40">
        <v>0.49220814874226904</v>
      </c>
      <c r="KK205" s="40">
        <v>0.49212625885963496</v>
      </c>
      <c r="KL205" s="40">
        <v>0.492025872446059</v>
      </c>
      <c r="KM205" s="40">
        <v>0.49195076010223604</v>
      </c>
      <c r="KN205" s="40">
        <v>0.49186201902855403</v>
      </c>
      <c r="KO205" s="40">
        <v>0.49179561299098801</v>
      </c>
      <c r="KP205" s="40">
        <v>0.49170247758501801</v>
      </c>
      <c r="KQ205" s="40">
        <v>0.49161818779074101</v>
      </c>
      <c r="KR205" s="40">
        <v>0.49151492695320798</v>
      </c>
      <c r="KS205" s="40">
        <v>0.491430294438155</v>
      </c>
      <c r="KT205" s="40">
        <v>0.49133290323945306</v>
      </c>
      <c r="KU205" s="40">
        <v>0.49125386014636802</v>
      </c>
      <c r="KV205" s="40">
        <v>0.49115837692873299</v>
      </c>
      <c r="KW205" s="40">
        <v>0.49106594686143801</v>
      </c>
      <c r="KX205" s="40">
        <v>0.49096225975291902</v>
      </c>
      <c r="KY205" s="40">
        <v>0.49089857962682104</v>
      </c>
      <c r="KZ205" s="40">
        <v>0.49079783928486104</v>
      </c>
      <c r="LA205" s="40">
        <v>0.49071231316877501</v>
      </c>
      <c r="LB205" s="40">
        <v>0.49064097711291099</v>
      </c>
      <c r="LC205" s="40">
        <v>0.49057380115209098</v>
      </c>
      <c r="LD205" s="40">
        <v>0.49052641728761404</v>
      </c>
      <c r="LE205" s="40">
        <v>0.49048373667105399</v>
      </c>
      <c r="LF205" s="40">
        <v>0.49041404431416502</v>
      </c>
      <c r="LG205" s="40">
        <v>0.49038570694921196</v>
      </c>
      <c r="LH205" s="40">
        <v>0.49034074572372499</v>
      </c>
      <c r="LI205" s="40">
        <v>0.49034780572542602</v>
      </c>
      <c r="LJ205" s="40">
        <v>0.49031464421421</v>
      </c>
      <c r="LK205" s="40">
        <v>0.49032268691627301</v>
      </c>
      <c r="LL205" s="336" t="s">
        <v>851</v>
      </c>
      <c r="LM205" s="336" t="s">
        <v>851</v>
      </c>
      <c r="LN205" s="336" t="s">
        <v>1740</v>
      </c>
      <c r="LO205" s="40">
        <v>0.71002227067947388</v>
      </c>
      <c r="LP205" s="40">
        <v>0.71256136894226074</v>
      </c>
      <c r="LQ205" s="40">
        <v>0.71486836671829224</v>
      </c>
      <c r="LR205" s="40">
        <v>0.7166474461555481</v>
      </c>
      <c r="LS205" s="40">
        <v>0.71754151582717896</v>
      </c>
      <c r="LT205" s="40">
        <v>0.71751195192337036</v>
      </c>
      <c r="LU205" s="40">
        <v>0.71739131212234497</v>
      </c>
      <c r="LV205" s="40">
        <v>0.71351349353790283</v>
      </c>
      <c r="LW205" s="40">
        <v>0.7150537371635437</v>
      </c>
      <c r="LX205" s="40">
        <v>0.7150537371635437</v>
      </c>
      <c r="LY205" s="40">
        <v>0.70588237047195435</v>
      </c>
      <c r="LZ205" s="40">
        <v>0.70588237047195435</v>
      </c>
      <c r="MA205" s="40">
        <v>0.70212763547897339</v>
      </c>
      <c r="MB205" s="40">
        <v>0.70212763547897339</v>
      </c>
      <c r="MC205" s="40">
        <v>0.69680851697921753</v>
      </c>
      <c r="MD205" s="40">
        <v>0.69312167167663574</v>
      </c>
      <c r="ME205" s="40">
        <v>0.69312167167663574</v>
      </c>
      <c r="MF205" s="40">
        <v>0.68783068656921387</v>
      </c>
      <c r="MG205" s="40">
        <v>0.68783068656921387</v>
      </c>
      <c r="MH205" s="40">
        <v>0.68253970146179199</v>
      </c>
      <c r="MI205" s="40">
        <v>0.68253970146179199</v>
      </c>
      <c r="MJ205" s="40">
        <v>0.67724865674972534</v>
      </c>
      <c r="MK205" s="40">
        <v>0.67195767164230347</v>
      </c>
      <c r="ML205" s="40">
        <v>0.67195767164230347</v>
      </c>
      <c r="MM205" s="40">
        <v>0.67021274566650391</v>
      </c>
      <c r="MN205" s="40">
        <v>0.67021274566650391</v>
      </c>
      <c r="MO205" s="40">
        <v>0.66489362716674805</v>
      </c>
      <c r="MP205" s="40">
        <v>0.66310161352157593</v>
      </c>
      <c r="MQ205" s="40">
        <v>0.65775400400161743</v>
      </c>
      <c r="MR205" s="40">
        <v>0.66129034757614136</v>
      </c>
      <c r="MS205" s="40">
        <v>0.65591394901275635</v>
      </c>
      <c r="MT205" s="40">
        <v>0.65405404567718506</v>
      </c>
      <c r="MU205" s="40">
        <v>0.64673912525177002</v>
      </c>
      <c r="MV205" s="40">
        <v>0.6413043737411499</v>
      </c>
      <c r="MW205" s="40">
        <v>0.63934427499771118</v>
      </c>
      <c r="MX205" s="40">
        <v>0.63736265897750854</v>
      </c>
      <c r="MY205" s="336" t="s">
        <v>851</v>
      </c>
      <c r="MZ205" s="336" t="s">
        <v>1740</v>
      </c>
      <c r="NA205" s="40">
        <v>0.67313307523727417</v>
      </c>
      <c r="NB205" s="40">
        <v>0.67433398962020874</v>
      </c>
      <c r="NC205" s="40">
        <v>0.67499101161956787</v>
      </c>
      <c r="ND205" s="40">
        <v>0.67489141225814819</v>
      </c>
      <c r="NE205" s="40">
        <v>0.67377114295959473</v>
      </c>
      <c r="NF205" s="40">
        <v>0.67167496681213379</v>
      </c>
      <c r="NG205" s="40">
        <v>0.66902172565460205</v>
      </c>
      <c r="NH205" s="40">
        <v>0.66324323415756226</v>
      </c>
      <c r="NI205" s="40">
        <v>0.66290324926376343</v>
      </c>
      <c r="NJ205" s="40">
        <v>0.66075271368026733</v>
      </c>
      <c r="NK205" s="40">
        <v>0.64973264932632446</v>
      </c>
      <c r="NL205" s="40">
        <v>0.64866310358047485</v>
      </c>
      <c r="NM205" s="40">
        <v>0.64414894580841064</v>
      </c>
      <c r="NN205" s="40">
        <v>0.64308512210845947</v>
      </c>
      <c r="NO205" s="40">
        <v>0.63723403215408325</v>
      </c>
      <c r="NP205" s="40">
        <v>0.63333332538604736</v>
      </c>
      <c r="NQ205" s="40">
        <v>0.63333332538604736</v>
      </c>
      <c r="NR205" s="40">
        <v>0.62804234027862549</v>
      </c>
      <c r="NS205" s="40">
        <v>0.62751322984695435</v>
      </c>
      <c r="NT205" s="40">
        <v>0.62275129556655884</v>
      </c>
      <c r="NU205" s="40">
        <v>0.62275129556655884</v>
      </c>
      <c r="NV205" s="40">
        <v>0.61746031045913696</v>
      </c>
      <c r="NW205" s="40">
        <v>0.61269843578338623</v>
      </c>
      <c r="NX205" s="40">
        <v>0.61216932535171509</v>
      </c>
      <c r="NY205" s="40">
        <v>0.61010640859603882</v>
      </c>
      <c r="NZ205" s="40">
        <v>0.60957449674606323</v>
      </c>
      <c r="OA205" s="40">
        <v>0.60319149494171143</v>
      </c>
      <c r="OB205" s="40">
        <v>0.59946525096893311</v>
      </c>
      <c r="OC205" s="40">
        <v>0.59251338243484497</v>
      </c>
      <c r="OD205" s="40">
        <v>0.59462368488311768</v>
      </c>
      <c r="OE205" s="40">
        <v>0.58870965242385864</v>
      </c>
      <c r="OF205" s="40">
        <v>0.58594596385955811</v>
      </c>
      <c r="OG205" s="40">
        <v>0.5788043737411499</v>
      </c>
      <c r="OH205" s="40">
        <v>0.57391303777694702</v>
      </c>
      <c r="OI205" s="40">
        <v>0.57158470153808594</v>
      </c>
      <c r="OJ205" s="40">
        <v>0.56758242845535278</v>
      </c>
      <c r="OK205" s="336" t="s">
        <v>851</v>
      </c>
      <c r="OL205" s="336" t="s">
        <v>851</v>
      </c>
      <c r="OM205" s="336" t="s">
        <v>1740</v>
      </c>
      <c r="ON205" s="40">
        <v>0.62102597951889038</v>
      </c>
      <c r="OO205" s="40">
        <v>0.62685251235961914</v>
      </c>
      <c r="OP205" s="40">
        <v>0.63263797760009766</v>
      </c>
      <c r="OQ205" s="40">
        <v>0.63797897100448608</v>
      </c>
      <c r="OR205" s="40">
        <v>0.64238625764846802</v>
      </c>
      <c r="OS205" s="40">
        <v>0.64572042226791382</v>
      </c>
      <c r="OT205" s="40">
        <v>0.64836955070495605</v>
      </c>
      <c r="OU205" s="40">
        <v>0.64810812473297119</v>
      </c>
      <c r="OV205" s="40">
        <v>0.65215051174163818</v>
      </c>
      <c r="OW205" s="40">
        <v>0.65376341342926025</v>
      </c>
      <c r="OX205" s="40">
        <v>0.64652407169342041</v>
      </c>
      <c r="OY205" s="40">
        <v>0.64705884456634521</v>
      </c>
      <c r="OZ205" s="40">
        <v>0.64414894580841064</v>
      </c>
      <c r="PA205" s="40">
        <v>0.64414894580841064</v>
      </c>
      <c r="PB205" s="40">
        <v>0.63882976770401001</v>
      </c>
      <c r="PC205" s="40">
        <v>0.63544970750808716</v>
      </c>
      <c r="PD205" s="40">
        <v>0.63544970750808716</v>
      </c>
      <c r="PE205" s="40">
        <v>0.63015872240066528</v>
      </c>
      <c r="PF205" s="40">
        <v>0.63015872240066528</v>
      </c>
      <c r="PG205" s="40">
        <v>0.62486773729324341</v>
      </c>
      <c r="PH205" s="40">
        <v>0.62592589855194092</v>
      </c>
      <c r="PI205" s="40">
        <v>0.62063491344451904</v>
      </c>
      <c r="PJ205" s="40">
        <v>0.61640208959579468</v>
      </c>
      <c r="PK205" s="40">
        <v>0.61640208959579468</v>
      </c>
      <c r="PL205" s="40">
        <v>0.61542552709579468</v>
      </c>
      <c r="PM205" s="40">
        <v>0.61648935079574585</v>
      </c>
      <c r="PN205" s="40">
        <v>0.61223405599594116</v>
      </c>
      <c r="PO205" s="40">
        <v>0.61122995615005493</v>
      </c>
      <c r="PP205" s="40">
        <v>0.60695189237594604</v>
      </c>
      <c r="PQ205" s="40">
        <v>0.6112903356552124</v>
      </c>
      <c r="PR205" s="40">
        <v>0.60645163059234619</v>
      </c>
      <c r="PS205" s="40">
        <v>0.60486483573913574</v>
      </c>
      <c r="PT205" s="40">
        <v>0.5983695387840271</v>
      </c>
      <c r="PU205" s="40">
        <v>0.59402173757553101</v>
      </c>
      <c r="PV205" s="40">
        <v>0.59289616346359253</v>
      </c>
      <c r="PW205" s="40">
        <v>0.59175825119018555</v>
      </c>
      <c r="PX205" s="336" t="s">
        <v>851</v>
      </c>
      <c r="PY205" s="336" t="s">
        <v>851</v>
      </c>
      <c r="PZ205" s="40">
        <v>0.69510000000000005</v>
      </c>
      <c r="QA205" s="40">
        <v>0.70109999999999995</v>
      </c>
      <c r="QB205" s="40">
        <v>0.70730000000000004</v>
      </c>
      <c r="QC205" s="40">
        <v>0.71360000000000001</v>
      </c>
      <c r="QD205" s="40">
        <v>0.71970000000000001</v>
      </c>
      <c r="QE205" s="40">
        <v>0.7279000000000001</v>
      </c>
      <c r="QF205" s="40">
        <v>0.7349</v>
      </c>
      <c r="QG205" s="40">
        <v>0.74040000000000006</v>
      </c>
      <c r="QH205" s="40">
        <v>0.7448999999999999</v>
      </c>
      <c r="QI205" s="40">
        <v>0.74890000000000001</v>
      </c>
      <c r="QJ205" s="40">
        <v>0.75370000000000004</v>
      </c>
      <c r="QK205" s="40">
        <v>0.75930000000000009</v>
      </c>
      <c r="QL205" s="40">
        <v>0.76540000000000008</v>
      </c>
      <c r="QM205" s="40">
        <v>0.77170000000000005</v>
      </c>
      <c r="QN205" s="40">
        <v>0.77780000000000005</v>
      </c>
      <c r="QO205" s="40">
        <v>0.78379999999999994</v>
      </c>
      <c r="QP205" s="40">
        <v>0.78980000000000006</v>
      </c>
      <c r="QQ205" s="40">
        <v>0.80079999999999996</v>
      </c>
      <c r="QR205" s="40">
        <v>0.79139999999999999</v>
      </c>
      <c r="QS205" s="336" t="s">
        <v>851</v>
      </c>
      <c r="QT205" s="336" t="s">
        <v>851</v>
      </c>
      <c r="QU205" s="336" t="s">
        <v>851</v>
      </c>
      <c r="QV205" s="336" t="s">
        <v>851</v>
      </c>
      <c r="QW205" s="40">
        <v>-1.1807698756456375E-2</v>
      </c>
      <c r="QX205" s="336" t="s">
        <v>851</v>
      </c>
      <c r="QY205" s="336" t="s">
        <v>851</v>
      </c>
      <c r="QZ205" s="336" t="s">
        <v>851</v>
      </c>
      <c r="RA205" s="336" t="s">
        <v>851</v>
      </c>
      <c r="RB205" s="336" t="s">
        <v>851</v>
      </c>
      <c r="RC205" s="336" t="s">
        <v>851</v>
      </c>
      <c r="RD205" s="336" t="s">
        <v>851</v>
      </c>
      <c r="RE205" s="336" t="s">
        <v>851</v>
      </c>
      <c r="RF205" s="40">
        <v>0.51200000000000001</v>
      </c>
      <c r="RG205" s="40">
        <v>2016</v>
      </c>
      <c r="RH205" s="336" t="s">
        <v>840</v>
      </c>
      <c r="RI205" s="336" t="s">
        <v>851</v>
      </c>
      <c r="RJ205" s="40">
        <v>4.5999999999999999E-2</v>
      </c>
      <c r="RK205" s="40">
        <v>2016</v>
      </c>
      <c r="RL205" s="336" t="s">
        <v>840</v>
      </c>
      <c r="RM205" s="336" t="s">
        <v>851</v>
      </c>
      <c r="RN205" s="40">
        <v>0.10199999999999999</v>
      </c>
      <c r="RO205" s="40">
        <v>2016</v>
      </c>
      <c r="RP205" s="336" t="s">
        <v>840</v>
      </c>
      <c r="RQ205" s="336" t="s">
        <v>851</v>
      </c>
      <c r="RR205" s="40">
        <v>0.19899999999999998</v>
      </c>
      <c r="RS205" s="40">
        <v>2016</v>
      </c>
      <c r="RT205" s="336" t="s">
        <v>840</v>
      </c>
      <c r="RU205" s="336" t="s">
        <v>851</v>
      </c>
      <c r="RV205" s="40">
        <v>0.25</v>
      </c>
      <c r="RW205" s="40">
        <v>2016</v>
      </c>
      <c r="RX205" s="336" t="s">
        <v>840</v>
      </c>
      <c r="RY205" s="336" t="s">
        <v>851</v>
      </c>
      <c r="RZ205" s="336" t="s">
        <v>470</v>
      </c>
      <c r="SA205" s="40">
        <v>0.22939208149909973</v>
      </c>
      <c r="SB205" s="40">
        <v>0.23161929845809937</v>
      </c>
      <c r="SC205" s="40">
        <v>0.22486382722854614</v>
      </c>
      <c r="SD205" s="40">
        <v>0.21620720624923706</v>
      </c>
      <c r="SE205" s="40">
        <v>0.20933203399181366</v>
      </c>
      <c r="SF205" s="336" t="s">
        <v>851</v>
      </c>
      <c r="SG205" s="336" t="s">
        <v>851</v>
      </c>
      <c r="SH205" s="40"/>
      <c r="SI205" s="40"/>
      <c r="SJ205" s="40"/>
      <c r="SK205" s="40"/>
      <c r="SL205" s="40">
        <v>0.21253371238708496</v>
      </c>
      <c r="SM205" s="336" t="s">
        <v>470</v>
      </c>
      <c r="SN205" s="336" t="s">
        <v>851</v>
      </c>
      <c r="SO205" s="336" t="s">
        <v>851</v>
      </c>
      <c r="SP205" s="40"/>
      <c r="SQ205" s="40"/>
      <c r="SR205" s="40"/>
      <c r="SS205" s="40"/>
      <c r="ST205" s="40"/>
      <c r="SU205" s="336" t="s">
        <v>1737</v>
      </c>
      <c r="SV205" s="336" t="s">
        <v>851</v>
      </c>
      <c r="SW205" s="336" t="s">
        <v>851</v>
      </c>
      <c r="SX205" s="40">
        <v>1.6481013968586922E-2</v>
      </c>
      <c r="SY205" s="40">
        <v>1.6515700146555901E-2</v>
      </c>
      <c r="SZ205" s="40">
        <v>1.5535244718194008E-2</v>
      </c>
      <c r="TA205" s="40">
        <v>2.0576562732458115E-2</v>
      </c>
      <c r="TB205" s="40">
        <v>1.7140639945864677E-2</v>
      </c>
      <c r="TC205" s="336" t="s">
        <v>840</v>
      </c>
      <c r="TD205" s="336" t="s">
        <v>851</v>
      </c>
      <c r="TE205" s="336" t="s">
        <v>851</v>
      </c>
      <c r="TF205" s="336" t="s">
        <v>851</v>
      </c>
      <c r="TG205" s="40"/>
      <c r="TH205" s="40"/>
      <c r="TI205" s="40"/>
      <c r="TJ205" s="40"/>
      <c r="TK205" s="40"/>
      <c r="TL205" s="336" t="s">
        <v>1737</v>
      </c>
      <c r="TM205" s="336" t="s">
        <v>851</v>
      </c>
      <c r="TN205" s="336" t="s">
        <v>851</v>
      </c>
      <c r="TO205" s="336" t="s">
        <v>851</v>
      </c>
      <c r="TP205" s="40">
        <v>8.2301339134573936E-3</v>
      </c>
      <c r="TQ205" s="40">
        <v>8.3907321095466614E-3</v>
      </c>
      <c r="TR205" s="40">
        <v>9.5777297392487526E-3</v>
      </c>
      <c r="TS205" s="40">
        <v>1.5604859218001366E-2</v>
      </c>
      <c r="TT205" s="40">
        <v>1.2177443131804466E-2</v>
      </c>
      <c r="TU205" s="336" t="s">
        <v>840</v>
      </c>
      <c r="TV205" s="336" t="s">
        <v>851</v>
      </c>
      <c r="TW205" s="40">
        <v>11080</v>
      </c>
      <c r="TX205" s="336" t="s">
        <v>840</v>
      </c>
      <c r="TY205" s="336" t="s">
        <v>851</v>
      </c>
      <c r="TZ205" s="40"/>
      <c r="UA205" s="336" t="s">
        <v>1737</v>
      </c>
      <c r="UB205" s="336" t="s">
        <v>851</v>
      </c>
      <c r="UC205" s="40">
        <v>11114.3434879824</v>
      </c>
      <c r="UD205" s="336" t="s">
        <v>840</v>
      </c>
      <c r="UE205" s="336" t="s">
        <v>851</v>
      </c>
      <c r="UF205" s="336" t="s">
        <v>851</v>
      </c>
      <c r="UG205" s="40"/>
      <c r="UH205" s="40"/>
      <c r="UI205" s="40"/>
      <c r="UJ205" s="40"/>
      <c r="UK205" s="40"/>
      <c r="UL205" s="336" t="s">
        <v>1737</v>
      </c>
      <c r="UM205" s="336" t="s">
        <v>851</v>
      </c>
      <c r="UN205" s="336" t="s">
        <v>851</v>
      </c>
      <c r="UO205" s="336" t="s">
        <v>851</v>
      </c>
      <c r="UP205" s="40"/>
      <c r="UQ205" s="40"/>
      <c r="UR205" s="40"/>
      <c r="US205" s="40"/>
      <c r="UT205" s="40">
        <v>0.18038532137870789</v>
      </c>
      <c r="UU205" s="336" t="s">
        <v>470</v>
      </c>
    </row>
    <row r="206" spans="1:567">
      <c r="A206" s="336" t="s">
        <v>517</v>
      </c>
      <c r="B206" s="336" t="s">
        <v>209</v>
      </c>
      <c r="C206" s="336" t="s">
        <v>390</v>
      </c>
      <c r="D206" s="40">
        <v>3.9786387234926224E-2</v>
      </c>
      <c r="E206" s="336" t="s">
        <v>470</v>
      </c>
      <c r="F206" s="40">
        <v>4.46503646671772E-2</v>
      </c>
      <c r="G206" s="336" t="s">
        <v>470</v>
      </c>
      <c r="H206" s="40">
        <v>4.414917528629303E-2</v>
      </c>
      <c r="I206" s="336" t="s">
        <v>470</v>
      </c>
      <c r="J206" s="40">
        <v>4.1827131062746048E-2</v>
      </c>
      <c r="K206" s="336" t="s">
        <v>470</v>
      </c>
      <c r="L206" s="336" t="s">
        <v>470</v>
      </c>
      <c r="M206" s="40">
        <v>0.55448776483535767</v>
      </c>
      <c r="N206" s="40"/>
      <c r="O206" s="336" t="s">
        <v>1736</v>
      </c>
      <c r="P206" s="40"/>
      <c r="Q206" s="336" t="s">
        <v>1736</v>
      </c>
      <c r="R206" s="40"/>
      <c r="S206" s="336" t="s">
        <v>1736</v>
      </c>
      <c r="T206" s="40"/>
      <c r="U206" s="336" t="s">
        <v>1736</v>
      </c>
      <c r="V206" s="336" t="s">
        <v>851</v>
      </c>
      <c r="W206" s="336" t="s">
        <v>470</v>
      </c>
      <c r="X206" s="40">
        <v>0.55226528644561768</v>
      </c>
      <c r="Y206" s="40"/>
      <c r="Z206" s="336" t="s">
        <v>1736</v>
      </c>
      <c r="AA206" s="40"/>
      <c r="AB206" s="336" t="s">
        <v>1736</v>
      </c>
      <c r="AC206" s="40"/>
      <c r="AD206" s="336" t="s">
        <v>1736</v>
      </c>
      <c r="AE206" s="40"/>
      <c r="AF206" s="336" t="s">
        <v>1736</v>
      </c>
      <c r="AG206" s="336" t="s">
        <v>851</v>
      </c>
      <c r="AH206" s="336" t="s">
        <v>470</v>
      </c>
      <c r="AI206" s="40">
        <v>0.55033010244369507</v>
      </c>
      <c r="AJ206" s="40"/>
      <c r="AK206" s="336" t="s">
        <v>1736</v>
      </c>
      <c r="AL206" s="40"/>
      <c r="AM206" s="336" t="s">
        <v>1736</v>
      </c>
      <c r="AN206" s="40"/>
      <c r="AO206" s="336" t="s">
        <v>1736</v>
      </c>
      <c r="AP206" s="40"/>
      <c r="AQ206" s="336" t="s">
        <v>1736</v>
      </c>
      <c r="AR206" s="336" t="s">
        <v>851</v>
      </c>
      <c r="AS206" s="336" t="s">
        <v>470</v>
      </c>
      <c r="AT206" s="40">
        <v>0.5560491681098938</v>
      </c>
      <c r="AU206" s="40"/>
      <c r="AV206" s="336" t="s">
        <v>1736</v>
      </c>
      <c r="AW206" s="40"/>
      <c r="AX206" s="336" t="s">
        <v>1736</v>
      </c>
      <c r="AY206" s="40"/>
      <c r="AZ206" s="336" t="s">
        <v>1736</v>
      </c>
      <c r="BA206" s="40"/>
      <c r="BB206" s="336" t="s">
        <v>1736</v>
      </c>
      <c r="BC206" s="336" t="s">
        <v>851</v>
      </c>
      <c r="BD206" s="336" t="s">
        <v>470</v>
      </c>
      <c r="BE206" s="40">
        <v>3.0543386936187744</v>
      </c>
      <c r="BF206" s="336" t="s">
        <v>470</v>
      </c>
      <c r="BG206" s="40">
        <v>4.0604763031005859</v>
      </c>
      <c r="BH206" s="336" t="s">
        <v>470</v>
      </c>
      <c r="BI206" s="40">
        <v>4.4199590682983398</v>
      </c>
      <c r="BJ206" s="336" t="s">
        <v>470</v>
      </c>
      <c r="BK206" s="40">
        <v>5.0964579582214355</v>
      </c>
      <c r="BL206" s="336" t="s">
        <v>851</v>
      </c>
      <c r="BM206" s="40">
        <v>2.5403203964233398</v>
      </c>
      <c r="BN206" s="336" t="s">
        <v>470</v>
      </c>
      <c r="BO206" s="336" t="s">
        <v>851</v>
      </c>
      <c r="BP206" s="336" t="s">
        <v>470</v>
      </c>
      <c r="BQ206" s="40">
        <v>5.4633389227092266E-3</v>
      </c>
      <c r="BR206" s="40">
        <v>4.874122329056263E-3</v>
      </c>
      <c r="BS206" s="40">
        <v>4.7387173399329185E-3</v>
      </c>
      <c r="BT206" s="40">
        <v>4.0320712141692638E-3</v>
      </c>
      <c r="BU206" s="40">
        <v>4.0320581756532192E-3</v>
      </c>
      <c r="BV206" s="336" t="s">
        <v>851</v>
      </c>
      <c r="BW206" s="336" t="s">
        <v>470</v>
      </c>
      <c r="BX206" s="40">
        <v>6.6169267520308495E-3</v>
      </c>
      <c r="BY206" s="40">
        <v>6.0194586403667927E-3</v>
      </c>
      <c r="BZ206" s="40">
        <v>5.7810433208942413E-3</v>
      </c>
      <c r="CA206" s="40">
        <v>5.6933793239295483E-3</v>
      </c>
      <c r="CB206" s="40">
        <v>5.7845008559525013E-3</v>
      </c>
      <c r="CC206" s="336" t="s">
        <v>851</v>
      </c>
      <c r="CD206" s="336" t="s">
        <v>470</v>
      </c>
      <c r="CE206" s="40">
        <v>6.0282209888100624E-3</v>
      </c>
      <c r="CF206" s="40">
        <v>5.7438574731349945E-3</v>
      </c>
      <c r="CG206" s="40">
        <v>5.7322676293551922E-3</v>
      </c>
      <c r="CH206" s="40">
        <v>5.8233737945556641E-3</v>
      </c>
      <c r="CI206" s="40">
        <v>5.5761244148015976E-3</v>
      </c>
      <c r="CJ206" s="336" t="s">
        <v>851</v>
      </c>
      <c r="CK206" s="336" t="s">
        <v>470</v>
      </c>
      <c r="CL206" s="40">
        <v>5.7923928834497929E-3</v>
      </c>
      <c r="CM206" s="40">
        <v>5.6811533868312836E-3</v>
      </c>
      <c r="CN206" s="40">
        <v>5.6940866634249687E-3</v>
      </c>
      <c r="CO206" s="40">
        <v>5.5781658738851547E-3</v>
      </c>
      <c r="CP206" s="40">
        <v>5.5760461837053299E-3</v>
      </c>
      <c r="CQ206" s="336" t="s">
        <v>851</v>
      </c>
      <c r="CR206" s="40"/>
      <c r="CS206" s="40"/>
      <c r="CT206" s="40"/>
      <c r="CU206" s="40"/>
      <c r="CV206" s="40"/>
      <c r="CW206" s="336" t="s">
        <v>1737</v>
      </c>
      <c r="CX206" s="336" t="s">
        <v>851</v>
      </c>
      <c r="CY206" s="40"/>
      <c r="CZ206" s="40"/>
      <c r="DA206" s="40"/>
      <c r="DB206" s="40"/>
      <c r="DC206" s="40"/>
      <c r="DD206" s="336" t="s">
        <v>1737</v>
      </c>
      <c r="DE206" s="336" t="s">
        <v>851</v>
      </c>
      <c r="DF206" s="40"/>
      <c r="DG206" s="336" t="s">
        <v>1737</v>
      </c>
      <c r="DH206" s="336" t="s">
        <v>851</v>
      </c>
      <c r="DI206" s="336" t="s">
        <v>851</v>
      </c>
      <c r="DJ206" s="336" t="s">
        <v>851</v>
      </c>
      <c r="DK206" s="336" t="s">
        <v>1737</v>
      </c>
      <c r="DL206" s="336" t="s">
        <v>851</v>
      </c>
      <c r="DM206" s="336" t="s">
        <v>851</v>
      </c>
      <c r="DN206" s="336" t="s">
        <v>470</v>
      </c>
      <c r="DO206" s="40">
        <v>2.6685080956667662E-3</v>
      </c>
      <c r="DP206" s="40">
        <v>3.2482023816555738E-3</v>
      </c>
      <c r="DQ206" s="40">
        <v>-2.6227673515677452E-5</v>
      </c>
      <c r="DR206" s="40">
        <v>-5.4957056418061256E-3</v>
      </c>
      <c r="DS206" s="40">
        <v>1.0799197480082512E-2</v>
      </c>
      <c r="DT206" s="336" t="s">
        <v>851</v>
      </c>
      <c r="DU206" s="336" t="s">
        <v>470</v>
      </c>
      <c r="DV206" s="40">
        <v>3.7750001065433025E-3</v>
      </c>
      <c r="DW206" s="40">
        <v>3.1333332881331444E-3</v>
      </c>
      <c r="DX206" s="40">
        <v>-5.0000118790194392E-5</v>
      </c>
      <c r="DY206" s="40">
        <v>1.8999999156221747E-3</v>
      </c>
      <c r="DZ206" s="40">
        <v>2.0000000949949026E-3</v>
      </c>
      <c r="EA206" s="336" t="s">
        <v>851</v>
      </c>
      <c r="EB206" s="336" t="s">
        <v>470</v>
      </c>
      <c r="EC206" s="40">
        <v>3.5477709025144577E-3</v>
      </c>
      <c r="ED206" s="40">
        <v>2.897999482229352E-3</v>
      </c>
      <c r="EE206" s="40">
        <v>-1.2229772983118892E-3</v>
      </c>
      <c r="EF206" s="40">
        <v>5.1962067373096943E-3</v>
      </c>
      <c r="EG206" s="40">
        <v>7.5013483874499798E-3</v>
      </c>
      <c r="EH206" s="336" t="s">
        <v>851</v>
      </c>
      <c r="EI206" s="336" t="s">
        <v>470</v>
      </c>
      <c r="EJ206" s="40">
        <v>3.8668853230774403E-3</v>
      </c>
      <c r="EK206" s="40">
        <v>2.8925032820552588E-3</v>
      </c>
      <c r="EL206" s="40">
        <v>3.3319739159196615E-3</v>
      </c>
      <c r="EM206" s="40">
        <v>4.8540206626057625E-3</v>
      </c>
      <c r="EN206" s="40">
        <v>6.3185812905430794E-4</v>
      </c>
      <c r="EO206" s="336" t="s">
        <v>851</v>
      </c>
      <c r="EP206" s="336" t="s">
        <v>851</v>
      </c>
      <c r="EQ206" s="336" t="s">
        <v>851</v>
      </c>
      <c r="ER206" s="40"/>
      <c r="ES206" s="336" t="s">
        <v>1737</v>
      </c>
      <c r="ET206" s="336" t="s">
        <v>851</v>
      </c>
      <c r="EU206" s="336" t="s">
        <v>851</v>
      </c>
      <c r="EV206" s="40"/>
      <c r="EW206" s="336" t="s">
        <v>1737</v>
      </c>
      <c r="EX206" s="336" t="s">
        <v>851</v>
      </c>
      <c r="EY206" s="336" t="s">
        <v>851</v>
      </c>
      <c r="EZ206" s="40"/>
      <c r="FA206" s="336" t="s">
        <v>1737</v>
      </c>
      <c r="FB206" s="336" t="s">
        <v>851</v>
      </c>
      <c r="FC206" s="40"/>
      <c r="FD206" s="40"/>
      <c r="FE206" s="40"/>
      <c r="FF206" s="40"/>
      <c r="FG206" s="40"/>
      <c r="FH206" s="336" t="s">
        <v>1737</v>
      </c>
      <c r="FI206" s="336" t="s">
        <v>851</v>
      </c>
      <c r="FJ206" s="40"/>
      <c r="FK206" s="40"/>
      <c r="FL206" s="40"/>
      <c r="FM206" s="40"/>
      <c r="FN206" s="40"/>
      <c r="FO206" s="336" t="s">
        <v>1737</v>
      </c>
      <c r="FP206" s="336" t="s">
        <v>851</v>
      </c>
      <c r="FQ206" s="40"/>
      <c r="FR206" s="336" t="s">
        <v>1737</v>
      </c>
      <c r="FS206" s="336" t="s">
        <v>851</v>
      </c>
      <c r="FT206" s="336" t="s">
        <v>851</v>
      </c>
      <c r="FU206" s="40"/>
      <c r="FV206" s="40"/>
      <c r="FW206" s="40"/>
      <c r="FX206" s="40"/>
      <c r="FY206" s="40"/>
      <c r="FZ206" s="336" t="s">
        <v>1737</v>
      </c>
      <c r="GA206" s="336" t="s">
        <v>851</v>
      </c>
      <c r="GB206" s="336" t="s">
        <v>851</v>
      </c>
      <c r="GC206" s="336" t="s">
        <v>851</v>
      </c>
      <c r="GD206" s="336" t="s">
        <v>851</v>
      </c>
      <c r="GE206" s="336" t="s">
        <v>851</v>
      </c>
      <c r="GF206" s="336" t="s">
        <v>851</v>
      </c>
      <c r="GG206" s="336" t="s">
        <v>851</v>
      </c>
      <c r="GH206" s="336" t="s">
        <v>851</v>
      </c>
      <c r="GI206" s="336" t="s">
        <v>851</v>
      </c>
      <c r="GJ206" s="336" t="s">
        <v>851</v>
      </c>
      <c r="GK206" s="40">
        <v>28935</v>
      </c>
      <c r="GL206" s="40">
        <v>29847</v>
      </c>
      <c r="GM206" s="40">
        <v>30913</v>
      </c>
      <c r="GN206" s="40">
        <v>32055</v>
      </c>
      <c r="GO206" s="40">
        <v>33187</v>
      </c>
      <c r="GP206" s="40">
        <v>34252</v>
      </c>
      <c r="GQ206" s="40">
        <v>35240</v>
      </c>
      <c r="GR206" s="40">
        <v>36138</v>
      </c>
      <c r="GS206" s="40">
        <v>36880</v>
      </c>
      <c r="GT206" s="40">
        <v>37380</v>
      </c>
      <c r="GU206" s="40">
        <v>37582</v>
      </c>
      <c r="GV206" s="40">
        <v>37451</v>
      </c>
      <c r="GW206" s="40">
        <v>37012</v>
      </c>
      <c r="GX206" s="40">
        <v>36458</v>
      </c>
      <c r="GY206" s="40">
        <v>36018</v>
      </c>
      <c r="GZ206" s="40">
        <v>35865</v>
      </c>
      <c r="HA206" s="40">
        <v>36061</v>
      </c>
      <c r="HB206" s="40">
        <v>36569</v>
      </c>
      <c r="HC206" s="40">
        <v>37264</v>
      </c>
      <c r="HD206" s="40">
        <v>38002</v>
      </c>
      <c r="HE206" s="40">
        <v>38659</v>
      </c>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336" t="s">
        <v>851</v>
      </c>
      <c r="IK206" s="336" t="s">
        <v>851</v>
      </c>
      <c r="IL206" s="336" t="s">
        <v>851</v>
      </c>
      <c r="IM206" s="40">
        <v>5.4500591941177845E-3</v>
      </c>
      <c r="IN206" s="40">
        <v>1.3988938182592392E-2</v>
      </c>
      <c r="IO206" s="40">
        <v>1.8826825544238091E-2</v>
      </c>
      <c r="IP206" s="40">
        <v>1.9611077383160591E-2</v>
      </c>
      <c r="IQ206" s="40">
        <v>1.7140816897153854E-2</v>
      </c>
      <c r="IR206" s="40"/>
      <c r="IS206" s="40"/>
      <c r="IT206" s="40"/>
      <c r="IU206" s="40"/>
      <c r="IV206" s="40"/>
      <c r="IW206" s="40"/>
      <c r="IX206" s="40"/>
      <c r="IY206" s="40"/>
      <c r="IZ206" s="40"/>
      <c r="JA206" s="40"/>
      <c r="JB206" s="40"/>
      <c r="JC206" s="40"/>
      <c r="JD206" s="40"/>
      <c r="JE206" s="40"/>
      <c r="JF206" s="40"/>
      <c r="JG206" s="40"/>
      <c r="JH206" s="40"/>
      <c r="JI206" s="40"/>
      <c r="JJ206" s="40"/>
      <c r="JK206" s="40"/>
      <c r="JL206" s="40"/>
      <c r="JM206" s="40"/>
      <c r="JN206" s="40"/>
      <c r="JO206" s="40"/>
      <c r="JP206" s="40"/>
      <c r="JQ206" s="40"/>
      <c r="JR206" s="40"/>
      <c r="JS206" s="40"/>
      <c r="JT206" s="40"/>
      <c r="JU206" s="40"/>
      <c r="JV206" s="336" t="s">
        <v>1740</v>
      </c>
      <c r="JW206" s="336" t="s">
        <v>851</v>
      </c>
      <c r="JX206" s="336" t="s">
        <v>851</v>
      </c>
      <c r="JY206" s="336" t="s">
        <v>851</v>
      </c>
      <c r="JZ206" s="336" t="s">
        <v>851</v>
      </c>
      <c r="KA206" s="336" t="s">
        <v>470</v>
      </c>
      <c r="KB206" s="40">
        <v>0.5</v>
      </c>
      <c r="KC206" s="40">
        <v>0.5</v>
      </c>
      <c r="KD206" s="40">
        <v>0.5</v>
      </c>
      <c r="KE206" s="40">
        <v>0.5</v>
      </c>
      <c r="KF206" s="40">
        <v>0.5</v>
      </c>
      <c r="KG206" s="40">
        <v>0.5</v>
      </c>
      <c r="KH206" s="40">
        <v>0.5</v>
      </c>
      <c r="KI206" s="40">
        <v>0.5</v>
      </c>
      <c r="KJ206" s="40">
        <v>0.5</v>
      </c>
      <c r="KK206" s="40">
        <v>0.5</v>
      </c>
      <c r="KL206" s="40">
        <v>0.5</v>
      </c>
      <c r="KM206" s="40">
        <v>0.5</v>
      </c>
      <c r="KN206" s="40">
        <v>0.5</v>
      </c>
      <c r="KO206" s="40">
        <v>0.5</v>
      </c>
      <c r="KP206" s="40">
        <v>0.5</v>
      </c>
      <c r="KQ206" s="40">
        <v>0.5</v>
      </c>
      <c r="KR206" s="40">
        <v>0.5</v>
      </c>
      <c r="KS206" s="40">
        <v>0.5</v>
      </c>
      <c r="KT206" s="40">
        <v>0.5</v>
      </c>
      <c r="KU206" s="40">
        <v>0.5</v>
      </c>
      <c r="KV206" s="40">
        <v>0.5</v>
      </c>
      <c r="KW206" s="40">
        <v>0.5</v>
      </c>
      <c r="KX206" s="40">
        <v>0.5</v>
      </c>
      <c r="KY206" s="40">
        <v>0.5</v>
      </c>
      <c r="KZ206" s="40">
        <v>0.5</v>
      </c>
      <c r="LA206" s="40">
        <v>0.5</v>
      </c>
      <c r="LB206" s="40">
        <v>0.5</v>
      </c>
      <c r="LC206" s="40">
        <v>0.5</v>
      </c>
      <c r="LD206" s="40">
        <v>0.5</v>
      </c>
      <c r="LE206" s="40">
        <v>0.5</v>
      </c>
      <c r="LF206" s="40">
        <v>0.5</v>
      </c>
      <c r="LG206" s="40">
        <v>0.5</v>
      </c>
      <c r="LH206" s="40">
        <v>0.5</v>
      </c>
      <c r="LI206" s="40">
        <v>0.5</v>
      </c>
      <c r="LJ206" s="40">
        <v>0.5</v>
      </c>
      <c r="LK206" s="40">
        <v>0.5</v>
      </c>
      <c r="LL206" s="336" t="s">
        <v>851</v>
      </c>
      <c r="LM206" s="336" t="s">
        <v>851</v>
      </c>
      <c r="LN206" s="336" t="s">
        <v>1737</v>
      </c>
      <c r="LO206" s="40"/>
      <c r="LP206" s="40"/>
      <c r="LQ206" s="40"/>
      <c r="LR206" s="40"/>
      <c r="LS206" s="40"/>
      <c r="LT206" s="40"/>
      <c r="LU206" s="40"/>
      <c r="LV206" s="40"/>
      <c r="LW206" s="40"/>
      <c r="LX206" s="40"/>
      <c r="LY206" s="40"/>
      <c r="LZ206" s="40"/>
      <c r="MA206" s="40"/>
      <c r="MB206" s="40"/>
      <c r="MC206" s="40"/>
      <c r="MD206" s="40"/>
      <c r="ME206" s="40"/>
      <c r="MF206" s="40"/>
      <c r="MG206" s="40"/>
      <c r="MH206" s="40"/>
      <c r="MI206" s="40"/>
      <c r="MJ206" s="40"/>
      <c r="MK206" s="40"/>
      <c r="ML206" s="40"/>
      <c r="MM206" s="40"/>
      <c r="MN206" s="40"/>
      <c r="MO206" s="40"/>
      <c r="MP206" s="40"/>
      <c r="MQ206" s="40"/>
      <c r="MR206" s="40"/>
      <c r="MS206" s="40"/>
      <c r="MT206" s="40"/>
      <c r="MU206" s="40"/>
      <c r="MV206" s="40"/>
      <c r="MW206" s="40"/>
      <c r="MX206" s="40"/>
      <c r="MY206" s="336" t="s">
        <v>851</v>
      </c>
      <c r="MZ206" s="336" t="s">
        <v>1737</v>
      </c>
      <c r="NA206" s="40"/>
      <c r="NB206" s="40"/>
      <c r="NC206" s="40"/>
      <c r="ND206" s="40"/>
      <c r="NE206" s="40"/>
      <c r="NF206" s="40"/>
      <c r="NG206" s="40"/>
      <c r="NH206" s="40"/>
      <c r="NI206" s="40"/>
      <c r="NJ206" s="40"/>
      <c r="NK206" s="40"/>
      <c r="NL206" s="40"/>
      <c r="NM206" s="40"/>
      <c r="NN206" s="40"/>
      <c r="NO206" s="40"/>
      <c r="NP206" s="40"/>
      <c r="NQ206" s="40"/>
      <c r="NR206" s="40"/>
      <c r="NS206" s="40"/>
      <c r="NT206" s="40"/>
      <c r="NU206" s="40"/>
      <c r="NV206" s="40"/>
      <c r="NW206" s="40"/>
      <c r="NX206" s="40"/>
      <c r="NY206" s="40"/>
      <c r="NZ206" s="40"/>
      <c r="OA206" s="40"/>
      <c r="OB206" s="40"/>
      <c r="OC206" s="40"/>
      <c r="OD206" s="40"/>
      <c r="OE206" s="40"/>
      <c r="OF206" s="40"/>
      <c r="OG206" s="40"/>
      <c r="OH206" s="40"/>
      <c r="OI206" s="40"/>
      <c r="OJ206" s="40"/>
      <c r="OK206" s="336" t="s">
        <v>851</v>
      </c>
      <c r="OL206" s="336" t="s">
        <v>851</v>
      </c>
      <c r="OM206" s="336" t="s">
        <v>1737</v>
      </c>
      <c r="ON206" s="40"/>
      <c r="OO206" s="40"/>
      <c r="OP206" s="40"/>
      <c r="OQ206" s="40"/>
      <c r="OR206" s="40"/>
      <c r="OS206" s="40"/>
      <c r="OT206" s="40"/>
      <c r="OU206" s="40"/>
      <c r="OV206" s="40"/>
      <c r="OW206" s="40"/>
      <c r="OX206" s="40"/>
      <c r="OY206" s="40"/>
      <c r="OZ206" s="40"/>
      <c r="PA206" s="40"/>
      <c r="PB206" s="40"/>
      <c r="PC206" s="40"/>
      <c r="PD206" s="40"/>
      <c r="PE206" s="40"/>
      <c r="PF206" s="40"/>
      <c r="PG206" s="40"/>
      <c r="PH206" s="40"/>
      <c r="PI206" s="40"/>
      <c r="PJ206" s="40"/>
      <c r="PK206" s="40"/>
      <c r="PL206" s="40"/>
      <c r="PM206" s="40"/>
      <c r="PN206" s="40"/>
      <c r="PO206" s="40"/>
      <c r="PP206" s="40"/>
      <c r="PQ206" s="40"/>
      <c r="PR206" s="40"/>
      <c r="PS206" s="40"/>
      <c r="PT206" s="40"/>
      <c r="PU206" s="40"/>
      <c r="PV206" s="40"/>
      <c r="PW206" s="40"/>
      <c r="PX206" s="336" t="s">
        <v>851</v>
      </c>
      <c r="PY206" s="336" t="s">
        <v>851</v>
      </c>
      <c r="PZ206" s="40"/>
      <c r="QA206" s="40"/>
      <c r="QB206" s="40"/>
      <c r="QC206" s="40"/>
      <c r="QD206" s="40"/>
      <c r="QE206" s="40"/>
      <c r="QF206" s="40"/>
      <c r="QG206" s="40"/>
      <c r="QH206" s="40"/>
      <c r="QI206" s="40"/>
      <c r="QJ206" s="40"/>
      <c r="QK206" s="40"/>
      <c r="QL206" s="40"/>
      <c r="QM206" s="40"/>
      <c r="QN206" s="40"/>
      <c r="QO206" s="40"/>
      <c r="QP206" s="40"/>
      <c r="QQ206" s="40"/>
      <c r="QR206" s="40"/>
      <c r="QS206" s="336" t="s">
        <v>851</v>
      </c>
      <c r="QT206" s="336" t="s">
        <v>851</v>
      </c>
      <c r="QU206" s="336" t="s">
        <v>851</v>
      </c>
      <c r="QV206" s="336" t="s">
        <v>851</v>
      </c>
      <c r="QW206" s="40"/>
      <c r="QX206" s="336" t="s">
        <v>851</v>
      </c>
      <c r="QY206" s="336" t="s">
        <v>851</v>
      </c>
      <c r="QZ206" s="336" t="s">
        <v>851</v>
      </c>
      <c r="RA206" s="336" t="s">
        <v>851</v>
      </c>
      <c r="RB206" s="336" t="s">
        <v>851</v>
      </c>
      <c r="RC206" s="336" t="s">
        <v>851</v>
      </c>
      <c r="RD206" s="336" t="s">
        <v>851</v>
      </c>
      <c r="RE206" s="336" t="s">
        <v>851</v>
      </c>
      <c r="RF206" s="40"/>
      <c r="RG206" s="40"/>
      <c r="RH206" s="336" t="s">
        <v>1737</v>
      </c>
      <c r="RI206" s="336" t="s">
        <v>851</v>
      </c>
      <c r="RJ206" s="40"/>
      <c r="RK206" s="40"/>
      <c r="RL206" s="336" t="s">
        <v>1737</v>
      </c>
      <c r="RM206" s="336" t="s">
        <v>851</v>
      </c>
      <c r="RN206" s="40"/>
      <c r="RO206" s="40"/>
      <c r="RP206" s="336" t="s">
        <v>1737</v>
      </c>
      <c r="RQ206" s="336" t="s">
        <v>851</v>
      </c>
      <c r="RR206" s="40"/>
      <c r="RS206" s="40"/>
      <c r="RT206" s="336" t="s">
        <v>1737</v>
      </c>
      <c r="RU206" s="336" t="s">
        <v>851</v>
      </c>
      <c r="RV206" s="40"/>
      <c r="RW206" s="40"/>
      <c r="RX206" s="336" t="s">
        <v>1737</v>
      </c>
      <c r="RY206" s="336" t="s">
        <v>851</v>
      </c>
      <c r="RZ206" s="336" t="s">
        <v>470</v>
      </c>
      <c r="SA206" s="40">
        <v>0.20580217242240906</v>
      </c>
      <c r="SB206" s="40">
        <v>0.21130917966365814</v>
      </c>
      <c r="SC206" s="40">
        <v>0.20870833098888397</v>
      </c>
      <c r="SD206" s="40">
        <v>0.21385818719863892</v>
      </c>
      <c r="SE206" s="40">
        <v>0.21668897569179535</v>
      </c>
      <c r="SF206" s="336" t="s">
        <v>851</v>
      </c>
      <c r="SG206" s="336" t="s">
        <v>851</v>
      </c>
      <c r="SH206" s="40"/>
      <c r="SI206" s="40"/>
      <c r="SJ206" s="40"/>
      <c r="SK206" s="40"/>
      <c r="SL206" s="40">
        <v>0.22095246613025665</v>
      </c>
      <c r="SM206" s="336" t="s">
        <v>470</v>
      </c>
      <c r="SN206" s="336" t="s">
        <v>851</v>
      </c>
      <c r="SO206" s="336" t="s">
        <v>851</v>
      </c>
      <c r="SP206" s="40"/>
      <c r="SQ206" s="40"/>
      <c r="SR206" s="40"/>
      <c r="SS206" s="40"/>
      <c r="ST206" s="40"/>
      <c r="SU206" s="336" t="s">
        <v>1737</v>
      </c>
      <c r="SV206" s="336" t="s">
        <v>851</v>
      </c>
      <c r="SW206" s="336" t="s">
        <v>851</v>
      </c>
      <c r="SX206" s="40"/>
      <c r="SY206" s="40"/>
      <c r="SZ206" s="40"/>
      <c r="TA206" s="40"/>
      <c r="TB206" s="40"/>
      <c r="TC206" s="336" t="s">
        <v>1737</v>
      </c>
      <c r="TD206" s="336" t="s">
        <v>851</v>
      </c>
      <c r="TE206" s="336" t="s">
        <v>851</v>
      </c>
      <c r="TF206" s="336" t="s">
        <v>851</v>
      </c>
      <c r="TG206" s="40"/>
      <c r="TH206" s="40"/>
      <c r="TI206" s="40"/>
      <c r="TJ206" s="40"/>
      <c r="TK206" s="40"/>
      <c r="TL206" s="336" t="s">
        <v>1737</v>
      </c>
      <c r="TM206" s="336" t="s">
        <v>851</v>
      </c>
      <c r="TN206" s="336" t="s">
        <v>851</v>
      </c>
      <c r="TO206" s="336" t="s">
        <v>851</v>
      </c>
      <c r="TP206" s="40"/>
      <c r="TQ206" s="40"/>
      <c r="TR206" s="40"/>
      <c r="TS206" s="40"/>
      <c r="TT206" s="40"/>
      <c r="TU206" s="336" t="s">
        <v>1737</v>
      </c>
      <c r="TV206" s="336" t="s">
        <v>851</v>
      </c>
      <c r="TW206" s="40"/>
      <c r="TX206" s="336" t="s">
        <v>1737</v>
      </c>
      <c r="TY206" s="336" t="s">
        <v>851</v>
      </c>
      <c r="TZ206" s="40"/>
      <c r="UA206" s="336" t="s">
        <v>1737</v>
      </c>
      <c r="UB206" s="336" t="s">
        <v>851</v>
      </c>
      <c r="UC206" s="40"/>
      <c r="UD206" s="336" t="s">
        <v>1737</v>
      </c>
      <c r="UE206" s="336" t="s">
        <v>851</v>
      </c>
      <c r="UF206" s="336" t="s">
        <v>851</v>
      </c>
      <c r="UG206" s="40"/>
      <c r="UH206" s="40"/>
      <c r="UI206" s="40"/>
      <c r="UJ206" s="40"/>
      <c r="UK206" s="40"/>
      <c r="UL206" s="336" t="s">
        <v>1737</v>
      </c>
      <c r="UM206" s="336" t="s">
        <v>851</v>
      </c>
      <c r="UN206" s="336" t="s">
        <v>851</v>
      </c>
      <c r="UO206" s="336" t="s">
        <v>851</v>
      </c>
      <c r="UP206" s="40"/>
      <c r="UQ206" s="40"/>
      <c r="UR206" s="40"/>
      <c r="US206" s="40"/>
      <c r="UT206" s="40">
        <v>0.24538061022758484</v>
      </c>
      <c r="UU206" s="336" t="s">
        <v>470</v>
      </c>
    </row>
    <row r="207" spans="1:567">
      <c r="A207" s="336" t="s">
        <v>425</v>
      </c>
      <c r="B207" s="336" t="s">
        <v>163</v>
      </c>
      <c r="C207" s="336" t="s">
        <v>391</v>
      </c>
      <c r="D207" s="40">
        <v>3.4173186868429184E-2</v>
      </c>
      <c r="E207" s="336" t="s">
        <v>436</v>
      </c>
      <c r="F207" s="40">
        <v>2.6423843577504158E-2</v>
      </c>
      <c r="G207" s="336" t="s">
        <v>1741</v>
      </c>
      <c r="H207" s="40">
        <v>2.4786887690424919E-2</v>
      </c>
      <c r="I207" s="336" t="s">
        <v>1447</v>
      </c>
      <c r="J207" s="40">
        <v>2.3640934377908707E-2</v>
      </c>
      <c r="K207" s="336" t="s">
        <v>1803</v>
      </c>
      <c r="L207" s="336" t="s">
        <v>470</v>
      </c>
      <c r="M207" s="40">
        <v>0.45784017443656921</v>
      </c>
      <c r="N207" s="40"/>
      <c r="O207" s="336" t="s">
        <v>1736</v>
      </c>
      <c r="P207" s="40"/>
      <c r="Q207" s="336" t="s">
        <v>1736</v>
      </c>
      <c r="R207" s="40"/>
      <c r="S207" s="336" t="s">
        <v>1736</v>
      </c>
      <c r="T207" s="40"/>
      <c r="U207" s="336" t="s">
        <v>1736</v>
      </c>
      <c r="V207" s="336" t="s">
        <v>851</v>
      </c>
      <c r="W207" s="336" t="s">
        <v>470</v>
      </c>
      <c r="X207" s="40">
        <v>0.48862648010253906</v>
      </c>
      <c r="Y207" s="40"/>
      <c r="Z207" s="336" t="s">
        <v>1736</v>
      </c>
      <c r="AA207" s="40"/>
      <c r="AB207" s="336" t="s">
        <v>1736</v>
      </c>
      <c r="AC207" s="40"/>
      <c r="AD207" s="336" t="s">
        <v>1736</v>
      </c>
      <c r="AE207" s="40"/>
      <c r="AF207" s="336" t="s">
        <v>1736</v>
      </c>
      <c r="AG207" s="336" t="s">
        <v>851</v>
      </c>
      <c r="AH207" s="336" t="s">
        <v>470</v>
      </c>
      <c r="AI207" s="40">
        <v>0.48862648010253906</v>
      </c>
      <c r="AJ207" s="40"/>
      <c r="AK207" s="336" t="s">
        <v>1736</v>
      </c>
      <c r="AL207" s="40"/>
      <c r="AM207" s="336" t="s">
        <v>1736</v>
      </c>
      <c r="AN207" s="40"/>
      <c r="AO207" s="336" t="s">
        <v>1736</v>
      </c>
      <c r="AP207" s="40"/>
      <c r="AQ207" s="336" t="s">
        <v>1736</v>
      </c>
      <c r="AR207" s="336" t="s">
        <v>851</v>
      </c>
      <c r="AS207" s="336" t="s">
        <v>470</v>
      </c>
      <c r="AT207" s="40">
        <v>0.49012428522109985</v>
      </c>
      <c r="AU207" s="40"/>
      <c r="AV207" s="336" t="s">
        <v>1736</v>
      </c>
      <c r="AW207" s="40"/>
      <c r="AX207" s="336" t="s">
        <v>1736</v>
      </c>
      <c r="AY207" s="40"/>
      <c r="AZ207" s="336" t="s">
        <v>1736</v>
      </c>
      <c r="BA207" s="40"/>
      <c r="BB207" s="336" t="s">
        <v>1736</v>
      </c>
      <c r="BC207" s="336" t="s">
        <v>851</v>
      </c>
      <c r="BD207" s="336" t="s">
        <v>436</v>
      </c>
      <c r="BE207" s="40">
        <v>1.5664576292037964</v>
      </c>
      <c r="BF207" s="336" t="s">
        <v>827</v>
      </c>
      <c r="BG207" s="40">
        <v>7.066291332244873</v>
      </c>
      <c r="BH207" s="336" t="s">
        <v>1447</v>
      </c>
      <c r="BI207" s="40">
        <v>8.613133430480957</v>
      </c>
      <c r="BJ207" s="336" t="s">
        <v>1803</v>
      </c>
      <c r="BK207" s="40">
        <v>7.9000077247619629</v>
      </c>
      <c r="BL207" s="336" t="s">
        <v>851</v>
      </c>
      <c r="BM207" s="40">
        <v>3.0110313892364502</v>
      </c>
      <c r="BN207" s="336" t="s">
        <v>470</v>
      </c>
      <c r="BO207" s="336" t="s">
        <v>851</v>
      </c>
      <c r="BP207" s="336" t="s">
        <v>470</v>
      </c>
      <c r="BQ207" s="40">
        <v>8.2093430683016777E-3</v>
      </c>
      <c r="BR207" s="40">
        <v>7.3686395771801472E-3</v>
      </c>
      <c r="BS207" s="40">
        <v>7.5995810329914093E-3</v>
      </c>
      <c r="BT207" s="40">
        <v>7.8190751373767853E-3</v>
      </c>
      <c r="BU207" s="40">
        <v>7.2972276248037815E-3</v>
      </c>
      <c r="BV207" s="336" t="s">
        <v>851</v>
      </c>
      <c r="BW207" s="336" t="s">
        <v>470</v>
      </c>
      <c r="BX207" s="40">
        <v>1.0131515562534332E-2</v>
      </c>
      <c r="BY207" s="40">
        <v>9.7008505836129189E-3</v>
      </c>
      <c r="BZ207" s="40">
        <v>8.6809182539582253E-3</v>
      </c>
      <c r="CA207" s="40">
        <v>8.3659766241908073E-3</v>
      </c>
      <c r="CB207" s="40">
        <v>8.6410082876682281E-3</v>
      </c>
      <c r="CC207" s="336" t="s">
        <v>851</v>
      </c>
      <c r="CD207" s="336" t="s">
        <v>470</v>
      </c>
      <c r="CE207" s="40">
        <v>1.0214067995548248E-2</v>
      </c>
      <c r="CF207" s="40">
        <v>9.1963382437825203E-3</v>
      </c>
      <c r="CG207" s="40">
        <v>8.3921756595373154E-3</v>
      </c>
      <c r="CH207" s="40">
        <v>8.7615326046943665E-3</v>
      </c>
      <c r="CI207" s="40">
        <v>9.0025216341018677E-3</v>
      </c>
      <c r="CJ207" s="336" t="s">
        <v>851</v>
      </c>
      <c r="CK207" s="336" t="s">
        <v>470</v>
      </c>
      <c r="CL207" s="40">
        <v>8.7871551513671875E-3</v>
      </c>
      <c r="CM207" s="40">
        <v>8.2843899726867676E-3</v>
      </c>
      <c r="CN207" s="40">
        <v>8.1671141088008881E-3</v>
      </c>
      <c r="CO207" s="40">
        <v>8.0996043980121613E-3</v>
      </c>
      <c r="CP207" s="40">
        <v>7.3164217174053192E-3</v>
      </c>
      <c r="CQ207" s="336" t="s">
        <v>851</v>
      </c>
      <c r="CR207" s="40"/>
      <c r="CS207" s="40"/>
      <c r="CT207" s="40"/>
      <c r="CU207" s="40"/>
      <c r="CV207" s="40"/>
      <c r="CW207" s="336" t="s">
        <v>1737</v>
      </c>
      <c r="CX207" s="336" t="s">
        <v>851</v>
      </c>
      <c r="CY207" s="40"/>
      <c r="CZ207" s="40"/>
      <c r="DA207" s="40"/>
      <c r="DB207" s="40"/>
      <c r="DC207" s="40"/>
      <c r="DD207" s="336" t="s">
        <v>1737</v>
      </c>
      <c r="DE207" s="336" t="s">
        <v>851</v>
      </c>
      <c r="DF207" s="40"/>
      <c r="DG207" s="336" t="s">
        <v>1737</v>
      </c>
      <c r="DH207" s="336" t="s">
        <v>851</v>
      </c>
      <c r="DI207" s="336" t="s">
        <v>851</v>
      </c>
      <c r="DJ207" s="336">
        <v>8.8000000000000007</v>
      </c>
      <c r="DK207" s="336" t="s">
        <v>1738</v>
      </c>
      <c r="DL207" s="336" t="s">
        <v>851</v>
      </c>
      <c r="DM207" s="336" t="s">
        <v>851</v>
      </c>
      <c r="DN207" s="336" t="s">
        <v>470</v>
      </c>
      <c r="DO207" s="40">
        <v>5.7577021652832627E-4</v>
      </c>
      <c r="DP207" s="40">
        <v>1.8438555998727679E-3</v>
      </c>
      <c r="DQ207" s="40">
        <v>5.5081956088542938E-3</v>
      </c>
      <c r="DR207" s="40">
        <v>1.5274698380380869E-3</v>
      </c>
      <c r="DS207" s="40">
        <v>1.4246196486055851E-2</v>
      </c>
      <c r="DT207" s="336" t="s">
        <v>851</v>
      </c>
      <c r="DU207" s="336" t="s">
        <v>470</v>
      </c>
      <c r="DV207" s="40">
        <v>2.0999996922910213E-3</v>
      </c>
      <c r="DW207" s="40">
        <v>5.1333331502974033E-3</v>
      </c>
      <c r="DX207" s="40">
        <v>2.9999997932463884E-3</v>
      </c>
      <c r="DY207" s="40">
        <v>2.4000001139938831E-3</v>
      </c>
      <c r="DZ207" s="40">
        <v>-7.0000002160668373E-3</v>
      </c>
      <c r="EA207" s="336" t="s">
        <v>851</v>
      </c>
      <c r="EB207" s="336" t="s">
        <v>470</v>
      </c>
      <c r="EC207" s="40">
        <v>2.6309528038837016E-5</v>
      </c>
      <c r="ED207" s="40">
        <v>5.4717287421226501E-3</v>
      </c>
      <c r="EE207" s="40">
        <v>1.8535100389271975E-3</v>
      </c>
      <c r="EF207" s="40">
        <v>5.3652701899409294E-3</v>
      </c>
      <c r="EG207" s="40">
        <v>3.7466571666300297E-3</v>
      </c>
      <c r="EH207" s="336" t="s">
        <v>851</v>
      </c>
      <c r="EI207" s="336" t="s">
        <v>470</v>
      </c>
      <c r="EJ207" s="40">
        <v>2.0530018955469131E-3</v>
      </c>
      <c r="EK207" s="40">
        <v>2.0704155322164297E-3</v>
      </c>
      <c r="EL207" s="40">
        <v>1.2409227201715112E-4</v>
      </c>
      <c r="EM207" s="40">
        <v>-3.709936048835516E-3</v>
      </c>
      <c r="EN207" s="40">
        <v>-5.5026458576321602E-3</v>
      </c>
      <c r="EO207" s="336" t="s">
        <v>851</v>
      </c>
      <c r="EP207" s="336" t="s">
        <v>851</v>
      </c>
      <c r="EQ207" s="336" t="s">
        <v>851</v>
      </c>
      <c r="ER207" s="40">
        <v>0.74280000000000002</v>
      </c>
      <c r="ES207" s="336" t="s">
        <v>1739</v>
      </c>
      <c r="ET207" s="336" t="s">
        <v>851</v>
      </c>
      <c r="EU207" s="336" t="s">
        <v>851</v>
      </c>
      <c r="EV207" s="40">
        <v>0.84230000000000005</v>
      </c>
      <c r="EW207" s="336" t="s">
        <v>1739</v>
      </c>
      <c r="EX207" s="336" t="s">
        <v>851</v>
      </c>
      <c r="EY207" s="336" t="s">
        <v>851</v>
      </c>
      <c r="EZ207" s="40">
        <v>0.63900000000000001</v>
      </c>
      <c r="FA207" s="336" t="s">
        <v>1739</v>
      </c>
      <c r="FB207" s="336" t="s">
        <v>851</v>
      </c>
      <c r="FC207" s="40"/>
      <c r="FD207" s="40"/>
      <c r="FE207" s="40"/>
      <c r="FF207" s="40"/>
      <c r="FG207" s="40"/>
      <c r="FH207" s="336" t="s">
        <v>1737</v>
      </c>
      <c r="FI207" s="336" t="s">
        <v>851</v>
      </c>
      <c r="FJ207" s="40">
        <v>-0.20234653353691101</v>
      </c>
      <c r="FK207" s="40">
        <v>-0.23170502483844757</v>
      </c>
      <c r="FL207" s="40">
        <v>-0.21768401563167572</v>
      </c>
      <c r="FM207" s="40">
        <v>-0.13154484331607819</v>
      </c>
      <c r="FN207" s="40"/>
      <c r="FO207" s="336" t="s">
        <v>840</v>
      </c>
      <c r="FP207" s="336" t="s">
        <v>851</v>
      </c>
      <c r="FQ207" s="40">
        <v>0.50179702043533325</v>
      </c>
      <c r="FR207" s="336" t="s">
        <v>840</v>
      </c>
      <c r="FS207" s="336" t="s">
        <v>851</v>
      </c>
      <c r="FT207" s="336" t="s">
        <v>851</v>
      </c>
      <c r="FU207" s="40">
        <v>0.1391482800245285</v>
      </c>
      <c r="FV207" s="40">
        <v>0.15498238801956177</v>
      </c>
      <c r="FW207" s="40">
        <v>0.15065920352935791</v>
      </c>
      <c r="FX207" s="40">
        <v>0.14516671001911163</v>
      </c>
      <c r="FY207" s="40">
        <v>0.13709728419780731</v>
      </c>
      <c r="FZ207" s="336" t="s">
        <v>840</v>
      </c>
      <c r="GA207" s="336" t="s">
        <v>851</v>
      </c>
      <c r="GB207" s="336" t="s">
        <v>851</v>
      </c>
      <c r="GC207" s="336" t="s">
        <v>851</v>
      </c>
      <c r="GD207" s="336" t="s">
        <v>851</v>
      </c>
      <c r="GE207" s="336" t="s">
        <v>851</v>
      </c>
      <c r="GF207" s="336" t="s">
        <v>851</v>
      </c>
      <c r="GG207" s="336" t="s">
        <v>851</v>
      </c>
      <c r="GH207" s="336" t="s">
        <v>851</v>
      </c>
      <c r="GI207" s="336" t="s">
        <v>851</v>
      </c>
      <c r="GJ207" s="336" t="s">
        <v>851</v>
      </c>
      <c r="GK207" s="40">
        <v>107787</v>
      </c>
      <c r="GL207" s="40">
        <v>107893</v>
      </c>
      <c r="GM207" s="40">
        <v>108095</v>
      </c>
      <c r="GN207" s="40">
        <v>108322</v>
      </c>
      <c r="GO207" s="40">
        <v>108520</v>
      </c>
      <c r="GP207" s="40">
        <v>108617</v>
      </c>
      <c r="GQ207" s="40">
        <v>108602</v>
      </c>
      <c r="GR207" s="40">
        <v>108516</v>
      </c>
      <c r="GS207" s="40">
        <v>108401</v>
      </c>
      <c r="GT207" s="40">
        <v>108293</v>
      </c>
      <c r="GU207" s="40">
        <v>108260</v>
      </c>
      <c r="GV207" s="40">
        <v>108315</v>
      </c>
      <c r="GW207" s="40">
        <v>108435</v>
      </c>
      <c r="GX207" s="40">
        <v>108624</v>
      </c>
      <c r="GY207" s="40">
        <v>108868</v>
      </c>
      <c r="GZ207" s="40">
        <v>109135</v>
      </c>
      <c r="HA207" s="40">
        <v>109467</v>
      </c>
      <c r="HB207" s="40">
        <v>109826</v>
      </c>
      <c r="HC207" s="40">
        <v>110210</v>
      </c>
      <c r="HD207" s="40">
        <v>110593</v>
      </c>
      <c r="HE207" s="40">
        <v>110947</v>
      </c>
      <c r="HF207" s="40">
        <v>111000</v>
      </c>
      <c r="HG207" s="40">
        <v>112000</v>
      </c>
      <c r="HH207" s="40">
        <v>112000</v>
      </c>
      <c r="HI207" s="40">
        <v>112000</v>
      </c>
      <c r="HJ207" s="40">
        <v>112000</v>
      </c>
      <c r="HK207" s="40">
        <v>112000</v>
      </c>
      <c r="HL207" s="40">
        <v>113000</v>
      </c>
      <c r="HM207" s="40">
        <v>113000</v>
      </c>
      <c r="HN207" s="40">
        <v>113000</v>
      </c>
      <c r="HO207" s="40">
        <v>113000</v>
      </c>
      <c r="HP207" s="40">
        <v>113000</v>
      </c>
      <c r="HQ207" s="40">
        <v>113000</v>
      </c>
      <c r="HR207" s="40">
        <v>113000</v>
      </c>
      <c r="HS207" s="40">
        <v>113000</v>
      </c>
      <c r="HT207" s="40">
        <v>113000</v>
      </c>
      <c r="HU207" s="40">
        <v>113000</v>
      </c>
      <c r="HV207" s="40">
        <v>113000</v>
      </c>
      <c r="HW207" s="40">
        <v>113000</v>
      </c>
      <c r="HX207" s="40">
        <v>113000</v>
      </c>
      <c r="HY207" s="40">
        <v>112000</v>
      </c>
      <c r="HZ207" s="40">
        <v>112000</v>
      </c>
      <c r="IA207" s="40">
        <v>112000</v>
      </c>
      <c r="IB207" s="40">
        <v>112000</v>
      </c>
      <c r="IC207" s="40">
        <v>111000</v>
      </c>
      <c r="ID207" s="40">
        <v>111000</v>
      </c>
      <c r="IE207" s="40">
        <v>111000</v>
      </c>
      <c r="IF207" s="40">
        <v>110000</v>
      </c>
      <c r="IG207" s="40">
        <v>110000</v>
      </c>
      <c r="IH207" s="40">
        <v>110000</v>
      </c>
      <c r="II207" s="40">
        <v>109000</v>
      </c>
      <c r="IJ207" s="336" t="s">
        <v>851</v>
      </c>
      <c r="IK207" s="336" t="s">
        <v>851</v>
      </c>
      <c r="IL207" s="336" t="s">
        <v>851</v>
      </c>
      <c r="IM207" s="40">
        <v>3.0374859925359488E-3</v>
      </c>
      <c r="IN207" s="40">
        <v>3.2741611357778311E-3</v>
      </c>
      <c r="IO207" s="40">
        <v>3.4903415944427252E-3</v>
      </c>
      <c r="IP207" s="40">
        <v>3.4691591281443834E-3</v>
      </c>
      <c r="IQ207" s="40">
        <v>3.1958138570189476E-3</v>
      </c>
      <c r="IR207" s="40">
        <v>4.7759150038473308E-4</v>
      </c>
      <c r="IS207" s="40">
        <v>8.9686699211597443E-3</v>
      </c>
      <c r="IT207" s="40">
        <v>0</v>
      </c>
      <c r="IU207" s="40">
        <v>0</v>
      </c>
      <c r="IV207" s="40">
        <v>0</v>
      </c>
      <c r="IW207" s="40">
        <v>0</v>
      </c>
      <c r="IX207" s="40">
        <v>8.8889477774500847E-3</v>
      </c>
      <c r="IY207" s="40">
        <v>0</v>
      </c>
      <c r="IZ207" s="40">
        <v>0</v>
      </c>
      <c r="JA207" s="40">
        <v>0</v>
      </c>
      <c r="JB207" s="40">
        <v>0</v>
      </c>
      <c r="JC207" s="40">
        <v>0</v>
      </c>
      <c r="JD207" s="40">
        <v>0</v>
      </c>
      <c r="JE207" s="40">
        <v>0</v>
      </c>
      <c r="JF207" s="40">
        <v>0</v>
      </c>
      <c r="JG207" s="40">
        <v>0</v>
      </c>
      <c r="JH207" s="40">
        <v>0</v>
      </c>
      <c r="JI207" s="40">
        <v>0</v>
      </c>
      <c r="JJ207" s="40">
        <v>0</v>
      </c>
      <c r="JK207" s="40">
        <v>-8.8889477774500847E-3</v>
      </c>
      <c r="JL207" s="40">
        <v>0</v>
      </c>
      <c r="JM207" s="40">
        <v>0</v>
      </c>
      <c r="JN207" s="40">
        <v>0</v>
      </c>
      <c r="JO207" s="40">
        <v>-8.9686699211597443E-3</v>
      </c>
      <c r="JP207" s="40">
        <v>0</v>
      </c>
      <c r="JQ207" s="40">
        <v>0</v>
      </c>
      <c r="JR207" s="40">
        <v>-9.0498356148600578E-3</v>
      </c>
      <c r="JS207" s="40">
        <v>0</v>
      </c>
      <c r="JT207" s="40">
        <v>0</v>
      </c>
      <c r="JU207" s="40">
        <v>-9.1324839740991592E-3</v>
      </c>
      <c r="JV207" s="336" t="s">
        <v>1740</v>
      </c>
      <c r="JW207" s="336" t="s">
        <v>851</v>
      </c>
      <c r="JX207" s="336" t="s">
        <v>851</v>
      </c>
      <c r="JY207" s="336" t="s">
        <v>851</v>
      </c>
      <c r="JZ207" s="336" t="s">
        <v>851</v>
      </c>
      <c r="KA207" s="336" t="s">
        <v>1740</v>
      </c>
      <c r="KB207" s="40">
        <v>0.50928666330691297</v>
      </c>
      <c r="KC207" s="40">
        <v>0.50891136141485604</v>
      </c>
      <c r="KD207" s="40">
        <v>0.508449729572232</v>
      </c>
      <c r="KE207" s="40">
        <v>0.50791216767988401</v>
      </c>
      <c r="KF207" s="40">
        <v>0.50723825196893102</v>
      </c>
      <c r="KG207" s="40">
        <v>0.50671041127745697</v>
      </c>
      <c r="KH207" s="40">
        <v>0.50616074558053004</v>
      </c>
      <c r="KI207" s="40">
        <v>0.50556691049914004</v>
      </c>
      <c r="KJ207" s="40">
        <v>0.50506234012485896</v>
      </c>
      <c r="KK207" s="40">
        <v>0.504533933097712</v>
      </c>
      <c r="KL207" s="40">
        <v>0.50397719681111708</v>
      </c>
      <c r="KM207" s="40">
        <v>0.50336083647485597</v>
      </c>
      <c r="KN207" s="40">
        <v>0.50284542379502295</v>
      </c>
      <c r="KO207" s="40">
        <v>0.50226501068233997</v>
      </c>
      <c r="KP207" s="40">
        <v>0.50169566564838197</v>
      </c>
      <c r="KQ207" s="40">
        <v>0.50112790934262796</v>
      </c>
      <c r="KR207" s="40">
        <v>0.50055257411123999</v>
      </c>
      <c r="KS207" s="40">
        <v>0.5</v>
      </c>
      <c r="KT207" s="40">
        <v>0.49942572402947399</v>
      </c>
      <c r="KU207" s="40">
        <v>0.49891317793839596</v>
      </c>
      <c r="KV207" s="40">
        <v>0.498347180484356</v>
      </c>
      <c r="KW207" s="40">
        <v>0.49782431810945604</v>
      </c>
      <c r="KX207" s="40">
        <v>0.49724245992050498</v>
      </c>
      <c r="KY207" s="40">
        <v>0.49679603647998299</v>
      </c>
      <c r="KZ207" s="40">
        <v>0.49626802751275795</v>
      </c>
      <c r="LA207" s="40">
        <v>0.495781734778241</v>
      </c>
      <c r="LB207" s="40">
        <v>0.49528738908883596</v>
      </c>
      <c r="LC207" s="40">
        <v>0.49489773143229598</v>
      </c>
      <c r="LD207" s="40">
        <v>0.49441933318415798</v>
      </c>
      <c r="LE207" s="40">
        <v>0.494005205061474</v>
      </c>
      <c r="LF207" s="40">
        <v>0.49360959101382496</v>
      </c>
      <c r="LG207" s="40">
        <v>0.49321426314031103</v>
      </c>
      <c r="LH207" s="40">
        <v>0.49287390481022797</v>
      </c>
      <c r="LI207" s="40">
        <v>0.49252061944729902</v>
      </c>
      <c r="LJ207" s="40">
        <v>0.49219983751563201</v>
      </c>
      <c r="LK207" s="40">
        <v>0.49184369214978296</v>
      </c>
      <c r="LL207" s="336" t="s">
        <v>851</v>
      </c>
      <c r="LM207" s="336" t="s">
        <v>851</v>
      </c>
      <c r="LN207" s="336" t="s">
        <v>1740</v>
      </c>
      <c r="LO207" s="40">
        <v>0.67038989067077637</v>
      </c>
      <c r="LP207" s="40">
        <v>0.6730886697769165</v>
      </c>
      <c r="LQ207" s="40">
        <v>0.67605119943618774</v>
      </c>
      <c r="LR207" s="40">
        <v>0.67868614196777344</v>
      </c>
      <c r="LS207" s="40">
        <v>0.68065792322158813</v>
      </c>
      <c r="LT207" s="40">
        <v>0.68188416957855225</v>
      </c>
      <c r="LU207" s="40">
        <v>0.68468469381332397</v>
      </c>
      <c r="LV207" s="40">
        <v>0.67857140302658081</v>
      </c>
      <c r="LW207" s="40">
        <v>0.67857140302658081</v>
      </c>
      <c r="LX207" s="40">
        <v>0.67857140302658081</v>
      </c>
      <c r="LY207" s="40">
        <v>0.67857140302658081</v>
      </c>
      <c r="LZ207" s="40">
        <v>0.67857140302658081</v>
      </c>
      <c r="MA207" s="40">
        <v>0.67256635427474976</v>
      </c>
      <c r="MB207" s="40">
        <v>0.67256635427474976</v>
      </c>
      <c r="MC207" s="40">
        <v>0.67256635427474976</v>
      </c>
      <c r="MD207" s="40">
        <v>0.67256635427474976</v>
      </c>
      <c r="ME207" s="40">
        <v>0.67256635427474976</v>
      </c>
      <c r="MF207" s="40">
        <v>0.67256635427474976</v>
      </c>
      <c r="MG207" s="40">
        <v>0.66371679306030273</v>
      </c>
      <c r="MH207" s="40">
        <v>0.66371679306030273</v>
      </c>
      <c r="MI207" s="40">
        <v>0.66371679306030273</v>
      </c>
      <c r="MJ207" s="40">
        <v>0.66371679306030273</v>
      </c>
      <c r="MK207" s="40">
        <v>0.66371679306030273</v>
      </c>
      <c r="ML207" s="40">
        <v>0.66371679306030273</v>
      </c>
      <c r="MM207" s="40">
        <v>0.66371679306030273</v>
      </c>
      <c r="MN207" s="40">
        <v>0.66071426868438721</v>
      </c>
      <c r="MO207" s="40">
        <v>0.66071426868438721</v>
      </c>
      <c r="MP207" s="40">
        <v>0.66071426868438721</v>
      </c>
      <c r="MQ207" s="40">
        <v>0.65178573131561279</v>
      </c>
      <c r="MR207" s="40">
        <v>0.6576576828956604</v>
      </c>
      <c r="MS207" s="40">
        <v>0.6576576828956604</v>
      </c>
      <c r="MT207" s="40">
        <v>0.64864861965179443</v>
      </c>
      <c r="MU207" s="40">
        <v>0.65454542636871338</v>
      </c>
      <c r="MV207" s="40">
        <v>0.65454542636871338</v>
      </c>
      <c r="MW207" s="40">
        <v>0.6454545259475708</v>
      </c>
      <c r="MX207" s="40">
        <v>0.65137612819671631</v>
      </c>
      <c r="MY207" s="336" t="s">
        <v>851</v>
      </c>
      <c r="MZ207" s="336" t="s">
        <v>1740</v>
      </c>
      <c r="NA207" s="40">
        <v>0.63083338737487793</v>
      </c>
      <c r="NB207" s="40">
        <v>0.6321265697479248</v>
      </c>
      <c r="NC207" s="40">
        <v>0.63360226154327393</v>
      </c>
      <c r="ND207" s="40">
        <v>0.6346701979637146</v>
      </c>
      <c r="NE207" s="40">
        <v>0.63490456342697144</v>
      </c>
      <c r="NF207" s="40">
        <v>0.63421273231506348</v>
      </c>
      <c r="NG207" s="40">
        <v>0.63423424959182739</v>
      </c>
      <c r="NH207" s="40">
        <v>0.62678569555282593</v>
      </c>
      <c r="NI207" s="40">
        <v>0.625</v>
      </c>
      <c r="NJ207" s="40">
        <v>0.62232142686843872</v>
      </c>
      <c r="NK207" s="40">
        <v>0.62232142686843872</v>
      </c>
      <c r="NL207" s="40">
        <v>0.62232142686843872</v>
      </c>
      <c r="NM207" s="40">
        <v>0.61681413650512695</v>
      </c>
      <c r="NN207" s="40">
        <v>0.61769908666610718</v>
      </c>
      <c r="NO207" s="40">
        <v>0.61858409643173218</v>
      </c>
      <c r="NP207" s="40">
        <v>0.6194690465927124</v>
      </c>
      <c r="NQ207" s="40">
        <v>0.6194690465927124</v>
      </c>
      <c r="NR207" s="40">
        <v>0.6194690465927124</v>
      </c>
      <c r="NS207" s="40">
        <v>0.61061948537826538</v>
      </c>
      <c r="NT207" s="40">
        <v>0.61061948537826538</v>
      </c>
      <c r="NU207" s="40">
        <v>0.61061948537826538</v>
      </c>
      <c r="NV207" s="40">
        <v>0.60973453521728516</v>
      </c>
      <c r="NW207" s="40">
        <v>0.60973453521728516</v>
      </c>
      <c r="NX207" s="40">
        <v>0.60884958505630493</v>
      </c>
      <c r="NY207" s="40">
        <v>0.60796457529067993</v>
      </c>
      <c r="NZ207" s="40">
        <v>0.60357141494750977</v>
      </c>
      <c r="OA207" s="40">
        <v>0.60357141494750977</v>
      </c>
      <c r="OB207" s="40">
        <v>0.60357141494750977</v>
      </c>
      <c r="OC207" s="40">
        <v>0.59464287757873535</v>
      </c>
      <c r="OD207" s="40">
        <v>0.59909909963607788</v>
      </c>
      <c r="OE207" s="40">
        <v>0.59909909963607788</v>
      </c>
      <c r="OF207" s="40">
        <v>0.59009009599685669</v>
      </c>
      <c r="OG207" s="40">
        <v>0.59545457363128662</v>
      </c>
      <c r="OH207" s="40">
        <v>0.59545457363128662</v>
      </c>
      <c r="OI207" s="40">
        <v>0.58636361360549927</v>
      </c>
      <c r="OJ207" s="40">
        <v>0.5917431116104126</v>
      </c>
      <c r="OK207" s="336" t="s">
        <v>851</v>
      </c>
      <c r="OL207" s="336" t="s">
        <v>851</v>
      </c>
      <c r="OM207" s="336" t="s">
        <v>1740</v>
      </c>
      <c r="ON207" s="40">
        <v>0.58294773101806641</v>
      </c>
      <c r="OO207" s="40">
        <v>0.58592087030410767</v>
      </c>
      <c r="OP207" s="40">
        <v>0.58974194526672363</v>
      </c>
      <c r="OQ207" s="40">
        <v>0.59371203184127808</v>
      </c>
      <c r="OR207" s="40">
        <v>0.59724396467208862</v>
      </c>
      <c r="OS207" s="40">
        <v>0.60010635852813721</v>
      </c>
      <c r="OT207" s="40">
        <v>0.60450452566146851</v>
      </c>
      <c r="OU207" s="40">
        <v>0.60089284181594849</v>
      </c>
      <c r="OV207" s="40">
        <v>0.60267859697341919</v>
      </c>
      <c r="OW207" s="40">
        <v>0.60446429252624512</v>
      </c>
      <c r="OX207" s="40">
        <v>0.60446429252624512</v>
      </c>
      <c r="OY207" s="40">
        <v>0.60624998807907104</v>
      </c>
      <c r="OZ207" s="40">
        <v>0.60088497400283813</v>
      </c>
      <c r="PA207" s="40">
        <v>0.60000002384185791</v>
      </c>
      <c r="PB207" s="40">
        <v>0.60000002384185791</v>
      </c>
      <c r="PC207" s="40">
        <v>0.60176992416381836</v>
      </c>
      <c r="PD207" s="40">
        <v>0.60176992416381836</v>
      </c>
      <c r="PE207" s="40">
        <v>0.60353982448577881</v>
      </c>
      <c r="PF207" s="40">
        <v>0.59557521343231201</v>
      </c>
      <c r="PG207" s="40">
        <v>0.59646016359329224</v>
      </c>
      <c r="PH207" s="40">
        <v>0.59734511375427246</v>
      </c>
      <c r="PI207" s="40">
        <v>0.59734511375427246</v>
      </c>
      <c r="PJ207" s="40">
        <v>0.59911507368087769</v>
      </c>
      <c r="PK207" s="40">
        <v>0.59911507368087769</v>
      </c>
      <c r="PL207" s="40">
        <v>0.59911507368087769</v>
      </c>
      <c r="PM207" s="40">
        <v>0.59553569555282593</v>
      </c>
      <c r="PN207" s="40">
        <v>0.59732145071029663</v>
      </c>
      <c r="PO207" s="40">
        <v>0.59732145071029663</v>
      </c>
      <c r="PP207" s="40">
        <v>0.58928573131561279</v>
      </c>
      <c r="PQ207" s="40">
        <v>0.59549552202224731</v>
      </c>
      <c r="PR207" s="40">
        <v>0.59549552202224731</v>
      </c>
      <c r="PS207" s="40">
        <v>0.58828830718994141</v>
      </c>
      <c r="PT207" s="40">
        <v>0.59363633394241333</v>
      </c>
      <c r="PU207" s="40">
        <v>0.59363633394241333</v>
      </c>
      <c r="PV207" s="40">
        <v>0.58636361360549927</v>
      </c>
      <c r="PW207" s="40">
        <v>0.5917431116104126</v>
      </c>
      <c r="PX207" s="336" t="s">
        <v>851</v>
      </c>
      <c r="PY207" s="336" t="s">
        <v>851</v>
      </c>
      <c r="PZ207" s="40">
        <v>0.71250000000000002</v>
      </c>
      <c r="QA207" s="40">
        <v>0.71689999999999998</v>
      </c>
      <c r="QB207" s="40">
        <v>0.72120000000000006</v>
      </c>
      <c r="QC207" s="40">
        <v>0.72489999999999999</v>
      </c>
      <c r="QD207" s="40">
        <v>0.7279000000000001</v>
      </c>
      <c r="QE207" s="40">
        <v>0.73080000000000001</v>
      </c>
      <c r="QF207" s="40">
        <v>0.73230000000000006</v>
      </c>
      <c r="QG207" s="40">
        <v>0.73260000000000003</v>
      </c>
      <c r="QH207" s="40">
        <v>0.73209999999999997</v>
      </c>
      <c r="QI207" s="40">
        <v>0.73140000000000005</v>
      </c>
      <c r="QJ207" s="40">
        <v>0.73290000000000011</v>
      </c>
      <c r="QK207" s="40">
        <v>0.73470000000000002</v>
      </c>
      <c r="QL207" s="40">
        <v>0.73629999999999995</v>
      </c>
      <c r="QM207" s="40">
        <v>0.73730000000000007</v>
      </c>
      <c r="QN207" s="40">
        <v>0.73780000000000001</v>
      </c>
      <c r="QO207" s="40">
        <v>0.73860000000000003</v>
      </c>
      <c r="QP207" s="40">
        <v>0.73980000000000001</v>
      </c>
      <c r="QQ207" s="40">
        <v>0.74150000000000005</v>
      </c>
      <c r="QR207" s="40">
        <v>0.74280000000000002</v>
      </c>
      <c r="QS207" s="336" t="s">
        <v>851</v>
      </c>
      <c r="QT207" s="336" t="s">
        <v>851</v>
      </c>
      <c r="QU207" s="336" t="s">
        <v>851</v>
      </c>
      <c r="QV207" s="336" t="s">
        <v>851</v>
      </c>
      <c r="QW207" s="40">
        <v>1.7516679363325238E-3</v>
      </c>
      <c r="QX207" s="336" t="s">
        <v>851</v>
      </c>
      <c r="QY207" s="336" t="s">
        <v>851</v>
      </c>
      <c r="QZ207" s="336" t="s">
        <v>851</v>
      </c>
      <c r="RA207" s="336" t="s">
        <v>851</v>
      </c>
      <c r="RB207" s="336" t="s">
        <v>851</v>
      </c>
      <c r="RC207" s="336" t="s">
        <v>851</v>
      </c>
      <c r="RD207" s="336" t="s">
        <v>851</v>
      </c>
      <c r="RE207" s="336" t="s">
        <v>851</v>
      </c>
      <c r="RF207" s="40"/>
      <c r="RG207" s="40"/>
      <c r="RH207" s="336" t="s">
        <v>1737</v>
      </c>
      <c r="RI207" s="336" t="s">
        <v>851</v>
      </c>
      <c r="RJ207" s="40"/>
      <c r="RK207" s="40"/>
      <c r="RL207" s="336" t="s">
        <v>1737</v>
      </c>
      <c r="RM207" s="336" t="s">
        <v>851</v>
      </c>
      <c r="RN207" s="40"/>
      <c r="RO207" s="40"/>
      <c r="RP207" s="336" t="s">
        <v>1737</v>
      </c>
      <c r="RQ207" s="336" t="s">
        <v>851</v>
      </c>
      <c r="RR207" s="40"/>
      <c r="RS207" s="40"/>
      <c r="RT207" s="336" t="s">
        <v>1737</v>
      </c>
      <c r="RU207" s="336" t="s">
        <v>851</v>
      </c>
      <c r="RV207" s="40"/>
      <c r="RW207" s="40"/>
      <c r="RX207" s="336" t="s">
        <v>1737</v>
      </c>
      <c r="RY207" s="336" t="s">
        <v>851</v>
      </c>
      <c r="RZ207" s="336" t="s">
        <v>470</v>
      </c>
      <c r="SA207" s="40">
        <v>0.22939208149909973</v>
      </c>
      <c r="SB207" s="40">
        <v>0.23161929845809937</v>
      </c>
      <c r="SC207" s="40">
        <v>0.22486382722854614</v>
      </c>
      <c r="SD207" s="40">
        <v>0.21620720624923706</v>
      </c>
      <c r="SE207" s="40">
        <v>0.20933203399181366</v>
      </c>
      <c r="SF207" s="336" t="s">
        <v>851</v>
      </c>
      <c r="SG207" s="336" t="s">
        <v>851</v>
      </c>
      <c r="SH207" s="40"/>
      <c r="SI207" s="40"/>
      <c r="SJ207" s="40"/>
      <c r="SK207" s="40"/>
      <c r="SL207" s="40">
        <v>0.21253371238708496</v>
      </c>
      <c r="SM207" s="336" t="s">
        <v>470</v>
      </c>
      <c r="SN207" s="336" t="s">
        <v>851</v>
      </c>
      <c r="SO207" s="336" t="s">
        <v>851</v>
      </c>
      <c r="SP207" s="40"/>
      <c r="SQ207" s="40"/>
      <c r="SR207" s="40"/>
      <c r="SS207" s="40"/>
      <c r="ST207" s="40"/>
      <c r="SU207" s="336" t="s">
        <v>1737</v>
      </c>
      <c r="SV207" s="336" t="s">
        <v>851</v>
      </c>
      <c r="SW207" s="336" t="s">
        <v>851</v>
      </c>
      <c r="SX207" s="40">
        <v>2.0464809611439705E-2</v>
      </c>
      <c r="SY207" s="40">
        <v>1.3332247734069824E-2</v>
      </c>
      <c r="SZ207" s="40">
        <v>7.3949960060417652E-3</v>
      </c>
      <c r="TA207" s="40">
        <v>1.3660650700330734E-2</v>
      </c>
      <c r="TB207" s="40">
        <v>4.9370341002941132E-3</v>
      </c>
      <c r="TC207" s="336" t="s">
        <v>840</v>
      </c>
      <c r="TD207" s="336" t="s">
        <v>851</v>
      </c>
      <c r="TE207" s="336" t="s">
        <v>851</v>
      </c>
      <c r="TF207" s="336" t="s">
        <v>851</v>
      </c>
      <c r="TG207" s="40"/>
      <c r="TH207" s="40"/>
      <c r="TI207" s="40"/>
      <c r="TJ207" s="40"/>
      <c r="TK207" s="40"/>
      <c r="TL207" s="336" t="s">
        <v>1737</v>
      </c>
      <c r="TM207" s="336" t="s">
        <v>851</v>
      </c>
      <c r="TN207" s="336" t="s">
        <v>851</v>
      </c>
      <c r="TO207" s="336" t="s">
        <v>851</v>
      </c>
      <c r="TP207" s="40">
        <v>1.9168687984347343E-2</v>
      </c>
      <c r="TQ207" s="40">
        <v>1.2070761062204838E-2</v>
      </c>
      <c r="TR207" s="40">
        <v>5.293368361890316E-3</v>
      </c>
      <c r="TS207" s="40">
        <v>1.0516518726944923E-2</v>
      </c>
      <c r="TT207" s="40">
        <v>1.4678748557344079E-3</v>
      </c>
      <c r="TU207" s="336" t="s">
        <v>840</v>
      </c>
      <c r="TV207" s="336" t="s">
        <v>851</v>
      </c>
      <c r="TW207" s="40">
        <v>7460</v>
      </c>
      <c r="TX207" s="336" t="s">
        <v>840</v>
      </c>
      <c r="TY207" s="336" t="s">
        <v>851</v>
      </c>
      <c r="TZ207" s="40"/>
      <c r="UA207" s="336" t="s">
        <v>1737</v>
      </c>
      <c r="UB207" s="336" t="s">
        <v>851</v>
      </c>
      <c r="UC207" s="40">
        <v>7217.2848046856298</v>
      </c>
      <c r="UD207" s="336" t="s">
        <v>840</v>
      </c>
      <c r="UE207" s="336" t="s">
        <v>851</v>
      </c>
      <c r="UF207" s="336" t="s">
        <v>851</v>
      </c>
      <c r="UG207" s="40"/>
      <c r="UH207" s="40"/>
      <c r="UI207" s="40"/>
      <c r="UJ207" s="40"/>
      <c r="UK207" s="40"/>
      <c r="UL207" s="336" t="s">
        <v>1737</v>
      </c>
      <c r="UM207" s="336" t="s">
        <v>851</v>
      </c>
      <c r="UN207" s="336" t="s">
        <v>851</v>
      </c>
      <c r="UO207" s="336" t="s">
        <v>851</v>
      </c>
      <c r="UP207" s="40"/>
      <c r="UQ207" s="40"/>
      <c r="UR207" s="40"/>
      <c r="US207" s="40"/>
      <c r="UT207" s="40">
        <v>0.18038532137870789</v>
      </c>
      <c r="UU207" s="336" t="s">
        <v>470</v>
      </c>
    </row>
    <row r="208" spans="1:567">
      <c r="A208" s="336" t="s">
        <v>424</v>
      </c>
      <c r="B208" s="336" t="s">
        <v>137</v>
      </c>
      <c r="C208" s="336" t="s">
        <v>392</v>
      </c>
      <c r="D208" s="40">
        <v>4.7399483621120453E-2</v>
      </c>
      <c r="E208" s="336" t="s">
        <v>436</v>
      </c>
      <c r="F208" s="40">
        <v>6.042514368891716E-2</v>
      </c>
      <c r="G208" s="336" t="s">
        <v>1741</v>
      </c>
      <c r="H208" s="40">
        <v>6.0537409037351608E-2</v>
      </c>
      <c r="I208" s="336" t="s">
        <v>1447</v>
      </c>
      <c r="J208" s="40">
        <v>4.3246667832136154E-2</v>
      </c>
      <c r="K208" s="336" t="s">
        <v>1803</v>
      </c>
      <c r="L208" s="336" t="s">
        <v>470</v>
      </c>
      <c r="M208" s="40">
        <v>0.58587914705276489</v>
      </c>
      <c r="N208" s="40"/>
      <c r="O208" s="336" t="s">
        <v>1736</v>
      </c>
      <c r="P208" s="40"/>
      <c r="Q208" s="336" t="s">
        <v>1736</v>
      </c>
      <c r="R208" s="40"/>
      <c r="S208" s="336" t="s">
        <v>1736</v>
      </c>
      <c r="T208" s="40"/>
      <c r="U208" s="336" t="s">
        <v>1736</v>
      </c>
      <c r="V208" s="336" t="s">
        <v>851</v>
      </c>
      <c r="W208" s="336" t="s">
        <v>1741</v>
      </c>
      <c r="X208" s="40">
        <v>0.59192276000976563</v>
      </c>
      <c r="Y208" s="40"/>
      <c r="Z208" s="336" t="s">
        <v>1736</v>
      </c>
      <c r="AA208" s="40"/>
      <c r="AB208" s="336" t="s">
        <v>1736</v>
      </c>
      <c r="AC208" s="40"/>
      <c r="AD208" s="336" t="s">
        <v>1736</v>
      </c>
      <c r="AE208" s="40">
        <v>0.59192276000976563</v>
      </c>
      <c r="AF208" s="336" t="s">
        <v>1741</v>
      </c>
      <c r="AG208" s="336" t="s">
        <v>851</v>
      </c>
      <c r="AH208" s="336" t="s">
        <v>1447</v>
      </c>
      <c r="AI208" s="40">
        <v>0.67893624305725098</v>
      </c>
      <c r="AJ208" s="40"/>
      <c r="AK208" s="336" t="s">
        <v>1736</v>
      </c>
      <c r="AL208" s="40"/>
      <c r="AM208" s="336" t="s">
        <v>1736</v>
      </c>
      <c r="AN208" s="40"/>
      <c r="AO208" s="336" t="s">
        <v>1736</v>
      </c>
      <c r="AP208" s="40">
        <v>0.67893624305725098</v>
      </c>
      <c r="AQ208" s="336" t="s">
        <v>1447</v>
      </c>
      <c r="AR208" s="336" t="s">
        <v>851</v>
      </c>
      <c r="AS208" s="336" t="s">
        <v>1803</v>
      </c>
      <c r="AT208" s="40">
        <v>0.63498550653457642</v>
      </c>
      <c r="AU208" s="40"/>
      <c r="AV208" s="336" t="s">
        <v>1736</v>
      </c>
      <c r="AW208" s="40"/>
      <c r="AX208" s="336" t="s">
        <v>1736</v>
      </c>
      <c r="AY208" s="40"/>
      <c r="AZ208" s="336" t="s">
        <v>1736</v>
      </c>
      <c r="BA208" s="40">
        <v>0.63498550653457642</v>
      </c>
      <c r="BB208" s="336" t="s">
        <v>1803</v>
      </c>
      <c r="BC208" s="336" t="s">
        <v>851</v>
      </c>
      <c r="BD208" s="336" t="s">
        <v>436</v>
      </c>
      <c r="BE208" s="40">
        <v>0.88381040096282959</v>
      </c>
      <c r="BF208" s="336" t="s">
        <v>827</v>
      </c>
      <c r="BG208" s="40">
        <v>2.1789147853851318</v>
      </c>
      <c r="BH208" s="336" t="s">
        <v>1447</v>
      </c>
      <c r="BI208" s="40">
        <v>4.6099233627319336</v>
      </c>
      <c r="BJ208" s="336" t="s">
        <v>1803</v>
      </c>
      <c r="BK208" s="40">
        <v>1.7500473260879517</v>
      </c>
      <c r="BL208" s="336" t="s">
        <v>851</v>
      </c>
      <c r="BM208" s="40">
        <v>1.8747791051864624</v>
      </c>
      <c r="BN208" s="336" t="s">
        <v>838</v>
      </c>
      <c r="BO208" s="336" t="s">
        <v>851</v>
      </c>
      <c r="BP208" s="336" t="s">
        <v>436</v>
      </c>
      <c r="BQ208" s="40">
        <v>7.724137045443058E-3</v>
      </c>
      <c r="BR208" s="40">
        <v>6.9965086877346039E-3</v>
      </c>
      <c r="BS208" s="40">
        <v>6.392620038241148E-3</v>
      </c>
      <c r="BT208" s="40">
        <v>6.8989084102213383E-3</v>
      </c>
      <c r="BU208" s="40">
        <v>6.8988841958343983E-3</v>
      </c>
      <c r="BV208" s="336" t="s">
        <v>851</v>
      </c>
      <c r="BW208" s="336" t="s">
        <v>827</v>
      </c>
      <c r="BX208" s="40">
        <v>9.6684768795967102E-3</v>
      </c>
      <c r="BY208" s="40">
        <v>8.7195336818695068E-3</v>
      </c>
      <c r="BZ208" s="40">
        <v>6.601214874535799E-3</v>
      </c>
      <c r="CA208" s="40">
        <v>6.2481467612087727E-3</v>
      </c>
      <c r="CB208" s="40">
        <v>6.4543159678578377E-3</v>
      </c>
      <c r="CC208" s="336" t="s">
        <v>851</v>
      </c>
      <c r="CD208" s="336" t="s">
        <v>1447</v>
      </c>
      <c r="CE208" s="40">
        <v>8.7546808645129204E-3</v>
      </c>
      <c r="CF208" s="40">
        <v>7.4354177340865135E-3</v>
      </c>
      <c r="CG208" s="40">
        <v>6.145053543150425E-3</v>
      </c>
      <c r="CH208" s="40">
        <v>6.4543541520833969E-3</v>
      </c>
      <c r="CI208" s="40">
        <v>6.4543378539383411E-3</v>
      </c>
      <c r="CJ208" s="336" t="s">
        <v>851</v>
      </c>
      <c r="CK208" s="336" t="s">
        <v>1803</v>
      </c>
      <c r="CL208" s="40">
        <v>8.1532420590519905E-3</v>
      </c>
      <c r="CM208" s="40">
        <v>6.5522664226591587E-3</v>
      </c>
      <c r="CN208" s="40">
        <v>6.3512581400573254E-3</v>
      </c>
      <c r="CO208" s="40">
        <v>6.4543695189058781E-3</v>
      </c>
      <c r="CP208" s="40">
        <v>6.4543629996478558E-3</v>
      </c>
      <c r="CQ208" s="336" t="s">
        <v>851</v>
      </c>
      <c r="CR208" s="40">
        <v>1.8783608675003052</v>
      </c>
      <c r="CS208" s="40">
        <v>2.3453495502471924</v>
      </c>
      <c r="CT208" s="40">
        <v>2.8287889957427979</v>
      </c>
      <c r="CU208" s="40">
        <v>3.0882768630981445</v>
      </c>
      <c r="CV208" s="40">
        <v>3.3214170932769775</v>
      </c>
      <c r="CW208" s="336" t="s">
        <v>1741</v>
      </c>
      <c r="CX208" s="336" t="s">
        <v>851</v>
      </c>
      <c r="CY208" s="40">
        <v>2.1592483520507813</v>
      </c>
      <c r="CZ208" s="40">
        <v>2.6335945129394531</v>
      </c>
      <c r="DA208" s="40">
        <v>3.0073316097259521</v>
      </c>
      <c r="DB208" s="40">
        <v>3.2250833511352539</v>
      </c>
      <c r="DC208" s="40">
        <v>3.4659175872802734</v>
      </c>
      <c r="DD208" s="336" t="s">
        <v>1447</v>
      </c>
      <c r="DE208" s="336" t="s">
        <v>851</v>
      </c>
      <c r="DF208" s="40">
        <v>3.5622513294219971</v>
      </c>
      <c r="DG208" s="336" t="s">
        <v>1803</v>
      </c>
      <c r="DH208" s="336" t="s">
        <v>851</v>
      </c>
      <c r="DI208" s="336" t="s">
        <v>851</v>
      </c>
      <c r="DJ208" s="336">
        <v>3.8</v>
      </c>
      <c r="DK208" s="336" t="s">
        <v>1738</v>
      </c>
      <c r="DL208" s="336" t="s">
        <v>851</v>
      </c>
      <c r="DM208" s="336" t="s">
        <v>851</v>
      </c>
      <c r="DN208" s="336" t="s">
        <v>1012</v>
      </c>
      <c r="DO208" s="40">
        <v>-1.6598716378211975E-2</v>
      </c>
      <c r="DP208" s="40">
        <v>-2.3672375828027725E-2</v>
      </c>
      <c r="DQ208" s="40">
        <v>-2.0260874181985855E-2</v>
      </c>
      <c r="DR208" s="40">
        <v>-1.2855797074735165E-2</v>
      </c>
      <c r="DS208" s="40">
        <v>-4.9151252023875713E-3</v>
      </c>
      <c r="DT208" s="336" t="s">
        <v>851</v>
      </c>
      <c r="DU208" s="336" t="s">
        <v>827</v>
      </c>
      <c r="DV208" s="40">
        <v>-1.2844403274357319E-2</v>
      </c>
      <c r="DW208" s="40">
        <v>-1.3115559704601765E-2</v>
      </c>
      <c r="DX208" s="40">
        <v>-1.7450263723731041E-2</v>
      </c>
      <c r="DY208" s="40">
        <v>-2.9288079589605331E-2</v>
      </c>
      <c r="DZ208" s="40">
        <v>-8.6211524903774261E-3</v>
      </c>
      <c r="EA208" s="336" t="s">
        <v>851</v>
      </c>
      <c r="EB208" s="336" t="s">
        <v>1447</v>
      </c>
      <c r="EC208" s="40">
        <v>-1.9138033967465162E-3</v>
      </c>
      <c r="ED208" s="40">
        <v>-1.2362449197098613E-3</v>
      </c>
      <c r="EE208" s="40">
        <v>2.1708784624934196E-3</v>
      </c>
      <c r="EF208" s="40">
        <v>6.959802471101284E-3</v>
      </c>
      <c r="EG208" s="40">
        <v>8.4668751806020737E-3</v>
      </c>
      <c r="EH208" s="336" t="s">
        <v>851</v>
      </c>
      <c r="EI208" s="336" t="s">
        <v>1803</v>
      </c>
      <c r="EJ208" s="40">
        <v>1.3103983364999294E-2</v>
      </c>
      <c r="EK208" s="40">
        <v>1.2708474881947041E-2</v>
      </c>
      <c r="EL208" s="40">
        <v>1.5218476764857769E-2</v>
      </c>
      <c r="EM208" s="40">
        <v>8.8462885469198227E-3</v>
      </c>
      <c r="EN208" s="40">
        <v>-5.9443139471113682E-3</v>
      </c>
      <c r="EO208" s="336" t="s">
        <v>851</v>
      </c>
      <c r="EP208" s="336" t="s">
        <v>851</v>
      </c>
      <c r="EQ208" s="336" t="s">
        <v>851</v>
      </c>
      <c r="ER208" s="40">
        <v>0.49740000000000001</v>
      </c>
      <c r="ES208" s="336" t="s">
        <v>1739</v>
      </c>
      <c r="ET208" s="336" t="s">
        <v>851</v>
      </c>
      <c r="EU208" s="336" t="s">
        <v>851</v>
      </c>
      <c r="EV208" s="40">
        <v>0.6915</v>
      </c>
      <c r="EW208" s="336" t="s">
        <v>1739</v>
      </c>
      <c r="EX208" s="336" t="s">
        <v>851</v>
      </c>
      <c r="EY208" s="336" t="s">
        <v>851</v>
      </c>
      <c r="EZ208" s="40">
        <v>0.30599999999999999</v>
      </c>
      <c r="FA208" s="336" t="s">
        <v>1739</v>
      </c>
      <c r="FB208" s="336" t="s">
        <v>851</v>
      </c>
      <c r="FC208" s="40">
        <v>-6.4232580363750458E-2</v>
      </c>
      <c r="FD208" s="40">
        <v>-7.0188060402870178E-2</v>
      </c>
      <c r="FE208" s="40">
        <v>-6.8561002612113953E-2</v>
      </c>
      <c r="FF208" s="40">
        <v>-8.2379654049873352E-2</v>
      </c>
      <c r="FG208" s="40">
        <v>-0.13199999928474426</v>
      </c>
      <c r="FH208" s="336" t="s">
        <v>838</v>
      </c>
      <c r="FI208" s="336" t="s">
        <v>851</v>
      </c>
      <c r="FJ208" s="40">
        <v>-8.4675006568431854E-2</v>
      </c>
      <c r="FK208" s="40">
        <v>-9.6972547471523285E-2</v>
      </c>
      <c r="FL208" s="40">
        <v>-9.3713164329528809E-2</v>
      </c>
      <c r="FM208" s="40">
        <v>-0.11283332854509354</v>
      </c>
      <c r="FN208" s="40">
        <v>-0.16170361638069153</v>
      </c>
      <c r="FO208" s="336" t="s">
        <v>840</v>
      </c>
      <c r="FP208" s="336" t="s">
        <v>851</v>
      </c>
      <c r="FQ208" s="40">
        <v>0.87908101081848145</v>
      </c>
      <c r="FR208" s="336" t="s">
        <v>840</v>
      </c>
      <c r="FS208" s="336" t="s">
        <v>851</v>
      </c>
      <c r="FT208" s="336" t="s">
        <v>851</v>
      </c>
      <c r="FU208" s="40">
        <v>3.8509588688611984E-2</v>
      </c>
      <c r="FV208" s="40">
        <v>3.3306550234556198E-2</v>
      </c>
      <c r="FW208" s="40">
        <v>2.9165623709559441E-2</v>
      </c>
      <c r="FX208" s="40">
        <v>2.5823086500167847E-2</v>
      </c>
      <c r="FY208" s="40">
        <v>2.5592047721147537E-2</v>
      </c>
      <c r="FZ208" s="336" t="s">
        <v>840</v>
      </c>
      <c r="GA208" s="336" t="s">
        <v>851</v>
      </c>
      <c r="GB208" s="336" t="s">
        <v>851</v>
      </c>
      <c r="GC208" s="336" t="s">
        <v>851</v>
      </c>
      <c r="GD208" s="336" t="s">
        <v>851</v>
      </c>
      <c r="GE208" s="336" t="s">
        <v>851</v>
      </c>
      <c r="GF208" s="336" t="s">
        <v>851</v>
      </c>
      <c r="GG208" s="336" t="s">
        <v>851</v>
      </c>
      <c r="GH208" s="336" t="s">
        <v>851</v>
      </c>
      <c r="GI208" s="336" t="s">
        <v>851</v>
      </c>
      <c r="GJ208" s="336" t="s">
        <v>851</v>
      </c>
      <c r="GK208" s="40">
        <v>27275019</v>
      </c>
      <c r="GL208" s="40">
        <v>27971077</v>
      </c>
      <c r="GM208" s="40">
        <v>28704786</v>
      </c>
      <c r="GN208" s="40">
        <v>29460517</v>
      </c>
      <c r="GO208" s="40">
        <v>30214189</v>
      </c>
      <c r="GP208" s="40">
        <v>30949514</v>
      </c>
      <c r="GQ208" s="40">
        <v>31661824</v>
      </c>
      <c r="GR208" s="40">
        <v>32360619</v>
      </c>
      <c r="GS208" s="40">
        <v>33060844</v>
      </c>
      <c r="GT208" s="40">
        <v>33783779</v>
      </c>
      <c r="GU208" s="40">
        <v>34545014</v>
      </c>
      <c r="GV208" s="40">
        <v>35349676</v>
      </c>
      <c r="GW208" s="40">
        <v>36193781</v>
      </c>
      <c r="GX208" s="40">
        <v>37072555</v>
      </c>
      <c r="GY208" s="40">
        <v>37977657</v>
      </c>
      <c r="GZ208" s="40">
        <v>38902948</v>
      </c>
      <c r="HA208" s="40">
        <v>39847433</v>
      </c>
      <c r="HB208" s="40">
        <v>40813398</v>
      </c>
      <c r="HC208" s="40">
        <v>41801532</v>
      </c>
      <c r="HD208" s="40">
        <v>42813237</v>
      </c>
      <c r="HE208" s="40">
        <v>43849269</v>
      </c>
      <c r="HF208" s="40">
        <v>44909000</v>
      </c>
      <c r="HG208" s="40">
        <v>45992000</v>
      </c>
      <c r="HH208" s="40">
        <v>47095000</v>
      </c>
      <c r="HI208" s="40">
        <v>48216000</v>
      </c>
      <c r="HJ208" s="40">
        <v>49353000</v>
      </c>
      <c r="HK208" s="40">
        <v>50505000</v>
      </c>
      <c r="HL208" s="40">
        <v>51671000</v>
      </c>
      <c r="HM208" s="40">
        <v>52851000</v>
      </c>
      <c r="HN208" s="40">
        <v>54046000</v>
      </c>
      <c r="HO208" s="40">
        <v>55254000</v>
      </c>
      <c r="HP208" s="40">
        <v>56475000</v>
      </c>
      <c r="HQ208" s="40">
        <v>57708000</v>
      </c>
      <c r="HR208" s="40">
        <v>58953000</v>
      </c>
      <c r="HS208" s="40">
        <v>60208000</v>
      </c>
      <c r="HT208" s="40">
        <v>61473000</v>
      </c>
      <c r="HU208" s="40">
        <v>62747000</v>
      </c>
      <c r="HV208" s="40">
        <v>64029000</v>
      </c>
      <c r="HW208" s="40">
        <v>65319000</v>
      </c>
      <c r="HX208" s="40">
        <v>66616000</v>
      </c>
      <c r="HY208" s="40">
        <v>67919000</v>
      </c>
      <c r="HZ208" s="40">
        <v>69228000</v>
      </c>
      <c r="IA208" s="40">
        <v>70541000</v>
      </c>
      <c r="IB208" s="40">
        <v>71860000</v>
      </c>
      <c r="IC208" s="40">
        <v>73182000</v>
      </c>
      <c r="ID208" s="40">
        <v>74509000</v>
      </c>
      <c r="IE208" s="40">
        <v>75840000</v>
      </c>
      <c r="IF208" s="40">
        <v>77173000</v>
      </c>
      <c r="IG208" s="40">
        <v>78511000</v>
      </c>
      <c r="IH208" s="40">
        <v>79850000</v>
      </c>
      <c r="II208" s="40">
        <v>81193000</v>
      </c>
      <c r="IJ208" s="336" t="s">
        <v>851</v>
      </c>
      <c r="IK208" s="336" t="s">
        <v>851</v>
      </c>
      <c r="IL208" s="336" t="s">
        <v>851</v>
      </c>
      <c r="IM208" s="40">
        <v>2.398795448243618E-2</v>
      </c>
      <c r="IN208" s="40">
        <v>2.395242266356945E-2</v>
      </c>
      <c r="IO208" s="40">
        <v>2.3922579362988472E-2</v>
      </c>
      <c r="IP208" s="40">
        <v>2.3914340883493423E-2</v>
      </c>
      <c r="IQ208" s="40">
        <v>2.3910718038678169E-2</v>
      </c>
      <c r="IR208" s="40">
        <v>2.3880172520875931E-2</v>
      </c>
      <c r="IS208" s="40">
        <v>2.3829247802495956E-2</v>
      </c>
      <c r="IT208" s="40">
        <v>2.369936928153038E-2</v>
      </c>
      <c r="IU208" s="40">
        <v>2.3524077609181404E-2</v>
      </c>
      <c r="IV208" s="40">
        <v>2.3307638242840767E-2</v>
      </c>
      <c r="IW208" s="40">
        <v>2.3073786869645119E-2</v>
      </c>
      <c r="IX208" s="40">
        <v>2.2824354469776154E-2</v>
      </c>
      <c r="IY208" s="40">
        <v>2.2579938173294067E-2</v>
      </c>
      <c r="IZ208" s="40">
        <v>2.2358901798725128E-2</v>
      </c>
      <c r="JA208" s="40">
        <v>2.2105200216174126E-2</v>
      </c>
      <c r="JB208" s="40">
        <v>2.1857326850295067E-2</v>
      </c>
      <c r="JC208" s="40">
        <v>2.159775048494339E-2</v>
      </c>
      <c r="JD208" s="40">
        <v>2.1344704553484917E-2</v>
      </c>
      <c r="JE208" s="40">
        <v>2.1064717322587967E-2</v>
      </c>
      <c r="JF208" s="40">
        <v>2.0792819559574127E-2</v>
      </c>
      <c r="JG208" s="40">
        <v>2.0512714982032776E-2</v>
      </c>
      <c r="JH208" s="40">
        <v>2.0225336775183678E-2</v>
      </c>
      <c r="JI208" s="40">
        <v>1.9946852698922157E-2</v>
      </c>
      <c r="JJ208" s="40">
        <v>1.9661830738186836E-2</v>
      </c>
      <c r="JK208" s="40">
        <v>1.9371028989553452E-2</v>
      </c>
      <c r="JL208" s="40">
        <v>1.9089587032794952E-2</v>
      </c>
      <c r="JM208" s="40">
        <v>1.8788695335388184E-2</v>
      </c>
      <c r="JN208" s="40">
        <v>1.8525680527091026E-2</v>
      </c>
      <c r="JO208" s="40">
        <v>1.8229708075523376E-2</v>
      </c>
      <c r="JP208" s="40">
        <v>1.7970433458685875E-2</v>
      </c>
      <c r="JQ208" s="40">
        <v>1.7705934122204781E-2</v>
      </c>
      <c r="JR208" s="40">
        <v>1.7423797398805618E-2</v>
      </c>
      <c r="JS208" s="40">
        <v>1.7189087346196175E-2</v>
      </c>
      <c r="JT208" s="40">
        <v>1.6911132261157036E-2</v>
      </c>
      <c r="JU208" s="40">
        <v>1.6679162159562111E-2</v>
      </c>
      <c r="JV208" s="336" t="s">
        <v>1740</v>
      </c>
      <c r="JW208" s="336" t="s">
        <v>851</v>
      </c>
      <c r="JX208" s="336" t="s">
        <v>851</v>
      </c>
      <c r="JY208" s="336" t="s">
        <v>851</v>
      </c>
      <c r="JZ208" s="336" t="s">
        <v>851</v>
      </c>
      <c r="KA208" s="336" t="s">
        <v>1740</v>
      </c>
      <c r="KB208" s="40">
        <v>0.49930989805708298</v>
      </c>
      <c r="KC208" s="40">
        <v>0.49941058938476701</v>
      </c>
      <c r="KD208" s="40">
        <v>0.49947975417288198</v>
      </c>
      <c r="KE208" s="40">
        <v>0.49952585469833999</v>
      </c>
      <c r="KF208" s="40">
        <v>0.49956409509516903</v>
      </c>
      <c r="KG208" s="40">
        <v>0.49960456581385698</v>
      </c>
      <c r="KH208" s="40">
        <v>0.49964565286191698</v>
      </c>
      <c r="KI208" s="40">
        <v>0.49968135775212097</v>
      </c>
      <c r="KJ208" s="40">
        <v>0.499712041053817</v>
      </c>
      <c r="KK208" s="40">
        <v>0.499737547963164</v>
      </c>
      <c r="KL208" s="40">
        <v>0.49975828450749299</v>
      </c>
      <c r="KM208" s="40">
        <v>0.499774330261816</v>
      </c>
      <c r="KN208" s="40">
        <v>0.49978586761894805</v>
      </c>
      <c r="KO208" s="40">
        <v>0.49979322224974404</v>
      </c>
      <c r="KP208" s="40">
        <v>0.49979647726467197</v>
      </c>
      <c r="KQ208" s="40">
        <v>0.499795985889119</v>
      </c>
      <c r="KR208" s="40">
        <v>0.49979178275853597</v>
      </c>
      <c r="KS208" s="40">
        <v>0.49978395555433303</v>
      </c>
      <c r="KT208" s="40">
        <v>0.49977263164151303</v>
      </c>
      <c r="KU208" s="40">
        <v>0.499757540816122</v>
      </c>
      <c r="KV208" s="40">
        <v>0.49973877966932201</v>
      </c>
      <c r="KW208" s="40">
        <v>0.49971645649587798</v>
      </c>
      <c r="KX208" s="40">
        <v>0.49969068889712603</v>
      </c>
      <c r="KY208" s="40">
        <v>0.499661563136023</v>
      </c>
      <c r="KZ208" s="40">
        <v>0.49962944500123202</v>
      </c>
      <c r="LA208" s="40">
        <v>0.499594334609893</v>
      </c>
      <c r="LB208" s="40">
        <v>0.49955639188020595</v>
      </c>
      <c r="LC208" s="40">
        <v>0.49951564569176904</v>
      </c>
      <c r="LD208" s="40">
        <v>0.49947210948772602</v>
      </c>
      <c r="LE208" s="40">
        <v>0.49942596045945103</v>
      </c>
      <c r="LF208" s="40">
        <v>0.49937712884548702</v>
      </c>
      <c r="LG208" s="40">
        <v>0.49932573405799302</v>
      </c>
      <c r="LH208" s="40">
        <v>0.49927186126633105</v>
      </c>
      <c r="LI208" s="40">
        <v>0.49921555765435399</v>
      </c>
      <c r="LJ208" s="40">
        <v>0.49915689231779503</v>
      </c>
      <c r="LK208" s="40">
        <v>0.499095788284041</v>
      </c>
      <c r="LL208" s="336" t="s">
        <v>851</v>
      </c>
      <c r="LM208" s="336" t="s">
        <v>851</v>
      </c>
      <c r="LN208" s="336" t="s">
        <v>1740</v>
      </c>
      <c r="LO208" s="40">
        <v>0.55052274465560913</v>
      </c>
      <c r="LP208" s="40">
        <v>0.55322366952896118</v>
      </c>
      <c r="LQ208" s="40">
        <v>0.55610167980194092</v>
      </c>
      <c r="LR208" s="40">
        <v>0.5591004490852356</v>
      </c>
      <c r="LS208" s="40">
        <v>0.56216973066329956</v>
      </c>
      <c r="LT208" s="40">
        <v>0.56526511907577515</v>
      </c>
      <c r="LU208" s="40">
        <v>0.56817120313644409</v>
      </c>
      <c r="LV208" s="40">
        <v>0.57116454839706421</v>
      </c>
      <c r="LW208" s="40">
        <v>0.57417982816696167</v>
      </c>
      <c r="LX208" s="40">
        <v>0.57711130380630493</v>
      </c>
      <c r="LY208" s="40">
        <v>0.57992422580718994</v>
      </c>
      <c r="LZ208" s="40">
        <v>0.58223938941955566</v>
      </c>
      <c r="MA208" s="40">
        <v>0.58448648452758789</v>
      </c>
      <c r="MB208" s="40">
        <v>0.58670604228973389</v>
      </c>
      <c r="MC208" s="40">
        <v>0.58885025978088379</v>
      </c>
      <c r="MD208" s="40">
        <v>0.59099793434143066</v>
      </c>
      <c r="ME208" s="40">
        <v>0.5926516056060791</v>
      </c>
      <c r="MF208" s="40">
        <v>0.59440630674362183</v>
      </c>
      <c r="MG208" s="40">
        <v>0.59622073173522949</v>
      </c>
      <c r="MH208" s="40">
        <v>0.59807664155960083</v>
      </c>
      <c r="MI208" s="40">
        <v>0.59995442628860474</v>
      </c>
      <c r="MJ208" s="40">
        <v>0.6015745997428894</v>
      </c>
      <c r="MK208" s="40">
        <v>0.60328912734985352</v>
      </c>
      <c r="ML208" s="40">
        <v>0.60509192943572998</v>
      </c>
      <c r="MM208" s="40">
        <v>0.60698628425598145</v>
      </c>
      <c r="MN208" s="40">
        <v>0.60896068811416626</v>
      </c>
      <c r="MO208" s="40">
        <v>0.61069220304489136</v>
      </c>
      <c r="MP208" s="40">
        <v>0.61256575584411621</v>
      </c>
      <c r="MQ208" s="40">
        <v>0.61454218626022339</v>
      </c>
      <c r="MR208" s="40">
        <v>0.61657238006591797</v>
      </c>
      <c r="MS208" s="40">
        <v>0.61862325668334961</v>
      </c>
      <c r="MT208" s="40">
        <v>0.62038505077362061</v>
      </c>
      <c r="MU208" s="40">
        <v>0.62221240997314453</v>
      </c>
      <c r="MV208" s="40">
        <v>0.62406539916992188</v>
      </c>
      <c r="MW208" s="40">
        <v>0.62597370147705078</v>
      </c>
      <c r="MX208" s="40">
        <v>0.6279112696647644</v>
      </c>
      <c r="MY208" s="336" t="s">
        <v>851</v>
      </c>
      <c r="MZ208" s="336" t="s">
        <v>1740</v>
      </c>
      <c r="NA208" s="40">
        <v>0.53137481212615967</v>
      </c>
      <c r="NB208" s="40">
        <v>0.53396695852279663</v>
      </c>
      <c r="NC208" s="40">
        <v>0.53672307729721069</v>
      </c>
      <c r="ND208" s="40">
        <v>0.53957438468933105</v>
      </c>
      <c r="NE208" s="40">
        <v>0.54245340824127197</v>
      </c>
      <c r="NF208" s="40">
        <v>0.54530912637710571</v>
      </c>
      <c r="NG208" s="40">
        <v>0.54806387424468994</v>
      </c>
      <c r="NH208" s="40">
        <v>0.55083495378494263</v>
      </c>
      <c r="NI208" s="40">
        <v>0.55358320474624634</v>
      </c>
      <c r="NJ208" s="40">
        <v>0.55622613430023193</v>
      </c>
      <c r="NK208" s="40">
        <v>0.5586894154548645</v>
      </c>
      <c r="NL208" s="40">
        <v>0.56071674823760986</v>
      </c>
      <c r="NM208" s="40">
        <v>0.56265604496002197</v>
      </c>
      <c r="NN208" s="40">
        <v>0.56453049182891846</v>
      </c>
      <c r="NO208" s="40">
        <v>0.56635087728500366</v>
      </c>
      <c r="NP208" s="40">
        <v>0.56821227073669434</v>
      </c>
      <c r="NQ208" s="40">
        <v>0.56970340013504028</v>
      </c>
      <c r="NR208" s="40">
        <v>0.57134193181991577</v>
      </c>
      <c r="NS208" s="40">
        <v>0.57301580905914307</v>
      </c>
      <c r="NT208" s="40">
        <v>0.57467448711395264</v>
      </c>
      <c r="NU208" s="40">
        <v>0.57631808519363403</v>
      </c>
      <c r="NV208" s="40">
        <v>0.57778060436248779</v>
      </c>
      <c r="NW208" s="40">
        <v>0.57928436994552612</v>
      </c>
      <c r="NX208" s="40">
        <v>0.58082640171051025</v>
      </c>
      <c r="NY208" s="40">
        <v>0.58242762088775635</v>
      </c>
      <c r="NZ208" s="40">
        <v>0.58406335115432739</v>
      </c>
      <c r="OA208" s="40">
        <v>0.58555787801742554</v>
      </c>
      <c r="OB208" s="40">
        <v>0.58711951971054077</v>
      </c>
      <c r="OC208" s="40">
        <v>0.58876985311508179</v>
      </c>
      <c r="OD208" s="40">
        <v>0.59045940637588501</v>
      </c>
      <c r="OE208" s="40">
        <v>0.59218347072601318</v>
      </c>
      <c r="OF208" s="40">
        <v>0.59377634525299072</v>
      </c>
      <c r="OG208" s="40">
        <v>0.59544140100479126</v>
      </c>
      <c r="OH208" s="40">
        <v>0.59706282615661621</v>
      </c>
      <c r="OI208" s="40">
        <v>0.59860986471176147</v>
      </c>
      <c r="OJ208" s="40">
        <v>0.60001480579376221</v>
      </c>
      <c r="OK208" s="336" t="s">
        <v>851</v>
      </c>
      <c r="OL208" s="336" t="s">
        <v>851</v>
      </c>
      <c r="OM208" s="336" t="s">
        <v>1740</v>
      </c>
      <c r="ON208" s="40">
        <v>0.44141092896461487</v>
      </c>
      <c r="OO208" s="40">
        <v>0.44390302896499634</v>
      </c>
      <c r="OP208" s="40">
        <v>0.44661971926689148</v>
      </c>
      <c r="OQ208" s="40">
        <v>0.44951984286308289</v>
      </c>
      <c r="OR208" s="40">
        <v>0.45258134603500366</v>
      </c>
      <c r="OS208" s="40">
        <v>0.45578247308731079</v>
      </c>
      <c r="OT208" s="40">
        <v>0.45901712775230408</v>
      </c>
      <c r="OU208" s="40">
        <v>0.46242824196815491</v>
      </c>
      <c r="OV208" s="40">
        <v>0.46597301959991455</v>
      </c>
      <c r="OW208" s="40">
        <v>0.46949145197868347</v>
      </c>
      <c r="OX208" s="40">
        <v>0.47296011447906494</v>
      </c>
      <c r="OY208" s="40">
        <v>0.4760320782661438</v>
      </c>
      <c r="OZ208" s="40">
        <v>0.47906950116157532</v>
      </c>
      <c r="PA208" s="40">
        <v>0.48209115862846375</v>
      </c>
      <c r="PB208" s="40">
        <v>0.48501276969909668</v>
      </c>
      <c r="PC208" s="40">
        <v>0.4878922700881958</v>
      </c>
      <c r="PD208" s="40">
        <v>0.49027001857757568</v>
      </c>
      <c r="PE208" s="40">
        <v>0.49268731474876404</v>
      </c>
      <c r="PF208" s="40">
        <v>0.4951062798500061</v>
      </c>
      <c r="PG208" s="40">
        <v>0.49752524495124817</v>
      </c>
      <c r="PH208" s="40">
        <v>0.4999430775642395</v>
      </c>
      <c r="PI208" s="40">
        <v>0.50207978487014771</v>
      </c>
      <c r="PJ208" s="40">
        <v>0.50427150726318359</v>
      </c>
      <c r="PK208" s="40">
        <v>0.50651419162750244</v>
      </c>
      <c r="PL208" s="40">
        <v>0.50881171226501465</v>
      </c>
      <c r="PM208" s="40">
        <v>0.51112353801727295</v>
      </c>
      <c r="PN208" s="40">
        <v>0.51317387819290161</v>
      </c>
      <c r="PO208" s="40">
        <v>0.51530313491821289</v>
      </c>
      <c r="PP208" s="40">
        <v>0.51750624179840088</v>
      </c>
      <c r="PQ208" s="40">
        <v>0.51977264881134033</v>
      </c>
      <c r="PR208" s="40">
        <v>0.52211141586303711</v>
      </c>
      <c r="PS208" s="40">
        <v>0.52419567108154297</v>
      </c>
      <c r="PT208" s="40">
        <v>0.52637583017349243</v>
      </c>
      <c r="PU208" s="40">
        <v>0.52861380577087402</v>
      </c>
      <c r="PV208" s="40">
        <v>0.53090792894363403</v>
      </c>
      <c r="PW208" s="40">
        <v>0.53328490257263184</v>
      </c>
      <c r="PX208" s="336" t="s">
        <v>851</v>
      </c>
      <c r="PY208" s="336" t="s">
        <v>851</v>
      </c>
      <c r="PZ208" s="40">
        <v>0.51800000000000002</v>
      </c>
      <c r="QA208" s="40">
        <v>0.51729999999999998</v>
      </c>
      <c r="QB208" s="40">
        <v>0.51659999999999995</v>
      </c>
      <c r="QC208" s="40">
        <v>0.51570000000000005</v>
      </c>
      <c r="QD208" s="40">
        <v>0.51450000000000007</v>
      </c>
      <c r="QE208" s="40">
        <v>0.5131</v>
      </c>
      <c r="QF208" s="40">
        <v>0.51139999999999997</v>
      </c>
      <c r="QG208" s="40">
        <v>0.50929999999999997</v>
      </c>
      <c r="QH208" s="40">
        <v>0.5071</v>
      </c>
      <c r="QI208" s="40">
        <v>0.50479999999999992</v>
      </c>
      <c r="QJ208" s="40">
        <v>0.50280000000000002</v>
      </c>
      <c r="QK208" s="40">
        <v>0.50109999999999999</v>
      </c>
      <c r="QL208" s="40">
        <v>0.5</v>
      </c>
      <c r="QM208" s="40">
        <v>0.49920000000000003</v>
      </c>
      <c r="QN208" s="40">
        <v>0.49819999999999998</v>
      </c>
      <c r="QO208" s="40">
        <v>0.4975</v>
      </c>
      <c r="QP208" s="40">
        <v>0.49689999999999995</v>
      </c>
      <c r="QQ208" s="40">
        <v>0.49709999999999999</v>
      </c>
      <c r="QR208" s="40">
        <v>0.49740000000000001</v>
      </c>
      <c r="QS208" s="336" t="s">
        <v>851</v>
      </c>
      <c r="QT208" s="336" t="s">
        <v>851</v>
      </c>
      <c r="QU208" s="336" t="s">
        <v>851</v>
      </c>
      <c r="QV208" s="336" t="s">
        <v>851</v>
      </c>
      <c r="QW208" s="40">
        <v>6.0331827262416482E-4</v>
      </c>
      <c r="QX208" s="336" t="s">
        <v>851</v>
      </c>
      <c r="QY208" s="336" t="s">
        <v>851</v>
      </c>
      <c r="QZ208" s="336" t="s">
        <v>851</v>
      </c>
      <c r="RA208" s="336" t="s">
        <v>851</v>
      </c>
      <c r="RB208" s="336" t="s">
        <v>851</v>
      </c>
      <c r="RC208" s="336" t="s">
        <v>851</v>
      </c>
      <c r="RD208" s="336" t="s">
        <v>851</v>
      </c>
      <c r="RE208" s="336" t="s">
        <v>851</v>
      </c>
      <c r="RF208" s="40">
        <v>0.34200000000000003</v>
      </c>
      <c r="RG208" s="40">
        <v>2014</v>
      </c>
      <c r="RH208" s="336" t="s">
        <v>840</v>
      </c>
      <c r="RI208" s="336" t="s">
        <v>851</v>
      </c>
      <c r="RJ208" s="40">
        <v>0.122</v>
      </c>
      <c r="RK208" s="40">
        <v>2014</v>
      </c>
      <c r="RL208" s="336" t="s">
        <v>840</v>
      </c>
      <c r="RM208" s="336" t="s">
        <v>851</v>
      </c>
      <c r="RN208" s="40">
        <v>0.44</v>
      </c>
      <c r="RO208" s="40">
        <v>2014</v>
      </c>
      <c r="RP208" s="336" t="s">
        <v>840</v>
      </c>
      <c r="RQ208" s="336" t="s">
        <v>851</v>
      </c>
      <c r="RR208" s="40">
        <v>0.79299999999999993</v>
      </c>
      <c r="RS208" s="40">
        <v>2014</v>
      </c>
      <c r="RT208" s="336" t="s">
        <v>840</v>
      </c>
      <c r="RU208" s="336" t="s">
        <v>851</v>
      </c>
      <c r="RV208" s="40">
        <v>0.46500000000000002</v>
      </c>
      <c r="RW208" s="40">
        <v>2009</v>
      </c>
      <c r="RX208" s="336" t="s">
        <v>840</v>
      </c>
      <c r="RY208" s="336" t="s">
        <v>851</v>
      </c>
      <c r="RZ208" s="336" t="s">
        <v>838</v>
      </c>
      <c r="SA208" s="40">
        <v>0.14373196661472321</v>
      </c>
      <c r="SB208" s="40">
        <v>0.10789497941732407</v>
      </c>
      <c r="SC208" s="40">
        <v>3.743351623415947E-2</v>
      </c>
      <c r="SD208" s="40">
        <v>7.0319632068276405E-3</v>
      </c>
      <c r="SE208" s="40">
        <v>6.4399596303701401E-3</v>
      </c>
      <c r="SF208" s="336" t="s">
        <v>851</v>
      </c>
      <c r="SG208" s="336" t="s">
        <v>851</v>
      </c>
      <c r="SH208" s="40">
        <v>0.18624037504196167</v>
      </c>
      <c r="SI208" s="40">
        <v>0.18082119524478912</v>
      </c>
      <c r="SJ208" s="40">
        <v>0.15792305767536163</v>
      </c>
      <c r="SK208" s="40">
        <v>0.11713031679391861</v>
      </c>
      <c r="SL208" s="40">
        <v>0.1434992253780365</v>
      </c>
      <c r="SM208" s="336" t="s">
        <v>840</v>
      </c>
      <c r="SN208" s="336" t="s">
        <v>851</v>
      </c>
      <c r="SO208" s="336" t="s">
        <v>851</v>
      </c>
      <c r="SP208" s="40">
        <v>1.566305011510849E-2</v>
      </c>
      <c r="SQ208" s="40">
        <v>-9.0977019863203168E-4</v>
      </c>
      <c r="SR208" s="40">
        <v>-1.802201010286808E-2</v>
      </c>
      <c r="SS208" s="40">
        <v>-9.0030860155820847E-3</v>
      </c>
      <c r="ST208" s="40">
        <v>-3.6973215639591217E-2</v>
      </c>
      <c r="SU208" s="336" t="s">
        <v>838</v>
      </c>
      <c r="SV208" s="336" t="s">
        <v>851</v>
      </c>
      <c r="SW208" s="336" t="s">
        <v>851</v>
      </c>
      <c r="SX208" s="40">
        <v>4.963814839720726E-2</v>
      </c>
      <c r="SY208" s="40">
        <v>4.6224534511566162E-2</v>
      </c>
      <c r="SZ208" s="40">
        <v>3.0916754156351089E-2</v>
      </c>
      <c r="TA208" s="40">
        <v>2.6910480111837387E-2</v>
      </c>
      <c r="TB208" s="40">
        <v>-1.3353001326322556E-2</v>
      </c>
      <c r="TC208" s="336" t="s">
        <v>840</v>
      </c>
      <c r="TD208" s="336" t="s">
        <v>851</v>
      </c>
      <c r="TE208" s="336" t="s">
        <v>851</v>
      </c>
      <c r="TF208" s="336" t="s">
        <v>851</v>
      </c>
      <c r="TG208" s="40">
        <v>-8.0759907141327858E-3</v>
      </c>
      <c r="TH208" s="40">
        <v>-2.4136073887348175E-2</v>
      </c>
      <c r="TI208" s="40">
        <v>-4.1870884597301483E-2</v>
      </c>
      <c r="TJ208" s="40">
        <v>-3.2939467579126358E-2</v>
      </c>
      <c r="TK208" s="40">
        <v>-6.0877770185470581E-2</v>
      </c>
      <c r="TL208" s="336" t="s">
        <v>838</v>
      </c>
      <c r="TM208" s="336" t="s">
        <v>851</v>
      </c>
      <c r="TN208" s="336" t="s">
        <v>851</v>
      </c>
      <c r="TO208" s="336" t="s">
        <v>851</v>
      </c>
      <c r="TP208" s="40">
        <v>3.5950616002082825E-2</v>
      </c>
      <c r="TQ208" s="40">
        <v>3.7261836230754852E-2</v>
      </c>
      <c r="TR208" s="40">
        <v>3.1179876998066902E-2</v>
      </c>
      <c r="TS208" s="40">
        <v>2.940616337582469E-3</v>
      </c>
      <c r="TT208" s="40">
        <v>-3.7267342209815979E-2</v>
      </c>
      <c r="TU208" s="336" t="s">
        <v>840</v>
      </c>
      <c r="TV208" s="336" t="s">
        <v>851</v>
      </c>
      <c r="TW208" s="40">
        <v>820</v>
      </c>
      <c r="TX208" s="336" t="s">
        <v>840</v>
      </c>
      <c r="TY208" s="336" t="s">
        <v>851</v>
      </c>
      <c r="TZ208" s="40">
        <v>1969.1199951171875</v>
      </c>
      <c r="UA208" s="336" t="s">
        <v>838</v>
      </c>
      <c r="UB208" s="336" t="s">
        <v>851</v>
      </c>
      <c r="UC208" s="40">
        <v>2018.40804058714</v>
      </c>
      <c r="UD208" s="336" t="s">
        <v>840</v>
      </c>
      <c r="UE208" s="336" t="s">
        <v>851</v>
      </c>
      <c r="UF208" s="336" t="s">
        <v>851</v>
      </c>
      <c r="UG208" s="40">
        <v>7.9499393701553345E-2</v>
      </c>
      <c r="UH208" s="40">
        <v>3.7706919014453888E-2</v>
      </c>
      <c r="UI208" s="40">
        <v>-3.1127486377954483E-2</v>
      </c>
      <c r="UJ208" s="40">
        <v>-7.5347691774368286E-2</v>
      </c>
      <c r="UK208" s="40">
        <v>-0.12556004524230957</v>
      </c>
      <c r="UL208" s="336" t="s">
        <v>838</v>
      </c>
      <c r="UM208" s="336" t="s">
        <v>851</v>
      </c>
      <c r="UN208" s="336" t="s">
        <v>851</v>
      </c>
      <c r="UO208" s="336" t="s">
        <v>851</v>
      </c>
      <c r="UP208" s="40">
        <v>0.10156536102294922</v>
      </c>
      <c r="UQ208" s="40">
        <v>8.3848647773265839E-2</v>
      </c>
      <c r="UR208" s="40">
        <v>6.4209900796413422E-2</v>
      </c>
      <c r="US208" s="40">
        <v>4.2969901114702225E-3</v>
      </c>
      <c r="UT208" s="40">
        <v>-1.8204385414719582E-2</v>
      </c>
      <c r="UU208" s="336" t="s">
        <v>840</v>
      </c>
    </row>
    <row r="209" spans="1:567">
      <c r="A209" s="336" t="s">
        <v>425</v>
      </c>
      <c r="B209" s="336" t="s">
        <v>144</v>
      </c>
      <c r="C209" s="336" t="s">
        <v>393</v>
      </c>
      <c r="D209" s="40">
        <v>4.9515079706907272E-2</v>
      </c>
      <c r="E209" s="336" t="s">
        <v>436</v>
      </c>
      <c r="F209" s="40">
        <v>7.9951636493206024E-2</v>
      </c>
      <c r="G209" s="336" t="s">
        <v>1741</v>
      </c>
      <c r="H209" s="40">
        <v>7.6226815581321716E-2</v>
      </c>
      <c r="I209" s="336" t="s">
        <v>1447</v>
      </c>
      <c r="J209" s="40">
        <v>7.1630753576755524E-2</v>
      </c>
      <c r="K209" s="336" t="s">
        <v>1803</v>
      </c>
      <c r="L209" s="336" t="s">
        <v>436</v>
      </c>
      <c r="M209" s="40">
        <v>0.45784017443656921</v>
      </c>
      <c r="N209" s="40"/>
      <c r="O209" s="336" t="s">
        <v>1736</v>
      </c>
      <c r="P209" s="40"/>
      <c r="Q209" s="336" t="s">
        <v>1736</v>
      </c>
      <c r="R209" s="40"/>
      <c r="S209" s="336" t="s">
        <v>1736</v>
      </c>
      <c r="T209" s="40">
        <v>0.45784017443656921</v>
      </c>
      <c r="U209" s="336" t="s">
        <v>436</v>
      </c>
      <c r="V209" s="336" t="s">
        <v>851</v>
      </c>
      <c r="W209" s="336" t="s">
        <v>1741</v>
      </c>
      <c r="X209" s="40">
        <v>0.45317032933235168</v>
      </c>
      <c r="Y209" s="40"/>
      <c r="Z209" s="336" t="s">
        <v>1736</v>
      </c>
      <c r="AA209" s="40"/>
      <c r="AB209" s="336" t="s">
        <v>1736</v>
      </c>
      <c r="AC209" s="40"/>
      <c r="AD209" s="336" t="s">
        <v>1736</v>
      </c>
      <c r="AE209" s="40">
        <v>0.45317032933235168</v>
      </c>
      <c r="AF209" s="336" t="s">
        <v>1741</v>
      </c>
      <c r="AG209" s="336" t="s">
        <v>851</v>
      </c>
      <c r="AH209" s="336" t="s">
        <v>1447</v>
      </c>
      <c r="AI209" s="40">
        <v>0.45215612649917603</v>
      </c>
      <c r="AJ209" s="40"/>
      <c r="AK209" s="336" t="s">
        <v>1736</v>
      </c>
      <c r="AL209" s="40"/>
      <c r="AM209" s="336" t="s">
        <v>1736</v>
      </c>
      <c r="AN209" s="40"/>
      <c r="AO209" s="336" t="s">
        <v>1736</v>
      </c>
      <c r="AP209" s="40">
        <v>0.45215612649917603</v>
      </c>
      <c r="AQ209" s="336" t="s">
        <v>1447</v>
      </c>
      <c r="AR209" s="336" t="s">
        <v>851</v>
      </c>
      <c r="AS209" s="336" t="s">
        <v>1803</v>
      </c>
      <c r="AT209" s="40">
        <v>0.45215612649917603</v>
      </c>
      <c r="AU209" s="40"/>
      <c r="AV209" s="336" t="s">
        <v>1736</v>
      </c>
      <c r="AW209" s="40"/>
      <c r="AX209" s="336" t="s">
        <v>1736</v>
      </c>
      <c r="AY209" s="40"/>
      <c r="AZ209" s="336" t="s">
        <v>1736</v>
      </c>
      <c r="BA209" s="40">
        <v>0.45215612649917603</v>
      </c>
      <c r="BB209" s="336" t="s">
        <v>1803</v>
      </c>
      <c r="BC209" s="336" t="s">
        <v>851</v>
      </c>
      <c r="BD209" s="336" t="s">
        <v>436</v>
      </c>
      <c r="BE209" s="40">
        <v>4.5055642127990723</v>
      </c>
      <c r="BF209" s="336" t="s">
        <v>827</v>
      </c>
      <c r="BG209" s="40">
        <v>5.2044129371643066</v>
      </c>
      <c r="BH209" s="336" t="s">
        <v>1447</v>
      </c>
      <c r="BI209" s="40">
        <v>6.8198409080505371</v>
      </c>
      <c r="BJ209" s="336" t="s">
        <v>1803</v>
      </c>
      <c r="BK209" s="40">
        <v>8.0286283493041992</v>
      </c>
      <c r="BL209" s="336" t="s">
        <v>851</v>
      </c>
      <c r="BM209" s="40">
        <v>3.0110313892364502</v>
      </c>
      <c r="BN209" s="336" t="s">
        <v>470</v>
      </c>
      <c r="BO209" s="336" t="s">
        <v>851</v>
      </c>
      <c r="BP209" s="336" t="s">
        <v>470</v>
      </c>
      <c r="BQ209" s="40">
        <v>8.2093430683016777E-3</v>
      </c>
      <c r="BR209" s="40">
        <v>7.3686395771801472E-3</v>
      </c>
      <c r="BS209" s="40">
        <v>7.5995810329914093E-3</v>
      </c>
      <c r="BT209" s="40">
        <v>7.8190751373767853E-3</v>
      </c>
      <c r="BU209" s="40">
        <v>7.2972276248037815E-3</v>
      </c>
      <c r="BV209" s="336" t="s">
        <v>851</v>
      </c>
      <c r="BW209" s="336" t="s">
        <v>470</v>
      </c>
      <c r="BX209" s="40">
        <v>1.0131515562534332E-2</v>
      </c>
      <c r="BY209" s="40">
        <v>9.7008505836129189E-3</v>
      </c>
      <c r="BZ209" s="40">
        <v>8.6809182539582253E-3</v>
      </c>
      <c r="CA209" s="40">
        <v>8.3659766241908073E-3</v>
      </c>
      <c r="CB209" s="40">
        <v>8.6410082876682281E-3</v>
      </c>
      <c r="CC209" s="336" t="s">
        <v>851</v>
      </c>
      <c r="CD209" s="336" t="s">
        <v>470</v>
      </c>
      <c r="CE209" s="40">
        <v>1.0214067995548248E-2</v>
      </c>
      <c r="CF209" s="40">
        <v>9.1963382437825203E-3</v>
      </c>
      <c r="CG209" s="40">
        <v>8.3921756595373154E-3</v>
      </c>
      <c r="CH209" s="40">
        <v>8.7615326046943665E-3</v>
      </c>
      <c r="CI209" s="40">
        <v>9.0025216341018677E-3</v>
      </c>
      <c r="CJ209" s="336" t="s">
        <v>851</v>
      </c>
      <c r="CK209" s="336" t="s">
        <v>470</v>
      </c>
      <c r="CL209" s="40">
        <v>8.7871551513671875E-3</v>
      </c>
      <c r="CM209" s="40">
        <v>8.2843899726867676E-3</v>
      </c>
      <c r="CN209" s="40">
        <v>8.1671141088008881E-3</v>
      </c>
      <c r="CO209" s="40">
        <v>8.0996043980121613E-3</v>
      </c>
      <c r="CP209" s="40">
        <v>7.3164217174053192E-3</v>
      </c>
      <c r="CQ209" s="336" t="s">
        <v>851</v>
      </c>
      <c r="CR209" s="40"/>
      <c r="CS209" s="40"/>
      <c r="CT209" s="40"/>
      <c r="CU209" s="40"/>
      <c r="CV209" s="40"/>
      <c r="CW209" s="336" t="s">
        <v>1737</v>
      </c>
      <c r="CX209" s="336" t="s">
        <v>851</v>
      </c>
      <c r="CY209" s="40"/>
      <c r="CZ209" s="40"/>
      <c r="DA209" s="40"/>
      <c r="DB209" s="40"/>
      <c r="DC209" s="40"/>
      <c r="DD209" s="336" t="s">
        <v>1737</v>
      </c>
      <c r="DE209" s="336" t="s">
        <v>851</v>
      </c>
      <c r="DF209" s="40"/>
      <c r="DG209" s="336" t="s">
        <v>1737</v>
      </c>
      <c r="DH209" s="336" t="s">
        <v>851</v>
      </c>
      <c r="DI209" s="336" t="s">
        <v>851</v>
      </c>
      <c r="DJ209" s="336">
        <v>9.3000000000000007</v>
      </c>
      <c r="DK209" s="336" t="s">
        <v>1738</v>
      </c>
      <c r="DL209" s="336" t="s">
        <v>851</v>
      </c>
      <c r="DM209" s="336" t="s">
        <v>851</v>
      </c>
      <c r="DN209" s="336" t="s">
        <v>470</v>
      </c>
      <c r="DO209" s="40">
        <v>5.7577021652832627E-4</v>
      </c>
      <c r="DP209" s="40">
        <v>1.8438555998727679E-3</v>
      </c>
      <c r="DQ209" s="40">
        <v>5.5081956088542938E-3</v>
      </c>
      <c r="DR209" s="40">
        <v>1.5274698380380869E-3</v>
      </c>
      <c r="DS209" s="40">
        <v>1.4246196486055851E-2</v>
      </c>
      <c r="DT209" s="336" t="s">
        <v>851</v>
      </c>
      <c r="DU209" s="336" t="s">
        <v>470</v>
      </c>
      <c r="DV209" s="40">
        <v>2.0999996922910213E-3</v>
      </c>
      <c r="DW209" s="40">
        <v>5.1333331502974033E-3</v>
      </c>
      <c r="DX209" s="40">
        <v>2.9999997932463884E-3</v>
      </c>
      <c r="DY209" s="40">
        <v>2.4000001139938831E-3</v>
      </c>
      <c r="DZ209" s="40">
        <v>-7.0000002160668373E-3</v>
      </c>
      <c r="EA209" s="336" t="s">
        <v>851</v>
      </c>
      <c r="EB209" s="336" t="s">
        <v>470</v>
      </c>
      <c r="EC209" s="40">
        <v>2.6309528038837016E-5</v>
      </c>
      <c r="ED209" s="40">
        <v>5.4717287421226501E-3</v>
      </c>
      <c r="EE209" s="40">
        <v>1.8535100389271975E-3</v>
      </c>
      <c r="EF209" s="40">
        <v>5.3652701899409294E-3</v>
      </c>
      <c r="EG209" s="40">
        <v>3.7466571666300297E-3</v>
      </c>
      <c r="EH209" s="336" t="s">
        <v>851</v>
      </c>
      <c r="EI209" s="336" t="s">
        <v>470</v>
      </c>
      <c r="EJ209" s="40">
        <v>2.0530018955469131E-3</v>
      </c>
      <c r="EK209" s="40">
        <v>2.0704155322164297E-3</v>
      </c>
      <c r="EL209" s="40">
        <v>1.2409227201715112E-4</v>
      </c>
      <c r="EM209" s="40">
        <v>-3.709936048835516E-3</v>
      </c>
      <c r="EN209" s="40">
        <v>-5.5026458576321602E-3</v>
      </c>
      <c r="EO209" s="336" t="s">
        <v>851</v>
      </c>
      <c r="EP209" s="336" t="s">
        <v>851</v>
      </c>
      <c r="EQ209" s="336" t="s">
        <v>851</v>
      </c>
      <c r="ER209" s="40">
        <v>0.56830000000000003</v>
      </c>
      <c r="ES209" s="336" t="s">
        <v>1739</v>
      </c>
      <c r="ET209" s="336" t="s">
        <v>851</v>
      </c>
      <c r="EU209" s="336" t="s">
        <v>851</v>
      </c>
      <c r="EV209" s="40">
        <v>0.69519999999999993</v>
      </c>
      <c r="EW209" s="336" t="s">
        <v>1739</v>
      </c>
      <c r="EX209" s="336" t="s">
        <v>851</v>
      </c>
      <c r="EY209" s="336" t="s">
        <v>851</v>
      </c>
      <c r="EZ209" s="40">
        <v>0.43890000000000001</v>
      </c>
      <c r="FA209" s="336" t="s">
        <v>1739</v>
      </c>
      <c r="FB209" s="336" t="s">
        <v>851</v>
      </c>
      <c r="FC209" s="40"/>
      <c r="FD209" s="40"/>
      <c r="FE209" s="40"/>
      <c r="FF209" s="40"/>
      <c r="FG209" s="40"/>
      <c r="FH209" s="336" t="s">
        <v>1737</v>
      </c>
      <c r="FI209" s="336" t="s">
        <v>851</v>
      </c>
      <c r="FJ209" s="40">
        <v>5.1069078035652637E-3</v>
      </c>
      <c r="FK209" s="40">
        <v>5.1069078035652637E-3</v>
      </c>
      <c r="FL209" s="40">
        <v>-1.5699964016675949E-2</v>
      </c>
      <c r="FM209" s="40">
        <v>-6.3717611134052277E-2</v>
      </c>
      <c r="FN209" s="40">
        <v>-0.10635048896074295</v>
      </c>
      <c r="FO209" s="336" t="s">
        <v>840</v>
      </c>
      <c r="FP209" s="336" t="s">
        <v>851</v>
      </c>
      <c r="FQ209" s="40"/>
      <c r="FR209" s="336" t="s">
        <v>1737</v>
      </c>
      <c r="FS209" s="336" t="s">
        <v>851</v>
      </c>
      <c r="FT209" s="336" t="s">
        <v>851</v>
      </c>
      <c r="FU209" s="40">
        <v>-1.4434362761676311E-2</v>
      </c>
      <c r="FV209" s="40">
        <v>-1.2246426194906235E-4</v>
      </c>
      <c r="FW209" s="40">
        <v>2.1837139502167702E-2</v>
      </c>
      <c r="FX209" s="40">
        <v>3.7023760378360748E-2</v>
      </c>
      <c r="FY209" s="40">
        <v>1.9936727359890938E-2</v>
      </c>
      <c r="FZ209" s="336" t="s">
        <v>840</v>
      </c>
      <c r="GA209" s="336" t="s">
        <v>851</v>
      </c>
      <c r="GB209" s="336" t="s">
        <v>851</v>
      </c>
      <c r="GC209" s="336" t="s">
        <v>851</v>
      </c>
      <c r="GD209" s="336" t="s">
        <v>851</v>
      </c>
      <c r="GE209" s="336" t="s">
        <v>851</v>
      </c>
      <c r="GF209" s="336" t="s">
        <v>851</v>
      </c>
      <c r="GG209" s="336" t="s">
        <v>851</v>
      </c>
      <c r="GH209" s="336" t="s">
        <v>851</v>
      </c>
      <c r="GI209" s="336" t="s">
        <v>851</v>
      </c>
      <c r="GJ209" s="336" t="s">
        <v>851</v>
      </c>
      <c r="GK209" s="40">
        <v>470944</v>
      </c>
      <c r="GL209" s="40">
        <v>476574</v>
      </c>
      <c r="GM209" s="40">
        <v>482228</v>
      </c>
      <c r="GN209" s="40">
        <v>487938</v>
      </c>
      <c r="GO209" s="40">
        <v>493680</v>
      </c>
      <c r="GP209" s="40">
        <v>499461</v>
      </c>
      <c r="GQ209" s="40">
        <v>505292</v>
      </c>
      <c r="GR209" s="40">
        <v>511181</v>
      </c>
      <c r="GS209" s="40">
        <v>517122</v>
      </c>
      <c r="GT209" s="40">
        <v>523113</v>
      </c>
      <c r="GU209" s="40">
        <v>529126</v>
      </c>
      <c r="GV209" s="40">
        <v>535177</v>
      </c>
      <c r="GW209" s="40">
        <v>541247</v>
      </c>
      <c r="GX209" s="40">
        <v>547295</v>
      </c>
      <c r="GY209" s="40">
        <v>553278</v>
      </c>
      <c r="GZ209" s="40">
        <v>559136</v>
      </c>
      <c r="HA209" s="40">
        <v>564883</v>
      </c>
      <c r="HB209" s="40">
        <v>570501</v>
      </c>
      <c r="HC209" s="40">
        <v>575987</v>
      </c>
      <c r="HD209" s="40">
        <v>581363</v>
      </c>
      <c r="HE209" s="40">
        <v>586634</v>
      </c>
      <c r="HF209" s="40">
        <v>592000</v>
      </c>
      <c r="HG209" s="40">
        <v>597000</v>
      </c>
      <c r="HH209" s="40">
        <v>602000</v>
      </c>
      <c r="HI209" s="40">
        <v>607000</v>
      </c>
      <c r="HJ209" s="40">
        <v>611000</v>
      </c>
      <c r="HK209" s="40">
        <v>616000</v>
      </c>
      <c r="HL209" s="40">
        <v>620000</v>
      </c>
      <c r="HM209" s="40">
        <v>624000</v>
      </c>
      <c r="HN209" s="40">
        <v>628000</v>
      </c>
      <c r="HO209" s="40">
        <v>632000</v>
      </c>
      <c r="HP209" s="40">
        <v>636000</v>
      </c>
      <c r="HQ209" s="40">
        <v>640000</v>
      </c>
      <c r="HR209" s="40">
        <v>643000</v>
      </c>
      <c r="HS209" s="40">
        <v>647000</v>
      </c>
      <c r="HT209" s="40">
        <v>650000</v>
      </c>
      <c r="HU209" s="40">
        <v>653000</v>
      </c>
      <c r="HV209" s="40">
        <v>656000</v>
      </c>
      <c r="HW209" s="40">
        <v>659000</v>
      </c>
      <c r="HX209" s="40">
        <v>661000</v>
      </c>
      <c r="HY209" s="40">
        <v>664000</v>
      </c>
      <c r="HZ209" s="40">
        <v>666000</v>
      </c>
      <c r="IA209" s="40">
        <v>668000</v>
      </c>
      <c r="IB209" s="40">
        <v>670000</v>
      </c>
      <c r="IC209" s="40">
        <v>672000</v>
      </c>
      <c r="ID209" s="40">
        <v>674000</v>
      </c>
      <c r="IE209" s="40">
        <v>675000</v>
      </c>
      <c r="IF209" s="40">
        <v>677000</v>
      </c>
      <c r="IG209" s="40">
        <v>678000</v>
      </c>
      <c r="IH209" s="40">
        <v>679000</v>
      </c>
      <c r="II209" s="40">
        <v>680000</v>
      </c>
      <c r="IJ209" s="336" t="s">
        <v>851</v>
      </c>
      <c r="IK209" s="336" t="s">
        <v>851</v>
      </c>
      <c r="IL209" s="336" t="s">
        <v>851</v>
      </c>
      <c r="IM209" s="40">
        <v>1.022589486092329E-2</v>
      </c>
      <c r="IN209" s="40">
        <v>9.8962923511862755E-3</v>
      </c>
      <c r="IO209" s="40">
        <v>9.5701692625880241E-3</v>
      </c>
      <c r="IP209" s="40">
        <v>9.290255606174469E-3</v>
      </c>
      <c r="IQ209" s="40">
        <v>9.0257693082094193E-3</v>
      </c>
      <c r="IR209" s="40">
        <v>9.1055184602737427E-3</v>
      </c>
      <c r="IS209" s="40">
        <v>8.4104789420962334E-3</v>
      </c>
      <c r="IT209" s="40">
        <v>8.3403317257761955E-3</v>
      </c>
      <c r="IU209" s="40">
        <v>8.2713458687067032E-3</v>
      </c>
      <c r="IV209" s="40">
        <v>6.5681682899594307E-3</v>
      </c>
      <c r="IW209" s="40">
        <v>8.1500047817826271E-3</v>
      </c>
      <c r="IX209" s="40">
        <v>6.4725144766271114E-3</v>
      </c>
      <c r="IY209" s="40">
        <v>6.4308904111385345E-3</v>
      </c>
      <c r="IZ209" s="40">
        <v>6.3897981308400631E-3</v>
      </c>
      <c r="JA209" s="40">
        <v>6.3492278568446636E-3</v>
      </c>
      <c r="JB209" s="40">
        <v>6.3091693446040154E-3</v>
      </c>
      <c r="JC209" s="40">
        <v>6.2696128152310848E-3</v>
      </c>
      <c r="JD209" s="40">
        <v>4.6765478327870369E-3</v>
      </c>
      <c r="JE209" s="40">
        <v>6.201570387929678E-3</v>
      </c>
      <c r="JF209" s="40">
        <v>4.6260682865977287E-3</v>
      </c>
      <c r="JG209" s="40">
        <v>4.6047666110098362E-3</v>
      </c>
      <c r="JH209" s="40">
        <v>4.5836595818400383E-3</v>
      </c>
      <c r="JI209" s="40">
        <v>4.5627453364431858E-3</v>
      </c>
      <c r="JJ209" s="40">
        <v>3.0303052626550198E-3</v>
      </c>
      <c r="JK209" s="40">
        <v>4.5283096842467785E-3</v>
      </c>
      <c r="JL209" s="40">
        <v>3.007521154358983E-3</v>
      </c>
      <c r="JM209" s="40">
        <v>2.9985029250383377E-3</v>
      </c>
      <c r="JN209" s="40">
        <v>2.9895389452576637E-3</v>
      </c>
      <c r="JO209" s="40">
        <v>2.9806280508637428E-3</v>
      </c>
      <c r="JP209" s="40">
        <v>2.9717704746872187E-3</v>
      </c>
      <c r="JQ209" s="40">
        <v>1.482579973526299E-3</v>
      </c>
      <c r="JR209" s="40">
        <v>2.9585820157080889E-3</v>
      </c>
      <c r="JS209" s="40">
        <v>1.4760150806978345E-3</v>
      </c>
      <c r="JT209" s="40">
        <v>1.4738396275788546E-3</v>
      </c>
      <c r="JU209" s="40">
        <v>1.4716705773025751E-3</v>
      </c>
      <c r="JV209" s="336" t="s">
        <v>1740</v>
      </c>
      <c r="JW209" s="336" t="s">
        <v>851</v>
      </c>
      <c r="JX209" s="336" t="s">
        <v>851</v>
      </c>
      <c r="JY209" s="336" t="s">
        <v>851</v>
      </c>
      <c r="JZ209" s="336" t="s">
        <v>851</v>
      </c>
      <c r="KA209" s="336" t="s">
        <v>1740</v>
      </c>
      <c r="KB209" s="40">
        <v>0.50312446345790696</v>
      </c>
      <c r="KC209" s="40">
        <v>0.50302452012186594</v>
      </c>
      <c r="KD209" s="40">
        <v>0.50292286954799403</v>
      </c>
      <c r="KE209" s="40">
        <v>0.50282905690579804</v>
      </c>
      <c r="KF209" s="40">
        <v>0.50270657059358792</v>
      </c>
      <c r="KG209" s="40">
        <v>0.50256548375989096</v>
      </c>
      <c r="KH209" s="40">
        <v>0.50240791621465397</v>
      </c>
      <c r="KI209" s="40">
        <v>0.50221668191368496</v>
      </c>
      <c r="KJ209" s="40">
        <v>0.50202742002492695</v>
      </c>
      <c r="KK209" s="40">
        <v>0.50180946461280795</v>
      </c>
      <c r="KL209" s="40">
        <v>0.50159034015608905</v>
      </c>
      <c r="KM209" s="40">
        <v>0.50135373711026299</v>
      </c>
      <c r="KN209" s="40">
        <v>0.50111435077375599</v>
      </c>
      <c r="KO209" s="40">
        <v>0.50086971842265404</v>
      </c>
      <c r="KP209" s="40">
        <v>0.50062217554579602</v>
      </c>
      <c r="KQ209" s="40">
        <v>0.50037555404104095</v>
      </c>
      <c r="KR209" s="40">
        <v>0.50011474054490801</v>
      </c>
      <c r="KS209" s="40">
        <v>0.49986481945974703</v>
      </c>
      <c r="KT209" s="40">
        <v>0.49961455370603503</v>
      </c>
      <c r="KU209" s="40">
        <v>0.49936376244451303</v>
      </c>
      <c r="KV209" s="40">
        <v>0.49911537372767695</v>
      </c>
      <c r="KW209" s="40">
        <v>0.49885309159954699</v>
      </c>
      <c r="KX209" s="40">
        <v>0.498598248382155</v>
      </c>
      <c r="KY209" s="40">
        <v>0.49834071132324098</v>
      </c>
      <c r="KZ209" s="40">
        <v>0.49809169539708498</v>
      </c>
      <c r="LA209" s="40">
        <v>0.49785315909522304</v>
      </c>
      <c r="LB209" s="40">
        <v>0.49760607511924598</v>
      </c>
      <c r="LC209" s="40">
        <v>0.49736236009284496</v>
      </c>
      <c r="LD209" s="40">
        <v>0.49713225069082595</v>
      </c>
      <c r="LE209" s="40">
        <v>0.49691548151520798</v>
      </c>
      <c r="LF209" s="40">
        <v>0.49670291505943404</v>
      </c>
      <c r="LG209" s="40">
        <v>0.49650320656624203</v>
      </c>
      <c r="LH209" s="40">
        <v>0.49630440693193401</v>
      </c>
      <c r="LI209" s="40">
        <v>0.49612562016624301</v>
      </c>
      <c r="LJ209" s="40">
        <v>0.49595334531796803</v>
      </c>
      <c r="LK209" s="40">
        <v>0.49579556446752199</v>
      </c>
      <c r="LL209" s="336" t="s">
        <v>851</v>
      </c>
      <c r="LM209" s="336" t="s">
        <v>851</v>
      </c>
      <c r="LN209" s="336" t="s">
        <v>1740</v>
      </c>
      <c r="LO209" s="40">
        <v>0.65485501289367676</v>
      </c>
      <c r="LP209" s="40">
        <v>0.65611284971237183</v>
      </c>
      <c r="LQ209" s="40">
        <v>0.65761846303939819</v>
      </c>
      <c r="LR209" s="40">
        <v>0.65923362970352173</v>
      </c>
      <c r="LS209" s="40">
        <v>0.66073006391525269</v>
      </c>
      <c r="LT209" s="40">
        <v>0.66199541091918945</v>
      </c>
      <c r="LU209" s="40">
        <v>0.662162184715271</v>
      </c>
      <c r="LV209" s="40">
        <v>0.66331660747528076</v>
      </c>
      <c r="LW209" s="40">
        <v>0.66445183753967285</v>
      </c>
      <c r="LX209" s="40">
        <v>0.66392093896865845</v>
      </c>
      <c r="LY209" s="40">
        <v>0.66448444128036499</v>
      </c>
      <c r="LZ209" s="40">
        <v>0.66233766078948975</v>
      </c>
      <c r="MA209" s="40">
        <v>0.66290324926376343</v>
      </c>
      <c r="MB209" s="40">
        <v>0.66185897588729858</v>
      </c>
      <c r="MC209" s="40">
        <v>0.66082805395126343</v>
      </c>
      <c r="MD209" s="40">
        <v>0.65981012582778931</v>
      </c>
      <c r="ME209" s="40">
        <v>0.65880501270294189</v>
      </c>
      <c r="MF209" s="40">
        <v>0.65781247615814209</v>
      </c>
      <c r="MG209" s="40">
        <v>0.65785378217697144</v>
      </c>
      <c r="MH209" s="40">
        <v>0.65842348337173462</v>
      </c>
      <c r="MI209" s="40">
        <v>0.65692305564880371</v>
      </c>
      <c r="MJ209" s="40">
        <v>0.65696781873703003</v>
      </c>
      <c r="MK209" s="40">
        <v>0.6554877758026123</v>
      </c>
      <c r="ML209" s="40">
        <v>0.65402126312255859</v>
      </c>
      <c r="MM209" s="40">
        <v>0.65506809949874878</v>
      </c>
      <c r="MN209" s="40">
        <v>0.65361446142196655</v>
      </c>
      <c r="MO209" s="40">
        <v>0.65465468168258667</v>
      </c>
      <c r="MP209" s="40">
        <v>0.65419161319732666</v>
      </c>
      <c r="MQ209" s="40">
        <v>0.65522390604019165</v>
      </c>
      <c r="MR209" s="40">
        <v>0.65625</v>
      </c>
      <c r="MS209" s="40">
        <v>0.65578633546829224</v>
      </c>
      <c r="MT209" s="40">
        <v>0.65629631280899048</v>
      </c>
      <c r="MU209" s="40">
        <v>0.65583455562591553</v>
      </c>
      <c r="MV209" s="40">
        <v>0.65634220838546753</v>
      </c>
      <c r="MW209" s="40">
        <v>0.65537554025650024</v>
      </c>
      <c r="MX209" s="40">
        <v>0.65588235855102539</v>
      </c>
      <c r="MY209" s="336" t="s">
        <v>851</v>
      </c>
      <c r="MZ209" s="336" t="s">
        <v>1740</v>
      </c>
      <c r="NA209" s="40">
        <v>0.62405210733413696</v>
      </c>
      <c r="NB209" s="40">
        <v>0.62462669610977173</v>
      </c>
      <c r="NC209" s="40">
        <v>0.6253398060798645</v>
      </c>
      <c r="ND209" s="40">
        <v>0.62591689825057983</v>
      </c>
      <c r="NE209" s="40">
        <v>0.62592560052871704</v>
      </c>
      <c r="NF209" s="40">
        <v>0.62517344951629639</v>
      </c>
      <c r="NG209" s="40">
        <v>0.62331080436706543</v>
      </c>
      <c r="NH209" s="40">
        <v>0.62144052982330322</v>
      </c>
      <c r="NI209" s="40">
        <v>0.61960130929946899</v>
      </c>
      <c r="NJ209" s="40">
        <v>0.61614495515823364</v>
      </c>
      <c r="NK209" s="40">
        <v>0.61702126264572144</v>
      </c>
      <c r="NL209" s="40">
        <v>0.61363637447357178</v>
      </c>
      <c r="NM209" s="40">
        <v>0.61612904071807861</v>
      </c>
      <c r="NN209" s="40">
        <v>0.61538463830947876</v>
      </c>
      <c r="NO209" s="40">
        <v>0.61464965343475342</v>
      </c>
      <c r="NP209" s="40">
        <v>0.61392402648925781</v>
      </c>
      <c r="NQ209" s="40">
        <v>0.61320751905441284</v>
      </c>
      <c r="NR209" s="40">
        <v>0.609375</v>
      </c>
      <c r="NS209" s="40">
        <v>0.60964232683181763</v>
      </c>
      <c r="NT209" s="40">
        <v>0.60896444320678711</v>
      </c>
      <c r="NU209" s="40">
        <v>0.60769230127334595</v>
      </c>
      <c r="NV209" s="40">
        <v>0.60796326398849487</v>
      </c>
      <c r="NW209" s="40">
        <v>0.60670733451843262</v>
      </c>
      <c r="NX209" s="40">
        <v>0.6084977388381958</v>
      </c>
      <c r="NY209" s="40">
        <v>0.60968232154846191</v>
      </c>
      <c r="NZ209" s="40">
        <v>0.60843372344970703</v>
      </c>
      <c r="OA209" s="40">
        <v>0.60960960388183594</v>
      </c>
      <c r="OB209" s="40">
        <v>0.60928142070770264</v>
      </c>
      <c r="OC209" s="40">
        <v>0.60746270418167114</v>
      </c>
      <c r="OD209" s="40">
        <v>0.6086309552192688</v>
      </c>
      <c r="OE209" s="40">
        <v>0.60534125566482544</v>
      </c>
      <c r="OF209" s="40">
        <v>0.60592591762542725</v>
      </c>
      <c r="OG209" s="40">
        <v>0.60561299324035645</v>
      </c>
      <c r="OH209" s="40">
        <v>0.60619467496871948</v>
      </c>
      <c r="OI209" s="40">
        <v>0.60382914543151855</v>
      </c>
      <c r="OJ209" s="40">
        <v>0.604411780834198</v>
      </c>
      <c r="OK209" s="336" t="s">
        <v>851</v>
      </c>
      <c r="OL209" s="336" t="s">
        <v>851</v>
      </c>
      <c r="OM209" s="336" t="s">
        <v>1740</v>
      </c>
      <c r="ON209" s="40">
        <v>0.56556904315948486</v>
      </c>
      <c r="OO209" s="40">
        <v>0.56763964891433716</v>
      </c>
      <c r="OP209" s="40">
        <v>0.56978690624237061</v>
      </c>
      <c r="OQ209" s="40">
        <v>0.57191050052642822</v>
      </c>
      <c r="OR209" s="40">
        <v>0.5738944411277771</v>
      </c>
      <c r="OS209" s="40">
        <v>0.57567751407623291</v>
      </c>
      <c r="OT209" s="40">
        <v>0.57770270109176636</v>
      </c>
      <c r="OU209" s="40">
        <v>0.57956451177597046</v>
      </c>
      <c r="OV209" s="40">
        <v>0.58139532804489136</v>
      </c>
      <c r="OW209" s="40">
        <v>0.58154857158660889</v>
      </c>
      <c r="OX209" s="40">
        <v>0.58101475238800049</v>
      </c>
      <c r="OY209" s="40">
        <v>0.57954543828964233</v>
      </c>
      <c r="OZ209" s="40">
        <v>0.57903224229812622</v>
      </c>
      <c r="PA209" s="40">
        <v>0.57852566242218018</v>
      </c>
      <c r="PB209" s="40">
        <v>0.5780254602432251</v>
      </c>
      <c r="PC209" s="40">
        <v>0.57753163576126099</v>
      </c>
      <c r="PD209" s="40">
        <v>0.57704401016235352</v>
      </c>
      <c r="PE209" s="40">
        <v>0.57656252384185791</v>
      </c>
      <c r="PF209" s="40">
        <v>0.57698291540145874</v>
      </c>
      <c r="PG209" s="40">
        <v>0.57805252075195313</v>
      </c>
      <c r="PH209" s="40">
        <v>0.57846152782440186</v>
      </c>
      <c r="PI209" s="40">
        <v>0.57886677980422974</v>
      </c>
      <c r="PJ209" s="40">
        <v>0.57926827669143677</v>
      </c>
      <c r="PK209" s="40">
        <v>0.57814872264862061</v>
      </c>
      <c r="PL209" s="40">
        <v>0.57942509651184082</v>
      </c>
      <c r="PM209" s="40">
        <v>0.57831323146820068</v>
      </c>
      <c r="PN209" s="40">
        <v>0.57957959175109863</v>
      </c>
      <c r="PO209" s="40">
        <v>0.58083832263946533</v>
      </c>
      <c r="PP209" s="40">
        <v>0.58208954334259033</v>
      </c>
      <c r="PQ209" s="40">
        <v>0.58333331346511841</v>
      </c>
      <c r="PR209" s="40">
        <v>0.58308607339859009</v>
      </c>
      <c r="PS209" s="40">
        <v>0.58370369672775269</v>
      </c>
      <c r="PT209" s="40">
        <v>0.58345639705657959</v>
      </c>
      <c r="PU209" s="40">
        <v>0.58407080173492432</v>
      </c>
      <c r="PV209" s="40">
        <v>0.58615612983703613</v>
      </c>
      <c r="PW209" s="40">
        <v>0.58676469326019287</v>
      </c>
      <c r="PX209" s="336" t="s">
        <v>851</v>
      </c>
      <c r="PY209" s="336" t="s">
        <v>851</v>
      </c>
      <c r="PZ209" s="40">
        <v>0.54799999999999993</v>
      </c>
      <c r="QA209" s="40">
        <v>0.54949999999999999</v>
      </c>
      <c r="QB209" s="40">
        <v>0.55130000000000001</v>
      </c>
      <c r="QC209" s="40">
        <v>0.55330000000000001</v>
      </c>
      <c r="QD209" s="40">
        <v>0.55490000000000006</v>
      </c>
      <c r="QE209" s="40">
        <v>0.55669999999999997</v>
      </c>
      <c r="QF209" s="40">
        <v>0.55840000000000001</v>
      </c>
      <c r="QG209" s="40">
        <v>0.56000000000000005</v>
      </c>
      <c r="QH209" s="40">
        <v>0.56140000000000001</v>
      </c>
      <c r="QI209" s="40">
        <v>0.56299999999999994</v>
      </c>
      <c r="QJ209" s="40">
        <v>0.56469999999999998</v>
      </c>
      <c r="QK209" s="40">
        <v>0.56619999999999993</v>
      </c>
      <c r="QL209" s="40">
        <v>0.5675</v>
      </c>
      <c r="QM209" s="40">
        <v>0.56840000000000002</v>
      </c>
      <c r="QN209" s="40">
        <v>0.56879999999999997</v>
      </c>
      <c r="QO209" s="40">
        <v>0.56830000000000003</v>
      </c>
      <c r="QP209" s="40">
        <v>0.56859999999999999</v>
      </c>
      <c r="QQ209" s="40">
        <v>0.56879999999999997</v>
      </c>
      <c r="QR209" s="40">
        <v>0.56830000000000003</v>
      </c>
      <c r="QS209" s="336" t="s">
        <v>851</v>
      </c>
      <c r="QT209" s="336" t="s">
        <v>851</v>
      </c>
      <c r="QU209" s="336" t="s">
        <v>851</v>
      </c>
      <c r="QV209" s="336" t="s">
        <v>851</v>
      </c>
      <c r="QW209" s="40">
        <v>-8.7943021208047867E-4</v>
      </c>
      <c r="QX209" s="336" t="s">
        <v>851</v>
      </c>
      <c r="QY209" s="336" t="s">
        <v>851</v>
      </c>
      <c r="QZ209" s="336" t="s">
        <v>851</v>
      </c>
      <c r="RA209" s="336" t="s">
        <v>851</v>
      </c>
      <c r="RB209" s="336" t="s">
        <v>851</v>
      </c>
      <c r="RC209" s="336" t="s">
        <v>851</v>
      </c>
      <c r="RD209" s="336" t="s">
        <v>851</v>
      </c>
      <c r="RE209" s="336" t="s">
        <v>851</v>
      </c>
      <c r="RF209" s="40">
        <v>0.57899999999999996</v>
      </c>
      <c r="RG209" s="40">
        <v>1999</v>
      </c>
      <c r="RH209" s="336" t="s">
        <v>840</v>
      </c>
      <c r="RI209" s="336" t="s">
        <v>851</v>
      </c>
      <c r="RJ209" s="40">
        <v>0.21100000000000002</v>
      </c>
      <c r="RK209" s="40">
        <v>1999</v>
      </c>
      <c r="RL209" s="336" t="s">
        <v>840</v>
      </c>
      <c r="RM209" s="336" t="s">
        <v>851</v>
      </c>
      <c r="RN209" s="40">
        <v>0.34200000000000003</v>
      </c>
      <c r="RO209" s="40">
        <v>1999</v>
      </c>
      <c r="RP209" s="336" t="s">
        <v>840</v>
      </c>
      <c r="RQ209" s="336" t="s">
        <v>851</v>
      </c>
      <c r="RR209" s="40">
        <v>0.48200000000000004</v>
      </c>
      <c r="RS209" s="40">
        <v>1999</v>
      </c>
      <c r="RT209" s="336" t="s">
        <v>840</v>
      </c>
      <c r="RU209" s="336" t="s">
        <v>851</v>
      </c>
      <c r="RV209" s="40"/>
      <c r="RW209" s="40"/>
      <c r="RX209" s="336" t="s">
        <v>1737</v>
      </c>
      <c r="RY209" s="336" t="s">
        <v>851</v>
      </c>
      <c r="RZ209" s="336" t="s">
        <v>470</v>
      </c>
      <c r="SA209" s="40">
        <v>0.22939208149909973</v>
      </c>
      <c r="SB209" s="40">
        <v>0.23161929845809937</v>
      </c>
      <c r="SC209" s="40">
        <v>0.22486382722854614</v>
      </c>
      <c r="SD209" s="40">
        <v>0.21620720624923706</v>
      </c>
      <c r="SE209" s="40">
        <v>0.20933203399181366</v>
      </c>
      <c r="SF209" s="336" t="s">
        <v>851</v>
      </c>
      <c r="SG209" s="336" t="s">
        <v>851</v>
      </c>
      <c r="SH209" s="40">
        <v>0.42080876231193542</v>
      </c>
      <c r="SI209" s="40">
        <v>0.42080876231193542</v>
      </c>
      <c r="SJ209" s="40">
        <v>0.37538564205169678</v>
      </c>
      <c r="SK209" s="40"/>
      <c r="SL209" s="40">
        <v>0.21253371238708496</v>
      </c>
      <c r="SM209" s="336" t="s">
        <v>470</v>
      </c>
      <c r="SN209" s="336" t="s">
        <v>851</v>
      </c>
      <c r="SO209" s="336" t="s">
        <v>851</v>
      </c>
      <c r="SP209" s="40"/>
      <c r="SQ209" s="40"/>
      <c r="SR209" s="40"/>
      <c r="SS209" s="40"/>
      <c r="ST209" s="40"/>
      <c r="SU209" s="336" t="s">
        <v>1737</v>
      </c>
      <c r="SV209" s="336" t="s">
        <v>851</v>
      </c>
      <c r="SW209" s="336" t="s">
        <v>851</v>
      </c>
      <c r="SX209" s="40">
        <v>3.0380373820662498E-2</v>
      </c>
      <c r="SY209" s="40">
        <v>2.5026183575391769E-2</v>
      </c>
      <c r="SZ209" s="40">
        <v>1.5491469763219357E-2</v>
      </c>
      <c r="TA209" s="40">
        <v>-2.0682006143033504E-3</v>
      </c>
      <c r="TB209" s="40">
        <v>1.092478446662426E-2</v>
      </c>
      <c r="TC209" s="336" t="s">
        <v>840</v>
      </c>
      <c r="TD209" s="336" t="s">
        <v>851</v>
      </c>
      <c r="TE209" s="336" t="s">
        <v>851</v>
      </c>
      <c r="TF209" s="336" t="s">
        <v>851</v>
      </c>
      <c r="TG209" s="40"/>
      <c r="TH209" s="40"/>
      <c r="TI209" s="40"/>
      <c r="TJ209" s="40"/>
      <c r="TK209" s="40"/>
      <c r="TL209" s="336" t="s">
        <v>1737</v>
      </c>
      <c r="TM209" s="336" t="s">
        <v>851</v>
      </c>
      <c r="TN209" s="336" t="s">
        <v>851</v>
      </c>
      <c r="TO209" s="336" t="s">
        <v>851</v>
      </c>
      <c r="TP209" s="40">
        <v>1.9254319369792938E-2</v>
      </c>
      <c r="TQ209" s="40">
        <v>1.4126995578408241E-2</v>
      </c>
      <c r="TR209" s="40">
        <v>4.9336850643157959E-3</v>
      </c>
      <c r="TS209" s="40">
        <v>-1.1971152387559414E-2</v>
      </c>
      <c r="TT209" s="40">
        <v>1.634528860449791E-3</v>
      </c>
      <c r="TU209" s="336" t="s">
        <v>840</v>
      </c>
      <c r="TV209" s="336" t="s">
        <v>851</v>
      </c>
      <c r="TW209" s="40">
        <v>6340</v>
      </c>
      <c r="TX209" s="336" t="s">
        <v>840</v>
      </c>
      <c r="TY209" s="336" t="s">
        <v>851</v>
      </c>
      <c r="TZ209" s="40"/>
      <c r="UA209" s="336" t="s">
        <v>1737</v>
      </c>
      <c r="UB209" s="336" t="s">
        <v>851</v>
      </c>
      <c r="UC209" s="40">
        <v>9035.1970140272697</v>
      </c>
      <c r="UD209" s="336" t="s">
        <v>840</v>
      </c>
      <c r="UE209" s="336" t="s">
        <v>851</v>
      </c>
      <c r="UF209" s="336" t="s">
        <v>851</v>
      </c>
      <c r="UG209" s="40"/>
      <c r="UH209" s="40"/>
      <c r="UI209" s="40"/>
      <c r="UJ209" s="40"/>
      <c r="UK209" s="40"/>
      <c r="UL209" s="336" t="s">
        <v>1737</v>
      </c>
      <c r="UM209" s="336" t="s">
        <v>851</v>
      </c>
      <c r="UN209" s="336" t="s">
        <v>851</v>
      </c>
      <c r="UO209" s="336" t="s">
        <v>851</v>
      </c>
      <c r="UP209" s="40">
        <v>0.51368743181228638</v>
      </c>
      <c r="UQ209" s="40">
        <v>0.51368743181228638</v>
      </c>
      <c r="UR209" s="40">
        <v>0.52437525987625122</v>
      </c>
      <c r="US209" s="40"/>
      <c r="UT209" s="40">
        <v>0.18038532137870789</v>
      </c>
      <c r="UU209" s="336" t="s">
        <v>840</v>
      </c>
    </row>
    <row r="210" spans="1:567">
      <c r="A210" s="336" t="s">
        <v>517</v>
      </c>
      <c r="B210" s="336" t="s">
        <v>147</v>
      </c>
      <c r="C210" s="336" t="s">
        <v>395</v>
      </c>
      <c r="D210" s="40">
        <v>4.8694126307964325E-2</v>
      </c>
      <c r="E210" s="336" t="s">
        <v>436</v>
      </c>
      <c r="F210" s="40">
        <v>4.5114241540431976E-2</v>
      </c>
      <c r="G210" s="336" t="s">
        <v>1741</v>
      </c>
      <c r="H210" s="40">
        <v>4.5502316206693649E-2</v>
      </c>
      <c r="I210" s="336" t="s">
        <v>1447</v>
      </c>
      <c r="J210" s="40">
        <v>4.1834156960248947E-2</v>
      </c>
      <c r="K210" s="336" t="s">
        <v>1803</v>
      </c>
      <c r="L210" s="336" t="s">
        <v>436</v>
      </c>
      <c r="M210" s="40">
        <v>0.63583451509475708</v>
      </c>
      <c r="N210" s="40">
        <v>0.65011733770370483</v>
      </c>
      <c r="O210" s="336" t="s">
        <v>436</v>
      </c>
      <c r="P210" s="40">
        <v>0.63583451509475708</v>
      </c>
      <c r="Q210" s="336" t="s">
        <v>436</v>
      </c>
      <c r="R210" s="40">
        <v>0.7112078070640564</v>
      </c>
      <c r="S210" s="336" t="s">
        <v>436</v>
      </c>
      <c r="T210" s="40">
        <v>0.65098267793655396</v>
      </c>
      <c r="U210" s="336" t="s">
        <v>436</v>
      </c>
      <c r="V210" s="336" t="s">
        <v>851</v>
      </c>
      <c r="W210" s="336" t="s">
        <v>1741</v>
      </c>
      <c r="X210" s="40">
        <v>0.56557238101959229</v>
      </c>
      <c r="Y210" s="40">
        <v>0.58071917295455933</v>
      </c>
      <c r="Z210" s="336" t="s">
        <v>1741</v>
      </c>
      <c r="AA210" s="40">
        <v>0.56557238101959229</v>
      </c>
      <c r="AB210" s="336" t="s">
        <v>1741</v>
      </c>
      <c r="AC210" s="40">
        <v>0.60877740383148193</v>
      </c>
      <c r="AD210" s="336" t="s">
        <v>1741</v>
      </c>
      <c r="AE210" s="40">
        <v>0.55963742733001709</v>
      </c>
      <c r="AF210" s="336" t="s">
        <v>1741</v>
      </c>
      <c r="AG210" s="336" t="s">
        <v>851</v>
      </c>
      <c r="AH210" s="336" t="s">
        <v>1447</v>
      </c>
      <c r="AI210" s="40">
        <v>0.55089175701141357</v>
      </c>
      <c r="AJ210" s="40">
        <v>0.56480193138122559</v>
      </c>
      <c r="AK210" s="336" t="s">
        <v>1447</v>
      </c>
      <c r="AL210" s="40">
        <v>0.55089175701141357</v>
      </c>
      <c r="AM210" s="336" t="s">
        <v>1447</v>
      </c>
      <c r="AN210" s="40">
        <v>0.6062811017036438</v>
      </c>
      <c r="AO210" s="336" t="s">
        <v>1447</v>
      </c>
      <c r="AP210" s="40">
        <v>0.54589992761611938</v>
      </c>
      <c r="AQ210" s="336" t="s">
        <v>1447</v>
      </c>
      <c r="AR210" s="336" t="s">
        <v>851</v>
      </c>
      <c r="AS210" s="336" t="s">
        <v>1803</v>
      </c>
      <c r="AT210" s="40">
        <v>0.55666619539260864</v>
      </c>
      <c r="AU210" s="40">
        <v>0.57022756338119507</v>
      </c>
      <c r="AV210" s="336" t="s">
        <v>1803</v>
      </c>
      <c r="AW210" s="40">
        <v>0.55666619539260864</v>
      </c>
      <c r="AX210" s="336" t="s">
        <v>1803</v>
      </c>
      <c r="AY210" s="40">
        <v>0.59821385145187378</v>
      </c>
      <c r="AZ210" s="336" t="s">
        <v>1803</v>
      </c>
      <c r="BA210" s="40">
        <v>0.55515480041503906</v>
      </c>
      <c r="BB210" s="336" t="s">
        <v>1803</v>
      </c>
      <c r="BC210" s="336" t="s">
        <v>851</v>
      </c>
      <c r="BD210" s="336" t="s">
        <v>436</v>
      </c>
      <c r="BE210" s="40">
        <v>2.0971846580505371</v>
      </c>
      <c r="BF210" s="336" t="s">
        <v>827</v>
      </c>
      <c r="BG210" s="40">
        <v>3.9763338565826416</v>
      </c>
      <c r="BH210" s="336" t="s">
        <v>1447</v>
      </c>
      <c r="BI210" s="40">
        <v>4.1043787002563477</v>
      </c>
      <c r="BJ210" s="336" t="s">
        <v>1803</v>
      </c>
      <c r="BK210" s="40">
        <v>5.1824851036071777</v>
      </c>
      <c r="BL210" s="336" t="s">
        <v>851</v>
      </c>
      <c r="BM210" s="40">
        <v>2.4646823406219482</v>
      </c>
      <c r="BN210" s="336" t="s">
        <v>838</v>
      </c>
      <c r="BO210" s="336" t="s">
        <v>851</v>
      </c>
      <c r="BP210" s="336" t="s">
        <v>436</v>
      </c>
      <c r="BQ210" s="40">
        <v>4.3589160777628422E-3</v>
      </c>
      <c r="BR210" s="40">
        <v>3.1778102274984121E-3</v>
      </c>
      <c r="BS210" s="40">
        <v>2.8492000419646502E-3</v>
      </c>
      <c r="BT210" s="40">
        <v>-2.5316313258372247E-4</v>
      </c>
      <c r="BU210" s="40">
        <v>-2.5312972138635814E-4</v>
      </c>
      <c r="BV210" s="336" t="s">
        <v>851</v>
      </c>
      <c r="BW210" s="336" t="s">
        <v>827</v>
      </c>
      <c r="BX210" s="40">
        <v>3.5504838451743126E-3</v>
      </c>
      <c r="BY210" s="40">
        <v>4.2441538535058498E-3</v>
      </c>
      <c r="BZ210" s="40">
        <v>4.2005046270787716E-3</v>
      </c>
      <c r="CA210" s="40">
        <v>3.3540378790348768E-3</v>
      </c>
      <c r="CB210" s="40">
        <v>2.9308660887181759E-3</v>
      </c>
      <c r="CC210" s="336" t="s">
        <v>851</v>
      </c>
      <c r="CD210" s="336" t="s">
        <v>1447</v>
      </c>
      <c r="CE210" s="40">
        <v>3.7696815561503172E-3</v>
      </c>
      <c r="CF210" s="40">
        <v>4.0594176389276981E-3</v>
      </c>
      <c r="CG210" s="40">
        <v>3.5656469408422709E-3</v>
      </c>
      <c r="CH210" s="40">
        <v>2.9307992663234472E-3</v>
      </c>
      <c r="CI210" s="40">
        <v>2.9307927470654249E-3</v>
      </c>
      <c r="CJ210" s="336" t="s">
        <v>851</v>
      </c>
      <c r="CK210" s="336" t="s">
        <v>1803</v>
      </c>
      <c r="CL210" s="40">
        <v>3.9158142171800137E-3</v>
      </c>
      <c r="CM210" s="40">
        <v>3.7772683426737785E-3</v>
      </c>
      <c r="CN210" s="40">
        <v>3.1424167100340128E-3</v>
      </c>
      <c r="CO210" s="40">
        <v>2.9307955410331488E-3</v>
      </c>
      <c r="CP210" s="40">
        <v>2.9307582881301641E-3</v>
      </c>
      <c r="CQ210" s="336" t="s">
        <v>851</v>
      </c>
      <c r="CR210" s="40">
        <v>11.068240165710449</v>
      </c>
      <c r="CS210" s="40">
        <v>11.176289558410645</v>
      </c>
      <c r="CT210" s="40">
        <v>11.494779586791992</v>
      </c>
      <c r="CU210" s="40">
        <v>11.865880012512207</v>
      </c>
      <c r="CV210" s="40">
        <v>12.112500190734863</v>
      </c>
      <c r="CW210" s="336" t="s">
        <v>1741</v>
      </c>
      <c r="CX210" s="336" t="s">
        <v>851</v>
      </c>
      <c r="CY210" s="40">
        <v>11.13306999206543</v>
      </c>
      <c r="CZ210" s="40">
        <v>11.346340179443359</v>
      </c>
      <c r="DA210" s="40">
        <v>11.717439651489258</v>
      </c>
      <c r="DB210" s="40">
        <v>12.026299476623535</v>
      </c>
      <c r="DC210" s="40">
        <v>12.241800308227539</v>
      </c>
      <c r="DD210" s="336" t="s">
        <v>1447</v>
      </c>
      <c r="DE210" s="336" t="s">
        <v>851</v>
      </c>
      <c r="DF210" s="40">
        <v>12.328000068664551</v>
      </c>
      <c r="DG210" s="336" t="s">
        <v>1803</v>
      </c>
      <c r="DH210" s="336" t="s">
        <v>851</v>
      </c>
      <c r="DI210" s="336" t="s">
        <v>851</v>
      </c>
      <c r="DJ210" s="336">
        <v>12.5</v>
      </c>
      <c r="DK210" s="336" t="s">
        <v>1738</v>
      </c>
      <c r="DL210" s="336" t="s">
        <v>851</v>
      </c>
      <c r="DM210" s="336" t="s">
        <v>851</v>
      </c>
      <c r="DN210" s="336" t="s">
        <v>436</v>
      </c>
      <c r="DO210" s="40">
        <v>1.0063597932457924E-2</v>
      </c>
      <c r="DP210" s="40">
        <v>1.0021386668086052E-2</v>
      </c>
      <c r="DQ210" s="40">
        <v>5.3393030539155006E-3</v>
      </c>
      <c r="DR210" s="40">
        <v>-1.5511183300986886E-3</v>
      </c>
      <c r="DS210" s="40">
        <v>4.507952556014061E-2</v>
      </c>
      <c r="DT210" s="336" t="s">
        <v>851</v>
      </c>
      <c r="DU210" s="336" t="s">
        <v>827</v>
      </c>
      <c r="DV210" s="40">
        <v>1.1724028736352921E-2</v>
      </c>
      <c r="DW210" s="40">
        <v>8.1442305818200111E-3</v>
      </c>
      <c r="DX210" s="40">
        <v>1.5732768224552274E-3</v>
      </c>
      <c r="DY210" s="40">
        <v>8.027002215385437E-3</v>
      </c>
      <c r="DZ210" s="40">
        <v>5.8268182910978794E-3</v>
      </c>
      <c r="EA210" s="336" t="s">
        <v>851</v>
      </c>
      <c r="EB210" s="336" t="s">
        <v>1447</v>
      </c>
      <c r="EC210" s="40">
        <v>8.9042661711573601E-3</v>
      </c>
      <c r="ED210" s="40">
        <v>6.4464360475540161E-3</v>
      </c>
      <c r="EE210" s="40">
        <v>1.0679311817511916E-3</v>
      </c>
      <c r="EF210" s="40">
        <v>9.767971932888031E-3</v>
      </c>
      <c r="EG210" s="40">
        <v>5.3284573368728161E-3</v>
      </c>
      <c r="EH210" s="336" t="s">
        <v>851</v>
      </c>
      <c r="EI210" s="336" t="s">
        <v>1803</v>
      </c>
      <c r="EJ210" s="40">
        <v>9.196404367685318E-3</v>
      </c>
      <c r="EK210" s="40">
        <v>5.5584646761417389E-3</v>
      </c>
      <c r="EL210" s="40">
        <v>9.7241997718811035E-3</v>
      </c>
      <c r="EM210" s="40">
        <v>9.1683072969317436E-3</v>
      </c>
      <c r="EN210" s="40">
        <v>7.9763457179069519E-3</v>
      </c>
      <c r="EO210" s="336" t="s">
        <v>851</v>
      </c>
      <c r="EP210" s="336" t="s">
        <v>851</v>
      </c>
      <c r="EQ210" s="336" t="s">
        <v>851</v>
      </c>
      <c r="ER210" s="40">
        <v>0.83129999999999993</v>
      </c>
      <c r="ES210" s="336" t="s">
        <v>1739</v>
      </c>
      <c r="ET210" s="336" t="s">
        <v>851</v>
      </c>
      <c r="EU210" s="336" t="s">
        <v>851</v>
      </c>
      <c r="EV210" s="40">
        <v>0.84950000000000003</v>
      </c>
      <c r="EW210" s="336" t="s">
        <v>1739</v>
      </c>
      <c r="EX210" s="336" t="s">
        <v>851</v>
      </c>
      <c r="EY210" s="336" t="s">
        <v>851</v>
      </c>
      <c r="EZ210" s="40">
        <v>0.8125</v>
      </c>
      <c r="FA210" s="336" t="s">
        <v>1739</v>
      </c>
      <c r="FB210" s="336" t="s">
        <v>851</v>
      </c>
      <c r="FC210" s="40">
        <v>5.178513377904892E-2</v>
      </c>
      <c r="FD210" s="40">
        <v>5.0910335034132004E-2</v>
      </c>
      <c r="FE210" s="40">
        <v>4.0473174303770065E-2</v>
      </c>
      <c r="FF210" s="40">
        <v>3.1320702284574509E-2</v>
      </c>
      <c r="FG210" s="40">
        <v>3.2853666692972183E-2</v>
      </c>
      <c r="FH210" s="336" t="s">
        <v>838</v>
      </c>
      <c r="FI210" s="336" t="s">
        <v>851</v>
      </c>
      <c r="FJ210" s="40">
        <v>5.2931416779756546E-2</v>
      </c>
      <c r="FK210" s="40">
        <v>5.2516106516122818E-2</v>
      </c>
      <c r="FL210" s="40">
        <v>4.2668081820011139E-2</v>
      </c>
      <c r="FM210" s="40">
        <v>3.2712783664464951E-2</v>
      </c>
      <c r="FN210" s="40">
        <v>5.0877515226602554E-2</v>
      </c>
      <c r="FO210" s="336" t="s">
        <v>840</v>
      </c>
      <c r="FP210" s="336" t="s">
        <v>851</v>
      </c>
      <c r="FQ210" s="40"/>
      <c r="FR210" s="336" t="s">
        <v>1737</v>
      </c>
      <c r="FS210" s="336" t="s">
        <v>851</v>
      </c>
      <c r="FT210" s="336" t="s">
        <v>851</v>
      </c>
      <c r="FU210" s="40">
        <v>3.6700796335935593E-2</v>
      </c>
      <c r="FV210" s="40">
        <v>2.9428444802761078E-2</v>
      </c>
      <c r="FW210" s="40">
        <v>1.4182042330503464E-2</v>
      </c>
      <c r="FX210" s="40">
        <v>2.6648543775081635E-2</v>
      </c>
      <c r="FY210" s="40">
        <v>3.1816978007555008E-2</v>
      </c>
      <c r="FZ210" s="336" t="s">
        <v>840</v>
      </c>
      <c r="GA210" s="336" t="s">
        <v>851</v>
      </c>
      <c r="GB210" s="336" t="s">
        <v>851</v>
      </c>
      <c r="GC210" s="336" t="s">
        <v>851</v>
      </c>
      <c r="GD210" s="336" t="s">
        <v>851</v>
      </c>
      <c r="GE210" s="336" t="s">
        <v>851</v>
      </c>
      <c r="GF210" s="336" t="s">
        <v>851</v>
      </c>
      <c r="GG210" s="336" t="s">
        <v>851</v>
      </c>
      <c r="GH210" s="336" t="s">
        <v>851</v>
      </c>
      <c r="GI210" s="336" t="s">
        <v>851</v>
      </c>
      <c r="GJ210" s="336" t="s">
        <v>851</v>
      </c>
      <c r="GK210" s="40">
        <v>8872109</v>
      </c>
      <c r="GL210" s="40">
        <v>8895960</v>
      </c>
      <c r="GM210" s="40">
        <v>8924958</v>
      </c>
      <c r="GN210" s="40">
        <v>8958229</v>
      </c>
      <c r="GO210" s="40">
        <v>8993531</v>
      </c>
      <c r="GP210" s="40">
        <v>9029572</v>
      </c>
      <c r="GQ210" s="40">
        <v>9080505</v>
      </c>
      <c r="GR210" s="40">
        <v>9148092</v>
      </c>
      <c r="GS210" s="40">
        <v>9219637</v>
      </c>
      <c r="GT210" s="40">
        <v>9298515</v>
      </c>
      <c r="GU210" s="40">
        <v>9378126</v>
      </c>
      <c r="GV210" s="40">
        <v>9449213</v>
      </c>
      <c r="GW210" s="40">
        <v>9519374</v>
      </c>
      <c r="GX210" s="40">
        <v>9600379</v>
      </c>
      <c r="GY210" s="40">
        <v>9696110</v>
      </c>
      <c r="GZ210" s="40">
        <v>9799186</v>
      </c>
      <c r="HA210" s="40">
        <v>9923085</v>
      </c>
      <c r="HB210" s="40">
        <v>10057698</v>
      </c>
      <c r="HC210" s="40">
        <v>10175214</v>
      </c>
      <c r="HD210" s="40">
        <v>10278887</v>
      </c>
      <c r="HE210" s="40">
        <v>10353442</v>
      </c>
      <c r="HF210" s="40">
        <v>10412000</v>
      </c>
      <c r="HG210" s="40">
        <v>10469000</v>
      </c>
      <c r="HH210" s="40">
        <v>10524000</v>
      </c>
      <c r="HI210" s="40">
        <v>10577000</v>
      </c>
      <c r="HJ210" s="40">
        <v>10628000</v>
      </c>
      <c r="HK210" s="40">
        <v>10677000</v>
      </c>
      <c r="HL210" s="40">
        <v>10723000</v>
      </c>
      <c r="HM210" s="40">
        <v>10767000</v>
      </c>
      <c r="HN210" s="40">
        <v>10807000</v>
      </c>
      <c r="HO210" s="40">
        <v>10846000</v>
      </c>
      <c r="HP210" s="40">
        <v>10882000</v>
      </c>
      <c r="HQ210" s="40">
        <v>10918000</v>
      </c>
      <c r="HR210" s="40">
        <v>10953000</v>
      </c>
      <c r="HS210" s="40">
        <v>10988000</v>
      </c>
      <c r="HT210" s="40">
        <v>11023000</v>
      </c>
      <c r="HU210" s="40">
        <v>11059000</v>
      </c>
      <c r="HV210" s="40">
        <v>11095000</v>
      </c>
      <c r="HW210" s="40">
        <v>11131000</v>
      </c>
      <c r="HX210" s="40">
        <v>11167000</v>
      </c>
      <c r="HY210" s="40">
        <v>11204000</v>
      </c>
      <c r="HZ210" s="40">
        <v>11241000</v>
      </c>
      <c r="IA210" s="40">
        <v>11279000</v>
      </c>
      <c r="IB210" s="40">
        <v>11316000</v>
      </c>
      <c r="IC210" s="40">
        <v>11354000</v>
      </c>
      <c r="ID210" s="40">
        <v>11391000</v>
      </c>
      <c r="IE210" s="40">
        <v>11428000</v>
      </c>
      <c r="IF210" s="40">
        <v>11464000</v>
      </c>
      <c r="IG210" s="40">
        <v>11499000</v>
      </c>
      <c r="IH210" s="40">
        <v>11534000</v>
      </c>
      <c r="II210" s="40">
        <v>11567000</v>
      </c>
      <c r="IJ210" s="336" t="s">
        <v>851</v>
      </c>
      <c r="IK210" s="336" t="s">
        <v>851</v>
      </c>
      <c r="IL210" s="336" t="s">
        <v>851</v>
      </c>
      <c r="IM210" s="40">
        <v>1.2564539909362793E-2</v>
      </c>
      <c r="IN210" s="40">
        <v>1.3474450446665287E-2</v>
      </c>
      <c r="IO210" s="40">
        <v>1.1616451665759087E-2</v>
      </c>
      <c r="IP210" s="40">
        <v>1.0137222707271576E-2</v>
      </c>
      <c r="IQ210" s="40">
        <v>7.2270389646291733E-3</v>
      </c>
      <c r="IR210" s="40">
        <v>5.6399623863399029E-3</v>
      </c>
      <c r="IS210" s="40">
        <v>5.4595223627984524E-3</v>
      </c>
      <c r="IT210" s="40">
        <v>5.239853635430336E-3</v>
      </c>
      <c r="IU210" s="40">
        <v>5.0234692171216011E-3</v>
      </c>
      <c r="IV210" s="40">
        <v>4.8101954162120819E-3</v>
      </c>
      <c r="IW210" s="40">
        <v>4.5998673886060715E-3</v>
      </c>
      <c r="IX210" s="40">
        <v>4.2990720830857754E-3</v>
      </c>
      <c r="IY210" s="40">
        <v>4.0949336253106594E-3</v>
      </c>
      <c r="IZ210" s="40">
        <v>3.7081714253872633E-3</v>
      </c>
      <c r="JA210" s="40">
        <v>3.6022760905325413E-3</v>
      </c>
      <c r="JB210" s="40">
        <v>3.3136997371912003E-3</v>
      </c>
      <c r="JC210" s="40">
        <v>3.3027552999556065E-3</v>
      </c>
      <c r="JD210" s="40">
        <v>3.2005880493670702E-3</v>
      </c>
      <c r="JE210" s="40">
        <v>3.1903767958283424E-3</v>
      </c>
      <c r="JF210" s="40">
        <v>3.1802307348698378E-3</v>
      </c>
      <c r="JG210" s="40">
        <v>3.2605770975351334E-3</v>
      </c>
      <c r="JH210" s="40">
        <v>3.2499802764505148E-3</v>
      </c>
      <c r="JI210" s="40">
        <v>3.2394521404057741E-3</v>
      </c>
      <c r="JJ210" s="40">
        <v>3.2289919909089804E-3</v>
      </c>
      <c r="JK210" s="40">
        <v>3.3078568521887064E-3</v>
      </c>
      <c r="JL210" s="40">
        <v>3.2969510648399591E-3</v>
      </c>
      <c r="JM210" s="40">
        <v>3.3747812267392874E-3</v>
      </c>
      <c r="JN210" s="40">
        <v>3.2750638201832771E-3</v>
      </c>
      <c r="JO210" s="40">
        <v>3.3524513710290194E-3</v>
      </c>
      <c r="JP210" s="40">
        <v>3.2534652855247259E-3</v>
      </c>
      <c r="JQ210" s="40">
        <v>3.2429145649075508E-3</v>
      </c>
      <c r="JR210" s="40">
        <v>3.1452062539756298E-3</v>
      </c>
      <c r="JS210" s="40">
        <v>3.0483845621347427E-3</v>
      </c>
      <c r="JT210" s="40">
        <v>3.0391202308237553E-3</v>
      </c>
      <c r="JU210" s="40">
        <v>2.8570210561156273E-3</v>
      </c>
      <c r="JV210" s="336" t="s">
        <v>1740</v>
      </c>
      <c r="JW210" s="336" t="s">
        <v>851</v>
      </c>
      <c r="JX210" s="336" t="s">
        <v>851</v>
      </c>
      <c r="JY210" s="336" t="s">
        <v>851</v>
      </c>
      <c r="JZ210" s="336" t="s">
        <v>851</v>
      </c>
      <c r="KA210" s="336" t="s">
        <v>1740</v>
      </c>
      <c r="KB210" s="40">
        <v>0.49983425412667304</v>
      </c>
      <c r="KC210" s="40">
        <v>0.50009765145455898</v>
      </c>
      <c r="KD210" s="40">
        <v>0.50033160371715202</v>
      </c>
      <c r="KE210" s="40">
        <v>0.500542238330143</v>
      </c>
      <c r="KF210" s="40">
        <v>0.50073746628643701</v>
      </c>
      <c r="KG210" s="40">
        <v>0.50092204684100894</v>
      </c>
      <c r="KH210" s="40">
        <v>0.50109924460827804</v>
      </c>
      <c r="KI210" s="40">
        <v>0.50126803361434003</v>
      </c>
      <c r="KJ210" s="40">
        <v>0.501426256153503</v>
      </c>
      <c r="KK210" s="40">
        <v>0.50157190744548596</v>
      </c>
      <c r="KL210" s="40">
        <v>0.50170378314293207</v>
      </c>
      <c r="KM210" s="40">
        <v>0.50182212992022002</v>
      </c>
      <c r="KN210" s="40">
        <v>0.50192897309677698</v>
      </c>
      <c r="KO210" s="40">
        <v>0.50202532423977697</v>
      </c>
      <c r="KP210" s="40">
        <v>0.50211305867711697</v>
      </c>
      <c r="KQ210" s="40">
        <v>0.50219431413419402</v>
      </c>
      <c r="KR210" s="40">
        <v>0.50226941128542302</v>
      </c>
      <c r="KS210" s="40">
        <v>0.50233888980672292</v>
      </c>
      <c r="KT210" s="40">
        <v>0.50240560956120806</v>
      </c>
      <c r="KU210" s="40">
        <v>0.50247243869594793</v>
      </c>
      <c r="KV210" s="40">
        <v>0.50254077931639496</v>
      </c>
      <c r="KW210" s="40">
        <v>0.50261133254446899</v>
      </c>
      <c r="KX210" s="40">
        <v>0.50268420782728807</v>
      </c>
      <c r="KY210" s="40">
        <v>0.50275967922215103</v>
      </c>
      <c r="KZ210" s="40">
        <v>0.50283769903584197</v>
      </c>
      <c r="LA210" s="40">
        <v>0.50291885135405201</v>
      </c>
      <c r="LB210" s="40">
        <v>0.50300261637945198</v>
      </c>
      <c r="LC210" s="40">
        <v>0.50308827264905498</v>
      </c>
      <c r="LD210" s="40">
        <v>0.50317345590629703</v>
      </c>
      <c r="LE210" s="40">
        <v>0.50325405136430501</v>
      </c>
      <c r="LF210" s="40">
        <v>0.50332788540741302</v>
      </c>
      <c r="LG210" s="40">
        <v>0.50339399966424092</v>
      </c>
      <c r="LH210" s="40">
        <v>0.50345300240714896</v>
      </c>
      <c r="LI210" s="40">
        <v>0.50350441141058</v>
      </c>
      <c r="LJ210" s="40">
        <v>0.50354798686929891</v>
      </c>
      <c r="LK210" s="40">
        <v>0.50358436125177597</v>
      </c>
      <c r="LL210" s="336" t="s">
        <v>851</v>
      </c>
      <c r="LM210" s="336" t="s">
        <v>851</v>
      </c>
      <c r="LN210" s="336" t="s">
        <v>1740</v>
      </c>
      <c r="LO210" s="40">
        <v>0.63097178936004639</v>
      </c>
      <c r="LP210" s="40">
        <v>0.62771469354629517</v>
      </c>
      <c r="LQ210" s="40">
        <v>0.62513422966003418</v>
      </c>
      <c r="LR210" s="40">
        <v>0.62322688102722168</v>
      </c>
      <c r="LS210" s="40">
        <v>0.62175941467285156</v>
      </c>
      <c r="LT210" s="40">
        <v>0.62047618627548218</v>
      </c>
      <c r="LU210" s="40">
        <v>0.61880522966384888</v>
      </c>
      <c r="LV210" s="40">
        <v>0.61744195222854614</v>
      </c>
      <c r="LW210" s="40">
        <v>0.61630558967590332</v>
      </c>
      <c r="LX210" s="40">
        <v>0.61520278453826904</v>
      </c>
      <c r="LY210" s="40">
        <v>0.61403840780258179</v>
      </c>
      <c r="LZ210" s="40">
        <v>0.61290621757507324</v>
      </c>
      <c r="MA210" s="40">
        <v>0.61176908016204834</v>
      </c>
      <c r="MB210" s="40">
        <v>0.61066222190856934</v>
      </c>
      <c r="MC210" s="40">
        <v>0.60941982269287109</v>
      </c>
      <c r="MD210" s="40">
        <v>0.60787385702133179</v>
      </c>
      <c r="ME210" s="40">
        <v>0.60659807920455933</v>
      </c>
      <c r="MF210" s="40">
        <v>0.60514748096466064</v>
      </c>
      <c r="MG210" s="40">
        <v>0.60367023944854736</v>
      </c>
      <c r="MH210" s="40">
        <v>0.60229343175888062</v>
      </c>
      <c r="MI210" s="40">
        <v>0.60101604461669922</v>
      </c>
      <c r="MJ210" s="40">
        <v>0.60014468431472778</v>
      </c>
      <c r="MK210" s="40">
        <v>0.59945923089981079</v>
      </c>
      <c r="ML210" s="40">
        <v>0.59904772043228149</v>
      </c>
      <c r="MM210" s="40">
        <v>0.59872841835021973</v>
      </c>
      <c r="MN210" s="40">
        <v>0.59844696521759033</v>
      </c>
      <c r="MO210" s="40">
        <v>0.59816741943359375</v>
      </c>
      <c r="MP210" s="40">
        <v>0.59810268878936768</v>
      </c>
      <c r="MQ210" s="40">
        <v>0.59817957878112793</v>
      </c>
      <c r="MR210" s="40">
        <v>0.59802711009979248</v>
      </c>
      <c r="MS210" s="40">
        <v>0.59757703542709351</v>
      </c>
      <c r="MT210" s="40">
        <v>0.59712988138198853</v>
      </c>
      <c r="MU210" s="40">
        <v>0.59656316041946411</v>
      </c>
      <c r="MV210" s="40">
        <v>0.59579092264175415</v>
      </c>
      <c r="MW210" s="40">
        <v>0.59467661380767822</v>
      </c>
      <c r="MX210" s="40">
        <v>0.59315294027328491</v>
      </c>
      <c r="MY210" s="336" t="s">
        <v>851</v>
      </c>
      <c r="MZ210" s="336" t="s">
        <v>1740</v>
      </c>
      <c r="NA210" s="40">
        <v>0.57489734888076782</v>
      </c>
      <c r="NB210" s="40">
        <v>0.57258838415145874</v>
      </c>
      <c r="NC210" s="40">
        <v>0.570201575756073</v>
      </c>
      <c r="ND210" s="40">
        <v>0.5679546594619751</v>
      </c>
      <c r="NE210" s="40">
        <v>0.56600058078765869</v>
      </c>
      <c r="NF210" s="40">
        <v>0.56432032585144043</v>
      </c>
      <c r="NG210" s="40">
        <v>0.56242793798446655</v>
      </c>
      <c r="NH210" s="40">
        <v>0.56070303916931152</v>
      </c>
      <c r="NI210" s="40">
        <v>0.55919802188873291</v>
      </c>
      <c r="NJ210" s="40">
        <v>0.55771958827972412</v>
      </c>
      <c r="NK210" s="40">
        <v>0.55579602718353271</v>
      </c>
      <c r="NL210" s="40">
        <v>0.55390089750289917</v>
      </c>
      <c r="NM210" s="40">
        <v>0.55171126127243042</v>
      </c>
      <c r="NN210" s="40">
        <v>0.54964244365692139</v>
      </c>
      <c r="NO210" s="40">
        <v>0.54760801792144775</v>
      </c>
      <c r="NP210" s="40">
        <v>0.54582333564758301</v>
      </c>
      <c r="NQ210" s="40">
        <v>0.54466092586517334</v>
      </c>
      <c r="NR210" s="40">
        <v>0.5436893105506897</v>
      </c>
      <c r="NS210" s="40">
        <v>0.54295629262924194</v>
      </c>
      <c r="NT210" s="40">
        <v>0.54250091314315796</v>
      </c>
      <c r="NU210" s="40">
        <v>0.54222989082336426</v>
      </c>
      <c r="NV210" s="40">
        <v>0.54236370325088501</v>
      </c>
      <c r="NW210" s="40">
        <v>0.5427669882774353</v>
      </c>
      <c r="NX210" s="40">
        <v>0.54334741830825806</v>
      </c>
      <c r="NY210" s="40">
        <v>0.54392403364181519</v>
      </c>
      <c r="NZ210" s="40">
        <v>0.54418063163757324</v>
      </c>
      <c r="OA210" s="40">
        <v>0.54416865110397339</v>
      </c>
      <c r="OB210" s="40">
        <v>0.54401987791061401</v>
      </c>
      <c r="OC210" s="40">
        <v>0.54374337196350098</v>
      </c>
      <c r="OD210" s="40">
        <v>0.543068528175354</v>
      </c>
      <c r="OE210" s="40">
        <v>0.54183125495910645</v>
      </c>
      <c r="OF210" s="40">
        <v>0.54051452875137329</v>
      </c>
      <c r="OG210" s="40">
        <v>0.53881716728210449</v>
      </c>
      <c r="OH210" s="40">
        <v>0.53691625595092773</v>
      </c>
      <c r="OI210" s="40">
        <v>0.5344199538230896</v>
      </c>
      <c r="OJ210" s="40">
        <v>0.53151208162307739</v>
      </c>
      <c r="OK210" s="336" t="s">
        <v>851</v>
      </c>
      <c r="OL210" s="336" t="s">
        <v>851</v>
      </c>
      <c r="OM210" s="336" t="s">
        <v>1740</v>
      </c>
      <c r="ON210" s="40">
        <v>0.57919371128082275</v>
      </c>
      <c r="OO210" s="40">
        <v>0.57714664936065674</v>
      </c>
      <c r="OP210" s="40">
        <v>0.57451885938644409</v>
      </c>
      <c r="OQ210" s="40">
        <v>0.5716966986656189</v>
      </c>
      <c r="OR210" s="40">
        <v>0.56909936666488647</v>
      </c>
      <c r="OS210" s="40">
        <v>0.56688559055328369</v>
      </c>
      <c r="OT210" s="40">
        <v>0.56415677070617676</v>
      </c>
      <c r="OU210" s="40">
        <v>0.56165820360183716</v>
      </c>
      <c r="OV210" s="40">
        <v>0.5594831109046936</v>
      </c>
      <c r="OW210" s="40">
        <v>0.55762505531311035</v>
      </c>
      <c r="OX210" s="40">
        <v>0.55607825517654419</v>
      </c>
      <c r="OY210" s="40">
        <v>0.55446285009384155</v>
      </c>
      <c r="OZ210" s="40">
        <v>0.55338990688323975</v>
      </c>
      <c r="PA210" s="40">
        <v>0.5524287223815918</v>
      </c>
      <c r="PB210" s="40">
        <v>0.55158692598342896</v>
      </c>
      <c r="PC210" s="40">
        <v>0.55024892091751099</v>
      </c>
      <c r="PD210" s="40">
        <v>0.54897993803024292</v>
      </c>
      <c r="PE210" s="40">
        <v>0.54744458198547363</v>
      </c>
      <c r="PF210" s="40">
        <v>0.54587781429290771</v>
      </c>
      <c r="PG210" s="40">
        <v>0.54459410905838013</v>
      </c>
      <c r="PH210" s="40">
        <v>0.54331851005554199</v>
      </c>
      <c r="PI210" s="40">
        <v>0.54236370325088501</v>
      </c>
      <c r="PJ210" s="40">
        <v>0.54150515794754028</v>
      </c>
      <c r="PK210" s="40">
        <v>0.54110145568847656</v>
      </c>
      <c r="PL210" s="40">
        <v>0.54096895456314087</v>
      </c>
      <c r="PM210" s="40">
        <v>0.54105675220489502</v>
      </c>
      <c r="PN210" s="40">
        <v>0.54096609354019165</v>
      </c>
      <c r="PO210" s="40">
        <v>0.54136002063751221</v>
      </c>
      <c r="PP210" s="40">
        <v>0.54197597503662109</v>
      </c>
      <c r="PQ210" s="40">
        <v>0.54236394166946411</v>
      </c>
      <c r="PR210" s="40">
        <v>0.54262137413024902</v>
      </c>
      <c r="PS210" s="40">
        <v>0.54252713918685913</v>
      </c>
      <c r="PT210" s="40">
        <v>0.54248082637786865</v>
      </c>
      <c r="PU210" s="40">
        <v>0.54204714298248291</v>
      </c>
      <c r="PV210" s="40">
        <v>0.54135596752166748</v>
      </c>
      <c r="PW210" s="40">
        <v>0.54024380445480347</v>
      </c>
      <c r="PX210" s="336" t="s">
        <v>851</v>
      </c>
      <c r="PY210" s="336" t="s">
        <v>851</v>
      </c>
      <c r="PZ210" s="40">
        <v>0.78049999999999997</v>
      </c>
      <c r="QA210" s="40">
        <v>0.77800000000000002</v>
      </c>
      <c r="QB210" s="40">
        <v>0.77819999999999989</v>
      </c>
      <c r="QC210" s="40">
        <v>0.77599999999999991</v>
      </c>
      <c r="QD210" s="40">
        <v>0.78249999999999997</v>
      </c>
      <c r="QE210" s="40">
        <v>0.78810000000000002</v>
      </c>
      <c r="QF210" s="40">
        <v>0.7923</v>
      </c>
      <c r="QG210" s="40">
        <v>0.79390000000000005</v>
      </c>
      <c r="QH210" s="40">
        <v>0.78859999999999997</v>
      </c>
      <c r="QI210" s="40">
        <v>0.78959999999999997</v>
      </c>
      <c r="QJ210" s="40">
        <v>0.79700000000000004</v>
      </c>
      <c r="QK210" s="40">
        <v>0.80069999999999997</v>
      </c>
      <c r="QL210" s="40">
        <v>0.80989999999999995</v>
      </c>
      <c r="QM210" s="40">
        <v>0.81530000000000002</v>
      </c>
      <c r="QN210" s="40">
        <v>0.81879999999999997</v>
      </c>
      <c r="QO210" s="40">
        <v>0.82250000000000001</v>
      </c>
      <c r="QP210" s="40">
        <v>0.82739999999999991</v>
      </c>
      <c r="QQ210" s="40">
        <v>0.82969999999999999</v>
      </c>
      <c r="QR210" s="40">
        <v>0.83129999999999993</v>
      </c>
      <c r="QS210" s="336" t="s">
        <v>851</v>
      </c>
      <c r="QT210" s="336" t="s">
        <v>851</v>
      </c>
      <c r="QU210" s="336" t="s">
        <v>851</v>
      </c>
      <c r="QV210" s="336" t="s">
        <v>851</v>
      </c>
      <c r="QW210" s="40">
        <v>1.9265508744865656E-3</v>
      </c>
      <c r="QX210" s="336" t="s">
        <v>851</v>
      </c>
      <c r="QY210" s="336" t="s">
        <v>851</v>
      </c>
      <c r="QZ210" s="336" t="s">
        <v>851</v>
      </c>
      <c r="RA210" s="336" t="s">
        <v>851</v>
      </c>
      <c r="RB210" s="336" t="s">
        <v>851</v>
      </c>
      <c r="RC210" s="336" t="s">
        <v>851</v>
      </c>
      <c r="RD210" s="336" t="s">
        <v>851</v>
      </c>
      <c r="RE210" s="336" t="s">
        <v>851</v>
      </c>
      <c r="RF210" s="40">
        <v>0.3</v>
      </c>
      <c r="RG210" s="40">
        <v>2018</v>
      </c>
      <c r="RH210" s="336" t="s">
        <v>840</v>
      </c>
      <c r="RI210" s="336" t="s">
        <v>851</v>
      </c>
      <c r="RJ210" s="40">
        <v>6.9999999999999993E-3</v>
      </c>
      <c r="RK210" s="40">
        <v>2018</v>
      </c>
      <c r="RL210" s="336" t="s">
        <v>840</v>
      </c>
      <c r="RM210" s="336" t="s">
        <v>851</v>
      </c>
      <c r="RN210" s="40">
        <v>9.0000000000000011E-3</v>
      </c>
      <c r="RO210" s="40">
        <v>2018</v>
      </c>
      <c r="RP210" s="336" t="s">
        <v>840</v>
      </c>
      <c r="RQ210" s="336" t="s">
        <v>851</v>
      </c>
      <c r="RR210" s="40">
        <v>1.2E-2</v>
      </c>
      <c r="RS210" s="40">
        <v>2018</v>
      </c>
      <c r="RT210" s="336" t="s">
        <v>840</v>
      </c>
      <c r="RU210" s="336" t="s">
        <v>851</v>
      </c>
      <c r="RV210" s="40">
        <v>0.17100000000000001</v>
      </c>
      <c r="RW210" s="40">
        <v>2018</v>
      </c>
      <c r="RX210" s="336" t="s">
        <v>840</v>
      </c>
      <c r="RY210" s="336" t="s">
        <v>851</v>
      </c>
      <c r="RZ210" s="336" t="s">
        <v>838</v>
      </c>
      <c r="SA210" s="40">
        <v>0.211033895611763</v>
      </c>
      <c r="SB210" s="40">
        <v>0.21529681980609894</v>
      </c>
      <c r="SC210" s="40">
        <v>0.21745184063911438</v>
      </c>
      <c r="SD210" s="40">
        <v>0.22486048936843872</v>
      </c>
      <c r="SE210" s="40">
        <v>0.22672948241233826</v>
      </c>
      <c r="SF210" s="336" t="s">
        <v>851</v>
      </c>
      <c r="SG210" s="336" t="s">
        <v>851</v>
      </c>
      <c r="SH210" s="40">
        <v>0.23191960155963898</v>
      </c>
      <c r="SI210" s="40">
        <v>0.23554617166519165</v>
      </c>
      <c r="SJ210" s="40">
        <v>0.23647171258926392</v>
      </c>
      <c r="SK210" s="40">
        <v>0.24537968635559082</v>
      </c>
      <c r="SL210" s="40">
        <v>0.24409762024879456</v>
      </c>
      <c r="SM210" s="336" t="s">
        <v>840</v>
      </c>
      <c r="SN210" s="336" t="s">
        <v>851</v>
      </c>
      <c r="SO210" s="336" t="s">
        <v>851</v>
      </c>
      <c r="SP210" s="40">
        <v>1.9106654450297356E-2</v>
      </c>
      <c r="SQ210" s="40">
        <v>1.6835598275065422E-2</v>
      </c>
      <c r="SR210" s="40">
        <v>1.6421331092715263E-2</v>
      </c>
      <c r="SS210" s="40">
        <v>1.1341393925249577E-2</v>
      </c>
      <c r="ST210" s="40">
        <v>-2.812260203063488E-2</v>
      </c>
      <c r="SU210" s="336" t="s">
        <v>838</v>
      </c>
      <c r="SV210" s="336" t="s">
        <v>851</v>
      </c>
      <c r="SW210" s="336" t="s">
        <v>851</v>
      </c>
      <c r="SX210" s="40">
        <v>2.2840891033411026E-2</v>
      </c>
      <c r="SY210" s="40">
        <v>2.0589547231793404E-2</v>
      </c>
      <c r="SZ210" s="40">
        <v>2.5015238672494888E-2</v>
      </c>
      <c r="TA210" s="40">
        <v>2.5748735293745995E-2</v>
      </c>
      <c r="TB210" s="40">
        <v>1.9667282700538635E-2</v>
      </c>
      <c r="TC210" s="336" t="s">
        <v>840</v>
      </c>
      <c r="TD210" s="336" t="s">
        <v>851</v>
      </c>
      <c r="TE210" s="336" t="s">
        <v>851</v>
      </c>
      <c r="TF210" s="336" t="s">
        <v>851</v>
      </c>
      <c r="TG210" s="40">
        <v>1.2682830914855003E-2</v>
      </c>
      <c r="TH210" s="40">
        <v>9.4385445117950439E-3</v>
      </c>
      <c r="TI210" s="40">
        <v>9.1413799673318863E-3</v>
      </c>
      <c r="TJ210" s="40">
        <v>4.6087526716291904E-3</v>
      </c>
      <c r="TK210" s="40">
        <v>-3.4368854016065598E-2</v>
      </c>
      <c r="TL210" s="336" t="s">
        <v>838</v>
      </c>
      <c r="TM210" s="336" t="s">
        <v>851</v>
      </c>
      <c r="TN210" s="336" t="s">
        <v>851</v>
      </c>
      <c r="TO210" s="336" t="s">
        <v>851</v>
      </c>
      <c r="TP210" s="40">
        <v>1.5401630662381649E-2</v>
      </c>
      <c r="TQ210" s="40">
        <v>1.1683784425258636E-2</v>
      </c>
      <c r="TR210" s="40">
        <v>1.4991510659456253E-2</v>
      </c>
      <c r="TS210" s="40">
        <v>1.4075293205678463E-2</v>
      </c>
      <c r="TT210" s="40">
        <v>9.5300609245896339E-3</v>
      </c>
      <c r="TU210" s="336" t="s">
        <v>840</v>
      </c>
      <c r="TV210" s="336" t="s">
        <v>851</v>
      </c>
      <c r="TW210" s="40">
        <v>56410</v>
      </c>
      <c r="TX210" s="336" t="s">
        <v>840</v>
      </c>
      <c r="TY210" s="336" t="s">
        <v>851</v>
      </c>
      <c r="TZ210" s="40">
        <v>59878.49609375</v>
      </c>
      <c r="UA210" s="336" t="s">
        <v>838</v>
      </c>
      <c r="UB210" s="336" t="s">
        <v>851</v>
      </c>
      <c r="UC210" s="40">
        <v>53490.351819874602</v>
      </c>
      <c r="UD210" s="336" t="s">
        <v>840</v>
      </c>
      <c r="UE210" s="336" t="s">
        <v>851</v>
      </c>
      <c r="UF210" s="336" t="s">
        <v>851</v>
      </c>
      <c r="UG210" s="40">
        <v>0.26281902194023132</v>
      </c>
      <c r="UH210" s="40">
        <v>0.26620715856552124</v>
      </c>
      <c r="UI210" s="40">
        <v>0.25792503356933594</v>
      </c>
      <c r="UJ210" s="40">
        <v>0.25618118047714233</v>
      </c>
      <c r="UK210" s="40">
        <v>0.25958314538002014</v>
      </c>
      <c r="UL210" s="336" t="s">
        <v>838</v>
      </c>
      <c r="UM210" s="336" t="s">
        <v>851</v>
      </c>
      <c r="UN210" s="336" t="s">
        <v>851</v>
      </c>
      <c r="UO210" s="336" t="s">
        <v>851</v>
      </c>
      <c r="UP210" s="40">
        <v>0.28485101461410522</v>
      </c>
      <c r="UQ210" s="40">
        <v>0.28806227445602417</v>
      </c>
      <c r="UR210" s="40">
        <v>0.27913978695869446</v>
      </c>
      <c r="US210" s="40">
        <v>0.27809244394302368</v>
      </c>
      <c r="UT210" s="40">
        <v>0.29497513175010681</v>
      </c>
      <c r="UU210" s="336" t="s">
        <v>840</v>
      </c>
    </row>
    <row r="211" spans="1:567">
      <c r="A211" s="336" t="s">
        <v>517</v>
      </c>
      <c r="B211" s="336" t="s">
        <v>33</v>
      </c>
      <c r="C211" s="336" t="s">
        <v>396</v>
      </c>
      <c r="D211" s="40">
        <v>5.1260828971862793E-2</v>
      </c>
      <c r="E211" s="336" t="s">
        <v>436</v>
      </c>
      <c r="F211" s="40">
        <v>5.4387424141168594E-2</v>
      </c>
      <c r="G211" s="336" t="s">
        <v>1741</v>
      </c>
      <c r="H211" s="40">
        <v>5.3516168147325516E-2</v>
      </c>
      <c r="I211" s="336" t="s">
        <v>1447</v>
      </c>
      <c r="J211" s="40">
        <v>5.0085850059986115E-2</v>
      </c>
      <c r="K211" s="336" t="s">
        <v>1803</v>
      </c>
      <c r="L211" s="336" t="s">
        <v>436</v>
      </c>
      <c r="M211" s="40">
        <v>0.69988203048706055</v>
      </c>
      <c r="N211" s="40">
        <v>0.72462159395217896</v>
      </c>
      <c r="O211" s="336" t="s">
        <v>436</v>
      </c>
      <c r="P211" s="40">
        <v>0.69988203048706055</v>
      </c>
      <c r="Q211" s="336" t="s">
        <v>436</v>
      </c>
      <c r="R211" s="40">
        <v>0.76594388484954834</v>
      </c>
      <c r="S211" s="336" t="s">
        <v>436</v>
      </c>
      <c r="T211" s="40">
        <v>0.65145152807235718</v>
      </c>
      <c r="U211" s="336" t="s">
        <v>436</v>
      </c>
      <c r="V211" s="336" t="s">
        <v>851</v>
      </c>
      <c r="W211" s="336" t="s">
        <v>1741</v>
      </c>
      <c r="X211" s="40">
        <v>0.65419876575469971</v>
      </c>
      <c r="Y211" s="40">
        <v>0.69578653573989868</v>
      </c>
      <c r="Z211" s="336" t="s">
        <v>1741</v>
      </c>
      <c r="AA211" s="40">
        <v>0.65419876575469971</v>
      </c>
      <c r="AB211" s="336" t="s">
        <v>1741</v>
      </c>
      <c r="AC211" s="40">
        <v>0.67925393581390381</v>
      </c>
      <c r="AD211" s="336" t="s">
        <v>1741</v>
      </c>
      <c r="AE211" s="40">
        <v>0.5823664665222168</v>
      </c>
      <c r="AF211" s="336" t="s">
        <v>1741</v>
      </c>
      <c r="AG211" s="336" t="s">
        <v>851</v>
      </c>
      <c r="AH211" s="336" t="s">
        <v>1447</v>
      </c>
      <c r="AI211" s="40">
        <v>0.64987152814865112</v>
      </c>
      <c r="AJ211" s="40">
        <v>0.6894492506980896</v>
      </c>
      <c r="AK211" s="336" t="s">
        <v>1447</v>
      </c>
      <c r="AL211" s="40">
        <v>0.64987152814865112</v>
      </c>
      <c r="AM211" s="336" t="s">
        <v>1447</v>
      </c>
      <c r="AN211" s="40">
        <v>0.67051994800567627</v>
      </c>
      <c r="AO211" s="336" t="s">
        <v>1447</v>
      </c>
      <c r="AP211" s="40">
        <v>0.58326429128646851</v>
      </c>
      <c r="AQ211" s="336" t="s">
        <v>1447</v>
      </c>
      <c r="AR211" s="336" t="s">
        <v>851</v>
      </c>
      <c r="AS211" s="336" t="s">
        <v>1803</v>
      </c>
      <c r="AT211" s="40">
        <v>0.68410032987594604</v>
      </c>
      <c r="AU211" s="40">
        <v>0.72052133083343506</v>
      </c>
      <c r="AV211" s="336" t="s">
        <v>1803</v>
      </c>
      <c r="AW211" s="40">
        <v>0.68410032987594604</v>
      </c>
      <c r="AX211" s="336" t="s">
        <v>1803</v>
      </c>
      <c r="AY211" s="40">
        <v>0.71081703901290894</v>
      </c>
      <c r="AZ211" s="336" t="s">
        <v>1803</v>
      </c>
      <c r="BA211" s="40">
        <v>0.6117127537727356</v>
      </c>
      <c r="BB211" s="336" t="s">
        <v>1803</v>
      </c>
      <c r="BC211" s="336" t="s">
        <v>851</v>
      </c>
      <c r="BD211" s="336" t="s">
        <v>436</v>
      </c>
      <c r="BE211" s="40">
        <v>2.8666341304779053</v>
      </c>
      <c r="BF211" s="336" t="s">
        <v>827</v>
      </c>
      <c r="BG211" s="40">
        <v>3.4877209663391113</v>
      </c>
      <c r="BH211" s="336" t="s">
        <v>1447</v>
      </c>
      <c r="BI211" s="40">
        <v>4.1753625869750977</v>
      </c>
      <c r="BJ211" s="336" t="s">
        <v>1803</v>
      </c>
      <c r="BK211" s="40">
        <v>4.969416618347168</v>
      </c>
      <c r="BL211" s="336" t="s">
        <v>851</v>
      </c>
      <c r="BM211" s="40">
        <v>3.1972217559814453</v>
      </c>
      <c r="BN211" s="336" t="s">
        <v>838</v>
      </c>
      <c r="BO211" s="336" t="s">
        <v>851</v>
      </c>
      <c r="BP211" s="336" t="s">
        <v>436</v>
      </c>
      <c r="BQ211" s="40">
        <v>9.1668550157919526E-4</v>
      </c>
      <c r="BR211" s="40">
        <v>1.6157574718818069E-3</v>
      </c>
      <c r="BS211" s="40">
        <v>2.5200145319104195E-3</v>
      </c>
      <c r="BT211" s="40">
        <v>3.4821904264390469E-3</v>
      </c>
      <c r="BU211" s="40">
        <v>3.4822041634470224E-3</v>
      </c>
      <c r="BV211" s="336" t="s">
        <v>851</v>
      </c>
      <c r="BW211" s="336" t="s">
        <v>827</v>
      </c>
      <c r="BX211" s="40">
        <v>2.4565001949667931E-3</v>
      </c>
      <c r="BY211" s="40">
        <v>2.6531324256211519E-3</v>
      </c>
      <c r="BZ211" s="40">
        <v>2.6044037658721209E-3</v>
      </c>
      <c r="CA211" s="40">
        <v>2.2372051607817411E-3</v>
      </c>
      <c r="CB211" s="40">
        <v>2.053629606962204E-3</v>
      </c>
      <c r="CC211" s="336" t="s">
        <v>851</v>
      </c>
      <c r="CD211" s="336" t="s">
        <v>1447</v>
      </c>
      <c r="CE211" s="40">
        <v>2.4845516309142113E-3</v>
      </c>
      <c r="CF211" s="40">
        <v>2.5432000402361155E-3</v>
      </c>
      <c r="CG211" s="40">
        <v>2.3289963137358427E-3</v>
      </c>
      <c r="CH211" s="40">
        <v>2.0536063238978386E-3</v>
      </c>
      <c r="CI211" s="40">
        <v>2.0536375232040882E-3</v>
      </c>
      <c r="CJ211" s="336" t="s">
        <v>851</v>
      </c>
      <c r="CK211" s="336" t="s">
        <v>1803</v>
      </c>
      <c r="CL211" s="40">
        <v>2.5032500270754099E-3</v>
      </c>
      <c r="CM211" s="40">
        <v>2.4208035320043564E-3</v>
      </c>
      <c r="CN211" s="40">
        <v>2.1454039961099625E-3</v>
      </c>
      <c r="CO211" s="40">
        <v>2.0536028314381838E-3</v>
      </c>
      <c r="CP211" s="40">
        <v>2.053599338978529E-3</v>
      </c>
      <c r="CQ211" s="336" t="s">
        <v>851</v>
      </c>
      <c r="CR211" s="40">
        <v>12.553800582885742</v>
      </c>
      <c r="CS211" s="40">
        <v>12.69105052947998</v>
      </c>
      <c r="CT211" s="40">
        <v>12.89330005645752</v>
      </c>
      <c r="CU211" s="40">
        <v>13.111800193786621</v>
      </c>
      <c r="CV211" s="40">
        <v>13.276300430297852</v>
      </c>
      <c r="CW211" s="336" t="s">
        <v>1741</v>
      </c>
      <c r="CX211" s="336" t="s">
        <v>851</v>
      </c>
      <c r="CY211" s="40">
        <v>12.636150360107422</v>
      </c>
      <c r="CZ211" s="40">
        <v>12.805900573730469</v>
      </c>
      <c r="DA211" s="40">
        <v>13.02440071105957</v>
      </c>
      <c r="DB211" s="40">
        <v>13.215900421142578</v>
      </c>
      <c r="DC211" s="40">
        <v>13.366900444030762</v>
      </c>
      <c r="DD211" s="336" t="s">
        <v>1447</v>
      </c>
      <c r="DE211" s="336" t="s">
        <v>851</v>
      </c>
      <c r="DF211" s="40">
        <v>13.427300453186035</v>
      </c>
      <c r="DG211" s="336" t="s">
        <v>1803</v>
      </c>
      <c r="DH211" s="336" t="s">
        <v>851</v>
      </c>
      <c r="DI211" s="336" t="s">
        <v>851</v>
      </c>
      <c r="DJ211" s="336">
        <v>13.4</v>
      </c>
      <c r="DK211" s="336" t="s">
        <v>1738</v>
      </c>
      <c r="DL211" s="336" t="s">
        <v>851</v>
      </c>
      <c r="DM211" s="336" t="s">
        <v>851</v>
      </c>
      <c r="DN211" s="336" t="s">
        <v>436</v>
      </c>
      <c r="DO211" s="40">
        <v>1.9678508397191763E-3</v>
      </c>
      <c r="DP211" s="40">
        <v>4.4462420046329498E-3</v>
      </c>
      <c r="DQ211" s="40">
        <v>2.7574636042118073E-3</v>
      </c>
      <c r="DR211" s="40">
        <v>4.1797468438744545E-3</v>
      </c>
      <c r="DS211" s="40">
        <v>2.1780615672469139E-2</v>
      </c>
      <c r="DT211" s="336" t="s">
        <v>851</v>
      </c>
      <c r="DU211" s="336" t="s">
        <v>827</v>
      </c>
      <c r="DV211" s="40">
        <v>4.0043918415904045E-3</v>
      </c>
      <c r="DW211" s="40">
        <v>3.7430014926940203E-3</v>
      </c>
      <c r="DX211" s="40">
        <v>3.0679791234433651E-3</v>
      </c>
      <c r="DY211" s="40">
        <v>4.2040259577333927E-3</v>
      </c>
      <c r="DZ211" s="40">
        <v>3.1526614911854267E-3</v>
      </c>
      <c r="EA211" s="336" t="s">
        <v>851</v>
      </c>
      <c r="EB211" s="336" t="s">
        <v>1447</v>
      </c>
      <c r="EC211" s="40">
        <v>2.5201975367963314E-3</v>
      </c>
      <c r="ED211" s="40">
        <v>2.1712472662329674E-3</v>
      </c>
      <c r="EE211" s="40">
        <v>-7.1561237564310431E-4</v>
      </c>
      <c r="EF211" s="40">
        <v>7.7738898107782006E-4</v>
      </c>
      <c r="EG211" s="40">
        <v>-8.4996229270473123E-4</v>
      </c>
      <c r="EH211" s="336" t="s">
        <v>851</v>
      </c>
      <c r="EI211" s="336" t="s">
        <v>1803</v>
      </c>
      <c r="EJ211" s="40">
        <v>6.3741281628608704E-3</v>
      </c>
      <c r="EK211" s="40">
        <v>6.9266976788640022E-3</v>
      </c>
      <c r="EL211" s="40">
        <v>7.7456450089812279E-3</v>
      </c>
      <c r="EM211" s="40">
        <v>5.7914541102945805E-3</v>
      </c>
      <c r="EN211" s="40">
        <v>6.3185812905430794E-4</v>
      </c>
      <c r="EO211" s="336" t="s">
        <v>851</v>
      </c>
      <c r="EP211" s="336" t="s">
        <v>851</v>
      </c>
      <c r="EQ211" s="336" t="s">
        <v>851</v>
      </c>
      <c r="ER211" s="40">
        <v>0.84209999999999996</v>
      </c>
      <c r="ES211" s="336" t="s">
        <v>1739</v>
      </c>
      <c r="ET211" s="336" t="s">
        <v>851</v>
      </c>
      <c r="EU211" s="336" t="s">
        <v>851</v>
      </c>
      <c r="EV211" s="40">
        <v>0.88239999999999996</v>
      </c>
      <c r="EW211" s="336" t="s">
        <v>1739</v>
      </c>
      <c r="EX211" s="336" t="s">
        <v>851</v>
      </c>
      <c r="EY211" s="336" t="s">
        <v>851</v>
      </c>
      <c r="EZ211" s="40">
        <v>0.80099999999999993</v>
      </c>
      <c r="FA211" s="336" t="s">
        <v>1739</v>
      </c>
      <c r="FB211" s="336" t="s">
        <v>851</v>
      </c>
      <c r="FC211" s="40">
        <v>8.8573724031448364E-2</v>
      </c>
      <c r="FD211" s="40">
        <v>8.1260986626148224E-2</v>
      </c>
      <c r="FE211" s="40">
        <v>7.5174905359745026E-2</v>
      </c>
      <c r="FF211" s="40">
        <v>5.6008290499448776E-2</v>
      </c>
      <c r="FG211" s="40">
        <v>4.1505582630634308E-2</v>
      </c>
      <c r="FH211" s="336" t="s">
        <v>838</v>
      </c>
      <c r="FI211" s="336" t="s">
        <v>851</v>
      </c>
      <c r="FJ211" s="40">
        <v>9.472820907831192E-2</v>
      </c>
      <c r="FK211" s="40">
        <v>9.2132024466991425E-2</v>
      </c>
      <c r="FL211" s="40">
        <v>9.2688277363777161E-2</v>
      </c>
      <c r="FM211" s="40">
        <v>7.9749532043933868E-2</v>
      </c>
      <c r="FN211" s="40">
        <v>6.7167289555072784E-2</v>
      </c>
      <c r="FO211" s="336" t="s">
        <v>840</v>
      </c>
      <c r="FP211" s="336" t="s">
        <v>851</v>
      </c>
      <c r="FQ211" s="40"/>
      <c r="FR211" s="336" t="s">
        <v>1737</v>
      </c>
      <c r="FS211" s="336" t="s">
        <v>851</v>
      </c>
      <c r="FT211" s="336" t="s">
        <v>851</v>
      </c>
      <c r="FU211" s="40">
        <v>5.5204413831233978E-2</v>
      </c>
      <c r="FV211" s="40">
        <v>5.9277087450027466E-2</v>
      </c>
      <c r="FW211" s="40">
        <v>5.7240746915340424E-2</v>
      </c>
      <c r="FX211" s="40">
        <v>9.2605255544185638E-2</v>
      </c>
      <c r="FY211" s="40">
        <v>5.0990670919418335E-2</v>
      </c>
      <c r="FZ211" s="336" t="s">
        <v>840</v>
      </c>
      <c r="GA211" s="336" t="s">
        <v>851</v>
      </c>
      <c r="GB211" s="336" t="s">
        <v>851</v>
      </c>
      <c r="GC211" s="336" t="s">
        <v>851</v>
      </c>
      <c r="GD211" s="336" t="s">
        <v>851</v>
      </c>
      <c r="GE211" s="336" t="s">
        <v>851</v>
      </c>
      <c r="GF211" s="336" t="s">
        <v>851</v>
      </c>
      <c r="GG211" s="336" t="s">
        <v>851</v>
      </c>
      <c r="GH211" s="336" t="s">
        <v>851</v>
      </c>
      <c r="GI211" s="336" t="s">
        <v>851</v>
      </c>
      <c r="GJ211" s="336" t="s">
        <v>851</v>
      </c>
      <c r="GK211" s="40">
        <v>7184250</v>
      </c>
      <c r="GL211" s="40">
        <v>7229854</v>
      </c>
      <c r="GM211" s="40">
        <v>7284753</v>
      </c>
      <c r="GN211" s="40">
        <v>7339001</v>
      </c>
      <c r="GO211" s="40">
        <v>7389625</v>
      </c>
      <c r="GP211" s="40">
        <v>7437115</v>
      </c>
      <c r="GQ211" s="40">
        <v>7483934</v>
      </c>
      <c r="GR211" s="40">
        <v>7551117</v>
      </c>
      <c r="GS211" s="40">
        <v>7647675</v>
      </c>
      <c r="GT211" s="40">
        <v>7743831</v>
      </c>
      <c r="GU211" s="40">
        <v>7824909</v>
      </c>
      <c r="GV211" s="40">
        <v>7912398</v>
      </c>
      <c r="GW211" s="40">
        <v>7996861</v>
      </c>
      <c r="GX211" s="40">
        <v>8089346</v>
      </c>
      <c r="GY211" s="40">
        <v>8188649</v>
      </c>
      <c r="GZ211" s="40">
        <v>8282396</v>
      </c>
      <c r="HA211" s="40">
        <v>8373338</v>
      </c>
      <c r="HB211" s="40">
        <v>8451840</v>
      </c>
      <c r="HC211" s="40">
        <v>8514329</v>
      </c>
      <c r="HD211" s="40">
        <v>8575280</v>
      </c>
      <c r="HE211" s="40">
        <v>8636896</v>
      </c>
      <c r="HF211" s="40">
        <v>8693000</v>
      </c>
      <c r="HG211" s="40">
        <v>8748000</v>
      </c>
      <c r="HH211" s="40">
        <v>8802000</v>
      </c>
      <c r="HI211" s="40">
        <v>8854000</v>
      </c>
      <c r="HJ211" s="40">
        <v>8905000</v>
      </c>
      <c r="HK211" s="40">
        <v>8955000</v>
      </c>
      <c r="HL211" s="40">
        <v>9004000</v>
      </c>
      <c r="HM211" s="40">
        <v>9050000</v>
      </c>
      <c r="HN211" s="40">
        <v>9094000</v>
      </c>
      <c r="HO211" s="40">
        <v>9136000</v>
      </c>
      <c r="HP211" s="40">
        <v>9177000</v>
      </c>
      <c r="HQ211" s="40">
        <v>9215000</v>
      </c>
      <c r="HR211" s="40">
        <v>9253000</v>
      </c>
      <c r="HS211" s="40">
        <v>9288000</v>
      </c>
      <c r="HT211" s="40">
        <v>9323000</v>
      </c>
      <c r="HU211" s="40">
        <v>9357000</v>
      </c>
      <c r="HV211" s="40">
        <v>9389000</v>
      </c>
      <c r="HW211" s="40">
        <v>9420000</v>
      </c>
      <c r="HX211" s="40">
        <v>9449000</v>
      </c>
      <c r="HY211" s="40">
        <v>9477000</v>
      </c>
      <c r="HZ211" s="40">
        <v>9503000</v>
      </c>
      <c r="IA211" s="40">
        <v>9528000</v>
      </c>
      <c r="IB211" s="40">
        <v>9552000</v>
      </c>
      <c r="IC211" s="40">
        <v>9574000</v>
      </c>
      <c r="ID211" s="40">
        <v>9595000</v>
      </c>
      <c r="IE211" s="40">
        <v>9615000</v>
      </c>
      <c r="IF211" s="40">
        <v>9634000</v>
      </c>
      <c r="IG211" s="40">
        <v>9653000</v>
      </c>
      <c r="IH211" s="40">
        <v>9671000</v>
      </c>
      <c r="II211" s="40">
        <v>9687000</v>
      </c>
      <c r="IJ211" s="336" t="s">
        <v>851</v>
      </c>
      <c r="IK211" s="336" t="s">
        <v>851</v>
      </c>
      <c r="IL211" s="336" t="s">
        <v>851</v>
      </c>
      <c r="IM211" s="40">
        <v>1.0920311324298382E-2</v>
      </c>
      <c r="IN211" s="40">
        <v>9.3315588310360909E-3</v>
      </c>
      <c r="IO211" s="40">
        <v>7.3663396760821342E-3</v>
      </c>
      <c r="IP211" s="40">
        <v>7.1331365033984184E-3</v>
      </c>
      <c r="IQ211" s="40">
        <v>7.1596135385334492E-3</v>
      </c>
      <c r="IR211" s="40">
        <v>6.4748451113700867E-3</v>
      </c>
      <c r="IS211" s="40">
        <v>6.306998897343874E-3</v>
      </c>
      <c r="IT211" s="40">
        <v>6.1538657173514366E-3</v>
      </c>
      <c r="IU211" s="40">
        <v>5.8903656899929047E-3</v>
      </c>
      <c r="IV211" s="40">
        <v>5.7435822673141956E-3</v>
      </c>
      <c r="IW211" s="40">
        <v>5.5991187691688538E-3</v>
      </c>
      <c r="IX211" s="40">
        <v>5.4568876512348652E-3</v>
      </c>
      <c r="IY211" s="40">
        <v>5.095834843814373E-3</v>
      </c>
      <c r="IZ211" s="40">
        <v>4.8500974662601948E-3</v>
      </c>
      <c r="JA211" s="40">
        <v>4.6077976003289223E-3</v>
      </c>
      <c r="JB211" s="40">
        <v>4.4777011498808861E-3</v>
      </c>
      <c r="JC211" s="40">
        <v>4.1322372853755951E-3</v>
      </c>
      <c r="JD211" s="40">
        <v>4.1152322664856911E-3</v>
      </c>
      <c r="JE211" s="40">
        <v>3.7754210643470287E-3</v>
      </c>
      <c r="JF211" s="40">
        <v>3.7612209562212229E-3</v>
      </c>
      <c r="JG211" s="40">
        <v>3.6402610130608082E-3</v>
      </c>
      <c r="JH211" s="40">
        <v>3.4140648785978556E-3</v>
      </c>
      <c r="JI211" s="40">
        <v>3.2962972763925791E-3</v>
      </c>
      <c r="JJ211" s="40">
        <v>3.0738271307200193E-3</v>
      </c>
      <c r="JK211" s="40">
        <v>2.958894707262516E-3</v>
      </c>
      <c r="JL211" s="40">
        <v>2.7397277299314737E-3</v>
      </c>
      <c r="JM211" s="40">
        <v>2.6272938121110201E-3</v>
      </c>
      <c r="JN211" s="40">
        <v>2.5157246273010969E-3</v>
      </c>
      <c r="JO211" s="40">
        <v>2.3005343973636627E-3</v>
      </c>
      <c r="JP211" s="40">
        <v>2.1910385694354773E-3</v>
      </c>
      <c r="JQ211" s="40">
        <v>2.0822496153414249E-3</v>
      </c>
      <c r="JR211" s="40">
        <v>1.9741291180253029E-3</v>
      </c>
      <c r="JS211" s="40">
        <v>1.970239682123065E-3</v>
      </c>
      <c r="JT211" s="40">
        <v>1.8629689002409577E-3</v>
      </c>
      <c r="JU211" s="40">
        <v>1.6530636930838227E-3</v>
      </c>
      <c r="JV211" s="336" t="s">
        <v>1740</v>
      </c>
      <c r="JW211" s="336" t="s">
        <v>851</v>
      </c>
      <c r="JX211" s="336" t="s">
        <v>851</v>
      </c>
      <c r="JY211" s="336" t="s">
        <v>851</v>
      </c>
      <c r="JZ211" s="336" t="s">
        <v>851</v>
      </c>
      <c r="KA211" s="336" t="s">
        <v>1740</v>
      </c>
      <c r="KB211" s="40">
        <v>0.49491386713512198</v>
      </c>
      <c r="KC211" s="40">
        <v>0.49524404483816398</v>
      </c>
      <c r="KD211" s="40">
        <v>0.49551000337401702</v>
      </c>
      <c r="KE211" s="40">
        <v>0.49572875337776301</v>
      </c>
      <c r="KF211" s="40">
        <v>0.49592387050200798</v>
      </c>
      <c r="KG211" s="40">
        <v>0.49611063134155697</v>
      </c>
      <c r="KH211" s="40">
        <v>0.49629395648714797</v>
      </c>
      <c r="KI211" s="40">
        <v>0.49647045012104402</v>
      </c>
      <c r="KJ211" s="40">
        <v>0.49663437362677199</v>
      </c>
      <c r="KK211" s="40">
        <v>0.49677848186401102</v>
      </c>
      <c r="KL211" s="40">
        <v>0.49689759373852399</v>
      </c>
      <c r="KM211" s="40">
        <v>0.49699148283941497</v>
      </c>
      <c r="KN211" s="40">
        <v>0.49706431776691701</v>
      </c>
      <c r="KO211" s="40">
        <v>0.49711812708841696</v>
      </c>
      <c r="KP211" s="40">
        <v>0.49715678994757195</v>
      </c>
      <c r="KQ211" s="40">
        <v>0.49718315962109999</v>
      </c>
      <c r="KR211" s="40">
        <v>0.49719835705715704</v>
      </c>
      <c r="KS211" s="40">
        <v>0.49720422545465903</v>
      </c>
      <c r="KT211" s="40">
        <v>0.49719981651803802</v>
      </c>
      <c r="KU211" s="40">
        <v>0.49718559058316797</v>
      </c>
      <c r="KV211" s="40">
        <v>0.49716304100355801</v>
      </c>
      <c r="KW211" s="40">
        <v>0.49713281597930198</v>
      </c>
      <c r="KX211" s="40">
        <v>0.49709583281117198</v>
      </c>
      <c r="KY211" s="40">
        <v>0.49705272094791803</v>
      </c>
      <c r="KZ211" s="40">
        <v>0.49700546913231597</v>
      </c>
      <c r="LA211" s="40">
        <v>0.496955091393325</v>
      </c>
      <c r="LB211" s="40">
        <v>0.49690229539076597</v>
      </c>
      <c r="LC211" s="40">
        <v>0.49684762954915401</v>
      </c>
      <c r="LD211" s="40">
        <v>0.49678945526614698</v>
      </c>
      <c r="LE211" s="40">
        <v>0.49672693062057099</v>
      </c>
      <c r="LF211" s="40">
        <v>0.496656636990297</v>
      </c>
      <c r="LG211" s="40">
        <v>0.49658049801513299</v>
      </c>
      <c r="LH211" s="40">
        <v>0.49649926995225302</v>
      </c>
      <c r="LI211" s="40">
        <v>0.49641673047420298</v>
      </c>
      <c r="LJ211" s="40">
        <v>0.496334556815339</v>
      </c>
      <c r="LK211" s="40">
        <v>0.49625585013866796</v>
      </c>
      <c r="LL211" s="336" t="s">
        <v>851</v>
      </c>
      <c r="LM211" s="336" t="s">
        <v>851</v>
      </c>
      <c r="LN211" s="336" t="s">
        <v>1740</v>
      </c>
      <c r="LO211" s="40">
        <v>0.67209345102310181</v>
      </c>
      <c r="LP211" s="40">
        <v>0.66938537359237671</v>
      </c>
      <c r="LQ211" s="40">
        <v>0.66696637868881226</v>
      </c>
      <c r="LR211" s="40">
        <v>0.66465824842453003</v>
      </c>
      <c r="LS211" s="40">
        <v>0.66221326589584351</v>
      </c>
      <c r="LT211" s="40">
        <v>0.65943831205368042</v>
      </c>
      <c r="LU211" s="40">
        <v>0.6559300422668457</v>
      </c>
      <c r="LV211" s="40">
        <v>0.6523776650428772</v>
      </c>
      <c r="LW211" s="40">
        <v>0.64848899841308594</v>
      </c>
      <c r="LX211" s="40">
        <v>0.6444544792175293</v>
      </c>
      <c r="LY211" s="40">
        <v>0.64008980989456177</v>
      </c>
      <c r="LZ211" s="40">
        <v>0.6357342004776001</v>
      </c>
      <c r="MA211" s="40">
        <v>0.63105285167694092</v>
      </c>
      <c r="MB211" s="40">
        <v>0.62640881538391113</v>
      </c>
      <c r="MC211" s="40">
        <v>0.62172859907150269</v>
      </c>
      <c r="MD211" s="40">
        <v>0.61711907386779785</v>
      </c>
      <c r="ME211" s="40">
        <v>0.61261850595474243</v>
      </c>
      <c r="MF211" s="40">
        <v>0.60846447944641113</v>
      </c>
      <c r="MG211" s="40">
        <v>0.60434454679489136</v>
      </c>
      <c r="MH211" s="40">
        <v>0.600882887840271</v>
      </c>
      <c r="MI211" s="40">
        <v>0.59776896238327026</v>
      </c>
      <c r="MJ211" s="40">
        <v>0.59538310766220093</v>
      </c>
      <c r="MK211" s="40">
        <v>0.59356695413589478</v>
      </c>
      <c r="ML211" s="40">
        <v>0.5922505259513855</v>
      </c>
      <c r="MM211" s="40">
        <v>0.5910678505897522</v>
      </c>
      <c r="MN211" s="40">
        <v>0.58984911441802979</v>
      </c>
      <c r="MO211" s="40">
        <v>0.58907711505889893</v>
      </c>
      <c r="MP211" s="40">
        <v>0.58837109804153442</v>
      </c>
      <c r="MQ211" s="40">
        <v>0.58752095699310303</v>
      </c>
      <c r="MR211" s="40">
        <v>0.58658868074417114</v>
      </c>
      <c r="MS211" s="40">
        <v>0.5849921703338623</v>
      </c>
      <c r="MT211" s="40">
        <v>0.58346331119537354</v>
      </c>
      <c r="MU211" s="40">
        <v>0.58148223161697388</v>
      </c>
      <c r="MV211" s="40">
        <v>0.57930177450180054</v>
      </c>
      <c r="MW211" s="40">
        <v>0.57687932252883911</v>
      </c>
      <c r="MX211" s="40">
        <v>0.5745844841003418</v>
      </c>
      <c r="MY211" s="336" t="s">
        <v>851</v>
      </c>
      <c r="MZ211" s="336" t="s">
        <v>1740</v>
      </c>
      <c r="NA211" s="40">
        <v>0.61710041761398315</v>
      </c>
      <c r="NB211" s="40">
        <v>0.61385589838027954</v>
      </c>
      <c r="NC211" s="40">
        <v>0.61029565334320068</v>
      </c>
      <c r="ND211" s="40">
        <v>0.60639351606369019</v>
      </c>
      <c r="NE211" s="40">
        <v>0.60214537382125854</v>
      </c>
      <c r="NF211" s="40">
        <v>0.59752660989761353</v>
      </c>
      <c r="NG211" s="40">
        <v>0.59208559989929199</v>
      </c>
      <c r="NH211" s="40">
        <v>0.58653408288955688</v>
      </c>
      <c r="NI211" s="40">
        <v>0.5808907151222229</v>
      </c>
      <c r="NJ211" s="40">
        <v>0.57510727643966675</v>
      </c>
      <c r="NK211" s="40">
        <v>0.56934309005737305</v>
      </c>
      <c r="NL211" s="40">
        <v>0.56393074989318848</v>
      </c>
      <c r="NM211" s="40">
        <v>0.5585295557975769</v>
      </c>
      <c r="NN211" s="40">
        <v>0.55348068475723267</v>
      </c>
      <c r="NO211" s="40">
        <v>0.54904329776763916</v>
      </c>
      <c r="NP211" s="40">
        <v>0.54531526565551758</v>
      </c>
      <c r="NQ211" s="40">
        <v>0.54211616516113281</v>
      </c>
      <c r="NR211" s="40">
        <v>0.54009765386581421</v>
      </c>
      <c r="NS211" s="40">
        <v>0.53831189870834351</v>
      </c>
      <c r="NT211" s="40">
        <v>0.53703701496124268</v>
      </c>
      <c r="NU211" s="40">
        <v>0.53555721044540405</v>
      </c>
      <c r="NV211" s="40">
        <v>0.5345730185508728</v>
      </c>
      <c r="NW211" s="40">
        <v>0.53381615877151489</v>
      </c>
      <c r="NX211" s="40">
        <v>0.53312098979949951</v>
      </c>
      <c r="NY211" s="40">
        <v>0.53211981058120728</v>
      </c>
      <c r="NZ211" s="40">
        <v>0.53065317869186401</v>
      </c>
      <c r="OA211" s="40">
        <v>0.52899086475372314</v>
      </c>
      <c r="OB211" s="40">
        <v>0.52707809209823608</v>
      </c>
      <c r="OC211" s="40">
        <v>0.52481156587600708</v>
      </c>
      <c r="OD211" s="40">
        <v>0.52266556024551392</v>
      </c>
      <c r="OE211" s="40">
        <v>0.52027100324630737</v>
      </c>
      <c r="OF211" s="40">
        <v>0.51846075057983398</v>
      </c>
      <c r="OG211" s="40">
        <v>0.51660782098770142</v>
      </c>
      <c r="OH211" s="40">
        <v>0.51496946811676025</v>
      </c>
      <c r="OI211" s="40">
        <v>0.51297694444656372</v>
      </c>
      <c r="OJ211" s="40">
        <v>0.51120060682296753</v>
      </c>
      <c r="OK211" s="336" t="s">
        <v>851</v>
      </c>
      <c r="OL211" s="336" t="s">
        <v>851</v>
      </c>
      <c r="OM211" s="336" t="s">
        <v>1740</v>
      </c>
      <c r="ON211" s="40">
        <v>0.61978477239608765</v>
      </c>
      <c r="OO211" s="40">
        <v>0.61772221326828003</v>
      </c>
      <c r="OP211" s="40">
        <v>0.61590588092803955</v>
      </c>
      <c r="OQ211" s="40">
        <v>0.61421197652816772</v>
      </c>
      <c r="OR211" s="40">
        <v>0.61241286993026733</v>
      </c>
      <c r="OS211" s="40">
        <v>0.61030870676040649</v>
      </c>
      <c r="OT211" s="40">
        <v>0.6071552038192749</v>
      </c>
      <c r="OU211" s="40">
        <v>0.60368084907531738</v>
      </c>
      <c r="OV211" s="40">
        <v>0.59997725486755371</v>
      </c>
      <c r="OW211" s="40">
        <v>0.59611475467681885</v>
      </c>
      <c r="OX211" s="40">
        <v>0.59180235862731934</v>
      </c>
      <c r="OY211" s="40">
        <v>0.58715802431106567</v>
      </c>
      <c r="OZ211" s="40">
        <v>0.58196359872817993</v>
      </c>
      <c r="PA211" s="40">
        <v>0.57690608501434326</v>
      </c>
      <c r="PB211" s="40">
        <v>0.57202553749084473</v>
      </c>
      <c r="PC211" s="40">
        <v>0.56720668077468872</v>
      </c>
      <c r="PD211" s="40">
        <v>0.56205731630325317</v>
      </c>
      <c r="PE211" s="40">
        <v>0.55746066570281982</v>
      </c>
      <c r="PF211" s="40">
        <v>0.55300980806350708</v>
      </c>
      <c r="PG211" s="40">
        <v>0.54952627420425415</v>
      </c>
      <c r="PH211" s="40">
        <v>0.54639065265655518</v>
      </c>
      <c r="PI211" s="40">
        <v>0.54376405477523804</v>
      </c>
      <c r="PJ211" s="40">
        <v>0.54191076755523682</v>
      </c>
      <c r="PK211" s="40">
        <v>0.54076433181762695</v>
      </c>
      <c r="PL211" s="40">
        <v>0.53995132446289063</v>
      </c>
      <c r="PM211" s="40">
        <v>0.53909462690353394</v>
      </c>
      <c r="PN211" s="40">
        <v>0.53846156597137451</v>
      </c>
      <c r="PO211" s="40">
        <v>0.53788834810256958</v>
      </c>
      <c r="PP211" s="40">
        <v>0.5372697114944458</v>
      </c>
      <c r="PQ211" s="40">
        <v>0.53676623106002808</v>
      </c>
      <c r="PR211" s="40">
        <v>0.53569567203521729</v>
      </c>
      <c r="PS211" s="40">
        <v>0.53426939249038696</v>
      </c>
      <c r="PT211" s="40">
        <v>0.5324891209602356</v>
      </c>
      <c r="PU211" s="40">
        <v>0.53050863742828369</v>
      </c>
      <c r="PV211" s="40">
        <v>0.5285906195640564</v>
      </c>
      <c r="PW211" s="40">
        <v>0.52668523788452148</v>
      </c>
      <c r="PX211" s="336" t="s">
        <v>851</v>
      </c>
      <c r="PY211" s="336" t="s">
        <v>851</v>
      </c>
      <c r="PZ211" s="40">
        <v>0.81140000000000001</v>
      </c>
      <c r="QA211" s="40">
        <v>0.81220000000000003</v>
      </c>
      <c r="QB211" s="40">
        <v>0.8125</v>
      </c>
      <c r="QC211" s="40">
        <v>0.80930000000000002</v>
      </c>
      <c r="QD211" s="40">
        <v>0.80870000000000009</v>
      </c>
      <c r="QE211" s="40">
        <v>0.81290000000000007</v>
      </c>
      <c r="QF211" s="40">
        <v>0.81680000000000008</v>
      </c>
      <c r="QG211" s="40">
        <v>0.8234999999999999</v>
      </c>
      <c r="QH211" s="40">
        <v>0.82489999999999997</v>
      </c>
      <c r="QI211" s="40">
        <v>0.81269999999999998</v>
      </c>
      <c r="QJ211" s="40">
        <v>0.82</v>
      </c>
      <c r="QK211" s="40">
        <v>0.82220000000000004</v>
      </c>
      <c r="QL211" s="40">
        <v>0.82379999999999998</v>
      </c>
      <c r="QM211" s="40">
        <v>0.82920000000000005</v>
      </c>
      <c r="QN211" s="40">
        <v>0.83379999999999999</v>
      </c>
      <c r="QO211" s="40">
        <v>0.83930000000000005</v>
      </c>
      <c r="QP211" s="40">
        <v>0.8395999999999999</v>
      </c>
      <c r="QQ211" s="40">
        <v>0.8417</v>
      </c>
      <c r="QR211" s="40">
        <v>0.84209999999999996</v>
      </c>
      <c r="QS211" s="336" t="s">
        <v>851</v>
      </c>
      <c r="QT211" s="336" t="s">
        <v>851</v>
      </c>
      <c r="QU211" s="336" t="s">
        <v>851</v>
      </c>
      <c r="QV211" s="336" t="s">
        <v>851</v>
      </c>
      <c r="QW211" s="40">
        <v>4.7511581215076149E-4</v>
      </c>
      <c r="QX211" s="336" t="s">
        <v>851</v>
      </c>
      <c r="QY211" s="336" t="s">
        <v>851</v>
      </c>
      <c r="QZ211" s="336" t="s">
        <v>851</v>
      </c>
      <c r="RA211" s="336" t="s">
        <v>851</v>
      </c>
      <c r="RB211" s="336" t="s">
        <v>851</v>
      </c>
      <c r="RC211" s="336" t="s">
        <v>851</v>
      </c>
      <c r="RD211" s="336" t="s">
        <v>851</v>
      </c>
      <c r="RE211" s="336" t="s">
        <v>851</v>
      </c>
      <c r="RF211" s="40">
        <v>0.33100000000000002</v>
      </c>
      <c r="RG211" s="40">
        <v>2018</v>
      </c>
      <c r="RH211" s="336" t="s">
        <v>840</v>
      </c>
      <c r="RI211" s="336" t="s">
        <v>851</v>
      </c>
      <c r="RJ211" s="40">
        <v>0</v>
      </c>
      <c r="RK211" s="40">
        <v>2018</v>
      </c>
      <c r="RL211" s="336" t="s">
        <v>840</v>
      </c>
      <c r="RM211" s="336" t="s">
        <v>851</v>
      </c>
      <c r="RN211" s="40">
        <v>0</v>
      </c>
      <c r="RO211" s="40">
        <v>2018</v>
      </c>
      <c r="RP211" s="336" t="s">
        <v>840</v>
      </c>
      <c r="RQ211" s="336" t="s">
        <v>851</v>
      </c>
      <c r="RR211" s="40">
        <v>1E-3</v>
      </c>
      <c r="RS211" s="40">
        <v>2018</v>
      </c>
      <c r="RT211" s="336" t="s">
        <v>840</v>
      </c>
      <c r="RU211" s="336" t="s">
        <v>851</v>
      </c>
      <c r="RV211" s="40">
        <v>0.16</v>
      </c>
      <c r="RW211" s="40">
        <v>2018</v>
      </c>
      <c r="RX211" s="336" t="s">
        <v>840</v>
      </c>
      <c r="RY211" s="336" t="s">
        <v>851</v>
      </c>
      <c r="RZ211" s="336" t="s">
        <v>838</v>
      </c>
      <c r="SA211" s="40">
        <v>0.26966845989227295</v>
      </c>
      <c r="SB211" s="40">
        <v>0.26962736248970032</v>
      </c>
      <c r="SC211" s="40">
        <v>0.26935115456581116</v>
      </c>
      <c r="SD211" s="40">
        <v>0.27183359861373901</v>
      </c>
      <c r="SE211" s="40">
        <v>0.27162879705429077</v>
      </c>
      <c r="SF211" s="336" t="s">
        <v>851</v>
      </c>
      <c r="SG211" s="336" t="s">
        <v>851</v>
      </c>
      <c r="SH211" s="40">
        <v>0.25717645883560181</v>
      </c>
      <c r="SI211" s="40">
        <v>0.25479510426521301</v>
      </c>
      <c r="SJ211" s="40">
        <v>0.25241807103157043</v>
      </c>
      <c r="SK211" s="40">
        <v>0.25537604093551636</v>
      </c>
      <c r="SL211" s="40">
        <v>0.2549666166305542</v>
      </c>
      <c r="SM211" s="336" t="s">
        <v>840</v>
      </c>
      <c r="SN211" s="336" t="s">
        <v>851</v>
      </c>
      <c r="SO211" s="336" t="s">
        <v>851</v>
      </c>
      <c r="SP211" s="40">
        <v>1.6398904845118523E-2</v>
      </c>
      <c r="SQ211" s="40">
        <v>1.7108200117945671E-2</v>
      </c>
      <c r="SR211" s="40">
        <v>1.3975363224744797E-2</v>
      </c>
      <c r="SS211" s="40">
        <v>9.992845356464386E-3</v>
      </c>
      <c r="ST211" s="40">
        <v>-2.6455340906977654E-2</v>
      </c>
      <c r="SU211" s="336" t="s">
        <v>838</v>
      </c>
      <c r="SV211" s="336" t="s">
        <v>851</v>
      </c>
      <c r="SW211" s="336" t="s">
        <v>851</v>
      </c>
      <c r="SX211" s="40">
        <v>1.9688302651047707E-2</v>
      </c>
      <c r="SY211" s="40">
        <v>2.0789064466953278E-2</v>
      </c>
      <c r="SZ211" s="40">
        <v>1.9870597869157791E-2</v>
      </c>
      <c r="TA211" s="40">
        <v>1.8640030175447464E-2</v>
      </c>
      <c r="TB211" s="40">
        <v>1.2037183158099651E-2</v>
      </c>
      <c r="TC211" s="336" t="s">
        <v>840</v>
      </c>
      <c r="TD211" s="336" t="s">
        <v>851</v>
      </c>
      <c r="TE211" s="336" t="s">
        <v>851</v>
      </c>
      <c r="TF211" s="336" t="s">
        <v>851</v>
      </c>
      <c r="TG211" s="40">
        <v>6.8062026984989643E-3</v>
      </c>
      <c r="TH211" s="40">
        <v>6.5484195947647095E-3</v>
      </c>
      <c r="TI211" s="40">
        <v>3.6895459052175283E-3</v>
      </c>
      <c r="TJ211" s="40">
        <v>1.5475256368517876E-3</v>
      </c>
      <c r="TK211" s="40">
        <v>-3.3791229128837585E-2</v>
      </c>
      <c r="TL211" s="336" t="s">
        <v>838</v>
      </c>
      <c r="TM211" s="336" t="s">
        <v>851</v>
      </c>
      <c r="TN211" s="336" t="s">
        <v>851</v>
      </c>
      <c r="TO211" s="336" t="s">
        <v>851</v>
      </c>
      <c r="TP211" s="40">
        <v>1.0557699017226696E-2</v>
      </c>
      <c r="TQ211" s="40">
        <v>1.0868620127439499E-2</v>
      </c>
      <c r="TR211" s="40">
        <v>9.6718855202198029E-3</v>
      </c>
      <c r="TS211" s="40">
        <v>9.4130858778953552E-3</v>
      </c>
      <c r="TT211" s="40">
        <v>4.9040471203625202E-3</v>
      </c>
      <c r="TU211" s="336" t="s">
        <v>840</v>
      </c>
      <c r="TV211" s="336" t="s">
        <v>851</v>
      </c>
      <c r="TW211" s="40">
        <v>87960</v>
      </c>
      <c r="TX211" s="336" t="s">
        <v>840</v>
      </c>
      <c r="TY211" s="336" t="s">
        <v>851</v>
      </c>
      <c r="TZ211" s="40">
        <v>82937.625</v>
      </c>
      <c r="UA211" s="336" t="s">
        <v>838</v>
      </c>
      <c r="UB211" s="336" t="s">
        <v>851</v>
      </c>
      <c r="UC211" s="40">
        <v>88413.191708248502</v>
      </c>
      <c r="UD211" s="336" t="s">
        <v>840</v>
      </c>
      <c r="UE211" s="336" t="s">
        <v>851</v>
      </c>
      <c r="UF211" s="336" t="s">
        <v>851</v>
      </c>
      <c r="UG211" s="40">
        <v>0.35824218392372131</v>
      </c>
      <c r="UH211" s="40">
        <v>0.35088834166526794</v>
      </c>
      <c r="UI211" s="40">
        <v>0.34452605247497559</v>
      </c>
      <c r="UJ211" s="40">
        <v>0.32784190773963928</v>
      </c>
      <c r="UK211" s="40">
        <v>0.31313437223434448</v>
      </c>
      <c r="UL211" s="336" t="s">
        <v>838</v>
      </c>
      <c r="UM211" s="336" t="s">
        <v>851</v>
      </c>
      <c r="UN211" s="336" t="s">
        <v>851</v>
      </c>
      <c r="UO211" s="336" t="s">
        <v>851</v>
      </c>
      <c r="UP211" s="40">
        <v>0.35190466046333313</v>
      </c>
      <c r="UQ211" s="40">
        <v>0.34692713618278503</v>
      </c>
      <c r="UR211" s="40">
        <v>0.3451063334941864</v>
      </c>
      <c r="US211" s="40">
        <v>0.33512556552886963</v>
      </c>
      <c r="UT211" s="40">
        <v>0.32213389873504639</v>
      </c>
      <c r="UU211" s="336" t="s">
        <v>840</v>
      </c>
    </row>
    <row r="212" spans="1:567">
      <c r="A212" s="336" t="s">
        <v>424</v>
      </c>
      <c r="B212" s="336" t="s">
        <v>149</v>
      </c>
      <c r="C212" s="336" t="s">
        <v>397</v>
      </c>
      <c r="D212" s="40">
        <v>4.7877822071313858E-2</v>
      </c>
      <c r="E212" s="336" t="s">
        <v>436</v>
      </c>
      <c r="F212" s="40">
        <v>5.2340362221002579E-2</v>
      </c>
      <c r="G212" s="336" t="s">
        <v>1741</v>
      </c>
      <c r="H212" s="40">
        <v>4.9932163208723068E-2</v>
      </c>
      <c r="I212" s="336" t="s">
        <v>1447</v>
      </c>
      <c r="J212" s="40">
        <v>4.941871389746666E-2</v>
      </c>
      <c r="K212" s="336" t="s">
        <v>1803</v>
      </c>
      <c r="L212" s="336" t="s">
        <v>470</v>
      </c>
      <c r="M212" s="40">
        <v>0.58587914705276489</v>
      </c>
      <c r="N212" s="40"/>
      <c r="O212" s="336" t="s">
        <v>1736</v>
      </c>
      <c r="P212" s="40"/>
      <c r="Q212" s="336" t="s">
        <v>1736</v>
      </c>
      <c r="R212" s="40"/>
      <c r="S212" s="336" t="s">
        <v>1736</v>
      </c>
      <c r="T212" s="40"/>
      <c r="U212" s="336" t="s">
        <v>1736</v>
      </c>
      <c r="V212" s="336" t="s">
        <v>851</v>
      </c>
      <c r="W212" s="336" t="s">
        <v>470</v>
      </c>
      <c r="X212" s="40">
        <v>0.53137719631195068</v>
      </c>
      <c r="Y212" s="40"/>
      <c r="Z212" s="336" t="s">
        <v>1736</v>
      </c>
      <c r="AA212" s="40"/>
      <c r="AB212" s="336" t="s">
        <v>1736</v>
      </c>
      <c r="AC212" s="40"/>
      <c r="AD212" s="336" t="s">
        <v>1736</v>
      </c>
      <c r="AE212" s="40"/>
      <c r="AF212" s="336" t="s">
        <v>1736</v>
      </c>
      <c r="AG212" s="336" t="s">
        <v>851</v>
      </c>
      <c r="AH212" s="336" t="s">
        <v>470</v>
      </c>
      <c r="AI212" s="40">
        <v>0.51387327909469604</v>
      </c>
      <c r="AJ212" s="40"/>
      <c r="AK212" s="336" t="s">
        <v>1736</v>
      </c>
      <c r="AL212" s="40"/>
      <c r="AM212" s="336" t="s">
        <v>1736</v>
      </c>
      <c r="AN212" s="40"/>
      <c r="AO212" s="336" t="s">
        <v>1736</v>
      </c>
      <c r="AP212" s="40"/>
      <c r="AQ212" s="336" t="s">
        <v>1736</v>
      </c>
      <c r="AR212" s="336" t="s">
        <v>851</v>
      </c>
      <c r="AS212" s="336" t="s">
        <v>470</v>
      </c>
      <c r="AT212" s="40">
        <v>0.47678542137145996</v>
      </c>
      <c r="AU212" s="40"/>
      <c r="AV212" s="336" t="s">
        <v>1736</v>
      </c>
      <c r="AW212" s="40"/>
      <c r="AX212" s="336" t="s">
        <v>1736</v>
      </c>
      <c r="AY212" s="40"/>
      <c r="AZ212" s="336" t="s">
        <v>1736</v>
      </c>
      <c r="BA212" s="40"/>
      <c r="BB212" s="336" t="s">
        <v>1736</v>
      </c>
      <c r="BC212" s="336" t="s">
        <v>851</v>
      </c>
      <c r="BD212" s="336" t="s">
        <v>436</v>
      </c>
      <c r="BE212" s="40">
        <v>2.8066811561584473</v>
      </c>
      <c r="BF212" s="336" t="s">
        <v>827</v>
      </c>
      <c r="BG212" s="40">
        <v>4.4470372200012207</v>
      </c>
      <c r="BH212" s="336" t="s">
        <v>1447</v>
      </c>
      <c r="BI212" s="40">
        <v>6.69122314453125</v>
      </c>
      <c r="BJ212" s="336" t="s">
        <v>1803</v>
      </c>
      <c r="BK212" s="40">
        <v>3.3250463008880615</v>
      </c>
      <c r="BL212" s="336" t="s">
        <v>851</v>
      </c>
      <c r="BM212" s="40">
        <v>7.0194492340087891</v>
      </c>
      <c r="BN212" s="336" t="s">
        <v>838</v>
      </c>
      <c r="BO212" s="336" t="s">
        <v>851</v>
      </c>
      <c r="BP212" s="336" t="s">
        <v>436</v>
      </c>
      <c r="BQ212" s="40">
        <v>3.1160949729382992E-3</v>
      </c>
      <c r="BR212" s="40">
        <v>3.7124156951904297E-3</v>
      </c>
      <c r="BS212" s="40">
        <v>5.7842666283249855E-3</v>
      </c>
      <c r="BT212" s="40">
        <v>7.6254839077591896E-3</v>
      </c>
      <c r="BU212" s="40">
        <v>7.6254727318882942E-3</v>
      </c>
      <c r="BV212" s="336" t="s">
        <v>851</v>
      </c>
      <c r="BW212" s="336" t="s">
        <v>827</v>
      </c>
      <c r="BX212" s="40">
        <v>1.3372872024774551E-2</v>
      </c>
      <c r="BY212" s="40">
        <v>1.0849242098629475E-2</v>
      </c>
      <c r="BZ212" s="40">
        <v>1.0245649144053459E-2</v>
      </c>
      <c r="CA212" s="40">
        <v>1.0656743310391903E-2</v>
      </c>
      <c r="CB212" s="40">
        <v>1.1096419766545296E-2</v>
      </c>
      <c r="CC212" s="336" t="s">
        <v>851</v>
      </c>
      <c r="CD212" s="336" t="s">
        <v>1447</v>
      </c>
      <c r="CE212" s="40">
        <v>1.181755680590868E-2</v>
      </c>
      <c r="CF212" s="40">
        <v>1.0256709530949593E-2</v>
      </c>
      <c r="CG212" s="40">
        <v>1.046778354793787E-2</v>
      </c>
      <c r="CH212" s="40">
        <v>1.0752019472420216E-2</v>
      </c>
      <c r="CI212" s="40">
        <v>9.0504046529531479E-3</v>
      </c>
      <c r="CJ212" s="336" t="s">
        <v>851</v>
      </c>
      <c r="CK212" s="336" t="s">
        <v>1803</v>
      </c>
      <c r="CL212" s="40">
        <v>1.0519935749471188E-2</v>
      </c>
      <c r="CM212" s="40">
        <v>1.0007771663367748E-2</v>
      </c>
      <c r="CN212" s="40">
        <v>1.0094380006194115E-2</v>
      </c>
      <c r="CO212" s="40">
        <v>9.5320167019963264E-3</v>
      </c>
      <c r="CP212" s="40">
        <v>8.0245295539498329E-3</v>
      </c>
      <c r="CQ212" s="336" t="s">
        <v>851</v>
      </c>
      <c r="CR212" s="40">
        <v>5.0894660949707031</v>
      </c>
      <c r="CS212" s="40">
        <v>6.1262860298156738</v>
      </c>
      <c r="CT212" s="40">
        <v>6.7231383323669434</v>
      </c>
      <c r="CU212" s="40">
        <v>7.2099981307983398</v>
      </c>
      <c r="CV212" s="40">
        <v>7.7375593185424805</v>
      </c>
      <c r="CW212" s="336" t="s">
        <v>1741</v>
      </c>
      <c r="CX212" s="336" t="s">
        <v>851</v>
      </c>
      <c r="CY212" s="40">
        <v>5.7115578651428223</v>
      </c>
      <c r="CZ212" s="40">
        <v>6.5283942222595215</v>
      </c>
      <c r="DA212" s="40">
        <v>7.015254020690918</v>
      </c>
      <c r="DB212" s="40">
        <v>7.5193891525268555</v>
      </c>
      <c r="DC212" s="40">
        <v>8.0767412185668945</v>
      </c>
      <c r="DD212" s="336" t="s">
        <v>1447</v>
      </c>
      <c r="DE212" s="336" t="s">
        <v>851</v>
      </c>
      <c r="DF212" s="40">
        <v>8.3110828399658203</v>
      </c>
      <c r="DG212" s="336" t="s">
        <v>1803</v>
      </c>
      <c r="DH212" s="336" t="s">
        <v>851</v>
      </c>
      <c r="DI212" s="336" t="s">
        <v>851</v>
      </c>
      <c r="DJ212" s="336">
        <v>5.0999999999999996</v>
      </c>
      <c r="DK212" s="336" t="s">
        <v>1738</v>
      </c>
      <c r="DL212" s="336" t="s">
        <v>851</v>
      </c>
      <c r="DM212" s="336" t="s">
        <v>851</v>
      </c>
      <c r="DN212" s="336" t="s">
        <v>1012</v>
      </c>
      <c r="DO212" s="40">
        <v>2.2020936012268066E-2</v>
      </c>
      <c r="DP212" s="40">
        <v>1.8000949174165726E-2</v>
      </c>
      <c r="DQ212" s="40">
        <v>2.2208202630281448E-2</v>
      </c>
      <c r="DR212" s="40">
        <v>2.7079369872808456E-2</v>
      </c>
      <c r="DS212" s="40">
        <v>-8.1110084429383278E-3</v>
      </c>
      <c r="DT212" s="336" t="s">
        <v>851</v>
      </c>
      <c r="DU212" s="336" t="s">
        <v>470</v>
      </c>
      <c r="DV212" s="40">
        <v>7.9624997451901436E-3</v>
      </c>
      <c r="DW212" s="40">
        <v>9.6666663885116577E-3</v>
      </c>
      <c r="DX212" s="40">
        <v>1.0895000770688057E-2</v>
      </c>
      <c r="DY212" s="40">
        <v>3.250000299885869E-3</v>
      </c>
      <c r="DZ212" s="40">
        <v>2.4999999441206455E-3</v>
      </c>
      <c r="EA212" s="336" t="s">
        <v>851</v>
      </c>
      <c r="EB212" s="336" t="s">
        <v>470</v>
      </c>
      <c r="EC212" s="40">
        <v>9.6504413522779942E-4</v>
      </c>
      <c r="ED212" s="40">
        <v>-3.3170864917337894E-3</v>
      </c>
      <c r="EE212" s="40">
        <v>9.831645293161273E-4</v>
      </c>
      <c r="EF212" s="40">
        <v>-7.4484641663730145E-3</v>
      </c>
      <c r="EG212" s="40">
        <v>-5.2168671973049641E-3</v>
      </c>
      <c r="EH212" s="336" t="s">
        <v>851</v>
      </c>
      <c r="EI212" s="336" t="s">
        <v>470</v>
      </c>
      <c r="EJ212" s="40">
        <v>1.1138869449496269E-2</v>
      </c>
      <c r="EK212" s="40">
        <v>9.9210543558001518E-3</v>
      </c>
      <c r="EL212" s="40">
        <v>3.4307290334254503E-3</v>
      </c>
      <c r="EM212" s="40">
        <v>5.0339279696345329E-3</v>
      </c>
      <c r="EN212" s="40">
        <v>9.8834987729787827E-3</v>
      </c>
      <c r="EO212" s="336" t="s">
        <v>851</v>
      </c>
      <c r="EP212" s="336" t="s">
        <v>851</v>
      </c>
      <c r="EQ212" s="336" t="s">
        <v>851</v>
      </c>
      <c r="ER212" s="40">
        <v>0.46840000000000004</v>
      </c>
      <c r="ES212" s="336" t="s">
        <v>1739</v>
      </c>
      <c r="ET212" s="336" t="s">
        <v>851</v>
      </c>
      <c r="EU212" s="336" t="s">
        <v>851</v>
      </c>
      <c r="EV212" s="40">
        <v>0.77890000000000004</v>
      </c>
      <c r="EW212" s="336" t="s">
        <v>1739</v>
      </c>
      <c r="EX212" s="336" t="s">
        <v>851</v>
      </c>
      <c r="EY212" s="336" t="s">
        <v>851</v>
      </c>
      <c r="EZ212" s="40">
        <v>0.15759999999999999</v>
      </c>
      <c r="FA212" s="336" t="s">
        <v>1739</v>
      </c>
      <c r="FB212" s="336" t="s">
        <v>851</v>
      </c>
      <c r="FC212" s="40">
        <v>-6.656220555305481E-2</v>
      </c>
      <c r="FD212" s="40">
        <v>-9.1686412692070007E-2</v>
      </c>
      <c r="FE212" s="40">
        <v>-0.13800039887428284</v>
      </c>
      <c r="FF212" s="40">
        <v>-9.9306225776672363E-2</v>
      </c>
      <c r="FG212" s="40">
        <v>2.6056999340653419E-3</v>
      </c>
      <c r="FH212" s="336" t="s">
        <v>838</v>
      </c>
      <c r="FI212" s="336" t="s">
        <v>851</v>
      </c>
      <c r="FJ212" s="40">
        <v>3.5856001079082489E-2</v>
      </c>
      <c r="FK212" s="40">
        <v>1.6443124040961266E-2</v>
      </c>
      <c r="FL212" s="40"/>
      <c r="FM212" s="40"/>
      <c r="FN212" s="40"/>
      <c r="FO212" s="336" t="s">
        <v>840</v>
      </c>
      <c r="FP212" s="336" t="s">
        <v>851</v>
      </c>
      <c r="FQ212" s="40"/>
      <c r="FR212" s="336" t="s">
        <v>1737</v>
      </c>
      <c r="FS212" s="336" t="s">
        <v>851</v>
      </c>
      <c r="FT212" s="336" t="s">
        <v>851</v>
      </c>
      <c r="FU212" s="40">
        <v>1.3829776085913181E-2</v>
      </c>
      <c r="FV212" s="40">
        <v>2.2611226886510849E-2</v>
      </c>
      <c r="FW212" s="40"/>
      <c r="FX212" s="40"/>
      <c r="FY212" s="40"/>
      <c r="FZ212" s="336" t="s">
        <v>840</v>
      </c>
      <c r="GA212" s="336" t="s">
        <v>851</v>
      </c>
      <c r="GB212" s="336" t="s">
        <v>851</v>
      </c>
      <c r="GC212" s="336" t="s">
        <v>851</v>
      </c>
      <c r="GD212" s="336" t="s">
        <v>851</v>
      </c>
      <c r="GE212" s="336" t="s">
        <v>851</v>
      </c>
      <c r="GF212" s="336" t="s">
        <v>851</v>
      </c>
      <c r="GG212" s="336" t="s">
        <v>851</v>
      </c>
      <c r="GH212" s="336" t="s">
        <v>851</v>
      </c>
      <c r="GI212" s="336" t="s">
        <v>851</v>
      </c>
      <c r="GJ212" s="336" t="s">
        <v>851</v>
      </c>
      <c r="GK212" s="40">
        <v>16410847</v>
      </c>
      <c r="GL212" s="40">
        <v>16766555</v>
      </c>
      <c r="GM212" s="40">
        <v>17084628</v>
      </c>
      <c r="GN212" s="40">
        <v>17415214</v>
      </c>
      <c r="GO212" s="40">
        <v>17827827</v>
      </c>
      <c r="GP212" s="40">
        <v>18361178</v>
      </c>
      <c r="GQ212" s="40">
        <v>19059257</v>
      </c>
      <c r="GR212" s="40">
        <v>19878257</v>
      </c>
      <c r="GS212" s="40">
        <v>20664037</v>
      </c>
      <c r="GT212" s="40">
        <v>21205873</v>
      </c>
      <c r="GU212" s="40">
        <v>21362541</v>
      </c>
      <c r="GV212" s="40">
        <v>21081814</v>
      </c>
      <c r="GW212" s="40">
        <v>20438861</v>
      </c>
      <c r="GX212" s="40">
        <v>19578466</v>
      </c>
      <c r="GY212" s="40">
        <v>18710711</v>
      </c>
      <c r="GZ212" s="40">
        <v>17997411</v>
      </c>
      <c r="HA212" s="40">
        <v>17465567</v>
      </c>
      <c r="HB212" s="40">
        <v>17095669</v>
      </c>
      <c r="HC212" s="40">
        <v>16945062</v>
      </c>
      <c r="HD212" s="40">
        <v>17070132</v>
      </c>
      <c r="HE212" s="40">
        <v>17500657</v>
      </c>
      <c r="HF212" s="40">
        <v>18276000</v>
      </c>
      <c r="HG212" s="40">
        <v>19365000</v>
      </c>
      <c r="HH212" s="40">
        <v>20638000</v>
      </c>
      <c r="HI212" s="40">
        <v>21915000</v>
      </c>
      <c r="HJ212" s="40">
        <v>23062000</v>
      </c>
      <c r="HK212" s="40">
        <v>24033000</v>
      </c>
      <c r="HL212" s="40">
        <v>24851000</v>
      </c>
      <c r="HM212" s="40">
        <v>25537000</v>
      </c>
      <c r="HN212" s="40">
        <v>26134000</v>
      </c>
      <c r="HO212" s="40">
        <v>26677000</v>
      </c>
      <c r="HP212" s="40">
        <v>27160000</v>
      </c>
      <c r="HQ212" s="40">
        <v>27572000</v>
      </c>
      <c r="HR212" s="40">
        <v>27930000</v>
      </c>
      <c r="HS212" s="40">
        <v>28260000</v>
      </c>
      <c r="HT212" s="40">
        <v>28580000</v>
      </c>
      <c r="HU212" s="40">
        <v>28898000</v>
      </c>
      <c r="HV212" s="40">
        <v>29214000</v>
      </c>
      <c r="HW212" s="40">
        <v>29530000</v>
      </c>
      <c r="HX212" s="40">
        <v>29843000</v>
      </c>
      <c r="HY212" s="40">
        <v>30153000</v>
      </c>
      <c r="HZ212" s="40">
        <v>30462000</v>
      </c>
      <c r="IA212" s="40">
        <v>30772000</v>
      </c>
      <c r="IB212" s="40">
        <v>31082000</v>
      </c>
      <c r="IC212" s="40">
        <v>31390000</v>
      </c>
      <c r="ID212" s="40">
        <v>31693000</v>
      </c>
      <c r="IE212" s="40">
        <v>31992000</v>
      </c>
      <c r="IF212" s="40">
        <v>32287000</v>
      </c>
      <c r="IG212" s="40">
        <v>32576000</v>
      </c>
      <c r="IH212" s="40">
        <v>32857000</v>
      </c>
      <c r="II212" s="40">
        <v>33129000</v>
      </c>
      <c r="IJ212" s="336" t="s">
        <v>851</v>
      </c>
      <c r="IK212" s="336" t="s">
        <v>851</v>
      </c>
      <c r="IL212" s="336" t="s">
        <v>851</v>
      </c>
      <c r="IM212" s="40">
        <v>-2.9996572062373161E-2</v>
      </c>
      <c r="IN212" s="40">
        <v>-2.1406186744570732E-2</v>
      </c>
      <c r="IO212" s="40">
        <v>-8.8486922904849052E-3</v>
      </c>
      <c r="IP212" s="40">
        <v>7.3538054712116718E-3</v>
      </c>
      <c r="IQ212" s="40">
        <v>2.4908153340220451E-2</v>
      </c>
      <c r="IR212" s="40">
        <v>4.3350301682949066E-2</v>
      </c>
      <c r="IS212" s="40">
        <v>5.7878591120243073E-2</v>
      </c>
      <c r="IT212" s="40">
        <v>6.3666723668575287E-2</v>
      </c>
      <c r="IU212" s="40">
        <v>6.0037296265363693E-2</v>
      </c>
      <c r="IV212" s="40">
        <v>5.1014907658100128E-2</v>
      </c>
      <c r="IW212" s="40">
        <v>4.1241645812988281E-2</v>
      </c>
      <c r="IX212" s="40">
        <v>3.3470109105110168E-2</v>
      </c>
      <c r="IY212" s="40">
        <v>2.7230387553572655E-2</v>
      </c>
      <c r="IZ212" s="40">
        <v>2.3108767345547676E-2</v>
      </c>
      <c r="JA212" s="40">
        <v>2.0564623177051544E-2</v>
      </c>
      <c r="JB212" s="40">
        <v>1.7943531274795532E-2</v>
      </c>
      <c r="JC212" s="40">
        <v>1.5055462718009949E-2</v>
      </c>
      <c r="JD212" s="40">
        <v>1.2900615110993385E-2</v>
      </c>
      <c r="JE212" s="40">
        <v>1.1745997704565525E-2</v>
      </c>
      <c r="JF212" s="40">
        <v>1.1259795166552067E-2</v>
      </c>
      <c r="JG212" s="40">
        <v>1.1065215803682804E-2</v>
      </c>
      <c r="JH212" s="40">
        <v>1.0875658132135868E-2</v>
      </c>
      <c r="JI212" s="40">
        <v>1.0758649557828903E-2</v>
      </c>
      <c r="JJ212" s="40">
        <v>1.0543610900640488E-2</v>
      </c>
      <c r="JK212" s="40">
        <v>1.0334114544093609E-2</v>
      </c>
      <c r="JL212" s="40">
        <v>1.0195584036409855E-2</v>
      </c>
      <c r="JM212" s="40">
        <v>1.0125180706381798E-2</v>
      </c>
      <c r="JN212" s="40">
        <v>1.0023687966167927E-2</v>
      </c>
      <c r="JO212" s="40">
        <v>9.8604969680309296E-3</v>
      </c>
      <c r="JP212" s="40">
        <v>9.6064656972885132E-3</v>
      </c>
      <c r="JQ212" s="40">
        <v>9.3900356441736221E-3</v>
      </c>
      <c r="JR212" s="40">
        <v>9.1788005083799362E-3</v>
      </c>
      <c r="JS212" s="40">
        <v>8.9111486449837685E-3</v>
      </c>
      <c r="JT212" s="40">
        <v>8.5889911279082298E-3</v>
      </c>
      <c r="JU212" s="40">
        <v>8.2442192360758781E-3</v>
      </c>
      <c r="JV212" s="336" t="s">
        <v>1740</v>
      </c>
      <c r="JW212" s="336" t="s">
        <v>851</v>
      </c>
      <c r="JX212" s="336" t="s">
        <v>851</v>
      </c>
      <c r="JY212" s="336" t="s">
        <v>851</v>
      </c>
      <c r="JZ212" s="336" t="s">
        <v>851</v>
      </c>
      <c r="KA212" s="336" t="s">
        <v>1740</v>
      </c>
      <c r="KB212" s="40">
        <v>0.50373789874554697</v>
      </c>
      <c r="KC212" s="40">
        <v>0.50325322962604102</v>
      </c>
      <c r="KD212" s="40">
        <v>0.50260291071381902</v>
      </c>
      <c r="KE212" s="40">
        <v>0.50185788638601603</v>
      </c>
      <c r="KF212" s="40">
        <v>0.50114140886549696</v>
      </c>
      <c r="KG212" s="40">
        <v>0.50055635054158298</v>
      </c>
      <c r="KH212" s="40">
        <v>0.50014007668322902</v>
      </c>
      <c r="KI212" s="40">
        <v>0.49987149368439399</v>
      </c>
      <c r="KJ212" s="40">
        <v>0.49972303898909404</v>
      </c>
      <c r="KK212" s="40">
        <v>0.499648490521519</v>
      </c>
      <c r="KL212" s="40">
        <v>0.499613649791878</v>
      </c>
      <c r="KM212" s="40">
        <v>0.499610425151926</v>
      </c>
      <c r="KN212" s="40">
        <v>0.49963581102155202</v>
      </c>
      <c r="KO212" s="40">
        <v>0.49967374389637897</v>
      </c>
      <c r="KP212" s="40">
        <v>0.499707237034687</v>
      </c>
      <c r="KQ212" s="40">
        <v>0.49972440232941501</v>
      </c>
      <c r="KR212" s="40">
        <v>0.49972003310413399</v>
      </c>
      <c r="KS212" s="40">
        <v>0.49969557914621199</v>
      </c>
      <c r="KT212" s="40">
        <v>0.49965559031219003</v>
      </c>
      <c r="KU212" s="40">
        <v>0.49960789040152798</v>
      </c>
      <c r="KV212" s="40">
        <v>0.49955828629919802</v>
      </c>
      <c r="KW212" s="40">
        <v>0.49950665301243397</v>
      </c>
      <c r="KX212" s="40">
        <v>0.49945118662194704</v>
      </c>
      <c r="KY212" s="40">
        <v>0.499393767406075</v>
      </c>
      <c r="KZ212" s="40">
        <v>0.49933749332726796</v>
      </c>
      <c r="LA212" s="40">
        <v>0.49928362680833599</v>
      </c>
      <c r="LB212" s="40">
        <v>0.49923322054625602</v>
      </c>
      <c r="LC212" s="40">
        <v>0.499185668414031</v>
      </c>
      <c r="LD212" s="40">
        <v>0.49913992126256301</v>
      </c>
      <c r="LE212" s="40">
        <v>0.49909346654303499</v>
      </c>
      <c r="LF212" s="40">
        <v>0.49904481931299399</v>
      </c>
      <c r="LG212" s="40">
        <v>0.49899384114314699</v>
      </c>
      <c r="LH212" s="40">
        <v>0.49894071740325002</v>
      </c>
      <c r="LI212" s="40">
        <v>0.49888589895422003</v>
      </c>
      <c r="LJ212" s="40">
        <v>0.49882849297911497</v>
      </c>
      <c r="LK212" s="40">
        <v>0.49876862869980004</v>
      </c>
      <c r="LL212" s="336" t="s">
        <v>851</v>
      </c>
      <c r="LM212" s="336" t="s">
        <v>851</v>
      </c>
      <c r="LN212" s="336" t="s">
        <v>1740</v>
      </c>
      <c r="LO212" s="40">
        <v>0.62952661514282227</v>
      </c>
      <c r="LP212" s="40">
        <v>0.63490027189254761</v>
      </c>
      <c r="LQ212" s="40">
        <v>0.63852125406265259</v>
      </c>
      <c r="LR212" s="40">
        <v>0.64075332880020142</v>
      </c>
      <c r="LS212" s="40">
        <v>0.6425011157989502</v>
      </c>
      <c r="LT212" s="40">
        <v>0.64350920915603638</v>
      </c>
      <c r="LU212" s="40">
        <v>0.64417815208435059</v>
      </c>
      <c r="LV212" s="40">
        <v>0.6455460786819458</v>
      </c>
      <c r="LW212" s="40">
        <v>0.64604127407073975</v>
      </c>
      <c r="LX212" s="40">
        <v>0.64490073919296265</v>
      </c>
      <c r="LY212" s="40">
        <v>0.64291906356811523</v>
      </c>
      <c r="LZ212" s="40">
        <v>0.64328217506408691</v>
      </c>
      <c r="MA212" s="40">
        <v>0.64283126592636108</v>
      </c>
      <c r="MB212" s="40">
        <v>0.64271450042724609</v>
      </c>
      <c r="MC212" s="40">
        <v>0.64391213655471802</v>
      </c>
      <c r="MD212" s="40">
        <v>0.64673686027526855</v>
      </c>
      <c r="ME212" s="40">
        <v>0.65125185251235962</v>
      </c>
      <c r="MF212" s="40">
        <v>0.65653562545776367</v>
      </c>
      <c r="MG212" s="40">
        <v>0.66237020492553711</v>
      </c>
      <c r="MH212" s="40">
        <v>0.6681174635887146</v>
      </c>
      <c r="MI212" s="40">
        <v>0.67330300807952881</v>
      </c>
      <c r="MJ212" s="40">
        <v>0.67724412679672241</v>
      </c>
      <c r="MK212" s="40">
        <v>0.68066680431365967</v>
      </c>
      <c r="ML212" s="40">
        <v>0.6833728551864624</v>
      </c>
      <c r="MM212" s="40">
        <v>0.68521928787231445</v>
      </c>
      <c r="MN212" s="40">
        <v>0.68610090017318726</v>
      </c>
      <c r="MO212" s="40">
        <v>0.68590372800827026</v>
      </c>
      <c r="MP212" s="40">
        <v>0.68497335910797119</v>
      </c>
      <c r="MQ212" s="40">
        <v>0.68322503566741943</v>
      </c>
      <c r="MR212" s="40">
        <v>0.68063080310821533</v>
      </c>
      <c r="MS212" s="40">
        <v>0.67727887630462646</v>
      </c>
      <c r="MT212" s="40">
        <v>0.67344963550567627</v>
      </c>
      <c r="MU212" s="40">
        <v>0.66903090476989746</v>
      </c>
      <c r="MV212" s="40">
        <v>0.66416996717453003</v>
      </c>
      <c r="MW212" s="40">
        <v>0.65909850597381592</v>
      </c>
      <c r="MX212" s="40">
        <v>0.65398895740509033</v>
      </c>
      <c r="MY212" s="336" t="s">
        <v>851</v>
      </c>
      <c r="MZ212" s="336" t="s">
        <v>1740</v>
      </c>
      <c r="NA212" s="40">
        <v>0.6066240668296814</v>
      </c>
      <c r="NB212" s="40">
        <v>0.6110459566116333</v>
      </c>
      <c r="NC212" s="40">
        <v>0.61395525932312012</v>
      </c>
      <c r="ND212" s="40">
        <v>0.6156039834022522</v>
      </c>
      <c r="NE212" s="40">
        <v>0.61670482158660889</v>
      </c>
      <c r="NF212" s="40">
        <v>0.61693042516708374</v>
      </c>
      <c r="NG212" s="40">
        <v>0.61747646331787109</v>
      </c>
      <c r="NH212" s="40">
        <v>0.6184353232383728</v>
      </c>
      <c r="NI212" s="40">
        <v>0.61842232942581177</v>
      </c>
      <c r="NJ212" s="40">
        <v>0.61688339710235596</v>
      </c>
      <c r="NK212" s="40">
        <v>0.61451739072799683</v>
      </c>
      <c r="NL212" s="40">
        <v>0.61440521478652954</v>
      </c>
      <c r="NM212" s="40">
        <v>0.61357688903808594</v>
      </c>
      <c r="NN212" s="40">
        <v>0.61307120323181152</v>
      </c>
      <c r="NO212" s="40">
        <v>0.61364507675170898</v>
      </c>
      <c r="NP212" s="40">
        <v>0.61569893360137939</v>
      </c>
      <c r="NQ212" s="40">
        <v>0.61944037675857544</v>
      </c>
      <c r="NR212" s="40">
        <v>0.62382125854492188</v>
      </c>
      <c r="NS212" s="40">
        <v>0.62857145071029663</v>
      </c>
      <c r="NT212" s="40">
        <v>0.63301485776901245</v>
      </c>
      <c r="NU212" s="40">
        <v>0.63663399219512939</v>
      </c>
      <c r="NV212" s="40">
        <v>0.63886773586273193</v>
      </c>
      <c r="NW212" s="40">
        <v>0.64037787914276123</v>
      </c>
      <c r="NX212" s="40">
        <v>0.64094144105911255</v>
      </c>
      <c r="NY212" s="40">
        <v>0.64055222272872925</v>
      </c>
      <c r="NZ212" s="40">
        <v>0.63907402753829956</v>
      </c>
      <c r="OA212" s="40">
        <v>0.63656359910964966</v>
      </c>
      <c r="OB212" s="40">
        <v>0.63323801755905151</v>
      </c>
      <c r="OC212" s="40">
        <v>0.62914228439331055</v>
      </c>
      <c r="OD212" s="40">
        <v>0.62433898448944092</v>
      </c>
      <c r="OE212" s="40">
        <v>0.61909568309783936</v>
      </c>
      <c r="OF212" s="40">
        <v>0.61371594667434692</v>
      </c>
      <c r="OG212" s="40">
        <v>0.60795366764068604</v>
      </c>
      <c r="OH212" s="40">
        <v>0.6020997166633606</v>
      </c>
      <c r="OI212" s="40">
        <v>0.59649389982223511</v>
      </c>
      <c r="OJ212" s="40">
        <v>0.59138518571853638</v>
      </c>
      <c r="OK212" s="336" t="s">
        <v>851</v>
      </c>
      <c r="OL212" s="336" t="s">
        <v>851</v>
      </c>
      <c r="OM212" s="336" t="s">
        <v>1740</v>
      </c>
      <c r="ON212" s="40">
        <v>0.52819383144378662</v>
      </c>
      <c r="OO212" s="40">
        <v>0.5351327657699585</v>
      </c>
      <c r="OP212" s="40">
        <v>0.54123187065124512</v>
      </c>
      <c r="OQ212" s="40">
        <v>0.5463830828666687</v>
      </c>
      <c r="OR212" s="40">
        <v>0.55067449808120728</v>
      </c>
      <c r="OS212" s="40">
        <v>0.55349761247634888</v>
      </c>
      <c r="OT212" s="40">
        <v>0.55745238065719604</v>
      </c>
      <c r="OU212" s="40">
        <v>0.56075394153594971</v>
      </c>
      <c r="OV212" s="40">
        <v>0.5626029372215271</v>
      </c>
      <c r="OW212" s="40">
        <v>0.56276524066925049</v>
      </c>
      <c r="OX212" s="40">
        <v>0.56209349632263184</v>
      </c>
      <c r="OY212" s="40">
        <v>0.56239336729049683</v>
      </c>
      <c r="OZ212" s="40">
        <v>0.56194919347763062</v>
      </c>
      <c r="PA212" s="40">
        <v>0.56161648035049438</v>
      </c>
      <c r="PB212" s="40">
        <v>0.56172037124633789</v>
      </c>
      <c r="PC212" s="40">
        <v>0.56246954202651978</v>
      </c>
      <c r="PD212" s="40">
        <v>0.56413841247558594</v>
      </c>
      <c r="PE212" s="40">
        <v>0.56615406274795532</v>
      </c>
      <c r="PF212" s="40">
        <v>0.5687791109085083</v>
      </c>
      <c r="PG212" s="40">
        <v>0.57218682765960693</v>
      </c>
      <c r="PH212" s="40">
        <v>0.57634711265563965</v>
      </c>
      <c r="PI212" s="40">
        <v>0.58031696081161499</v>
      </c>
      <c r="PJ212" s="40">
        <v>0.58489078283309937</v>
      </c>
      <c r="PK212" s="40">
        <v>0.5896376371383667</v>
      </c>
      <c r="PL212" s="40">
        <v>0.59390813112258911</v>
      </c>
      <c r="PM212" s="40">
        <v>0.59735351800918579</v>
      </c>
      <c r="PN212" s="40">
        <v>0.5998949408531189</v>
      </c>
      <c r="PO212" s="40">
        <v>0.60181331634521484</v>
      </c>
      <c r="PP212" s="40">
        <v>0.60295349359512329</v>
      </c>
      <c r="PQ212" s="40">
        <v>0.60309016704559326</v>
      </c>
      <c r="PR212" s="40">
        <v>0.60227811336517334</v>
      </c>
      <c r="PS212" s="40">
        <v>0.60065019130706787</v>
      </c>
      <c r="PT212" s="40">
        <v>0.59816646575927734</v>
      </c>
      <c r="PU212" s="40">
        <v>0.59488582611083984</v>
      </c>
      <c r="PV212" s="40">
        <v>0.5911373496055603</v>
      </c>
      <c r="PW212" s="40">
        <v>0.58703851699829102</v>
      </c>
      <c r="PX212" s="336" t="s">
        <v>851</v>
      </c>
      <c r="PY212" s="336" t="s">
        <v>851</v>
      </c>
      <c r="PZ212" s="40">
        <v>0.51780000000000004</v>
      </c>
      <c r="QA212" s="40">
        <v>0.51390000000000002</v>
      </c>
      <c r="QB212" s="40">
        <v>0.50800000000000001</v>
      </c>
      <c r="QC212" s="40">
        <v>0.4955</v>
      </c>
      <c r="QD212" s="40">
        <v>0.48359999999999997</v>
      </c>
      <c r="QE212" s="40">
        <v>0.4733</v>
      </c>
      <c r="QF212" s="40">
        <v>0.46310000000000001</v>
      </c>
      <c r="QG212" s="40">
        <v>0.46479999999999999</v>
      </c>
      <c r="QH212" s="40">
        <v>0.44829999999999998</v>
      </c>
      <c r="QI212" s="40">
        <v>0.44979999999999998</v>
      </c>
      <c r="QJ212" s="40">
        <v>0.45130000000000003</v>
      </c>
      <c r="QK212" s="40">
        <v>0.45289999999999997</v>
      </c>
      <c r="QL212" s="40">
        <v>0.45500000000000002</v>
      </c>
      <c r="QM212" s="40">
        <v>0.45750000000000002</v>
      </c>
      <c r="QN212" s="40">
        <v>0.46020000000000005</v>
      </c>
      <c r="QO212" s="40">
        <v>0.46210000000000001</v>
      </c>
      <c r="QP212" s="40">
        <v>0.46439999999999998</v>
      </c>
      <c r="QQ212" s="40">
        <v>0.46649999999999997</v>
      </c>
      <c r="QR212" s="40">
        <v>0.46840000000000004</v>
      </c>
      <c r="QS212" s="336" t="s">
        <v>851</v>
      </c>
      <c r="QT212" s="336" t="s">
        <v>851</v>
      </c>
      <c r="QU212" s="336" t="s">
        <v>851</v>
      </c>
      <c r="QV212" s="336" t="s">
        <v>851</v>
      </c>
      <c r="QW212" s="40">
        <v>4.0646116249263287E-3</v>
      </c>
      <c r="QX212" s="336" t="s">
        <v>851</v>
      </c>
      <c r="QY212" s="336" t="s">
        <v>851</v>
      </c>
      <c r="QZ212" s="336" t="s">
        <v>851</v>
      </c>
      <c r="RA212" s="336" t="s">
        <v>851</v>
      </c>
      <c r="RB212" s="336" t="s">
        <v>851</v>
      </c>
      <c r="RC212" s="336" t="s">
        <v>851</v>
      </c>
      <c r="RD212" s="336" t="s">
        <v>851</v>
      </c>
      <c r="RE212" s="336" t="s">
        <v>851</v>
      </c>
      <c r="RF212" s="40">
        <v>0.375</v>
      </c>
      <c r="RG212" s="40">
        <v>2003</v>
      </c>
      <c r="RH212" s="336" t="s">
        <v>840</v>
      </c>
      <c r="RI212" s="336" t="s">
        <v>851</v>
      </c>
      <c r="RJ212" s="40">
        <v>9.0000000000000011E-3</v>
      </c>
      <c r="RK212" s="40">
        <v>2003</v>
      </c>
      <c r="RL212" s="336" t="s">
        <v>840</v>
      </c>
      <c r="RM212" s="336" t="s">
        <v>851</v>
      </c>
      <c r="RN212" s="40">
        <v>0.10199999999999999</v>
      </c>
      <c r="RO212" s="40">
        <v>2003</v>
      </c>
      <c r="RP212" s="336" t="s">
        <v>840</v>
      </c>
      <c r="RQ212" s="336" t="s">
        <v>851</v>
      </c>
      <c r="RR212" s="40">
        <v>0.40100000000000002</v>
      </c>
      <c r="RS212" s="40">
        <v>2003</v>
      </c>
      <c r="RT212" s="336" t="s">
        <v>840</v>
      </c>
      <c r="RU212" s="336" t="s">
        <v>851</v>
      </c>
      <c r="RV212" s="40">
        <v>0.35200000000000004</v>
      </c>
      <c r="RW212" s="40">
        <v>2007</v>
      </c>
      <c r="RX212" s="336" t="s">
        <v>840</v>
      </c>
      <c r="RY212" s="336" t="s">
        <v>851</v>
      </c>
      <c r="RZ212" s="336" t="s">
        <v>838</v>
      </c>
      <c r="SA212" s="40">
        <v>0.2231554239988327</v>
      </c>
      <c r="SB212" s="40">
        <v>0.22525259852409363</v>
      </c>
      <c r="SC212" s="40">
        <v>0.22938409447669983</v>
      </c>
      <c r="SD212" s="40">
        <v>0.22781580686569214</v>
      </c>
      <c r="SE212" s="40">
        <v>0.28126382827758789</v>
      </c>
      <c r="SF212" s="336" t="s">
        <v>851</v>
      </c>
      <c r="SG212" s="336" t="s">
        <v>851</v>
      </c>
      <c r="SH212" s="40">
        <v>0.21009676158428192</v>
      </c>
      <c r="SI212" s="40">
        <v>0.21744018793106079</v>
      </c>
      <c r="SJ212" s="40"/>
      <c r="SK212" s="40"/>
      <c r="SL212" s="40">
        <v>0.20785203576087952</v>
      </c>
      <c r="SM212" s="336" t="s">
        <v>470</v>
      </c>
      <c r="SN212" s="336" t="s">
        <v>851</v>
      </c>
      <c r="SO212" s="336" t="s">
        <v>851</v>
      </c>
      <c r="SP212" s="40">
        <v>-2.846202626824379E-2</v>
      </c>
      <c r="SQ212" s="40">
        <v>-5.4008487612009048E-2</v>
      </c>
      <c r="SR212" s="40">
        <v>-0.1049405038356781</v>
      </c>
      <c r="SS212" s="40">
        <v>-3.9444532245397568E-2</v>
      </c>
      <c r="ST212" s="40">
        <v>-6.2611207365989685E-2</v>
      </c>
      <c r="SU212" s="336" t="s">
        <v>838</v>
      </c>
      <c r="SV212" s="336" t="s">
        <v>851</v>
      </c>
      <c r="SW212" s="336" t="s">
        <v>851</v>
      </c>
      <c r="SX212" s="40"/>
      <c r="SY212" s="40"/>
      <c r="SZ212" s="40"/>
      <c r="TA212" s="40"/>
      <c r="TB212" s="40"/>
      <c r="TC212" s="336" t="s">
        <v>1737</v>
      </c>
      <c r="TD212" s="336" t="s">
        <v>851</v>
      </c>
      <c r="TE212" s="336" t="s">
        <v>851</v>
      </c>
      <c r="TF212" s="336" t="s">
        <v>851</v>
      </c>
      <c r="TG212" s="40">
        <v>-3.1677801162004471E-2</v>
      </c>
      <c r="TH212" s="40">
        <v>-5.0809793174266815E-2</v>
      </c>
      <c r="TI212" s="40">
        <v>-8.5002467036247253E-2</v>
      </c>
      <c r="TJ212" s="40">
        <v>-3.3850599080324173E-2</v>
      </c>
      <c r="TK212" s="40">
        <v>-8.7538786232471466E-2</v>
      </c>
      <c r="TL212" s="336" t="s">
        <v>838</v>
      </c>
      <c r="TM212" s="336" t="s">
        <v>851</v>
      </c>
      <c r="TN212" s="336" t="s">
        <v>851</v>
      </c>
      <c r="TO212" s="336" t="s">
        <v>851</v>
      </c>
      <c r="TP212" s="40"/>
      <c r="TQ212" s="40"/>
      <c r="TR212" s="40"/>
      <c r="TS212" s="40"/>
      <c r="TT212" s="40"/>
      <c r="TU212" s="336" t="s">
        <v>1737</v>
      </c>
      <c r="TV212" s="336" t="s">
        <v>851</v>
      </c>
      <c r="TW212" s="40"/>
      <c r="TX212" s="336" t="s">
        <v>1737</v>
      </c>
      <c r="TY212" s="336" t="s">
        <v>851</v>
      </c>
      <c r="TZ212" s="40">
        <v>1056.7286376953125</v>
      </c>
      <c r="UA212" s="336" t="s">
        <v>838</v>
      </c>
      <c r="UB212" s="336" t="s">
        <v>851</v>
      </c>
      <c r="UC212" s="40"/>
      <c r="UD212" s="336" t="s">
        <v>1737</v>
      </c>
      <c r="UE212" s="336" t="s">
        <v>851</v>
      </c>
      <c r="UF212" s="336" t="s">
        <v>851</v>
      </c>
      <c r="UG212" s="40">
        <v>0.15659321844577789</v>
      </c>
      <c r="UH212" s="40">
        <v>0.13356618583202362</v>
      </c>
      <c r="UI212" s="40">
        <v>9.1383695602416992E-2</v>
      </c>
      <c r="UJ212" s="40">
        <v>0.12850958108901978</v>
      </c>
      <c r="UK212" s="40">
        <v>0.28386953473091125</v>
      </c>
      <c r="UL212" s="336" t="s">
        <v>838</v>
      </c>
      <c r="UM212" s="336" t="s">
        <v>851</v>
      </c>
      <c r="UN212" s="336" t="s">
        <v>851</v>
      </c>
      <c r="UO212" s="336" t="s">
        <v>851</v>
      </c>
      <c r="UP212" s="40">
        <v>0.24595275521278381</v>
      </c>
      <c r="UQ212" s="40">
        <v>0.23388330638408661</v>
      </c>
      <c r="UR212" s="40"/>
      <c r="US212" s="40"/>
      <c r="UT212" s="40">
        <v>0.1697530597448349</v>
      </c>
      <c r="UU212" s="336" t="s">
        <v>840</v>
      </c>
    </row>
    <row r="213" spans="1:567">
      <c r="A213" s="336" t="s">
        <v>426</v>
      </c>
      <c r="B213" s="336" t="s">
        <v>428</v>
      </c>
      <c r="C213" s="336" t="s">
        <v>372</v>
      </c>
      <c r="D213" s="40">
        <v>5.377805233001709E-2</v>
      </c>
      <c r="E213" s="336" t="s">
        <v>436</v>
      </c>
      <c r="F213" s="40">
        <v>7.3289550840854645E-2</v>
      </c>
      <c r="G213" s="336" t="s">
        <v>1741</v>
      </c>
      <c r="H213" s="40">
        <v>6.6752612590789795E-2</v>
      </c>
      <c r="I213" s="336" t="s">
        <v>1447</v>
      </c>
      <c r="J213" s="40">
        <v>5.3303994238376617E-2</v>
      </c>
      <c r="K213" s="336" t="s">
        <v>1803</v>
      </c>
      <c r="L213" s="336" t="s">
        <v>436</v>
      </c>
      <c r="M213" s="40">
        <v>0.73831826448440552</v>
      </c>
      <c r="N213" s="40"/>
      <c r="O213" s="336" t="s">
        <v>1736</v>
      </c>
      <c r="P213" s="40"/>
      <c r="Q213" s="336" t="s">
        <v>1736</v>
      </c>
      <c r="R213" s="40"/>
      <c r="S213" s="336" t="s">
        <v>1736</v>
      </c>
      <c r="T213" s="40">
        <v>0.73831826448440552</v>
      </c>
      <c r="U213" s="336" t="s">
        <v>436</v>
      </c>
      <c r="V213" s="336" t="s">
        <v>851</v>
      </c>
      <c r="W213" s="336" t="s">
        <v>1741</v>
      </c>
      <c r="X213" s="40">
        <v>0.73831826448440552</v>
      </c>
      <c r="Y213" s="40"/>
      <c r="Z213" s="336" t="s">
        <v>1736</v>
      </c>
      <c r="AA213" s="40"/>
      <c r="AB213" s="336" t="s">
        <v>1736</v>
      </c>
      <c r="AC213" s="40"/>
      <c r="AD213" s="336" t="s">
        <v>1736</v>
      </c>
      <c r="AE213" s="40">
        <v>0.73831826448440552</v>
      </c>
      <c r="AF213" s="336" t="s">
        <v>1741</v>
      </c>
      <c r="AG213" s="336" t="s">
        <v>851</v>
      </c>
      <c r="AH213" s="336" t="s">
        <v>1447</v>
      </c>
      <c r="AI213" s="40">
        <v>0.73831796646118164</v>
      </c>
      <c r="AJ213" s="40"/>
      <c r="AK213" s="336" t="s">
        <v>1736</v>
      </c>
      <c r="AL213" s="40"/>
      <c r="AM213" s="336" t="s">
        <v>1736</v>
      </c>
      <c r="AN213" s="40"/>
      <c r="AO213" s="336" t="s">
        <v>1736</v>
      </c>
      <c r="AP213" s="40">
        <v>0.73831796646118164</v>
      </c>
      <c r="AQ213" s="336" t="s">
        <v>1447</v>
      </c>
      <c r="AR213" s="336" t="s">
        <v>851</v>
      </c>
      <c r="AS213" s="336" t="s">
        <v>1803</v>
      </c>
      <c r="AT213" s="40">
        <v>0.73831796646118164</v>
      </c>
      <c r="AU213" s="40"/>
      <c r="AV213" s="336" t="s">
        <v>1736</v>
      </c>
      <c r="AW213" s="40"/>
      <c r="AX213" s="336" t="s">
        <v>1736</v>
      </c>
      <c r="AY213" s="40"/>
      <c r="AZ213" s="336" t="s">
        <v>1736</v>
      </c>
      <c r="BA213" s="40">
        <v>0.73831796646118164</v>
      </c>
      <c r="BB213" s="336" t="s">
        <v>1803</v>
      </c>
      <c r="BC213" s="336" t="s">
        <v>851</v>
      </c>
      <c r="BD213" s="336" t="s">
        <v>436</v>
      </c>
      <c r="BE213" s="40">
        <v>1.9521229267120361</v>
      </c>
      <c r="BF213" s="336" t="s">
        <v>827</v>
      </c>
      <c r="BG213" s="40">
        <v>6.3978781700134277</v>
      </c>
      <c r="BH213" s="336" t="s">
        <v>1447</v>
      </c>
      <c r="BI213" s="40">
        <v>4.2196998596191406</v>
      </c>
      <c r="BJ213" s="336" t="s">
        <v>1803</v>
      </c>
      <c r="BK213" s="40">
        <v>4.322385311126709</v>
      </c>
      <c r="BL213" s="336" t="s">
        <v>851</v>
      </c>
      <c r="BM213" s="40">
        <v>3.0045096874237061</v>
      </c>
      <c r="BN213" s="336" t="s">
        <v>470</v>
      </c>
      <c r="BO213" s="336" t="s">
        <v>851</v>
      </c>
      <c r="BP213" s="336" t="s">
        <v>470</v>
      </c>
      <c r="BQ213" s="40">
        <v>9.827224537730217E-3</v>
      </c>
      <c r="BR213" s="40">
        <v>9.4302324578166008E-3</v>
      </c>
      <c r="BS213" s="40">
        <v>9.5276664942502975E-3</v>
      </c>
      <c r="BT213" s="40">
        <v>9.6608968451619148E-3</v>
      </c>
      <c r="BU213" s="40">
        <v>9.6608875319361687E-3</v>
      </c>
      <c r="BV213" s="336" t="s">
        <v>851</v>
      </c>
      <c r="BW213" s="336" t="s">
        <v>470</v>
      </c>
      <c r="BX213" s="40">
        <v>1.0419801808893681E-2</v>
      </c>
      <c r="BY213" s="40">
        <v>1.0656860657036304E-2</v>
      </c>
      <c r="BZ213" s="40">
        <v>1.0948614217340946E-2</v>
      </c>
      <c r="CA213" s="40">
        <v>1.1234244331717491E-2</v>
      </c>
      <c r="CB213" s="40">
        <v>1.1394614353775978E-2</v>
      </c>
      <c r="CC213" s="336" t="s">
        <v>851</v>
      </c>
      <c r="CD213" s="336" t="s">
        <v>470</v>
      </c>
      <c r="CE213" s="40">
        <v>1.062366645783186E-2</v>
      </c>
      <c r="CF213" s="40">
        <v>1.0703550651669502E-2</v>
      </c>
      <c r="CG213" s="40">
        <v>1.0892973281443119E-2</v>
      </c>
      <c r="CH213" s="40">
        <v>1.1394552886486053E-2</v>
      </c>
      <c r="CI213" s="40">
        <v>1.1193050071597099E-2</v>
      </c>
      <c r="CJ213" s="336" t="s">
        <v>851</v>
      </c>
      <c r="CK213" s="336" t="s">
        <v>470</v>
      </c>
      <c r="CL213" s="40">
        <v>1.0783977806568146E-2</v>
      </c>
      <c r="CM213" s="40">
        <v>1.0973623022437096E-2</v>
      </c>
      <c r="CN213" s="40">
        <v>1.1064695194363594E-2</v>
      </c>
      <c r="CO213" s="40">
        <v>1.1394557543098927E-2</v>
      </c>
      <c r="CP213" s="40">
        <v>1.1193034239113331E-2</v>
      </c>
      <c r="CQ213" s="336" t="s">
        <v>851</v>
      </c>
      <c r="CR213" s="40"/>
      <c r="CS213" s="40"/>
      <c r="CT213" s="40"/>
      <c r="CU213" s="40"/>
      <c r="CV213" s="40"/>
      <c r="CW213" s="336" t="s">
        <v>1737</v>
      </c>
      <c r="CX213" s="336" t="s">
        <v>851</v>
      </c>
      <c r="CY213" s="40"/>
      <c r="CZ213" s="40"/>
      <c r="DA213" s="40"/>
      <c r="DB213" s="40"/>
      <c r="DC213" s="40"/>
      <c r="DD213" s="336" t="s">
        <v>1737</v>
      </c>
      <c r="DE213" s="336" t="s">
        <v>851</v>
      </c>
      <c r="DF213" s="40"/>
      <c r="DG213" s="336" t="s">
        <v>1737</v>
      </c>
      <c r="DH213" s="336" t="s">
        <v>851</v>
      </c>
      <c r="DI213" s="336" t="s">
        <v>851</v>
      </c>
      <c r="DJ213" s="336">
        <v>6.4</v>
      </c>
      <c r="DK213" s="336" t="s">
        <v>1738</v>
      </c>
      <c r="DL213" s="336" t="s">
        <v>851</v>
      </c>
      <c r="DM213" s="336" t="s">
        <v>851</v>
      </c>
      <c r="DN213" s="336" t="s">
        <v>470</v>
      </c>
      <c r="DO213" s="40">
        <v>2.4838317767716944E-4</v>
      </c>
      <c r="DP213" s="40">
        <v>6.6777346655726433E-3</v>
      </c>
      <c r="DQ213" s="40">
        <v>6.404221523553133E-3</v>
      </c>
      <c r="DR213" s="40">
        <v>4.8264935612678528E-3</v>
      </c>
      <c r="DS213" s="40">
        <v>7.9046227037906647E-3</v>
      </c>
      <c r="DT213" s="336" t="s">
        <v>851</v>
      </c>
      <c r="DU213" s="336" t="s">
        <v>470</v>
      </c>
      <c r="DV213" s="40">
        <v>7.7449996024370193E-3</v>
      </c>
      <c r="DW213" s="40">
        <v>7.1666669100522995E-3</v>
      </c>
      <c r="DX213" s="40">
        <v>6.9000003859400749E-3</v>
      </c>
      <c r="DY213" s="40">
        <v>6.199999712407589E-3</v>
      </c>
      <c r="DZ213" s="40">
        <v>1.4999997802078724E-4</v>
      </c>
      <c r="EA213" s="336" t="s">
        <v>851</v>
      </c>
      <c r="EB213" s="336" t="s">
        <v>470</v>
      </c>
      <c r="EC213" s="40">
        <v>3.435768885537982E-3</v>
      </c>
      <c r="ED213" s="40">
        <v>5.2266726270318031E-3</v>
      </c>
      <c r="EE213" s="40">
        <v>5.2354913204908371E-3</v>
      </c>
      <c r="EF213" s="40">
        <v>4.9662156961858273E-3</v>
      </c>
      <c r="EG213" s="40">
        <v>1.3287917245179415E-3</v>
      </c>
      <c r="EH213" s="336" t="s">
        <v>851</v>
      </c>
      <c r="EI213" s="336" t="s">
        <v>470</v>
      </c>
      <c r="EJ213" s="40">
        <v>1.1610358953475952E-2</v>
      </c>
      <c r="EK213" s="40">
        <v>6.5970621071755886E-3</v>
      </c>
      <c r="EL213" s="40">
        <v>3.3070479985326529E-3</v>
      </c>
      <c r="EM213" s="40">
        <v>1.5682466328144073E-3</v>
      </c>
      <c r="EN213" s="40">
        <v>1.8855860689654946E-3</v>
      </c>
      <c r="EO213" s="336" t="s">
        <v>851</v>
      </c>
      <c r="EP213" s="336" t="s">
        <v>851</v>
      </c>
      <c r="EQ213" s="336" t="s">
        <v>851</v>
      </c>
      <c r="ER213" s="40">
        <v>0.59889999999999999</v>
      </c>
      <c r="ES213" s="336" t="s">
        <v>1739</v>
      </c>
      <c r="ET213" s="336" t="s">
        <v>851</v>
      </c>
      <c r="EU213" s="336" t="s">
        <v>851</v>
      </c>
      <c r="EV213" s="40">
        <v>0.76170000000000004</v>
      </c>
      <c r="EW213" s="336" t="s">
        <v>1739</v>
      </c>
      <c r="EX213" s="336" t="s">
        <v>851</v>
      </c>
      <c r="EY213" s="336" t="s">
        <v>851</v>
      </c>
      <c r="EZ213" s="40">
        <v>0.436</v>
      </c>
      <c r="FA213" s="336" t="s">
        <v>1739</v>
      </c>
      <c r="FB213" s="336" t="s">
        <v>851</v>
      </c>
      <c r="FC213" s="40"/>
      <c r="FD213" s="40"/>
      <c r="FE213" s="40"/>
      <c r="FF213" s="40"/>
      <c r="FG213" s="40"/>
      <c r="FH213" s="336" t="s">
        <v>1737</v>
      </c>
      <c r="FI213" s="336" t="s">
        <v>851</v>
      </c>
      <c r="FJ213" s="40">
        <v>-0.32292336225509644</v>
      </c>
      <c r="FK213" s="40">
        <v>-0.32447916269302368</v>
      </c>
      <c r="FL213" s="40">
        <v>-0.2849850058555603</v>
      </c>
      <c r="FM213" s="40">
        <v>-0.19658616185188293</v>
      </c>
      <c r="FN213" s="40">
        <v>-0.21062402427196503</v>
      </c>
      <c r="FO213" s="336" t="s">
        <v>840</v>
      </c>
      <c r="FP213" s="336" t="s">
        <v>851</v>
      </c>
      <c r="FQ213" s="40">
        <v>0.61573237180709839</v>
      </c>
      <c r="FR213" s="336" t="s">
        <v>840</v>
      </c>
      <c r="FS213" s="336" t="s">
        <v>851</v>
      </c>
      <c r="FT213" s="336" t="s">
        <v>851</v>
      </c>
      <c r="FU213" s="40">
        <v>0.11765747517347336</v>
      </c>
      <c r="FV213" s="40">
        <v>0.1393243670463562</v>
      </c>
      <c r="FW213" s="40">
        <v>9.637877345085144E-2</v>
      </c>
      <c r="FX213" s="40">
        <v>7.2207063436508179E-2</v>
      </c>
      <c r="FY213" s="40">
        <v>5.6598927825689316E-2</v>
      </c>
      <c r="FZ213" s="336" t="s">
        <v>840</v>
      </c>
      <c r="GA213" s="336" t="s">
        <v>851</v>
      </c>
      <c r="GB213" s="336" t="s">
        <v>851</v>
      </c>
      <c r="GC213" s="336" t="s">
        <v>851</v>
      </c>
      <c r="GD213" s="336" t="s">
        <v>851</v>
      </c>
      <c r="GE213" s="336" t="s">
        <v>851</v>
      </c>
      <c r="GF213" s="336" t="s">
        <v>851</v>
      </c>
      <c r="GG213" s="336" t="s">
        <v>851</v>
      </c>
      <c r="GH213" s="336" t="s">
        <v>851</v>
      </c>
      <c r="GI213" s="336" t="s">
        <v>851</v>
      </c>
      <c r="GJ213" s="336" t="s">
        <v>851</v>
      </c>
      <c r="GK213" s="40">
        <v>142264</v>
      </c>
      <c r="GL213" s="40">
        <v>144760</v>
      </c>
      <c r="GM213" s="40">
        <v>147450</v>
      </c>
      <c r="GN213" s="40">
        <v>150405</v>
      </c>
      <c r="GO213" s="40">
        <v>153736</v>
      </c>
      <c r="GP213" s="40">
        <v>157472</v>
      </c>
      <c r="GQ213" s="40">
        <v>161676</v>
      </c>
      <c r="GR213" s="40">
        <v>166297</v>
      </c>
      <c r="GS213" s="40">
        <v>171122</v>
      </c>
      <c r="GT213" s="40">
        <v>175877</v>
      </c>
      <c r="GU213" s="40">
        <v>180372</v>
      </c>
      <c r="GV213" s="40">
        <v>184521</v>
      </c>
      <c r="GW213" s="40">
        <v>188394</v>
      </c>
      <c r="GX213" s="40">
        <v>192076</v>
      </c>
      <c r="GY213" s="40">
        <v>195727</v>
      </c>
      <c r="GZ213" s="40">
        <v>199439</v>
      </c>
      <c r="HA213" s="40">
        <v>203221</v>
      </c>
      <c r="HB213" s="40">
        <v>207086</v>
      </c>
      <c r="HC213" s="40">
        <v>211032</v>
      </c>
      <c r="HD213" s="40">
        <v>215048</v>
      </c>
      <c r="HE213" s="40">
        <v>219161</v>
      </c>
      <c r="HF213" s="40">
        <v>223000</v>
      </c>
      <c r="HG213" s="40">
        <v>228000</v>
      </c>
      <c r="HH213" s="40">
        <v>232000</v>
      </c>
      <c r="HI213" s="40">
        <v>237000</v>
      </c>
      <c r="HJ213" s="40">
        <v>242000</v>
      </c>
      <c r="HK213" s="40">
        <v>247000</v>
      </c>
      <c r="HL213" s="40">
        <v>252000</v>
      </c>
      <c r="HM213" s="40">
        <v>257000</v>
      </c>
      <c r="HN213" s="40">
        <v>263000</v>
      </c>
      <c r="HO213" s="40">
        <v>268000</v>
      </c>
      <c r="HP213" s="40">
        <v>274000</v>
      </c>
      <c r="HQ213" s="40">
        <v>280000</v>
      </c>
      <c r="HR213" s="40">
        <v>285000</v>
      </c>
      <c r="HS213" s="40">
        <v>291000</v>
      </c>
      <c r="HT213" s="40">
        <v>297000</v>
      </c>
      <c r="HU213" s="40">
        <v>303000</v>
      </c>
      <c r="HV213" s="40">
        <v>310000</v>
      </c>
      <c r="HW213" s="40">
        <v>316000</v>
      </c>
      <c r="HX213" s="40">
        <v>322000</v>
      </c>
      <c r="HY213" s="40">
        <v>328000</v>
      </c>
      <c r="HZ213" s="40">
        <v>335000</v>
      </c>
      <c r="IA213" s="40">
        <v>341000</v>
      </c>
      <c r="IB213" s="40">
        <v>348000</v>
      </c>
      <c r="IC213" s="40">
        <v>354000</v>
      </c>
      <c r="ID213" s="40">
        <v>361000</v>
      </c>
      <c r="IE213" s="40">
        <v>367000</v>
      </c>
      <c r="IF213" s="40">
        <v>374000</v>
      </c>
      <c r="IG213" s="40">
        <v>381000</v>
      </c>
      <c r="IH213" s="40">
        <v>387000</v>
      </c>
      <c r="II213" s="40">
        <v>394000</v>
      </c>
      <c r="IJ213" s="336" t="s">
        <v>851</v>
      </c>
      <c r="IK213" s="336" t="s">
        <v>851</v>
      </c>
      <c r="IL213" s="336" t="s">
        <v>851</v>
      </c>
      <c r="IM213" s="40">
        <v>1.8785631284117699E-2</v>
      </c>
      <c r="IN213" s="40">
        <v>1.8840109929442406E-2</v>
      </c>
      <c r="IO213" s="40">
        <v>1.8875615671277046E-2</v>
      </c>
      <c r="IP213" s="40">
        <v>1.8851477652788162E-2</v>
      </c>
      <c r="IQ213" s="40">
        <v>1.894536055624485E-2</v>
      </c>
      <c r="IR213" s="40">
        <v>1.7365152016282082E-2</v>
      </c>
      <c r="IS213" s="40">
        <v>2.2173857316374779E-2</v>
      </c>
      <c r="IT213" s="40">
        <v>1.7391743138432503E-2</v>
      </c>
      <c r="IU213" s="40">
        <v>2.1322770044207573E-2</v>
      </c>
      <c r="IV213" s="40">
        <v>2.087758481502533E-2</v>
      </c>
      <c r="IW213" s="40">
        <v>2.0450610667467117E-2</v>
      </c>
      <c r="IX213" s="40">
        <v>2.0040750503540039E-2</v>
      </c>
      <c r="IY213" s="40">
        <v>1.9646996632218361E-2</v>
      </c>
      <c r="IZ213" s="40">
        <v>2.3077948018908501E-2</v>
      </c>
      <c r="JA213" s="40">
        <v>1.8832948058843613E-2</v>
      </c>
      <c r="JB213" s="40">
        <v>2.2141125053167343E-2</v>
      </c>
      <c r="JC213" s="40">
        <v>2.166149765253067E-2</v>
      </c>
      <c r="JD213" s="40">
        <v>1.7699576914310455E-2</v>
      </c>
      <c r="JE213" s="40">
        <v>2.0834086462855339E-2</v>
      </c>
      <c r="JF213" s="40">
        <v>2.040887251496315E-2</v>
      </c>
      <c r="JG213" s="40">
        <v>2.0000666379928589E-2</v>
      </c>
      <c r="JH213" s="40">
        <v>2.2839492186903954E-2</v>
      </c>
      <c r="JI213" s="40">
        <v>1.9169915467500687E-2</v>
      </c>
      <c r="JJ213" s="40">
        <v>1.8809331580996513E-2</v>
      </c>
      <c r="JK213" s="40">
        <v>1.8462063744664192E-2</v>
      </c>
      <c r="JL213" s="40">
        <v>2.1116923540830612E-2</v>
      </c>
      <c r="JM213" s="40">
        <v>1.7751945182681084E-2</v>
      </c>
      <c r="JN213" s="40">
        <v>2.0320001989603043E-2</v>
      </c>
      <c r="JO213" s="40">
        <v>1.7094433307647705E-2</v>
      </c>
      <c r="JP213" s="40">
        <v>1.958104595541954E-2</v>
      </c>
      <c r="JQ213" s="40">
        <v>1.6483889892697334E-2</v>
      </c>
      <c r="JR213" s="40">
        <v>1.8893949687480927E-2</v>
      </c>
      <c r="JS213" s="40">
        <v>1.8543576821684837E-2</v>
      </c>
      <c r="JT213" s="40">
        <v>1.5625318512320518E-2</v>
      </c>
      <c r="JU213" s="40">
        <v>1.7926216125488281E-2</v>
      </c>
      <c r="JV213" s="336" t="s">
        <v>1740</v>
      </c>
      <c r="JW213" s="336" t="s">
        <v>851</v>
      </c>
      <c r="JX213" s="336" t="s">
        <v>851</v>
      </c>
      <c r="JY213" s="336" t="s">
        <v>851</v>
      </c>
      <c r="JZ213" s="336" t="s">
        <v>851</v>
      </c>
      <c r="KA213" s="336" t="s">
        <v>1740</v>
      </c>
      <c r="KB213" s="40">
        <v>0.50026323838366604</v>
      </c>
      <c r="KC213" s="40">
        <v>0.50027310169716699</v>
      </c>
      <c r="KD213" s="40">
        <v>0.50032353708121302</v>
      </c>
      <c r="KE213" s="40">
        <v>0.50036487357367598</v>
      </c>
      <c r="KF213" s="40">
        <v>0.50040456084223106</v>
      </c>
      <c r="KG213" s="40">
        <v>0.50043118985585899</v>
      </c>
      <c r="KH213" s="40">
        <v>0.50043426872727903</v>
      </c>
      <c r="KI213" s="40">
        <v>0.50045019523100498</v>
      </c>
      <c r="KJ213" s="40">
        <v>0.500417865697103</v>
      </c>
      <c r="KK213" s="40">
        <v>0.50040125021118398</v>
      </c>
      <c r="KL213" s="40">
        <v>0.50038497201708798</v>
      </c>
      <c r="KM213" s="40">
        <v>0.50032848580211398</v>
      </c>
      <c r="KN213" s="40">
        <v>0.50029786490436601</v>
      </c>
      <c r="KO213" s="40">
        <v>0.500266374238306</v>
      </c>
      <c r="KP213" s="40">
        <v>0.50021130541056102</v>
      </c>
      <c r="KQ213" s="40">
        <v>0.50016030300996905</v>
      </c>
      <c r="KR213" s="40">
        <v>0.50011865167883007</v>
      </c>
      <c r="KS213" s="40">
        <v>0.50005363655867796</v>
      </c>
      <c r="KT213" s="40">
        <v>0.50001050817536097</v>
      </c>
      <c r="KU213" s="40">
        <v>0.49995367240556904</v>
      </c>
      <c r="KV213" s="40">
        <v>0.49989239501788901</v>
      </c>
      <c r="KW213" s="40">
        <v>0.49982698904923095</v>
      </c>
      <c r="KX213" s="40">
        <v>0.49978517965764396</v>
      </c>
      <c r="KY213" s="40">
        <v>0.49971969987299403</v>
      </c>
      <c r="KZ213" s="40">
        <v>0.49966612314620695</v>
      </c>
      <c r="LA213" s="40">
        <v>0.499611606122915</v>
      </c>
      <c r="LB213" s="40">
        <v>0.49956670372096901</v>
      </c>
      <c r="LC213" s="40">
        <v>0.49951180322004601</v>
      </c>
      <c r="LD213" s="40">
        <v>0.499464763603925</v>
      </c>
      <c r="LE213" s="40">
        <v>0.49941108848360199</v>
      </c>
      <c r="LF213" s="40">
        <v>0.49936358367557504</v>
      </c>
      <c r="LG213" s="40">
        <v>0.49933014562525202</v>
      </c>
      <c r="LH213" s="40">
        <v>0.49928460441967404</v>
      </c>
      <c r="LI213" s="40">
        <v>0.49924207196769699</v>
      </c>
      <c r="LJ213" s="40">
        <v>0.49919073174887102</v>
      </c>
      <c r="LK213" s="40">
        <v>0.499146292269949</v>
      </c>
      <c r="LL213" s="336" t="s">
        <v>851</v>
      </c>
      <c r="LM213" s="336" t="s">
        <v>851</v>
      </c>
      <c r="LN213" s="336" t="s">
        <v>1740</v>
      </c>
      <c r="LO213" s="40">
        <v>0.5378035306930542</v>
      </c>
      <c r="LP213" s="40">
        <v>0.53975719213485718</v>
      </c>
      <c r="LQ213" s="40">
        <v>0.54237371683120728</v>
      </c>
      <c r="LR213" s="40">
        <v>0.54554283618927002</v>
      </c>
      <c r="LS213" s="40">
        <v>0.54893326759338379</v>
      </c>
      <c r="LT213" s="40">
        <v>0.55233824253082275</v>
      </c>
      <c r="LU213" s="40">
        <v>0.55605381727218628</v>
      </c>
      <c r="LV213" s="40">
        <v>0.56140351295471191</v>
      </c>
      <c r="LW213" s="40">
        <v>0.56465518474578857</v>
      </c>
      <c r="LX213" s="40">
        <v>0.56540083885192871</v>
      </c>
      <c r="LY213" s="40">
        <v>0.57024794816970825</v>
      </c>
      <c r="LZ213" s="40">
        <v>0.57489877939224243</v>
      </c>
      <c r="MA213" s="40">
        <v>0.5753968358039856</v>
      </c>
      <c r="MB213" s="40">
        <v>0.57976651191711426</v>
      </c>
      <c r="MC213" s="40">
        <v>0.58174902200698853</v>
      </c>
      <c r="MD213" s="40">
        <v>0.58582091331481934</v>
      </c>
      <c r="ME213" s="40">
        <v>0.58759123086929321</v>
      </c>
      <c r="MF213" s="40">
        <v>0.58571428060531616</v>
      </c>
      <c r="MG213" s="40">
        <v>0.5894736647605896</v>
      </c>
      <c r="MH213" s="40">
        <v>0.59106528759002686</v>
      </c>
      <c r="MI213" s="40">
        <v>0.59259259700775146</v>
      </c>
      <c r="MJ213" s="40">
        <v>0.59405940771102905</v>
      </c>
      <c r="MK213" s="40">
        <v>0.59354835748672485</v>
      </c>
      <c r="ML213" s="40">
        <v>0.59493672847747803</v>
      </c>
      <c r="MM213" s="40">
        <v>0.59937888383865356</v>
      </c>
      <c r="MN213" s="40">
        <v>0.60060977935791016</v>
      </c>
      <c r="MO213" s="40">
        <v>0.60000002384185791</v>
      </c>
      <c r="MP213" s="40">
        <v>0.6011730432510376</v>
      </c>
      <c r="MQ213" s="40">
        <v>0.60057473182678223</v>
      </c>
      <c r="MR213" s="40">
        <v>0.60451978445053101</v>
      </c>
      <c r="MS213" s="40">
        <v>0.60387814044952393</v>
      </c>
      <c r="MT213" s="40">
        <v>0.60762941837310791</v>
      </c>
      <c r="MU213" s="40">
        <v>0.60695189237594604</v>
      </c>
      <c r="MV213" s="40">
        <v>0.60892391204833984</v>
      </c>
      <c r="MW213" s="40">
        <v>0.61240309476852417</v>
      </c>
      <c r="MX213" s="40">
        <v>0.61421316862106323</v>
      </c>
      <c r="MY213" s="336" t="s">
        <v>851</v>
      </c>
      <c r="MZ213" s="336" t="s">
        <v>1740</v>
      </c>
      <c r="NA213" s="40">
        <v>0.52192401885986328</v>
      </c>
      <c r="NB213" s="40">
        <v>0.523154616355896</v>
      </c>
      <c r="NC213" s="40">
        <v>0.52485924959182739</v>
      </c>
      <c r="ND213" s="40">
        <v>0.52709066867828369</v>
      </c>
      <c r="NE213" s="40">
        <v>0.52969568967819214</v>
      </c>
      <c r="NF213" s="40">
        <v>0.53257197141647339</v>
      </c>
      <c r="NG213" s="40">
        <v>0.53587442636489868</v>
      </c>
      <c r="NH213" s="40">
        <v>0.54166668653488159</v>
      </c>
      <c r="NI213" s="40">
        <v>0.54482758045196533</v>
      </c>
      <c r="NJ213" s="40">
        <v>0.54514765739440918</v>
      </c>
      <c r="NK213" s="40">
        <v>0.54958677291870117</v>
      </c>
      <c r="NL213" s="40">
        <v>0.55384618043899536</v>
      </c>
      <c r="NM213" s="40">
        <v>0.55317461490631104</v>
      </c>
      <c r="NN213" s="40">
        <v>0.55642020702362061</v>
      </c>
      <c r="NO213" s="40">
        <v>0.55779469013214111</v>
      </c>
      <c r="NP213" s="40">
        <v>0.56156718730926514</v>
      </c>
      <c r="NQ213" s="40">
        <v>0.56386864185333252</v>
      </c>
      <c r="NR213" s="40">
        <v>0.56321430206298828</v>
      </c>
      <c r="NS213" s="40">
        <v>0.5680701732635498</v>
      </c>
      <c r="NT213" s="40">
        <v>0.57010310888290405</v>
      </c>
      <c r="NU213" s="40">
        <v>0.57104378938674927</v>
      </c>
      <c r="NV213" s="40">
        <v>0.57194721698760986</v>
      </c>
      <c r="NW213" s="40">
        <v>0.56999999284744263</v>
      </c>
      <c r="NX213" s="40">
        <v>0.56962025165557861</v>
      </c>
      <c r="NY213" s="40">
        <v>0.57267081737518311</v>
      </c>
      <c r="NZ213" s="40">
        <v>0.57317072153091431</v>
      </c>
      <c r="OA213" s="40">
        <v>0.57194030284881592</v>
      </c>
      <c r="OB213" s="40">
        <v>0.57302051782608032</v>
      </c>
      <c r="OC213" s="40">
        <v>0.57270115613937378</v>
      </c>
      <c r="OD213" s="40">
        <v>0.57655364274978638</v>
      </c>
      <c r="OE213" s="40">
        <v>0.57590025663375854</v>
      </c>
      <c r="OF213" s="40">
        <v>0.57956403493881226</v>
      </c>
      <c r="OG213" s="40">
        <v>0.5788770318031311</v>
      </c>
      <c r="OH213" s="40">
        <v>0.58083987236022949</v>
      </c>
      <c r="OI213" s="40">
        <v>0.58423775434494019</v>
      </c>
      <c r="OJ213" s="40">
        <v>0.58629441261291504</v>
      </c>
      <c r="OK213" s="336" t="s">
        <v>851</v>
      </c>
      <c r="OL213" s="336" t="s">
        <v>851</v>
      </c>
      <c r="OM213" s="336" t="s">
        <v>1740</v>
      </c>
      <c r="ON213" s="40">
        <v>0.43537622690200806</v>
      </c>
      <c r="OO213" s="40">
        <v>0.43565872311592102</v>
      </c>
      <c r="OP213" s="40">
        <v>0.43597346544265747</v>
      </c>
      <c r="OQ213" s="40">
        <v>0.43642669916152954</v>
      </c>
      <c r="OR213" s="40">
        <v>0.43715357780456543</v>
      </c>
      <c r="OS213" s="40">
        <v>0.43825316429138184</v>
      </c>
      <c r="OT213" s="40">
        <v>0.43946188688278198</v>
      </c>
      <c r="OU213" s="40">
        <v>0.44736841320991516</v>
      </c>
      <c r="OV213" s="40">
        <v>0.4482758641242981</v>
      </c>
      <c r="OW213" s="40">
        <v>0.44725736975669861</v>
      </c>
      <c r="OX213" s="40">
        <v>0.45454546809196472</v>
      </c>
      <c r="OY213" s="40">
        <v>0.46153846383094788</v>
      </c>
      <c r="OZ213" s="40">
        <v>0.460317462682724</v>
      </c>
      <c r="PA213" s="40">
        <v>0.46692606806755066</v>
      </c>
      <c r="PB213" s="40">
        <v>0.46768060326576233</v>
      </c>
      <c r="PC213" s="40">
        <v>0.4738805890083313</v>
      </c>
      <c r="PD213" s="40">
        <v>0.4781021773815155</v>
      </c>
      <c r="PE213" s="40">
        <v>0.47857141494750977</v>
      </c>
      <c r="PF213" s="40">
        <v>0.48421052098274231</v>
      </c>
      <c r="PG213" s="40">
        <v>0.48797249794006348</v>
      </c>
      <c r="PH213" s="40">
        <v>0.48821547627449036</v>
      </c>
      <c r="PI213" s="40">
        <v>0.49174916744232178</v>
      </c>
      <c r="PJ213" s="40">
        <v>0.49354839324951172</v>
      </c>
      <c r="PK213" s="40">
        <v>0.49367088079452515</v>
      </c>
      <c r="PL213" s="40">
        <v>0.5</v>
      </c>
      <c r="PM213" s="40">
        <v>0.50304877758026123</v>
      </c>
      <c r="PN213" s="40">
        <v>0.50149255990982056</v>
      </c>
      <c r="PO213" s="40">
        <v>0.50146627426147461</v>
      </c>
      <c r="PP213" s="40">
        <v>0.50287353992462158</v>
      </c>
      <c r="PQ213" s="40">
        <v>0.50564974546432495</v>
      </c>
      <c r="PR213" s="40">
        <v>0.50415509939193726</v>
      </c>
      <c r="PS213" s="40">
        <v>0.50953680276870728</v>
      </c>
      <c r="PT213" s="40">
        <v>0.51069515943527222</v>
      </c>
      <c r="PU213" s="40">
        <v>0.5118110179901123</v>
      </c>
      <c r="PV213" s="40">
        <v>0.51421189308166504</v>
      </c>
      <c r="PW213" s="40">
        <v>0.51776647567749023</v>
      </c>
      <c r="PX213" s="336" t="s">
        <v>851</v>
      </c>
      <c r="PY213" s="336" t="s">
        <v>851</v>
      </c>
      <c r="PZ213" s="40">
        <v>0.57489999999999997</v>
      </c>
      <c r="QA213" s="40">
        <v>0.57689999999999997</v>
      </c>
      <c r="QB213" s="40">
        <v>0.57889999999999997</v>
      </c>
      <c r="QC213" s="40">
        <v>0.58150000000000002</v>
      </c>
      <c r="QD213" s="40">
        <v>0.58430000000000004</v>
      </c>
      <c r="QE213" s="40">
        <v>0.58989999999999998</v>
      </c>
      <c r="QF213" s="40">
        <v>0.59589999999999999</v>
      </c>
      <c r="QG213" s="40">
        <v>0.60099999999999998</v>
      </c>
      <c r="QH213" s="40">
        <v>0.60589999999999999</v>
      </c>
      <c r="QI213" s="40">
        <v>0.60919999999999996</v>
      </c>
      <c r="QJ213" s="40">
        <v>0.61070000000000002</v>
      </c>
      <c r="QK213" s="40">
        <v>0.61159999999999992</v>
      </c>
      <c r="QL213" s="40">
        <v>0.61159999999999992</v>
      </c>
      <c r="QM213" s="40">
        <v>0.61049999999999993</v>
      </c>
      <c r="QN213" s="40">
        <v>0.60899999999999999</v>
      </c>
      <c r="QO213" s="40">
        <v>0.60729999999999995</v>
      </c>
      <c r="QP213" s="40">
        <v>0.6048</v>
      </c>
      <c r="QQ213" s="40">
        <v>0.60189999999999999</v>
      </c>
      <c r="QR213" s="40">
        <v>0.59889999999999999</v>
      </c>
      <c r="QS213" s="336" t="s">
        <v>851</v>
      </c>
      <c r="QT213" s="336" t="s">
        <v>851</v>
      </c>
      <c r="QU213" s="336" t="s">
        <v>851</v>
      </c>
      <c r="QV213" s="336" t="s">
        <v>851</v>
      </c>
      <c r="QW213" s="40">
        <v>-4.9966792576014996E-3</v>
      </c>
      <c r="QX213" s="336" t="s">
        <v>851</v>
      </c>
      <c r="QY213" s="336" t="s">
        <v>851</v>
      </c>
      <c r="QZ213" s="336" t="s">
        <v>851</v>
      </c>
      <c r="RA213" s="336" t="s">
        <v>851</v>
      </c>
      <c r="RB213" s="336" t="s">
        <v>851</v>
      </c>
      <c r="RC213" s="336" t="s">
        <v>851</v>
      </c>
      <c r="RD213" s="336" t="s">
        <v>851</v>
      </c>
      <c r="RE213" s="336" t="s">
        <v>851</v>
      </c>
      <c r="RF213" s="40">
        <v>0.56299999999999994</v>
      </c>
      <c r="RG213" s="40">
        <v>2017</v>
      </c>
      <c r="RH213" s="336" t="s">
        <v>840</v>
      </c>
      <c r="RI213" s="336" t="s">
        <v>851</v>
      </c>
      <c r="RJ213" s="40">
        <v>0.35600000000000004</v>
      </c>
      <c r="RK213" s="40">
        <v>2017</v>
      </c>
      <c r="RL213" s="336" t="s">
        <v>840</v>
      </c>
      <c r="RM213" s="336" t="s">
        <v>851</v>
      </c>
      <c r="RN213" s="40">
        <v>0.65400000000000003</v>
      </c>
      <c r="RO213" s="40">
        <v>2017</v>
      </c>
      <c r="RP213" s="336" t="s">
        <v>840</v>
      </c>
      <c r="RQ213" s="336" t="s">
        <v>851</v>
      </c>
      <c r="RR213" s="40">
        <v>0.8640000000000001</v>
      </c>
      <c r="RS213" s="40">
        <v>2017</v>
      </c>
      <c r="RT213" s="336" t="s">
        <v>840</v>
      </c>
      <c r="RU213" s="336" t="s">
        <v>851</v>
      </c>
      <c r="RV213" s="40">
        <v>0.66700000000000004</v>
      </c>
      <c r="RW213" s="40">
        <v>2017</v>
      </c>
      <c r="RX213" s="336" t="s">
        <v>840</v>
      </c>
      <c r="RY213" s="336" t="s">
        <v>851</v>
      </c>
      <c r="RZ213" s="336" t="s">
        <v>470</v>
      </c>
      <c r="SA213" s="40">
        <v>0.24692896008491516</v>
      </c>
      <c r="SB213" s="40">
        <v>0.25735214352607727</v>
      </c>
      <c r="SC213" s="40">
        <v>0.26269775629043579</v>
      </c>
      <c r="SD213" s="40">
        <v>0.26286786794662476</v>
      </c>
      <c r="SE213" s="40">
        <v>0.24896097183227539</v>
      </c>
      <c r="SF213" s="336" t="s">
        <v>851</v>
      </c>
      <c r="SG213" s="336" t="s">
        <v>851</v>
      </c>
      <c r="SH213" s="40"/>
      <c r="SI213" s="40"/>
      <c r="SJ213" s="40"/>
      <c r="SK213" s="40"/>
      <c r="SL213" s="40">
        <v>0.25205183029174805</v>
      </c>
      <c r="SM213" s="336" t="s">
        <v>470</v>
      </c>
      <c r="SN213" s="336" t="s">
        <v>851</v>
      </c>
      <c r="SO213" s="336" t="s">
        <v>851</v>
      </c>
      <c r="SP213" s="40"/>
      <c r="SQ213" s="40"/>
      <c r="SR213" s="40"/>
      <c r="SS213" s="40"/>
      <c r="ST213" s="40"/>
      <c r="SU213" s="336" t="s">
        <v>1737</v>
      </c>
      <c r="SV213" s="336" t="s">
        <v>851</v>
      </c>
      <c r="SW213" s="336" t="s">
        <v>851</v>
      </c>
      <c r="SX213" s="40">
        <v>4.6226553618907928E-2</v>
      </c>
      <c r="SY213" s="40">
        <v>4.7154437750577927E-2</v>
      </c>
      <c r="SZ213" s="40">
        <v>4.1686933487653732E-2</v>
      </c>
      <c r="TA213" s="40">
        <v>3.3566832542419434E-2</v>
      </c>
      <c r="TB213" s="40">
        <v>2.1867707371711731E-2</v>
      </c>
      <c r="TC213" s="336" t="s">
        <v>840</v>
      </c>
      <c r="TD213" s="336" t="s">
        <v>851</v>
      </c>
      <c r="TE213" s="336" t="s">
        <v>851</v>
      </c>
      <c r="TF213" s="336" t="s">
        <v>851</v>
      </c>
      <c r="TG213" s="40"/>
      <c r="TH213" s="40"/>
      <c r="TI213" s="40"/>
      <c r="TJ213" s="40"/>
      <c r="TK213" s="40"/>
      <c r="TL213" s="336" t="s">
        <v>1737</v>
      </c>
      <c r="TM213" s="336" t="s">
        <v>851</v>
      </c>
      <c r="TN213" s="336" t="s">
        <v>851</v>
      </c>
      <c r="TO213" s="336" t="s">
        <v>851</v>
      </c>
      <c r="TP213" s="40">
        <v>2.4238549172878265E-2</v>
      </c>
      <c r="TQ213" s="40">
        <v>2.4779478088021278E-2</v>
      </c>
      <c r="TR213" s="40">
        <v>2.1579297259449959E-2</v>
      </c>
      <c r="TS213" s="40">
        <v>1.4738745987415314E-2</v>
      </c>
      <c r="TT213" s="40">
        <v>3.0162292532622814E-3</v>
      </c>
      <c r="TU213" s="336" t="s">
        <v>840</v>
      </c>
      <c r="TV213" s="336" t="s">
        <v>851</v>
      </c>
      <c r="TW213" s="40">
        <v>1950</v>
      </c>
      <c r="TX213" s="336" t="s">
        <v>840</v>
      </c>
      <c r="TY213" s="336" t="s">
        <v>851</v>
      </c>
      <c r="TZ213" s="40"/>
      <c r="UA213" s="336" t="s">
        <v>1737</v>
      </c>
      <c r="UB213" s="336" t="s">
        <v>851</v>
      </c>
      <c r="UC213" s="40">
        <v>1672.8961550270999</v>
      </c>
      <c r="UD213" s="336" t="s">
        <v>840</v>
      </c>
      <c r="UE213" s="336" t="s">
        <v>851</v>
      </c>
      <c r="UF213" s="336" t="s">
        <v>851</v>
      </c>
      <c r="UG213" s="40"/>
      <c r="UH213" s="40"/>
      <c r="UI213" s="40"/>
      <c r="UJ213" s="40"/>
      <c r="UK213" s="40"/>
      <c r="UL213" s="336" t="s">
        <v>1737</v>
      </c>
      <c r="UM213" s="336" t="s">
        <v>851</v>
      </c>
      <c r="UN213" s="336" t="s">
        <v>851</v>
      </c>
      <c r="UO213" s="336" t="s">
        <v>851</v>
      </c>
      <c r="UP213" s="40"/>
      <c r="UQ213" s="40"/>
      <c r="UR213" s="40"/>
      <c r="US213" s="40"/>
      <c r="UT213" s="40">
        <v>0.21408852934837341</v>
      </c>
      <c r="UU213" s="336" t="s">
        <v>470</v>
      </c>
    </row>
    <row r="214" spans="1:567">
      <c r="A214" s="336" t="s">
        <v>517</v>
      </c>
      <c r="B214" s="336" t="s">
        <v>429</v>
      </c>
      <c r="C214" s="336" t="s">
        <v>430</v>
      </c>
      <c r="D214" s="40">
        <v>5.1460575312376022E-2</v>
      </c>
      <c r="E214" s="336" t="s">
        <v>436</v>
      </c>
      <c r="F214" s="40">
        <v>6.1376705765724182E-2</v>
      </c>
      <c r="G214" s="336" t="s">
        <v>1741</v>
      </c>
      <c r="H214" s="40">
        <v>6.4862839877605438E-2</v>
      </c>
      <c r="I214" s="336" t="s">
        <v>1447</v>
      </c>
      <c r="J214" s="40">
        <v>5.8973655104637146E-2</v>
      </c>
      <c r="K214" s="336" t="s">
        <v>1803</v>
      </c>
      <c r="L214" s="336" t="s">
        <v>436</v>
      </c>
      <c r="M214" s="40">
        <v>0.47847750782966614</v>
      </c>
      <c r="N214" s="40"/>
      <c r="O214" s="336" t="s">
        <v>1736</v>
      </c>
      <c r="P214" s="40"/>
      <c r="Q214" s="336" t="s">
        <v>1736</v>
      </c>
      <c r="R214" s="40">
        <v>0.63626253604888916</v>
      </c>
      <c r="S214" s="336" t="s">
        <v>436</v>
      </c>
      <c r="T214" s="40">
        <v>0.47847750782966614</v>
      </c>
      <c r="U214" s="336" t="s">
        <v>436</v>
      </c>
      <c r="V214" s="336" t="s">
        <v>851</v>
      </c>
      <c r="W214" s="336" t="s">
        <v>1741</v>
      </c>
      <c r="X214" s="40">
        <v>0.47892582416534424</v>
      </c>
      <c r="Y214" s="40"/>
      <c r="Z214" s="336" t="s">
        <v>1736</v>
      </c>
      <c r="AA214" s="40"/>
      <c r="AB214" s="336" t="s">
        <v>1736</v>
      </c>
      <c r="AC214" s="40">
        <v>0.63626253604888916</v>
      </c>
      <c r="AD214" s="336" t="s">
        <v>1741</v>
      </c>
      <c r="AE214" s="40">
        <v>0.47892582416534424</v>
      </c>
      <c r="AF214" s="336" t="s">
        <v>1741</v>
      </c>
      <c r="AG214" s="336" t="s">
        <v>851</v>
      </c>
      <c r="AH214" s="336" t="s">
        <v>1447</v>
      </c>
      <c r="AI214" s="40">
        <v>0.65092062950134277</v>
      </c>
      <c r="AJ214" s="40"/>
      <c r="AK214" s="336" t="s">
        <v>1736</v>
      </c>
      <c r="AL214" s="40"/>
      <c r="AM214" s="336" t="s">
        <v>1736</v>
      </c>
      <c r="AN214" s="40">
        <v>0.65092062950134277</v>
      </c>
      <c r="AO214" s="336" t="s">
        <v>1447</v>
      </c>
      <c r="AP214" s="40"/>
      <c r="AQ214" s="336" t="s">
        <v>1736</v>
      </c>
      <c r="AR214" s="336" t="s">
        <v>851</v>
      </c>
      <c r="AS214" s="336" t="s">
        <v>1803</v>
      </c>
      <c r="AT214" s="40">
        <v>0.65092062950134277</v>
      </c>
      <c r="AU214" s="40"/>
      <c r="AV214" s="336" t="s">
        <v>1736</v>
      </c>
      <c r="AW214" s="40"/>
      <c r="AX214" s="336" t="s">
        <v>1736</v>
      </c>
      <c r="AY214" s="40">
        <v>0.65092062950134277</v>
      </c>
      <c r="AZ214" s="336" t="s">
        <v>1803</v>
      </c>
      <c r="BA214" s="40"/>
      <c r="BB214" s="336" t="s">
        <v>1736</v>
      </c>
      <c r="BC214" s="336" t="s">
        <v>851</v>
      </c>
      <c r="BD214" s="336" t="s">
        <v>436</v>
      </c>
      <c r="BE214" s="40">
        <v>2.0999774932861328</v>
      </c>
      <c r="BF214" s="336" t="s">
        <v>827</v>
      </c>
      <c r="BG214" s="40">
        <v>3.4387423992156982</v>
      </c>
      <c r="BH214" s="336" t="s">
        <v>1447</v>
      </c>
      <c r="BI214" s="40">
        <v>3.695051908493042</v>
      </c>
      <c r="BJ214" s="336" t="s">
        <v>1803</v>
      </c>
      <c r="BK214" s="40">
        <v>3.7928006649017334</v>
      </c>
      <c r="BL214" s="336" t="s">
        <v>851</v>
      </c>
      <c r="BM214" s="40">
        <v>2.5403203964233398</v>
      </c>
      <c r="BN214" s="336" t="s">
        <v>470</v>
      </c>
      <c r="BO214" s="336" t="s">
        <v>851</v>
      </c>
      <c r="BP214" s="336" t="s">
        <v>436</v>
      </c>
      <c r="BQ214" s="40">
        <v>8.8411178439855576E-3</v>
      </c>
      <c r="BR214" s="40">
        <v>9.0985652059316635E-3</v>
      </c>
      <c r="BS214" s="40">
        <v>8.6569376289844513E-3</v>
      </c>
      <c r="BT214" s="40">
        <v>5.5230543948709965E-3</v>
      </c>
      <c r="BU214" s="40">
        <v>5.5230590514838696E-3</v>
      </c>
      <c r="BV214" s="336" t="s">
        <v>851</v>
      </c>
      <c r="BW214" s="336" t="s">
        <v>827</v>
      </c>
      <c r="BX214" s="40">
        <v>1.1660908348858356E-2</v>
      </c>
      <c r="BY214" s="40">
        <v>1.1265452951192856E-2</v>
      </c>
      <c r="BZ214" s="40">
        <v>9.6576269716024399E-3</v>
      </c>
      <c r="CA214" s="40">
        <v>9.2361625283956528E-3</v>
      </c>
      <c r="CB214" s="40">
        <v>9.5140412449836731E-3</v>
      </c>
      <c r="CC214" s="336" t="s">
        <v>851</v>
      </c>
      <c r="CD214" s="336" t="s">
        <v>1447</v>
      </c>
      <c r="CE214" s="40">
        <v>1.111946627497673E-2</v>
      </c>
      <c r="CF214" s="40">
        <v>1.040066871792078E-2</v>
      </c>
      <c r="CG214" s="40">
        <v>9.3102976679801941E-3</v>
      </c>
      <c r="CH214" s="40">
        <v>9.6352407708764076E-3</v>
      </c>
      <c r="CI214" s="40">
        <v>9.8775969818234444E-3</v>
      </c>
      <c r="CJ214" s="336" t="s">
        <v>851</v>
      </c>
      <c r="CK214" s="336" t="s">
        <v>1803</v>
      </c>
      <c r="CL214" s="40">
        <v>1.0918883606791496E-2</v>
      </c>
      <c r="CM214" s="40">
        <v>9.7314761951565742E-3</v>
      </c>
      <c r="CN214" s="40">
        <v>9.5576690509915352E-3</v>
      </c>
      <c r="CO214" s="40">
        <v>9.8791755735874176E-3</v>
      </c>
      <c r="CP214" s="40">
        <v>1.0127725079655647E-2</v>
      </c>
      <c r="CQ214" s="336" t="s">
        <v>851</v>
      </c>
      <c r="CR214" s="40">
        <v>7.8874006271362305</v>
      </c>
      <c r="CS214" s="40">
        <v>8.7774085998535156</v>
      </c>
      <c r="CT214" s="40">
        <v>9.8421955108642578</v>
      </c>
      <c r="CU214" s="40">
        <v>10.583305358886719</v>
      </c>
      <c r="CV214" s="40">
        <v>11.262434959411621</v>
      </c>
      <c r="CW214" s="336" t="s">
        <v>1741</v>
      </c>
      <c r="CX214" s="336" t="s">
        <v>851</v>
      </c>
      <c r="CY214" s="40">
        <v>8.4223909378051758</v>
      </c>
      <c r="CZ214" s="40">
        <v>9.3985567092895508</v>
      </c>
      <c r="DA214" s="40">
        <v>10.323660850524902</v>
      </c>
      <c r="DB214" s="40">
        <v>10.984348297119141</v>
      </c>
      <c r="DC214" s="40">
        <v>11.692821502685547</v>
      </c>
      <c r="DD214" s="336" t="s">
        <v>1447</v>
      </c>
      <c r="DE214" s="336" t="s">
        <v>851</v>
      </c>
      <c r="DF214" s="40">
        <v>11.988844871520996</v>
      </c>
      <c r="DG214" s="336" t="s">
        <v>1803</v>
      </c>
      <c r="DH214" s="336" t="s">
        <v>851</v>
      </c>
      <c r="DI214" s="336" t="s">
        <v>851</v>
      </c>
      <c r="DJ214" s="336" t="s">
        <v>851</v>
      </c>
      <c r="DK214" s="336" t="s">
        <v>1737</v>
      </c>
      <c r="DL214" s="336" t="s">
        <v>851</v>
      </c>
      <c r="DM214" s="336" t="s">
        <v>851</v>
      </c>
      <c r="DN214" s="336" t="s">
        <v>436</v>
      </c>
      <c r="DO214" s="40">
        <v>7.2292475961148739E-3</v>
      </c>
      <c r="DP214" s="40">
        <v>6.2957508489489555E-3</v>
      </c>
      <c r="DQ214" s="40">
        <v>8.793191984295845E-3</v>
      </c>
      <c r="DR214" s="40">
        <v>1.5799188986420631E-2</v>
      </c>
      <c r="DS214" s="40">
        <v>7.3186852037906647E-2</v>
      </c>
      <c r="DT214" s="336" t="s">
        <v>851</v>
      </c>
      <c r="DU214" s="336" t="s">
        <v>827</v>
      </c>
      <c r="DV214" s="40">
        <v>1.0784679092466831E-2</v>
      </c>
      <c r="DW214" s="40">
        <v>1.2083415873348713E-2</v>
      </c>
      <c r="DX214" s="40">
        <v>1.4094242826104164E-2</v>
      </c>
      <c r="DY214" s="40">
        <v>1.8949050456285477E-2</v>
      </c>
      <c r="DZ214" s="40">
        <v>1.4302787370979786E-2</v>
      </c>
      <c r="EA214" s="336" t="s">
        <v>851</v>
      </c>
      <c r="EB214" s="336" t="s">
        <v>1447</v>
      </c>
      <c r="EC214" s="40">
        <v>1.2100506573915482E-2</v>
      </c>
      <c r="ED214" s="40">
        <v>1.2791525572538376E-2</v>
      </c>
      <c r="EE214" s="40">
        <v>9.7415661439299583E-3</v>
      </c>
      <c r="EF214" s="40">
        <v>6.939474493265152E-3</v>
      </c>
      <c r="EG214" s="40">
        <v>1.1184675619006157E-2</v>
      </c>
      <c r="EH214" s="336" t="s">
        <v>851</v>
      </c>
      <c r="EI214" s="336" t="s">
        <v>1803</v>
      </c>
      <c r="EJ214" s="40">
        <v>1.3902680017054081E-2</v>
      </c>
      <c r="EK214" s="40">
        <v>1.3379028998315334E-2</v>
      </c>
      <c r="EL214" s="40">
        <v>1.2415274977684021E-2</v>
      </c>
      <c r="EM214" s="40">
        <v>5.9265545569360256E-3</v>
      </c>
      <c r="EN214" s="40">
        <v>6.7848036997020245E-3</v>
      </c>
      <c r="EO214" s="336" t="s">
        <v>851</v>
      </c>
      <c r="EP214" s="336" t="s">
        <v>851</v>
      </c>
      <c r="EQ214" s="336" t="s">
        <v>851</v>
      </c>
      <c r="ER214" s="40"/>
      <c r="ES214" s="336" t="s">
        <v>851</v>
      </c>
      <c r="ET214" s="336" t="s">
        <v>851</v>
      </c>
      <c r="EU214" s="336" t="s">
        <v>851</v>
      </c>
      <c r="EV214" s="40"/>
      <c r="EW214" s="336" t="s">
        <v>851</v>
      </c>
      <c r="EX214" s="336" t="s">
        <v>851</v>
      </c>
      <c r="EY214" s="336" t="s">
        <v>851</v>
      </c>
      <c r="EZ214" s="40"/>
      <c r="FA214" s="336" t="s">
        <v>851</v>
      </c>
      <c r="FB214" s="336" t="s">
        <v>851</v>
      </c>
      <c r="FC214" s="40"/>
      <c r="FD214" s="40"/>
      <c r="FE214" s="40"/>
      <c r="FF214" s="40"/>
      <c r="FG214" s="40"/>
      <c r="FH214" s="336" t="s">
        <v>1737</v>
      </c>
      <c r="FI214" s="336" t="s">
        <v>851</v>
      </c>
      <c r="FJ214" s="40"/>
      <c r="FK214" s="40"/>
      <c r="FL214" s="40"/>
      <c r="FM214" s="40"/>
      <c r="FN214" s="40"/>
      <c r="FO214" s="336" t="s">
        <v>1737</v>
      </c>
      <c r="FP214" s="336" t="s">
        <v>851</v>
      </c>
      <c r="FQ214" s="40"/>
      <c r="FR214" s="336" t="s">
        <v>851</v>
      </c>
      <c r="FS214" s="336" t="s">
        <v>851</v>
      </c>
      <c r="FT214" s="336" t="s">
        <v>851</v>
      </c>
      <c r="FU214" s="40"/>
      <c r="FV214" s="40"/>
      <c r="FW214" s="40"/>
      <c r="FX214" s="40"/>
      <c r="FY214" s="40"/>
      <c r="FZ214" s="336" t="s">
        <v>1737</v>
      </c>
      <c r="GA214" s="336" t="s">
        <v>851</v>
      </c>
      <c r="GB214" s="336" t="s">
        <v>851</v>
      </c>
      <c r="GC214" s="336" t="s">
        <v>851</v>
      </c>
      <c r="GD214" s="336" t="s">
        <v>851</v>
      </c>
      <c r="GE214" s="336" t="s">
        <v>851</v>
      </c>
      <c r="GF214" s="336" t="s">
        <v>851</v>
      </c>
      <c r="GG214" s="336" t="s">
        <v>851</v>
      </c>
      <c r="GH214" s="336" t="s">
        <v>851</v>
      </c>
      <c r="GI214" s="336" t="s">
        <v>851</v>
      </c>
      <c r="GJ214" s="336" t="s">
        <v>851</v>
      </c>
      <c r="GK214" s="40"/>
      <c r="GL214" s="40"/>
      <c r="GM214" s="40"/>
      <c r="GN214" s="40"/>
      <c r="GO214" s="40"/>
      <c r="GP214" s="40"/>
      <c r="GQ214" s="40"/>
      <c r="GR214" s="40"/>
      <c r="GS214" s="40"/>
      <c r="GT214" s="40"/>
      <c r="GU214" s="40"/>
      <c r="GV214" s="40"/>
      <c r="GW214" s="40"/>
      <c r="GX214" s="40"/>
      <c r="GY214" s="40"/>
      <c r="GZ214" s="40"/>
      <c r="HA214" s="40"/>
      <c r="HB214" s="40"/>
      <c r="HC214" s="40"/>
      <c r="HD214" s="40"/>
      <c r="HE214" s="40"/>
      <c r="HF214" s="40"/>
      <c r="HG214" s="40"/>
      <c r="HH214" s="40"/>
      <c r="HI214" s="40"/>
      <c r="HJ214" s="40"/>
      <c r="HK214" s="40"/>
      <c r="HL214" s="40"/>
      <c r="HM214" s="40"/>
      <c r="HN214" s="40"/>
      <c r="HO214" s="40"/>
      <c r="HP214" s="40"/>
      <c r="HQ214" s="40"/>
      <c r="HR214" s="40"/>
      <c r="HS214" s="40"/>
      <c r="HT214" s="40"/>
      <c r="HU214" s="40"/>
      <c r="HV214" s="40"/>
      <c r="HW214" s="40"/>
      <c r="HX214" s="40"/>
      <c r="HY214" s="40"/>
      <c r="HZ214" s="40"/>
      <c r="IA214" s="40"/>
      <c r="IB214" s="40"/>
      <c r="IC214" s="40"/>
      <c r="ID214" s="40"/>
      <c r="IE214" s="40"/>
      <c r="IF214" s="40"/>
      <c r="IG214" s="40"/>
      <c r="IH214" s="40"/>
      <c r="II214" s="40"/>
      <c r="IJ214" s="336" t="s">
        <v>851</v>
      </c>
      <c r="IK214" s="336" t="s">
        <v>851</v>
      </c>
      <c r="IL214" s="336" t="s">
        <v>851</v>
      </c>
      <c r="IM214" s="40"/>
      <c r="IN214" s="40"/>
      <c r="IO214" s="40"/>
      <c r="IP214" s="40"/>
      <c r="IQ214" s="40"/>
      <c r="IR214" s="40"/>
      <c r="IS214" s="40"/>
      <c r="IT214" s="40"/>
      <c r="IU214" s="40"/>
      <c r="IV214" s="40"/>
      <c r="IW214" s="40"/>
      <c r="IX214" s="40"/>
      <c r="IY214" s="40"/>
      <c r="IZ214" s="40"/>
      <c r="JA214" s="40"/>
      <c r="JB214" s="40"/>
      <c r="JC214" s="40"/>
      <c r="JD214" s="40"/>
      <c r="JE214" s="40"/>
      <c r="JF214" s="40"/>
      <c r="JG214" s="40"/>
      <c r="JH214" s="40"/>
      <c r="JI214" s="40"/>
      <c r="JJ214" s="40"/>
      <c r="JK214" s="40"/>
      <c r="JL214" s="40"/>
      <c r="JM214" s="40"/>
      <c r="JN214" s="40"/>
      <c r="JO214" s="40"/>
      <c r="JP214" s="40"/>
      <c r="JQ214" s="40"/>
      <c r="JR214" s="40"/>
      <c r="JS214" s="40"/>
      <c r="JT214" s="40"/>
      <c r="JU214" s="40"/>
      <c r="JV214" s="336" t="s">
        <v>1737</v>
      </c>
      <c r="JW214" s="336" t="s">
        <v>851</v>
      </c>
      <c r="JX214" s="336" t="s">
        <v>851</v>
      </c>
      <c r="JY214" s="336" t="s">
        <v>851</v>
      </c>
      <c r="JZ214" s="336" t="s">
        <v>851</v>
      </c>
      <c r="KA214" s="336" t="s">
        <v>851</v>
      </c>
      <c r="KB214" s="40"/>
      <c r="KC214" s="40"/>
      <c r="KD214" s="40"/>
      <c r="KE214" s="40"/>
      <c r="KF214" s="40"/>
      <c r="KG214" s="40"/>
      <c r="KH214" s="40"/>
      <c r="KI214" s="40"/>
      <c r="KJ214" s="40"/>
      <c r="KK214" s="40"/>
      <c r="KL214" s="40"/>
      <c r="KM214" s="40"/>
      <c r="KN214" s="40"/>
      <c r="KO214" s="40"/>
      <c r="KP214" s="40"/>
      <c r="KQ214" s="40"/>
      <c r="KR214" s="40"/>
      <c r="KS214" s="40"/>
      <c r="KT214" s="40"/>
      <c r="KU214" s="40"/>
      <c r="KV214" s="40"/>
      <c r="KW214" s="40"/>
      <c r="KX214" s="40"/>
      <c r="KY214" s="40"/>
      <c r="KZ214" s="40"/>
      <c r="LA214" s="40"/>
      <c r="LB214" s="40"/>
      <c r="LC214" s="40"/>
      <c r="LD214" s="40"/>
      <c r="LE214" s="40"/>
      <c r="LF214" s="40"/>
      <c r="LG214" s="40"/>
      <c r="LH214" s="40"/>
      <c r="LI214" s="40"/>
      <c r="LJ214" s="40"/>
      <c r="LK214" s="40"/>
      <c r="LL214" s="336" t="s">
        <v>851</v>
      </c>
      <c r="LM214" s="336" t="s">
        <v>851</v>
      </c>
      <c r="LN214" s="336" t="s">
        <v>851</v>
      </c>
      <c r="LO214" s="40"/>
      <c r="LP214" s="40"/>
      <c r="LQ214" s="40"/>
      <c r="LR214" s="40"/>
      <c r="LS214" s="40"/>
      <c r="LT214" s="40"/>
      <c r="LU214" s="40"/>
      <c r="LV214" s="40"/>
      <c r="LW214" s="40"/>
      <c r="LX214" s="40"/>
      <c r="LY214" s="40"/>
      <c r="LZ214" s="40"/>
      <c r="MA214" s="40"/>
      <c r="MB214" s="40"/>
      <c r="MC214" s="40"/>
      <c r="MD214" s="40"/>
      <c r="ME214" s="40"/>
      <c r="MF214" s="40"/>
      <c r="MG214" s="40"/>
      <c r="MH214" s="40"/>
      <c r="MI214" s="40"/>
      <c r="MJ214" s="40"/>
      <c r="MK214" s="40"/>
      <c r="ML214" s="40"/>
      <c r="MM214" s="40"/>
      <c r="MN214" s="40"/>
      <c r="MO214" s="40"/>
      <c r="MP214" s="40"/>
      <c r="MQ214" s="40"/>
      <c r="MR214" s="40"/>
      <c r="MS214" s="40"/>
      <c r="MT214" s="40"/>
      <c r="MU214" s="40"/>
      <c r="MV214" s="40"/>
      <c r="MW214" s="40"/>
      <c r="MX214" s="40"/>
      <c r="MY214" s="336" t="s">
        <v>851</v>
      </c>
      <c r="MZ214" s="336" t="s">
        <v>851</v>
      </c>
      <c r="NA214" s="40"/>
      <c r="NB214" s="40"/>
      <c r="NC214" s="40"/>
      <c r="ND214" s="40"/>
      <c r="NE214" s="40"/>
      <c r="NF214" s="40"/>
      <c r="NG214" s="40"/>
      <c r="NH214" s="40"/>
      <c r="NI214" s="40"/>
      <c r="NJ214" s="40"/>
      <c r="NK214" s="40"/>
      <c r="NL214" s="40"/>
      <c r="NM214" s="40"/>
      <c r="NN214" s="40"/>
      <c r="NO214" s="40"/>
      <c r="NP214" s="40"/>
      <c r="NQ214" s="40"/>
      <c r="NR214" s="40"/>
      <c r="NS214" s="40"/>
      <c r="NT214" s="40"/>
      <c r="NU214" s="40"/>
      <c r="NV214" s="40"/>
      <c r="NW214" s="40"/>
      <c r="NX214" s="40"/>
      <c r="NY214" s="40"/>
      <c r="NZ214" s="40"/>
      <c r="OA214" s="40"/>
      <c r="OB214" s="40"/>
      <c r="OC214" s="40"/>
      <c r="OD214" s="40"/>
      <c r="OE214" s="40"/>
      <c r="OF214" s="40"/>
      <c r="OG214" s="40"/>
      <c r="OH214" s="40"/>
      <c r="OI214" s="40"/>
      <c r="OJ214" s="40"/>
      <c r="OK214" s="336" t="s">
        <v>851</v>
      </c>
      <c r="OL214" s="336" t="s">
        <v>851</v>
      </c>
      <c r="OM214" s="336" t="s">
        <v>851</v>
      </c>
      <c r="ON214" s="40"/>
      <c r="OO214" s="40"/>
      <c r="OP214" s="40"/>
      <c r="OQ214" s="40"/>
      <c r="OR214" s="40"/>
      <c r="OS214" s="40"/>
      <c r="OT214" s="40"/>
      <c r="OU214" s="40"/>
      <c r="OV214" s="40"/>
      <c r="OW214" s="40"/>
      <c r="OX214" s="40"/>
      <c r="OY214" s="40"/>
      <c r="OZ214" s="40"/>
      <c r="PA214" s="40"/>
      <c r="PB214" s="40"/>
      <c r="PC214" s="40"/>
      <c r="PD214" s="40"/>
      <c r="PE214" s="40"/>
      <c r="PF214" s="40"/>
      <c r="PG214" s="40"/>
      <c r="PH214" s="40"/>
      <c r="PI214" s="40"/>
      <c r="PJ214" s="40"/>
      <c r="PK214" s="40"/>
      <c r="PL214" s="40"/>
      <c r="PM214" s="40"/>
      <c r="PN214" s="40"/>
      <c r="PO214" s="40"/>
      <c r="PP214" s="40"/>
      <c r="PQ214" s="40"/>
      <c r="PR214" s="40"/>
      <c r="PS214" s="40"/>
      <c r="PT214" s="40"/>
      <c r="PU214" s="40"/>
      <c r="PV214" s="40"/>
      <c r="PW214" s="40"/>
      <c r="PX214" s="336" t="s">
        <v>851</v>
      </c>
      <c r="PY214" s="336" t="s">
        <v>851</v>
      </c>
      <c r="PZ214" s="40"/>
      <c r="QA214" s="40"/>
      <c r="QB214" s="40"/>
      <c r="QC214" s="40"/>
      <c r="QD214" s="40"/>
      <c r="QE214" s="40"/>
      <c r="QF214" s="40"/>
      <c r="QG214" s="40"/>
      <c r="QH214" s="40"/>
      <c r="QI214" s="40"/>
      <c r="QJ214" s="40"/>
      <c r="QK214" s="40"/>
      <c r="QL214" s="40"/>
      <c r="QM214" s="40"/>
      <c r="QN214" s="40"/>
      <c r="QO214" s="40"/>
      <c r="QP214" s="40"/>
      <c r="QQ214" s="40"/>
      <c r="QR214" s="40"/>
      <c r="QS214" s="336" t="s">
        <v>851</v>
      </c>
      <c r="QT214" s="336" t="s">
        <v>851</v>
      </c>
      <c r="QU214" s="336" t="s">
        <v>851</v>
      </c>
      <c r="QV214" s="336" t="s">
        <v>851</v>
      </c>
      <c r="QW214" s="40"/>
      <c r="QX214" s="336" t="s">
        <v>851</v>
      </c>
      <c r="QY214" s="336" t="s">
        <v>851</v>
      </c>
      <c r="QZ214" s="336" t="s">
        <v>851</v>
      </c>
      <c r="RA214" s="336" t="s">
        <v>851</v>
      </c>
      <c r="RB214" s="336" t="s">
        <v>851</v>
      </c>
      <c r="RC214" s="336" t="s">
        <v>851</v>
      </c>
      <c r="RD214" s="336" t="s">
        <v>851</v>
      </c>
      <c r="RE214" s="336" t="s">
        <v>851</v>
      </c>
      <c r="RF214" s="40"/>
      <c r="RG214" s="40"/>
      <c r="RH214" s="336" t="s">
        <v>1737</v>
      </c>
      <c r="RI214" s="336" t="s">
        <v>851</v>
      </c>
      <c r="RJ214" s="40"/>
      <c r="RK214" s="40"/>
      <c r="RL214" s="336" t="s">
        <v>1737</v>
      </c>
      <c r="RM214" s="336" t="s">
        <v>851</v>
      </c>
      <c r="RN214" s="40"/>
      <c r="RO214" s="40"/>
      <c r="RP214" s="336" t="s">
        <v>1737</v>
      </c>
      <c r="RQ214" s="336" t="s">
        <v>851</v>
      </c>
      <c r="RR214" s="40"/>
      <c r="RS214" s="40"/>
      <c r="RT214" s="336" t="s">
        <v>1737</v>
      </c>
      <c r="RU214" s="336" t="s">
        <v>851</v>
      </c>
      <c r="RV214" s="40"/>
      <c r="RW214" s="40"/>
      <c r="RX214" s="336" t="s">
        <v>1737</v>
      </c>
      <c r="RY214" s="336" t="s">
        <v>851</v>
      </c>
      <c r="RZ214" s="336" t="s">
        <v>470</v>
      </c>
      <c r="SA214" s="40">
        <v>0.20580217242240906</v>
      </c>
      <c r="SB214" s="40">
        <v>0.21130917966365814</v>
      </c>
      <c r="SC214" s="40">
        <v>0.20870833098888397</v>
      </c>
      <c r="SD214" s="40">
        <v>0.21385818719863892</v>
      </c>
      <c r="SE214" s="40">
        <v>0.21668897569179535</v>
      </c>
      <c r="SF214" s="336" t="s">
        <v>851</v>
      </c>
      <c r="SG214" s="336" t="s">
        <v>851</v>
      </c>
      <c r="SH214" s="40"/>
      <c r="SI214" s="40"/>
      <c r="SJ214" s="40"/>
      <c r="SK214" s="40"/>
      <c r="SL214" s="40">
        <v>0.22095246613025665</v>
      </c>
      <c r="SM214" s="336" t="s">
        <v>470</v>
      </c>
      <c r="SN214" s="336" t="s">
        <v>851</v>
      </c>
      <c r="SO214" s="336" t="s">
        <v>851</v>
      </c>
      <c r="SP214" s="40"/>
      <c r="SQ214" s="40"/>
      <c r="SR214" s="40"/>
      <c r="SS214" s="40"/>
      <c r="ST214" s="40"/>
      <c r="SU214" s="336" t="s">
        <v>1737</v>
      </c>
      <c r="SV214" s="336" t="s">
        <v>851</v>
      </c>
      <c r="SW214" s="336" t="s">
        <v>851</v>
      </c>
      <c r="SX214" s="40"/>
      <c r="SY214" s="40"/>
      <c r="SZ214" s="40"/>
      <c r="TA214" s="40"/>
      <c r="TB214" s="40"/>
      <c r="TC214" s="336" t="s">
        <v>1737</v>
      </c>
      <c r="TD214" s="336" t="s">
        <v>851</v>
      </c>
      <c r="TE214" s="336" t="s">
        <v>851</v>
      </c>
      <c r="TF214" s="336" t="s">
        <v>851</v>
      </c>
      <c r="TG214" s="40"/>
      <c r="TH214" s="40"/>
      <c r="TI214" s="40"/>
      <c r="TJ214" s="40"/>
      <c r="TK214" s="40"/>
      <c r="TL214" s="336" t="s">
        <v>1737</v>
      </c>
      <c r="TM214" s="336" t="s">
        <v>851</v>
      </c>
      <c r="TN214" s="336" t="s">
        <v>851</v>
      </c>
      <c r="TO214" s="336" t="s">
        <v>851</v>
      </c>
      <c r="TP214" s="40"/>
      <c r="TQ214" s="40"/>
      <c r="TR214" s="40"/>
      <c r="TS214" s="40"/>
      <c r="TT214" s="40"/>
      <c r="TU214" s="336" t="s">
        <v>1737</v>
      </c>
      <c r="TV214" s="336" t="s">
        <v>851</v>
      </c>
      <c r="TW214" s="40"/>
      <c r="TX214" s="336" t="s">
        <v>1737</v>
      </c>
      <c r="TY214" s="336" t="s">
        <v>851</v>
      </c>
      <c r="TZ214" s="40"/>
      <c r="UA214" s="336" t="s">
        <v>1737</v>
      </c>
      <c r="UB214" s="336" t="s">
        <v>851</v>
      </c>
      <c r="UC214" s="40"/>
      <c r="UD214" s="336" t="s">
        <v>1737</v>
      </c>
      <c r="UE214" s="336" t="s">
        <v>851</v>
      </c>
      <c r="UF214" s="336" t="s">
        <v>851</v>
      </c>
      <c r="UG214" s="40"/>
      <c r="UH214" s="40"/>
      <c r="UI214" s="40"/>
      <c r="UJ214" s="40"/>
      <c r="UK214" s="40"/>
      <c r="UL214" s="336" t="s">
        <v>1737</v>
      </c>
      <c r="UM214" s="336" t="s">
        <v>851</v>
      </c>
      <c r="UN214" s="336" t="s">
        <v>851</v>
      </c>
      <c r="UO214" s="336" t="s">
        <v>851</v>
      </c>
      <c r="UP214" s="40"/>
      <c r="UQ214" s="40"/>
      <c r="UR214" s="40"/>
      <c r="US214" s="40"/>
      <c r="UT214" s="40">
        <v>0.24538061022758484</v>
      </c>
      <c r="UU214" s="336" t="s">
        <v>470</v>
      </c>
    </row>
    <row r="215" spans="1:567">
      <c r="A215" s="336" t="s">
        <v>424</v>
      </c>
      <c r="B215" s="336" t="s">
        <v>153</v>
      </c>
      <c r="C215" s="336" t="s">
        <v>398</v>
      </c>
      <c r="D215" s="40">
        <v>2.6047524064779282E-2</v>
      </c>
      <c r="E215" s="336" t="s">
        <v>436</v>
      </c>
      <c r="F215" s="40">
        <v>2.4004954844713211E-2</v>
      </c>
      <c r="G215" s="336" t="s">
        <v>1741</v>
      </c>
      <c r="H215" s="40">
        <v>2.4176966398954391E-2</v>
      </c>
      <c r="I215" s="336" t="s">
        <v>1447</v>
      </c>
      <c r="J215" s="40">
        <v>2.2653134539723396E-2</v>
      </c>
      <c r="K215" s="336" t="s">
        <v>1803</v>
      </c>
      <c r="L215" s="336" t="s">
        <v>436</v>
      </c>
      <c r="M215" s="40">
        <v>0.29984387755393982</v>
      </c>
      <c r="N215" s="40"/>
      <c r="O215" s="336" t="s">
        <v>1736</v>
      </c>
      <c r="P215" s="40"/>
      <c r="Q215" s="336" t="s">
        <v>1736</v>
      </c>
      <c r="R215" s="40">
        <v>0.29984387755393982</v>
      </c>
      <c r="S215" s="336" t="s">
        <v>436</v>
      </c>
      <c r="T215" s="40">
        <v>0.37966457009315491</v>
      </c>
      <c r="U215" s="336" t="s">
        <v>436</v>
      </c>
      <c r="V215" s="336" t="s">
        <v>851</v>
      </c>
      <c r="W215" s="336" t="s">
        <v>1741</v>
      </c>
      <c r="X215" s="40">
        <v>0.37966454029083252</v>
      </c>
      <c r="Y215" s="40"/>
      <c r="Z215" s="336" t="s">
        <v>1736</v>
      </c>
      <c r="AA215" s="40"/>
      <c r="AB215" s="336" t="s">
        <v>1736</v>
      </c>
      <c r="AC215" s="40">
        <v>0.29984381794929504</v>
      </c>
      <c r="AD215" s="336" t="s">
        <v>1741</v>
      </c>
      <c r="AE215" s="40">
        <v>0.37966454029083252</v>
      </c>
      <c r="AF215" s="336" t="s">
        <v>1741</v>
      </c>
      <c r="AG215" s="336" t="s">
        <v>851</v>
      </c>
      <c r="AH215" s="336" t="s">
        <v>1447</v>
      </c>
      <c r="AI215" s="40">
        <v>0.44415450096130371</v>
      </c>
      <c r="AJ215" s="40"/>
      <c r="AK215" s="336" t="s">
        <v>1736</v>
      </c>
      <c r="AL215" s="40"/>
      <c r="AM215" s="336" t="s">
        <v>1736</v>
      </c>
      <c r="AN215" s="40">
        <v>0.29984381794929504</v>
      </c>
      <c r="AO215" s="336" t="s">
        <v>1447</v>
      </c>
      <c r="AP215" s="40">
        <v>0.44415450096130371</v>
      </c>
      <c r="AQ215" s="336" t="s">
        <v>1447</v>
      </c>
      <c r="AR215" s="336" t="s">
        <v>851</v>
      </c>
      <c r="AS215" s="336" t="s">
        <v>1803</v>
      </c>
      <c r="AT215" s="40">
        <v>0.44426664710044861</v>
      </c>
      <c r="AU215" s="40"/>
      <c r="AV215" s="336" t="s">
        <v>1736</v>
      </c>
      <c r="AW215" s="40"/>
      <c r="AX215" s="336" t="s">
        <v>1736</v>
      </c>
      <c r="AY215" s="40">
        <v>0.29984381794929504</v>
      </c>
      <c r="AZ215" s="336" t="s">
        <v>1803</v>
      </c>
      <c r="BA215" s="40">
        <v>0.44426664710044861</v>
      </c>
      <c r="BB215" s="336" t="s">
        <v>1803</v>
      </c>
      <c r="BC215" s="336" t="s">
        <v>851</v>
      </c>
      <c r="BD215" s="336" t="s">
        <v>436</v>
      </c>
      <c r="BE215" s="40">
        <v>2.8997857570648193</v>
      </c>
      <c r="BF215" s="336" t="s">
        <v>827</v>
      </c>
      <c r="BG215" s="40">
        <v>6.1436409950256348</v>
      </c>
      <c r="BH215" s="336" t="s">
        <v>1447</v>
      </c>
      <c r="BI215" s="40">
        <v>5.5757203102111816</v>
      </c>
      <c r="BJ215" s="336" t="s">
        <v>1803</v>
      </c>
      <c r="BK215" s="40">
        <v>8.6960506439208984</v>
      </c>
      <c r="BL215" s="336" t="s">
        <v>851</v>
      </c>
      <c r="BM215" s="40">
        <v>0.67083448171615601</v>
      </c>
      <c r="BN215" s="336" t="s">
        <v>838</v>
      </c>
      <c r="BO215" s="336" t="s">
        <v>851</v>
      </c>
      <c r="BP215" s="336" t="s">
        <v>436</v>
      </c>
      <c r="BQ215" s="40">
        <v>2.5651147007010877E-4</v>
      </c>
      <c r="BR215" s="40">
        <v>-1.1505148140713573E-3</v>
      </c>
      <c r="BS215" s="40">
        <v>-1.1135108070448041E-3</v>
      </c>
      <c r="BT215" s="40">
        <v>-2.5031354743987322E-4</v>
      </c>
      <c r="BU215" s="40">
        <v>-2.5030315737240016E-4</v>
      </c>
      <c r="BV215" s="336" t="s">
        <v>851</v>
      </c>
      <c r="BW215" s="336" t="s">
        <v>827</v>
      </c>
      <c r="BX215" s="40">
        <v>1.2096154969185591E-3</v>
      </c>
      <c r="BY215" s="40">
        <v>-1.2961067259311676E-3</v>
      </c>
      <c r="BZ215" s="40">
        <v>-2.8341717552393675E-3</v>
      </c>
      <c r="CA215" s="40">
        <v>-3.1651693861931562E-3</v>
      </c>
      <c r="CB215" s="40">
        <v>-3.1325870659202337E-3</v>
      </c>
      <c r="CC215" s="336" t="s">
        <v>851</v>
      </c>
      <c r="CD215" s="336" t="s">
        <v>1447</v>
      </c>
      <c r="CE215" s="40">
        <v>-6.8453064886853099E-4</v>
      </c>
      <c r="CF215" s="40">
        <v>-2.4650916457176208E-3</v>
      </c>
      <c r="CG215" s="40">
        <v>-3.1572079751640558E-3</v>
      </c>
      <c r="CH215" s="40">
        <v>-3.1192547176033258E-3</v>
      </c>
      <c r="CI215" s="40">
        <v>-3.0925306491553783E-3</v>
      </c>
      <c r="CJ215" s="336" t="s">
        <v>851</v>
      </c>
      <c r="CK215" s="336" t="s">
        <v>1803</v>
      </c>
      <c r="CL215" s="40">
        <v>-1.7452370375394821E-3</v>
      </c>
      <c r="CM215" s="40">
        <v>-2.9203237500041723E-3</v>
      </c>
      <c r="CN215" s="40">
        <v>-3.1288987956941128E-3</v>
      </c>
      <c r="CO215" s="40">
        <v>-3.0926279723644257E-3</v>
      </c>
      <c r="CP215" s="40">
        <v>-3.0661788769066334E-3</v>
      </c>
      <c r="CQ215" s="336" t="s">
        <v>851</v>
      </c>
      <c r="CR215" s="40">
        <v>10.361010551452637</v>
      </c>
      <c r="CS215" s="40">
        <v>11.002686500549316</v>
      </c>
      <c r="CT215" s="40">
        <v>11.133570671081543</v>
      </c>
      <c r="CU215" s="40">
        <v>10.94951343536377</v>
      </c>
      <c r="CV215" s="40">
        <v>10.716780662536621</v>
      </c>
      <c r="CW215" s="336" t="s">
        <v>1741</v>
      </c>
      <c r="CX215" s="336" t="s">
        <v>851</v>
      </c>
      <c r="CY215" s="40">
        <v>10.781089782714844</v>
      </c>
      <c r="CZ215" s="40">
        <v>11.123527526855469</v>
      </c>
      <c r="DA215" s="40">
        <v>11.044053077697754</v>
      </c>
      <c r="DB215" s="40">
        <v>10.809114456176758</v>
      </c>
      <c r="DC215" s="40">
        <v>10.579756736755371</v>
      </c>
      <c r="DD215" s="336" t="s">
        <v>1447</v>
      </c>
      <c r="DE215" s="336" t="s">
        <v>851</v>
      </c>
      <c r="DF215" s="40">
        <v>10.489381790161133</v>
      </c>
      <c r="DG215" s="336" t="s">
        <v>1803</v>
      </c>
      <c r="DH215" s="336" t="s">
        <v>851</v>
      </c>
      <c r="DI215" s="336" t="s">
        <v>851</v>
      </c>
      <c r="DJ215" s="336">
        <v>10.7</v>
      </c>
      <c r="DK215" s="336" t="s">
        <v>1738</v>
      </c>
      <c r="DL215" s="336" t="s">
        <v>851</v>
      </c>
      <c r="DM215" s="336" t="s">
        <v>851</v>
      </c>
      <c r="DN215" s="336" t="s">
        <v>436</v>
      </c>
      <c r="DO215" s="40">
        <v>3.6537889391183853E-3</v>
      </c>
      <c r="DP215" s="40">
        <v>6.4037591218948364E-2</v>
      </c>
      <c r="DQ215" s="40">
        <v>8.487236499786377E-2</v>
      </c>
      <c r="DR215" s="40">
        <v>7.1609459817409515E-2</v>
      </c>
      <c r="DS215" s="40">
        <v>7.2730310261249542E-2</v>
      </c>
      <c r="DT215" s="336" t="s">
        <v>851</v>
      </c>
      <c r="DU215" s="336" t="s">
        <v>827</v>
      </c>
      <c r="DV215" s="40">
        <v>4.9062859266996384E-2</v>
      </c>
      <c r="DW215" s="40">
        <v>7.5341515243053436E-2</v>
      </c>
      <c r="DX215" s="40">
        <v>6.6544070839881897E-2</v>
      </c>
      <c r="DY215" s="40">
        <v>6.1988826841115952E-2</v>
      </c>
      <c r="DZ215" s="40">
        <v>6.4428478479385376E-2</v>
      </c>
      <c r="EA215" s="336" t="s">
        <v>851</v>
      </c>
      <c r="EB215" s="336" t="s">
        <v>1447</v>
      </c>
      <c r="EC215" s="40">
        <v>7.0049591362476349E-2</v>
      </c>
      <c r="ED215" s="40">
        <v>7.4670515954494476E-2</v>
      </c>
      <c r="EE215" s="40">
        <v>4.7933407127857208E-2</v>
      </c>
      <c r="EF215" s="40">
        <v>1.6472041606903076E-2</v>
      </c>
      <c r="EG215" s="40">
        <v>6.4556345343589783E-2</v>
      </c>
      <c r="EH215" s="336" t="s">
        <v>851</v>
      </c>
      <c r="EI215" s="336" t="s">
        <v>1803</v>
      </c>
      <c r="EJ215" s="40">
        <v>7.7991373836994171E-2</v>
      </c>
      <c r="EK215" s="40">
        <v>7.0248350501060486E-2</v>
      </c>
      <c r="EL215" s="40">
        <v>6.6477783024311066E-2</v>
      </c>
      <c r="EM215" s="40">
        <v>6.7324846982955933E-2</v>
      </c>
      <c r="EN215" s="40">
        <v>5.4483044892549515E-2</v>
      </c>
      <c r="EO215" s="336" t="s">
        <v>851</v>
      </c>
      <c r="EP215" s="336" t="s">
        <v>851</v>
      </c>
      <c r="EQ215" s="336" t="s">
        <v>851</v>
      </c>
      <c r="ER215" s="40">
        <v>0.41470000000000001</v>
      </c>
      <c r="ES215" s="336" t="s">
        <v>1739</v>
      </c>
      <c r="ET215" s="336" t="s">
        <v>851</v>
      </c>
      <c r="EU215" s="336" t="s">
        <v>851</v>
      </c>
      <c r="EV215" s="40">
        <v>0.52280000000000004</v>
      </c>
      <c r="EW215" s="336" t="s">
        <v>1739</v>
      </c>
      <c r="EX215" s="336" t="s">
        <v>851</v>
      </c>
      <c r="EY215" s="336" t="s">
        <v>851</v>
      </c>
      <c r="EZ215" s="40">
        <v>0.30659999999999998</v>
      </c>
      <c r="FA215" s="336" t="s">
        <v>1739</v>
      </c>
      <c r="FB215" s="336" t="s">
        <v>851</v>
      </c>
      <c r="FC215" s="40">
        <v>-3.7030681967735291E-2</v>
      </c>
      <c r="FD215" s="40">
        <v>-4.3493583798408508E-2</v>
      </c>
      <c r="FE215" s="40">
        <v>-3.8897380232810974E-2</v>
      </c>
      <c r="FF215" s="40">
        <v>-1.2314425781369209E-2</v>
      </c>
      <c r="FG215" s="40">
        <v>4.0993385016918182E-2</v>
      </c>
      <c r="FH215" s="336" t="s">
        <v>838</v>
      </c>
      <c r="FI215" s="336" t="s">
        <v>851</v>
      </c>
      <c r="FJ215" s="40">
        <v>-8.4293045103549957E-2</v>
      </c>
      <c r="FK215" s="40">
        <v>-9.8289601504802704E-2</v>
      </c>
      <c r="FL215" s="40">
        <v>-5.4447382688522339E-2</v>
      </c>
      <c r="FM215" s="40">
        <v>-2.9878959059715271E-2</v>
      </c>
      <c r="FN215" s="40">
        <v>-2.2322569042444229E-2</v>
      </c>
      <c r="FO215" s="336" t="s">
        <v>840</v>
      </c>
      <c r="FP215" s="336" t="s">
        <v>851</v>
      </c>
      <c r="FQ215" s="40">
        <v>0.82959401607513428</v>
      </c>
      <c r="FR215" s="336" t="s">
        <v>840</v>
      </c>
      <c r="FS215" s="336" t="s">
        <v>851</v>
      </c>
      <c r="FT215" s="336" t="s">
        <v>851</v>
      </c>
      <c r="FU215" s="40">
        <v>4.4473640620708466E-2</v>
      </c>
      <c r="FV215" s="40">
        <v>4.4828057289123535E-2</v>
      </c>
      <c r="FW215" s="40">
        <v>3.0821960419416428E-2</v>
      </c>
      <c r="FX215" s="40">
        <v>3.3636182546615601E-2</v>
      </c>
      <c r="FY215" s="40">
        <v>2.5637302547693253E-2</v>
      </c>
      <c r="FZ215" s="336" t="s">
        <v>840</v>
      </c>
      <c r="GA215" s="336" t="s">
        <v>851</v>
      </c>
      <c r="GB215" s="336" t="s">
        <v>851</v>
      </c>
      <c r="GC215" s="336" t="s">
        <v>851</v>
      </c>
      <c r="GD215" s="336" t="s">
        <v>851</v>
      </c>
      <c r="GE215" s="336" t="s">
        <v>851</v>
      </c>
      <c r="GF215" s="336" t="s">
        <v>851</v>
      </c>
      <c r="GG215" s="336" t="s">
        <v>851</v>
      </c>
      <c r="GH215" s="336" t="s">
        <v>851</v>
      </c>
      <c r="GI215" s="336" t="s">
        <v>851</v>
      </c>
      <c r="GJ215" s="336" t="s">
        <v>851</v>
      </c>
      <c r="GK215" s="40">
        <v>6216329</v>
      </c>
      <c r="GL215" s="40">
        <v>6318510</v>
      </c>
      <c r="GM215" s="40">
        <v>6426861</v>
      </c>
      <c r="GN215" s="40">
        <v>6541550</v>
      </c>
      <c r="GO215" s="40">
        <v>6662391</v>
      </c>
      <c r="GP215" s="40">
        <v>6789318</v>
      </c>
      <c r="GQ215" s="40">
        <v>6922590</v>
      </c>
      <c r="GR215" s="40">
        <v>7062667</v>
      </c>
      <c r="GS215" s="40">
        <v>7209924</v>
      </c>
      <c r="GT215" s="40">
        <v>7364752</v>
      </c>
      <c r="GU215" s="40">
        <v>7527397</v>
      </c>
      <c r="GV215" s="40">
        <v>7697507</v>
      </c>
      <c r="GW215" s="40">
        <v>7874838</v>
      </c>
      <c r="GX215" s="40">
        <v>8059782</v>
      </c>
      <c r="GY215" s="40">
        <v>8252828</v>
      </c>
      <c r="GZ215" s="40">
        <v>8454019</v>
      </c>
      <c r="HA215" s="40">
        <v>8663575</v>
      </c>
      <c r="HB215" s="40">
        <v>8880270</v>
      </c>
      <c r="HC215" s="40">
        <v>9100847</v>
      </c>
      <c r="HD215" s="40">
        <v>9321023</v>
      </c>
      <c r="HE215" s="40">
        <v>9537642</v>
      </c>
      <c r="HF215" s="40">
        <v>9750000</v>
      </c>
      <c r="HG215" s="40">
        <v>9957000</v>
      </c>
      <c r="HH215" s="40">
        <v>10162000</v>
      </c>
      <c r="HI215" s="40">
        <v>10363000</v>
      </c>
      <c r="HJ215" s="40">
        <v>10563000</v>
      </c>
      <c r="HK215" s="40">
        <v>10761000</v>
      </c>
      <c r="HL215" s="40">
        <v>10958000</v>
      </c>
      <c r="HM215" s="40">
        <v>11155000</v>
      </c>
      <c r="HN215" s="40">
        <v>11354000</v>
      </c>
      <c r="HO215" s="40">
        <v>11557000</v>
      </c>
      <c r="HP215" s="40">
        <v>11765000</v>
      </c>
      <c r="HQ215" s="40">
        <v>11977000</v>
      </c>
      <c r="HR215" s="40">
        <v>12193000</v>
      </c>
      <c r="HS215" s="40">
        <v>12415000</v>
      </c>
      <c r="HT215" s="40">
        <v>12643000</v>
      </c>
      <c r="HU215" s="40">
        <v>12876000</v>
      </c>
      <c r="HV215" s="40">
        <v>13114000</v>
      </c>
      <c r="HW215" s="40">
        <v>13356000</v>
      </c>
      <c r="HX215" s="40">
        <v>13601000</v>
      </c>
      <c r="HY215" s="40">
        <v>13846000</v>
      </c>
      <c r="HZ215" s="40">
        <v>14092000</v>
      </c>
      <c r="IA215" s="40">
        <v>14338000</v>
      </c>
      <c r="IB215" s="40">
        <v>14583000</v>
      </c>
      <c r="IC215" s="40">
        <v>14826000</v>
      </c>
      <c r="ID215" s="40">
        <v>15065000</v>
      </c>
      <c r="IE215" s="40">
        <v>15300000</v>
      </c>
      <c r="IF215" s="40">
        <v>15531000</v>
      </c>
      <c r="IG215" s="40">
        <v>15759000</v>
      </c>
      <c r="IH215" s="40">
        <v>15984000</v>
      </c>
      <c r="II215" s="40">
        <v>16208000</v>
      </c>
      <c r="IJ215" s="336" t="s">
        <v>851</v>
      </c>
      <c r="IK215" s="336" t="s">
        <v>851</v>
      </c>
      <c r="IL215" s="336" t="s">
        <v>851</v>
      </c>
      <c r="IM215" s="40">
        <v>2.4485506117343903E-2</v>
      </c>
      <c r="IN215" s="40">
        <v>2.4704506620764732E-2</v>
      </c>
      <c r="IO215" s="40">
        <v>2.4535523727536201E-2</v>
      </c>
      <c r="IP215" s="40">
        <v>2.3904900997877121E-2</v>
      </c>
      <c r="IQ215" s="40">
        <v>2.297389879822731E-2</v>
      </c>
      <c r="IR215" s="40">
        <v>2.202099934220314E-2</v>
      </c>
      <c r="IS215" s="40">
        <v>2.1008536219596863E-2</v>
      </c>
      <c r="IT215" s="40">
        <v>2.0379452034831047E-2</v>
      </c>
      <c r="IU215" s="40">
        <v>1.9586497917771339E-2</v>
      </c>
      <c r="IV215" s="40">
        <v>1.911555789411068E-2</v>
      </c>
      <c r="IW215" s="40">
        <v>1.8571158871054649E-2</v>
      </c>
      <c r="IX215" s="40">
        <v>1.814129576086998E-2</v>
      </c>
      <c r="IY215" s="40">
        <v>1.7818044871091843E-2</v>
      </c>
      <c r="IZ215" s="40">
        <v>1.7682276666164398E-2</v>
      </c>
      <c r="JA215" s="40">
        <v>1.7721209675073624E-2</v>
      </c>
      <c r="JB215" s="40">
        <v>1.7837708815932274E-2</v>
      </c>
      <c r="JC215" s="40">
        <v>1.7859121784567833E-2</v>
      </c>
      <c r="JD215" s="40">
        <v>1.7873872071504593E-2</v>
      </c>
      <c r="JE215" s="40">
        <v>1.8043402582406998E-2</v>
      </c>
      <c r="JF215" s="40">
        <v>1.8198283389210701E-2</v>
      </c>
      <c r="JG215" s="40">
        <v>1.8261410295963287E-2</v>
      </c>
      <c r="JH215" s="40">
        <v>1.8315248191356659E-2</v>
      </c>
      <c r="JI215" s="40">
        <v>1.8285360187292099E-2</v>
      </c>
      <c r="JJ215" s="40">
        <v>1.8177596852183342E-2</v>
      </c>
      <c r="JK215" s="40">
        <v>1.7853062599897385E-2</v>
      </c>
      <c r="JL215" s="40">
        <v>1.7610877752304077E-2</v>
      </c>
      <c r="JM215" s="40">
        <v>1.7306094989180565E-2</v>
      </c>
      <c r="JN215" s="40">
        <v>1.6943112015724182E-2</v>
      </c>
      <c r="JO215" s="40">
        <v>1.6525929793715477E-2</v>
      </c>
      <c r="JP215" s="40">
        <v>1.5991777181625366E-2</v>
      </c>
      <c r="JQ215" s="40">
        <v>1.5478655695915222E-2</v>
      </c>
      <c r="JR215" s="40">
        <v>1.4985198155045509E-2</v>
      </c>
      <c r="JS215" s="40">
        <v>1.4573603868484497E-2</v>
      </c>
      <c r="JT215" s="40">
        <v>1.4176591299474239E-2</v>
      </c>
      <c r="JU215" s="40">
        <v>1.3916725292801857E-2</v>
      </c>
      <c r="JV215" s="336" t="s">
        <v>1740</v>
      </c>
      <c r="JW215" s="336" t="s">
        <v>851</v>
      </c>
      <c r="JX215" s="336" t="s">
        <v>851</v>
      </c>
      <c r="JY215" s="336" t="s">
        <v>851</v>
      </c>
      <c r="JZ215" s="336" t="s">
        <v>851</v>
      </c>
      <c r="KA215" s="336" t="s">
        <v>1740</v>
      </c>
      <c r="KB215" s="40">
        <v>0.50453352423267606</v>
      </c>
      <c r="KC215" s="40">
        <v>0.50442605968090493</v>
      </c>
      <c r="KD215" s="40">
        <v>0.50429975665154303</v>
      </c>
      <c r="KE215" s="40">
        <v>0.50416164561386401</v>
      </c>
      <c r="KF215" s="40">
        <v>0.50401688741675699</v>
      </c>
      <c r="KG215" s="40">
        <v>0.50387066321004703</v>
      </c>
      <c r="KH215" s="40">
        <v>0.50372604074515703</v>
      </c>
      <c r="KI215" s="40">
        <v>0.50358464621729093</v>
      </c>
      <c r="KJ215" s="40">
        <v>0.50344472226508497</v>
      </c>
      <c r="KK215" s="40">
        <v>0.503303232539967</v>
      </c>
      <c r="KL215" s="40">
        <v>0.50315923364999693</v>
      </c>
      <c r="KM215" s="40">
        <v>0.50301316160436993</v>
      </c>
      <c r="KN215" s="40">
        <v>0.50286729569132194</v>
      </c>
      <c r="KO215" s="40">
        <v>0.50272381430999102</v>
      </c>
      <c r="KP215" s="40">
        <v>0.50258585058283201</v>
      </c>
      <c r="KQ215" s="40">
        <v>0.50245570681552398</v>
      </c>
      <c r="KR215" s="40">
        <v>0.50233386585339401</v>
      </c>
      <c r="KS215" s="40">
        <v>0.50222028363087001</v>
      </c>
      <c r="KT215" s="40">
        <v>0.50211628395807606</v>
      </c>
      <c r="KU215" s="40">
        <v>0.502022672098691</v>
      </c>
      <c r="KV215" s="40">
        <v>0.50193989800418004</v>
      </c>
      <c r="KW215" s="40">
        <v>0.50186856324658302</v>
      </c>
      <c r="KX215" s="40">
        <v>0.50180724986289293</v>
      </c>
      <c r="KY215" s="40">
        <v>0.50175568769738299</v>
      </c>
      <c r="KZ215" s="40">
        <v>0.50171206915744693</v>
      </c>
      <c r="LA215" s="40">
        <v>0.50167537226602699</v>
      </c>
      <c r="LB215" s="40">
        <v>0.50164485846013906</v>
      </c>
      <c r="LC215" s="40">
        <v>0.50162031531704299</v>
      </c>
      <c r="LD215" s="40">
        <v>0.50159997383263599</v>
      </c>
      <c r="LE215" s="40">
        <v>0.50158225414759894</v>
      </c>
      <c r="LF215" s="40">
        <v>0.50156533826049399</v>
      </c>
      <c r="LG215" s="40">
        <v>0.50154861045977905</v>
      </c>
      <c r="LH215" s="40">
        <v>0.50153258384976995</v>
      </c>
      <c r="LI215" s="40">
        <v>0.50151753527573906</v>
      </c>
      <c r="LJ215" s="40">
        <v>0.501503573548292</v>
      </c>
      <c r="LK215" s="40">
        <v>0.50149053759425899</v>
      </c>
      <c r="LL215" s="336" t="s">
        <v>851</v>
      </c>
      <c r="LM215" s="336" t="s">
        <v>851</v>
      </c>
      <c r="LN215" s="336" t="s">
        <v>1740</v>
      </c>
      <c r="LO215" s="40">
        <v>0.61215627193450928</v>
      </c>
      <c r="LP215" s="40">
        <v>0.60911566019058228</v>
      </c>
      <c r="LQ215" s="40">
        <v>0.6056486964225769</v>
      </c>
      <c r="LR215" s="40">
        <v>0.60193824768066406</v>
      </c>
      <c r="LS215" s="40">
        <v>0.59842962026596069</v>
      </c>
      <c r="LT215" s="40">
        <v>0.59550178050994873</v>
      </c>
      <c r="LU215" s="40">
        <v>0.59323078393936157</v>
      </c>
      <c r="LV215" s="40">
        <v>0.5916440486907959</v>
      </c>
      <c r="LW215" s="40">
        <v>0.59073019027709961</v>
      </c>
      <c r="LX215" s="40">
        <v>0.59075558185577393</v>
      </c>
      <c r="LY215" s="40">
        <v>0.59149861335754395</v>
      </c>
      <c r="LZ215" s="40">
        <v>0.59362512826919556</v>
      </c>
      <c r="MA215" s="40">
        <v>0.59591168165206909</v>
      </c>
      <c r="MB215" s="40">
        <v>0.59865528345108032</v>
      </c>
      <c r="MC215" s="40">
        <v>0.60181432962417603</v>
      </c>
      <c r="MD215" s="40">
        <v>0.60526090860366821</v>
      </c>
      <c r="ME215" s="40">
        <v>0.60849976539611816</v>
      </c>
      <c r="MF215" s="40">
        <v>0.61183935403823853</v>
      </c>
      <c r="MG215" s="40">
        <v>0.61518901586532593</v>
      </c>
      <c r="MH215" s="40">
        <v>0.6180427074432373</v>
      </c>
      <c r="MI215" s="40">
        <v>0.62026417255401611</v>
      </c>
      <c r="MJ215" s="40">
        <v>0.62138861417770386</v>
      </c>
      <c r="MK215" s="40">
        <v>0.62215954065322876</v>
      </c>
      <c r="ML215" s="40">
        <v>0.62256664037704468</v>
      </c>
      <c r="MM215" s="40">
        <v>0.62260127067565918</v>
      </c>
      <c r="MN215" s="40">
        <v>0.62241804599761963</v>
      </c>
      <c r="MO215" s="40">
        <v>0.62184220552444458</v>
      </c>
      <c r="MP215" s="40">
        <v>0.62121635675430298</v>
      </c>
      <c r="MQ215" s="40">
        <v>0.62065416574478149</v>
      </c>
      <c r="MR215" s="40">
        <v>0.62012678384780884</v>
      </c>
      <c r="MS215" s="40">
        <v>0.61978095769882202</v>
      </c>
      <c r="MT215" s="40">
        <v>0.61980390548706055</v>
      </c>
      <c r="MU215" s="40">
        <v>0.61998581886291504</v>
      </c>
      <c r="MV215" s="40">
        <v>0.62040740251541138</v>
      </c>
      <c r="MW215" s="40">
        <v>0.6209334135055542</v>
      </c>
      <c r="MX215" s="40">
        <v>0.6214832067489624</v>
      </c>
      <c r="MY215" s="336" t="s">
        <v>851</v>
      </c>
      <c r="MZ215" s="336" t="s">
        <v>1740</v>
      </c>
      <c r="NA215" s="40">
        <v>0.59311068058013916</v>
      </c>
      <c r="NB215" s="40">
        <v>0.58880335092544556</v>
      </c>
      <c r="NC215" s="40">
        <v>0.58388751745223999</v>
      </c>
      <c r="ND215" s="40">
        <v>0.57868039608001709</v>
      </c>
      <c r="NE215" s="40">
        <v>0.57379162311553955</v>
      </c>
      <c r="NF215" s="40">
        <v>0.56968307495117188</v>
      </c>
      <c r="NG215" s="40">
        <v>0.56646156311035156</v>
      </c>
      <c r="NH215" s="40">
        <v>0.56422615051269531</v>
      </c>
      <c r="NI215" s="40">
        <v>0.56258612871170044</v>
      </c>
      <c r="NJ215" s="40">
        <v>0.56219244003295898</v>
      </c>
      <c r="NK215" s="40">
        <v>0.56262427568435669</v>
      </c>
      <c r="NL215" s="40">
        <v>0.56463152170181274</v>
      </c>
      <c r="NM215" s="40">
        <v>0.56689178943634033</v>
      </c>
      <c r="NN215" s="40">
        <v>0.56969970464706421</v>
      </c>
      <c r="NO215" s="40">
        <v>0.57301390171051025</v>
      </c>
      <c r="NP215" s="40">
        <v>0.57644718885421753</v>
      </c>
      <c r="NQ215" s="40">
        <v>0.57994049787521362</v>
      </c>
      <c r="NR215" s="40">
        <v>0.58336812257766724</v>
      </c>
      <c r="NS215" s="40">
        <v>0.58689409494400024</v>
      </c>
      <c r="NT215" s="40">
        <v>0.58977043628692627</v>
      </c>
      <c r="NU215" s="40">
        <v>0.59194809198379517</v>
      </c>
      <c r="NV215" s="40">
        <v>0.59311896562576294</v>
      </c>
      <c r="NW215" s="40">
        <v>0.59386914968490601</v>
      </c>
      <c r="NX215" s="40">
        <v>0.5940401554107666</v>
      </c>
      <c r="NY215" s="40">
        <v>0.59377986192703247</v>
      </c>
      <c r="NZ215" s="40">
        <v>0.59295105934143066</v>
      </c>
      <c r="OA215" s="40">
        <v>0.59175419807434082</v>
      </c>
      <c r="OB215" s="40">
        <v>0.5903891921043396</v>
      </c>
      <c r="OC215" s="40">
        <v>0.58890491724014282</v>
      </c>
      <c r="OD215" s="40">
        <v>0.58721166849136353</v>
      </c>
      <c r="OE215" s="40">
        <v>0.5855293869972229</v>
      </c>
      <c r="OF215" s="40">
        <v>0.58411765098571777</v>
      </c>
      <c r="OG215" s="40">
        <v>0.58257681131362915</v>
      </c>
      <c r="OH215" s="40">
        <v>0.58131861686706543</v>
      </c>
      <c r="OI215" s="40">
        <v>0.58051800727844238</v>
      </c>
      <c r="OJ215" s="40">
        <v>0.5802689790725708</v>
      </c>
      <c r="OK215" s="336" t="s">
        <v>851</v>
      </c>
      <c r="OL215" s="336" t="s">
        <v>851</v>
      </c>
      <c r="OM215" s="336" t="s">
        <v>1740</v>
      </c>
      <c r="ON215" s="40">
        <v>0.51098179817199707</v>
      </c>
      <c r="OO215" s="40">
        <v>0.51172256469726563</v>
      </c>
      <c r="OP215" s="40">
        <v>0.51232689619064331</v>
      </c>
      <c r="OQ215" s="40">
        <v>0.5124620795249939</v>
      </c>
      <c r="OR215" s="40">
        <v>0.51184004545211792</v>
      </c>
      <c r="OS215" s="40">
        <v>0.51043999195098877</v>
      </c>
      <c r="OT215" s="40">
        <v>0.50861537456512451</v>
      </c>
      <c r="OU215" s="40">
        <v>0.50647783279418945</v>
      </c>
      <c r="OV215" s="40">
        <v>0.50393623113632202</v>
      </c>
      <c r="OW215" s="40">
        <v>0.50178521871566772</v>
      </c>
      <c r="OX215" s="40">
        <v>0.50014197826385498</v>
      </c>
      <c r="OY215" s="40">
        <v>0.49958181381225586</v>
      </c>
      <c r="OZ215" s="40">
        <v>0.49908742308616638</v>
      </c>
      <c r="PA215" s="40">
        <v>0.49896907806396484</v>
      </c>
      <c r="PB215" s="40">
        <v>0.49955964088439941</v>
      </c>
      <c r="PC215" s="40">
        <v>0.50090855360031128</v>
      </c>
      <c r="PD215" s="40">
        <v>0.50284743309020996</v>
      </c>
      <c r="PE215" s="40">
        <v>0.50521832704544067</v>
      </c>
      <c r="PF215" s="40">
        <v>0.50824242830276489</v>
      </c>
      <c r="PG215" s="40">
        <v>0.51131695508956909</v>
      </c>
      <c r="PH215" s="40">
        <v>0.51459306478500366</v>
      </c>
      <c r="PI215" s="40">
        <v>0.51755201816558838</v>
      </c>
      <c r="PJ215" s="40">
        <v>0.52066493034362793</v>
      </c>
      <c r="PK215" s="40">
        <v>0.52380955219268799</v>
      </c>
      <c r="PL215" s="40">
        <v>0.5264318585395813</v>
      </c>
      <c r="PM215" s="40">
        <v>0.52867251634597778</v>
      </c>
      <c r="PN215" s="40">
        <v>0.53037184476852417</v>
      </c>
      <c r="PO215" s="40">
        <v>0.53173387050628662</v>
      </c>
      <c r="PP215" s="40">
        <v>0.53274363279342651</v>
      </c>
      <c r="PQ215" s="40">
        <v>0.53338730335235596</v>
      </c>
      <c r="PR215" s="40">
        <v>0.53375375270843506</v>
      </c>
      <c r="PS215" s="40">
        <v>0.53405231237411499</v>
      </c>
      <c r="PT215" s="40">
        <v>0.53402870893478394</v>
      </c>
      <c r="PU215" s="40">
        <v>0.5339171290397644</v>
      </c>
      <c r="PV215" s="40">
        <v>0.5337212085723877</v>
      </c>
      <c r="PW215" s="40">
        <v>0.53344029188156128</v>
      </c>
      <c r="PX215" s="336" t="s">
        <v>851</v>
      </c>
      <c r="PY215" s="336" t="s">
        <v>851</v>
      </c>
      <c r="PZ215" s="40">
        <v>0.4733</v>
      </c>
      <c r="QA215" s="40">
        <v>0.47320000000000001</v>
      </c>
      <c r="QB215" s="40">
        <v>0.47320000000000001</v>
      </c>
      <c r="QC215" s="40">
        <v>0.47700000000000004</v>
      </c>
      <c r="QD215" s="40">
        <v>0.4708</v>
      </c>
      <c r="QE215" s="40">
        <v>0.46479999999999999</v>
      </c>
      <c r="QF215" s="40">
        <v>0.45799999999999996</v>
      </c>
      <c r="QG215" s="40">
        <v>0.45100000000000001</v>
      </c>
      <c r="QH215" s="40">
        <v>0.45030000000000003</v>
      </c>
      <c r="QI215" s="40">
        <v>0.44890000000000002</v>
      </c>
      <c r="QJ215" s="40">
        <v>0.4471</v>
      </c>
      <c r="QK215" s="40">
        <v>0.4451</v>
      </c>
      <c r="QL215" s="40">
        <v>0.44290000000000002</v>
      </c>
      <c r="QM215" s="40">
        <v>0.44069999999999998</v>
      </c>
      <c r="QN215" s="40">
        <v>0.43829999999999997</v>
      </c>
      <c r="QO215" s="40">
        <v>0.436</v>
      </c>
      <c r="QP215" s="40">
        <v>0.42840000000000006</v>
      </c>
      <c r="QQ215" s="40">
        <v>0.4214</v>
      </c>
      <c r="QR215" s="40">
        <v>0.41470000000000001</v>
      </c>
      <c r="QS215" s="336" t="s">
        <v>851</v>
      </c>
      <c r="QT215" s="336" t="s">
        <v>851</v>
      </c>
      <c r="QU215" s="336" t="s">
        <v>851</v>
      </c>
      <c r="QV215" s="336" t="s">
        <v>851</v>
      </c>
      <c r="QW215" s="40">
        <v>-1.6027133911848068E-2</v>
      </c>
      <c r="QX215" s="336" t="s">
        <v>851</v>
      </c>
      <c r="QY215" s="336" t="s">
        <v>851</v>
      </c>
      <c r="QZ215" s="336" t="s">
        <v>851</v>
      </c>
      <c r="RA215" s="336" t="s">
        <v>851</v>
      </c>
      <c r="RB215" s="336" t="s">
        <v>851</v>
      </c>
      <c r="RC215" s="336" t="s">
        <v>851</v>
      </c>
      <c r="RD215" s="336" t="s">
        <v>851</v>
      </c>
      <c r="RE215" s="336" t="s">
        <v>851</v>
      </c>
      <c r="RF215" s="40">
        <v>0.34</v>
      </c>
      <c r="RG215" s="40">
        <v>2015</v>
      </c>
      <c r="RH215" s="336" t="s">
        <v>840</v>
      </c>
      <c r="RI215" s="336" t="s">
        <v>851</v>
      </c>
      <c r="RJ215" s="40">
        <v>4.0999999999999995E-2</v>
      </c>
      <c r="RK215" s="40">
        <v>2015</v>
      </c>
      <c r="RL215" s="336" t="s">
        <v>840</v>
      </c>
      <c r="RM215" s="336" t="s">
        <v>851</v>
      </c>
      <c r="RN215" s="40">
        <v>0.17800000000000002</v>
      </c>
      <c r="RO215" s="40">
        <v>2015</v>
      </c>
      <c r="RP215" s="336" t="s">
        <v>840</v>
      </c>
      <c r="RQ215" s="336" t="s">
        <v>851</v>
      </c>
      <c r="RR215" s="40">
        <v>0.505</v>
      </c>
      <c r="RS215" s="40">
        <v>2015</v>
      </c>
      <c r="RT215" s="336" t="s">
        <v>840</v>
      </c>
      <c r="RU215" s="336" t="s">
        <v>851</v>
      </c>
      <c r="RV215" s="40">
        <v>0.26300000000000001</v>
      </c>
      <c r="RW215" s="40">
        <v>2019</v>
      </c>
      <c r="RX215" s="336" t="s">
        <v>840</v>
      </c>
      <c r="RY215" s="336" t="s">
        <v>851</v>
      </c>
      <c r="RZ215" s="336" t="s">
        <v>838</v>
      </c>
      <c r="SA215" s="40">
        <v>6.9659419357776642E-2</v>
      </c>
      <c r="SB215" s="40">
        <v>7.0304743945598602E-2</v>
      </c>
      <c r="SC215" s="40">
        <v>7.5770102441310883E-2</v>
      </c>
      <c r="SD215" s="40">
        <v>8.7794803082942963E-2</v>
      </c>
      <c r="SE215" s="40">
        <v>7.5377613306045532E-2</v>
      </c>
      <c r="SF215" s="336" t="s">
        <v>851</v>
      </c>
      <c r="SG215" s="336" t="s">
        <v>851</v>
      </c>
      <c r="SH215" s="40">
        <v>0.22193066775798798</v>
      </c>
      <c r="SI215" s="40">
        <v>0.26849764585494995</v>
      </c>
      <c r="SJ215" s="40">
        <v>0.30210840702056885</v>
      </c>
      <c r="SK215" s="40">
        <v>0.35385790467262268</v>
      </c>
      <c r="SL215" s="40">
        <v>0.3150886595249176</v>
      </c>
      <c r="SM215" s="336" t="s">
        <v>840</v>
      </c>
      <c r="SN215" s="336" t="s">
        <v>851</v>
      </c>
      <c r="SO215" s="336" t="s">
        <v>851</v>
      </c>
      <c r="SP215" s="40">
        <v>7.217000424861908E-2</v>
      </c>
      <c r="SQ215" s="40">
        <v>6.5486200153827667E-2</v>
      </c>
      <c r="SR215" s="40">
        <v>6.6195324063301086E-2</v>
      </c>
      <c r="SS215" s="40">
        <v>6.4744122326374054E-2</v>
      </c>
      <c r="ST215" s="40">
        <v>4.4016886502504349E-2</v>
      </c>
      <c r="SU215" s="336" t="s">
        <v>838</v>
      </c>
      <c r="SV215" s="336" t="s">
        <v>851</v>
      </c>
      <c r="SW215" s="336" t="s">
        <v>851</v>
      </c>
      <c r="SX215" s="40">
        <v>7.3973245918750763E-2</v>
      </c>
      <c r="SY215" s="40">
        <v>6.6870845854282379E-2</v>
      </c>
      <c r="SZ215" s="40">
        <v>6.8115219473838806E-2</v>
      </c>
      <c r="TA215" s="40">
        <v>6.7645154893398285E-2</v>
      </c>
      <c r="TB215" s="40">
        <v>7.1389995515346527E-2</v>
      </c>
      <c r="TC215" s="336" t="s">
        <v>840</v>
      </c>
      <c r="TD215" s="336" t="s">
        <v>851</v>
      </c>
      <c r="TE215" s="336" t="s">
        <v>851</v>
      </c>
      <c r="TF215" s="336" t="s">
        <v>851</v>
      </c>
      <c r="TG215" s="40">
        <v>5.0764884799718857E-2</v>
      </c>
      <c r="TH215" s="40">
        <v>4.2824007570743561E-2</v>
      </c>
      <c r="TI215" s="40">
        <v>4.2521826922893524E-2</v>
      </c>
      <c r="TJ215" s="40">
        <v>4.0615953505039215E-2</v>
      </c>
      <c r="TK215" s="40">
        <v>2.1004891023039818E-2</v>
      </c>
      <c r="TL215" s="336" t="s">
        <v>838</v>
      </c>
      <c r="TM215" s="336" t="s">
        <v>851</v>
      </c>
      <c r="TN215" s="336" t="s">
        <v>851</v>
      </c>
      <c r="TO215" s="336" t="s">
        <v>851</v>
      </c>
      <c r="TP215" s="40">
        <v>5.2934985607862473E-2</v>
      </c>
      <c r="TQ215" s="40">
        <v>4.4484581798315048E-2</v>
      </c>
      <c r="TR215" s="40">
        <v>4.4558517634868622E-2</v>
      </c>
      <c r="TS215" s="40">
        <v>4.3301865458488464E-2</v>
      </c>
      <c r="TT215" s="40">
        <v>4.7485090792179108E-2</v>
      </c>
      <c r="TU215" s="336" t="s">
        <v>840</v>
      </c>
      <c r="TV215" s="336" t="s">
        <v>851</v>
      </c>
      <c r="TW215" s="40">
        <v>1070</v>
      </c>
      <c r="TX215" s="336" t="s">
        <v>840</v>
      </c>
      <c r="TY215" s="336" t="s">
        <v>851</v>
      </c>
      <c r="TZ215" s="40">
        <v>1173.7919921875</v>
      </c>
      <c r="UA215" s="336" t="s">
        <v>838</v>
      </c>
      <c r="UB215" s="336" t="s">
        <v>851</v>
      </c>
      <c r="UC215" s="40">
        <v>1174.0917163623999</v>
      </c>
      <c r="UD215" s="336" t="s">
        <v>840</v>
      </c>
      <c r="UE215" s="336" t="s">
        <v>851</v>
      </c>
      <c r="UF215" s="336" t="s">
        <v>851</v>
      </c>
      <c r="UG215" s="40">
        <v>3.1601432710886002E-2</v>
      </c>
      <c r="UH215" s="40">
        <v>2.6811158284544945E-2</v>
      </c>
      <c r="UI215" s="40">
        <v>3.6872725933790207E-2</v>
      </c>
      <c r="UJ215" s="40">
        <v>7.5480379164218903E-2</v>
      </c>
      <c r="UK215" s="40">
        <v>0.11637099832296371</v>
      </c>
      <c r="UL215" s="336" t="s">
        <v>838</v>
      </c>
      <c r="UM215" s="336" t="s">
        <v>851</v>
      </c>
      <c r="UN215" s="336" t="s">
        <v>851</v>
      </c>
      <c r="UO215" s="336" t="s">
        <v>851</v>
      </c>
      <c r="UP215" s="40">
        <v>0.15318311750888824</v>
      </c>
      <c r="UQ215" s="40">
        <v>0.17020805180072784</v>
      </c>
      <c r="UR215" s="40">
        <v>0.24766102433204651</v>
      </c>
      <c r="US215" s="40">
        <v>0.3239789605140686</v>
      </c>
      <c r="UT215" s="40">
        <v>0.29276609420776367</v>
      </c>
      <c r="UU215" s="336" t="s">
        <v>840</v>
      </c>
    </row>
    <row r="216" spans="1:567">
      <c r="A216" s="336" t="s">
        <v>426</v>
      </c>
      <c r="B216" s="336" t="s">
        <v>157</v>
      </c>
      <c r="C216" s="336" t="s">
        <v>399</v>
      </c>
      <c r="D216" s="40">
        <v>4.963553324341774E-2</v>
      </c>
      <c r="E216" s="336" t="s">
        <v>436</v>
      </c>
      <c r="F216" s="40">
        <v>4.2155526578426361E-2</v>
      </c>
      <c r="G216" s="336" t="s">
        <v>1741</v>
      </c>
      <c r="H216" s="40">
        <v>4.2320962995290756E-2</v>
      </c>
      <c r="I216" s="336" t="s">
        <v>1447</v>
      </c>
      <c r="J216" s="40">
        <v>4.0712524205446243E-2</v>
      </c>
      <c r="K216" s="336" t="s">
        <v>1803</v>
      </c>
      <c r="L216" s="336" t="s">
        <v>436</v>
      </c>
      <c r="M216" s="40">
        <v>0.40543675422668457</v>
      </c>
      <c r="N216" s="40"/>
      <c r="O216" s="336" t="s">
        <v>1736</v>
      </c>
      <c r="P216" s="40"/>
      <c r="Q216" s="336" t="s">
        <v>1736</v>
      </c>
      <c r="R216" s="40"/>
      <c r="S216" s="336" t="s">
        <v>1736</v>
      </c>
      <c r="T216" s="40">
        <v>0.40543675422668457</v>
      </c>
      <c r="U216" s="336" t="s">
        <v>436</v>
      </c>
      <c r="V216" s="336" t="s">
        <v>851</v>
      </c>
      <c r="W216" s="336" t="s">
        <v>1741</v>
      </c>
      <c r="X216" s="40">
        <v>0.43788707256317139</v>
      </c>
      <c r="Y216" s="40"/>
      <c r="Z216" s="336" t="s">
        <v>1736</v>
      </c>
      <c r="AA216" s="40"/>
      <c r="AB216" s="336" t="s">
        <v>1736</v>
      </c>
      <c r="AC216" s="40">
        <v>0.67587798833847046</v>
      </c>
      <c r="AD216" s="336" t="s">
        <v>1741</v>
      </c>
      <c r="AE216" s="40">
        <v>0.43788707256317139</v>
      </c>
      <c r="AF216" s="336" t="s">
        <v>1741</v>
      </c>
      <c r="AG216" s="336" t="s">
        <v>851</v>
      </c>
      <c r="AH216" s="336" t="s">
        <v>1447</v>
      </c>
      <c r="AI216" s="40">
        <v>0.58270645141601563</v>
      </c>
      <c r="AJ216" s="40"/>
      <c r="AK216" s="336" t="s">
        <v>1736</v>
      </c>
      <c r="AL216" s="40"/>
      <c r="AM216" s="336" t="s">
        <v>1736</v>
      </c>
      <c r="AN216" s="40"/>
      <c r="AO216" s="336" t="s">
        <v>1736</v>
      </c>
      <c r="AP216" s="40">
        <v>0.58270645141601563</v>
      </c>
      <c r="AQ216" s="336" t="s">
        <v>1447</v>
      </c>
      <c r="AR216" s="336" t="s">
        <v>851</v>
      </c>
      <c r="AS216" s="336" t="s">
        <v>1803</v>
      </c>
      <c r="AT216" s="40">
        <v>0.58367246389389038</v>
      </c>
      <c r="AU216" s="40"/>
      <c r="AV216" s="336" t="s">
        <v>1736</v>
      </c>
      <c r="AW216" s="40"/>
      <c r="AX216" s="336" t="s">
        <v>1736</v>
      </c>
      <c r="AY216" s="40"/>
      <c r="AZ216" s="336" t="s">
        <v>1736</v>
      </c>
      <c r="BA216" s="40">
        <v>0.58367246389389038</v>
      </c>
      <c r="BB216" s="336" t="s">
        <v>1803</v>
      </c>
      <c r="BC216" s="336" t="s">
        <v>851</v>
      </c>
      <c r="BD216" s="336" t="s">
        <v>436</v>
      </c>
      <c r="BE216" s="40">
        <v>2.2125790119171143</v>
      </c>
      <c r="BF216" s="336" t="s">
        <v>827</v>
      </c>
      <c r="BG216" s="40">
        <v>4.1662063598632813</v>
      </c>
      <c r="BH216" s="336" t="s">
        <v>1447</v>
      </c>
      <c r="BI216" s="40">
        <v>4.496861457824707</v>
      </c>
      <c r="BJ216" s="336" t="s">
        <v>1803</v>
      </c>
      <c r="BK216" s="40">
        <v>2.832909107208252</v>
      </c>
      <c r="BL216" s="336" t="s">
        <v>851</v>
      </c>
      <c r="BM216" s="40">
        <v>3.0586984157562256</v>
      </c>
      <c r="BN216" s="336" t="s">
        <v>838</v>
      </c>
      <c r="BO216" s="336" t="s">
        <v>851</v>
      </c>
      <c r="BP216" s="336" t="s">
        <v>436</v>
      </c>
      <c r="BQ216" s="40">
        <v>8.4561640396714211E-3</v>
      </c>
      <c r="BR216" s="40">
        <v>9.3305911868810654E-3</v>
      </c>
      <c r="BS216" s="40">
        <v>1.0603109374642372E-2</v>
      </c>
      <c r="BT216" s="40">
        <v>1.3705705292522907E-2</v>
      </c>
      <c r="BU216" s="40">
        <v>1.3705664314329624E-2</v>
      </c>
      <c r="BV216" s="336" t="s">
        <v>851</v>
      </c>
      <c r="BW216" s="336" t="s">
        <v>827</v>
      </c>
      <c r="BX216" s="40">
        <v>8.7767345830798149E-3</v>
      </c>
      <c r="BY216" s="40">
        <v>7.2596310637891293E-3</v>
      </c>
      <c r="BZ216" s="40">
        <v>7.0385625585913658E-3</v>
      </c>
      <c r="CA216" s="40">
        <v>7.7819451689720154E-3</v>
      </c>
      <c r="CB216" s="40">
        <v>8.1536471843719482E-3</v>
      </c>
      <c r="CC216" s="336" t="s">
        <v>851</v>
      </c>
      <c r="CD216" s="336" t="s">
        <v>1447</v>
      </c>
      <c r="CE216" s="40">
        <v>8.000573143362999E-3</v>
      </c>
      <c r="CF216" s="40">
        <v>7.162467110902071E-3</v>
      </c>
      <c r="CG216" s="40">
        <v>7.5961081311106682E-3</v>
      </c>
      <c r="CH216" s="40">
        <v>8.1536462530493736E-3</v>
      </c>
      <c r="CI216" s="40">
        <v>8.1536686047911644E-3</v>
      </c>
      <c r="CJ216" s="336" t="s">
        <v>851</v>
      </c>
      <c r="CK216" s="336" t="s">
        <v>1803</v>
      </c>
      <c r="CL216" s="40">
        <v>7.4217133224010468E-3</v>
      </c>
      <c r="CM216" s="40">
        <v>7.3283622041344643E-3</v>
      </c>
      <c r="CN216" s="40">
        <v>7.844952866435051E-3</v>
      </c>
      <c r="CO216" s="40">
        <v>7.9079605638980865E-3</v>
      </c>
      <c r="CP216" s="40">
        <v>6.925246212631464E-3</v>
      </c>
      <c r="CQ216" s="336" t="s">
        <v>851</v>
      </c>
      <c r="CR216" s="40">
        <v>2.4230220317840576</v>
      </c>
      <c r="CS216" s="40">
        <v>2.9203369617462158</v>
      </c>
      <c r="CT216" s="40">
        <v>3.2077159881591797</v>
      </c>
      <c r="CU216" s="40">
        <v>3.4426109790802002</v>
      </c>
      <c r="CV216" s="40">
        <v>3.7329819202423096</v>
      </c>
      <c r="CW216" s="336" t="s">
        <v>1741</v>
      </c>
      <c r="CX216" s="336" t="s">
        <v>851</v>
      </c>
      <c r="CY216" s="40">
        <v>2.7214109897613525</v>
      </c>
      <c r="CZ216" s="40">
        <v>3.113757848739624</v>
      </c>
      <c r="DA216" s="40">
        <v>3.3486528396606445</v>
      </c>
      <c r="DB216" s="40">
        <v>3.611285924911499</v>
      </c>
      <c r="DC216" s="40">
        <v>3.9155261516571045</v>
      </c>
      <c r="DD216" s="336" t="s">
        <v>1447</v>
      </c>
      <c r="DE216" s="336" t="s">
        <v>851</v>
      </c>
      <c r="DF216" s="40">
        <v>4.0372219085693359</v>
      </c>
      <c r="DG216" s="336" t="s">
        <v>1803</v>
      </c>
      <c r="DH216" s="336" t="s">
        <v>851</v>
      </c>
      <c r="DI216" s="336" t="s">
        <v>851</v>
      </c>
      <c r="DJ216" s="336">
        <v>6.1</v>
      </c>
      <c r="DK216" s="336" t="s">
        <v>1738</v>
      </c>
      <c r="DL216" s="336" t="s">
        <v>851</v>
      </c>
      <c r="DM216" s="336" t="s">
        <v>851</v>
      </c>
      <c r="DN216" s="336" t="s">
        <v>436</v>
      </c>
      <c r="DO216" s="40">
        <v>1.3635401614010334E-2</v>
      </c>
      <c r="DP216" s="40">
        <v>1.7222682014107704E-2</v>
      </c>
      <c r="DQ216" s="40">
        <v>1.6806045547127724E-2</v>
      </c>
      <c r="DR216" s="40">
        <v>3.6902250722050667E-3</v>
      </c>
      <c r="DS216" s="40">
        <v>2.0714669954031706E-3</v>
      </c>
      <c r="DT216" s="336" t="s">
        <v>851</v>
      </c>
      <c r="DU216" s="336" t="s">
        <v>827</v>
      </c>
      <c r="DV216" s="40">
        <v>1.2648492120206356E-2</v>
      </c>
      <c r="DW216" s="40">
        <v>1.3008465059101582E-2</v>
      </c>
      <c r="DX216" s="40">
        <v>-4.6110412222333252E-4</v>
      </c>
      <c r="DY216" s="40">
        <v>-3.1972527503967285E-3</v>
      </c>
      <c r="DZ216" s="40">
        <v>2.8239225503057241E-3</v>
      </c>
      <c r="EA216" s="336" t="s">
        <v>851</v>
      </c>
      <c r="EB216" s="336" t="s">
        <v>1447</v>
      </c>
      <c r="EC216" s="40">
        <v>2.5044979993253946E-3</v>
      </c>
      <c r="ED216" s="40">
        <v>-5.1883161067962646E-3</v>
      </c>
      <c r="EE216" s="40">
        <v>-7.8583434224128723E-3</v>
      </c>
      <c r="EF216" s="40">
        <v>-3.9333297172561288E-4</v>
      </c>
      <c r="EG216" s="40">
        <v>1.0236441157758236E-3</v>
      </c>
      <c r="EH216" s="336" t="s">
        <v>851</v>
      </c>
      <c r="EI216" s="336" t="s">
        <v>1803</v>
      </c>
      <c r="EJ216" s="40">
        <v>8.6485305801033974E-3</v>
      </c>
      <c r="EK216" s="40">
        <v>2.2347366902977228E-3</v>
      </c>
      <c r="EL216" s="40">
        <v>8.7576016085222363E-4</v>
      </c>
      <c r="EM216" s="40">
        <v>7.2483252733945847E-4</v>
      </c>
      <c r="EN216" s="40">
        <v>3.2082251273095608E-3</v>
      </c>
      <c r="EO216" s="336" t="s">
        <v>851</v>
      </c>
      <c r="EP216" s="336" t="s">
        <v>851</v>
      </c>
      <c r="EQ216" s="336" t="s">
        <v>851</v>
      </c>
      <c r="ER216" s="40">
        <v>0.84519999999999995</v>
      </c>
      <c r="ES216" s="336" t="s">
        <v>1739</v>
      </c>
      <c r="ET216" s="336" t="s">
        <v>851</v>
      </c>
      <c r="EU216" s="336" t="s">
        <v>851</v>
      </c>
      <c r="EV216" s="40">
        <v>0.87950000000000006</v>
      </c>
      <c r="EW216" s="336" t="s">
        <v>1739</v>
      </c>
      <c r="EX216" s="336" t="s">
        <v>851</v>
      </c>
      <c r="EY216" s="336" t="s">
        <v>851</v>
      </c>
      <c r="EZ216" s="40">
        <v>0.81099999999999994</v>
      </c>
      <c r="FA216" s="336" t="s">
        <v>1739</v>
      </c>
      <c r="FB216" s="336" t="s">
        <v>851</v>
      </c>
      <c r="FC216" s="40">
        <v>-5.9414472430944443E-2</v>
      </c>
      <c r="FD216" s="40">
        <v>-7.004944235086441E-2</v>
      </c>
      <c r="FE216" s="40">
        <v>-6.943676620721817E-2</v>
      </c>
      <c r="FF216" s="40">
        <v>-3.3589724451303482E-2</v>
      </c>
      <c r="FG216" s="40">
        <v>-1.5968075022101402E-2</v>
      </c>
      <c r="FH216" s="336" t="s">
        <v>838</v>
      </c>
      <c r="FI216" s="336" t="s">
        <v>851</v>
      </c>
      <c r="FJ216" s="40">
        <v>-6.0678113251924515E-2</v>
      </c>
      <c r="FK216" s="40">
        <v>-7.3091447353363037E-2</v>
      </c>
      <c r="FL216" s="40">
        <v>-7.449282705783844E-2</v>
      </c>
      <c r="FM216" s="40">
        <v>-4.8804502934217453E-2</v>
      </c>
      <c r="FN216" s="40">
        <v>-2.1285612136125565E-2</v>
      </c>
      <c r="FO216" s="336" t="s">
        <v>840</v>
      </c>
      <c r="FP216" s="336" t="s">
        <v>851</v>
      </c>
      <c r="FQ216" s="40">
        <v>0.40919587016105652</v>
      </c>
      <c r="FR216" s="336" t="s">
        <v>840</v>
      </c>
      <c r="FS216" s="336" t="s">
        <v>851</v>
      </c>
      <c r="FT216" s="336" t="s">
        <v>851</v>
      </c>
      <c r="FU216" s="40">
        <v>3.217078372836113E-2</v>
      </c>
      <c r="FV216" s="40">
        <v>3.2860442996025085E-2</v>
      </c>
      <c r="FW216" s="40">
        <v>3.1156416982412338E-2</v>
      </c>
      <c r="FX216" s="40">
        <v>2.0006561651825905E-2</v>
      </c>
      <c r="FY216" s="40">
        <v>1.6203416511416435E-2</v>
      </c>
      <c r="FZ216" s="336" t="s">
        <v>840</v>
      </c>
      <c r="GA216" s="336" t="s">
        <v>851</v>
      </c>
      <c r="GB216" s="336" t="s">
        <v>851</v>
      </c>
      <c r="GC216" s="336" t="s">
        <v>851</v>
      </c>
      <c r="GD216" s="336" t="s">
        <v>851</v>
      </c>
      <c r="GE216" s="336" t="s">
        <v>851</v>
      </c>
      <c r="GF216" s="336" t="s">
        <v>851</v>
      </c>
      <c r="GG216" s="336" t="s">
        <v>851</v>
      </c>
      <c r="GH216" s="336" t="s">
        <v>851</v>
      </c>
      <c r="GI216" s="336" t="s">
        <v>851</v>
      </c>
      <c r="GJ216" s="336" t="s">
        <v>851</v>
      </c>
      <c r="GK216" s="40">
        <v>33499177</v>
      </c>
      <c r="GL216" s="40">
        <v>34385849</v>
      </c>
      <c r="GM216" s="40">
        <v>35334790</v>
      </c>
      <c r="GN216" s="40">
        <v>36337778</v>
      </c>
      <c r="GO216" s="40">
        <v>37379766</v>
      </c>
      <c r="GP216" s="40">
        <v>38450323</v>
      </c>
      <c r="GQ216" s="40">
        <v>39548666</v>
      </c>
      <c r="GR216" s="40">
        <v>40681416</v>
      </c>
      <c r="GS216" s="40">
        <v>41853944</v>
      </c>
      <c r="GT216" s="40">
        <v>43073830</v>
      </c>
      <c r="GU216" s="40">
        <v>44346532</v>
      </c>
      <c r="GV216" s="40">
        <v>45673520</v>
      </c>
      <c r="GW216" s="40">
        <v>47053033</v>
      </c>
      <c r="GX216" s="40">
        <v>48483132</v>
      </c>
      <c r="GY216" s="40">
        <v>49960563</v>
      </c>
      <c r="GZ216" s="40">
        <v>51482638</v>
      </c>
      <c r="HA216" s="40">
        <v>53049231</v>
      </c>
      <c r="HB216" s="40">
        <v>54660345</v>
      </c>
      <c r="HC216" s="40">
        <v>56313444</v>
      </c>
      <c r="HD216" s="40">
        <v>58005461</v>
      </c>
      <c r="HE216" s="40">
        <v>59734213</v>
      </c>
      <c r="HF216" s="40">
        <v>61498000</v>
      </c>
      <c r="HG216" s="40">
        <v>63299000</v>
      </c>
      <c r="HH216" s="40">
        <v>65136000</v>
      </c>
      <c r="HI216" s="40">
        <v>67014000</v>
      </c>
      <c r="HJ216" s="40">
        <v>68934000</v>
      </c>
      <c r="HK216" s="40">
        <v>70896000</v>
      </c>
      <c r="HL216" s="40">
        <v>72900000</v>
      </c>
      <c r="HM216" s="40">
        <v>74946000</v>
      </c>
      <c r="HN216" s="40">
        <v>77034000</v>
      </c>
      <c r="HO216" s="40">
        <v>79163000</v>
      </c>
      <c r="HP216" s="40">
        <v>81334000</v>
      </c>
      <c r="HQ216" s="40">
        <v>83546000</v>
      </c>
      <c r="HR216" s="40">
        <v>85798000</v>
      </c>
      <c r="HS216" s="40">
        <v>88088000</v>
      </c>
      <c r="HT216" s="40">
        <v>90416000</v>
      </c>
      <c r="HU216" s="40">
        <v>92779000</v>
      </c>
      <c r="HV216" s="40">
        <v>95179000</v>
      </c>
      <c r="HW216" s="40">
        <v>97614000</v>
      </c>
      <c r="HX216" s="40">
        <v>100083000</v>
      </c>
      <c r="HY216" s="40">
        <v>102587000</v>
      </c>
      <c r="HZ216" s="40">
        <v>105123000</v>
      </c>
      <c r="IA216" s="40">
        <v>107692000</v>
      </c>
      <c r="IB216" s="40">
        <v>110294000</v>
      </c>
      <c r="IC216" s="40">
        <v>112929000</v>
      </c>
      <c r="ID216" s="40">
        <v>115596000</v>
      </c>
      <c r="IE216" s="40">
        <v>118296000</v>
      </c>
      <c r="IF216" s="40">
        <v>121027000</v>
      </c>
      <c r="IG216" s="40">
        <v>123787000</v>
      </c>
      <c r="IH216" s="40">
        <v>126574000</v>
      </c>
      <c r="II216" s="40">
        <v>129387000</v>
      </c>
      <c r="IJ216" s="336" t="s">
        <v>851</v>
      </c>
      <c r="IK216" s="336" t="s">
        <v>851</v>
      </c>
      <c r="IL216" s="336" t="s">
        <v>851</v>
      </c>
      <c r="IM216" s="40">
        <v>2.9975743964314461E-2</v>
      </c>
      <c r="IN216" s="40">
        <v>2.9918123036623001E-2</v>
      </c>
      <c r="IO216" s="40">
        <v>2.9794806614518166E-2</v>
      </c>
      <c r="IP216" s="40">
        <v>2.9603863134980202E-2</v>
      </c>
      <c r="IQ216" s="40">
        <v>2.9367776587605476E-2</v>
      </c>
      <c r="IR216" s="40">
        <v>2.9099715873599052E-2</v>
      </c>
      <c r="IS216" s="40">
        <v>2.8864877298474312E-2</v>
      </c>
      <c r="IT216" s="40">
        <v>2.8607860207557678E-2</v>
      </c>
      <c r="IU216" s="40">
        <v>2.8424160555005074E-2</v>
      </c>
      <c r="IV216" s="40">
        <v>2.8247972950339317E-2</v>
      </c>
      <c r="IW216" s="40">
        <v>2.8064489364624023E-2</v>
      </c>
      <c r="IX216" s="40">
        <v>2.7874624356627464E-2</v>
      </c>
      <c r="IY216" s="40">
        <v>2.7679216116666794E-2</v>
      </c>
      <c r="IZ216" s="40">
        <v>2.7479028329253197E-2</v>
      </c>
      <c r="JA216" s="40">
        <v>2.7262134477496147E-2</v>
      </c>
      <c r="JB216" s="40">
        <v>2.7055114507675171E-2</v>
      </c>
      <c r="JC216" s="40">
        <v>2.6833245530724525E-2</v>
      </c>
      <c r="JD216" s="40">
        <v>2.6598317548632622E-2</v>
      </c>
      <c r="JE216" s="40">
        <v>2.634061872959137E-2</v>
      </c>
      <c r="JF216" s="40">
        <v>2.6084927842020988E-2</v>
      </c>
      <c r="JG216" s="40">
        <v>2.5799078866839409E-2</v>
      </c>
      <c r="JH216" s="40">
        <v>2.5539008900523186E-2</v>
      </c>
      <c r="JI216" s="40">
        <v>2.5261595845222473E-2</v>
      </c>
      <c r="JJ216" s="40">
        <v>2.4978915229439735E-2</v>
      </c>
      <c r="JK216" s="40">
        <v>2.4711377918720245E-2</v>
      </c>
      <c r="JL216" s="40">
        <v>2.4419873952865601E-2</v>
      </c>
      <c r="JM216" s="40">
        <v>2.4144208058714867E-2</v>
      </c>
      <c r="JN216" s="40">
        <v>2.3874226957559586E-2</v>
      </c>
      <c r="JO216" s="40">
        <v>2.3609774187207222E-2</v>
      </c>
      <c r="JP216" s="40">
        <v>2.3342050611972809E-2</v>
      </c>
      <c r="JQ216" s="40">
        <v>2.3088604211807251E-2</v>
      </c>
      <c r="JR216" s="40">
        <v>2.2823702543973923E-2</v>
      </c>
      <c r="JS216" s="40">
        <v>2.2548684850335121E-2</v>
      </c>
      <c r="JT216" s="40">
        <v>2.2264771163463593E-2</v>
      </c>
      <c r="JU216" s="40">
        <v>2.1980796009302139E-2</v>
      </c>
      <c r="JV216" s="336" t="s">
        <v>1740</v>
      </c>
      <c r="JW216" s="336" t="s">
        <v>851</v>
      </c>
      <c r="JX216" s="336" t="s">
        <v>851</v>
      </c>
      <c r="JY216" s="336" t="s">
        <v>851</v>
      </c>
      <c r="JZ216" s="336" t="s">
        <v>851</v>
      </c>
      <c r="KA216" s="336" t="s">
        <v>1740</v>
      </c>
      <c r="KB216" s="40">
        <v>0.49912240316822903</v>
      </c>
      <c r="KC216" s="40">
        <v>0.499228838962812</v>
      </c>
      <c r="KD216" s="40">
        <v>0.49935506261440499</v>
      </c>
      <c r="KE216" s="40">
        <v>0.49948989090420398</v>
      </c>
      <c r="KF216" s="40">
        <v>0.49961883761254805</v>
      </c>
      <c r="KG216" s="40">
        <v>0.49973217191293701</v>
      </c>
      <c r="KH216" s="40">
        <v>0.49982879239957301</v>
      </c>
      <c r="KI216" s="40">
        <v>0.49991211487935999</v>
      </c>
      <c r="KJ216" s="40">
        <v>0.49998368035931101</v>
      </c>
      <c r="KK216" s="40">
        <v>0.50004591568972101</v>
      </c>
      <c r="KL216" s="40">
        <v>0.50010048719243105</v>
      </c>
      <c r="KM216" s="40">
        <v>0.50014758847956498</v>
      </c>
      <c r="KN216" s="40">
        <v>0.50018640515605806</v>
      </c>
      <c r="KO216" s="40">
        <v>0.50021737649658593</v>
      </c>
      <c r="KP216" s="40">
        <v>0.500241005514652</v>
      </c>
      <c r="KQ216" s="40">
        <v>0.50025760230607508</v>
      </c>
      <c r="KR216" s="40">
        <v>0.50026736172641795</v>
      </c>
      <c r="KS216" s="40">
        <v>0.500270773817036</v>
      </c>
      <c r="KT216" s="40">
        <v>0.50026789725584897</v>
      </c>
      <c r="KU216" s="40">
        <v>0.50025910391413297</v>
      </c>
      <c r="KV216" s="40">
        <v>0.50024454852334399</v>
      </c>
      <c r="KW216" s="40">
        <v>0.50022464609953499</v>
      </c>
      <c r="KX216" s="40">
        <v>0.50019959272451597</v>
      </c>
      <c r="KY216" s="40">
        <v>0.500169607485906</v>
      </c>
      <c r="KZ216" s="40">
        <v>0.50013464818545406</v>
      </c>
      <c r="LA216" s="40">
        <v>0.50009480289376396</v>
      </c>
      <c r="LB216" s="40">
        <v>0.50005032666002402</v>
      </c>
      <c r="LC216" s="40">
        <v>0.50000173178312002</v>
      </c>
      <c r="LD216" s="40">
        <v>0.49994938087634699</v>
      </c>
      <c r="LE216" s="40">
        <v>0.49989380482074303</v>
      </c>
      <c r="LF216" s="40">
        <v>0.49983539658056897</v>
      </c>
      <c r="LG216" s="40">
        <v>0.49977448016613202</v>
      </c>
      <c r="LH216" s="40">
        <v>0.499711360744585</v>
      </c>
      <c r="LI216" s="40">
        <v>0.49964614176906802</v>
      </c>
      <c r="LJ216" s="40">
        <v>0.49957883620090299</v>
      </c>
      <c r="LK216" s="40">
        <v>0.49950956760712401</v>
      </c>
      <c r="LL216" s="336" t="s">
        <v>851</v>
      </c>
      <c r="LM216" s="336" t="s">
        <v>851</v>
      </c>
      <c r="LN216" s="336" t="s">
        <v>1740</v>
      </c>
      <c r="LO216" s="40">
        <v>0.52779954671859741</v>
      </c>
      <c r="LP216" s="40">
        <v>0.52928721904754639</v>
      </c>
      <c r="LQ216" s="40">
        <v>0.53099888563156128</v>
      </c>
      <c r="LR216" s="40">
        <v>0.53300464153289795</v>
      </c>
      <c r="LS216" s="40">
        <v>0.53535652160644531</v>
      </c>
      <c r="LT216" s="40">
        <v>0.53801983594894409</v>
      </c>
      <c r="LU216" s="40">
        <v>0.54037529230117798</v>
      </c>
      <c r="LV216" s="40">
        <v>0.54308915138244629</v>
      </c>
      <c r="LW216" s="40">
        <v>0.54601144790649414</v>
      </c>
      <c r="LX216" s="40">
        <v>0.54890024662017822</v>
      </c>
      <c r="LY216" s="40">
        <v>0.55165809392929077</v>
      </c>
      <c r="LZ216" s="40">
        <v>0.55393815040588379</v>
      </c>
      <c r="MA216" s="40">
        <v>0.55615913867950439</v>
      </c>
      <c r="MB216" s="40">
        <v>0.55832201242446899</v>
      </c>
      <c r="MC216" s="40">
        <v>0.56046682596206665</v>
      </c>
      <c r="MD216" s="40">
        <v>0.56258606910705566</v>
      </c>
      <c r="ME216" s="40">
        <v>0.56432735919952393</v>
      </c>
      <c r="MF216" s="40">
        <v>0.56609535217285156</v>
      </c>
      <c r="MG216" s="40">
        <v>0.56790369749069214</v>
      </c>
      <c r="MH216" s="40">
        <v>0.56972575187683105</v>
      </c>
      <c r="MI216" s="40">
        <v>0.57156920433044434</v>
      </c>
      <c r="MJ216" s="40">
        <v>0.57311463356018066</v>
      </c>
      <c r="MK216" s="40">
        <v>0.57474863529205322</v>
      </c>
      <c r="ML216" s="40">
        <v>0.57645422220230103</v>
      </c>
      <c r="MM216" s="40">
        <v>0.57822006940841675</v>
      </c>
      <c r="MN216" s="40">
        <v>0.58000528812408447</v>
      </c>
      <c r="MO216" s="40">
        <v>0.58159488439559937</v>
      </c>
      <c r="MP216" s="40">
        <v>0.58324664831161499</v>
      </c>
      <c r="MQ216" s="40">
        <v>0.58496379852294922</v>
      </c>
      <c r="MR216" s="40">
        <v>0.58674919605255127</v>
      </c>
      <c r="MS216" s="40">
        <v>0.58858436346054077</v>
      </c>
      <c r="MT216" s="40">
        <v>0.59021437168121338</v>
      </c>
      <c r="MU216" s="40">
        <v>0.59192574024200439</v>
      </c>
      <c r="MV216" s="40">
        <v>0.59369724988937378</v>
      </c>
      <c r="MW216" s="40">
        <v>0.59550935029983521</v>
      </c>
      <c r="MX216" s="40">
        <v>0.59733206033706665</v>
      </c>
      <c r="MY216" s="336" t="s">
        <v>851</v>
      </c>
      <c r="MZ216" s="336" t="s">
        <v>1740</v>
      </c>
      <c r="NA216" s="40">
        <v>0.51282906532287598</v>
      </c>
      <c r="NB216" s="40">
        <v>0.5142441987991333</v>
      </c>
      <c r="NC216" s="40">
        <v>0.5158039927482605</v>
      </c>
      <c r="ND216" s="40">
        <v>0.51760184764862061</v>
      </c>
      <c r="NE216" s="40">
        <v>0.5197213888168335</v>
      </c>
      <c r="NF216" s="40">
        <v>0.52214634418487549</v>
      </c>
      <c r="NG216" s="40">
        <v>0.52435851097106934</v>
      </c>
      <c r="NH216" s="40">
        <v>0.52689617872238159</v>
      </c>
      <c r="NI216" s="40">
        <v>0.52961498498916626</v>
      </c>
      <c r="NJ216" s="40">
        <v>0.53226190805435181</v>
      </c>
      <c r="NK216" s="40">
        <v>0.53474336862564087</v>
      </c>
      <c r="NL216" s="40">
        <v>0.53681451082229614</v>
      </c>
      <c r="NM216" s="40">
        <v>0.53877913951873779</v>
      </c>
      <c r="NN216" s="40">
        <v>0.54065591096878052</v>
      </c>
      <c r="NO216" s="40">
        <v>0.5424877405166626</v>
      </c>
      <c r="NP216" s="40">
        <v>0.54425680637359619</v>
      </c>
      <c r="NQ216" s="40">
        <v>0.54573732614517212</v>
      </c>
      <c r="NR216" s="40">
        <v>0.54721951484680176</v>
      </c>
      <c r="NS216" s="40">
        <v>0.54869580268859863</v>
      </c>
      <c r="NT216" s="40">
        <v>0.55016577243804932</v>
      </c>
      <c r="NU216" s="40">
        <v>0.55162805318832397</v>
      </c>
      <c r="NV216" s="40">
        <v>0.55287295579910278</v>
      </c>
      <c r="NW216" s="40">
        <v>0.55417686700820923</v>
      </c>
      <c r="NX216" s="40">
        <v>0.55552482604980469</v>
      </c>
      <c r="NY216" s="40">
        <v>0.55693775415420532</v>
      </c>
      <c r="NZ216" s="40">
        <v>0.5583651065826416</v>
      </c>
      <c r="OA216" s="40">
        <v>0.55970627069473267</v>
      </c>
      <c r="OB216" s="40">
        <v>0.56110948324203491</v>
      </c>
      <c r="OC216" s="40">
        <v>0.56255102157592773</v>
      </c>
      <c r="OD216" s="40">
        <v>0.56404465436935425</v>
      </c>
      <c r="OE216" s="40">
        <v>0.56554722785949707</v>
      </c>
      <c r="OF216" s="40">
        <v>0.56694227457046509</v>
      </c>
      <c r="OG216" s="40">
        <v>0.56837731599807739</v>
      </c>
      <c r="OH216" s="40">
        <v>0.5698578953742981</v>
      </c>
      <c r="OI216" s="40">
        <v>0.57134169340133667</v>
      </c>
      <c r="OJ216" s="40">
        <v>0.57283186912536621</v>
      </c>
      <c r="OK216" s="336" t="s">
        <v>851</v>
      </c>
      <c r="OL216" s="336" t="s">
        <v>851</v>
      </c>
      <c r="OM216" s="336" t="s">
        <v>1740</v>
      </c>
      <c r="ON216" s="40">
        <v>0.42410102486610413</v>
      </c>
      <c r="OO216" s="40">
        <v>0.42524084448814392</v>
      </c>
      <c r="OP216" s="40">
        <v>0.42621615529060364</v>
      </c>
      <c r="OQ216" s="40">
        <v>0.42723581194877625</v>
      </c>
      <c r="OR216" s="40">
        <v>0.42856097221374512</v>
      </c>
      <c r="OS216" s="40">
        <v>0.43030160665512085</v>
      </c>
      <c r="OT216" s="40">
        <v>0.43190023303031921</v>
      </c>
      <c r="OU216" s="40">
        <v>0.43392470479011536</v>
      </c>
      <c r="OV216" s="40">
        <v>0.4362717866897583</v>
      </c>
      <c r="OW216" s="40">
        <v>0.43883368372917175</v>
      </c>
      <c r="OX216" s="40">
        <v>0.44158181548118591</v>
      </c>
      <c r="OY216" s="40">
        <v>0.44415763020515442</v>
      </c>
      <c r="OZ216" s="40">
        <v>0.44692730903625488</v>
      </c>
      <c r="PA216" s="40">
        <v>0.44979050755500793</v>
      </c>
      <c r="PB216" s="40">
        <v>0.45264428853988647</v>
      </c>
      <c r="PC216" s="40">
        <v>0.45538949966430664</v>
      </c>
      <c r="PD216" s="40">
        <v>0.45772984623908997</v>
      </c>
      <c r="PE216" s="40">
        <v>0.46003398299217224</v>
      </c>
      <c r="PF216" s="40">
        <v>0.46230682730674744</v>
      </c>
      <c r="PG216" s="40">
        <v>0.46455815434455872</v>
      </c>
      <c r="PH216" s="40">
        <v>0.46682003140449524</v>
      </c>
      <c r="PI216" s="40">
        <v>0.46876987814903259</v>
      </c>
      <c r="PJ216" s="40">
        <v>0.47077611088752747</v>
      </c>
      <c r="PK216" s="40">
        <v>0.47282153367996216</v>
      </c>
      <c r="PL216" s="40">
        <v>0.47488585114479065</v>
      </c>
      <c r="PM216" s="40">
        <v>0.47695127129554749</v>
      </c>
      <c r="PN216" s="40">
        <v>0.47880101203918457</v>
      </c>
      <c r="PO216" s="40">
        <v>0.48069494962692261</v>
      </c>
      <c r="PP216" s="40">
        <v>0.48263731598854065</v>
      </c>
      <c r="PQ216" s="40">
        <v>0.484649658203125</v>
      </c>
      <c r="PR216" s="40">
        <v>0.48671233654022217</v>
      </c>
      <c r="PS216" s="40">
        <v>0.48858794569969177</v>
      </c>
      <c r="PT216" s="40">
        <v>0.49053516983985901</v>
      </c>
      <c r="PU216" s="40">
        <v>0.49257192015647888</v>
      </c>
      <c r="PV216" s="40">
        <v>0.49466714262962341</v>
      </c>
      <c r="PW216" s="40">
        <v>0.49681189656257629</v>
      </c>
      <c r="PX216" s="336" t="s">
        <v>851</v>
      </c>
      <c r="PY216" s="336" t="s">
        <v>851</v>
      </c>
      <c r="PZ216" s="40">
        <v>0.88370000000000004</v>
      </c>
      <c r="QA216" s="40">
        <v>0.88670000000000004</v>
      </c>
      <c r="QB216" s="40">
        <v>0.88939999999999997</v>
      </c>
      <c r="QC216" s="40">
        <v>0.89200000000000002</v>
      </c>
      <c r="QD216" s="40">
        <v>0.89430000000000009</v>
      </c>
      <c r="QE216" s="40">
        <v>0.89650000000000007</v>
      </c>
      <c r="QF216" s="40">
        <v>0.89230000000000009</v>
      </c>
      <c r="QG216" s="40">
        <v>0.88769999999999993</v>
      </c>
      <c r="QH216" s="40">
        <v>0.88260000000000005</v>
      </c>
      <c r="QI216" s="40">
        <v>0.87709999999999999</v>
      </c>
      <c r="QJ216" s="40">
        <v>0.87109999999999999</v>
      </c>
      <c r="QK216" s="40">
        <v>0.86459999999999992</v>
      </c>
      <c r="QL216" s="40">
        <v>0.85739999999999994</v>
      </c>
      <c r="QM216" s="40">
        <v>0.84939999999999993</v>
      </c>
      <c r="QN216" s="40">
        <v>0.84909999999999997</v>
      </c>
      <c r="QO216" s="40">
        <v>0.84840000000000004</v>
      </c>
      <c r="QP216" s="40">
        <v>0.84750000000000003</v>
      </c>
      <c r="QQ216" s="40">
        <v>0.84650000000000003</v>
      </c>
      <c r="QR216" s="40">
        <v>0.84519999999999995</v>
      </c>
      <c r="QS216" s="336" t="s">
        <v>851</v>
      </c>
      <c r="QT216" s="336" t="s">
        <v>851</v>
      </c>
      <c r="QU216" s="336" t="s">
        <v>851</v>
      </c>
      <c r="QV216" s="336" t="s">
        <v>851</v>
      </c>
      <c r="QW216" s="40">
        <v>-1.5369157772511244E-3</v>
      </c>
      <c r="QX216" s="336" t="s">
        <v>851</v>
      </c>
      <c r="QY216" s="336" t="s">
        <v>851</v>
      </c>
      <c r="QZ216" s="336" t="s">
        <v>851</v>
      </c>
      <c r="RA216" s="336" t="s">
        <v>851</v>
      </c>
      <c r="RB216" s="336" t="s">
        <v>851</v>
      </c>
      <c r="RC216" s="336" t="s">
        <v>851</v>
      </c>
      <c r="RD216" s="336" t="s">
        <v>851</v>
      </c>
      <c r="RE216" s="336" t="s">
        <v>851</v>
      </c>
      <c r="RF216" s="40">
        <v>0.40500000000000003</v>
      </c>
      <c r="RG216" s="40">
        <v>2017</v>
      </c>
      <c r="RH216" s="336" t="s">
        <v>840</v>
      </c>
      <c r="RI216" s="336" t="s">
        <v>851</v>
      </c>
      <c r="RJ216" s="40">
        <v>0.49399999999999999</v>
      </c>
      <c r="RK216" s="40">
        <v>2017</v>
      </c>
      <c r="RL216" s="336" t="s">
        <v>840</v>
      </c>
      <c r="RM216" s="336" t="s">
        <v>851</v>
      </c>
      <c r="RN216" s="40">
        <v>0.76800000000000002</v>
      </c>
      <c r="RO216" s="40">
        <v>2017</v>
      </c>
      <c r="RP216" s="336" t="s">
        <v>840</v>
      </c>
      <c r="RQ216" s="336" t="s">
        <v>851</v>
      </c>
      <c r="RR216" s="40">
        <v>0.91799999999999993</v>
      </c>
      <c r="RS216" s="40">
        <v>2017</v>
      </c>
      <c r="RT216" s="336" t="s">
        <v>840</v>
      </c>
      <c r="RU216" s="336" t="s">
        <v>851</v>
      </c>
      <c r="RV216" s="40">
        <v>0.26400000000000001</v>
      </c>
      <c r="RW216" s="40">
        <v>2017</v>
      </c>
      <c r="RX216" s="336" t="s">
        <v>840</v>
      </c>
      <c r="RY216" s="336" t="s">
        <v>851</v>
      </c>
      <c r="RZ216" s="336" t="s">
        <v>838</v>
      </c>
      <c r="SA216" s="40">
        <v>0.28094929456710815</v>
      </c>
      <c r="SB216" s="40">
        <v>0.31169524788856506</v>
      </c>
      <c r="SC216" s="40">
        <v>0.3418605625629425</v>
      </c>
      <c r="SD216" s="40">
        <v>0.37751415371894836</v>
      </c>
      <c r="SE216" s="40">
        <v>0.39254510402679443</v>
      </c>
      <c r="SF216" s="336" t="s">
        <v>851</v>
      </c>
      <c r="SG216" s="336" t="s">
        <v>851</v>
      </c>
      <c r="SH216" s="40">
        <v>0.30681318044662476</v>
      </c>
      <c r="SI216" s="40">
        <v>0.33909502625465393</v>
      </c>
      <c r="SJ216" s="40">
        <v>0.34764999151229858</v>
      </c>
      <c r="SK216" s="40">
        <v>0.36337462067604065</v>
      </c>
      <c r="SL216" s="40">
        <v>0.42553693056106567</v>
      </c>
      <c r="SM216" s="336" t="s">
        <v>840</v>
      </c>
      <c r="SN216" s="336" t="s">
        <v>851</v>
      </c>
      <c r="SO216" s="336" t="s">
        <v>851</v>
      </c>
      <c r="SP216" s="40">
        <v>6.0155592858791351E-2</v>
      </c>
      <c r="SQ216" s="40">
        <v>5.777290090918541E-2</v>
      </c>
      <c r="SR216" s="40">
        <v>5.6972850114107132E-2</v>
      </c>
      <c r="SS216" s="40">
        <v>5.2247148007154465E-2</v>
      </c>
      <c r="ST216" s="40">
        <v>1.9766779616475105E-2</v>
      </c>
      <c r="SU216" s="336" t="s">
        <v>838</v>
      </c>
      <c r="SV216" s="336" t="s">
        <v>851</v>
      </c>
      <c r="SW216" s="336" t="s">
        <v>851</v>
      </c>
      <c r="SX216" s="40">
        <v>6.1373963952064514E-2</v>
      </c>
      <c r="SY216" s="40">
        <v>6.1256367713212967E-2</v>
      </c>
      <c r="SZ216" s="40">
        <v>6.1131879687309265E-2</v>
      </c>
      <c r="TA216" s="40">
        <v>6.0234103351831436E-2</v>
      </c>
      <c r="TB216" s="40">
        <v>5.6298773735761642E-2</v>
      </c>
      <c r="TC216" s="336" t="s">
        <v>840</v>
      </c>
      <c r="TD216" s="336" t="s">
        <v>851</v>
      </c>
      <c r="TE216" s="336" t="s">
        <v>851</v>
      </c>
      <c r="TF216" s="336" t="s">
        <v>851</v>
      </c>
      <c r="TG216" s="40">
        <v>3.126714751124382E-2</v>
      </c>
      <c r="TH216" s="40">
        <v>2.8444724157452583E-2</v>
      </c>
      <c r="TI216" s="40">
        <v>2.7247324585914612E-2</v>
      </c>
      <c r="TJ216" s="40">
        <v>2.2638114169239998E-2</v>
      </c>
      <c r="TK216" s="40">
        <v>-8.985777385532856E-3</v>
      </c>
      <c r="TL216" s="336" t="s">
        <v>838</v>
      </c>
      <c r="TM216" s="336" t="s">
        <v>851</v>
      </c>
      <c r="TN216" s="336" t="s">
        <v>851</v>
      </c>
      <c r="TO216" s="336" t="s">
        <v>851</v>
      </c>
      <c r="TP216" s="40">
        <v>3.2743781805038452E-2</v>
      </c>
      <c r="TQ216" s="40">
        <v>3.201555460691452E-2</v>
      </c>
      <c r="TR216" s="40">
        <v>3.1422995030879974E-2</v>
      </c>
      <c r="TS216" s="40">
        <v>3.0426975339651108E-2</v>
      </c>
      <c r="TT216" s="40">
        <v>2.6748634874820709E-2</v>
      </c>
      <c r="TU216" s="336" t="s">
        <v>840</v>
      </c>
      <c r="TV216" s="336" t="s">
        <v>851</v>
      </c>
      <c r="TW216" s="40">
        <v>1100</v>
      </c>
      <c r="TX216" s="336" t="s">
        <v>840</v>
      </c>
      <c r="TY216" s="336" t="s">
        <v>851</v>
      </c>
      <c r="TZ216" s="40">
        <v>1039.876953125</v>
      </c>
      <c r="UA216" s="336" t="s">
        <v>838</v>
      </c>
      <c r="UB216" s="336" t="s">
        <v>851</v>
      </c>
      <c r="UC216" s="40">
        <v>985.44820811776697</v>
      </c>
      <c r="UD216" s="336" t="s">
        <v>840</v>
      </c>
      <c r="UE216" s="336" t="s">
        <v>851</v>
      </c>
      <c r="UF216" s="336" t="s">
        <v>851</v>
      </c>
      <c r="UG216" s="40">
        <v>0.22153483331203461</v>
      </c>
      <c r="UH216" s="40">
        <v>0.24164579808712006</v>
      </c>
      <c r="UI216" s="40">
        <v>0.27242380380630493</v>
      </c>
      <c r="UJ216" s="40">
        <v>0.34392440319061279</v>
      </c>
      <c r="UK216" s="40">
        <v>0.37657701969146729</v>
      </c>
      <c r="UL216" s="336" t="s">
        <v>838</v>
      </c>
      <c r="UM216" s="336" t="s">
        <v>851</v>
      </c>
      <c r="UN216" s="336" t="s">
        <v>851</v>
      </c>
      <c r="UO216" s="336" t="s">
        <v>851</v>
      </c>
      <c r="UP216" s="40">
        <v>0.24613505601882935</v>
      </c>
      <c r="UQ216" s="40">
        <v>0.26600357890129089</v>
      </c>
      <c r="UR216" s="40">
        <v>0.27315714955329895</v>
      </c>
      <c r="US216" s="40">
        <v>0.31457012891769409</v>
      </c>
      <c r="UT216" s="40">
        <v>0.40425130724906921</v>
      </c>
      <c r="UU216" s="336" t="s">
        <v>840</v>
      </c>
    </row>
    <row r="217" spans="1:567">
      <c r="A217" s="336" t="s">
        <v>425</v>
      </c>
      <c r="B217" s="336" t="s">
        <v>152</v>
      </c>
      <c r="C217" s="336" t="s">
        <v>400</v>
      </c>
      <c r="D217" s="40">
        <v>5.8050945401191711E-2</v>
      </c>
      <c r="E217" s="336" t="s">
        <v>436</v>
      </c>
      <c r="F217" s="40">
        <v>6.6393688321113586E-2</v>
      </c>
      <c r="G217" s="336" t="s">
        <v>1741</v>
      </c>
      <c r="H217" s="40">
        <v>6.5719194710254669E-2</v>
      </c>
      <c r="I217" s="336" t="s">
        <v>1447</v>
      </c>
      <c r="J217" s="40">
        <v>6.2987238168716431E-2</v>
      </c>
      <c r="K217" s="336" t="s">
        <v>1803</v>
      </c>
      <c r="L217" s="336" t="s">
        <v>436</v>
      </c>
      <c r="M217" s="40">
        <v>0.39615952968597412</v>
      </c>
      <c r="N217" s="40"/>
      <c r="O217" s="336" t="s">
        <v>1736</v>
      </c>
      <c r="P217" s="40"/>
      <c r="Q217" s="336" t="s">
        <v>1736</v>
      </c>
      <c r="R217" s="40">
        <v>0.64751970767974854</v>
      </c>
      <c r="S217" s="336" t="s">
        <v>436</v>
      </c>
      <c r="T217" s="40">
        <v>0.39615952968597412</v>
      </c>
      <c r="U217" s="336" t="s">
        <v>436</v>
      </c>
      <c r="V217" s="336" t="s">
        <v>851</v>
      </c>
      <c r="W217" s="336" t="s">
        <v>1741</v>
      </c>
      <c r="X217" s="40">
        <v>0.39287018775939941</v>
      </c>
      <c r="Y217" s="40"/>
      <c r="Z217" s="336" t="s">
        <v>1736</v>
      </c>
      <c r="AA217" s="40"/>
      <c r="AB217" s="336" t="s">
        <v>1736</v>
      </c>
      <c r="AC217" s="40">
        <v>0.64751964807510376</v>
      </c>
      <c r="AD217" s="336" t="s">
        <v>1741</v>
      </c>
      <c r="AE217" s="40">
        <v>0.39287018775939941</v>
      </c>
      <c r="AF217" s="336" t="s">
        <v>1741</v>
      </c>
      <c r="AG217" s="336" t="s">
        <v>851</v>
      </c>
      <c r="AH217" s="336" t="s">
        <v>1447</v>
      </c>
      <c r="AI217" s="40">
        <v>0.39281401038169861</v>
      </c>
      <c r="AJ217" s="40"/>
      <c r="AK217" s="336" t="s">
        <v>1736</v>
      </c>
      <c r="AL217" s="40"/>
      <c r="AM217" s="336" t="s">
        <v>1736</v>
      </c>
      <c r="AN217" s="40">
        <v>0.64751964807510376</v>
      </c>
      <c r="AO217" s="336" t="s">
        <v>1447</v>
      </c>
      <c r="AP217" s="40">
        <v>0.39281401038169861</v>
      </c>
      <c r="AQ217" s="336" t="s">
        <v>1447</v>
      </c>
      <c r="AR217" s="336" t="s">
        <v>851</v>
      </c>
      <c r="AS217" s="336" t="s">
        <v>1803</v>
      </c>
      <c r="AT217" s="40">
        <v>0.6372031569480896</v>
      </c>
      <c r="AU217" s="40">
        <v>0.80427044630050659</v>
      </c>
      <c r="AV217" s="336" t="s">
        <v>1803</v>
      </c>
      <c r="AW217" s="40">
        <v>0.6372031569480896</v>
      </c>
      <c r="AX217" s="336" t="s">
        <v>1803</v>
      </c>
      <c r="AY217" s="40">
        <v>0.83474671840667725</v>
      </c>
      <c r="AZ217" s="336" t="s">
        <v>1803</v>
      </c>
      <c r="BA217" s="40">
        <v>0.42700892686843872</v>
      </c>
      <c r="BB217" s="336" t="s">
        <v>1803</v>
      </c>
      <c r="BC217" s="336" t="s">
        <v>851</v>
      </c>
      <c r="BD217" s="336" t="s">
        <v>436</v>
      </c>
      <c r="BE217" s="40">
        <v>3.4543542861938477</v>
      </c>
      <c r="BF217" s="336" t="s">
        <v>827</v>
      </c>
      <c r="BG217" s="40">
        <v>3.6536052227020264</v>
      </c>
      <c r="BH217" s="336" t="s">
        <v>1447</v>
      </c>
      <c r="BI217" s="40">
        <v>4.3337821960449219</v>
      </c>
      <c r="BJ217" s="336" t="s">
        <v>1803</v>
      </c>
      <c r="BK217" s="40">
        <v>4.6092753410339355</v>
      </c>
      <c r="BL217" s="336" t="s">
        <v>851</v>
      </c>
      <c r="BM217" s="40">
        <v>3.4321358203887939</v>
      </c>
      <c r="BN217" s="336" t="s">
        <v>838</v>
      </c>
      <c r="BO217" s="336" t="s">
        <v>851</v>
      </c>
      <c r="BP217" s="336" t="s">
        <v>436</v>
      </c>
      <c r="BQ217" s="40">
        <v>9.8281176760792732E-3</v>
      </c>
      <c r="BR217" s="40">
        <v>1.0067992843687534E-2</v>
      </c>
      <c r="BS217" s="40">
        <v>1.3113084249198437E-2</v>
      </c>
      <c r="BT217" s="40">
        <v>1.1718821711838245E-2</v>
      </c>
      <c r="BU217" s="40">
        <v>1.1718820780515671E-2</v>
      </c>
      <c r="BV217" s="336" t="s">
        <v>851</v>
      </c>
      <c r="BW217" s="336" t="s">
        <v>827</v>
      </c>
      <c r="BX217" s="40">
        <v>1.127195917069912E-2</v>
      </c>
      <c r="BY217" s="40">
        <v>1.1977903544902802E-2</v>
      </c>
      <c r="BZ217" s="40">
        <v>1.1850546114146709E-2</v>
      </c>
      <c r="CA217" s="40">
        <v>1.0698851197957993E-2</v>
      </c>
      <c r="CB217" s="40">
        <v>1.0154670104384422E-2</v>
      </c>
      <c r="CC217" s="336" t="s">
        <v>851</v>
      </c>
      <c r="CD217" s="336" t="s">
        <v>1447</v>
      </c>
      <c r="CE217" s="40">
        <v>1.1476820334792137E-2</v>
      </c>
      <c r="CF217" s="40">
        <v>1.1737964116036892E-2</v>
      </c>
      <c r="CG217" s="40">
        <v>1.1105837300419807E-2</v>
      </c>
      <c r="CH217" s="40">
        <v>1.0338329710066319E-2</v>
      </c>
      <c r="CI217" s="40">
        <v>1.0705646127462387E-2</v>
      </c>
      <c r="CJ217" s="336" t="s">
        <v>851</v>
      </c>
      <c r="CK217" s="336" t="s">
        <v>1803</v>
      </c>
      <c r="CL217" s="40">
        <v>1.1660672724246979E-2</v>
      </c>
      <c r="CM217" s="40">
        <v>1.1470024473965168E-2</v>
      </c>
      <c r="CN217" s="40">
        <v>1.0703916661441326E-2</v>
      </c>
      <c r="CO217" s="40">
        <v>1.0708981193602085E-2</v>
      </c>
      <c r="CP217" s="40">
        <v>1.1089417152106762E-2</v>
      </c>
      <c r="CQ217" s="336" t="s">
        <v>851</v>
      </c>
      <c r="CR217" s="40">
        <v>6.1408200263977051</v>
      </c>
      <c r="CS217" s="40">
        <v>6.5939950942993164</v>
      </c>
      <c r="CT217" s="40">
        <v>7.1995701789855957</v>
      </c>
      <c r="CU217" s="40">
        <v>7.8432450294494629</v>
      </c>
      <c r="CV217" s="40">
        <v>8.5538539886474609</v>
      </c>
      <c r="CW217" s="336" t="s">
        <v>1741</v>
      </c>
      <c r="CX217" s="336" t="s">
        <v>851</v>
      </c>
      <c r="CY217" s="40">
        <v>6.4127249717712402</v>
      </c>
      <c r="CZ217" s="40">
        <v>6.9421000480651855</v>
      </c>
      <c r="DA217" s="40">
        <v>7.5857748985290527</v>
      </c>
      <c r="DB217" s="40">
        <v>8.2577934265136719</v>
      </c>
      <c r="DC217" s="40">
        <v>9.0179643630981445</v>
      </c>
      <c r="DD217" s="336" t="s">
        <v>1447</v>
      </c>
      <c r="DE217" s="336" t="s">
        <v>851</v>
      </c>
      <c r="DF217" s="40">
        <v>9.3412790298461914</v>
      </c>
      <c r="DG217" s="336" t="s">
        <v>1803</v>
      </c>
      <c r="DH217" s="336" t="s">
        <v>851</v>
      </c>
      <c r="DI217" s="336" t="s">
        <v>851</v>
      </c>
      <c r="DJ217" s="336">
        <v>7.9</v>
      </c>
      <c r="DK217" s="336" t="s">
        <v>1738</v>
      </c>
      <c r="DL217" s="336" t="s">
        <v>851</v>
      </c>
      <c r="DM217" s="336" t="s">
        <v>851</v>
      </c>
      <c r="DN217" s="336" t="s">
        <v>436</v>
      </c>
      <c r="DO217" s="40">
        <v>5.4848995059728622E-3</v>
      </c>
      <c r="DP217" s="40">
        <v>4.1469810530543327E-3</v>
      </c>
      <c r="DQ217" s="40">
        <v>1.47507069632411E-2</v>
      </c>
      <c r="DR217" s="40">
        <v>5.6209503673017025E-3</v>
      </c>
      <c r="DS217" s="40">
        <v>4.6774707734584808E-2</v>
      </c>
      <c r="DT217" s="336" t="s">
        <v>851</v>
      </c>
      <c r="DU217" s="336" t="s">
        <v>827</v>
      </c>
      <c r="DV217" s="40">
        <v>3.2426842954009771E-3</v>
      </c>
      <c r="DW217" s="40">
        <v>1.2748991139233112E-2</v>
      </c>
      <c r="DX217" s="40">
        <v>5.9986058622598648E-3</v>
      </c>
      <c r="DY217" s="40">
        <v>1.3106880709528923E-2</v>
      </c>
      <c r="DZ217" s="40">
        <v>-2.8557563200592995E-3</v>
      </c>
      <c r="EA217" s="336" t="s">
        <v>851</v>
      </c>
      <c r="EB217" s="336" t="s">
        <v>1447</v>
      </c>
      <c r="EC217" s="40">
        <v>1.2690947391092777E-2</v>
      </c>
      <c r="ED217" s="40">
        <v>1.3964514248073101E-2</v>
      </c>
      <c r="EE217" s="40">
        <v>9.0750362724065781E-3</v>
      </c>
      <c r="EF217" s="40">
        <v>1.3600807636976242E-2</v>
      </c>
      <c r="EG217" s="40">
        <v>1.9440336152911186E-2</v>
      </c>
      <c r="EH217" s="336" t="s">
        <v>851</v>
      </c>
      <c r="EI217" s="336" t="s">
        <v>1803</v>
      </c>
      <c r="EJ217" s="40">
        <v>2.0963465794920921E-2</v>
      </c>
      <c r="EK217" s="40">
        <v>1.8212899565696716E-2</v>
      </c>
      <c r="EL217" s="40">
        <v>2.7206163853406906E-2</v>
      </c>
      <c r="EM217" s="40">
        <v>2.9150955379009247E-2</v>
      </c>
      <c r="EN217" s="40">
        <v>1.2492344714701176E-2</v>
      </c>
      <c r="EO217" s="336" t="s">
        <v>851</v>
      </c>
      <c r="EP217" s="336" t="s">
        <v>851</v>
      </c>
      <c r="EQ217" s="336" t="s">
        <v>851</v>
      </c>
      <c r="ER217" s="40">
        <v>0.74170000000000003</v>
      </c>
      <c r="ES217" s="336" t="s">
        <v>1739</v>
      </c>
      <c r="ET217" s="336" t="s">
        <v>851</v>
      </c>
      <c r="EU217" s="336" t="s">
        <v>851</v>
      </c>
      <c r="EV217" s="40">
        <v>0.81840000000000002</v>
      </c>
      <c r="EW217" s="336" t="s">
        <v>1739</v>
      </c>
      <c r="EX217" s="336" t="s">
        <v>851</v>
      </c>
      <c r="EY217" s="336" t="s">
        <v>851</v>
      </c>
      <c r="EZ217" s="40">
        <v>0.66810000000000003</v>
      </c>
      <c r="FA217" s="336" t="s">
        <v>1739</v>
      </c>
      <c r="FB217" s="336" t="s">
        <v>851</v>
      </c>
      <c r="FC217" s="40">
        <v>3.5980451852083206E-2</v>
      </c>
      <c r="FD217" s="40">
        <v>4.235641285777092E-2</v>
      </c>
      <c r="FE217" s="40">
        <v>4.5000337064266205E-2</v>
      </c>
      <c r="FF217" s="40">
        <v>7.2035863995552063E-2</v>
      </c>
      <c r="FG217" s="40">
        <v>3.2489769160747528E-2</v>
      </c>
      <c r="FH217" s="336" t="s">
        <v>838</v>
      </c>
      <c r="FI217" s="336" t="s">
        <v>851</v>
      </c>
      <c r="FJ217" s="40">
        <v>3.8026448339223862E-2</v>
      </c>
      <c r="FK217" s="40">
        <v>3.7499424070119858E-2</v>
      </c>
      <c r="FL217" s="40">
        <v>4.5119099318981171E-2</v>
      </c>
      <c r="FM217" s="40">
        <v>7.9370394349098206E-2</v>
      </c>
      <c r="FN217" s="40">
        <v>7.0196747779846191E-2</v>
      </c>
      <c r="FO217" s="336" t="s">
        <v>840</v>
      </c>
      <c r="FP217" s="336" t="s">
        <v>851</v>
      </c>
      <c r="FQ217" s="40">
        <v>0.40683272480964661</v>
      </c>
      <c r="FR217" s="336" t="s">
        <v>840</v>
      </c>
      <c r="FS217" s="336" t="s">
        <v>851</v>
      </c>
      <c r="FT217" s="336" t="s">
        <v>851</v>
      </c>
      <c r="FU217" s="40">
        <v>2.7333229780197144E-2</v>
      </c>
      <c r="FV217" s="40">
        <v>2.5651687756180763E-2</v>
      </c>
      <c r="FW217" s="40">
        <v>2.1618964150547981E-2</v>
      </c>
      <c r="FX217" s="40">
        <v>1.67427659034729E-2</v>
      </c>
      <c r="FY217" s="40">
        <v>8.8498154655098915E-3</v>
      </c>
      <c r="FZ217" s="336" t="s">
        <v>840</v>
      </c>
      <c r="GA217" s="336" t="s">
        <v>851</v>
      </c>
      <c r="GB217" s="336" t="s">
        <v>851</v>
      </c>
      <c r="GC217" s="336" t="s">
        <v>851</v>
      </c>
      <c r="GD217" s="336" t="s">
        <v>851</v>
      </c>
      <c r="GE217" s="336" t="s">
        <v>851</v>
      </c>
      <c r="GF217" s="336" t="s">
        <v>851</v>
      </c>
      <c r="GG217" s="336" t="s">
        <v>851</v>
      </c>
      <c r="GH217" s="336" t="s">
        <v>851</v>
      </c>
      <c r="GI217" s="336" t="s">
        <v>851</v>
      </c>
      <c r="GJ217" s="336" t="s">
        <v>851</v>
      </c>
      <c r="GK217" s="40">
        <v>62952639</v>
      </c>
      <c r="GL217" s="40">
        <v>63539190</v>
      </c>
      <c r="GM217" s="40">
        <v>64069093</v>
      </c>
      <c r="GN217" s="40">
        <v>64549867</v>
      </c>
      <c r="GO217" s="40">
        <v>64995303</v>
      </c>
      <c r="GP217" s="40">
        <v>65416189</v>
      </c>
      <c r="GQ217" s="40">
        <v>65812540</v>
      </c>
      <c r="GR217" s="40">
        <v>66182064</v>
      </c>
      <c r="GS217" s="40">
        <v>66530980</v>
      </c>
      <c r="GT217" s="40">
        <v>66866834</v>
      </c>
      <c r="GU217" s="40">
        <v>67195032</v>
      </c>
      <c r="GV217" s="40">
        <v>67518379</v>
      </c>
      <c r="GW217" s="40">
        <v>67835969</v>
      </c>
      <c r="GX217" s="40">
        <v>68144519</v>
      </c>
      <c r="GY217" s="40">
        <v>68438748</v>
      </c>
      <c r="GZ217" s="40">
        <v>68714519</v>
      </c>
      <c r="HA217" s="40">
        <v>68971313</v>
      </c>
      <c r="HB217" s="40">
        <v>69209817</v>
      </c>
      <c r="HC217" s="40">
        <v>69428454</v>
      </c>
      <c r="HD217" s="40">
        <v>69625581</v>
      </c>
      <c r="HE217" s="40">
        <v>69799978</v>
      </c>
      <c r="HF217" s="40">
        <v>69951000</v>
      </c>
      <c r="HG217" s="40">
        <v>70078000</v>
      </c>
      <c r="HH217" s="40">
        <v>70183000</v>
      </c>
      <c r="HI217" s="40">
        <v>70266000</v>
      </c>
      <c r="HJ217" s="40">
        <v>70329000</v>
      </c>
      <c r="HK217" s="40">
        <v>70372000</v>
      </c>
      <c r="HL217" s="40">
        <v>70394000</v>
      </c>
      <c r="HM217" s="40">
        <v>70397000</v>
      </c>
      <c r="HN217" s="40">
        <v>70380000</v>
      </c>
      <c r="HO217" s="40">
        <v>70346000</v>
      </c>
      <c r="HP217" s="40">
        <v>70292000</v>
      </c>
      <c r="HQ217" s="40">
        <v>70221000</v>
      </c>
      <c r="HR217" s="40">
        <v>70132000</v>
      </c>
      <c r="HS217" s="40">
        <v>70024000</v>
      </c>
      <c r="HT217" s="40">
        <v>69899000</v>
      </c>
      <c r="HU217" s="40">
        <v>69756000</v>
      </c>
      <c r="HV217" s="40">
        <v>69596000</v>
      </c>
      <c r="HW217" s="40">
        <v>69419000</v>
      </c>
      <c r="HX217" s="40">
        <v>69223000</v>
      </c>
      <c r="HY217" s="40">
        <v>69008000</v>
      </c>
      <c r="HZ217" s="40">
        <v>68776000</v>
      </c>
      <c r="IA217" s="40">
        <v>68526000</v>
      </c>
      <c r="IB217" s="40">
        <v>68258000</v>
      </c>
      <c r="IC217" s="40">
        <v>67973000</v>
      </c>
      <c r="ID217" s="40">
        <v>67672000</v>
      </c>
      <c r="IE217" s="40">
        <v>67355000</v>
      </c>
      <c r="IF217" s="40">
        <v>67023000</v>
      </c>
      <c r="IG217" s="40">
        <v>66676000</v>
      </c>
      <c r="IH217" s="40">
        <v>66315000</v>
      </c>
      <c r="II217" s="40">
        <v>65940000</v>
      </c>
      <c r="IJ217" s="336" t="s">
        <v>851</v>
      </c>
      <c r="IK217" s="336" t="s">
        <v>851</v>
      </c>
      <c r="IL217" s="336" t="s">
        <v>851</v>
      </c>
      <c r="IM217" s="40">
        <v>3.7301485426723957E-3</v>
      </c>
      <c r="IN217" s="40">
        <v>3.452052129432559E-3</v>
      </c>
      <c r="IO217" s="40">
        <v>3.1540668569505215E-3</v>
      </c>
      <c r="IP217" s="40">
        <v>2.8352595400065184E-3</v>
      </c>
      <c r="IQ217" s="40">
        <v>2.5016516447067261E-3</v>
      </c>
      <c r="IR217" s="40">
        <v>2.1613023709505796E-3</v>
      </c>
      <c r="IS217" s="40">
        <v>1.813910435885191E-3</v>
      </c>
      <c r="IT217" s="40">
        <v>1.4972090721130371E-3</v>
      </c>
      <c r="IU217" s="40">
        <v>1.1819237843155861E-3</v>
      </c>
      <c r="IV217" s="40">
        <v>8.9619122445583344E-4</v>
      </c>
      <c r="IW217" s="40">
        <v>6.1122525949031115E-4</v>
      </c>
      <c r="IX217" s="40">
        <v>3.1257548835128546E-4</v>
      </c>
      <c r="IY217" s="40">
        <v>4.2616360587999225E-5</v>
      </c>
      <c r="IZ217" s="40">
        <v>-2.4151672550942749E-4</v>
      </c>
      <c r="JA217" s="40">
        <v>-4.8320851055905223E-4</v>
      </c>
      <c r="JB217" s="40">
        <v>-7.6792907202616334E-4</v>
      </c>
      <c r="JC217" s="40">
        <v>-1.0105827823281288E-3</v>
      </c>
      <c r="JD217" s="40">
        <v>-1.2682309607043862E-3</v>
      </c>
      <c r="JE217" s="40">
        <v>-1.5411401400342584E-3</v>
      </c>
      <c r="JF217" s="40">
        <v>-1.7866974230855703E-3</v>
      </c>
      <c r="JG217" s="40">
        <v>-2.047904534265399E-3</v>
      </c>
      <c r="JH217" s="40">
        <v>-2.296344144269824E-3</v>
      </c>
      <c r="JI217" s="40">
        <v>-2.5464892387390137E-3</v>
      </c>
      <c r="JJ217" s="40">
        <v>-2.8274278156459332E-3</v>
      </c>
      <c r="JK217" s="40">
        <v>-3.1107375398278236E-3</v>
      </c>
      <c r="JL217" s="40">
        <v>-3.3675930462777615E-3</v>
      </c>
      <c r="JM217" s="40">
        <v>-3.6416116636246443E-3</v>
      </c>
      <c r="JN217" s="40">
        <v>-3.9185918867588043E-3</v>
      </c>
      <c r="JO217" s="40">
        <v>-4.1840756312012672E-3</v>
      </c>
      <c r="JP217" s="40">
        <v>-4.4380626641213894E-3</v>
      </c>
      <c r="JQ217" s="40">
        <v>-4.6953656710684299E-3</v>
      </c>
      <c r="JR217" s="40">
        <v>-4.941294901072979E-3</v>
      </c>
      <c r="JS217" s="40">
        <v>-5.1907761953771114E-3</v>
      </c>
      <c r="JT217" s="40">
        <v>-5.4289521649479866E-3</v>
      </c>
      <c r="JU217" s="40">
        <v>-5.670878104865551E-3</v>
      </c>
      <c r="JV217" s="336" t="s">
        <v>1740</v>
      </c>
      <c r="JW217" s="336" t="s">
        <v>851</v>
      </c>
      <c r="JX217" s="336" t="s">
        <v>851</v>
      </c>
      <c r="JY217" s="336" t="s">
        <v>851</v>
      </c>
      <c r="JZ217" s="336" t="s">
        <v>851</v>
      </c>
      <c r="KA217" s="336" t="s">
        <v>1740</v>
      </c>
      <c r="KB217" s="40">
        <v>0.48838976810708701</v>
      </c>
      <c r="KC217" s="40">
        <v>0.48803480078739397</v>
      </c>
      <c r="KD217" s="40">
        <v>0.48767396683045705</v>
      </c>
      <c r="KE217" s="40">
        <v>0.48731295385030499</v>
      </c>
      <c r="KF217" s="40">
        <v>0.48695961330649401</v>
      </c>
      <c r="KG217" s="40">
        <v>0.48661992414954597</v>
      </c>
      <c r="KH217" s="40">
        <v>0.48629580509421699</v>
      </c>
      <c r="KI217" s="40">
        <v>0.48598621214546595</v>
      </c>
      <c r="KJ217" s="40">
        <v>0.48568972618644402</v>
      </c>
      <c r="KK217" s="40">
        <v>0.48540370782686798</v>
      </c>
      <c r="KL217" s="40">
        <v>0.48512637729235003</v>
      </c>
      <c r="KM217" s="40">
        <v>0.48485791271679801</v>
      </c>
      <c r="KN217" s="40">
        <v>0.48459973251736299</v>
      </c>
      <c r="KO217" s="40">
        <v>0.48435212744024098</v>
      </c>
      <c r="KP217" s="40">
        <v>0.48411558509050601</v>
      </c>
      <c r="KQ217" s="40">
        <v>0.48389051457033999</v>
      </c>
      <c r="KR217" s="40">
        <v>0.48367760602147397</v>
      </c>
      <c r="KS217" s="40">
        <v>0.48347707021698705</v>
      </c>
      <c r="KT217" s="40">
        <v>0.48329008269405099</v>
      </c>
      <c r="KU217" s="40">
        <v>0.48311746592069099</v>
      </c>
      <c r="KV217" s="40">
        <v>0.482960255632432</v>
      </c>
      <c r="KW217" s="40">
        <v>0.48281922910492298</v>
      </c>
      <c r="KX217" s="40">
        <v>0.48269508436304198</v>
      </c>
      <c r="KY217" s="40">
        <v>0.48258892784358698</v>
      </c>
      <c r="KZ217" s="40">
        <v>0.48250189612968197</v>
      </c>
      <c r="LA217" s="40">
        <v>0.48243519130562496</v>
      </c>
      <c r="LB217" s="40">
        <v>0.48238915672945998</v>
      </c>
      <c r="LC217" s="40">
        <v>0.48236453033466803</v>
      </c>
      <c r="LD217" s="40">
        <v>0.48236336566799798</v>
      </c>
      <c r="LE217" s="40">
        <v>0.482387754743556</v>
      </c>
      <c r="LF217" s="40">
        <v>0.48243907767446503</v>
      </c>
      <c r="LG217" s="40">
        <v>0.482518192770995</v>
      </c>
      <c r="LH217" s="40">
        <v>0.482624769906151</v>
      </c>
      <c r="LI217" s="40">
        <v>0.48275807610716298</v>
      </c>
      <c r="LJ217" s="40">
        <v>0.482917042727804</v>
      </c>
      <c r="LK217" s="40">
        <v>0.48310062705930001</v>
      </c>
      <c r="LL217" s="336" t="s">
        <v>851</v>
      </c>
      <c r="LM217" s="336" t="s">
        <v>851</v>
      </c>
      <c r="LN217" s="336" t="s">
        <v>1740</v>
      </c>
      <c r="LO217" s="40">
        <v>0.7142375111579895</v>
      </c>
      <c r="LP217" s="40">
        <v>0.71348279714584351</v>
      </c>
      <c r="LQ217" s="40">
        <v>0.71209216117858887</v>
      </c>
      <c r="LR217" s="40">
        <v>0.71012121438980103</v>
      </c>
      <c r="LS217" s="40">
        <v>0.7077021598815918</v>
      </c>
      <c r="LT217" s="40">
        <v>0.70489770174026489</v>
      </c>
      <c r="LU217" s="40">
        <v>0.70161968469619751</v>
      </c>
      <c r="LV217" s="40">
        <v>0.69803649187088013</v>
      </c>
      <c r="LW217" s="40">
        <v>0.69414246082305908</v>
      </c>
      <c r="LX217" s="40">
        <v>0.68997806310653687</v>
      </c>
      <c r="LY217" s="40">
        <v>0.68556356430053711</v>
      </c>
      <c r="LZ217" s="40">
        <v>0.68113738298416138</v>
      </c>
      <c r="MA217" s="40">
        <v>0.67654913663864136</v>
      </c>
      <c r="MB217" s="40">
        <v>0.67176157236099243</v>
      </c>
      <c r="MC217" s="40">
        <v>0.66676610708236694</v>
      </c>
      <c r="MD217" s="40">
        <v>0.66151595115661621</v>
      </c>
      <c r="ME217" s="40">
        <v>0.65629088878631592</v>
      </c>
      <c r="MF217" s="40">
        <v>0.65093064308166504</v>
      </c>
      <c r="MG217" s="40">
        <v>0.64551132917404175</v>
      </c>
      <c r="MH217" s="40">
        <v>0.64003771543502808</v>
      </c>
      <c r="MI217" s="40">
        <v>0.63451552391052246</v>
      </c>
      <c r="MJ217" s="40">
        <v>0.62935090065002441</v>
      </c>
      <c r="MK217" s="40">
        <v>0.62428873777389526</v>
      </c>
      <c r="ML217" s="40">
        <v>0.6192973256111145</v>
      </c>
      <c r="MM217" s="40">
        <v>0.61439114809036255</v>
      </c>
      <c r="MN217" s="40">
        <v>0.60958147048950195</v>
      </c>
      <c r="MO217" s="40">
        <v>0.60529834032058716</v>
      </c>
      <c r="MP217" s="40">
        <v>0.60121703147888184</v>
      </c>
      <c r="MQ217" s="40">
        <v>0.59738051891326904</v>
      </c>
      <c r="MR217" s="40">
        <v>0.59379458427429199</v>
      </c>
      <c r="MS217" s="40">
        <v>0.59048056602478027</v>
      </c>
      <c r="MT217" s="40">
        <v>0.58789992332458496</v>
      </c>
      <c r="MU217" s="40">
        <v>0.58563476800918579</v>
      </c>
      <c r="MV217" s="40">
        <v>0.58367329835891724</v>
      </c>
      <c r="MW217" s="40">
        <v>0.58191961050033569</v>
      </c>
      <c r="MX217" s="40">
        <v>0.58031541109085083</v>
      </c>
      <c r="MY217" s="336" t="s">
        <v>851</v>
      </c>
      <c r="MZ217" s="336" t="s">
        <v>1740</v>
      </c>
      <c r="NA217" s="40">
        <v>0.66352176666259766</v>
      </c>
      <c r="NB217" s="40">
        <v>0.66036862134933472</v>
      </c>
      <c r="NC217" s="40">
        <v>0.65644973516464233</v>
      </c>
      <c r="ND217" s="40">
        <v>0.65195107460021973</v>
      </c>
      <c r="NE217" s="40">
        <v>0.64718544483184814</v>
      </c>
      <c r="NF217" s="40">
        <v>0.64232379198074341</v>
      </c>
      <c r="NG217" s="40">
        <v>0.63737475872039795</v>
      </c>
      <c r="NH217" s="40">
        <v>0.63240957260131836</v>
      </c>
      <c r="NI217" s="40">
        <v>0.62733137607574463</v>
      </c>
      <c r="NJ217" s="40">
        <v>0.62202203273773193</v>
      </c>
      <c r="NK217" s="40">
        <v>0.61641710996627808</v>
      </c>
      <c r="NL217" s="40">
        <v>0.61085373163223267</v>
      </c>
      <c r="NM217" s="40">
        <v>0.60507994890213013</v>
      </c>
      <c r="NN217" s="40">
        <v>0.59917324781417847</v>
      </c>
      <c r="NO217" s="40">
        <v>0.59329354763031006</v>
      </c>
      <c r="NP217" s="40">
        <v>0.58743923902511597</v>
      </c>
      <c r="NQ217" s="40">
        <v>0.58194386959075928</v>
      </c>
      <c r="NR217" s="40">
        <v>0.57659387588500977</v>
      </c>
      <c r="NS217" s="40">
        <v>0.57139396667480469</v>
      </c>
      <c r="NT217" s="40">
        <v>0.56626302003860474</v>
      </c>
      <c r="NU217" s="40">
        <v>0.56116682291030884</v>
      </c>
      <c r="NV217" s="40">
        <v>0.55656862258911133</v>
      </c>
      <c r="NW217" s="40">
        <v>0.55210071802139282</v>
      </c>
      <c r="NX217" s="40">
        <v>0.54780393838882446</v>
      </c>
      <c r="NY217" s="40">
        <v>0.54373544454574585</v>
      </c>
      <c r="NZ217" s="40">
        <v>0.53992289304733276</v>
      </c>
      <c r="OA217" s="40">
        <v>0.53684425354003906</v>
      </c>
      <c r="OB217" s="40">
        <v>0.53406006097793579</v>
      </c>
      <c r="OC217" s="40">
        <v>0.53154206275939941</v>
      </c>
      <c r="OD217" s="40">
        <v>0.52922481298446655</v>
      </c>
      <c r="OE217" s="40">
        <v>0.52701264619827271</v>
      </c>
      <c r="OF217" s="40">
        <v>0.52543985843658447</v>
      </c>
      <c r="OG217" s="40">
        <v>0.5240439772605896</v>
      </c>
      <c r="OH217" s="40">
        <v>0.52269184589385986</v>
      </c>
      <c r="OI217" s="40">
        <v>0.52108871936798096</v>
      </c>
      <c r="OJ217" s="40">
        <v>0.5190930962562561</v>
      </c>
      <c r="OK217" s="336" t="s">
        <v>851</v>
      </c>
      <c r="OL217" s="336" t="s">
        <v>851</v>
      </c>
      <c r="OM217" s="336" t="s">
        <v>1740</v>
      </c>
      <c r="ON217" s="40">
        <v>0.64410001039505005</v>
      </c>
      <c r="OO217" s="40">
        <v>0.64454281330108643</v>
      </c>
      <c r="OP217" s="40">
        <v>0.64467334747314453</v>
      </c>
      <c r="OQ217" s="40">
        <v>0.64438766241073608</v>
      </c>
      <c r="OR217" s="40">
        <v>0.64358037710189819</v>
      </c>
      <c r="OS217" s="40">
        <v>0.64216834306716919</v>
      </c>
      <c r="OT217" s="40">
        <v>0.64001941680908203</v>
      </c>
      <c r="OU217" s="40">
        <v>0.63736122846603394</v>
      </c>
      <c r="OV217" s="40">
        <v>0.63422763347625732</v>
      </c>
      <c r="OW217" s="40">
        <v>0.63078874349594116</v>
      </c>
      <c r="OX217" s="40">
        <v>0.62716662883758545</v>
      </c>
      <c r="OY217" s="40">
        <v>0.62348663806915283</v>
      </c>
      <c r="OZ217" s="40">
        <v>0.6196976900100708</v>
      </c>
      <c r="PA217" s="40">
        <v>0.61572223901748657</v>
      </c>
      <c r="PB217" s="40">
        <v>0.61149471998214722</v>
      </c>
      <c r="PC217" s="40">
        <v>0.60699969530105591</v>
      </c>
      <c r="PD217" s="40">
        <v>0.60241562128067017</v>
      </c>
      <c r="PE217" s="40">
        <v>0.59767019748687744</v>
      </c>
      <c r="PF217" s="40">
        <v>0.59285348653793335</v>
      </c>
      <c r="PG217" s="40">
        <v>0.58799839019775391</v>
      </c>
      <c r="PH217" s="40">
        <v>0.58314138650894165</v>
      </c>
      <c r="PI217" s="40">
        <v>0.5786169171333313</v>
      </c>
      <c r="PJ217" s="40">
        <v>0.57422840595245361</v>
      </c>
      <c r="PK217" s="40">
        <v>0.56993043422698975</v>
      </c>
      <c r="PL217" s="40">
        <v>0.56569349765777588</v>
      </c>
      <c r="PM217" s="40">
        <v>0.56151461601257324</v>
      </c>
      <c r="PN217" s="40">
        <v>0.55776727199554443</v>
      </c>
      <c r="PO217" s="40">
        <v>0.55415463447570801</v>
      </c>
      <c r="PP217" s="40">
        <v>0.55076330900192261</v>
      </c>
      <c r="PQ217" s="40">
        <v>0.54757034778594971</v>
      </c>
      <c r="PR217" s="40">
        <v>0.54464179277420044</v>
      </c>
      <c r="PS217" s="40">
        <v>0.5423353910446167</v>
      </c>
      <c r="PT217" s="40">
        <v>0.54032200574874878</v>
      </c>
      <c r="PU217" s="40">
        <v>0.53855961561203003</v>
      </c>
      <c r="PV217" s="40">
        <v>0.53701275587081909</v>
      </c>
      <c r="PW217" s="40">
        <v>0.53557777404785156</v>
      </c>
      <c r="PX217" s="336" t="s">
        <v>851</v>
      </c>
      <c r="PY217" s="336" t="s">
        <v>851</v>
      </c>
      <c r="PZ217" s="40">
        <v>0.77319999999999989</v>
      </c>
      <c r="QA217" s="40">
        <v>0.77290000000000003</v>
      </c>
      <c r="QB217" s="40">
        <v>0.77290000000000003</v>
      </c>
      <c r="QC217" s="40">
        <v>0.77459999999999996</v>
      </c>
      <c r="QD217" s="40">
        <v>0.77639999999999998</v>
      </c>
      <c r="QE217" s="40">
        <v>0.77229999999999999</v>
      </c>
      <c r="QF217" s="40">
        <v>0.7793000000000001</v>
      </c>
      <c r="QG217" s="40">
        <v>0.78060000000000007</v>
      </c>
      <c r="QH217" s="40">
        <v>0.78189999999999993</v>
      </c>
      <c r="QI217" s="40">
        <v>0.77190000000000003</v>
      </c>
      <c r="QJ217" s="40">
        <v>0.79059999999999997</v>
      </c>
      <c r="QK217" s="40">
        <v>0.78659999999999997</v>
      </c>
      <c r="QL217" s="40">
        <v>0.76739999999999997</v>
      </c>
      <c r="QM217" s="40">
        <v>0.75959999999999994</v>
      </c>
      <c r="QN217" s="40">
        <v>0.75529999999999997</v>
      </c>
      <c r="QO217" s="40">
        <v>0.74730000000000008</v>
      </c>
      <c r="QP217" s="40">
        <v>0.74129999999999996</v>
      </c>
      <c r="QQ217" s="40">
        <v>0.74709999999999999</v>
      </c>
      <c r="QR217" s="40">
        <v>0.74170000000000003</v>
      </c>
      <c r="QS217" s="336" t="s">
        <v>851</v>
      </c>
      <c r="QT217" s="336" t="s">
        <v>851</v>
      </c>
      <c r="QU217" s="336" t="s">
        <v>851</v>
      </c>
      <c r="QV217" s="336" t="s">
        <v>851</v>
      </c>
      <c r="QW217" s="40">
        <v>-7.2541963309049606E-3</v>
      </c>
      <c r="QX217" s="336" t="s">
        <v>851</v>
      </c>
      <c r="QY217" s="336" t="s">
        <v>851</v>
      </c>
      <c r="QZ217" s="336" t="s">
        <v>851</v>
      </c>
      <c r="RA217" s="336" t="s">
        <v>851</v>
      </c>
      <c r="RB217" s="336" t="s">
        <v>851</v>
      </c>
      <c r="RC217" s="336" t="s">
        <v>851</v>
      </c>
      <c r="RD217" s="336" t="s">
        <v>851</v>
      </c>
      <c r="RE217" s="336" t="s">
        <v>851</v>
      </c>
      <c r="RF217" s="40">
        <v>0.34899999999999998</v>
      </c>
      <c r="RG217" s="40">
        <v>2019</v>
      </c>
      <c r="RH217" s="336" t="s">
        <v>840</v>
      </c>
      <c r="RI217" s="336" t="s">
        <v>851</v>
      </c>
      <c r="RJ217" s="40">
        <v>1E-3</v>
      </c>
      <c r="RK217" s="40">
        <v>2019</v>
      </c>
      <c r="RL217" s="336" t="s">
        <v>840</v>
      </c>
      <c r="RM217" s="336" t="s">
        <v>851</v>
      </c>
      <c r="RN217" s="40">
        <v>3.0000000000000001E-3</v>
      </c>
      <c r="RO217" s="40">
        <v>2019</v>
      </c>
      <c r="RP217" s="336" t="s">
        <v>840</v>
      </c>
      <c r="RQ217" s="336" t="s">
        <v>851</v>
      </c>
      <c r="RR217" s="40">
        <v>6.2E-2</v>
      </c>
      <c r="RS217" s="40">
        <v>2019</v>
      </c>
      <c r="RT217" s="336" t="s">
        <v>840</v>
      </c>
      <c r="RU217" s="336" t="s">
        <v>851</v>
      </c>
      <c r="RV217" s="40">
        <v>6.2E-2</v>
      </c>
      <c r="RW217" s="40">
        <v>2019</v>
      </c>
      <c r="RX217" s="336" t="s">
        <v>840</v>
      </c>
      <c r="RY217" s="336" t="s">
        <v>851</v>
      </c>
      <c r="RZ217" s="336" t="s">
        <v>838</v>
      </c>
      <c r="SA217" s="40">
        <v>0.24625506997108459</v>
      </c>
      <c r="SB217" s="40">
        <v>0.24869287014007568</v>
      </c>
      <c r="SC217" s="40">
        <v>0.24622824788093567</v>
      </c>
      <c r="SD217" s="40">
        <v>0.24098107218742371</v>
      </c>
      <c r="SE217" s="40">
        <v>0.24169363081455231</v>
      </c>
      <c r="SF217" s="336" t="s">
        <v>851</v>
      </c>
      <c r="SG217" s="336" t="s">
        <v>851</v>
      </c>
      <c r="SH217" s="40">
        <v>0.24346500635147095</v>
      </c>
      <c r="SI217" s="40">
        <v>0.24871136248111725</v>
      </c>
      <c r="SJ217" s="40">
        <v>0.24349486827850342</v>
      </c>
      <c r="SK217" s="40">
        <v>0.23325443267822266</v>
      </c>
      <c r="SL217" s="40">
        <v>0.22520095109939575</v>
      </c>
      <c r="SM217" s="336" t="s">
        <v>840</v>
      </c>
      <c r="SN217" s="336" t="s">
        <v>851</v>
      </c>
      <c r="SO217" s="336" t="s">
        <v>851</v>
      </c>
      <c r="SP217" s="40">
        <v>3.3485449850559235E-2</v>
      </c>
      <c r="SQ217" s="40">
        <v>2.6981908828020096E-2</v>
      </c>
      <c r="SR217" s="40">
        <v>2.2069431841373444E-2</v>
      </c>
      <c r="SS217" s="40">
        <v>1.5045358799397945E-2</v>
      </c>
      <c r="ST217" s="40">
        <v>-6.2928974628448486E-2</v>
      </c>
      <c r="SU217" s="336" t="s">
        <v>838</v>
      </c>
      <c r="SV217" s="336" t="s">
        <v>851</v>
      </c>
      <c r="SW217" s="336" t="s">
        <v>851</v>
      </c>
      <c r="SX217" s="40">
        <v>3.8811326026916504E-2</v>
      </c>
      <c r="SY217" s="40">
        <v>3.3912058919668198E-2</v>
      </c>
      <c r="SZ217" s="40">
        <v>3.5606849938631058E-2</v>
      </c>
      <c r="TA217" s="40">
        <v>3.3803030848503113E-2</v>
      </c>
      <c r="TB217" s="40">
        <v>2.2411316633224487E-2</v>
      </c>
      <c r="TC217" s="336" t="s">
        <v>840</v>
      </c>
      <c r="TD217" s="336" t="s">
        <v>851</v>
      </c>
      <c r="TE217" s="336" t="s">
        <v>851</v>
      </c>
      <c r="TF217" s="336" t="s">
        <v>851</v>
      </c>
      <c r="TG217" s="40">
        <v>2.809867262840271E-2</v>
      </c>
      <c r="TH217" s="40">
        <v>2.1710613742470741E-2</v>
      </c>
      <c r="TI217" s="40">
        <v>1.7040269449353218E-2</v>
      </c>
      <c r="TJ217" s="40">
        <v>1.1170795187354088E-2</v>
      </c>
      <c r="TK217" s="40">
        <v>-6.2928974628448486E-2</v>
      </c>
      <c r="TL217" s="336" t="s">
        <v>838</v>
      </c>
      <c r="TM217" s="336" t="s">
        <v>851</v>
      </c>
      <c r="TN217" s="336" t="s">
        <v>851</v>
      </c>
      <c r="TO217" s="336" t="s">
        <v>851</v>
      </c>
      <c r="TP217" s="40">
        <v>3.3251646906137466E-2</v>
      </c>
      <c r="TQ217" s="40">
        <v>2.9324257746338844E-2</v>
      </c>
      <c r="TR217" s="40">
        <v>3.1563956290483475E-2</v>
      </c>
      <c r="TS217" s="40">
        <v>3.0364453792572021E-2</v>
      </c>
      <c r="TT217" s="40">
        <v>1.95760577917099E-2</v>
      </c>
      <c r="TU217" s="336" t="s">
        <v>840</v>
      </c>
      <c r="TV217" s="336" t="s">
        <v>851</v>
      </c>
      <c r="TW217" s="40">
        <v>7260</v>
      </c>
      <c r="TX217" s="336" t="s">
        <v>840</v>
      </c>
      <c r="TY217" s="336" t="s">
        <v>851</v>
      </c>
      <c r="TZ217" s="40">
        <v>6646.71142578125</v>
      </c>
      <c r="UA217" s="336" t="s">
        <v>838</v>
      </c>
      <c r="UB217" s="336" t="s">
        <v>851</v>
      </c>
      <c r="UC217" s="40">
        <v>6617.5428216764303</v>
      </c>
      <c r="UD217" s="336" t="s">
        <v>840</v>
      </c>
      <c r="UE217" s="336" t="s">
        <v>851</v>
      </c>
      <c r="UF217" s="336" t="s">
        <v>851</v>
      </c>
      <c r="UG217" s="40">
        <v>0.28223550319671631</v>
      </c>
      <c r="UH217" s="40">
        <v>0.2910493016242981</v>
      </c>
      <c r="UI217" s="40">
        <v>0.29122859239578247</v>
      </c>
      <c r="UJ217" s="40">
        <v>0.31301695108413696</v>
      </c>
      <c r="UK217" s="40">
        <v>0.27418339252471924</v>
      </c>
      <c r="UL217" s="336" t="s">
        <v>838</v>
      </c>
      <c r="UM217" s="336" t="s">
        <v>851</v>
      </c>
      <c r="UN217" s="336" t="s">
        <v>851</v>
      </c>
      <c r="UO217" s="336" t="s">
        <v>851</v>
      </c>
      <c r="UP217" s="40">
        <v>0.28149145841598511</v>
      </c>
      <c r="UQ217" s="40">
        <v>0.28621077537536621</v>
      </c>
      <c r="UR217" s="40">
        <v>0.28861397504806519</v>
      </c>
      <c r="US217" s="40">
        <v>0.31262484192848206</v>
      </c>
      <c r="UT217" s="40">
        <v>0.29539769887924194</v>
      </c>
      <c r="UU217" s="336" t="s">
        <v>840</v>
      </c>
    </row>
    <row r="218" spans="1:567">
      <c r="A218" s="336" t="s">
        <v>426</v>
      </c>
      <c r="B218" s="336" t="s">
        <v>210</v>
      </c>
      <c r="C218" s="336" t="s">
        <v>863</v>
      </c>
      <c r="D218" s="40">
        <v>3.9565995335578918E-2</v>
      </c>
      <c r="E218" s="336" t="s">
        <v>470</v>
      </c>
      <c r="F218" s="40">
        <v>4.7334007918834686E-2</v>
      </c>
      <c r="G218" s="336" t="s">
        <v>470</v>
      </c>
      <c r="H218" s="40">
        <v>4.593166708946228E-2</v>
      </c>
      <c r="I218" s="336" t="s">
        <v>470</v>
      </c>
      <c r="J218" s="40">
        <v>4.5984413474798203E-2</v>
      </c>
      <c r="K218" s="336" t="s">
        <v>470</v>
      </c>
      <c r="L218" s="336" t="s">
        <v>470</v>
      </c>
      <c r="M218" s="40">
        <v>0.51838648319244385</v>
      </c>
      <c r="N218" s="40"/>
      <c r="O218" s="336" t="s">
        <v>1736</v>
      </c>
      <c r="P218" s="40"/>
      <c r="Q218" s="336" t="s">
        <v>1736</v>
      </c>
      <c r="R218" s="40"/>
      <c r="S218" s="336" t="s">
        <v>1736</v>
      </c>
      <c r="T218" s="40"/>
      <c r="U218" s="336" t="s">
        <v>1736</v>
      </c>
      <c r="V218" s="336" t="s">
        <v>851</v>
      </c>
      <c r="W218" s="336" t="s">
        <v>470</v>
      </c>
      <c r="X218" s="40">
        <v>0.50167715549468994</v>
      </c>
      <c r="Y218" s="40"/>
      <c r="Z218" s="336" t="s">
        <v>1736</v>
      </c>
      <c r="AA218" s="40"/>
      <c r="AB218" s="336" t="s">
        <v>1736</v>
      </c>
      <c r="AC218" s="40"/>
      <c r="AD218" s="336" t="s">
        <v>1736</v>
      </c>
      <c r="AE218" s="40"/>
      <c r="AF218" s="336" t="s">
        <v>1736</v>
      </c>
      <c r="AG218" s="336" t="s">
        <v>851</v>
      </c>
      <c r="AH218" s="336" t="s">
        <v>470</v>
      </c>
      <c r="AI218" s="40">
        <v>0.51752066612243652</v>
      </c>
      <c r="AJ218" s="40"/>
      <c r="AK218" s="336" t="s">
        <v>1736</v>
      </c>
      <c r="AL218" s="40"/>
      <c r="AM218" s="336" t="s">
        <v>1736</v>
      </c>
      <c r="AN218" s="40"/>
      <c r="AO218" s="336" t="s">
        <v>1736</v>
      </c>
      <c r="AP218" s="40"/>
      <c r="AQ218" s="336" t="s">
        <v>1736</v>
      </c>
      <c r="AR218" s="336" t="s">
        <v>851</v>
      </c>
      <c r="AS218" s="336" t="s">
        <v>470</v>
      </c>
      <c r="AT218" s="40">
        <v>0.50167655944824219</v>
      </c>
      <c r="AU218" s="40"/>
      <c r="AV218" s="336" t="s">
        <v>1736</v>
      </c>
      <c r="AW218" s="40"/>
      <c r="AX218" s="336" t="s">
        <v>1736</v>
      </c>
      <c r="AY218" s="40"/>
      <c r="AZ218" s="336" t="s">
        <v>1736</v>
      </c>
      <c r="BA218" s="40"/>
      <c r="BB218" s="336" t="s">
        <v>1736</v>
      </c>
      <c r="BC218" s="336" t="s">
        <v>851</v>
      </c>
      <c r="BD218" s="336" t="s">
        <v>470</v>
      </c>
      <c r="BE218" s="40">
        <v>2.4951505661010742</v>
      </c>
      <c r="BF218" s="336" t="s">
        <v>470</v>
      </c>
      <c r="BG218" s="40">
        <v>3.0424213409423828</v>
      </c>
      <c r="BH218" s="336" t="s">
        <v>470</v>
      </c>
      <c r="BI218" s="40">
        <v>3.3581767082214355</v>
      </c>
      <c r="BJ218" s="336" t="s">
        <v>470</v>
      </c>
      <c r="BK218" s="40">
        <v>3.1898849010467529</v>
      </c>
      <c r="BL218" s="336" t="s">
        <v>851</v>
      </c>
      <c r="BM218" s="40">
        <v>4.5686697959899902</v>
      </c>
      <c r="BN218" s="336" t="s">
        <v>838</v>
      </c>
      <c r="BO218" s="336" t="s">
        <v>851</v>
      </c>
      <c r="BP218" s="336" t="s">
        <v>470</v>
      </c>
      <c r="BQ218" s="40">
        <v>9.827224537730217E-3</v>
      </c>
      <c r="BR218" s="40">
        <v>9.4302324578166008E-3</v>
      </c>
      <c r="BS218" s="40">
        <v>9.5276664942502975E-3</v>
      </c>
      <c r="BT218" s="40">
        <v>9.6608968451619148E-3</v>
      </c>
      <c r="BU218" s="40">
        <v>9.6608875319361687E-3</v>
      </c>
      <c r="BV218" s="336" t="s">
        <v>851</v>
      </c>
      <c r="BW218" s="336" t="s">
        <v>470</v>
      </c>
      <c r="BX218" s="40">
        <v>1.0419801808893681E-2</v>
      </c>
      <c r="BY218" s="40">
        <v>1.0656860657036304E-2</v>
      </c>
      <c r="BZ218" s="40">
        <v>1.0948614217340946E-2</v>
      </c>
      <c r="CA218" s="40">
        <v>1.1234244331717491E-2</v>
      </c>
      <c r="CB218" s="40">
        <v>1.1394614353775978E-2</v>
      </c>
      <c r="CC218" s="336" t="s">
        <v>851</v>
      </c>
      <c r="CD218" s="336" t="s">
        <v>470</v>
      </c>
      <c r="CE218" s="40">
        <v>1.062366645783186E-2</v>
      </c>
      <c r="CF218" s="40">
        <v>1.0703550651669502E-2</v>
      </c>
      <c r="CG218" s="40">
        <v>1.0892973281443119E-2</v>
      </c>
      <c r="CH218" s="40">
        <v>1.1394552886486053E-2</v>
      </c>
      <c r="CI218" s="40">
        <v>1.1193050071597099E-2</v>
      </c>
      <c r="CJ218" s="336" t="s">
        <v>851</v>
      </c>
      <c r="CK218" s="336" t="s">
        <v>470</v>
      </c>
      <c r="CL218" s="40">
        <v>1.0783977806568146E-2</v>
      </c>
      <c r="CM218" s="40">
        <v>1.0973623022437096E-2</v>
      </c>
      <c r="CN218" s="40">
        <v>1.1064695194363594E-2</v>
      </c>
      <c r="CO218" s="40">
        <v>1.1394557543098927E-2</v>
      </c>
      <c r="CP218" s="40">
        <v>1.1193034239113331E-2</v>
      </c>
      <c r="CQ218" s="336" t="s">
        <v>851</v>
      </c>
      <c r="CR218" s="40"/>
      <c r="CS218" s="40"/>
      <c r="CT218" s="40"/>
      <c r="CU218" s="40"/>
      <c r="CV218" s="40"/>
      <c r="CW218" s="336" t="s">
        <v>1737</v>
      </c>
      <c r="CX218" s="336" t="s">
        <v>851</v>
      </c>
      <c r="CY218" s="40"/>
      <c r="CZ218" s="40"/>
      <c r="DA218" s="40"/>
      <c r="DB218" s="40"/>
      <c r="DC218" s="40"/>
      <c r="DD218" s="336" t="s">
        <v>1737</v>
      </c>
      <c r="DE218" s="336" t="s">
        <v>851</v>
      </c>
      <c r="DF218" s="40"/>
      <c r="DG218" s="336" t="s">
        <v>1737</v>
      </c>
      <c r="DH218" s="336" t="s">
        <v>851</v>
      </c>
      <c r="DI218" s="336" t="s">
        <v>851</v>
      </c>
      <c r="DJ218" s="336">
        <v>4.8</v>
      </c>
      <c r="DK218" s="336" t="s">
        <v>1738</v>
      </c>
      <c r="DL218" s="336" t="s">
        <v>851</v>
      </c>
      <c r="DM218" s="336" t="s">
        <v>851</v>
      </c>
      <c r="DN218" s="336" t="s">
        <v>470</v>
      </c>
      <c r="DO218" s="40">
        <v>2.4838317767716944E-4</v>
      </c>
      <c r="DP218" s="40">
        <v>6.6777346655726433E-3</v>
      </c>
      <c r="DQ218" s="40">
        <v>6.404221523553133E-3</v>
      </c>
      <c r="DR218" s="40">
        <v>4.8264935612678528E-3</v>
      </c>
      <c r="DS218" s="40">
        <v>7.9046227037906647E-3</v>
      </c>
      <c r="DT218" s="336" t="s">
        <v>851</v>
      </c>
      <c r="DU218" s="336" t="s">
        <v>470</v>
      </c>
      <c r="DV218" s="40">
        <v>7.7449996024370193E-3</v>
      </c>
      <c r="DW218" s="40">
        <v>7.1666669100522995E-3</v>
      </c>
      <c r="DX218" s="40">
        <v>6.9000003859400749E-3</v>
      </c>
      <c r="DY218" s="40">
        <v>6.199999712407589E-3</v>
      </c>
      <c r="DZ218" s="40">
        <v>1.4999997802078724E-4</v>
      </c>
      <c r="EA218" s="336" t="s">
        <v>851</v>
      </c>
      <c r="EB218" s="336" t="s">
        <v>470</v>
      </c>
      <c r="EC218" s="40">
        <v>3.435768885537982E-3</v>
      </c>
      <c r="ED218" s="40">
        <v>5.2266726270318031E-3</v>
      </c>
      <c r="EE218" s="40">
        <v>5.2354913204908371E-3</v>
      </c>
      <c r="EF218" s="40">
        <v>4.9662156961858273E-3</v>
      </c>
      <c r="EG218" s="40">
        <v>1.3287917245179415E-3</v>
      </c>
      <c r="EH218" s="336" t="s">
        <v>851</v>
      </c>
      <c r="EI218" s="336" t="s">
        <v>470</v>
      </c>
      <c r="EJ218" s="40">
        <v>1.1610358953475952E-2</v>
      </c>
      <c r="EK218" s="40">
        <v>6.5970621071755886E-3</v>
      </c>
      <c r="EL218" s="40">
        <v>3.3070479985326529E-3</v>
      </c>
      <c r="EM218" s="40">
        <v>1.5682466328144073E-3</v>
      </c>
      <c r="EN218" s="40">
        <v>1.8855860689654946E-3</v>
      </c>
      <c r="EO218" s="336" t="s">
        <v>851</v>
      </c>
      <c r="EP218" s="336" t="s">
        <v>851</v>
      </c>
      <c r="EQ218" s="336" t="s">
        <v>851</v>
      </c>
      <c r="ER218" s="40">
        <v>0.67489999999999994</v>
      </c>
      <c r="ES218" s="336" t="s">
        <v>1739</v>
      </c>
      <c r="ET218" s="336" t="s">
        <v>851</v>
      </c>
      <c r="EU218" s="336" t="s">
        <v>851</v>
      </c>
      <c r="EV218" s="40">
        <v>0.72730000000000006</v>
      </c>
      <c r="EW218" s="336" t="s">
        <v>1739</v>
      </c>
      <c r="EX218" s="336" t="s">
        <v>851</v>
      </c>
      <c r="EY218" s="336" t="s">
        <v>851</v>
      </c>
      <c r="EZ218" s="40">
        <v>0.62109999999999999</v>
      </c>
      <c r="FA218" s="336" t="s">
        <v>1739</v>
      </c>
      <c r="FB218" s="336" t="s">
        <v>851</v>
      </c>
      <c r="FC218" s="40">
        <v>0.81146514415740967</v>
      </c>
      <c r="FD218" s="40">
        <v>1.0799283981323242</v>
      </c>
      <c r="FE218" s="40">
        <v>0.62550228834152222</v>
      </c>
      <c r="FF218" s="40">
        <v>-0.15058641135692596</v>
      </c>
      <c r="FG218" s="40">
        <v>-0.20262634754180908</v>
      </c>
      <c r="FH218" s="336" t="s">
        <v>838</v>
      </c>
      <c r="FI218" s="336" t="s">
        <v>851</v>
      </c>
      <c r="FJ218" s="40">
        <v>1.1983187198638916</v>
      </c>
      <c r="FK218" s="40">
        <v>1.1983187198638916</v>
      </c>
      <c r="FL218" s="40">
        <v>0.85302442312240601</v>
      </c>
      <c r="FM218" s="40">
        <v>-9.0021945536136627E-2</v>
      </c>
      <c r="FN218" s="40">
        <v>6.6394895315170288E-2</v>
      </c>
      <c r="FO218" s="336" t="s">
        <v>840</v>
      </c>
      <c r="FP218" s="336" t="s">
        <v>851</v>
      </c>
      <c r="FQ218" s="40">
        <v>0.12729299068450928</v>
      </c>
      <c r="FR218" s="336" t="s">
        <v>840</v>
      </c>
      <c r="FS218" s="336" t="s">
        <v>851</v>
      </c>
      <c r="FT218" s="336" t="s">
        <v>851</v>
      </c>
      <c r="FU218" s="40">
        <v>2.8423944488167763E-2</v>
      </c>
      <c r="FV218" s="40">
        <v>2.9704546555876732E-2</v>
      </c>
      <c r="FW218" s="40">
        <v>2.8171330690383911E-2</v>
      </c>
      <c r="FX218" s="40">
        <v>2.0433470606803894E-2</v>
      </c>
      <c r="FY218" s="40">
        <v>3.695891797542572E-2</v>
      </c>
      <c r="FZ218" s="336" t="s">
        <v>840</v>
      </c>
      <c r="GA218" s="336" t="s">
        <v>851</v>
      </c>
      <c r="GB218" s="336" t="s">
        <v>851</v>
      </c>
      <c r="GC218" s="336" t="s">
        <v>851</v>
      </c>
      <c r="GD218" s="336" t="s">
        <v>851</v>
      </c>
      <c r="GE218" s="336" t="s">
        <v>851</v>
      </c>
      <c r="GF218" s="336" t="s">
        <v>851</v>
      </c>
      <c r="GG218" s="336" t="s">
        <v>851</v>
      </c>
      <c r="GH218" s="336" t="s">
        <v>851</v>
      </c>
      <c r="GI218" s="336" t="s">
        <v>851</v>
      </c>
      <c r="GJ218" s="336" t="s">
        <v>851</v>
      </c>
      <c r="GK218" s="40">
        <v>884366</v>
      </c>
      <c r="GL218" s="40">
        <v>901214</v>
      </c>
      <c r="GM218" s="40">
        <v>922699</v>
      </c>
      <c r="GN218" s="40">
        <v>947110</v>
      </c>
      <c r="GO218" s="40">
        <v>971889</v>
      </c>
      <c r="GP218" s="40">
        <v>995130</v>
      </c>
      <c r="GQ218" s="40">
        <v>1016437</v>
      </c>
      <c r="GR218" s="40">
        <v>1036388</v>
      </c>
      <c r="GS218" s="40">
        <v>1055428</v>
      </c>
      <c r="GT218" s="40">
        <v>1074286</v>
      </c>
      <c r="GU218" s="40">
        <v>1093517</v>
      </c>
      <c r="GV218" s="40">
        <v>1113154</v>
      </c>
      <c r="GW218" s="40">
        <v>1133002</v>
      </c>
      <c r="GX218" s="40">
        <v>1153288</v>
      </c>
      <c r="GY218" s="40">
        <v>1174333</v>
      </c>
      <c r="GZ218" s="40">
        <v>1196294</v>
      </c>
      <c r="HA218" s="40">
        <v>1219289</v>
      </c>
      <c r="HB218" s="40">
        <v>1243260</v>
      </c>
      <c r="HC218" s="40">
        <v>1267975</v>
      </c>
      <c r="HD218" s="40">
        <v>1293120</v>
      </c>
      <c r="HE218" s="40">
        <v>1318442</v>
      </c>
      <c r="HF218" s="40">
        <v>1344000</v>
      </c>
      <c r="HG218" s="40">
        <v>1369000</v>
      </c>
      <c r="HH218" s="40">
        <v>1395000</v>
      </c>
      <c r="HI218" s="40">
        <v>1421000</v>
      </c>
      <c r="HJ218" s="40">
        <v>1447000</v>
      </c>
      <c r="HK218" s="40">
        <v>1472000</v>
      </c>
      <c r="HL218" s="40">
        <v>1498000</v>
      </c>
      <c r="HM218" s="40">
        <v>1523000</v>
      </c>
      <c r="HN218" s="40">
        <v>1549000</v>
      </c>
      <c r="HO218" s="40">
        <v>1574000</v>
      </c>
      <c r="HP218" s="40">
        <v>1599000</v>
      </c>
      <c r="HQ218" s="40">
        <v>1624000</v>
      </c>
      <c r="HR218" s="40">
        <v>1648000</v>
      </c>
      <c r="HS218" s="40">
        <v>1672000</v>
      </c>
      <c r="HT218" s="40">
        <v>1696000</v>
      </c>
      <c r="HU218" s="40">
        <v>1719000</v>
      </c>
      <c r="HV218" s="40">
        <v>1742000</v>
      </c>
      <c r="HW218" s="40">
        <v>1765000</v>
      </c>
      <c r="HX218" s="40">
        <v>1787000</v>
      </c>
      <c r="HY218" s="40">
        <v>1809000</v>
      </c>
      <c r="HZ218" s="40">
        <v>1831000</v>
      </c>
      <c r="IA218" s="40">
        <v>1853000</v>
      </c>
      <c r="IB218" s="40">
        <v>1874000</v>
      </c>
      <c r="IC218" s="40">
        <v>1895000</v>
      </c>
      <c r="ID218" s="40">
        <v>1916000</v>
      </c>
      <c r="IE218" s="40">
        <v>1937000</v>
      </c>
      <c r="IF218" s="40">
        <v>1958000</v>
      </c>
      <c r="IG218" s="40">
        <v>1979000</v>
      </c>
      <c r="IH218" s="40">
        <v>1999000</v>
      </c>
      <c r="II218" s="40">
        <v>2019000</v>
      </c>
      <c r="IJ218" s="336" t="s">
        <v>851</v>
      </c>
      <c r="IK218" s="336" t="s">
        <v>851</v>
      </c>
      <c r="IL218" s="336" t="s">
        <v>851</v>
      </c>
      <c r="IM218" s="40">
        <v>1.90394576638937E-2</v>
      </c>
      <c r="IN218" s="40">
        <v>1.9469060003757477E-2</v>
      </c>
      <c r="IO218" s="40">
        <v>1.968417689204216E-2</v>
      </c>
      <c r="IP218" s="40">
        <v>1.9636763259768486E-2</v>
      </c>
      <c r="IQ218" s="40">
        <v>1.9392833113670349E-2</v>
      </c>
      <c r="IR218" s="40">
        <v>1.919950544834137E-2</v>
      </c>
      <c r="IS218" s="40">
        <v>1.8430303782224655E-2</v>
      </c>
      <c r="IT218" s="40">
        <v>1.881386898458004E-2</v>
      </c>
      <c r="IU218" s="40">
        <v>1.8466433510184288E-2</v>
      </c>
      <c r="IV218" s="40">
        <v>1.8131598830223083E-2</v>
      </c>
      <c r="IW218" s="40">
        <v>1.7129572108387947E-2</v>
      </c>
      <c r="IX218" s="40">
        <v>1.7508864402770996E-2</v>
      </c>
      <c r="IY218" s="40">
        <v>1.6551189124584198E-2</v>
      </c>
      <c r="IZ218" s="40">
        <v>1.6927488148212433E-2</v>
      </c>
      <c r="JA218" s="40">
        <v>1.601058803498745E-2</v>
      </c>
      <c r="JB218" s="40">
        <v>1.575828343629837E-2</v>
      </c>
      <c r="JC218" s="40">
        <v>1.5513807535171509E-2</v>
      </c>
      <c r="JD218" s="40">
        <v>1.4670189470052719E-2</v>
      </c>
      <c r="JE218" s="40">
        <v>1.4458083547651768E-2</v>
      </c>
      <c r="JF218" s="40">
        <v>1.4252022840082645E-2</v>
      </c>
      <c r="JG218" s="40">
        <v>1.3470188714563847E-2</v>
      </c>
      <c r="JH218" s="40">
        <v>1.3291152194142342E-2</v>
      </c>
      <c r="JI218" s="40">
        <v>1.3116812333464622E-2</v>
      </c>
      <c r="JJ218" s="40">
        <v>1.238754577934742E-2</v>
      </c>
      <c r="JK218" s="40">
        <v>1.2235970236361027E-2</v>
      </c>
      <c r="JL218" s="40">
        <v>1.2088059447705746E-2</v>
      </c>
      <c r="JM218" s="40">
        <v>1.1943681165575981E-2</v>
      </c>
      <c r="JN218" s="40">
        <v>1.1269236914813519E-2</v>
      </c>
      <c r="JO218" s="40">
        <v>1.1143654584884644E-2</v>
      </c>
      <c r="JP218" s="40">
        <v>1.10208410769701E-2</v>
      </c>
      <c r="JQ218" s="40">
        <v>1.0900705121457577E-2</v>
      </c>
      <c r="JR218" s="40">
        <v>1.0783160105347633E-2</v>
      </c>
      <c r="JS218" s="40">
        <v>1.0668122209608555E-2</v>
      </c>
      <c r="JT218" s="40">
        <v>1.0055389255285263E-2</v>
      </c>
      <c r="JU218" s="40">
        <v>9.9552841857075691E-3</v>
      </c>
      <c r="JV218" s="336" t="s">
        <v>1740</v>
      </c>
      <c r="JW218" s="336" t="s">
        <v>851</v>
      </c>
      <c r="JX218" s="336" t="s">
        <v>851</v>
      </c>
      <c r="JY218" s="336" t="s">
        <v>851</v>
      </c>
      <c r="JZ218" s="336" t="s">
        <v>851</v>
      </c>
      <c r="KA218" s="336" t="s">
        <v>1740</v>
      </c>
      <c r="KB218" s="40">
        <v>0.50551035113442</v>
      </c>
      <c r="KC218" s="40">
        <v>0.50548967472026707</v>
      </c>
      <c r="KD218" s="40">
        <v>0.505452600421473</v>
      </c>
      <c r="KE218" s="40">
        <v>0.50541532758926599</v>
      </c>
      <c r="KF218" s="40">
        <v>0.50537227790150996</v>
      </c>
      <c r="KG218" s="40">
        <v>0.505325224772876</v>
      </c>
      <c r="KH218" s="40">
        <v>0.505279136824481</v>
      </c>
      <c r="KI218" s="40">
        <v>0.50522954424136701</v>
      </c>
      <c r="KJ218" s="40">
        <v>0.50517505736324797</v>
      </c>
      <c r="KK218" s="40">
        <v>0.50511943951164195</v>
      </c>
      <c r="KL218" s="40">
        <v>0.50506080501400297</v>
      </c>
      <c r="KM218" s="40">
        <v>0.50499982339979799</v>
      </c>
      <c r="KN218" s="40">
        <v>0.50493547762578994</v>
      </c>
      <c r="KO218" s="40">
        <v>0.50486580154776195</v>
      </c>
      <c r="KP218" s="40">
        <v>0.50479700842284903</v>
      </c>
      <c r="KQ218" s="40">
        <v>0.50472186874824898</v>
      </c>
      <c r="KR218" s="40">
        <v>0.50464167425478101</v>
      </c>
      <c r="KS218" s="40">
        <v>0.50455888674966498</v>
      </c>
      <c r="KT218" s="40">
        <v>0.50447266703478699</v>
      </c>
      <c r="KU218" s="40">
        <v>0.50438291950224201</v>
      </c>
      <c r="KV218" s="40">
        <v>0.50429070657487696</v>
      </c>
      <c r="KW218" s="40">
        <v>0.50419313613542693</v>
      </c>
      <c r="KX218" s="40">
        <v>0.50409412850598301</v>
      </c>
      <c r="KY218" s="40">
        <v>0.50399192209490595</v>
      </c>
      <c r="KZ218" s="40">
        <v>0.50388991844152597</v>
      </c>
      <c r="LA218" s="40">
        <v>0.50378575798894698</v>
      </c>
      <c r="LB218" s="40">
        <v>0.50368333931340104</v>
      </c>
      <c r="LC218" s="40">
        <v>0.50357334479106697</v>
      </c>
      <c r="LD218" s="40">
        <v>0.503471329116153</v>
      </c>
      <c r="LE218" s="40">
        <v>0.50336425034814003</v>
      </c>
      <c r="LF218" s="40">
        <v>0.50326104258378301</v>
      </c>
      <c r="LG218" s="40">
        <v>0.50315970650170105</v>
      </c>
      <c r="LH218" s="40">
        <v>0.50305919656442399</v>
      </c>
      <c r="LI218" s="40">
        <v>0.50295671371126704</v>
      </c>
      <c r="LJ218" s="40">
        <v>0.50285913811155292</v>
      </c>
      <c r="LK218" s="40">
        <v>0.50275665243894307</v>
      </c>
      <c r="LL218" s="336" t="s">
        <v>851</v>
      </c>
      <c r="LM218" s="336" t="s">
        <v>851</v>
      </c>
      <c r="LN218" s="336" t="s">
        <v>1740</v>
      </c>
      <c r="LO218" s="40">
        <v>0.56126755475997925</v>
      </c>
      <c r="LP218" s="40">
        <v>0.56742823123931885</v>
      </c>
      <c r="LQ218" s="40">
        <v>0.57338047027587891</v>
      </c>
      <c r="LR218" s="40">
        <v>0.57902878522872925</v>
      </c>
      <c r="LS218" s="40">
        <v>0.58421415090560913</v>
      </c>
      <c r="LT218" s="40">
        <v>0.58884954452514648</v>
      </c>
      <c r="LU218" s="40">
        <v>0.5907738208770752</v>
      </c>
      <c r="LV218" s="40">
        <v>0.59386414289474487</v>
      </c>
      <c r="LW218" s="40">
        <v>0.59641575813293457</v>
      </c>
      <c r="LX218" s="40">
        <v>0.59817028045654297</v>
      </c>
      <c r="LY218" s="40">
        <v>0.59917068481445313</v>
      </c>
      <c r="LZ218" s="40">
        <v>0.60054349899291992</v>
      </c>
      <c r="MA218" s="40">
        <v>0.60080105066299438</v>
      </c>
      <c r="MB218" s="40">
        <v>0.6014445424079895</v>
      </c>
      <c r="MC218" s="40">
        <v>0.60167849063873291</v>
      </c>
      <c r="MD218" s="40">
        <v>0.60292249917984009</v>
      </c>
      <c r="ME218" s="40">
        <v>0.60475295782089233</v>
      </c>
      <c r="MF218" s="40">
        <v>0.60775864124298096</v>
      </c>
      <c r="MG218" s="40">
        <v>0.61104369163513184</v>
      </c>
      <c r="MH218" s="40">
        <v>0.61483252048492432</v>
      </c>
      <c r="MI218" s="40">
        <v>0.61792451143264771</v>
      </c>
      <c r="MJ218" s="40">
        <v>0.62129145860671997</v>
      </c>
      <c r="MK218" s="40">
        <v>0.62456947565078735</v>
      </c>
      <c r="ML218" s="40">
        <v>0.62776201963424683</v>
      </c>
      <c r="MM218" s="40">
        <v>0.63178509473800659</v>
      </c>
      <c r="MN218" s="40">
        <v>0.63626313209533691</v>
      </c>
      <c r="MO218" s="40">
        <v>0.64063352346420288</v>
      </c>
      <c r="MP218" s="40">
        <v>0.64543980360031128</v>
      </c>
      <c r="MQ218" s="40">
        <v>0.64994663000106812</v>
      </c>
      <c r="MR218" s="40">
        <v>0.65488123893737793</v>
      </c>
      <c r="MS218" s="40">
        <v>0.65866386890411377</v>
      </c>
      <c r="MT218" s="40">
        <v>0.66184824705123901</v>
      </c>
      <c r="MU218" s="40">
        <v>0.66394281387329102</v>
      </c>
      <c r="MV218" s="40">
        <v>0.66599291563034058</v>
      </c>
      <c r="MW218" s="40">
        <v>0.66783392429351807</v>
      </c>
      <c r="MX218" s="40">
        <v>0.66963845491409302</v>
      </c>
      <c r="MY218" s="336" t="s">
        <v>851</v>
      </c>
      <c r="MZ218" s="336" t="s">
        <v>1740</v>
      </c>
      <c r="NA218" s="40">
        <v>0.54233741760253906</v>
      </c>
      <c r="NB218" s="40">
        <v>0.54823672771453857</v>
      </c>
      <c r="NC218" s="40">
        <v>0.55345219373703003</v>
      </c>
      <c r="ND218" s="40">
        <v>0.55808985233306885</v>
      </c>
      <c r="NE218" s="40">
        <v>0.56224173307418823</v>
      </c>
      <c r="NF218" s="40">
        <v>0.56595587730407715</v>
      </c>
      <c r="NG218" s="40">
        <v>0.56696426868438721</v>
      </c>
      <c r="NH218" s="40">
        <v>0.56902849674224854</v>
      </c>
      <c r="NI218" s="40">
        <v>0.57204300165176392</v>
      </c>
      <c r="NJ218" s="40">
        <v>0.57283604145050049</v>
      </c>
      <c r="NK218" s="40">
        <v>0.57290947437286377</v>
      </c>
      <c r="NL218" s="40">
        <v>0.57472825050354004</v>
      </c>
      <c r="NM218" s="40">
        <v>0.57409882545471191</v>
      </c>
      <c r="NN218" s="40">
        <v>0.57518059015274048</v>
      </c>
      <c r="NO218" s="40">
        <v>0.57456421852111816</v>
      </c>
      <c r="NP218" s="40">
        <v>0.57623887062072754</v>
      </c>
      <c r="NQ218" s="40">
        <v>0.57723575830459595</v>
      </c>
      <c r="NR218" s="40">
        <v>0.58066505193710327</v>
      </c>
      <c r="NS218" s="40">
        <v>0.58313107490539551</v>
      </c>
      <c r="NT218" s="40">
        <v>0.58732056617736816</v>
      </c>
      <c r="NU218" s="40">
        <v>0.5908018946647644</v>
      </c>
      <c r="NV218" s="40">
        <v>0.59569519758224487</v>
      </c>
      <c r="NW218" s="40">
        <v>0.60045921802520752</v>
      </c>
      <c r="NX218" s="40">
        <v>0.60566574335098267</v>
      </c>
      <c r="NY218" s="40">
        <v>0.61108005046844482</v>
      </c>
      <c r="NZ218" s="40">
        <v>0.6158098578453064</v>
      </c>
      <c r="OA218" s="40">
        <v>0.61933368444442749</v>
      </c>
      <c r="OB218" s="40">
        <v>0.62223422527313232</v>
      </c>
      <c r="OC218" s="40">
        <v>0.62486660480499268</v>
      </c>
      <c r="OD218" s="40">
        <v>0.62796831130981445</v>
      </c>
      <c r="OE218" s="40">
        <v>0.62995827198028564</v>
      </c>
      <c r="OF218" s="40">
        <v>0.63138872385025024</v>
      </c>
      <c r="OG218" s="40">
        <v>0.63278853893280029</v>
      </c>
      <c r="OH218" s="40">
        <v>0.63365334272384644</v>
      </c>
      <c r="OI218" s="40">
        <v>0.63431715965270996</v>
      </c>
      <c r="OJ218" s="40">
        <v>0.63447248935699463</v>
      </c>
      <c r="OK218" s="336" t="s">
        <v>851</v>
      </c>
      <c r="OL218" s="336" t="s">
        <v>851</v>
      </c>
      <c r="OM218" s="336" t="s">
        <v>1740</v>
      </c>
      <c r="ON218" s="40">
        <v>0.44672378897666931</v>
      </c>
      <c r="OO218" s="40">
        <v>0.45263674855232239</v>
      </c>
      <c r="OP218" s="40">
        <v>0.4578607976436615</v>
      </c>
      <c r="OQ218" s="40">
        <v>0.46267315745353699</v>
      </c>
      <c r="OR218" s="40">
        <v>0.46755984425544739</v>
      </c>
      <c r="OS218" s="40">
        <v>0.47281411290168762</v>
      </c>
      <c r="OT218" s="40">
        <v>0.4761904776096344</v>
      </c>
      <c r="OU218" s="40">
        <v>0.48137325048446655</v>
      </c>
      <c r="OV218" s="40">
        <v>0.48602151870727539</v>
      </c>
      <c r="OW218" s="40">
        <v>0.49120336771011353</v>
      </c>
      <c r="OX218" s="40">
        <v>0.49412578344345093</v>
      </c>
      <c r="OY218" s="40">
        <v>0.49796196818351746</v>
      </c>
      <c r="OZ218" s="40">
        <v>0.50133508443832397</v>
      </c>
      <c r="PA218" s="40">
        <v>0.50361126661300659</v>
      </c>
      <c r="PB218" s="40">
        <v>0.50548738241195679</v>
      </c>
      <c r="PC218" s="40">
        <v>0.50698858499526978</v>
      </c>
      <c r="PD218" s="40">
        <v>0.50906819105148315</v>
      </c>
      <c r="PE218" s="40">
        <v>0.5104680061340332</v>
      </c>
      <c r="PF218" s="40">
        <v>0.51213592290878296</v>
      </c>
      <c r="PG218" s="40">
        <v>0.51375597715377808</v>
      </c>
      <c r="PH218" s="40">
        <v>0.51591980457305908</v>
      </c>
      <c r="PI218" s="40">
        <v>0.51948809623718262</v>
      </c>
      <c r="PJ218" s="40">
        <v>0.52296209335327148</v>
      </c>
      <c r="PK218" s="40">
        <v>0.52634561061859131</v>
      </c>
      <c r="PL218" s="40">
        <v>0.53161722421646118</v>
      </c>
      <c r="PM218" s="40">
        <v>0.53620785474777222</v>
      </c>
      <c r="PN218" s="40">
        <v>0.54178047180175781</v>
      </c>
      <c r="PO218" s="40">
        <v>0.54776036739349365</v>
      </c>
      <c r="PP218" s="40">
        <v>0.55229455232620239</v>
      </c>
      <c r="PQ218" s="40">
        <v>0.5583113431930542</v>
      </c>
      <c r="PR218" s="40">
        <v>0.56315237283706665</v>
      </c>
      <c r="PS218" s="40">
        <v>0.56737220287322998</v>
      </c>
      <c r="PT218" s="40">
        <v>0.5704801082611084</v>
      </c>
      <c r="PU218" s="40">
        <v>0.57453256845474243</v>
      </c>
      <c r="PV218" s="40">
        <v>0.57728862762451172</v>
      </c>
      <c r="PW218" s="40">
        <v>0.57999008893966675</v>
      </c>
      <c r="PX218" s="336" t="s">
        <v>851</v>
      </c>
      <c r="PY218" s="336" t="s">
        <v>851</v>
      </c>
      <c r="PZ218" s="40">
        <v>0.70109999999999995</v>
      </c>
      <c r="QA218" s="40">
        <v>0.70469999999999999</v>
      </c>
      <c r="QB218" s="40">
        <v>0.70569999999999988</v>
      </c>
      <c r="QC218" s="40">
        <v>0.70510000000000006</v>
      </c>
      <c r="QD218" s="40">
        <v>0.7026</v>
      </c>
      <c r="QE218" s="40">
        <v>0.70340000000000003</v>
      </c>
      <c r="QF218" s="40">
        <v>0.69650000000000001</v>
      </c>
      <c r="QG218" s="40">
        <v>0.68870000000000009</v>
      </c>
      <c r="QH218" s="40">
        <v>0.68169999999999997</v>
      </c>
      <c r="QI218" s="40">
        <v>0.67530000000000001</v>
      </c>
      <c r="QJ218" s="40">
        <v>0.67230000000000001</v>
      </c>
      <c r="QK218" s="40">
        <v>0.66969999999999996</v>
      </c>
      <c r="QL218" s="40">
        <v>0.66980000000000006</v>
      </c>
      <c r="QM218" s="40">
        <v>0.66879999999999995</v>
      </c>
      <c r="QN218" s="40">
        <v>0.66859999999999997</v>
      </c>
      <c r="QO218" s="40">
        <v>0.66810000000000003</v>
      </c>
      <c r="QP218" s="40">
        <v>0.67209999999999992</v>
      </c>
      <c r="QQ218" s="40">
        <v>0.67449999999999999</v>
      </c>
      <c r="QR218" s="40">
        <v>0.67489999999999994</v>
      </c>
      <c r="QS218" s="336" t="s">
        <v>851</v>
      </c>
      <c r="QT218" s="336" t="s">
        <v>851</v>
      </c>
      <c r="QU218" s="336" t="s">
        <v>851</v>
      </c>
      <c r="QV218" s="336" t="s">
        <v>851</v>
      </c>
      <c r="QW218" s="40">
        <v>5.928560858592391E-4</v>
      </c>
      <c r="QX218" s="336" t="s">
        <v>851</v>
      </c>
      <c r="QY218" s="336" t="s">
        <v>851</v>
      </c>
      <c r="QZ218" s="336" t="s">
        <v>851</v>
      </c>
      <c r="RA218" s="336" t="s">
        <v>851</v>
      </c>
      <c r="RB218" s="336" t="s">
        <v>851</v>
      </c>
      <c r="RC218" s="336" t="s">
        <v>851</v>
      </c>
      <c r="RD218" s="336" t="s">
        <v>851</v>
      </c>
      <c r="RE218" s="336" t="s">
        <v>851</v>
      </c>
      <c r="RF218" s="40">
        <v>0.28699999999999998</v>
      </c>
      <c r="RG218" s="40">
        <v>2014</v>
      </c>
      <c r="RH218" s="336" t="s">
        <v>840</v>
      </c>
      <c r="RI218" s="336" t="s">
        <v>851</v>
      </c>
      <c r="RJ218" s="40">
        <v>0.22</v>
      </c>
      <c r="RK218" s="40">
        <v>2014</v>
      </c>
      <c r="RL218" s="336" t="s">
        <v>840</v>
      </c>
      <c r="RM218" s="336" t="s">
        <v>851</v>
      </c>
      <c r="RN218" s="40">
        <v>0.65900000000000003</v>
      </c>
      <c r="RO218" s="40">
        <v>2014</v>
      </c>
      <c r="RP218" s="336" t="s">
        <v>840</v>
      </c>
      <c r="RQ218" s="336" t="s">
        <v>851</v>
      </c>
      <c r="RR218" s="40">
        <v>0.91799999999999993</v>
      </c>
      <c r="RS218" s="40">
        <v>2014</v>
      </c>
      <c r="RT218" s="336" t="s">
        <v>840</v>
      </c>
      <c r="RU218" s="336" t="s">
        <v>851</v>
      </c>
      <c r="RV218" s="40">
        <v>0.41799999999999998</v>
      </c>
      <c r="RW218" s="40">
        <v>2014</v>
      </c>
      <c r="RX218" s="336" t="s">
        <v>840</v>
      </c>
      <c r="RY218" s="336" t="s">
        <v>851</v>
      </c>
      <c r="RZ218" s="336" t="s">
        <v>838</v>
      </c>
      <c r="SA218" s="40">
        <v>0.29523047804832458</v>
      </c>
      <c r="SB218" s="40">
        <v>0.33057713508605957</v>
      </c>
      <c r="SC218" s="40">
        <v>0.3706461489200592</v>
      </c>
      <c r="SD218" s="40">
        <v>0.30420279502868652</v>
      </c>
      <c r="SE218" s="40">
        <v>0.15826138854026794</v>
      </c>
      <c r="SF218" s="336" t="s">
        <v>851</v>
      </c>
      <c r="SG218" s="336" t="s">
        <v>851</v>
      </c>
      <c r="SH218" s="40">
        <v>0.3375740647315979</v>
      </c>
      <c r="SI218" s="40">
        <v>0.35973384976387024</v>
      </c>
      <c r="SJ218" s="40">
        <v>0.41357240080833435</v>
      </c>
      <c r="SK218" s="40">
        <v>0.32414540648460388</v>
      </c>
      <c r="SL218" s="40">
        <v>0.23072107136249542</v>
      </c>
      <c r="SM218" s="336" t="s">
        <v>840</v>
      </c>
      <c r="SN218" s="336" t="s">
        <v>851</v>
      </c>
      <c r="SO218" s="336" t="s">
        <v>851</v>
      </c>
      <c r="SP218" s="40">
        <v>2.7993621304631233E-2</v>
      </c>
      <c r="SQ218" s="40">
        <v>3.1076937913894653E-2</v>
      </c>
      <c r="SR218" s="40">
        <v>1.1770846322178841E-2</v>
      </c>
      <c r="SS218" s="40">
        <v>-1.8076499924063683E-2</v>
      </c>
      <c r="ST218" s="40">
        <v>-8.8831216096878052E-2</v>
      </c>
      <c r="SU218" s="336" t="s">
        <v>838</v>
      </c>
      <c r="SV218" s="336" t="s">
        <v>851</v>
      </c>
      <c r="SW218" s="336" t="s">
        <v>851</v>
      </c>
      <c r="SX218" s="40">
        <v>4.2235825210809708E-2</v>
      </c>
      <c r="SY218" s="40">
        <v>4.9233175814151764E-2</v>
      </c>
      <c r="SZ218" s="40">
        <v>4.5070454478263855E-2</v>
      </c>
      <c r="TA218" s="40">
        <v>3.6182139068841934E-2</v>
      </c>
      <c r="TB218" s="40">
        <v>0.17162728309631348</v>
      </c>
      <c r="TC218" s="336" t="s">
        <v>840</v>
      </c>
      <c r="TD218" s="336" t="s">
        <v>851</v>
      </c>
      <c r="TE218" s="336" t="s">
        <v>851</v>
      </c>
      <c r="TF218" s="336" t="s">
        <v>851</v>
      </c>
      <c r="TG218" s="40">
        <v>8.0436356365680695E-3</v>
      </c>
      <c r="TH218" s="40">
        <v>1.2344115413725376E-2</v>
      </c>
      <c r="TI218" s="40">
        <v>-6.9002467207610607E-3</v>
      </c>
      <c r="TJ218" s="40">
        <v>-3.7452567368745804E-2</v>
      </c>
      <c r="TK218" s="40">
        <v>-0.10788958519697189</v>
      </c>
      <c r="TL218" s="336" t="s">
        <v>838</v>
      </c>
      <c r="TM218" s="336" t="s">
        <v>851</v>
      </c>
      <c r="TN218" s="336" t="s">
        <v>851</v>
      </c>
      <c r="TO218" s="336" t="s">
        <v>851</v>
      </c>
      <c r="TP218" s="40">
        <v>2.2238867357373238E-2</v>
      </c>
      <c r="TQ218" s="40">
        <v>3.0195070430636406E-2</v>
      </c>
      <c r="TR218" s="40">
        <v>2.653028815984726E-2</v>
      </c>
      <c r="TS218" s="40">
        <v>1.6910623759031296E-2</v>
      </c>
      <c r="TT218" s="40">
        <v>0.15199051797389984</v>
      </c>
      <c r="TU218" s="336" t="s">
        <v>840</v>
      </c>
      <c r="TV218" s="336" t="s">
        <v>851</v>
      </c>
      <c r="TW218" s="40">
        <v>2020</v>
      </c>
      <c r="TX218" s="336" t="s">
        <v>840</v>
      </c>
      <c r="TY218" s="336" t="s">
        <v>851</v>
      </c>
      <c r="TZ218" s="40">
        <v>1231.0849609375</v>
      </c>
      <c r="UA218" s="336" t="s">
        <v>838</v>
      </c>
      <c r="UB218" s="336" t="s">
        <v>851</v>
      </c>
      <c r="UC218" s="40">
        <v>1435.7280712986401</v>
      </c>
      <c r="UD218" s="336" t="s">
        <v>840</v>
      </c>
      <c r="UE218" s="336" t="s">
        <v>851</v>
      </c>
      <c r="UF218" s="336" t="s">
        <v>851</v>
      </c>
      <c r="UG218" s="40">
        <v>1.1066956520080566</v>
      </c>
      <c r="UH218" s="40">
        <v>1.4105055332183838</v>
      </c>
      <c r="UI218" s="40">
        <v>0.99614840745925903</v>
      </c>
      <c r="UJ218" s="40">
        <v>0.15361636877059937</v>
      </c>
      <c r="UK218" s="40">
        <v>-4.4364959001541138E-2</v>
      </c>
      <c r="UL218" s="336" t="s">
        <v>838</v>
      </c>
      <c r="UM218" s="336" t="s">
        <v>851</v>
      </c>
      <c r="UN218" s="336" t="s">
        <v>851</v>
      </c>
      <c r="UO218" s="336" t="s">
        <v>851</v>
      </c>
      <c r="UP218" s="40">
        <v>1.5725705623626709</v>
      </c>
      <c r="UQ218" s="40">
        <v>1.5725705623626709</v>
      </c>
      <c r="UR218" s="40">
        <v>1.266596794128418</v>
      </c>
      <c r="US218" s="40">
        <v>0.23412345349788666</v>
      </c>
      <c r="UT218" s="40">
        <v>0.2971159815788269</v>
      </c>
      <c r="UU218" s="336" t="s">
        <v>840</v>
      </c>
    </row>
    <row r="219" spans="1:567">
      <c r="A219" s="336" t="s">
        <v>424</v>
      </c>
      <c r="B219" s="336" t="s">
        <v>151</v>
      </c>
      <c r="C219" s="336" t="s">
        <v>401</v>
      </c>
      <c r="D219" s="40">
        <v>3.1083466485142708E-2</v>
      </c>
      <c r="E219" s="336" t="s">
        <v>436</v>
      </c>
      <c r="F219" s="40">
        <v>3.2152030616998672E-2</v>
      </c>
      <c r="G219" s="336" t="s">
        <v>1741</v>
      </c>
      <c r="H219" s="40">
        <v>3.3776342868804932E-2</v>
      </c>
      <c r="I219" s="336" t="s">
        <v>1447</v>
      </c>
      <c r="J219" s="40">
        <v>3.9665266871452332E-2</v>
      </c>
      <c r="K219" s="336" t="s">
        <v>1803</v>
      </c>
      <c r="L219" s="336" t="s">
        <v>436</v>
      </c>
      <c r="M219" s="40">
        <v>0.85196852684020996</v>
      </c>
      <c r="N219" s="40"/>
      <c r="O219" s="336" t="s">
        <v>1736</v>
      </c>
      <c r="P219" s="40"/>
      <c r="Q219" s="336" t="s">
        <v>1736</v>
      </c>
      <c r="R219" s="40"/>
      <c r="S219" s="336" t="s">
        <v>1736</v>
      </c>
      <c r="T219" s="40">
        <v>0.85196852684020996</v>
      </c>
      <c r="U219" s="336" t="s">
        <v>436</v>
      </c>
      <c r="V219" s="336" t="s">
        <v>851</v>
      </c>
      <c r="W219" s="336" t="s">
        <v>1741</v>
      </c>
      <c r="X219" s="40">
        <v>0.85196852684020996</v>
      </c>
      <c r="Y219" s="40"/>
      <c r="Z219" s="336" t="s">
        <v>1736</v>
      </c>
      <c r="AA219" s="40"/>
      <c r="AB219" s="336" t="s">
        <v>1736</v>
      </c>
      <c r="AC219" s="40"/>
      <c r="AD219" s="336" t="s">
        <v>1736</v>
      </c>
      <c r="AE219" s="40">
        <v>0.85196852684020996</v>
      </c>
      <c r="AF219" s="336" t="s">
        <v>1741</v>
      </c>
      <c r="AG219" s="336" t="s">
        <v>851</v>
      </c>
      <c r="AH219" s="336" t="s">
        <v>1447</v>
      </c>
      <c r="AI219" s="40">
        <v>0.80620145797729492</v>
      </c>
      <c r="AJ219" s="40"/>
      <c r="AK219" s="336" t="s">
        <v>1736</v>
      </c>
      <c r="AL219" s="40"/>
      <c r="AM219" s="336" t="s">
        <v>1736</v>
      </c>
      <c r="AN219" s="40"/>
      <c r="AO219" s="336" t="s">
        <v>1736</v>
      </c>
      <c r="AP219" s="40">
        <v>0.80620145797729492</v>
      </c>
      <c r="AQ219" s="336" t="s">
        <v>1447</v>
      </c>
      <c r="AR219" s="336" t="s">
        <v>851</v>
      </c>
      <c r="AS219" s="336" t="s">
        <v>1803</v>
      </c>
      <c r="AT219" s="40">
        <v>0.80620145797729492</v>
      </c>
      <c r="AU219" s="40"/>
      <c r="AV219" s="336" t="s">
        <v>1736</v>
      </c>
      <c r="AW219" s="40"/>
      <c r="AX219" s="336" t="s">
        <v>1736</v>
      </c>
      <c r="AY219" s="40"/>
      <c r="AZ219" s="336" t="s">
        <v>1736</v>
      </c>
      <c r="BA219" s="40">
        <v>0.80620145797729492</v>
      </c>
      <c r="BB219" s="336" t="s">
        <v>1803</v>
      </c>
      <c r="BC219" s="336" t="s">
        <v>851</v>
      </c>
      <c r="BD219" s="336" t="s">
        <v>436</v>
      </c>
      <c r="BE219" s="40">
        <v>2.2642154693603516</v>
      </c>
      <c r="BF219" s="336" t="s">
        <v>827</v>
      </c>
      <c r="BG219" s="40">
        <v>2.9068701267242432</v>
      </c>
      <c r="BH219" s="336" t="s">
        <v>1447</v>
      </c>
      <c r="BI219" s="40">
        <v>4.4417791366577148</v>
      </c>
      <c r="BJ219" s="336" t="s">
        <v>1803</v>
      </c>
      <c r="BK219" s="40">
        <v>2.7384765148162842</v>
      </c>
      <c r="BL219" s="336" t="s">
        <v>851</v>
      </c>
      <c r="BM219" s="40">
        <v>2.1908271312713623</v>
      </c>
      <c r="BN219" s="336" t="s">
        <v>838</v>
      </c>
      <c r="BO219" s="336" t="s">
        <v>851</v>
      </c>
      <c r="BP219" s="336" t="s">
        <v>436</v>
      </c>
      <c r="BQ219" s="40">
        <v>8.9277122169733047E-3</v>
      </c>
      <c r="BR219" s="40">
        <v>9.4486195594072342E-3</v>
      </c>
      <c r="BS219" s="40">
        <v>1.0329173877835274E-2</v>
      </c>
      <c r="BT219" s="40">
        <v>1.1596648953855038E-2</v>
      </c>
      <c r="BU219" s="40">
        <v>1.1596617288887501E-2</v>
      </c>
      <c r="BV219" s="336" t="s">
        <v>851</v>
      </c>
      <c r="BW219" s="336" t="s">
        <v>827</v>
      </c>
      <c r="BX219" s="40">
        <v>5.9276754036545753E-3</v>
      </c>
      <c r="BY219" s="40">
        <v>3.7285215221345425E-3</v>
      </c>
      <c r="BZ219" s="40">
        <v>2.2563650272786617E-3</v>
      </c>
      <c r="CA219" s="40">
        <v>1.9497229950502515E-3</v>
      </c>
      <c r="CB219" s="40">
        <v>1.970488578081131E-3</v>
      </c>
      <c r="CC219" s="336" t="s">
        <v>851</v>
      </c>
      <c r="CD219" s="336" t="s">
        <v>1447</v>
      </c>
      <c r="CE219" s="40">
        <v>4.2976601980626583E-3</v>
      </c>
      <c r="CF219" s="40">
        <v>2.5872057303786278E-3</v>
      </c>
      <c r="CG219" s="40">
        <v>1.9550614524632692E-3</v>
      </c>
      <c r="CH219" s="40">
        <v>1.9793445244431496E-3</v>
      </c>
      <c r="CI219" s="40">
        <v>1.9969756249338388E-3</v>
      </c>
      <c r="CJ219" s="336" t="s">
        <v>851</v>
      </c>
      <c r="CK219" s="336" t="s">
        <v>1803</v>
      </c>
      <c r="CL219" s="40">
        <v>3.2956432551145554E-3</v>
      </c>
      <c r="CM219" s="40">
        <v>2.1699126809835434E-3</v>
      </c>
      <c r="CN219" s="40">
        <v>1.9733654335141182E-3</v>
      </c>
      <c r="CO219" s="40">
        <v>1.9970079883933067E-3</v>
      </c>
      <c r="CP219" s="40">
        <v>2.0147957839071751E-3</v>
      </c>
      <c r="CQ219" s="336" t="s">
        <v>851</v>
      </c>
      <c r="CR219" s="40">
        <v>3.4194192886352539</v>
      </c>
      <c r="CS219" s="40">
        <v>3.8867747783660889</v>
      </c>
      <c r="CT219" s="40">
        <v>4.1801185607910156</v>
      </c>
      <c r="CU219" s="40">
        <v>4.3070001602172852</v>
      </c>
      <c r="CV219" s="40">
        <v>4.4035215377807617</v>
      </c>
      <c r="CW219" s="336" t="s">
        <v>1741</v>
      </c>
      <c r="CX219" s="336" t="s">
        <v>851</v>
      </c>
      <c r="CY219" s="40">
        <v>3.7072153091430664</v>
      </c>
      <c r="CZ219" s="40">
        <v>4.0783367156982422</v>
      </c>
      <c r="DA219" s="40">
        <v>4.2690048217773438</v>
      </c>
      <c r="DB219" s="40">
        <v>4.3645877838134766</v>
      </c>
      <c r="DC219" s="40">
        <v>4.4625749588012695</v>
      </c>
      <c r="DD219" s="336" t="s">
        <v>1447</v>
      </c>
      <c r="DE219" s="336" t="s">
        <v>851</v>
      </c>
      <c r="DF219" s="40">
        <v>4.5023832321166992</v>
      </c>
      <c r="DG219" s="336" t="s">
        <v>1803</v>
      </c>
      <c r="DH219" s="336" t="s">
        <v>851</v>
      </c>
      <c r="DI219" s="336" t="s">
        <v>851</v>
      </c>
      <c r="DJ219" s="336">
        <v>5</v>
      </c>
      <c r="DK219" s="336" t="s">
        <v>1738</v>
      </c>
      <c r="DL219" s="336" t="s">
        <v>851</v>
      </c>
      <c r="DM219" s="336" t="s">
        <v>851</v>
      </c>
      <c r="DN219" s="336" t="s">
        <v>436</v>
      </c>
      <c r="DO219" s="40">
        <v>-2.2494072094559669E-2</v>
      </c>
      <c r="DP219" s="40">
        <v>-1.852366141974926E-2</v>
      </c>
      <c r="DQ219" s="40">
        <v>-1.6903134062886238E-2</v>
      </c>
      <c r="DR219" s="40">
        <v>-7.8264698386192322E-3</v>
      </c>
      <c r="DS219" s="40">
        <v>-6.9372495636343956E-4</v>
      </c>
      <c r="DT219" s="336" t="s">
        <v>851</v>
      </c>
      <c r="DU219" s="336" t="s">
        <v>827</v>
      </c>
      <c r="DV219" s="40">
        <v>-5.5108573287725449E-3</v>
      </c>
      <c r="DW219" s="40">
        <v>-4.6188812702894211E-3</v>
      </c>
      <c r="DX219" s="40">
        <v>5.132005549967289E-3</v>
      </c>
      <c r="DY219" s="40">
        <v>1.1795462109148502E-2</v>
      </c>
      <c r="DZ219" s="40">
        <v>1.9784821197390556E-2</v>
      </c>
      <c r="EA219" s="336" t="s">
        <v>851</v>
      </c>
      <c r="EB219" s="336" t="s">
        <v>1447</v>
      </c>
      <c r="EC219" s="40">
        <v>7.5446808477863669E-4</v>
      </c>
      <c r="ED219" s="40">
        <v>8.4113599732518196E-3</v>
      </c>
      <c r="EE219" s="40">
        <v>2.0990831777453423E-2</v>
      </c>
      <c r="EF219" s="40">
        <v>1.3352681882679462E-2</v>
      </c>
      <c r="EG219" s="40">
        <v>5.5738110095262527E-3</v>
      </c>
      <c r="EH219" s="336" t="s">
        <v>851</v>
      </c>
      <c r="EI219" s="336" t="s">
        <v>1803</v>
      </c>
      <c r="EJ219" s="40">
        <v>2.1956926211714745E-2</v>
      </c>
      <c r="EK219" s="40">
        <v>3.1944580376148224E-2</v>
      </c>
      <c r="EL219" s="40">
        <v>5.1342874765396118E-2</v>
      </c>
      <c r="EM219" s="40">
        <v>3.6575987935066223E-2</v>
      </c>
      <c r="EN219" s="40">
        <v>2.2686289623379707E-2</v>
      </c>
      <c r="EO219" s="336" t="s">
        <v>851</v>
      </c>
      <c r="EP219" s="336" t="s">
        <v>851</v>
      </c>
      <c r="EQ219" s="336" t="s">
        <v>851</v>
      </c>
      <c r="ER219" s="40">
        <v>0.58489999999999998</v>
      </c>
      <c r="ES219" s="336" t="s">
        <v>1739</v>
      </c>
      <c r="ET219" s="336" t="s">
        <v>851</v>
      </c>
      <c r="EU219" s="336" t="s">
        <v>851</v>
      </c>
      <c r="EV219" s="40">
        <v>0.60650000000000004</v>
      </c>
      <c r="EW219" s="336" t="s">
        <v>1739</v>
      </c>
      <c r="EX219" s="336" t="s">
        <v>851</v>
      </c>
      <c r="EY219" s="336" t="s">
        <v>851</v>
      </c>
      <c r="EZ219" s="40">
        <v>0.5635</v>
      </c>
      <c r="FA219" s="336" t="s">
        <v>1739</v>
      </c>
      <c r="FB219" s="336" t="s">
        <v>851</v>
      </c>
      <c r="FC219" s="40">
        <v>-7.1037329733371735E-2</v>
      </c>
      <c r="FD219" s="40">
        <v>-6.441035121679306E-2</v>
      </c>
      <c r="FE219" s="40">
        <v>-6.3217967748641968E-2</v>
      </c>
      <c r="FF219" s="40">
        <v>-2.7254385873675346E-2</v>
      </c>
      <c r="FG219" s="40">
        <v>-1.5032840892672539E-2</v>
      </c>
      <c r="FH219" s="336" t="s">
        <v>838</v>
      </c>
      <c r="FI219" s="336" t="s">
        <v>851</v>
      </c>
      <c r="FJ219" s="40">
        <v>-7.4956722557544708E-2</v>
      </c>
      <c r="FK219" s="40">
        <v>-6.9369442760944366E-2</v>
      </c>
      <c r="FL219" s="40">
        <v>-6.7541815340518951E-2</v>
      </c>
      <c r="FM219" s="40">
        <v>-4.6288061887025833E-2</v>
      </c>
      <c r="FN219" s="40">
        <v>-7.6787448488175869E-3</v>
      </c>
      <c r="FO219" s="336" t="s">
        <v>840</v>
      </c>
      <c r="FP219" s="336" t="s">
        <v>851</v>
      </c>
      <c r="FQ219" s="40">
        <v>0.33617764711380005</v>
      </c>
      <c r="FR219" s="336" t="s">
        <v>840</v>
      </c>
      <c r="FS219" s="336" t="s">
        <v>851</v>
      </c>
      <c r="FT219" s="336" t="s">
        <v>851</v>
      </c>
      <c r="FU219" s="40">
        <v>3.5463090986013412E-2</v>
      </c>
      <c r="FV219" s="40">
        <v>3.5598985850811005E-2</v>
      </c>
      <c r="FW219" s="40">
        <v>4.0058646351099014E-2</v>
      </c>
      <c r="FX219" s="40">
        <v>1.8055655062198639E-2</v>
      </c>
      <c r="FY219" s="40">
        <v>4.7877926379442215E-2</v>
      </c>
      <c r="FZ219" s="336" t="s">
        <v>840</v>
      </c>
      <c r="GA219" s="336" t="s">
        <v>851</v>
      </c>
      <c r="GB219" s="336" t="s">
        <v>851</v>
      </c>
      <c r="GC219" s="336" t="s">
        <v>851</v>
      </c>
      <c r="GD219" s="336" t="s">
        <v>851</v>
      </c>
      <c r="GE219" s="336" t="s">
        <v>851</v>
      </c>
      <c r="GF219" s="336" t="s">
        <v>851</v>
      </c>
      <c r="GG219" s="336" t="s">
        <v>851</v>
      </c>
      <c r="GH219" s="336" t="s">
        <v>851</v>
      </c>
      <c r="GI219" s="336" t="s">
        <v>851</v>
      </c>
      <c r="GJ219" s="336" t="s">
        <v>851</v>
      </c>
      <c r="GK219" s="40">
        <v>4924406</v>
      </c>
      <c r="GL219" s="40">
        <v>5062571</v>
      </c>
      <c r="GM219" s="40">
        <v>5197040</v>
      </c>
      <c r="GN219" s="40">
        <v>5330629</v>
      </c>
      <c r="GO219" s="40">
        <v>5467770</v>
      </c>
      <c r="GP219" s="40">
        <v>5611643</v>
      </c>
      <c r="GQ219" s="40">
        <v>5762881</v>
      </c>
      <c r="GR219" s="40">
        <v>5920360</v>
      </c>
      <c r="GS219" s="40">
        <v>6083417</v>
      </c>
      <c r="GT219" s="40">
        <v>6250840</v>
      </c>
      <c r="GU219" s="40">
        <v>6421674</v>
      </c>
      <c r="GV219" s="40">
        <v>6595939</v>
      </c>
      <c r="GW219" s="40">
        <v>6773807</v>
      </c>
      <c r="GX219" s="40">
        <v>6954721</v>
      </c>
      <c r="GY219" s="40">
        <v>7137997</v>
      </c>
      <c r="GZ219" s="40">
        <v>7323162</v>
      </c>
      <c r="HA219" s="40">
        <v>7509952</v>
      </c>
      <c r="HB219" s="40">
        <v>7698476</v>
      </c>
      <c r="HC219" s="40">
        <v>7889095</v>
      </c>
      <c r="HD219" s="40">
        <v>8082359</v>
      </c>
      <c r="HE219" s="40">
        <v>8278737</v>
      </c>
      <c r="HF219" s="40">
        <v>8478000</v>
      </c>
      <c r="HG219" s="40">
        <v>8681000</v>
      </c>
      <c r="HH219" s="40">
        <v>8887000</v>
      </c>
      <c r="HI219" s="40">
        <v>9096000</v>
      </c>
      <c r="HJ219" s="40">
        <v>9308000</v>
      </c>
      <c r="HK219" s="40">
        <v>9524000</v>
      </c>
      <c r="HL219" s="40">
        <v>9744000</v>
      </c>
      <c r="HM219" s="40">
        <v>9967000</v>
      </c>
      <c r="HN219" s="40">
        <v>10193000</v>
      </c>
      <c r="HO219" s="40">
        <v>10422000</v>
      </c>
      <c r="HP219" s="40">
        <v>10654000</v>
      </c>
      <c r="HQ219" s="40">
        <v>10889000</v>
      </c>
      <c r="HR219" s="40">
        <v>11126000</v>
      </c>
      <c r="HS219" s="40">
        <v>11367000</v>
      </c>
      <c r="HT219" s="40">
        <v>11609000</v>
      </c>
      <c r="HU219" s="40">
        <v>11853000</v>
      </c>
      <c r="HV219" s="40">
        <v>12100000</v>
      </c>
      <c r="HW219" s="40">
        <v>12348000</v>
      </c>
      <c r="HX219" s="40">
        <v>12598000</v>
      </c>
      <c r="HY219" s="40">
        <v>12850000</v>
      </c>
      <c r="HZ219" s="40">
        <v>13102000</v>
      </c>
      <c r="IA219" s="40">
        <v>13356000</v>
      </c>
      <c r="IB219" s="40">
        <v>13611000</v>
      </c>
      <c r="IC219" s="40">
        <v>13867000</v>
      </c>
      <c r="ID219" s="40">
        <v>14123000</v>
      </c>
      <c r="IE219" s="40">
        <v>14380000</v>
      </c>
      <c r="IF219" s="40">
        <v>14638000</v>
      </c>
      <c r="IG219" s="40">
        <v>14897000</v>
      </c>
      <c r="IH219" s="40">
        <v>15156000</v>
      </c>
      <c r="II219" s="40">
        <v>15416000</v>
      </c>
      <c r="IJ219" s="336" t="s">
        <v>851</v>
      </c>
      <c r="IK219" s="336" t="s">
        <v>851</v>
      </c>
      <c r="IL219" s="336" t="s">
        <v>851</v>
      </c>
      <c r="IM219" s="40">
        <v>2.5186872109770775E-2</v>
      </c>
      <c r="IN219" s="40">
        <v>2.4793313816189766E-2</v>
      </c>
      <c r="IO219" s="40">
        <v>2.445903979241848E-2</v>
      </c>
      <c r="IP219" s="40">
        <v>2.4202359840273857E-2</v>
      </c>
      <c r="IQ219" s="40">
        <v>2.4006634950637817E-2</v>
      </c>
      <c r="IR219" s="40">
        <v>2.3784153163433075E-2</v>
      </c>
      <c r="IS219" s="40">
        <v>2.3662157356739044E-2</v>
      </c>
      <c r="IT219" s="40">
        <v>2.3452805355191231E-2</v>
      </c>
      <c r="IU219" s="40">
        <v>2.3245221003890038E-2</v>
      </c>
      <c r="IV219" s="40">
        <v>2.303948812186718E-2</v>
      </c>
      <c r="IW219" s="40">
        <v>2.2940684109926224E-2</v>
      </c>
      <c r="IX219" s="40">
        <v>2.2836782038211823E-2</v>
      </c>
      <c r="IY219" s="40">
        <v>2.2627925500273705E-2</v>
      </c>
      <c r="IZ219" s="40">
        <v>2.2421574220061302E-2</v>
      </c>
      <c r="JA219" s="40">
        <v>2.2217746824026108E-2</v>
      </c>
      <c r="JB219" s="40">
        <v>2.2016452625393867E-2</v>
      </c>
      <c r="JC219" s="40">
        <v>2.1817697212100029E-2</v>
      </c>
      <c r="JD219" s="40">
        <v>2.1531606093049049E-2</v>
      </c>
      <c r="JE219" s="40">
        <v>2.1429708227515221E-2</v>
      </c>
      <c r="JF219" s="40">
        <v>2.1066239103674889E-2</v>
      </c>
      <c r="JG219" s="40">
        <v>2.0800340920686722E-2</v>
      </c>
      <c r="JH219" s="40">
        <v>2.0624453201889992E-2</v>
      </c>
      <c r="JI219" s="40">
        <v>2.0288653671741486E-2</v>
      </c>
      <c r="JJ219" s="40">
        <v>2.0043965429067612E-2</v>
      </c>
      <c r="JK219" s="40">
        <v>1.9805740565061569E-2</v>
      </c>
      <c r="JL219" s="40">
        <v>1.9421078264713287E-2</v>
      </c>
      <c r="JM219" s="40">
        <v>1.9200831651687622E-2</v>
      </c>
      <c r="JN219" s="40">
        <v>1.891256682574749E-2</v>
      </c>
      <c r="JO219" s="40">
        <v>1.8633628264069557E-2</v>
      </c>
      <c r="JP219" s="40">
        <v>1.8292756751179695E-2</v>
      </c>
      <c r="JQ219" s="40">
        <v>1.8033677712082863E-2</v>
      </c>
      <c r="JR219" s="40">
        <v>1.7782535403966904E-2</v>
      </c>
      <c r="JS219" s="40">
        <v>1.7538962885737419E-2</v>
      </c>
      <c r="JT219" s="40">
        <v>1.723664253950119E-2</v>
      </c>
      <c r="JU219" s="40">
        <v>1.7009437084197998E-2</v>
      </c>
      <c r="JV219" s="336" t="s">
        <v>1740</v>
      </c>
      <c r="JW219" s="336" t="s">
        <v>851</v>
      </c>
      <c r="JX219" s="336" t="s">
        <v>851</v>
      </c>
      <c r="JY219" s="336" t="s">
        <v>851</v>
      </c>
      <c r="JZ219" s="336" t="s">
        <v>851</v>
      </c>
      <c r="KA219" s="336" t="s">
        <v>1740</v>
      </c>
      <c r="KB219" s="40">
        <v>0.49686979476898102</v>
      </c>
      <c r="KC219" s="40">
        <v>0.49702022063523205</v>
      </c>
      <c r="KD219" s="40">
        <v>0.49717125831138503</v>
      </c>
      <c r="KE219" s="40">
        <v>0.497319527778535</v>
      </c>
      <c r="KF219" s="40">
        <v>0.497459466969977</v>
      </c>
      <c r="KG219" s="40">
        <v>0.497588460655291</v>
      </c>
      <c r="KH219" s="40">
        <v>0.49770530258513501</v>
      </c>
      <c r="KI219" s="40">
        <v>0.4978120760775</v>
      </c>
      <c r="KJ219" s="40">
        <v>0.49790905106376004</v>
      </c>
      <c r="KK219" s="40">
        <v>0.497998688403475</v>
      </c>
      <c r="KL219" s="40">
        <v>0.49808049450458003</v>
      </c>
      <c r="KM219" s="40">
        <v>0.498155117536909</v>
      </c>
      <c r="KN219" s="40">
        <v>0.49822192359839002</v>
      </c>
      <c r="KO219" s="40">
        <v>0.49828124424652498</v>
      </c>
      <c r="KP219" s="40">
        <v>0.49833451586369698</v>
      </c>
      <c r="KQ219" s="40">
        <v>0.49838067250378698</v>
      </c>
      <c r="KR219" s="40">
        <v>0.49842077381238398</v>
      </c>
      <c r="KS219" s="40">
        <v>0.49845442943103602</v>
      </c>
      <c r="KT219" s="40">
        <v>0.49848154622543606</v>
      </c>
      <c r="KU219" s="40">
        <v>0.498503061970683</v>
      </c>
      <c r="KV219" s="40">
        <v>0.49851799089026799</v>
      </c>
      <c r="KW219" s="40">
        <v>0.49852679536717298</v>
      </c>
      <c r="KX219" s="40">
        <v>0.49853003585550504</v>
      </c>
      <c r="KY219" s="40">
        <v>0.49852740815412899</v>
      </c>
      <c r="KZ219" s="40">
        <v>0.49851947785161999</v>
      </c>
      <c r="LA219" s="40">
        <v>0.49850653136198503</v>
      </c>
      <c r="LB219" s="40">
        <v>0.49848899940430103</v>
      </c>
      <c r="LC219" s="40">
        <v>0.49846571266119499</v>
      </c>
      <c r="LD219" s="40">
        <v>0.498438418038749</v>
      </c>
      <c r="LE219" s="40">
        <v>0.49840649623667999</v>
      </c>
      <c r="LF219" s="40">
        <v>0.498369805687295</v>
      </c>
      <c r="LG219" s="40">
        <v>0.49832866390258301</v>
      </c>
      <c r="LH219" s="40">
        <v>0.49828320040791702</v>
      </c>
      <c r="LI219" s="40">
        <v>0.49823404291597301</v>
      </c>
      <c r="LJ219" s="40">
        <v>0.49818050095606803</v>
      </c>
      <c r="LK219" s="40">
        <v>0.49812289639554502</v>
      </c>
      <c r="LL219" s="336" t="s">
        <v>851</v>
      </c>
      <c r="LM219" s="336" t="s">
        <v>851</v>
      </c>
      <c r="LN219" s="336" t="s">
        <v>1740</v>
      </c>
      <c r="LO219" s="40">
        <v>0.55061322450637817</v>
      </c>
      <c r="LP219" s="40">
        <v>0.55267024040222168</v>
      </c>
      <c r="LQ219" s="40">
        <v>0.55512195825576782</v>
      </c>
      <c r="LR219" s="40">
        <v>0.55796009302139282</v>
      </c>
      <c r="LS219" s="40">
        <v>0.56114298105239868</v>
      </c>
      <c r="LT219" s="40">
        <v>0.564586341381073</v>
      </c>
      <c r="LU219" s="40">
        <v>0.56758671998977661</v>
      </c>
      <c r="LV219" s="40">
        <v>0.57078677415847778</v>
      </c>
      <c r="LW219" s="40">
        <v>0.57420951128005981</v>
      </c>
      <c r="LX219" s="40">
        <v>0.57772648334503174</v>
      </c>
      <c r="LY219" s="40">
        <v>0.58111304044723511</v>
      </c>
      <c r="LZ219" s="40">
        <v>0.5836833119392395</v>
      </c>
      <c r="MA219" s="40">
        <v>0.58620691299438477</v>
      </c>
      <c r="MB219" s="40">
        <v>0.58884316682815552</v>
      </c>
      <c r="MC219" s="40">
        <v>0.59128814935684204</v>
      </c>
      <c r="MD219" s="40">
        <v>0.59374397993087769</v>
      </c>
      <c r="ME219" s="40">
        <v>0.59545707702636719</v>
      </c>
      <c r="MF219" s="40">
        <v>0.59711635112762451</v>
      </c>
      <c r="MG219" s="40">
        <v>0.59895741939544678</v>
      </c>
      <c r="MH219" s="40">
        <v>0.60059821605682373</v>
      </c>
      <c r="MI219" s="40">
        <v>0.60229134559631348</v>
      </c>
      <c r="MJ219" s="40">
        <v>0.60356026887893677</v>
      </c>
      <c r="MK219" s="40">
        <v>0.60479336977005005</v>
      </c>
      <c r="ML219" s="40">
        <v>0.60617101192474365</v>
      </c>
      <c r="MM219" s="40">
        <v>0.60763615369796753</v>
      </c>
      <c r="MN219" s="40">
        <v>0.60910505056381226</v>
      </c>
      <c r="MO219" s="40">
        <v>0.61021220684051514</v>
      </c>
      <c r="MP219" s="40">
        <v>0.61148548126220703</v>
      </c>
      <c r="MQ219" s="40">
        <v>0.61288660764694214</v>
      </c>
      <c r="MR219" s="40">
        <v>0.61440831422805786</v>
      </c>
      <c r="MS219" s="40">
        <v>0.61594563722610474</v>
      </c>
      <c r="MT219" s="40">
        <v>0.61717665195465088</v>
      </c>
      <c r="MU219" s="40">
        <v>0.6185271143913269</v>
      </c>
      <c r="MV219" s="40">
        <v>0.61999058723449707</v>
      </c>
      <c r="MW219" s="40">
        <v>0.6215360164642334</v>
      </c>
      <c r="MX219" s="40">
        <v>0.6231837272644043</v>
      </c>
      <c r="MY219" s="336" t="s">
        <v>851</v>
      </c>
      <c r="MZ219" s="336" t="s">
        <v>1740</v>
      </c>
      <c r="NA219" s="40">
        <v>0.53336483240127563</v>
      </c>
      <c r="NB219" s="40">
        <v>0.53538757562637329</v>
      </c>
      <c r="NC219" s="40">
        <v>0.53776282072067261</v>
      </c>
      <c r="ND219" s="40">
        <v>0.54047846794128418</v>
      </c>
      <c r="NE219" s="40">
        <v>0.54348862171173096</v>
      </c>
      <c r="NF219" s="40">
        <v>0.54670780897140503</v>
      </c>
      <c r="NG219" s="40">
        <v>0.54953998327255249</v>
      </c>
      <c r="NH219" s="40">
        <v>0.55247092247009277</v>
      </c>
      <c r="NI219" s="40">
        <v>0.555755615234375</v>
      </c>
      <c r="NJ219" s="40">
        <v>0.55892699956893921</v>
      </c>
      <c r="NK219" s="40">
        <v>0.56198966503143311</v>
      </c>
      <c r="NL219" s="40">
        <v>0.56436371803283691</v>
      </c>
      <c r="NM219" s="40">
        <v>0.56650245189666748</v>
      </c>
      <c r="NN219" s="40">
        <v>0.56877696514129639</v>
      </c>
      <c r="NO219" s="40">
        <v>0.57078385353088379</v>
      </c>
      <c r="NP219" s="40">
        <v>0.57273077964782715</v>
      </c>
      <c r="NQ219" s="40">
        <v>0.57415056228637695</v>
      </c>
      <c r="NR219" s="40">
        <v>0.5753512978553772</v>
      </c>
      <c r="NS219" s="40">
        <v>0.57657736539840698</v>
      </c>
      <c r="NT219" s="40">
        <v>0.57772499322891235</v>
      </c>
      <c r="NU219" s="40">
        <v>0.57886123657226563</v>
      </c>
      <c r="NV219" s="40">
        <v>0.57960009574890137</v>
      </c>
      <c r="NW219" s="40">
        <v>0.58033055067062378</v>
      </c>
      <c r="NX219" s="40">
        <v>0.58122771978378296</v>
      </c>
      <c r="NY219" s="40">
        <v>0.58215588331222534</v>
      </c>
      <c r="NZ219" s="40">
        <v>0.58303499221801758</v>
      </c>
      <c r="OA219" s="40">
        <v>0.58388030529022217</v>
      </c>
      <c r="OB219" s="40">
        <v>0.58475589752197266</v>
      </c>
      <c r="OC219" s="40">
        <v>0.58577620983123779</v>
      </c>
      <c r="OD219" s="40">
        <v>0.58686089515686035</v>
      </c>
      <c r="OE219" s="40">
        <v>0.58797705173492432</v>
      </c>
      <c r="OF219" s="40">
        <v>0.58915162086486816</v>
      </c>
      <c r="OG219" s="40">
        <v>0.5903128981590271</v>
      </c>
      <c r="OH219" s="40">
        <v>0.59152847528457642</v>
      </c>
      <c r="OI219" s="40">
        <v>0.59283453226089478</v>
      </c>
      <c r="OJ219" s="40">
        <v>0.59438246488571167</v>
      </c>
      <c r="OK219" s="336" t="s">
        <v>851</v>
      </c>
      <c r="OL219" s="336" t="s">
        <v>851</v>
      </c>
      <c r="OM219" s="336" t="s">
        <v>1740</v>
      </c>
      <c r="ON219" s="40">
        <v>0.44712010025978088</v>
      </c>
      <c r="OO219" s="40">
        <v>0.44849035143852234</v>
      </c>
      <c r="OP219" s="40">
        <v>0.45010519027709961</v>
      </c>
      <c r="OQ219" s="40">
        <v>0.45202293992042542</v>
      </c>
      <c r="OR219" s="40">
        <v>0.45430609583854675</v>
      </c>
      <c r="OS219" s="40">
        <v>0.45696064829826355</v>
      </c>
      <c r="OT219" s="40">
        <v>0.45942440629005432</v>
      </c>
      <c r="OU219" s="40">
        <v>0.46227392554283142</v>
      </c>
      <c r="OV219" s="40">
        <v>0.46528637409210205</v>
      </c>
      <c r="OW219" s="40">
        <v>0.46866753697395325</v>
      </c>
      <c r="OX219" s="40">
        <v>0.47217446565628052</v>
      </c>
      <c r="OY219" s="40">
        <v>0.47522050142288208</v>
      </c>
      <c r="OZ219" s="40">
        <v>0.47844827175140381</v>
      </c>
      <c r="PA219" s="40">
        <v>0.48178991675376892</v>
      </c>
      <c r="PB219" s="40">
        <v>0.48513686656951904</v>
      </c>
      <c r="PC219" s="40">
        <v>0.48838993906974792</v>
      </c>
      <c r="PD219" s="40">
        <v>0.49098929762840271</v>
      </c>
      <c r="PE219" s="40">
        <v>0.49361741542816162</v>
      </c>
      <c r="PF219" s="40">
        <v>0.49631494283676147</v>
      </c>
      <c r="PG219" s="40">
        <v>0.49872437119483948</v>
      </c>
      <c r="PH219" s="40">
        <v>0.50116288661956787</v>
      </c>
      <c r="PI219" s="40">
        <v>0.50299501419067383</v>
      </c>
      <c r="PJ219" s="40">
        <v>0.50479340553283691</v>
      </c>
      <c r="PK219" s="40">
        <v>0.50672173500061035</v>
      </c>
      <c r="PL219" s="40">
        <v>0.50849342346191406</v>
      </c>
      <c r="PM219" s="40">
        <v>0.51027238368988037</v>
      </c>
      <c r="PN219" s="40">
        <v>0.51175391674041748</v>
      </c>
      <c r="PO219" s="40">
        <v>0.51325249671936035</v>
      </c>
      <c r="PP219" s="40">
        <v>0.51487767696380615</v>
      </c>
      <c r="PQ219" s="40">
        <v>0.51662218570709229</v>
      </c>
      <c r="PR219" s="40">
        <v>0.51830345392227173</v>
      </c>
      <c r="PS219" s="40">
        <v>0.51981920003890991</v>
      </c>
      <c r="PT219" s="40">
        <v>0.52145099639892578</v>
      </c>
      <c r="PU219" s="40">
        <v>0.52312546968460083</v>
      </c>
      <c r="PV219" s="40">
        <v>0.52500659227371216</v>
      </c>
      <c r="PW219" s="40">
        <v>0.52698493003845215</v>
      </c>
      <c r="PX219" s="336" t="s">
        <v>851</v>
      </c>
      <c r="PY219" s="336" t="s">
        <v>851</v>
      </c>
      <c r="PZ219" s="40">
        <v>0.57240000000000002</v>
      </c>
      <c r="QA219" s="40">
        <v>0.57330000000000003</v>
      </c>
      <c r="QB219" s="40">
        <v>0.57389999999999997</v>
      </c>
      <c r="QC219" s="40">
        <v>0.57590000000000008</v>
      </c>
      <c r="QD219" s="40">
        <v>0.57889999999999997</v>
      </c>
      <c r="QE219" s="40">
        <v>0.58109999999999995</v>
      </c>
      <c r="QF219" s="40">
        <v>0.58409999999999995</v>
      </c>
      <c r="QG219" s="40">
        <v>0.58619999999999994</v>
      </c>
      <c r="QH219" s="40">
        <v>0.58779999999999999</v>
      </c>
      <c r="QI219" s="40">
        <v>0.58889999999999998</v>
      </c>
      <c r="QJ219" s="40">
        <v>0.5897</v>
      </c>
      <c r="QK219" s="40">
        <v>0.59009999999999996</v>
      </c>
      <c r="QL219" s="40">
        <v>0.59020000000000006</v>
      </c>
      <c r="QM219" s="40">
        <v>0.59</v>
      </c>
      <c r="QN219" s="40">
        <v>0.58930000000000005</v>
      </c>
      <c r="QO219" s="40">
        <v>0.58850000000000002</v>
      </c>
      <c r="QP219" s="40">
        <v>0.58760000000000001</v>
      </c>
      <c r="QQ219" s="40">
        <v>0.58630000000000004</v>
      </c>
      <c r="QR219" s="40">
        <v>0.58489999999999998</v>
      </c>
      <c r="QS219" s="336" t="s">
        <v>851</v>
      </c>
      <c r="QT219" s="336" t="s">
        <v>851</v>
      </c>
      <c r="QU219" s="336" t="s">
        <v>851</v>
      </c>
      <c r="QV219" s="336" t="s">
        <v>851</v>
      </c>
      <c r="QW219" s="40">
        <v>-2.3907115682959557E-3</v>
      </c>
      <c r="QX219" s="336" t="s">
        <v>851</v>
      </c>
      <c r="QY219" s="336" t="s">
        <v>851</v>
      </c>
      <c r="QZ219" s="336" t="s">
        <v>851</v>
      </c>
      <c r="RA219" s="336" t="s">
        <v>851</v>
      </c>
      <c r="RB219" s="336" t="s">
        <v>851</v>
      </c>
      <c r="RC219" s="336" t="s">
        <v>851</v>
      </c>
      <c r="RD219" s="336" t="s">
        <v>851</v>
      </c>
      <c r="RE219" s="336" t="s">
        <v>851</v>
      </c>
      <c r="RF219" s="40">
        <v>0.43099999999999999</v>
      </c>
      <c r="RG219" s="40">
        <v>2015</v>
      </c>
      <c r="RH219" s="336" t="s">
        <v>840</v>
      </c>
      <c r="RI219" s="336" t="s">
        <v>851</v>
      </c>
      <c r="RJ219" s="40">
        <v>0.51100000000000001</v>
      </c>
      <c r="RK219" s="40">
        <v>2015</v>
      </c>
      <c r="RL219" s="336" t="s">
        <v>840</v>
      </c>
      <c r="RM219" s="336" t="s">
        <v>851</v>
      </c>
      <c r="RN219" s="40">
        <v>0.74199999999999999</v>
      </c>
      <c r="RO219" s="40">
        <v>2015</v>
      </c>
      <c r="RP219" s="336" t="s">
        <v>840</v>
      </c>
      <c r="RQ219" s="336" t="s">
        <v>851</v>
      </c>
      <c r="RR219" s="40">
        <v>0.90799999999999992</v>
      </c>
      <c r="RS219" s="40">
        <v>2015</v>
      </c>
      <c r="RT219" s="336" t="s">
        <v>840</v>
      </c>
      <c r="RU219" s="336" t="s">
        <v>851</v>
      </c>
      <c r="RV219" s="40">
        <v>0.55100000000000005</v>
      </c>
      <c r="RW219" s="40">
        <v>2015</v>
      </c>
      <c r="RX219" s="336" t="s">
        <v>840</v>
      </c>
      <c r="RY219" s="336" t="s">
        <v>851</v>
      </c>
      <c r="RZ219" s="336" t="s">
        <v>838</v>
      </c>
      <c r="SA219" s="40">
        <v>0.1874796450138092</v>
      </c>
      <c r="SB219" s="40">
        <v>0.20654228329658508</v>
      </c>
      <c r="SC219" s="40">
        <v>0.23336593806743622</v>
      </c>
      <c r="SD219" s="40">
        <v>0.20678670704364777</v>
      </c>
      <c r="SE219" s="40">
        <v>0.23884429037570953</v>
      </c>
      <c r="SF219" s="336" t="s">
        <v>851</v>
      </c>
      <c r="SG219" s="336" t="s">
        <v>851</v>
      </c>
      <c r="SH219" s="40">
        <v>0.20401228964328766</v>
      </c>
      <c r="SI219" s="40">
        <v>0.22066403925418854</v>
      </c>
      <c r="SJ219" s="40">
        <v>0.24112233519554138</v>
      </c>
      <c r="SK219" s="40">
        <v>0.21861086785793304</v>
      </c>
      <c r="SL219" s="40">
        <v>0.20543099939823151</v>
      </c>
      <c r="SM219" s="336" t="s">
        <v>840</v>
      </c>
      <c r="SN219" s="336" t="s">
        <v>851</v>
      </c>
      <c r="SO219" s="336" t="s">
        <v>851</v>
      </c>
      <c r="SP219" s="40">
        <v>3.9250094443559647E-2</v>
      </c>
      <c r="SQ219" s="40">
        <v>4.864053800702095E-2</v>
      </c>
      <c r="SR219" s="40">
        <v>5.1431331783533096E-2</v>
      </c>
      <c r="SS219" s="40">
        <v>4.3244786560535431E-2</v>
      </c>
      <c r="ST219" s="40">
        <v>1.7839917913079262E-2</v>
      </c>
      <c r="SU219" s="336" t="s">
        <v>838</v>
      </c>
      <c r="SV219" s="336" t="s">
        <v>851</v>
      </c>
      <c r="SW219" s="336" t="s">
        <v>851</v>
      </c>
      <c r="SX219" s="40">
        <v>3.5451922565698624E-2</v>
      </c>
      <c r="SY219" s="40">
        <v>4.1063074022531509E-2</v>
      </c>
      <c r="SZ219" s="40">
        <v>5.5567827075719833E-2</v>
      </c>
      <c r="TA219" s="40">
        <v>5.0844810903072357E-2</v>
      </c>
      <c r="TB219" s="40">
        <v>5.3160801529884338E-2</v>
      </c>
      <c r="TC219" s="336" t="s">
        <v>840</v>
      </c>
      <c r="TD219" s="336" t="s">
        <v>851</v>
      </c>
      <c r="TE219" s="336" t="s">
        <v>851</v>
      </c>
      <c r="TF219" s="336" t="s">
        <v>851</v>
      </c>
      <c r="TG219" s="40">
        <v>1.3274131342768669E-2</v>
      </c>
      <c r="TH219" s="40">
        <v>2.2715263068675995E-2</v>
      </c>
      <c r="TI219" s="40">
        <v>2.6027077808976173E-2</v>
      </c>
      <c r="TJ219" s="40">
        <v>1.8708696588873863E-2</v>
      </c>
      <c r="TK219" s="40">
        <v>-6.1975461430847645E-3</v>
      </c>
      <c r="TL219" s="336" t="s">
        <v>838</v>
      </c>
      <c r="TM219" s="336" t="s">
        <v>851</v>
      </c>
      <c r="TN219" s="336" t="s">
        <v>851</v>
      </c>
      <c r="TO219" s="336" t="s">
        <v>851</v>
      </c>
      <c r="TP219" s="40">
        <v>9.1945212334394455E-3</v>
      </c>
      <c r="TQ219" s="40">
        <v>1.5008877031505108E-2</v>
      </c>
      <c r="TR219" s="40">
        <v>2.9871035367250443E-2</v>
      </c>
      <c r="TS219" s="40">
        <v>2.5994496420025826E-2</v>
      </c>
      <c r="TT219" s="40">
        <v>2.895844355225563E-2</v>
      </c>
      <c r="TU219" s="336" t="s">
        <v>840</v>
      </c>
      <c r="TV219" s="336" t="s">
        <v>851</v>
      </c>
      <c r="TW219" s="40">
        <v>920</v>
      </c>
      <c r="TX219" s="336" t="s">
        <v>840</v>
      </c>
      <c r="TY219" s="336" t="s">
        <v>851</v>
      </c>
      <c r="TZ219" s="40">
        <v>630.535888671875</v>
      </c>
      <c r="UA219" s="336" t="s">
        <v>838</v>
      </c>
      <c r="UB219" s="336" t="s">
        <v>851</v>
      </c>
      <c r="UC219" s="40">
        <v>630.79050957834897</v>
      </c>
      <c r="UD219" s="336" t="s">
        <v>840</v>
      </c>
      <c r="UE219" s="336" t="s">
        <v>851</v>
      </c>
      <c r="UF219" s="336" t="s">
        <v>851</v>
      </c>
      <c r="UG219" s="40">
        <v>0.11644231528043747</v>
      </c>
      <c r="UH219" s="40">
        <v>0.14213193953037262</v>
      </c>
      <c r="UI219" s="40">
        <v>0.17014797031879425</v>
      </c>
      <c r="UJ219" s="40">
        <v>0.17953231930732727</v>
      </c>
      <c r="UK219" s="40">
        <v>0.22381144762039185</v>
      </c>
      <c r="UL219" s="336" t="s">
        <v>838</v>
      </c>
      <c r="UM219" s="336" t="s">
        <v>851</v>
      </c>
      <c r="UN219" s="336" t="s">
        <v>851</v>
      </c>
      <c r="UO219" s="336" t="s">
        <v>851</v>
      </c>
      <c r="UP219" s="40">
        <v>0.12905557453632355</v>
      </c>
      <c r="UQ219" s="40">
        <v>0.15129460394382477</v>
      </c>
      <c r="UR219" s="40">
        <v>0.17358051240444183</v>
      </c>
      <c r="US219" s="40">
        <v>0.17232280969619751</v>
      </c>
      <c r="UT219" s="40">
        <v>0.19775225222110748</v>
      </c>
      <c r="UU219" s="336" t="s">
        <v>840</v>
      </c>
    </row>
    <row r="220" spans="1:567">
      <c r="A220" s="336" t="s">
        <v>425</v>
      </c>
      <c r="B220" s="336" t="s">
        <v>211</v>
      </c>
      <c r="C220" s="336" t="s">
        <v>402</v>
      </c>
      <c r="D220" s="40">
        <v>3.8237404078245163E-2</v>
      </c>
      <c r="E220" s="336" t="s">
        <v>470</v>
      </c>
      <c r="F220" s="40">
        <v>4.5408941805362701E-2</v>
      </c>
      <c r="G220" s="336" t="s">
        <v>470</v>
      </c>
      <c r="H220" s="40">
        <v>4.4523879885673523E-2</v>
      </c>
      <c r="I220" s="336" t="s">
        <v>470</v>
      </c>
      <c r="J220" s="40">
        <v>4.1685223579406738E-2</v>
      </c>
      <c r="K220" s="336" t="s">
        <v>470</v>
      </c>
      <c r="L220" s="336" t="s">
        <v>470</v>
      </c>
      <c r="M220" s="40">
        <v>0.45784017443656921</v>
      </c>
      <c r="N220" s="40"/>
      <c r="O220" s="336" t="s">
        <v>1736</v>
      </c>
      <c r="P220" s="40"/>
      <c r="Q220" s="336" t="s">
        <v>1736</v>
      </c>
      <c r="R220" s="40"/>
      <c r="S220" s="336" t="s">
        <v>1736</v>
      </c>
      <c r="T220" s="40"/>
      <c r="U220" s="336" t="s">
        <v>1736</v>
      </c>
      <c r="V220" s="336" t="s">
        <v>851</v>
      </c>
      <c r="W220" s="336" t="s">
        <v>470</v>
      </c>
      <c r="X220" s="40">
        <v>0.48862648010253906</v>
      </c>
      <c r="Y220" s="40"/>
      <c r="Z220" s="336" t="s">
        <v>1736</v>
      </c>
      <c r="AA220" s="40"/>
      <c r="AB220" s="336" t="s">
        <v>1736</v>
      </c>
      <c r="AC220" s="40"/>
      <c r="AD220" s="336" t="s">
        <v>1736</v>
      </c>
      <c r="AE220" s="40"/>
      <c r="AF220" s="336" t="s">
        <v>1736</v>
      </c>
      <c r="AG220" s="336" t="s">
        <v>851</v>
      </c>
      <c r="AH220" s="336" t="s">
        <v>470</v>
      </c>
      <c r="AI220" s="40">
        <v>0.48862648010253906</v>
      </c>
      <c r="AJ220" s="40"/>
      <c r="AK220" s="336" t="s">
        <v>1736</v>
      </c>
      <c r="AL220" s="40"/>
      <c r="AM220" s="336" t="s">
        <v>1736</v>
      </c>
      <c r="AN220" s="40"/>
      <c r="AO220" s="336" t="s">
        <v>1736</v>
      </c>
      <c r="AP220" s="40"/>
      <c r="AQ220" s="336" t="s">
        <v>1736</v>
      </c>
      <c r="AR220" s="336" t="s">
        <v>851</v>
      </c>
      <c r="AS220" s="336" t="s">
        <v>470</v>
      </c>
      <c r="AT220" s="40">
        <v>0.49012428522109985</v>
      </c>
      <c r="AU220" s="40"/>
      <c r="AV220" s="336" t="s">
        <v>1736</v>
      </c>
      <c r="AW220" s="40"/>
      <c r="AX220" s="336" t="s">
        <v>1736</v>
      </c>
      <c r="AY220" s="40"/>
      <c r="AZ220" s="336" t="s">
        <v>1736</v>
      </c>
      <c r="BA220" s="40"/>
      <c r="BB220" s="336" t="s">
        <v>1736</v>
      </c>
      <c r="BC220" s="336" t="s">
        <v>851</v>
      </c>
      <c r="BD220" s="336" t="s">
        <v>470</v>
      </c>
      <c r="BE220" s="40">
        <v>2.7614853382110596</v>
      </c>
      <c r="BF220" s="336" t="s">
        <v>470</v>
      </c>
      <c r="BG220" s="40">
        <v>3.1187098026275635</v>
      </c>
      <c r="BH220" s="336" t="s">
        <v>470</v>
      </c>
      <c r="BI220" s="40">
        <v>3.422025203704834</v>
      </c>
      <c r="BJ220" s="336" t="s">
        <v>470</v>
      </c>
      <c r="BK220" s="40">
        <v>4.1233325004577637</v>
      </c>
      <c r="BL220" s="336" t="s">
        <v>851</v>
      </c>
      <c r="BM220" s="40">
        <v>3.0110313892364502</v>
      </c>
      <c r="BN220" s="336" t="s">
        <v>470</v>
      </c>
      <c r="BO220" s="336" t="s">
        <v>851</v>
      </c>
      <c r="BP220" s="336" t="s">
        <v>470</v>
      </c>
      <c r="BQ220" s="40">
        <v>8.2093430683016777E-3</v>
      </c>
      <c r="BR220" s="40">
        <v>7.3686395771801472E-3</v>
      </c>
      <c r="BS220" s="40">
        <v>7.5995810329914093E-3</v>
      </c>
      <c r="BT220" s="40">
        <v>7.8190751373767853E-3</v>
      </c>
      <c r="BU220" s="40">
        <v>7.2972276248037815E-3</v>
      </c>
      <c r="BV220" s="336" t="s">
        <v>851</v>
      </c>
      <c r="BW220" s="336" t="s">
        <v>470</v>
      </c>
      <c r="BX220" s="40">
        <v>1.0131515562534332E-2</v>
      </c>
      <c r="BY220" s="40">
        <v>9.7008505836129189E-3</v>
      </c>
      <c r="BZ220" s="40">
        <v>8.6809182539582253E-3</v>
      </c>
      <c r="CA220" s="40">
        <v>8.3659766241908073E-3</v>
      </c>
      <c r="CB220" s="40">
        <v>8.6410082876682281E-3</v>
      </c>
      <c r="CC220" s="336" t="s">
        <v>851</v>
      </c>
      <c r="CD220" s="336" t="s">
        <v>470</v>
      </c>
      <c r="CE220" s="40">
        <v>1.0214067995548248E-2</v>
      </c>
      <c r="CF220" s="40">
        <v>9.1963382437825203E-3</v>
      </c>
      <c r="CG220" s="40">
        <v>8.3921756595373154E-3</v>
      </c>
      <c r="CH220" s="40">
        <v>8.7615326046943665E-3</v>
      </c>
      <c r="CI220" s="40">
        <v>9.0025216341018677E-3</v>
      </c>
      <c r="CJ220" s="336" t="s">
        <v>851</v>
      </c>
      <c r="CK220" s="336" t="s">
        <v>470</v>
      </c>
      <c r="CL220" s="40">
        <v>8.7871551513671875E-3</v>
      </c>
      <c r="CM220" s="40">
        <v>8.2843899726867676E-3</v>
      </c>
      <c r="CN220" s="40">
        <v>8.1671141088008881E-3</v>
      </c>
      <c r="CO220" s="40">
        <v>8.0996043980121613E-3</v>
      </c>
      <c r="CP220" s="40">
        <v>7.3164217174053192E-3</v>
      </c>
      <c r="CQ220" s="336" t="s">
        <v>851</v>
      </c>
      <c r="CR220" s="40"/>
      <c r="CS220" s="40"/>
      <c r="CT220" s="40"/>
      <c r="CU220" s="40"/>
      <c r="CV220" s="40"/>
      <c r="CW220" s="336" t="s">
        <v>1737</v>
      </c>
      <c r="CX220" s="336" t="s">
        <v>851</v>
      </c>
      <c r="CY220" s="40"/>
      <c r="CZ220" s="40"/>
      <c r="DA220" s="40"/>
      <c r="DB220" s="40"/>
      <c r="DC220" s="40"/>
      <c r="DD220" s="336" t="s">
        <v>1737</v>
      </c>
      <c r="DE220" s="336" t="s">
        <v>851</v>
      </c>
      <c r="DF220" s="40">
        <v>13.998865127563477</v>
      </c>
      <c r="DG220" s="336" t="s">
        <v>1803</v>
      </c>
      <c r="DH220" s="336" t="s">
        <v>851</v>
      </c>
      <c r="DI220" s="336" t="s">
        <v>851</v>
      </c>
      <c r="DJ220" s="336">
        <v>11.2</v>
      </c>
      <c r="DK220" s="336" t="s">
        <v>1738</v>
      </c>
      <c r="DL220" s="336" t="s">
        <v>851</v>
      </c>
      <c r="DM220" s="336" t="s">
        <v>851</v>
      </c>
      <c r="DN220" s="336" t="s">
        <v>470</v>
      </c>
      <c r="DO220" s="40">
        <v>5.7577021652832627E-4</v>
      </c>
      <c r="DP220" s="40">
        <v>1.8438555998727679E-3</v>
      </c>
      <c r="DQ220" s="40">
        <v>5.5081956088542938E-3</v>
      </c>
      <c r="DR220" s="40">
        <v>1.5274698380380869E-3</v>
      </c>
      <c r="DS220" s="40">
        <v>1.4246196486055851E-2</v>
      </c>
      <c r="DT220" s="336" t="s">
        <v>851</v>
      </c>
      <c r="DU220" s="336" t="s">
        <v>470</v>
      </c>
      <c r="DV220" s="40">
        <v>2.0999996922910213E-3</v>
      </c>
      <c r="DW220" s="40">
        <v>5.1333331502974033E-3</v>
      </c>
      <c r="DX220" s="40">
        <v>2.9999997932463884E-3</v>
      </c>
      <c r="DY220" s="40">
        <v>2.4000001139938831E-3</v>
      </c>
      <c r="DZ220" s="40">
        <v>-7.0000002160668373E-3</v>
      </c>
      <c r="EA220" s="336" t="s">
        <v>851</v>
      </c>
      <c r="EB220" s="336" t="s">
        <v>470</v>
      </c>
      <c r="EC220" s="40">
        <v>2.6309528038837016E-5</v>
      </c>
      <c r="ED220" s="40">
        <v>5.4717287421226501E-3</v>
      </c>
      <c r="EE220" s="40">
        <v>1.8535100389271975E-3</v>
      </c>
      <c r="EF220" s="40">
        <v>5.3652701899409294E-3</v>
      </c>
      <c r="EG220" s="40">
        <v>3.7466571666300297E-3</v>
      </c>
      <c r="EH220" s="336" t="s">
        <v>851</v>
      </c>
      <c r="EI220" s="336" t="s">
        <v>470</v>
      </c>
      <c r="EJ220" s="40">
        <v>2.0530018955469131E-3</v>
      </c>
      <c r="EK220" s="40">
        <v>2.0704155322164297E-3</v>
      </c>
      <c r="EL220" s="40">
        <v>1.2409227201715112E-4</v>
      </c>
      <c r="EM220" s="40">
        <v>-3.709936048835516E-3</v>
      </c>
      <c r="EN220" s="40">
        <v>-5.5026458576321602E-3</v>
      </c>
      <c r="EO220" s="336" t="s">
        <v>851</v>
      </c>
      <c r="EP220" s="336" t="s">
        <v>851</v>
      </c>
      <c r="EQ220" s="336" t="s">
        <v>851</v>
      </c>
      <c r="ER220" s="40">
        <v>0.49259999999999998</v>
      </c>
      <c r="ES220" s="336" t="s">
        <v>1739</v>
      </c>
      <c r="ET220" s="336" t="s">
        <v>851</v>
      </c>
      <c r="EU220" s="336" t="s">
        <v>851</v>
      </c>
      <c r="EV220" s="40">
        <v>0.58069999999999999</v>
      </c>
      <c r="EW220" s="336" t="s">
        <v>1739</v>
      </c>
      <c r="EX220" s="336" t="s">
        <v>851</v>
      </c>
      <c r="EY220" s="336" t="s">
        <v>851</v>
      </c>
      <c r="EZ220" s="40">
        <v>0.40679999999999999</v>
      </c>
      <c r="FA220" s="336" t="s">
        <v>1739</v>
      </c>
      <c r="FB220" s="336" t="s">
        <v>851</v>
      </c>
      <c r="FC220" s="40"/>
      <c r="FD220" s="40"/>
      <c r="FE220" s="40"/>
      <c r="FF220" s="40"/>
      <c r="FG220" s="40"/>
      <c r="FH220" s="336" t="s">
        <v>1737</v>
      </c>
      <c r="FI220" s="336" t="s">
        <v>851</v>
      </c>
      <c r="FJ220" s="40">
        <v>-0.10907753556966782</v>
      </c>
      <c r="FK220" s="40">
        <v>-0.12460765242576599</v>
      </c>
      <c r="FL220" s="40">
        <v>-0.10476220399141312</v>
      </c>
      <c r="FM220" s="40">
        <v>-6.0163691639900208E-2</v>
      </c>
      <c r="FN220" s="40">
        <v>-8.2254409790039063E-3</v>
      </c>
      <c r="FO220" s="336" t="s">
        <v>840</v>
      </c>
      <c r="FP220" s="336" t="s">
        <v>851</v>
      </c>
      <c r="FQ220" s="40"/>
      <c r="FR220" s="336" t="s">
        <v>1737</v>
      </c>
      <c r="FS220" s="336" t="s">
        <v>851</v>
      </c>
      <c r="FT220" s="336" t="s">
        <v>851</v>
      </c>
      <c r="FU220" s="40">
        <v>2.2688910365104675E-2</v>
      </c>
      <c r="FV220" s="40">
        <v>2.1074777469038963E-2</v>
      </c>
      <c r="FW220" s="40">
        <v>1.3341460376977921E-2</v>
      </c>
      <c r="FX220" s="40">
        <v>1.2009425088763237E-2</v>
      </c>
      <c r="FY220" s="40">
        <v>3.4008272923529148E-3</v>
      </c>
      <c r="FZ220" s="336" t="s">
        <v>840</v>
      </c>
      <c r="GA220" s="336" t="s">
        <v>851</v>
      </c>
      <c r="GB220" s="336" t="s">
        <v>851</v>
      </c>
      <c r="GC220" s="336" t="s">
        <v>851</v>
      </c>
      <c r="GD220" s="336" t="s">
        <v>851</v>
      </c>
      <c r="GE220" s="336" t="s">
        <v>851</v>
      </c>
      <c r="GF220" s="336" t="s">
        <v>851</v>
      </c>
      <c r="GG220" s="336" t="s">
        <v>851</v>
      </c>
      <c r="GH220" s="336" t="s">
        <v>851</v>
      </c>
      <c r="GI220" s="336" t="s">
        <v>851</v>
      </c>
      <c r="GJ220" s="336" t="s">
        <v>851</v>
      </c>
      <c r="GK220" s="40">
        <v>97962</v>
      </c>
      <c r="GL220" s="40">
        <v>98482</v>
      </c>
      <c r="GM220" s="40">
        <v>99023</v>
      </c>
      <c r="GN220" s="40">
        <v>99591</v>
      </c>
      <c r="GO220" s="40">
        <v>100214</v>
      </c>
      <c r="GP220" s="40">
        <v>100908</v>
      </c>
      <c r="GQ220" s="40">
        <v>101714</v>
      </c>
      <c r="GR220" s="40">
        <v>102577</v>
      </c>
      <c r="GS220" s="40">
        <v>103384</v>
      </c>
      <c r="GT220" s="40">
        <v>103897</v>
      </c>
      <c r="GU220" s="40">
        <v>103981</v>
      </c>
      <c r="GV220" s="40">
        <v>103558</v>
      </c>
      <c r="GW220" s="40">
        <v>102736</v>
      </c>
      <c r="GX220" s="40">
        <v>101768</v>
      </c>
      <c r="GY220" s="40">
        <v>101023</v>
      </c>
      <c r="GZ220" s="40">
        <v>100780</v>
      </c>
      <c r="HA220" s="40">
        <v>101143</v>
      </c>
      <c r="HB220" s="40">
        <v>102002</v>
      </c>
      <c r="HC220" s="40">
        <v>103199</v>
      </c>
      <c r="HD220" s="40">
        <v>104497</v>
      </c>
      <c r="HE220" s="40">
        <v>105697</v>
      </c>
      <c r="HF220" s="40">
        <v>107000</v>
      </c>
      <c r="HG220" s="40">
        <v>108000</v>
      </c>
      <c r="HH220" s="40">
        <v>109000</v>
      </c>
      <c r="HI220" s="40">
        <v>110000</v>
      </c>
      <c r="HJ220" s="40">
        <v>111000</v>
      </c>
      <c r="HK220" s="40">
        <v>112000</v>
      </c>
      <c r="HL220" s="40">
        <v>113000</v>
      </c>
      <c r="HM220" s="40">
        <v>114000</v>
      </c>
      <c r="HN220" s="40">
        <v>115000</v>
      </c>
      <c r="HO220" s="40">
        <v>116000</v>
      </c>
      <c r="HP220" s="40">
        <v>117000</v>
      </c>
      <c r="HQ220" s="40">
        <v>118000</v>
      </c>
      <c r="HR220" s="40">
        <v>119000</v>
      </c>
      <c r="HS220" s="40">
        <v>120000</v>
      </c>
      <c r="HT220" s="40">
        <v>121000</v>
      </c>
      <c r="HU220" s="40">
        <v>122000</v>
      </c>
      <c r="HV220" s="40">
        <v>123000</v>
      </c>
      <c r="HW220" s="40">
        <v>124000</v>
      </c>
      <c r="HX220" s="40">
        <v>125000</v>
      </c>
      <c r="HY220" s="40">
        <v>126000</v>
      </c>
      <c r="HZ220" s="40">
        <v>127000</v>
      </c>
      <c r="IA220" s="40">
        <v>128000</v>
      </c>
      <c r="IB220" s="40">
        <v>129000</v>
      </c>
      <c r="IC220" s="40">
        <v>129000</v>
      </c>
      <c r="ID220" s="40">
        <v>130000</v>
      </c>
      <c r="IE220" s="40">
        <v>131000</v>
      </c>
      <c r="IF220" s="40">
        <v>132000</v>
      </c>
      <c r="IG220" s="40">
        <v>133000</v>
      </c>
      <c r="IH220" s="40">
        <v>133000</v>
      </c>
      <c r="II220" s="40">
        <v>134000</v>
      </c>
      <c r="IJ220" s="336" t="s">
        <v>851</v>
      </c>
      <c r="IK220" s="336" t="s">
        <v>851</v>
      </c>
      <c r="IL220" s="336" t="s">
        <v>851</v>
      </c>
      <c r="IM220" s="40">
        <v>3.595433896407485E-3</v>
      </c>
      <c r="IN220" s="40">
        <v>8.4570636972784996E-3</v>
      </c>
      <c r="IO220" s="40">
        <v>1.1666742153465748E-2</v>
      </c>
      <c r="IP220" s="40">
        <v>1.249920018017292E-2</v>
      </c>
      <c r="IQ220" s="40">
        <v>1.1418147012591362E-2</v>
      </c>
      <c r="IR220" s="40">
        <v>1.2252324260771275E-2</v>
      </c>
      <c r="IS220" s="40">
        <v>9.3023926019668579E-3</v>
      </c>
      <c r="IT220" s="40">
        <v>9.216655045747757E-3</v>
      </c>
      <c r="IU220" s="40">
        <v>9.1324839740991592E-3</v>
      </c>
      <c r="IV220" s="40">
        <v>9.0498356148600578E-3</v>
      </c>
      <c r="IW220" s="40">
        <v>8.9686699211597443E-3</v>
      </c>
      <c r="IX220" s="40">
        <v>8.8889477774500847E-3</v>
      </c>
      <c r="IY220" s="40">
        <v>8.8106300681829453E-3</v>
      </c>
      <c r="IZ220" s="40">
        <v>8.7336795404553413E-3</v>
      </c>
      <c r="JA220" s="40">
        <v>8.6580626666545868E-3</v>
      </c>
      <c r="JB220" s="40">
        <v>8.5837440565228462E-3</v>
      </c>
      <c r="JC220" s="40">
        <v>8.5106892511248589E-3</v>
      </c>
      <c r="JD220" s="40">
        <v>8.438868448138237E-3</v>
      </c>
      <c r="JE220" s="40">
        <v>8.3682499825954437E-3</v>
      </c>
      <c r="JF220" s="40">
        <v>8.2988031208515167E-3</v>
      </c>
      <c r="JG220" s="40">
        <v>8.2304989919066429E-3</v>
      </c>
      <c r="JH220" s="40">
        <v>8.1633105874061584E-3</v>
      </c>
      <c r="JI220" s="40">
        <v>8.0972099676728249E-3</v>
      </c>
      <c r="JJ220" s="40">
        <v>8.0321719869971275E-3</v>
      </c>
      <c r="JK220" s="40">
        <v>7.9681696370244026E-3</v>
      </c>
      <c r="JL220" s="40">
        <v>7.9051796346902847E-3</v>
      </c>
      <c r="JM220" s="40">
        <v>7.8431777656078339E-3</v>
      </c>
      <c r="JN220" s="40">
        <v>7.7821402810513973E-3</v>
      </c>
      <c r="JO220" s="40">
        <v>0</v>
      </c>
      <c r="JP220" s="40">
        <v>7.7220462262630463E-3</v>
      </c>
      <c r="JQ220" s="40">
        <v>7.6628727838397026E-3</v>
      </c>
      <c r="JR220" s="40">
        <v>7.6045994646847248E-3</v>
      </c>
      <c r="JS220" s="40">
        <v>7.5472057797014713E-3</v>
      </c>
      <c r="JT220" s="40">
        <v>0</v>
      </c>
      <c r="JU220" s="40">
        <v>7.4906717054545879E-3</v>
      </c>
      <c r="JV220" s="336" t="s">
        <v>1740</v>
      </c>
      <c r="JW220" s="336" t="s">
        <v>851</v>
      </c>
      <c r="JX220" s="336" t="s">
        <v>851</v>
      </c>
      <c r="JY220" s="336" t="s">
        <v>851</v>
      </c>
      <c r="JZ220" s="336" t="s">
        <v>851</v>
      </c>
      <c r="KA220" s="336" t="s">
        <v>1740</v>
      </c>
      <c r="KB220" s="40">
        <v>0.49983131573724898</v>
      </c>
      <c r="KC220" s="40">
        <v>0.49982697764551198</v>
      </c>
      <c r="KD220" s="40">
        <v>0.49996078508264502</v>
      </c>
      <c r="KE220" s="40">
        <v>0.50013081522107794</v>
      </c>
      <c r="KF220" s="40">
        <v>0.50035886197689894</v>
      </c>
      <c r="KG220" s="40">
        <v>0.50052508585863398</v>
      </c>
      <c r="KH220" s="40">
        <v>0.50062289830365603</v>
      </c>
      <c r="KI220" s="40">
        <v>0.50070534951924894</v>
      </c>
      <c r="KJ220" s="40">
        <v>0.50073161977858094</v>
      </c>
      <c r="KK220" s="40">
        <v>0.50075734073033207</v>
      </c>
      <c r="KL220" s="40">
        <v>0.50077337072045602</v>
      </c>
      <c r="KM220" s="40">
        <v>0.50076646556283699</v>
      </c>
      <c r="KN220" s="40">
        <v>0.50077739771667196</v>
      </c>
      <c r="KO220" s="40">
        <v>0.500779248223578</v>
      </c>
      <c r="KP220" s="40">
        <v>0.50081594540583507</v>
      </c>
      <c r="KQ220" s="40">
        <v>0.50082168557985096</v>
      </c>
      <c r="KR220" s="40">
        <v>0.50082294649133308</v>
      </c>
      <c r="KS220" s="40">
        <v>0.50081994375100902</v>
      </c>
      <c r="KT220" s="40">
        <v>0.50082112869402595</v>
      </c>
      <c r="KU220" s="40">
        <v>0.50084745055146895</v>
      </c>
      <c r="KV220" s="40">
        <v>0.50084435688150897</v>
      </c>
      <c r="KW220" s="40">
        <v>0.50084957931459106</v>
      </c>
      <c r="KX220" s="40">
        <v>0.50088328435243501</v>
      </c>
      <c r="KY220" s="40">
        <v>0.50090037710861901</v>
      </c>
      <c r="KZ220" s="40">
        <v>0.50091729889523595</v>
      </c>
      <c r="LA220" s="40">
        <v>0.50095401640908199</v>
      </c>
      <c r="LB220" s="40">
        <v>0.50098239578319403</v>
      </c>
      <c r="LC220" s="40">
        <v>0.50099090560155402</v>
      </c>
      <c r="LD220" s="40">
        <v>0.50108115675995202</v>
      </c>
      <c r="LE220" s="40">
        <v>0.50113552094920299</v>
      </c>
      <c r="LF220" s="40">
        <v>0.50117414126531001</v>
      </c>
      <c r="LG220" s="40">
        <v>0.50123155526747198</v>
      </c>
      <c r="LH220" s="40">
        <v>0.50129614189342808</v>
      </c>
      <c r="LI220" s="40">
        <v>0.50137137001371401</v>
      </c>
      <c r="LJ220" s="40">
        <v>0.50144606116913704</v>
      </c>
      <c r="LK220" s="40">
        <v>0.50151669859062598</v>
      </c>
      <c r="LL220" s="336" t="s">
        <v>851</v>
      </c>
      <c r="LM220" s="336" t="s">
        <v>851</v>
      </c>
      <c r="LN220" s="336" t="s">
        <v>1740</v>
      </c>
      <c r="LO220" s="40">
        <v>0.5759773850440979</v>
      </c>
      <c r="LP220" s="40">
        <v>0.57896244525909424</v>
      </c>
      <c r="LQ220" s="40">
        <v>0.58251798152923584</v>
      </c>
      <c r="LR220" s="40">
        <v>0.58630412817001343</v>
      </c>
      <c r="LS220" s="40">
        <v>0.58985424041748047</v>
      </c>
      <c r="LT220" s="40">
        <v>0.59314835071563721</v>
      </c>
      <c r="LU220" s="40">
        <v>0.59813082218170166</v>
      </c>
      <c r="LV220" s="40">
        <v>0.60185188055038452</v>
      </c>
      <c r="LW220" s="40">
        <v>0.59633028507232666</v>
      </c>
      <c r="LX220" s="40">
        <v>0.60000002384185791</v>
      </c>
      <c r="LY220" s="40">
        <v>0.60360360145568848</v>
      </c>
      <c r="LZ220" s="40">
        <v>0.6071428656578064</v>
      </c>
      <c r="MA220" s="40">
        <v>0.61061948537826538</v>
      </c>
      <c r="MB220" s="40">
        <v>0.61403506994247437</v>
      </c>
      <c r="MC220" s="40">
        <v>0.61739128828048706</v>
      </c>
      <c r="MD220" s="40">
        <v>0.61206895112991333</v>
      </c>
      <c r="ME220" s="40">
        <v>0.61538463830947876</v>
      </c>
      <c r="MF220" s="40">
        <v>0.61864405870437622</v>
      </c>
      <c r="MG220" s="40">
        <v>0.61344540119171143</v>
      </c>
      <c r="MH220" s="40">
        <v>0.61666667461395264</v>
      </c>
      <c r="MI220" s="40">
        <v>0.61983472108840942</v>
      </c>
      <c r="MJ220" s="40">
        <v>0.6147540807723999</v>
      </c>
      <c r="MK220" s="40">
        <v>0.61788618564605713</v>
      </c>
      <c r="ML220" s="40">
        <v>0.61290323734283447</v>
      </c>
      <c r="MM220" s="40">
        <v>0.61599999666213989</v>
      </c>
      <c r="MN220" s="40">
        <v>0.61904764175415039</v>
      </c>
      <c r="MO220" s="40">
        <v>0.61417323350906372</v>
      </c>
      <c r="MP220" s="40">
        <v>0.6171875</v>
      </c>
      <c r="MQ220" s="40">
        <v>0.62015503644943237</v>
      </c>
      <c r="MR220" s="40">
        <v>0.62790697813034058</v>
      </c>
      <c r="MS220" s="40">
        <v>0.6230769157409668</v>
      </c>
      <c r="MT220" s="40">
        <v>0.62595421075820923</v>
      </c>
      <c r="MU220" s="40">
        <v>0.62878787517547607</v>
      </c>
      <c r="MV220" s="40">
        <v>0.62406015396118164</v>
      </c>
      <c r="MW220" s="40">
        <v>0.63157892227172852</v>
      </c>
      <c r="MX220" s="40">
        <v>0.63432836532592773</v>
      </c>
      <c r="MY220" s="336" t="s">
        <v>851</v>
      </c>
      <c r="MZ220" s="336" t="s">
        <v>1740</v>
      </c>
      <c r="NA220" s="40">
        <v>0.54933518171310425</v>
      </c>
      <c r="NB220" s="40">
        <v>0.5521390438079834</v>
      </c>
      <c r="NC220" s="40">
        <v>0.55550873279571533</v>
      </c>
      <c r="ND220" s="40">
        <v>0.55910426378250122</v>
      </c>
      <c r="NE220" s="40">
        <v>0.56232237815856934</v>
      </c>
      <c r="NF220" s="40">
        <v>0.56511539220809937</v>
      </c>
      <c r="NG220" s="40">
        <v>0.57009345293045044</v>
      </c>
      <c r="NH220" s="40">
        <v>0.57314813137054443</v>
      </c>
      <c r="NI220" s="40">
        <v>0.5660550594329834</v>
      </c>
      <c r="NJ220" s="40">
        <v>0.56909090280532837</v>
      </c>
      <c r="NK220" s="40">
        <v>0.57207208871841431</v>
      </c>
      <c r="NL220" s="40">
        <v>0.57410717010498047</v>
      </c>
      <c r="NM220" s="40">
        <v>0.57610619068145752</v>
      </c>
      <c r="NN220" s="40">
        <v>0.57894736528396606</v>
      </c>
      <c r="NO220" s="40">
        <v>0.58173912763595581</v>
      </c>
      <c r="NP220" s="40">
        <v>0.57586205005645752</v>
      </c>
      <c r="NQ220" s="40">
        <v>0.57948720455169678</v>
      </c>
      <c r="NR220" s="40">
        <v>0.58389830589294434</v>
      </c>
      <c r="NS220" s="40">
        <v>0.57815128564834595</v>
      </c>
      <c r="NT220" s="40">
        <v>0.58166664838790894</v>
      </c>
      <c r="NU220" s="40">
        <v>0.58595043420791626</v>
      </c>
      <c r="NV220" s="40">
        <v>0.58114755153656006</v>
      </c>
      <c r="NW220" s="40">
        <v>0.5845528244972229</v>
      </c>
      <c r="NX220" s="40">
        <v>0.57983869314193726</v>
      </c>
      <c r="NY220" s="40">
        <v>0.58319997787475586</v>
      </c>
      <c r="NZ220" s="40">
        <v>0.58571428060531616</v>
      </c>
      <c r="OA220" s="40">
        <v>0.58031493425369263</v>
      </c>
      <c r="OB220" s="40">
        <v>0.58281248807907104</v>
      </c>
      <c r="OC220" s="40">
        <v>0.58527129888534546</v>
      </c>
      <c r="OD220" s="40">
        <v>0.59302324056625366</v>
      </c>
      <c r="OE220" s="40">
        <v>0.58769232034683228</v>
      </c>
      <c r="OF220" s="40">
        <v>0.590839684009552</v>
      </c>
      <c r="OG220" s="40">
        <v>0.59469699859619141</v>
      </c>
      <c r="OH220" s="40">
        <v>0.59172934293746948</v>
      </c>
      <c r="OI220" s="40">
        <v>0.59924811124801636</v>
      </c>
      <c r="OJ220" s="40">
        <v>0.60223883390426636</v>
      </c>
      <c r="OK220" s="336" t="s">
        <v>851</v>
      </c>
      <c r="OL220" s="336" t="s">
        <v>851</v>
      </c>
      <c r="OM220" s="336" t="s">
        <v>1740</v>
      </c>
      <c r="ON220" s="40">
        <v>0.47142291069030762</v>
      </c>
      <c r="OO220" s="40">
        <v>0.47339904308319092</v>
      </c>
      <c r="OP220" s="40">
        <v>0.47610831260681152</v>
      </c>
      <c r="OQ220" s="40">
        <v>0.47920039296150208</v>
      </c>
      <c r="OR220" s="40">
        <v>0.48218607902526855</v>
      </c>
      <c r="OS220" s="40">
        <v>0.48511311411857605</v>
      </c>
      <c r="OT220" s="40">
        <v>0.49065420031547546</v>
      </c>
      <c r="OU220" s="40">
        <v>0.49537035822868347</v>
      </c>
      <c r="OV220" s="40">
        <v>0.48990824818611145</v>
      </c>
      <c r="OW220" s="40">
        <v>0.49545454978942871</v>
      </c>
      <c r="OX220" s="40">
        <v>0.49819821119308472</v>
      </c>
      <c r="OY220" s="40">
        <v>0.50267857313156128</v>
      </c>
      <c r="OZ220" s="40">
        <v>0.50707966089248657</v>
      </c>
      <c r="PA220" s="40">
        <v>0.51052629947662354</v>
      </c>
      <c r="PB220" s="40">
        <v>0.5147826075553894</v>
      </c>
      <c r="PC220" s="40">
        <v>0.51034480333328247</v>
      </c>
      <c r="PD220" s="40">
        <v>0.51452994346618652</v>
      </c>
      <c r="PE220" s="40">
        <v>0.51949155330657959</v>
      </c>
      <c r="PF220" s="40">
        <v>0.51596641540527344</v>
      </c>
      <c r="PG220" s="40">
        <v>0.52083331346511841</v>
      </c>
      <c r="PH220" s="40">
        <v>0.52479338645935059</v>
      </c>
      <c r="PI220" s="40">
        <v>0.52131146192550659</v>
      </c>
      <c r="PJ220" s="40">
        <v>0.52520322799682617</v>
      </c>
      <c r="PK220" s="40">
        <v>0.52096772193908691</v>
      </c>
      <c r="PL220" s="40">
        <v>0.52480000257492065</v>
      </c>
      <c r="PM220" s="40">
        <v>0.52777779102325439</v>
      </c>
      <c r="PN220" s="40">
        <v>0.52362203598022461</v>
      </c>
      <c r="PO220" s="40">
        <v>0.52734375</v>
      </c>
      <c r="PP220" s="40">
        <v>0.53023254871368408</v>
      </c>
      <c r="PQ220" s="40">
        <v>0.53720933198928833</v>
      </c>
      <c r="PR220" s="40">
        <v>0.53230768442153931</v>
      </c>
      <c r="PS220" s="40">
        <v>0.53511452674865723</v>
      </c>
      <c r="PT220" s="40">
        <v>0.53863638639450073</v>
      </c>
      <c r="PU220" s="40">
        <v>0.53383457660675049</v>
      </c>
      <c r="PV220" s="40">
        <v>0.54060149192810059</v>
      </c>
      <c r="PW220" s="40">
        <v>0.5440298318862915</v>
      </c>
      <c r="PX220" s="336" t="s">
        <v>851</v>
      </c>
      <c r="PY220" s="336" t="s">
        <v>851</v>
      </c>
      <c r="PZ220" s="40">
        <v>0.58289999999999997</v>
      </c>
      <c r="QA220" s="40">
        <v>0.58179999999999998</v>
      </c>
      <c r="QB220" s="40">
        <v>0.58050000000000002</v>
      </c>
      <c r="QC220" s="40">
        <v>0.57830000000000004</v>
      </c>
      <c r="QD220" s="40">
        <v>0.57479999999999998</v>
      </c>
      <c r="QE220" s="40">
        <v>0.57079999999999997</v>
      </c>
      <c r="QF220" s="40">
        <v>0.5655</v>
      </c>
      <c r="QG220" s="40">
        <v>0.55930000000000002</v>
      </c>
      <c r="QH220" s="40">
        <v>0.55249999999999999</v>
      </c>
      <c r="QI220" s="40">
        <v>0.54579999999999995</v>
      </c>
      <c r="QJ220" s="40">
        <v>0.5413</v>
      </c>
      <c r="QK220" s="40">
        <v>0.53670000000000007</v>
      </c>
      <c r="QL220" s="40">
        <v>0.53110000000000002</v>
      </c>
      <c r="QM220" s="40">
        <v>0.52429999999999999</v>
      </c>
      <c r="QN220" s="40">
        <v>0.51639999999999997</v>
      </c>
      <c r="QO220" s="40">
        <v>0.50869999999999993</v>
      </c>
      <c r="QP220" s="40">
        <v>0.50090000000000001</v>
      </c>
      <c r="QQ220" s="40">
        <v>0.49310000000000004</v>
      </c>
      <c r="QR220" s="40">
        <v>0.49259999999999998</v>
      </c>
      <c r="QS220" s="336" t="s">
        <v>851</v>
      </c>
      <c r="QT220" s="336" t="s">
        <v>851</v>
      </c>
      <c r="QU220" s="336" t="s">
        <v>851</v>
      </c>
      <c r="QV220" s="336" t="s">
        <v>851</v>
      </c>
      <c r="QW220" s="40">
        <v>-1.0145074920728803E-3</v>
      </c>
      <c r="QX220" s="336" t="s">
        <v>851</v>
      </c>
      <c r="QY220" s="336" t="s">
        <v>851</v>
      </c>
      <c r="QZ220" s="336" t="s">
        <v>851</v>
      </c>
      <c r="RA220" s="336" t="s">
        <v>851</v>
      </c>
      <c r="RB220" s="336" t="s">
        <v>851</v>
      </c>
      <c r="RC220" s="336" t="s">
        <v>851</v>
      </c>
      <c r="RD220" s="336" t="s">
        <v>851</v>
      </c>
      <c r="RE220" s="336" t="s">
        <v>851</v>
      </c>
      <c r="RF220" s="40">
        <v>0.376</v>
      </c>
      <c r="RG220" s="40">
        <v>2015</v>
      </c>
      <c r="RH220" s="336" t="s">
        <v>840</v>
      </c>
      <c r="RI220" s="336" t="s">
        <v>851</v>
      </c>
      <c r="RJ220" s="40">
        <v>0.01</v>
      </c>
      <c r="RK220" s="40">
        <v>2015</v>
      </c>
      <c r="RL220" s="336" t="s">
        <v>840</v>
      </c>
      <c r="RM220" s="336" t="s">
        <v>851</v>
      </c>
      <c r="RN220" s="40">
        <v>7.4999999999999997E-2</v>
      </c>
      <c r="RO220" s="40">
        <v>2015</v>
      </c>
      <c r="RP220" s="336" t="s">
        <v>840</v>
      </c>
      <c r="RQ220" s="336" t="s">
        <v>851</v>
      </c>
      <c r="RR220" s="40">
        <v>0.27500000000000002</v>
      </c>
      <c r="RS220" s="40">
        <v>2015</v>
      </c>
      <c r="RT220" s="336" t="s">
        <v>840</v>
      </c>
      <c r="RU220" s="336" t="s">
        <v>851</v>
      </c>
      <c r="RV220" s="40">
        <v>0.22500000000000001</v>
      </c>
      <c r="RW220" s="40">
        <v>2009</v>
      </c>
      <c r="RX220" s="336" t="s">
        <v>840</v>
      </c>
      <c r="RY220" s="336" t="s">
        <v>851</v>
      </c>
      <c r="RZ220" s="336" t="s">
        <v>470</v>
      </c>
      <c r="SA220" s="40">
        <v>0.22939208149909973</v>
      </c>
      <c r="SB220" s="40">
        <v>0.23161929845809937</v>
      </c>
      <c r="SC220" s="40">
        <v>0.22486382722854614</v>
      </c>
      <c r="SD220" s="40">
        <v>0.21620720624923706</v>
      </c>
      <c r="SE220" s="40">
        <v>0.20933203399181366</v>
      </c>
      <c r="SF220" s="336" t="s">
        <v>851</v>
      </c>
      <c r="SG220" s="336" t="s">
        <v>851</v>
      </c>
      <c r="SH220" s="40">
        <v>0.24055947363376617</v>
      </c>
      <c r="SI220" s="40">
        <v>0.2530791163444519</v>
      </c>
      <c r="SJ220" s="40">
        <v>0.30810850858688354</v>
      </c>
      <c r="SK220" s="40"/>
      <c r="SL220" s="40">
        <v>0.21253371238708496</v>
      </c>
      <c r="SM220" s="336" t="s">
        <v>470</v>
      </c>
      <c r="SN220" s="336" t="s">
        <v>851</v>
      </c>
      <c r="SO220" s="336" t="s">
        <v>851</v>
      </c>
      <c r="SP220" s="40"/>
      <c r="SQ220" s="40"/>
      <c r="SR220" s="40"/>
      <c r="SS220" s="40"/>
      <c r="ST220" s="40"/>
      <c r="SU220" s="336" t="s">
        <v>1737</v>
      </c>
      <c r="SV220" s="336" t="s">
        <v>851</v>
      </c>
      <c r="SW220" s="336" t="s">
        <v>851</v>
      </c>
      <c r="SX220" s="40">
        <v>1.5493890270590782E-2</v>
      </c>
      <c r="SY220" s="40">
        <v>1.4573000371456146E-2</v>
      </c>
      <c r="SZ220" s="40">
        <v>2.2354856133460999E-2</v>
      </c>
      <c r="TA220" s="40">
        <v>2.3657083511352539E-2</v>
      </c>
      <c r="TB220" s="40">
        <v>7.3134913109242916E-3</v>
      </c>
      <c r="TC220" s="336" t="s">
        <v>840</v>
      </c>
      <c r="TD220" s="336" t="s">
        <v>851</v>
      </c>
      <c r="TE220" s="336" t="s">
        <v>851</v>
      </c>
      <c r="TF220" s="336" t="s">
        <v>851</v>
      </c>
      <c r="TG220" s="40"/>
      <c r="TH220" s="40"/>
      <c r="TI220" s="40"/>
      <c r="TJ220" s="40"/>
      <c r="TK220" s="40"/>
      <c r="TL220" s="336" t="s">
        <v>1737</v>
      </c>
      <c r="TM220" s="336" t="s">
        <v>851</v>
      </c>
      <c r="TN220" s="336" t="s">
        <v>851</v>
      </c>
      <c r="TO220" s="336" t="s">
        <v>851</v>
      </c>
      <c r="TP220" s="40">
        <v>1.2015768326818943E-2</v>
      </c>
      <c r="TQ220" s="40">
        <v>1.178296934813261E-2</v>
      </c>
      <c r="TR220" s="40">
        <v>2.1779021248221397E-2</v>
      </c>
      <c r="TS220" s="40">
        <v>1.6895053908228874E-2</v>
      </c>
      <c r="TT220" s="40">
        <v>-5.1857084035873413E-3</v>
      </c>
      <c r="TU220" s="336" t="s">
        <v>840</v>
      </c>
      <c r="TV220" s="336" t="s">
        <v>851</v>
      </c>
      <c r="TW220" s="40">
        <v>5000</v>
      </c>
      <c r="TX220" s="336" t="s">
        <v>840</v>
      </c>
      <c r="TY220" s="336" t="s">
        <v>851</v>
      </c>
      <c r="TZ220" s="40"/>
      <c r="UA220" s="336" t="s">
        <v>1737</v>
      </c>
      <c r="UB220" s="336" t="s">
        <v>851</v>
      </c>
      <c r="UC220" s="40">
        <v>4652.5885871245</v>
      </c>
      <c r="UD220" s="336" t="s">
        <v>840</v>
      </c>
      <c r="UE220" s="336" t="s">
        <v>851</v>
      </c>
      <c r="UF220" s="336" t="s">
        <v>851</v>
      </c>
      <c r="UG220" s="40"/>
      <c r="UH220" s="40"/>
      <c r="UI220" s="40"/>
      <c r="UJ220" s="40"/>
      <c r="UK220" s="40"/>
      <c r="UL220" s="336" t="s">
        <v>1737</v>
      </c>
      <c r="UM220" s="336" t="s">
        <v>851</v>
      </c>
      <c r="UN220" s="336" t="s">
        <v>851</v>
      </c>
      <c r="UO220" s="336" t="s">
        <v>851</v>
      </c>
      <c r="UP220" s="40">
        <v>0.10946262627840042</v>
      </c>
      <c r="UQ220" s="40">
        <v>7.6765917241573334E-2</v>
      </c>
      <c r="UR220" s="40">
        <v>0.11177091300487518</v>
      </c>
      <c r="US220" s="40"/>
      <c r="UT220" s="40">
        <v>0.18038532137870789</v>
      </c>
      <c r="UU220" s="336" t="s">
        <v>840</v>
      </c>
    </row>
    <row r="221" spans="1:567">
      <c r="A221" s="336" t="s">
        <v>517</v>
      </c>
      <c r="B221" s="336" t="s">
        <v>154</v>
      </c>
      <c r="C221" s="336" t="s">
        <v>403</v>
      </c>
      <c r="D221" s="40">
        <v>5.2837178111076355E-2</v>
      </c>
      <c r="E221" s="336" t="s">
        <v>436</v>
      </c>
      <c r="F221" s="40">
        <v>4.46503646671772E-2</v>
      </c>
      <c r="G221" s="336" t="s">
        <v>1741</v>
      </c>
      <c r="H221" s="40">
        <v>6.701815128326416E-2</v>
      </c>
      <c r="I221" s="336" t="s">
        <v>1447</v>
      </c>
      <c r="J221" s="40">
        <v>3.8658410310745239E-2</v>
      </c>
      <c r="K221" s="336" t="s">
        <v>1803</v>
      </c>
      <c r="L221" s="336" t="s">
        <v>436</v>
      </c>
      <c r="M221" s="40">
        <v>0.33634147047996521</v>
      </c>
      <c r="N221" s="40"/>
      <c r="O221" s="336" t="s">
        <v>1736</v>
      </c>
      <c r="P221" s="40"/>
      <c r="Q221" s="336" t="s">
        <v>1736</v>
      </c>
      <c r="R221" s="40">
        <v>0.42322918772697449</v>
      </c>
      <c r="S221" s="336" t="s">
        <v>436</v>
      </c>
      <c r="T221" s="40">
        <v>0.33634147047996521</v>
      </c>
      <c r="U221" s="336" t="s">
        <v>436</v>
      </c>
      <c r="V221" s="336" t="s">
        <v>851</v>
      </c>
      <c r="W221" s="336" t="s">
        <v>1741</v>
      </c>
      <c r="X221" s="40">
        <v>0.33492478728294373</v>
      </c>
      <c r="Y221" s="40"/>
      <c r="Z221" s="336" t="s">
        <v>1736</v>
      </c>
      <c r="AA221" s="40"/>
      <c r="AB221" s="336" t="s">
        <v>1736</v>
      </c>
      <c r="AC221" s="40">
        <v>0.42322918772697449</v>
      </c>
      <c r="AD221" s="336" t="s">
        <v>1741</v>
      </c>
      <c r="AE221" s="40">
        <v>0.33492478728294373</v>
      </c>
      <c r="AF221" s="336" t="s">
        <v>1741</v>
      </c>
      <c r="AG221" s="336" t="s">
        <v>851</v>
      </c>
      <c r="AH221" s="336" t="s">
        <v>1447</v>
      </c>
      <c r="AI221" s="40">
        <v>0.33487960696220398</v>
      </c>
      <c r="AJ221" s="40"/>
      <c r="AK221" s="336" t="s">
        <v>1736</v>
      </c>
      <c r="AL221" s="40"/>
      <c r="AM221" s="336" t="s">
        <v>1736</v>
      </c>
      <c r="AN221" s="40">
        <v>0.42322918772697449</v>
      </c>
      <c r="AO221" s="336" t="s">
        <v>1447</v>
      </c>
      <c r="AP221" s="40">
        <v>0.33487960696220398</v>
      </c>
      <c r="AQ221" s="336" t="s">
        <v>1447</v>
      </c>
      <c r="AR221" s="336" t="s">
        <v>851</v>
      </c>
      <c r="AS221" s="336" t="s">
        <v>1803</v>
      </c>
      <c r="AT221" s="40">
        <v>0.33823204040527344</v>
      </c>
      <c r="AU221" s="40"/>
      <c r="AV221" s="336" t="s">
        <v>1736</v>
      </c>
      <c r="AW221" s="40"/>
      <c r="AX221" s="336" t="s">
        <v>1736</v>
      </c>
      <c r="AY221" s="40">
        <v>0.42322918772697449</v>
      </c>
      <c r="AZ221" s="336" t="s">
        <v>1803</v>
      </c>
      <c r="BA221" s="40">
        <v>0.33823204040527344</v>
      </c>
      <c r="BB221" s="336" t="s">
        <v>1803</v>
      </c>
      <c r="BC221" s="336" t="s">
        <v>851</v>
      </c>
      <c r="BD221" s="336" t="s">
        <v>436</v>
      </c>
      <c r="BE221" s="40">
        <v>1.0261610746383667</v>
      </c>
      <c r="BF221" s="336" t="s">
        <v>827</v>
      </c>
      <c r="BG221" s="40">
        <v>4.5794734954833984</v>
      </c>
      <c r="BH221" s="336" t="s">
        <v>1447</v>
      </c>
      <c r="BI221" s="40">
        <v>6.412895679473877</v>
      </c>
      <c r="BJ221" s="336" t="s">
        <v>1803</v>
      </c>
      <c r="BK221" s="40">
        <v>2.2021863460540771</v>
      </c>
      <c r="BL221" s="336" t="s">
        <v>851</v>
      </c>
      <c r="BM221" s="40">
        <v>2.5403203964233398</v>
      </c>
      <c r="BN221" s="336" t="s">
        <v>470</v>
      </c>
      <c r="BO221" s="336" t="s">
        <v>851</v>
      </c>
      <c r="BP221" s="336" t="s">
        <v>436</v>
      </c>
      <c r="BQ221" s="40">
        <v>5.4214815609157085E-3</v>
      </c>
      <c r="BR221" s="40">
        <v>5.0551756285130978E-3</v>
      </c>
      <c r="BS221" s="40">
        <v>4.7684870660305023E-3</v>
      </c>
      <c r="BT221" s="40">
        <v>4.3875193223357201E-3</v>
      </c>
      <c r="BU221" s="40">
        <v>4.3874466791749001E-3</v>
      </c>
      <c r="BV221" s="336" t="s">
        <v>851</v>
      </c>
      <c r="BW221" s="336" t="s">
        <v>827</v>
      </c>
      <c r="BX221" s="40">
        <v>7.1889632381498814E-3</v>
      </c>
      <c r="BY221" s="40">
        <v>6.776745431125164E-3</v>
      </c>
      <c r="BZ221" s="40">
        <v>5.9590376913547516E-3</v>
      </c>
      <c r="CA221" s="40">
        <v>3.8649335037916899E-3</v>
      </c>
      <c r="CB221" s="40">
        <v>2.8393454849720001E-3</v>
      </c>
      <c r="CC221" s="336" t="s">
        <v>851</v>
      </c>
      <c r="CD221" s="336" t="s">
        <v>1447</v>
      </c>
      <c r="CE221" s="40">
        <v>6.355819758027792E-3</v>
      </c>
      <c r="CF221" s="40">
        <v>5.6601301766932011E-3</v>
      </c>
      <c r="CG221" s="40">
        <v>4.3777120299637318E-3</v>
      </c>
      <c r="CH221" s="40">
        <v>2.8393338434398174E-3</v>
      </c>
      <c r="CI221" s="40">
        <v>2.839310560375452E-3</v>
      </c>
      <c r="CJ221" s="336" t="s">
        <v>851</v>
      </c>
      <c r="CK221" s="336" t="s">
        <v>1803</v>
      </c>
      <c r="CL221" s="40">
        <v>5.7923928834497929E-3</v>
      </c>
      <c r="CM221" s="40">
        <v>4.9191364087164402E-3</v>
      </c>
      <c r="CN221" s="40">
        <v>3.3521340228617191E-3</v>
      </c>
      <c r="CO221" s="40">
        <v>2.8393345419317484E-3</v>
      </c>
      <c r="CP221" s="40">
        <v>2.8393289539963007E-3</v>
      </c>
      <c r="CQ221" s="336" t="s">
        <v>851</v>
      </c>
      <c r="CR221" s="40">
        <v>8.4217615127563477</v>
      </c>
      <c r="CS221" s="40">
        <v>9.0412921905517578</v>
      </c>
      <c r="CT221" s="40">
        <v>9.6598329544067383</v>
      </c>
      <c r="CU221" s="40">
        <v>10.251976013183594</v>
      </c>
      <c r="CV221" s="40">
        <v>10.536161422729492</v>
      </c>
      <c r="CW221" s="336" t="s">
        <v>1741</v>
      </c>
      <c r="CX221" s="336" t="s">
        <v>851</v>
      </c>
      <c r="CY221" s="40">
        <v>8.7920675277709961</v>
      </c>
      <c r="CZ221" s="40">
        <v>9.4128684997558594</v>
      </c>
      <c r="DA221" s="40">
        <v>10.017645835876465</v>
      </c>
      <c r="DB221" s="40">
        <v>10.452651977539063</v>
      </c>
      <c r="DC221" s="40">
        <v>10.661426544189453</v>
      </c>
      <c r="DD221" s="336" t="s">
        <v>1447</v>
      </c>
      <c r="DE221" s="336" t="s">
        <v>851</v>
      </c>
      <c r="DF221" s="40">
        <v>10.744936943054199</v>
      </c>
      <c r="DG221" s="336" t="s">
        <v>1803</v>
      </c>
      <c r="DH221" s="336" t="s">
        <v>851</v>
      </c>
      <c r="DI221" s="336" t="s">
        <v>851</v>
      </c>
      <c r="DJ221" s="336">
        <v>11</v>
      </c>
      <c r="DK221" s="336" t="s">
        <v>1738</v>
      </c>
      <c r="DL221" s="336" t="s">
        <v>851</v>
      </c>
      <c r="DM221" s="336" t="s">
        <v>851</v>
      </c>
      <c r="DN221" s="336" t="s">
        <v>436</v>
      </c>
      <c r="DO221" s="40">
        <v>2.7273083105683327E-2</v>
      </c>
      <c r="DP221" s="40">
        <v>3.7995565682649612E-2</v>
      </c>
      <c r="DQ221" s="40">
        <v>3.3542834222316742E-2</v>
      </c>
      <c r="DR221" s="40">
        <v>2.4475488811731339E-2</v>
      </c>
      <c r="DS221" s="40">
        <v>1.8051672726869583E-2</v>
      </c>
      <c r="DT221" s="336" t="s">
        <v>851</v>
      </c>
      <c r="DU221" s="336" t="s">
        <v>827</v>
      </c>
      <c r="DV221" s="40">
        <v>3.1597301363945007E-2</v>
      </c>
      <c r="DW221" s="40">
        <v>2.9446011409163475E-2</v>
      </c>
      <c r="DX221" s="40">
        <v>1.8178759142756462E-2</v>
      </c>
      <c r="DY221" s="40">
        <v>1.0397729463875294E-2</v>
      </c>
      <c r="DZ221" s="40">
        <v>1.9567769020795822E-2</v>
      </c>
      <c r="EA221" s="336" t="s">
        <v>851</v>
      </c>
      <c r="EB221" s="336" t="s">
        <v>1447</v>
      </c>
      <c r="EC221" s="40">
        <v>-1.0755033232271671E-2</v>
      </c>
      <c r="ED221" s="40">
        <v>-2.8312843292951584E-2</v>
      </c>
      <c r="EE221" s="40">
        <v>-6.9126978516578674E-2</v>
      </c>
      <c r="EF221" s="40">
        <v>-0.10546577721834183</v>
      </c>
      <c r="EG221" s="40">
        <v>-8.6125381290912628E-2</v>
      </c>
      <c r="EH221" s="336" t="s">
        <v>851</v>
      </c>
      <c r="EI221" s="336" t="s">
        <v>1803</v>
      </c>
      <c r="EJ221" s="40">
        <v>-6.0507389716804028E-3</v>
      </c>
      <c r="EK221" s="40">
        <v>-2.6858517900109291E-2</v>
      </c>
      <c r="EL221" s="40">
        <v>-4.9280893057584763E-2</v>
      </c>
      <c r="EM221" s="40">
        <v>-5.5428307503461838E-2</v>
      </c>
      <c r="EN221" s="40">
        <v>-2.0727438852190971E-2</v>
      </c>
      <c r="EO221" s="336" t="s">
        <v>851</v>
      </c>
      <c r="EP221" s="336" t="s">
        <v>851</v>
      </c>
      <c r="EQ221" s="336" t="s">
        <v>851</v>
      </c>
      <c r="ER221" s="40">
        <v>0.68590000000000007</v>
      </c>
      <c r="ES221" s="336" t="s">
        <v>1739</v>
      </c>
      <c r="ET221" s="336" t="s">
        <v>851</v>
      </c>
      <c r="EU221" s="336" t="s">
        <v>851</v>
      </c>
      <c r="EV221" s="40">
        <v>0.79260000000000008</v>
      </c>
      <c r="EW221" s="336" t="s">
        <v>1739</v>
      </c>
      <c r="EX221" s="336" t="s">
        <v>851</v>
      </c>
      <c r="EY221" s="336" t="s">
        <v>851</v>
      </c>
      <c r="EZ221" s="40">
        <v>0.58040000000000003</v>
      </c>
      <c r="FA221" s="336" t="s">
        <v>1739</v>
      </c>
      <c r="FB221" s="336" t="s">
        <v>851</v>
      </c>
      <c r="FC221" s="40"/>
      <c r="FD221" s="40"/>
      <c r="FE221" s="40"/>
      <c r="FF221" s="40"/>
      <c r="FG221" s="40"/>
      <c r="FH221" s="336" t="s">
        <v>1737</v>
      </c>
      <c r="FI221" s="336" t="s">
        <v>851</v>
      </c>
      <c r="FJ221" s="40">
        <v>0.13532081246376038</v>
      </c>
      <c r="FK221" s="40">
        <v>0.15746298432350159</v>
      </c>
      <c r="FL221" s="40">
        <v>0.11024000495672226</v>
      </c>
      <c r="FM221" s="40">
        <v>4.4828072190284729E-2</v>
      </c>
      <c r="FN221" s="40">
        <v>4.5499153435230255E-2</v>
      </c>
      <c r="FO221" s="336" t="s">
        <v>840</v>
      </c>
      <c r="FP221" s="336" t="s">
        <v>851</v>
      </c>
      <c r="FQ221" s="40"/>
      <c r="FR221" s="336" t="s">
        <v>1737</v>
      </c>
      <c r="FS221" s="336" t="s">
        <v>851</v>
      </c>
      <c r="FT221" s="336" t="s">
        <v>851</v>
      </c>
      <c r="FU221" s="40">
        <v>3.0874937772750854E-2</v>
      </c>
      <c r="FV221" s="40">
        <v>1.2068890035152435E-2</v>
      </c>
      <c r="FW221" s="40">
        <v>-1.0164321400225163E-2</v>
      </c>
      <c r="FX221" s="40">
        <v>-7.3293079622089863E-3</v>
      </c>
      <c r="FY221" s="40">
        <v>7.9270154237747192E-3</v>
      </c>
      <c r="FZ221" s="336" t="s">
        <v>840</v>
      </c>
      <c r="GA221" s="336" t="s">
        <v>851</v>
      </c>
      <c r="GB221" s="336" t="s">
        <v>851</v>
      </c>
      <c r="GC221" s="336" t="s">
        <v>851</v>
      </c>
      <c r="GD221" s="336" t="s">
        <v>851</v>
      </c>
      <c r="GE221" s="336" t="s">
        <v>851</v>
      </c>
      <c r="GF221" s="336" t="s">
        <v>851</v>
      </c>
      <c r="GG221" s="336" t="s">
        <v>851</v>
      </c>
      <c r="GH221" s="336" t="s">
        <v>851</v>
      </c>
      <c r="GI221" s="336" t="s">
        <v>851</v>
      </c>
      <c r="GJ221" s="336" t="s">
        <v>851</v>
      </c>
      <c r="GK221" s="40">
        <v>1267159</v>
      </c>
      <c r="GL221" s="40">
        <v>1271627</v>
      </c>
      <c r="GM221" s="40">
        <v>1277210</v>
      </c>
      <c r="GN221" s="40">
        <v>1283564</v>
      </c>
      <c r="GO221" s="40">
        <v>1290115</v>
      </c>
      <c r="GP221" s="40">
        <v>1296497</v>
      </c>
      <c r="GQ221" s="40">
        <v>1302552</v>
      </c>
      <c r="GR221" s="40">
        <v>1308450</v>
      </c>
      <c r="GS221" s="40">
        <v>1314449</v>
      </c>
      <c r="GT221" s="40">
        <v>1320921</v>
      </c>
      <c r="GU221" s="40">
        <v>1328144</v>
      </c>
      <c r="GV221" s="40">
        <v>1336180</v>
      </c>
      <c r="GW221" s="40">
        <v>1344814</v>
      </c>
      <c r="GX221" s="40">
        <v>1353708</v>
      </c>
      <c r="GY221" s="40">
        <v>1362337</v>
      </c>
      <c r="GZ221" s="40">
        <v>1370332</v>
      </c>
      <c r="HA221" s="40">
        <v>1377563</v>
      </c>
      <c r="HB221" s="40">
        <v>1384060</v>
      </c>
      <c r="HC221" s="40">
        <v>1389841</v>
      </c>
      <c r="HD221" s="40">
        <v>1394969</v>
      </c>
      <c r="HE221" s="40">
        <v>1399491</v>
      </c>
      <c r="HF221" s="40">
        <v>1403000</v>
      </c>
      <c r="HG221" s="40">
        <v>1407000</v>
      </c>
      <c r="HH221" s="40">
        <v>1409000</v>
      </c>
      <c r="HI221" s="40">
        <v>1411000</v>
      </c>
      <c r="HJ221" s="40">
        <v>1413000</v>
      </c>
      <c r="HK221" s="40">
        <v>1414000</v>
      </c>
      <c r="HL221" s="40">
        <v>1414000</v>
      </c>
      <c r="HM221" s="40">
        <v>1414000</v>
      </c>
      <c r="HN221" s="40">
        <v>1414000</v>
      </c>
      <c r="HO221" s="40">
        <v>1413000</v>
      </c>
      <c r="HP221" s="40">
        <v>1412000</v>
      </c>
      <c r="HQ221" s="40">
        <v>1411000</v>
      </c>
      <c r="HR221" s="40">
        <v>1410000</v>
      </c>
      <c r="HS221" s="40">
        <v>1408000</v>
      </c>
      <c r="HT221" s="40">
        <v>1406000</v>
      </c>
      <c r="HU221" s="40">
        <v>1404000</v>
      </c>
      <c r="HV221" s="40">
        <v>1401000</v>
      </c>
      <c r="HW221" s="40">
        <v>1398000</v>
      </c>
      <c r="HX221" s="40">
        <v>1395000</v>
      </c>
      <c r="HY221" s="40">
        <v>1392000</v>
      </c>
      <c r="HZ221" s="40">
        <v>1388000</v>
      </c>
      <c r="IA221" s="40">
        <v>1385000</v>
      </c>
      <c r="IB221" s="40">
        <v>1380000</v>
      </c>
      <c r="IC221" s="40">
        <v>1376000</v>
      </c>
      <c r="ID221" s="40">
        <v>1371000</v>
      </c>
      <c r="IE221" s="40">
        <v>1366000</v>
      </c>
      <c r="IF221" s="40">
        <v>1361000</v>
      </c>
      <c r="IG221" s="40">
        <v>1356000</v>
      </c>
      <c r="IH221" s="40">
        <v>1350000</v>
      </c>
      <c r="II221" s="40">
        <v>1344000</v>
      </c>
      <c r="IJ221" s="336" t="s">
        <v>851</v>
      </c>
      <c r="IK221" s="336" t="s">
        <v>851</v>
      </c>
      <c r="IL221" s="336" t="s">
        <v>851</v>
      </c>
      <c r="IM221" s="40">
        <v>5.2629499696195126E-3</v>
      </c>
      <c r="IN221" s="40">
        <v>4.7052130103111267E-3</v>
      </c>
      <c r="IO221" s="40">
        <v>4.1681430302560329E-3</v>
      </c>
      <c r="IP221" s="40">
        <v>3.6828406155109406E-3</v>
      </c>
      <c r="IQ221" s="40">
        <v>3.2364062499254942E-3</v>
      </c>
      <c r="IR221" s="40">
        <v>2.5042020715773106E-3</v>
      </c>
      <c r="IS221" s="40">
        <v>2.846976974979043E-3</v>
      </c>
      <c r="IT221" s="40">
        <v>1.4204548206180334E-3</v>
      </c>
      <c r="IU221" s="40">
        <v>1.4184399042278528E-3</v>
      </c>
      <c r="IV221" s="40">
        <v>1.4164308086037636E-3</v>
      </c>
      <c r="IW221" s="40">
        <v>7.0746376877650619E-4</v>
      </c>
      <c r="IX221" s="40">
        <v>0</v>
      </c>
      <c r="IY221" s="40">
        <v>0</v>
      </c>
      <c r="IZ221" s="40">
        <v>0</v>
      </c>
      <c r="JA221" s="40">
        <v>-7.0746376877650619E-4</v>
      </c>
      <c r="JB221" s="40">
        <v>-7.0796464569866657E-4</v>
      </c>
      <c r="JC221" s="40">
        <v>-7.0846622111275792E-4</v>
      </c>
      <c r="JD221" s="40">
        <v>-7.0896849501878023E-4</v>
      </c>
      <c r="JE221" s="40">
        <v>-1.4194466639310122E-3</v>
      </c>
      <c r="JF221" s="40">
        <v>-1.4214643742889166E-3</v>
      </c>
      <c r="JG221" s="40">
        <v>-1.4234877889975905E-3</v>
      </c>
      <c r="JH221" s="40">
        <v>-2.139038173481822E-3</v>
      </c>
      <c r="JI221" s="40">
        <v>-2.1436235401779413E-3</v>
      </c>
      <c r="JJ221" s="40">
        <v>-2.1482284646481276E-3</v>
      </c>
      <c r="JK221" s="40">
        <v>-2.152853412553668E-3</v>
      </c>
      <c r="JL221" s="40">
        <v>-2.8776999097317457E-3</v>
      </c>
      <c r="JM221" s="40">
        <v>-2.163722412660718E-3</v>
      </c>
      <c r="JN221" s="40">
        <v>-3.6166405770927668E-3</v>
      </c>
      <c r="JO221" s="40">
        <v>-2.9027597047388554E-3</v>
      </c>
      <c r="JP221" s="40">
        <v>-3.6403390113264322E-3</v>
      </c>
      <c r="JQ221" s="40">
        <v>-3.6536394618451595E-3</v>
      </c>
      <c r="JR221" s="40">
        <v>-3.6670374684035778E-3</v>
      </c>
      <c r="JS221" s="40">
        <v>-3.6805341951549053E-3</v>
      </c>
      <c r="JT221" s="40">
        <v>-4.4345972128212452E-3</v>
      </c>
      <c r="JU221" s="40">
        <v>-4.4543505646288395E-3</v>
      </c>
      <c r="JV221" s="336" t="s">
        <v>1740</v>
      </c>
      <c r="JW221" s="336" t="s">
        <v>851</v>
      </c>
      <c r="JX221" s="336" t="s">
        <v>851</v>
      </c>
      <c r="JY221" s="336" t="s">
        <v>851</v>
      </c>
      <c r="JZ221" s="336" t="s">
        <v>851</v>
      </c>
      <c r="KA221" s="336" t="s">
        <v>1740</v>
      </c>
      <c r="KB221" s="40">
        <v>0.49456409103779203</v>
      </c>
      <c r="KC221" s="40">
        <v>0.49441441153689503</v>
      </c>
      <c r="KD221" s="40">
        <v>0.49425675187491896</v>
      </c>
      <c r="KE221" s="40">
        <v>0.49408673366233996</v>
      </c>
      <c r="KF221" s="40">
        <v>0.49390488247409103</v>
      </c>
      <c r="KG221" s="40">
        <v>0.49371307139524295</v>
      </c>
      <c r="KH221" s="40">
        <v>0.49350351367490097</v>
      </c>
      <c r="KI221" s="40">
        <v>0.49328480925815499</v>
      </c>
      <c r="KJ221" s="40">
        <v>0.49305302748061797</v>
      </c>
      <c r="KK221" s="40">
        <v>0.49281383575777499</v>
      </c>
      <c r="KL221" s="40">
        <v>0.49256776223068399</v>
      </c>
      <c r="KM221" s="40">
        <v>0.49231454824539705</v>
      </c>
      <c r="KN221" s="40">
        <v>0.49205538848376001</v>
      </c>
      <c r="KO221" s="40">
        <v>0.49179044747752998</v>
      </c>
      <c r="KP221" s="40">
        <v>0.49152113263722197</v>
      </c>
      <c r="KQ221" s="40">
        <v>0.49125202612399904</v>
      </c>
      <c r="KR221" s="40">
        <v>0.49098607982261</v>
      </c>
      <c r="KS221" s="40">
        <v>0.49072196944949703</v>
      </c>
      <c r="KT221" s="40">
        <v>0.49045167029267506</v>
      </c>
      <c r="KU221" s="40">
        <v>0.49018986712426399</v>
      </c>
      <c r="KV221" s="40">
        <v>0.48993200753116706</v>
      </c>
      <c r="KW221" s="40">
        <v>0.489680137702657</v>
      </c>
      <c r="KX221" s="40">
        <v>0.48943447346520402</v>
      </c>
      <c r="KY221" s="40">
        <v>0.48919718542537199</v>
      </c>
      <c r="KZ221" s="40">
        <v>0.488968635705885</v>
      </c>
      <c r="LA221" s="40">
        <v>0.48874811055617201</v>
      </c>
      <c r="LB221" s="40">
        <v>0.48853902866971505</v>
      </c>
      <c r="LC221" s="40">
        <v>0.48834184167266204</v>
      </c>
      <c r="LD221" s="40">
        <v>0.48815636581754296</v>
      </c>
      <c r="LE221" s="40">
        <v>0.48797892441860496</v>
      </c>
      <c r="LF221" s="40">
        <v>0.487816794694723</v>
      </c>
      <c r="LG221" s="40">
        <v>0.48766421487905703</v>
      </c>
      <c r="LH221" s="40">
        <v>0.48752656872087402</v>
      </c>
      <c r="LI221" s="40">
        <v>0.48739610482061801</v>
      </c>
      <c r="LJ221" s="40">
        <v>0.48727701342642399</v>
      </c>
      <c r="LK221" s="40">
        <v>0.48717313312213795</v>
      </c>
      <c r="LL221" s="336" t="s">
        <v>851</v>
      </c>
      <c r="LM221" s="336" t="s">
        <v>851</v>
      </c>
      <c r="LN221" s="336" t="s">
        <v>1740</v>
      </c>
      <c r="LO221" s="40">
        <v>0.69653779268264771</v>
      </c>
      <c r="LP221" s="40">
        <v>0.69369387626647949</v>
      </c>
      <c r="LQ221" s="40">
        <v>0.69096934795379639</v>
      </c>
      <c r="LR221" s="40">
        <v>0.68845498561859131</v>
      </c>
      <c r="LS221" s="40">
        <v>0.68620592355728149</v>
      </c>
      <c r="LT221" s="40">
        <v>0.68423163890838623</v>
      </c>
      <c r="LU221" s="40">
        <v>0.68282252550125122</v>
      </c>
      <c r="LV221" s="40">
        <v>0.6808813214302063</v>
      </c>
      <c r="LW221" s="40">
        <v>0.67991483211517334</v>
      </c>
      <c r="LX221" s="40">
        <v>0.67895108461380005</v>
      </c>
      <c r="LY221" s="40">
        <v>0.67728239297866821</v>
      </c>
      <c r="LZ221" s="40">
        <v>0.67538899183273315</v>
      </c>
      <c r="MA221" s="40">
        <v>0.67397451400756836</v>
      </c>
      <c r="MB221" s="40">
        <v>0.67185288667678833</v>
      </c>
      <c r="MC221" s="40">
        <v>0.67043846845626831</v>
      </c>
      <c r="MD221" s="40">
        <v>0.66949754953384399</v>
      </c>
      <c r="ME221" s="40">
        <v>0.66926348209381104</v>
      </c>
      <c r="MF221" s="40">
        <v>0.66902905702590942</v>
      </c>
      <c r="MG221" s="40">
        <v>0.66879433393478394</v>
      </c>
      <c r="MH221" s="40">
        <v>0.66903406381607056</v>
      </c>
      <c r="MI221" s="40">
        <v>0.66856330633163452</v>
      </c>
      <c r="MJ221" s="40">
        <v>0.66737890243530273</v>
      </c>
      <c r="MK221" s="40">
        <v>0.66595286130905151</v>
      </c>
      <c r="ML221" s="40">
        <v>0.6645207405090332</v>
      </c>
      <c r="MM221" s="40">
        <v>0.6623656153678894</v>
      </c>
      <c r="MN221" s="40">
        <v>0.66020113229751587</v>
      </c>
      <c r="MO221" s="40">
        <v>0.65778100490570068</v>
      </c>
      <c r="MP221" s="40">
        <v>0.65487366914749146</v>
      </c>
      <c r="MQ221" s="40">
        <v>0.65289855003356934</v>
      </c>
      <c r="MR221" s="40">
        <v>0.64898258447647095</v>
      </c>
      <c r="MS221" s="40">
        <v>0.64478480815887451</v>
      </c>
      <c r="MT221" s="40">
        <v>0.63982433080673218</v>
      </c>
      <c r="MU221" s="40">
        <v>0.63409256935119629</v>
      </c>
      <c r="MV221" s="40">
        <v>0.62831860780715942</v>
      </c>
      <c r="MW221" s="40">
        <v>0.62222224473953247</v>
      </c>
      <c r="MX221" s="40">
        <v>0.61755955219268799</v>
      </c>
      <c r="MY221" s="336" t="s">
        <v>851</v>
      </c>
      <c r="MZ221" s="336" t="s">
        <v>1740</v>
      </c>
      <c r="NA221" s="40">
        <v>0.64849978685379028</v>
      </c>
      <c r="NB221" s="40">
        <v>0.6444815993309021</v>
      </c>
      <c r="NC221" s="40">
        <v>0.64071357250213623</v>
      </c>
      <c r="ND221" s="40">
        <v>0.63715487718582153</v>
      </c>
      <c r="NE221" s="40">
        <v>0.63365352153778076</v>
      </c>
      <c r="NF221" s="40">
        <v>0.63012838363647461</v>
      </c>
      <c r="NG221" s="40">
        <v>0.62651461362838745</v>
      </c>
      <c r="NH221" s="40">
        <v>0.62331199645996094</v>
      </c>
      <c r="NI221" s="40">
        <v>0.62029808759689331</v>
      </c>
      <c r="NJ221" s="40">
        <v>0.61800140142440796</v>
      </c>
      <c r="NK221" s="40">
        <v>0.6157112717628479</v>
      </c>
      <c r="NL221" s="40">
        <v>0.6152758002281189</v>
      </c>
      <c r="NM221" s="40">
        <v>0.6152758002281189</v>
      </c>
      <c r="NN221" s="40">
        <v>0.61598300933837891</v>
      </c>
      <c r="NO221" s="40">
        <v>0.61669021844863892</v>
      </c>
      <c r="NP221" s="40">
        <v>0.6171267032623291</v>
      </c>
      <c r="NQ221" s="40">
        <v>0.61685550212860107</v>
      </c>
      <c r="NR221" s="40">
        <v>0.61658400297164917</v>
      </c>
      <c r="NS221" s="40">
        <v>0.61489361524581909</v>
      </c>
      <c r="NT221" s="40">
        <v>0.61363637447357178</v>
      </c>
      <c r="NU221" s="40">
        <v>0.6116642951965332</v>
      </c>
      <c r="NV221" s="40">
        <v>0.61039888858795166</v>
      </c>
      <c r="NW221" s="40">
        <v>0.60742324590682983</v>
      </c>
      <c r="NX221" s="40">
        <v>0.60515022277832031</v>
      </c>
      <c r="NY221" s="40">
        <v>0.60143369436264038</v>
      </c>
      <c r="NZ221" s="40">
        <v>0.59698277711868286</v>
      </c>
      <c r="OA221" s="40">
        <v>0.59149855375289917</v>
      </c>
      <c r="OB221" s="40">
        <v>0.58483755588531494</v>
      </c>
      <c r="OC221" s="40">
        <v>0.57898551225662231</v>
      </c>
      <c r="OD221" s="40">
        <v>0.57122093439102173</v>
      </c>
      <c r="OE221" s="40">
        <v>0.56528079509735107</v>
      </c>
      <c r="OF221" s="40">
        <v>0.56002926826477051</v>
      </c>
      <c r="OG221" s="40">
        <v>0.55473917722702026</v>
      </c>
      <c r="OH221" s="40">
        <v>0.55014747381210327</v>
      </c>
      <c r="OI221" s="40">
        <v>0.54518520832061768</v>
      </c>
      <c r="OJ221" s="40">
        <v>0.54315477609634399</v>
      </c>
      <c r="OK221" s="336" t="s">
        <v>851</v>
      </c>
      <c r="OL221" s="336" t="s">
        <v>851</v>
      </c>
      <c r="OM221" s="336" t="s">
        <v>1740</v>
      </c>
      <c r="ON221" s="40">
        <v>0.63311153650283813</v>
      </c>
      <c r="OO221" s="40">
        <v>0.63102376461029053</v>
      </c>
      <c r="OP221" s="40">
        <v>0.62848144769668579</v>
      </c>
      <c r="OQ221" s="40">
        <v>0.62569528818130493</v>
      </c>
      <c r="OR221" s="40">
        <v>0.62291276454925537</v>
      </c>
      <c r="OS221" s="40">
        <v>0.62028694152832031</v>
      </c>
      <c r="OT221" s="40">
        <v>0.61796152591705322</v>
      </c>
      <c r="OU221" s="40">
        <v>0.61478322744369507</v>
      </c>
      <c r="OV221" s="40">
        <v>0.61391055583953857</v>
      </c>
      <c r="OW221" s="40">
        <v>0.61162298917770386</v>
      </c>
      <c r="OX221" s="40">
        <v>0.6100495457649231</v>
      </c>
      <c r="OY221" s="40">
        <v>0.60749644041061401</v>
      </c>
      <c r="OZ221" s="40">
        <v>0.60537481307983398</v>
      </c>
      <c r="PA221" s="40">
        <v>0.60396039485931396</v>
      </c>
      <c r="PB221" s="40">
        <v>0.60254597663879395</v>
      </c>
      <c r="PC221" s="40">
        <v>0.60226470232009888</v>
      </c>
      <c r="PD221" s="40">
        <v>0.60269123315811157</v>
      </c>
      <c r="PE221" s="40">
        <v>0.60311836004257202</v>
      </c>
      <c r="PF221" s="40">
        <v>0.6042553186416626</v>
      </c>
      <c r="PG221" s="40">
        <v>0.60582387447357178</v>
      </c>
      <c r="PH221" s="40">
        <v>0.60668563842773438</v>
      </c>
      <c r="PI221" s="40">
        <v>0.60683763027191162</v>
      </c>
      <c r="PJ221" s="40">
        <v>0.60670948028564453</v>
      </c>
      <c r="PK221" s="40">
        <v>0.60658085346221924</v>
      </c>
      <c r="PL221" s="40">
        <v>0.60573476552963257</v>
      </c>
      <c r="PM221" s="40">
        <v>0.6048850417137146</v>
      </c>
      <c r="PN221" s="40">
        <v>0.60302591323852539</v>
      </c>
      <c r="PO221" s="40">
        <v>0.60072201490402222</v>
      </c>
      <c r="PP221" s="40">
        <v>0.60000002384185791</v>
      </c>
      <c r="PQ221" s="40">
        <v>0.59593021869659424</v>
      </c>
      <c r="PR221" s="40">
        <v>0.59299778938293457</v>
      </c>
      <c r="PS221" s="40">
        <v>0.58784770965576172</v>
      </c>
      <c r="PT221" s="40">
        <v>0.58192503452301025</v>
      </c>
      <c r="PU221" s="40">
        <v>0.5759587287902832</v>
      </c>
      <c r="PV221" s="40">
        <v>0.56962960958480835</v>
      </c>
      <c r="PW221" s="40">
        <v>0.5647321343421936</v>
      </c>
      <c r="PX221" s="336" t="s">
        <v>851</v>
      </c>
      <c r="PY221" s="336" t="s">
        <v>851</v>
      </c>
      <c r="PZ221" s="40">
        <v>0.66239999999999999</v>
      </c>
      <c r="QA221" s="40">
        <v>0.66489999999999994</v>
      </c>
      <c r="QB221" s="40">
        <v>0.67769999999999997</v>
      </c>
      <c r="QC221" s="40">
        <v>0.6905</v>
      </c>
      <c r="QD221" s="40">
        <v>0.70299999999999996</v>
      </c>
      <c r="QE221" s="40">
        <v>0.70420000000000005</v>
      </c>
      <c r="QF221" s="40">
        <v>0.70330000000000004</v>
      </c>
      <c r="QG221" s="40">
        <v>0.70400000000000007</v>
      </c>
      <c r="QH221" s="40">
        <v>0.69720000000000004</v>
      </c>
      <c r="QI221" s="40">
        <v>0.68620000000000003</v>
      </c>
      <c r="QJ221" s="40">
        <v>0.68079999999999996</v>
      </c>
      <c r="QK221" s="40">
        <v>0.69069999999999998</v>
      </c>
      <c r="QL221" s="40">
        <v>0.69459999999999988</v>
      </c>
      <c r="QM221" s="40">
        <v>0.69769999999999999</v>
      </c>
      <c r="QN221" s="40">
        <v>0.69389999999999996</v>
      </c>
      <c r="QO221" s="40">
        <v>0.68989999999999996</v>
      </c>
      <c r="QP221" s="40">
        <v>0.68849999999999989</v>
      </c>
      <c r="QQ221" s="40">
        <v>0.68730000000000002</v>
      </c>
      <c r="QR221" s="40">
        <v>0.68590000000000007</v>
      </c>
      <c r="QS221" s="336" t="s">
        <v>851</v>
      </c>
      <c r="QT221" s="336" t="s">
        <v>851</v>
      </c>
      <c r="QU221" s="336" t="s">
        <v>851</v>
      </c>
      <c r="QV221" s="336" t="s">
        <v>851</v>
      </c>
      <c r="QW221" s="40">
        <v>-2.0390336867421865E-3</v>
      </c>
      <c r="QX221" s="336" t="s">
        <v>851</v>
      </c>
      <c r="QY221" s="336" t="s">
        <v>851</v>
      </c>
      <c r="QZ221" s="336" t="s">
        <v>851</v>
      </c>
      <c r="RA221" s="336" t="s">
        <v>851</v>
      </c>
      <c r="RB221" s="336" t="s">
        <v>851</v>
      </c>
      <c r="RC221" s="336" t="s">
        <v>851</v>
      </c>
      <c r="RD221" s="336" t="s">
        <v>851</v>
      </c>
      <c r="RE221" s="336" t="s">
        <v>851</v>
      </c>
      <c r="RF221" s="40">
        <v>0.40299999999999997</v>
      </c>
      <c r="RG221" s="40">
        <v>1992</v>
      </c>
      <c r="RH221" s="336" t="s">
        <v>840</v>
      </c>
      <c r="RI221" s="336" t="s">
        <v>851</v>
      </c>
      <c r="RJ221" s="40">
        <v>3.2000000000000001E-2</v>
      </c>
      <c r="RK221" s="40">
        <v>1992</v>
      </c>
      <c r="RL221" s="336" t="s">
        <v>840</v>
      </c>
      <c r="RM221" s="336" t="s">
        <v>851</v>
      </c>
      <c r="RN221" s="40">
        <v>0.125</v>
      </c>
      <c r="RO221" s="40">
        <v>1992</v>
      </c>
      <c r="RP221" s="336" t="s">
        <v>840</v>
      </c>
      <c r="RQ221" s="336" t="s">
        <v>851</v>
      </c>
      <c r="RR221" s="40">
        <v>0.31900000000000001</v>
      </c>
      <c r="RS221" s="40">
        <v>1992</v>
      </c>
      <c r="RT221" s="336" t="s">
        <v>840</v>
      </c>
      <c r="RU221" s="336" t="s">
        <v>851</v>
      </c>
      <c r="RV221" s="40"/>
      <c r="RW221" s="40"/>
      <c r="RX221" s="336" t="s">
        <v>1737</v>
      </c>
      <c r="RY221" s="336" t="s">
        <v>851</v>
      </c>
      <c r="RZ221" s="336" t="s">
        <v>470</v>
      </c>
      <c r="SA221" s="40">
        <v>0.20580217242240906</v>
      </c>
      <c r="SB221" s="40">
        <v>0.21130917966365814</v>
      </c>
      <c r="SC221" s="40">
        <v>0.20870833098888397</v>
      </c>
      <c r="SD221" s="40">
        <v>0.21385818719863892</v>
      </c>
      <c r="SE221" s="40">
        <v>0.21668897569179535</v>
      </c>
      <c r="SF221" s="336" t="s">
        <v>851</v>
      </c>
      <c r="SG221" s="336" t="s">
        <v>851</v>
      </c>
      <c r="SH221" s="40"/>
      <c r="SI221" s="40"/>
      <c r="SJ221" s="40"/>
      <c r="SK221" s="40"/>
      <c r="SL221" s="40">
        <v>0.22095246613025665</v>
      </c>
      <c r="SM221" s="336" t="s">
        <v>470</v>
      </c>
      <c r="SN221" s="336" t="s">
        <v>851</v>
      </c>
      <c r="SO221" s="336" t="s">
        <v>851</v>
      </c>
      <c r="SP221" s="40"/>
      <c r="SQ221" s="40"/>
      <c r="SR221" s="40"/>
      <c r="SS221" s="40"/>
      <c r="ST221" s="40"/>
      <c r="SU221" s="336" t="s">
        <v>1737</v>
      </c>
      <c r="SV221" s="336" t="s">
        <v>851</v>
      </c>
      <c r="SW221" s="336" t="s">
        <v>851</v>
      </c>
      <c r="SX221" s="40">
        <v>2.9231810942292213E-2</v>
      </c>
      <c r="SY221" s="40">
        <v>1.2619840912520885E-2</v>
      </c>
      <c r="SZ221" s="40">
        <v>-2.9888204298913479E-3</v>
      </c>
      <c r="TA221" s="40">
        <v>-1.702611893415451E-2</v>
      </c>
      <c r="TB221" s="40">
        <v>-1.25426035374403E-2</v>
      </c>
      <c r="TC221" s="336" t="s">
        <v>840</v>
      </c>
      <c r="TD221" s="336" t="s">
        <v>851</v>
      </c>
      <c r="TE221" s="336" t="s">
        <v>851</v>
      </c>
      <c r="TF221" s="336" t="s">
        <v>851</v>
      </c>
      <c r="TG221" s="40"/>
      <c r="TH221" s="40"/>
      <c r="TI221" s="40"/>
      <c r="TJ221" s="40"/>
      <c r="TK221" s="40"/>
      <c r="TL221" s="336" t="s">
        <v>1737</v>
      </c>
      <c r="TM221" s="336" t="s">
        <v>851</v>
      </c>
      <c r="TN221" s="336" t="s">
        <v>851</v>
      </c>
      <c r="TO221" s="336" t="s">
        <v>851</v>
      </c>
      <c r="TP221" s="40">
        <v>2.4299377575516701E-2</v>
      </c>
      <c r="TQ221" s="40">
        <v>7.4104513041675091E-3</v>
      </c>
      <c r="TR221" s="40">
        <v>-8.4431180730462074E-3</v>
      </c>
      <c r="TS221" s="40">
        <v>-2.1760236471891403E-2</v>
      </c>
      <c r="TT221" s="40">
        <v>-1.6225444152951241E-2</v>
      </c>
      <c r="TU221" s="336" t="s">
        <v>840</v>
      </c>
      <c r="TV221" s="336" t="s">
        <v>851</v>
      </c>
      <c r="TW221" s="40">
        <v>16580</v>
      </c>
      <c r="TX221" s="336" t="s">
        <v>840</v>
      </c>
      <c r="TY221" s="336" t="s">
        <v>851</v>
      </c>
      <c r="TZ221" s="40"/>
      <c r="UA221" s="336" t="s">
        <v>1737</v>
      </c>
      <c r="UB221" s="336" t="s">
        <v>851</v>
      </c>
      <c r="UC221" s="40">
        <v>16192.3234976859</v>
      </c>
      <c r="UD221" s="336" t="s">
        <v>840</v>
      </c>
      <c r="UE221" s="336" t="s">
        <v>851</v>
      </c>
      <c r="UF221" s="336" t="s">
        <v>851</v>
      </c>
      <c r="UG221" s="40"/>
      <c r="UH221" s="40"/>
      <c r="UI221" s="40"/>
      <c r="UJ221" s="40"/>
      <c r="UK221" s="40"/>
      <c r="UL221" s="336" t="s">
        <v>1737</v>
      </c>
      <c r="UM221" s="336" t="s">
        <v>851</v>
      </c>
      <c r="UN221" s="336" t="s">
        <v>851</v>
      </c>
      <c r="UO221" s="336" t="s">
        <v>851</v>
      </c>
      <c r="UP221" s="40"/>
      <c r="UQ221" s="40"/>
      <c r="UR221" s="40"/>
      <c r="US221" s="40"/>
      <c r="UT221" s="40">
        <v>0.24538061022758484</v>
      </c>
      <c r="UU221" s="336" t="s">
        <v>470</v>
      </c>
    </row>
    <row r="222" spans="1:567">
      <c r="A222" s="336" t="s">
        <v>426</v>
      </c>
      <c r="B222" s="336" t="s">
        <v>155</v>
      </c>
      <c r="C222" s="336" t="s">
        <v>404</v>
      </c>
      <c r="D222" s="40">
        <v>4.2032539844512939E-2</v>
      </c>
      <c r="E222" s="336" t="s">
        <v>436</v>
      </c>
      <c r="F222" s="40">
        <v>4.6054355800151825E-2</v>
      </c>
      <c r="G222" s="336" t="s">
        <v>1741</v>
      </c>
      <c r="H222" s="40">
        <v>4.2150255292654037E-2</v>
      </c>
      <c r="I222" s="336" t="s">
        <v>1447</v>
      </c>
      <c r="J222" s="40">
        <v>4.3716501444578171E-2</v>
      </c>
      <c r="K222" s="336" t="s">
        <v>1803</v>
      </c>
      <c r="L222" s="336" t="s">
        <v>436</v>
      </c>
      <c r="M222" s="40">
        <v>0.45055729150772095</v>
      </c>
      <c r="N222" s="40"/>
      <c r="O222" s="336" t="s">
        <v>1736</v>
      </c>
      <c r="P222" s="40"/>
      <c r="Q222" s="336" t="s">
        <v>1736</v>
      </c>
      <c r="R222" s="40">
        <v>0.5716978907585144</v>
      </c>
      <c r="S222" s="336" t="s">
        <v>436</v>
      </c>
      <c r="T222" s="40">
        <v>0.45055729150772095</v>
      </c>
      <c r="U222" s="336" t="s">
        <v>436</v>
      </c>
      <c r="V222" s="336" t="s">
        <v>851</v>
      </c>
      <c r="W222" s="336" t="s">
        <v>1741</v>
      </c>
      <c r="X222" s="40">
        <v>0.50167715549468994</v>
      </c>
      <c r="Y222" s="40"/>
      <c r="Z222" s="336" t="s">
        <v>1736</v>
      </c>
      <c r="AA222" s="40"/>
      <c r="AB222" s="336" t="s">
        <v>1736</v>
      </c>
      <c r="AC222" s="40">
        <v>0.57966762781143188</v>
      </c>
      <c r="AD222" s="336" t="s">
        <v>1741</v>
      </c>
      <c r="AE222" s="40">
        <v>0.50167715549468994</v>
      </c>
      <c r="AF222" s="336" t="s">
        <v>1741</v>
      </c>
      <c r="AG222" s="336" t="s">
        <v>851</v>
      </c>
      <c r="AH222" s="336" t="s">
        <v>1447</v>
      </c>
      <c r="AI222" s="40">
        <v>0.50206178426742554</v>
      </c>
      <c r="AJ222" s="40"/>
      <c r="AK222" s="336" t="s">
        <v>1736</v>
      </c>
      <c r="AL222" s="40"/>
      <c r="AM222" s="336" t="s">
        <v>1736</v>
      </c>
      <c r="AN222" s="40">
        <v>0.57966762781143188</v>
      </c>
      <c r="AO222" s="336" t="s">
        <v>1447</v>
      </c>
      <c r="AP222" s="40">
        <v>0.50206178426742554</v>
      </c>
      <c r="AQ222" s="336" t="s">
        <v>1447</v>
      </c>
      <c r="AR222" s="336" t="s">
        <v>851</v>
      </c>
      <c r="AS222" s="336" t="s">
        <v>1803</v>
      </c>
      <c r="AT222" s="40">
        <v>0.50167655944824219</v>
      </c>
      <c r="AU222" s="40"/>
      <c r="AV222" s="336" t="s">
        <v>1736</v>
      </c>
      <c r="AW222" s="40"/>
      <c r="AX222" s="336" t="s">
        <v>1736</v>
      </c>
      <c r="AY222" s="40">
        <v>0.57966715097427368</v>
      </c>
      <c r="AZ222" s="336" t="s">
        <v>1803</v>
      </c>
      <c r="BA222" s="40">
        <v>0.50167655944824219</v>
      </c>
      <c r="BB222" s="336" t="s">
        <v>1803</v>
      </c>
      <c r="BC222" s="336" t="s">
        <v>851</v>
      </c>
      <c r="BD222" s="336" t="s">
        <v>436</v>
      </c>
      <c r="BE222" s="40">
        <v>2.7221658229827881</v>
      </c>
      <c r="BF222" s="336" t="s">
        <v>827</v>
      </c>
      <c r="BG222" s="40">
        <v>4.2722468376159668</v>
      </c>
      <c r="BH222" s="336" t="s">
        <v>1447</v>
      </c>
      <c r="BI222" s="40">
        <v>5.0416660308837891</v>
      </c>
      <c r="BJ222" s="336" t="s">
        <v>1803</v>
      </c>
      <c r="BK222" s="40">
        <v>2.7252705097198486</v>
      </c>
      <c r="BL222" s="336" t="s">
        <v>851</v>
      </c>
      <c r="BM222" s="40">
        <v>3.0472757816314697</v>
      </c>
      <c r="BN222" s="336" t="s">
        <v>838</v>
      </c>
      <c r="BO222" s="336" t="s">
        <v>851</v>
      </c>
      <c r="BP222" s="336" t="s">
        <v>436</v>
      </c>
      <c r="BQ222" s="40">
        <v>1.4762767590582371E-2</v>
      </c>
      <c r="BR222" s="40">
        <v>1.5039721503853798E-2</v>
      </c>
      <c r="BS222" s="40">
        <v>1.4945922419428825E-2</v>
      </c>
      <c r="BT222" s="40">
        <v>1.4327561482787132E-2</v>
      </c>
      <c r="BU222" s="40">
        <v>1.4327547512948513E-2</v>
      </c>
      <c r="BV222" s="336" t="s">
        <v>851</v>
      </c>
      <c r="BW222" s="336" t="s">
        <v>827</v>
      </c>
      <c r="BX222" s="40">
        <v>1.8013807013630867E-2</v>
      </c>
      <c r="BY222" s="40">
        <v>1.8915466964244843E-2</v>
      </c>
      <c r="BZ222" s="40">
        <v>1.9978418946266174E-2</v>
      </c>
      <c r="CA222" s="40">
        <v>2.3102661594748497E-2</v>
      </c>
      <c r="CB222" s="40">
        <v>2.4680376052856445E-2</v>
      </c>
      <c r="CC222" s="336" t="s">
        <v>851</v>
      </c>
      <c r="CD222" s="336" t="s">
        <v>1447</v>
      </c>
      <c r="CE222" s="40">
        <v>1.896282471716404E-2</v>
      </c>
      <c r="CF222" s="40">
        <v>1.9897019490599632E-2</v>
      </c>
      <c r="CG222" s="40">
        <v>2.1355928853154182E-2</v>
      </c>
      <c r="CH222" s="40">
        <v>2.2764701396226883E-2</v>
      </c>
      <c r="CI222" s="40">
        <v>1.6616592183709145E-2</v>
      </c>
      <c r="CJ222" s="336" t="s">
        <v>851</v>
      </c>
      <c r="CK222" s="336" t="s">
        <v>1803</v>
      </c>
      <c r="CL222" s="40">
        <v>1.9071381539106369E-2</v>
      </c>
      <c r="CM222" s="40">
        <v>1.9831988960504532E-2</v>
      </c>
      <c r="CN222" s="40">
        <v>2.1320892497897148E-2</v>
      </c>
      <c r="CO222" s="40">
        <v>1.9539125263690948E-2</v>
      </c>
      <c r="CP222" s="40">
        <v>1.6616558656096458E-2</v>
      </c>
      <c r="CQ222" s="336" t="s">
        <v>851</v>
      </c>
      <c r="CR222" s="40">
        <v>3.9925298690795898</v>
      </c>
      <c r="CS222" s="40">
        <v>4.7479519844055176</v>
      </c>
      <c r="CT222" s="40">
        <v>5.5791177749633789</v>
      </c>
      <c r="CU222" s="40">
        <v>6.4134836196899414</v>
      </c>
      <c r="CV222" s="40">
        <v>7.5571794509887695</v>
      </c>
      <c r="CW222" s="336" t="s">
        <v>1741</v>
      </c>
      <c r="CX222" s="336" t="s">
        <v>851</v>
      </c>
      <c r="CY222" s="40">
        <v>4.4404091835021973</v>
      </c>
      <c r="CZ222" s="40">
        <v>5.2404208183288574</v>
      </c>
      <c r="DA222" s="40">
        <v>6.0809750556945801</v>
      </c>
      <c r="DB222" s="40">
        <v>7.0684585571289063</v>
      </c>
      <c r="DC222" s="40">
        <v>8.2902612686157227</v>
      </c>
      <c r="DD222" s="336" t="s">
        <v>1447</v>
      </c>
      <c r="DE222" s="336" t="s">
        <v>851</v>
      </c>
      <c r="DF222" s="40">
        <v>8.7789821624755859</v>
      </c>
      <c r="DG222" s="336" t="s">
        <v>1803</v>
      </c>
      <c r="DH222" s="336" t="s">
        <v>851</v>
      </c>
      <c r="DI222" s="336" t="s">
        <v>851</v>
      </c>
      <c r="DJ222" s="336">
        <v>7.2</v>
      </c>
      <c r="DK222" s="336" t="s">
        <v>1738</v>
      </c>
      <c r="DL222" s="336" t="s">
        <v>851</v>
      </c>
      <c r="DM222" s="336" t="s">
        <v>851</v>
      </c>
      <c r="DN222" s="336" t="s">
        <v>436</v>
      </c>
      <c r="DO222" s="40">
        <v>1.0130562819540501E-2</v>
      </c>
      <c r="DP222" s="40">
        <v>1.2514593079686165E-2</v>
      </c>
      <c r="DQ222" s="40">
        <v>7.1464558131992817E-3</v>
      </c>
      <c r="DR222" s="40">
        <v>2.6425255928188562E-3</v>
      </c>
      <c r="DS222" s="40">
        <v>-8.3310240879654884E-3</v>
      </c>
      <c r="DT222" s="336" t="s">
        <v>851</v>
      </c>
      <c r="DU222" s="336" t="s">
        <v>827</v>
      </c>
      <c r="DV222" s="40">
        <v>4.0575768798589706E-3</v>
      </c>
      <c r="DW222" s="40">
        <v>1.5816446393728256E-3</v>
      </c>
      <c r="DX222" s="40">
        <v>-4.1381525807082653E-3</v>
      </c>
      <c r="DY222" s="40">
        <v>-1.7393946647644043E-2</v>
      </c>
      <c r="DZ222" s="40">
        <v>-1.6928292810916901E-2</v>
      </c>
      <c r="EA222" s="336" t="s">
        <v>851</v>
      </c>
      <c r="EB222" s="336" t="s">
        <v>1447</v>
      </c>
      <c r="EC222" s="40">
        <v>3.4333099029026926E-4</v>
      </c>
      <c r="ED222" s="40">
        <v>1.78734608925879E-3</v>
      </c>
      <c r="EE222" s="40">
        <v>-6.0279262252151966E-3</v>
      </c>
      <c r="EF222" s="40">
        <v>-5.0764349289238453E-3</v>
      </c>
      <c r="EG222" s="40">
        <v>-4.9105635844171047E-4</v>
      </c>
      <c r="EH222" s="336" t="s">
        <v>851</v>
      </c>
      <c r="EI222" s="336" t="s">
        <v>1803</v>
      </c>
      <c r="EJ222" s="40">
        <v>3.0990676023066044E-3</v>
      </c>
      <c r="EK222" s="40">
        <v>9.9868502002209425E-4</v>
      </c>
      <c r="EL222" s="40">
        <v>-5.8555300347507E-3</v>
      </c>
      <c r="EM222" s="40">
        <v>-6.5899500623345375E-3</v>
      </c>
      <c r="EN222" s="40">
        <v>-1.2872680090367794E-2</v>
      </c>
      <c r="EO222" s="336" t="s">
        <v>851</v>
      </c>
      <c r="EP222" s="336" t="s">
        <v>851</v>
      </c>
      <c r="EQ222" s="336" t="s">
        <v>851</v>
      </c>
      <c r="ER222" s="40">
        <v>0.51529999999999998</v>
      </c>
      <c r="ES222" s="336" t="s">
        <v>1739</v>
      </c>
      <c r="ET222" s="336" t="s">
        <v>851</v>
      </c>
      <c r="EU222" s="336" t="s">
        <v>851</v>
      </c>
      <c r="EV222" s="40">
        <v>0.75480000000000003</v>
      </c>
      <c r="EW222" s="336" t="s">
        <v>1739</v>
      </c>
      <c r="EX222" s="336" t="s">
        <v>851</v>
      </c>
      <c r="EY222" s="336" t="s">
        <v>851</v>
      </c>
      <c r="EZ222" s="40">
        <v>0.28089999999999998</v>
      </c>
      <c r="FA222" s="336" t="s">
        <v>1739</v>
      </c>
      <c r="FB222" s="336" t="s">
        <v>851</v>
      </c>
      <c r="FC222" s="40">
        <v>-5.5044598877429962E-2</v>
      </c>
      <c r="FD222" s="40">
        <v>-6.5050691366195679E-2</v>
      </c>
      <c r="FE222" s="40">
        <v>-8.2232475280761719E-2</v>
      </c>
      <c r="FF222" s="40">
        <v>-8.4697574377059937E-2</v>
      </c>
      <c r="FG222" s="40">
        <v>-6.0165956616401672E-2</v>
      </c>
      <c r="FH222" s="336" t="s">
        <v>838</v>
      </c>
      <c r="FI222" s="336" t="s">
        <v>851</v>
      </c>
      <c r="FJ222" s="40">
        <v>-5.60794398188591E-2</v>
      </c>
      <c r="FK222" s="40">
        <v>-6.4815327525138855E-2</v>
      </c>
      <c r="FL222" s="40">
        <v>-8.5483990609645844E-2</v>
      </c>
      <c r="FM222" s="40">
        <v>-9.5111064612865448E-2</v>
      </c>
      <c r="FN222" s="40">
        <v>-8.3786584436893463E-2</v>
      </c>
      <c r="FO222" s="336" t="s">
        <v>840</v>
      </c>
      <c r="FP222" s="336" t="s">
        <v>851</v>
      </c>
      <c r="FQ222" s="40">
        <v>1.0459384918212891</v>
      </c>
      <c r="FR222" s="336" t="s">
        <v>840</v>
      </c>
      <c r="FS222" s="336" t="s">
        <v>851</v>
      </c>
      <c r="FT222" s="336" t="s">
        <v>851</v>
      </c>
      <c r="FU222" s="40">
        <v>2.9924251139163971E-2</v>
      </c>
      <c r="FV222" s="40">
        <v>3.1351462006568909E-2</v>
      </c>
      <c r="FW222" s="40">
        <v>2.2193027660250664E-2</v>
      </c>
      <c r="FX222" s="40">
        <v>2.0656658336520195E-2</v>
      </c>
      <c r="FY222" s="40">
        <v>2.0669948309659958E-2</v>
      </c>
      <c r="FZ222" s="336" t="s">
        <v>840</v>
      </c>
      <c r="GA222" s="336" t="s">
        <v>851</v>
      </c>
      <c r="GB222" s="336" t="s">
        <v>851</v>
      </c>
      <c r="GC222" s="336" t="s">
        <v>851</v>
      </c>
      <c r="GD222" s="336" t="s">
        <v>851</v>
      </c>
      <c r="GE222" s="336" t="s">
        <v>851</v>
      </c>
      <c r="GF222" s="336" t="s">
        <v>851</v>
      </c>
      <c r="GG222" s="336" t="s">
        <v>851</v>
      </c>
      <c r="GH222" s="336" t="s">
        <v>851</v>
      </c>
      <c r="GI222" s="336" t="s">
        <v>851</v>
      </c>
      <c r="GJ222" s="336" t="s">
        <v>851</v>
      </c>
      <c r="GK222" s="40">
        <v>9708347</v>
      </c>
      <c r="GL222" s="40">
        <v>9793915</v>
      </c>
      <c r="GM222" s="40">
        <v>9871261</v>
      </c>
      <c r="GN222" s="40">
        <v>9945282</v>
      </c>
      <c r="GO222" s="40">
        <v>10022278</v>
      </c>
      <c r="GP222" s="40">
        <v>10106778</v>
      </c>
      <c r="GQ222" s="40">
        <v>10201211</v>
      </c>
      <c r="GR222" s="40">
        <v>10304729</v>
      </c>
      <c r="GS222" s="40">
        <v>10414425</v>
      </c>
      <c r="GT222" s="40">
        <v>10525691</v>
      </c>
      <c r="GU222" s="40">
        <v>10635245</v>
      </c>
      <c r="GV222" s="40">
        <v>10741872</v>
      </c>
      <c r="GW222" s="40">
        <v>10846993</v>
      </c>
      <c r="GX222" s="40">
        <v>10952949</v>
      </c>
      <c r="GY222" s="40">
        <v>11063195</v>
      </c>
      <c r="GZ222" s="40">
        <v>11179951</v>
      </c>
      <c r="HA222" s="40">
        <v>11303942</v>
      </c>
      <c r="HB222" s="40">
        <v>11433438</v>
      </c>
      <c r="HC222" s="40">
        <v>11565203</v>
      </c>
      <c r="HD222" s="40">
        <v>11694721</v>
      </c>
      <c r="HE222" s="40">
        <v>11818618</v>
      </c>
      <c r="HF222" s="40">
        <v>11936000</v>
      </c>
      <c r="HG222" s="40">
        <v>12047000</v>
      </c>
      <c r="HH222" s="40">
        <v>12152000</v>
      </c>
      <c r="HI222" s="40">
        <v>12251000</v>
      </c>
      <c r="HJ222" s="40">
        <v>12347000</v>
      </c>
      <c r="HK222" s="40">
        <v>12438000</v>
      </c>
      <c r="HL222" s="40">
        <v>12523000</v>
      </c>
      <c r="HM222" s="40">
        <v>12605000</v>
      </c>
      <c r="HN222" s="40">
        <v>12682000</v>
      </c>
      <c r="HO222" s="40">
        <v>12756000</v>
      </c>
      <c r="HP222" s="40">
        <v>12826000</v>
      </c>
      <c r="HQ222" s="40">
        <v>12893000</v>
      </c>
      <c r="HR222" s="40">
        <v>12957000</v>
      </c>
      <c r="HS222" s="40">
        <v>13018000</v>
      </c>
      <c r="HT222" s="40">
        <v>13078000</v>
      </c>
      <c r="HU222" s="40">
        <v>13136000</v>
      </c>
      <c r="HV222" s="40">
        <v>13192000</v>
      </c>
      <c r="HW222" s="40">
        <v>13247000</v>
      </c>
      <c r="HX222" s="40">
        <v>13301000</v>
      </c>
      <c r="HY222" s="40">
        <v>13353000</v>
      </c>
      <c r="HZ222" s="40">
        <v>13405000</v>
      </c>
      <c r="IA222" s="40">
        <v>13455000</v>
      </c>
      <c r="IB222" s="40">
        <v>13504000</v>
      </c>
      <c r="IC222" s="40">
        <v>13552000</v>
      </c>
      <c r="ID222" s="40">
        <v>13598000</v>
      </c>
      <c r="IE222" s="40">
        <v>13642000</v>
      </c>
      <c r="IF222" s="40">
        <v>13684000</v>
      </c>
      <c r="IG222" s="40">
        <v>13724000</v>
      </c>
      <c r="IH222" s="40">
        <v>13762000</v>
      </c>
      <c r="II222" s="40">
        <v>13797000</v>
      </c>
      <c r="IJ222" s="336" t="s">
        <v>851</v>
      </c>
      <c r="IK222" s="336" t="s">
        <v>851</v>
      </c>
      <c r="IL222" s="336" t="s">
        <v>851</v>
      </c>
      <c r="IM222" s="40">
        <v>1.1029429733753204E-2</v>
      </c>
      <c r="IN222" s="40">
        <v>1.1390705592930317E-2</v>
      </c>
      <c r="IO222" s="40">
        <v>1.1458628810942173E-2</v>
      </c>
      <c r="IP222" s="40">
        <v>1.1136694811284542E-2</v>
      </c>
      <c r="IQ222" s="40">
        <v>1.0538541711866856E-2</v>
      </c>
      <c r="IR222" s="40">
        <v>9.8829586058855057E-3</v>
      </c>
      <c r="IS222" s="40">
        <v>9.2566227540373802E-3</v>
      </c>
      <c r="IT222" s="40">
        <v>8.6780991405248642E-3</v>
      </c>
      <c r="IU222" s="40">
        <v>8.1138014793395996E-3</v>
      </c>
      <c r="IV222" s="40">
        <v>7.8055523335933685E-3</v>
      </c>
      <c r="IW222" s="40">
        <v>7.3431842029094696E-3</v>
      </c>
      <c r="IX222" s="40">
        <v>6.8106506951153278E-3</v>
      </c>
      <c r="IY222" s="40">
        <v>6.5266070887446404E-3</v>
      </c>
      <c r="IZ222" s="40">
        <v>6.0901045799255371E-3</v>
      </c>
      <c r="JA222" s="40">
        <v>5.8180838823318481E-3</v>
      </c>
      <c r="JB222" s="40">
        <v>5.4726116359233856E-3</v>
      </c>
      <c r="JC222" s="40">
        <v>5.2101677283644676E-3</v>
      </c>
      <c r="JD222" s="40">
        <v>4.9516540020704269E-3</v>
      </c>
      <c r="JE222" s="40">
        <v>4.6968325041234493E-3</v>
      </c>
      <c r="JF222" s="40">
        <v>4.598414059728384E-3</v>
      </c>
      <c r="JG222" s="40">
        <v>4.4251237995922565E-3</v>
      </c>
      <c r="JH222" s="40">
        <v>4.2540323920547962E-3</v>
      </c>
      <c r="JI222" s="40">
        <v>4.1605266742408276E-3</v>
      </c>
      <c r="JJ222" s="40">
        <v>4.0681087411940098E-3</v>
      </c>
      <c r="JK222" s="40">
        <v>3.9018583483994007E-3</v>
      </c>
      <c r="JL222" s="40">
        <v>3.8866929244250059E-3</v>
      </c>
      <c r="JM222" s="40">
        <v>3.7230125162750483E-3</v>
      </c>
      <c r="JN222" s="40">
        <v>3.6351536400616169E-3</v>
      </c>
      <c r="JO222" s="40">
        <v>3.5482000093907118E-3</v>
      </c>
      <c r="JP222" s="40">
        <v>3.388585289940238E-3</v>
      </c>
      <c r="JQ222" s="40">
        <v>3.2305461354553699E-3</v>
      </c>
      <c r="JR222" s="40">
        <v>3.0739977955818176E-3</v>
      </c>
      <c r="JS222" s="40">
        <v>2.9188578482717276E-3</v>
      </c>
      <c r="JT222" s="40">
        <v>2.7650457341223955E-3</v>
      </c>
      <c r="JU222" s="40">
        <v>2.540006535127759E-3</v>
      </c>
      <c r="JV222" s="336" t="s">
        <v>1740</v>
      </c>
      <c r="JW222" s="336" t="s">
        <v>851</v>
      </c>
      <c r="JX222" s="336" t="s">
        <v>851</v>
      </c>
      <c r="JY222" s="336" t="s">
        <v>851</v>
      </c>
      <c r="JZ222" s="336" t="s">
        <v>851</v>
      </c>
      <c r="KA222" s="336" t="s">
        <v>1740</v>
      </c>
      <c r="KB222" s="40">
        <v>0.49567533882751397</v>
      </c>
      <c r="KC222" s="40">
        <v>0.49550156927556799</v>
      </c>
      <c r="KD222" s="40">
        <v>0.49550730060371995</v>
      </c>
      <c r="KE222" s="40">
        <v>0.49562848140235799</v>
      </c>
      <c r="KF222" s="40">
        <v>0.49577753928460505</v>
      </c>
      <c r="KG222" s="40">
        <v>0.49589148240513403</v>
      </c>
      <c r="KH222" s="40">
        <v>0.49595627058309799</v>
      </c>
      <c r="KI222" s="40">
        <v>0.49598784924214701</v>
      </c>
      <c r="KJ222" s="40">
        <v>0.49599627899964505</v>
      </c>
      <c r="KK222" s="40">
        <v>0.49599824607484999</v>
      </c>
      <c r="KL222" s="40">
        <v>0.49600761269283195</v>
      </c>
      <c r="KM222" s="40">
        <v>0.49602232594937301</v>
      </c>
      <c r="KN222" s="40">
        <v>0.496035801593249</v>
      </c>
      <c r="KO222" s="40">
        <v>0.49604747378985103</v>
      </c>
      <c r="KP222" s="40">
        <v>0.49605650150526698</v>
      </c>
      <c r="KQ222" s="40">
        <v>0.49606436744988402</v>
      </c>
      <c r="KR222" s="40">
        <v>0.49607095400107604</v>
      </c>
      <c r="KS222" s="40">
        <v>0.49607742806795402</v>
      </c>
      <c r="KT222" s="40">
        <v>0.49608586371174096</v>
      </c>
      <c r="KU222" s="40">
        <v>0.496097582671293</v>
      </c>
      <c r="KV222" s="40">
        <v>0.49611546277732999</v>
      </c>
      <c r="KW222" s="40">
        <v>0.49613932387124005</v>
      </c>
      <c r="KX222" s="40">
        <v>0.49617069919523799</v>
      </c>
      <c r="KY222" s="40">
        <v>0.49621147812706395</v>
      </c>
      <c r="KZ222" s="40">
        <v>0.49626285153453797</v>
      </c>
      <c r="LA222" s="40">
        <v>0.49632686745778898</v>
      </c>
      <c r="LB222" s="40">
        <v>0.49640398114539797</v>
      </c>
      <c r="LC222" s="40">
        <v>0.496495345596285</v>
      </c>
      <c r="LD222" s="40">
        <v>0.49660063781175401</v>
      </c>
      <c r="LE222" s="40">
        <v>0.49671996559620196</v>
      </c>
      <c r="LF222" s="40">
        <v>0.496853645231144</v>
      </c>
      <c r="LG222" s="40">
        <v>0.49700145952206803</v>
      </c>
      <c r="LH222" s="40">
        <v>0.49716366749663898</v>
      </c>
      <c r="LI222" s="40">
        <v>0.49734058714741203</v>
      </c>
      <c r="LJ222" s="40">
        <v>0.497530585024056</v>
      </c>
      <c r="LK222" s="40">
        <v>0.49773516663525796</v>
      </c>
      <c r="LL222" s="336" t="s">
        <v>851</v>
      </c>
      <c r="LM222" s="336" t="s">
        <v>851</v>
      </c>
      <c r="LN222" s="336" t="s">
        <v>1740</v>
      </c>
      <c r="LO222" s="40">
        <v>0.68544989824295044</v>
      </c>
      <c r="LP222" s="40">
        <v>0.68172121047973633</v>
      </c>
      <c r="LQ222" s="40">
        <v>0.6783604621887207</v>
      </c>
      <c r="LR222" s="40">
        <v>0.67514199018478394</v>
      </c>
      <c r="LS222" s="40">
        <v>0.67180430889129639</v>
      </c>
      <c r="LT222" s="40">
        <v>0.66836369037628174</v>
      </c>
      <c r="LU222" s="40">
        <v>0.66588473320007324</v>
      </c>
      <c r="LV222" s="40">
        <v>0.66306966543197632</v>
      </c>
      <c r="LW222" s="40">
        <v>0.66046738624572754</v>
      </c>
      <c r="LX222" s="40">
        <v>0.65847682952880859</v>
      </c>
      <c r="LY222" s="40">
        <v>0.65732568502426147</v>
      </c>
      <c r="LZ222" s="40">
        <v>0.65677762031555176</v>
      </c>
      <c r="MA222" s="40">
        <v>0.6569511890411377</v>
      </c>
      <c r="MB222" s="40">
        <v>0.65767550468444824</v>
      </c>
      <c r="MC222" s="40">
        <v>0.65865004062652588</v>
      </c>
      <c r="MD222" s="40">
        <v>0.659454345703125</v>
      </c>
      <c r="ME222" s="40">
        <v>0.66014343500137329</v>
      </c>
      <c r="MF222" s="40">
        <v>0.66066855192184448</v>
      </c>
      <c r="MG222" s="40">
        <v>0.6611098051071167</v>
      </c>
      <c r="MH222" s="40">
        <v>0.66154557466506958</v>
      </c>
      <c r="MI222" s="40">
        <v>0.66179841756820679</v>
      </c>
      <c r="MJ222" s="40">
        <v>0.66199755668640137</v>
      </c>
      <c r="MK222" s="40">
        <v>0.66199213266372681</v>
      </c>
      <c r="ML222" s="40">
        <v>0.66173475980758667</v>
      </c>
      <c r="MM222" s="40">
        <v>0.66092777252197266</v>
      </c>
      <c r="MN222" s="40">
        <v>0.65955215692520142</v>
      </c>
      <c r="MO222" s="40">
        <v>0.65759044885635376</v>
      </c>
      <c r="MP222" s="40">
        <v>0.65522110462188721</v>
      </c>
      <c r="MQ222" s="40">
        <v>0.65232521295547485</v>
      </c>
      <c r="MR222" s="40">
        <v>0.64883410930633545</v>
      </c>
      <c r="MS222" s="40">
        <v>0.64472717046737671</v>
      </c>
      <c r="MT222" s="40">
        <v>0.64030200242996216</v>
      </c>
      <c r="MU222" s="40">
        <v>0.63541364669799805</v>
      </c>
      <c r="MV222" s="40">
        <v>0.6302827000617981</v>
      </c>
      <c r="MW222" s="40">
        <v>0.62541782855987549</v>
      </c>
      <c r="MX222" s="40">
        <v>0.62085962295532227</v>
      </c>
      <c r="MY222" s="336" t="s">
        <v>851</v>
      </c>
      <c r="MZ222" s="336" t="s">
        <v>1740</v>
      </c>
      <c r="NA222" s="40">
        <v>0.64459586143493652</v>
      </c>
      <c r="NB222" s="40">
        <v>0.63951760530471802</v>
      </c>
      <c r="NC222" s="40">
        <v>0.6351897120475769</v>
      </c>
      <c r="ND222" s="40">
        <v>0.63122814893722534</v>
      </c>
      <c r="NE222" s="40">
        <v>0.62712854146957397</v>
      </c>
      <c r="NF222" s="40">
        <v>0.62276852130889893</v>
      </c>
      <c r="NG222" s="40">
        <v>0.61938673257827759</v>
      </c>
      <c r="NH222" s="40">
        <v>0.61550593376159668</v>
      </c>
      <c r="NI222" s="40">
        <v>0.61183345317840576</v>
      </c>
      <c r="NJ222" s="40">
        <v>0.60884827375411987</v>
      </c>
      <c r="NK222" s="40">
        <v>0.60686808824539185</v>
      </c>
      <c r="NL222" s="40">
        <v>0.60572439432144165</v>
      </c>
      <c r="NM222" s="40">
        <v>0.6054459810256958</v>
      </c>
      <c r="NN222" s="40">
        <v>0.60571199655532837</v>
      </c>
      <c r="NO222" s="40">
        <v>0.60645008087158203</v>
      </c>
      <c r="NP222" s="40">
        <v>0.60724365711212158</v>
      </c>
      <c r="NQ222" s="40">
        <v>0.60813969373703003</v>
      </c>
      <c r="NR222" s="40">
        <v>0.60909020900726318</v>
      </c>
      <c r="NS222" s="40">
        <v>0.60994058847427368</v>
      </c>
      <c r="NT222" s="40">
        <v>0.61053925752639771</v>
      </c>
      <c r="NU222" s="40">
        <v>0.61033797264099121</v>
      </c>
      <c r="NV222" s="40">
        <v>0.60977464914321899</v>
      </c>
      <c r="NW222" s="40">
        <v>0.60862642526626587</v>
      </c>
      <c r="NX222" s="40">
        <v>0.60685437917709351</v>
      </c>
      <c r="NY222" s="40">
        <v>0.6042402982711792</v>
      </c>
      <c r="NZ222" s="40">
        <v>0.60098856687545776</v>
      </c>
      <c r="OA222" s="40">
        <v>0.59709066152572632</v>
      </c>
      <c r="OB222" s="40">
        <v>0.5925678014755249</v>
      </c>
      <c r="OC222" s="40">
        <v>0.58752959966659546</v>
      </c>
      <c r="OD222" s="40">
        <v>0.58257085084915161</v>
      </c>
      <c r="OE222" s="40">
        <v>0.57773202657699585</v>
      </c>
      <c r="OF222" s="40">
        <v>0.57352292537689209</v>
      </c>
      <c r="OG222" s="40">
        <v>0.56957030296325684</v>
      </c>
      <c r="OH222" s="40">
        <v>0.56579715013504028</v>
      </c>
      <c r="OI222" s="40">
        <v>0.56227290630340576</v>
      </c>
      <c r="OJ222" s="40">
        <v>0.55867218971252441</v>
      </c>
      <c r="OK222" s="336" t="s">
        <v>851</v>
      </c>
      <c r="OL222" s="336" t="s">
        <v>851</v>
      </c>
      <c r="OM222" s="336" t="s">
        <v>1740</v>
      </c>
      <c r="ON222" s="40">
        <v>0.61147791147232056</v>
      </c>
      <c r="OO222" s="40">
        <v>0.60998541116714478</v>
      </c>
      <c r="OP222" s="40">
        <v>0.60846668481826782</v>
      </c>
      <c r="OQ222" s="40">
        <v>0.60670745372772217</v>
      </c>
      <c r="OR222" s="40">
        <v>0.60447490215301514</v>
      </c>
      <c r="OS222" s="40">
        <v>0.60178464651107788</v>
      </c>
      <c r="OT222" s="40">
        <v>0.59953081607818604</v>
      </c>
      <c r="OU222" s="40">
        <v>0.59682905673980713</v>
      </c>
      <c r="OV222" s="40">
        <v>0.59389400482177734</v>
      </c>
      <c r="OW222" s="40">
        <v>0.59105378389358521</v>
      </c>
      <c r="OX222" s="40">
        <v>0.58856403827667236</v>
      </c>
      <c r="OY222" s="40">
        <v>0.58610707521438599</v>
      </c>
      <c r="OZ222" s="40">
        <v>0.58388566970825195</v>
      </c>
      <c r="PA222" s="40">
        <v>0.58207058906555176</v>
      </c>
      <c r="PB222" s="40">
        <v>0.58082324266433716</v>
      </c>
      <c r="PC222" s="40">
        <v>0.58035433292388916</v>
      </c>
      <c r="PD222" s="40">
        <v>0.58046156167984009</v>
      </c>
      <c r="PE222" s="40">
        <v>0.58116805553436279</v>
      </c>
      <c r="PF222" s="40">
        <v>0.58238792419433594</v>
      </c>
      <c r="PG222" s="40">
        <v>0.58396065235137939</v>
      </c>
      <c r="PH222" s="40">
        <v>0.58548706769943237</v>
      </c>
      <c r="PI222" s="40">
        <v>0.58701276779174805</v>
      </c>
      <c r="PJ222" s="40">
        <v>0.58861428499221802</v>
      </c>
      <c r="PK222" s="40">
        <v>0.58994489908218384</v>
      </c>
      <c r="PL222" s="40">
        <v>0.59085780382156372</v>
      </c>
      <c r="PM222" s="40">
        <v>0.59125292301177979</v>
      </c>
      <c r="PN222" s="40">
        <v>0.59097349643707275</v>
      </c>
      <c r="PO222" s="40">
        <v>0.59018951654434204</v>
      </c>
      <c r="PP222" s="40">
        <v>0.58878850936889648</v>
      </c>
      <c r="PQ222" s="40">
        <v>0.58670306205749512</v>
      </c>
      <c r="PR222" s="40">
        <v>0.58398294448852539</v>
      </c>
      <c r="PS222" s="40">
        <v>0.58063334226608276</v>
      </c>
      <c r="PT222" s="40">
        <v>0.57673192024230957</v>
      </c>
      <c r="PU222" s="40">
        <v>0.57235497236251831</v>
      </c>
      <c r="PV222" s="40">
        <v>0.56808602809906006</v>
      </c>
      <c r="PW222" s="40">
        <v>0.56396317481994629</v>
      </c>
      <c r="PX222" s="336" t="s">
        <v>851</v>
      </c>
      <c r="PY222" s="336" t="s">
        <v>851</v>
      </c>
      <c r="PZ222" s="40">
        <v>0.50060000000000004</v>
      </c>
      <c r="QA222" s="40">
        <v>0.49729999999999996</v>
      </c>
      <c r="QB222" s="40">
        <v>0.49399999999999999</v>
      </c>
      <c r="QC222" s="40">
        <v>0.49090000000000006</v>
      </c>
      <c r="QD222" s="40">
        <v>0.4879</v>
      </c>
      <c r="QE222" s="40">
        <v>0.49180000000000001</v>
      </c>
      <c r="QF222" s="40">
        <v>0.49459999999999998</v>
      </c>
      <c r="QG222" s="40">
        <v>0.49869999999999998</v>
      </c>
      <c r="QH222" s="40">
        <v>0.50360000000000005</v>
      </c>
      <c r="QI222" s="40">
        <v>0.50609999999999999</v>
      </c>
      <c r="QJ222" s="40">
        <v>0.51080000000000003</v>
      </c>
      <c r="QK222" s="40">
        <v>0.51939999999999997</v>
      </c>
      <c r="QL222" s="40">
        <v>0.51600000000000001</v>
      </c>
      <c r="QM222" s="40">
        <v>0.51570000000000005</v>
      </c>
      <c r="QN222" s="40">
        <v>0.51590000000000003</v>
      </c>
      <c r="QO222" s="40">
        <v>0.51570000000000005</v>
      </c>
      <c r="QP222" s="40">
        <v>0.51560000000000006</v>
      </c>
      <c r="QQ222" s="40">
        <v>0.51529999999999998</v>
      </c>
      <c r="QR222" s="40">
        <v>0.51529999999999998</v>
      </c>
      <c r="QS222" s="336" t="s">
        <v>851</v>
      </c>
      <c r="QT222" s="336" t="s">
        <v>851</v>
      </c>
      <c r="QU222" s="336" t="s">
        <v>851</v>
      </c>
      <c r="QV222" s="336" t="s">
        <v>851</v>
      </c>
      <c r="QW222" s="40">
        <v>0</v>
      </c>
      <c r="QX222" s="336" t="s">
        <v>851</v>
      </c>
      <c r="QY222" s="336" t="s">
        <v>851</v>
      </c>
      <c r="QZ222" s="336" t="s">
        <v>851</v>
      </c>
      <c r="RA222" s="336" t="s">
        <v>851</v>
      </c>
      <c r="RB222" s="336" t="s">
        <v>851</v>
      </c>
      <c r="RC222" s="336" t="s">
        <v>851</v>
      </c>
      <c r="RD222" s="336" t="s">
        <v>851</v>
      </c>
      <c r="RE222" s="336" t="s">
        <v>851</v>
      </c>
      <c r="RF222" s="40">
        <v>0.32799999999999996</v>
      </c>
      <c r="RG222" s="40">
        <v>2015</v>
      </c>
      <c r="RH222" s="336" t="s">
        <v>840</v>
      </c>
      <c r="RI222" s="336" t="s">
        <v>851</v>
      </c>
      <c r="RJ222" s="40">
        <v>2E-3</v>
      </c>
      <c r="RK222" s="40">
        <v>2015</v>
      </c>
      <c r="RL222" s="336" t="s">
        <v>840</v>
      </c>
      <c r="RM222" s="336" t="s">
        <v>851</v>
      </c>
      <c r="RN222" s="40">
        <v>0.03</v>
      </c>
      <c r="RO222" s="40">
        <v>2015</v>
      </c>
      <c r="RP222" s="336" t="s">
        <v>840</v>
      </c>
      <c r="RQ222" s="336" t="s">
        <v>851</v>
      </c>
      <c r="RR222" s="40">
        <v>0.17499999999999999</v>
      </c>
      <c r="RS222" s="40">
        <v>2015</v>
      </c>
      <c r="RT222" s="336" t="s">
        <v>840</v>
      </c>
      <c r="RU222" s="336" t="s">
        <v>851</v>
      </c>
      <c r="RV222" s="40">
        <v>0.152</v>
      </c>
      <c r="RW222" s="40">
        <v>2015</v>
      </c>
      <c r="RX222" s="336" t="s">
        <v>840</v>
      </c>
      <c r="RY222" s="336" t="s">
        <v>851</v>
      </c>
      <c r="RZ222" s="336" t="s">
        <v>838</v>
      </c>
      <c r="SA222" s="40">
        <v>0.21474514901638031</v>
      </c>
      <c r="SB222" s="40">
        <v>0.21764396131038666</v>
      </c>
      <c r="SC222" s="40">
        <v>0.21194304525852203</v>
      </c>
      <c r="SD222" s="40">
        <v>0.19721157848834991</v>
      </c>
      <c r="SE222" s="40">
        <v>0.13761289417743683</v>
      </c>
      <c r="SF222" s="336" t="s">
        <v>851</v>
      </c>
      <c r="SG222" s="336" t="s">
        <v>851</v>
      </c>
      <c r="SH222" s="40">
        <v>0.22070230543613434</v>
      </c>
      <c r="SI222" s="40">
        <v>0.21407990157604218</v>
      </c>
      <c r="SJ222" s="40">
        <v>0.20608077943325043</v>
      </c>
      <c r="SK222" s="40">
        <v>0.18981923162937164</v>
      </c>
      <c r="SL222" s="40">
        <v>0.18309727311134338</v>
      </c>
      <c r="SM222" s="336" t="s">
        <v>840</v>
      </c>
      <c r="SN222" s="336" t="s">
        <v>851</v>
      </c>
      <c r="SO222" s="336" t="s">
        <v>851</v>
      </c>
      <c r="SP222" s="40">
        <v>2.5823011994361877E-2</v>
      </c>
      <c r="SQ222" s="40">
        <v>2.1689824759960175E-2</v>
      </c>
      <c r="SR222" s="40">
        <v>5.5535626597702503E-3</v>
      </c>
      <c r="SS222" s="40">
        <v>-4.7182841226458549E-3</v>
      </c>
      <c r="ST222" s="40">
        <v>-9.6283957362174988E-2</v>
      </c>
      <c r="SU222" s="336" t="s">
        <v>838</v>
      </c>
      <c r="SV222" s="336" t="s">
        <v>851</v>
      </c>
      <c r="SW222" s="336" t="s">
        <v>851</v>
      </c>
      <c r="SX222" s="40">
        <v>3.0785676091909409E-2</v>
      </c>
      <c r="SY222" s="40">
        <v>2.7523191645741463E-2</v>
      </c>
      <c r="SZ222" s="40">
        <v>1.9103899598121643E-2</v>
      </c>
      <c r="TA222" s="40">
        <v>1.5934403985738754E-2</v>
      </c>
      <c r="TB222" s="40">
        <v>1.0378573089838028E-2</v>
      </c>
      <c r="TC222" s="336" t="s">
        <v>840</v>
      </c>
      <c r="TD222" s="336" t="s">
        <v>851</v>
      </c>
      <c r="TE222" s="336" t="s">
        <v>851</v>
      </c>
      <c r="TF222" s="336" t="s">
        <v>851</v>
      </c>
      <c r="TG222" s="40">
        <v>1.5986908227205276E-2</v>
      </c>
      <c r="TH222" s="40">
        <v>1.1256303638219833E-2</v>
      </c>
      <c r="TI222" s="40">
        <v>-4.999939352273941E-3</v>
      </c>
      <c r="TJ222" s="40">
        <v>-1.5835581347346306E-2</v>
      </c>
      <c r="TK222" s="40">
        <v>-0.10685496032238007</v>
      </c>
      <c r="TL222" s="336" t="s">
        <v>838</v>
      </c>
      <c r="TM222" s="336" t="s">
        <v>851</v>
      </c>
      <c r="TN222" s="336" t="s">
        <v>851</v>
      </c>
      <c r="TO222" s="336" t="s">
        <v>851</v>
      </c>
      <c r="TP222" s="40">
        <v>2.0987669005990028E-2</v>
      </c>
      <c r="TQ222" s="40">
        <v>1.7234716564416885E-2</v>
      </c>
      <c r="TR222" s="40">
        <v>8.5720494389533997E-3</v>
      </c>
      <c r="TS222" s="40">
        <v>4.8316624015569687E-3</v>
      </c>
      <c r="TT222" s="40">
        <v>-7.5812154682353139E-4</v>
      </c>
      <c r="TU222" s="336" t="s">
        <v>840</v>
      </c>
      <c r="TV222" s="336" t="s">
        <v>851</v>
      </c>
      <c r="TW222" s="40">
        <v>3340</v>
      </c>
      <c r="TX222" s="336" t="s">
        <v>840</v>
      </c>
      <c r="TY222" s="336" t="s">
        <v>851</v>
      </c>
      <c r="TZ222" s="40">
        <v>4213.189453125</v>
      </c>
      <c r="UA222" s="336" t="s">
        <v>838</v>
      </c>
      <c r="UB222" s="336" t="s">
        <v>851</v>
      </c>
      <c r="UC222" s="40">
        <v>3951.7990390620998</v>
      </c>
      <c r="UD222" s="336" t="s">
        <v>840</v>
      </c>
      <c r="UE222" s="336" t="s">
        <v>851</v>
      </c>
      <c r="UF222" s="336" t="s">
        <v>851</v>
      </c>
      <c r="UG222" s="40">
        <v>0.15970055758953094</v>
      </c>
      <c r="UH222" s="40">
        <v>0.15259326994419098</v>
      </c>
      <c r="UI222" s="40">
        <v>0.12971056997776031</v>
      </c>
      <c r="UJ222" s="40">
        <v>0.11251400411128998</v>
      </c>
      <c r="UK222" s="40">
        <v>7.7446937561035156E-2</v>
      </c>
      <c r="UL222" s="336" t="s">
        <v>838</v>
      </c>
      <c r="UM222" s="336" t="s">
        <v>851</v>
      </c>
      <c r="UN222" s="336" t="s">
        <v>851</v>
      </c>
      <c r="UO222" s="336" t="s">
        <v>851</v>
      </c>
      <c r="UP222" s="40">
        <v>0.16462287306785583</v>
      </c>
      <c r="UQ222" s="40">
        <v>0.14926457405090332</v>
      </c>
      <c r="UR222" s="40">
        <v>0.12059679627418518</v>
      </c>
      <c r="US222" s="40">
        <v>9.4708167016506195E-2</v>
      </c>
      <c r="UT222" s="40">
        <v>9.9310688674449921E-2</v>
      </c>
      <c r="UU222" s="336" t="s">
        <v>840</v>
      </c>
    </row>
    <row r="223" spans="1:567">
      <c r="A223" s="336" t="s">
        <v>425</v>
      </c>
      <c r="B223" s="336" t="s">
        <v>156</v>
      </c>
      <c r="C223" s="336" t="s">
        <v>405</v>
      </c>
      <c r="D223" s="40">
        <v>5.1344994455575943E-2</v>
      </c>
      <c r="E223" s="336" t="s">
        <v>436</v>
      </c>
      <c r="F223" s="40">
        <v>5.5105838924646378E-2</v>
      </c>
      <c r="G223" s="336" t="s">
        <v>1741</v>
      </c>
      <c r="H223" s="40">
        <v>5.6739281862974167E-2</v>
      </c>
      <c r="I223" s="336" t="s">
        <v>1447</v>
      </c>
      <c r="J223" s="40">
        <v>5.0661191344261169E-2</v>
      </c>
      <c r="K223" s="336" t="s">
        <v>1803</v>
      </c>
      <c r="L223" s="336" t="s">
        <v>436</v>
      </c>
      <c r="M223" s="40">
        <v>0.35353517532348633</v>
      </c>
      <c r="N223" s="40"/>
      <c r="O223" s="336" t="s">
        <v>1736</v>
      </c>
      <c r="P223" s="40"/>
      <c r="Q223" s="336" t="s">
        <v>1736</v>
      </c>
      <c r="R223" s="40">
        <v>0.43721455335617065</v>
      </c>
      <c r="S223" s="336" t="s">
        <v>436</v>
      </c>
      <c r="T223" s="40">
        <v>0.35353517532348633</v>
      </c>
      <c r="U223" s="336" t="s">
        <v>436</v>
      </c>
      <c r="V223" s="336" t="s">
        <v>851</v>
      </c>
      <c r="W223" s="336" t="s">
        <v>1741</v>
      </c>
      <c r="X223" s="40">
        <v>0.43714982271194458</v>
      </c>
      <c r="Y223" s="40"/>
      <c r="Z223" s="336" t="s">
        <v>1736</v>
      </c>
      <c r="AA223" s="40"/>
      <c r="AB223" s="336" t="s">
        <v>1736</v>
      </c>
      <c r="AC223" s="40">
        <v>0.43714982271194458</v>
      </c>
      <c r="AD223" s="336" t="s">
        <v>1741</v>
      </c>
      <c r="AE223" s="40">
        <v>0.35352891683578491</v>
      </c>
      <c r="AF223" s="336" t="s">
        <v>1741</v>
      </c>
      <c r="AG223" s="336" t="s">
        <v>851</v>
      </c>
      <c r="AH223" s="336" t="s">
        <v>1447</v>
      </c>
      <c r="AI223" s="40">
        <v>0.43094545602798462</v>
      </c>
      <c r="AJ223" s="40">
        <v>0.56241887807846069</v>
      </c>
      <c r="AK223" s="336" t="s">
        <v>1447</v>
      </c>
      <c r="AL223" s="40">
        <v>0.43094545602798462</v>
      </c>
      <c r="AM223" s="336" t="s">
        <v>1447</v>
      </c>
      <c r="AN223" s="40">
        <v>0.49408546090126038</v>
      </c>
      <c r="AO223" s="336" t="s">
        <v>1447</v>
      </c>
      <c r="AP223" s="40">
        <v>0.40972566604614258</v>
      </c>
      <c r="AQ223" s="336" t="s">
        <v>1447</v>
      </c>
      <c r="AR223" s="336" t="s">
        <v>851</v>
      </c>
      <c r="AS223" s="336" t="s">
        <v>1803</v>
      </c>
      <c r="AT223" s="40">
        <v>0.4368312656879425</v>
      </c>
      <c r="AU223" s="40">
        <v>0.56797593832015991</v>
      </c>
      <c r="AV223" s="336" t="s">
        <v>1803</v>
      </c>
      <c r="AW223" s="40">
        <v>0.4368312656879425</v>
      </c>
      <c r="AX223" s="336" t="s">
        <v>1803</v>
      </c>
      <c r="AY223" s="40">
        <v>0.49156123399734497</v>
      </c>
      <c r="AZ223" s="336" t="s">
        <v>1803</v>
      </c>
      <c r="BA223" s="40">
        <v>0.39953631162643433</v>
      </c>
      <c r="BB223" s="336" t="s">
        <v>1803</v>
      </c>
      <c r="BC223" s="336" t="s">
        <v>851</v>
      </c>
      <c r="BD223" s="336" t="s">
        <v>436</v>
      </c>
      <c r="BE223" s="40">
        <v>1.8538987636566162</v>
      </c>
      <c r="BF223" s="336" t="s">
        <v>827</v>
      </c>
      <c r="BG223" s="40">
        <v>2.5701158046722412</v>
      </c>
      <c r="BH223" s="336" t="s">
        <v>1447</v>
      </c>
      <c r="BI223" s="40">
        <v>3.2048985958099365</v>
      </c>
      <c r="BJ223" s="336" t="s">
        <v>1803</v>
      </c>
      <c r="BK223" s="40">
        <v>4.5539531707763672</v>
      </c>
      <c r="BL223" s="336" t="s">
        <v>851</v>
      </c>
      <c r="BM223" s="40">
        <v>2.8476881980895996</v>
      </c>
      <c r="BN223" s="336" t="s">
        <v>838</v>
      </c>
      <c r="BO223" s="336" t="s">
        <v>851</v>
      </c>
      <c r="BP223" s="336" t="s">
        <v>436</v>
      </c>
      <c r="BQ223" s="40">
        <v>1.0976436547935009E-2</v>
      </c>
      <c r="BR223" s="40">
        <v>1.1669193394482136E-2</v>
      </c>
      <c r="BS223" s="40">
        <v>1.1318514123558998E-2</v>
      </c>
      <c r="BT223" s="40">
        <v>1.4254190027713776E-2</v>
      </c>
      <c r="BU223" s="40">
        <v>1.4254161156713963E-2</v>
      </c>
      <c r="BV223" s="336" t="s">
        <v>851</v>
      </c>
      <c r="BW223" s="336" t="s">
        <v>827</v>
      </c>
      <c r="BX223" s="40">
        <v>1.1981610208749771E-2</v>
      </c>
      <c r="BY223" s="40">
        <v>1.165428664535284E-2</v>
      </c>
      <c r="BZ223" s="40">
        <v>1.1826984584331512E-2</v>
      </c>
      <c r="CA223" s="40">
        <v>1.3346134684979916E-2</v>
      </c>
      <c r="CB223" s="40">
        <v>1.4113876968622208E-2</v>
      </c>
      <c r="CC223" s="336" t="s">
        <v>851</v>
      </c>
      <c r="CD223" s="336" t="s">
        <v>1447</v>
      </c>
      <c r="CE223" s="40">
        <v>1.2336668558418751E-2</v>
      </c>
      <c r="CF223" s="40">
        <v>1.2099308893084526E-2</v>
      </c>
      <c r="CG223" s="40">
        <v>1.2962259352207184E-2</v>
      </c>
      <c r="CH223" s="40">
        <v>1.4113933779299259E-2</v>
      </c>
      <c r="CI223" s="40">
        <v>1.4114001765847206E-2</v>
      </c>
      <c r="CJ223" s="336" t="s">
        <v>851</v>
      </c>
      <c r="CK223" s="336" t="s">
        <v>1803</v>
      </c>
      <c r="CL223" s="40">
        <v>1.2269195169210434E-2</v>
      </c>
      <c r="CM223" s="40">
        <v>1.2589296326041222E-2</v>
      </c>
      <c r="CN223" s="40">
        <v>1.3730027712881565E-2</v>
      </c>
      <c r="CO223" s="40">
        <v>1.4113920740783215E-2</v>
      </c>
      <c r="CP223" s="40">
        <v>1.4113939367234707E-2</v>
      </c>
      <c r="CQ223" s="336" t="s">
        <v>851</v>
      </c>
      <c r="CR223" s="40">
        <v>4.7503905296325684</v>
      </c>
      <c r="CS223" s="40">
        <v>5.3921518325805664</v>
      </c>
      <c r="CT223" s="40">
        <v>5.9519977569580078</v>
      </c>
      <c r="CU223" s="40">
        <v>6.4622864723205566</v>
      </c>
      <c r="CV223" s="40">
        <v>7.1229867935180664</v>
      </c>
      <c r="CW223" s="336" t="s">
        <v>1741</v>
      </c>
      <c r="CX223" s="336" t="s">
        <v>851</v>
      </c>
      <c r="CY223" s="40">
        <v>5.0993075370788574</v>
      </c>
      <c r="CZ223" s="40">
        <v>5.7452855110168457</v>
      </c>
      <c r="DA223" s="40">
        <v>6.2588200569152832</v>
      </c>
      <c r="DB223" s="40">
        <v>6.8435029983520508</v>
      </c>
      <c r="DC223" s="40">
        <v>7.5422120094299316</v>
      </c>
      <c r="DD223" s="336" t="s">
        <v>1447</v>
      </c>
      <c r="DE223" s="336" t="s">
        <v>851</v>
      </c>
      <c r="DF223" s="40">
        <v>7.8216953277587891</v>
      </c>
      <c r="DG223" s="336" t="s">
        <v>1803</v>
      </c>
      <c r="DH223" s="336" t="s">
        <v>851</v>
      </c>
      <c r="DI223" s="336" t="s">
        <v>851</v>
      </c>
      <c r="DJ223" s="336">
        <v>8.1</v>
      </c>
      <c r="DK223" s="336" t="s">
        <v>1738</v>
      </c>
      <c r="DL223" s="336" t="s">
        <v>851</v>
      </c>
      <c r="DM223" s="336" t="s">
        <v>851</v>
      </c>
      <c r="DN223" s="336" t="s">
        <v>436</v>
      </c>
      <c r="DO223" s="40">
        <v>-3.0177044682204723E-3</v>
      </c>
      <c r="DP223" s="40">
        <v>1.5509010991081595E-3</v>
      </c>
      <c r="DQ223" s="40">
        <v>3.6006155423820019E-3</v>
      </c>
      <c r="DR223" s="40">
        <v>-1.4864380471408367E-2</v>
      </c>
      <c r="DS223" s="40">
        <v>3.1803328543901443E-2</v>
      </c>
      <c r="DT223" s="336" t="s">
        <v>851</v>
      </c>
      <c r="DU223" s="336" t="s">
        <v>827</v>
      </c>
      <c r="DV223" s="40">
        <v>2.9115534853190184E-3</v>
      </c>
      <c r="DW223" s="40">
        <v>4.8619015142321587E-3</v>
      </c>
      <c r="DX223" s="40">
        <v>-4.2198454029858112E-3</v>
      </c>
      <c r="DY223" s="40">
        <v>1.4772210270166397E-3</v>
      </c>
      <c r="DZ223" s="40">
        <v>-1.101253367960453E-2</v>
      </c>
      <c r="EA223" s="336" t="s">
        <v>851</v>
      </c>
      <c r="EB223" s="336" t="s">
        <v>1447</v>
      </c>
      <c r="EC223" s="40">
        <v>-1.9796176347881556E-3</v>
      </c>
      <c r="ED223" s="40">
        <v>2.9486701823771E-3</v>
      </c>
      <c r="EE223" s="40">
        <v>-5.5054361000657082E-3</v>
      </c>
      <c r="EF223" s="40">
        <v>-7.4255064828321338E-4</v>
      </c>
      <c r="EG223" s="40">
        <v>8.9589860290288925E-3</v>
      </c>
      <c r="EH223" s="336" t="s">
        <v>851</v>
      </c>
      <c r="EI223" s="336" t="s">
        <v>1803</v>
      </c>
      <c r="EJ223" s="40">
        <v>1.6883151838555932E-3</v>
      </c>
      <c r="EK223" s="40">
        <v>-3.5988329909741879E-3</v>
      </c>
      <c r="EL223" s="40">
        <v>4.9740681424736977E-3</v>
      </c>
      <c r="EM223" s="40">
        <v>-5.7857297360897064E-3</v>
      </c>
      <c r="EN223" s="40">
        <v>-8.8938875123858452E-3</v>
      </c>
      <c r="EO223" s="336" t="s">
        <v>851</v>
      </c>
      <c r="EP223" s="336" t="s">
        <v>851</v>
      </c>
      <c r="EQ223" s="336" t="s">
        <v>851</v>
      </c>
      <c r="ER223" s="40">
        <v>0.58090000000000008</v>
      </c>
      <c r="ES223" s="336" t="s">
        <v>1739</v>
      </c>
      <c r="ET223" s="336" t="s">
        <v>851</v>
      </c>
      <c r="EU223" s="336" t="s">
        <v>851</v>
      </c>
      <c r="EV223" s="40">
        <v>0.77950000000000008</v>
      </c>
      <c r="EW223" s="336" t="s">
        <v>1739</v>
      </c>
      <c r="EX223" s="336" t="s">
        <v>851</v>
      </c>
      <c r="EY223" s="336" t="s">
        <v>851</v>
      </c>
      <c r="EZ223" s="40">
        <v>0.38539999999999996</v>
      </c>
      <c r="FA223" s="336" t="s">
        <v>1739</v>
      </c>
      <c r="FB223" s="336" t="s">
        <v>851</v>
      </c>
      <c r="FC223" s="40">
        <v>-3.7153813987970352E-2</v>
      </c>
      <c r="FD223" s="40">
        <v>-4.394814744591713E-2</v>
      </c>
      <c r="FE223" s="40">
        <v>-4.233841598033905E-2</v>
      </c>
      <c r="FF223" s="40">
        <v>-2.9875498265028E-2</v>
      </c>
      <c r="FG223" s="40">
        <v>-5.1814362406730652E-2</v>
      </c>
      <c r="FH223" s="336" t="s">
        <v>838</v>
      </c>
      <c r="FI223" s="336" t="s">
        <v>851</v>
      </c>
      <c r="FJ223" s="40">
        <v>-3.6434508860111237E-2</v>
      </c>
      <c r="FK223" s="40">
        <v>-4.3321371078491211E-2</v>
      </c>
      <c r="FL223" s="40">
        <v>-4.2955201119184494E-2</v>
      </c>
      <c r="FM223" s="40">
        <v>-2.5852315127849579E-2</v>
      </c>
      <c r="FN223" s="40">
        <v>8.876740001142025E-3</v>
      </c>
      <c r="FO223" s="336" t="s">
        <v>840</v>
      </c>
      <c r="FP223" s="336" t="s">
        <v>851</v>
      </c>
      <c r="FQ223" s="40">
        <v>0.60531693696975708</v>
      </c>
      <c r="FR223" s="336" t="s">
        <v>840</v>
      </c>
      <c r="FS223" s="336" t="s">
        <v>851</v>
      </c>
      <c r="FT223" s="336" t="s">
        <v>851</v>
      </c>
      <c r="FU223" s="40">
        <v>1.5949027612805367E-2</v>
      </c>
      <c r="FV223" s="40">
        <v>1.8804062157869339E-2</v>
      </c>
      <c r="FW223" s="40">
        <v>1.5466789714992046E-2</v>
      </c>
      <c r="FX223" s="40">
        <v>1.5938278287649155E-2</v>
      </c>
      <c r="FY223" s="40">
        <v>1.2169237248599529E-2</v>
      </c>
      <c r="FZ223" s="336" t="s">
        <v>840</v>
      </c>
      <c r="GA223" s="336" t="s">
        <v>851</v>
      </c>
      <c r="GB223" s="336" t="s">
        <v>851</v>
      </c>
      <c r="GC223" s="336" t="s">
        <v>851</v>
      </c>
      <c r="GD223" s="336" t="s">
        <v>851</v>
      </c>
      <c r="GE223" s="336" t="s">
        <v>851</v>
      </c>
      <c r="GF223" s="336" t="s">
        <v>851</v>
      </c>
      <c r="GG223" s="336" t="s">
        <v>851</v>
      </c>
      <c r="GH223" s="336" t="s">
        <v>851</v>
      </c>
      <c r="GI223" s="336" t="s">
        <v>851</v>
      </c>
      <c r="GJ223" s="336" t="s">
        <v>851</v>
      </c>
      <c r="GK223" s="40">
        <v>63240196</v>
      </c>
      <c r="GL223" s="40">
        <v>64192243</v>
      </c>
      <c r="GM223" s="40">
        <v>65145357</v>
      </c>
      <c r="GN223" s="40">
        <v>66089402</v>
      </c>
      <c r="GO223" s="40">
        <v>67010930</v>
      </c>
      <c r="GP223" s="40">
        <v>67903461</v>
      </c>
      <c r="GQ223" s="40">
        <v>68756809</v>
      </c>
      <c r="GR223" s="40">
        <v>69581854</v>
      </c>
      <c r="GS223" s="40">
        <v>70418612</v>
      </c>
      <c r="GT223" s="40">
        <v>71321406</v>
      </c>
      <c r="GU223" s="40">
        <v>72326992</v>
      </c>
      <c r="GV223" s="40">
        <v>73443254</v>
      </c>
      <c r="GW223" s="40">
        <v>74651046</v>
      </c>
      <c r="GX223" s="40">
        <v>75925454</v>
      </c>
      <c r="GY223" s="40">
        <v>77229262</v>
      </c>
      <c r="GZ223" s="40">
        <v>78529413</v>
      </c>
      <c r="HA223" s="40">
        <v>79827868</v>
      </c>
      <c r="HB223" s="40">
        <v>81116451</v>
      </c>
      <c r="HC223" s="40">
        <v>82340090</v>
      </c>
      <c r="HD223" s="40">
        <v>83429607</v>
      </c>
      <c r="HE223" s="40">
        <v>84339067</v>
      </c>
      <c r="HF223" s="40">
        <v>85043000</v>
      </c>
      <c r="HG223" s="40">
        <v>85562000</v>
      </c>
      <c r="HH223" s="40">
        <v>85957000</v>
      </c>
      <c r="HI223" s="40">
        <v>86316000</v>
      </c>
      <c r="HJ223" s="40">
        <v>86705000</v>
      </c>
      <c r="HK223" s="40">
        <v>87142000</v>
      </c>
      <c r="HL223" s="40">
        <v>87613000</v>
      </c>
      <c r="HM223" s="40">
        <v>88115000</v>
      </c>
      <c r="HN223" s="40">
        <v>88633000</v>
      </c>
      <c r="HO223" s="40">
        <v>89158000</v>
      </c>
      <c r="HP223" s="40">
        <v>89693000</v>
      </c>
      <c r="HQ223" s="40">
        <v>90242000</v>
      </c>
      <c r="HR223" s="40">
        <v>90797000</v>
      </c>
      <c r="HS223" s="40">
        <v>91341000</v>
      </c>
      <c r="HT223" s="40">
        <v>91864000</v>
      </c>
      <c r="HU223" s="40">
        <v>92362000</v>
      </c>
      <c r="HV223" s="40">
        <v>92837000</v>
      </c>
      <c r="HW223" s="40">
        <v>93288000</v>
      </c>
      <c r="HX223" s="40">
        <v>93719000</v>
      </c>
      <c r="HY223" s="40">
        <v>94132000</v>
      </c>
      <c r="HZ223" s="40">
        <v>94525000</v>
      </c>
      <c r="IA223" s="40">
        <v>94898000</v>
      </c>
      <c r="IB223" s="40">
        <v>95249000</v>
      </c>
      <c r="IC223" s="40">
        <v>95581000</v>
      </c>
      <c r="ID223" s="40">
        <v>95892000</v>
      </c>
      <c r="IE223" s="40">
        <v>96184000</v>
      </c>
      <c r="IF223" s="40">
        <v>96455000</v>
      </c>
      <c r="IG223" s="40">
        <v>96705000</v>
      </c>
      <c r="IH223" s="40">
        <v>96934000</v>
      </c>
      <c r="II223" s="40">
        <v>97140000</v>
      </c>
      <c r="IJ223" s="336" t="s">
        <v>851</v>
      </c>
      <c r="IK223" s="336" t="s">
        <v>851</v>
      </c>
      <c r="IL223" s="336" t="s">
        <v>851</v>
      </c>
      <c r="IM223" s="40">
        <v>1.6399424523115158E-2</v>
      </c>
      <c r="IN223" s="40">
        <v>1.6013123095035553E-2</v>
      </c>
      <c r="IO223" s="40">
        <v>1.4972320757806301E-2</v>
      </c>
      <c r="IP223" s="40">
        <v>1.3145136646926403E-2</v>
      </c>
      <c r="IQ223" s="40">
        <v>1.0841939598321915E-2</v>
      </c>
      <c r="IR223" s="40">
        <v>8.3118248730897903E-3</v>
      </c>
      <c r="IS223" s="40">
        <v>6.084248423576355E-3</v>
      </c>
      <c r="IT223" s="40">
        <v>4.6059116721153259E-3</v>
      </c>
      <c r="IU223" s="40">
        <v>4.1678096167743206E-3</v>
      </c>
      <c r="IV223" s="40">
        <v>4.4965716078877449E-3</v>
      </c>
      <c r="IW223" s="40">
        <v>5.02741988748312E-3</v>
      </c>
      <c r="IX223" s="40">
        <v>5.3904168307781219E-3</v>
      </c>
      <c r="IY223" s="40">
        <v>5.7133906520903111E-3</v>
      </c>
      <c r="IZ223" s="40">
        <v>5.8614690788090229E-3</v>
      </c>
      <c r="JA223" s="40">
        <v>5.9058279730379581E-3</v>
      </c>
      <c r="JB223" s="40">
        <v>5.982651375234127E-3</v>
      </c>
      <c r="JC223" s="40">
        <v>6.1022224836051464E-3</v>
      </c>
      <c r="JD223" s="40">
        <v>6.1312946490943432E-3</v>
      </c>
      <c r="JE223" s="40">
        <v>5.9735104441642761E-3</v>
      </c>
      <c r="JF223" s="40">
        <v>5.7094665244221687E-3</v>
      </c>
      <c r="JG223" s="40">
        <v>5.4064160212874413E-3</v>
      </c>
      <c r="JH223" s="40">
        <v>5.129628349095583E-3</v>
      </c>
      <c r="JI223" s="40">
        <v>4.8462147824466228E-3</v>
      </c>
      <c r="JJ223" s="40">
        <v>4.6094614081084728E-3</v>
      </c>
      <c r="JK223" s="40">
        <v>4.3971091508865356E-3</v>
      </c>
      <c r="JL223" s="40">
        <v>4.1662971489131451E-3</v>
      </c>
      <c r="JM223" s="40">
        <v>3.9382809773087502E-3</v>
      </c>
      <c r="JN223" s="40">
        <v>3.6918846890330315E-3</v>
      </c>
      <c r="JO223" s="40">
        <v>3.4795403480529785E-3</v>
      </c>
      <c r="JP223" s="40">
        <v>3.2485027331858873E-3</v>
      </c>
      <c r="JQ223" s="40">
        <v>3.0404655262827873E-3</v>
      </c>
      <c r="JR223" s="40">
        <v>2.8135546017438173E-3</v>
      </c>
      <c r="JS223" s="40">
        <v>2.5885291397571564E-3</v>
      </c>
      <c r="JT223" s="40">
        <v>2.3652270901948214E-3</v>
      </c>
      <c r="JU223" s="40">
        <v>2.1229023113846779E-3</v>
      </c>
      <c r="JV223" s="336" t="s">
        <v>1740</v>
      </c>
      <c r="JW223" s="336" t="s">
        <v>851</v>
      </c>
      <c r="JX223" s="336" t="s">
        <v>851</v>
      </c>
      <c r="JY223" s="336" t="s">
        <v>851</v>
      </c>
      <c r="JZ223" s="336" t="s">
        <v>851</v>
      </c>
      <c r="KA223" s="336" t="s">
        <v>1740</v>
      </c>
      <c r="KB223" s="40">
        <v>0.49217306641525499</v>
      </c>
      <c r="KC223" s="40">
        <v>0.49247861661544101</v>
      </c>
      <c r="KD223" s="40">
        <v>0.49284960704210301</v>
      </c>
      <c r="KE223" s="40">
        <v>0.49322186798678502</v>
      </c>
      <c r="KF223" s="40">
        <v>0.493514358757557</v>
      </c>
      <c r="KG223" s="40">
        <v>0.493675428019615</v>
      </c>
      <c r="KH223" s="40">
        <v>0.49368705635246696</v>
      </c>
      <c r="KI223" s="40">
        <v>0.49357465750907897</v>
      </c>
      <c r="KJ223" s="40">
        <v>0.49338499156441201</v>
      </c>
      <c r="KK223" s="40">
        <v>0.49318592289780905</v>
      </c>
      <c r="KL223" s="40">
        <v>0.49302764024985701</v>
      </c>
      <c r="KM223" s="40">
        <v>0.49292169790108298</v>
      </c>
      <c r="KN223" s="40">
        <v>0.49285589084070702</v>
      </c>
      <c r="KO223" s="40">
        <v>0.49282659433906501</v>
      </c>
      <c r="KP223" s="40">
        <v>0.49282356215610901</v>
      </c>
      <c r="KQ223" s="40">
        <v>0.49283895960403201</v>
      </c>
      <c r="KR223" s="40">
        <v>0.49287565227538005</v>
      </c>
      <c r="KS223" s="40">
        <v>0.49293669362780101</v>
      </c>
      <c r="KT223" s="40">
        <v>0.49301384879562499</v>
      </c>
      <c r="KU223" s="40">
        <v>0.49309624143498398</v>
      </c>
      <c r="KV223" s="40">
        <v>0.49317619696708298</v>
      </c>
      <c r="KW223" s="40">
        <v>0.49325064679943603</v>
      </c>
      <c r="KX223" s="40">
        <v>0.49332150741221098</v>
      </c>
      <c r="KY223" s="40">
        <v>0.49339248939509095</v>
      </c>
      <c r="KZ223" s="40">
        <v>0.49346962987736803</v>
      </c>
      <c r="LA223" s="40">
        <v>0.49355697133964099</v>
      </c>
      <c r="LB223" s="40">
        <v>0.49365471074323503</v>
      </c>
      <c r="LC223" s="40">
        <v>0.49376086652097301</v>
      </c>
      <c r="LD223" s="40">
        <v>0.49387439911874204</v>
      </c>
      <c r="LE223" s="40">
        <v>0.49399394198067803</v>
      </c>
      <c r="LF223" s="40">
        <v>0.494118032908265</v>
      </c>
      <c r="LG223" s="40">
        <v>0.49424636077634099</v>
      </c>
      <c r="LH223" s="40">
        <v>0.49437840851704301</v>
      </c>
      <c r="LI223" s="40">
        <v>0.49451234334711996</v>
      </c>
      <c r="LJ223" s="40">
        <v>0.49464600311198703</v>
      </c>
      <c r="LK223" s="40">
        <v>0.49477777669685902</v>
      </c>
      <c r="LL223" s="336" t="s">
        <v>851</v>
      </c>
      <c r="LM223" s="336" t="s">
        <v>851</v>
      </c>
      <c r="LN223" s="336" t="s">
        <v>1740</v>
      </c>
      <c r="LO223" s="40">
        <v>0.6653134822845459</v>
      </c>
      <c r="LP223" s="40">
        <v>0.66625726222991943</v>
      </c>
      <c r="LQ223" s="40">
        <v>0.6674153208732605</v>
      </c>
      <c r="LR223" s="40">
        <v>0.66867375373840332</v>
      </c>
      <c r="LS223" s="40">
        <v>0.66982895135879517</v>
      </c>
      <c r="LT223" s="40">
        <v>0.67076873779296875</v>
      </c>
      <c r="LU223" s="40">
        <v>0.67144858837127686</v>
      </c>
      <c r="LV223" s="40">
        <v>0.67155981063842773</v>
      </c>
      <c r="LW223" s="40">
        <v>0.6712193489074707</v>
      </c>
      <c r="LX223" s="40">
        <v>0.67067521810531616</v>
      </c>
      <c r="LY223" s="40">
        <v>0.67003053426742554</v>
      </c>
      <c r="LZ223" s="40">
        <v>0.66943609714508057</v>
      </c>
      <c r="MA223" s="40">
        <v>0.66873639822006226</v>
      </c>
      <c r="MB223" s="40">
        <v>0.66792261600494385</v>
      </c>
      <c r="MC223" s="40">
        <v>0.66699761152267456</v>
      </c>
      <c r="MD223" s="40">
        <v>0.66590774059295654</v>
      </c>
      <c r="ME223" s="40">
        <v>0.66514664888381958</v>
      </c>
      <c r="MF223" s="40">
        <v>0.66435807943344116</v>
      </c>
      <c r="MG223" s="40">
        <v>0.66345804929733276</v>
      </c>
      <c r="MH223" s="40">
        <v>0.66238600015640259</v>
      </c>
      <c r="MI223" s="40">
        <v>0.66104239225387573</v>
      </c>
      <c r="MJ223" s="40">
        <v>0.65961110591888428</v>
      </c>
      <c r="MK223" s="40">
        <v>0.65792733430862427</v>
      </c>
      <c r="ML223" s="40">
        <v>0.65597933530807495</v>
      </c>
      <c r="MM223" s="40">
        <v>0.65375214815139771</v>
      </c>
      <c r="MN223" s="40">
        <v>0.65125566720962524</v>
      </c>
      <c r="MO223" s="40">
        <v>0.64893943071365356</v>
      </c>
      <c r="MP223" s="40">
        <v>0.64639931917190552</v>
      </c>
      <c r="MQ223" s="40">
        <v>0.64367079734802246</v>
      </c>
      <c r="MR223" s="40">
        <v>0.64073401689529419</v>
      </c>
      <c r="MS223" s="40">
        <v>0.63762354850769043</v>
      </c>
      <c r="MT223" s="40">
        <v>0.63479375839233398</v>
      </c>
      <c r="MU223" s="40">
        <v>0.63186979293823242</v>
      </c>
      <c r="MV223" s="40">
        <v>0.62887132167816162</v>
      </c>
      <c r="MW223" s="40">
        <v>0.62581753730773926</v>
      </c>
      <c r="MX223" s="40">
        <v>0.62276095151901245</v>
      </c>
      <c r="MY223" s="336" t="s">
        <v>851</v>
      </c>
      <c r="MZ223" s="336" t="s">
        <v>1740</v>
      </c>
      <c r="NA223" s="40">
        <v>0.62856376171112061</v>
      </c>
      <c r="NB223" s="40">
        <v>0.62862426042556763</v>
      </c>
      <c r="NC223" s="40">
        <v>0.62895172834396362</v>
      </c>
      <c r="ND223" s="40">
        <v>0.62942761182785034</v>
      </c>
      <c r="NE223" s="40">
        <v>0.62980318069458008</v>
      </c>
      <c r="NF223" s="40">
        <v>0.62990748882293701</v>
      </c>
      <c r="NG223" s="40">
        <v>0.62963443994522095</v>
      </c>
      <c r="NH223" s="40">
        <v>0.62879550457000732</v>
      </c>
      <c r="NI223" s="40">
        <v>0.62754631042480469</v>
      </c>
      <c r="NJ223" s="40">
        <v>0.62615275382995605</v>
      </c>
      <c r="NK223" s="40">
        <v>0.62472754716873169</v>
      </c>
      <c r="NL223" s="40">
        <v>0.62345367670059204</v>
      </c>
      <c r="NM223" s="40">
        <v>0.62206524610519409</v>
      </c>
      <c r="NN223" s="40">
        <v>0.620552659034729</v>
      </c>
      <c r="NO223" s="40">
        <v>0.61884397268295288</v>
      </c>
      <c r="NP223" s="40">
        <v>0.61688238382339478</v>
      </c>
      <c r="NQ223" s="40">
        <v>0.61522078514099121</v>
      </c>
      <c r="NR223" s="40">
        <v>0.61343944072723389</v>
      </c>
      <c r="NS223" s="40">
        <v>0.61150699853897095</v>
      </c>
      <c r="NT223" s="40">
        <v>0.6094086766242981</v>
      </c>
      <c r="NU223" s="40">
        <v>0.60709309577941895</v>
      </c>
      <c r="NV223" s="40">
        <v>0.60476171970367432</v>
      </c>
      <c r="NW223" s="40">
        <v>0.60221678018569946</v>
      </c>
      <c r="NX223" s="40">
        <v>0.59944474697113037</v>
      </c>
      <c r="NY223" s="40">
        <v>0.59645324945449829</v>
      </c>
      <c r="NZ223" s="40">
        <v>0.59322017431259155</v>
      </c>
      <c r="OA223" s="40">
        <v>0.59028828144073486</v>
      </c>
      <c r="OB223" s="40">
        <v>0.58712512254714966</v>
      </c>
      <c r="OC223" s="40">
        <v>0.58386963605880737</v>
      </c>
      <c r="OD223" s="40">
        <v>0.58053380250930786</v>
      </c>
      <c r="OE223" s="40">
        <v>0.57721185684204102</v>
      </c>
      <c r="OF223" s="40">
        <v>0.57436788082122803</v>
      </c>
      <c r="OG223" s="40">
        <v>0.57155150175094604</v>
      </c>
      <c r="OH223" s="40">
        <v>0.56875032186508179</v>
      </c>
      <c r="OI223" s="40">
        <v>0.56594175100326538</v>
      </c>
      <c r="OJ223" s="40">
        <v>0.56309449672698975</v>
      </c>
      <c r="OK223" s="336" t="s">
        <v>851</v>
      </c>
      <c r="OL223" s="336" t="s">
        <v>851</v>
      </c>
      <c r="OM223" s="336" t="s">
        <v>1740</v>
      </c>
      <c r="ON223" s="40">
        <v>0.58020162582397461</v>
      </c>
      <c r="OO223" s="40">
        <v>0.58181107044219971</v>
      </c>
      <c r="OP223" s="40">
        <v>0.58380299806594849</v>
      </c>
      <c r="OQ223" s="40">
        <v>0.58598685264587402</v>
      </c>
      <c r="OR223" s="40">
        <v>0.58806484937667847</v>
      </c>
      <c r="OS223" s="40">
        <v>0.5898820161819458</v>
      </c>
      <c r="OT223" s="40">
        <v>0.59164190292358398</v>
      </c>
      <c r="OU223" s="40">
        <v>0.59289169311523438</v>
      </c>
      <c r="OV223" s="40">
        <v>0.59369218349456787</v>
      </c>
      <c r="OW223" s="40">
        <v>0.59418880939483643</v>
      </c>
      <c r="OX223" s="40">
        <v>0.59447550773620605</v>
      </c>
      <c r="OY223" s="40">
        <v>0.59460419416427612</v>
      </c>
      <c r="OZ223" s="40">
        <v>0.59455788135528564</v>
      </c>
      <c r="PA223" s="40">
        <v>0.59434831142425537</v>
      </c>
      <c r="PB223" s="40">
        <v>0.59403383731842041</v>
      </c>
      <c r="PC223" s="40">
        <v>0.59355300664901733</v>
      </c>
      <c r="PD223" s="40">
        <v>0.59320127964019775</v>
      </c>
      <c r="PE223" s="40">
        <v>0.59276169538497925</v>
      </c>
      <c r="PF223" s="40">
        <v>0.59218919277191162</v>
      </c>
      <c r="PG223" s="40">
        <v>0.59150874614715576</v>
      </c>
      <c r="PH223" s="40">
        <v>0.59067749977111816</v>
      </c>
      <c r="PI223" s="40">
        <v>0.590004563331604</v>
      </c>
      <c r="PJ223" s="40">
        <v>0.5892370343208313</v>
      </c>
      <c r="PK223" s="40">
        <v>0.58828574419021606</v>
      </c>
      <c r="PL223" s="40">
        <v>0.58706343173980713</v>
      </c>
      <c r="PM223" s="40">
        <v>0.58551818132400513</v>
      </c>
      <c r="PN223" s="40">
        <v>0.58408886194229126</v>
      </c>
      <c r="PO223" s="40">
        <v>0.58240425586700439</v>
      </c>
      <c r="PP223" s="40">
        <v>0.58048903942108154</v>
      </c>
      <c r="PQ223" s="40">
        <v>0.57833671569824219</v>
      </c>
      <c r="PR223" s="40">
        <v>0.57592916488647461</v>
      </c>
      <c r="PS223" s="40">
        <v>0.57374405860900879</v>
      </c>
      <c r="PT223" s="40">
        <v>0.57140636444091797</v>
      </c>
      <c r="PU223" s="40">
        <v>0.56895714998245239</v>
      </c>
      <c r="PV223" s="40">
        <v>0.56642663478851318</v>
      </c>
      <c r="PW223" s="40">
        <v>0.56388717889785767</v>
      </c>
      <c r="PX223" s="336" t="s">
        <v>851</v>
      </c>
      <c r="PY223" s="336" t="s">
        <v>851</v>
      </c>
      <c r="PZ223" s="40">
        <v>0.51369999999999993</v>
      </c>
      <c r="QA223" s="40">
        <v>0.51259999999999994</v>
      </c>
      <c r="QB223" s="40">
        <v>0.49959999999999999</v>
      </c>
      <c r="QC223" s="40">
        <v>0.49180000000000001</v>
      </c>
      <c r="QD223" s="40">
        <v>0.49390000000000001</v>
      </c>
      <c r="QE223" s="40">
        <v>0.4849</v>
      </c>
      <c r="QF223" s="40">
        <v>0.48630000000000001</v>
      </c>
      <c r="QG223" s="40">
        <v>0.49420000000000003</v>
      </c>
      <c r="QH223" s="40">
        <v>0.504</v>
      </c>
      <c r="QI223" s="40">
        <v>0.5161</v>
      </c>
      <c r="QJ223" s="40">
        <v>0.52780000000000005</v>
      </c>
      <c r="QK223" s="40">
        <v>0.52810000000000001</v>
      </c>
      <c r="QL223" s="40">
        <v>0.53869999999999996</v>
      </c>
      <c r="QM223" s="40">
        <v>0.54600000000000004</v>
      </c>
      <c r="QN223" s="40">
        <v>0.55590000000000006</v>
      </c>
      <c r="QO223" s="40">
        <v>0.56559999999999999</v>
      </c>
      <c r="QP223" s="40">
        <v>0.57550000000000001</v>
      </c>
      <c r="QQ223" s="40">
        <v>0.58079999999999998</v>
      </c>
      <c r="QR223" s="40">
        <v>0.58090000000000008</v>
      </c>
      <c r="QS223" s="336" t="s">
        <v>851</v>
      </c>
      <c r="QT223" s="336" t="s">
        <v>851</v>
      </c>
      <c r="QU223" s="336" t="s">
        <v>851</v>
      </c>
      <c r="QV223" s="336" t="s">
        <v>851</v>
      </c>
      <c r="QW223" s="40">
        <v>1.7216148262377828E-4</v>
      </c>
      <c r="QX223" s="336" t="s">
        <v>851</v>
      </c>
      <c r="QY223" s="336" t="s">
        <v>851</v>
      </c>
      <c r="QZ223" s="336" t="s">
        <v>851</v>
      </c>
      <c r="RA223" s="336" t="s">
        <v>851</v>
      </c>
      <c r="RB223" s="336" t="s">
        <v>851</v>
      </c>
      <c r="RC223" s="336" t="s">
        <v>851</v>
      </c>
      <c r="RD223" s="336" t="s">
        <v>851</v>
      </c>
      <c r="RE223" s="336" t="s">
        <v>851</v>
      </c>
      <c r="RF223" s="40">
        <v>0.41899999999999998</v>
      </c>
      <c r="RG223" s="40">
        <v>2019</v>
      </c>
      <c r="RH223" s="336" t="s">
        <v>840</v>
      </c>
      <c r="RI223" s="336" t="s">
        <v>851</v>
      </c>
      <c r="RJ223" s="40">
        <v>4.0000000000000001E-3</v>
      </c>
      <c r="RK223" s="40">
        <v>2019</v>
      </c>
      <c r="RL223" s="336" t="s">
        <v>840</v>
      </c>
      <c r="RM223" s="336" t="s">
        <v>851</v>
      </c>
      <c r="RN223" s="40">
        <v>2.2000000000000002E-2</v>
      </c>
      <c r="RO223" s="40">
        <v>2019</v>
      </c>
      <c r="RP223" s="336" t="s">
        <v>840</v>
      </c>
      <c r="RQ223" s="336" t="s">
        <v>851</v>
      </c>
      <c r="RR223" s="40">
        <v>0.10199999999999999</v>
      </c>
      <c r="RS223" s="40">
        <v>2019</v>
      </c>
      <c r="RT223" s="336" t="s">
        <v>840</v>
      </c>
      <c r="RU223" s="336" t="s">
        <v>851</v>
      </c>
      <c r="RV223" s="40">
        <v>0.15</v>
      </c>
      <c r="RW223" s="40">
        <v>2019</v>
      </c>
      <c r="RX223" s="336" t="s">
        <v>840</v>
      </c>
      <c r="RY223" s="336" t="s">
        <v>851</v>
      </c>
      <c r="RZ223" s="336" t="s">
        <v>838</v>
      </c>
      <c r="SA223" s="40">
        <v>0.25500041246414185</v>
      </c>
      <c r="SB223" s="40">
        <v>0.27293720841407776</v>
      </c>
      <c r="SC223" s="40">
        <v>0.28046143054962158</v>
      </c>
      <c r="SD223" s="40">
        <v>0.27652066946029663</v>
      </c>
      <c r="SE223" s="40">
        <v>0.26122590899467468</v>
      </c>
      <c r="SF223" s="336" t="s">
        <v>851</v>
      </c>
      <c r="SG223" s="336" t="s">
        <v>851</v>
      </c>
      <c r="SH223" s="40">
        <v>0.25886115431785583</v>
      </c>
      <c r="SI223" s="40">
        <v>0.27481979131698608</v>
      </c>
      <c r="SJ223" s="40">
        <v>0.28057986497879028</v>
      </c>
      <c r="SK223" s="40">
        <v>0.28809946775436401</v>
      </c>
      <c r="SL223" s="40">
        <v>0.25869446992874146</v>
      </c>
      <c r="SM223" s="336" t="s">
        <v>840</v>
      </c>
      <c r="SN223" s="336" t="s">
        <v>851</v>
      </c>
      <c r="SO223" s="336" t="s">
        <v>851</v>
      </c>
      <c r="SP223" s="40">
        <v>4.4875901192426682E-2</v>
      </c>
      <c r="SQ223" s="40">
        <v>4.3910712003707886E-2</v>
      </c>
      <c r="SR223" s="40">
        <v>5.0269220024347305E-2</v>
      </c>
      <c r="SS223" s="40">
        <v>3.2205291092395782E-2</v>
      </c>
      <c r="ST223" s="40">
        <v>1.7776571214199066E-2</v>
      </c>
      <c r="SU223" s="336" t="s">
        <v>838</v>
      </c>
      <c r="SV223" s="336" t="s">
        <v>851</v>
      </c>
      <c r="SW223" s="336" t="s">
        <v>851</v>
      </c>
      <c r="SX223" s="40">
        <v>4.7341994941234589E-2</v>
      </c>
      <c r="SY223" s="40">
        <v>4.8470344394445419E-2</v>
      </c>
      <c r="SZ223" s="40">
        <v>5.6588746607303619E-2</v>
      </c>
      <c r="TA223" s="40">
        <v>4.0475890040397644E-2</v>
      </c>
      <c r="TB223" s="40">
        <v>9.1236010193824768E-3</v>
      </c>
      <c r="TC223" s="336" t="s">
        <v>840</v>
      </c>
      <c r="TD223" s="336" t="s">
        <v>851</v>
      </c>
      <c r="TE223" s="336" t="s">
        <v>851</v>
      </c>
      <c r="TF223" s="336" t="s">
        <v>851</v>
      </c>
      <c r="TG223" s="40">
        <v>3.1856346875429153E-2</v>
      </c>
      <c r="TH223" s="40">
        <v>3.0738444998860359E-2</v>
      </c>
      <c r="TI223" s="40">
        <v>3.7162657827138901E-2</v>
      </c>
      <c r="TJ223" s="40">
        <v>1.9411558285355568E-2</v>
      </c>
      <c r="TK223" s="40">
        <v>8.0635333433747292E-3</v>
      </c>
      <c r="TL223" s="336" t="s">
        <v>838</v>
      </c>
      <c r="TM223" s="336" t="s">
        <v>851</v>
      </c>
      <c r="TN223" s="336" t="s">
        <v>851</v>
      </c>
      <c r="TO223" s="336" t="s">
        <v>851</v>
      </c>
      <c r="TP223" s="40">
        <v>3.2729782164096832E-2</v>
      </c>
      <c r="TQ223" s="40">
        <v>3.3860508352518082E-2</v>
      </c>
      <c r="TR223" s="40">
        <v>4.0908072143793106E-2</v>
      </c>
      <c r="TS223" s="40">
        <v>2.5030927732586861E-2</v>
      </c>
      <c r="TT223" s="40">
        <v>-4.0215360932052135E-3</v>
      </c>
      <c r="TU223" s="336" t="s">
        <v>840</v>
      </c>
      <c r="TV223" s="336" t="s">
        <v>851</v>
      </c>
      <c r="TW223" s="40">
        <v>9690</v>
      </c>
      <c r="TX223" s="336" t="s">
        <v>840</v>
      </c>
      <c r="TY223" s="336" t="s">
        <v>851</v>
      </c>
      <c r="TZ223" s="40">
        <v>12078.4921875</v>
      </c>
      <c r="UA223" s="336" t="s">
        <v>838</v>
      </c>
      <c r="UB223" s="336" t="s">
        <v>851</v>
      </c>
      <c r="UC223" s="40">
        <v>11956.1978210009</v>
      </c>
      <c r="UD223" s="336" t="s">
        <v>840</v>
      </c>
      <c r="UE223" s="336" t="s">
        <v>851</v>
      </c>
      <c r="UF223" s="336" t="s">
        <v>851</v>
      </c>
      <c r="UG223" s="40">
        <v>0.21784660220146179</v>
      </c>
      <c r="UH223" s="40">
        <v>0.22898906469345093</v>
      </c>
      <c r="UI223" s="40">
        <v>0.23812301456928253</v>
      </c>
      <c r="UJ223" s="40">
        <v>0.24664518237113953</v>
      </c>
      <c r="UK223" s="40">
        <v>0.20941154658794403</v>
      </c>
      <c r="UL223" s="336" t="s">
        <v>838</v>
      </c>
      <c r="UM223" s="336" t="s">
        <v>851</v>
      </c>
      <c r="UN223" s="336" t="s">
        <v>851</v>
      </c>
      <c r="UO223" s="336" t="s">
        <v>851</v>
      </c>
      <c r="UP223" s="40">
        <v>0.222426638007164</v>
      </c>
      <c r="UQ223" s="40">
        <v>0.23149840533733368</v>
      </c>
      <c r="UR223" s="40">
        <v>0.23762467503547668</v>
      </c>
      <c r="US223" s="40">
        <v>0.26224714517593384</v>
      </c>
      <c r="UT223" s="40">
        <v>0.26757121086120605</v>
      </c>
      <c r="UU223" s="336" t="s">
        <v>840</v>
      </c>
    </row>
    <row r="224" spans="1:567">
      <c r="A224" s="336" t="s">
        <v>425</v>
      </c>
      <c r="B224" s="336" t="s">
        <v>212</v>
      </c>
      <c r="C224" s="336" t="s">
        <v>406</v>
      </c>
      <c r="D224" s="40">
        <v>3.2959997653961182E-2</v>
      </c>
      <c r="E224" s="336" t="s">
        <v>436</v>
      </c>
      <c r="F224" s="40">
        <v>4.5408941805362701E-2</v>
      </c>
      <c r="G224" s="336" t="s">
        <v>1741</v>
      </c>
      <c r="H224" s="40">
        <v>5.5410604923963547E-2</v>
      </c>
      <c r="I224" s="336" t="s">
        <v>1447</v>
      </c>
      <c r="J224" s="40">
        <v>4.3681763112545013E-2</v>
      </c>
      <c r="K224" s="336" t="s">
        <v>1803</v>
      </c>
      <c r="L224" s="336" t="s">
        <v>470</v>
      </c>
      <c r="M224" s="40">
        <v>0.45784017443656921</v>
      </c>
      <c r="N224" s="40"/>
      <c r="O224" s="336" t="s">
        <v>1736</v>
      </c>
      <c r="P224" s="40"/>
      <c r="Q224" s="336" t="s">
        <v>1736</v>
      </c>
      <c r="R224" s="40"/>
      <c r="S224" s="336" t="s">
        <v>1736</v>
      </c>
      <c r="T224" s="40"/>
      <c r="U224" s="336" t="s">
        <v>1736</v>
      </c>
      <c r="V224" s="336" t="s">
        <v>851</v>
      </c>
      <c r="W224" s="336" t="s">
        <v>470</v>
      </c>
      <c r="X224" s="40">
        <v>0.48862648010253906</v>
      </c>
      <c r="Y224" s="40"/>
      <c r="Z224" s="336" t="s">
        <v>1736</v>
      </c>
      <c r="AA224" s="40"/>
      <c r="AB224" s="336" t="s">
        <v>1736</v>
      </c>
      <c r="AC224" s="40"/>
      <c r="AD224" s="336" t="s">
        <v>1736</v>
      </c>
      <c r="AE224" s="40"/>
      <c r="AF224" s="336" t="s">
        <v>1736</v>
      </c>
      <c r="AG224" s="336" t="s">
        <v>851</v>
      </c>
      <c r="AH224" s="336" t="s">
        <v>470</v>
      </c>
      <c r="AI224" s="40">
        <v>0.48862648010253906</v>
      </c>
      <c r="AJ224" s="40"/>
      <c r="AK224" s="336" t="s">
        <v>1736</v>
      </c>
      <c r="AL224" s="40"/>
      <c r="AM224" s="336" t="s">
        <v>1736</v>
      </c>
      <c r="AN224" s="40"/>
      <c r="AO224" s="336" t="s">
        <v>1736</v>
      </c>
      <c r="AP224" s="40"/>
      <c r="AQ224" s="336" t="s">
        <v>1736</v>
      </c>
      <c r="AR224" s="336" t="s">
        <v>851</v>
      </c>
      <c r="AS224" s="336" t="s">
        <v>470</v>
      </c>
      <c r="AT224" s="40">
        <v>0.49012428522109985</v>
      </c>
      <c r="AU224" s="40"/>
      <c r="AV224" s="336" t="s">
        <v>1736</v>
      </c>
      <c r="AW224" s="40"/>
      <c r="AX224" s="336" t="s">
        <v>1736</v>
      </c>
      <c r="AY224" s="40"/>
      <c r="AZ224" s="336" t="s">
        <v>1736</v>
      </c>
      <c r="BA224" s="40"/>
      <c r="BB224" s="336" t="s">
        <v>1736</v>
      </c>
      <c r="BC224" s="336" t="s">
        <v>851</v>
      </c>
      <c r="BD224" s="336" t="s">
        <v>436</v>
      </c>
      <c r="BE224" s="40">
        <v>3.9467132091522217</v>
      </c>
      <c r="BF224" s="336" t="s">
        <v>827</v>
      </c>
      <c r="BG224" s="40">
        <v>3.4460744857788086</v>
      </c>
      <c r="BH224" s="336" t="s">
        <v>1447</v>
      </c>
      <c r="BI224" s="40">
        <v>4.1643095016479492</v>
      </c>
      <c r="BJ224" s="336" t="s">
        <v>1803</v>
      </c>
      <c r="BK224" s="40">
        <v>4.5780496597290039</v>
      </c>
      <c r="BL224" s="336" t="s">
        <v>851</v>
      </c>
      <c r="BM224" s="40">
        <v>3.0110313892364502</v>
      </c>
      <c r="BN224" s="336" t="s">
        <v>470</v>
      </c>
      <c r="BO224" s="336" t="s">
        <v>851</v>
      </c>
      <c r="BP224" s="336" t="s">
        <v>470</v>
      </c>
      <c r="BQ224" s="40">
        <v>8.2093430683016777E-3</v>
      </c>
      <c r="BR224" s="40">
        <v>7.3686395771801472E-3</v>
      </c>
      <c r="BS224" s="40">
        <v>7.5995810329914093E-3</v>
      </c>
      <c r="BT224" s="40">
        <v>7.8190751373767853E-3</v>
      </c>
      <c r="BU224" s="40">
        <v>7.2972276248037815E-3</v>
      </c>
      <c r="BV224" s="336" t="s">
        <v>851</v>
      </c>
      <c r="BW224" s="336" t="s">
        <v>470</v>
      </c>
      <c r="BX224" s="40">
        <v>1.0131515562534332E-2</v>
      </c>
      <c r="BY224" s="40">
        <v>9.7008505836129189E-3</v>
      </c>
      <c r="BZ224" s="40">
        <v>8.6809182539582253E-3</v>
      </c>
      <c r="CA224" s="40">
        <v>8.3659766241908073E-3</v>
      </c>
      <c r="CB224" s="40">
        <v>8.6410082876682281E-3</v>
      </c>
      <c r="CC224" s="336" t="s">
        <v>851</v>
      </c>
      <c r="CD224" s="336" t="s">
        <v>470</v>
      </c>
      <c r="CE224" s="40">
        <v>1.0214067995548248E-2</v>
      </c>
      <c r="CF224" s="40">
        <v>9.1963382437825203E-3</v>
      </c>
      <c r="CG224" s="40">
        <v>8.3921756595373154E-3</v>
      </c>
      <c r="CH224" s="40">
        <v>8.7615326046943665E-3</v>
      </c>
      <c r="CI224" s="40">
        <v>9.0025216341018677E-3</v>
      </c>
      <c r="CJ224" s="336" t="s">
        <v>851</v>
      </c>
      <c r="CK224" s="336" t="s">
        <v>470</v>
      </c>
      <c r="CL224" s="40">
        <v>8.7871551513671875E-3</v>
      </c>
      <c r="CM224" s="40">
        <v>8.2843899726867676E-3</v>
      </c>
      <c r="CN224" s="40">
        <v>8.1671141088008881E-3</v>
      </c>
      <c r="CO224" s="40">
        <v>8.0996043980121613E-3</v>
      </c>
      <c r="CP224" s="40">
        <v>7.3164217174053192E-3</v>
      </c>
      <c r="CQ224" s="336" t="s">
        <v>851</v>
      </c>
      <c r="CR224" s="40"/>
      <c r="CS224" s="40"/>
      <c r="CT224" s="40"/>
      <c r="CU224" s="40"/>
      <c r="CV224" s="40"/>
      <c r="CW224" s="336" t="s">
        <v>1737</v>
      </c>
      <c r="CX224" s="336" t="s">
        <v>851</v>
      </c>
      <c r="CY224" s="40"/>
      <c r="CZ224" s="40"/>
      <c r="DA224" s="40"/>
      <c r="DB224" s="40"/>
      <c r="DC224" s="40"/>
      <c r="DD224" s="336" t="s">
        <v>1737</v>
      </c>
      <c r="DE224" s="336" t="s">
        <v>851</v>
      </c>
      <c r="DF224" s="40"/>
      <c r="DG224" s="336" t="s">
        <v>1737</v>
      </c>
      <c r="DH224" s="336" t="s">
        <v>851</v>
      </c>
      <c r="DI224" s="336" t="s">
        <v>851</v>
      </c>
      <c r="DJ224" s="336">
        <v>10.3</v>
      </c>
      <c r="DK224" s="336" t="s">
        <v>1738</v>
      </c>
      <c r="DL224" s="336" t="s">
        <v>851</v>
      </c>
      <c r="DM224" s="336" t="s">
        <v>851</v>
      </c>
      <c r="DN224" s="336" t="s">
        <v>470</v>
      </c>
      <c r="DO224" s="40">
        <v>5.7577021652832627E-4</v>
      </c>
      <c r="DP224" s="40">
        <v>1.8438555998727679E-3</v>
      </c>
      <c r="DQ224" s="40">
        <v>5.5081956088542938E-3</v>
      </c>
      <c r="DR224" s="40">
        <v>1.5274698380380869E-3</v>
      </c>
      <c r="DS224" s="40">
        <v>1.4246196486055851E-2</v>
      </c>
      <c r="DT224" s="336" t="s">
        <v>851</v>
      </c>
      <c r="DU224" s="336" t="s">
        <v>470</v>
      </c>
      <c r="DV224" s="40">
        <v>2.0999996922910213E-3</v>
      </c>
      <c r="DW224" s="40">
        <v>5.1333331502974033E-3</v>
      </c>
      <c r="DX224" s="40">
        <v>2.9999997932463884E-3</v>
      </c>
      <c r="DY224" s="40">
        <v>2.4000001139938831E-3</v>
      </c>
      <c r="DZ224" s="40">
        <v>-7.0000002160668373E-3</v>
      </c>
      <c r="EA224" s="336" t="s">
        <v>851</v>
      </c>
      <c r="EB224" s="336" t="s">
        <v>470</v>
      </c>
      <c r="EC224" s="40">
        <v>2.6309528038837016E-5</v>
      </c>
      <c r="ED224" s="40">
        <v>5.4717287421226501E-3</v>
      </c>
      <c r="EE224" s="40">
        <v>1.8535100389271975E-3</v>
      </c>
      <c r="EF224" s="40">
        <v>5.3652701899409294E-3</v>
      </c>
      <c r="EG224" s="40">
        <v>3.7466571666300297E-3</v>
      </c>
      <c r="EH224" s="336" t="s">
        <v>851</v>
      </c>
      <c r="EI224" s="336" t="s">
        <v>470</v>
      </c>
      <c r="EJ224" s="40">
        <v>2.0530018955469131E-3</v>
      </c>
      <c r="EK224" s="40">
        <v>2.0704155322164297E-3</v>
      </c>
      <c r="EL224" s="40">
        <v>1.2409227201715112E-4</v>
      </c>
      <c r="EM224" s="40">
        <v>-3.709936048835516E-3</v>
      </c>
      <c r="EN224" s="40">
        <v>-5.5026458576321602E-3</v>
      </c>
      <c r="EO224" s="336" t="s">
        <v>851</v>
      </c>
      <c r="EP224" s="336" t="s">
        <v>851</v>
      </c>
      <c r="EQ224" s="336" t="s">
        <v>851</v>
      </c>
      <c r="ER224" s="40">
        <v>0.61199999999999999</v>
      </c>
      <c r="ES224" s="336" t="s">
        <v>1739</v>
      </c>
      <c r="ET224" s="336" t="s">
        <v>851</v>
      </c>
      <c r="EU224" s="336" t="s">
        <v>851</v>
      </c>
      <c r="EV224" s="40">
        <v>0.75409999999999999</v>
      </c>
      <c r="EW224" s="336" t="s">
        <v>1739</v>
      </c>
      <c r="EX224" s="336" t="s">
        <v>851</v>
      </c>
      <c r="EY224" s="336" t="s">
        <v>851</v>
      </c>
      <c r="EZ224" s="40">
        <v>0.47490000000000004</v>
      </c>
      <c r="FA224" s="336" t="s">
        <v>1739</v>
      </c>
      <c r="FB224" s="336" t="s">
        <v>851</v>
      </c>
      <c r="FC224" s="40"/>
      <c r="FD224" s="40"/>
      <c r="FE224" s="40"/>
      <c r="FF224" s="40"/>
      <c r="FG224" s="40"/>
      <c r="FH224" s="336" t="s">
        <v>1737</v>
      </c>
      <c r="FI224" s="336" t="s">
        <v>851</v>
      </c>
      <c r="FJ224" s="40"/>
      <c r="FK224" s="40"/>
      <c r="FL224" s="40"/>
      <c r="FM224" s="40"/>
      <c r="FN224" s="40"/>
      <c r="FO224" s="336" t="s">
        <v>1737</v>
      </c>
      <c r="FP224" s="336" t="s">
        <v>851</v>
      </c>
      <c r="FQ224" s="40"/>
      <c r="FR224" s="336" t="s">
        <v>1737</v>
      </c>
      <c r="FS224" s="336" t="s">
        <v>851</v>
      </c>
      <c r="FT224" s="336" t="s">
        <v>851</v>
      </c>
      <c r="FU224" s="40">
        <v>7.7591866254806519E-2</v>
      </c>
      <c r="FV224" s="40">
        <v>8.7150558829307556E-2</v>
      </c>
      <c r="FW224" s="40">
        <v>8.2543984055519104E-2</v>
      </c>
      <c r="FX224" s="40">
        <v>5.9719741344451904E-2</v>
      </c>
      <c r="FY224" s="40">
        <v>4.78840172290802E-2</v>
      </c>
      <c r="FZ224" s="336" t="s">
        <v>840</v>
      </c>
      <c r="GA224" s="336" t="s">
        <v>851</v>
      </c>
      <c r="GB224" s="336" t="s">
        <v>851</v>
      </c>
      <c r="GC224" s="336" t="s">
        <v>851</v>
      </c>
      <c r="GD224" s="336" t="s">
        <v>851</v>
      </c>
      <c r="GE224" s="336" t="s">
        <v>851</v>
      </c>
      <c r="GF224" s="336" t="s">
        <v>851</v>
      </c>
      <c r="GG224" s="336" t="s">
        <v>851</v>
      </c>
      <c r="GH224" s="336" t="s">
        <v>851</v>
      </c>
      <c r="GI224" s="336" t="s">
        <v>851</v>
      </c>
      <c r="GJ224" s="336" t="s">
        <v>851</v>
      </c>
      <c r="GK224" s="40">
        <v>4516128</v>
      </c>
      <c r="GL224" s="40">
        <v>4564087</v>
      </c>
      <c r="GM224" s="40">
        <v>4610018</v>
      </c>
      <c r="GN224" s="40">
        <v>4655752</v>
      </c>
      <c r="GO224" s="40">
        <v>4703396</v>
      </c>
      <c r="GP224" s="40">
        <v>4754652</v>
      </c>
      <c r="GQ224" s="40">
        <v>4810114</v>
      </c>
      <c r="GR224" s="40">
        <v>4870142</v>
      </c>
      <c r="GS224" s="40">
        <v>4935765</v>
      </c>
      <c r="GT224" s="40">
        <v>5007953</v>
      </c>
      <c r="GU224" s="40">
        <v>5087211</v>
      </c>
      <c r="GV224" s="40">
        <v>5174076</v>
      </c>
      <c r="GW224" s="40">
        <v>5267906</v>
      </c>
      <c r="GX224" s="40">
        <v>5366376</v>
      </c>
      <c r="GY224" s="40">
        <v>5466324</v>
      </c>
      <c r="GZ224" s="40">
        <v>5565283</v>
      </c>
      <c r="HA224" s="40">
        <v>5662371</v>
      </c>
      <c r="HB224" s="40">
        <v>5757667</v>
      </c>
      <c r="HC224" s="40">
        <v>5850902</v>
      </c>
      <c r="HD224" s="40">
        <v>5942094</v>
      </c>
      <c r="HE224" s="40">
        <v>6031187</v>
      </c>
      <c r="HF224" s="40">
        <v>6118000</v>
      </c>
      <c r="HG224" s="40">
        <v>6202000</v>
      </c>
      <c r="HH224" s="40">
        <v>6283000</v>
      </c>
      <c r="HI224" s="40">
        <v>6362000</v>
      </c>
      <c r="HJ224" s="40">
        <v>6438000</v>
      </c>
      <c r="HK224" s="40">
        <v>6511000</v>
      </c>
      <c r="HL224" s="40">
        <v>6581000</v>
      </c>
      <c r="HM224" s="40">
        <v>6650000</v>
      </c>
      <c r="HN224" s="40">
        <v>6717000</v>
      </c>
      <c r="HO224" s="40">
        <v>6782000</v>
      </c>
      <c r="HP224" s="40">
        <v>6847000</v>
      </c>
      <c r="HQ224" s="40">
        <v>6911000</v>
      </c>
      <c r="HR224" s="40">
        <v>6974000</v>
      </c>
      <c r="HS224" s="40">
        <v>7037000</v>
      </c>
      <c r="HT224" s="40">
        <v>7099000</v>
      </c>
      <c r="HU224" s="40">
        <v>7161000</v>
      </c>
      <c r="HV224" s="40">
        <v>7224000</v>
      </c>
      <c r="HW224" s="40">
        <v>7286000</v>
      </c>
      <c r="HX224" s="40">
        <v>7347000</v>
      </c>
      <c r="HY224" s="40">
        <v>7409000</v>
      </c>
      <c r="HZ224" s="40">
        <v>7469000</v>
      </c>
      <c r="IA224" s="40">
        <v>7529000</v>
      </c>
      <c r="IB224" s="40">
        <v>7588000</v>
      </c>
      <c r="IC224" s="40">
        <v>7645000</v>
      </c>
      <c r="ID224" s="40">
        <v>7701000</v>
      </c>
      <c r="IE224" s="40">
        <v>7755000</v>
      </c>
      <c r="IF224" s="40">
        <v>7807000</v>
      </c>
      <c r="IG224" s="40">
        <v>7857000</v>
      </c>
      <c r="IH224" s="40">
        <v>7904000</v>
      </c>
      <c r="II224" s="40">
        <v>7949000</v>
      </c>
      <c r="IJ224" s="336" t="s">
        <v>851</v>
      </c>
      <c r="IK224" s="336" t="s">
        <v>851</v>
      </c>
      <c r="IL224" s="336" t="s">
        <v>851</v>
      </c>
      <c r="IM224" s="40">
        <v>1.7294872552156448E-2</v>
      </c>
      <c r="IN224" s="40">
        <v>1.6689648851752281E-2</v>
      </c>
      <c r="IO224" s="40">
        <v>1.6063479706645012E-2</v>
      </c>
      <c r="IP224" s="40">
        <v>1.5465758740901947E-2</v>
      </c>
      <c r="IQ224" s="40">
        <v>1.4882244169712067E-2</v>
      </c>
      <c r="IR224" s="40">
        <v>1.429140567779541E-2</v>
      </c>
      <c r="IS224" s="40">
        <v>1.363657508045435E-2</v>
      </c>
      <c r="IT224" s="40">
        <v>1.2975752353668213E-2</v>
      </c>
      <c r="IU224" s="40">
        <v>1.2495219707489014E-2</v>
      </c>
      <c r="IV224" s="40">
        <v>1.187513954937458E-2</v>
      </c>
      <c r="IW224" s="40">
        <v>1.1275121010839939E-2</v>
      </c>
      <c r="IX224" s="40">
        <v>1.0693655349314213E-2</v>
      </c>
      <c r="IY224" s="40">
        <v>1.043014507740736E-2</v>
      </c>
      <c r="IZ224" s="40">
        <v>1.0024772025644779E-2</v>
      </c>
      <c r="JA224" s="40">
        <v>9.6304174512624741E-3</v>
      </c>
      <c r="JB224" s="40">
        <v>9.5385564491152763E-3</v>
      </c>
      <c r="JC224" s="40">
        <v>9.3037448823451996E-3</v>
      </c>
      <c r="JD224" s="40">
        <v>9.0746032074093819E-3</v>
      </c>
      <c r="JE224" s="40">
        <v>8.9929951354861259E-3</v>
      </c>
      <c r="JF224" s="40">
        <v>8.7719857692718506E-3</v>
      </c>
      <c r="JG224" s="40">
        <v>8.6957067251205444E-3</v>
      </c>
      <c r="JH224" s="40">
        <v>8.7591800838708878E-3</v>
      </c>
      <c r="JI224" s="40">
        <v>8.5458820685744286E-3</v>
      </c>
      <c r="JJ224" s="40">
        <v>8.3373682573437691E-3</v>
      </c>
      <c r="JK224" s="40">
        <v>8.4034111350774765E-3</v>
      </c>
      <c r="JL224" s="40">
        <v>8.0656437203288078E-3</v>
      </c>
      <c r="JM224" s="40">
        <v>8.0011095851659775E-3</v>
      </c>
      <c r="JN224" s="40">
        <v>7.8058210201561451E-3</v>
      </c>
      <c r="JO224" s="40">
        <v>7.4837873689830303E-3</v>
      </c>
      <c r="JP224" s="40">
        <v>7.2983512654900551E-3</v>
      </c>
      <c r="JQ224" s="40">
        <v>6.9876061752438545E-3</v>
      </c>
      <c r="JR224" s="40">
        <v>6.6829705610871315E-3</v>
      </c>
      <c r="JS224" s="40">
        <v>6.384087260812521E-3</v>
      </c>
      <c r="JT224" s="40">
        <v>5.9641064144670963E-3</v>
      </c>
      <c r="JU224" s="40">
        <v>5.6771743111312389E-3</v>
      </c>
      <c r="JV224" s="336" t="s">
        <v>1740</v>
      </c>
      <c r="JW224" s="336" t="s">
        <v>851</v>
      </c>
      <c r="JX224" s="336" t="s">
        <v>851</v>
      </c>
      <c r="JY224" s="336" t="s">
        <v>851</v>
      </c>
      <c r="JZ224" s="336" t="s">
        <v>851</v>
      </c>
      <c r="KA224" s="336" t="s">
        <v>1740</v>
      </c>
      <c r="KB224" s="40">
        <v>0.49235052377390304</v>
      </c>
      <c r="KC224" s="40">
        <v>0.49238861247346699</v>
      </c>
      <c r="KD224" s="40">
        <v>0.492401523047443</v>
      </c>
      <c r="KE224" s="40">
        <v>0.49239262595750199</v>
      </c>
      <c r="KF224" s="40">
        <v>0.49236649571683005</v>
      </c>
      <c r="KG224" s="40">
        <v>0.49232597165367303</v>
      </c>
      <c r="KH224" s="40">
        <v>0.49227198140286904</v>
      </c>
      <c r="KI224" s="40">
        <v>0.492204786658125</v>
      </c>
      <c r="KJ224" s="40">
        <v>0.492123432763655</v>
      </c>
      <c r="KK224" s="40">
        <v>0.49203006294367901</v>
      </c>
      <c r="KL224" s="40">
        <v>0.49192695283362098</v>
      </c>
      <c r="KM224" s="40">
        <v>0.49181397719141101</v>
      </c>
      <c r="KN224" s="40">
        <v>0.49169127391552597</v>
      </c>
      <c r="KO224" s="40">
        <v>0.49156340349945404</v>
      </c>
      <c r="KP224" s="40">
        <v>0.491431324491854</v>
      </c>
      <c r="KQ224" s="40">
        <v>0.491298161701827</v>
      </c>
      <c r="KR224" s="40">
        <v>0.49116442372501401</v>
      </c>
      <c r="KS224" s="40">
        <v>0.49103074287058801</v>
      </c>
      <c r="KT224" s="40">
        <v>0.49089841464673695</v>
      </c>
      <c r="KU224" s="40">
        <v>0.490768657277457</v>
      </c>
      <c r="KV224" s="40">
        <v>0.49064376054901204</v>
      </c>
      <c r="KW224" s="40">
        <v>0.49052271048762497</v>
      </c>
      <c r="KX224" s="40">
        <v>0.49040601812686502</v>
      </c>
      <c r="KY224" s="40">
        <v>0.49029343023935701</v>
      </c>
      <c r="KZ224" s="40">
        <v>0.49018553176940799</v>
      </c>
      <c r="LA224" s="40">
        <v>0.49008216617536299</v>
      </c>
      <c r="LB224" s="40">
        <v>0.489982059418136</v>
      </c>
      <c r="LC224" s="40">
        <v>0.48988684293433798</v>
      </c>
      <c r="LD224" s="40">
        <v>0.489793156181968</v>
      </c>
      <c r="LE224" s="40">
        <v>0.48969866056100697</v>
      </c>
      <c r="LF224" s="40">
        <v>0.48960383363017401</v>
      </c>
      <c r="LG224" s="40">
        <v>0.48950774729979302</v>
      </c>
      <c r="LH224" s="40">
        <v>0.48940896565178299</v>
      </c>
      <c r="LI224" s="40">
        <v>0.489308571712954</v>
      </c>
      <c r="LJ224" s="40">
        <v>0.48920312919479403</v>
      </c>
      <c r="LK224" s="40">
        <v>0.48909359795785201</v>
      </c>
      <c r="LL224" s="336" t="s">
        <v>851</v>
      </c>
      <c r="LM224" s="336" t="s">
        <v>851</v>
      </c>
      <c r="LN224" s="336" t="s">
        <v>1740</v>
      </c>
      <c r="LO224" s="40">
        <v>0.65481197834014893</v>
      </c>
      <c r="LP224" s="40">
        <v>0.65014052391052246</v>
      </c>
      <c r="LQ224" s="40">
        <v>0.64812189340591431</v>
      </c>
      <c r="LR224" s="40">
        <v>0.64751005172729492</v>
      </c>
      <c r="LS224" s="40">
        <v>0.64649277925491333</v>
      </c>
      <c r="LT224" s="40">
        <v>0.64440202713012695</v>
      </c>
      <c r="LU224" s="40">
        <v>0.64367437362670898</v>
      </c>
      <c r="LV224" s="40">
        <v>0.64156723022460938</v>
      </c>
      <c r="LW224" s="40">
        <v>0.63902592658996582</v>
      </c>
      <c r="LX224" s="40">
        <v>0.63784974813461304</v>
      </c>
      <c r="LY224" s="40">
        <v>0.63870769739151001</v>
      </c>
      <c r="LZ224" s="40">
        <v>0.63999384641647339</v>
      </c>
      <c r="MA224" s="40">
        <v>0.64321529865264893</v>
      </c>
      <c r="MB224" s="40">
        <v>0.6475188136100769</v>
      </c>
      <c r="MC224" s="40">
        <v>0.65192794799804688</v>
      </c>
      <c r="MD224" s="40">
        <v>0.65600115060806274</v>
      </c>
      <c r="ME224" s="40">
        <v>0.65941286087036133</v>
      </c>
      <c r="MF224" s="40">
        <v>0.66227751970291138</v>
      </c>
      <c r="MG224" s="40">
        <v>0.66489821672439575</v>
      </c>
      <c r="MH224" s="40">
        <v>0.66718775033950806</v>
      </c>
      <c r="MI224" s="40">
        <v>0.66939008235931396</v>
      </c>
      <c r="MJ224" s="40">
        <v>0.67071640491485596</v>
      </c>
      <c r="MK224" s="40">
        <v>0.67178845405578613</v>
      </c>
      <c r="ML224" s="40">
        <v>0.67265987396240234</v>
      </c>
      <c r="MM224" s="40">
        <v>0.67306381464004517</v>
      </c>
      <c r="MN224" s="40">
        <v>0.67296528816223145</v>
      </c>
      <c r="MO224" s="40">
        <v>0.6721113920211792</v>
      </c>
      <c r="MP224" s="40">
        <v>0.67100542783737183</v>
      </c>
      <c r="MQ224" s="40">
        <v>0.66974169015884399</v>
      </c>
      <c r="MR224" s="40">
        <v>0.6685415506362915</v>
      </c>
      <c r="MS224" s="40">
        <v>0.66718608140945435</v>
      </c>
      <c r="MT224" s="40">
        <v>0.66563504934310913</v>
      </c>
      <c r="MU224" s="40">
        <v>0.6642756462097168</v>
      </c>
      <c r="MV224" s="40">
        <v>0.66310298442840576</v>
      </c>
      <c r="MW224" s="40">
        <v>0.66194331645965576</v>
      </c>
      <c r="MX224" s="40">
        <v>0.66071206331253052</v>
      </c>
      <c r="MY224" s="336" t="s">
        <v>851</v>
      </c>
      <c r="MZ224" s="336" t="s">
        <v>1740</v>
      </c>
      <c r="NA224" s="40">
        <v>0.62741625308990479</v>
      </c>
      <c r="NB224" s="40">
        <v>0.62144321203231812</v>
      </c>
      <c r="NC224" s="40">
        <v>0.61810225248336792</v>
      </c>
      <c r="ND224" s="40">
        <v>0.61622309684753418</v>
      </c>
      <c r="NE224" s="40">
        <v>0.61409258842468262</v>
      </c>
      <c r="NF224" s="40">
        <v>0.6110762357711792</v>
      </c>
      <c r="NG224" s="40">
        <v>0.60951292514801025</v>
      </c>
      <c r="NH224" s="40">
        <v>0.60690099000930786</v>
      </c>
      <c r="NI224" s="40">
        <v>0.60385167598724365</v>
      </c>
      <c r="NJ224" s="40">
        <v>0.60232633352279663</v>
      </c>
      <c r="NK224" s="40">
        <v>0.60282695293426514</v>
      </c>
      <c r="NL224" s="40">
        <v>0.60405468940734863</v>
      </c>
      <c r="NM224" s="40">
        <v>0.60720252990722656</v>
      </c>
      <c r="NN224" s="40">
        <v>0.61142855882644653</v>
      </c>
      <c r="NO224" s="40">
        <v>0.61589998006820679</v>
      </c>
      <c r="NP224" s="40">
        <v>0.61987614631652832</v>
      </c>
      <c r="NQ224" s="40">
        <v>0.62304657697677612</v>
      </c>
      <c r="NR224" s="40">
        <v>0.62581390142440796</v>
      </c>
      <c r="NS224" s="40">
        <v>0.62833380699157715</v>
      </c>
      <c r="NT224" s="40">
        <v>0.63009804487228394</v>
      </c>
      <c r="NU224" s="40">
        <v>0.6316382884979248</v>
      </c>
      <c r="NV224" s="40">
        <v>0.6324535608291626</v>
      </c>
      <c r="NW224" s="40">
        <v>0.63261353969573975</v>
      </c>
      <c r="NX224" s="40">
        <v>0.6324458122253418</v>
      </c>
      <c r="NY224" s="40">
        <v>0.63195860385894775</v>
      </c>
      <c r="NZ224" s="40">
        <v>0.63098931312561035</v>
      </c>
      <c r="OA224" s="40">
        <v>0.62953543663024902</v>
      </c>
      <c r="OB224" s="40">
        <v>0.6279718279838562</v>
      </c>
      <c r="OC224" s="40">
        <v>0.62612020969390869</v>
      </c>
      <c r="OD224" s="40">
        <v>0.62406802177429199</v>
      </c>
      <c r="OE224" s="40">
        <v>0.62147772312164307</v>
      </c>
      <c r="OF224" s="40">
        <v>0.6186976432800293</v>
      </c>
      <c r="OG224" s="40">
        <v>0.61560136079788208</v>
      </c>
      <c r="OH224" s="40">
        <v>0.61270207166671753</v>
      </c>
      <c r="OI224" s="40">
        <v>0.60994434356689453</v>
      </c>
      <c r="OJ224" s="40">
        <v>0.60749781131744385</v>
      </c>
      <c r="OK224" s="336" t="s">
        <v>851</v>
      </c>
      <c r="OL224" s="336" t="s">
        <v>851</v>
      </c>
      <c r="OM224" s="336" t="s">
        <v>1740</v>
      </c>
      <c r="ON224" s="40">
        <v>0.57103943824768066</v>
      </c>
      <c r="OO224" s="40">
        <v>0.56912094354629517</v>
      </c>
      <c r="OP224" s="40">
        <v>0.56805002689361572</v>
      </c>
      <c r="OQ224" s="40">
        <v>0.56725615262985229</v>
      </c>
      <c r="OR224" s="40">
        <v>0.56596511602401733</v>
      </c>
      <c r="OS224" s="40">
        <v>0.56405961513519287</v>
      </c>
      <c r="OT224" s="40">
        <v>0.5635828971862793</v>
      </c>
      <c r="OU224" s="40">
        <v>0.56223797798156738</v>
      </c>
      <c r="OV224" s="40">
        <v>0.56040108203887939</v>
      </c>
      <c r="OW224" s="40">
        <v>0.55862933397293091</v>
      </c>
      <c r="OX224" s="40">
        <v>0.55793726444244385</v>
      </c>
      <c r="OY224" s="40">
        <v>0.55628937482833862</v>
      </c>
      <c r="OZ224" s="40">
        <v>0.55523478984832764</v>
      </c>
      <c r="PA224" s="40">
        <v>0.55518794059753418</v>
      </c>
      <c r="PB224" s="40">
        <v>0.55575406551361084</v>
      </c>
      <c r="PC224" s="40">
        <v>0.55765259265899658</v>
      </c>
      <c r="PD224" s="40">
        <v>0.56053745746612549</v>
      </c>
      <c r="PE224" s="40">
        <v>0.56431776285171509</v>
      </c>
      <c r="PF224" s="40">
        <v>0.5689704418182373</v>
      </c>
      <c r="PG224" s="40">
        <v>0.57339775562286377</v>
      </c>
      <c r="PH224" s="40">
        <v>0.57768702507019043</v>
      </c>
      <c r="PI224" s="40">
        <v>0.58092445135116577</v>
      </c>
      <c r="PJ224" s="40">
        <v>0.58402544260025024</v>
      </c>
      <c r="PK224" s="40">
        <v>0.58674168586730957</v>
      </c>
      <c r="PL224" s="40">
        <v>0.58894789218902588</v>
      </c>
      <c r="PM224" s="40">
        <v>0.59063303470611572</v>
      </c>
      <c r="PN224" s="40">
        <v>0.59151160717010498</v>
      </c>
      <c r="PO224" s="40">
        <v>0.59224331378936768</v>
      </c>
      <c r="PP224" s="40">
        <v>0.5925145149230957</v>
      </c>
      <c r="PQ224" s="40">
        <v>0.59280574321746826</v>
      </c>
      <c r="PR224" s="40">
        <v>0.59252047538757324</v>
      </c>
      <c r="PS224" s="40">
        <v>0.59174728393554688</v>
      </c>
      <c r="PT224" s="40">
        <v>0.59113615751266479</v>
      </c>
      <c r="PU224" s="40">
        <v>0.59017437696456909</v>
      </c>
      <c r="PV224" s="40">
        <v>0.5891953706741333</v>
      </c>
      <c r="PW224" s="40">
        <v>0.58787268400192261</v>
      </c>
      <c r="PX224" s="336" t="s">
        <v>851</v>
      </c>
      <c r="PY224" s="336" t="s">
        <v>851</v>
      </c>
      <c r="PZ224" s="40">
        <v>0.65450000000000008</v>
      </c>
      <c r="QA224" s="40">
        <v>0.65569999999999995</v>
      </c>
      <c r="QB224" s="40">
        <v>0.65439999999999998</v>
      </c>
      <c r="QC224" s="40">
        <v>0.65159999999999996</v>
      </c>
      <c r="QD224" s="40">
        <v>0.6431</v>
      </c>
      <c r="QE224" s="40">
        <v>0.63639999999999997</v>
      </c>
      <c r="QF224" s="40">
        <v>0.62990000000000002</v>
      </c>
      <c r="QG224" s="40">
        <v>0.622</v>
      </c>
      <c r="QH224" s="40">
        <v>0.62</v>
      </c>
      <c r="QI224" s="40">
        <v>0.61740000000000006</v>
      </c>
      <c r="QJ224" s="40">
        <v>0.61329999999999996</v>
      </c>
      <c r="QK224" s="40">
        <v>0.61209999999999998</v>
      </c>
      <c r="QL224" s="40">
        <v>0.61209999999999998</v>
      </c>
      <c r="QM224" s="40">
        <v>0.61209999999999998</v>
      </c>
      <c r="QN224" s="40">
        <v>0.61280000000000001</v>
      </c>
      <c r="QO224" s="40">
        <v>0.61319999999999997</v>
      </c>
      <c r="QP224" s="40">
        <v>0.6129</v>
      </c>
      <c r="QQ224" s="40">
        <v>0.61250000000000004</v>
      </c>
      <c r="QR224" s="40">
        <v>0.61199999999999999</v>
      </c>
      <c r="QS224" s="336" t="s">
        <v>851</v>
      </c>
      <c r="QT224" s="336" t="s">
        <v>851</v>
      </c>
      <c r="QU224" s="336" t="s">
        <v>851</v>
      </c>
      <c r="QV224" s="336" t="s">
        <v>851</v>
      </c>
      <c r="QW224" s="40">
        <v>-8.166598854586482E-4</v>
      </c>
      <c r="QX224" s="336" t="s">
        <v>851</v>
      </c>
      <c r="QY224" s="336" t="s">
        <v>851</v>
      </c>
      <c r="QZ224" s="336" t="s">
        <v>851</v>
      </c>
      <c r="RA224" s="336" t="s">
        <v>851</v>
      </c>
      <c r="RB224" s="336" t="s">
        <v>851</v>
      </c>
      <c r="RC224" s="336" t="s">
        <v>851</v>
      </c>
      <c r="RD224" s="336" t="s">
        <v>851</v>
      </c>
      <c r="RE224" s="336" t="s">
        <v>851</v>
      </c>
      <c r="RF224" s="40">
        <v>0.40799999999999997</v>
      </c>
      <c r="RG224" s="40">
        <v>1998</v>
      </c>
      <c r="RH224" s="336" t="s">
        <v>840</v>
      </c>
      <c r="RI224" s="336" t="s">
        <v>851</v>
      </c>
      <c r="RJ224" s="40">
        <v>0.498</v>
      </c>
      <c r="RK224" s="40">
        <v>1998</v>
      </c>
      <c r="RL224" s="336" t="s">
        <v>840</v>
      </c>
      <c r="RM224" s="336" t="s">
        <v>851</v>
      </c>
      <c r="RN224" s="40">
        <v>0.754</v>
      </c>
      <c r="RO224" s="40">
        <v>1998</v>
      </c>
      <c r="RP224" s="336" t="s">
        <v>840</v>
      </c>
      <c r="RQ224" s="336" t="s">
        <v>851</v>
      </c>
      <c r="RR224" s="40">
        <v>0.91700000000000004</v>
      </c>
      <c r="RS224" s="40">
        <v>1998</v>
      </c>
      <c r="RT224" s="336" t="s">
        <v>840</v>
      </c>
      <c r="RU224" s="336" t="s">
        <v>851</v>
      </c>
      <c r="RV224" s="40"/>
      <c r="RW224" s="40"/>
      <c r="RX224" s="336" t="s">
        <v>1737</v>
      </c>
      <c r="RY224" s="336" t="s">
        <v>851</v>
      </c>
      <c r="RZ224" s="336" t="s">
        <v>470</v>
      </c>
      <c r="SA224" s="40">
        <v>0.22939208149909973</v>
      </c>
      <c r="SB224" s="40">
        <v>0.23161929845809937</v>
      </c>
      <c r="SC224" s="40">
        <v>0.22486382722854614</v>
      </c>
      <c r="SD224" s="40">
        <v>0.21620720624923706</v>
      </c>
      <c r="SE224" s="40">
        <v>0.20933203399181366</v>
      </c>
      <c r="SF224" s="336" t="s">
        <v>851</v>
      </c>
      <c r="SG224" s="336" t="s">
        <v>851</v>
      </c>
      <c r="SH224" s="40">
        <v>0.33293658494949341</v>
      </c>
      <c r="SI224" s="40">
        <v>0.36291778087615967</v>
      </c>
      <c r="SJ224" s="40">
        <v>0.5033755898475647</v>
      </c>
      <c r="SK224" s="40"/>
      <c r="SL224" s="40">
        <v>0.21253371238708496</v>
      </c>
      <c r="SM224" s="336" t="s">
        <v>470</v>
      </c>
      <c r="SN224" s="336" t="s">
        <v>851</v>
      </c>
      <c r="SO224" s="336" t="s">
        <v>851</v>
      </c>
      <c r="SP224" s="40"/>
      <c r="SQ224" s="40"/>
      <c r="SR224" s="40"/>
      <c r="SS224" s="40"/>
      <c r="ST224" s="40"/>
      <c r="SU224" s="336" t="s">
        <v>1737</v>
      </c>
      <c r="SV224" s="336" t="s">
        <v>851</v>
      </c>
      <c r="SW224" s="336" t="s">
        <v>851</v>
      </c>
      <c r="SX224" s="40">
        <v>7.7006258070468903E-2</v>
      </c>
      <c r="SY224" s="40">
        <v>9.0721890330314636E-2</v>
      </c>
      <c r="SZ224" s="40">
        <v>8.3293423056602478E-2</v>
      </c>
      <c r="TA224" s="40">
        <v>6.1470508575439453E-2</v>
      </c>
      <c r="TB224" s="40">
        <v>6.1095099896192551E-2</v>
      </c>
      <c r="TC224" s="336" t="s">
        <v>840</v>
      </c>
      <c r="TD224" s="336" t="s">
        <v>851</v>
      </c>
      <c r="TE224" s="336" t="s">
        <v>851</v>
      </c>
      <c r="TF224" s="336" t="s">
        <v>851</v>
      </c>
      <c r="TG224" s="40"/>
      <c r="TH224" s="40"/>
      <c r="TI224" s="40"/>
      <c r="TJ224" s="40"/>
      <c r="TK224" s="40"/>
      <c r="TL224" s="336" t="s">
        <v>1737</v>
      </c>
      <c r="TM224" s="336" t="s">
        <v>851</v>
      </c>
      <c r="TN224" s="336" t="s">
        <v>851</v>
      </c>
      <c r="TO224" s="336" t="s">
        <v>851</v>
      </c>
      <c r="TP224" s="40">
        <v>6.2729328870773315E-2</v>
      </c>
      <c r="TQ224" s="40">
        <v>7.5136765837669373E-2</v>
      </c>
      <c r="TR224" s="40">
        <v>6.6189989447593689E-2</v>
      </c>
      <c r="TS224" s="40">
        <v>4.4779460877180099E-2</v>
      </c>
      <c r="TT224" s="40">
        <v>4.5629341155290604E-2</v>
      </c>
      <c r="TU224" s="336" t="s">
        <v>840</v>
      </c>
      <c r="TV224" s="336" t="s">
        <v>851</v>
      </c>
      <c r="TW224" s="40">
        <v>7220</v>
      </c>
      <c r="TX224" s="336" t="s">
        <v>840</v>
      </c>
      <c r="TY224" s="336" t="s">
        <v>851</v>
      </c>
      <c r="TZ224" s="40"/>
      <c r="UA224" s="336" t="s">
        <v>1737</v>
      </c>
      <c r="UB224" s="336" t="s">
        <v>851</v>
      </c>
      <c r="UC224" s="40">
        <v>7692.5787065423601</v>
      </c>
      <c r="UD224" s="336" t="s">
        <v>840</v>
      </c>
      <c r="UE224" s="336" t="s">
        <v>851</v>
      </c>
      <c r="UF224" s="336" t="s">
        <v>851</v>
      </c>
      <c r="UG224" s="40"/>
      <c r="UH224" s="40"/>
      <c r="UI224" s="40"/>
      <c r="UJ224" s="40"/>
      <c r="UK224" s="40"/>
      <c r="UL224" s="336" t="s">
        <v>1737</v>
      </c>
      <c r="UM224" s="336" t="s">
        <v>851</v>
      </c>
      <c r="UN224" s="336" t="s">
        <v>851</v>
      </c>
      <c r="UO224" s="336" t="s">
        <v>851</v>
      </c>
      <c r="UP224" s="40"/>
      <c r="UQ224" s="40"/>
      <c r="UR224" s="40"/>
      <c r="US224" s="40"/>
      <c r="UT224" s="40">
        <v>0.18038532137870789</v>
      </c>
      <c r="UU224" s="336" t="s">
        <v>470</v>
      </c>
    </row>
    <row r="225" spans="1:567">
      <c r="A225" s="336" t="s">
        <v>517</v>
      </c>
      <c r="B225" s="336" t="s">
        <v>213</v>
      </c>
      <c r="C225" s="336" t="s">
        <v>407</v>
      </c>
      <c r="D225" s="40">
        <v>3.9786387234926224E-2</v>
      </c>
      <c r="E225" s="336" t="s">
        <v>470</v>
      </c>
      <c r="F225" s="40">
        <v>3.310631588101387E-2</v>
      </c>
      <c r="G225" s="336" t="s">
        <v>1741</v>
      </c>
      <c r="H225" s="40">
        <v>3.4373782575130463E-2</v>
      </c>
      <c r="I225" s="336" t="s">
        <v>1447</v>
      </c>
      <c r="J225" s="40">
        <v>3.0754141509532928E-2</v>
      </c>
      <c r="K225" s="336" t="s">
        <v>1803</v>
      </c>
      <c r="L225" s="336" t="s">
        <v>470</v>
      </c>
      <c r="M225" s="40">
        <v>0.55448776483535767</v>
      </c>
      <c r="N225" s="40"/>
      <c r="O225" s="336" t="s">
        <v>1736</v>
      </c>
      <c r="P225" s="40"/>
      <c r="Q225" s="336" t="s">
        <v>1736</v>
      </c>
      <c r="R225" s="40"/>
      <c r="S225" s="336" t="s">
        <v>1736</v>
      </c>
      <c r="T225" s="40"/>
      <c r="U225" s="336" t="s">
        <v>1736</v>
      </c>
      <c r="V225" s="336" t="s">
        <v>851</v>
      </c>
      <c r="W225" s="336" t="s">
        <v>470</v>
      </c>
      <c r="X225" s="40">
        <v>0.55226528644561768</v>
      </c>
      <c r="Y225" s="40"/>
      <c r="Z225" s="336" t="s">
        <v>1736</v>
      </c>
      <c r="AA225" s="40"/>
      <c r="AB225" s="336" t="s">
        <v>1736</v>
      </c>
      <c r="AC225" s="40"/>
      <c r="AD225" s="336" t="s">
        <v>1736</v>
      </c>
      <c r="AE225" s="40"/>
      <c r="AF225" s="336" t="s">
        <v>1736</v>
      </c>
      <c r="AG225" s="336" t="s">
        <v>851</v>
      </c>
      <c r="AH225" s="336" t="s">
        <v>470</v>
      </c>
      <c r="AI225" s="40">
        <v>0.55033010244369507</v>
      </c>
      <c r="AJ225" s="40"/>
      <c r="AK225" s="336" t="s">
        <v>1736</v>
      </c>
      <c r="AL225" s="40"/>
      <c r="AM225" s="336" t="s">
        <v>1736</v>
      </c>
      <c r="AN225" s="40"/>
      <c r="AO225" s="336" t="s">
        <v>1736</v>
      </c>
      <c r="AP225" s="40"/>
      <c r="AQ225" s="336" t="s">
        <v>1736</v>
      </c>
      <c r="AR225" s="336" t="s">
        <v>851</v>
      </c>
      <c r="AS225" s="336" t="s">
        <v>470</v>
      </c>
      <c r="AT225" s="40">
        <v>0.5560491681098938</v>
      </c>
      <c r="AU225" s="40"/>
      <c r="AV225" s="336" t="s">
        <v>1736</v>
      </c>
      <c r="AW225" s="40"/>
      <c r="AX225" s="336" t="s">
        <v>1736</v>
      </c>
      <c r="AY225" s="40"/>
      <c r="AZ225" s="336" t="s">
        <v>1736</v>
      </c>
      <c r="BA225" s="40"/>
      <c r="BB225" s="336" t="s">
        <v>1736</v>
      </c>
      <c r="BC225" s="336" t="s">
        <v>851</v>
      </c>
      <c r="BD225" s="336" t="s">
        <v>470</v>
      </c>
      <c r="BE225" s="40">
        <v>3.0543386936187744</v>
      </c>
      <c r="BF225" s="336" t="s">
        <v>827</v>
      </c>
      <c r="BG225" s="40">
        <v>7.6764998435974121</v>
      </c>
      <c r="BH225" s="336" t="s">
        <v>1447</v>
      </c>
      <c r="BI225" s="40">
        <v>7.087738037109375</v>
      </c>
      <c r="BJ225" s="336" t="s">
        <v>1803</v>
      </c>
      <c r="BK225" s="40">
        <v>6.5461645126342773</v>
      </c>
      <c r="BL225" s="336" t="s">
        <v>851</v>
      </c>
      <c r="BM225" s="40">
        <v>2.5403203964233398</v>
      </c>
      <c r="BN225" s="336" t="s">
        <v>470</v>
      </c>
      <c r="BO225" s="336" t="s">
        <v>851</v>
      </c>
      <c r="BP225" s="336" t="s">
        <v>470</v>
      </c>
      <c r="BQ225" s="40">
        <v>5.4633389227092266E-3</v>
      </c>
      <c r="BR225" s="40">
        <v>4.874122329056263E-3</v>
      </c>
      <c r="BS225" s="40">
        <v>4.7387173399329185E-3</v>
      </c>
      <c r="BT225" s="40">
        <v>4.0320712141692638E-3</v>
      </c>
      <c r="BU225" s="40">
        <v>4.0320581756532192E-3</v>
      </c>
      <c r="BV225" s="336" t="s">
        <v>851</v>
      </c>
      <c r="BW225" s="336" t="s">
        <v>470</v>
      </c>
      <c r="BX225" s="40">
        <v>6.6169267520308495E-3</v>
      </c>
      <c r="BY225" s="40">
        <v>6.0194586403667927E-3</v>
      </c>
      <c r="BZ225" s="40">
        <v>5.7810433208942413E-3</v>
      </c>
      <c r="CA225" s="40">
        <v>5.6933793239295483E-3</v>
      </c>
      <c r="CB225" s="40">
        <v>5.7845008559525013E-3</v>
      </c>
      <c r="CC225" s="336" t="s">
        <v>851</v>
      </c>
      <c r="CD225" s="336" t="s">
        <v>470</v>
      </c>
      <c r="CE225" s="40">
        <v>6.0282209888100624E-3</v>
      </c>
      <c r="CF225" s="40">
        <v>5.7438574731349945E-3</v>
      </c>
      <c r="CG225" s="40">
        <v>5.7322676293551922E-3</v>
      </c>
      <c r="CH225" s="40">
        <v>5.8233737945556641E-3</v>
      </c>
      <c r="CI225" s="40">
        <v>5.5761244148015976E-3</v>
      </c>
      <c r="CJ225" s="336" t="s">
        <v>851</v>
      </c>
      <c r="CK225" s="336" t="s">
        <v>470</v>
      </c>
      <c r="CL225" s="40">
        <v>5.7923928834497929E-3</v>
      </c>
      <c r="CM225" s="40">
        <v>5.6811533868312836E-3</v>
      </c>
      <c r="CN225" s="40">
        <v>5.6940866634249687E-3</v>
      </c>
      <c r="CO225" s="40">
        <v>5.5781658738851547E-3</v>
      </c>
      <c r="CP225" s="40">
        <v>5.5760461837053299E-3</v>
      </c>
      <c r="CQ225" s="336" t="s">
        <v>851</v>
      </c>
      <c r="CR225" s="40"/>
      <c r="CS225" s="40"/>
      <c r="CT225" s="40"/>
      <c r="CU225" s="40"/>
      <c r="CV225" s="40"/>
      <c r="CW225" s="336" t="s">
        <v>1737</v>
      </c>
      <c r="CX225" s="336" t="s">
        <v>851</v>
      </c>
      <c r="CY225" s="40"/>
      <c r="CZ225" s="40"/>
      <c r="DA225" s="40"/>
      <c r="DB225" s="40"/>
      <c r="DC225" s="40"/>
      <c r="DD225" s="336" t="s">
        <v>1737</v>
      </c>
      <c r="DE225" s="336" t="s">
        <v>851</v>
      </c>
      <c r="DF225" s="40"/>
      <c r="DG225" s="336" t="s">
        <v>1737</v>
      </c>
      <c r="DH225" s="336" t="s">
        <v>851</v>
      </c>
      <c r="DI225" s="336" t="s">
        <v>851</v>
      </c>
      <c r="DJ225" s="336" t="s">
        <v>851</v>
      </c>
      <c r="DK225" s="336" t="s">
        <v>1737</v>
      </c>
      <c r="DL225" s="336" t="s">
        <v>851</v>
      </c>
      <c r="DM225" s="336" t="s">
        <v>851</v>
      </c>
      <c r="DN225" s="336" t="s">
        <v>470</v>
      </c>
      <c r="DO225" s="40">
        <v>2.6685080956667662E-3</v>
      </c>
      <c r="DP225" s="40">
        <v>3.2482023816555738E-3</v>
      </c>
      <c r="DQ225" s="40">
        <v>-2.6227673515677452E-5</v>
      </c>
      <c r="DR225" s="40">
        <v>-5.4957056418061256E-3</v>
      </c>
      <c r="DS225" s="40">
        <v>1.0799197480082512E-2</v>
      </c>
      <c r="DT225" s="336" t="s">
        <v>851</v>
      </c>
      <c r="DU225" s="336" t="s">
        <v>470</v>
      </c>
      <c r="DV225" s="40">
        <v>3.7750001065433025E-3</v>
      </c>
      <c r="DW225" s="40">
        <v>3.1333332881331444E-3</v>
      </c>
      <c r="DX225" s="40">
        <v>-5.0000118790194392E-5</v>
      </c>
      <c r="DY225" s="40">
        <v>1.8999999156221747E-3</v>
      </c>
      <c r="DZ225" s="40">
        <v>2.0000000949949026E-3</v>
      </c>
      <c r="EA225" s="336" t="s">
        <v>851</v>
      </c>
      <c r="EB225" s="336" t="s">
        <v>470</v>
      </c>
      <c r="EC225" s="40">
        <v>3.5477709025144577E-3</v>
      </c>
      <c r="ED225" s="40">
        <v>2.897999482229352E-3</v>
      </c>
      <c r="EE225" s="40">
        <v>-1.2229772983118892E-3</v>
      </c>
      <c r="EF225" s="40">
        <v>5.1962067373096943E-3</v>
      </c>
      <c r="EG225" s="40">
        <v>7.5013483874499798E-3</v>
      </c>
      <c r="EH225" s="336" t="s">
        <v>851</v>
      </c>
      <c r="EI225" s="336" t="s">
        <v>470</v>
      </c>
      <c r="EJ225" s="40">
        <v>3.8668853230774403E-3</v>
      </c>
      <c r="EK225" s="40">
        <v>2.8925032820552588E-3</v>
      </c>
      <c r="EL225" s="40">
        <v>3.3319739159196615E-3</v>
      </c>
      <c r="EM225" s="40">
        <v>4.8540206626057625E-3</v>
      </c>
      <c r="EN225" s="40">
        <v>6.3185812905430794E-4</v>
      </c>
      <c r="EO225" s="336" t="s">
        <v>851</v>
      </c>
      <c r="EP225" s="336" t="s">
        <v>851</v>
      </c>
      <c r="EQ225" s="336" t="s">
        <v>851</v>
      </c>
      <c r="ER225" s="40"/>
      <c r="ES225" s="336" t="s">
        <v>1737</v>
      </c>
      <c r="ET225" s="336" t="s">
        <v>851</v>
      </c>
      <c r="EU225" s="336" t="s">
        <v>851</v>
      </c>
      <c r="EV225" s="40"/>
      <c r="EW225" s="336" t="s">
        <v>1737</v>
      </c>
      <c r="EX225" s="336" t="s">
        <v>851</v>
      </c>
      <c r="EY225" s="336" t="s">
        <v>851</v>
      </c>
      <c r="EZ225" s="40"/>
      <c r="FA225" s="336" t="s">
        <v>1737</v>
      </c>
      <c r="FB225" s="336" t="s">
        <v>851</v>
      </c>
      <c r="FC225" s="40"/>
      <c r="FD225" s="40"/>
      <c r="FE225" s="40"/>
      <c r="FF225" s="40"/>
      <c r="FG225" s="40"/>
      <c r="FH225" s="336" t="s">
        <v>1737</v>
      </c>
      <c r="FI225" s="336" t="s">
        <v>851</v>
      </c>
      <c r="FJ225" s="40">
        <v>0.1439899355173111</v>
      </c>
      <c r="FK225" s="40">
        <v>0.1439899355173111</v>
      </c>
      <c r="FL225" s="40">
        <v>0.1439899355173111</v>
      </c>
      <c r="FM225" s="40">
        <v>0.1479288637638092</v>
      </c>
      <c r="FN225" s="40"/>
      <c r="FO225" s="336" t="s">
        <v>840</v>
      </c>
      <c r="FP225" s="336" t="s">
        <v>851</v>
      </c>
      <c r="FQ225" s="40"/>
      <c r="FR225" s="336" t="s">
        <v>1737</v>
      </c>
      <c r="FS225" s="336" t="s">
        <v>851</v>
      </c>
      <c r="FT225" s="336" t="s">
        <v>851</v>
      </c>
      <c r="FU225" s="40">
        <v>-9.7922598943114281E-3</v>
      </c>
      <c r="FV225" s="40">
        <v>-9.7922598943114281E-3</v>
      </c>
      <c r="FW225" s="40">
        <v>-9.7922598943114281E-3</v>
      </c>
      <c r="FX225" s="40">
        <v>4.78370301425457E-3</v>
      </c>
      <c r="FY225" s="40">
        <v>2.2516559809446335E-2</v>
      </c>
      <c r="FZ225" s="336" t="s">
        <v>840</v>
      </c>
      <c r="GA225" s="336" t="s">
        <v>851</v>
      </c>
      <c r="GB225" s="336" t="s">
        <v>851</v>
      </c>
      <c r="GC225" s="336" t="s">
        <v>851</v>
      </c>
      <c r="GD225" s="336" t="s">
        <v>851</v>
      </c>
      <c r="GE225" s="336" t="s">
        <v>851</v>
      </c>
      <c r="GF225" s="336" t="s">
        <v>851</v>
      </c>
      <c r="GG225" s="336" t="s">
        <v>851</v>
      </c>
      <c r="GH225" s="336" t="s">
        <v>851</v>
      </c>
      <c r="GI225" s="336" t="s">
        <v>851</v>
      </c>
      <c r="GJ225" s="336" t="s">
        <v>851</v>
      </c>
      <c r="GK225" s="40">
        <v>20171</v>
      </c>
      <c r="GL225" s="40">
        <v>21578</v>
      </c>
      <c r="GM225" s="40">
        <v>23230</v>
      </c>
      <c r="GN225" s="40">
        <v>25008</v>
      </c>
      <c r="GO225" s="40">
        <v>26709</v>
      </c>
      <c r="GP225" s="40">
        <v>28181</v>
      </c>
      <c r="GQ225" s="40">
        <v>29394</v>
      </c>
      <c r="GR225" s="40">
        <v>30383</v>
      </c>
      <c r="GS225" s="40">
        <v>31200</v>
      </c>
      <c r="GT225" s="40">
        <v>31933</v>
      </c>
      <c r="GU225" s="40">
        <v>32658</v>
      </c>
      <c r="GV225" s="40">
        <v>33371</v>
      </c>
      <c r="GW225" s="40">
        <v>34067</v>
      </c>
      <c r="GX225" s="40">
        <v>34733</v>
      </c>
      <c r="GY225" s="40">
        <v>35371</v>
      </c>
      <c r="GZ225" s="40">
        <v>35979</v>
      </c>
      <c r="HA225" s="40">
        <v>36558</v>
      </c>
      <c r="HB225" s="40">
        <v>37116</v>
      </c>
      <c r="HC225" s="40">
        <v>37667</v>
      </c>
      <c r="HD225" s="40">
        <v>38194</v>
      </c>
      <c r="HE225" s="40">
        <v>38718</v>
      </c>
      <c r="HF225" s="40">
        <v>39000</v>
      </c>
      <c r="HG225" s="40">
        <v>40000</v>
      </c>
      <c r="HH225" s="40">
        <v>40000</v>
      </c>
      <c r="HI225" s="40">
        <v>41000</v>
      </c>
      <c r="HJ225" s="40">
        <v>41000</v>
      </c>
      <c r="HK225" s="40">
        <v>42000</v>
      </c>
      <c r="HL225" s="40">
        <v>42000</v>
      </c>
      <c r="HM225" s="40">
        <v>43000</v>
      </c>
      <c r="HN225" s="40">
        <v>43000</v>
      </c>
      <c r="HO225" s="40">
        <v>44000</v>
      </c>
      <c r="HP225" s="40">
        <v>44000</v>
      </c>
      <c r="HQ225" s="40">
        <v>45000</v>
      </c>
      <c r="HR225" s="40">
        <v>45000</v>
      </c>
      <c r="HS225" s="40">
        <v>45000</v>
      </c>
      <c r="HT225" s="40">
        <v>46000</v>
      </c>
      <c r="HU225" s="40">
        <v>46000</v>
      </c>
      <c r="HV225" s="40">
        <v>47000</v>
      </c>
      <c r="HW225" s="40">
        <v>47000</v>
      </c>
      <c r="HX225" s="40">
        <v>47000</v>
      </c>
      <c r="HY225" s="40">
        <v>48000</v>
      </c>
      <c r="HZ225" s="40">
        <v>48000</v>
      </c>
      <c r="IA225" s="40">
        <v>48000</v>
      </c>
      <c r="IB225" s="40">
        <v>49000</v>
      </c>
      <c r="IC225" s="40">
        <v>49000</v>
      </c>
      <c r="ID225" s="40">
        <v>49000</v>
      </c>
      <c r="IE225" s="40">
        <v>49000</v>
      </c>
      <c r="IF225" s="40">
        <v>50000</v>
      </c>
      <c r="IG225" s="40">
        <v>50000</v>
      </c>
      <c r="IH225" s="40">
        <v>50000</v>
      </c>
      <c r="II225" s="40">
        <v>50000</v>
      </c>
      <c r="IJ225" s="336" t="s">
        <v>851</v>
      </c>
      <c r="IK225" s="336" t="s">
        <v>851</v>
      </c>
      <c r="IL225" s="336" t="s">
        <v>851</v>
      </c>
      <c r="IM225" s="40">
        <v>1.5964604914188385E-2</v>
      </c>
      <c r="IN225" s="40">
        <v>1.51481032371521E-2</v>
      </c>
      <c r="IO225" s="40">
        <v>1.4736236073076725E-2</v>
      </c>
      <c r="IP225" s="40">
        <v>1.3894055970013142E-2</v>
      </c>
      <c r="IQ225" s="40">
        <v>1.3626173138618469E-2</v>
      </c>
      <c r="IR225" s="40">
        <v>7.2570377960801125E-3</v>
      </c>
      <c r="IS225" s="40">
        <v>2.5317808613181114E-2</v>
      </c>
      <c r="IT225" s="40">
        <v>0</v>
      </c>
      <c r="IU225" s="40">
        <v>2.4692611768841743E-2</v>
      </c>
      <c r="IV225" s="40">
        <v>0</v>
      </c>
      <c r="IW225" s="40">
        <v>2.409755066037178E-2</v>
      </c>
      <c r="IX225" s="40">
        <v>0</v>
      </c>
      <c r="IY225" s="40">
        <v>2.3530498147010803E-2</v>
      </c>
      <c r="IZ225" s="40">
        <v>0</v>
      </c>
      <c r="JA225" s="40">
        <v>2.2989518940448761E-2</v>
      </c>
      <c r="JB225" s="40">
        <v>0</v>
      </c>
      <c r="JC225" s="40">
        <v>2.2472856566309929E-2</v>
      </c>
      <c r="JD225" s="40">
        <v>0</v>
      </c>
      <c r="JE225" s="40">
        <v>0</v>
      </c>
      <c r="JF225" s="40">
        <v>2.1978907287120819E-2</v>
      </c>
      <c r="JG225" s="40">
        <v>0</v>
      </c>
      <c r="JH225" s="40">
        <v>2.1506205201148987E-2</v>
      </c>
      <c r="JI225" s="40">
        <v>0</v>
      </c>
      <c r="JJ225" s="40">
        <v>0</v>
      </c>
      <c r="JK225" s="40">
        <v>2.1053409203886986E-2</v>
      </c>
      <c r="JL225" s="40">
        <v>0</v>
      </c>
      <c r="JM225" s="40">
        <v>0</v>
      </c>
      <c r="JN225" s="40">
        <v>2.0619288086891174E-2</v>
      </c>
      <c r="JO225" s="40">
        <v>0</v>
      </c>
      <c r="JP225" s="40">
        <v>0</v>
      </c>
      <c r="JQ225" s="40">
        <v>0</v>
      </c>
      <c r="JR225" s="40">
        <v>2.0202707499265671E-2</v>
      </c>
      <c r="JS225" s="40">
        <v>0</v>
      </c>
      <c r="JT225" s="40">
        <v>0</v>
      </c>
      <c r="JU225" s="40">
        <v>0</v>
      </c>
      <c r="JV225" s="336" t="s">
        <v>1740</v>
      </c>
      <c r="JW225" s="336" t="s">
        <v>851</v>
      </c>
      <c r="JX225" s="336" t="s">
        <v>851</v>
      </c>
      <c r="JY225" s="336" t="s">
        <v>851</v>
      </c>
      <c r="JZ225" s="336" t="s">
        <v>851</v>
      </c>
      <c r="KA225" s="336" t="s">
        <v>470</v>
      </c>
      <c r="KB225" s="40">
        <v>0.5</v>
      </c>
      <c r="KC225" s="40">
        <v>0.5</v>
      </c>
      <c r="KD225" s="40">
        <v>0.5</v>
      </c>
      <c r="KE225" s="40">
        <v>0.5</v>
      </c>
      <c r="KF225" s="40">
        <v>0.5</v>
      </c>
      <c r="KG225" s="40">
        <v>0.5</v>
      </c>
      <c r="KH225" s="40">
        <v>0.5</v>
      </c>
      <c r="KI225" s="40">
        <v>0.5</v>
      </c>
      <c r="KJ225" s="40">
        <v>0.5</v>
      </c>
      <c r="KK225" s="40">
        <v>0.5</v>
      </c>
      <c r="KL225" s="40">
        <v>0.5</v>
      </c>
      <c r="KM225" s="40">
        <v>0.5</v>
      </c>
      <c r="KN225" s="40">
        <v>0.5</v>
      </c>
      <c r="KO225" s="40">
        <v>0.5</v>
      </c>
      <c r="KP225" s="40">
        <v>0.5</v>
      </c>
      <c r="KQ225" s="40">
        <v>0.5</v>
      </c>
      <c r="KR225" s="40">
        <v>0.5</v>
      </c>
      <c r="KS225" s="40">
        <v>0.5</v>
      </c>
      <c r="KT225" s="40">
        <v>0.5</v>
      </c>
      <c r="KU225" s="40">
        <v>0.5</v>
      </c>
      <c r="KV225" s="40">
        <v>0.5</v>
      </c>
      <c r="KW225" s="40">
        <v>0.5</v>
      </c>
      <c r="KX225" s="40">
        <v>0.5</v>
      </c>
      <c r="KY225" s="40">
        <v>0.5</v>
      </c>
      <c r="KZ225" s="40">
        <v>0.5</v>
      </c>
      <c r="LA225" s="40">
        <v>0.5</v>
      </c>
      <c r="LB225" s="40">
        <v>0.5</v>
      </c>
      <c r="LC225" s="40">
        <v>0.5</v>
      </c>
      <c r="LD225" s="40">
        <v>0.5</v>
      </c>
      <c r="LE225" s="40">
        <v>0.5</v>
      </c>
      <c r="LF225" s="40">
        <v>0.5</v>
      </c>
      <c r="LG225" s="40">
        <v>0.5</v>
      </c>
      <c r="LH225" s="40">
        <v>0.5</v>
      </c>
      <c r="LI225" s="40">
        <v>0.5</v>
      </c>
      <c r="LJ225" s="40">
        <v>0.5</v>
      </c>
      <c r="LK225" s="40">
        <v>0.5</v>
      </c>
      <c r="LL225" s="336" t="s">
        <v>851</v>
      </c>
      <c r="LM225" s="336" t="s">
        <v>851</v>
      </c>
      <c r="LN225" s="336" t="s">
        <v>1737</v>
      </c>
      <c r="LO225" s="40"/>
      <c r="LP225" s="40"/>
      <c r="LQ225" s="40"/>
      <c r="LR225" s="40"/>
      <c r="LS225" s="40"/>
      <c r="LT225" s="40"/>
      <c r="LU225" s="40"/>
      <c r="LV225" s="40"/>
      <c r="LW225" s="40"/>
      <c r="LX225" s="40"/>
      <c r="LY225" s="40"/>
      <c r="LZ225" s="40"/>
      <c r="MA225" s="40"/>
      <c r="MB225" s="40"/>
      <c r="MC225" s="40"/>
      <c r="MD225" s="40"/>
      <c r="ME225" s="40"/>
      <c r="MF225" s="40"/>
      <c r="MG225" s="40"/>
      <c r="MH225" s="40"/>
      <c r="MI225" s="40"/>
      <c r="MJ225" s="40"/>
      <c r="MK225" s="40"/>
      <c r="ML225" s="40"/>
      <c r="MM225" s="40"/>
      <c r="MN225" s="40"/>
      <c r="MO225" s="40"/>
      <c r="MP225" s="40"/>
      <c r="MQ225" s="40"/>
      <c r="MR225" s="40"/>
      <c r="MS225" s="40"/>
      <c r="MT225" s="40"/>
      <c r="MU225" s="40"/>
      <c r="MV225" s="40"/>
      <c r="MW225" s="40"/>
      <c r="MX225" s="40"/>
      <c r="MY225" s="336" t="s">
        <v>851</v>
      </c>
      <c r="MZ225" s="336" t="s">
        <v>1737</v>
      </c>
      <c r="NA225" s="40"/>
      <c r="NB225" s="40"/>
      <c r="NC225" s="40"/>
      <c r="ND225" s="40"/>
      <c r="NE225" s="40"/>
      <c r="NF225" s="40"/>
      <c r="NG225" s="40"/>
      <c r="NH225" s="40"/>
      <c r="NI225" s="40"/>
      <c r="NJ225" s="40"/>
      <c r="NK225" s="40"/>
      <c r="NL225" s="40"/>
      <c r="NM225" s="40"/>
      <c r="NN225" s="40"/>
      <c r="NO225" s="40"/>
      <c r="NP225" s="40"/>
      <c r="NQ225" s="40"/>
      <c r="NR225" s="40"/>
      <c r="NS225" s="40"/>
      <c r="NT225" s="40"/>
      <c r="NU225" s="40"/>
      <c r="NV225" s="40"/>
      <c r="NW225" s="40"/>
      <c r="NX225" s="40"/>
      <c r="NY225" s="40"/>
      <c r="NZ225" s="40"/>
      <c r="OA225" s="40"/>
      <c r="OB225" s="40"/>
      <c r="OC225" s="40"/>
      <c r="OD225" s="40"/>
      <c r="OE225" s="40"/>
      <c r="OF225" s="40"/>
      <c r="OG225" s="40"/>
      <c r="OH225" s="40"/>
      <c r="OI225" s="40"/>
      <c r="OJ225" s="40"/>
      <c r="OK225" s="336" t="s">
        <v>851</v>
      </c>
      <c r="OL225" s="336" t="s">
        <v>851</v>
      </c>
      <c r="OM225" s="336" t="s">
        <v>1737</v>
      </c>
      <c r="ON225" s="40"/>
      <c r="OO225" s="40"/>
      <c r="OP225" s="40"/>
      <c r="OQ225" s="40"/>
      <c r="OR225" s="40"/>
      <c r="OS225" s="40"/>
      <c r="OT225" s="40"/>
      <c r="OU225" s="40"/>
      <c r="OV225" s="40"/>
      <c r="OW225" s="40"/>
      <c r="OX225" s="40"/>
      <c r="OY225" s="40"/>
      <c r="OZ225" s="40"/>
      <c r="PA225" s="40"/>
      <c r="PB225" s="40"/>
      <c r="PC225" s="40"/>
      <c r="PD225" s="40"/>
      <c r="PE225" s="40"/>
      <c r="PF225" s="40"/>
      <c r="PG225" s="40"/>
      <c r="PH225" s="40"/>
      <c r="PI225" s="40"/>
      <c r="PJ225" s="40"/>
      <c r="PK225" s="40"/>
      <c r="PL225" s="40"/>
      <c r="PM225" s="40"/>
      <c r="PN225" s="40"/>
      <c r="PO225" s="40"/>
      <c r="PP225" s="40"/>
      <c r="PQ225" s="40"/>
      <c r="PR225" s="40"/>
      <c r="PS225" s="40"/>
      <c r="PT225" s="40"/>
      <c r="PU225" s="40"/>
      <c r="PV225" s="40"/>
      <c r="PW225" s="40"/>
      <c r="PX225" s="336" t="s">
        <v>851</v>
      </c>
      <c r="PY225" s="336" t="s">
        <v>851</v>
      </c>
      <c r="PZ225" s="40"/>
      <c r="QA225" s="40"/>
      <c r="QB225" s="40"/>
      <c r="QC225" s="40"/>
      <c r="QD225" s="40"/>
      <c r="QE225" s="40"/>
      <c r="QF225" s="40"/>
      <c r="QG225" s="40"/>
      <c r="QH225" s="40"/>
      <c r="QI225" s="40"/>
      <c r="QJ225" s="40"/>
      <c r="QK225" s="40"/>
      <c r="QL225" s="40"/>
      <c r="QM225" s="40"/>
      <c r="QN225" s="40"/>
      <c r="QO225" s="40"/>
      <c r="QP225" s="40"/>
      <c r="QQ225" s="40"/>
      <c r="QR225" s="40"/>
      <c r="QS225" s="336" t="s">
        <v>851</v>
      </c>
      <c r="QT225" s="336" t="s">
        <v>851</v>
      </c>
      <c r="QU225" s="336" t="s">
        <v>851</v>
      </c>
      <c r="QV225" s="336" t="s">
        <v>851</v>
      </c>
      <c r="QW225" s="40"/>
      <c r="QX225" s="336" t="s">
        <v>851</v>
      </c>
      <c r="QY225" s="336" t="s">
        <v>851</v>
      </c>
      <c r="QZ225" s="336" t="s">
        <v>851</v>
      </c>
      <c r="RA225" s="336" t="s">
        <v>851</v>
      </c>
      <c r="RB225" s="336" t="s">
        <v>851</v>
      </c>
      <c r="RC225" s="336" t="s">
        <v>851</v>
      </c>
      <c r="RD225" s="336" t="s">
        <v>851</v>
      </c>
      <c r="RE225" s="336" t="s">
        <v>851</v>
      </c>
      <c r="RF225" s="40"/>
      <c r="RG225" s="40"/>
      <c r="RH225" s="336" t="s">
        <v>1737</v>
      </c>
      <c r="RI225" s="336" t="s">
        <v>851</v>
      </c>
      <c r="RJ225" s="40"/>
      <c r="RK225" s="40"/>
      <c r="RL225" s="336" t="s">
        <v>1737</v>
      </c>
      <c r="RM225" s="336" t="s">
        <v>851</v>
      </c>
      <c r="RN225" s="40"/>
      <c r="RO225" s="40"/>
      <c r="RP225" s="336" t="s">
        <v>1737</v>
      </c>
      <c r="RQ225" s="336" t="s">
        <v>851</v>
      </c>
      <c r="RR225" s="40"/>
      <c r="RS225" s="40"/>
      <c r="RT225" s="336" t="s">
        <v>1737</v>
      </c>
      <c r="RU225" s="336" t="s">
        <v>851</v>
      </c>
      <c r="RV225" s="40"/>
      <c r="RW225" s="40"/>
      <c r="RX225" s="336" t="s">
        <v>1737</v>
      </c>
      <c r="RY225" s="336" t="s">
        <v>851</v>
      </c>
      <c r="RZ225" s="336" t="s">
        <v>470</v>
      </c>
      <c r="SA225" s="40">
        <v>0.20580217242240906</v>
      </c>
      <c r="SB225" s="40">
        <v>0.21130917966365814</v>
      </c>
      <c r="SC225" s="40">
        <v>0.20870833098888397</v>
      </c>
      <c r="SD225" s="40">
        <v>0.21385818719863892</v>
      </c>
      <c r="SE225" s="40">
        <v>0.21668897569179535</v>
      </c>
      <c r="SF225" s="336" t="s">
        <v>851</v>
      </c>
      <c r="SG225" s="336" t="s">
        <v>851</v>
      </c>
      <c r="SH225" s="40"/>
      <c r="SI225" s="40"/>
      <c r="SJ225" s="40"/>
      <c r="SK225" s="40"/>
      <c r="SL225" s="40">
        <v>0.22095246613025665</v>
      </c>
      <c r="SM225" s="336" t="s">
        <v>470</v>
      </c>
      <c r="SN225" s="336" t="s">
        <v>851</v>
      </c>
      <c r="SO225" s="336" t="s">
        <v>851</v>
      </c>
      <c r="SP225" s="40"/>
      <c r="SQ225" s="40"/>
      <c r="SR225" s="40"/>
      <c r="SS225" s="40"/>
      <c r="ST225" s="40"/>
      <c r="SU225" s="336" t="s">
        <v>1737</v>
      </c>
      <c r="SV225" s="336" t="s">
        <v>851</v>
      </c>
      <c r="SW225" s="336" t="s">
        <v>851</v>
      </c>
      <c r="SX225" s="40">
        <v>4.2856663465499878E-2</v>
      </c>
      <c r="SY225" s="40">
        <v>4.2856663465499878E-2</v>
      </c>
      <c r="SZ225" s="40">
        <v>4.2856663465499878E-2</v>
      </c>
      <c r="TA225" s="40">
        <v>5.1689304411411285E-2</v>
      </c>
      <c r="TB225" s="40">
        <v>5.1876362413167953E-2</v>
      </c>
      <c r="TC225" s="336" t="s">
        <v>840</v>
      </c>
      <c r="TD225" s="336" t="s">
        <v>851</v>
      </c>
      <c r="TE225" s="336" t="s">
        <v>851</v>
      </c>
      <c r="TF225" s="336" t="s">
        <v>851</v>
      </c>
      <c r="TG225" s="40"/>
      <c r="TH225" s="40"/>
      <c r="TI225" s="40"/>
      <c r="TJ225" s="40"/>
      <c r="TK225" s="40"/>
      <c r="TL225" s="336" t="s">
        <v>1737</v>
      </c>
      <c r="TM225" s="336" t="s">
        <v>851</v>
      </c>
      <c r="TN225" s="336" t="s">
        <v>851</v>
      </c>
      <c r="TO225" s="336" t="s">
        <v>851</v>
      </c>
      <c r="TP225" s="40">
        <v>2.5982767343521118E-2</v>
      </c>
      <c r="TQ225" s="40">
        <v>2.5982767343521118E-2</v>
      </c>
      <c r="TR225" s="40">
        <v>2.5982767343521118E-2</v>
      </c>
      <c r="TS225" s="40">
        <v>3.6332074552774429E-2</v>
      </c>
      <c r="TT225" s="40">
        <v>3.7982307374477386E-2</v>
      </c>
      <c r="TU225" s="336" t="s">
        <v>840</v>
      </c>
      <c r="TV225" s="336" t="s">
        <v>851</v>
      </c>
      <c r="TW225" s="40">
        <v>30700</v>
      </c>
      <c r="TX225" s="336" t="s">
        <v>840</v>
      </c>
      <c r="TY225" s="336" t="s">
        <v>851</v>
      </c>
      <c r="TZ225" s="40"/>
      <c r="UA225" s="336" t="s">
        <v>1737</v>
      </c>
      <c r="UB225" s="336" t="s">
        <v>851</v>
      </c>
      <c r="UC225" s="40">
        <v>28693.061320955701</v>
      </c>
      <c r="UD225" s="336" t="s">
        <v>840</v>
      </c>
      <c r="UE225" s="336" t="s">
        <v>851</v>
      </c>
      <c r="UF225" s="336" t="s">
        <v>851</v>
      </c>
      <c r="UG225" s="40"/>
      <c r="UH225" s="40"/>
      <c r="UI225" s="40"/>
      <c r="UJ225" s="40"/>
      <c r="UK225" s="40"/>
      <c r="UL225" s="336" t="s">
        <v>1737</v>
      </c>
      <c r="UM225" s="336" t="s">
        <v>851</v>
      </c>
      <c r="UN225" s="336" t="s">
        <v>851</v>
      </c>
      <c r="UO225" s="336" t="s">
        <v>851</v>
      </c>
      <c r="UP225" s="40"/>
      <c r="UQ225" s="40"/>
      <c r="UR225" s="40"/>
      <c r="US225" s="40"/>
      <c r="UT225" s="40">
        <v>0.24538061022758484</v>
      </c>
      <c r="UU225" s="336" t="s">
        <v>470</v>
      </c>
    </row>
    <row r="226" spans="1:567">
      <c r="A226" s="336" t="s">
        <v>425</v>
      </c>
      <c r="B226" s="336" t="s">
        <v>214</v>
      </c>
      <c r="C226" s="336" t="s">
        <v>408</v>
      </c>
      <c r="D226" s="40">
        <v>3.8237404078245163E-2</v>
      </c>
      <c r="E226" s="336" t="s">
        <v>470</v>
      </c>
      <c r="F226" s="40">
        <v>4.5408941805362701E-2</v>
      </c>
      <c r="G226" s="336" t="s">
        <v>470</v>
      </c>
      <c r="H226" s="40">
        <v>4.4523879885673523E-2</v>
      </c>
      <c r="I226" s="336" t="s">
        <v>470</v>
      </c>
      <c r="J226" s="40">
        <v>4.1685223579406738E-2</v>
      </c>
      <c r="K226" s="336" t="s">
        <v>470</v>
      </c>
      <c r="L226" s="336" t="s">
        <v>470</v>
      </c>
      <c r="M226" s="40">
        <v>0.45784017443656921</v>
      </c>
      <c r="N226" s="40"/>
      <c r="O226" s="336" t="s">
        <v>1736</v>
      </c>
      <c r="P226" s="40"/>
      <c r="Q226" s="336" t="s">
        <v>1736</v>
      </c>
      <c r="R226" s="40"/>
      <c r="S226" s="336" t="s">
        <v>1736</v>
      </c>
      <c r="T226" s="40"/>
      <c r="U226" s="336" t="s">
        <v>1736</v>
      </c>
      <c r="V226" s="336" t="s">
        <v>851</v>
      </c>
      <c r="W226" s="336" t="s">
        <v>470</v>
      </c>
      <c r="X226" s="40">
        <v>0.48862648010253906</v>
      </c>
      <c r="Y226" s="40"/>
      <c r="Z226" s="336" t="s">
        <v>1736</v>
      </c>
      <c r="AA226" s="40"/>
      <c r="AB226" s="336" t="s">
        <v>1736</v>
      </c>
      <c r="AC226" s="40"/>
      <c r="AD226" s="336" t="s">
        <v>1736</v>
      </c>
      <c r="AE226" s="40"/>
      <c r="AF226" s="336" t="s">
        <v>1736</v>
      </c>
      <c r="AG226" s="336" t="s">
        <v>851</v>
      </c>
      <c r="AH226" s="336" t="s">
        <v>470</v>
      </c>
      <c r="AI226" s="40">
        <v>0.48862648010253906</v>
      </c>
      <c r="AJ226" s="40"/>
      <c r="AK226" s="336" t="s">
        <v>1736</v>
      </c>
      <c r="AL226" s="40"/>
      <c r="AM226" s="336" t="s">
        <v>1736</v>
      </c>
      <c r="AN226" s="40"/>
      <c r="AO226" s="336" t="s">
        <v>1736</v>
      </c>
      <c r="AP226" s="40"/>
      <c r="AQ226" s="336" t="s">
        <v>1736</v>
      </c>
      <c r="AR226" s="336" t="s">
        <v>851</v>
      </c>
      <c r="AS226" s="336" t="s">
        <v>470</v>
      </c>
      <c r="AT226" s="40">
        <v>0.49012428522109985</v>
      </c>
      <c r="AU226" s="40"/>
      <c r="AV226" s="336" t="s">
        <v>1736</v>
      </c>
      <c r="AW226" s="40"/>
      <c r="AX226" s="336" t="s">
        <v>1736</v>
      </c>
      <c r="AY226" s="40"/>
      <c r="AZ226" s="336" t="s">
        <v>1736</v>
      </c>
      <c r="BA226" s="40"/>
      <c r="BB226" s="336" t="s">
        <v>1736</v>
      </c>
      <c r="BC226" s="336" t="s">
        <v>851</v>
      </c>
      <c r="BD226" s="336" t="s">
        <v>470</v>
      </c>
      <c r="BE226" s="40">
        <v>2.7614853382110596</v>
      </c>
      <c r="BF226" s="336" t="s">
        <v>470</v>
      </c>
      <c r="BG226" s="40">
        <v>3.1187098026275635</v>
      </c>
      <c r="BH226" s="336" t="s">
        <v>470</v>
      </c>
      <c r="BI226" s="40">
        <v>3.422025203704834</v>
      </c>
      <c r="BJ226" s="336" t="s">
        <v>470</v>
      </c>
      <c r="BK226" s="40">
        <v>4.1233325004577637</v>
      </c>
      <c r="BL226" s="336" t="s">
        <v>851</v>
      </c>
      <c r="BM226" s="40">
        <v>3.0110313892364502</v>
      </c>
      <c r="BN226" s="336" t="s">
        <v>470</v>
      </c>
      <c r="BO226" s="336" t="s">
        <v>851</v>
      </c>
      <c r="BP226" s="336" t="s">
        <v>470</v>
      </c>
      <c r="BQ226" s="40">
        <v>8.2093430683016777E-3</v>
      </c>
      <c r="BR226" s="40">
        <v>7.3686395771801472E-3</v>
      </c>
      <c r="BS226" s="40">
        <v>7.5995810329914093E-3</v>
      </c>
      <c r="BT226" s="40">
        <v>7.8190751373767853E-3</v>
      </c>
      <c r="BU226" s="40">
        <v>7.2972276248037815E-3</v>
      </c>
      <c r="BV226" s="336" t="s">
        <v>851</v>
      </c>
      <c r="BW226" s="336" t="s">
        <v>470</v>
      </c>
      <c r="BX226" s="40">
        <v>1.0131515562534332E-2</v>
      </c>
      <c r="BY226" s="40">
        <v>9.7008505836129189E-3</v>
      </c>
      <c r="BZ226" s="40">
        <v>8.6809182539582253E-3</v>
      </c>
      <c r="CA226" s="40">
        <v>8.3659766241908073E-3</v>
      </c>
      <c r="CB226" s="40">
        <v>8.6410082876682281E-3</v>
      </c>
      <c r="CC226" s="336" t="s">
        <v>851</v>
      </c>
      <c r="CD226" s="336" t="s">
        <v>470</v>
      </c>
      <c r="CE226" s="40">
        <v>1.0214067995548248E-2</v>
      </c>
      <c r="CF226" s="40">
        <v>9.1963382437825203E-3</v>
      </c>
      <c r="CG226" s="40">
        <v>8.3921756595373154E-3</v>
      </c>
      <c r="CH226" s="40">
        <v>8.7615326046943665E-3</v>
      </c>
      <c r="CI226" s="40">
        <v>9.0025216341018677E-3</v>
      </c>
      <c r="CJ226" s="336" t="s">
        <v>851</v>
      </c>
      <c r="CK226" s="336" t="s">
        <v>470</v>
      </c>
      <c r="CL226" s="40">
        <v>8.7871551513671875E-3</v>
      </c>
      <c r="CM226" s="40">
        <v>8.2843899726867676E-3</v>
      </c>
      <c r="CN226" s="40">
        <v>8.1671141088008881E-3</v>
      </c>
      <c r="CO226" s="40">
        <v>8.0996043980121613E-3</v>
      </c>
      <c r="CP226" s="40">
        <v>7.3164217174053192E-3</v>
      </c>
      <c r="CQ226" s="336" t="s">
        <v>851</v>
      </c>
      <c r="CR226" s="40"/>
      <c r="CS226" s="40"/>
      <c r="CT226" s="40"/>
      <c r="CU226" s="40"/>
      <c r="CV226" s="40"/>
      <c r="CW226" s="336" t="s">
        <v>1737</v>
      </c>
      <c r="CX226" s="336" t="s">
        <v>851</v>
      </c>
      <c r="CY226" s="40"/>
      <c r="CZ226" s="40"/>
      <c r="DA226" s="40"/>
      <c r="DB226" s="40"/>
      <c r="DC226" s="40"/>
      <c r="DD226" s="336" t="s">
        <v>1737</v>
      </c>
      <c r="DE226" s="336" t="s">
        <v>851</v>
      </c>
      <c r="DF226" s="40"/>
      <c r="DG226" s="336" t="s">
        <v>1737</v>
      </c>
      <c r="DH226" s="336" t="s">
        <v>851</v>
      </c>
      <c r="DI226" s="336" t="s">
        <v>851</v>
      </c>
      <c r="DJ226" s="336" t="s">
        <v>851</v>
      </c>
      <c r="DK226" s="336" t="s">
        <v>1737</v>
      </c>
      <c r="DL226" s="336" t="s">
        <v>851</v>
      </c>
      <c r="DM226" s="336" t="s">
        <v>851</v>
      </c>
      <c r="DN226" s="336" t="s">
        <v>470</v>
      </c>
      <c r="DO226" s="40">
        <v>5.7577021652832627E-4</v>
      </c>
      <c r="DP226" s="40">
        <v>1.8438555998727679E-3</v>
      </c>
      <c r="DQ226" s="40">
        <v>5.5081956088542938E-3</v>
      </c>
      <c r="DR226" s="40">
        <v>1.5274698380380869E-3</v>
      </c>
      <c r="DS226" s="40">
        <v>1.4246196486055851E-2</v>
      </c>
      <c r="DT226" s="336" t="s">
        <v>851</v>
      </c>
      <c r="DU226" s="336" t="s">
        <v>470</v>
      </c>
      <c r="DV226" s="40">
        <v>2.0999996922910213E-3</v>
      </c>
      <c r="DW226" s="40">
        <v>5.1333331502974033E-3</v>
      </c>
      <c r="DX226" s="40">
        <v>2.9999997932463884E-3</v>
      </c>
      <c r="DY226" s="40">
        <v>2.4000001139938831E-3</v>
      </c>
      <c r="DZ226" s="40">
        <v>-7.0000002160668373E-3</v>
      </c>
      <c r="EA226" s="336" t="s">
        <v>851</v>
      </c>
      <c r="EB226" s="336" t="s">
        <v>470</v>
      </c>
      <c r="EC226" s="40">
        <v>2.6309528038837016E-5</v>
      </c>
      <c r="ED226" s="40">
        <v>5.4717287421226501E-3</v>
      </c>
      <c r="EE226" s="40">
        <v>1.8535100389271975E-3</v>
      </c>
      <c r="EF226" s="40">
        <v>5.3652701899409294E-3</v>
      </c>
      <c r="EG226" s="40">
        <v>3.7466571666300297E-3</v>
      </c>
      <c r="EH226" s="336" t="s">
        <v>851</v>
      </c>
      <c r="EI226" s="336" t="s">
        <v>470</v>
      </c>
      <c r="EJ226" s="40">
        <v>2.0530018955469131E-3</v>
      </c>
      <c r="EK226" s="40">
        <v>2.0704155322164297E-3</v>
      </c>
      <c r="EL226" s="40">
        <v>1.2409227201715112E-4</v>
      </c>
      <c r="EM226" s="40">
        <v>-3.709936048835516E-3</v>
      </c>
      <c r="EN226" s="40">
        <v>-5.5026458576321602E-3</v>
      </c>
      <c r="EO226" s="336" t="s">
        <v>851</v>
      </c>
      <c r="EP226" s="336" t="s">
        <v>851</v>
      </c>
      <c r="EQ226" s="336" t="s">
        <v>851</v>
      </c>
      <c r="ER226" s="40"/>
      <c r="ES226" s="336" t="s">
        <v>1737</v>
      </c>
      <c r="ET226" s="336" t="s">
        <v>851</v>
      </c>
      <c r="EU226" s="336" t="s">
        <v>851</v>
      </c>
      <c r="EV226" s="40"/>
      <c r="EW226" s="336" t="s">
        <v>1737</v>
      </c>
      <c r="EX226" s="336" t="s">
        <v>851</v>
      </c>
      <c r="EY226" s="336" t="s">
        <v>851</v>
      </c>
      <c r="EZ226" s="40"/>
      <c r="FA226" s="336" t="s">
        <v>1737</v>
      </c>
      <c r="FB226" s="336" t="s">
        <v>851</v>
      </c>
      <c r="FC226" s="40"/>
      <c r="FD226" s="40"/>
      <c r="FE226" s="40"/>
      <c r="FF226" s="40"/>
      <c r="FG226" s="40"/>
      <c r="FH226" s="336" t="s">
        <v>1737</v>
      </c>
      <c r="FI226" s="336" t="s">
        <v>851</v>
      </c>
      <c r="FJ226" s="40">
        <v>-0.16360825300216675</v>
      </c>
      <c r="FK226" s="40">
        <v>-0.12304448336362839</v>
      </c>
      <c r="FL226" s="40">
        <v>-0.10280165821313858</v>
      </c>
      <c r="FM226" s="40">
        <v>-5.7294829748570919E-3</v>
      </c>
      <c r="FN226" s="40">
        <v>-0.19323597848415375</v>
      </c>
      <c r="FO226" s="336" t="s">
        <v>840</v>
      </c>
      <c r="FP226" s="336" t="s">
        <v>851</v>
      </c>
      <c r="FQ226" s="40"/>
      <c r="FR226" s="336" t="s">
        <v>1737</v>
      </c>
      <c r="FS226" s="336" t="s">
        <v>851</v>
      </c>
      <c r="FT226" s="336" t="s">
        <v>851</v>
      </c>
      <c r="FU226" s="40">
        <v>1.1435488238930702E-2</v>
      </c>
      <c r="FV226" s="40">
        <v>1.4650517143309116E-2</v>
      </c>
      <c r="FW226" s="40">
        <v>1.0081786662340164E-2</v>
      </c>
      <c r="FX226" s="40">
        <v>7.477284874767065E-3</v>
      </c>
      <c r="FY226" s="40">
        <v>6.322251632809639E-3</v>
      </c>
      <c r="FZ226" s="336" t="s">
        <v>840</v>
      </c>
      <c r="GA226" s="336" t="s">
        <v>851</v>
      </c>
      <c r="GB226" s="336" t="s">
        <v>851</v>
      </c>
      <c r="GC226" s="336" t="s">
        <v>851</v>
      </c>
      <c r="GD226" s="336" t="s">
        <v>851</v>
      </c>
      <c r="GE226" s="336" t="s">
        <v>851</v>
      </c>
      <c r="GF226" s="336" t="s">
        <v>851</v>
      </c>
      <c r="GG226" s="336" t="s">
        <v>851</v>
      </c>
      <c r="GH226" s="336" t="s">
        <v>851</v>
      </c>
      <c r="GI226" s="336" t="s">
        <v>851</v>
      </c>
      <c r="GJ226" s="336" t="s">
        <v>851</v>
      </c>
      <c r="GK226" s="40">
        <v>9392</v>
      </c>
      <c r="GL226" s="40">
        <v>9478</v>
      </c>
      <c r="GM226" s="40">
        <v>9593</v>
      </c>
      <c r="GN226" s="40">
        <v>9724</v>
      </c>
      <c r="GO226" s="40">
        <v>9871</v>
      </c>
      <c r="GP226" s="40">
        <v>9997</v>
      </c>
      <c r="GQ226" s="40">
        <v>10118</v>
      </c>
      <c r="GR226" s="40">
        <v>10219</v>
      </c>
      <c r="GS226" s="40">
        <v>10315</v>
      </c>
      <c r="GT226" s="40">
        <v>10413</v>
      </c>
      <c r="GU226" s="40">
        <v>10521</v>
      </c>
      <c r="GV226" s="40">
        <v>10626</v>
      </c>
      <c r="GW226" s="40">
        <v>10744</v>
      </c>
      <c r="GX226" s="40">
        <v>10849</v>
      </c>
      <c r="GY226" s="40">
        <v>10973</v>
      </c>
      <c r="GZ226" s="40">
        <v>11099</v>
      </c>
      <c r="HA226" s="40">
        <v>11232</v>
      </c>
      <c r="HB226" s="40">
        <v>11365</v>
      </c>
      <c r="HC226" s="40">
        <v>11505</v>
      </c>
      <c r="HD226" s="40">
        <v>11655</v>
      </c>
      <c r="HE226" s="40">
        <v>11792</v>
      </c>
      <c r="HF226" s="40">
        <v>12000</v>
      </c>
      <c r="HG226" s="40">
        <v>12000</v>
      </c>
      <c r="HH226" s="40">
        <v>12000</v>
      </c>
      <c r="HI226" s="40">
        <v>12000</v>
      </c>
      <c r="HJ226" s="40">
        <v>12000</v>
      </c>
      <c r="HK226" s="40">
        <v>13000</v>
      </c>
      <c r="HL226" s="40">
        <v>13000</v>
      </c>
      <c r="HM226" s="40">
        <v>13000</v>
      </c>
      <c r="HN226" s="40">
        <v>13000</v>
      </c>
      <c r="HO226" s="40">
        <v>13000</v>
      </c>
      <c r="HP226" s="40">
        <v>13000</v>
      </c>
      <c r="HQ226" s="40">
        <v>13000</v>
      </c>
      <c r="HR226" s="40">
        <v>14000</v>
      </c>
      <c r="HS226" s="40">
        <v>14000</v>
      </c>
      <c r="HT226" s="40">
        <v>14000</v>
      </c>
      <c r="HU226" s="40">
        <v>14000</v>
      </c>
      <c r="HV226" s="40">
        <v>14000</v>
      </c>
      <c r="HW226" s="40">
        <v>14000</v>
      </c>
      <c r="HX226" s="40">
        <v>14000</v>
      </c>
      <c r="HY226" s="40">
        <v>15000</v>
      </c>
      <c r="HZ226" s="40">
        <v>15000</v>
      </c>
      <c r="IA226" s="40">
        <v>15000</v>
      </c>
      <c r="IB226" s="40">
        <v>15000</v>
      </c>
      <c r="IC226" s="40">
        <v>15000</v>
      </c>
      <c r="ID226" s="40">
        <v>15000</v>
      </c>
      <c r="IE226" s="40">
        <v>15000</v>
      </c>
      <c r="IF226" s="40">
        <v>16000</v>
      </c>
      <c r="IG226" s="40">
        <v>16000</v>
      </c>
      <c r="IH226" s="40">
        <v>16000</v>
      </c>
      <c r="II226" s="40">
        <v>16000</v>
      </c>
      <c r="IJ226" s="336" t="s">
        <v>851</v>
      </c>
      <c r="IK226" s="336" t="s">
        <v>851</v>
      </c>
      <c r="IL226" s="336" t="s">
        <v>851</v>
      </c>
      <c r="IM226" s="40">
        <v>1.1911832727491856E-2</v>
      </c>
      <c r="IN226" s="40">
        <v>1.1771610006690025E-2</v>
      </c>
      <c r="IO226" s="40">
        <v>1.2243266217410564E-2</v>
      </c>
      <c r="IP226" s="40">
        <v>1.2953548692166805E-2</v>
      </c>
      <c r="IQ226" s="40">
        <v>1.1686063371598721E-2</v>
      </c>
      <c r="IR226" s="40">
        <v>1.7485314980149269E-2</v>
      </c>
      <c r="IS226" s="40">
        <v>0</v>
      </c>
      <c r="IT226" s="40">
        <v>0</v>
      </c>
      <c r="IU226" s="40">
        <v>0</v>
      </c>
      <c r="IV226" s="40">
        <v>0</v>
      </c>
      <c r="IW226" s="40">
        <v>8.0042704939842224E-2</v>
      </c>
      <c r="IX226" s="40">
        <v>0</v>
      </c>
      <c r="IY226" s="40">
        <v>0</v>
      </c>
      <c r="IZ226" s="40">
        <v>0</v>
      </c>
      <c r="JA226" s="40">
        <v>0</v>
      </c>
      <c r="JB226" s="40">
        <v>0</v>
      </c>
      <c r="JC226" s="40">
        <v>0</v>
      </c>
      <c r="JD226" s="40">
        <v>7.4107974767684937E-2</v>
      </c>
      <c r="JE226" s="40">
        <v>0</v>
      </c>
      <c r="JF226" s="40">
        <v>0</v>
      </c>
      <c r="JG226" s="40">
        <v>0</v>
      </c>
      <c r="JH226" s="40">
        <v>0</v>
      </c>
      <c r="JI226" s="40">
        <v>0</v>
      </c>
      <c r="JJ226" s="40">
        <v>0</v>
      </c>
      <c r="JK226" s="40">
        <v>6.8992868065834045E-2</v>
      </c>
      <c r="JL226" s="40">
        <v>0</v>
      </c>
      <c r="JM226" s="40">
        <v>0</v>
      </c>
      <c r="JN226" s="40">
        <v>0</v>
      </c>
      <c r="JO226" s="40">
        <v>0</v>
      </c>
      <c r="JP226" s="40">
        <v>0</v>
      </c>
      <c r="JQ226" s="40">
        <v>0</v>
      </c>
      <c r="JR226" s="40">
        <v>6.4538523554801941E-2</v>
      </c>
      <c r="JS226" s="40">
        <v>0</v>
      </c>
      <c r="JT226" s="40">
        <v>0</v>
      </c>
      <c r="JU226" s="40">
        <v>0</v>
      </c>
      <c r="JV226" s="336" t="s">
        <v>1740</v>
      </c>
      <c r="JW226" s="336" t="s">
        <v>851</v>
      </c>
      <c r="JX226" s="336" t="s">
        <v>851</v>
      </c>
      <c r="JY226" s="336" t="s">
        <v>851</v>
      </c>
      <c r="JZ226" s="336" t="s">
        <v>851</v>
      </c>
      <c r="KA226" s="336" t="s">
        <v>470</v>
      </c>
      <c r="KB226" s="40">
        <v>0.5</v>
      </c>
      <c r="KC226" s="40">
        <v>0.5</v>
      </c>
      <c r="KD226" s="40">
        <v>0.5</v>
      </c>
      <c r="KE226" s="40">
        <v>0.5</v>
      </c>
      <c r="KF226" s="40">
        <v>0.5</v>
      </c>
      <c r="KG226" s="40">
        <v>0.5</v>
      </c>
      <c r="KH226" s="40">
        <v>0.5</v>
      </c>
      <c r="KI226" s="40">
        <v>0.5</v>
      </c>
      <c r="KJ226" s="40">
        <v>0.5</v>
      </c>
      <c r="KK226" s="40">
        <v>0.5</v>
      </c>
      <c r="KL226" s="40">
        <v>0.5</v>
      </c>
      <c r="KM226" s="40">
        <v>0.5</v>
      </c>
      <c r="KN226" s="40">
        <v>0.5</v>
      </c>
      <c r="KO226" s="40">
        <v>0.5</v>
      </c>
      <c r="KP226" s="40">
        <v>0.5</v>
      </c>
      <c r="KQ226" s="40">
        <v>0.5</v>
      </c>
      <c r="KR226" s="40">
        <v>0.5</v>
      </c>
      <c r="KS226" s="40">
        <v>0.5</v>
      </c>
      <c r="KT226" s="40">
        <v>0.5</v>
      </c>
      <c r="KU226" s="40">
        <v>0.5</v>
      </c>
      <c r="KV226" s="40">
        <v>0.5</v>
      </c>
      <c r="KW226" s="40">
        <v>0.5</v>
      </c>
      <c r="KX226" s="40">
        <v>0.5</v>
      </c>
      <c r="KY226" s="40">
        <v>0.5</v>
      </c>
      <c r="KZ226" s="40">
        <v>0.5</v>
      </c>
      <c r="LA226" s="40">
        <v>0.5</v>
      </c>
      <c r="LB226" s="40">
        <v>0.5</v>
      </c>
      <c r="LC226" s="40">
        <v>0.5</v>
      </c>
      <c r="LD226" s="40">
        <v>0.5</v>
      </c>
      <c r="LE226" s="40">
        <v>0.5</v>
      </c>
      <c r="LF226" s="40">
        <v>0.5</v>
      </c>
      <c r="LG226" s="40">
        <v>0.5</v>
      </c>
      <c r="LH226" s="40">
        <v>0.5</v>
      </c>
      <c r="LI226" s="40">
        <v>0.5</v>
      </c>
      <c r="LJ226" s="40">
        <v>0.5</v>
      </c>
      <c r="LK226" s="40">
        <v>0.5</v>
      </c>
      <c r="LL226" s="336" t="s">
        <v>851</v>
      </c>
      <c r="LM226" s="336" t="s">
        <v>851</v>
      </c>
      <c r="LN226" s="336" t="s">
        <v>1737</v>
      </c>
      <c r="LO226" s="40"/>
      <c r="LP226" s="40"/>
      <c r="LQ226" s="40"/>
      <c r="LR226" s="40"/>
      <c r="LS226" s="40"/>
      <c r="LT226" s="40"/>
      <c r="LU226" s="40"/>
      <c r="LV226" s="40"/>
      <c r="LW226" s="40"/>
      <c r="LX226" s="40"/>
      <c r="LY226" s="40"/>
      <c r="LZ226" s="40"/>
      <c r="MA226" s="40"/>
      <c r="MB226" s="40"/>
      <c r="MC226" s="40"/>
      <c r="MD226" s="40"/>
      <c r="ME226" s="40"/>
      <c r="MF226" s="40"/>
      <c r="MG226" s="40"/>
      <c r="MH226" s="40"/>
      <c r="MI226" s="40"/>
      <c r="MJ226" s="40"/>
      <c r="MK226" s="40"/>
      <c r="ML226" s="40"/>
      <c r="MM226" s="40"/>
      <c r="MN226" s="40"/>
      <c r="MO226" s="40"/>
      <c r="MP226" s="40"/>
      <c r="MQ226" s="40"/>
      <c r="MR226" s="40"/>
      <c r="MS226" s="40"/>
      <c r="MT226" s="40"/>
      <c r="MU226" s="40"/>
      <c r="MV226" s="40"/>
      <c r="MW226" s="40"/>
      <c r="MX226" s="40"/>
      <c r="MY226" s="336" t="s">
        <v>851</v>
      </c>
      <c r="MZ226" s="336" t="s">
        <v>1737</v>
      </c>
      <c r="NA226" s="40"/>
      <c r="NB226" s="40"/>
      <c r="NC226" s="40"/>
      <c r="ND226" s="40"/>
      <c r="NE226" s="40"/>
      <c r="NF226" s="40"/>
      <c r="NG226" s="40"/>
      <c r="NH226" s="40"/>
      <c r="NI226" s="40"/>
      <c r="NJ226" s="40"/>
      <c r="NK226" s="40"/>
      <c r="NL226" s="40"/>
      <c r="NM226" s="40"/>
      <c r="NN226" s="40"/>
      <c r="NO226" s="40"/>
      <c r="NP226" s="40"/>
      <c r="NQ226" s="40"/>
      <c r="NR226" s="40"/>
      <c r="NS226" s="40"/>
      <c r="NT226" s="40"/>
      <c r="NU226" s="40"/>
      <c r="NV226" s="40"/>
      <c r="NW226" s="40"/>
      <c r="NX226" s="40"/>
      <c r="NY226" s="40"/>
      <c r="NZ226" s="40"/>
      <c r="OA226" s="40"/>
      <c r="OB226" s="40"/>
      <c r="OC226" s="40"/>
      <c r="OD226" s="40"/>
      <c r="OE226" s="40"/>
      <c r="OF226" s="40"/>
      <c r="OG226" s="40"/>
      <c r="OH226" s="40"/>
      <c r="OI226" s="40"/>
      <c r="OJ226" s="40"/>
      <c r="OK226" s="336" t="s">
        <v>851</v>
      </c>
      <c r="OL226" s="336" t="s">
        <v>851</v>
      </c>
      <c r="OM226" s="336" t="s">
        <v>1737</v>
      </c>
      <c r="ON226" s="40"/>
      <c r="OO226" s="40"/>
      <c r="OP226" s="40"/>
      <c r="OQ226" s="40"/>
      <c r="OR226" s="40"/>
      <c r="OS226" s="40"/>
      <c r="OT226" s="40"/>
      <c r="OU226" s="40"/>
      <c r="OV226" s="40"/>
      <c r="OW226" s="40"/>
      <c r="OX226" s="40"/>
      <c r="OY226" s="40"/>
      <c r="OZ226" s="40"/>
      <c r="PA226" s="40"/>
      <c r="PB226" s="40"/>
      <c r="PC226" s="40"/>
      <c r="PD226" s="40"/>
      <c r="PE226" s="40"/>
      <c r="PF226" s="40"/>
      <c r="PG226" s="40"/>
      <c r="PH226" s="40"/>
      <c r="PI226" s="40"/>
      <c r="PJ226" s="40"/>
      <c r="PK226" s="40"/>
      <c r="PL226" s="40"/>
      <c r="PM226" s="40"/>
      <c r="PN226" s="40"/>
      <c r="PO226" s="40"/>
      <c r="PP226" s="40"/>
      <c r="PQ226" s="40"/>
      <c r="PR226" s="40"/>
      <c r="PS226" s="40"/>
      <c r="PT226" s="40"/>
      <c r="PU226" s="40"/>
      <c r="PV226" s="40"/>
      <c r="PW226" s="40"/>
      <c r="PX226" s="336" t="s">
        <v>851</v>
      </c>
      <c r="PY226" s="336" t="s">
        <v>851</v>
      </c>
      <c r="PZ226" s="40"/>
      <c r="QA226" s="40"/>
      <c r="QB226" s="40"/>
      <c r="QC226" s="40"/>
      <c r="QD226" s="40"/>
      <c r="QE226" s="40"/>
      <c r="QF226" s="40"/>
      <c r="QG226" s="40"/>
      <c r="QH226" s="40"/>
      <c r="QI226" s="40"/>
      <c r="QJ226" s="40"/>
      <c r="QK226" s="40"/>
      <c r="QL226" s="40"/>
      <c r="QM226" s="40"/>
      <c r="QN226" s="40"/>
      <c r="QO226" s="40"/>
      <c r="QP226" s="40"/>
      <c r="QQ226" s="40"/>
      <c r="QR226" s="40"/>
      <c r="QS226" s="336" t="s">
        <v>851</v>
      </c>
      <c r="QT226" s="336" t="s">
        <v>851</v>
      </c>
      <c r="QU226" s="336" t="s">
        <v>851</v>
      </c>
      <c r="QV226" s="336" t="s">
        <v>851</v>
      </c>
      <c r="QW226" s="40"/>
      <c r="QX226" s="336" t="s">
        <v>851</v>
      </c>
      <c r="QY226" s="336" t="s">
        <v>851</v>
      </c>
      <c r="QZ226" s="336" t="s">
        <v>851</v>
      </c>
      <c r="RA226" s="336" t="s">
        <v>851</v>
      </c>
      <c r="RB226" s="336" t="s">
        <v>851</v>
      </c>
      <c r="RC226" s="336" t="s">
        <v>851</v>
      </c>
      <c r="RD226" s="336" t="s">
        <v>851</v>
      </c>
      <c r="RE226" s="336" t="s">
        <v>851</v>
      </c>
      <c r="RF226" s="40">
        <v>0.39100000000000001</v>
      </c>
      <c r="RG226" s="40">
        <v>2010</v>
      </c>
      <c r="RH226" s="336" t="s">
        <v>840</v>
      </c>
      <c r="RI226" s="336" t="s">
        <v>851</v>
      </c>
      <c r="RJ226" s="40">
        <v>3.3000000000000002E-2</v>
      </c>
      <c r="RK226" s="40">
        <v>2010</v>
      </c>
      <c r="RL226" s="336" t="s">
        <v>840</v>
      </c>
      <c r="RM226" s="336" t="s">
        <v>851</v>
      </c>
      <c r="RN226" s="40">
        <v>0.17600000000000002</v>
      </c>
      <c r="RO226" s="40">
        <v>2010</v>
      </c>
      <c r="RP226" s="336" t="s">
        <v>840</v>
      </c>
      <c r="RQ226" s="336" t="s">
        <v>851</v>
      </c>
      <c r="RR226" s="40">
        <v>0.46700000000000003</v>
      </c>
      <c r="RS226" s="40">
        <v>2010</v>
      </c>
      <c r="RT226" s="336" t="s">
        <v>840</v>
      </c>
      <c r="RU226" s="336" t="s">
        <v>851</v>
      </c>
      <c r="RV226" s="40">
        <v>0.26300000000000001</v>
      </c>
      <c r="RW226" s="40">
        <v>2010</v>
      </c>
      <c r="RX226" s="336" t="s">
        <v>840</v>
      </c>
      <c r="RY226" s="336" t="s">
        <v>851</v>
      </c>
      <c r="RZ226" s="336" t="s">
        <v>470</v>
      </c>
      <c r="SA226" s="40">
        <v>0.22939208149909973</v>
      </c>
      <c r="SB226" s="40">
        <v>0.23161929845809937</v>
      </c>
      <c r="SC226" s="40">
        <v>0.22486382722854614</v>
      </c>
      <c r="SD226" s="40">
        <v>0.21620720624923706</v>
      </c>
      <c r="SE226" s="40">
        <v>0.20933203399181366</v>
      </c>
      <c r="SF226" s="336" t="s">
        <v>851</v>
      </c>
      <c r="SG226" s="336" t="s">
        <v>851</v>
      </c>
      <c r="SH226" s="40"/>
      <c r="SI226" s="40"/>
      <c r="SJ226" s="40"/>
      <c r="SK226" s="40"/>
      <c r="SL226" s="40">
        <v>0.21253371238708496</v>
      </c>
      <c r="SM226" s="336" t="s">
        <v>470</v>
      </c>
      <c r="SN226" s="336" t="s">
        <v>851</v>
      </c>
      <c r="SO226" s="336" t="s">
        <v>851</v>
      </c>
      <c r="SP226" s="40"/>
      <c r="SQ226" s="40"/>
      <c r="SR226" s="40"/>
      <c r="SS226" s="40"/>
      <c r="ST226" s="40"/>
      <c r="SU226" s="336" t="s">
        <v>1737</v>
      </c>
      <c r="SV226" s="336" t="s">
        <v>851</v>
      </c>
      <c r="SW226" s="336" t="s">
        <v>851</v>
      </c>
      <c r="SX226" s="40">
        <v>2.2481475025415421E-2</v>
      </c>
      <c r="SY226" s="40">
        <v>2.7652338147163391E-2</v>
      </c>
      <c r="SZ226" s="40">
        <v>3.3911570906639099E-2</v>
      </c>
      <c r="TA226" s="40">
        <v>5.5058203637599945E-2</v>
      </c>
      <c r="TB226" s="40">
        <v>9.3090422451496124E-2</v>
      </c>
      <c r="TC226" s="336" t="s">
        <v>840</v>
      </c>
      <c r="TD226" s="336" t="s">
        <v>851</v>
      </c>
      <c r="TE226" s="336" t="s">
        <v>851</v>
      </c>
      <c r="TF226" s="336" t="s">
        <v>851</v>
      </c>
      <c r="TG226" s="40"/>
      <c r="TH226" s="40"/>
      <c r="TI226" s="40"/>
      <c r="TJ226" s="40"/>
      <c r="TK226" s="40"/>
      <c r="TL226" s="336" t="s">
        <v>1737</v>
      </c>
      <c r="TM226" s="336" t="s">
        <v>851</v>
      </c>
      <c r="TN226" s="336" t="s">
        <v>851</v>
      </c>
      <c r="TO226" s="336" t="s">
        <v>851</v>
      </c>
      <c r="TP226" s="40">
        <v>1.1431432329118252E-2</v>
      </c>
      <c r="TQ226" s="40">
        <v>1.6576731577515602E-2</v>
      </c>
      <c r="TR226" s="40">
        <v>2.2643547505140305E-2</v>
      </c>
      <c r="TS226" s="40">
        <v>4.2998690158128738E-2</v>
      </c>
      <c r="TT226" s="40">
        <v>8.0136872828006744E-2</v>
      </c>
      <c r="TU226" s="336" t="s">
        <v>840</v>
      </c>
      <c r="TV226" s="336" t="s">
        <v>851</v>
      </c>
      <c r="TW226" s="40">
        <v>5620</v>
      </c>
      <c r="TX226" s="336" t="s">
        <v>840</v>
      </c>
      <c r="TY226" s="336" t="s">
        <v>851</v>
      </c>
      <c r="TZ226" s="40"/>
      <c r="UA226" s="336" t="s">
        <v>1737</v>
      </c>
      <c r="UB226" s="336" t="s">
        <v>851</v>
      </c>
      <c r="UC226" s="40">
        <v>3674.3540854044099</v>
      </c>
      <c r="UD226" s="336" t="s">
        <v>840</v>
      </c>
      <c r="UE226" s="336" t="s">
        <v>851</v>
      </c>
      <c r="UF226" s="336" t="s">
        <v>851</v>
      </c>
      <c r="UG226" s="40"/>
      <c r="UH226" s="40"/>
      <c r="UI226" s="40"/>
      <c r="UJ226" s="40"/>
      <c r="UK226" s="40"/>
      <c r="UL226" s="336" t="s">
        <v>1737</v>
      </c>
      <c r="UM226" s="336" t="s">
        <v>851</v>
      </c>
      <c r="UN226" s="336" t="s">
        <v>851</v>
      </c>
      <c r="UO226" s="336" t="s">
        <v>851</v>
      </c>
      <c r="UP226" s="40"/>
      <c r="UQ226" s="40"/>
      <c r="UR226" s="40"/>
      <c r="US226" s="40"/>
      <c r="UT226" s="40">
        <v>0.18038532137870789</v>
      </c>
      <c r="UU226" s="336" t="s">
        <v>470</v>
      </c>
    </row>
    <row r="227" spans="1:567">
      <c r="A227" s="336" t="s">
        <v>424</v>
      </c>
      <c r="B227" s="336" t="s">
        <v>158</v>
      </c>
      <c r="C227" s="336" t="s">
        <v>409</v>
      </c>
      <c r="D227" s="40">
        <v>3.6575503647327423E-2</v>
      </c>
      <c r="E227" s="336" t="s">
        <v>436</v>
      </c>
      <c r="F227" s="40">
        <v>4.6173036098480225E-2</v>
      </c>
      <c r="G227" s="336" t="s">
        <v>1741</v>
      </c>
      <c r="H227" s="40">
        <v>4.4735439121723175E-2</v>
      </c>
      <c r="I227" s="336" t="s">
        <v>1447</v>
      </c>
      <c r="J227" s="40">
        <v>3.8890622556209564E-2</v>
      </c>
      <c r="K227" s="336" t="s">
        <v>1803</v>
      </c>
      <c r="L227" s="336" t="s">
        <v>471</v>
      </c>
      <c r="M227" s="40">
        <v>0.49700000882148743</v>
      </c>
      <c r="N227" s="40"/>
      <c r="O227" s="336" t="s">
        <v>1736</v>
      </c>
      <c r="P227" s="40"/>
      <c r="Q227" s="336" t="s">
        <v>1736</v>
      </c>
      <c r="R227" s="40"/>
      <c r="S227" s="336" t="s">
        <v>1736</v>
      </c>
      <c r="T227" s="40"/>
      <c r="U227" s="336" t="s">
        <v>1736</v>
      </c>
      <c r="V227" s="336" t="s">
        <v>851</v>
      </c>
      <c r="W227" s="336" t="s">
        <v>470</v>
      </c>
      <c r="X227" s="40">
        <v>0.53137719631195068</v>
      </c>
      <c r="Y227" s="40"/>
      <c r="Z227" s="336" t="s">
        <v>1736</v>
      </c>
      <c r="AA227" s="40"/>
      <c r="AB227" s="336" t="s">
        <v>1736</v>
      </c>
      <c r="AC227" s="40"/>
      <c r="AD227" s="336" t="s">
        <v>1736</v>
      </c>
      <c r="AE227" s="40"/>
      <c r="AF227" s="336" t="s">
        <v>1736</v>
      </c>
      <c r="AG227" s="336" t="s">
        <v>851</v>
      </c>
      <c r="AH227" s="336" t="s">
        <v>470</v>
      </c>
      <c r="AI227" s="40">
        <v>0.51387327909469604</v>
      </c>
      <c r="AJ227" s="40"/>
      <c r="AK227" s="336" t="s">
        <v>1736</v>
      </c>
      <c r="AL227" s="40"/>
      <c r="AM227" s="336" t="s">
        <v>1736</v>
      </c>
      <c r="AN227" s="40"/>
      <c r="AO227" s="336" t="s">
        <v>1736</v>
      </c>
      <c r="AP227" s="40"/>
      <c r="AQ227" s="336" t="s">
        <v>1736</v>
      </c>
      <c r="AR227" s="336" t="s">
        <v>851</v>
      </c>
      <c r="AS227" s="336" t="s">
        <v>470</v>
      </c>
      <c r="AT227" s="40">
        <v>0.47678542137145996</v>
      </c>
      <c r="AU227" s="40"/>
      <c r="AV227" s="336" t="s">
        <v>1736</v>
      </c>
      <c r="AW227" s="40"/>
      <c r="AX227" s="336" t="s">
        <v>1736</v>
      </c>
      <c r="AY227" s="40"/>
      <c r="AZ227" s="336" t="s">
        <v>1736</v>
      </c>
      <c r="BA227" s="40"/>
      <c r="BB227" s="336" t="s">
        <v>1736</v>
      </c>
      <c r="BC227" s="336" t="s">
        <v>851</v>
      </c>
      <c r="BD227" s="336" t="s">
        <v>436</v>
      </c>
      <c r="BE227" s="40">
        <v>1.4914522171020508</v>
      </c>
      <c r="BF227" s="336" t="s">
        <v>827</v>
      </c>
      <c r="BG227" s="40">
        <v>2.9239802360534668</v>
      </c>
      <c r="BH227" s="336" t="s">
        <v>1447</v>
      </c>
      <c r="BI227" s="40">
        <v>3.8579001426696777</v>
      </c>
      <c r="BJ227" s="336" t="s">
        <v>1803</v>
      </c>
      <c r="BK227" s="40">
        <v>2.00559401512146</v>
      </c>
      <c r="BL227" s="336" t="s">
        <v>851</v>
      </c>
      <c r="BM227" s="40">
        <v>2.3162009716033936</v>
      </c>
      <c r="BN227" s="336" t="s">
        <v>838</v>
      </c>
      <c r="BO227" s="336" t="s">
        <v>851</v>
      </c>
      <c r="BP227" s="336" t="s">
        <v>436</v>
      </c>
      <c r="BQ227" s="40">
        <v>1.0721581988036633E-2</v>
      </c>
      <c r="BR227" s="40">
        <v>9.8617728799581528E-3</v>
      </c>
      <c r="BS227" s="40">
        <v>1.1449564248323441E-2</v>
      </c>
      <c r="BT227" s="40">
        <v>1.2465300038456917E-2</v>
      </c>
      <c r="BU227" s="40">
        <v>1.2465319596230984E-2</v>
      </c>
      <c r="BV227" s="336" t="s">
        <v>851</v>
      </c>
      <c r="BW227" s="336" t="s">
        <v>827</v>
      </c>
      <c r="BX227" s="40">
        <v>1.6819721087813377E-2</v>
      </c>
      <c r="BY227" s="40">
        <v>1.7891658470034599E-2</v>
      </c>
      <c r="BZ227" s="40">
        <v>2.0512759685516357E-2</v>
      </c>
      <c r="CA227" s="40">
        <v>2.2799637168645859E-2</v>
      </c>
      <c r="CB227" s="40">
        <v>2.3520300164818764E-2</v>
      </c>
      <c r="CC227" s="336" t="s">
        <v>851</v>
      </c>
      <c r="CD227" s="336" t="s">
        <v>1447</v>
      </c>
      <c r="CE227" s="40">
        <v>1.8235437572002411E-2</v>
      </c>
      <c r="CF227" s="40">
        <v>1.9907426089048386E-2</v>
      </c>
      <c r="CG227" s="40">
        <v>2.2439306601881981E-2</v>
      </c>
      <c r="CH227" s="40">
        <v>2.3520292714238167E-2</v>
      </c>
      <c r="CI227" s="40">
        <v>2.3520303890109062E-2</v>
      </c>
      <c r="CJ227" s="336" t="s">
        <v>851</v>
      </c>
      <c r="CK227" s="336" t="s">
        <v>1803</v>
      </c>
      <c r="CL227" s="40">
        <v>1.9298819825053215E-2</v>
      </c>
      <c r="CM227" s="40">
        <v>2.1515272557735443E-2</v>
      </c>
      <c r="CN227" s="40">
        <v>2.3159969598054886E-2</v>
      </c>
      <c r="CO227" s="40">
        <v>2.3520302027463913E-2</v>
      </c>
      <c r="CP227" s="40">
        <v>2.3520275950431824E-2</v>
      </c>
      <c r="CQ227" s="336" t="s">
        <v>851</v>
      </c>
      <c r="CR227" s="40">
        <v>3.2594068050384521</v>
      </c>
      <c r="CS227" s="40">
        <v>3.7670154571533203</v>
      </c>
      <c r="CT227" s="40">
        <v>4.3171024322509766</v>
      </c>
      <c r="CU227" s="40">
        <v>5.2193737030029297</v>
      </c>
      <c r="CV227" s="40">
        <v>6.3480687141418457</v>
      </c>
      <c r="CW227" s="336" t="s">
        <v>1741</v>
      </c>
      <c r="CX227" s="336" t="s">
        <v>851</v>
      </c>
      <c r="CY227" s="40">
        <v>3.5746800899505615</v>
      </c>
      <c r="CZ227" s="40">
        <v>4.0901432037353516</v>
      </c>
      <c r="DA227" s="40">
        <v>4.8249783515930176</v>
      </c>
      <c r="DB227" s="40">
        <v>5.8823204040527344</v>
      </c>
      <c r="DC227" s="40">
        <v>7.04669189453125</v>
      </c>
      <c r="DD227" s="336" t="s">
        <v>1447</v>
      </c>
      <c r="DE227" s="336" t="s">
        <v>851</v>
      </c>
      <c r="DF227" s="40">
        <v>7.5124402046203613</v>
      </c>
      <c r="DG227" s="336" t="s">
        <v>1803</v>
      </c>
      <c r="DH227" s="336" t="s">
        <v>851</v>
      </c>
      <c r="DI227" s="336" t="s">
        <v>851</v>
      </c>
      <c r="DJ227" s="336">
        <v>6.2</v>
      </c>
      <c r="DK227" s="336" t="s">
        <v>1738</v>
      </c>
      <c r="DL227" s="336" t="s">
        <v>851</v>
      </c>
      <c r="DM227" s="336" t="s">
        <v>851</v>
      </c>
      <c r="DN227" s="336" t="s">
        <v>1012</v>
      </c>
      <c r="DO227" s="40">
        <v>1.383169274777174E-2</v>
      </c>
      <c r="DP227" s="40">
        <v>1.0347026400268078E-2</v>
      </c>
      <c r="DQ227" s="40">
        <v>1.0499698109924793E-2</v>
      </c>
      <c r="DR227" s="40">
        <v>1.6296741086989641E-3</v>
      </c>
      <c r="DS227" s="40">
        <v>-5.3630699403584003E-3</v>
      </c>
      <c r="DT227" s="336" t="s">
        <v>851</v>
      </c>
      <c r="DU227" s="336" t="s">
        <v>470</v>
      </c>
      <c r="DV227" s="40">
        <v>7.9624997451901436E-3</v>
      </c>
      <c r="DW227" s="40">
        <v>9.6666663885116577E-3</v>
      </c>
      <c r="DX227" s="40">
        <v>1.0895000770688057E-2</v>
      </c>
      <c r="DY227" s="40">
        <v>3.250000299885869E-3</v>
      </c>
      <c r="DZ227" s="40">
        <v>2.4999999441206455E-3</v>
      </c>
      <c r="EA227" s="336" t="s">
        <v>851</v>
      </c>
      <c r="EB227" s="336" t="s">
        <v>470</v>
      </c>
      <c r="EC227" s="40">
        <v>9.6504413522779942E-4</v>
      </c>
      <c r="ED227" s="40">
        <v>-3.3170864917337894E-3</v>
      </c>
      <c r="EE227" s="40">
        <v>9.831645293161273E-4</v>
      </c>
      <c r="EF227" s="40">
        <v>-7.4484641663730145E-3</v>
      </c>
      <c r="EG227" s="40">
        <v>-5.2168671973049641E-3</v>
      </c>
      <c r="EH227" s="336" t="s">
        <v>851</v>
      </c>
      <c r="EI227" s="336" t="s">
        <v>470</v>
      </c>
      <c r="EJ227" s="40">
        <v>1.1138869449496269E-2</v>
      </c>
      <c r="EK227" s="40">
        <v>9.9210543558001518E-3</v>
      </c>
      <c r="EL227" s="40">
        <v>3.4307290334254503E-3</v>
      </c>
      <c r="EM227" s="40">
        <v>5.0339279696345329E-3</v>
      </c>
      <c r="EN227" s="40">
        <v>9.8834987729787827E-3</v>
      </c>
      <c r="EO227" s="336" t="s">
        <v>851</v>
      </c>
      <c r="EP227" s="336" t="s">
        <v>851</v>
      </c>
      <c r="EQ227" s="336" t="s">
        <v>851</v>
      </c>
      <c r="ER227" s="40">
        <v>0.70940000000000003</v>
      </c>
      <c r="ES227" s="336" t="s">
        <v>1739</v>
      </c>
      <c r="ET227" s="336" t="s">
        <v>851</v>
      </c>
      <c r="EU227" s="336" t="s">
        <v>851</v>
      </c>
      <c r="EV227" s="40">
        <v>0.7390000000000001</v>
      </c>
      <c r="EW227" s="336" t="s">
        <v>1739</v>
      </c>
      <c r="EX227" s="336" t="s">
        <v>851</v>
      </c>
      <c r="EY227" s="336" t="s">
        <v>851</v>
      </c>
      <c r="EZ227" s="40">
        <v>0.68150000000000011</v>
      </c>
      <c r="FA227" s="336" t="s">
        <v>1739</v>
      </c>
      <c r="FB227" s="336" t="s">
        <v>851</v>
      </c>
      <c r="FC227" s="40">
        <v>-4.3859727680683136E-2</v>
      </c>
      <c r="FD227" s="40">
        <v>-5.4684750735759735E-2</v>
      </c>
      <c r="FE227" s="40">
        <v>-5.9289798140525818E-2</v>
      </c>
      <c r="FF227" s="40">
        <v>-5.1840174943208694E-2</v>
      </c>
      <c r="FG227" s="40">
        <v>-6.6665835678577423E-2</v>
      </c>
      <c r="FH227" s="336" t="s">
        <v>838</v>
      </c>
      <c r="FI227" s="336" t="s">
        <v>851</v>
      </c>
      <c r="FJ227" s="40">
        <v>-4.6591572463512421E-2</v>
      </c>
      <c r="FK227" s="40">
        <v>-5.2729744464159012E-2</v>
      </c>
      <c r="FL227" s="40">
        <v>-5.9257566928863525E-2</v>
      </c>
      <c r="FM227" s="40">
        <v>-5.3028825670480728E-2</v>
      </c>
      <c r="FN227" s="40">
        <v>-6.6323176026344299E-2</v>
      </c>
      <c r="FO227" s="336" t="s">
        <v>840</v>
      </c>
      <c r="FP227" s="336" t="s">
        <v>851</v>
      </c>
      <c r="FQ227" s="40">
        <v>0.46041849255561829</v>
      </c>
      <c r="FR227" s="336" t="s">
        <v>840</v>
      </c>
      <c r="FS227" s="336" t="s">
        <v>851</v>
      </c>
      <c r="FT227" s="336" t="s">
        <v>851</v>
      </c>
      <c r="FU227" s="40">
        <v>3.5610206425189972E-2</v>
      </c>
      <c r="FV227" s="40">
        <v>3.7508036941289902E-2</v>
      </c>
      <c r="FW227" s="40">
        <v>3.0626595020294189E-2</v>
      </c>
      <c r="FX227" s="40">
        <v>2.7712751179933548E-2</v>
      </c>
      <c r="FY227" s="40">
        <v>3.5997312515974045E-2</v>
      </c>
      <c r="FZ227" s="336" t="s">
        <v>840</v>
      </c>
      <c r="GA227" s="336" t="s">
        <v>851</v>
      </c>
      <c r="GB227" s="336" t="s">
        <v>851</v>
      </c>
      <c r="GC227" s="336" t="s">
        <v>851</v>
      </c>
      <c r="GD227" s="336" t="s">
        <v>851</v>
      </c>
      <c r="GE227" s="336" t="s">
        <v>851</v>
      </c>
      <c r="GF227" s="336" t="s">
        <v>851</v>
      </c>
      <c r="GG227" s="336" t="s">
        <v>851</v>
      </c>
      <c r="GH227" s="336" t="s">
        <v>851</v>
      </c>
      <c r="GI227" s="336" t="s">
        <v>851</v>
      </c>
      <c r="GJ227" s="336" t="s">
        <v>851</v>
      </c>
      <c r="GK227" s="40">
        <v>23650159</v>
      </c>
      <c r="GL227" s="40">
        <v>24388974</v>
      </c>
      <c r="GM227" s="40">
        <v>25167261</v>
      </c>
      <c r="GN227" s="40">
        <v>25980547</v>
      </c>
      <c r="GO227" s="40">
        <v>26821300</v>
      </c>
      <c r="GP227" s="40">
        <v>27684590</v>
      </c>
      <c r="GQ227" s="40">
        <v>28571475</v>
      </c>
      <c r="GR227" s="40">
        <v>29486335</v>
      </c>
      <c r="GS227" s="40">
        <v>30431734</v>
      </c>
      <c r="GT227" s="40">
        <v>31411096</v>
      </c>
      <c r="GU227" s="40">
        <v>32428164</v>
      </c>
      <c r="GV227" s="40">
        <v>33476772</v>
      </c>
      <c r="GW227" s="40">
        <v>34558700</v>
      </c>
      <c r="GX227" s="40">
        <v>35694519</v>
      </c>
      <c r="GY227" s="40">
        <v>36911530</v>
      </c>
      <c r="GZ227" s="40">
        <v>38225447</v>
      </c>
      <c r="HA227" s="40">
        <v>39649173</v>
      </c>
      <c r="HB227" s="40">
        <v>41166588</v>
      </c>
      <c r="HC227" s="40">
        <v>42729032</v>
      </c>
      <c r="HD227" s="40">
        <v>44269587</v>
      </c>
      <c r="HE227" s="40">
        <v>45741000</v>
      </c>
      <c r="HF227" s="40">
        <v>47124000</v>
      </c>
      <c r="HG227" s="40">
        <v>48433000</v>
      </c>
      <c r="HH227" s="40">
        <v>49701000</v>
      </c>
      <c r="HI227" s="40">
        <v>50976000</v>
      </c>
      <c r="HJ227" s="40">
        <v>52294000</v>
      </c>
      <c r="HK227" s="40">
        <v>53664000</v>
      </c>
      <c r="HL227" s="40">
        <v>55072000</v>
      </c>
      <c r="HM227" s="40">
        <v>56513000</v>
      </c>
      <c r="HN227" s="40">
        <v>57972000</v>
      </c>
      <c r="HO227" s="40">
        <v>59438000</v>
      </c>
      <c r="HP227" s="40">
        <v>60911000</v>
      </c>
      <c r="HQ227" s="40">
        <v>62394000</v>
      </c>
      <c r="HR227" s="40">
        <v>63886000</v>
      </c>
      <c r="HS227" s="40">
        <v>65384000</v>
      </c>
      <c r="HT227" s="40">
        <v>66889000</v>
      </c>
      <c r="HU227" s="40">
        <v>68398000</v>
      </c>
      <c r="HV227" s="40">
        <v>69909000</v>
      </c>
      <c r="HW227" s="40">
        <v>71423000</v>
      </c>
      <c r="HX227" s="40">
        <v>72938000</v>
      </c>
      <c r="HY227" s="40">
        <v>74455000</v>
      </c>
      <c r="HZ227" s="40">
        <v>75971000</v>
      </c>
      <c r="IA227" s="40">
        <v>77485000</v>
      </c>
      <c r="IB227" s="40">
        <v>78998000</v>
      </c>
      <c r="IC227" s="40">
        <v>80507000</v>
      </c>
      <c r="ID227" s="40">
        <v>82013000</v>
      </c>
      <c r="IE227" s="40">
        <v>83513000</v>
      </c>
      <c r="IF227" s="40">
        <v>85008000</v>
      </c>
      <c r="IG227" s="40">
        <v>86495000</v>
      </c>
      <c r="IH227" s="40">
        <v>87975000</v>
      </c>
      <c r="II227" s="40">
        <v>89447000</v>
      </c>
      <c r="IJ227" s="336" t="s">
        <v>851</v>
      </c>
      <c r="IK227" s="336" t="s">
        <v>851</v>
      </c>
      <c r="IL227" s="336" t="s">
        <v>851</v>
      </c>
      <c r="IM227" s="40">
        <v>3.6568645387887955E-2</v>
      </c>
      <c r="IN227" s="40">
        <v>3.7556864321231842E-2</v>
      </c>
      <c r="IO227" s="40">
        <v>3.7251640111207962E-2</v>
      </c>
      <c r="IP227" s="40">
        <v>3.5419322550296783E-2</v>
      </c>
      <c r="IQ227" s="40">
        <v>3.2697133719921112E-2</v>
      </c>
      <c r="IR227" s="40">
        <v>2.9787374660372734E-2</v>
      </c>
      <c r="IS227" s="40">
        <v>2.7398973703384399E-2</v>
      </c>
      <c r="IT227" s="40">
        <v>2.5843653827905655E-2</v>
      </c>
      <c r="IU227" s="40">
        <v>2.532988041639328E-2</v>
      </c>
      <c r="IV227" s="40">
        <v>2.5526707991957664E-2</v>
      </c>
      <c r="IW227" s="40">
        <v>2.5860743597149849E-2</v>
      </c>
      <c r="IX227" s="40">
        <v>2.589903399348259E-2</v>
      </c>
      <c r="IY227" s="40">
        <v>2.582927979528904E-2</v>
      </c>
      <c r="IZ227" s="40">
        <v>2.5489434599876404E-2</v>
      </c>
      <c r="JA227" s="40">
        <v>2.4973617866635323E-2</v>
      </c>
      <c r="JB227" s="40">
        <v>2.4480029940605164E-2</v>
      </c>
      <c r="JC227" s="40">
        <v>2.4055333808064461E-2</v>
      </c>
      <c r="JD227" s="40">
        <v>2.3631127551198006E-2</v>
      </c>
      <c r="JE227" s="40">
        <v>2.3177335038781166E-2</v>
      </c>
      <c r="JF227" s="40">
        <v>2.2756949067115784E-2</v>
      </c>
      <c r="JG227" s="40">
        <v>2.2309055551886559E-2</v>
      </c>
      <c r="JH227" s="40">
        <v>2.1850811317563057E-2</v>
      </c>
      <c r="JI227" s="40">
        <v>2.1425550803542137E-2</v>
      </c>
      <c r="JJ227" s="40">
        <v>2.0989818498492241E-2</v>
      </c>
      <c r="JK227" s="40">
        <v>2.0585151389241219E-2</v>
      </c>
      <c r="JL227" s="40">
        <v>2.0156772807240486E-2</v>
      </c>
      <c r="JM227" s="40">
        <v>1.9732680171728134E-2</v>
      </c>
      <c r="JN227" s="40">
        <v>1.933816634118557E-2</v>
      </c>
      <c r="JO227" s="40">
        <v>1.892160065472126E-2</v>
      </c>
      <c r="JP227" s="40">
        <v>1.8533634021878242E-2</v>
      </c>
      <c r="JQ227" s="40">
        <v>1.8124537542462349E-2</v>
      </c>
      <c r="JR227" s="40">
        <v>1.7743062227964401E-2</v>
      </c>
      <c r="JS227" s="40">
        <v>1.7341239377856255E-2</v>
      </c>
      <c r="JT227" s="40">
        <v>1.6966074705123901E-2</v>
      </c>
      <c r="JU227" s="40">
        <v>1.6593588516116142E-2</v>
      </c>
      <c r="JV227" s="336" t="s">
        <v>1740</v>
      </c>
      <c r="JW227" s="336" t="s">
        <v>851</v>
      </c>
      <c r="JX227" s="336" t="s">
        <v>851</v>
      </c>
      <c r="JY227" s="336" t="s">
        <v>851</v>
      </c>
      <c r="JZ227" s="336" t="s">
        <v>851</v>
      </c>
      <c r="KA227" s="336" t="s">
        <v>1740</v>
      </c>
      <c r="KB227" s="40">
        <v>0.49118347785442501</v>
      </c>
      <c r="KC227" s="40">
        <v>0.491496102579491</v>
      </c>
      <c r="KD227" s="40">
        <v>0.49185936905919903</v>
      </c>
      <c r="KE227" s="40">
        <v>0.49223921103571899</v>
      </c>
      <c r="KF227" s="40">
        <v>0.492599264592191</v>
      </c>
      <c r="KG227" s="40">
        <v>0.49291858507684599</v>
      </c>
      <c r="KH227" s="40">
        <v>0.49319230797062702</v>
      </c>
      <c r="KI227" s="40">
        <v>0.49342864710916501</v>
      </c>
      <c r="KJ227" s="40">
        <v>0.49363721977841896</v>
      </c>
      <c r="KK227" s="40">
        <v>0.49383084607955197</v>
      </c>
      <c r="KL227" s="40">
        <v>0.49401758708466098</v>
      </c>
      <c r="KM227" s="40">
        <v>0.49419717537809199</v>
      </c>
      <c r="KN227" s="40">
        <v>0.49436570645892502</v>
      </c>
      <c r="KO227" s="40">
        <v>0.49452271197616704</v>
      </c>
      <c r="KP227" s="40">
        <v>0.49466749640565699</v>
      </c>
      <c r="KQ227" s="40">
        <v>0.49479953219091299</v>
      </c>
      <c r="KR227" s="40">
        <v>0.49491961559221997</v>
      </c>
      <c r="KS227" s="40">
        <v>0.49502825292848796</v>
      </c>
      <c r="KT227" s="40">
        <v>0.49512606943521803</v>
      </c>
      <c r="KU227" s="40">
        <v>0.49521346231369895</v>
      </c>
      <c r="KV227" s="40">
        <v>0.49529110225190998</v>
      </c>
      <c r="KW227" s="40">
        <v>0.49535933380133201</v>
      </c>
      <c r="KX227" s="40">
        <v>0.49541831193591102</v>
      </c>
      <c r="KY227" s="40">
        <v>0.49546821572331501</v>
      </c>
      <c r="KZ227" s="40">
        <v>0.495509300797979</v>
      </c>
      <c r="LA227" s="40">
        <v>0.49554150526576501</v>
      </c>
      <c r="LB227" s="40">
        <v>0.49556534737626301</v>
      </c>
      <c r="LC227" s="40">
        <v>0.49558098915099402</v>
      </c>
      <c r="LD227" s="40">
        <v>0.49558887589109196</v>
      </c>
      <c r="LE227" s="40">
        <v>0.49558949299711103</v>
      </c>
      <c r="LF227" s="40">
        <v>0.49558314316875601</v>
      </c>
      <c r="LG227" s="40">
        <v>0.49557021508150695</v>
      </c>
      <c r="LH227" s="40">
        <v>0.49555081914010501</v>
      </c>
      <c r="LI227" s="40">
        <v>0.49552507342771102</v>
      </c>
      <c r="LJ227" s="40">
        <v>0.49549306678471194</v>
      </c>
      <c r="LK227" s="40">
        <v>0.49545501861489905</v>
      </c>
      <c r="LL227" s="336" t="s">
        <v>851</v>
      </c>
      <c r="LM227" s="336" t="s">
        <v>851</v>
      </c>
      <c r="LN227" s="336" t="s">
        <v>1740</v>
      </c>
      <c r="LO227" s="40">
        <v>0.50129640102386475</v>
      </c>
      <c r="LP227" s="40">
        <v>0.50424766540527344</v>
      </c>
      <c r="LQ227" s="40">
        <v>0.50759756565093994</v>
      </c>
      <c r="LR227" s="40">
        <v>0.51128488779067993</v>
      </c>
      <c r="LS227" s="40">
        <v>0.51537436246871948</v>
      </c>
      <c r="LT227" s="40">
        <v>0.51998418569564819</v>
      </c>
      <c r="LU227" s="40">
        <v>0.52438247203826904</v>
      </c>
      <c r="LV227" s="40">
        <v>0.52918463945388794</v>
      </c>
      <c r="LW227" s="40">
        <v>0.53433531522750854</v>
      </c>
      <c r="LX227" s="40">
        <v>0.53968536853790283</v>
      </c>
      <c r="LY227" s="40">
        <v>0.54503387212753296</v>
      </c>
      <c r="LZ227" s="40">
        <v>0.55021989345550537</v>
      </c>
      <c r="MA227" s="40">
        <v>0.55532759428024292</v>
      </c>
      <c r="MB227" s="40">
        <v>0.56038433313369751</v>
      </c>
      <c r="MC227" s="40">
        <v>0.56547987461090088</v>
      </c>
      <c r="MD227" s="40">
        <v>0.57066184282302856</v>
      </c>
      <c r="ME227" s="40">
        <v>0.57521629333496094</v>
      </c>
      <c r="MF227" s="40">
        <v>0.5799756646156311</v>
      </c>
      <c r="MG227" s="40">
        <v>0.58480733633041382</v>
      </c>
      <c r="MH227" s="40">
        <v>0.58951729536056519</v>
      </c>
      <c r="MI227" s="40">
        <v>0.59401398897171021</v>
      </c>
      <c r="MJ227" s="40">
        <v>0.59813153743743896</v>
      </c>
      <c r="MK227" s="40">
        <v>0.6021113395690918</v>
      </c>
      <c r="ML227" s="40">
        <v>0.6059952974319458</v>
      </c>
      <c r="MM227" s="40">
        <v>0.60986042022705078</v>
      </c>
      <c r="MN227" s="40">
        <v>0.61373984813690186</v>
      </c>
      <c r="MO227" s="40">
        <v>0.6173408031463623</v>
      </c>
      <c r="MP227" s="40">
        <v>0.62095892429351807</v>
      </c>
      <c r="MQ227" s="40">
        <v>0.62456011772155762</v>
      </c>
      <c r="MR227" s="40">
        <v>0.6281316876411438</v>
      </c>
      <c r="MS227" s="40">
        <v>0.63164377212524414</v>
      </c>
      <c r="MT227" s="40">
        <v>0.63477540016174316</v>
      </c>
      <c r="MU227" s="40">
        <v>0.63790464401245117</v>
      </c>
      <c r="MV227" s="40">
        <v>0.64100813865661621</v>
      </c>
      <c r="MW227" s="40">
        <v>0.64401251077651978</v>
      </c>
      <c r="MX227" s="40">
        <v>0.64688587188720703</v>
      </c>
      <c r="MY227" s="336" t="s">
        <v>851</v>
      </c>
      <c r="MZ227" s="336" t="s">
        <v>1740</v>
      </c>
      <c r="NA227" s="40">
        <v>0.48925229907035828</v>
      </c>
      <c r="NB227" s="40">
        <v>0.49218034744262695</v>
      </c>
      <c r="NC227" s="40">
        <v>0.49550330638885498</v>
      </c>
      <c r="ND227" s="40">
        <v>0.49913996458053589</v>
      </c>
      <c r="NE227" s="40">
        <v>0.50312787294387817</v>
      </c>
      <c r="NF227" s="40">
        <v>0.5075722336769104</v>
      </c>
      <c r="NG227" s="40">
        <v>0.51184111833572388</v>
      </c>
      <c r="NH227" s="40">
        <v>0.51644539833068848</v>
      </c>
      <c r="NI227" s="40">
        <v>0.52133762836456299</v>
      </c>
      <c r="NJ227" s="40">
        <v>0.52638494968414307</v>
      </c>
      <c r="NK227" s="40">
        <v>0.53143763542175293</v>
      </c>
      <c r="NL227" s="40">
        <v>0.53633719682693481</v>
      </c>
      <c r="NM227" s="40">
        <v>0.54114615917205811</v>
      </c>
      <c r="NN227" s="40">
        <v>0.54585671424865723</v>
      </c>
      <c r="NO227" s="40">
        <v>0.55062788724899292</v>
      </c>
      <c r="NP227" s="40">
        <v>0.55548638105392456</v>
      </c>
      <c r="NQ227" s="40">
        <v>0.55981677770614624</v>
      </c>
      <c r="NR227" s="40">
        <v>0.56433308124542236</v>
      </c>
      <c r="NS227" s="40">
        <v>0.56890398263931274</v>
      </c>
      <c r="NT227" s="40">
        <v>0.57330536842346191</v>
      </c>
      <c r="NU227" s="40">
        <v>0.57744920253753662</v>
      </c>
      <c r="NV227" s="40">
        <v>0.5812450647354126</v>
      </c>
      <c r="NW227" s="40">
        <v>0.58481740951538086</v>
      </c>
      <c r="NX227" s="40">
        <v>0.58826988935470581</v>
      </c>
      <c r="NY227" s="40">
        <v>0.59166687726974487</v>
      </c>
      <c r="NZ227" s="40">
        <v>0.59503054618835449</v>
      </c>
      <c r="OA227" s="40">
        <v>0.59818875789642334</v>
      </c>
      <c r="OB227" s="40">
        <v>0.60134220123291016</v>
      </c>
      <c r="OC227" s="40">
        <v>0.60442036390304565</v>
      </c>
      <c r="OD227" s="40">
        <v>0.6074378490447998</v>
      </c>
      <c r="OE227" s="40">
        <v>0.61033004522323608</v>
      </c>
      <c r="OF227" s="40">
        <v>0.6129225492477417</v>
      </c>
      <c r="OG227" s="40">
        <v>0.61544793844223022</v>
      </c>
      <c r="OH227" s="40">
        <v>0.6179085373878479</v>
      </c>
      <c r="OI227" s="40">
        <v>0.62022167444229126</v>
      </c>
      <c r="OJ227" s="40">
        <v>0.62236857414245605</v>
      </c>
      <c r="OK227" s="336" t="s">
        <v>851</v>
      </c>
      <c r="OL227" s="336" t="s">
        <v>851</v>
      </c>
      <c r="OM227" s="336" t="s">
        <v>1740</v>
      </c>
      <c r="ON227" s="40">
        <v>0.38882377743721008</v>
      </c>
      <c r="OO227" s="40">
        <v>0.39141377806663513</v>
      </c>
      <c r="OP227" s="40">
        <v>0.39428070187568665</v>
      </c>
      <c r="OQ227" s="40">
        <v>0.39742603898048401</v>
      </c>
      <c r="OR227" s="40">
        <v>0.40097054839134216</v>
      </c>
      <c r="OS227" s="40">
        <v>0.40504902601242065</v>
      </c>
      <c r="OT227" s="40">
        <v>0.40906968712806702</v>
      </c>
      <c r="OU227" s="40">
        <v>0.41349905729293823</v>
      </c>
      <c r="OV227" s="40">
        <v>0.41832154989242554</v>
      </c>
      <c r="OW227" s="40">
        <v>0.42341494560241699</v>
      </c>
      <c r="OX227" s="40">
        <v>0.42857688665390015</v>
      </c>
      <c r="OY227" s="40">
        <v>0.43371719121932983</v>
      </c>
      <c r="OZ227" s="40">
        <v>0.43886184692382813</v>
      </c>
      <c r="PA227" s="40">
        <v>0.44407480955123901</v>
      </c>
      <c r="PB227" s="40">
        <v>0.44944110512733459</v>
      </c>
      <c r="PC227" s="40">
        <v>0.45499512553215027</v>
      </c>
      <c r="PD227" s="40">
        <v>0.46011394262313843</v>
      </c>
      <c r="PE227" s="40">
        <v>0.46550950407981873</v>
      </c>
      <c r="PF227" s="40">
        <v>0.47104215621948242</v>
      </c>
      <c r="PG227" s="40">
        <v>0.47659978270530701</v>
      </c>
      <c r="PH227" s="40">
        <v>0.48211216926574707</v>
      </c>
      <c r="PI227" s="40">
        <v>0.48735344409942627</v>
      </c>
      <c r="PJ227" s="40">
        <v>0.49261182546615601</v>
      </c>
      <c r="PK227" s="40">
        <v>0.49779483675956726</v>
      </c>
      <c r="PL227" s="40">
        <v>0.50285172462463379</v>
      </c>
      <c r="PM227" s="40">
        <v>0.50776982307434082</v>
      </c>
      <c r="PN227" s="40">
        <v>0.51224809885025024</v>
      </c>
      <c r="PO227" s="40">
        <v>0.51657742261886597</v>
      </c>
      <c r="PP227" s="40">
        <v>0.52082329988479614</v>
      </c>
      <c r="PQ227" s="40">
        <v>0.52503508329391479</v>
      </c>
      <c r="PR227" s="40">
        <v>0.5292697548866272</v>
      </c>
      <c r="PS227" s="40">
        <v>0.53316247463226318</v>
      </c>
      <c r="PT227" s="40">
        <v>0.53709059953689575</v>
      </c>
      <c r="PU227" s="40">
        <v>0.54102551937103271</v>
      </c>
      <c r="PV227" s="40">
        <v>0.54488205909729004</v>
      </c>
      <c r="PW227" s="40">
        <v>0.54866009950637817</v>
      </c>
      <c r="PX227" s="336" t="s">
        <v>851</v>
      </c>
      <c r="PY227" s="336" t="s">
        <v>851</v>
      </c>
      <c r="PZ227" s="40">
        <v>0.71310000000000007</v>
      </c>
      <c r="QA227" s="40">
        <v>0.71360000000000001</v>
      </c>
      <c r="QB227" s="40">
        <v>0.71409999999999996</v>
      </c>
      <c r="QC227" s="40">
        <v>0.71450000000000002</v>
      </c>
      <c r="QD227" s="40">
        <v>0.71489999999999998</v>
      </c>
      <c r="QE227" s="40">
        <v>0.71569999999999989</v>
      </c>
      <c r="QF227" s="40">
        <v>0.71640000000000004</v>
      </c>
      <c r="QG227" s="40">
        <v>0.71709999999999996</v>
      </c>
      <c r="QH227" s="40">
        <v>0.71779999999999999</v>
      </c>
      <c r="QI227" s="40">
        <v>0.71849999999999992</v>
      </c>
      <c r="QJ227" s="40">
        <v>0.71939999999999993</v>
      </c>
      <c r="QK227" s="40">
        <v>0.72040000000000004</v>
      </c>
      <c r="QL227" s="40">
        <v>0.71939999999999993</v>
      </c>
      <c r="QM227" s="40">
        <v>0.71819999999999995</v>
      </c>
      <c r="QN227" s="40">
        <v>0.7168000000000001</v>
      </c>
      <c r="QO227" s="40">
        <v>0.71530000000000005</v>
      </c>
      <c r="QP227" s="40">
        <v>0.7137</v>
      </c>
      <c r="QQ227" s="40">
        <v>0.7117</v>
      </c>
      <c r="QR227" s="40">
        <v>0.70940000000000003</v>
      </c>
      <c r="QS227" s="336" t="s">
        <v>851</v>
      </c>
      <c r="QT227" s="336" t="s">
        <v>851</v>
      </c>
      <c r="QU227" s="336" t="s">
        <v>851</v>
      </c>
      <c r="QV227" s="336" t="s">
        <v>851</v>
      </c>
      <c r="QW227" s="40">
        <v>-3.2369319815188646E-3</v>
      </c>
      <c r="QX227" s="336" t="s">
        <v>851</v>
      </c>
      <c r="QY227" s="336" t="s">
        <v>851</v>
      </c>
      <c r="QZ227" s="336" t="s">
        <v>851</v>
      </c>
      <c r="RA227" s="336" t="s">
        <v>851</v>
      </c>
      <c r="RB227" s="336" t="s">
        <v>851</v>
      </c>
      <c r="RC227" s="336" t="s">
        <v>851</v>
      </c>
      <c r="RD227" s="336" t="s">
        <v>851</v>
      </c>
      <c r="RE227" s="336" t="s">
        <v>851</v>
      </c>
      <c r="RF227" s="40">
        <v>0.42799999999999999</v>
      </c>
      <c r="RG227" s="40">
        <v>2016</v>
      </c>
      <c r="RH227" s="336" t="s">
        <v>840</v>
      </c>
      <c r="RI227" s="336" t="s">
        <v>851</v>
      </c>
      <c r="RJ227" s="40">
        <v>0.41299999999999998</v>
      </c>
      <c r="RK227" s="40">
        <v>2016</v>
      </c>
      <c r="RL227" s="336" t="s">
        <v>840</v>
      </c>
      <c r="RM227" s="336" t="s">
        <v>851</v>
      </c>
      <c r="RN227" s="40">
        <v>0.69599999999999995</v>
      </c>
      <c r="RO227" s="40">
        <v>2016</v>
      </c>
      <c r="RP227" s="336" t="s">
        <v>840</v>
      </c>
      <c r="RQ227" s="336" t="s">
        <v>851</v>
      </c>
      <c r="RR227" s="40">
        <v>0.87599999999999989</v>
      </c>
      <c r="RS227" s="40">
        <v>2016</v>
      </c>
      <c r="RT227" s="336" t="s">
        <v>840</v>
      </c>
      <c r="RU227" s="336" t="s">
        <v>851</v>
      </c>
      <c r="RV227" s="40">
        <v>0.20300000000000001</v>
      </c>
      <c r="RW227" s="40">
        <v>2018</v>
      </c>
      <c r="RX227" s="336" t="s">
        <v>840</v>
      </c>
      <c r="RY227" s="336" t="s">
        <v>851</v>
      </c>
      <c r="RZ227" s="336" t="s">
        <v>838</v>
      </c>
      <c r="SA227" s="40">
        <v>0.22842612862586975</v>
      </c>
      <c r="SB227" s="40">
        <v>0.240997314453125</v>
      </c>
      <c r="SC227" s="40">
        <v>0.24488180875778198</v>
      </c>
      <c r="SD227" s="40">
        <v>0.24578407406806946</v>
      </c>
      <c r="SE227" s="40">
        <v>0.24459658563137054</v>
      </c>
      <c r="SF227" s="336" t="s">
        <v>851</v>
      </c>
      <c r="SG227" s="336" t="s">
        <v>851</v>
      </c>
      <c r="SH227" s="40">
        <v>0.23199737071990967</v>
      </c>
      <c r="SI227" s="40">
        <v>0.24341478943824768</v>
      </c>
      <c r="SJ227" s="40">
        <v>0.2532423734664917</v>
      </c>
      <c r="SK227" s="40">
        <v>0.24101121723651886</v>
      </c>
      <c r="SL227" s="40">
        <v>0.25331032276153564</v>
      </c>
      <c r="SM227" s="336" t="s">
        <v>840</v>
      </c>
      <c r="SN227" s="336" t="s">
        <v>851</v>
      </c>
      <c r="SO227" s="336" t="s">
        <v>851</v>
      </c>
      <c r="SP227" s="40">
        <v>6.0560170561075211E-2</v>
      </c>
      <c r="SQ227" s="40">
        <v>5.9130869805812836E-2</v>
      </c>
      <c r="SR227" s="40">
        <v>4.9962319433689117E-2</v>
      </c>
      <c r="SS227" s="40">
        <v>4.7316331416368484E-2</v>
      </c>
      <c r="ST227" s="40">
        <v>2.922007255256176E-2</v>
      </c>
      <c r="SU227" s="336" t="s">
        <v>838</v>
      </c>
      <c r="SV227" s="336" t="s">
        <v>851</v>
      </c>
      <c r="SW227" s="336" t="s">
        <v>851</v>
      </c>
      <c r="SX227" s="40">
        <v>6.0763213783502579E-2</v>
      </c>
      <c r="SY227" s="40">
        <v>6.1432633548974991E-2</v>
      </c>
      <c r="SZ227" s="40">
        <v>5.2759259939193726E-2</v>
      </c>
      <c r="TA227" s="40">
        <v>5.2056893706321716E-2</v>
      </c>
      <c r="TB227" s="40">
        <v>6.5818890929222107E-2</v>
      </c>
      <c r="TC227" s="336" t="s">
        <v>840</v>
      </c>
      <c r="TD227" s="336" t="s">
        <v>851</v>
      </c>
      <c r="TE227" s="336" t="s">
        <v>851</v>
      </c>
      <c r="TF227" s="336" t="s">
        <v>851</v>
      </c>
      <c r="TG227" s="40">
        <v>2.7578936889767647E-2</v>
      </c>
      <c r="TH227" s="40">
        <v>2.5656251236796379E-2</v>
      </c>
      <c r="TI227" s="40">
        <v>1.5565551817417145E-2</v>
      </c>
      <c r="TJ227" s="40">
        <v>1.1417647823691368E-2</v>
      </c>
      <c r="TK227" s="40">
        <v>-3.4769009798765182E-3</v>
      </c>
      <c r="TL227" s="336" t="s">
        <v>838</v>
      </c>
      <c r="TM227" s="336" t="s">
        <v>851</v>
      </c>
      <c r="TN227" s="336" t="s">
        <v>851</v>
      </c>
      <c r="TO227" s="336" t="s">
        <v>851</v>
      </c>
      <c r="TP227" s="40">
        <v>2.7919456362724304E-2</v>
      </c>
      <c r="TQ227" s="40">
        <v>2.8025861829519272E-2</v>
      </c>
      <c r="TR227" s="40">
        <v>1.8445588648319244E-2</v>
      </c>
      <c r="TS227" s="40">
        <v>1.5702106058597565E-2</v>
      </c>
      <c r="TT227" s="40">
        <v>3.0399568378925323E-2</v>
      </c>
      <c r="TU227" s="336" t="s">
        <v>840</v>
      </c>
      <c r="TV227" s="336" t="s">
        <v>851</v>
      </c>
      <c r="TW227" s="40">
        <v>780</v>
      </c>
      <c r="TX227" s="336" t="s">
        <v>840</v>
      </c>
      <c r="TY227" s="336" t="s">
        <v>851</v>
      </c>
      <c r="TZ227" s="40">
        <v>779.10369873046875</v>
      </c>
      <c r="UA227" s="336" t="s">
        <v>838</v>
      </c>
      <c r="UB227" s="336" t="s">
        <v>851</v>
      </c>
      <c r="UC227" s="40">
        <v>898.40751475833304</v>
      </c>
      <c r="UD227" s="336" t="s">
        <v>840</v>
      </c>
      <c r="UE227" s="336" t="s">
        <v>851</v>
      </c>
      <c r="UF227" s="336" t="s">
        <v>851</v>
      </c>
      <c r="UG227" s="40">
        <v>0.18456639349460602</v>
      </c>
      <c r="UH227" s="40">
        <v>0.18631255626678467</v>
      </c>
      <c r="UI227" s="40">
        <v>0.18559201061725616</v>
      </c>
      <c r="UJ227" s="40">
        <v>0.19394390285015106</v>
      </c>
      <c r="UK227" s="40">
        <v>0.17793074250221252</v>
      </c>
      <c r="UL227" s="336" t="s">
        <v>838</v>
      </c>
      <c r="UM227" s="336" t="s">
        <v>851</v>
      </c>
      <c r="UN227" s="336" t="s">
        <v>851</v>
      </c>
      <c r="UO227" s="336" t="s">
        <v>851</v>
      </c>
      <c r="UP227" s="40">
        <v>0.18540580570697784</v>
      </c>
      <c r="UQ227" s="40">
        <v>0.19068504869937897</v>
      </c>
      <c r="UR227" s="40">
        <v>0.19398480653762817</v>
      </c>
      <c r="US227" s="40">
        <v>0.18798239529132843</v>
      </c>
      <c r="UT227" s="40">
        <v>0.18698714673519135</v>
      </c>
      <c r="UU227" s="336" t="s">
        <v>840</v>
      </c>
    </row>
    <row r="228" spans="1:567">
      <c r="A228" s="336" t="s">
        <v>426</v>
      </c>
      <c r="B228" s="336" t="s">
        <v>159</v>
      </c>
      <c r="C228" s="336" t="s">
        <v>410</v>
      </c>
      <c r="D228" s="40">
        <v>3.0941672623157501E-2</v>
      </c>
      <c r="E228" s="336" t="s">
        <v>436</v>
      </c>
      <c r="F228" s="40">
        <v>3.0605029314756393E-2</v>
      </c>
      <c r="G228" s="336" t="s">
        <v>1741</v>
      </c>
      <c r="H228" s="40">
        <v>2.7943290770053864E-2</v>
      </c>
      <c r="I228" s="336" t="s">
        <v>1447</v>
      </c>
      <c r="J228" s="40">
        <v>2.5985784828662872E-2</v>
      </c>
      <c r="K228" s="336" t="s">
        <v>1803</v>
      </c>
      <c r="L228" s="336" t="s">
        <v>436</v>
      </c>
      <c r="M228" s="40">
        <v>0.64951992034912109</v>
      </c>
      <c r="N228" s="40"/>
      <c r="O228" s="336" t="s">
        <v>1736</v>
      </c>
      <c r="P228" s="40"/>
      <c r="Q228" s="336" t="s">
        <v>1736</v>
      </c>
      <c r="R228" s="40">
        <v>0.69875293970108032</v>
      </c>
      <c r="S228" s="336" t="s">
        <v>436</v>
      </c>
      <c r="T228" s="40">
        <v>0.64951992034912109</v>
      </c>
      <c r="U228" s="336" t="s">
        <v>436</v>
      </c>
      <c r="V228" s="336" t="s">
        <v>851</v>
      </c>
      <c r="W228" s="336" t="s">
        <v>1741</v>
      </c>
      <c r="X228" s="40">
        <v>0.55836886167526245</v>
      </c>
      <c r="Y228" s="40">
        <v>0.615142822265625</v>
      </c>
      <c r="Z228" s="336" t="s">
        <v>1741</v>
      </c>
      <c r="AA228" s="40">
        <v>0.55836886167526245</v>
      </c>
      <c r="AB228" s="336" t="s">
        <v>1741</v>
      </c>
      <c r="AC228" s="40">
        <v>0.71836060285568237</v>
      </c>
      <c r="AD228" s="336" t="s">
        <v>1741</v>
      </c>
      <c r="AE228" s="40">
        <v>0.67324429750442505</v>
      </c>
      <c r="AF228" s="336" t="s">
        <v>1741</v>
      </c>
      <c r="AG228" s="336" t="s">
        <v>851</v>
      </c>
      <c r="AH228" s="336" t="s">
        <v>1447</v>
      </c>
      <c r="AI228" s="40">
        <v>0.55836886167526245</v>
      </c>
      <c r="AJ228" s="40">
        <v>0.61514288187026978</v>
      </c>
      <c r="AK228" s="336" t="s">
        <v>1447</v>
      </c>
      <c r="AL228" s="40">
        <v>0.55836886167526245</v>
      </c>
      <c r="AM228" s="336" t="s">
        <v>1447</v>
      </c>
      <c r="AN228" s="40">
        <v>0.70612376928329468</v>
      </c>
      <c r="AO228" s="336" t="s">
        <v>1447</v>
      </c>
      <c r="AP228" s="40">
        <v>0.57014274597167969</v>
      </c>
      <c r="AQ228" s="336" t="s">
        <v>1447</v>
      </c>
      <c r="AR228" s="336" t="s">
        <v>851</v>
      </c>
      <c r="AS228" s="336" t="s">
        <v>1803</v>
      </c>
      <c r="AT228" s="40">
        <v>0.55844122171401978</v>
      </c>
      <c r="AU228" s="40">
        <v>0.61525577306747437</v>
      </c>
      <c r="AV228" s="336" t="s">
        <v>1803</v>
      </c>
      <c r="AW228" s="40">
        <v>0.55844122171401978</v>
      </c>
      <c r="AX228" s="336" t="s">
        <v>1803</v>
      </c>
      <c r="AY228" s="40">
        <v>0.70720338821411133</v>
      </c>
      <c r="AZ228" s="336" t="s">
        <v>1803</v>
      </c>
      <c r="BA228" s="40">
        <v>0.6067429780960083</v>
      </c>
      <c r="BB228" s="336" t="s">
        <v>1803</v>
      </c>
      <c r="BC228" s="336" t="s">
        <v>851</v>
      </c>
      <c r="BD228" s="336" t="s">
        <v>436</v>
      </c>
      <c r="BE228" s="40">
        <v>4.8282027244567871</v>
      </c>
      <c r="BF228" s="336" t="s">
        <v>827</v>
      </c>
      <c r="BG228" s="40">
        <v>3.5403592586517334</v>
      </c>
      <c r="BH228" s="336" t="s">
        <v>1447</v>
      </c>
      <c r="BI228" s="40">
        <v>5.0752582550048828</v>
      </c>
      <c r="BJ228" s="336" t="s">
        <v>1803</v>
      </c>
      <c r="BK228" s="40">
        <v>12.063925743103027</v>
      </c>
      <c r="BL228" s="336" t="s">
        <v>851</v>
      </c>
      <c r="BM228" s="40">
        <v>3.4961583614349365</v>
      </c>
      <c r="BN228" s="336" t="s">
        <v>838</v>
      </c>
      <c r="BO228" s="336" t="s">
        <v>851</v>
      </c>
      <c r="BP228" s="336" t="s">
        <v>436</v>
      </c>
      <c r="BQ228" s="40">
        <v>5.3760400041937828E-3</v>
      </c>
      <c r="BR228" s="40">
        <v>4.4208774343132973E-3</v>
      </c>
      <c r="BS228" s="40">
        <v>4.5354021713137627E-3</v>
      </c>
      <c r="BT228" s="40">
        <v>3.1490500550717115E-3</v>
      </c>
      <c r="BU228" s="40">
        <v>3.1490162946283817E-3</v>
      </c>
      <c r="BV228" s="336" t="s">
        <v>851</v>
      </c>
      <c r="BW228" s="336" t="s">
        <v>827</v>
      </c>
      <c r="BX228" s="40">
        <v>5.55440504103899E-3</v>
      </c>
      <c r="BY228" s="40">
        <v>4.2851176112890244E-3</v>
      </c>
      <c r="BZ228" s="40">
        <v>2.9508341103792191E-3</v>
      </c>
      <c r="CA228" s="40">
        <v>2.5657382793724537E-3</v>
      </c>
      <c r="CB228" s="40">
        <v>2.5861605536192656E-3</v>
      </c>
      <c r="CC228" s="336" t="s">
        <v>851</v>
      </c>
      <c r="CD228" s="336" t="s">
        <v>1447</v>
      </c>
      <c r="CE228" s="40">
        <v>4.4657695107161999E-3</v>
      </c>
      <c r="CF228" s="40">
        <v>3.3597094006836414E-3</v>
      </c>
      <c r="CG228" s="40">
        <v>2.5709401816129684E-3</v>
      </c>
      <c r="CH228" s="40">
        <v>2.5947852991521358E-3</v>
      </c>
      <c r="CI228" s="40">
        <v>2.6120336260646582E-3</v>
      </c>
      <c r="CJ228" s="336" t="s">
        <v>851</v>
      </c>
      <c r="CK228" s="336" t="s">
        <v>1803</v>
      </c>
      <c r="CL228" s="40">
        <v>3.866847138851881E-3</v>
      </c>
      <c r="CM228" s="40">
        <v>2.8379012364894152E-3</v>
      </c>
      <c r="CN228" s="40">
        <v>2.5888870004564524E-3</v>
      </c>
      <c r="CO228" s="40">
        <v>2.6120354887098074E-3</v>
      </c>
      <c r="CP228" s="40">
        <v>2.6293662376701832E-3</v>
      </c>
      <c r="CQ228" s="336" t="s">
        <v>851</v>
      </c>
      <c r="CR228" s="40">
        <v>9.8623313903808594</v>
      </c>
      <c r="CS228" s="40">
        <v>10.55073356628418</v>
      </c>
      <c r="CT228" s="40">
        <v>11.062033653259277</v>
      </c>
      <c r="CU228" s="40">
        <v>11.30732250213623</v>
      </c>
      <c r="CV228" s="40">
        <v>11.495980262756348</v>
      </c>
      <c r="CW228" s="336" t="s">
        <v>1741</v>
      </c>
      <c r="CX228" s="336" t="s">
        <v>851</v>
      </c>
      <c r="CY228" s="40">
        <v>10.29737377166748</v>
      </c>
      <c r="CZ228" s="40">
        <v>10.869723320007324</v>
      </c>
      <c r="DA228" s="40">
        <v>11.232755661010742</v>
      </c>
      <c r="DB228" s="40">
        <v>11.420042037963867</v>
      </c>
      <c r="DC228" s="40">
        <v>11.610835075378418</v>
      </c>
      <c r="DD228" s="336" t="s">
        <v>1447</v>
      </c>
      <c r="DE228" s="336" t="s">
        <v>851</v>
      </c>
      <c r="DF228" s="40">
        <v>11.688041687011719</v>
      </c>
      <c r="DG228" s="336" t="s">
        <v>1803</v>
      </c>
      <c r="DH228" s="336" t="s">
        <v>851</v>
      </c>
      <c r="DI228" s="336" t="s">
        <v>851</v>
      </c>
      <c r="DJ228" s="336">
        <v>11.4</v>
      </c>
      <c r="DK228" s="336" t="s">
        <v>1738</v>
      </c>
      <c r="DL228" s="336" t="s">
        <v>851</v>
      </c>
      <c r="DM228" s="336" t="s">
        <v>851</v>
      </c>
      <c r="DN228" s="336" t="s">
        <v>436</v>
      </c>
      <c r="DO228" s="40">
        <v>-2.1759172901511192E-2</v>
      </c>
      <c r="DP228" s="40">
        <v>2.5623386725783348E-2</v>
      </c>
      <c r="DQ228" s="40">
        <v>3.9654891937971115E-2</v>
      </c>
      <c r="DR228" s="40">
        <v>9.3510719016194344E-3</v>
      </c>
      <c r="DS228" s="40">
        <v>3.9042893797159195E-2</v>
      </c>
      <c r="DT228" s="336" t="s">
        <v>851</v>
      </c>
      <c r="DU228" s="336" t="s">
        <v>827</v>
      </c>
      <c r="DV228" s="40">
        <v>1.5559976920485497E-2</v>
      </c>
      <c r="DW228" s="40">
        <v>3.4899786114692688E-2</v>
      </c>
      <c r="DX228" s="40">
        <v>1.1418936774134636E-2</v>
      </c>
      <c r="DY228" s="40">
        <v>1.4778883196413517E-2</v>
      </c>
      <c r="DZ228" s="40">
        <v>-3.3572275191545486E-2</v>
      </c>
      <c r="EA228" s="336" t="s">
        <v>851</v>
      </c>
      <c r="EB228" s="336" t="s">
        <v>1447</v>
      </c>
      <c r="EC228" s="40">
        <v>1.8717031925916672E-2</v>
      </c>
      <c r="ED228" s="40">
        <v>1.510151382535696E-2</v>
      </c>
      <c r="EE228" s="40">
        <v>1.5843239380046725E-3</v>
      </c>
      <c r="EF228" s="40">
        <v>2.2499174810945988E-3</v>
      </c>
      <c r="EG228" s="40">
        <v>3.4866683185100555E-2</v>
      </c>
      <c r="EH228" s="336" t="s">
        <v>851</v>
      </c>
      <c r="EI228" s="336" t="s">
        <v>1803</v>
      </c>
      <c r="EJ228" s="40">
        <v>3.0164176598191261E-2</v>
      </c>
      <c r="EK228" s="40">
        <v>1.1728324927389622E-2</v>
      </c>
      <c r="EL228" s="40">
        <v>1.3047216460108757E-2</v>
      </c>
      <c r="EM228" s="40">
        <v>1.2668718583881855E-2</v>
      </c>
      <c r="EN228" s="40">
        <v>2.3041388019919395E-2</v>
      </c>
      <c r="EO228" s="336" t="s">
        <v>851</v>
      </c>
      <c r="EP228" s="336" t="s">
        <v>851</v>
      </c>
      <c r="EQ228" s="336" t="s">
        <v>851</v>
      </c>
      <c r="ER228" s="40">
        <v>0.66639999999999999</v>
      </c>
      <c r="ES228" s="336" t="s">
        <v>1739</v>
      </c>
      <c r="ET228" s="336" t="s">
        <v>851</v>
      </c>
      <c r="EU228" s="336" t="s">
        <v>851</v>
      </c>
      <c r="EV228" s="40">
        <v>0.72860000000000003</v>
      </c>
      <c r="EW228" s="336" t="s">
        <v>1739</v>
      </c>
      <c r="EX228" s="336" t="s">
        <v>851</v>
      </c>
      <c r="EY228" s="336" t="s">
        <v>851</v>
      </c>
      <c r="EZ228" s="40">
        <v>0.60829999999999995</v>
      </c>
      <c r="FA228" s="336" t="s">
        <v>1739</v>
      </c>
      <c r="FB228" s="336" t="s">
        <v>851</v>
      </c>
      <c r="FC228" s="40">
        <v>-9.2990752309560776E-3</v>
      </c>
      <c r="FD228" s="40">
        <v>-3.2641962170600891E-2</v>
      </c>
      <c r="FE228" s="40">
        <v>-3.2981965690851212E-2</v>
      </c>
      <c r="FF228" s="40">
        <v>-1.1788008734583855E-2</v>
      </c>
      <c r="FG228" s="40">
        <v>4.0597409009933472E-2</v>
      </c>
      <c r="FH228" s="336" t="s">
        <v>838</v>
      </c>
      <c r="FI228" s="336" t="s">
        <v>851</v>
      </c>
      <c r="FJ228" s="40">
        <v>-7.6720304787158966E-3</v>
      </c>
      <c r="FK228" s="40">
        <v>-3.1390868127346039E-2</v>
      </c>
      <c r="FL228" s="40">
        <v>-3.6253884434700012E-2</v>
      </c>
      <c r="FM228" s="40">
        <v>-1.4312200248241425E-2</v>
      </c>
      <c r="FN228" s="40">
        <v>-2.6791485026478767E-2</v>
      </c>
      <c r="FO228" s="336" t="s">
        <v>840</v>
      </c>
      <c r="FP228" s="336" t="s">
        <v>851</v>
      </c>
      <c r="FQ228" s="40">
        <v>0.83492350578308105</v>
      </c>
      <c r="FR228" s="336" t="s">
        <v>840</v>
      </c>
      <c r="FS228" s="336" t="s">
        <v>851</v>
      </c>
      <c r="FT228" s="336" t="s">
        <v>851</v>
      </c>
      <c r="FU228" s="40">
        <v>3.7045545876026154E-2</v>
      </c>
      <c r="FV228" s="40">
        <v>4.198450967669487E-2</v>
      </c>
      <c r="FW228" s="40">
        <v>3.1526330858469009E-2</v>
      </c>
      <c r="FX228" s="40">
        <v>2.9242787510156631E-2</v>
      </c>
      <c r="FY228" s="40">
        <v>3.7893969565629959E-2</v>
      </c>
      <c r="FZ228" s="336" t="s">
        <v>840</v>
      </c>
      <c r="GA228" s="336" t="s">
        <v>851</v>
      </c>
      <c r="GB228" s="336" t="s">
        <v>851</v>
      </c>
      <c r="GC228" s="336" t="s">
        <v>851</v>
      </c>
      <c r="GD228" s="336" t="s">
        <v>851</v>
      </c>
      <c r="GE228" s="336" t="s">
        <v>851</v>
      </c>
      <c r="GF228" s="336" t="s">
        <v>851</v>
      </c>
      <c r="GG228" s="336" t="s">
        <v>851</v>
      </c>
      <c r="GH228" s="336" t="s">
        <v>851</v>
      </c>
      <c r="GI228" s="336" t="s">
        <v>851</v>
      </c>
      <c r="GJ228" s="336" t="s">
        <v>851</v>
      </c>
      <c r="GK228" s="40">
        <v>49176500</v>
      </c>
      <c r="GL228" s="40">
        <v>48662400</v>
      </c>
      <c r="GM228" s="40">
        <v>48202470</v>
      </c>
      <c r="GN228" s="40">
        <v>47812949</v>
      </c>
      <c r="GO228" s="40">
        <v>47451626</v>
      </c>
      <c r="GP228" s="40">
        <v>47105171</v>
      </c>
      <c r="GQ228" s="40">
        <v>46787786</v>
      </c>
      <c r="GR228" s="40">
        <v>46509355</v>
      </c>
      <c r="GS228" s="40">
        <v>46258189</v>
      </c>
      <c r="GT228" s="40">
        <v>46053331</v>
      </c>
      <c r="GU228" s="40">
        <v>45870741</v>
      </c>
      <c r="GV228" s="40">
        <v>45706086</v>
      </c>
      <c r="GW228" s="40">
        <v>45593342</v>
      </c>
      <c r="GX228" s="40">
        <v>45489648</v>
      </c>
      <c r="GY228" s="40">
        <v>45272155</v>
      </c>
      <c r="GZ228" s="40">
        <v>45154036</v>
      </c>
      <c r="HA228" s="40">
        <v>45004673</v>
      </c>
      <c r="HB228" s="40">
        <v>44831135</v>
      </c>
      <c r="HC228" s="40">
        <v>44622518</v>
      </c>
      <c r="HD228" s="40">
        <v>44386203</v>
      </c>
      <c r="HE228" s="40">
        <v>44134693</v>
      </c>
      <c r="HF228" s="40">
        <v>43858000</v>
      </c>
      <c r="HG228" s="40">
        <v>43578000</v>
      </c>
      <c r="HH228" s="40">
        <v>43296000</v>
      </c>
      <c r="HI228" s="40">
        <v>43010000</v>
      </c>
      <c r="HJ228" s="40">
        <v>42724000</v>
      </c>
      <c r="HK228" s="40">
        <v>42437000</v>
      </c>
      <c r="HL228" s="40">
        <v>42148000</v>
      </c>
      <c r="HM228" s="40">
        <v>41857000</v>
      </c>
      <c r="HN228" s="40">
        <v>41563000</v>
      </c>
      <c r="HO228" s="40">
        <v>41267000</v>
      </c>
      <c r="HP228" s="40">
        <v>40968000</v>
      </c>
      <c r="HQ228" s="40">
        <v>40667000</v>
      </c>
      <c r="HR228" s="40">
        <v>40365000</v>
      </c>
      <c r="HS228" s="40">
        <v>40062000</v>
      </c>
      <c r="HT228" s="40">
        <v>39761000</v>
      </c>
      <c r="HU228" s="40">
        <v>39460000</v>
      </c>
      <c r="HV228" s="40">
        <v>39163000</v>
      </c>
      <c r="HW228" s="40">
        <v>38869000</v>
      </c>
      <c r="HX228" s="40">
        <v>38577000</v>
      </c>
      <c r="HY228" s="40">
        <v>38288000</v>
      </c>
      <c r="HZ228" s="40">
        <v>38001000</v>
      </c>
      <c r="IA228" s="40">
        <v>37716000</v>
      </c>
      <c r="IB228" s="40">
        <v>37434000</v>
      </c>
      <c r="IC228" s="40">
        <v>37154000</v>
      </c>
      <c r="ID228" s="40">
        <v>36875000</v>
      </c>
      <c r="IE228" s="40">
        <v>36597000</v>
      </c>
      <c r="IF228" s="40">
        <v>36321000</v>
      </c>
      <c r="IG228" s="40">
        <v>36047000</v>
      </c>
      <c r="IH228" s="40">
        <v>35774000</v>
      </c>
      <c r="II228" s="40">
        <v>35494000</v>
      </c>
      <c r="IJ228" s="336" t="s">
        <v>851</v>
      </c>
      <c r="IK228" s="336" t="s">
        <v>851</v>
      </c>
      <c r="IL228" s="336" t="s">
        <v>851</v>
      </c>
      <c r="IM228" s="40">
        <v>-3.3133379183709621E-3</v>
      </c>
      <c r="IN228" s="40">
        <v>-3.8634531665593386E-3</v>
      </c>
      <c r="IO228" s="40">
        <v>-4.6642562374472618E-3</v>
      </c>
      <c r="IP228" s="40">
        <v>-5.3099417127668858E-3</v>
      </c>
      <c r="IQ228" s="40">
        <v>-5.6825154460966587E-3</v>
      </c>
      <c r="IR228" s="40">
        <v>-6.2890201807022095E-3</v>
      </c>
      <c r="IS228" s="40">
        <v>-6.4047062769532204E-3</v>
      </c>
      <c r="IT228" s="40">
        <v>-6.4921840094029903E-3</v>
      </c>
      <c r="IU228" s="40">
        <v>-6.6276052966713905E-3</v>
      </c>
      <c r="IV228" s="40">
        <v>-6.6718235611915588E-3</v>
      </c>
      <c r="IW228" s="40">
        <v>-6.7401998676359653E-3</v>
      </c>
      <c r="IX228" s="40">
        <v>-6.8333894014358521E-3</v>
      </c>
      <c r="IY228" s="40">
        <v>-6.9281868636608124E-3</v>
      </c>
      <c r="IZ228" s="40">
        <v>-7.0486986078321934E-3</v>
      </c>
      <c r="JA228" s="40">
        <v>-7.1471994742751122E-3</v>
      </c>
      <c r="JB228" s="40">
        <v>-7.271875161677599E-3</v>
      </c>
      <c r="JC228" s="40">
        <v>-7.3743215762078762E-3</v>
      </c>
      <c r="JD228" s="40">
        <v>-7.4538798071444035E-3</v>
      </c>
      <c r="JE228" s="40">
        <v>-7.5348187237977982E-3</v>
      </c>
      <c r="JF228" s="40">
        <v>-7.5417216867208481E-3</v>
      </c>
      <c r="JG228" s="40">
        <v>-7.5990315526723862E-3</v>
      </c>
      <c r="JH228" s="40">
        <v>-7.555076852440834E-3</v>
      </c>
      <c r="JI228" s="40">
        <v>-7.5354059226810932E-3</v>
      </c>
      <c r="JJ228" s="40">
        <v>-7.5407736003398895E-3</v>
      </c>
      <c r="JK228" s="40">
        <v>-7.5197126716375351E-3</v>
      </c>
      <c r="JL228" s="40">
        <v>-7.5240558944642544E-3</v>
      </c>
      <c r="JM228" s="40">
        <v>-7.5280675664544106E-3</v>
      </c>
      <c r="JN228" s="40">
        <v>-7.5050252489745617E-3</v>
      </c>
      <c r="JO228" s="40">
        <v>-7.5079454109072685E-3</v>
      </c>
      <c r="JP228" s="40">
        <v>-7.5376224704086781E-3</v>
      </c>
      <c r="JQ228" s="40">
        <v>-7.5675449334084988E-3</v>
      </c>
      <c r="JR228" s="40">
        <v>-7.5701833702623844E-3</v>
      </c>
      <c r="JS228" s="40">
        <v>-7.5724436901509762E-3</v>
      </c>
      <c r="JT228" s="40">
        <v>-7.6022697612643242E-3</v>
      </c>
      <c r="JU228" s="40">
        <v>-7.8577045351266861E-3</v>
      </c>
      <c r="JV228" s="336" t="s">
        <v>1740</v>
      </c>
      <c r="JW228" s="336" t="s">
        <v>851</v>
      </c>
      <c r="JX228" s="336" t="s">
        <v>851</v>
      </c>
      <c r="JY228" s="336" t="s">
        <v>851</v>
      </c>
      <c r="JZ228" s="336" t="s">
        <v>851</v>
      </c>
      <c r="KA228" s="336" t="s">
        <v>1740</v>
      </c>
      <c r="KB228" s="40">
        <v>0.46262705124987002</v>
      </c>
      <c r="KC228" s="40">
        <v>0.46283877865821405</v>
      </c>
      <c r="KD228" s="40">
        <v>0.46300072370552298</v>
      </c>
      <c r="KE228" s="40">
        <v>0.46312249303092001</v>
      </c>
      <c r="KF228" s="40">
        <v>0.463226539343423</v>
      </c>
      <c r="KG228" s="40">
        <v>0.46332966713426105</v>
      </c>
      <c r="KH228" s="40">
        <v>0.46342987762022297</v>
      </c>
      <c r="KI228" s="40">
        <v>0.46351827601886597</v>
      </c>
      <c r="KJ228" s="40">
        <v>0.46359758894310998</v>
      </c>
      <c r="KK228" s="40">
        <v>0.46367149796760304</v>
      </c>
      <c r="KL228" s="40">
        <v>0.46374304065730698</v>
      </c>
      <c r="KM228" s="40">
        <v>0.46381397455781298</v>
      </c>
      <c r="KN228" s="40">
        <v>0.46388545240802004</v>
      </c>
      <c r="KO228" s="40">
        <v>0.46395824654290202</v>
      </c>
      <c r="KP228" s="40">
        <v>0.46403288612246796</v>
      </c>
      <c r="KQ228" s="40">
        <v>0.46411032853726802</v>
      </c>
      <c r="KR228" s="40">
        <v>0.464191533378499</v>
      </c>
      <c r="KS228" s="40">
        <v>0.46427835107829701</v>
      </c>
      <c r="KT228" s="40">
        <v>0.464373400499492</v>
      </c>
      <c r="KU228" s="40">
        <v>0.46448003567874802</v>
      </c>
      <c r="KV228" s="40">
        <v>0.46460107395872696</v>
      </c>
      <c r="KW228" s="40">
        <v>0.46473718187815199</v>
      </c>
      <c r="KX228" s="40">
        <v>0.46488938302969501</v>
      </c>
      <c r="KY228" s="40">
        <v>0.46505850649565</v>
      </c>
      <c r="KZ228" s="40">
        <v>0.46524536249945697</v>
      </c>
      <c r="LA228" s="40">
        <v>0.465450369173178</v>
      </c>
      <c r="LB228" s="40">
        <v>0.46567404027362502</v>
      </c>
      <c r="LC228" s="40">
        <v>0.46591581316972203</v>
      </c>
      <c r="LD228" s="40">
        <v>0.46617387014168898</v>
      </c>
      <c r="LE228" s="40">
        <v>0.46644589009826398</v>
      </c>
      <c r="LF228" s="40">
        <v>0.46672955915912295</v>
      </c>
      <c r="LG228" s="40">
        <v>0.46702448254467399</v>
      </c>
      <c r="LH228" s="40">
        <v>0.46732956026927802</v>
      </c>
      <c r="LI228" s="40">
        <v>0.46764135561986597</v>
      </c>
      <c r="LJ228" s="40">
        <v>0.467955128813348</v>
      </c>
      <c r="LK228" s="40">
        <v>0.46826773785979298</v>
      </c>
      <c r="LL228" s="336" t="s">
        <v>851</v>
      </c>
      <c r="LM228" s="336" t="s">
        <v>851</v>
      </c>
      <c r="LN228" s="336" t="s">
        <v>1740</v>
      </c>
      <c r="LO228" s="40">
        <v>0.69066649675369263</v>
      </c>
      <c r="LP228" s="40">
        <v>0.68671250343322754</v>
      </c>
      <c r="LQ228" s="40">
        <v>0.68215817213058472</v>
      </c>
      <c r="LR228" s="40">
        <v>0.677528977394104</v>
      </c>
      <c r="LS228" s="40">
        <v>0.67355293035507202</v>
      </c>
      <c r="LT228" s="40">
        <v>0.67060339450836182</v>
      </c>
      <c r="LU228" s="40">
        <v>0.66779148578643799</v>
      </c>
      <c r="LV228" s="40">
        <v>0.66572582721710205</v>
      </c>
      <c r="LW228" s="40">
        <v>0.66442626714706421</v>
      </c>
      <c r="LX228" s="40">
        <v>0.66377586126327515</v>
      </c>
      <c r="LY228" s="40">
        <v>0.66351467370986938</v>
      </c>
      <c r="LZ228" s="40">
        <v>0.66215801239013672</v>
      </c>
      <c r="MA228" s="40">
        <v>0.66138368844985962</v>
      </c>
      <c r="MB228" s="40">
        <v>0.66108417510986328</v>
      </c>
      <c r="MC228" s="40">
        <v>0.66118901968002319</v>
      </c>
      <c r="MD228" s="40">
        <v>0.66156977415084839</v>
      </c>
      <c r="ME228" s="40">
        <v>0.66127222776412964</v>
      </c>
      <c r="MF228" s="40">
        <v>0.66127324104309082</v>
      </c>
      <c r="MG228" s="40">
        <v>0.66136503219604492</v>
      </c>
      <c r="MH228" s="40">
        <v>0.66130000352859497</v>
      </c>
      <c r="MI228" s="40">
        <v>0.66082340478897095</v>
      </c>
      <c r="MJ228" s="40">
        <v>0.65909785032272339</v>
      </c>
      <c r="MK228" s="40">
        <v>0.65707427263259888</v>
      </c>
      <c r="ML228" s="40">
        <v>0.65473771095275879</v>
      </c>
      <c r="MM228" s="40">
        <v>0.65215027332305908</v>
      </c>
      <c r="MN228" s="40">
        <v>0.64934182167053223</v>
      </c>
      <c r="MO228" s="40">
        <v>0.64558827877044678</v>
      </c>
      <c r="MP228" s="40">
        <v>0.64174354076385498</v>
      </c>
      <c r="MQ228" s="40">
        <v>0.63776248693466187</v>
      </c>
      <c r="MR228" s="40">
        <v>0.63360607624053955</v>
      </c>
      <c r="MS228" s="40">
        <v>0.62926101684570313</v>
      </c>
      <c r="MT228" s="40">
        <v>0.62393093109130859</v>
      </c>
      <c r="MU228" s="40">
        <v>0.61862283945083618</v>
      </c>
      <c r="MV228" s="40">
        <v>0.61339360475540161</v>
      </c>
      <c r="MW228" s="40">
        <v>0.608207106590271</v>
      </c>
      <c r="MX228" s="40">
        <v>0.60308784246444702</v>
      </c>
      <c r="MY228" s="336" t="s">
        <v>851</v>
      </c>
      <c r="MZ228" s="336" t="s">
        <v>1740</v>
      </c>
      <c r="NA228" s="40">
        <v>0.62560850381851196</v>
      </c>
      <c r="NB228" s="40">
        <v>0.62047761678695679</v>
      </c>
      <c r="NC228" s="40">
        <v>0.61548531055450439</v>
      </c>
      <c r="ND228" s="40">
        <v>0.61086869239807129</v>
      </c>
      <c r="NE228" s="40">
        <v>0.60689085721969604</v>
      </c>
      <c r="NF228" s="40">
        <v>0.60366100072860718</v>
      </c>
      <c r="NG228" s="40">
        <v>0.6005745530128479</v>
      </c>
      <c r="NH228" s="40">
        <v>0.59798520803451538</v>
      </c>
      <c r="NI228" s="40">
        <v>0.59612900018692017</v>
      </c>
      <c r="NJ228" s="40">
        <v>0.59537315368652344</v>
      </c>
      <c r="NK228" s="40">
        <v>0.59561371803283691</v>
      </c>
      <c r="NL228" s="40">
        <v>0.59561234712600708</v>
      </c>
      <c r="NM228" s="40">
        <v>0.59675431251525879</v>
      </c>
      <c r="NN228" s="40">
        <v>0.59851396083831787</v>
      </c>
      <c r="NO228" s="40">
        <v>0.60012513399124146</v>
      </c>
      <c r="NP228" s="40">
        <v>0.60106140375137329</v>
      </c>
      <c r="NQ228" s="40">
        <v>0.60063952207565308</v>
      </c>
      <c r="NR228" s="40">
        <v>0.5996508002281189</v>
      </c>
      <c r="NS228" s="40">
        <v>0.5981171727180481</v>
      </c>
      <c r="NT228" s="40">
        <v>0.59627574682235718</v>
      </c>
      <c r="NU228" s="40">
        <v>0.59415006637573242</v>
      </c>
      <c r="NV228" s="40">
        <v>0.59102886915206909</v>
      </c>
      <c r="NW228" s="40">
        <v>0.58767205476760864</v>
      </c>
      <c r="NX228" s="40">
        <v>0.58398723602294922</v>
      </c>
      <c r="NY228" s="40">
        <v>0.57990515232086182</v>
      </c>
      <c r="NZ228" s="40">
        <v>0.57537609338760376</v>
      </c>
      <c r="OA228" s="40">
        <v>0.56995868682861328</v>
      </c>
      <c r="OB228" s="40">
        <v>0.56437587738037109</v>
      </c>
      <c r="OC228" s="40">
        <v>0.55860984325408936</v>
      </c>
      <c r="OD228" s="40">
        <v>0.55269956588745117</v>
      </c>
      <c r="OE228" s="40">
        <v>0.54679322242736816</v>
      </c>
      <c r="OF228" s="40">
        <v>0.54026287794113159</v>
      </c>
      <c r="OG228" s="40">
        <v>0.53382343053817749</v>
      </c>
      <c r="OH228" s="40">
        <v>0.52781093120574951</v>
      </c>
      <c r="OI228" s="40">
        <v>0.52261418104171753</v>
      </c>
      <c r="OJ228" s="40">
        <v>0.51856648921966553</v>
      </c>
      <c r="OK228" s="336" t="s">
        <v>851</v>
      </c>
      <c r="OL228" s="336" t="s">
        <v>851</v>
      </c>
      <c r="OM228" s="336" t="s">
        <v>1740</v>
      </c>
      <c r="ON228" s="40">
        <v>0.64297199249267578</v>
      </c>
      <c r="OO228" s="40">
        <v>0.64048182964324951</v>
      </c>
      <c r="OP228" s="40">
        <v>0.63707071542739868</v>
      </c>
      <c r="OQ228" s="40">
        <v>0.63311243057250977</v>
      </c>
      <c r="OR228" s="40">
        <v>0.62910979986190796</v>
      </c>
      <c r="OS228" s="40">
        <v>0.62533462047576904</v>
      </c>
      <c r="OT228" s="40">
        <v>0.62095856666564941</v>
      </c>
      <c r="OU228" s="40">
        <v>0.61657255887985229</v>
      </c>
      <c r="OV228" s="40">
        <v>0.61255079507827759</v>
      </c>
      <c r="OW228" s="40">
        <v>0.6092536449432373</v>
      </c>
      <c r="OX228" s="40">
        <v>0.60677838325500488</v>
      </c>
      <c r="OY228" s="40">
        <v>0.60369491577148438</v>
      </c>
      <c r="OZ228" s="40">
        <v>0.60168927907943726</v>
      </c>
      <c r="PA228" s="40">
        <v>0.60064029693603516</v>
      </c>
      <c r="PB228" s="40">
        <v>0.60048598051071167</v>
      </c>
      <c r="PC228" s="40">
        <v>0.6010856032371521</v>
      </c>
      <c r="PD228" s="40">
        <v>0.60156708955764771</v>
      </c>
      <c r="PE228" s="40">
        <v>0.60287213325500488</v>
      </c>
      <c r="PF228" s="40">
        <v>0.60465747117996216</v>
      </c>
      <c r="PG228" s="40">
        <v>0.60628527402877808</v>
      </c>
      <c r="PH228" s="40">
        <v>0.60735392570495605</v>
      </c>
      <c r="PI228" s="40">
        <v>0.60701978206634521</v>
      </c>
      <c r="PJ228" s="40">
        <v>0.60613334178924561</v>
      </c>
      <c r="PK228" s="40">
        <v>0.60472357273101807</v>
      </c>
      <c r="PL228" s="40">
        <v>0.60297584533691406</v>
      </c>
      <c r="PM228" s="40">
        <v>0.60094547271728516</v>
      </c>
      <c r="PN228" s="40">
        <v>0.59787899255752563</v>
      </c>
      <c r="PO228" s="40">
        <v>0.59454876184463501</v>
      </c>
      <c r="PP228" s="40">
        <v>0.59096008539199829</v>
      </c>
      <c r="PQ228" s="40">
        <v>0.5870700478553772</v>
      </c>
      <c r="PR228" s="40">
        <v>0.58283388614654541</v>
      </c>
      <c r="PS228" s="40">
        <v>0.57753366231918335</v>
      </c>
      <c r="PT228" s="40">
        <v>0.57209330797195435</v>
      </c>
      <c r="PU228" s="40">
        <v>0.56662136316299438</v>
      </c>
      <c r="PV228" s="40">
        <v>0.56107789278030396</v>
      </c>
      <c r="PW228" s="40">
        <v>0.55558687448501587</v>
      </c>
      <c r="PX228" s="336" t="s">
        <v>851</v>
      </c>
      <c r="PY228" s="336" t="s">
        <v>851</v>
      </c>
      <c r="PZ228" s="40">
        <v>0.66390000000000005</v>
      </c>
      <c r="QA228" s="40">
        <v>0.66549999999999998</v>
      </c>
      <c r="QB228" s="40">
        <v>0.66749999999999998</v>
      </c>
      <c r="QC228" s="40">
        <v>0.66810000000000003</v>
      </c>
      <c r="QD228" s="40">
        <v>0.66769999999999996</v>
      </c>
      <c r="QE228" s="40">
        <v>0.66739999999999999</v>
      </c>
      <c r="QF228" s="40">
        <v>0.6663</v>
      </c>
      <c r="QG228" s="40">
        <v>0.66500000000000004</v>
      </c>
      <c r="QH228" s="40">
        <v>0.66400000000000003</v>
      </c>
      <c r="QI228" s="40">
        <v>0.66449999999999998</v>
      </c>
      <c r="QJ228" s="40">
        <v>0.66790000000000005</v>
      </c>
      <c r="QK228" s="40">
        <v>0.66439999999999999</v>
      </c>
      <c r="QL228" s="40">
        <v>0.67269999999999996</v>
      </c>
      <c r="QM228" s="40">
        <v>0.6583</v>
      </c>
      <c r="QN228" s="40">
        <v>0.66249999999999998</v>
      </c>
      <c r="QO228" s="40">
        <v>0.66249999999999998</v>
      </c>
      <c r="QP228" s="40">
        <v>0.66480000000000006</v>
      </c>
      <c r="QQ228" s="40">
        <v>0.66579999999999995</v>
      </c>
      <c r="QR228" s="40">
        <v>0.66639999999999999</v>
      </c>
      <c r="QS228" s="336" t="s">
        <v>851</v>
      </c>
      <c r="QT228" s="336" t="s">
        <v>851</v>
      </c>
      <c r="QU228" s="336" t="s">
        <v>851</v>
      </c>
      <c r="QV228" s="336" t="s">
        <v>851</v>
      </c>
      <c r="QW228" s="40">
        <v>9.0076570631936193E-4</v>
      </c>
      <c r="QX228" s="336" t="s">
        <v>851</v>
      </c>
      <c r="QY228" s="336" t="s">
        <v>851</v>
      </c>
      <c r="QZ228" s="336" t="s">
        <v>851</v>
      </c>
      <c r="RA228" s="336" t="s">
        <v>851</v>
      </c>
      <c r="RB228" s="336" t="s">
        <v>851</v>
      </c>
      <c r="RC228" s="336" t="s">
        <v>851</v>
      </c>
      <c r="RD228" s="336" t="s">
        <v>851</v>
      </c>
      <c r="RE228" s="336" t="s">
        <v>851</v>
      </c>
      <c r="RF228" s="40">
        <v>0.26600000000000001</v>
      </c>
      <c r="RG228" s="40">
        <v>2019</v>
      </c>
      <c r="RH228" s="336" t="s">
        <v>840</v>
      </c>
      <c r="RI228" s="336" t="s">
        <v>851</v>
      </c>
      <c r="RJ228" s="40">
        <v>0</v>
      </c>
      <c r="RK228" s="40">
        <v>2019</v>
      </c>
      <c r="RL228" s="336" t="s">
        <v>840</v>
      </c>
      <c r="RM228" s="336" t="s">
        <v>851</v>
      </c>
      <c r="RN228" s="40">
        <v>2E-3</v>
      </c>
      <c r="RO228" s="40">
        <v>2019</v>
      </c>
      <c r="RP228" s="336" t="s">
        <v>840</v>
      </c>
      <c r="RQ228" s="336" t="s">
        <v>851</v>
      </c>
      <c r="RR228" s="40">
        <v>2.5000000000000001E-2</v>
      </c>
      <c r="RS228" s="40">
        <v>2019</v>
      </c>
      <c r="RT228" s="336" t="s">
        <v>840</v>
      </c>
      <c r="RU228" s="336" t="s">
        <v>851</v>
      </c>
      <c r="RV228" s="40">
        <v>1.1000000000000001E-2</v>
      </c>
      <c r="RW228" s="40">
        <v>2019</v>
      </c>
      <c r="RX228" s="336" t="s">
        <v>840</v>
      </c>
      <c r="RY228" s="336" t="s">
        <v>851</v>
      </c>
      <c r="RZ228" s="336" t="s">
        <v>838</v>
      </c>
      <c r="SA228" s="40">
        <v>0.20295502245426178</v>
      </c>
      <c r="SB228" s="40">
        <v>0.1974472850561142</v>
      </c>
      <c r="SC228" s="40">
        <v>0.17685900628566742</v>
      </c>
      <c r="SD228" s="40">
        <v>0.19338634610176086</v>
      </c>
      <c r="SE228" s="40">
        <v>0.18140850961208344</v>
      </c>
      <c r="SF228" s="336" t="s">
        <v>851</v>
      </c>
      <c r="SG228" s="336" t="s">
        <v>851</v>
      </c>
      <c r="SH228" s="40">
        <v>0.18747188150882721</v>
      </c>
      <c r="SI228" s="40">
        <v>0.1849738210439682</v>
      </c>
      <c r="SJ228" s="40">
        <v>0.16469615697860718</v>
      </c>
      <c r="SK228" s="40">
        <v>0.16004730761051178</v>
      </c>
      <c r="SL228" s="40">
        <v>0.17610520124435425</v>
      </c>
      <c r="SM228" s="336" t="s">
        <v>840</v>
      </c>
      <c r="SN228" s="336" t="s">
        <v>851</v>
      </c>
      <c r="SO228" s="336" t="s">
        <v>851</v>
      </c>
      <c r="SP228" s="40">
        <v>1.8763726577162743E-2</v>
      </c>
      <c r="SQ228" s="40">
        <v>3.9111720980145037E-4</v>
      </c>
      <c r="SR228" s="40">
        <v>-4.4339080341160297E-3</v>
      </c>
      <c r="SS228" s="40">
        <v>1.4188628643751144E-2</v>
      </c>
      <c r="ST228" s="40">
        <v>-4.0596604347229004E-2</v>
      </c>
      <c r="SU228" s="336" t="s">
        <v>838</v>
      </c>
      <c r="SV228" s="336" t="s">
        <v>851</v>
      </c>
      <c r="SW228" s="336" t="s">
        <v>851</v>
      </c>
      <c r="SX228" s="40">
        <v>2.3665757849812508E-2</v>
      </c>
      <c r="SY228" s="40">
        <v>4.7722803428769112E-3</v>
      </c>
      <c r="SZ228" s="40">
        <v>3.4003457985818386E-3</v>
      </c>
      <c r="TA228" s="40">
        <v>1.7635055119171739E-3</v>
      </c>
      <c r="TB228" s="40">
        <v>3.1706813722848892E-2</v>
      </c>
      <c r="TC228" s="336" t="s">
        <v>840</v>
      </c>
      <c r="TD228" s="336" t="s">
        <v>851</v>
      </c>
      <c r="TE228" s="336" t="s">
        <v>851</v>
      </c>
      <c r="TF228" s="336" t="s">
        <v>851</v>
      </c>
      <c r="TG228" s="40">
        <v>2.4278942495584488E-2</v>
      </c>
      <c r="TH228" s="40">
        <v>4.8767197877168655E-3</v>
      </c>
      <c r="TI228" s="40">
        <v>-3.6107373307459056E-4</v>
      </c>
      <c r="TJ228" s="40">
        <v>1.9184881821274757E-2</v>
      </c>
      <c r="TK228" s="40">
        <v>-3.4981146454811096E-2</v>
      </c>
      <c r="TL228" s="336" t="s">
        <v>838</v>
      </c>
      <c r="TM228" s="336" t="s">
        <v>851</v>
      </c>
      <c r="TN228" s="336" t="s">
        <v>851</v>
      </c>
      <c r="TO228" s="336" t="s">
        <v>851</v>
      </c>
      <c r="TP228" s="40">
        <v>3.2023265957832336E-2</v>
      </c>
      <c r="TQ228" s="40">
        <v>1.2864232063293457E-2</v>
      </c>
      <c r="TR228" s="40">
        <v>1.2547203339636326E-2</v>
      </c>
      <c r="TS228" s="40">
        <v>6.3428482972085476E-3</v>
      </c>
      <c r="TT228" s="40">
        <v>3.7448227405548096E-2</v>
      </c>
      <c r="TU228" s="336" t="s">
        <v>840</v>
      </c>
      <c r="TV228" s="336" t="s">
        <v>851</v>
      </c>
      <c r="TW228" s="40">
        <v>3370</v>
      </c>
      <c r="TX228" s="336" t="s">
        <v>840</v>
      </c>
      <c r="TY228" s="336" t="s">
        <v>851</v>
      </c>
      <c r="TZ228" s="40">
        <v>2297.968994140625</v>
      </c>
      <c r="UA228" s="336" t="s">
        <v>838</v>
      </c>
      <c r="UB228" s="336" t="s">
        <v>851</v>
      </c>
      <c r="UC228" s="40">
        <v>3224.5599494620301</v>
      </c>
      <c r="UD228" s="336" t="s">
        <v>840</v>
      </c>
      <c r="UE228" s="336" t="s">
        <v>851</v>
      </c>
      <c r="UF228" s="336" t="s">
        <v>851</v>
      </c>
      <c r="UG228" s="40">
        <v>0.19365595281124115</v>
      </c>
      <c r="UH228" s="40">
        <v>0.16480532288551331</v>
      </c>
      <c r="UI228" s="40">
        <v>0.14387702941894531</v>
      </c>
      <c r="UJ228" s="40">
        <v>0.18159833550453186</v>
      </c>
      <c r="UK228" s="40">
        <v>0.22200591862201691</v>
      </c>
      <c r="UL228" s="336" t="s">
        <v>838</v>
      </c>
      <c r="UM228" s="336" t="s">
        <v>851</v>
      </c>
      <c r="UN228" s="336" t="s">
        <v>851</v>
      </c>
      <c r="UO228" s="336" t="s">
        <v>851</v>
      </c>
      <c r="UP228" s="40">
        <v>0.17979985475540161</v>
      </c>
      <c r="UQ228" s="40">
        <v>0.15358294546604156</v>
      </c>
      <c r="UR228" s="40">
        <v>0.12844227254390717</v>
      </c>
      <c r="US228" s="40">
        <v>0.14573509991168976</v>
      </c>
      <c r="UT228" s="40">
        <v>0.14931371808052063</v>
      </c>
      <c r="UU228" s="336" t="s">
        <v>840</v>
      </c>
    </row>
    <row r="229" spans="1:567">
      <c r="A229" s="336" t="s">
        <v>517</v>
      </c>
      <c r="B229" s="336" t="s">
        <v>9</v>
      </c>
      <c r="C229" s="336" t="s">
        <v>411</v>
      </c>
      <c r="D229" s="40">
        <v>3.9786387234926224E-2</v>
      </c>
      <c r="E229" s="336" t="s">
        <v>470</v>
      </c>
      <c r="F229" s="40">
        <v>5.8362405747175217E-2</v>
      </c>
      <c r="G229" s="336" t="s">
        <v>1741</v>
      </c>
      <c r="H229" s="40">
        <v>5.9845965355634689E-2</v>
      </c>
      <c r="I229" s="336" t="s">
        <v>1447</v>
      </c>
      <c r="J229" s="40">
        <v>3.6909028887748718E-2</v>
      </c>
      <c r="K229" s="336" t="s">
        <v>1803</v>
      </c>
      <c r="L229" s="336" t="s">
        <v>470</v>
      </c>
      <c r="M229" s="40">
        <v>0.55448776483535767</v>
      </c>
      <c r="N229" s="40"/>
      <c r="O229" s="336" t="s">
        <v>1736</v>
      </c>
      <c r="P229" s="40"/>
      <c r="Q229" s="336" t="s">
        <v>1736</v>
      </c>
      <c r="R229" s="40"/>
      <c r="S229" s="336" t="s">
        <v>1736</v>
      </c>
      <c r="T229" s="40"/>
      <c r="U229" s="336" t="s">
        <v>1736</v>
      </c>
      <c r="V229" s="336" t="s">
        <v>851</v>
      </c>
      <c r="W229" s="336" t="s">
        <v>470</v>
      </c>
      <c r="X229" s="40">
        <v>0.55226528644561768</v>
      </c>
      <c r="Y229" s="40"/>
      <c r="Z229" s="336" t="s">
        <v>1736</v>
      </c>
      <c r="AA229" s="40"/>
      <c r="AB229" s="336" t="s">
        <v>1736</v>
      </c>
      <c r="AC229" s="40"/>
      <c r="AD229" s="336" t="s">
        <v>1736</v>
      </c>
      <c r="AE229" s="40"/>
      <c r="AF229" s="336" t="s">
        <v>1736</v>
      </c>
      <c r="AG229" s="336" t="s">
        <v>851</v>
      </c>
      <c r="AH229" s="336" t="s">
        <v>470</v>
      </c>
      <c r="AI229" s="40">
        <v>0.55033010244369507</v>
      </c>
      <c r="AJ229" s="40"/>
      <c r="AK229" s="336" t="s">
        <v>1736</v>
      </c>
      <c r="AL229" s="40"/>
      <c r="AM229" s="336" t="s">
        <v>1736</v>
      </c>
      <c r="AN229" s="40"/>
      <c r="AO229" s="336" t="s">
        <v>1736</v>
      </c>
      <c r="AP229" s="40"/>
      <c r="AQ229" s="336" t="s">
        <v>1736</v>
      </c>
      <c r="AR229" s="336" t="s">
        <v>851</v>
      </c>
      <c r="AS229" s="336" t="s">
        <v>470</v>
      </c>
      <c r="AT229" s="40">
        <v>0.5560491681098938</v>
      </c>
      <c r="AU229" s="40"/>
      <c r="AV229" s="336" t="s">
        <v>1736</v>
      </c>
      <c r="AW229" s="40"/>
      <c r="AX229" s="336" t="s">
        <v>1736</v>
      </c>
      <c r="AY229" s="40"/>
      <c r="AZ229" s="336" t="s">
        <v>1736</v>
      </c>
      <c r="BA229" s="40"/>
      <c r="BB229" s="336" t="s">
        <v>1736</v>
      </c>
      <c r="BC229" s="336" t="s">
        <v>851</v>
      </c>
      <c r="BD229" s="336" t="s">
        <v>470</v>
      </c>
      <c r="BE229" s="40">
        <v>3.0543386936187744</v>
      </c>
      <c r="BF229" s="336" t="s">
        <v>827</v>
      </c>
      <c r="BG229" s="40">
        <v>3.5433671474456787</v>
      </c>
      <c r="BH229" s="336" t="s">
        <v>1447</v>
      </c>
      <c r="BI229" s="40">
        <v>3.6915435791015625</v>
      </c>
      <c r="BJ229" s="336" t="s">
        <v>1803</v>
      </c>
      <c r="BK229" s="40">
        <v>6.9546675682067871</v>
      </c>
      <c r="BL229" s="336" t="s">
        <v>851</v>
      </c>
      <c r="BM229" s="40">
        <v>2.4644489288330078</v>
      </c>
      <c r="BN229" s="336" t="s">
        <v>838</v>
      </c>
      <c r="BO229" s="336" t="s">
        <v>851</v>
      </c>
      <c r="BP229" s="336" t="s">
        <v>470</v>
      </c>
      <c r="BQ229" s="40">
        <v>5.4633389227092266E-3</v>
      </c>
      <c r="BR229" s="40">
        <v>4.874122329056263E-3</v>
      </c>
      <c r="BS229" s="40">
        <v>4.7387173399329185E-3</v>
      </c>
      <c r="BT229" s="40">
        <v>4.0320712141692638E-3</v>
      </c>
      <c r="BU229" s="40">
        <v>4.0320581756532192E-3</v>
      </c>
      <c r="BV229" s="336" t="s">
        <v>851</v>
      </c>
      <c r="BW229" s="336" t="s">
        <v>827</v>
      </c>
      <c r="BX229" s="40">
        <v>9.302929975092411E-3</v>
      </c>
      <c r="BY229" s="40">
        <v>4.0739132091403008E-3</v>
      </c>
      <c r="BZ229" s="40">
        <v>1.7440005904063582E-3</v>
      </c>
      <c r="CA229" s="40">
        <v>1.1822128435596824E-3</v>
      </c>
      <c r="CB229" s="40">
        <v>1.1877613142132759E-3</v>
      </c>
      <c r="CC229" s="336" t="s">
        <v>851</v>
      </c>
      <c r="CD229" s="336" t="s">
        <v>1447</v>
      </c>
      <c r="CE229" s="40">
        <v>5.5799973197281361E-3</v>
      </c>
      <c r="CF229" s="40">
        <v>2.3122786078602076E-3</v>
      </c>
      <c r="CG229" s="40">
        <v>1.1835906188935041E-3</v>
      </c>
      <c r="CH229" s="40">
        <v>1.190057722851634E-3</v>
      </c>
      <c r="CI229" s="40">
        <v>1.1946681188419461E-3</v>
      </c>
      <c r="CJ229" s="336" t="s">
        <v>851</v>
      </c>
      <c r="CK229" s="336" t="s">
        <v>1803</v>
      </c>
      <c r="CL229" s="40">
        <v>3.3541168086230755E-3</v>
      </c>
      <c r="CM229" s="40">
        <v>1.5609095571562648E-3</v>
      </c>
      <c r="CN229" s="40">
        <v>1.1884702835232019E-3</v>
      </c>
      <c r="CO229" s="40">
        <v>1.1947277234867215E-3</v>
      </c>
      <c r="CP229" s="40">
        <v>1.1994545347988605E-3</v>
      </c>
      <c r="CQ229" s="336" t="s">
        <v>851</v>
      </c>
      <c r="CR229" s="40">
        <v>6.7957034111022949</v>
      </c>
      <c r="CS229" s="40">
        <v>8.0487642288208008</v>
      </c>
      <c r="CT229" s="40">
        <v>8.6909503936767578</v>
      </c>
      <c r="CU229" s="40">
        <v>8.8604946136474609</v>
      </c>
      <c r="CV229" s="40">
        <v>8.9474210739135742</v>
      </c>
      <c r="CW229" s="336" t="s">
        <v>1741</v>
      </c>
      <c r="CX229" s="336" t="s">
        <v>851</v>
      </c>
      <c r="CY229" s="40">
        <v>7.5683350563049316</v>
      </c>
      <c r="CZ229" s="40">
        <v>8.489964485168457</v>
      </c>
      <c r="DA229" s="40">
        <v>8.8259687423706055</v>
      </c>
      <c r="DB229" s="40">
        <v>8.9125213623046875</v>
      </c>
      <c r="DC229" s="40">
        <v>9.0000267028808594</v>
      </c>
      <c r="DD229" s="336" t="s">
        <v>1447</v>
      </c>
      <c r="DE229" s="336" t="s">
        <v>851</v>
      </c>
      <c r="DF229" s="40">
        <v>9.0352697372436523</v>
      </c>
      <c r="DG229" s="336" t="s">
        <v>1803</v>
      </c>
      <c r="DH229" s="336" t="s">
        <v>851</v>
      </c>
      <c r="DI229" s="336" t="s">
        <v>851</v>
      </c>
      <c r="DJ229" s="336">
        <v>12.1</v>
      </c>
      <c r="DK229" s="336" t="s">
        <v>1738</v>
      </c>
      <c r="DL229" s="336" t="s">
        <v>851</v>
      </c>
      <c r="DM229" s="336" t="s">
        <v>851</v>
      </c>
      <c r="DN229" s="336" t="s">
        <v>470</v>
      </c>
      <c r="DO229" s="40">
        <v>2.6685080956667662E-3</v>
      </c>
      <c r="DP229" s="40">
        <v>3.2482023816555738E-3</v>
      </c>
      <c r="DQ229" s="40">
        <v>-2.6227673515677452E-5</v>
      </c>
      <c r="DR229" s="40">
        <v>-5.4957056418061256E-3</v>
      </c>
      <c r="DS229" s="40">
        <v>1.0799197480082512E-2</v>
      </c>
      <c r="DT229" s="336" t="s">
        <v>851</v>
      </c>
      <c r="DU229" s="336" t="s">
        <v>470</v>
      </c>
      <c r="DV229" s="40">
        <v>3.7750001065433025E-3</v>
      </c>
      <c r="DW229" s="40">
        <v>3.1333332881331444E-3</v>
      </c>
      <c r="DX229" s="40">
        <v>-5.0000118790194392E-5</v>
      </c>
      <c r="DY229" s="40">
        <v>1.8999999156221747E-3</v>
      </c>
      <c r="DZ229" s="40">
        <v>2.0000000949949026E-3</v>
      </c>
      <c r="EA229" s="336" t="s">
        <v>851</v>
      </c>
      <c r="EB229" s="336" t="s">
        <v>470</v>
      </c>
      <c r="EC229" s="40">
        <v>3.5477709025144577E-3</v>
      </c>
      <c r="ED229" s="40">
        <v>2.897999482229352E-3</v>
      </c>
      <c r="EE229" s="40">
        <v>-1.2229772983118892E-3</v>
      </c>
      <c r="EF229" s="40">
        <v>5.1962067373096943E-3</v>
      </c>
      <c r="EG229" s="40">
        <v>7.5013483874499798E-3</v>
      </c>
      <c r="EH229" s="336" t="s">
        <v>851</v>
      </c>
      <c r="EI229" s="336" t="s">
        <v>470</v>
      </c>
      <c r="EJ229" s="40">
        <v>3.8668853230774403E-3</v>
      </c>
      <c r="EK229" s="40">
        <v>2.8925032820552588E-3</v>
      </c>
      <c r="EL229" s="40">
        <v>3.3319739159196615E-3</v>
      </c>
      <c r="EM229" s="40">
        <v>4.8540206626057625E-3</v>
      </c>
      <c r="EN229" s="40">
        <v>6.3185812905430794E-4</v>
      </c>
      <c r="EO229" s="336" t="s">
        <v>851</v>
      </c>
      <c r="EP229" s="336" t="s">
        <v>851</v>
      </c>
      <c r="EQ229" s="336" t="s">
        <v>851</v>
      </c>
      <c r="ER229" s="40">
        <v>0.8276</v>
      </c>
      <c r="ES229" s="336" t="s">
        <v>1739</v>
      </c>
      <c r="ET229" s="336" t="s">
        <v>851</v>
      </c>
      <c r="EU229" s="336" t="s">
        <v>851</v>
      </c>
      <c r="EV229" s="40">
        <v>0.94059999999999999</v>
      </c>
      <c r="EW229" s="336" t="s">
        <v>1739</v>
      </c>
      <c r="EX229" s="336" t="s">
        <v>851</v>
      </c>
      <c r="EY229" s="336" t="s">
        <v>851</v>
      </c>
      <c r="EZ229" s="40">
        <v>0.52900000000000003</v>
      </c>
      <c r="FA229" s="336" t="s">
        <v>1739</v>
      </c>
      <c r="FB229" s="336" t="s">
        <v>851</v>
      </c>
      <c r="FC229" s="40">
        <v>7.9543046653270721E-2</v>
      </c>
      <c r="FD229" s="40">
        <v>8.9600324630737305E-2</v>
      </c>
      <c r="FE229" s="40">
        <v>0.1043025478720665</v>
      </c>
      <c r="FF229" s="40">
        <v>6.8975888192653656E-2</v>
      </c>
      <c r="FG229" s="40">
        <v>5.9790655970573425E-2</v>
      </c>
      <c r="FH229" s="336" t="s">
        <v>838</v>
      </c>
      <c r="FI229" s="336" t="s">
        <v>851</v>
      </c>
      <c r="FJ229" s="40"/>
      <c r="FK229" s="40"/>
      <c r="FL229" s="40"/>
      <c r="FM229" s="40"/>
      <c r="FN229" s="40"/>
      <c r="FO229" s="336" t="s">
        <v>1737</v>
      </c>
      <c r="FP229" s="336" t="s">
        <v>851</v>
      </c>
      <c r="FQ229" s="40"/>
      <c r="FR229" s="336" t="s">
        <v>1737</v>
      </c>
      <c r="FS229" s="336" t="s">
        <v>851</v>
      </c>
      <c r="FT229" s="336" t="s">
        <v>851</v>
      </c>
      <c r="FU229" s="40">
        <v>2.8332551941275597E-2</v>
      </c>
      <c r="FV229" s="40">
        <v>3.0485264956951141E-2</v>
      </c>
      <c r="FW229" s="40">
        <v>2.637496218085289E-2</v>
      </c>
      <c r="FX229" s="40">
        <v>2.6992836967110634E-2</v>
      </c>
      <c r="FY229" s="40">
        <v>3.2738260924816132E-2</v>
      </c>
      <c r="FZ229" s="336" t="s">
        <v>840</v>
      </c>
      <c r="GA229" s="336" t="s">
        <v>851</v>
      </c>
      <c r="GB229" s="336" t="s">
        <v>851</v>
      </c>
      <c r="GC229" s="336" t="s">
        <v>851</v>
      </c>
      <c r="GD229" s="336" t="s">
        <v>851</v>
      </c>
      <c r="GE229" s="336" t="s">
        <v>851</v>
      </c>
      <c r="GF229" s="336" t="s">
        <v>851</v>
      </c>
      <c r="GG229" s="336" t="s">
        <v>851</v>
      </c>
      <c r="GH229" s="336" t="s">
        <v>851</v>
      </c>
      <c r="GI229" s="336" t="s">
        <v>851</v>
      </c>
      <c r="GJ229" s="336" t="s">
        <v>851</v>
      </c>
      <c r="GK229" s="40">
        <v>3134067</v>
      </c>
      <c r="GL229" s="40">
        <v>3302722</v>
      </c>
      <c r="GM229" s="40">
        <v>3478769</v>
      </c>
      <c r="GN229" s="40">
        <v>3711931</v>
      </c>
      <c r="GO229" s="40">
        <v>4068577</v>
      </c>
      <c r="GP229" s="40">
        <v>4588222</v>
      </c>
      <c r="GQ229" s="40">
        <v>5300172</v>
      </c>
      <c r="GR229" s="40">
        <v>6168846</v>
      </c>
      <c r="GS229" s="40">
        <v>7089486</v>
      </c>
      <c r="GT229" s="40">
        <v>7917368</v>
      </c>
      <c r="GU229" s="40">
        <v>8549998</v>
      </c>
      <c r="GV229" s="40">
        <v>8946778</v>
      </c>
      <c r="GW229" s="40">
        <v>9141598</v>
      </c>
      <c r="GX229" s="40">
        <v>9197908</v>
      </c>
      <c r="GY229" s="40">
        <v>9214182</v>
      </c>
      <c r="GZ229" s="40">
        <v>9262896</v>
      </c>
      <c r="HA229" s="40">
        <v>9360975</v>
      </c>
      <c r="HB229" s="40">
        <v>9487206</v>
      </c>
      <c r="HC229" s="40">
        <v>9630966</v>
      </c>
      <c r="HD229" s="40">
        <v>9770526</v>
      </c>
      <c r="HE229" s="40">
        <v>9890400</v>
      </c>
      <c r="HF229" s="40">
        <v>9991000</v>
      </c>
      <c r="HG229" s="40">
        <v>10082000</v>
      </c>
      <c r="HH229" s="40">
        <v>10165000</v>
      </c>
      <c r="HI229" s="40">
        <v>10245000</v>
      </c>
      <c r="HJ229" s="40">
        <v>10324000</v>
      </c>
      <c r="HK229" s="40">
        <v>10403000</v>
      </c>
      <c r="HL229" s="40">
        <v>10481000</v>
      </c>
      <c r="HM229" s="40">
        <v>10554000</v>
      </c>
      <c r="HN229" s="40">
        <v>10615000</v>
      </c>
      <c r="HO229" s="40">
        <v>10661000</v>
      </c>
      <c r="HP229" s="40">
        <v>10690000</v>
      </c>
      <c r="HQ229" s="40">
        <v>10704000</v>
      </c>
      <c r="HR229" s="40">
        <v>10706000</v>
      </c>
      <c r="HS229" s="40">
        <v>10703000</v>
      </c>
      <c r="HT229" s="40">
        <v>10697000</v>
      </c>
      <c r="HU229" s="40">
        <v>10691000</v>
      </c>
      <c r="HV229" s="40">
        <v>10683000</v>
      </c>
      <c r="HW229" s="40">
        <v>10673000</v>
      </c>
      <c r="HX229" s="40">
        <v>10662000</v>
      </c>
      <c r="HY229" s="40">
        <v>10648000</v>
      </c>
      <c r="HZ229" s="40">
        <v>10634000</v>
      </c>
      <c r="IA229" s="40">
        <v>10618000</v>
      </c>
      <c r="IB229" s="40">
        <v>10601000</v>
      </c>
      <c r="IC229" s="40">
        <v>10582000</v>
      </c>
      <c r="ID229" s="40">
        <v>10558000</v>
      </c>
      <c r="IE229" s="40">
        <v>10529000</v>
      </c>
      <c r="IF229" s="40">
        <v>10498000</v>
      </c>
      <c r="IG229" s="40">
        <v>10467000</v>
      </c>
      <c r="IH229" s="40">
        <v>10442000</v>
      </c>
      <c r="II229" s="40">
        <v>10425000</v>
      </c>
      <c r="IJ229" s="336" t="s">
        <v>851</v>
      </c>
      <c r="IK229" s="336" t="s">
        <v>851</v>
      </c>
      <c r="IL229" s="336" t="s">
        <v>851</v>
      </c>
      <c r="IM229" s="40">
        <v>1.0532708838582039E-2</v>
      </c>
      <c r="IN229" s="40">
        <v>1.3394702225923538E-2</v>
      </c>
      <c r="IO229" s="40">
        <v>1.5039377845823765E-2</v>
      </c>
      <c r="IP229" s="40">
        <v>1.4386770315468311E-2</v>
      </c>
      <c r="IQ229" s="40">
        <v>1.2194287031888962E-2</v>
      </c>
      <c r="IR229" s="40">
        <v>1.0120098479092121E-2</v>
      </c>
      <c r="IS229" s="40">
        <v>9.0669682249426842E-3</v>
      </c>
      <c r="IT229" s="40">
        <v>8.1987911835312843E-3</v>
      </c>
      <c r="IU229" s="40">
        <v>7.8393341973423958E-3</v>
      </c>
      <c r="IV229" s="40">
        <v>7.6815001666545868E-3</v>
      </c>
      <c r="IW229" s="40">
        <v>7.6229441910982132E-3</v>
      </c>
      <c r="IX229" s="40">
        <v>7.4698682874441147E-3</v>
      </c>
      <c r="IY229" s="40">
        <v>6.9408407434821129E-3</v>
      </c>
      <c r="IZ229" s="40">
        <v>5.7631600648164749E-3</v>
      </c>
      <c r="JA229" s="40">
        <v>4.3241279199719429E-3</v>
      </c>
      <c r="JB229" s="40">
        <v>2.7165021747350693E-3</v>
      </c>
      <c r="JC229" s="40">
        <v>1.3087783008813858E-3</v>
      </c>
      <c r="JD229" s="40">
        <v>1.8682859081309289E-4</v>
      </c>
      <c r="JE229" s="40">
        <v>-2.8025597566738725E-4</v>
      </c>
      <c r="JF229" s="40">
        <v>-5.6074769236147404E-4</v>
      </c>
      <c r="JG229" s="40">
        <v>-5.6106230476871133E-4</v>
      </c>
      <c r="JH229" s="40">
        <v>-7.4857304571196437E-4</v>
      </c>
      <c r="JI229" s="40">
        <v>-9.3650503549724817E-4</v>
      </c>
      <c r="JJ229" s="40">
        <v>-1.0311695514246821E-3</v>
      </c>
      <c r="JK229" s="40">
        <v>-1.3139373622834682E-3</v>
      </c>
      <c r="JL229" s="40">
        <v>-1.3156660133972764E-3</v>
      </c>
      <c r="JM229" s="40">
        <v>-1.5057409182190895E-3</v>
      </c>
      <c r="JN229" s="40">
        <v>-1.6023379284888506E-3</v>
      </c>
      <c r="JO229" s="40">
        <v>-1.7938917735591531E-3</v>
      </c>
      <c r="JP229" s="40">
        <v>-2.2705781739205122E-3</v>
      </c>
      <c r="JQ229" s="40">
        <v>-2.7505115140229464E-3</v>
      </c>
      <c r="JR229" s="40">
        <v>-2.9485919512808323E-3</v>
      </c>
      <c r="JS229" s="40">
        <v>-2.957311924546957E-3</v>
      </c>
      <c r="JT229" s="40">
        <v>-2.3913159966468811E-3</v>
      </c>
      <c r="JU229" s="40">
        <v>-1.6293673543259501E-3</v>
      </c>
      <c r="JV229" s="336" t="s">
        <v>1740</v>
      </c>
      <c r="JW229" s="336" t="s">
        <v>851</v>
      </c>
      <c r="JX229" s="336" t="s">
        <v>851</v>
      </c>
      <c r="JY229" s="336" t="s">
        <v>851</v>
      </c>
      <c r="JZ229" s="336" t="s">
        <v>851</v>
      </c>
      <c r="KA229" s="336" t="s">
        <v>1740</v>
      </c>
      <c r="KB229" s="40">
        <v>0.70397573285935588</v>
      </c>
      <c r="KC229" s="40">
        <v>0.69841378702539003</v>
      </c>
      <c r="KD229" s="40">
        <v>0.69519751125884699</v>
      </c>
      <c r="KE229" s="40">
        <v>0.69363312049902404</v>
      </c>
      <c r="KF229" s="40">
        <v>0.69257335787244201</v>
      </c>
      <c r="KG229" s="40">
        <v>0.69121056782334411</v>
      </c>
      <c r="KH229" s="40">
        <v>0.68944928192469201</v>
      </c>
      <c r="KI229" s="40">
        <v>0.68760076343646404</v>
      </c>
      <c r="KJ229" s="40">
        <v>0.68575043162176696</v>
      </c>
      <c r="KK229" s="40">
        <v>0.68406780203654405</v>
      </c>
      <c r="KL229" s="40">
        <v>0.6826538102325701</v>
      </c>
      <c r="KM229" s="40">
        <v>0.68151930341004896</v>
      </c>
      <c r="KN229" s="40">
        <v>0.68055041808391703</v>
      </c>
      <c r="KO229" s="40">
        <v>0.67958928367205795</v>
      </c>
      <c r="KP229" s="40">
        <v>0.67842770006778907</v>
      </c>
      <c r="KQ229" s="40">
        <v>0.67692191669959001</v>
      </c>
      <c r="KR229" s="40">
        <v>0.675003669326386</v>
      </c>
      <c r="KS229" s="40">
        <v>0.67271996020151503</v>
      </c>
      <c r="KT229" s="40">
        <v>0.67018571634454605</v>
      </c>
      <c r="KU229" s="40">
        <v>0.66757690998569696</v>
      </c>
      <c r="KV229" s="40">
        <v>0.66502851114154193</v>
      </c>
      <c r="KW229" s="40">
        <v>0.66257567541857398</v>
      </c>
      <c r="KX229" s="40">
        <v>0.66017871668836803</v>
      </c>
      <c r="KY229" s="40">
        <v>0.65780898670598509</v>
      </c>
      <c r="KZ229" s="40">
        <v>0.65541047080672699</v>
      </c>
      <c r="LA229" s="40">
        <v>0.65294214652197491</v>
      </c>
      <c r="LB229" s="40">
        <v>0.65040406343129997</v>
      </c>
      <c r="LC229" s="40">
        <v>0.64781526573419301</v>
      </c>
      <c r="LD229" s="40">
        <v>0.64517483457055502</v>
      </c>
      <c r="LE229" s="40">
        <v>0.64248275371830499</v>
      </c>
      <c r="LF229" s="40">
        <v>0.63974043367769806</v>
      </c>
      <c r="LG229" s="40">
        <v>0.63694748313164706</v>
      </c>
      <c r="LH229" s="40">
        <v>0.63410319935861703</v>
      </c>
      <c r="LI229" s="40">
        <v>0.63121345102455206</v>
      </c>
      <c r="LJ229" s="40">
        <v>0.62828382647938807</v>
      </c>
      <c r="LK229" s="40">
        <v>0.62531994332240703</v>
      </c>
      <c r="LL229" s="336" t="s">
        <v>851</v>
      </c>
      <c r="LM229" s="336" t="s">
        <v>851</v>
      </c>
      <c r="LN229" s="336" t="s">
        <v>1740</v>
      </c>
      <c r="LO229" s="40">
        <v>0.84902745485305786</v>
      </c>
      <c r="LP229" s="40">
        <v>0.8462749719619751</v>
      </c>
      <c r="LQ229" s="40">
        <v>0.84460902214050293</v>
      </c>
      <c r="LR229" s="40">
        <v>0.84311491250991821</v>
      </c>
      <c r="LS229" s="40">
        <v>0.8413083553314209</v>
      </c>
      <c r="LT229" s="40">
        <v>0.83921509981155396</v>
      </c>
      <c r="LU229" s="40">
        <v>0.83655291795730591</v>
      </c>
      <c r="LV229" s="40">
        <v>0.83406072854995728</v>
      </c>
      <c r="LW229" s="40">
        <v>0.83118546009063721</v>
      </c>
      <c r="LX229" s="40">
        <v>0.82811129093170166</v>
      </c>
      <c r="LY229" s="40">
        <v>0.82497096061706543</v>
      </c>
      <c r="LZ229" s="40">
        <v>0.82101315259933472</v>
      </c>
      <c r="MA229" s="40">
        <v>0.81776547431945801</v>
      </c>
      <c r="MB229" s="40">
        <v>0.81447792053222656</v>
      </c>
      <c r="MC229" s="40">
        <v>0.81064534187316895</v>
      </c>
      <c r="MD229" s="40">
        <v>0.80602192878723145</v>
      </c>
      <c r="ME229" s="40">
        <v>0.8006548285484314</v>
      </c>
      <c r="MF229" s="40">
        <v>0.79540359973907471</v>
      </c>
      <c r="MG229" s="40">
        <v>0.78974407911300659</v>
      </c>
      <c r="MH229" s="40">
        <v>0.78342521190643311</v>
      </c>
      <c r="MI229" s="40">
        <v>0.77666634321212769</v>
      </c>
      <c r="MJ229" s="40">
        <v>0.76952576637268066</v>
      </c>
      <c r="MK229" s="40">
        <v>0.76261347532272339</v>
      </c>
      <c r="ML229" s="40">
        <v>0.75564509630203247</v>
      </c>
      <c r="MM229" s="40">
        <v>0.74835866689682007</v>
      </c>
      <c r="MN229" s="40">
        <v>0.74107813835144043</v>
      </c>
      <c r="MO229" s="40">
        <v>0.73406058549880981</v>
      </c>
      <c r="MP229" s="40">
        <v>0.7277265191078186</v>
      </c>
      <c r="MQ229" s="40">
        <v>0.72144138813018799</v>
      </c>
      <c r="MR229" s="40">
        <v>0.7152712345123291</v>
      </c>
      <c r="MS229" s="40">
        <v>0.70950937271118164</v>
      </c>
      <c r="MT229" s="40">
        <v>0.70443534851074219</v>
      </c>
      <c r="MU229" s="40">
        <v>0.70022863149642944</v>
      </c>
      <c r="MV229" s="40">
        <v>0.69637912511825562</v>
      </c>
      <c r="MW229" s="40">
        <v>0.69249188899993896</v>
      </c>
      <c r="MX229" s="40">
        <v>0.68872898817062378</v>
      </c>
      <c r="MY229" s="336" t="s">
        <v>851</v>
      </c>
      <c r="MZ229" s="336" t="s">
        <v>1740</v>
      </c>
      <c r="NA229" s="40">
        <v>0.84061020612716675</v>
      </c>
      <c r="NB229" s="40">
        <v>0.83642858266830444</v>
      </c>
      <c r="NC229" s="40">
        <v>0.83287841081619263</v>
      </c>
      <c r="ND229" s="40">
        <v>0.82912182807922363</v>
      </c>
      <c r="NE229" s="40">
        <v>0.82488793134689331</v>
      </c>
      <c r="NF229" s="40">
        <v>0.82041239738464355</v>
      </c>
      <c r="NG229" s="40">
        <v>0.8149334192276001</v>
      </c>
      <c r="NH229" s="40">
        <v>0.80966079235076904</v>
      </c>
      <c r="NI229" s="40">
        <v>0.80403345823287964</v>
      </c>
      <c r="NJ229" s="40">
        <v>0.79853588342666626</v>
      </c>
      <c r="NK229" s="40">
        <v>0.79320031404495239</v>
      </c>
      <c r="NL229" s="40">
        <v>0.78727293014526367</v>
      </c>
      <c r="NM229" s="40">
        <v>0.78217726945877075</v>
      </c>
      <c r="NN229" s="40">
        <v>0.77705132961273193</v>
      </c>
      <c r="NO229" s="40">
        <v>0.77107864618301392</v>
      </c>
      <c r="NP229" s="40">
        <v>0.76399964094161987</v>
      </c>
      <c r="NQ229" s="40">
        <v>0.7565949559211731</v>
      </c>
      <c r="NR229" s="40">
        <v>0.74906575679779053</v>
      </c>
      <c r="NS229" s="40">
        <v>0.74098634719848633</v>
      </c>
      <c r="NT229" s="40">
        <v>0.73287862539291382</v>
      </c>
      <c r="NU229" s="40">
        <v>0.72478264570236206</v>
      </c>
      <c r="NV229" s="40">
        <v>0.71723878383636475</v>
      </c>
      <c r="NW229" s="40">
        <v>0.71047461032867432</v>
      </c>
      <c r="NX229" s="40">
        <v>0.7041131854057312</v>
      </c>
      <c r="NY229" s="40">
        <v>0.69789910316467285</v>
      </c>
      <c r="NZ229" s="40">
        <v>0.69186699390411377</v>
      </c>
      <c r="OA229" s="40">
        <v>0.68657135963439941</v>
      </c>
      <c r="OB229" s="40">
        <v>0.68214350938796997</v>
      </c>
      <c r="OC229" s="40">
        <v>0.67795491218566895</v>
      </c>
      <c r="OD229" s="40">
        <v>0.67369115352630615</v>
      </c>
      <c r="OE229" s="40">
        <v>0.6694449782371521</v>
      </c>
      <c r="OF229" s="40">
        <v>0.66568523645401001</v>
      </c>
      <c r="OG229" s="40">
        <v>0.66231662034988403</v>
      </c>
      <c r="OH229" s="40">
        <v>0.65921467542648315</v>
      </c>
      <c r="OI229" s="40">
        <v>0.65571731328964233</v>
      </c>
      <c r="OJ229" s="40">
        <v>0.65256595611572266</v>
      </c>
      <c r="OK229" s="336" t="s">
        <v>851</v>
      </c>
      <c r="OL229" s="336" t="s">
        <v>851</v>
      </c>
      <c r="OM229" s="336" t="s">
        <v>1740</v>
      </c>
      <c r="ON229" s="40">
        <v>0.81319212913513184</v>
      </c>
      <c r="OO229" s="40">
        <v>0.80625522136688232</v>
      </c>
      <c r="OP229" s="40">
        <v>0.80256843566894531</v>
      </c>
      <c r="OQ229" s="40">
        <v>0.80081850290298462</v>
      </c>
      <c r="OR229" s="40">
        <v>0.8001057505607605</v>
      </c>
      <c r="OS229" s="40">
        <v>0.79983025789260864</v>
      </c>
      <c r="OT229" s="40">
        <v>0.79331398010253906</v>
      </c>
      <c r="OU229" s="40">
        <v>0.78803807497024536</v>
      </c>
      <c r="OV229" s="40">
        <v>0.78357106447219849</v>
      </c>
      <c r="OW229" s="40">
        <v>0.78018546104431152</v>
      </c>
      <c r="OX229" s="40">
        <v>0.77760559320449829</v>
      </c>
      <c r="OY229" s="40">
        <v>0.76987409591674805</v>
      </c>
      <c r="OZ229" s="40">
        <v>0.76424002647399902</v>
      </c>
      <c r="PA229" s="40">
        <v>0.75980669260025024</v>
      </c>
      <c r="PB229" s="40">
        <v>0.75638246536254883</v>
      </c>
      <c r="PC229" s="40">
        <v>0.75330644845962524</v>
      </c>
      <c r="PD229" s="40">
        <v>0.74574369192123413</v>
      </c>
      <c r="PE229" s="40">
        <v>0.73981690406799316</v>
      </c>
      <c r="PF229" s="40">
        <v>0.73463475704193115</v>
      </c>
      <c r="PG229" s="40">
        <v>0.72998225688934326</v>
      </c>
      <c r="PH229" s="40">
        <v>0.72525006532669067</v>
      </c>
      <c r="PI229" s="40">
        <v>0.71630340814590454</v>
      </c>
      <c r="PJ229" s="40">
        <v>0.70841521024703979</v>
      </c>
      <c r="PK229" s="40">
        <v>0.70139604806900024</v>
      </c>
      <c r="PL229" s="40">
        <v>0.6949915885925293</v>
      </c>
      <c r="PM229" s="40">
        <v>0.68923741579055786</v>
      </c>
      <c r="PN229" s="40">
        <v>0.6808350682258606</v>
      </c>
      <c r="PO229" s="40">
        <v>0.67404407262802124</v>
      </c>
      <c r="PP229" s="40">
        <v>0.66814452409744263</v>
      </c>
      <c r="PQ229" s="40">
        <v>0.66310715675354004</v>
      </c>
      <c r="PR229" s="40">
        <v>0.65902632474899292</v>
      </c>
      <c r="PS229" s="40">
        <v>0.65286350250244141</v>
      </c>
      <c r="PT229" s="40">
        <v>0.64821869134902954</v>
      </c>
      <c r="PU229" s="40">
        <v>0.64450174570083618</v>
      </c>
      <c r="PV229" s="40">
        <v>0.64135223627090454</v>
      </c>
      <c r="PW229" s="40">
        <v>0.63894486427307129</v>
      </c>
      <c r="PX229" s="336" t="s">
        <v>851</v>
      </c>
      <c r="PY229" s="336" t="s">
        <v>851</v>
      </c>
      <c r="PZ229" s="40">
        <v>0.76300000000000001</v>
      </c>
      <c r="QA229" s="40">
        <v>0.76260000000000006</v>
      </c>
      <c r="QB229" s="40">
        <v>0.76780000000000004</v>
      </c>
      <c r="QC229" s="40">
        <v>0.77829999999999999</v>
      </c>
      <c r="QD229" s="40">
        <v>0.7923</v>
      </c>
      <c r="QE229" s="40">
        <v>0.79549999999999998</v>
      </c>
      <c r="QF229" s="40">
        <v>0.80579999999999996</v>
      </c>
      <c r="QG229" s="40">
        <v>0.81900000000000006</v>
      </c>
      <c r="QH229" s="40">
        <v>0.83209999999999995</v>
      </c>
      <c r="QI229" s="40">
        <v>0.8427</v>
      </c>
      <c r="QJ229" s="40">
        <v>0.84089999999999998</v>
      </c>
      <c r="QK229" s="40">
        <v>0.83799999999999997</v>
      </c>
      <c r="QL229" s="40">
        <v>0.83550000000000002</v>
      </c>
      <c r="QM229" s="40">
        <v>0.83479999999999999</v>
      </c>
      <c r="QN229" s="40">
        <v>0.83650000000000002</v>
      </c>
      <c r="QO229" s="40">
        <v>0.83169999999999999</v>
      </c>
      <c r="QP229" s="40">
        <v>0.82989999999999997</v>
      </c>
      <c r="QQ229" s="40">
        <v>0.82799999999999996</v>
      </c>
      <c r="QR229" s="40">
        <v>0.8276</v>
      </c>
      <c r="QS229" s="336" t="s">
        <v>851</v>
      </c>
      <c r="QT229" s="336" t="s">
        <v>851</v>
      </c>
      <c r="QU229" s="336" t="s">
        <v>851</v>
      </c>
      <c r="QV229" s="336" t="s">
        <v>851</v>
      </c>
      <c r="QW229" s="40">
        <v>-4.8320851055905223E-4</v>
      </c>
      <c r="QX229" s="336" t="s">
        <v>851</v>
      </c>
      <c r="QY229" s="336" t="s">
        <v>851</v>
      </c>
      <c r="QZ229" s="336" t="s">
        <v>851</v>
      </c>
      <c r="RA229" s="336" t="s">
        <v>851</v>
      </c>
      <c r="RB229" s="336" t="s">
        <v>851</v>
      </c>
      <c r="RC229" s="336" t="s">
        <v>851</v>
      </c>
      <c r="RD229" s="336" t="s">
        <v>851</v>
      </c>
      <c r="RE229" s="336" t="s">
        <v>851</v>
      </c>
      <c r="RF229" s="40">
        <v>0.26</v>
      </c>
      <c r="RG229" s="40">
        <v>2018</v>
      </c>
      <c r="RH229" s="336" t="s">
        <v>840</v>
      </c>
      <c r="RI229" s="336" t="s">
        <v>851</v>
      </c>
      <c r="RJ229" s="40">
        <v>0</v>
      </c>
      <c r="RK229" s="40">
        <v>2018</v>
      </c>
      <c r="RL229" s="336" t="s">
        <v>840</v>
      </c>
      <c r="RM229" s="336" t="s">
        <v>851</v>
      </c>
      <c r="RN229" s="40">
        <v>0</v>
      </c>
      <c r="RO229" s="40">
        <v>2018</v>
      </c>
      <c r="RP229" s="336" t="s">
        <v>840</v>
      </c>
      <c r="RQ229" s="336" t="s">
        <v>851</v>
      </c>
      <c r="RR229" s="40">
        <v>1E-3</v>
      </c>
      <c r="RS229" s="40">
        <v>2018</v>
      </c>
      <c r="RT229" s="336" t="s">
        <v>840</v>
      </c>
      <c r="RU229" s="336" t="s">
        <v>851</v>
      </c>
      <c r="RV229" s="40"/>
      <c r="RW229" s="40"/>
      <c r="RX229" s="336" t="s">
        <v>1737</v>
      </c>
      <c r="RY229" s="336" t="s">
        <v>851</v>
      </c>
      <c r="RZ229" s="336" t="s">
        <v>838</v>
      </c>
      <c r="SA229" s="40">
        <v>0.20462827384471893</v>
      </c>
      <c r="SB229" s="40">
        <v>0.21641600131988525</v>
      </c>
      <c r="SC229" s="40">
        <v>0.20486517250537872</v>
      </c>
      <c r="SD229" s="40">
        <v>0.19385166466236115</v>
      </c>
      <c r="SE229" s="40">
        <v>0.20162029564380646</v>
      </c>
      <c r="SF229" s="336" t="s">
        <v>851</v>
      </c>
      <c r="SG229" s="336" t="s">
        <v>851</v>
      </c>
      <c r="SH229" s="40">
        <v>0.20995442569255829</v>
      </c>
      <c r="SI229" s="40">
        <v>0.21159219741821289</v>
      </c>
      <c r="SJ229" s="40">
        <v>0.20657102763652802</v>
      </c>
      <c r="SK229" s="40">
        <v>0.20353947579860687</v>
      </c>
      <c r="SL229" s="40">
        <v>0.17637538909912109</v>
      </c>
      <c r="SM229" s="336" t="s">
        <v>840</v>
      </c>
      <c r="SN229" s="336" t="s">
        <v>851</v>
      </c>
      <c r="SO229" s="336" t="s">
        <v>851</v>
      </c>
      <c r="SP229" s="40">
        <v>3.3364828675985336E-2</v>
      </c>
      <c r="SQ229" s="40">
        <v>2.7128949761390686E-2</v>
      </c>
      <c r="SR229" s="40">
        <v>2.8759961947798729E-2</v>
      </c>
      <c r="SS229" s="40">
        <v>7.1351313963532448E-3</v>
      </c>
      <c r="ST229" s="40">
        <v>-6.3307695090770721E-2</v>
      </c>
      <c r="SU229" s="336" t="s">
        <v>838</v>
      </c>
      <c r="SV229" s="336" t="s">
        <v>851</v>
      </c>
      <c r="SW229" s="336" t="s">
        <v>851</v>
      </c>
      <c r="SX229" s="40">
        <v>4.0836457163095474E-2</v>
      </c>
      <c r="SY229" s="40">
        <v>3.3336859196424484E-2</v>
      </c>
      <c r="SZ229" s="40">
        <v>3.4989979118108749E-2</v>
      </c>
      <c r="TA229" s="40">
        <v>2.6374699547886848E-2</v>
      </c>
      <c r="TB229" s="40">
        <v>1.6638021916151047E-2</v>
      </c>
      <c r="TC229" s="336" t="s">
        <v>840</v>
      </c>
      <c r="TD229" s="336" t="s">
        <v>851</v>
      </c>
      <c r="TE229" s="336" t="s">
        <v>851</v>
      </c>
      <c r="TF229" s="336" t="s">
        <v>851</v>
      </c>
      <c r="TG229" s="40">
        <v>-2.4094879627227783E-2</v>
      </c>
      <c r="TH229" s="40">
        <v>-2.4073110893368721E-2</v>
      </c>
      <c r="TI229" s="40">
        <v>1.4200536534190178E-2</v>
      </c>
      <c r="TJ229" s="40">
        <v>-5.9662517160177231E-3</v>
      </c>
      <c r="TK229" s="40">
        <v>-7.5461216270923615E-2</v>
      </c>
      <c r="TL229" s="336" t="s">
        <v>838</v>
      </c>
      <c r="TM229" s="336" t="s">
        <v>851</v>
      </c>
      <c r="TN229" s="336" t="s">
        <v>851</v>
      </c>
      <c r="TO229" s="336" t="s">
        <v>851</v>
      </c>
      <c r="TP229" s="40">
        <v>-1.8770856782793999E-2</v>
      </c>
      <c r="TQ229" s="40">
        <v>-2.5068273767828941E-2</v>
      </c>
      <c r="TR229" s="40">
        <v>1.3958832249045372E-2</v>
      </c>
      <c r="TS229" s="40">
        <v>1.4649404212832451E-2</v>
      </c>
      <c r="TT229" s="40">
        <v>2.2512504365295172E-3</v>
      </c>
      <c r="TU229" s="336" t="s">
        <v>840</v>
      </c>
      <c r="TV229" s="336" t="s">
        <v>851</v>
      </c>
      <c r="TW229" s="40">
        <v>43470</v>
      </c>
      <c r="TX229" s="336" t="s">
        <v>840</v>
      </c>
      <c r="TY229" s="336" t="s">
        <v>851</v>
      </c>
      <c r="TZ229" s="40">
        <v>40468.4609375</v>
      </c>
      <c r="UA229" s="336" t="s">
        <v>838</v>
      </c>
      <c r="UB229" s="336" t="s">
        <v>851</v>
      </c>
      <c r="UC229" s="40">
        <v>39789.966853209298</v>
      </c>
      <c r="UD229" s="336" t="s">
        <v>840</v>
      </c>
      <c r="UE229" s="336" t="s">
        <v>851</v>
      </c>
      <c r="UF229" s="336" t="s">
        <v>851</v>
      </c>
      <c r="UG229" s="40">
        <v>0.28417131304740906</v>
      </c>
      <c r="UH229" s="40">
        <v>0.30601632595062256</v>
      </c>
      <c r="UI229" s="40">
        <v>0.30916771292686462</v>
      </c>
      <c r="UJ229" s="40">
        <v>0.26282757520675659</v>
      </c>
      <c r="UK229" s="40">
        <v>0.26141095161437988</v>
      </c>
      <c r="UL229" s="336" t="s">
        <v>838</v>
      </c>
      <c r="UM229" s="336" t="s">
        <v>851</v>
      </c>
      <c r="UN229" s="336" t="s">
        <v>851</v>
      </c>
      <c r="UO229" s="336" t="s">
        <v>851</v>
      </c>
      <c r="UP229" s="40"/>
      <c r="UQ229" s="40"/>
      <c r="UR229" s="40"/>
      <c r="US229" s="40"/>
      <c r="UT229" s="40">
        <v>0.24538061022758484</v>
      </c>
      <c r="UU229" s="336" t="s">
        <v>470</v>
      </c>
    </row>
    <row r="230" spans="1:567">
      <c r="A230" s="336" t="s">
        <v>517</v>
      </c>
      <c r="B230" s="336" t="s">
        <v>59</v>
      </c>
      <c r="C230" s="336" t="s">
        <v>412</v>
      </c>
      <c r="D230" s="40">
        <v>4.0029961615800858E-2</v>
      </c>
      <c r="E230" s="336" t="s">
        <v>436</v>
      </c>
      <c r="F230" s="40">
        <v>3.6760192364454269E-2</v>
      </c>
      <c r="G230" s="336" t="s">
        <v>1741</v>
      </c>
      <c r="H230" s="40">
        <v>3.9220083504915237E-2</v>
      </c>
      <c r="I230" s="336" t="s">
        <v>1447</v>
      </c>
      <c r="J230" s="40">
        <v>3.8087453693151474E-2</v>
      </c>
      <c r="K230" s="336" t="s">
        <v>1803</v>
      </c>
      <c r="L230" s="336" t="s">
        <v>436</v>
      </c>
      <c r="M230" s="40">
        <v>0.63274431228637695</v>
      </c>
      <c r="N230" s="40">
        <v>0.65100032091140747</v>
      </c>
      <c r="O230" s="336" t="s">
        <v>436</v>
      </c>
      <c r="P230" s="40">
        <v>0.63274431228637695</v>
      </c>
      <c r="Q230" s="336" t="s">
        <v>436</v>
      </c>
      <c r="R230" s="40">
        <v>0.70684027671813965</v>
      </c>
      <c r="S230" s="336" t="s">
        <v>436</v>
      </c>
      <c r="T230" s="40">
        <v>0.61510264873504639</v>
      </c>
      <c r="U230" s="336" t="s">
        <v>436</v>
      </c>
      <c r="V230" s="336" t="s">
        <v>851</v>
      </c>
      <c r="W230" s="336" t="s">
        <v>1741</v>
      </c>
      <c r="X230" s="40">
        <v>0.61255133152008057</v>
      </c>
      <c r="Y230" s="40">
        <v>0.63756811618804932</v>
      </c>
      <c r="Z230" s="336" t="s">
        <v>1741</v>
      </c>
      <c r="AA230" s="40">
        <v>0.61255133152008057</v>
      </c>
      <c r="AB230" s="336" t="s">
        <v>1741</v>
      </c>
      <c r="AC230" s="40">
        <v>0.67462944984436035</v>
      </c>
      <c r="AD230" s="336" t="s">
        <v>1741</v>
      </c>
      <c r="AE230" s="40">
        <v>0.57993912696838379</v>
      </c>
      <c r="AF230" s="336" t="s">
        <v>1741</v>
      </c>
      <c r="AG230" s="336" t="s">
        <v>851</v>
      </c>
      <c r="AH230" s="336" t="s">
        <v>1447</v>
      </c>
      <c r="AI230" s="40">
        <v>0.59031152725219727</v>
      </c>
      <c r="AJ230" s="40">
        <v>0.61853528022766113</v>
      </c>
      <c r="AK230" s="336" t="s">
        <v>1447</v>
      </c>
      <c r="AL230" s="40">
        <v>0.59031152725219727</v>
      </c>
      <c r="AM230" s="336" t="s">
        <v>1447</v>
      </c>
      <c r="AN230" s="40">
        <v>0.64599275588989258</v>
      </c>
      <c r="AO230" s="336" t="s">
        <v>1447</v>
      </c>
      <c r="AP230" s="40">
        <v>0.55630671977996826</v>
      </c>
      <c r="AQ230" s="336" t="s">
        <v>1447</v>
      </c>
      <c r="AR230" s="336" t="s">
        <v>851</v>
      </c>
      <c r="AS230" s="336" t="s">
        <v>1803</v>
      </c>
      <c r="AT230" s="40">
        <v>0.58964473009109497</v>
      </c>
      <c r="AU230" s="40">
        <v>0.61810636520385742</v>
      </c>
      <c r="AV230" s="336" t="s">
        <v>1803</v>
      </c>
      <c r="AW230" s="40">
        <v>0.58964473009109497</v>
      </c>
      <c r="AX230" s="336" t="s">
        <v>1803</v>
      </c>
      <c r="AY230" s="40">
        <v>0.64417880773544312</v>
      </c>
      <c r="AZ230" s="336" t="s">
        <v>1803</v>
      </c>
      <c r="BA230" s="40">
        <v>0.55512666702270508</v>
      </c>
      <c r="BB230" s="336" t="s">
        <v>1803</v>
      </c>
      <c r="BC230" s="336" t="s">
        <v>851</v>
      </c>
      <c r="BD230" s="336" t="s">
        <v>436</v>
      </c>
      <c r="BE230" s="40">
        <v>2.4699916839599609</v>
      </c>
      <c r="BF230" s="336" t="s">
        <v>827</v>
      </c>
      <c r="BG230" s="40">
        <v>4.3001279830932617</v>
      </c>
      <c r="BH230" s="336" t="s">
        <v>1447</v>
      </c>
      <c r="BI230" s="40">
        <v>4.1343393325805664</v>
      </c>
      <c r="BJ230" s="336" t="s">
        <v>1803</v>
      </c>
      <c r="BK230" s="40">
        <v>5.0964579582214355</v>
      </c>
      <c r="BL230" s="336" t="s">
        <v>851</v>
      </c>
      <c r="BM230" s="40">
        <v>2.4201693534851074</v>
      </c>
      <c r="BN230" s="336" t="s">
        <v>838</v>
      </c>
      <c r="BO230" s="336" t="s">
        <v>851</v>
      </c>
      <c r="BP230" s="336" t="s">
        <v>436</v>
      </c>
      <c r="BQ230" s="40">
        <v>4.4259317219257355E-3</v>
      </c>
      <c r="BR230" s="40">
        <v>4.5814337208867073E-3</v>
      </c>
      <c r="BS230" s="40">
        <v>4.7089480794966221E-3</v>
      </c>
      <c r="BT230" s="40">
        <v>4.6203210949897766E-3</v>
      </c>
      <c r="BU230" s="40">
        <v>4.6202582307159901E-3</v>
      </c>
      <c r="BV230" s="336" t="s">
        <v>851</v>
      </c>
      <c r="BW230" s="336" t="s">
        <v>827</v>
      </c>
      <c r="BX230" s="40">
        <v>5.8998805470764637E-3</v>
      </c>
      <c r="BY230" s="40">
        <v>4.7586783766746521E-3</v>
      </c>
      <c r="BZ230" s="40">
        <v>4.0585058741271496E-3</v>
      </c>
      <c r="CA230" s="40">
        <v>2.749098464846611E-3</v>
      </c>
      <c r="CB230" s="40">
        <v>2.0943561103194952E-3</v>
      </c>
      <c r="CC230" s="336" t="s">
        <v>851</v>
      </c>
      <c r="CD230" s="336" t="s">
        <v>1447</v>
      </c>
      <c r="CE230" s="40">
        <v>4.815524909645319E-3</v>
      </c>
      <c r="CF230" s="40">
        <v>3.8402779027819633E-3</v>
      </c>
      <c r="CG230" s="40">
        <v>3.0764548573642969E-3</v>
      </c>
      <c r="CH230" s="40">
        <v>2.0944040734320879E-3</v>
      </c>
      <c r="CI230" s="40">
        <v>2.0943852141499519E-3</v>
      </c>
      <c r="CJ230" s="336" t="s">
        <v>851</v>
      </c>
      <c r="CK230" s="336" t="s">
        <v>1803</v>
      </c>
      <c r="CL230" s="40">
        <v>4.0926123037934303E-3</v>
      </c>
      <c r="CM230" s="40">
        <v>3.4038086887449026E-3</v>
      </c>
      <c r="CN230" s="40">
        <v>2.421756274998188E-3</v>
      </c>
      <c r="CO230" s="40">
        <v>2.094414085149765E-3</v>
      </c>
      <c r="CP230" s="40">
        <v>2.0944217685610056E-3</v>
      </c>
      <c r="CQ230" s="336" t="s">
        <v>851</v>
      </c>
      <c r="CR230" s="40">
        <v>11.81704044342041</v>
      </c>
      <c r="CS230" s="40">
        <v>12.502590179443359</v>
      </c>
      <c r="CT230" s="40">
        <v>12.955459594726563</v>
      </c>
      <c r="CU230" s="40">
        <v>13.350159645080566</v>
      </c>
      <c r="CV230" s="40">
        <v>13.552299499511719</v>
      </c>
      <c r="CW230" s="336" t="s">
        <v>1741</v>
      </c>
      <c r="CX230" s="336" t="s">
        <v>851</v>
      </c>
      <c r="CY230" s="40">
        <v>12.22836971282959</v>
      </c>
      <c r="CZ230" s="40">
        <v>12.797579765319824</v>
      </c>
      <c r="DA230" s="40">
        <v>13.192279815673828</v>
      </c>
      <c r="DB230" s="40">
        <v>13.490699768066406</v>
      </c>
      <c r="DC230" s="40">
        <v>13.644700050354004</v>
      </c>
      <c r="DD230" s="336" t="s">
        <v>1447</v>
      </c>
      <c r="DE230" s="336" t="s">
        <v>851</v>
      </c>
      <c r="DF230" s="40">
        <v>13.706299781799316</v>
      </c>
      <c r="DG230" s="336" t="s">
        <v>1803</v>
      </c>
      <c r="DH230" s="336" t="s">
        <v>851</v>
      </c>
      <c r="DI230" s="336" t="s">
        <v>851</v>
      </c>
      <c r="DJ230" s="336">
        <v>13.2</v>
      </c>
      <c r="DK230" s="336" t="s">
        <v>1738</v>
      </c>
      <c r="DL230" s="336" t="s">
        <v>851</v>
      </c>
      <c r="DM230" s="336" t="s">
        <v>851</v>
      </c>
      <c r="DN230" s="336" t="s">
        <v>436</v>
      </c>
      <c r="DO230" s="40">
        <v>6.8921418860554695E-3</v>
      </c>
      <c r="DP230" s="40">
        <v>5.2068731747567654E-3</v>
      </c>
      <c r="DQ230" s="40">
        <v>1.7291130498051643E-3</v>
      </c>
      <c r="DR230" s="40">
        <v>-6.8109259009361267E-3</v>
      </c>
      <c r="DS230" s="40">
        <v>7.5560910627245903E-3</v>
      </c>
      <c r="DT230" s="336" t="s">
        <v>851</v>
      </c>
      <c r="DU230" s="336" t="s">
        <v>827</v>
      </c>
      <c r="DV230" s="40">
        <v>5.6827552616596222E-3</v>
      </c>
      <c r="DW230" s="40">
        <v>4.9363658763468266E-3</v>
      </c>
      <c r="DX230" s="40">
        <v>-9.5103273633867502E-4</v>
      </c>
      <c r="DY230" s="40">
        <v>3.7552961148321629E-3</v>
      </c>
      <c r="DZ230" s="40">
        <v>5.709521472454071E-3</v>
      </c>
      <c r="EA230" s="336" t="s">
        <v>851</v>
      </c>
      <c r="EB230" s="336" t="s">
        <v>1447</v>
      </c>
      <c r="EC230" s="40">
        <v>4.4655702076852322E-3</v>
      </c>
      <c r="ED230" s="40">
        <v>2.0854405593127012E-3</v>
      </c>
      <c r="EE230" s="40">
        <v>-1.7485934076830745E-3</v>
      </c>
      <c r="EF230" s="40">
        <v>4.8402855172753334E-3</v>
      </c>
      <c r="EG230" s="40">
        <v>3.3958160784095526E-3</v>
      </c>
      <c r="EH230" s="336" t="s">
        <v>851</v>
      </c>
      <c r="EI230" s="336" t="s">
        <v>1803</v>
      </c>
      <c r="EJ230" s="40">
        <v>2.4259223137050867E-3</v>
      </c>
      <c r="EK230" s="40">
        <v>-7.0269202115014195E-4</v>
      </c>
      <c r="EL230" s="40">
        <v>2.0813427399843931E-3</v>
      </c>
      <c r="EM230" s="40">
        <v>7.0896896068006754E-4</v>
      </c>
      <c r="EN230" s="40">
        <v>-3.664680989459157E-3</v>
      </c>
      <c r="EO230" s="336" t="s">
        <v>851</v>
      </c>
      <c r="EP230" s="336" t="s">
        <v>851</v>
      </c>
      <c r="EQ230" s="336" t="s">
        <v>851</v>
      </c>
      <c r="ER230" s="40">
        <v>0.78010000000000002</v>
      </c>
      <c r="ES230" s="336" t="s">
        <v>1739</v>
      </c>
      <c r="ET230" s="336" t="s">
        <v>851</v>
      </c>
      <c r="EU230" s="336" t="s">
        <v>851</v>
      </c>
      <c r="EV230" s="40">
        <v>0.82420000000000004</v>
      </c>
      <c r="EW230" s="336" t="s">
        <v>1739</v>
      </c>
      <c r="EX230" s="336" t="s">
        <v>851</v>
      </c>
      <c r="EY230" s="336" t="s">
        <v>851</v>
      </c>
      <c r="EZ230" s="40">
        <v>0.73620000000000008</v>
      </c>
      <c r="FA230" s="336" t="s">
        <v>1739</v>
      </c>
      <c r="FB230" s="336" t="s">
        <v>851</v>
      </c>
      <c r="FC230" s="40">
        <v>-1.9266583025455475E-2</v>
      </c>
      <c r="FD230" s="40">
        <v>-1.725861057639122E-2</v>
      </c>
      <c r="FE230" s="40">
        <v>-1.4772180467844009E-2</v>
      </c>
      <c r="FF230" s="40">
        <v>-1.5036754310131073E-2</v>
      </c>
      <c r="FG230" s="40">
        <v>-1.6534857451915741E-2</v>
      </c>
      <c r="FH230" s="336" t="s">
        <v>838</v>
      </c>
      <c r="FI230" s="336" t="s">
        <v>851</v>
      </c>
      <c r="FJ230" s="40">
        <v>-3.273647278547287E-2</v>
      </c>
      <c r="FK230" s="40">
        <v>-3.6488398909568787E-2</v>
      </c>
      <c r="FL230" s="40">
        <v>-3.9239205420017242E-2</v>
      </c>
      <c r="FM230" s="40">
        <v>-4.2076360434293747E-2</v>
      </c>
      <c r="FN230" s="40">
        <v>-3.0925605446100235E-2</v>
      </c>
      <c r="FO230" s="336" t="s">
        <v>840</v>
      </c>
      <c r="FP230" s="336" t="s">
        <v>851</v>
      </c>
      <c r="FQ230" s="40"/>
      <c r="FR230" s="336" t="s">
        <v>1737</v>
      </c>
      <c r="FS230" s="336" t="s">
        <v>851</v>
      </c>
      <c r="FT230" s="336" t="s">
        <v>851</v>
      </c>
      <c r="FU230" s="40">
        <v>4.3913386762142181E-2</v>
      </c>
      <c r="FV230" s="40">
        <v>4.2731951922178268E-2</v>
      </c>
      <c r="FW230" s="40">
        <v>3.0545677989721298E-2</v>
      </c>
      <c r="FX230" s="40">
        <v>4.2467541992664337E-2</v>
      </c>
      <c r="FY230" s="40">
        <v>7.9011754132807255E-4</v>
      </c>
      <c r="FZ230" s="336" t="s">
        <v>840</v>
      </c>
      <c r="GA230" s="336" t="s">
        <v>851</v>
      </c>
      <c r="GB230" s="336" t="s">
        <v>851</v>
      </c>
      <c r="GC230" s="336" t="s">
        <v>851</v>
      </c>
      <c r="GD230" s="336" t="s">
        <v>851</v>
      </c>
      <c r="GE230" s="336" t="s">
        <v>851</v>
      </c>
      <c r="GF230" s="336" t="s">
        <v>851</v>
      </c>
      <c r="GG230" s="336" t="s">
        <v>851</v>
      </c>
      <c r="GH230" s="336" t="s">
        <v>851</v>
      </c>
      <c r="GI230" s="336" t="s">
        <v>851</v>
      </c>
      <c r="GJ230" s="336" t="s">
        <v>851</v>
      </c>
      <c r="GK230" s="40">
        <v>58892514</v>
      </c>
      <c r="GL230" s="40">
        <v>59119673</v>
      </c>
      <c r="GM230" s="40">
        <v>59370479</v>
      </c>
      <c r="GN230" s="40">
        <v>59647577</v>
      </c>
      <c r="GO230" s="40">
        <v>59987905</v>
      </c>
      <c r="GP230" s="40">
        <v>60401206</v>
      </c>
      <c r="GQ230" s="40">
        <v>60846820</v>
      </c>
      <c r="GR230" s="40">
        <v>61322463</v>
      </c>
      <c r="GS230" s="40">
        <v>61806995</v>
      </c>
      <c r="GT230" s="40">
        <v>62276270</v>
      </c>
      <c r="GU230" s="40">
        <v>62766365</v>
      </c>
      <c r="GV230" s="40">
        <v>63258810</v>
      </c>
      <c r="GW230" s="40">
        <v>63700215</v>
      </c>
      <c r="GX230" s="40">
        <v>64128273</v>
      </c>
      <c r="GY230" s="40">
        <v>64602298</v>
      </c>
      <c r="GZ230" s="40">
        <v>65116219</v>
      </c>
      <c r="HA230" s="40">
        <v>65611593</v>
      </c>
      <c r="HB230" s="40">
        <v>66058859</v>
      </c>
      <c r="HC230" s="40">
        <v>66460344</v>
      </c>
      <c r="HD230" s="40">
        <v>66836327</v>
      </c>
      <c r="HE230" s="40">
        <v>67215293</v>
      </c>
      <c r="HF230" s="40">
        <v>67503000</v>
      </c>
      <c r="HG230" s="40">
        <v>67769000</v>
      </c>
      <c r="HH230" s="40">
        <v>68019000</v>
      </c>
      <c r="HI230" s="40">
        <v>68261000</v>
      </c>
      <c r="HJ230" s="40">
        <v>68501000</v>
      </c>
      <c r="HK230" s="40">
        <v>68740000</v>
      </c>
      <c r="HL230" s="40">
        <v>68972000</v>
      </c>
      <c r="HM230" s="40">
        <v>69195000</v>
      </c>
      <c r="HN230" s="40">
        <v>69408000</v>
      </c>
      <c r="HO230" s="40">
        <v>69611000</v>
      </c>
      <c r="HP230" s="40">
        <v>69806000</v>
      </c>
      <c r="HQ230" s="40">
        <v>69997000</v>
      </c>
      <c r="HR230" s="40">
        <v>70183000</v>
      </c>
      <c r="HS230" s="40">
        <v>70368000</v>
      </c>
      <c r="HT230" s="40">
        <v>70550000</v>
      </c>
      <c r="HU230" s="40">
        <v>70731000</v>
      </c>
      <c r="HV230" s="40">
        <v>70910000</v>
      </c>
      <c r="HW230" s="40">
        <v>71086000</v>
      </c>
      <c r="HX230" s="40">
        <v>71260000</v>
      </c>
      <c r="HY230" s="40">
        <v>71431000</v>
      </c>
      <c r="HZ230" s="40">
        <v>71597000</v>
      </c>
      <c r="IA230" s="40">
        <v>71758000</v>
      </c>
      <c r="IB230" s="40">
        <v>71914000</v>
      </c>
      <c r="IC230" s="40">
        <v>72064000</v>
      </c>
      <c r="ID230" s="40">
        <v>72206000</v>
      </c>
      <c r="IE230" s="40">
        <v>72341000</v>
      </c>
      <c r="IF230" s="40">
        <v>72470000</v>
      </c>
      <c r="IG230" s="40">
        <v>72593000</v>
      </c>
      <c r="IH230" s="40">
        <v>72709000</v>
      </c>
      <c r="II230" s="40">
        <v>72814000</v>
      </c>
      <c r="IJ230" s="336" t="s">
        <v>851</v>
      </c>
      <c r="IK230" s="336" t="s">
        <v>851</v>
      </c>
      <c r="IL230" s="336" t="s">
        <v>851</v>
      </c>
      <c r="IM230" s="40">
        <v>7.5787450186908245E-3</v>
      </c>
      <c r="IN230" s="40">
        <v>6.7937448620796204E-3</v>
      </c>
      <c r="IO230" s="40">
        <v>6.0592913068830967E-3</v>
      </c>
      <c r="IP230" s="40">
        <v>5.6413109414279461E-3</v>
      </c>
      <c r="IQ230" s="40">
        <v>5.6540458463132381E-3</v>
      </c>
      <c r="IR230" s="40">
        <v>4.2712450958788395E-3</v>
      </c>
      <c r="IS230" s="40">
        <v>3.9328220300376415E-3</v>
      </c>
      <c r="IT230" s="40">
        <v>3.682214766740799E-3</v>
      </c>
      <c r="IU230" s="40">
        <v>3.5515152849256992E-3</v>
      </c>
      <c r="IV230" s="40">
        <v>3.5097503568977118E-3</v>
      </c>
      <c r="IW230" s="40">
        <v>3.4829278010874987E-3</v>
      </c>
      <c r="IX230" s="40">
        <v>3.369353711605072E-3</v>
      </c>
      <c r="IY230" s="40">
        <v>3.227980574592948E-3</v>
      </c>
      <c r="IZ230" s="40">
        <v>3.0735288746654987E-3</v>
      </c>
      <c r="JA230" s="40">
        <v>2.9204662423580885E-3</v>
      </c>
      <c r="JB230" s="40">
        <v>2.7973651885986328E-3</v>
      </c>
      <c r="JC230" s="40">
        <v>2.7324180118739605E-3</v>
      </c>
      <c r="JD230" s="40">
        <v>2.6537324301898479E-3</v>
      </c>
      <c r="JE230" s="40">
        <v>2.6324978098273277E-3</v>
      </c>
      <c r="JF230" s="40">
        <v>2.5830639060586691E-3</v>
      </c>
      <c r="JG230" s="40">
        <v>2.5622709654271603E-3</v>
      </c>
      <c r="JH230" s="40">
        <v>2.5275181978940964E-3</v>
      </c>
      <c r="JI230" s="40">
        <v>2.4789443705230951E-3</v>
      </c>
      <c r="JJ230" s="40">
        <v>2.4447485338896513E-3</v>
      </c>
      <c r="JK230" s="40">
        <v>2.3967886809259653E-3</v>
      </c>
      <c r="JL230" s="40">
        <v>2.3212248925119638E-3</v>
      </c>
      <c r="JM230" s="40">
        <v>2.2461730986833572E-3</v>
      </c>
      <c r="JN230" s="40">
        <v>2.1716139744967222E-3</v>
      </c>
      <c r="JO230" s="40">
        <v>2.0836524199694395E-3</v>
      </c>
      <c r="JP230" s="40">
        <v>1.9685318693518639E-3</v>
      </c>
      <c r="JQ230" s="40">
        <v>1.8679051427170634E-3</v>
      </c>
      <c r="JR230" s="40">
        <v>1.781633123755455E-3</v>
      </c>
      <c r="JS230" s="40">
        <v>1.6958153573796153E-3</v>
      </c>
      <c r="JT230" s="40">
        <v>1.5966749051585793E-3</v>
      </c>
      <c r="JU230" s="40">
        <v>1.4430710580199957E-3</v>
      </c>
      <c r="JV230" s="336" t="s">
        <v>1740</v>
      </c>
      <c r="JW230" s="336" t="s">
        <v>851</v>
      </c>
      <c r="JX230" s="336" t="s">
        <v>851</v>
      </c>
      <c r="JY230" s="336" t="s">
        <v>851</v>
      </c>
      <c r="JZ230" s="336" t="s">
        <v>851</v>
      </c>
      <c r="KA230" s="336" t="s">
        <v>1740</v>
      </c>
      <c r="KB230" s="40">
        <v>0.49288528029294298</v>
      </c>
      <c r="KC230" s="40">
        <v>0.49315898845973299</v>
      </c>
      <c r="KD230" s="40">
        <v>0.49341126606297003</v>
      </c>
      <c r="KE230" s="40">
        <v>0.49364725439242102</v>
      </c>
      <c r="KF230" s="40">
        <v>0.493874655503931</v>
      </c>
      <c r="KG230" s="40">
        <v>0.49409912240525999</v>
      </c>
      <c r="KH230" s="40">
        <v>0.49432220515883402</v>
      </c>
      <c r="KI230" s="40">
        <v>0.49454226437526599</v>
      </c>
      <c r="KJ230" s="40">
        <v>0.494758051352025</v>
      </c>
      <c r="KK230" s="40">
        <v>0.49496730324873101</v>
      </c>
      <c r="KL230" s="40">
        <v>0.49516826313731999</v>
      </c>
      <c r="KM230" s="40">
        <v>0.495361594037176</v>
      </c>
      <c r="KN230" s="40">
        <v>0.495548132866726</v>
      </c>
      <c r="KO230" s="40">
        <v>0.49572664282296797</v>
      </c>
      <c r="KP230" s="40">
        <v>0.49589528937644095</v>
      </c>
      <c r="KQ230" s="40">
        <v>0.49605343557055598</v>
      </c>
      <c r="KR230" s="40">
        <v>0.49620052764776701</v>
      </c>
      <c r="KS230" s="40">
        <v>0.49633833663729598</v>
      </c>
      <c r="KT230" s="40">
        <v>0.49647177036052598</v>
      </c>
      <c r="KU230" s="40">
        <v>0.49660746704426101</v>
      </c>
      <c r="KV230" s="40">
        <v>0.49674997843428598</v>
      </c>
      <c r="KW230" s="40">
        <v>0.49690095858624295</v>
      </c>
      <c r="KX230" s="40">
        <v>0.49705948772334702</v>
      </c>
      <c r="KY230" s="40">
        <v>0.49722422698723101</v>
      </c>
      <c r="KZ230" s="40">
        <v>0.497393052833906</v>
      </c>
      <c r="LA230" s="40">
        <v>0.497564056267494</v>
      </c>
      <c r="LB230" s="40">
        <v>0.49773730816551398</v>
      </c>
      <c r="LC230" s="40">
        <v>0.49791275877380897</v>
      </c>
      <c r="LD230" s="40">
        <v>0.49808897742162</v>
      </c>
      <c r="LE230" s="40">
        <v>0.49826378956075401</v>
      </c>
      <c r="LF230" s="40">
        <v>0.49843571776830697</v>
      </c>
      <c r="LG230" s="40">
        <v>0.49860397783669397</v>
      </c>
      <c r="LH230" s="40">
        <v>0.49876878763010801</v>
      </c>
      <c r="LI230" s="40">
        <v>0.498930441622295</v>
      </c>
      <c r="LJ230" s="40">
        <v>0.499089526060775</v>
      </c>
      <c r="LK230" s="40">
        <v>0.49924661168964696</v>
      </c>
      <c r="LL230" s="336" t="s">
        <v>851</v>
      </c>
      <c r="LM230" s="336" t="s">
        <v>851</v>
      </c>
      <c r="LN230" s="336" t="s">
        <v>1740</v>
      </c>
      <c r="LO230" s="40">
        <v>0.64469951391220093</v>
      </c>
      <c r="LP230" s="40">
        <v>0.64251923561096191</v>
      </c>
      <c r="LQ230" s="40">
        <v>0.64073854684829712</v>
      </c>
      <c r="LR230" s="40">
        <v>0.63926053047180176</v>
      </c>
      <c r="LS230" s="40">
        <v>0.63795602321624756</v>
      </c>
      <c r="LT230" s="40">
        <v>0.63669377565383911</v>
      </c>
      <c r="LU230" s="40">
        <v>0.63529026508331299</v>
      </c>
      <c r="LV230" s="40">
        <v>0.63377058506011963</v>
      </c>
      <c r="LW230" s="40">
        <v>0.63220572471618652</v>
      </c>
      <c r="LX230" s="40">
        <v>0.63063830137252808</v>
      </c>
      <c r="LY230" s="40">
        <v>0.62902730703353882</v>
      </c>
      <c r="LZ230" s="40">
        <v>0.62692755460739136</v>
      </c>
      <c r="MA230" s="40">
        <v>0.62506526708602905</v>
      </c>
      <c r="MB230" s="40">
        <v>0.62326759099960327</v>
      </c>
      <c r="MC230" s="40">
        <v>0.62132608890533447</v>
      </c>
      <c r="MD230" s="40">
        <v>0.61916935443878174</v>
      </c>
      <c r="ME230" s="40">
        <v>0.61708164215087891</v>
      </c>
      <c r="MF230" s="40">
        <v>0.61484062671661377</v>
      </c>
      <c r="MG230" s="40">
        <v>0.6125984787940979</v>
      </c>
      <c r="MH230" s="40">
        <v>0.61056160926818848</v>
      </c>
      <c r="MI230" s="40">
        <v>0.6088448166847229</v>
      </c>
      <c r="MJ230" s="40">
        <v>0.60756951570510864</v>
      </c>
      <c r="MK230" s="40">
        <v>0.60665631294250488</v>
      </c>
      <c r="ML230" s="40">
        <v>0.60595613718032837</v>
      </c>
      <c r="MM230" s="40">
        <v>0.60524839162826538</v>
      </c>
      <c r="MN230" s="40">
        <v>0.60437345504760742</v>
      </c>
      <c r="MO230" s="40">
        <v>0.6035308837890625</v>
      </c>
      <c r="MP230" s="40">
        <v>0.60270631313323975</v>
      </c>
      <c r="MQ230" s="40">
        <v>0.60181605815887451</v>
      </c>
      <c r="MR230" s="40">
        <v>0.60070216655731201</v>
      </c>
      <c r="MS230" s="40">
        <v>0.59927153587341309</v>
      </c>
      <c r="MT230" s="40">
        <v>0.59784907102584839</v>
      </c>
      <c r="MU230" s="40">
        <v>0.59630191326141357</v>
      </c>
      <c r="MV230" s="40">
        <v>0.59454768896102905</v>
      </c>
      <c r="MW230" s="40">
        <v>0.59259516000747681</v>
      </c>
      <c r="MX230" s="40">
        <v>0.59046339988708496</v>
      </c>
      <c r="MY230" s="336" t="s">
        <v>851</v>
      </c>
      <c r="MZ230" s="336" t="s">
        <v>1740</v>
      </c>
      <c r="NA230" s="40">
        <v>0.5909426212310791</v>
      </c>
      <c r="NB230" s="40">
        <v>0.58896422386169434</v>
      </c>
      <c r="NC230" s="40">
        <v>0.5866963267326355</v>
      </c>
      <c r="ND230" s="40">
        <v>0.58421963453292847</v>
      </c>
      <c r="NE230" s="40">
        <v>0.58169251680374146</v>
      </c>
      <c r="NF230" s="40">
        <v>0.57917064428329468</v>
      </c>
      <c r="NG230" s="40">
        <v>0.57641881704330444</v>
      </c>
      <c r="NH230" s="40">
        <v>0.5734480619430542</v>
      </c>
      <c r="NI230" s="40">
        <v>0.57048767805099487</v>
      </c>
      <c r="NJ230" s="40">
        <v>0.5677180290222168</v>
      </c>
      <c r="NK230" s="40">
        <v>0.56521803140640259</v>
      </c>
      <c r="NL230" s="40">
        <v>0.56268548965454102</v>
      </c>
      <c r="NM230" s="40">
        <v>0.56064778566360474</v>
      </c>
      <c r="NN230" s="40">
        <v>0.55897104740142822</v>
      </c>
      <c r="NO230" s="40">
        <v>0.55744296312332153</v>
      </c>
      <c r="NP230" s="40">
        <v>0.555961012840271</v>
      </c>
      <c r="NQ230" s="40">
        <v>0.55486637353897095</v>
      </c>
      <c r="NR230" s="40">
        <v>0.55386656522750854</v>
      </c>
      <c r="NS230" s="40">
        <v>0.55296868085861206</v>
      </c>
      <c r="NT230" s="40">
        <v>0.55211174488067627</v>
      </c>
      <c r="NU230" s="40">
        <v>0.55126857757568359</v>
      </c>
      <c r="NV230" s="40">
        <v>0.55059307813644409</v>
      </c>
      <c r="NW230" s="40">
        <v>0.54996472597122192</v>
      </c>
      <c r="NX230" s="40">
        <v>0.54929238557815552</v>
      </c>
      <c r="NY230" s="40">
        <v>0.54837214946746826</v>
      </c>
      <c r="NZ230" s="40">
        <v>0.54712939262390137</v>
      </c>
      <c r="OA230" s="40">
        <v>0.5457770824432373</v>
      </c>
      <c r="OB230" s="40">
        <v>0.54425984621047974</v>
      </c>
      <c r="OC230" s="40">
        <v>0.54255080223083496</v>
      </c>
      <c r="OD230" s="40">
        <v>0.54063057899475098</v>
      </c>
      <c r="OE230" s="40">
        <v>0.53847324848175049</v>
      </c>
      <c r="OF230" s="40">
        <v>0.53643161058425903</v>
      </c>
      <c r="OG230" s="40">
        <v>0.53435903787612915</v>
      </c>
      <c r="OH230" s="40">
        <v>0.53218626976013184</v>
      </c>
      <c r="OI230" s="40">
        <v>0.52997565269470215</v>
      </c>
      <c r="OJ230" s="40">
        <v>0.52774190902709961</v>
      </c>
      <c r="OK230" s="336" t="s">
        <v>851</v>
      </c>
      <c r="OL230" s="336" t="s">
        <v>851</v>
      </c>
      <c r="OM230" s="336" t="s">
        <v>1740</v>
      </c>
      <c r="ON230" s="40">
        <v>0.58660495281219482</v>
      </c>
      <c r="OO230" s="40">
        <v>0.58531665802001953</v>
      </c>
      <c r="OP230" s="40">
        <v>0.58453083038330078</v>
      </c>
      <c r="OQ230" s="40">
        <v>0.58401477336883545</v>
      </c>
      <c r="OR230" s="40">
        <v>0.58339470624923706</v>
      </c>
      <c r="OS230" s="40">
        <v>0.58239489793777466</v>
      </c>
      <c r="OT230" s="40">
        <v>0.58065569400787354</v>
      </c>
      <c r="OU230" s="40">
        <v>0.57834702730178833</v>
      </c>
      <c r="OV230" s="40">
        <v>0.57573616504669189</v>
      </c>
      <c r="OW230" s="40">
        <v>0.57316768169403076</v>
      </c>
      <c r="OX230" s="40">
        <v>0.57079458236694336</v>
      </c>
      <c r="OY230" s="40">
        <v>0.56790804862976074</v>
      </c>
      <c r="OZ230" s="40">
        <v>0.56543236970901489</v>
      </c>
      <c r="PA230" s="40">
        <v>0.5632777214050293</v>
      </c>
      <c r="PB230" s="40">
        <v>0.56128978729248047</v>
      </c>
      <c r="PC230" s="40">
        <v>0.55937999486923218</v>
      </c>
      <c r="PD230" s="40">
        <v>0.55757385492324829</v>
      </c>
      <c r="PE230" s="40">
        <v>0.55595237016677856</v>
      </c>
      <c r="PF230" s="40">
        <v>0.55455023050308228</v>
      </c>
      <c r="PG230" s="40">
        <v>0.55336230993270874</v>
      </c>
      <c r="PH230" s="40">
        <v>0.552345871925354</v>
      </c>
      <c r="PI230" s="40">
        <v>0.55139893293380737</v>
      </c>
      <c r="PJ230" s="40">
        <v>0.55064165592193604</v>
      </c>
      <c r="PK230" s="40">
        <v>0.55003798007965088</v>
      </c>
      <c r="PL230" s="40">
        <v>0.54949480295181274</v>
      </c>
      <c r="PM230" s="40">
        <v>0.5489773154258728</v>
      </c>
      <c r="PN230" s="40">
        <v>0.54834699630737305</v>
      </c>
      <c r="PO230" s="40">
        <v>0.54781347513198853</v>
      </c>
      <c r="PP230" s="40">
        <v>0.54733431339263916</v>
      </c>
      <c r="PQ230" s="40">
        <v>0.546680748462677</v>
      </c>
      <c r="PR230" s="40">
        <v>0.54574412107467651</v>
      </c>
      <c r="PS230" s="40">
        <v>0.54457360506057739</v>
      </c>
      <c r="PT230" s="40">
        <v>0.54331445693969727</v>
      </c>
      <c r="PU230" s="40">
        <v>0.54185664653778076</v>
      </c>
      <c r="PV230" s="40">
        <v>0.54020822048187256</v>
      </c>
      <c r="PW230" s="40">
        <v>0.53835803270339966</v>
      </c>
      <c r="PX230" s="336" t="s">
        <v>851</v>
      </c>
      <c r="PY230" s="336" t="s">
        <v>851</v>
      </c>
      <c r="PZ230" s="40">
        <v>0.74719999999999998</v>
      </c>
      <c r="QA230" s="40">
        <v>0.74870000000000003</v>
      </c>
      <c r="QB230" s="40">
        <v>0.74890000000000001</v>
      </c>
      <c r="QC230" s="40">
        <v>0.74890000000000001</v>
      </c>
      <c r="QD230" s="40">
        <v>0.75219999999999998</v>
      </c>
      <c r="QE230" s="40">
        <v>0.75569999999999993</v>
      </c>
      <c r="QF230" s="40">
        <v>0.754</v>
      </c>
      <c r="QG230" s="40">
        <v>0.75680000000000003</v>
      </c>
      <c r="QH230" s="40">
        <v>0.7548999999999999</v>
      </c>
      <c r="QI230" s="40">
        <v>0.75249999999999995</v>
      </c>
      <c r="QJ230" s="40">
        <v>0.75349999999999995</v>
      </c>
      <c r="QK230" s="40">
        <v>0.75870000000000004</v>
      </c>
      <c r="QL230" s="40">
        <v>0.76249999999999996</v>
      </c>
      <c r="QM230" s="40">
        <v>0.76549999999999996</v>
      </c>
      <c r="QN230" s="40">
        <v>0.76790000000000003</v>
      </c>
      <c r="QO230" s="40">
        <v>0.77159999999999995</v>
      </c>
      <c r="QP230" s="40">
        <v>0.77410000000000001</v>
      </c>
      <c r="QQ230" s="40">
        <v>0.77729999999999999</v>
      </c>
      <c r="QR230" s="40">
        <v>0.78010000000000002</v>
      </c>
      <c r="QS230" s="336" t="s">
        <v>851</v>
      </c>
      <c r="QT230" s="336" t="s">
        <v>851</v>
      </c>
      <c r="QU230" s="336" t="s">
        <v>851</v>
      </c>
      <c r="QV230" s="336" t="s">
        <v>851</v>
      </c>
      <c r="QW230" s="40">
        <v>3.5957403015345335E-3</v>
      </c>
      <c r="QX230" s="336" t="s">
        <v>851</v>
      </c>
      <c r="QY230" s="336" t="s">
        <v>851</v>
      </c>
      <c r="QZ230" s="336" t="s">
        <v>851</v>
      </c>
      <c r="RA230" s="336" t="s">
        <v>851</v>
      </c>
      <c r="RB230" s="336" t="s">
        <v>851</v>
      </c>
      <c r="RC230" s="336" t="s">
        <v>851</v>
      </c>
      <c r="RD230" s="336" t="s">
        <v>851</v>
      </c>
      <c r="RE230" s="336" t="s">
        <v>851</v>
      </c>
      <c r="RF230" s="40">
        <v>0.35100000000000003</v>
      </c>
      <c r="RG230" s="40">
        <v>2017</v>
      </c>
      <c r="RH230" s="336" t="s">
        <v>840</v>
      </c>
      <c r="RI230" s="336" t="s">
        <v>851</v>
      </c>
      <c r="RJ230" s="40">
        <v>3.0000000000000001E-3</v>
      </c>
      <c r="RK230" s="40">
        <v>2017</v>
      </c>
      <c r="RL230" s="336" t="s">
        <v>840</v>
      </c>
      <c r="RM230" s="336" t="s">
        <v>851</v>
      </c>
      <c r="RN230" s="40">
        <v>5.0000000000000001E-3</v>
      </c>
      <c r="RO230" s="40">
        <v>2017</v>
      </c>
      <c r="RP230" s="336" t="s">
        <v>840</v>
      </c>
      <c r="RQ230" s="336" t="s">
        <v>851</v>
      </c>
      <c r="RR230" s="40">
        <v>9.0000000000000011E-3</v>
      </c>
      <c r="RS230" s="40">
        <v>2017</v>
      </c>
      <c r="RT230" s="336" t="s">
        <v>840</v>
      </c>
      <c r="RU230" s="336" t="s">
        <v>851</v>
      </c>
      <c r="RV230" s="40">
        <v>0.18600000000000003</v>
      </c>
      <c r="RW230" s="40">
        <v>2017</v>
      </c>
      <c r="RX230" s="336" t="s">
        <v>840</v>
      </c>
      <c r="RY230" s="336" t="s">
        <v>851</v>
      </c>
      <c r="RZ230" s="336" t="s">
        <v>838</v>
      </c>
      <c r="SA230" s="40">
        <v>0.18451064825057983</v>
      </c>
      <c r="SB230" s="40">
        <v>0.18310175836086273</v>
      </c>
      <c r="SC230" s="40">
        <v>0.1833793967962265</v>
      </c>
      <c r="SD230" s="40">
        <v>0.19113563001155853</v>
      </c>
      <c r="SE230" s="40">
        <v>0.1927797794342041</v>
      </c>
      <c r="SF230" s="336" t="s">
        <v>851</v>
      </c>
      <c r="SG230" s="336" t="s">
        <v>851</v>
      </c>
      <c r="SH230" s="40">
        <v>0.17148496210575104</v>
      </c>
      <c r="SI230" s="40">
        <v>0.16993850469589233</v>
      </c>
      <c r="SJ230" s="40">
        <v>0.16862417757511139</v>
      </c>
      <c r="SK230" s="40">
        <v>0.17750532925128937</v>
      </c>
      <c r="SL230" s="40">
        <v>0.18013812601566315</v>
      </c>
      <c r="SM230" s="336" t="s">
        <v>840</v>
      </c>
      <c r="SN230" s="336" t="s">
        <v>851</v>
      </c>
      <c r="SO230" s="336" t="s">
        <v>851</v>
      </c>
      <c r="SP230" s="40">
        <v>1.0799522511661053E-2</v>
      </c>
      <c r="SQ230" s="40">
        <v>5.5391206406056881E-3</v>
      </c>
      <c r="SR230" s="40">
        <v>5.7446807622909546E-3</v>
      </c>
      <c r="SS230" s="40">
        <v>-8.5277622565627098E-3</v>
      </c>
      <c r="ST230" s="40">
        <v>-0.10365830361843109</v>
      </c>
      <c r="SU230" s="336" t="s">
        <v>838</v>
      </c>
      <c r="SV230" s="336" t="s">
        <v>851</v>
      </c>
      <c r="SW230" s="336" t="s">
        <v>851</v>
      </c>
      <c r="SX230" s="40">
        <v>1.7674224451184273E-2</v>
      </c>
      <c r="SY230" s="40">
        <v>1.4349860139191151E-2</v>
      </c>
      <c r="SZ230" s="40">
        <v>1.8100772053003311E-2</v>
      </c>
      <c r="TA230" s="40">
        <v>1.67499128729105E-2</v>
      </c>
      <c r="TB230" s="40">
        <v>1.3615040108561516E-2</v>
      </c>
      <c r="TC230" s="336" t="s">
        <v>840</v>
      </c>
      <c r="TD230" s="336" t="s">
        <v>851</v>
      </c>
      <c r="TE230" s="336" t="s">
        <v>851</v>
      </c>
      <c r="TF230" s="336" t="s">
        <v>851</v>
      </c>
      <c r="TG230" s="40">
        <v>3.7198630161583424E-3</v>
      </c>
      <c r="TH230" s="40">
        <v>-2.3740530014038086E-3</v>
      </c>
      <c r="TI230" s="40">
        <v>-9.9763623438775539E-4</v>
      </c>
      <c r="TJ230" s="40">
        <v>-1.4587064273655415E-2</v>
      </c>
      <c r="TK230" s="40">
        <v>-0.10891380906105042</v>
      </c>
      <c r="TL230" s="336" t="s">
        <v>838</v>
      </c>
      <c r="TM230" s="336" t="s">
        <v>851</v>
      </c>
      <c r="TN230" s="336" t="s">
        <v>851</v>
      </c>
      <c r="TO230" s="336" t="s">
        <v>851</v>
      </c>
      <c r="TP230" s="40">
        <v>1.1168936267495155E-2</v>
      </c>
      <c r="TQ230" s="40">
        <v>7.1429410018026829E-3</v>
      </c>
      <c r="TR230" s="40">
        <v>1.1034143157303333E-2</v>
      </c>
      <c r="TS230" s="40">
        <v>9.9505595862865448E-3</v>
      </c>
      <c r="TT230" s="40">
        <v>7.973729632794857E-3</v>
      </c>
      <c r="TU230" s="336" t="s">
        <v>840</v>
      </c>
      <c r="TV230" s="336" t="s">
        <v>851</v>
      </c>
      <c r="TW230" s="40">
        <v>42130</v>
      </c>
      <c r="TX230" s="336" t="s">
        <v>840</v>
      </c>
      <c r="TY230" s="336" t="s">
        <v>851</v>
      </c>
      <c r="TZ230" s="40">
        <v>43171.52734375</v>
      </c>
      <c r="UA230" s="336" t="s">
        <v>838</v>
      </c>
      <c r="UB230" s="336" t="s">
        <v>851</v>
      </c>
      <c r="UC230" s="40">
        <v>46611.844332875</v>
      </c>
      <c r="UD230" s="336" t="s">
        <v>840</v>
      </c>
      <c r="UE230" s="336" t="s">
        <v>851</v>
      </c>
      <c r="UF230" s="336" t="s">
        <v>851</v>
      </c>
      <c r="UG230" s="40">
        <v>0.16524407267570496</v>
      </c>
      <c r="UH230" s="40">
        <v>0.16584314405918121</v>
      </c>
      <c r="UI230" s="40">
        <v>0.16860722005367279</v>
      </c>
      <c r="UJ230" s="40">
        <v>0.17609888315200806</v>
      </c>
      <c r="UK230" s="40">
        <v>0.17624491453170776</v>
      </c>
      <c r="UL230" s="336" t="s">
        <v>838</v>
      </c>
      <c r="UM230" s="336" t="s">
        <v>851</v>
      </c>
      <c r="UN230" s="336" t="s">
        <v>851</v>
      </c>
      <c r="UO230" s="336" t="s">
        <v>851</v>
      </c>
      <c r="UP230" s="40">
        <v>0.13874848186969757</v>
      </c>
      <c r="UQ230" s="40">
        <v>0.13345010578632355</v>
      </c>
      <c r="UR230" s="40">
        <v>0.12938497960567474</v>
      </c>
      <c r="US230" s="40">
        <v>0.13542896509170532</v>
      </c>
      <c r="UT230" s="40">
        <v>0.14921252429485321</v>
      </c>
      <c r="UU230" s="336" t="s">
        <v>840</v>
      </c>
    </row>
    <row r="231" spans="1:567">
      <c r="A231" s="336" t="s">
        <v>517</v>
      </c>
      <c r="B231" s="336" t="s">
        <v>161</v>
      </c>
      <c r="C231" s="336" t="s">
        <v>413</v>
      </c>
      <c r="D231" s="40">
        <v>3.9091605693101883E-2</v>
      </c>
      <c r="E231" s="336" t="s">
        <v>436</v>
      </c>
      <c r="F231" s="40">
        <v>4.7045890241861343E-2</v>
      </c>
      <c r="G231" s="336" t="s">
        <v>1741</v>
      </c>
      <c r="H231" s="40">
        <v>4.9792807549238205E-2</v>
      </c>
      <c r="I231" s="336" t="s">
        <v>1447</v>
      </c>
      <c r="J231" s="40">
        <v>4.5964993536472321E-2</v>
      </c>
      <c r="K231" s="336" t="s">
        <v>1803</v>
      </c>
      <c r="L231" s="336" t="s">
        <v>436</v>
      </c>
      <c r="M231" s="40">
        <v>0.62043648958206177</v>
      </c>
      <c r="N231" s="40">
        <v>0.65043550729751587</v>
      </c>
      <c r="O231" s="336" t="s">
        <v>436</v>
      </c>
      <c r="P231" s="40">
        <v>0.62043648958206177</v>
      </c>
      <c r="Q231" s="336" t="s">
        <v>436</v>
      </c>
      <c r="R231" s="40">
        <v>0.63175588846206665</v>
      </c>
      <c r="S231" s="336" t="s">
        <v>436</v>
      </c>
      <c r="T231" s="40">
        <v>0.58240264654159546</v>
      </c>
      <c r="U231" s="336" t="s">
        <v>436</v>
      </c>
      <c r="V231" s="336" t="s">
        <v>851</v>
      </c>
      <c r="W231" s="336" t="s">
        <v>1741</v>
      </c>
      <c r="X231" s="40">
        <v>0.60359746217727661</v>
      </c>
      <c r="Y231" s="40">
        <v>0.63559162616729736</v>
      </c>
      <c r="Z231" s="336" t="s">
        <v>1741</v>
      </c>
      <c r="AA231" s="40">
        <v>0.60359746217727661</v>
      </c>
      <c r="AB231" s="336" t="s">
        <v>1741</v>
      </c>
      <c r="AC231" s="40">
        <v>0.59104657173156738</v>
      </c>
      <c r="AD231" s="336" t="s">
        <v>1741</v>
      </c>
      <c r="AE231" s="40">
        <v>0.56729650497436523</v>
      </c>
      <c r="AF231" s="336" t="s">
        <v>1741</v>
      </c>
      <c r="AG231" s="336" t="s">
        <v>851</v>
      </c>
      <c r="AH231" s="336" t="s">
        <v>1447</v>
      </c>
      <c r="AI231" s="40">
        <v>0.59691810607910156</v>
      </c>
      <c r="AJ231" s="40">
        <v>0.62883007526397705</v>
      </c>
      <c r="AK231" s="336" t="s">
        <v>1447</v>
      </c>
      <c r="AL231" s="40">
        <v>0.59691810607910156</v>
      </c>
      <c r="AM231" s="336" t="s">
        <v>1447</v>
      </c>
      <c r="AN231" s="40">
        <v>0.58037835359573364</v>
      </c>
      <c r="AO231" s="336" t="s">
        <v>1447</v>
      </c>
      <c r="AP231" s="40">
        <v>0.55834370851516724</v>
      </c>
      <c r="AQ231" s="336" t="s">
        <v>1447</v>
      </c>
      <c r="AR231" s="336" t="s">
        <v>851</v>
      </c>
      <c r="AS231" s="336" t="s">
        <v>1803</v>
      </c>
      <c r="AT231" s="40">
        <v>0.59709113836288452</v>
      </c>
      <c r="AU231" s="40">
        <v>0.62916308641433716</v>
      </c>
      <c r="AV231" s="336" t="s">
        <v>1803</v>
      </c>
      <c r="AW231" s="40">
        <v>0.59709113836288452</v>
      </c>
      <c r="AX231" s="336" t="s">
        <v>1803</v>
      </c>
      <c r="AY231" s="40">
        <v>0.58037835359573364</v>
      </c>
      <c r="AZ231" s="336" t="s">
        <v>1803</v>
      </c>
      <c r="BA231" s="40">
        <v>0.55774551630020142</v>
      </c>
      <c r="BB231" s="336" t="s">
        <v>1803</v>
      </c>
      <c r="BC231" s="336" t="s">
        <v>851</v>
      </c>
      <c r="BD231" s="336" t="s">
        <v>436</v>
      </c>
      <c r="BE231" s="40">
        <v>3.094416618347168</v>
      </c>
      <c r="BF231" s="336" t="s">
        <v>827</v>
      </c>
      <c r="BG231" s="40">
        <v>3.1043086051940918</v>
      </c>
      <c r="BH231" s="336" t="s">
        <v>1447</v>
      </c>
      <c r="BI231" s="40">
        <v>3.1740293502807617</v>
      </c>
      <c r="BJ231" s="336" t="s">
        <v>1803</v>
      </c>
      <c r="BK231" s="40">
        <v>3.3583171367645264</v>
      </c>
      <c r="BL231" s="336" t="s">
        <v>851</v>
      </c>
      <c r="BM231" s="40">
        <v>2.5764997005462646</v>
      </c>
      <c r="BN231" s="336" t="s">
        <v>838</v>
      </c>
      <c r="BO231" s="336" t="s">
        <v>851</v>
      </c>
      <c r="BP231" s="336" t="s">
        <v>436</v>
      </c>
      <c r="BQ231" s="40">
        <v>2.9215915128588676E-3</v>
      </c>
      <c r="BR231" s="40">
        <v>2.064570551738143E-3</v>
      </c>
      <c r="BS231" s="40">
        <v>2.614699536934495E-3</v>
      </c>
      <c r="BT231" s="40">
        <v>2.4430388584733009E-3</v>
      </c>
      <c r="BU231" s="40">
        <v>2.4430060293525457E-3</v>
      </c>
      <c r="BV231" s="336" t="s">
        <v>851</v>
      </c>
      <c r="BW231" s="336" t="s">
        <v>827</v>
      </c>
      <c r="BX231" s="40">
        <v>3.0226572416722775E-3</v>
      </c>
      <c r="BY231" s="40">
        <v>2.8469916433095932E-3</v>
      </c>
      <c r="BZ231" s="40">
        <v>2.8628464788198471E-3</v>
      </c>
      <c r="CA231" s="40">
        <v>1.9446156220510602E-3</v>
      </c>
      <c r="CB231" s="40">
        <v>1.4192878734320402E-3</v>
      </c>
      <c r="CC231" s="336" t="s">
        <v>851</v>
      </c>
      <c r="CD231" s="336" t="s">
        <v>1447</v>
      </c>
      <c r="CE231" s="40">
        <v>2.6669385842978954E-3</v>
      </c>
      <c r="CF231" s="40">
        <v>2.555374288931489E-3</v>
      </c>
      <c r="CG231" s="40">
        <v>2.2072657011449337E-3</v>
      </c>
      <c r="CH231" s="40">
        <v>1.4193071983754635E-3</v>
      </c>
      <c r="CI231" s="40">
        <v>1.4193200040608644E-3</v>
      </c>
      <c r="CJ231" s="336" t="s">
        <v>851</v>
      </c>
      <c r="CK231" s="336" t="s">
        <v>1803</v>
      </c>
      <c r="CL231" s="40">
        <v>2.4900666903704405E-3</v>
      </c>
      <c r="CM231" s="40">
        <v>2.3816616740077734E-3</v>
      </c>
      <c r="CN231" s="40">
        <v>1.6819536685943604E-3</v>
      </c>
      <c r="CO231" s="40">
        <v>1.4192917151376605E-3</v>
      </c>
      <c r="CP231" s="40">
        <v>1.4193059178069234E-3</v>
      </c>
      <c r="CQ231" s="336" t="s">
        <v>851</v>
      </c>
      <c r="CR231" s="40">
        <v>12.618097305297852</v>
      </c>
      <c r="CS231" s="40">
        <v>12.879100799560547</v>
      </c>
      <c r="CT231" s="40">
        <v>13.08610725402832</v>
      </c>
      <c r="CU231" s="40">
        <v>13.364128112792969</v>
      </c>
      <c r="CV231" s="40">
        <v>13.507114410400391</v>
      </c>
      <c r="CW231" s="336" t="s">
        <v>1741</v>
      </c>
      <c r="CX231" s="336" t="s">
        <v>851</v>
      </c>
      <c r="CY231" s="40">
        <v>12.785337448120117</v>
      </c>
      <c r="CZ231" s="40">
        <v>13.006045341491699</v>
      </c>
      <c r="DA231" s="40">
        <v>13.245133399963379</v>
      </c>
      <c r="DB231" s="40">
        <v>13.465370178222656</v>
      </c>
      <c r="DC231" s="40">
        <v>13.569730758666992</v>
      </c>
      <c r="DD231" s="336" t="s">
        <v>1447</v>
      </c>
      <c r="DE231" s="336" t="s">
        <v>851</v>
      </c>
      <c r="DF231" s="40">
        <v>13.61147403717041</v>
      </c>
      <c r="DG231" s="336" t="s">
        <v>1803</v>
      </c>
      <c r="DH231" s="336" t="s">
        <v>851</v>
      </c>
      <c r="DI231" s="336" t="s">
        <v>851</v>
      </c>
      <c r="DJ231" s="336">
        <v>13.4</v>
      </c>
      <c r="DK231" s="336" t="s">
        <v>1738</v>
      </c>
      <c r="DL231" s="336" t="s">
        <v>851</v>
      </c>
      <c r="DM231" s="336" t="s">
        <v>851</v>
      </c>
      <c r="DN231" s="336" t="s">
        <v>436</v>
      </c>
      <c r="DO231" s="40">
        <v>9.6511002629995346E-3</v>
      </c>
      <c r="DP231" s="40">
        <v>9.9455714225769043E-3</v>
      </c>
      <c r="DQ231" s="40">
        <v>5.0832843407988548E-3</v>
      </c>
      <c r="DR231" s="40">
        <v>1.8837152747437358E-3</v>
      </c>
      <c r="DS231" s="40">
        <v>2.276957780122757E-2</v>
      </c>
      <c r="DT231" s="336" t="s">
        <v>851</v>
      </c>
      <c r="DU231" s="336" t="s">
        <v>827</v>
      </c>
      <c r="DV231" s="40">
        <v>8.8080698624253273E-3</v>
      </c>
      <c r="DW231" s="40">
        <v>7.5723188929259777E-3</v>
      </c>
      <c r="DX231" s="40">
        <v>4.0200790390372276E-3</v>
      </c>
      <c r="DY231" s="40">
        <v>6.6991876810789108E-3</v>
      </c>
      <c r="DZ231" s="40">
        <v>7.5606992468237877E-3</v>
      </c>
      <c r="EA231" s="336" t="s">
        <v>851</v>
      </c>
      <c r="EB231" s="336" t="s">
        <v>1447</v>
      </c>
      <c r="EC231" s="40">
        <v>6.7060869187116623E-3</v>
      </c>
      <c r="ED231" s="40">
        <v>5.8001326397061348E-3</v>
      </c>
      <c r="EE231" s="40">
        <v>4.1642067953944206E-3</v>
      </c>
      <c r="EF231" s="40">
        <v>5.1962067373096943E-3</v>
      </c>
      <c r="EG231" s="40">
        <v>8.2454727962613106E-3</v>
      </c>
      <c r="EH231" s="336" t="s">
        <v>851</v>
      </c>
      <c r="EI231" s="336" t="s">
        <v>1803</v>
      </c>
      <c r="EJ231" s="40">
        <v>6.1203436926007271E-3</v>
      </c>
      <c r="EK231" s="40">
        <v>4.0332786738872528E-3</v>
      </c>
      <c r="EL231" s="40">
        <v>5.6708906777203083E-3</v>
      </c>
      <c r="EM231" s="40">
        <v>6.5757208503782749E-3</v>
      </c>
      <c r="EN231" s="40">
        <v>8.5729267448186874E-3</v>
      </c>
      <c r="EO231" s="336" t="s">
        <v>851</v>
      </c>
      <c r="EP231" s="336" t="s">
        <v>851</v>
      </c>
      <c r="EQ231" s="336" t="s">
        <v>851</v>
      </c>
      <c r="ER231" s="40">
        <v>0.73109999999999997</v>
      </c>
      <c r="ES231" s="336" t="s">
        <v>1739</v>
      </c>
      <c r="ET231" s="336" t="s">
        <v>851</v>
      </c>
      <c r="EU231" s="336" t="s">
        <v>851</v>
      </c>
      <c r="EV231" s="40">
        <v>0.78310000000000002</v>
      </c>
      <c r="EW231" s="336" t="s">
        <v>1739</v>
      </c>
      <c r="EX231" s="336" t="s">
        <v>851</v>
      </c>
      <c r="EY231" s="336" t="s">
        <v>851</v>
      </c>
      <c r="EZ231" s="40">
        <v>0.67870000000000008</v>
      </c>
      <c r="FA231" s="336" t="s">
        <v>1739</v>
      </c>
      <c r="FB231" s="336" t="s">
        <v>851</v>
      </c>
      <c r="FC231" s="40">
        <v>-3.6605276167392731E-2</v>
      </c>
      <c r="FD231" s="40">
        <v>-3.4119326621294022E-2</v>
      </c>
      <c r="FE231" s="40">
        <v>-3.0052438378334045E-2</v>
      </c>
      <c r="FF231" s="40">
        <v>-2.9919659718871117E-2</v>
      </c>
      <c r="FG231" s="40">
        <v>-3.3377628773450851E-2</v>
      </c>
      <c r="FH231" s="336" t="s">
        <v>838</v>
      </c>
      <c r="FI231" s="336" t="s">
        <v>851</v>
      </c>
      <c r="FJ231" s="40">
        <v>-3.4413058310747147E-2</v>
      </c>
      <c r="FK231" s="40">
        <v>-3.1497672200202942E-2</v>
      </c>
      <c r="FL231" s="40">
        <v>-2.3129096254706383E-2</v>
      </c>
      <c r="FM231" s="40">
        <v>-2.1262750029563904E-2</v>
      </c>
      <c r="FN231" s="40">
        <v>-2.2405775263905525E-2</v>
      </c>
      <c r="FO231" s="336" t="s">
        <v>840</v>
      </c>
      <c r="FP231" s="336" t="s">
        <v>851</v>
      </c>
      <c r="FQ231" s="40"/>
      <c r="FR231" s="336" t="s">
        <v>1737</v>
      </c>
      <c r="FS231" s="336" t="s">
        <v>851</v>
      </c>
      <c r="FT231" s="336" t="s">
        <v>851</v>
      </c>
      <c r="FU231" s="40">
        <v>1.7897507175803185E-2</v>
      </c>
      <c r="FV231" s="40">
        <v>1.7981939017772675E-2</v>
      </c>
      <c r="FW231" s="40">
        <v>1.7888976261019707E-2</v>
      </c>
      <c r="FX231" s="40">
        <v>1.9466549158096313E-2</v>
      </c>
      <c r="FY231" s="40">
        <v>1.4099557884037495E-2</v>
      </c>
      <c r="FZ231" s="336" t="s">
        <v>840</v>
      </c>
      <c r="GA231" s="336" t="s">
        <v>851</v>
      </c>
      <c r="GB231" s="336" t="s">
        <v>851</v>
      </c>
      <c r="GC231" s="336" t="s">
        <v>851</v>
      </c>
      <c r="GD231" s="336" t="s">
        <v>851</v>
      </c>
      <c r="GE231" s="336" t="s">
        <v>851</v>
      </c>
      <c r="GF231" s="336" t="s">
        <v>851</v>
      </c>
      <c r="GG231" s="336" t="s">
        <v>851</v>
      </c>
      <c r="GH231" s="336" t="s">
        <v>851</v>
      </c>
      <c r="GI231" s="336" t="s">
        <v>851</v>
      </c>
      <c r="GJ231" s="336" t="s">
        <v>851</v>
      </c>
      <c r="GK231" s="40">
        <v>282162411</v>
      </c>
      <c r="GL231" s="40">
        <v>284968955</v>
      </c>
      <c r="GM231" s="40">
        <v>287625193</v>
      </c>
      <c r="GN231" s="40">
        <v>290107933</v>
      </c>
      <c r="GO231" s="40">
        <v>292805298</v>
      </c>
      <c r="GP231" s="40">
        <v>295516599</v>
      </c>
      <c r="GQ231" s="40">
        <v>298379912</v>
      </c>
      <c r="GR231" s="40">
        <v>301231207</v>
      </c>
      <c r="GS231" s="40">
        <v>304093966</v>
      </c>
      <c r="GT231" s="40">
        <v>306771529</v>
      </c>
      <c r="GU231" s="40">
        <v>309327143</v>
      </c>
      <c r="GV231" s="40">
        <v>311583481</v>
      </c>
      <c r="GW231" s="40">
        <v>313877662</v>
      </c>
      <c r="GX231" s="40">
        <v>316059947</v>
      </c>
      <c r="GY231" s="40">
        <v>318386329</v>
      </c>
      <c r="GZ231" s="40">
        <v>320738994</v>
      </c>
      <c r="HA231" s="40">
        <v>323071755</v>
      </c>
      <c r="HB231" s="40">
        <v>325122128</v>
      </c>
      <c r="HC231" s="40">
        <v>326838199</v>
      </c>
      <c r="HD231" s="40">
        <v>328329953</v>
      </c>
      <c r="HE231" s="40">
        <v>329484123</v>
      </c>
      <c r="HF231" s="40">
        <v>331353000</v>
      </c>
      <c r="HG231" s="40">
        <v>333207000</v>
      </c>
      <c r="HH231" s="40">
        <v>335044000</v>
      </c>
      <c r="HI231" s="40">
        <v>336869000</v>
      </c>
      <c r="HJ231" s="40">
        <v>338688000</v>
      </c>
      <c r="HK231" s="40">
        <v>340500000</v>
      </c>
      <c r="HL231" s="40">
        <v>342296000</v>
      </c>
      <c r="HM231" s="40">
        <v>344071000</v>
      </c>
      <c r="HN231" s="40">
        <v>345825000</v>
      </c>
      <c r="HO231" s="40">
        <v>347562000</v>
      </c>
      <c r="HP231" s="40">
        <v>349283000</v>
      </c>
      <c r="HQ231" s="40">
        <v>350981000</v>
      </c>
      <c r="HR231" s="40">
        <v>352645000</v>
      </c>
      <c r="HS231" s="40">
        <v>354265000</v>
      </c>
      <c r="HT231" s="40">
        <v>355834000</v>
      </c>
      <c r="HU231" s="40">
        <v>357351000</v>
      </c>
      <c r="HV231" s="40">
        <v>358817000</v>
      </c>
      <c r="HW231" s="40">
        <v>360235000</v>
      </c>
      <c r="HX231" s="40">
        <v>361609000</v>
      </c>
      <c r="HY231" s="40">
        <v>362943000</v>
      </c>
      <c r="HZ231" s="40">
        <v>364238000</v>
      </c>
      <c r="IA231" s="40">
        <v>365500000</v>
      </c>
      <c r="IB231" s="40">
        <v>366733000</v>
      </c>
      <c r="IC231" s="40">
        <v>367941000</v>
      </c>
      <c r="ID231" s="40">
        <v>369129000</v>
      </c>
      <c r="IE231" s="40">
        <v>370306000</v>
      </c>
      <c r="IF231" s="40">
        <v>371476000</v>
      </c>
      <c r="IG231" s="40">
        <v>372644000</v>
      </c>
      <c r="IH231" s="40">
        <v>373815000</v>
      </c>
      <c r="II231" s="40">
        <v>374959000</v>
      </c>
      <c r="IJ231" s="336" t="s">
        <v>851</v>
      </c>
      <c r="IK231" s="336" t="s">
        <v>851</v>
      </c>
      <c r="IL231" s="336" t="s">
        <v>851</v>
      </c>
      <c r="IM231" s="40">
        <v>7.2467606514692307E-3</v>
      </c>
      <c r="IN231" s="40">
        <v>6.3264397904276848E-3</v>
      </c>
      <c r="IO231" s="40">
        <v>5.2643539384007454E-3</v>
      </c>
      <c r="IP231" s="40">
        <v>4.5538130216300488E-3</v>
      </c>
      <c r="IQ231" s="40">
        <v>3.5091105382889509E-3</v>
      </c>
      <c r="IR231" s="40">
        <v>5.6561045348644257E-3</v>
      </c>
      <c r="IS231" s="40">
        <v>5.579646211117506E-3</v>
      </c>
      <c r="IT231" s="40">
        <v>5.4979478009045124E-3</v>
      </c>
      <c r="IU231" s="40">
        <v>5.4322644136846066E-3</v>
      </c>
      <c r="IV231" s="40">
        <v>5.3851990960538387E-3</v>
      </c>
      <c r="IW231" s="40">
        <v>5.3357961587607861E-3</v>
      </c>
      <c r="IX231" s="40">
        <v>5.2607343532145023E-3</v>
      </c>
      <c r="IY231" s="40">
        <v>5.1721716299653053E-3</v>
      </c>
      <c r="IZ231" s="40">
        <v>5.0848354585468769E-3</v>
      </c>
      <c r="JA231" s="40">
        <v>5.0101997330784798E-3</v>
      </c>
      <c r="JB231" s="40">
        <v>4.9394154921174049E-3</v>
      </c>
      <c r="JC231" s="40">
        <v>4.849608987569809E-3</v>
      </c>
      <c r="JD231" s="40">
        <v>4.7297943383455276E-3</v>
      </c>
      <c r="JE231" s="40">
        <v>4.5833354815840721E-3</v>
      </c>
      <c r="JF231" s="40">
        <v>4.4191093184053898E-3</v>
      </c>
      <c r="JG231" s="40">
        <v>4.2541618458926678E-3</v>
      </c>
      <c r="JH231" s="40">
        <v>4.0940172038972378E-3</v>
      </c>
      <c r="JI231" s="40">
        <v>3.944086842238903E-3</v>
      </c>
      <c r="JJ231" s="40">
        <v>3.8069214206188917E-3</v>
      </c>
      <c r="JK231" s="40">
        <v>3.6822794936597347E-3</v>
      </c>
      <c r="JL231" s="40">
        <v>3.561703022569418E-3</v>
      </c>
      <c r="JM231" s="40">
        <v>3.4587790723890066E-3</v>
      </c>
      <c r="JN231" s="40">
        <v>3.367783734574914E-3</v>
      </c>
      <c r="JO231" s="40">
        <v>3.2885363325476646E-3</v>
      </c>
      <c r="JP231" s="40">
        <v>3.223577281460166E-3</v>
      </c>
      <c r="JQ231" s="40">
        <v>3.1835143454372883E-3</v>
      </c>
      <c r="JR231" s="40">
        <v>3.1545681413263083E-3</v>
      </c>
      <c r="JS231" s="40">
        <v>3.1392811797559261E-3</v>
      </c>
      <c r="JT231" s="40">
        <v>3.1374823302030563E-3</v>
      </c>
      <c r="JU231" s="40">
        <v>3.055664012208581E-3</v>
      </c>
      <c r="JV231" s="336" t="s">
        <v>1740</v>
      </c>
      <c r="JW231" s="336" t="s">
        <v>851</v>
      </c>
      <c r="JX231" s="336" t="s">
        <v>851</v>
      </c>
      <c r="JY231" s="336" t="s">
        <v>851</v>
      </c>
      <c r="JZ231" s="336" t="s">
        <v>851</v>
      </c>
      <c r="KA231" s="336" t="s">
        <v>1740</v>
      </c>
      <c r="KB231" s="40">
        <v>0.49461778831596398</v>
      </c>
      <c r="KC231" s="40">
        <v>0.49470687197431401</v>
      </c>
      <c r="KD231" s="40">
        <v>0.49476617725645605</v>
      </c>
      <c r="KE231" s="40">
        <v>0.49479985346087602</v>
      </c>
      <c r="KF231" s="40">
        <v>0.49481512792200805</v>
      </c>
      <c r="KG231" s="40">
        <v>0.49481784355639902</v>
      </c>
      <c r="KH231" s="40">
        <v>0.49480916865903196</v>
      </c>
      <c r="KI231" s="40">
        <v>0.49478913515781398</v>
      </c>
      <c r="KJ231" s="40">
        <v>0.49476131481362401</v>
      </c>
      <c r="KK231" s="40">
        <v>0.49472991818381801</v>
      </c>
      <c r="KL231" s="40">
        <v>0.49469861016642097</v>
      </c>
      <c r="KM231" s="40">
        <v>0.49466892630787596</v>
      </c>
      <c r="KN231" s="40">
        <v>0.49464270050785303</v>
      </c>
      <c r="KO231" s="40">
        <v>0.49462412754949198</v>
      </c>
      <c r="KP231" s="40">
        <v>0.49461789767151998</v>
      </c>
      <c r="KQ231" s="40">
        <v>0.49462733977551404</v>
      </c>
      <c r="KR231" s="40">
        <v>0.49465449643375203</v>
      </c>
      <c r="KS231" s="40">
        <v>0.49469891291859397</v>
      </c>
      <c r="KT231" s="40">
        <v>0.49475808454328501</v>
      </c>
      <c r="KU231" s="40">
        <v>0.49482811702153301</v>
      </c>
      <c r="KV231" s="40">
        <v>0.49490612389136701</v>
      </c>
      <c r="KW231" s="40">
        <v>0.49499144300556702</v>
      </c>
      <c r="KX231" s="40">
        <v>0.495084870999981</v>
      </c>
      <c r="KY231" s="40">
        <v>0.49518692819968896</v>
      </c>
      <c r="KZ231" s="40">
        <v>0.49529855001322198</v>
      </c>
      <c r="LA231" s="40">
        <v>0.49542025492116598</v>
      </c>
      <c r="LB231" s="40">
        <v>0.49555163608896202</v>
      </c>
      <c r="LC231" s="40">
        <v>0.49569174244194003</v>
      </c>
      <c r="LD231" s="40">
        <v>0.49583981693357698</v>
      </c>
      <c r="LE231" s="40">
        <v>0.49599498623333704</v>
      </c>
      <c r="LF231" s="40">
        <v>0.49615627686124902</v>
      </c>
      <c r="LG231" s="40">
        <v>0.49632307500315298</v>
      </c>
      <c r="LH231" s="40">
        <v>0.496494504712232</v>
      </c>
      <c r="LI231" s="40">
        <v>0.49666906381269899</v>
      </c>
      <c r="LJ231" s="40">
        <v>0.49684503596263802</v>
      </c>
      <c r="LK231" s="40">
        <v>0.49702086555753899</v>
      </c>
      <c r="LL231" s="336" t="s">
        <v>851</v>
      </c>
      <c r="LM231" s="336" t="s">
        <v>851</v>
      </c>
      <c r="LN231" s="336" t="s">
        <v>1740</v>
      </c>
      <c r="LO231" s="40">
        <v>0.66133385896682739</v>
      </c>
      <c r="LP231" s="40">
        <v>0.65942978858947754</v>
      </c>
      <c r="LQ231" s="40">
        <v>0.65722107887268066</v>
      </c>
      <c r="LR231" s="40">
        <v>0.65483307838439941</v>
      </c>
      <c r="LS231" s="40">
        <v>0.65241074562072754</v>
      </c>
      <c r="LT231" s="40">
        <v>0.64997327327728271</v>
      </c>
      <c r="LU231" s="40">
        <v>0.64718592166900635</v>
      </c>
      <c r="LV231" s="40">
        <v>0.64453625679016113</v>
      </c>
      <c r="LW231" s="40">
        <v>0.64194852113723755</v>
      </c>
      <c r="LX231" s="40">
        <v>0.63929897546768188</v>
      </c>
      <c r="LY231" s="40">
        <v>0.63651800155639648</v>
      </c>
      <c r="LZ231" s="40">
        <v>0.63345670700073242</v>
      </c>
      <c r="MA231" s="40">
        <v>0.63052737712860107</v>
      </c>
      <c r="MB231" s="40">
        <v>0.62770181894302368</v>
      </c>
      <c r="MC231" s="40">
        <v>0.62503290176391602</v>
      </c>
      <c r="MD231" s="40">
        <v>0.62256228923797607</v>
      </c>
      <c r="ME231" s="40">
        <v>0.62033367156982422</v>
      </c>
      <c r="MF231" s="40">
        <v>0.61838960647583008</v>
      </c>
      <c r="MG231" s="40">
        <v>0.61671650409698486</v>
      </c>
      <c r="MH231" s="40">
        <v>0.61529362201690674</v>
      </c>
      <c r="MI231" s="40">
        <v>0.61408412456512451</v>
      </c>
      <c r="MJ231" s="40">
        <v>0.61321502923965454</v>
      </c>
      <c r="MK231" s="40">
        <v>0.6126214861869812</v>
      </c>
      <c r="ML231" s="40">
        <v>0.61225312948226929</v>
      </c>
      <c r="MM231" s="40">
        <v>0.61203396320343018</v>
      </c>
      <c r="MN231" s="40">
        <v>0.61187571287155151</v>
      </c>
      <c r="MO231" s="40">
        <v>0.61184722185134888</v>
      </c>
      <c r="MP231" s="40">
        <v>0.6119999885559082</v>
      </c>
      <c r="MQ231" s="40">
        <v>0.61223286390304565</v>
      </c>
      <c r="MR231" s="40">
        <v>0.61241066455841064</v>
      </c>
      <c r="MS231" s="40">
        <v>0.61239564418792725</v>
      </c>
      <c r="MT231" s="40">
        <v>0.61231249570846558</v>
      </c>
      <c r="MU231" s="40">
        <v>0.61219030618667603</v>
      </c>
      <c r="MV231" s="40">
        <v>0.61195135116577148</v>
      </c>
      <c r="MW231" s="40">
        <v>0.61151903867721558</v>
      </c>
      <c r="MX231" s="40">
        <v>0.61082679033279419</v>
      </c>
      <c r="MY231" s="336" t="s">
        <v>851</v>
      </c>
      <c r="MZ231" s="336" t="s">
        <v>1740</v>
      </c>
      <c r="NA231" s="40">
        <v>0.60232359170913696</v>
      </c>
      <c r="NB231" s="40">
        <v>0.59957057237625122</v>
      </c>
      <c r="NC231" s="40">
        <v>0.59651339054107666</v>
      </c>
      <c r="ND231" s="40">
        <v>0.5933489203453064</v>
      </c>
      <c r="NE231" s="40">
        <v>0.59032678604125977</v>
      </c>
      <c r="NF231" s="40">
        <v>0.58752924203872681</v>
      </c>
      <c r="NG231" s="40">
        <v>0.58470875024795532</v>
      </c>
      <c r="NH231" s="40">
        <v>0.58220267295837402</v>
      </c>
      <c r="NI231" s="40">
        <v>0.57994174957275391</v>
      </c>
      <c r="NJ231" s="40">
        <v>0.57782107591629028</v>
      </c>
      <c r="NK231" s="40">
        <v>0.57575404644012451</v>
      </c>
      <c r="NL231" s="40">
        <v>0.57369160652160645</v>
      </c>
      <c r="NM231" s="40">
        <v>0.57191145420074463</v>
      </c>
      <c r="NN231" s="40">
        <v>0.5703008770942688</v>
      </c>
      <c r="NO231" s="40">
        <v>0.56878477334976196</v>
      </c>
      <c r="NP231" s="40">
        <v>0.56731170415878296</v>
      </c>
      <c r="NQ231" s="40">
        <v>0.56598806381225586</v>
      </c>
      <c r="NR231" s="40">
        <v>0.56478554010391235</v>
      </c>
      <c r="NS231" s="40">
        <v>0.5637056827545166</v>
      </c>
      <c r="NT231" s="40">
        <v>0.56276237964630127</v>
      </c>
      <c r="NU231" s="40">
        <v>0.56194466352462769</v>
      </c>
      <c r="NV231" s="40">
        <v>0.56140601634979248</v>
      </c>
      <c r="NW231" s="40">
        <v>0.56103527545928955</v>
      </c>
      <c r="NX231" s="40">
        <v>0.56076174974441528</v>
      </c>
      <c r="NY231" s="40">
        <v>0.56048381328582764</v>
      </c>
      <c r="NZ231" s="40">
        <v>0.56009894609451294</v>
      </c>
      <c r="OA231" s="40">
        <v>0.5597301721572876</v>
      </c>
      <c r="OB231" s="40">
        <v>0.55938440561294556</v>
      </c>
      <c r="OC231" s="40">
        <v>0.5589979887008667</v>
      </c>
      <c r="OD231" s="40">
        <v>0.55848902463912964</v>
      </c>
      <c r="OE231" s="40">
        <v>0.55775892734527588</v>
      </c>
      <c r="OF231" s="40">
        <v>0.55697178840637207</v>
      </c>
      <c r="OG231" s="40">
        <v>0.55613553524017334</v>
      </c>
      <c r="OH231" s="40">
        <v>0.55517864227294922</v>
      </c>
      <c r="OI231" s="40">
        <v>0.5540199875831604</v>
      </c>
      <c r="OJ231" s="40">
        <v>0.55260443687438965</v>
      </c>
      <c r="OK231" s="336" t="s">
        <v>851</v>
      </c>
      <c r="OL231" s="336" t="s">
        <v>851</v>
      </c>
      <c r="OM231" s="336" t="s">
        <v>1740</v>
      </c>
      <c r="ON231" s="40">
        <v>0.59461057186126709</v>
      </c>
      <c r="OO231" s="40">
        <v>0.5933765172958374</v>
      </c>
      <c r="OP231" s="40">
        <v>0.5917317271232605</v>
      </c>
      <c r="OQ231" s="40">
        <v>0.58982545137405396</v>
      </c>
      <c r="OR231" s="40">
        <v>0.58783203363418579</v>
      </c>
      <c r="OS231" s="40">
        <v>0.5857958197593689</v>
      </c>
      <c r="OT231" s="40">
        <v>0.58307605981826782</v>
      </c>
      <c r="OU231" s="40">
        <v>0.5803869366645813</v>
      </c>
      <c r="OV231" s="40">
        <v>0.57780468463897705</v>
      </c>
      <c r="OW231" s="40">
        <v>0.57538390159606934</v>
      </c>
      <c r="OX231" s="40">
        <v>0.57314693927764893</v>
      </c>
      <c r="OY231" s="40">
        <v>0.57061678171157837</v>
      </c>
      <c r="OZ231" s="40">
        <v>0.56848752498626709</v>
      </c>
      <c r="PA231" s="40">
        <v>0.56666213274002075</v>
      </c>
      <c r="PB231" s="40">
        <v>0.5650256872177124</v>
      </c>
      <c r="PC231" s="40">
        <v>0.56350809335708618</v>
      </c>
      <c r="PD231" s="40">
        <v>0.56183665990829468</v>
      </c>
      <c r="PE231" s="40">
        <v>0.56036937236785889</v>
      </c>
      <c r="PF231" s="40">
        <v>0.55910617113113403</v>
      </c>
      <c r="PG231" s="40">
        <v>0.55804270505905151</v>
      </c>
      <c r="PH231" s="40">
        <v>0.55713897943496704</v>
      </c>
      <c r="PI231" s="40">
        <v>0.55617302656173706</v>
      </c>
      <c r="PJ231" s="40">
        <v>0.55539172887802124</v>
      </c>
      <c r="PK231" s="40">
        <v>0.55481284856796265</v>
      </c>
      <c r="PL231" s="40">
        <v>0.5544552206993103</v>
      </c>
      <c r="PM231" s="40">
        <v>0.55426883697509766</v>
      </c>
      <c r="PN231" s="40">
        <v>0.55398672819137573</v>
      </c>
      <c r="PO231" s="40">
        <v>0.55396991968154907</v>
      </c>
      <c r="PP231" s="40">
        <v>0.5541415810585022</v>
      </c>
      <c r="PQ231" s="40">
        <v>0.55437415838241577</v>
      </c>
      <c r="PR231" s="40">
        <v>0.55452430248260498</v>
      </c>
      <c r="PS231" s="40">
        <v>0.55438745021820068</v>
      </c>
      <c r="PT231" s="40">
        <v>0.55429422855377197</v>
      </c>
      <c r="PU231" s="40">
        <v>0.55419111251831055</v>
      </c>
      <c r="PV231" s="40">
        <v>0.55398792028427124</v>
      </c>
      <c r="PW231" s="40">
        <v>0.55360454320907593</v>
      </c>
      <c r="PX231" s="336" t="s">
        <v>851</v>
      </c>
      <c r="PY231" s="336" t="s">
        <v>851</v>
      </c>
      <c r="PZ231" s="40">
        <v>0.75930000000000009</v>
      </c>
      <c r="QA231" s="40">
        <v>0.75419999999999998</v>
      </c>
      <c r="QB231" s="40">
        <v>0.74780000000000002</v>
      </c>
      <c r="QC231" s="40">
        <v>0.74349999999999994</v>
      </c>
      <c r="QD231" s="40">
        <v>0.74260000000000004</v>
      </c>
      <c r="QE231" s="40">
        <v>0.74370000000000003</v>
      </c>
      <c r="QF231" s="40">
        <v>0.74109999999999998</v>
      </c>
      <c r="QG231" s="40">
        <v>0.74040000000000006</v>
      </c>
      <c r="QH231" s="40">
        <v>0.73299999999999998</v>
      </c>
      <c r="QI231" s="40">
        <v>0.72549999999999992</v>
      </c>
      <c r="QJ231" s="40">
        <v>0.71959999999999991</v>
      </c>
      <c r="QK231" s="40">
        <v>0.72120000000000006</v>
      </c>
      <c r="QL231" s="40">
        <v>0.7167</v>
      </c>
      <c r="QM231" s="40">
        <v>0.71579999999999999</v>
      </c>
      <c r="QN231" s="40">
        <v>0.71550000000000002</v>
      </c>
      <c r="QO231" s="40">
        <v>0.71930000000000005</v>
      </c>
      <c r="QP231" s="40">
        <v>0.72370000000000001</v>
      </c>
      <c r="QQ231" s="40">
        <v>0.72640000000000005</v>
      </c>
      <c r="QR231" s="40">
        <v>0.73109999999999997</v>
      </c>
      <c r="QS231" s="336" t="s">
        <v>851</v>
      </c>
      <c r="QT231" s="336" t="s">
        <v>851</v>
      </c>
      <c r="QU231" s="336" t="s">
        <v>851</v>
      </c>
      <c r="QV231" s="336" t="s">
        <v>851</v>
      </c>
      <c r="QW231" s="40">
        <v>6.4494218677282333E-3</v>
      </c>
      <c r="QX231" s="336" t="s">
        <v>851</v>
      </c>
      <c r="QY231" s="336" t="s">
        <v>851</v>
      </c>
      <c r="QZ231" s="336" t="s">
        <v>851</v>
      </c>
      <c r="RA231" s="336" t="s">
        <v>851</v>
      </c>
      <c r="RB231" s="336" t="s">
        <v>851</v>
      </c>
      <c r="RC231" s="336" t="s">
        <v>851</v>
      </c>
      <c r="RD231" s="336" t="s">
        <v>851</v>
      </c>
      <c r="RE231" s="336" t="s">
        <v>851</v>
      </c>
      <c r="RF231" s="40">
        <v>0.41399999999999998</v>
      </c>
      <c r="RG231" s="40">
        <v>2018</v>
      </c>
      <c r="RH231" s="336" t="s">
        <v>840</v>
      </c>
      <c r="RI231" s="336" t="s">
        <v>851</v>
      </c>
      <c r="RJ231" s="40">
        <v>0.01</v>
      </c>
      <c r="RK231" s="40">
        <v>2018</v>
      </c>
      <c r="RL231" s="336" t="s">
        <v>840</v>
      </c>
      <c r="RM231" s="336" t="s">
        <v>851</v>
      </c>
      <c r="RN231" s="40">
        <v>1.2E-2</v>
      </c>
      <c r="RO231" s="40">
        <v>2018</v>
      </c>
      <c r="RP231" s="336" t="s">
        <v>840</v>
      </c>
      <c r="RQ231" s="336" t="s">
        <v>851</v>
      </c>
      <c r="RR231" s="40">
        <v>1.7000000000000001E-2</v>
      </c>
      <c r="RS231" s="40">
        <v>2018</v>
      </c>
      <c r="RT231" s="336" t="s">
        <v>840</v>
      </c>
      <c r="RU231" s="336" t="s">
        <v>851</v>
      </c>
      <c r="RV231" s="40"/>
      <c r="RW231" s="40"/>
      <c r="RX231" s="336" t="s">
        <v>1737</v>
      </c>
      <c r="RY231" s="336" t="s">
        <v>851</v>
      </c>
      <c r="RZ231" s="336" t="s">
        <v>838</v>
      </c>
      <c r="SA231" s="40">
        <v>0.22344252467155457</v>
      </c>
      <c r="SB231" s="40">
        <v>0.22127045691013336</v>
      </c>
      <c r="SC231" s="40">
        <v>0.22348317503929138</v>
      </c>
      <c r="SD231" s="40">
        <v>0.23139329254627228</v>
      </c>
      <c r="SE231" s="40">
        <v>0.23803776502609253</v>
      </c>
      <c r="SF231" s="336" t="s">
        <v>851</v>
      </c>
      <c r="SG231" s="336" t="s">
        <v>851</v>
      </c>
      <c r="SH231" s="40">
        <v>0.20969425141811371</v>
      </c>
      <c r="SI231" s="40">
        <v>0.20561860501766205</v>
      </c>
      <c r="SJ231" s="40">
        <v>0.19992557168006897</v>
      </c>
      <c r="SK231" s="40">
        <v>0.20607365667819977</v>
      </c>
      <c r="SL231" s="40">
        <v>0.20961035788059235</v>
      </c>
      <c r="SM231" s="336" t="s">
        <v>840</v>
      </c>
      <c r="SN231" s="336" t="s">
        <v>851</v>
      </c>
      <c r="SO231" s="336" t="s">
        <v>851</v>
      </c>
      <c r="SP231" s="40">
        <v>1.6800392419099808E-2</v>
      </c>
      <c r="SQ231" s="40">
        <v>1.4005053788423538E-2</v>
      </c>
      <c r="SR231" s="40">
        <v>1.6111725941300392E-2</v>
      </c>
      <c r="SS231" s="40">
        <v>1.112118735909462E-2</v>
      </c>
      <c r="ST231" s="40">
        <v>-3.46343033015728E-2</v>
      </c>
      <c r="SU231" s="336" t="s">
        <v>838</v>
      </c>
      <c r="SV231" s="336" t="s">
        <v>851</v>
      </c>
      <c r="SW231" s="336" t="s">
        <v>851</v>
      </c>
      <c r="SX231" s="40">
        <v>2.0736131817102432E-2</v>
      </c>
      <c r="SY231" s="40">
        <v>1.8772026523947716E-2</v>
      </c>
      <c r="SZ231" s="40">
        <v>2.2737527266144753E-2</v>
      </c>
      <c r="TA231" s="40">
        <v>2.4245209991931915E-2</v>
      </c>
      <c r="TB231" s="40">
        <v>2.1381542086601257E-2</v>
      </c>
      <c r="TC231" s="336" t="s">
        <v>840</v>
      </c>
      <c r="TD231" s="336" t="s">
        <v>851</v>
      </c>
      <c r="TE231" s="336" t="s">
        <v>851</v>
      </c>
      <c r="TF231" s="336" t="s">
        <v>851</v>
      </c>
      <c r="TG231" s="40">
        <v>8.7381433695554733E-3</v>
      </c>
      <c r="TH231" s="40">
        <v>6.3268495723605156E-3</v>
      </c>
      <c r="TI231" s="40">
        <v>9.2369262129068375E-3</v>
      </c>
      <c r="TJ231" s="40">
        <v>4.908301867544651E-3</v>
      </c>
      <c r="TK231" s="40">
        <v>-4.0505629032850266E-2</v>
      </c>
      <c r="TL231" s="336" t="s">
        <v>838</v>
      </c>
      <c r="TM231" s="336" t="s">
        <v>851</v>
      </c>
      <c r="TN231" s="336" t="s">
        <v>851</v>
      </c>
      <c r="TO231" s="336" t="s">
        <v>851</v>
      </c>
      <c r="TP231" s="40">
        <v>1.2602935545146465E-2</v>
      </c>
      <c r="TQ231" s="40">
        <v>1.1137948371469975E-2</v>
      </c>
      <c r="TR231" s="40">
        <v>1.5945946797728539E-2</v>
      </c>
      <c r="TS231" s="40">
        <v>1.8094502389431E-2</v>
      </c>
      <c r="TT231" s="40">
        <v>1.6827728599309921E-2</v>
      </c>
      <c r="TU231" s="336" t="s">
        <v>840</v>
      </c>
      <c r="TV231" s="336" t="s">
        <v>851</v>
      </c>
      <c r="TW231" s="40">
        <v>65910</v>
      </c>
      <c r="TX231" s="336" t="s">
        <v>840</v>
      </c>
      <c r="TY231" s="336" t="s">
        <v>851</v>
      </c>
      <c r="TZ231" s="40">
        <v>55621.5078125</v>
      </c>
      <c r="UA231" s="336" t="s">
        <v>838</v>
      </c>
      <c r="UB231" s="336" t="s">
        <v>851</v>
      </c>
      <c r="UC231" s="40">
        <v>60836.771453501802</v>
      </c>
      <c r="UD231" s="336" t="s">
        <v>840</v>
      </c>
      <c r="UE231" s="336" t="s">
        <v>851</v>
      </c>
      <c r="UF231" s="336" t="s">
        <v>851</v>
      </c>
      <c r="UG231" s="40">
        <v>0.18683724105358124</v>
      </c>
      <c r="UH231" s="40">
        <v>0.18715113401412964</v>
      </c>
      <c r="UI231" s="40">
        <v>0.19343073666095734</v>
      </c>
      <c r="UJ231" s="40">
        <v>0.20147363841533661</v>
      </c>
      <c r="UK231" s="40">
        <v>0.20466013252735138</v>
      </c>
      <c r="UL231" s="336" t="s">
        <v>838</v>
      </c>
      <c r="UM231" s="336" t="s">
        <v>851</v>
      </c>
      <c r="UN231" s="336" t="s">
        <v>851</v>
      </c>
      <c r="UO231" s="336" t="s">
        <v>851</v>
      </c>
      <c r="UP231" s="40">
        <v>0.17528119683265686</v>
      </c>
      <c r="UQ231" s="40">
        <v>0.17412093281745911</v>
      </c>
      <c r="UR231" s="40">
        <v>0.17679648101329803</v>
      </c>
      <c r="US231" s="40">
        <v>0.18481090664863586</v>
      </c>
      <c r="UT231" s="40">
        <v>0.18720458447933197</v>
      </c>
      <c r="UU231" s="336" t="s">
        <v>840</v>
      </c>
    </row>
    <row r="232" spans="1:567">
      <c r="A232" s="336" t="s">
        <v>517</v>
      </c>
      <c r="B232" s="336" t="s">
        <v>160</v>
      </c>
      <c r="C232" s="336" t="s">
        <v>414</v>
      </c>
      <c r="D232" s="40">
        <v>3.6836933344602585E-2</v>
      </c>
      <c r="E232" s="336" t="s">
        <v>436</v>
      </c>
      <c r="F232" s="40">
        <v>3.6731306463479996E-2</v>
      </c>
      <c r="G232" s="336" t="s">
        <v>1741</v>
      </c>
      <c r="H232" s="40">
        <v>3.9735093712806702E-2</v>
      </c>
      <c r="I232" s="336" t="s">
        <v>1447</v>
      </c>
      <c r="J232" s="40">
        <v>3.4516084939241409E-2</v>
      </c>
      <c r="K232" s="336" t="s">
        <v>1803</v>
      </c>
      <c r="L232" s="336" t="s">
        <v>436</v>
      </c>
      <c r="M232" s="40">
        <v>0.45824092626571655</v>
      </c>
      <c r="N232" s="40">
        <v>0.54468441009521484</v>
      </c>
      <c r="O232" s="336" t="s">
        <v>436</v>
      </c>
      <c r="P232" s="40">
        <v>0.45824092626571655</v>
      </c>
      <c r="Q232" s="336" t="s">
        <v>436</v>
      </c>
      <c r="R232" s="40">
        <v>0.53976398706436157</v>
      </c>
      <c r="S232" s="336" t="s">
        <v>436</v>
      </c>
      <c r="T232" s="40">
        <v>0.48313397169113159</v>
      </c>
      <c r="U232" s="336" t="s">
        <v>436</v>
      </c>
      <c r="V232" s="336" t="s">
        <v>851</v>
      </c>
      <c r="W232" s="336" t="s">
        <v>1741</v>
      </c>
      <c r="X232" s="40">
        <v>0.47414568066596985</v>
      </c>
      <c r="Y232" s="40">
        <v>0.56048542261123657</v>
      </c>
      <c r="Z232" s="336" t="s">
        <v>1741</v>
      </c>
      <c r="AA232" s="40">
        <v>0.47414568066596985</v>
      </c>
      <c r="AB232" s="336" t="s">
        <v>1741</v>
      </c>
      <c r="AC232" s="40">
        <v>0.55542230606079102</v>
      </c>
      <c r="AD232" s="336" t="s">
        <v>1741</v>
      </c>
      <c r="AE232" s="40">
        <v>0.4943062961101532</v>
      </c>
      <c r="AF232" s="336" t="s">
        <v>1741</v>
      </c>
      <c r="AG232" s="336" t="s">
        <v>851</v>
      </c>
      <c r="AH232" s="336" t="s">
        <v>1447</v>
      </c>
      <c r="AI232" s="40">
        <v>0.47414550185203552</v>
      </c>
      <c r="AJ232" s="40">
        <v>0.56048524379730225</v>
      </c>
      <c r="AK232" s="336" t="s">
        <v>1447</v>
      </c>
      <c r="AL232" s="40">
        <v>0.47414550185203552</v>
      </c>
      <c r="AM232" s="336" t="s">
        <v>1447</v>
      </c>
      <c r="AN232" s="40">
        <v>0.55542212724685669</v>
      </c>
      <c r="AO232" s="336" t="s">
        <v>1447</v>
      </c>
      <c r="AP232" s="40">
        <v>0.49430602788925171</v>
      </c>
      <c r="AQ232" s="336" t="s">
        <v>1447</v>
      </c>
      <c r="AR232" s="336" t="s">
        <v>851</v>
      </c>
      <c r="AS232" s="336" t="s">
        <v>1803</v>
      </c>
      <c r="AT232" s="40">
        <v>0.4739719033241272</v>
      </c>
      <c r="AU232" s="40">
        <v>0.560344398021698</v>
      </c>
      <c r="AV232" s="336" t="s">
        <v>1803</v>
      </c>
      <c r="AW232" s="40">
        <v>0.4739719033241272</v>
      </c>
      <c r="AX232" s="336" t="s">
        <v>1803</v>
      </c>
      <c r="AY232" s="40">
        <v>0.55521345138549805</v>
      </c>
      <c r="AZ232" s="336" t="s">
        <v>1803</v>
      </c>
      <c r="BA232" s="40">
        <v>0.49415713548660278</v>
      </c>
      <c r="BB232" s="336" t="s">
        <v>1803</v>
      </c>
      <c r="BC232" s="336" t="s">
        <v>851</v>
      </c>
      <c r="BD232" s="336" t="s">
        <v>436</v>
      </c>
      <c r="BE232" s="40">
        <v>3.1286308765411377</v>
      </c>
      <c r="BF232" s="336" t="s">
        <v>827</v>
      </c>
      <c r="BG232" s="40">
        <v>3.8054406642913818</v>
      </c>
      <c r="BH232" s="336" t="s">
        <v>1447</v>
      </c>
      <c r="BI232" s="40">
        <v>3.9923808574676514</v>
      </c>
      <c r="BJ232" s="336" t="s">
        <v>1803</v>
      </c>
      <c r="BK232" s="40">
        <v>4.4613571166992188</v>
      </c>
      <c r="BL232" s="336" t="s">
        <v>851</v>
      </c>
      <c r="BM232" s="40">
        <v>2.3303523063659668</v>
      </c>
      <c r="BN232" s="336" t="s">
        <v>838</v>
      </c>
      <c r="BO232" s="336" t="s">
        <v>851</v>
      </c>
      <c r="BP232" s="336" t="s">
        <v>436</v>
      </c>
      <c r="BQ232" s="40">
        <v>4.5504141598939896E-3</v>
      </c>
      <c r="BR232" s="40">
        <v>5.149307195097208E-3</v>
      </c>
      <c r="BS232" s="40">
        <v>3.1792770605534315E-3</v>
      </c>
      <c r="BT232" s="40">
        <v>7.7670486643910408E-3</v>
      </c>
      <c r="BU232" s="40">
        <v>7.7193337492644787E-3</v>
      </c>
      <c r="BV232" s="336" t="s">
        <v>851</v>
      </c>
      <c r="BW232" s="336" t="s">
        <v>827</v>
      </c>
      <c r="BX232" s="40">
        <v>5.6366254575550556E-3</v>
      </c>
      <c r="BY232" s="40">
        <v>3.9106616750359535E-3</v>
      </c>
      <c r="BZ232" s="40">
        <v>5.082777701318264E-3</v>
      </c>
      <c r="CA232" s="40">
        <v>7.1679237298667431E-3</v>
      </c>
      <c r="CB232" s="40">
        <v>8.1901149824261665E-3</v>
      </c>
      <c r="CC232" s="336" t="s">
        <v>851</v>
      </c>
      <c r="CD232" s="336" t="s">
        <v>1447</v>
      </c>
      <c r="CE232" s="40">
        <v>5.4193483665585518E-3</v>
      </c>
      <c r="CF232" s="40">
        <v>4.8683411441743374E-3</v>
      </c>
      <c r="CG232" s="40">
        <v>6.7437677644193172E-3</v>
      </c>
      <c r="CH232" s="40">
        <v>8.190118707716465E-3</v>
      </c>
      <c r="CI232" s="40">
        <v>8.1901215016841888E-3</v>
      </c>
      <c r="CJ232" s="336" t="s">
        <v>851</v>
      </c>
      <c r="CK232" s="336" t="s">
        <v>1803</v>
      </c>
      <c r="CL232" s="40">
        <v>4.9805254675447941E-3</v>
      </c>
      <c r="CM232" s="40">
        <v>6.1185569502413273E-3</v>
      </c>
      <c r="CN232" s="40">
        <v>7.6790200546383858E-3</v>
      </c>
      <c r="CO232" s="40">
        <v>8.1901159137487411E-3</v>
      </c>
      <c r="CP232" s="40">
        <v>8.1901038065552711E-3</v>
      </c>
      <c r="CQ232" s="336" t="s">
        <v>851</v>
      </c>
      <c r="CR232" s="40">
        <v>7.2819223403930664</v>
      </c>
      <c r="CS232" s="40">
        <v>7.8172941207885742</v>
      </c>
      <c r="CT232" s="40">
        <v>7.8948402404785156</v>
      </c>
      <c r="CU232" s="40">
        <v>8.0642204284667969</v>
      </c>
      <c r="CV232" s="40">
        <v>8.5912742614746094</v>
      </c>
      <c r="CW232" s="336" t="s">
        <v>1741</v>
      </c>
      <c r="CX232" s="336" t="s">
        <v>851</v>
      </c>
      <c r="CY232" s="40">
        <v>7.5682187080383301</v>
      </c>
      <c r="CZ232" s="40">
        <v>7.9183359146118164</v>
      </c>
      <c r="DA232" s="40">
        <v>7.9736566543579102</v>
      </c>
      <c r="DB232" s="40">
        <v>8.3503885269165039</v>
      </c>
      <c r="DC232" s="40">
        <v>8.9526033401489258</v>
      </c>
      <c r="DD232" s="336" t="s">
        <v>1447</v>
      </c>
      <c r="DE232" s="336" t="s">
        <v>851</v>
      </c>
      <c r="DF232" s="40">
        <v>9.1934890747070313</v>
      </c>
      <c r="DG232" s="336" t="s">
        <v>1803</v>
      </c>
      <c r="DH232" s="336" t="s">
        <v>851</v>
      </c>
      <c r="DI232" s="336" t="s">
        <v>851</v>
      </c>
      <c r="DJ232" s="336">
        <v>8.9</v>
      </c>
      <c r="DK232" s="336" t="s">
        <v>1738</v>
      </c>
      <c r="DL232" s="336" t="s">
        <v>851</v>
      </c>
      <c r="DM232" s="336" t="s">
        <v>851</v>
      </c>
      <c r="DN232" s="336" t="s">
        <v>436</v>
      </c>
      <c r="DO232" s="40">
        <v>6.4739496447145939E-3</v>
      </c>
      <c r="DP232" s="40">
        <v>3.2615091186016798E-3</v>
      </c>
      <c r="DQ232" s="40">
        <v>-1.830066554248333E-3</v>
      </c>
      <c r="DR232" s="40">
        <v>3.6324267275631428E-3</v>
      </c>
      <c r="DS232" s="40">
        <v>5.5020794272422791E-2</v>
      </c>
      <c r="DT232" s="336" t="s">
        <v>851</v>
      </c>
      <c r="DU232" s="336" t="s">
        <v>827</v>
      </c>
      <c r="DV232" s="40">
        <v>1.2819458730518818E-2</v>
      </c>
      <c r="DW232" s="40">
        <v>1.2863941490650177E-2</v>
      </c>
      <c r="DX232" s="40">
        <v>2.6375299319624901E-2</v>
      </c>
      <c r="DY232" s="40">
        <v>2.1238608285784721E-2</v>
      </c>
      <c r="DZ232" s="40">
        <v>8.6925309151411057E-3</v>
      </c>
      <c r="EA232" s="336" t="s">
        <v>851</v>
      </c>
      <c r="EB232" s="336" t="s">
        <v>1447</v>
      </c>
      <c r="EC232" s="40">
        <v>7.4569196440279484E-3</v>
      </c>
      <c r="ED232" s="40">
        <v>1.5129729174077511E-2</v>
      </c>
      <c r="EE232" s="40">
        <v>1.0830793529748917E-2</v>
      </c>
      <c r="EF232" s="40">
        <v>-1.8619366455823183E-3</v>
      </c>
      <c r="EG232" s="40">
        <v>1.1626556515693665E-2</v>
      </c>
      <c r="EH232" s="336" t="s">
        <v>851</v>
      </c>
      <c r="EI232" s="336" t="s">
        <v>1803</v>
      </c>
      <c r="EJ232" s="40">
        <v>7.9027609899640083E-3</v>
      </c>
      <c r="EK232" s="40">
        <v>1.4988116919994354E-2</v>
      </c>
      <c r="EL232" s="40">
        <v>9.4198184087872505E-3</v>
      </c>
      <c r="EM232" s="40">
        <v>2.3914123885333538E-3</v>
      </c>
      <c r="EN232" s="40">
        <v>-9.6772434189915657E-3</v>
      </c>
      <c r="EO232" s="336" t="s">
        <v>851</v>
      </c>
      <c r="EP232" s="336" t="s">
        <v>851</v>
      </c>
      <c r="EQ232" s="336" t="s">
        <v>851</v>
      </c>
      <c r="ER232" s="40">
        <v>0.75280000000000002</v>
      </c>
      <c r="ES232" s="336" t="s">
        <v>1739</v>
      </c>
      <c r="ET232" s="336" t="s">
        <v>851</v>
      </c>
      <c r="EU232" s="336" t="s">
        <v>851</v>
      </c>
      <c r="EV232" s="40">
        <v>0.82550000000000001</v>
      </c>
      <c r="EW232" s="336" t="s">
        <v>1739</v>
      </c>
      <c r="EX232" s="336" t="s">
        <v>851</v>
      </c>
      <c r="EY232" s="336" t="s">
        <v>851</v>
      </c>
      <c r="EZ232" s="40">
        <v>0.68140000000000001</v>
      </c>
      <c r="FA232" s="336" t="s">
        <v>1739</v>
      </c>
      <c r="FB232" s="336" t="s">
        <v>851</v>
      </c>
      <c r="FC232" s="40">
        <v>-1.1257996782660484E-2</v>
      </c>
      <c r="FD232" s="40">
        <v>-1.4990834519267082E-2</v>
      </c>
      <c r="FE232" s="40">
        <v>-1.1757233180105686E-2</v>
      </c>
      <c r="FF232" s="40">
        <v>1.7191466176882386E-3</v>
      </c>
      <c r="FG232" s="40">
        <v>-6.9867433048784733E-3</v>
      </c>
      <c r="FH232" s="336" t="s">
        <v>838</v>
      </c>
      <c r="FI232" s="336" t="s">
        <v>851</v>
      </c>
      <c r="FJ232" s="40">
        <v>-1.3164816424250603E-2</v>
      </c>
      <c r="FK232" s="40">
        <v>-1.5715118497610092E-2</v>
      </c>
      <c r="FL232" s="40">
        <v>-1.3974935747683048E-2</v>
      </c>
      <c r="FM232" s="40">
        <v>2.5385057087987661E-3</v>
      </c>
      <c r="FN232" s="40">
        <v>1.345848198980093E-2</v>
      </c>
      <c r="FO232" s="336" t="s">
        <v>840</v>
      </c>
      <c r="FP232" s="336" t="s">
        <v>851</v>
      </c>
      <c r="FQ232" s="40"/>
      <c r="FR232" s="336" t="s">
        <v>1737</v>
      </c>
      <c r="FS232" s="336" t="s">
        <v>851</v>
      </c>
      <c r="FT232" s="336" t="s">
        <v>851</v>
      </c>
      <c r="FU232" s="40">
        <v>4.2868949472904205E-2</v>
      </c>
      <c r="FV232" s="40">
        <v>5.0572577863931656E-2</v>
      </c>
      <c r="FW232" s="40">
        <v>4.5474767684936523E-2</v>
      </c>
      <c r="FX232" s="40">
        <v>2.6202630251646042E-2</v>
      </c>
      <c r="FY232" s="40">
        <v>2.1349469199776649E-2</v>
      </c>
      <c r="FZ232" s="336" t="s">
        <v>840</v>
      </c>
      <c r="GA232" s="336" t="s">
        <v>851</v>
      </c>
      <c r="GB232" s="336" t="s">
        <v>851</v>
      </c>
      <c r="GC232" s="336" t="s">
        <v>851</v>
      </c>
      <c r="GD232" s="336" t="s">
        <v>851</v>
      </c>
      <c r="GE232" s="336" t="s">
        <v>851</v>
      </c>
      <c r="GF232" s="336" t="s">
        <v>851</v>
      </c>
      <c r="GG232" s="336" t="s">
        <v>851</v>
      </c>
      <c r="GH232" s="336" t="s">
        <v>851</v>
      </c>
      <c r="GI232" s="336" t="s">
        <v>851</v>
      </c>
      <c r="GJ232" s="336" t="s">
        <v>851</v>
      </c>
      <c r="GK232" s="40">
        <v>3319734</v>
      </c>
      <c r="GL232" s="40">
        <v>3325471</v>
      </c>
      <c r="GM232" s="40">
        <v>3326046</v>
      </c>
      <c r="GN232" s="40">
        <v>3323661</v>
      </c>
      <c r="GO232" s="40">
        <v>3321486</v>
      </c>
      <c r="GP232" s="40">
        <v>3321799</v>
      </c>
      <c r="GQ232" s="40">
        <v>3325403</v>
      </c>
      <c r="GR232" s="40">
        <v>3331753</v>
      </c>
      <c r="GS232" s="40">
        <v>3340221</v>
      </c>
      <c r="GT232" s="40">
        <v>3349676</v>
      </c>
      <c r="GU232" s="40">
        <v>3359273</v>
      </c>
      <c r="GV232" s="40">
        <v>3368926</v>
      </c>
      <c r="GW232" s="40">
        <v>3378975</v>
      </c>
      <c r="GX232" s="40">
        <v>3389436</v>
      </c>
      <c r="GY232" s="40">
        <v>3400439</v>
      </c>
      <c r="GZ232" s="40">
        <v>3412013</v>
      </c>
      <c r="HA232" s="40">
        <v>3424139</v>
      </c>
      <c r="HB232" s="40">
        <v>3436645</v>
      </c>
      <c r="HC232" s="40">
        <v>3449290</v>
      </c>
      <c r="HD232" s="40">
        <v>3461731</v>
      </c>
      <c r="HE232" s="40">
        <v>3473727</v>
      </c>
      <c r="HF232" s="40">
        <v>3485000</v>
      </c>
      <c r="HG232" s="40">
        <v>3496000</v>
      </c>
      <c r="HH232" s="40">
        <v>3506000</v>
      </c>
      <c r="HI232" s="40">
        <v>3516000</v>
      </c>
      <c r="HJ232" s="40">
        <v>3526000</v>
      </c>
      <c r="HK232" s="40">
        <v>3536000</v>
      </c>
      <c r="HL232" s="40">
        <v>3545000</v>
      </c>
      <c r="HM232" s="40">
        <v>3553000</v>
      </c>
      <c r="HN232" s="40">
        <v>3562000</v>
      </c>
      <c r="HO232" s="40">
        <v>3569000</v>
      </c>
      <c r="HP232" s="40">
        <v>3577000</v>
      </c>
      <c r="HQ232" s="40">
        <v>3584000</v>
      </c>
      <c r="HR232" s="40">
        <v>3591000</v>
      </c>
      <c r="HS232" s="40">
        <v>3597000</v>
      </c>
      <c r="HT232" s="40">
        <v>3603000</v>
      </c>
      <c r="HU232" s="40">
        <v>3608000</v>
      </c>
      <c r="HV232" s="40">
        <v>3613000</v>
      </c>
      <c r="HW232" s="40">
        <v>3617000</v>
      </c>
      <c r="HX232" s="40">
        <v>3621000</v>
      </c>
      <c r="HY232" s="40">
        <v>3624000</v>
      </c>
      <c r="HZ232" s="40">
        <v>3628000</v>
      </c>
      <c r="IA232" s="40">
        <v>3630000</v>
      </c>
      <c r="IB232" s="40">
        <v>3633000</v>
      </c>
      <c r="IC232" s="40">
        <v>3635000</v>
      </c>
      <c r="ID232" s="40">
        <v>3636000</v>
      </c>
      <c r="IE232" s="40">
        <v>3638000</v>
      </c>
      <c r="IF232" s="40">
        <v>3639000</v>
      </c>
      <c r="IG232" s="40">
        <v>3639000</v>
      </c>
      <c r="IH232" s="40">
        <v>3639000</v>
      </c>
      <c r="II232" s="40">
        <v>3639000</v>
      </c>
      <c r="IJ232" s="336" t="s">
        <v>851</v>
      </c>
      <c r="IK232" s="336" t="s">
        <v>851</v>
      </c>
      <c r="IL232" s="336" t="s">
        <v>851</v>
      </c>
      <c r="IM232" s="40">
        <v>3.5476135089993477E-3</v>
      </c>
      <c r="IN232" s="40">
        <v>3.6456515081226826E-3</v>
      </c>
      <c r="IO232" s="40">
        <v>3.6727080587297678E-3</v>
      </c>
      <c r="IP232" s="40">
        <v>3.600340336561203E-3</v>
      </c>
      <c r="IQ232" s="40">
        <v>3.4593280870467424E-3</v>
      </c>
      <c r="IR232" s="40">
        <v>3.2399632036685944E-3</v>
      </c>
      <c r="IS232" s="40">
        <v>3.151413518935442E-3</v>
      </c>
      <c r="IT232" s="40">
        <v>2.8563286177814007E-3</v>
      </c>
      <c r="IU232" s="40">
        <v>2.8481932822614908E-3</v>
      </c>
      <c r="IV232" s="40">
        <v>2.8401040472090244E-3</v>
      </c>
      <c r="IW232" s="40">
        <v>2.8320609126240015E-3</v>
      </c>
      <c r="IX232" s="40">
        <v>2.5420151650905609E-3</v>
      </c>
      <c r="IY232" s="40">
        <v>2.2541570942848921E-3</v>
      </c>
      <c r="IZ232" s="40">
        <v>2.5298679247498512E-3</v>
      </c>
      <c r="JA232" s="40">
        <v>1.9632596522569656E-3</v>
      </c>
      <c r="JB232" s="40">
        <v>2.2390158846974373E-3</v>
      </c>
      <c r="JC232" s="40">
        <v>1.9550349097698927E-3</v>
      </c>
      <c r="JD232" s="40">
        <v>1.9512200960889459E-3</v>
      </c>
      <c r="JE232" s="40">
        <v>1.6694494988769293E-3</v>
      </c>
      <c r="JF232" s="40">
        <v>1.6666670562699437E-3</v>
      </c>
      <c r="JG232" s="40">
        <v>1.3867703964933753E-3</v>
      </c>
      <c r="JH232" s="40">
        <v>1.3848500093445182E-3</v>
      </c>
      <c r="JI232" s="40">
        <v>1.1065008584409952E-3</v>
      </c>
      <c r="JJ232" s="40">
        <v>1.1052777990698814E-3</v>
      </c>
      <c r="JK232" s="40">
        <v>8.2815741188824177E-4</v>
      </c>
      <c r="JL232" s="40">
        <v>1.1031440226361156E-3</v>
      </c>
      <c r="JM232" s="40">
        <v>5.5111601250246167E-4</v>
      </c>
      <c r="JN232" s="40">
        <v>8.2610495155677199E-4</v>
      </c>
      <c r="JO232" s="40">
        <v>5.5035774130374193E-4</v>
      </c>
      <c r="JP232" s="40">
        <v>2.7506533660925925E-4</v>
      </c>
      <c r="JQ232" s="40">
        <v>5.499037797562778E-4</v>
      </c>
      <c r="JR232" s="40">
        <v>2.7483853045850992E-4</v>
      </c>
      <c r="JS232" s="40">
        <v>0</v>
      </c>
      <c r="JT232" s="40">
        <v>0</v>
      </c>
      <c r="JU232" s="40">
        <v>0</v>
      </c>
      <c r="JV232" s="336" t="s">
        <v>1740</v>
      </c>
      <c r="JW232" s="336" t="s">
        <v>851</v>
      </c>
      <c r="JX232" s="336" t="s">
        <v>851</v>
      </c>
      <c r="JY232" s="336" t="s">
        <v>851</v>
      </c>
      <c r="JZ232" s="336" t="s">
        <v>851</v>
      </c>
      <c r="KA232" s="336" t="s">
        <v>1740</v>
      </c>
      <c r="KB232" s="40">
        <v>0.48231703689288402</v>
      </c>
      <c r="KC232" s="40">
        <v>0.48245792591947895</v>
      </c>
      <c r="KD232" s="40">
        <v>0.48261603977134698</v>
      </c>
      <c r="KE232" s="40">
        <v>0.48278457305706396</v>
      </c>
      <c r="KF232" s="40">
        <v>0.48296329206399902</v>
      </c>
      <c r="KG232" s="40">
        <v>0.48315138178676698</v>
      </c>
      <c r="KH232" s="40">
        <v>0.48334534620010799</v>
      </c>
      <c r="KI232" s="40">
        <v>0.48354512208900702</v>
      </c>
      <c r="KJ232" s="40">
        <v>0.48375216106439295</v>
      </c>
      <c r="KK232" s="40">
        <v>0.48396653930977002</v>
      </c>
      <c r="KL232" s="40">
        <v>0.48418897564550401</v>
      </c>
      <c r="KM232" s="40">
        <v>0.48442061758628002</v>
      </c>
      <c r="KN232" s="40">
        <v>0.48465850582722297</v>
      </c>
      <c r="KO232" s="40">
        <v>0.48490219558631303</v>
      </c>
      <c r="KP232" s="40">
        <v>0.48514969632834004</v>
      </c>
      <c r="KQ232" s="40">
        <v>0.48539769618523304</v>
      </c>
      <c r="KR232" s="40">
        <v>0.48564836351925</v>
      </c>
      <c r="KS232" s="40">
        <v>0.48589929029097101</v>
      </c>
      <c r="KT232" s="40">
        <v>0.486148956506821</v>
      </c>
      <c r="KU232" s="40">
        <v>0.48639307786429598</v>
      </c>
      <c r="KV232" s="40">
        <v>0.48663092697883797</v>
      </c>
      <c r="KW232" s="40">
        <v>0.48686359016319403</v>
      </c>
      <c r="KX232" s="40">
        <v>0.48708766448023999</v>
      </c>
      <c r="KY232" s="40">
        <v>0.48730718306249399</v>
      </c>
      <c r="KZ232" s="40">
        <v>0.487525376901006</v>
      </c>
      <c r="LA232" s="40">
        <v>0.487745377322858</v>
      </c>
      <c r="LB232" s="40">
        <v>0.48796661830617699</v>
      </c>
      <c r="LC232" s="40">
        <v>0.48818735402735103</v>
      </c>
      <c r="LD232" s="40">
        <v>0.48841047753170896</v>
      </c>
      <c r="LE232" s="40">
        <v>0.48863547887532</v>
      </c>
      <c r="LF232" s="40">
        <v>0.488860466536025</v>
      </c>
      <c r="LG232" s="40">
        <v>0.48908640625932098</v>
      </c>
      <c r="LH232" s="40">
        <v>0.48931447291035701</v>
      </c>
      <c r="LI232" s="40">
        <v>0.48954307741008002</v>
      </c>
      <c r="LJ232" s="40">
        <v>0.48977188422203805</v>
      </c>
      <c r="LK232" s="40">
        <v>0.49000111565862603</v>
      </c>
      <c r="LL232" s="336" t="s">
        <v>851</v>
      </c>
      <c r="LM232" s="336" t="s">
        <v>851</v>
      </c>
      <c r="LN232" s="336" t="s">
        <v>1740</v>
      </c>
      <c r="LO232" s="40">
        <v>0.64431726932525635</v>
      </c>
      <c r="LP232" s="40">
        <v>0.64466893672943115</v>
      </c>
      <c r="LQ232" s="40">
        <v>0.64522755146026611</v>
      </c>
      <c r="LR232" s="40">
        <v>0.64577490091323853</v>
      </c>
      <c r="LS232" s="40">
        <v>0.64600688219070435</v>
      </c>
      <c r="LT232" s="40">
        <v>0.64577299356460571</v>
      </c>
      <c r="LU232" s="40">
        <v>0.64505022764205933</v>
      </c>
      <c r="LV232" s="40">
        <v>0.64416474103927612</v>
      </c>
      <c r="LW232" s="40">
        <v>0.64289790391921997</v>
      </c>
      <c r="LX232" s="40">
        <v>0.64163821935653687</v>
      </c>
      <c r="LY232" s="40">
        <v>0.64066928625106812</v>
      </c>
      <c r="LZ232" s="40">
        <v>0.63942307233810425</v>
      </c>
      <c r="MA232" s="40">
        <v>0.63836389780044556</v>
      </c>
      <c r="MB232" s="40">
        <v>0.6374894380569458</v>
      </c>
      <c r="MC232" s="40">
        <v>0.63672095537185669</v>
      </c>
      <c r="MD232" s="40">
        <v>0.63659286499023438</v>
      </c>
      <c r="ME232" s="40">
        <v>0.63600784540176392</v>
      </c>
      <c r="MF232" s="40">
        <v>0.63588172197341919</v>
      </c>
      <c r="MG232" s="40">
        <v>0.63603454828262329</v>
      </c>
      <c r="MH232" s="40">
        <v>0.63580763339996338</v>
      </c>
      <c r="MI232" s="40">
        <v>0.63530391454696655</v>
      </c>
      <c r="MJ232" s="40">
        <v>0.63470065593719482</v>
      </c>
      <c r="MK232" s="40">
        <v>0.63382232189178467</v>
      </c>
      <c r="ML232" s="40">
        <v>0.63284492492675781</v>
      </c>
      <c r="MM232" s="40">
        <v>0.63159346580505371</v>
      </c>
      <c r="MN232" s="40">
        <v>0.63024282455444336</v>
      </c>
      <c r="MO232" s="40">
        <v>0.62844544649124146</v>
      </c>
      <c r="MP232" s="40">
        <v>0.62699723243713379</v>
      </c>
      <c r="MQ232" s="40">
        <v>0.62537848949432373</v>
      </c>
      <c r="MR232" s="40">
        <v>0.62365889549255371</v>
      </c>
      <c r="MS232" s="40">
        <v>0.6226622462272644</v>
      </c>
      <c r="MT232" s="40">
        <v>0.62149530649185181</v>
      </c>
      <c r="MU232" s="40">
        <v>0.62077492475509644</v>
      </c>
      <c r="MV232" s="40">
        <v>0.62022531032562256</v>
      </c>
      <c r="MW232" s="40">
        <v>0.61940091848373413</v>
      </c>
      <c r="MX232" s="40">
        <v>0.61830174922943115</v>
      </c>
      <c r="MY232" s="336" t="s">
        <v>851</v>
      </c>
      <c r="MZ232" s="336" t="s">
        <v>1740</v>
      </c>
      <c r="NA232" s="40">
        <v>0.59708333015441895</v>
      </c>
      <c r="NB232" s="40">
        <v>0.59675908088684082</v>
      </c>
      <c r="NC232" s="40">
        <v>0.59643399715423584</v>
      </c>
      <c r="ND232" s="40">
        <v>0.59599512815475464</v>
      </c>
      <c r="NE232" s="40">
        <v>0.59529930353164673</v>
      </c>
      <c r="NF232" s="40">
        <v>0.59429395198822021</v>
      </c>
      <c r="NG232" s="40">
        <v>0.59311336278915405</v>
      </c>
      <c r="NH232" s="40">
        <v>0.59181922674179077</v>
      </c>
      <c r="NI232" s="40">
        <v>0.59041643142700195</v>
      </c>
      <c r="NJ232" s="40">
        <v>0.58873718976974487</v>
      </c>
      <c r="NK232" s="40">
        <v>0.58791834115982056</v>
      </c>
      <c r="NL232" s="40">
        <v>0.58710408210754395</v>
      </c>
      <c r="NM232" s="40">
        <v>0.5867418646812439</v>
      </c>
      <c r="NN232" s="40">
        <v>0.58654659986495972</v>
      </c>
      <c r="NO232" s="40">
        <v>0.58590680360794067</v>
      </c>
      <c r="NP232" s="40">
        <v>0.58559823036193848</v>
      </c>
      <c r="NQ232" s="40">
        <v>0.5845680832862854</v>
      </c>
      <c r="NR232" s="40">
        <v>0.58314734697341919</v>
      </c>
      <c r="NS232" s="40">
        <v>0.58228904008865356</v>
      </c>
      <c r="NT232" s="40">
        <v>0.58076173067092896</v>
      </c>
      <c r="NU232" s="40">
        <v>0.57923954725265503</v>
      </c>
      <c r="NV232" s="40">
        <v>0.57788246870040894</v>
      </c>
      <c r="NW232" s="40">
        <v>0.57625240087509155</v>
      </c>
      <c r="NX232" s="40">
        <v>0.57450926303863525</v>
      </c>
      <c r="NY232" s="40">
        <v>0.57304614782333374</v>
      </c>
      <c r="NZ232" s="40">
        <v>0.57146799564361572</v>
      </c>
      <c r="OA232" s="40">
        <v>0.57028663158416748</v>
      </c>
      <c r="OB232" s="40">
        <v>0.5699724555015564</v>
      </c>
      <c r="OC232" s="40">
        <v>0.56922656297683716</v>
      </c>
      <c r="OD232" s="40">
        <v>0.56863826513290405</v>
      </c>
      <c r="OE232" s="40">
        <v>0.5676567554473877</v>
      </c>
      <c r="OF232" s="40">
        <v>0.56624519824981689</v>
      </c>
      <c r="OG232" s="40">
        <v>0.56499040126800537</v>
      </c>
      <c r="OH232" s="40">
        <v>0.56334155797958374</v>
      </c>
      <c r="OI232" s="40">
        <v>0.56114315986633301</v>
      </c>
      <c r="OJ232" s="40">
        <v>0.55894476175308228</v>
      </c>
      <c r="OK232" s="336" t="s">
        <v>851</v>
      </c>
      <c r="OL232" s="336" t="s">
        <v>851</v>
      </c>
      <c r="OM232" s="336" t="s">
        <v>1740</v>
      </c>
      <c r="ON232" s="40">
        <v>0.56899374723434448</v>
      </c>
      <c r="OO232" s="40">
        <v>0.57032757997512817</v>
      </c>
      <c r="OP232" s="40">
        <v>0.57177919149398804</v>
      </c>
      <c r="OQ232" s="40">
        <v>0.57317417860031128</v>
      </c>
      <c r="OR232" s="40">
        <v>0.57430428266525269</v>
      </c>
      <c r="OS232" s="40">
        <v>0.57506650686264038</v>
      </c>
      <c r="OT232" s="40">
        <v>0.57532280683517456</v>
      </c>
      <c r="OU232" s="40">
        <v>0.57580089569091797</v>
      </c>
      <c r="OV232" s="40">
        <v>0.57558470964431763</v>
      </c>
      <c r="OW232" s="40">
        <v>0.57536971569061279</v>
      </c>
      <c r="OX232" s="40">
        <v>0.57487237453460693</v>
      </c>
      <c r="OY232" s="40">
        <v>0.57409501075744629</v>
      </c>
      <c r="OZ232" s="40">
        <v>0.57320171594619751</v>
      </c>
      <c r="PA232" s="40">
        <v>0.5719110369682312</v>
      </c>
      <c r="PB232" s="40">
        <v>0.57130825519561768</v>
      </c>
      <c r="PC232" s="40">
        <v>0.57102829217910767</v>
      </c>
      <c r="PD232" s="40">
        <v>0.57031029462814331</v>
      </c>
      <c r="PE232" s="40">
        <v>0.5703125</v>
      </c>
      <c r="PF232" s="40">
        <v>0.57059317827224731</v>
      </c>
      <c r="PG232" s="40">
        <v>0.57075339555740356</v>
      </c>
      <c r="PH232" s="40">
        <v>0.57063555717468262</v>
      </c>
      <c r="PI232" s="40">
        <v>0.57012194395065308</v>
      </c>
      <c r="PJ232" s="40">
        <v>0.56988650560379028</v>
      </c>
      <c r="PK232" s="40">
        <v>0.56953275203704834</v>
      </c>
      <c r="PL232" s="40">
        <v>0.56862747669219971</v>
      </c>
      <c r="PM232" s="40">
        <v>0.56760483980178833</v>
      </c>
      <c r="PN232" s="40">
        <v>0.56642776727676392</v>
      </c>
      <c r="PO232" s="40">
        <v>0.56528925895690918</v>
      </c>
      <c r="PP232" s="40">
        <v>0.56399667263031006</v>
      </c>
      <c r="PQ232" s="40">
        <v>0.56286108493804932</v>
      </c>
      <c r="PR232" s="40">
        <v>0.56215620040893555</v>
      </c>
      <c r="PS232" s="40">
        <v>0.56129741668701172</v>
      </c>
      <c r="PT232" s="40">
        <v>0.56114315986633301</v>
      </c>
      <c r="PU232" s="40">
        <v>0.56114315986633301</v>
      </c>
      <c r="PV232" s="40">
        <v>0.56086838245391846</v>
      </c>
      <c r="PW232" s="40">
        <v>0.5597691535949707</v>
      </c>
      <c r="PX232" s="336" t="s">
        <v>851</v>
      </c>
      <c r="PY232" s="336" t="s">
        <v>851</v>
      </c>
      <c r="PZ232" s="40">
        <v>0.752</v>
      </c>
      <c r="QA232" s="40">
        <v>0.73939999999999995</v>
      </c>
      <c r="QB232" s="40">
        <v>0.73430000000000006</v>
      </c>
      <c r="QC232" s="40">
        <v>0.73230000000000006</v>
      </c>
      <c r="QD232" s="40">
        <v>0.73760000000000003</v>
      </c>
      <c r="QE232" s="40">
        <v>0.74590000000000001</v>
      </c>
      <c r="QF232" s="40">
        <v>0.75690000000000002</v>
      </c>
      <c r="QG232" s="40">
        <v>0.76150000000000007</v>
      </c>
      <c r="QH232" s="40">
        <v>0.76400000000000001</v>
      </c>
      <c r="QI232" s="40">
        <v>0.76280000000000003</v>
      </c>
      <c r="QJ232" s="40">
        <v>0.76690000000000003</v>
      </c>
      <c r="QK232" s="40">
        <v>0.76349999999999996</v>
      </c>
      <c r="QL232" s="40">
        <v>0.75930000000000009</v>
      </c>
      <c r="QM232" s="40">
        <v>0.76390000000000002</v>
      </c>
      <c r="QN232" s="40">
        <v>0.7601</v>
      </c>
      <c r="QO232" s="40">
        <v>0.75840000000000007</v>
      </c>
      <c r="QP232" s="40">
        <v>0.7551000000000001</v>
      </c>
      <c r="QQ232" s="40">
        <v>0.75180000000000002</v>
      </c>
      <c r="QR232" s="40">
        <v>0.75280000000000002</v>
      </c>
      <c r="QS232" s="336" t="s">
        <v>851</v>
      </c>
      <c r="QT232" s="336" t="s">
        <v>851</v>
      </c>
      <c r="QU232" s="336" t="s">
        <v>851</v>
      </c>
      <c r="QV232" s="336" t="s">
        <v>851</v>
      </c>
      <c r="QW232" s="40">
        <v>1.3292571529746056E-3</v>
      </c>
      <c r="QX232" s="336" t="s">
        <v>851</v>
      </c>
      <c r="QY232" s="336" t="s">
        <v>851</v>
      </c>
      <c r="QZ232" s="336" t="s">
        <v>851</v>
      </c>
      <c r="RA232" s="336" t="s">
        <v>851</v>
      </c>
      <c r="RB232" s="336" t="s">
        <v>851</v>
      </c>
      <c r="RC232" s="336" t="s">
        <v>851</v>
      </c>
      <c r="RD232" s="336" t="s">
        <v>851</v>
      </c>
      <c r="RE232" s="336" t="s">
        <v>851</v>
      </c>
      <c r="RF232" s="40">
        <v>0.39700000000000002</v>
      </c>
      <c r="RG232" s="40">
        <v>2019</v>
      </c>
      <c r="RH232" s="336" t="s">
        <v>840</v>
      </c>
      <c r="RI232" s="336" t="s">
        <v>851</v>
      </c>
      <c r="RJ232" s="40">
        <v>1E-3</v>
      </c>
      <c r="RK232" s="40">
        <v>2019</v>
      </c>
      <c r="RL232" s="336" t="s">
        <v>840</v>
      </c>
      <c r="RM232" s="336" t="s">
        <v>851</v>
      </c>
      <c r="RN232" s="40">
        <v>5.0000000000000001E-3</v>
      </c>
      <c r="RO232" s="40">
        <v>2019</v>
      </c>
      <c r="RP232" s="336" t="s">
        <v>840</v>
      </c>
      <c r="RQ232" s="336" t="s">
        <v>851</v>
      </c>
      <c r="RR232" s="40">
        <v>3.2000000000000001E-2</v>
      </c>
      <c r="RS232" s="40">
        <v>2019</v>
      </c>
      <c r="RT232" s="336" t="s">
        <v>840</v>
      </c>
      <c r="RU232" s="336" t="s">
        <v>851</v>
      </c>
      <c r="RV232" s="40">
        <v>0.11599999999999999</v>
      </c>
      <c r="RW232" s="40">
        <v>2020</v>
      </c>
      <c r="RX232" s="336" t="s">
        <v>840</v>
      </c>
      <c r="RY232" s="336" t="s">
        <v>851</v>
      </c>
      <c r="RZ232" s="336" t="s">
        <v>838</v>
      </c>
      <c r="SA232" s="40">
        <v>0.15931728482246399</v>
      </c>
      <c r="SB232" s="40">
        <v>0.17040130496025085</v>
      </c>
      <c r="SC232" s="40">
        <v>0.17416693270206451</v>
      </c>
      <c r="SD232" s="40">
        <v>0.16087174415588379</v>
      </c>
      <c r="SE232" s="40">
        <v>0.16140550374984741</v>
      </c>
      <c r="SF232" s="336" t="s">
        <v>851</v>
      </c>
      <c r="SG232" s="336" t="s">
        <v>851</v>
      </c>
      <c r="SH232" s="40">
        <v>0.17351512610912323</v>
      </c>
      <c r="SI232" s="40">
        <v>0.18654236197471619</v>
      </c>
      <c r="SJ232" s="40">
        <v>0.18715324997901917</v>
      </c>
      <c r="SK232" s="40">
        <v>0.16706112027168274</v>
      </c>
      <c r="SL232" s="40">
        <v>0.15404333174228668</v>
      </c>
      <c r="SM232" s="336" t="s">
        <v>840</v>
      </c>
      <c r="SN232" s="336" t="s">
        <v>851</v>
      </c>
      <c r="SO232" s="336" t="s">
        <v>851</v>
      </c>
      <c r="SP232" s="40">
        <v>2.2273417562246323E-2</v>
      </c>
      <c r="SQ232" s="40">
        <v>2.9089387506246567E-2</v>
      </c>
      <c r="SR232" s="40">
        <v>1.4680630527436733E-2</v>
      </c>
      <c r="SS232" s="40">
        <v>-3.8408306427299976E-3</v>
      </c>
      <c r="ST232" s="40">
        <v>-6.0373567044734955E-2</v>
      </c>
      <c r="SU232" s="336" t="s">
        <v>838</v>
      </c>
      <c r="SV232" s="336" t="s">
        <v>851</v>
      </c>
      <c r="SW232" s="336" t="s">
        <v>851</v>
      </c>
      <c r="SX232" s="40">
        <v>2.4317696690559387E-2</v>
      </c>
      <c r="SY232" s="40">
        <v>3.7910938262939453E-2</v>
      </c>
      <c r="SZ232" s="40">
        <v>2.8231896460056305E-2</v>
      </c>
      <c r="TA232" s="40">
        <v>8.9739738032221794E-3</v>
      </c>
      <c r="TB232" s="40">
        <v>3.498345147818327E-3</v>
      </c>
      <c r="TC232" s="336" t="s">
        <v>840</v>
      </c>
      <c r="TD232" s="336" t="s">
        <v>851</v>
      </c>
      <c r="TE232" s="336" t="s">
        <v>851</v>
      </c>
      <c r="TF232" s="336" t="s">
        <v>851</v>
      </c>
      <c r="TG232" s="40">
        <v>2.0002348348498344E-2</v>
      </c>
      <c r="TH232" s="40">
        <v>2.6102790609002113E-2</v>
      </c>
      <c r="TI232" s="40">
        <v>1.132248155772686E-2</v>
      </c>
      <c r="TJ232" s="40">
        <v>-7.4419002048671246E-3</v>
      </c>
      <c r="TK232" s="40">
        <v>-6.3910610973834991E-2</v>
      </c>
      <c r="TL232" s="336" t="s">
        <v>838</v>
      </c>
      <c r="TM232" s="336" t="s">
        <v>851</v>
      </c>
      <c r="TN232" s="336" t="s">
        <v>851</v>
      </c>
      <c r="TO232" s="336" t="s">
        <v>851</v>
      </c>
      <c r="TP232" s="40">
        <v>2.2046525031328201E-2</v>
      </c>
      <c r="TQ232" s="40">
        <v>3.5153839737176895E-2</v>
      </c>
      <c r="TR232" s="40">
        <v>2.4941382929682732E-2</v>
      </c>
      <c r="TS232" s="40">
        <v>5.401131696999073E-3</v>
      </c>
      <c r="TT232" s="40">
        <v>-1.0199504322372377E-4</v>
      </c>
      <c r="TU232" s="336" t="s">
        <v>840</v>
      </c>
      <c r="TV232" s="336" t="s">
        <v>851</v>
      </c>
      <c r="TW232" s="40">
        <v>17740</v>
      </c>
      <c r="TX232" s="336" t="s">
        <v>840</v>
      </c>
      <c r="TY232" s="336" t="s">
        <v>851</v>
      </c>
      <c r="TZ232" s="40">
        <v>17421.041015625</v>
      </c>
      <c r="UA232" s="336" t="s">
        <v>838</v>
      </c>
      <c r="UB232" s="336" t="s">
        <v>851</v>
      </c>
      <c r="UC232" s="40">
        <v>16036.296402599501</v>
      </c>
      <c r="UD232" s="336" t="s">
        <v>840</v>
      </c>
      <c r="UE232" s="336" t="s">
        <v>851</v>
      </c>
      <c r="UF232" s="336" t="s">
        <v>851</v>
      </c>
      <c r="UG232" s="40">
        <v>0.14805929362773895</v>
      </c>
      <c r="UH232" s="40">
        <v>0.15541046857833862</v>
      </c>
      <c r="UI232" s="40">
        <v>0.16240969300270081</v>
      </c>
      <c r="UJ232" s="40">
        <v>0.16259089112281799</v>
      </c>
      <c r="UK232" s="40">
        <v>0.15441876649856567</v>
      </c>
      <c r="UL232" s="336" t="s">
        <v>838</v>
      </c>
      <c r="UM232" s="336" t="s">
        <v>851</v>
      </c>
      <c r="UN232" s="336" t="s">
        <v>851</v>
      </c>
      <c r="UO232" s="336" t="s">
        <v>851</v>
      </c>
      <c r="UP232" s="40">
        <v>0.16035030782222748</v>
      </c>
      <c r="UQ232" s="40">
        <v>0.1708272397518158</v>
      </c>
      <c r="UR232" s="40">
        <v>0.17317831516265869</v>
      </c>
      <c r="US232" s="40">
        <v>0.16959963738918304</v>
      </c>
      <c r="UT232" s="40">
        <v>0.16750180721282959</v>
      </c>
      <c r="UU232" s="336" t="s">
        <v>840</v>
      </c>
    </row>
    <row r="233" spans="1:567">
      <c r="A233" s="336" t="s">
        <v>426</v>
      </c>
      <c r="B233" s="336" t="s">
        <v>162</v>
      </c>
      <c r="C233" s="336" t="s">
        <v>415</v>
      </c>
      <c r="D233" s="40">
        <v>3.1916607171297073E-2</v>
      </c>
      <c r="E233" s="336" t="s">
        <v>436</v>
      </c>
      <c r="F233" s="40">
        <v>3.5369459539651871E-2</v>
      </c>
      <c r="G233" s="336" t="s">
        <v>1741</v>
      </c>
      <c r="H233" s="40">
        <v>3.2629027962684631E-2</v>
      </c>
      <c r="I233" s="336" t="s">
        <v>1447</v>
      </c>
      <c r="J233" s="40">
        <v>5.1519166678190231E-2</v>
      </c>
      <c r="K233" s="336" t="s">
        <v>1803</v>
      </c>
      <c r="L233" s="336" t="s">
        <v>470</v>
      </c>
      <c r="M233" s="40">
        <v>0.51838648319244385</v>
      </c>
      <c r="N233" s="40"/>
      <c r="O233" s="336" t="s">
        <v>1736</v>
      </c>
      <c r="P233" s="40"/>
      <c r="Q233" s="336" t="s">
        <v>1736</v>
      </c>
      <c r="R233" s="40"/>
      <c r="S233" s="336" t="s">
        <v>1736</v>
      </c>
      <c r="T233" s="40"/>
      <c r="U233" s="336" t="s">
        <v>1736</v>
      </c>
      <c r="V233" s="336" t="s">
        <v>851</v>
      </c>
      <c r="W233" s="336" t="s">
        <v>470</v>
      </c>
      <c r="X233" s="40">
        <v>0.50167715549468994</v>
      </c>
      <c r="Y233" s="40"/>
      <c r="Z233" s="336" t="s">
        <v>1736</v>
      </c>
      <c r="AA233" s="40"/>
      <c r="AB233" s="336" t="s">
        <v>1736</v>
      </c>
      <c r="AC233" s="40"/>
      <c r="AD233" s="336" t="s">
        <v>1736</v>
      </c>
      <c r="AE233" s="40"/>
      <c r="AF233" s="336" t="s">
        <v>1736</v>
      </c>
      <c r="AG233" s="336" t="s">
        <v>851</v>
      </c>
      <c r="AH233" s="336" t="s">
        <v>470</v>
      </c>
      <c r="AI233" s="40">
        <v>0.51752066612243652</v>
      </c>
      <c r="AJ233" s="40"/>
      <c r="AK233" s="336" t="s">
        <v>1736</v>
      </c>
      <c r="AL233" s="40"/>
      <c r="AM233" s="336" t="s">
        <v>1736</v>
      </c>
      <c r="AN233" s="40"/>
      <c r="AO233" s="336" t="s">
        <v>1736</v>
      </c>
      <c r="AP233" s="40"/>
      <c r="AQ233" s="336" t="s">
        <v>1736</v>
      </c>
      <c r="AR233" s="336" t="s">
        <v>851</v>
      </c>
      <c r="AS233" s="336" t="s">
        <v>1803</v>
      </c>
      <c r="AT233" s="40">
        <v>0.42763155698776245</v>
      </c>
      <c r="AU233" s="40">
        <v>0.64317667484283447</v>
      </c>
      <c r="AV233" s="336" t="s">
        <v>1803</v>
      </c>
      <c r="AW233" s="40">
        <v>0.42763155698776245</v>
      </c>
      <c r="AX233" s="336" t="s">
        <v>1803</v>
      </c>
      <c r="AY233" s="40"/>
      <c r="AZ233" s="336" t="s">
        <v>1736</v>
      </c>
      <c r="BA233" s="40">
        <v>0.601401686668396</v>
      </c>
      <c r="BB233" s="336" t="s">
        <v>1803</v>
      </c>
      <c r="BC233" s="336" t="s">
        <v>851</v>
      </c>
      <c r="BD233" s="336" t="s">
        <v>436</v>
      </c>
      <c r="BE233" s="40">
        <v>1.4415318965911865</v>
      </c>
      <c r="BF233" s="336" t="s">
        <v>827</v>
      </c>
      <c r="BG233" s="40">
        <v>1.1624979972839355</v>
      </c>
      <c r="BH233" s="336" t="s">
        <v>1447</v>
      </c>
      <c r="BI233" s="40">
        <v>1.403028130531311</v>
      </c>
      <c r="BJ233" s="336" t="s">
        <v>1803</v>
      </c>
      <c r="BK233" s="40">
        <v>2.9536054134368896</v>
      </c>
      <c r="BL233" s="336" t="s">
        <v>851</v>
      </c>
      <c r="BM233" s="40">
        <v>4.0412368774414063</v>
      </c>
      <c r="BN233" s="336" t="s">
        <v>838</v>
      </c>
      <c r="BO233" s="336" t="s">
        <v>851</v>
      </c>
      <c r="BP233" s="336" t="s">
        <v>470</v>
      </c>
      <c r="BQ233" s="40">
        <v>9.827224537730217E-3</v>
      </c>
      <c r="BR233" s="40">
        <v>9.4302324578166008E-3</v>
      </c>
      <c r="BS233" s="40">
        <v>9.5276664942502975E-3</v>
      </c>
      <c r="BT233" s="40">
        <v>9.6608968451619148E-3</v>
      </c>
      <c r="BU233" s="40">
        <v>9.6608875319361687E-3</v>
      </c>
      <c r="BV233" s="336" t="s">
        <v>851</v>
      </c>
      <c r="BW233" s="336" t="s">
        <v>470</v>
      </c>
      <c r="BX233" s="40">
        <v>1.0419801808893681E-2</v>
      </c>
      <c r="BY233" s="40">
        <v>1.0656860657036304E-2</v>
      </c>
      <c r="BZ233" s="40">
        <v>1.0948614217340946E-2</v>
      </c>
      <c r="CA233" s="40">
        <v>1.1234244331717491E-2</v>
      </c>
      <c r="CB233" s="40">
        <v>1.1394614353775978E-2</v>
      </c>
      <c r="CC233" s="336" t="s">
        <v>851</v>
      </c>
      <c r="CD233" s="336" t="s">
        <v>470</v>
      </c>
      <c r="CE233" s="40">
        <v>1.062366645783186E-2</v>
      </c>
      <c r="CF233" s="40">
        <v>1.0703550651669502E-2</v>
      </c>
      <c r="CG233" s="40">
        <v>1.0892973281443119E-2</v>
      </c>
      <c r="CH233" s="40">
        <v>1.1394552886486053E-2</v>
      </c>
      <c r="CI233" s="40">
        <v>1.1193050071597099E-2</v>
      </c>
      <c r="CJ233" s="336" t="s">
        <v>851</v>
      </c>
      <c r="CK233" s="336" t="s">
        <v>470</v>
      </c>
      <c r="CL233" s="40">
        <v>1.0783977806568146E-2</v>
      </c>
      <c r="CM233" s="40">
        <v>1.0973623022437096E-2</v>
      </c>
      <c r="CN233" s="40">
        <v>1.1064695194363594E-2</v>
      </c>
      <c r="CO233" s="40">
        <v>1.1394557543098927E-2</v>
      </c>
      <c r="CP233" s="40">
        <v>1.1193034239113331E-2</v>
      </c>
      <c r="CQ233" s="336" t="s">
        <v>851</v>
      </c>
      <c r="CR233" s="40"/>
      <c r="CS233" s="40"/>
      <c r="CT233" s="40"/>
      <c r="CU233" s="40"/>
      <c r="CV233" s="40"/>
      <c r="CW233" s="336" t="s">
        <v>1737</v>
      </c>
      <c r="CX233" s="336" t="s">
        <v>851</v>
      </c>
      <c r="CY233" s="40"/>
      <c r="CZ233" s="40"/>
      <c r="DA233" s="40"/>
      <c r="DB233" s="40"/>
      <c r="DC233" s="40"/>
      <c r="DD233" s="336" t="s">
        <v>1737</v>
      </c>
      <c r="DE233" s="336" t="s">
        <v>851</v>
      </c>
      <c r="DF233" s="40"/>
      <c r="DG233" s="336" t="s">
        <v>1737</v>
      </c>
      <c r="DH233" s="336" t="s">
        <v>851</v>
      </c>
      <c r="DI233" s="336" t="s">
        <v>851</v>
      </c>
      <c r="DJ233" s="336">
        <v>11.8</v>
      </c>
      <c r="DK233" s="336" t="s">
        <v>1738</v>
      </c>
      <c r="DL233" s="336" t="s">
        <v>851</v>
      </c>
      <c r="DM233" s="336" t="s">
        <v>851</v>
      </c>
      <c r="DN233" s="336" t="s">
        <v>470</v>
      </c>
      <c r="DO233" s="40">
        <v>2.4838317767716944E-4</v>
      </c>
      <c r="DP233" s="40">
        <v>6.6777346655726433E-3</v>
      </c>
      <c r="DQ233" s="40">
        <v>6.404221523553133E-3</v>
      </c>
      <c r="DR233" s="40">
        <v>4.8264935612678528E-3</v>
      </c>
      <c r="DS233" s="40">
        <v>7.9046227037906647E-3</v>
      </c>
      <c r="DT233" s="336" t="s">
        <v>851</v>
      </c>
      <c r="DU233" s="336" t="s">
        <v>470</v>
      </c>
      <c r="DV233" s="40">
        <v>7.7449996024370193E-3</v>
      </c>
      <c r="DW233" s="40">
        <v>7.1666669100522995E-3</v>
      </c>
      <c r="DX233" s="40">
        <v>6.9000003859400749E-3</v>
      </c>
      <c r="DY233" s="40">
        <v>6.199999712407589E-3</v>
      </c>
      <c r="DZ233" s="40">
        <v>1.4999997802078724E-4</v>
      </c>
      <c r="EA233" s="336" t="s">
        <v>851</v>
      </c>
      <c r="EB233" s="336" t="s">
        <v>470</v>
      </c>
      <c r="EC233" s="40">
        <v>3.435768885537982E-3</v>
      </c>
      <c r="ED233" s="40">
        <v>5.2266726270318031E-3</v>
      </c>
      <c r="EE233" s="40">
        <v>5.2354913204908371E-3</v>
      </c>
      <c r="EF233" s="40">
        <v>4.9662156961858273E-3</v>
      </c>
      <c r="EG233" s="40">
        <v>1.3287917245179415E-3</v>
      </c>
      <c r="EH233" s="336" t="s">
        <v>851</v>
      </c>
      <c r="EI233" s="336" t="s">
        <v>470</v>
      </c>
      <c r="EJ233" s="40">
        <v>1.1610358953475952E-2</v>
      </c>
      <c r="EK233" s="40">
        <v>6.5970621071755886E-3</v>
      </c>
      <c r="EL233" s="40">
        <v>3.3070479985326529E-3</v>
      </c>
      <c r="EM233" s="40">
        <v>1.5682466328144073E-3</v>
      </c>
      <c r="EN233" s="40">
        <v>1.8855860689654946E-3</v>
      </c>
      <c r="EO233" s="336" t="s">
        <v>851</v>
      </c>
      <c r="EP233" s="336" t="s">
        <v>851</v>
      </c>
      <c r="EQ233" s="336" t="s">
        <v>851</v>
      </c>
      <c r="ER233" s="40">
        <v>0.65189999999999992</v>
      </c>
      <c r="ES233" s="336" t="s">
        <v>1739</v>
      </c>
      <c r="ET233" s="336" t="s">
        <v>851</v>
      </c>
      <c r="EU233" s="336" t="s">
        <v>851</v>
      </c>
      <c r="EV233" s="40">
        <v>0.78500000000000003</v>
      </c>
      <c r="EW233" s="336" t="s">
        <v>1739</v>
      </c>
      <c r="EX233" s="336" t="s">
        <v>851</v>
      </c>
      <c r="EY233" s="336" t="s">
        <v>851</v>
      </c>
      <c r="EZ233" s="40">
        <v>0.52049999999999996</v>
      </c>
      <c r="FA233" s="336" t="s">
        <v>1739</v>
      </c>
      <c r="FB233" s="336" t="s">
        <v>851</v>
      </c>
      <c r="FC233" s="40">
        <v>1.5018354170024395E-2</v>
      </c>
      <c r="FD233" s="40">
        <v>1.5018354170024395E-2</v>
      </c>
      <c r="FE233" s="40">
        <v>-5.8124070055782795E-3</v>
      </c>
      <c r="FF233" s="40">
        <v>-3.0077449977397919E-2</v>
      </c>
      <c r="FG233" s="40">
        <v>-4.9834892153739929E-2</v>
      </c>
      <c r="FH233" s="336" t="s">
        <v>838</v>
      </c>
      <c r="FI233" s="336" t="s">
        <v>851</v>
      </c>
      <c r="FJ233" s="40">
        <v>7.6488340273499489E-3</v>
      </c>
      <c r="FK233" s="40">
        <v>7.6488340273499489E-3</v>
      </c>
      <c r="FL233" s="40">
        <v>7.6488340273499489E-3</v>
      </c>
      <c r="FM233" s="40">
        <v>-1.8233345821499825E-2</v>
      </c>
      <c r="FN233" s="40">
        <v>-5.8303125202655792E-2</v>
      </c>
      <c r="FO233" s="336" t="s">
        <v>840</v>
      </c>
      <c r="FP233" s="336" t="s">
        <v>851</v>
      </c>
      <c r="FQ233" s="40">
        <v>0.55754584074020386</v>
      </c>
      <c r="FR233" s="336" t="s">
        <v>840</v>
      </c>
      <c r="FS233" s="336" t="s">
        <v>851</v>
      </c>
      <c r="FT233" s="336" t="s">
        <v>851</v>
      </c>
      <c r="FU233" s="40">
        <v>1.7938842996954918E-2</v>
      </c>
      <c r="FV233" s="40">
        <v>2.1101014688611031E-2</v>
      </c>
      <c r="FW233" s="40">
        <v>2.1242342889308929E-2</v>
      </c>
      <c r="FX233" s="40">
        <v>2.3191493004560471E-2</v>
      </c>
      <c r="FY233" s="40">
        <v>4.0128558874130249E-2</v>
      </c>
      <c r="FZ233" s="336" t="s">
        <v>840</v>
      </c>
      <c r="GA233" s="336" t="s">
        <v>851</v>
      </c>
      <c r="GB233" s="336" t="s">
        <v>851</v>
      </c>
      <c r="GC233" s="336" t="s">
        <v>851</v>
      </c>
      <c r="GD233" s="336" t="s">
        <v>851</v>
      </c>
      <c r="GE233" s="336" t="s">
        <v>851</v>
      </c>
      <c r="GF233" s="336" t="s">
        <v>851</v>
      </c>
      <c r="GG233" s="336" t="s">
        <v>851</v>
      </c>
      <c r="GH233" s="336" t="s">
        <v>851</v>
      </c>
      <c r="GI233" s="336" t="s">
        <v>851</v>
      </c>
      <c r="GJ233" s="336" t="s">
        <v>851</v>
      </c>
      <c r="GK233" s="40">
        <v>24650400</v>
      </c>
      <c r="GL233" s="40">
        <v>24964450</v>
      </c>
      <c r="GM233" s="40">
        <v>25271850</v>
      </c>
      <c r="GN233" s="40">
        <v>25567650</v>
      </c>
      <c r="GO233" s="40">
        <v>25864350</v>
      </c>
      <c r="GP233" s="40">
        <v>26167000</v>
      </c>
      <c r="GQ233" s="40">
        <v>26488250</v>
      </c>
      <c r="GR233" s="40">
        <v>26868000</v>
      </c>
      <c r="GS233" s="40">
        <v>27302800</v>
      </c>
      <c r="GT233" s="40">
        <v>27767400</v>
      </c>
      <c r="GU233" s="40">
        <v>28562400</v>
      </c>
      <c r="GV233" s="40">
        <v>29339400</v>
      </c>
      <c r="GW233" s="40">
        <v>29774500</v>
      </c>
      <c r="GX233" s="40">
        <v>30243200</v>
      </c>
      <c r="GY233" s="40">
        <v>30757700</v>
      </c>
      <c r="GZ233" s="40">
        <v>31298900</v>
      </c>
      <c r="HA233" s="40">
        <v>31847900</v>
      </c>
      <c r="HB233" s="40">
        <v>32388600</v>
      </c>
      <c r="HC233" s="40">
        <v>32956100</v>
      </c>
      <c r="HD233" s="40">
        <v>33580350</v>
      </c>
      <c r="HE233" s="40">
        <v>34232050</v>
      </c>
      <c r="HF233" s="40">
        <v>34709000</v>
      </c>
      <c r="HG233" s="40">
        <v>35165000</v>
      </c>
      <c r="HH233" s="40">
        <v>35602000</v>
      </c>
      <c r="HI233" s="40">
        <v>36022000</v>
      </c>
      <c r="HJ233" s="40">
        <v>36427000</v>
      </c>
      <c r="HK233" s="40">
        <v>36819000</v>
      </c>
      <c r="HL233" s="40">
        <v>37199000</v>
      </c>
      <c r="HM233" s="40">
        <v>37569000</v>
      </c>
      <c r="HN233" s="40">
        <v>37931000</v>
      </c>
      <c r="HO233" s="40">
        <v>38287000</v>
      </c>
      <c r="HP233" s="40">
        <v>38636000</v>
      </c>
      <c r="HQ233" s="40">
        <v>38981000</v>
      </c>
      <c r="HR233" s="40">
        <v>39321000</v>
      </c>
      <c r="HS233" s="40">
        <v>39658000</v>
      </c>
      <c r="HT233" s="40">
        <v>39991000</v>
      </c>
      <c r="HU233" s="40">
        <v>40319000</v>
      </c>
      <c r="HV233" s="40">
        <v>40643000</v>
      </c>
      <c r="HW233" s="40">
        <v>40962000</v>
      </c>
      <c r="HX233" s="40">
        <v>41273000</v>
      </c>
      <c r="HY233" s="40">
        <v>41577000</v>
      </c>
      <c r="HZ233" s="40">
        <v>41871000</v>
      </c>
      <c r="IA233" s="40">
        <v>42153000</v>
      </c>
      <c r="IB233" s="40">
        <v>42424000</v>
      </c>
      <c r="IC233" s="40">
        <v>42682000</v>
      </c>
      <c r="ID233" s="40">
        <v>42926000</v>
      </c>
      <c r="IE233" s="40">
        <v>43157000</v>
      </c>
      <c r="IF233" s="40">
        <v>43374000</v>
      </c>
      <c r="IG233" s="40">
        <v>43578000</v>
      </c>
      <c r="IH233" s="40">
        <v>43769000</v>
      </c>
      <c r="II233" s="40">
        <v>43946000</v>
      </c>
      <c r="IJ233" s="336" t="s">
        <v>851</v>
      </c>
      <c r="IK233" s="336" t="s">
        <v>851</v>
      </c>
      <c r="IL233" s="336" t="s">
        <v>851</v>
      </c>
      <c r="IM233" s="40">
        <v>1.7388492822647095E-2</v>
      </c>
      <c r="IN233" s="40">
        <v>1.6835063695907593E-2</v>
      </c>
      <c r="IO233" s="40">
        <v>1.7369864508509636E-2</v>
      </c>
      <c r="IP233" s="40">
        <v>1.876470074057579E-2</v>
      </c>
      <c r="IQ233" s="40">
        <v>1.9221264868974686E-2</v>
      </c>
      <c r="IR233" s="40">
        <v>1.3836679980158806E-2</v>
      </c>
      <c r="IS233" s="40">
        <v>1.3052250258624554E-2</v>
      </c>
      <c r="IT233" s="40">
        <v>1.2350546196103096E-2</v>
      </c>
      <c r="IU233" s="40">
        <v>1.1728046461939812E-2</v>
      </c>
      <c r="IV233" s="40">
        <v>1.1180395260453224E-2</v>
      </c>
      <c r="IW233" s="40">
        <v>1.0703758336603642E-2</v>
      </c>
      <c r="IX233" s="40">
        <v>1.0267863050103188E-2</v>
      </c>
      <c r="IY233" s="40">
        <v>9.8973633721470833E-3</v>
      </c>
      <c r="IZ233" s="40">
        <v>9.5894774422049522E-3</v>
      </c>
      <c r="JA233" s="40">
        <v>9.3416934832930565E-3</v>
      </c>
      <c r="JB233" s="40">
        <v>9.0740714222192764E-3</v>
      </c>
      <c r="JC233" s="40">
        <v>8.8898632675409317E-3</v>
      </c>
      <c r="JD233" s="40">
        <v>8.6843790486454964E-3</v>
      </c>
      <c r="JE233" s="40">
        <v>8.5339657962322235E-3</v>
      </c>
      <c r="JF233" s="40">
        <v>8.3617353811860085E-3</v>
      </c>
      <c r="JG233" s="40">
        <v>8.1683928146958351E-3</v>
      </c>
      <c r="JH233" s="40">
        <v>8.0037973821163177E-3</v>
      </c>
      <c r="JI233" s="40">
        <v>7.8181885182857513E-3</v>
      </c>
      <c r="JJ233" s="40">
        <v>7.5637255795300007E-3</v>
      </c>
      <c r="JK233" s="40">
        <v>7.3385965079069138E-3</v>
      </c>
      <c r="JL233" s="40">
        <v>7.0463335141539574E-3</v>
      </c>
      <c r="JM233" s="40">
        <v>6.7123929038643837E-3</v>
      </c>
      <c r="JN233" s="40">
        <v>6.4083836041390896E-3</v>
      </c>
      <c r="JO233" s="40">
        <v>6.063045933842659E-3</v>
      </c>
      <c r="JP233" s="40">
        <v>5.7004173286259174E-3</v>
      </c>
      <c r="JQ233" s="40">
        <v>5.3669260814785957E-3</v>
      </c>
      <c r="JR233" s="40">
        <v>5.0155539065599442E-3</v>
      </c>
      <c r="JS233" s="40">
        <v>4.6922527253627777E-3</v>
      </c>
      <c r="JT233" s="40">
        <v>4.3733683414757252E-3</v>
      </c>
      <c r="JU233" s="40">
        <v>4.0358030237257481E-3</v>
      </c>
      <c r="JV233" s="336" t="s">
        <v>1740</v>
      </c>
      <c r="JW233" s="336" t="s">
        <v>851</v>
      </c>
      <c r="JX233" s="336" t="s">
        <v>851</v>
      </c>
      <c r="JY233" s="336" t="s">
        <v>851</v>
      </c>
      <c r="JZ233" s="336" t="s">
        <v>851</v>
      </c>
      <c r="KA233" s="336" t="s">
        <v>1740</v>
      </c>
      <c r="KB233" s="40">
        <v>0.49812654924629401</v>
      </c>
      <c r="KC233" s="40">
        <v>0.49829702561431605</v>
      </c>
      <c r="KD233" s="40">
        <v>0.49846682270031101</v>
      </c>
      <c r="KE233" s="40">
        <v>0.49862641084716997</v>
      </c>
      <c r="KF233" s="40">
        <v>0.49876472463605998</v>
      </c>
      <c r="KG233" s="40">
        <v>0.49887414395546203</v>
      </c>
      <c r="KH233" s="40">
        <v>0.49895297778022701</v>
      </c>
      <c r="KI233" s="40">
        <v>0.49900353605746406</v>
      </c>
      <c r="KJ233" s="40">
        <v>0.49903007451297199</v>
      </c>
      <c r="KK233" s="40">
        <v>0.4990372073505</v>
      </c>
      <c r="KL233" s="40">
        <v>0.49902996238582703</v>
      </c>
      <c r="KM233" s="40">
        <v>0.49900920463738702</v>
      </c>
      <c r="KN233" s="40">
        <v>0.49897515181355095</v>
      </c>
      <c r="KO233" s="40">
        <v>0.49893017279214397</v>
      </c>
      <c r="KP233" s="40">
        <v>0.49887717443527202</v>
      </c>
      <c r="KQ233" s="40">
        <v>0.49881897833822597</v>
      </c>
      <c r="KR233" s="40">
        <v>0.49875642891356697</v>
      </c>
      <c r="KS233" s="40">
        <v>0.49869084047256701</v>
      </c>
      <c r="KT233" s="40">
        <v>0.49862429846405903</v>
      </c>
      <c r="KU233" s="40">
        <v>0.49855798926396699</v>
      </c>
      <c r="KV233" s="40">
        <v>0.49849376860582095</v>
      </c>
      <c r="KW233" s="40">
        <v>0.49843215350340997</v>
      </c>
      <c r="KX233" s="40">
        <v>0.49837355700147901</v>
      </c>
      <c r="KY233" s="40">
        <v>0.49831799866773602</v>
      </c>
      <c r="KZ233" s="40">
        <v>0.498265591856283</v>
      </c>
      <c r="LA233" s="40">
        <v>0.49821614410089404</v>
      </c>
      <c r="LB233" s="40">
        <v>0.49816976101441396</v>
      </c>
      <c r="LC233" s="40">
        <v>0.49812622232723003</v>
      </c>
      <c r="LD233" s="40">
        <v>0.49808380866705598</v>
      </c>
      <c r="LE233" s="40">
        <v>0.49804012251968305</v>
      </c>
      <c r="LF233" s="40">
        <v>0.49799401772440605</v>
      </c>
      <c r="LG233" s="40">
        <v>0.49794483556799202</v>
      </c>
      <c r="LH233" s="40">
        <v>0.49789244683336098</v>
      </c>
      <c r="LI233" s="40">
        <v>0.49783684427918501</v>
      </c>
      <c r="LJ233" s="40">
        <v>0.49777778453251204</v>
      </c>
      <c r="LK233" s="40">
        <v>0.49771511846926203</v>
      </c>
      <c r="LL233" s="336" t="s">
        <v>851</v>
      </c>
      <c r="LM233" s="336" t="s">
        <v>851</v>
      </c>
      <c r="LN233" s="336" t="s">
        <v>1740</v>
      </c>
      <c r="LO233" s="40">
        <v>0.67586511373519897</v>
      </c>
      <c r="LP233" s="40">
        <v>0.67469823360443115</v>
      </c>
      <c r="LQ233" s="40">
        <v>0.67216914892196655</v>
      </c>
      <c r="LR233" s="40">
        <v>0.66894805431365967</v>
      </c>
      <c r="LS233" s="40">
        <v>0.66606968641281128</v>
      </c>
      <c r="LT233" s="40">
        <v>0.66411095857620239</v>
      </c>
      <c r="LU233" s="40">
        <v>0.66230660676956177</v>
      </c>
      <c r="LV233" s="40">
        <v>0.66159534454345703</v>
      </c>
      <c r="LW233" s="40">
        <v>0.66176056861877441</v>
      </c>
      <c r="LX233" s="40">
        <v>0.66231745481491089</v>
      </c>
      <c r="LY233" s="40">
        <v>0.66296976804733276</v>
      </c>
      <c r="LZ233" s="40">
        <v>0.6642765998840332</v>
      </c>
      <c r="MA233" s="40">
        <v>0.66542112827301025</v>
      </c>
      <c r="MB233" s="40">
        <v>0.66674649715423584</v>
      </c>
      <c r="MC233" s="40">
        <v>0.66860878467559814</v>
      </c>
      <c r="MD233" s="40">
        <v>0.67106330394744873</v>
      </c>
      <c r="ME233" s="40">
        <v>0.67338752746582031</v>
      </c>
      <c r="MF233" s="40">
        <v>0.6762012243270874</v>
      </c>
      <c r="MG233" s="40">
        <v>0.67917907238006592</v>
      </c>
      <c r="MH233" s="40">
        <v>0.68180441856384277</v>
      </c>
      <c r="MI233" s="40">
        <v>0.68377882242202759</v>
      </c>
      <c r="MJ233" s="40">
        <v>0.68476402759552002</v>
      </c>
      <c r="MK233" s="40">
        <v>0.68530863523483276</v>
      </c>
      <c r="ML233" s="40">
        <v>0.68544018268585205</v>
      </c>
      <c r="MM233" s="40">
        <v>0.6852421760559082</v>
      </c>
      <c r="MN233" s="40">
        <v>0.68477761745452881</v>
      </c>
      <c r="MO233" s="40">
        <v>0.68376678228378296</v>
      </c>
      <c r="MP233" s="40">
        <v>0.68265604972839355</v>
      </c>
      <c r="MQ233" s="40">
        <v>0.68138319253921509</v>
      </c>
      <c r="MR233" s="40">
        <v>0.67998218536376953</v>
      </c>
      <c r="MS233" s="40">
        <v>0.6784932017326355</v>
      </c>
      <c r="MT233" s="40">
        <v>0.676738440990448</v>
      </c>
      <c r="MU233" s="40">
        <v>0.67498964071273804</v>
      </c>
      <c r="MV233" s="40">
        <v>0.6732296347618103</v>
      </c>
      <c r="MW233" s="40">
        <v>0.67143410444259644</v>
      </c>
      <c r="MX233" s="40">
        <v>0.66957175731658936</v>
      </c>
      <c r="MY233" s="336" t="s">
        <v>851</v>
      </c>
      <c r="MZ233" s="336" t="s">
        <v>1740</v>
      </c>
      <c r="NA233" s="40">
        <v>0.64766252040863037</v>
      </c>
      <c r="NB233" s="40">
        <v>0.64479237794876099</v>
      </c>
      <c r="NC233" s="40">
        <v>0.64087462425231934</v>
      </c>
      <c r="ND233" s="40">
        <v>0.63645845651626587</v>
      </c>
      <c r="NE233" s="40">
        <v>0.63240176439285278</v>
      </c>
      <c r="NF233" s="40">
        <v>0.62920171022415161</v>
      </c>
      <c r="NG233" s="40">
        <v>0.6263505220413208</v>
      </c>
      <c r="NH233" s="40">
        <v>0.62454146146774292</v>
      </c>
      <c r="NI233" s="40">
        <v>0.62364470958709717</v>
      </c>
      <c r="NJ233" s="40">
        <v>0.62345230579376221</v>
      </c>
      <c r="NK233" s="40">
        <v>0.62374061346054077</v>
      </c>
      <c r="NL233" s="40">
        <v>0.62524783611297607</v>
      </c>
      <c r="NM233" s="40">
        <v>0.62692546844482422</v>
      </c>
      <c r="NN233" s="40">
        <v>0.62886953353881836</v>
      </c>
      <c r="NO233" s="40">
        <v>0.63111966848373413</v>
      </c>
      <c r="NP233" s="40">
        <v>0.63353097438812256</v>
      </c>
      <c r="NQ233" s="40">
        <v>0.63562482595443726</v>
      </c>
      <c r="NR233" s="40">
        <v>0.63787484169006348</v>
      </c>
      <c r="NS233" s="40">
        <v>0.63998883962631226</v>
      </c>
      <c r="NT233" s="40">
        <v>0.64173686504364014</v>
      </c>
      <c r="NU233" s="40">
        <v>0.64284461736679077</v>
      </c>
      <c r="NV233" s="40">
        <v>0.64322030544281006</v>
      </c>
      <c r="NW233" s="40">
        <v>0.64316117763519287</v>
      </c>
      <c r="NX233" s="40">
        <v>0.64259558916091919</v>
      </c>
      <c r="NY233" s="40">
        <v>0.64150899648666382</v>
      </c>
      <c r="NZ233" s="40">
        <v>0.63989704847335815</v>
      </c>
      <c r="OA233" s="40">
        <v>0.63776838779449463</v>
      </c>
      <c r="OB233" s="40">
        <v>0.63535219430923462</v>
      </c>
      <c r="OC233" s="40">
        <v>0.63256645202636719</v>
      </c>
      <c r="OD233" s="40">
        <v>0.62951594591140747</v>
      </c>
      <c r="OE233" s="40">
        <v>0.62619394063949585</v>
      </c>
      <c r="OF233" s="40">
        <v>0.62274950742721558</v>
      </c>
      <c r="OG233" s="40">
        <v>0.61921888589859009</v>
      </c>
      <c r="OH233" s="40">
        <v>0.61565470695495605</v>
      </c>
      <c r="OI233" s="40">
        <v>0.61221414804458618</v>
      </c>
      <c r="OJ233" s="40">
        <v>0.60892915725708008</v>
      </c>
      <c r="OK233" s="336" t="s">
        <v>851</v>
      </c>
      <c r="OL233" s="336" t="s">
        <v>851</v>
      </c>
      <c r="OM233" s="336" t="s">
        <v>1740</v>
      </c>
      <c r="ON233" s="40">
        <v>0.58537918329238892</v>
      </c>
      <c r="OO233" s="40">
        <v>0.58830744028091431</v>
      </c>
      <c r="OP233" s="40">
        <v>0.58962202072143555</v>
      </c>
      <c r="OQ233" s="40">
        <v>0.58968687057495117</v>
      </c>
      <c r="OR233" s="40">
        <v>0.58913689851760864</v>
      </c>
      <c r="OS233" s="40">
        <v>0.58835679292678833</v>
      </c>
      <c r="OT233" s="40">
        <v>0.58667778968811035</v>
      </c>
      <c r="OU233" s="40">
        <v>0.58495664596557617</v>
      </c>
      <c r="OV233" s="40">
        <v>0.58339416980743408</v>
      </c>
      <c r="OW233" s="40">
        <v>0.58208870887756348</v>
      </c>
      <c r="OX233" s="40">
        <v>0.58110743761062622</v>
      </c>
      <c r="OY233" s="40">
        <v>0.58084142208099365</v>
      </c>
      <c r="OZ233" s="40">
        <v>0.58074140548706055</v>
      </c>
      <c r="PA233" s="40">
        <v>0.58106416463851929</v>
      </c>
      <c r="PB233" s="40">
        <v>0.58208328485488892</v>
      </c>
      <c r="PC233" s="40">
        <v>0.58374905586242676</v>
      </c>
      <c r="PD233" s="40">
        <v>0.58549022674560547</v>
      </c>
      <c r="PE233" s="40">
        <v>0.58787614107131958</v>
      </c>
      <c r="PF233" s="40">
        <v>0.59070217609405518</v>
      </c>
      <c r="PG233" s="40">
        <v>0.59370112419128418</v>
      </c>
      <c r="PH233" s="40">
        <v>0.59663426876068115</v>
      </c>
      <c r="PI233" s="40">
        <v>0.59912198781967163</v>
      </c>
      <c r="PJ233" s="40">
        <v>0.60167801380157471</v>
      </c>
      <c r="PK233" s="40">
        <v>0.60416972637176514</v>
      </c>
      <c r="PL233" s="40">
        <v>0.60632860660552979</v>
      </c>
      <c r="PM233" s="40">
        <v>0.60802847146987915</v>
      </c>
      <c r="PN233" s="40">
        <v>0.60894173383712769</v>
      </c>
      <c r="PO233" s="40">
        <v>0.60954141616821289</v>
      </c>
      <c r="PP233" s="40">
        <v>0.6097491979598999</v>
      </c>
      <c r="PQ233" s="40">
        <v>0.60955435037612915</v>
      </c>
      <c r="PR233" s="40">
        <v>0.60904812812805176</v>
      </c>
      <c r="PS233" s="40">
        <v>0.60794311761856079</v>
      </c>
      <c r="PT233" s="40">
        <v>0.60656154155731201</v>
      </c>
      <c r="PU233" s="40">
        <v>0.60493826866149902</v>
      </c>
      <c r="PV233" s="40">
        <v>0.60314375162124634</v>
      </c>
      <c r="PW233" s="40">
        <v>0.60119235515594482</v>
      </c>
      <c r="PX233" s="336" t="s">
        <v>851</v>
      </c>
      <c r="PY233" s="336" t="s">
        <v>851</v>
      </c>
      <c r="PZ233" s="40">
        <v>0.68940000000000001</v>
      </c>
      <c r="QA233" s="40">
        <v>0.68810000000000004</v>
      </c>
      <c r="QB233" s="40">
        <v>0.68659999999999999</v>
      </c>
      <c r="QC233" s="40">
        <v>0.68269999999999997</v>
      </c>
      <c r="QD233" s="40">
        <v>0.67920000000000003</v>
      </c>
      <c r="QE233" s="40">
        <v>0.67540000000000011</v>
      </c>
      <c r="QF233" s="40">
        <v>0.67040000000000011</v>
      </c>
      <c r="QG233" s="40">
        <v>0.66610000000000003</v>
      </c>
      <c r="QH233" s="40">
        <v>0.66280000000000006</v>
      </c>
      <c r="QI233" s="40">
        <v>0.66099999999999992</v>
      </c>
      <c r="QJ233" s="40">
        <v>0.65930000000000011</v>
      </c>
      <c r="QK233" s="40">
        <v>0.65720000000000001</v>
      </c>
      <c r="QL233" s="40">
        <v>0.65529999999999999</v>
      </c>
      <c r="QM233" s="40">
        <v>0.65379999999999994</v>
      </c>
      <c r="QN233" s="40">
        <v>0.65229999999999999</v>
      </c>
      <c r="QO233" s="40">
        <v>0.65189999999999992</v>
      </c>
      <c r="QP233" s="40">
        <v>0.65260000000000007</v>
      </c>
      <c r="QQ233" s="40">
        <v>0.65249999999999997</v>
      </c>
      <c r="QR233" s="40">
        <v>0.65189999999999992</v>
      </c>
      <c r="QS233" s="336" t="s">
        <v>851</v>
      </c>
      <c r="QT233" s="336" t="s">
        <v>851</v>
      </c>
      <c r="QU233" s="336" t="s">
        <v>851</v>
      </c>
      <c r="QV233" s="336" t="s">
        <v>851</v>
      </c>
      <c r="QW233" s="40">
        <v>-9.1996329138055444E-4</v>
      </c>
      <c r="QX233" s="336" t="s">
        <v>851</v>
      </c>
      <c r="QY233" s="336" t="s">
        <v>851</v>
      </c>
      <c r="QZ233" s="336" t="s">
        <v>851</v>
      </c>
      <c r="RA233" s="336" t="s">
        <v>851</v>
      </c>
      <c r="RB233" s="336" t="s">
        <v>851</v>
      </c>
      <c r="RC233" s="336" t="s">
        <v>851</v>
      </c>
      <c r="RD233" s="336" t="s">
        <v>851</v>
      </c>
      <c r="RE233" s="336" t="s">
        <v>851</v>
      </c>
      <c r="RF233" s="40">
        <v>0.35299999999999998</v>
      </c>
      <c r="RG233" s="40">
        <v>2003</v>
      </c>
      <c r="RH233" s="336" t="s">
        <v>840</v>
      </c>
      <c r="RI233" s="336" t="s">
        <v>851</v>
      </c>
      <c r="RJ233" s="40">
        <v>0.61599999999999999</v>
      </c>
      <c r="RK233" s="40">
        <v>2003</v>
      </c>
      <c r="RL233" s="336" t="s">
        <v>840</v>
      </c>
      <c r="RM233" s="336" t="s">
        <v>851</v>
      </c>
      <c r="RN233" s="40">
        <v>0.86199999999999999</v>
      </c>
      <c r="RO233" s="40">
        <v>2003</v>
      </c>
      <c r="RP233" s="336" t="s">
        <v>840</v>
      </c>
      <c r="RQ233" s="336" t="s">
        <v>851</v>
      </c>
      <c r="RR233" s="40">
        <v>0.96400000000000008</v>
      </c>
      <c r="RS233" s="40">
        <v>2003</v>
      </c>
      <c r="RT233" s="336" t="s">
        <v>840</v>
      </c>
      <c r="RU233" s="336" t="s">
        <v>851</v>
      </c>
      <c r="RV233" s="40">
        <v>0.14099999999999999</v>
      </c>
      <c r="RW233" s="40">
        <v>2013</v>
      </c>
      <c r="RX233" s="336" t="s">
        <v>840</v>
      </c>
      <c r="RY233" s="336" t="s">
        <v>851</v>
      </c>
      <c r="RZ233" s="336" t="s">
        <v>838</v>
      </c>
      <c r="SA233" s="40">
        <v>0.3675532341003418</v>
      </c>
      <c r="SB233" s="40">
        <v>0.40245833992958069</v>
      </c>
      <c r="SC233" s="40">
        <v>0.44874423742294312</v>
      </c>
      <c r="SD233" s="40">
        <v>0.4742584228515625</v>
      </c>
      <c r="SE233" s="40">
        <v>0.50701630115509033</v>
      </c>
      <c r="SF233" s="336" t="s">
        <v>851</v>
      </c>
      <c r="SG233" s="336" t="s">
        <v>851</v>
      </c>
      <c r="SH233" s="40">
        <v>0.2461046576499939</v>
      </c>
      <c r="SI233" s="40">
        <v>0.25366345047950745</v>
      </c>
      <c r="SJ233" s="40">
        <v>0.26034623384475708</v>
      </c>
      <c r="SK233" s="40">
        <v>0.29096192121505737</v>
      </c>
      <c r="SL233" s="40">
        <v>0.40899789333343506</v>
      </c>
      <c r="SM233" s="336" t="s">
        <v>840</v>
      </c>
      <c r="SN233" s="336" t="s">
        <v>851</v>
      </c>
      <c r="SO233" s="336" t="s">
        <v>851</v>
      </c>
      <c r="SP233" s="40">
        <v>6.3928738236427307E-2</v>
      </c>
      <c r="SQ233" s="40">
        <v>6.7682139575481415E-2</v>
      </c>
      <c r="SR233" s="40">
        <v>6.0453653335571289E-2</v>
      </c>
      <c r="SS233" s="40">
        <v>4.5622602105140686E-2</v>
      </c>
      <c r="ST233" s="40">
        <v>1.6857117414474487E-2</v>
      </c>
      <c r="SU233" s="336" t="s">
        <v>838</v>
      </c>
      <c r="SV233" s="336" t="s">
        <v>851</v>
      </c>
      <c r="SW233" s="336" t="s">
        <v>851</v>
      </c>
      <c r="SX233" s="40">
        <v>6.3498698174953461E-2</v>
      </c>
      <c r="SY233" s="40">
        <v>6.9285288453102112E-2</v>
      </c>
      <c r="SZ233" s="40">
        <v>6.4583383500576019E-2</v>
      </c>
      <c r="TA233" s="40">
        <v>5.680759996175766E-2</v>
      </c>
      <c r="TB233" s="40">
        <v>5.6364972144365311E-2</v>
      </c>
      <c r="TC233" s="336" t="s">
        <v>840</v>
      </c>
      <c r="TD233" s="336" t="s">
        <v>851</v>
      </c>
      <c r="TE233" s="336" t="s">
        <v>851</v>
      </c>
      <c r="TF233" s="336" t="s">
        <v>851</v>
      </c>
      <c r="TG233" s="40">
        <v>4.7510277479887009E-2</v>
      </c>
      <c r="TH233" s="40">
        <v>4.9771249294281006E-2</v>
      </c>
      <c r="TI233" s="40">
        <v>4.2346533387899399E-2</v>
      </c>
      <c r="TJ233" s="40">
        <v>2.770671620965004E-2</v>
      </c>
      <c r="TK233" s="40">
        <v>-2.364147687330842E-3</v>
      </c>
      <c r="TL233" s="336" t="s">
        <v>838</v>
      </c>
      <c r="TM233" s="336" t="s">
        <v>851</v>
      </c>
      <c r="TN233" s="336" t="s">
        <v>851</v>
      </c>
      <c r="TO233" s="336" t="s">
        <v>851</v>
      </c>
      <c r="TP233" s="40">
        <v>4.734942689538002E-2</v>
      </c>
      <c r="TQ233" s="40">
        <v>5.1880251616239548E-2</v>
      </c>
      <c r="TR233" s="40">
        <v>4.5575540512800217E-2</v>
      </c>
      <c r="TS233" s="40">
        <v>3.9247456938028336E-2</v>
      </c>
      <c r="TT233" s="40">
        <v>3.760027140378952E-2</v>
      </c>
      <c r="TU233" s="336" t="s">
        <v>840</v>
      </c>
      <c r="TV233" s="336" t="s">
        <v>851</v>
      </c>
      <c r="TW233" s="40">
        <v>1800</v>
      </c>
      <c r="TX233" s="336" t="s">
        <v>840</v>
      </c>
      <c r="TY233" s="336" t="s">
        <v>851</v>
      </c>
      <c r="TZ233" s="40">
        <v>3170.662353515625</v>
      </c>
      <c r="UA233" s="336" t="s">
        <v>838</v>
      </c>
      <c r="UB233" s="336" t="s">
        <v>851</v>
      </c>
      <c r="UC233" s="40">
        <v>3013.5521627211401</v>
      </c>
      <c r="UD233" s="336" t="s">
        <v>840</v>
      </c>
      <c r="UE233" s="336" t="s">
        <v>851</v>
      </c>
      <c r="UF233" s="336" t="s">
        <v>851</v>
      </c>
      <c r="UG233" s="40">
        <v>0.4364345371723175</v>
      </c>
      <c r="UH233" s="40">
        <v>0.4364345371723175</v>
      </c>
      <c r="UI233" s="40">
        <v>0.44293183088302612</v>
      </c>
      <c r="UJ233" s="40">
        <v>0.44418096542358398</v>
      </c>
      <c r="UK233" s="40">
        <v>0.45718139410018921</v>
      </c>
      <c r="UL233" s="336" t="s">
        <v>838</v>
      </c>
      <c r="UM233" s="336" t="s">
        <v>851</v>
      </c>
      <c r="UN233" s="336" t="s">
        <v>851</v>
      </c>
      <c r="UO233" s="336" t="s">
        <v>851</v>
      </c>
      <c r="UP233" s="40">
        <v>0.26799505949020386</v>
      </c>
      <c r="UQ233" s="40">
        <v>0.26799505949020386</v>
      </c>
      <c r="UR233" s="40">
        <v>0.26799505949020386</v>
      </c>
      <c r="US233" s="40">
        <v>0.2727285623550415</v>
      </c>
      <c r="UT233" s="40">
        <v>0.35069477558135986</v>
      </c>
      <c r="UU233" s="336" t="s">
        <v>840</v>
      </c>
    </row>
    <row r="234" spans="1:567">
      <c r="A234" s="336" t="s">
        <v>426</v>
      </c>
      <c r="B234" s="336" t="s">
        <v>166</v>
      </c>
      <c r="C234" s="336" t="s">
        <v>416</v>
      </c>
      <c r="D234" s="40">
        <v>3.9565995335578918E-2</v>
      </c>
      <c r="E234" s="336" t="s">
        <v>470</v>
      </c>
      <c r="F234" s="40">
        <v>4.7334007918834686E-2</v>
      </c>
      <c r="G234" s="336" t="s">
        <v>470</v>
      </c>
      <c r="H234" s="40">
        <v>4.593166708946228E-2</v>
      </c>
      <c r="I234" s="336" t="s">
        <v>470</v>
      </c>
      <c r="J234" s="40">
        <v>4.5984413474798203E-2</v>
      </c>
      <c r="K234" s="336" t="s">
        <v>470</v>
      </c>
      <c r="L234" s="336" t="s">
        <v>470</v>
      </c>
      <c r="M234" s="40">
        <v>0.51838648319244385</v>
      </c>
      <c r="N234" s="40"/>
      <c r="O234" s="336" t="s">
        <v>1736</v>
      </c>
      <c r="P234" s="40"/>
      <c r="Q234" s="336" t="s">
        <v>1736</v>
      </c>
      <c r="R234" s="40"/>
      <c r="S234" s="336" t="s">
        <v>1736</v>
      </c>
      <c r="T234" s="40"/>
      <c r="U234" s="336" t="s">
        <v>1736</v>
      </c>
      <c r="V234" s="336" t="s">
        <v>851</v>
      </c>
      <c r="W234" s="336" t="s">
        <v>470</v>
      </c>
      <c r="X234" s="40">
        <v>0.50167715549468994</v>
      </c>
      <c r="Y234" s="40"/>
      <c r="Z234" s="336" t="s">
        <v>1736</v>
      </c>
      <c r="AA234" s="40"/>
      <c r="AB234" s="336" t="s">
        <v>1736</v>
      </c>
      <c r="AC234" s="40"/>
      <c r="AD234" s="336" t="s">
        <v>1736</v>
      </c>
      <c r="AE234" s="40"/>
      <c r="AF234" s="336" t="s">
        <v>1736</v>
      </c>
      <c r="AG234" s="336" t="s">
        <v>851</v>
      </c>
      <c r="AH234" s="336" t="s">
        <v>470</v>
      </c>
      <c r="AI234" s="40">
        <v>0.51752066612243652</v>
      </c>
      <c r="AJ234" s="40"/>
      <c r="AK234" s="336" t="s">
        <v>1736</v>
      </c>
      <c r="AL234" s="40"/>
      <c r="AM234" s="336" t="s">
        <v>1736</v>
      </c>
      <c r="AN234" s="40"/>
      <c r="AO234" s="336" t="s">
        <v>1736</v>
      </c>
      <c r="AP234" s="40"/>
      <c r="AQ234" s="336" t="s">
        <v>1736</v>
      </c>
      <c r="AR234" s="336" t="s">
        <v>851</v>
      </c>
      <c r="AS234" s="336" t="s">
        <v>1803</v>
      </c>
      <c r="AT234" s="40">
        <v>0.74718904495239258</v>
      </c>
      <c r="AU234" s="40"/>
      <c r="AV234" s="336" t="s">
        <v>1736</v>
      </c>
      <c r="AW234" s="40"/>
      <c r="AX234" s="336" t="s">
        <v>1736</v>
      </c>
      <c r="AY234" s="40"/>
      <c r="AZ234" s="336" t="s">
        <v>1736</v>
      </c>
      <c r="BA234" s="40">
        <v>0.74718904495239258</v>
      </c>
      <c r="BB234" s="336" t="s">
        <v>1803</v>
      </c>
      <c r="BC234" s="336" t="s">
        <v>851</v>
      </c>
      <c r="BD234" s="336" t="s">
        <v>470</v>
      </c>
      <c r="BE234" s="40">
        <v>2.4951505661010742</v>
      </c>
      <c r="BF234" s="336" t="s">
        <v>470</v>
      </c>
      <c r="BG234" s="40">
        <v>3.0424213409423828</v>
      </c>
      <c r="BH234" s="336" t="s">
        <v>470</v>
      </c>
      <c r="BI234" s="40">
        <v>3.3581767082214355</v>
      </c>
      <c r="BJ234" s="336" t="s">
        <v>470</v>
      </c>
      <c r="BK234" s="40">
        <v>3.1898849010467529</v>
      </c>
      <c r="BL234" s="336" t="s">
        <v>851</v>
      </c>
      <c r="BM234" s="40">
        <v>3.5721659660339355</v>
      </c>
      <c r="BN234" s="336" t="s">
        <v>838</v>
      </c>
      <c r="BO234" s="336" t="s">
        <v>851</v>
      </c>
      <c r="BP234" s="336" t="s">
        <v>470</v>
      </c>
      <c r="BQ234" s="40">
        <v>9.827224537730217E-3</v>
      </c>
      <c r="BR234" s="40">
        <v>9.4302324578166008E-3</v>
      </c>
      <c r="BS234" s="40">
        <v>9.5276664942502975E-3</v>
      </c>
      <c r="BT234" s="40">
        <v>9.6608968451619148E-3</v>
      </c>
      <c r="BU234" s="40">
        <v>9.6608875319361687E-3</v>
      </c>
      <c r="BV234" s="336" t="s">
        <v>851</v>
      </c>
      <c r="BW234" s="336" t="s">
        <v>470</v>
      </c>
      <c r="BX234" s="40">
        <v>1.0419801808893681E-2</v>
      </c>
      <c r="BY234" s="40">
        <v>1.0656860657036304E-2</v>
      </c>
      <c r="BZ234" s="40">
        <v>1.0948614217340946E-2</v>
      </c>
      <c r="CA234" s="40">
        <v>1.1234244331717491E-2</v>
      </c>
      <c r="CB234" s="40">
        <v>1.1394614353775978E-2</v>
      </c>
      <c r="CC234" s="336" t="s">
        <v>851</v>
      </c>
      <c r="CD234" s="336" t="s">
        <v>470</v>
      </c>
      <c r="CE234" s="40">
        <v>1.062366645783186E-2</v>
      </c>
      <c r="CF234" s="40">
        <v>1.0703550651669502E-2</v>
      </c>
      <c r="CG234" s="40">
        <v>1.0892973281443119E-2</v>
      </c>
      <c r="CH234" s="40">
        <v>1.1394552886486053E-2</v>
      </c>
      <c r="CI234" s="40">
        <v>1.1193050071597099E-2</v>
      </c>
      <c r="CJ234" s="336" t="s">
        <v>851</v>
      </c>
      <c r="CK234" s="336" t="s">
        <v>470</v>
      </c>
      <c r="CL234" s="40">
        <v>1.0783977806568146E-2</v>
      </c>
      <c r="CM234" s="40">
        <v>1.0973623022437096E-2</v>
      </c>
      <c r="CN234" s="40">
        <v>1.1064695194363594E-2</v>
      </c>
      <c r="CO234" s="40">
        <v>1.1394557543098927E-2</v>
      </c>
      <c r="CP234" s="40">
        <v>1.1193034239113331E-2</v>
      </c>
      <c r="CQ234" s="336" t="s">
        <v>851</v>
      </c>
      <c r="CR234" s="40"/>
      <c r="CS234" s="40"/>
      <c r="CT234" s="40"/>
      <c r="CU234" s="40"/>
      <c r="CV234" s="40"/>
      <c r="CW234" s="336" t="s">
        <v>1737</v>
      </c>
      <c r="CX234" s="336" t="s">
        <v>851</v>
      </c>
      <c r="CY234" s="40"/>
      <c r="CZ234" s="40"/>
      <c r="DA234" s="40"/>
      <c r="DB234" s="40"/>
      <c r="DC234" s="40"/>
      <c r="DD234" s="336" t="s">
        <v>1737</v>
      </c>
      <c r="DE234" s="336" t="s">
        <v>851</v>
      </c>
      <c r="DF234" s="40"/>
      <c r="DG234" s="336" t="s">
        <v>1737</v>
      </c>
      <c r="DH234" s="336" t="s">
        <v>851</v>
      </c>
      <c r="DI234" s="336" t="s">
        <v>851</v>
      </c>
      <c r="DJ234" s="336">
        <v>7.1</v>
      </c>
      <c r="DK234" s="336" t="s">
        <v>1738</v>
      </c>
      <c r="DL234" s="336" t="s">
        <v>851</v>
      </c>
      <c r="DM234" s="336" t="s">
        <v>851</v>
      </c>
      <c r="DN234" s="336" t="s">
        <v>470</v>
      </c>
      <c r="DO234" s="40">
        <v>2.4838317767716944E-4</v>
      </c>
      <c r="DP234" s="40">
        <v>6.6777346655726433E-3</v>
      </c>
      <c r="DQ234" s="40">
        <v>6.404221523553133E-3</v>
      </c>
      <c r="DR234" s="40">
        <v>4.8264935612678528E-3</v>
      </c>
      <c r="DS234" s="40">
        <v>7.9046227037906647E-3</v>
      </c>
      <c r="DT234" s="336" t="s">
        <v>851</v>
      </c>
      <c r="DU234" s="336" t="s">
        <v>470</v>
      </c>
      <c r="DV234" s="40">
        <v>7.7449996024370193E-3</v>
      </c>
      <c r="DW234" s="40">
        <v>7.1666669100522995E-3</v>
      </c>
      <c r="DX234" s="40">
        <v>6.9000003859400749E-3</v>
      </c>
      <c r="DY234" s="40">
        <v>6.199999712407589E-3</v>
      </c>
      <c r="DZ234" s="40">
        <v>1.4999997802078724E-4</v>
      </c>
      <c r="EA234" s="336" t="s">
        <v>851</v>
      </c>
      <c r="EB234" s="336" t="s">
        <v>470</v>
      </c>
      <c r="EC234" s="40">
        <v>3.435768885537982E-3</v>
      </c>
      <c r="ED234" s="40">
        <v>5.2266726270318031E-3</v>
      </c>
      <c r="EE234" s="40">
        <v>5.2354913204908371E-3</v>
      </c>
      <c r="EF234" s="40">
        <v>4.9662156961858273E-3</v>
      </c>
      <c r="EG234" s="40">
        <v>1.3287917245179415E-3</v>
      </c>
      <c r="EH234" s="336" t="s">
        <v>851</v>
      </c>
      <c r="EI234" s="336" t="s">
        <v>470</v>
      </c>
      <c r="EJ234" s="40">
        <v>1.1610358953475952E-2</v>
      </c>
      <c r="EK234" s="40">
        <v>6.5970621071755886E-3</v>
      </c>
      <c r="EL234" s="40">
        <v>3.3070479985326529E-3</v>
      </c>
      <c r="EM234" s="40">
        <v>1.5682466328144073E-3</v>
      </c>
      <c r="EN234" s="40">
        <v>1.8855860689654946E-3</v>
      </c>
      <c r="EO234" s="336" t="s">
        <v>851</v>
      </c>
      <c r="EP234" s="336" t="s">
        <v>851</v>
      </c>
      <c r="EQ234" s="336" t="s">
        <v>851</v>
      </c>
      <c r="ER234" s="40">
        <v>0.70550000000000002</v>
      </c>
      <c r="ES234" s="336" t="s">
        <v>1739</v>
      </c>
      <c r="ET234" s="336" t="s">
        <v>851</v>
      </c>
      <c r="EU234" s="336" t="s">
        <v>851</v>
      </c>
      <c r="EV234" s="40">
        <v>0.79459999999999997</v>
      </c>
      <c r="EW234" s="336" t="s">
        <v>1739</v>
      </c>
      <c r="EX234" s="336" t="s">
        <v>851</v>
      </c>
      <c r="EY234" s="336" t="s">
        <v>851</v>
      </c>
      <c r="EZ234" s="40">
        <v>0.61670000000000003</v>
      </c>
      <c r="FA234" s="336" t="s">
        <v>1739</v>
      </c>
      <c r="FB234" s="336" t="s">
        <v>851</v>
      </c>
      <c r="FC234" s="40">
        <v>-3.4498710185289383E-2</v>
      </c>
      <c r="FD234" s="40">
        <v>-2.755345031619072E-2</v>
      </c>
      <c r="FE234" s="40">
        <v>-3.1586122349835932E-4</v>
      </c>
      <c r="FF234" s="40">
        <v>1.8227744847536087E-2</v>
      </c>
      <c r="FG234" s="40">
        <v>2.7543790638446808E-2</v>
      </c>
      <c r="FH234" s="336" t="s">
        <v>838</v>
      </c>
      <c r="FI234" s="336" t="s">
        <v>851</v>
      </c>
      <c r="FJ234" s="40">
        <v>-3.2563347369432449E-2</v>
      </c>
      <c r="FK234" s="40">
        <v>-3.1986698508262634E-2</v>
      </c>
      <c r="FL234" s="40">
        <v>-3.6057853139936924E-3</v>
      </c>
      <c r="FM234" s="40">
        <v>2.7814267203211784E-2</v>
      </c>
      <c r="FN234" s="40">
        <v>0.12180439382791519</v>
      </c>
      <c r="FO234" s="336" t="s">
        <v>840</v>
      </c>
      <c r="FP234" s="336" t="s">
        <v>851</v>
      </c>
      <c r="FQ234" s="40">
        <v>0.4997805655002594</v>
      </c>
      <c r="FR234" s="336" t="s">
        <v>840</v>
      </c>
      <c r="FS234" s="336" t="s">
        <v>851</v>
      </c>
      <c r="FT234" s="336" t="s">
        <v>851</v>
      </c>
      <c r="FU234" s="40">
        <v>5.9735540300607681E-2</v>
      </c>
      <c r="FV234" s="40">
        <v>5.8991681784391403E-2</v>
      </c>
      <c r="FW234" s="40">
        <v>5.6825537234544754E-2</v>
      </c>
      <c r="FX234" s="40">
        <v>4.3714303523302078E-2</v>
      </c>
      <c r="FY234" s="40">
        <v>2.8823034837841988E-2</v>
      </c>
      <c r="FZ234" s="336" t="s">
        <v>840</v>
      </c>
      <c r="GA234" s="336" t="s">
        <v>851</v>
      </c>
      <c r="GB234" s="336" t="s">
        <v>851</v>
      </c>
      <c r="GC234" s="336" t="s">
        <v>851</v>
      </c>
      <c r="GD234" s="336" t="s">
        <v>851</v>
      </c>
      <c r="GE234" s="336" t="s">
        <v>851</v>
      </c>
      <c r="GF234" s="336" t="s">
        <v>851</v>
      </c>
      <c r="GG234" s="336" t="s">
        <v>851</v>
      </c>
      <c r="GH234" s="336" t="s">
        <v>851</v>
      </c>
      <c r="GI234" s="336" t="s">
        <v>851</v>
      </c>
      <c r="GJ234" s="336" t="s">
        <v>851</v>
      </c>
      <c r="GK234" s="40">
        <v>184964</v>
      </c>
      <c r="GL234" s="40">
        <v>189209</v>
      </c>
      <c r="GM234" s="40">
        <v>193927</v>
      </c>
      <c r="GN234" s="40">
        <v>198960</v>
      </c>
      <c r="GO234" s="40">
        <v>204123</v>
      </c>
      <c r="GP234" s="40">
        <v>209282</v>
      </c>
      <c r="GQ234" s="40">
        <v>214379</v>
      </c>
      <c r="GR234" s="40">
        <v>219464</v>
      </c>
      <c r="GS234" s="40">
        <v>224700</v>
      </c>
      <c r="GT234" s="40">
        <v>230244</v>
      </c>
      <c r="GU234" s="40">
        <v>236216</v>
      </c>
      <c r="GV234" s="40">
        <v>242658</v>
      </c>
      <c r="GW234" s="40">
        <v>249505</v>
      </c>
      <c r="GX234" s="40">
        <v>256637</v>
      </c>
      <c r="GY234" s="40">
        <v>263888</v>
      </c>
      <c r="GZ234" s="40">
        <v>271128</v>
      </c>
      <c r="HA234" s="40">
        <v>278326</v>
      </c>
      <c r="HB234" s="40">
        <v>285499</v>
      </c>
      <c r="HC234" s="40">
        <v>292675</v>
      </c>
      <c r="HD234" s="40">
        <v>299882</v>
      </c>
      <c r="HE234" s="40">
        <v>307150</v>
      </c>
      <c r="HF234" s="40">
        <v>314000</v>
      </c>
      <c r="HG234" s="40">
        <v>322000</v>
      </c>
      <c r="HH234" s="40">
        <v>329000</v>
      </c>
      <c r="HI234" s="40">
        <v>337000</v>
      </c>
      <c r="HJ234" s="40">
        <v>344000</v>
      </c>
      <c r="HK234" s="40">
        <v>352000</v>
      </c>
      <c r="HL234" s="40">
        <v>360000</v>
      </c>
      <c r="HM234" s="40">
        <v>368000</v>
      </c>
      <c r="HN234" s="40">
        <v>375000</v>
      </c>
      <c r="HO234" s="40">
        <v>383000</v>
      </c>
      <c r="HP234" s="40">
        <v>391000</v>
      </c>
      <c r="HQ234" s="40">
        <v>400000</v>
      </c>
      <c r="HR234" s="40">
        <v>408000</v>
      </c>
      <c r="HS234" s="40">
        <v>416000</v>
      </c>
      <c r="HT234" s="40">
        <v>425000</v>
      </c>
      <c r="HU234" s="40">
        <v>433000</v>
      </c>
      <c r="HV234" s="40">
        <v>442000</v>
      </c>
      <c r="HW234" s="40">
        <v>450000</v>
      </c>
      <c r="HX234" s="40">
        <v>459000</v>
      </c>
      <c r="HY234" s="40">
        <v>468000</v>
      </c>
      <c r="HZ234" s="40">
        <v>476000</v>
      </c>
      <c r="IA234" s="40">
        <v>485000</v>
      </c>
      <c r="IB234" s="40">
        <v>494000</v>
      </c>
      <c r="IC234" s="40">
        <v>503000</v>
      </c>
      <c r="ID234" s="40">
        <v>512000</v>
      </c>
      <c r="IE234" s="40">
        <v>521000</v>
      </c>
      <c r="IF234" s="40">
        <v>530000</v>
      </c>
      <c r="IG234" s="40">
        <v>539000</v>
      </c>
      <c r="IH234" s="40">
        <v>548000</v>
      </c>
      <c r="II234" s="40">
        <v>557000</v>
      </c>
      <c r="IJ234" s="336" t="s">
        <v>851</v>
      </c>
      <c r="IK234" s="336" t="s">
        <v>851</v>
      </c>
      <c r="IL234" s="336" t="s">
        <v>851</v>
      </c>
      <c r="IM234" s="40">
        <v>2.620205469429493E-2</v>
      </c>
      <c r="IN234" s="40">
        <v>2.5445437058806419E-2</v>
      </c>
      <c r="IO234" s="40">
        <v>2.4824252352118492E-2</v>
      </c>
      <c r="IP234" s="40">
        <v>2.4326285347342491E-2</v>
      </c>
      <c r="IQ234" s="40">
        <v>2.3947164416313171E-2</v>
      </c>
      <c r="IR234" s="40">
        <v>2.2056758403778076E-2</v>
      </c>
      <c r="IS234" s="40">
        <v>2.5158559903502464E-2</v>
      </c>
      <c r="IT234" s="40">
        <v>2.1506205201148987E-2</v>
      </c>
      <c r="IU234" s="40">
        <v>2.4025179445743561E-2</v>
      </c>
      <c r="IV234" s="40">
        <v>2.0558727905154228E-2</v>
      </c>
      <c r="IW234" s="40">
        <v>2.2989518940448761E-2</v>
      </c>
      <c r="IX234" s="40">
        <v>2.2472856566309929E-2</v>
      </c>
      <c r="IY234" s="40">
        <v>2.1978907287120819E-2</v>
      </c>
      <c r="IZ234" s="40">
        <v>1.8843088299036026E-2</v>
      </c>
      <c r="JA234" s="40">
        <v>2.1108962595462799E-2</v>
      </c>
      <c r="JB234" s="40">
        <v>2.0672570914030075E-2</v>
      </c>
      <c r="JC234" s="40">
        <v>2.2756986320018768E-2</v>
      </c>
      <c r="JD234" s="40">
        <v>1.9802628085017204E-2</v>
      </c>
      <c r="JE234" s="40">
        <v>1.9418084993958473E-2</v>
      </c>
      <c r="JF234" s="40">
        <v>2.1403908729553223E-2</v>
      </c>
      <c r="JG234" s="40">
        <v>1.8648559227585793E-2</v>
      </c>
      <c r="JH234" s="40">
        <v>2.0572153851389885E-2</v>
      </c>
      <c r="JI234" s="40">
        <v>1.7937701195478439E-2</v>
      </c>
      <c r="JJ234" s="40">
        <v>1.9802628085017204E-2</v>
      </c>
      <c r="JK234" s="40">
        <v>1.9418084993958473E-2</v>
      </c>
      <c r="JL234" s="40">
        <v>1.694955863058567E-2</v>
      </c>
      <c r="JM234" s="40">
        <v>1.8731037154793739E-2</v>
      </c>
      <c r="JN234" s="40">
        <v>1.8386626616120338E-2</v>
      </c>
      <c r="JO234" s="40">
        <v>1.8054652959108353E-2</v>
      </c>
      <c r="JP234" s="40">
        <v>1.7734454944729805E-2</v>
      </c>
      <c r="JQ234" s="40">
        <v>1.74254160374403E-2</v>
      </c>
      <c r="JR234" s="40">
        <v>1.7126964405179024E-2</v>
      </c>
      <c r="JS234" s="40">
        <v>1.6838563606142998E-2</v>
      </c>
      <c r="JT234" s="40">
        <v>1.6559716314077377E-2</v>
      </c>
      <c r="JU234" s="40">
        <v>1.6289953142404556E-2</v>
      </c>
      <c r="JV234" s="336" t="s">
        <v>1740</v>
      </c>
      <c r="JW234" s="336" t="s">
        <v>851</v>
      </c>
      <c r="JX234" s="336" t="s">
        <v>851</v>
      </c>
      <c r="JY234" s="336" t="s">
        <v>851</v>
      </c>
      <c r="JZ234" s="336" t="s">
        <v>851</v>
      </c>
      <c r="KA234" s="336" t="s">
        <v>1740</v>
      </c>
      <c r="KB234" s="40">
        <v>0.50740978430851802</v>
      </c>
      <c r="KC234" s="40">
        <v>0.50733672024891707</v>
      </c>
      <c r="KD234" s="40">
        <v>0.50722769606898799</v>
      </c>
      <c r="KE234" s="40">
        <v>0.50711198428290805</v>
      </c>
      <c r="KF234" s="40">
        <v>0.50699275048185599</v>
      </c>
      <c r="KG234" s="40">
        <v>0.50688588637473597</v>
      </c>
      <c r="KH234" s="40">
        <v>0.50675753027373605</v>
      </c>
      <c r="KI234" s="40">
        <v>0.506633854720135</v>
      </c>
      <c r="KJ234" s="40">
        <v>0.50651330755750201</v>
      </c>
      <c r="KK234" s="40">
        <v>0.50639516064370294</v>
      </c>
      <c r="KL234" s="40">
        <v>0.50626778971826902</v>
      </c>
      <c r="KM234" s="40">
        <v>0.50614726732870208</v>
      </c>
      <c r="KN234" s="40">
        <v>0.50602761358770898</v>
      </c>
      <c r="KO234" s="40">
        <v>0.50588843537415007</v>
      </c>
      <c r="KP234" s="40">
        <v>0.50576335481327395</v>
      </c>
      <c r="KQ234" s="40">
        <v>0.50561979461470008</v>
      </c>
      <c r="KR234" s="40">
        <v>0.50548347294283502</v>
      </c>
      <c r="KS234" s="40">
        <v>0.50534031361204401</v>
      </c>
      <c r="KT234" s="40">
        <v>0.50519700562242698</v>
      </c>
      <c r="KU234" s="40">
        <v>0.50505108759383699</v>
      </c>
      <c r="KV234" s="40">
        <v>0.50491828764445101</v>
      </c>
      <c r="KW234" s="40">
        <v>0.50480131915031201</v>
      </c>
      <c r="KX234" s="40">
        <v>0.50468248557884998</v>
      </c>
      <c r="KY234" s="40">
        <v>0.50455742038676399</v>
      </c>
      <c r="KZ234" s="40">
        <v>0.50444526299958803</v>
      </c>
      <c r="LA234" s="40">
        <v>0.50433456465057203</v>
      </c>
      <c r="LB234" s="40">
        <v>0.50423065133134304</v>
      </c>
      <c r="LC234" s="40">
        <v>0.504134412204298</v>
      </c>
      <c r="LD234" s="40">
        <v>0.50403595614807595</v>
      </c>
      <c r="LE234" s="40">
        <v>0.503946811028398</v>
      </c>
      <c r="LF234" s="40">
        <v>0.50386425945937507</v>
      </c>
      <c r="LG234" s="40">
        <v>0.50377860359711502</v>
      </c>
      <c r="LH234" s="40">
        <v>0.50370510218530196</v>
      </c>
      <c r="LI234" s="40">
        <v>0.50362542138794408</v>
      </c>
      <c r="LJ234" s="40">
        <v>0.50356666198049704</v>
      </c>
      <c r="LK234" s="40">
        <v>0.50350246969016599</v>
      </c>
      <c r="LL234" s="336" t="s">
        <v>851</v>
      </c>
      <c r="LM234" s="336" t="s">
        <v>851</v>
      </c>
      <c r="LN234" s="336" t="s">
        <v>1740</v>
      </c>
      <c r="LO234" s="40">
        <v>0.5720323920249939</v>
      </c>
      <c r="LP234" s="40">
        <v>0.57399594783782959</v>
      </c>
      <c r="LQ234" s="40">
        <v>0.57463949918746948</v>
      </c>
      <c r="LR234" s="40">
        <v>0.57511574029922485</v>
      </c>
      <c r="LS234" s="40">
        <v>0.57673352956771851</v>
      </c>
      <c r="LT234" s="40">
        <v>0.57981115579605103</v>
      </c>
      <c r="LU234" s="40">
        <v>0.58280253410339355</v>
      </c>
      <c r="LV234" s="40">
        <v>0.58695650100708008</v>
      </c>
      <c r="LW234" s="40">
        <v>0.58966565132141113</v>
      </c>
      <c r="LX234" s="40">
        <v>0.59347182512283325</v>
      </c>
      <c r="LY234" s="40">
        <v>0.59883719682693481</v>
      </c>
      <c r="LZ234" s="40">
        <v>0.60227274894714355</v>
      </c>
      <c r="MA234" s="40">
        <v>0.60277777910232544</v>
      </c>
      <c r="MB234" s="40">
        <v>0.60597825050354004</v>
      </c>
      <c r="MC234" s="40">
        <v>0.60799998044967651</v>
      </c>
      <c r="MD234" s="40">
        <v>0.61096608638763428</v>
      </c>
      <c r="ME234" s="40">
        <v>0.61381071805953979</v>
      </c>
      <c r="MF234" s="40">
        <v>0.61250001192092896</v>
      </c>
      <c r="MG234" s="40">
        <v>0.61519604921340942</v>
      </c>
      <c r="MH234" s="40">
        <v>0.61778843402862549</v>
      </c>
      <c r="MI234" s="40">
        <v>0.61882352828979492</v>
      </c>
      <c r="MJ234" s="40">
        <v>0.62124711275100708</v>
      </c>
      <c r="MK234" s="40">
        <v>0.61990952491760254</v>
      </c>
      <c r="ML234" s="40">
        <v>0.62222224473953247</v>
      </c>
      <c r="MM234" s="40">
        <v>0.62309366464614868</v>
      </c>
      <c r="MN234" s="40">
        <v>0.6239316463470459</v>
      </c>
      <c r="MO234" s="40">
        <v>0.62605041265487671</v>
      </c>
      <c r="MP234" s="40">
        <v>0.62680411338806152</v>
      </c>
      <c r="MQ234" s="40">
        <v>0.62753033638000488</v>
      </c>
      <c r="MR234" s="40">
        <v>0.62823063135147095</v>
      </c>
      <c r="MS234" s="40">
        <v>0.62890625</v>
      </c>
      <c r="MT234" s="40">
        <v>0.62955856323242188</v>
      </c>
      <c r="MU234" s="40">
        <v>0.6301887035369873</v>
      </c>
      <c r="MV234" s="40">
        <v>0.63079780340194702</v>
      </c>
      <c r="MW234" s="40">
        <v>0.63138687610626221</v>
      </c>
      <c r="MX234" s="40">
        <v>0.63375222682952881</v>
      </c>
      <c r="MY234" s="336" t="s">
        <v>851</v>
      </c>
      <c r="MZ234" s="336" t="s">
        <v>1740</v>
      </c>
      <c r="NA234" s="40">
        <v>0.55227053165435791</v>
      </c>
      <c r="NB234" s="40">
        <v>0.55395114421844482</v>
      </c>
      <c r="NC234" s="40">
        <v>0.55421561002731323</v>
      </c>
      <c r="ND234" s="40">
        <v>0.55422568321228027</v>
      </c>
      <c r="NE234" s="40">
        <v>0.55532509088516235</v>
      </c>
      <c r="NF234" s="40">
        <v>0.5578349232673645</v>
      </c>
      <c r="NG234" s="40">
        <v>0.56050956249237061</v>
      </c>
      <c r="NH234" s="40">
        <v>0.56428569555282593</v>
      </c>
      <c r="NI234" s="40">
        <v>0.56656533479690552</v>
      </c>
      <c r="NJ234" s="40">
        <v>0.56973296403884888</v>
      </c>
      <c r="NK234" s="40">
        <v>0.57441860437393188</v>
      </c>
      <c r="NL234" s="40">
        <v>0.57727271318435669</v>
      </c>
      <c r="NM234" s="40">
        <v>0.57722222805023193</v>
      </c>
      <c r="NN234" s="40">
        <v>0.57961958646774292</v>
      </c>
      <c r="NO234" s="40">
        <v>0.58106666803359985</v>
      </c>
      <c r="NP234" s="40">
        <v>0.58355093002319336</v>
      </c>
      <c r="NQ234" s="40">
        <v>0.58644503355026245</v>
      </c>
      <c r="NR234" s="40">
        <v>0.58550000190734863</v>
      </c>
      <c r="NS234" s="40">
        <v>0.58823531866073608</v>
      </c>
      <c r="NT234" s="40">
        <v>0.59062498807907104</v>
      </c>
      <c r="NU234" s="40">
        <v>0.59152942895889282</v>
      </c>
      <c r="NV234" s="40">
        <v>0.59353351593017578</v>
      </c>
      <c r="NW234" s="40">
        <v>0.59162896871566772</v>
      </c>
      <c r="NX234" s="40">
        <v>0.59311109781265259</v>
      </c>
      <c r="NY234" s="40">
        <v>0.59324616193771362</v>
      </c>
      <c r="NZ234" s="40">
        <v>0.59358972311019897</v>
      </c>
      <c r="OA234" s="40">
        <v>0.59558820724487305</v>
      </c>
      <c r="OB234" s="40">
        <v>0.59649485349655151</v>
      </c>
      <c r="OC234" s="40">
        <v>0.59736841917037964</v>
      </c>
      <c r="OD234" s="40">
        <v>0.59801191091537476</v>
      </c>
      <c r="OE234" s="40">
        <v>0.59804689884185791</v>
      </c>
      <c r="OF234" s="40">
        <v>0.59788864850997925</v>
      </c>
      <c r="OG234" s="40">
        <v>0.59735846519470215</v>
      </c>
      <c r="OH234" s="40">
        <v>0.59647494554519653</v>
      </c>
      <c r="OI234" s="40">
        <v>0.59671533107757568</v>
      </c>
      <c r="OJ234" s="40">
        <v>0.59730702638626099</v>
      </c>
      <c r="OK234" s="336" t="s">
        <v>851</v>
      </c>
      <c r="OL234" s="336" t="s">
        <v>851</v>
      </c>
      <c r="OM234" s="336" t="s">
        <v>1740</v>
      </c>
      <c r="ON234" s="40">
        <v>0.47649818658828735</v>
      </c>
      <c r="OO234" s="40">
        <v>0.4789024293422699</v>
      </c>
      <c r="OP234" s="40">
        <v>0.47985458374023438</v>
      </c>
      <c r="OQ234" s="40">
        <v>0.48025968670845032</v>
      </c>
      <c r="OR234" s="40">
        <v>0.4811159074306488</v>
      </c>
      <c r="OS234" s="40">
        <v>0.48267948627471924</v>
      </c>
      <c r="OT234" s="40">
        <v>0.48407644033432007</v>
      </c>
      <c r="OU234" s="40">
        <v>0.48447203636169434</v>
      </c>
      <c r="OV234" s="40">
        <v>0.48328268527984619</v>
      </c>
      <c r="OW234" s="40">
        <v>0.48664689064025879</v>
      </c>
      <c r="OX234" s="40">
        <v>0.49127906560897827</v>
      </c>
      <c r="OY234" s="40">
        <v>0.49431818723678589</v>
      </c>
      <c r="OZ234" s="40">
        <v>0.49722221493721008</v>
      </c>
      <c r="PA234" s="40">
        <v>0.50271737575531006</v>
      </c>
      <c r="PB234" s="40">
        <v>0.50666666030883789</v>
      </c>
      <c r="PC234" s="40">
        <v>0.50913840532302856</v>
      </c>
      <c r="PD234" s="40">
        <v>0.51406651735305786</v>
      </c>
      <c r="PE234" s="40">
        <v>0.51249998807907104</v>
      </c>
      <c r="PF234" s="40">
        <v>0.51470589637756348</v>
      </c>
      <c r="PG234" s="40">
        <v>0.51923078298568726</v>
      </c>
      <c r="PH234" s="40">
        <v>0.52235293388366699</v>
      </c>
      <c r="PI234" s="40">
        <v>0.52193993330001831</v>
      </c>
      <c r="PJ234" s="40">
        <v>0.5226244330406189</v>
      </c>
      <c r="PK234" s="40">
        <v>0.52666664123535156</v>
      </c>
      <c r="PL234" s="40">
        <v>0.52941179275512695</v>
      </c>
      <c r="PM234" s="40">
        <v>0.52991455793380737</v>
      </c>
      <c r="PN234" s="40">
        <v>0.53151261806488037</v>
      </c>
      <c r="PO234" s="40">
        <v>0.53402060270309448</v>
      </c>
      <c r="PP234" s="40">
        <v>0.5364372730255127</v>
      </c>
      <c r="PQ234" s="40">
        <v>0.53479123115539551</v>
      </c>
      <c r="PR234" s="40">
        <v>0.537109375</v>
      </c>
      <c r="PS234" s="40">
        <v>0.53934741020202637</v>
      </c>
      <c r="PT234" s="40">
        <v>0.53773581981658936</v>
      </c>
      <c r="PU234" s="40">
        <v>0.53988867998123169</v>
      </c>
      <c r="PV234" s="40">
        <v>0.54197078943252563</v>
      </c>
      <c r="PW234" s="40">
        <v>0.54398566484451294</v>
      </c>
      <c r="PX234" s="336" t="s">
        <v>851</v>
      </c>
      <c r="PY234" s="336" t="s">
        <v>851</v>
      </c>
      <c r="PZ234" s="40">
        <v>0.6984999999999999</v>
      </c>
      <c r="QA234" s="40">
        <v>0.7034999999999999</v>
      </c>
      <c r="QB234" s="40">
        <v>0.70340000000000003</v>
      </c>
      <c r="QC234" s="40">
        <v>0.7034999999999999</v>
      </c>
      <c r="QD234" s="40">
        <v>0.70269999999999999</v>
      </c>
      <c r="QE234" s="40">
        <v>0.69989999999999997</v>
      </c>
      <c r="QF234" s="40">
        <v>0.69959999999999989</v>
      </c>
      <c r="QG234" s="40">
        <v>0.69940000000000002</v>
      </c>
      <c r="QH234" s="40">
        <v>0.70140000000000002</v>
      </c>
      <c r="QI234" s="40">
        <v>0.70400000000000007</v>
      </c>
      <c r="QJ234" s="40">
        <v>0.70379999999999998</v>
      </c>
      <c r="QK234" s="40">
        <v>0.70330000000000004</v>
      </c>
      <c r="QL234" s="40">
        <v>0.70330000000000004</v>
      </c>
      <c r="QM234" s="40">
        <v>0.70400000000000007</v>
      </c>
      <c r="QN234" s="40">
        <v>0.70620000000000005</v>
      </c>
      <c r="QO234" s="40">
        <v>0.70640000000000003</v>
      </c>
      <c r="QP234" s="40">
        <v>0.70579999999999998</v>
      </c>
      <c r="QQ234" s="40">
        <v>0.70590000000000008</v>
      </c>
      <c r="QR234" s="40">
        <v>0.70550000000000002</v>
      </c>
      <c r="QS234" s="336" t="s">
        <v>851</v>
      </c>
      <c r="QT234" s="336" t="s">
        <v>851</v>
      </c>
      <c r="QU234" s="336" t="s">
        <v>851</v>
      </c>
      <c r="QV234" s="336" t="s">
        <v>851</v>
      </c>
      <c r="QW234" s="40">
        <v>-5.6681310525164008E-4</v>
      </c>
      <c r="QX234" s="336" t="s">
        <v>851</v>
      </c>
      <c r="QY234" s="336" t="s">
        <v>851</v>
      </c>
      <c r="QZ234" s="336" t="s">
        <v>851</v>
      </c>
      <c r="RA234" s="336" t="s">
        <v>851</v>
      </c>
      <c r="RB234" s="336" t="s">
        <v>851</v>
      </c>
      <c r="RC234" s="336" t="s">
        <v>851</v>
      </c>
      <c r="RD234" s="336" t="s">
        <v>851</v>
      </c>
      <c r="RE234" s="336" t="s">
        <v>851</v>
      </c>
      <c r="RF234" s="40">
        <v>0.376</v>
      </c>
      <c r="RG234" s="40">
        <v>2010</v>
      </c>
      <c r="RH234" s="336" t="s">
        <v>840</v>
      </c>
      <c r="RI234" s="336" t="s">
        <v>851</v>
      </c>
      <c r="RJ234" s="40">
        <v>0.13200000000000001</v>
      </c>
      <c r="RK234" s="40">
        <v>2010</v>
      </c>
      <c r="RL234" s="336" t="s">
        <v>840</v>
      </c>
      <c r="RM234" s="336" t="s">
        <v>851</v>
      </c>
      <c r="RN234" s="40">
        <v>0.39399999999999996</v>
      </c>
      <c r="RO234" s="40">
        <v>2010</v>
      </c>
      <c r="RP234" s="336" t="s">
        <v>840</v>
      </c>
      <c r="RQ234" s="336" t="s">
        <v>851</v>
      </c>
      <c r="RR234" s="40">
        <v>0.72400000000000009</v>
      </c>
      <c r="RS234" s="40">
        <v>2010</v>
      </c>
      <c r="RT234" s="336" t="s">
        <v>840</v>
      </c>
      <c r="RU234" s="336" t="s">
        <v>851</v>
      </c>
      <c r="RV234" s="40">
        <v>0.159</v>
      </c>
      <c r="RW234" s="40">
        <v>2020</v>
      </c>
      <c r="RX234" s="336" t="s">
        <v>840</v>
      </c>
      <c r="RY234" s="336" t="s">
        <v>851</v>
      </c>
      <c r="RZ234" s="336" t="s">
        <v>838</v>
      </c>
      <c r="SA234" s="40">
        <v>0.30297428369522095</v>
      </c>
      <c r="SB234" s="40">
        <v>0.34304863214492798</v>
      </c>
      <c r="SC234" s="40">
        <v>0.33871477842330933</v>
      </c>
      <c r="SD234" s="40">
        <v>0.36443695425987244</v>
      </c>
      <c r="SE234" s="40">
        <v>0.39001134037971497</v>
      </c>
      <c r="SF234" s="336" t="s">
        <v>851</v>
      </c>
      <c r="SG234" s="336" t="s">
        <v>851</v>
      </c>
      <c r="SH234" s="40">
        <v>0.26642385125160217</v>
      </c>
      <c r="SI234" s="40">
        <v>0.29167702794075012</v>
      </c>
      <c r="SJ234" s="40">
        <v>0.27442342042922974</v>
      </c>
      <c r="SK234" s="40">
        <v>0.27713048458099365</v>
      </c>
      <c r="SL234" s="40">
        <v>0.30504965782165527</v>
      </c>
      <c r="SM234" s="336" t="s">
        <v>840</v>
      </c>
      <c r="SN234" s="336" t="s">
        <v>851</v>
      </c>
      <c r="SO234" s="336" t="s">
        <v>851</v>
      </c>
      <c r="SP234" s="40">
        <v>2.6545286178588867E-2</v>
      </c>
      <c r="SQ234" s="40">
        <v>3.2404836267232895E-2</v>
      </c>
      <c r="SR234" s="40">
        <v>2.4313032627105713E-2</v>
      </c>
      <c r="SS234" s="40">
        <v>3.3933509141206741E-2</v>
      </c>
      <c r="ST234" s="40">
        <v>3.1646247953176498E-2</v>
      </c>
      <c r="SU234" s="336" t="s">
        <v>838</v>
      </c>
      <c r="SV234" s="336" t="s">
        <v>851</v>
      </c>
      <c r="SW234" s="336" t="s">
        <v>851</v>
      </c>
      <c r="SX234" s="40">
        <v>2.7840940281748772E-2</v>
      </c>
      <c r="SY234" s="40">
        <v>3.3741343766450882E-2</v>
      </c>
      <c r="SZ234" s="40">
        <v>2.604186162352562E-2</v>
      </c>
      <c r="TA234" s="40">
        <v>3.4297119826078415E-2</v>
      </c>
      <c r="TB234" s="40">
        <v>3.2124340534210205E-2</v>
      </c>
      <c r="TC234" s="336" t="s">
        <v>840</v>
      </c>
      <c r="TD234" s="336" t="s">
        <v>851</v>
      </c>
      <c r="TE234" s="336" t="s">
        <v>851</v>
      </c>
      <c r="TF234" s="336" t="s">
        <v>851</v>
      </c>
      <c r="TG234" s="40">
        <v>1.2131222756579518E-3</v>
      </c>
      <c r="TH234" s="40">
        <v>6.8604941479861736E-3</v>
      </c>
      <c r="TI234" s="40">
        <v>-1.8991949036717415E-3</v>
      </c>
      <c r="TJ234" s="40">
        <v>9.0836500748991966E-3</v>
      </c>
      <c r="TK234" s="40">
        <v>8.1875612959265709E-3</v>
      </c>
      <c r="TL234" s="336" t="s">
        <v>838</v>
      </c>
      <c r="TM234" s="336" t="s">
        <v>851</v>
      </c>
      <c r="TN234" s="336" t="s">
        <v>851</v>
      </c>
      <c r="TO234" s="336" t="s">
        <v>851</v>
      </c>
      <c r="TP234" s="40">
        <v>2.6678338181227446E-3</v>
      </c>
      <c r="TQ234" s="40">
        <v>8.0969212576746941E-3</v>
      </c>
      <c r="TR234" s="40">
        <v>-3.8308260263875127E-4</v>
      </c>
      <c r="TS234" s="40">
        <v>8.7242620065808296E-3</v>
      </c>
      <c r="TT234" s="40">
        <v>7.7980551868677139E-3</v>
      </c>
      <c r="TU234" s="336" t="s">
        <v>840</v>
      </c>
      <c r="TV234" s="336" t="s">
        <v>851</v>
      </c>
      <c r="TW234" s="40">
        <v>3360</v>
      </c>
      <c r="TX234" s="336" t="s">
        <v>840</v>
      </c>
      <c r="TY234" s="336" t="s">
        <v>851</v>
      </c>
      <c r="TZ234" s="40">
        <v>2908.244873046875</v>
      </c>
      <c r="UA234" s="336" t="s">
        <v>838</v>
      </c>
      <c r="UB234" s="336" t="s">
        <v>851</v>
      </c>
      <c r="UC234" s="40">
        <v>2882.40219538468</v>
      </c>
      <c r="UD234" s="336" t="s">
        <v>840</v>
      </c>
      <c r="UE234" s="336" t="s">
        <v>851</v>
      </c>
      <c r="UF234" s="336" t="s">
        <v>851</v>
      </c>
      <c r="UG234" s="40">
        <v>0.26847556233406067</v>
      </c>
      <c r="UH234" s="40">
        <v>0.31549519300460815</v>
      </c>
      <c r="UI234" s="40">
        <v>0.33839890360832214</v>
      </c>
      <c r="UJ234" s="40">
        <v>0.38266471028327942</v>
      </c>
      <c r="UK234" s="40">
        <v>0.41755512356758118</v>
      </c>
      <c r="UL234" s="336" t="s">
        <v>838</v>
      </c>
      <c r="UM234" s="336" t="s">
        <v>851</v>
      </c>
      <c r="UN234" s="336" t="s">
        <v>851</v>
      </c>
      <c r="UO234" s="336" t="s">
        <v>851</v>
      </c>
      <c r="UP234" s="40">
        <v>0.23386049270629883</v>
      </c>
      <c r="UQ234" s="40">
        <v>0.25969034433364868</v>
      </c>
      <c r="UR234" s="40">
        <v>0.27081763744354248</v>
      </c>
      <c r="US234" s="40">
        <v>0.30494475364685059</v>
      </c>
      <c r="UT234" s="40">
        <v>0.42685404419898987</v>
      </c>
      <c r="UU234" s="336" t="s">
        <v>840</v>
      </c>
    </row>
    <row r="235" spans="1:567">
      <c r="A235" s="336" t="s">
        <v>425</v>
      </c>
      <c r="B235" s="336" t="s">
        <v>164</v>
      </c>
      <c r="C235" s="336" t="s">
        <v>417</v>
      </c>
      <c r="D235" s="40">
        <v>3.2994300127029419E-2</v>
      </c>
      <c r="E235" s="336" t="s">
        <v>436</v>
      </c>
      <c r="F235" s="40">
        <v>3.9367265999317169E-2</v>
      </c>
      <c r="G235" s="336" t="s">
        <v>1741</v>
      </c>
      <c r="H235" s="40">
        <v>3.3758822828531265E-2</v>
      </c>
      <c r="I235" s="336" t="s">
        <v>1447</v>
      </c>
      <c r="J235" s="40">
        <v>3.7567097693681717E-2</v>
      </c>
      <c r="K235" s="336" t="s">
        <v>1803</v>
      </c>
      <c r="L235" s="336" t="s">
        <v>436</v>
      </c>
      <c r="M235" s="40">
        <v>0.35878676176071167</v>
      </c>
      <c r="N235" s="40">
        <v>0.4436037540435791</v>
      </c>
      <c r="O235" s="336" t="s">
        <v>436</v>
      </c>
      <c r="P235" s="40">
        <v>0.35878676176071167</v>
      </c>
      <c r="Q235" s="336" t="s">
        <v>436</v>
      </c>
      <c r="R235" s="40">
        <v>0.54668146371841431</v>
      </c>
      <c r="S235" s="336" t="s">
        <v>436</v>
      </c>
      <c r="T235" s="40">
        <v>0.36793917417526245</v>
      </c>
      <c r="U235" s="336" t="s">
        <v>436</v>
      </c>
      <c r="V235" s="336" t="s">
        <v>851</v>
      </c>
      <c r="W235" s="336" t="s">
        <v>1741</v>
      </c>
      <c r="X235" s="40">
        <v>0.40175530314445496</v>
      </c>
      <c r="Y235" s="40">
        <v>0.47906440496444702</v>
      </c>
      <c r="Z235" s="336" t="s">
        <v>1741</v>
      </c>
      <c r="AA235" s="40">
        <v>0.40175530314445496</v>
      </c>
      <c r="AB235" s="336" t="s">
        <v>1741</v>
      </c>
      <c r="AC235" s="40">
        <v>0.59519779682159424</v>
      </c>
      <c r="AD235" s="336" t="s">
        <v>1741</v>
      </c>
      <c r="AE235" s="40">
        <v>0.40261343121528625</v>
      </c>
      <c r="AF235" s="336" t="s">
        <v>1741</v>
      </c>
      <c r="AG235" s="336" t="s">
        <v>851</v>
      </c>
      <c r="AH235" s="336" t="s">
        <v>1447</v>
      </c>
      <c r="AI235" s="40">
        <v>0.42948928475379944</v>
      </c>
      <c r="AJ235" s="40">
        <v>0.51605468988418579</v>
      </c>
      <c r="AK235" s="336" t="s">
        <v>1447</v>
      </c>
      <c r="AL235" s="40">
        <v>0.42948928475379944</v>
      </c>
      <c r="AM235" s="336" t="s">
        <v>1447</v>
      </c>
      <c r="AN235" s="40">
        <v>0.59311610460281372</v>
      </c>
      <c r="AO235" s="336" t="s">
        <v>1447</v>
      </c>
      <c r="AP235" s="40">
        <v>0.42691424489021301</v>
      </c>
      <c r="AQ235" s="336" t="s">
        <v>1447</v>
      </c>
      <c r="AR235" s="336" t="s">
        <v>851</v>
      </c>
      <c r="AS235" s="336" t="s">
        <v>1803</v>
      </c>
      <c r="AT235" s="40">
        <v>0.4285714328289032</v>
      </c>
      <c r="AU235" s="40">
        <v>0.51519817113876343</v>
      </c>
      <c r="AV235" s="336" t="s">
        <v>1803</v>
      </c>
      <c r="AW235" s="40">
        <v>0.4285714328289032</v>
      </c>
      <c r="AX235" s="336" t="s">
        <v>1803</v>
      </c>
      <c r="AY235" s="40">
        <v>0.5918281078338623</v>
      </c>
      <c r="AZ235" s="336" t="s">
        <v>1803</v>
      </c>
      <c r="BA235" s="40">
        <v>0.42619413137435913</v>
      </c>
      <c r="BB235" s="336" t="s">
        <v>1803</v>
      </c>
      <c r="BC235" s="336" t="s">
        <v>851</v>
      </c>
      <c r="BD235" s="336" t="s">
        <v>436</v>
      </c>
      <c r="BE235" s="40">
        <v>2.7902402877807617</v>
      </c>
      <c r="BF235" s="336" t="s">
        <v>827</v>
      </c>
      <c r="BG235" s="40">
        <v>4.3044347763061523</v>
      </c>
      <c r="BH235" s="336" t="s">
        <v>1447</v>
      </c>
      <c r="BI235" s="40">
        <v>6.8569831848144531</v>
      </c>
      <c r="BJ235" s="336" t="s">
        <v>1803</v>
      </c>
      <c r="BK235" s="40">
        <v>32.621158599853516</v>
      </c>
      <c r="BL235" s="336" t="s">
        <v>851</v>
      </c>
      <c r="BM235" s="40">
        <v>9.9388570785522461</v>
      </c>
      <c r="BN235" s="336" t="s">
        <v>838</v>
      </c>
      <c r="BO235" s="336" t="s">
        <v>851</v>
      </c>
      <c r="BP235" s="336" t="s">
        <v>436</v>
      </c>
      <c r="BQ235" s="40">
        <v>1.0195348411798477E-2</v>
      </c>
      <c r="BR235" s="40">
        <v>1.1211387813091278E-2</v>
      </c>
      <c r="BS235" s="40">
        <v>1.2904428876936436E-2</v>
      </c>
      <c r="BT235" s="40">
        <v>1.5367401763796806E-2</v>
      </c>
      <c r="BU235" s="40">
        <v>1.5367403626441956E-2</v>
      </c>
      <c r="BV235" s="336" t="s">
        <v>851</v>
      </c>
      <c r="BW235" s="336" t="s">
        <v>827</v>
      </c>
      <c r="BX235" s="40">
        <v>1.6558675095438957E-2</v>
      </c>
      <c r="BY235" s="40">
        <v>1.6675613820552826E-2</v>
      </c>
      <c r="BZ235" s="40">
        <v>1.6428371891379356E-2</v>
      </c>
      <c r="CA235" s="40">
        <v>1.2943037785589695E-2</v>
      </c>
      <c r="CB235" s="40">
        <v>1.2385332956910133E-2</v>
      </c>
      <c r="CC235" s="336" t="s">
        <v>851</v>
      </c>
      <c r="CD235" s="336" t="s">
        <v>1447</v>
      </c>
      <c r="CE235" s="40">
        <v>1.5930280089378357E-2</v>
      </c>
      <c r="CF235" s="40">
        <v>1.5769081190228462E-2</v>
      </c>
      <c r="CG235" s="40">
        <v>1.4288137666881084E-2</v>
      </c>
      <c r="CH235" s="40">
        <v>1.2385343201458454E-2</v>
      </c>
      <c r="CI235" s="40">
        <v>1.2385392561554909E-2</v>
      </c>
      <c r="CJ235" s="336" t="s">
        <v>851</v>
      </c>
      <c r="CK235" s="336" t="s">
        <v>1803</v>
      </c>
      <c r="CL235" s="40">
        <v>1.5603046864271164E-2</v>
      </c>
      <c r="CM235" s="40">
        <v>1.5080696903169155E-2</v>
      </c>
      <c r="CN235" s="40">
        <v>1.2664192356169224E-2</v>
      </c>
      <c r="CO235" s="40">
        <v>1.2385345995426178E-2</v>
      </c>
      <c r="CP235" s="40">
        <v>1.2385321781039238E-2</v>
      </c>
      <c r="CQ235" s="336" t="s">
        <v>851</v>
      </c>
      <c r="CR235" s="40">
        <v>5.3203306198120117</v>
      </c>
      <c r="CS235" s="40">
        <v>6.1226992607116699</v>
      </c>
      <c r="CT235" s="40">
        <v>6.9727048873901367</v>
      </c>
      <c r="CU235" s="40">
        <v>7.9585318565368652</v>
      </c>
      <c r="CV235" s="40">
        <v>8.890101432800293</v>
      </c>
      <c r="CW235" s="336" t="s">
        <v>1741</v>
      </c>
      <c r="CX235" s="336" t="s">
        <v>851</v>
      </c>
      <c r="CY235" s="40">
        <v>5.8126468658447266</v>
      </c>
      <c r="CZ235" s="40">
        <v>6.6252150535583496</v>
      </c>
      <c r="DA235" s="40">
        <v>7.5524907112121582</v>
      </c>
      <c r="DB235" s="40">
        <v>8.5258274078369141</v>
      </c>
      <c r="DC235" s="40">
        <v>9.4365139007568359</v>
      </c>
      <c r="DD235" s="336" t="s">
        <v>1447</v>
      </c>
      <c r="DE235" s="336" t="s">
        <v>851</v>
      </c>
      <c r="DF235" s="40">
        <v>9.8007879257202148</v>
      </c>
      <c r="DG235" s="336" t="s">
        <v>1803</v>
      </c>
      <c r="DH235" s="336" t="s">
        <v>851</v>
      </c>
      <c r="DI235" s="336" t="s">
        <v>851</v>
      </c>
      <c r="DJ235" s="336">
        <v>10.3</v>
      </c>
      <c r="DK235" s="336" t="s">
        <v>1738</v>
      </c>
      <c r="DL235" s="336" t="s">
        <v>851</v>
      </c>
      <c r="DM235" s="336" t="s">
        <v>851</v>
      </c>
      <c r="DN235" s="336" t="s">
        <v>436</v>
      </c>
      <c r="DO235" s="40">
        <v>-1.9924485241062939E-4</v>
      </c>
      <c r="DP235" s="40">
        <v>-1.9702306017279625E-3</v>
      </c>
      <c r="DQ235" s="40">
        <v>6.3648284412920475E-3</v>
      </c>
      <c r="DR235" s="40">
        <v>1.1405084514990449E-3</v>
      </c>
      <c r="DS235" s="40">
        <v>-4.4825389981269836E-2</v>
      </c>
      <c r="DT235" s="336" t="s">
        <v>851</v>
      </c>
      <c r="DU235" s="336" t="s">
        <v>827</v>
      </c>
      <c r="DV235" s="40">
        <v>-6.4541562460362911E-3</v>
      </c>
      <c r="DW235" s="40">
        <v>-3.8827694952487946E-3</v>
      </c>
      <c r="DX235" s="40">
        <v>-2.0870890002697706E-3</v>
      </c>
      <c r="DY235" s="40">
        <v>-1.9252477213740349E-2</v>
      </c>
      <c r="DZ235" s="40">
        <v>-7.2059430181980133E-2</v>
      </c>
      <c r="EA235" s="336" t="s">
        <v>851</v>
      </c>
      <c r="EB235" s="336" t="s">
        <v>1447</v>
      </c>
      <c r="EC235" s="40">
        <v>-2.7296125888824463E-2</v>
      </c>
      <c r="ED235" s="40">
        <v>-2.0802237093448639E-2</v>
      </c>
      <c r="EE235" s="40">
        <v>-4.801085963845253E-2</v>
      </c>
      <c r="EF235" s="40">
        <v>-9.2826463282108307E-2</v>
      </c>
      <c r="EG235" s="40">
        <v>-0.15185344219207764</v>
      </c>
      <c r="EH235" s="336" t="s">
        <v>851</v>
      </c>
      <c r="EI235" s="336" t="s">
        <v>1803</v>
      </c>
      <c r="EJ235" s="40">
        <v>-4.8521164804697037E-2</v>
      </c>
      <c r="EK235" s="40">
        <v>-6.1490569263696671E-2</v>
      </c>
      <c r="EL235" s="40">
        <v>-0.10001716762781143</v>
      </c>
      <c r="EM235" s="40">
        <v>-0.18380306661128998</v>
      </c>
      <c r="EN235" s="40">
        <v>-0.3833567202091217</v>
      </c>
      <c r="EO235" s="336" t="s">
        <v>851</v>
      </c>
      <c r="EP235" s="336" t="s">
        <v>851</v>
      </c>
      <c r="EQ235" s="336" t="s">
        <v>851</v>
      </c>
      <c r="ER235" s="40">
        <v>0.62509999999999999</v>
      </c>
      <c r="ES235" s="336" t="s">
        <v>1739</v>
      </c>
      <c r="ET235" s="336" t="s">
        <v>851</v>
      </c>
      <c r="EU235" s="336" t="s">
        <v>851</v>
      </c>
      <c r="EV235" s="40">
        <v>0.79209999999999992</v>
      </c>
      <c r="EW235" s="336" t="s">
        <v>1739</v>
      </c>
      <c r="EX235" s="336" t="s">
        <v>851</v>
      </c>
      <c r="EY235" s="336" t="s">
        <v>851</v>
      </c>
      <c r="EZ235" s="40">
        <v>0.46399999999999997</v>
      </c>
      <c r="FA235" s="336" t="s">
        <v>1739</v>
      </c>
      <c r="FB235" s="336" t="s">
        <v>851</v>
      </c>
      <c r="FC235" s="40">
        <v>5.5252056568861008E-2</v>
      </c>
      <c r="FD235" s="40">
        <v>3.6877378821372986E-2</v>
      </c>
      <c r="FE235" s="40">
        <v>2.1851271390914917E-2</v>
      </c>
      <c r="FF235" s="40">
        <v>3.3120628446340561E-2</v>
      </c>
      <c r="FG235" s="40">
        <v>1.4643089845776558E-2</v>
      </c>
      <c r="FH235" s="336" t="s">
        <v>838</v>
      </c>
      <c r="FI235" s="336" t="s">
        <v>851</v>
      </c>
      <c r="FJ235" s="40">
        <v>7.0088870823383331E-2</v>
      </c>
      <c r="FK235" s="40">
        <v>5.7313967496156693E-2</v>
      </c>
      <c r="FL235" s="40">
        <v>1.9046053290367126E-2</v>
      </c>
      <c r="FM235" s="40"/>
      <c r="FN235" s="40"/>
      <c r="FO235" s="336" t="s">
        <v>840</v>
      </c>
      <c r="FP235" s="336" t="s">
        <v>851</v>
      </c>
      <c r="FQ235" s="40"/>
      <c r="FR235" s="336" t="s">
        <v>1737</v>
      </c>
      <c r="FS235" s="336" t="s">
        <v>851</v>
      </c>
      <c r="FT235" s="336" t="s">
        <v>851</v>
      </c>
      <c r="FU235" s="40">
        <v>1.2949807569384575E-2</v>
      </c>
      <c r="FV235" s="40">
        <v>8.3717107772827148E-3</v>
      </c>
      <c r="FW235" s="40">
        <v>8.7475329637527466E-3</v>
      </c>
      <c r="FX235" s="40"/>
      <c r="FY235" s="40"/>
      <c r="FZ235" s="336" t="s">
        <v>840</v>
      </c>
      <c r="GA235" s="336" t="s">
        <v>851</v>
      </c>
      <c r="GB235" s="336" t="s">
        <v>851</v>
      </c>
      <c r="GC235" s="336" t="s">
        <v>851</v>
      </c>
      <c r="GD235" s="336" t="s">
        <v>851</v>
      </c>
      <c r="GE235" s="336" t="s">
        <v>851</v>
      </c>
      <c r="GF235" s="336" t="s">
        <v>851</v>
      </c>
      <c r="GG235" s="336" t="s">
        <v>851</v>
      </c>
      <c r="GH235" s="336" t="s">
        <v>851</v>
      </c>
      <c r="GI235" s="336" t="s">
        <v>851</v>
      </c>
      <c r="GJ235" s="336" t="s">
        <v>851</v>
      </c>
      <c r="GK235" s="40">
        <v>24192449</v>
      </c>
      <c r="GL235" s="40">
        <v>24646471</v>
      </c>
      <c r="GM235" s="40">
        <v>25100407</v>
      </c>
      <c r="GN235" s="40">
        <v>25551624</v>
      </c>
      <c r="GO235" s="40">
        <v>25996594</v>
      </c>
      <c r="GP235" s="40">
        <v>26432445</v>
      </c>
      <c r="GQ235" s="40">
        <v>26850190</v>
      </c>
      <c r="GR235" s="40">
        <v>27247601</v>
      </c>
      <c r="GS235" s="40">
        <v>27635827</v>
      </c>
      <c r="GT235" s="40">
        <v>28031010</v>
      </c>
      <c r="GU235" s="40">
        <v>28439942</v>
      </c>
      <c r="GV235" s="40">
        <v>28887873</v>
      </c>
      <c r="GW235" s="40">
        <v>29360827</v>
      </c>
      <c r="GX235" s="40">
        <v>29781046</v>
      </c>
      <c r="GY235" s="40">
        <v>30042973</v>
      </c>
      <c r="GZ235" s="40">
        <v>30081827</v>
      </c>
      <c r="HA235" s="40">
        <v>29851249</v>
      </c>
      <c r="HB235" s="40">
        <v>29402480</v>
      </c>
      <c r="HC235" s="40">
        <v>28887117</v>
      </c>
      <c r="HD235" s="40">
        <v>28515829</v>
      </c>
      <c r="HE235" s="40">
        <v>28435943</v>
      </c>
      <c r="HF235" s="40">
        <v>28705000</v>
      </c>
      <c r="HG235" s="40">
        <v>29267000</v>
      </c>
      <c r="HH235" s="40">
        <v>30017000</v>
      </c>
      <c r="HI235" s="40">
        <v>30794000</v>
      </c>
      <c r="HJ235" s="40">
        <v>31481000</v>
      </c>
      <c r="HK235" s="40">
        <v>32049000</v>
      </c>
      <c r="HL235" s="40">
        <v>32528000</v>
      </c>
      <c r="HM235" s="40">
        <v>32932000</v>
      </c>
      <c r="HN235" s="40">
        <v>33290000</v>
      </c>
      <c r="HO235" s="40">
        <v>33626000</v>
      </c>
      <c r="HP235" s="40">
        <v>33936000</v>
      </c>
      <c r="HQ235" s="40">
        <v>34208000</v>
      </c>
      <c r="HR235" s="40">
        <v>34450000</v>
      </c>
      <c r="HS235" s="40">
        <v>34672000</v>
      </c>
      <c r="HT235" s="40">
        <v>34884000</v>
      </c>
      <c r="HU235" s="40">
        <v>35089000</v>
      </c>
      <c r="HV235" s="40">
        <v>35286000</v>
      </c>
      <c r="HW235" s="40">
        <v>35474000</v>
      </c>
      <c r="HX235" s="40">
        <v>35652000</v>
      </c>
      <c r="HY235" s="40">
        <v>35819000</v>
      </c>
      <c r="HZ235" s="40">
        <v>35975000</v>
      </c>
      <c r="IA235" s="40">
        <v>36123000</v>
      </c>
      <c r="IB235" s="40">
        <v>36261000</v>
      </c>
      <c r="IC235" s="40">
        <v>36392000</v>
      </c>
      <c r="ID235" s="40">
        <v>36515000</v>
      </c>
      <c r="IE235" s="40">
        <v>36630000</v>
      </c>
      <c r="IF235" s="40">
        <v>36739000</v>
      </c>
      <c r="IG235" s="40">
        <v>36841000</v>
      </c>
      <c r="IH235" s="40">
        <v>36935000</v>
      </c>
      <c r="II235" s="40">
        <v>37023000</v>
      </c>
      <c r="IJ235" s="336" t="s">
        <v>851</v>
      </c>
      <c r="IK235" s="336" t="s">
        <v>851</v>
      </c>
      <c r="IL235" s="336" t="s">
        <v>851</v>
      </c>
      <c r="IM235" s="40">
        <v>-7.6945535838603973E-3</v>
      </c>
      <c r="IN235" s="40">
        <v>-1.5147657133638859E-2</v>
      </c>
      <c r="IO235" s="40">
        <v>-1.7683306708931923E-2</v>
      </c>
      <c r="IP235" s="40">
        <v>-1.2936380691826344E-2</v>
      </c>
      <c r="IQ235" s="40">
        <v>-2.8053929563611746E-3</v>
      </c>
      <c r="IR235" s="40">
        <v>9.4173802062869072E-3</v>
      </c>
      <c r="IS235" s="40">
        <v>1.9389277324080467E-2</v>
      </c>
      <c r="IT235" s="40">
        <v>2.530328556895256E-2</v>
      </c>
      <c r="IU235" s="40">
        <v>2.555597759783268E-2</v>
      </c>
      <c r="IV235" s="40">
        <v>2.2064322605729103E-2</v>
      </c>
      <c r="IW235" s="40">
        <v>1.7881792038679123E-2</v>
      </c>
      <c r="IX235" s="40">
        <v>1.4835275709629059E-2</v>
      </c>
      <c r="IY235" s="40">
        <v>1.2343572452664375E-2</v>
      </c>
      <c r="IZ235" s="40">
        <v>1.0812222026288509E-2</v>
      </c>
      <c r="JA235" s="40">
        <v>1.0042525827884674E-2</v>
      </c>
      <c r="JB235" s="40">
        <v>9.1768205165863037E-3</v>
      </c>
      <c r="JC235" s="40">
        <v>7.983136922121048E-3</v>
      </c>
      <c r="JD235" s="40">
        <v>7.0494627580046654E-3</v>
      </c>
      <c r="JE235" s="40">
        <v>6.4234472811222076E-3</v>
      </c>
      <c r="JF235" s="40">
        <v>6.0958266258239746E-3</v>
      </c>
      <c r="JG235" s="40">
        <v>5.8594197034835815E-3</v>
      </c>
      <c r="JH235" s="40">
        <v>5.5985935032367706E-3</v>
      </c>
      <c r="JI235" s="40">
        <v>5.3137489594519138E-3</v>
      </c>
      <c r="JJ235" s="40">
        <v>5.0052125006914139E-3</v>
      </c>
      <c r="JK235" s="40">
        <v>4.6732327900826931E-3</v>
      </c>
      <c r="JL235" s="40">
        <v>4.3457737192511559E-3</v>
      </c>
      <c r="JM235" s="40">
        <v>4.1055288165807724E-3</v>
      </c>
      <c r="JN235" s="40">
        <v>3.8130020257085562E-3</v>
      </c>
      <c r="JO235" s="40">
        <v>3.6061867140233517E-3</v>
      </c>
      <c r="JP235" s="40">
        <v>3.3741646911948919E-3</v>
      </c>
      <c r="JQ235" s="40">
        <v>3.1444416381418705E-3</v>
      </c>
      <c r="JR235" s="40">
        <v>2.9712843243032694E-3</v>
      </c>
      <c r="JS235" s="40">
        <v>2.7724942192435265E-3</v>
      </c>
      <c r="JT235" s="40">
        <v>2.5482554920017719E-3</v>
      </c>
      <c r="JU235" s="40">
        <v>2.3797301109880209E-3</v>
      </c>
      <c r="JV235" s="336" t="s">
        <v>1740</v>
      </c>
      <c r="JW235" s="336" t="s">
        <v>851</v>
      </c>
      <c r="JX235" s="336" t="s">
        <v>851</v>
      </c>
      <c r="JY235" s="336" t="s">
        <v>851</v>
      </c>
      <c r="JZ235" s="336" t="s">
        <v>851</v>
      </c>
      <c r="KA235" s="336" t="s">
        <v>1740</v>
      </c>
      <c r="KB235" s="40">
        <v>0.497084635185223</v>
      </c>
      <c r="KC235" s="40">
        <v>0.49615032858424102</v>
      </c>
      <c r="KD235" s="40">
        <v>0.49495947280637603</v>
      </c>
      <c r="KE235" s="40">
        <v>0.49366740197715103</v>
      </c>
      <c r="KF235" s="40">
        <v>0.49254145828970997</v>
      </c>
      <c r="KG235" s="40">
        <v>0.49180475569247001</v>
      </c>
      <c r="KH235" s="40">
        <v>0.49156363187153801</v>
      </c>
      <c r="KI235" s="40">
        <v>0.49173685068867201</v>
      </c>
      <c r="KJ235" s="40">
        <v>0.49215247719878802</v>
      </c>
      <c r="KK235" s="40">
        <v>0.49257671048576596</v>
      </c>
      <c r="KL235" s="40">
        <v>0.49285864330565998</v>
      </c>
      <c r="KM235" s="40">
        <v>0.49297246172521497</v>
      </c>
      <c r="KN235" s="40">
        <v>0.49296658477947097</v>
      </c>
      <c r="KO235" s="40">
        <v>0.49286710977215598</v>
      </c>
      <c r="KP235" s="40">
        <v>0.49272022187558201</v>
      </c>
      <c r="KQ235" s="40">
        <v>0.49255893997045597</v>
      </c>
      <c r="KR235" s="40">
        <v>0.492380996076482</v>
      </c>
      <c r="KS235" s="40">
        <v>0.49217254386908799</v>
      </c>
      <c r="KT235" s="40">
        <v>0.49194410068260902</v>
      </c>
      <c r="KU235" s="40">
        <v>0.49170871034833397</v>
      </c>
      <c r="KV235" s="40">
        <v>0.491475774836721</v>
      </c>
      <c r="KW235" s="40">
        <v>0.49125088201379297</v>
      </c>
      <c r="KX235" s="40">
        <v>0.49103398529952302</v>
      </c>
      <c r="KY235" s="40">
        <v>0.49082466316289197</v>
      </c>
      <c r="KZ235" s="40">
        <v>0.49061984275209497</v>
      </c>
      <c r="LA235" s="40">
        <v>0.49041754882531002</v>
      </c>
      <c r="LB235" s="40">
        <v>0.49021885268813398</v>
      </c>
      <c r="LC235" s="40">
        <v>0.49002628662414094</v>
      </c>
      <c r="LD235" s="40">
        <v>0.48984159943428202</v>
      </c>
      <c r="LE235" s="40">
        <v>0.48966688708295997</v>
      </c>
      <c r="LF235" s="40">
        <v>0.48950390666154298</v>
      </c>
      <c r="LG235" s="40">
        <v>0.48935324268629105</v>
      </c>
      <c r="LH235" s="40">
        <v>0.48921504366517998</v>
      </c>
      <c r="LI235" s="40">
        <v>0.489087737155113</v>
      </c>
      <c r="LJ235" s="40">
        <v>0.488970069643196</v>
      </c>
      <c r="LK235" s="40">
        <v>0.48886062306848699</v>
      </c>
      <c r="LL235" s="336" t="s">
        <v>851</v>
      </c>
      <c r="LM235" s="336" t="s">
        <v>851</v>
      </c>
      <c r="LN235" s="336" t="s">
        <v>1740</v>
      </c>
      <c r="LO235" s="40">
        <v>0.65254718065261841</v>
      </c>
      <c r="LP235" s="40">
        <v>0.65139210224151611</v>
      </c>
      <c r="LQ235" s="40">
        <v>0.65085697174072266</v>
      </c>
      <c r="LR235" s="40">
        <v>0.65066361427307129</v>
      </c>
      <c r="LS235" s="40">
        <v>0.64984786510467529</v>
      </c>
      <c r="LT235" s="40">
        <v>0.64764624834060669</v>
      </c>
      <c r="LU235" s="40">
        <v>0.65298730134963989</v>
      </c>
      <c r="LV235" s="40">
        <v>0.65671235322952271</v>
      </c>
      <c r="LW235" s="40">
        <v>0.6595262885093689</v>
      </c>
      <c r="LX235" s="40">
        <v>0.66253167390823364</v>
      </c>
      <c r="LY235" s="40">
        <v>0.66621136665344238</v>
      </c>
      <c r="LZ235" s="40">
        <v>0.66713470220565796</v>
      </c>
      <c r="MA235" s="40">
        <v>0.66911584138870239</v>
      </c>
      <c r="MB235" s="40">
        <v>0.67138344049453735</v>
      </c>
      <c r="MC235" s="40">
        <v>0.67299491167068481</v>
      </c>
      <c r="MD235" s="40">
        <v>0.67349672317504883</v>
      </c>
      <c r="ME235" s="40">
        <v>0.67235386371612549</v>
      </c>
      <c r="MF235" s="40">
        <v>0.67045718431472778</v>
      </c>
      <c r="MG235" s="40">
        <v>0.66809868812561035</v>
      </c>
      <c r="MH235" s="40">
        <v>0.66583985090255737</v>
      </c>
      <c r="MI235" s="40">
        <v>0.66397202014923096</v>
      </c>
      <c r="MJ235" s="40">
        <v>0.66254383325576782</v>
      </c>
      <c r="MK235" s="40">
        <v>0.66133874654769897</v>
      </c>
      <c r="ML235" s="40">
        <v>0.66045552492141724</v>
      </c>
      <c r="MM235" s="40">
        <v>0.65979468822479248</v>
      </c>
      <c r="MN235" s="40">
        <v>0.65923112630844116</v>
      </c>
      <c r="MO235" s="40">
        <v>0.65873521566390991</v>
      </c>
      <c r="MP235" s="40">
        <v>0.65841704607009888</v>
      </c>
      <c r="MQ235" s="40">
        <v>0.65828299522399902</v>
      </c>
      <c r="MR235" s="40">
        <v>0.65816664695739746</v>
      </c>
      <c r="MS235" s="40">
        <v>0.65805834531784058</v>
      </c>
      <c r="MT235" s="40">
        <v>0.65776687860488892</v>
      </c>
      <c r="MU235" s="40">
        <v>0.65753012895584106</v>
      </c>
      <c r="MV235" s="40">
        <v>0.65720260143280029</v>
      </c>
      <c r="MW235" s="40">
        <v>0.65674835443496704</v>
      </c>
      <c r="MX235" s="40">
        <v>0.65602463483810425</v>
      </c>
      <c r="MY235" s="336" t="s">
        <v>851</v>
      </c>
      <c r="MZ235" s="336" t="s">
        <v>1740</v>
      </c>
      <c r="NA235" s="40">
        <v>0.61984413862228394</v>
      </c>
      <c r="NB235" s="40">
        <v>0.61719346046447754</v>
      </c>
      <c r="NC235" s="40">
        <v>0.6149289608001709</v>
      </c>
      <c r="ND235" s="40">
        <v>0.61285698413848877</v>
      </c>
      <c r="NE235" s="40">
        <v>0.61017465591430664</v>
      </c>
      <c r="NF235" s="40">
        <v>0.60623949766159058</v>
      </c>
      <c r="NG235" s="40">
        <v>0.61104339361190796</v>
      </c>
      <c r="NH235" s="40">
        <v>0.61444628238677979</v>
      </c>
      <c r="NI235" s="40">
        <v>0.61701703071594238</v>
      </c>
      <c r="NJ235" s="40">
        <v>0.61973112821578979</v>
      </c>
      <c r="NK235" s="40">
        <v>0.62304246425628662</v>
      </c>
      <c r="NL235" s="40">
        <v>0.62370121479034424</v>
      </c>
      <c r="NM235" s="40">
        <v>0.62530744075775146</v>
      </c>
      <c r="NN235" s="40">
        <v>0.62711042165756226</v>
      </c>
      <c r="NO235" s="40">
        <v>0.62835687398910522</v>
      </c>
      <c r="NP235" s="40">
        <v>0.62856125831604004</v>
      </c>
      <c r="NQ235" s="40">
        <v>0.62732791900634766</v>
      </c>
      <c r="NR235" s="40">
        <v>0.62540924549102783</v>
      </c>
      <c r="NS235" s="40">
        <v>0.62301886081695557</v>
      </c>
      <c r="NT235" s="40">
        <v>0.62052953243255615</v>
      </c>
      <c r="NU235" s="40">
        <v>0.61824905872344971</v>
      </c>
      <c r="NV235" s="40">
        <v>0.61631852388381958</v>
      </c>
      <c r="NW235" s="40">
        <v>0.6143796443939209</v>
      </c>
      <c r="NX235" s="40">
        <v>0.61264586448669434</v>
      </c>
      <c r="NY235" s="40">
        <v>0.61110174655914307</v>
      </c>
      <c r="NZ235" s="40">
        <v>0.60973227024078369</v>
      </c>
      <c r="OA235" s="40">
        <v>0.60872828960418701</v>
      </c>
      <c r="OB235" s="40">
        <v>0.60795062780380249</v>
      </c>
      <c r="OC235" s="40">
        <v>0.607319176197052</v>
      </c>
      <c r="OD235" s="40">
        <v>0.60658937692642212</v>
      </c>
      <c r="OE235" s="40">
        <v>0.60575103759765625</v>
      </c>
      <c r="OF235" s="40">
        <v>0.60477751493453979</v>
      </c>
      <c r="OG235" s="40">
        <v>0.60369092226028442</v>
      </c>
      <c r="OH235" s="40">
        <v>0.60245376825332642</v>
      </c>
      <c r="OI235" s="40">
        <v>0.60121834278106689</v>
      </c>
      <c r="OJ235" s="40">
        <v>0.59992438554763794</v>
      </c>
      <c r="OK235" s="336" t="s">
        <v>851</v>
      </c>
      <c r="OL235" s="336" t="s">
        <v>851</v>
      </c>
      <c r="OM235" s="336" t="s">
        <v>1740</v>
      </c>
      <c r="ON235" s="40">
        <v>0.56295043230056763</v>
      </c>
      <c r="OO235" s="40">
        <v>0.56403696537017822</v>
      </c>
      <c r="OP235" s="40">
        <v>0.56468874216079712</v>
      </c>
      <c r="OQ235" s="40">
        <v>0.56451952457427979</v>
      </c>
      <c r="OR235" s="40">
        <v>0.56293213367462158</v>
      </c>
      <c r="OS235" s="40">
        <v>0.55970221757888794</v>
      </c>
      <c r="OT235" s="40">
        <v>0.56404805183410645</v>
      </c>
      <c r="OU235" s="40">
        <v>0.56780672073364258</v>
      </c>
      <c r="OV235" s="40">
        <v>0.57117635011672974</v>
      </c>
      <c r="OW235" s="40">
        <v>0.57481974363327026</v>
      </c>
      <c r="OX235" s="40">
        <v>0.5789523720741272</v>
      </c>
      <c r="OY235" s="40">
        <v>0.58029890060424805</v>
      </c>
      <c r="OZ235" s="40">
        <v>0.58245205879211426</v>
      </c>
      <c r="PA235" s="40">
        <v>0.58502370119094849</v>
      </c>
      <c r="PB235" s="40">
        <v>0.58759385347366333</v>
      </c>
      <c r="PC235" s="40">
        <v>0.58993041515350342</v>
      </c>
      <c r="PD235" s="40">
        <v>0.59126001596450806</v>
      </c>
      <c r="PE235" s="40">
        <v>0.5926099419593811</v>
      </c>
      <c r="PF235" s="40">
        <v>0.59381711483001709</v>
      </c>
      <c r="PG235" s="40">
        <v>0.59457200765609741</v>
      </c>
      <c r="PH235" s="40">
        <v>0.59474259614944458</v>
      </c>
      <c r="PI235" s="40">
        <v>0.59448832273483276</v>
      </c>
      <c r="PJ235" s="40">
        <v>0.59360653162002563</v>
      </c>
      <c r="PK235" s="40">
        <v>0.59232115745544434</v>
      </c>
      <c r="PL235" s="40">
        <v>0.59101873636245728</v>
      </c>
      <c r="PM235" s="40">
        <v>0.58991038799285889</v>
      </c>
      <c r="PN235" s="40">
        <v>0.58890897035598755</v>
      </c>
      <c r="PO235" s="40">
        <v>0.58801871538162231</v>
      </c>
      <c r="PP235" s="40">
        <v>0.58743554353713989</v>
      </c>
      <c r="PQ235" s="40">
        <v>0.58691471815109253</v>
      </c>
      <c r="PR235" s="40">
        <v>0.58663564920425415</v>
      </c>
      <c r="PS235" s="40">
        <v>0.58637726306915283</v>
      </c>
      <c r="PT235" s="40">
        <v>0.586434006690979</v>
      </c>
      <c r="PU235" s="40">
        <v>0.5865747332572937</v>
      </c>
      <c r="PV235" s="40">
        <v>0.58667927980422974</v>
      </c>
      <c r="PW235" s="40">
        <v>0.58660835027694702</v>
      </c>
      <c r="PX235" s="336" t="s">
        <v>851</v>
      </c>
      <c r="PY235" s="336" t="s">
        <v>851</v>
      </c>
      <c r="PZ235" s="40">
        <v>0.66310000000000002</v>
      </c>
      <c r="QA235" s="40">
        <v>0.65959999999999996</v>
      </c>
      <c r="QB235" s="40">
        <v>0.65629999999999999</v>
      </c>
      <c r="QC235" s="40">
        <v>0.66469999999999996</v>
      </c>
      <c r="QD235" s="40">
        <v>0.66989999999999994</v>
      </c>
      <c r="QE235" s="40">
        <v>0.67849999999999999</v>
      </c>
      <c r="QF235" s="40">
        <v>0.67459999999999998</v>
      </c>
      <c r="QG235" s="40">
        <v>0.67400000000000004</v>
      </c>
      <c r="QH235" s="40">
        <v>0.67180000000000006</v>
      </c>
      <c r="QI235" s="40">
        <v>0.67130000000000001</v>
      </c>
      <c r="QJ235" s="40">
        <v>0.67</v>
      </c>
      <c r="QK235" s="40">
        <v>0.66569999999999996</v>
      </c>
      <c r="QL235" s="40">
        <v>0.6673</v>
      </c>
      <c r="QM235" s="40">
        <v>0.6673</v>
      </c>
      <c r="QN235" s="40">
        <v>0.66670000000000007</v>
      </c>
      <c r="QO235" s="40">
        <v>0.66180000000000005</v>
      </c>
      <c r="QP235" s="40">
        <v>0.65620000000000001</v>
      </c>
      <c r="QQ235" s="40">
        <v>0.64680000000000004</v>
      </c>
      <c r="QR235" s="40">
        <v>0.62509999999999999</v>
      </c>
      <c r="QS235" s="336" t="s">
        <v>851</v>
      </c>
      <c r="QT235" s="336" t="s">
        <v>851</v>
      </c>
      <c r="QU235" s="336" t="s">
        <v>851</v>
      </c>
      <c r="QV235" s="336" t="s">
        <v>851</v>
      </c>
      <c r="QW235" s="40">
        <v>-3.4125491976737976E-2</v>
      </c>
      <c r="QX235" s="336" t="s">
        <v>851</v>
      </c>
      <c r="QY235" s="336" t="s">
        <v>851</v>
      </c>
      <c r="QZ235" s="336" t="s">
        <v>851</v>
      </c>
      <c r="RA235" s="336" t="s">
        <v>851</v>
      </c>
      <c r="RB235" s="336" t="s">
        <v>851</v>
      </c>
      <c r="RC235" s="336" t="s">
        <v>851</v>
      </c>
      <c r="RD235" s="336" t="s">
        <v>851</v>
      </c>
      <c r="RE235" s="336" t="s">
        <v>851</v>
      </c>
      <c r="RF235" s="40">
        <v>0.44799999999999995</v>
      </c>
      <c r="RG235" s="40">
        <v>2006</v>
      </c>
      <c r="RH235" s="336" t="s">
        <v>840</v>
      </c>
      <c r="RI235" s="336" t="s">
        <v>851</v>
      </c>
      <c r="RJ235" s="40">
        <v>6.7000000000000004E-2</v>
      </c>
      <c r="RK235" s="40">
        <v>2006</v>
      </c>
      <c r="RL235" s="336" t="s">
        <v>840</v>
      </c>
      <c r="RM235" s="336" t="s">
        <v>851</v>
      </c>
      <c r="RN235" s="40">
        <v>0.14300000000000002</v>
      </c>
      <c r="RO235" s="40">
        <v>2006</v>
      </c>
      <c r="RP235" s="336" t="s">
        <v>840</v>
      </c>
      <c r="RQ235" s="336" t="s">
        <v>851</v>
      </c>
      <c r="RR235" s="40">
        <v>0.32700000000000001</v>
      </c>
      <c r="RS235" s="40">
        <v>2006</v>
      </c>
      <c r="RT235" s="336" t="s">
        <v>840</v>
      </c>
      <c r="RU235" s="336" t="s">
        <v>851</v>
      </c>
      <c r="RV235" s="40">
        <v>0.33100000000000002</v>
      </c>
      <c r="RW235" s="40">
        <v>2015</v>
      </c>
      <c r="RX235" s="336" t="s">
        <v>840</v>
      </c>
      <c r="RY235" s="336" t="s">
        <v>851</v>
      </c>
      <c r="RZ235" s="336" t="s">
        <v>838</v>
      </c>
      <c r="SA235" s="40">
        <v>0.23632052540779114</v>
      </c>
      <c r="SB235" s="40">
        <v>0.24076415598392487</v>
      </c>
      <c r="SC235" s="40">
        <v>0.20068657398223877</v>
      </c>
      <c r="SD235" s="40">
        <v>0.10418768972158432</v>
      </c>
      <c r="SE235" s="40">
        <v>8.6101636290550232E-2</v>
      </c>
      <c r="SF235" s="336" t="s">
        <v>851</v>
      </c>
      <c r="SG235" s="336" t="s">
        <v>851</v>
      </c>
      <c r="SH235" s="40">
        <v>0.20973964035511017</v>
      </c>
      <c r="SI235" s="40">
        <v>0.21381635963916779</v>
      </c>
      <c r="SJ235" s="40">
        <v>0.20112474262714386</v>
      </c>
      <c r="SK235" s="40"/>
      <c r="SL235" s="40">
        <v>0.21253371238708496</v>
      </c>
      <c r="SM235" s="336" t="s">
        <v>470</v>
      </c>
      <c r="SN235" s="336" t="s">
        <v>851</v>
      </c>
      <c r="SO235" s="336" t="s">
        <v>851</v>
      </c>
      <c r="SP235" s="40">
        <v>-3.887585923075676E-2</v>
      </c>
      <c r="SQ235" s="40">
        <v>-6.0238700360059738E-2</v>
      </c>
      <c r="SR235" s="40">
        <v>-0.10855290293693542</v>
      </c>
      <c r="SS235" s="40">
        <v>-0.21811294555664063</v>
      </c>
      <c r="ST235" s="40">
        <v>-0.10544829815626144</v>
      </c>
      <c r="SU235" s="336" t="s">
        <v>838</v>
      </c>
      <c r="SV235" s="336" t="s">
        <v>851</v>
      </c>
      <c r="SW235" s="336" t="s">
        <v>851</v>
      </c>
      <c r="SX235" s="40"/>
      <c r="SY235" s="40"/>
      <c r="SZ235" s="40"/>
      <c r="TA235" s="40"/>
      <c r="TB235" s="40"/>
      <c r="TC235" s="336" t="s">
        <v>1737</v>
      </c>
      <c r="TD235" s="336" t="s">
        <v>851</v>
      </c>
      <c r="TE235" s="336" t="s">
        <v>851</v>
      </c>
      <c r="TF235" s="336" t="s">
        <v>851</v>
      </c>
      <c r="TG235" s="40">
        <v>-4.6956632286310196E-2</v>
      </c>
      <c r="TH235" s="40">
        <v>-6.5109610557556152E-2</v>
      </c>
      <c r="TI235" s="40">
        <v>-0.10853904485702515</v>
      </c>
      <c r="TJ235" s="40">
        <v>-0.20685987174510956</v>
      </c>
      <c r="TK235" s="40">
        <v>-0.10264486819505692</v>
      </c>
      <c r="TL235" s="336" t="s">
        <v>838</v>
      </c>
      <c r="TM235" s="336" t="s">
        <v>851</v>
      </c>
      <c r="TN235" s="336" t="s">
        <v>851</v>
      </c>
      <c r="TO235" s="336" t="s">
        <v>851</v>
      </c>
      <c r="TP235" s="40"/>
      <c r="TQ235" s="40"/>
      <c r="TR235" s="40"/>
      <c r="TS235" s="40"/>
      <c r="TT235" s="40"/>
      <c r="TU235" s="336" t="s">
        <v>1737</v>
      </c>
      <c r="TV235" s="336" t="s">
        <v>851</v>
      </c>
      <c r="TW235" s="40"/>
      <c r="TX235" s="336" t="s">
        <v>1737</v>
      </c>
      <c r="TY235" s="336" t="s">
        <v>851</v>
      </c>
      <c r="TZ235" s="40">
        <v>2603.02294921875</v>
      </c>
      <c r="UA235" s="336" t="s">
        <v>838</v>
      </c>
      <c r="UB235" s="336" t="s">
        <v>851</v>
      </c>
      <c r="UC235" s="40"/>
      <c r="UD235" s="336" t="s">
        <v>1737</v>
      </c>
      <c r="UE235" s="336" t="s">
        <v>851</v>
      </c>
      <c r="UF235" s="336" t="s">
        <v>851</v>
      </c>
      <c r="UG235" s="40">
        <v>0.29157257080078125</v>
      </c>
      <c r="UH235" s="40">
        <v>0.27764153480529785</v>
      </c>
      <c r="UI235" s="40">
        <v>0.22253784537315369</v>
      </c>
      <c r="UJ235" s="40">
        <v>0.13730831444263458</v>
      </c>
      <c r="UK235" s="40">
        <v>0.10074472427368164</v>
      </c>
      <c r="UL235" s="336" t="s">
        <v>838</v>
      </c>
      <c r="UM235" s="336" t="s">
        <v>851</v>
      </c>
      <c r="UN235" s="336" t="s">
        <v>851</v>
      </c>
      <c r="UO235" s="336" t="s">
        <v>851</v>
      </c>
      <c r="UP235" s="40">
        <v>0.2798285186290741</v>
      </c>
      <c r="UQ235" s="40">
        <v>0.27113032341003418</v>
      </c>
      <c r="UR235" s="40">
        <v>0.22017079591751099</v>
      </c>
      <c r="US235" s="40"/>
      <c r="UT235" s="40">
        <v>0.18038532137870789</v>
      </c>
      <c r="UU235" s="336" t="s">
        <v>840</v>
      </c>
    </row>
    <row r="236" spans="1:567">
      <c r="A236" s="336" t="s">
        <v>426</v>
      </c>
      <c r="B236" s="336" t="s">
        <v>165</v>
      </c>
      <c r="C236" s="336" t="s">
        <v>418</v>
      </c>
      <c r="D236" s="40">
        <v>3.8063116371631622E-2</v>
      </c>
      <c r="E236" s="336" t="s">
        <v>436</v>
      </c>
      <c r="F236" s="40">
        <v>4.4615592807531357E-2</v>
      </c>
      <c r="G236" s="336" t="s">
        <v>1741</v>
      </c>
      <c r="H236" s="40">
        <v>7.9553507268428802E-2</v>
      </c>
      <c r="I236" s="336" t="s">
        <v>1447</v>
      </c>
      <c r="J236" s="40">
        <v>5.3945645689964294E-2</v>
      </c>
      <c r="K236" s="336" t="s">
        <v>1803</v>
      </c>
      <c r="L236" s="336" t="s">
        <v>471</v>
      </c>
      <c r="M236" s="40">
        <v>0.45600000023841858</v>
      </c>
      <c r="N236" s="40"/>
      <c r="O236" s="336" t="s">
        <v>1736</v>
      </c>
      <c r="P236" s="40"/>
      <c r="Q236" s="336" t="s">
        <v>1736</v>
      </c>
      <c r="R236" s="40"/>
      <c r="S236" s="336" t="s">
        <v>1736</v>
      </c>
      <c r="T236" s="40"/>
      <c r="U236" s="336" t="s">
        <v>1736</v>
      </c>
      <c r="V236" s="336" t="s">
        <v>851</v>
      </c>
      <c r="W236" s="336" t="s">
        <v>470</v>
      </c>
      <c r="X236" s="40">
        <v>0.50167715549468994</v>
      </c>
      <c r="Y236" s="40"/>
      <c r="Z236" s="336" t="s">
        <v>1736</v>
      </c>
      <c r="AA236" s="40"/>
      <c r="AB236" s="336" t="s">
        <v>1736</v>
      </c>
      <c r="AC236" s="40"/>
      <c r="AD236" s="336" t="s">
        <v>1736</v>
      </c>
      <c r="AE236" s="40"/>
      <c r="AF236" s="336" t="s">
        <v>1736</v>
      </c>
      <c r="AG236" s="336" t="s">
        <v>851</v>
      </c>
      <c r="AH236" s="336" t="s">
        <v>470</v>
      </c>
      <c r="AI236" s="40">
        <v>0.51752066612243652</v>
      </c>
      <c r="AJ236" s="40"/>
      <c r="AK236" s="336" t="s">
        <v>1736</v>
      </c>
      <c r="AL236" s="40"/>
      <c r="AM236" s="336" t="s">
        <v>1736</v>
      </c>
      <c r="AN236" s="40"/>
      <c r="AO236" s="336" t="s">
        <v>1736</v>
      </c>
      <c r="AP236" s="40"/>
      <c r="AQ236" s="336" t="s">
        <v>1736</v>
      </c>
      <c r="AR236" s="336" t="s">
        <v>851</v>
      </c>
      <c r="AS236" s="336" t="s">
        <v>470</v>
      </c>
      <c r="AT236" s="40">
        <v>0.50167655944824219</v>
      </c>
      <c r="AU236" s="40"/>
      <c r="AV236" s="336" t="s">
        <v>1736</v>
      </c>
      <c r="AW236" s="40"/>
      <c r="AX236" s="336" t="s">
        <v>1736</v>
      </c>
      <c r="AY236" s="40"/>
      <c r="AZ236" s="336" t="s">
        <v>1736</v>
      </c>
      <c r="BA236" s="40"/>
      <c r="BB236" s="336" t="s">
        <v>1736</v>
      </c>
      <c r="BC236" s="336" t="s">
        <v>851</v>
      </c>
      <c r="BD236" s="336" t="s">
        <v>436</v>
      </c>
      <c r="BE236" s="40">
        <v>3.7531819343566895</v>
      </c>
      <c r="BF236" s="336" t="s">
        <v>827</v>
      </c>
      <c r="BG236" s="40">
        <v>2.7380955219268799</v>
      </c>
      <c r="BH236" s="336" t="s">
        <v>1447</v>
      </c>
      <c r="BI236" s="40">
        <v>2.8664875030517578</v>
      </c>
      <c r="BJ236" s="336" t="s">
        <v>1803</v>
      </c>
      <c r="BK236" s="40">
        <v>2.7128245830535889</v>
      </c>
      <c r="BL236" s="336" t="s">
        <v>851</v>
      </c>
      <c r="BM236" s="40">
        <v>2.7522397041320801</v>
      </c>
      <c r="BN236" s="336" t="s">
        <v>838</v>
      </c>
      <c r="BO236" s="336" t="s">
        <v>851</v>
      </c>
      <c r="BP236" s="336" t="s">
        <v>436</v>
      </c>
      <c r="BQ236" s="40">
        <v>1.1090156622231007E-2</v>
      </c>
      <c r="BR236" s="40">
        <v>1.1935289949178696E-2</v>
      </c>
      <c r="BS236" s="40">
        <v>1.2646528892219067E-2</v>
      </c>
      <c r="BT236" s="40">
        <v>1.2097570113837719E-2</v>
      </c>
      <c r="BU236" s="40">
        <v>1.2097534723579884E-2</v>
      </c>
      <c r="BV236" s="336" t="s">
        <v>851</v>
      </c>
      <c r="BW236" s="336" t="s">
        <v>827</v>
      </c>
      <c r="BX236" s="40">
        <v>1.909158006310463E-2</v>
      </c>
      <c r="BY236" s="40">
        <v>2.0164089277386665E-2</v>
      </c>
      <c r="BZ236" s="40">
        <v>2.0354375243186951E-2</v>
      </c>
      <c r="CA236" s="40">
        <v>2.0263882353901863E-2</v>
      </c>
      <c r="CB236" s="40">
        <v>1.6352403908967972E-2</v>
      </c>
      <c r="CC236" s="336" t="s">
        <v>851</v>
      </c>
      <c r="CD236" s="336" t="s">
        <v>1447</v>
      </c>
      <c r="CE236" s="40">
        <v>1.9377240911126137E-2</v>
      </c>
      <c r="CF236" s="40">
        <v>1.9783617928624153E-2</v>
      </c>
      <c r="CG236" s="40">
        <v>1.9415155053138733E-2</v>
      </c>
      <c r="CH236" s="40">
        <v>1.7552927136421204E-2</v>
      </c>
      <c r="CI236" s="40">
        <v>1.784733310341835E-2</v>
      </c>
      <c r="CJ236" s="336" t="s">
        <v>851</v>
      </c>
      <c r="CK236" s="336" t="s">
        <v>1803</v>
      </c>
      <c r="CL236" s="40">
        <v>1.9588703289628029E-2</v>
      </c>
      <c r="CM236" s="40">
        <v>1.9523764029145241E-2</v>
      </c>
      <c r="CN236" s="40">
        <v>1.9063213840126991E-2</v>
      </c>
      <c r="CO236" s="40">
        <v>1.786254346370697E-2</v>
      </c>
      <c r="CP236" s="40">
        <v>1.8919220194220543E-2</v>
      </c>
      <c r="CQ236" s="336" t="s">
        <v>851</v>
      </c>
      <c r="CR236" s="40">
        <v>4.4670000076293945</v>
      </c>
      <c r="CS236" s="40">
        <v>5.2528443336486816</v>
      </c>
      <c r="CT236" s="40">
        <v>6.2322268486022949</v>
      </c>
      <c r="CU236" s="40">
        <v>7.2443480491638184</v>
      </c>
      <c r="CV236" s="40">
        <v>8.3676271438598633</v>
      </c>
      <c r="CW236" s="336" t="s">
        <v>1741</v>
      </c>
      <c r="CX236" s="336" t="s">
        <v>851</v>
      </c>
      <c r="CY236" s="40">
        <v>4.9254641532897949</v>
      </c>
      <c r="CZ236" s="40">
        <v>5.8243808746337891</v>
      </c>
      <c r="DA236" s="40">
        <v>6.8402490615844727</v>
      </c>
      <c r="DB236" s="40">
        <v>7.8935847282409668</v>
      </c>
      <c r="DC236" s="40">
        <v>9.132598876953125</v>
      </c>
      <c r="DD236" s="336" t="s">
        <v>1447</v>
      </c>
      <c r="DE236" s="336" t="s">
        <v>851</v>
      </c>
      <c r="DF236" s="40">
        <v>9.6810483932495117</v>
      </c>
      <c r="DG236" s="336" t="s">
        <v>1803</v>
      </c>
      <c r="DH236" s="336" t="s">
        <v>851</v>
      </c>
      <c r="DI236" s="336" t="s">
        <v>851</v>
      </c>
      <c r="DJ236" s="336">
        <v>8.3000000000000007</v>
      </c>
      <c r="DK236" s="336" t="s">
        <v>1738</v>
      </c>
      <c r="DL236" s="336" t="s">
        <v>851</v>
      </c>
      <c r="DM236" s="336" t="s">
        <v>851</v>
      </c>
      <c r="DN236" s="336" t="s">
        <v>1012</v>
      </c>
      <c r="DO236" s="40">
        <v>-1.8050437793135643E-3</v>
      </c>
      <c r="DP236" s="40">
        <v>-6.2824087217450142E-3</v>
      </c>
      <c r="DQ236" s="40">
        <v>-3.4845392219722271E-3</v>
      </c>
      <c r="DR236" s="40">
        <v>-6.1353216879069805E-3</v>
      </c>
      <c r="DS236" s="40">
        <v>-6.490304134786129E-3</v>
      </c>
      <c r="DT236" s="336" t="s">
        <v>851</v>
      </c>
      <c r="DU236" s="336" t="s">
        <v>470</v>
      </c>
      <c r="DV236" s="40">
        <v>7.7449996024370193E-3</v>
      </c>
      <c r="DW236" s="40">
        <v>7.1666669100522995E-3</v>
      </c>
      <c r="DX236" s="40">
        <v>6.9000003859400749E-3</v>
      </c>
      <c r="DY236" s="40">
        <v>6.199999712407589E-3</v>
      </c>
      <c r="DZ236" s="40">
        <v>1.4999997802078724E-4</v>
      </c>
      <c r="EA236" s="336" t="s">
        <v>851</v>
      </c>
      <c r="EB236" s="336" t="s">
        <v>470</v>
      </c>
      <c r="EC236" s="40">
        <v>3.435768885537982E-3</v>
      </c>
      <c r="ED236" s="40">
        <v>5.2266726270318031E-3</v>
      </c>
      <c r="EE236" s="40">
        <v>5.2354913204908371E-3</v>
      </c>
      <c r="EF236" s="40">
        <v>4.9662156961858273E-3</v>
      </c>
      <c r="EG236" s="40">
        <v>1.3287917245179415E-3</v>
      </c>
      <c r="EH236" s="336" t="s">
        <v>851</v>
      </c>
      <c r="EI236" s="336" t="s">
        <v>470</v>
      </c>
      <c r="EJ236" s="40">
        <v>1.1610358953475952E-2</v>
      </c>
      <c r="EK236" s="40">
        <v>6.5970621071755886E-3</v>
      </c>
      <c r="EL236" s="40">
        <v>3.3070479985326529E-3</v>
      </c>
      <c r="EM236" s="40">
        <v>1.5682466328144073E-3</v>
      </c>
      <c r="EN236" s="40">
        <v>1.8855860689654946E-3</v>
      </c>
      <c r="EO236" s="336" t="s">
        <v>851</v>
      </c>
      <c r="EP236" s="336" t="s">
        <v>851</v>
      </c>
      <c r="EQ236" s="336" t="s">
        <v>851</v>
      </c>
      <c r="ER236" s="40">
        <v>0.83090000000000008</v>
      </c>
      <c r="ES236" s="336" t="s">
        <v>1739</v>
      </c>
      <c r="ET236" s="336" t="s">
        <v>851</v>
      </c>
      <c r="EU236" s="336" t="s">
        <v>851</v>
      </c>
      <c r="EV236" s="40">
        <v>0.86519999999999997</v>
      </c>
      <c r="EW236" s="336" t="s">
        <v>1739</v>
      </c>
      <c r="EX236" s="336" t="s">
        <v>851</v>
      </c>
      <c r="EY236" s="336" t="s">
        <v>851</v>
      </c>
      <c r="EZ236" s="40">
        <v>0.79630000000000001</v>
      </c>
      <c r="FA236" s="336" t="s">
        <v>1739</v>
      </c>
      <c r="FB236" s="336" t="s">
        <v>851</v>
      </c>
      <c r="FC236" s="40">
        <v>-8.3928909152746201E-3</v>
      </c>
      <c r="FD236" s="40">
        <v>-3.2813455909490585E-3</v>
      </c>
      <c r="FE236" s="40">
        <v>2.6299064978957176E-2</v>
      </c>
      <c r="FF236" s="40">
        <v>2.3160742595791817E-2</v>
      </c>
      <c r="FG236" s="40">
        <v>4.6050086617469788E-2</v>
      </c>
      <c r="FH236" s="336" t="s">
        <v>838</v>
      </c>
      <c r="FI236" s="336" t="s">
        <v>851</v>
      </c>
      <c r="FJ236" s="40">
        <v>-6.2112347222864628E-3</v>
      </c>
      <c r="FK236" s="40">
        <v>-6.2304828315973282E-3</v>
      </c>
      <c r="FL236" s="40">
        <v>1.8005682155489922E-2</v>
      </c>
      <c r="FM236" s="40">
        <v>1.1838340200483799E-2</v>
      </c>
      <c r="FN236" s="40">
        <v>5.0019796937704086E-2</v>
      </c>
      <c r="FO236" s="336" t="s">
        <v>840</v>
      </c>
      <c r="FP236" s="336" t="s">
        <v>851</v>
      </c>
      <c r="FQ236" s="40">
        <v>0.46115228533744812</v>
      </c>
      <c r="FR236" s="336" t="s">
        <v>840</v>
      </c>
      <c r="FS236" s="336" t="s">
        <v>851</v>
      </c>
      <c r="FT236" s="336" t="s">
        <v>851</v>
      </c>
      <c r="FU236" s="40">
        <v>5.5374633520841599E-2</v>
      </c>
      <c r="FV236" s="40">
        <v>6.0936819761991501E-2</v>
      </c>
      <c r="FW236" s="40">
        <v>5.89122474193573E-2</v>
      </c>
      <c r="FX236" s="40">
        <v>6.2041617929935455E-2</v>
      </c>
      <c r="FY236" s="40">
        <v>6.1545219272375107E-2</v>
      </c>
      <c r="FZ236" s="336" t="s">
        <v>840</v>
      </c>
      <c r="GA236" s="336" t="s">
        <v>851</v>
      </c>
      <c r="GB236" s="336" t="s">
        <v>851</v>
      </c>
      <c r="GC236" s="336" t="s">
        <v>851</v>
      </c>
      <c r="GD236" s="336" t="s">
        <v>851</v>
      </c>
      <c r="GE236" s="336" t="s">
        <v>851</v>
      </c>
      <c r="GF236" s="336" t="s">
        <v>851</v>
      </c>
      <c r="GG236" s="336" t="s">
        <v>851</v>
      </c>
      <c r="GH236" s="336" t="s">
        <v>851</v>
      </c>
      <c r="GI236" s="336" t="s">
        <v>851</v>
      </c>
      <c r="GJ236" s="336" t="s">
        <v>851</v>
      </c>
      <c r="GK236" s="40">
        <v>79910411</v>
      </c>
      <c r="GL236" s="40">
        <v>80742500</v>
      </c>
      <c r="GM236" s="40">
        <v>81534406</v>
      </c>
      <c r="GN236" s="40">
        <v>82301650</v>
      </c>
      <c r="GO236" s="40">
        <v>83062819</v>
      </c>
      <c r="GP236" s="40">
        <v>83832662</v>
      </c>
      <c r="GQ236" s="40">
        <v>84617545</v>
      </c>
      <c r="GR236" s="40">
        <v>85419588</v>
      </c>
      <c r="GS236" s="40">
        <v>86243424</v>
      </c>
      <c r="GT236" s="40">
        <v>87092250</v>
      </c>
      <c r="GU236" s="40">
        <v>87967655</v>
      </c>
      <c r="GV236" s="40">
        <v>88871384</v>
      </c>
      <c r="GW236" s="40">
        <v>89801926</v>
      </c>
      <c r="GX236" s="40">
        <v>90752593</v>
      </c>
      <c r="GY236" s="40">
        <v>91713850</v>
      </c>
      <c r="GZ236" s="40">
        <v>92677082</v>
      </c>
      <c r="HA236" s="40">
        <v>93640435</v>
      </c>
      <c r="HB236" s="40">
        <v>94600643</v>
      </c>
      <c r="HC236" s="40">
        <v>95545959</v>
      </c>
      <c r="HD236" s="40">
        <v>96462108</v>
      </c>
      <c r="HE236" s="40">
        <v>97338583</v>
      </c>
      <c r="HF236" s="40">
        <v>98169000</v>
      </c>
      <c r="HG236" s="40">
        <v>98954000</v>
      </c>
      <c r="HH236" s="40">
        <v>99699000</v>
      </c>
      <c r="HI236" s="40">
        <v>100414000</v>
      </c>
      <c r="HJ236" s="40">
        <v>101107000</v>
      </c>
      <c r="HK236" s="40">
        <v>101779000</v>
      </c>
      <c r="HL236" s="40">
        <v>102426000</v>
      </c>
      <c r="HM236" s="40">
        <v>103043000</v>
      </c>
      <c r="HN236" s="40">
        <v>103624000</v>
      </c>
      <c r="HO236" s="40">
        <v>104164000</v>
      </c>
      <c r="HP236" s="40">
        <v>104660000</v>
      </c>
      <c r="HQ236" s="40">
        <v>105118000</v>
      </c>
      <c r="HR236" s="40">
        <v>105539000</v>
      </c>
      <c r="HS236" s="40">
        <v>105930000</v>
      </c>
      <c r="HT236" s="40">
        <v>106296000</v>
      </c>
      <c r="HU236" s="40">
        <v>106638000</v>
      </c>
      <c r="HV236" s="40">
        <v>106955000</v>
      </c>
      <c r="HW236" s="40">
        <v>107252000</v>
      </c>
      <c r="HX236" s="40">
        <v>107531000</v>
      </c>
      <c r="HY236" s="40">
        <v>107795000</v>
      </c>
      <c r="HZ236" s="40">
        <v>108045000</v>
      </c>
      <c r="IA236" s="40">
        <v>108281000</v>
      </c>
      <c r="IB236" s="40">
        <v>108503000</v>
      </c>
      <c r="IC236" s="40">
        <v>108710000</v>
      </c>
      <c r="ID236" s="40">
        <v>108901000</v>
      </c>
      <c r="IE236" s="40">
        <v>109077000</v>
      </c>
      <c r="IF236" s="40">
        <v>109237000</v>
      </c>
      <c r="IG236" s="40">
        <v>109379000</v>
      </c>
      <c r="IH236" s="40">
        <v>109503000</v>
      </c>
      <c r="II236" s="40">
        <v>109605000</v>
      </c>
      <c r="IJ236" s="336" t="s">
        <v>851</v>
      </c>
      <c r="IK236" s="336" t="s">
        <v>851</v>
      </c>
      <c r="IL236" s="336" t="s">
        <v>851</v>
      </c>
      <c r="IM236" s="40">
        <v>1.0341073386371136E-2</v>
      </c>
      <c r="IN236" s="40">
        <v>1.0201985016465187E-2</v>
      </c>
      <c r="IO236" s="40">
        <v>9.9431043490767479E-3</v>
      </c>
      <c r="IP236" s="40">
        <v>9.5428898930549622E-3</v>
      </c>
      <c r="IQ236" s="40">
        <v>9.0451790019869804E-3</v>
      </c>
      <c r="IR236" s="40">
        <v>8.4950365126132965E-3</v>
      </c>
      <c r="IS236" s="40">
        <v>7.9646119847893715E-3</v>
      </c>
      <c r="IT236" s="40">
        <v>7.5005511753261089E-3</v>
      </c>
      <c r="IU236" s="40">
        <v>7.1459929458796978E-3</v>
      </c>
      <c r="IV236" s="40">
        <v>6.8777222186326981E-3</v>
      </c>
      <c r="IW236" s="40">
        <v>6.6244341433048248E-3</v>
      </c>
      <c r="IX236" s="40">
        <v>6.3367905095219612E-3</v>
      </c>
      <c r="IY236" s="40">
        <v>6.0057900846004486E-3</v>
      </c>
      <c r="IZ236" s="40">
        <v>5.6225862354040146E-3</v>
      </c>
      <c r="JA236" s="40">
        <v>5.1976167596876621E-3</v>
      </c>
      <c r="JB236" s="40">
        <v>4.750420805066824E-3</v>
      </c>
      <c r="JC236" s="40">
        <v>4.3665277771651745E-3</v>
      </c>
      <c r="JD236" s="40">
        <v>3.9970241487026215E-3</v>
      </c>
      <c r="JE236" s="40">
        <v>3.697945736348629E-3</v>
      </c>
      <c r="JF236" s="40">
        <v>3.4491566475480795E-3</v>
      </c>
      <c r="JG236" s="40">
        <v>3.21226567029953E-3</v>
      </c>
      <c r="JH236" s="40">
        <v>2.968264278024435E-3</v>
      </c>
      <c r="JI236" s="40">
        <v>2.7730204164981842E-3</v>
      </c>
      <c r="JJ236" s="40">
        <v>2.5979725178331137E-3</v>
      </c>
      <c r="JK236" s="40">
        <v>2.4520971346646547E-3</v>
      </c>
      <c r="JL236" s="40">
        <v>2.3165317252278328E-3</v>
      </c>
      <c r="JM236" s="40">
        <v>2.1818929817527533E-3</v>
      </c>
      <c r="JN236" s="40">
        <v>2.048122463747859E-3</v>
      </c>
      <c r="JO236" s="40">
        <v>1.9059638725593686E-3</v>
      </c>
      <c r="JP236" s="40">
        <v>1.7554264049977064E-3</v>
      </c>
      <c r="JQ236" s="40">
        <v>1.6148422146216035E-3</v>
      </c>
      <c r="JR236" s="40">
        <v>1.4657789142802358E-3</v>
      </c>
      <c r="JS236" s="40">
        <v>1.2990817194804549E-3</v>
      </c>
      <c r="JT236" s="40">
        <v>1.1330307461321354E-3</v>
      </c>
      <c r="JU236" s="40">
        <v>9.3104777624830604E-4</v>
      </c>
      <c r="JV236" s="336" t="s">
        <v>1740</v>
      </c>
      <c r="JW236" s="336" t="s">
        <v>851</v>
      </c>
      <c r="JX236" s="336" t="s">
        <v>851</v>
      </c>
      <c r="JY236" s="336" t="s">
        <v>851</v>
      </c>
      <c r="JZ236" s="336" t="s">
        <v>851</v>
      </c>
      <c r="KA236" s="336" t="s">
        <v>1740</v>
      </c>
      <c r="KB236" s="40">
        <v>0.498477779004738</v>
      </c>
      <c r="KC236" s="40">
        <v>0.498676367746476</v>
      </c>
      <c r="KD236" s="40">
        <v>0.49886568952813598</v>
      </c>
      <c r="KE236" s="40">
        <v>0.49903590375810702</v>
      </c>
      <c r="KF236" s="40">
        <v>0.49917374810013498</v>
      </c>
      <c r="KG236" s="40">
        <v>0.49927020203283595</v>
      </c>
      <c r="KH236" s="40">
        <v>0.49932340539582099</v>
      </c>
      <c r="KI236" s="40">
        <v>0.49933700701041095</v>
      </c>
      <c r="KJ236" s="40">
        <v>0.49931509089628301</v>
      </c>
      <c r="KK236" s="40">
        <v>0.49926357444249803</v>
      </c>
      <c r="KL236" s="40">
        <v>0.49918725077661202</v>
      </c>
      <c r="KM236" s="40">
        <v>0.49908830581220298</v>
      </c>
      <c r="KN236" s="40">
        <v>0.498966808016165</v>
      </c>
      <c r="KO236" s="40">
        <v>0.49882302385613697</v>
      </c>
      <c r="KP236" s="40">
        <v>0.49865676552334198</v>
      </c>
      <c r="KQ236" s="40">
        <v>0.49846870098662099</v>
      </c>
      <c r="KR236" s="40">
        <v>0.49825983881968</v>
      </c>
      <c r="KS236" s="40">
        <v>0.49803371734625301</v>
      </c>
      <c r="KT236" s="40">
        <v>0.49779656951300699</v>
      </c>
      <c r="KU236" s="40">
        <v>0.49755601680621198</v>
      </c>
      <c r="KV236" s="40">
        <v>0.49731813332927899</v>
      </c>
      <c r="KW236" s="40">
        <v>0.49708615032694603</v>
      </c>
      <c r="KX236" s="40">
        <v>0.49686084988224299</v>
      </c>
      <c r="KY236" s="40">
        <v>0.49664342192962202</v>
      </c>
      <c r="KZ236" s="40">
        <v>0.49643411336869903</v>
      </c>
      <c r="LA236" s="40">
        <v>0.49623343969413802</v>
      </c>
      <c r="LB236" s="40">
        <v>0.49604282885312001</v>
      </c>
      <c r="LC236" s="40">
        <v>0.49586410975372702</v>
      </c>
      <c r="LD236" s="40">
        <v>0.49569850955862599</v>
      </c>
      <c r="LE236" s="40">
        <v>0.49554747151707501</v>
      </c>
      <c r="LF236" s="40">
        <v>0.49541200437193195</v>
      </c>
      <c r="LG236" s="40">
        <v>0.495292823674222</v>
      </c>
      <c r="LH236" s="40">
        <v>0.49519012268718499</v>
      </c>
      <c r="LI236" s="40">
        <v>0.49510412829864997</v>
      </c>
      <c r="LJ236" s="40">
        <v>0.49503470770931401</v>
      </c>
      <c r="LK236" s="40">
        <v>0.494981680125753</v>
      </c>
      <c r="LL236" s="336" t="s">
        <v>851</v>
      </c>
      <c r="LM236" s="336" t="s">
        <v>851</v>
      </c>
      <c r="LN236" s="336" t="s">
        <v>1740</v>
      </c>
      <c r="LO236" s="40">
        <v>0.70311814546585083</v>
      </c>
      <c r="LP236" s="40">
        <v>0.70138341188430786</v>
      </c>
      <c r="LQ236" s="40">
        <v>0.69871419668197632</v>
      </c>
      <c r="LR236" s="40">
        <v>0.69552344083786011</v>
      </c>
      <c r="LS236" s="40">
        <v>0.69232499599456787</v>
      </c>
      <c r="LT236" s="40">
        <v>0.68939954042434692</v>
      </c>
      <c r="LU236" s="40">
        <v>0.68621456623077393</v>
      </c>
      <c r="LV236" s="40">
        <v>0.68362069129943848</v>
      </c>
      <c r="LW236" s="40">
        <v>0.68144112825393677</v>
      </c>
      <c r="LX236" s="40">
        <v>0.67933756113052368</v>
      </c>
      <c r="LY236" s="40">
        <v>0.67713409662246704</v>
      </c>
      <c r="LZ236" s="40">
        <v>0.67540454864501953</v>
      </c>
      <c r="MA236" s="40">
        <v>0.67339348793029785</v>
      </c>
      <c r="MB236" s="40">
        <v>0.67137020826339722</v>
      </c>
      <c r="MC236" s="40">
        <v>0.66973865032196045</v>
      </c>
      <c r="MD236" s="40">
        <v>0.66863793134689331</v>
      </c>
      <c r="ME236" s="40">
        <v>0.66744697093963623</v>
      </c>
      <c r="MF236" s="40">
        <v>0.66691720485687256</v>
      </c>
      <c r="MG236" s="40">
        <v>0.66672980785369873</v>
      </c>
      <c r="MH236" s="40">
        <v>0.6663174033164978</v>
      </c>
      <c r="MI236" s="40">
        <v>0.66537779569625854</v>
      </c>
      <c r="MJ236" s="40">
        <v>0.66447234153747559</v>
      </c>
      <c r="MK236" s="40">
        <v>0.66296106576919556</v>
      </c>
      <c r="ML236" s="40">
        <v>0.66100400686264038</v>
      </c>
      <c r="MM236" s="40">
        <v>0.65892624855041504</v>
      </c>
      <c r="MN236" s="40">
        <v>0.65685790777206421</v>
      </c>
      <c r="MO236" s="40">
        <v>0.65459764003753662</v>
      </c>
      <c r="MP236" s="40">
        <v>0.65236747264862061</v>
      </c>
      <c r="MQ236" s="40">
        <v>0.65000969171524048</v>
      </c>
      <c r="MR236" s="40">
        <v>0.64729094505310059</v>
      </c>
      <c r="MS236" s="40">
        <v>0.64408040046691895</v>
      </c>
      <c r="MT236" s="40">
        <v>0.64052915573120117</v>
      </c>
      <c r="MU236" s="40">
        <v>0.63668900728225708</v>
      </c>
      <c r="MV236" s="40">
        <v>0.63258028030395508</v>
      </c>
      <c r="MW236" s="40">
        <v>0.62822937965393066</v>
      </c>
      <c r="MX236" s="40">
        <v>0.62368506193161011</v>
      </c>
      <c r="MY236" s="336" t="s">
        <v>851</v>
      </c>
      <c r="MZ236" s="336" t="s">
        <v>1740</v>
      </c>
      <c r="NA236" s="40">
        <v>0.66770780086517334</v>
      </c>
      <c r="NB236" s="40">
        <v>0.66380447149276733</v>
      </c>
      <c r="NC236" s="40">
        <v>0.6591455340385437</v>
      </c>
      <c r="ND236" s="40">
        <v>0.65414601564407349</v>
      </c>
      <c r="NE236" s="40">
        <v>0.64930742979049683</v>
      </c>
      <c r="NF236" s="40">
        <v>0.64490580558776855</v>
      </c>
      <c r="NG236" s="40">
        <v>0.64055860042572021</v>
      </c>
      <c r="NH236" s="40">
        <v>0.6369626522064209</v>
      </c>
      <c r="NI236" s="40">
        <v>0.63390809297561646</v>
      </c>
      <c r="NJ236" s="40">
        <v>0.63104748725891113</v>
      </c>
      <c r="NK236" s="40">
        <v>0.62815630435943604</v>
      </c>
      <c r="NL236" s="40">
        <v>0.62592482566833496</v>
      </c>
      <c r="NM236" s="40">
        <v>0.62349402904510498</v>
      </c>
      <c r="NN236" s="40">
        <v>0.62109994888305664</v>
      </c>
      <c r="NO236" s="40">
        <v>0.61899751424789429</v>
      </c>
      <c r="NP236" s="40">
        <v>0.61727660894393921</v>
      </c>
      <c r="NQ236" s="40">
        <v>0.61547869443893433</v>
      </c>
      <c r="NR236" s="40">
        <v>0.61415743827819824</v>
      </c>
      <c r="NS236" s="40">
        <v>0.6130908727645874</v>
      </c>
      <c r="NT236" s="40">
        <v>0.61183798313140869</v>
      </c>
      <c r="NU236" s="40">
        <v>0.61015468835830688</v>
      </c>
      <c r="NV236" s="40">
        <v>0.60866671800613403</v>
      </c>
      <c r="NW236" s="40">
        <v>0.60667568445205688</v>
      </c>
      <c r="NX236" s="40">
        <v>0.60424977540969849</v>
      </c>
      <c r="NY236" s="40">
        <v>0.60159397125244141</v>
      </c>
      <c r="NZ236" s="40">
        <v>0.59875690937042236</v>
      </c>
      <c r="OA236" s="40">
        <v>0.59570550918579102</v>
      </c>
      <c r="OB236" s="40">
        <v>0.59252315759658813</v>
      </c>
      <c r="OC236" s="40">
        <v>0.58909893035888672</v>
      </c>
      <c r="OD236" s="40">
        <v>0.58527272939682007</v>
      </c>
      <c r="OE236" s="40">
        <v>0.58094966411590576</v>
      </c>
      <c r="OF236" s="40">
        <v>0.57640016078948975</v>
      </c>
      <c r="OG236" s="40">
        <v>0.57159203290939331</v>
      </c>
      <c r="OH236" s="40">
        <v>0.56654387712478638</v>
      </c>
      <c r="OI236" s="40">
        <v>0.56129056215286255</v>
      </c>
      <c r="OJ236" s="40">
        <v>0.55590528249740601</v>
      </c>
      <c r="OK236" s="336" t="s">
        <v>851</v>
      </c>
      <c r="OL236" s="336" t="s">
        <v>851</v>
      </c>
      <c r="OM236" s="336" t="s">
        <v>1740</v>
      </c>
      <c r="ON236" s="40">
        <v>0.62843191623687744</v>
      </c>
      <c r="OO236" s="40">
        <v>0.62999624013900757</v>
      </c>
      <c r="OP236" s="40">
        <v>0.62956249713897705</v>
      </c>
      <c r="OQ236" s="40">
        <v>0.62768745422363281</v>
      </c>
      <c r="OR236" s="40">
        <v>0.62520027160644531</v>
      </c>
      <c r="OS236" s="40">
        <v>0.62261337041854858</v>
      </c>
      <c r="OT236" s="40">
        <v>0.61944198608398438</v>
      </c>
      <c r="OU236" s="40">
        <v>0.61635708808898926</v>
      </c>
      <c r="OV236" s="40">
        <v>0.61338627338409424</v>
      </c>
      <c r="OW236" s="40">
        <v>0.61040294170379639</v>
      </c>
      <c r="OX236" s="40">
        <v>0.60744559764862061</v>
      </c>
      <c r="OY236" s="40">
        <v>0.60508555173873901</v>
      </c>
      <c r="OZ236" s="40">
        <v>0.60265946388244629</v>
      </c>
      <c r="PA236" s="40">
        <v>0.60034161806106567</v>
      </c>
      <c r="PB236" s="40">
        <v>0.59839421510696411</v>
      </c>
      <c r="PC236" s="40">
        <v>0.59687608480453491</v>
      </c>
      <c r="PD236" s="40">
        <v>0.59532773494720459</v>
      </c>
      <c r="PE236" s="40">
        <v>0.59436064958572388</v>
      </c>
      <c r="PF236" s="40">
        <v>0.59379947185516357</v>
      </c>
      <c r="PG236" s="40">
        <v>0.59329748153686523</v>
      </c>
      <c r="PH236" s="40">
        <v>0.59267514944076538</v>
      </c>
      <c r="PI236" s="40">
        <v>0.59248107671737671</v>
      </c>
      <c r="PJ236" s="40">
        <v>0.59209948778152466</v>
      </c>
      <c r="PK236" s="40">
        <v>0.59152275323867798</v>
      </c>
      <c r="PL236" s="40">
        <v>0.59077847003936768</v>
      </c>
      <c r="PM236" s="40">
        <v>0.58986037969589233</v>
      </c>
      <c r="PN236" s="40">
        <v>0.58862513303756714</v>
      </c>
      <c r="PO236" s="40">
        <v>0.58721292018890381</v>
      </c>
      <c r="PP236" s="40">
        <v>0.58555984497070313</v>
      </c>
      <c r="PQ236" s="40">
        <v>0.58360779285430908</v>
      </c>
      <c r="PR236" s="40">
        <v>0.58134454488754272</v>
      </c>
      <c r="PS236" s="40">
        <v>0.57892131805419922</v>
      </c>
      <c r="PT236" s="40">
        <v>0.57633399963378906</v>
      </c>
      <c r="PU236" s="40">
        <v>0.57349216938018799</v>
      </c>
      <c r="PV236" s="40">
        <v>0.57026749849319458</v>
      </c>
      <c r="PW236" s="40">
        <v>0.56660735607147217</v>
      </c>
      <c r="PX236" s="336" t="s">
        <v>851</v>
      </c>
      <c r="PY236" s="336" t="s">
        <v>851</v>
      </c>
      <c r="PZ236" s="40">
        <v>0.81810000000000005</v>
      </c>
      <c r="QA236" s="40">
        <v>0.81700000000000006</v>
      </c>
      <c r="QB236" s="40">
        <v>0.8155</v>
      </c>
      <c r="QC236" s="40">
        <v>0.81359999999999999</v>
      </c>
      <c r="QD236" s="40">
        <v>0.81159999999999999</v>
      </c>
      <c r="QE236" s="40">
        <v>0.80989999999999995</v>
      </c>
      <c r="QF236" s="40">
        <v>0.80799999999999994</v>
      </c>
      <c r="QG236" s="40">
        <v>0.80669999999999997</v>
      </c>
      <c r="QH236" s="40">
        <v>0.80599999999999994</v>
      </c>
      <c r="QI236" s="40">
        <v>0.80830000000000002</v>
      </c>
      <c r="QJ236" s="40">
        <v>0.81019999999999992</v>
      </c>
      <c r="QK236" s="40">
        <v>0.81279999999999997</v>
      </c>
      <c r="QL236" s="40">
        <v>0.8226</v>
      </c>
      <c r="QM236" s="40">
        <v>0.82489999999999997</v>
      </c>
      <c r="QN236" s="40">
        <v>0.82420000000000004</v>
      </c>
      <c r="QO236" s="40">
        <v>0.8216</v>
      </c>
      <c r="QP236" s="40">
        <v>0.8266</v>
      </c>
      <c r="QQ236" s="40">
        <v>0.83209999999999995</v>
      </c>
      <c r="QR236" s="40">
        <v>0.83090000000000008</v>
      </c>
      <c r="QS236" s="336" t="s">
        <v>851</v>
      </c>
      <c r="QT236" s="336" t="s">
        <v>851</v>
      </c>
      <c r="QU236" s="336" t="s">
        <v>851</v>
      </c>
      <c r="QV236" s="336" t="s">
        <v>851</v>
      </c>
      <c r="QW236" s="40">
        <v>-1.4431752497330308E-3</v>
      </c>
      <c r="QX236" s="336" t="s">
        <v>851</v>
      </c>
      <c r="QY236" s="336" t="s">
        <v>851</v>
      </c>
      <c r="QZ236" s="336" t="s">
        <v>851</v>
      </c>
      <c r="RA236" s="336" t="s">
        <v>851</v>
      </c>
      <c r="RB236" s="336" t="s">
        <v>851</v>
      </c>
      <c r="RC236" s="336" t="s">
        <v>851</v>
      </c>
      <c r="RD236" s="336" t="s">
        <v>851</v>
      </c>
      <c r="RE236" s="336" t="s">
        <v>851</v>
      </c>
      <c r="RF236" s="40">
        <v>0.35700000000000004</v>
      </c>
      <c r="RG236" s="40">
        <v>2018</v>
      </c>
      <c r="RH236" s="336" t="s">
        <v>840</v>
      </c>
      <c r="RI236" s="336" t="s">
        <v>851</v>
      </c>
      <c r="RJ236" s="40">
        <v>1.8000000000000002E-2</v>
      </c>
      <c r="RK236" s="40">
        <v>2018</v>
      </c>
      <c r="RL236" s="336" t="s">
        <v>840</v>
      </c>
      <c r="RM236" s="336" t="s">
        <v>851</v>
      </c>
      <c r="RN236" s="40">
        <v>6.6000000000000003E-2</v>
      </c>
      <c r="RO236" s="40">
        <v>2018</v>
      </c>
      <c r="RP236" s="336" t="s">
        <v>840</v>
      </c>
      <c r="RQ236" s="336" t="s">
        <v>851</v>
      </c>
      <c r="RR236" s="40">
        <v>0.22399999999999998</v>
      </c>
      <c r="RS236" s="40">
        <v>2018</v>
      </c>
      <c r="RT236" s="336" t="s">
        <v>840</v>
      </c>
      <c r="RU236" s="336" t="s">
        <v>851</v>
      </c>
      <c r="RV236" s="40">
        <v>6.7000000000000004E-2</v>
      </c>
      <c r="RW236" s="40">
        <v>2018</v>
      </c>
      <c r="RX236" s="336" t="s">
        <v>840</v>
      </c>
      <c r="RY236" s="336" t="s">
        <v>851</v>
      </c>
      <c r="RZ236" s="336" t="s">
        <v>838</v>
      </c>
      <c r="SA236" s="40">
        <v>0.28536215424537659</v>
      </c>
      <c r="SB236" s="40">
        <v>0.29873865842819214</v>
      </c>
      <c r="SC236" s="40">
        <v>0.29620066285133362</v>
      </c>
      <c r="SD236" s="40">
        <v>0.31180381774902344</v>
      </c>
      <c r="SE236" s="40">
        <v>0.32096895575523376</v>
      </c>
      <c r="SF236" s="336" t="s">
        <v>851</v>
      </c>
      <c r="SG236" s="336" t="s">
        <v>851</v>
      </c>
      <c r="SH236" s="40">
        <v>0.28464239835739136</v>
      </c>
      <c r="SI236" s="40">
        <v>0.27649387717247009</v>
      </c>
      <c r="SJ236" s="40">
        <v>0.25133398175239563</v>
      </c>
      <c r="SK236" s="40">
        <v>0.24039661884307861</v>
      </c>
      <c r="SL236" s="40">
        <v>0.24232394993305206</v>
      </c>
      <c r="SM236" s="336" t="s">
        <v>840</v>
      </c>
      <c r="SN236" s="336" t="s">
        <v>851</v>
      </c>
      <c r="SO236" s="336" t="s">
        <v>851</v>
      </c>
      <c r="SP236" s="40">
        <v>6.1909083276987076E-2</v>
      </c>
      <c r="SQ236" s="40">
        <v>5.8963924646377563E-2</v>
      </c>
      <c r="SR236" s="40">
        <v>5.7823877781629562E-2</v>
      </c>
      <c r="SS236" s="40">
        <v>5.8198112994432449E-2</v>
      </c>
      <c r="ST236" s="40">
        <v>2.8644166886806488E-2</v>
      </c>
      <c r="SU236" s="336" t="s">
        <v>838</v>
      </c>
      <c r="SV236" s="336" t="s">
        <v>851</v>
      </c>
      <c r="SW236" s="336" t="s">
        <v>851</v>
      </c>
      <c r="SX236" s="40">
        <v>6.2749795615673065E-2</v>
      </c>
      <c r="SY236" s="40">
        <v>6.1904985457658768E-2</v>
      </c>
      <c r="SZ236" s="40">
        <v>6.11848384141922E-2</v>
      </c>
      <c r="TA236" s="40">
        <v>6.5400645136833191E-2</v>
      </c>
      <c r="TB236" s="40">
        <v>6.7821577191352844E-2</v>
      </c>
      <c r="TC236" s="336" t="s">
        <v>840</v>
      </c>
      <c r="TD236" s="336" t="s">
        <v>851</v>
      </c>
      <c r="TE236" s="336" t="s">
        <v>851</v>
      </c>
      <c r="TF236" s="336" t="s">
        <v>851</v>
      </c>
      <c r="TG236" s="40">
        <v>5.2044402807950974E-2</v>
      </c>
      <c r="TH236" s="40">
        <v>4.9005456268787384E-2</v>
      </c>
      <c r="TI236" s="40">
        <v>4.7700818628072739E-2</v>
      </c>
      <c r="TJ236" s="40">
        <v>4.8382401466369629E-2</v>
      </c>
      <c r="TK236" s="40">
        <v>1.9594701007008553E-2</v>
      </c>
      <c r="TL236" s="336" t="s">
        <v>838</v>
      </c>
      <c r="TM236" s="336" t="s">
        <v>851</v>
      </c>
      <c r="TN236" s="336" t="s">
        <v>851</v>
      </c>
      <c r="TO236" s="336" t="s">
        <v>851</v>
      </c>
      <c r="TP236" s="40">
        <v>5.2787370979785919E-2</v>
      </c>
      <c r="TQ236" s="40">
        <v>5.1934778690338135E-2</v>
      </c>
      <c r="TR236" s="40">
        <v>5.0966601818799973E-2</v>
      </c>
      <c r="TS236" s="40">
        <v>5.5305276066064835E-2</v>
      </c>
      <c r="TT236" s="40">
        <v>5.8278687298297882E-2</v>
      </c>
      <c r="TU236" s="336" t="s">
        <v>840</v>
      </c>
      <c r="TV236" s="336" t="s">
        <v>851</v>
      </c>
      <c r="TW236" s="40">
        <v>2590</v>
      </c>
      <c r="TX236" s="336" t="s">
        <v>840</v>
      </c>
      <c r="TY236" s="336" t="s">
        <v>851</v>
      </c>
      <c r="TZ236" s="40">
        <v>2604.224365234375</v>
      </c>
      <c r="UA236" s="336" t="s">
        <v>838</v>
      </c>
      <c r="UB236" s="336" t="s">
        <v>851</v>
      </c>
      <c r="UC236" s="40">
        <v>2604.22416586283</v>
      </c>
      <c r="UD236" s="336" t="s">
        <v>840</v>
      </c>
      <c r="UE236" s="336" t="s">
        <v>851</v>
      </c>
      <c r="UF236" s="336" t="s">
        <v>851</v>
      </c>
      <c r="UG236" s="40">
        <v>0.27696928381919861</v>
      </c>
      <c r="UH236" s="40">
        <v>0.29545730352401733</v>
      </c>
      <c r="UI236" s="40">
        <v>0.32249975204467773</v>
      </c>
      <c r="UJ236" s="40">
        <v>0.3349645733833313</v>
      </c>
      <c r="UK236" s="40">
        <v>0.36701905727386475</v>
      </c>
      <c r="UL236" s="336" t="s">
        <v>838</v>
      </c>
      <c r="UM236" s="336" t="s">
        <v>851</v>
      </c>
      <c r="UN236" s="336" t="s">
        <v>851</v>
      </c>
      <c r="UO236" s="336" t="s">
        <v>851</v>
      </c>
      <c r="UP236" s="40">
        <v>0.27843117713928223</v>
      </c>
      <c r="UQ236" s="40">
        <v>0.27026340365409851</v>
      </c>
      <c r="UR236" s="40">
        <v>0.26933968067169189</v>
      </c>
      <c r="US236" s="40">
        <v>0.25223496556282043</v>
      </c>
      <c r="UT236" s="40">
        <v>0.29234373569488525</v>
      </c>
      <c r="UU236" s="336" t="s">
        <v>840</v>
      </c>
    </row>
    <row r="237" spans="1:567">
      <c r="A237" s="336" t="s">
        <v>517</v>
      </c>
      <c r="B237" s="336" t="s">
        <v>215</v>
      </c>
      <c r="C237" s="336" t="s">
        <v>419</v>
      </c>
      <c r="D237" s="40">
        <v>3.9786387234926224E-2</v>
      </c>
      <c r="E237" s="336" t="s">
        <v>470</v>
      </c>
      <c r="F237" s="40">
        <v>4.46503646671772E-2</v>
      </c>
      <c r="G237" s="336" t="s">
        <v>470</v>
      </c>
      <c r="H237" s="40">
        <v>4.414917528629303E-2</v>
      </c>
      <c r="I237" s="336" t="s">
        <v>470</v>
      </c>
      <c r="J237" s="40">
        <v>4.1827131062746048E-2</v>
      </c>
      <c r="K237" s="336" t="s">
        <v>470</v>
      </c>
      <c r="L237" s="336" t="s">
        <v>470</v>
      </c>
      <c r="M237" s="40">
        <v>0.55448776483535767</v>
      </c>
      <c r="N237" s="40"/>
      <c r="O237" s="336" t="s">
        <v>1736</v>
      </c>
      <c r="P237" s="40"/>
      <c r="Q237" s="336" t="s">
        <v>1736</v>
      </c>
      <c r="R237" s="40"/>
      <c r="S237" s="336" t="s">
        <v>1736</v>
      </c>
      <c r="T237" s="40"/>
      <c r="U237" s="336" t="s">
        <v>1736</v>
      </c>
      <c r="V237" s="336" t="s">
        <v>851</v>
      </c>
      <c r="W237" s="336" t="s">
        <v>470</v>
      </c>
      <c r="X237" s="40">
        <v>0.55226528644561768</v>
      </c>
      <c r="Y237" s="40"/>
      <c r="Z237" s="336" t="s">
        <v>1736</v>
      </c>
      <c r="AA237" s="40"/>
      <c r="AB237" s="336" t="s">
        <v>1736</v>
      </c>
      <c r="AC237" s="40"/>
      <c r="AD237" s="336" t="s">
        <v>1736</v>
      </c>
      <c r="AE237" s="40"/>
      <c r="AF237" s="336" t="s">
        <v>1736</v>
      </c>
      <c r="AG237" s="336" t="s">
        <v>851</v>
      </c>
      <c r="AH237" s="336" t="s">
        <v>470</v>
      </c>
      <c r="AI237" s="40">
        <v>0.55033010244369507</v>
      </c>
      <c r="AJ237" s="40"/>
      <c r="AK237" s="336" t="s">
        <v>1736</v>
      </c>
      <c r="AL237" s="40"/>
      <c r="AM237" s="336" t="s">
        <v>1736</v>
      </c>
      <c r="AN237" s="40"/>
      <c r="AO237" s="336" t="s">
        <v>1736</v>
      </c>
      <c r="AP237" s="40"/>
      <c r="AQ237" s="336" t="s">
        <v>1736</v>
      </c>
      <c r="AR237" s="336" t="s">
        <v>851</v>
      </c>
      <c r="AS237" s="336" t="s">
        <v>470</v>
      </c>
      <c r="AT237" s="40">
        <v>0.5560491681098938</v>
      </c>
      <c r="AU237" s="40"/>
      <c r="AV237" s="336" t="s">
        <v>1736</v>
      </c>
      <c r="AW237" s="40"/>
      <c r="AX237" s="336" t="s">
        <v>1736</v>
      </c>
      <c r="AY237" s="40"/>
      <c r="AZ237" s="336" t="s">
        <v>1736</v>
      </c>
      <c r="BA237" s="40"/>
      <c r="BB237" s="336" t="s">
        <v>1736</v>
      </c>
      <c r="BC237" s="336" t="s">
        <v>851</v>
      </c>
      <c r="BD237" s="336" t="s">
        <v>470</v>
      </c>
      <c r="BE237" s="40">
        <v>3.0543386936187744</v>
      </c>
      <c r="BF237" s="336" t="s">
        <v>470</v>
      </c>
      <c r="BG237" s="40">
        <v>4.0604763031005859</v>
      </c>
      <c r="BH237" s="336" t="s">
        <v>470</v>
      </c>
      <c r="BI237" s="40">
        <v>4.4199590682983398</v>
      </c>
      <c r="BJ237" s="336" t="s">
        <v>470</v>
      </c>
      <c r="BK237" s="40">
        <v>5.0964579582214355</v>
      </c>
      <c r="BL237" s="336" t="s">
        <v>851</v>
      </c>
      <c r="BM237" s="40">
        <v>2.5403203964233398</v>
      </c>
      <c r="BN237" s="336" t="s">
        <v>470</v>
      </c>
      <c r="BO237" s="336" t="s">
        <v>851</v>
      </c>
      <c r="BP237" s="336" t="s">
        <v>470</v>
      </c>
      <c r="BQ237" s="40">
        <v>5.4633389227092266E-3</v>
      </c>
      <c r="BR237" s="40">
        <v>4.874122329056263E-3</v>
      </c>
      <c r="BS237" s="40">
        <v>4.7387173399329185E-3</v>
      </c>
      <c r="BT237" s="40">
        <v>4.0320712141692638E-3</v>
      </c>
      <c r="BU237" s="40">
        <v>4.0320581756532192E-3</v>
      </c>
      <c r="BV237" s="336" t="s">
        <v>851</v>
      </c>
      <c r="BW237" s="336" t="s">
        <v>470</v>
      </c>
      <c r="BX237" s="40">
        <v>6.6169267520308495E-3</v>
      </c>
      <c r="BY237" s="40">
        <v>6.0194586403667927E-3</v>
      </c>
      <c r="BZ237" s="40">
        <v>5.7810433208942413E-3</v>
      </c>
      <c r="CA237" s="40">
        <v>5.6933793239295483E-3</v>
      </c>
      <c r="CB237" s="40">
        <v>5.7845008559525013E-3</v>
      </c>
      <c r="CC237" s="336" t="s">
        <v>851</v>
      </c>
      <c r="CD237" s="336" t="s">
        <v>470</v>
      </c>
      <c r="CE237" s="40">
        <v>6.0282209888100624E-3</v>
      </c>
      <c r="CF237" s="40">
        <v>5.7438574731349945E-3</v>
      </c>
      <c r="CG237" s="40">
        <v>5.7322676293551922E-3</v>
      </c>
      <c r="CH237" s="40">
        <v>5.8233737945556641E-3</v>
      </c>
      <c r="CI237" s="40">
        <v>5.5761244148015976E-3</v>
      </c>
      <c r="CJ237" s="336" t="s">
        <v>851</v>
      </c>
      <c r="CK237" s="336" t="s">
        <v>470</v>
      </c>
      <c r="CL237" s="40">
        <v>5.7923928834497929E-3</v>
      </c>
      <c r="CM237" s="40">
        <v>5.6811533868312836E-3</v>
      </c>
      <c r="CN237" s="40">
        <v>5.6940866634249687E-3</v>
      </c>
      <c r="CO237" s="40">
        <v>5.5781658738851547E-3</v>
      </c>
      <c r="CP237" s="40">
        <v>5.5760461837053299E-3</v>
      </c>
      <c r="CQ237" s="336" t="s">
        <v>851</v>
      </c>
      <c r="CR237" s="40"/>
      <c r="CS237" s="40"/>
      <c r="CT237" s="40"/>
      <c r="CU237" s="40"/>
      <c r="CV237" s="40"/>
      <c r="CW237" s="336" t="s">
        <v>1737</v>
      </c>
      <c r="CX237" s="336" t="s">
        <v>851</v>
      </c>
      <c r="CY237" s="40"/>
      <c r="CZ237" s="40"/>
      <c r="DA237" s="40"/>
      <c r="DB237" s="40"/>
      <c r="DC237" s="40"/>
      <c r="DD237" s="336" t="s">
        <v>1737</v>
      </c>
      <c r="DE237" s="336" t="s">
        <v>851</v>
      </c>
      <c r="DF237" s="40"/>
      <c r="DG237" s="336" t="s">
        <v>1737</v>
      </c>
      <c r="DH237" s="336" t="s">
        <v>851</v>
      </c>
      <c r="DI237" s="336" t="s">
        <v>851</v>
      </c>
      <c r="DJ237" s="336" t="s">
        <v>851</v>
      </c>
      <c r="DK237" s="336" t="s">
        <v>1737</v>
      </c>
      <c r="DL237" s="336" t="s">
        <v>851</v>
      </c>
      <c r="DM237" s="336" t="s">
        <v>851</v>
      </c>
      <c r="DN237" s="336" t="s">
        <v>470</v>
      </c>
      <c r="DO237" s="40">
        <v>2.6685080956667662E-3</v>
      </c>
      <c r="DP237" s="40">
        <v>3.2482023816555738E-3</v>
      </c>
      <c r="DQ237" s="40">
        <v>-2.6227673515677452E-5</v>
      </c>
      <c r="DR237" s="40">
        <v>-5.4957056418061256E-3</v>
      </c>
      <c r="DS237" s="40">
        <v>1.0799197480082512E-2</v>
      </c>
      <c r="DT237" s="336" t="s">
        <v>851</v>
      </c>
      <c r="DU237" s="336" t="s">
        <v>470</v>
      </c>
      <c r="DV237" s="40">
        <v>3.7750001065433025E-3</v>
      </c>
      <c r="DW237" s="40">
        <v>3.1333332881331444E-3</v>
      </c>
      <c r="DX237" s="40">
        <v>-5.0000118790194392E-5</v>
      </c>
      <c r="DY237" s="40">
        <v>1.8999999156221747E-3</v>
      </c>
      <c r="DZ237" s="40">
        <v>2.0000000949949026E-3</v>
      </c>
      <c r="EA237" s="336" t="s">
        <v>851</v>
      </c>
      <c r="EB237" s="336" t="s">
        <v>470</v>
      </c>
      <c r="EC237" s="40">
        <v>3.5477709025144577E-3</v>
      </c>
      <c r="ED237" s="40">
        <v>2.897999482229352E-3</v>
      </c>
      <c r="EE237" s="40">
        <v>-1.2229772983118892E-3</v>
      </c>
      <c r="EF237" s="40">
        <v>5.1962067373096943E-3</v>
      </c>
      <c r="EG237" s="40">
        <v>7.5013483874499798E-3</v>
      </c>
      <c r="EH237" s="336" t="s">
        <v>851</v>
      </c>
      <c r="EI237" s="336" t="s">
        <v>470</v>
      </c>
      <c r="EJ237" s="40">
        <v>3.8668853230774403E-3</v>
      </c>
      <c r="EK237" s="40">
        <v>2.8925032820552588E-3</v>
      </c>
      <c r="EL237" s="40">
        <v>3.3319739159196615E-3</v>
      </c>
      <c r="EM237" s="40">
        <v>4.8540206626057625E-3</v>
      </c>
      <c r="EN237" s="40">
        <v>6.3185812905430794E-4</v>
      </c>
      <c r="EO237" s="336" t="s">
        <v>851</v>
      </c>
      <c r="EP237" s="336" t="s">
        <v>851</v>
      </c>
      <c r="EQ237" s="336" t="s">
        <v>851</v>
      </c>
      <c r="ER237" s="40">
        <v>0.71909999999999996</v>
      </c>
      <c r="ES237" s="336" t="s">
        <v>1739</v>
      </c>
      <c r="ET237" s="336" t="s">
        <v>851</v>
      </c>
      <c r="EU237" s="336" t="s">
        <v>851</v>
      </c>
      <c r="EV237" s="40">
        <v>0.76900000000000002</v>
      </c>
      <c r="EW237" s="336" t="s">
        <v>1739</v>
      </c>
      <c r="EX237" s="336" t="s">
        <v>851</v>
      </c>
      <c r="EY237" s="336" t="s">
        <v>851</v>
      </c>
      <c r="EZ237" s="40">
        <v>0.67359999999999998</v>
      </c>
      <c r="FA237" s="336" t="s">
        <v>1739</v>
      </c>
      <c r="FB237" s="336" t="s">
        <v>851</v>
      </c>
      <c r="FC237" s="40"/>
      <c r="FD237" s="40"/>
      <c r="FE237" s="40"/>
      <c r="FF237" s="40"/>
      <c r="FG237" s="40"/>
      <c r="FH237" s="336" t="s">
        <v>1737</v>
      </c>
      <c r="FI237" s="336" t="s">
        <v>851</v>
      </c>
      <c r="FJ237" s="40"/>
      <c r="FK237" s="40"/>
      <c r="FL237" s="40"/>
      <c r="FM237" s="40"/>
      <c r="FN237" s="40"/>
      <c r="FO237" s="336" t="s">
        <v>1737</v>
      </c>
      <c r="FP237" s="336" t="s">
        <v>851</v>
      </c>
      <c r="FQ237" s="40"/>
      <c r="FR237" s="336" t="s">
        <v>1737</v>
      </c>
      <c r="FS237" s="336" t="s">
        <v>851</v>
      </c>
      <c r="FT237" s="336" t="s">
        <v>851</v>
      </c>
      <c r="FU237" s="40"/>
      <c r="FV237" s="40"/>
      <c r="FW237" s="40"/>
      <c r="FX237" s="40"/>
      <c r="FY237" s="40"/>
      <c r="FZ237" s="336" t="s">
        <v>1737</v>
      </c>
      <c r="GA237" s="336" t="s">
        <v>851</v>
      </c>
      <c r="GB237" s="336" t="s">
        <v>851</v>
      </c>
      <c r="GC237" s="336" t="s">
        <v>851</v>
      </c>
      <c r="GD237" s="336" t="s">
        <v>851</v>
      </c>
      <c r="GE237" s="336" t="s">
        <v>851</v>
      </c>
      <c r="GF237" s="336" t="s">
        <v>851</v>
      </c>
      <c r="GG237" s="336" t="s">
        <v>851</v>
      </c>
      <c r="GH237" s="336" t="s">
        <v>851</v>
      </c>
      <c r="GI237" s="336" t="s">
        <v>851</v>
      </c>
      <c r="GJ237" s="336" t="s">
        <v>851</v>
      </c>
      <c r="GK237" s="40">
        <v>108642</v>
      </c>
      <c r="GL237" s="40">
        <v>108549</v>
      </c>
      <c r="GM237" s="40">
        <v>108509</v>
      </c>
      <c r="GN237" s="40">
        <v>108505</v>
      </c>
      <c r="GO237" s="40">
        <v>108466</v>
      </c>
      <c r="GP237" s="40">
        <v>108453</v>
      </c>
      <c r="GQ237" s="40">
        <v>108369</v>
      </c>
      <c r="GR237" s="40">
        <v>108337</v>
      </c>
      <c r="GS237" s="40">
        <v>108397</v>
      </c>
      <c r="GT237" s="40">
        <v>108404</v>
      </c>
      <c r="GU237" s="40">
        <v>108357</v>
      </c>
      <c r="GV237" s="40">
        <v>108290</v>
      </c>
      <c r="GW237" s="40">
        <v>108188</v>
      </c>
      <c r="GX237" s="40">
        <v>108041</v>
      </c>
      <c r="GY237" s="40">
        <v>107882</v>
      </c>
      <c r="GZ237" s="40">
        <v>107712</v>
      </c>
      <c r="HA237" s="40">
        <v>107516</v>
      </c>
      <c r="HB237" s="40">
        <v>107281</v>
      </c>
      <c r="HC237" s="40">
        <v>107001</v>
      </c>
      <c r="HD237" s="40">
        <v>106669</v>
      </c>
      <c r="HE237" s="40">
        <v>106290</v>
      </c>
      <c r="HF237" s="40">
        <v>106000</v>
      </c>
      <c r="HG237" s="40">
        <v>106000</v>
      </c>
      <c r="HH237" s="40">
        <v>105000</v>
      </c>
      <c r="HI237" s="40">
        <v>105000</v>
      </c>
      <c r="HJ237" s="40">
        <v>105000</v>
      </c>
      <c r="HK237" s="40">
        <v>104000</v>
      </c>
      <c r="HL237" s="40">
        <v>104000</v>
      </c>
      <c r="HM237" s="40">
        <v>103000</v>
      </c>
      <c r="HN237" s="40">
        <v>103000</v>
      </c>
      <c r="HO237" s="40">
        <v>102000</v>
      </c>
      <c r="HP237" s="40">
        <v>101000</v>
      </c>
      <c r="HQ237" s="40">
        <v>101000</v>
      </c>
      <c r="HR237" s="40">
        <v>100000</v>
      </c>
      <c r="HS237" s="40">
        <v>100000</v>
      </c>
      <c r="HT237" s="40">
        <v>99000</v>
      </c>
      <c r="HU237" s="40">
        <v>98000</v>
      </c>
      <c r="HV237" s="40">
        <v>98000</v>
      </c>
      <c r="HW237" s="40">
        <v>97000</v>
      </c>
      <c r="HX237" s="40">
        <v>96000</v>
      </c>
      <c r="HY237" s="40">
        <v>96000</v>
      </c>
      <c r="HZ237" s="40">
        <v>95000</v>
      </c>
      <c r="IA237" s="40">
        <v>94000</v>
      </c>
      <c r="IB237" s="40">
        <v>93000</v>
      </c>
      <c r="IC237" s="40">
        <v>93000</v>
      </c>
      <c r="ID237" s="40">
        <v>92000</v>
      </c>
      <c r="IE237" s="40">
        <v>91000</v>
      </c>
      <c r="IF237" s="40">
        <v>90000</v>
      </c>
      <c r="IG237" s="40">
        <v>89000</v>
      </c>
      <c r="IH237" s="40">
        <v>89000</v>
      </c>
      <c r="II237" s="40">
        <v>88000</v>
      </c>
      <c r="IJ237" s="336" t="s">
        <v>851</v>
      </c>
      <c r="IK237" s="336" t="s">
        <v>851</v>
      </c>
      <c r="IL237" s="336" t="s">
        <v>851</v>
      </c>
      <c r="IM237" s="40">
        <v>-1.8213248113170266E-3</v>
      </c>
      <c r="IN237" s="40">
        <v>-2.18811328522861E-3</v>
      </c>
      <c r="IO237" s="40">
        <v>-2.6133800856769085E-3</v>
      </c>
      <c r="IP237" s="40">
        <v>-3.1075982842594385E-3</v>
      </c>
      <c r="IQ237" s="40">
        <v>-3.5593742504715919E-3</v>
      </c>
      <c r="IR237" s="40">
        <v>-2.7321134693920612E-3</v>
      </c>
      <c r="IS237" s="40">
        <v>0</v>
      </c>
      <c r="IT237" s="40">
        <v>-9.4787441194057465E-3</v>
      </c>
      <c r="IU237" s="40">
        <v>0</v>
      </c>
      <c r="IV237" s="40">
        <v>0</v>
      </c>
      <c r="IW237" s="40">
        <v>-9.5694512128829956E-3</v>
      </c>
      <c r="IX237" s="40">
        <v>0</v>
      </c>
      <c r="IY237" s="40">
        <v>-9.6619110554456711E-3</v>
      </c>
      <c r="IZ237" s="40">
        <v>0</v>
      </c>
      <c r="JA237" s="40">
        <v>-9.7561748698353767E-3</v>
      </c>
      <c r="JB237" s="40">
        <v>-9.8522966727614403E-3</v>
      </c>
      <c r="JC237" s="40">
        <v>0</v>
      </c>
      <c r="JD237" s="40">
        <v>-9.9503304809331894E-3</v>
      </c>
      <c r="JE237" s="40">
        <v>0</v>
      </c>
      <c r="JF237" s="40">
        <v>-1.0050335898995399E-2</v>
      </c>
      <c r="JG237" s="40">
        <v>-1.0152371600270271E-2</v>
      </c>
      <c r="JH237" s="40">
        <v>0</v>
      </c>
      <c r="JI237" s="40">
        <v>-1.0256499983370304E-2</v>
      </c>
      <c r="JJ237" s="40">
        <v>-1.0362787172198296E-2</v>
      </c>
      <c r="JK237" s="40">
        <v>0</v>
      </c>
      <c r="JL237" s="40">
        <v>-1.0471300221979618E-2</v>
      </c>
      <c r="JM237" s="40">
        <v>-1.0582108981907368E-2</v>
      </c>
      <c r="JN237" s="40">
        <v>-1.0695288889110088E-2</v>
      </c>
      <c r="JO237" s="40">
        <v>0</v>
      </c>
      <c r="JP237" s="40">
        <v>-1.0810916312038898E-2</v>
      </c>
      <c r="JQ237" s="40">
        <v>-1.092907041311264E-2</v>
      </c>
      <c r="JR237" s="40">
        <v>-1.1049835942685604E-2</v>
      </c>
      <c r="JS237" s="40">
        <v>-1.1173300445079803E-2</v>
      </c>
      <c r="JT237" s="40">
        <v>0</v>
      </c>
      <c r="JU237" s="40">
        <v>-1.1299555189907551E-2</v>
      </c>
      <c r="JV237" s="336" t="s">
        <v>1740</v>
      </c>
      <c r="JW237" s="336" t="s">
        <v>851</v>
      </c>
      <c r="JX237" s="336" t="s">
        <v>851</v>
      </c>
      <c r="JY237" s="336" t="s">
        <v>851</v>
      </c>
      <c r="JZ237" s="336" t="s">
        <v>851</v>
      </c>
      <c r="KA237" s="336" t="s">
        <v>1740</v>
      </c>
      <c r="KB237" s="40">
        <v>0.47653168175321603</v>
      </c>
      <c r="KC237" s="40">
        <v>0.47627087924143097</v>
      </c>
      <c r="KD237" s="40">
        <v>0.47591770490238194</v>
      </c>
      <c r="KE237" s="40">
        <v>0.47562863038826003</v>
      </c>
      <c r="KF237" s="40">
        <v>0.47527706327274105</v>
      </c>
      <c r="KG237" s="40">
        <v>0.475000718232573</v>
      </c>
      <c r="KH237" s="40">
        <v>0.47473565027154602</v>
      </c>
      <c r="KI237" s="40">
        <v>0.474497205897912</v>
      </c>
      <c r="KJ237" s="40">
        <v>0.47426956429473999</v>
      </c>
      <c r="KK237" s="40">
        <v>0.47405299730948697</v>
      </c>
      <c r="KL237" s="40">
        <v>0.47384830560330998</v>
      </c>
      <c r="KM237" s="40">
        <v>0.47369704061235401</v>
      </c>
      <c r="KN237" s="40">
        <v>0.47357496720123698</v>
      </c>
      <c r="KO237" s="40">
        <v>0.47346059658336498</v>
      </c>
      <c r="KP237" s="40">
        <v>0.473456399715392</v>
      </c>
      <c r="KQ237" s="40">
        <v>0.47341762094411399</v>
      </c>
      <c r="KR237" s="40">
        <v>0.47349661032179496</v>
      </c>
      <c r="KS237" s="40">
        <v>0.47355264875066505</v>
      </c>
      <c r="KT237" s="40">
        <v>0.47370387197738401</v>
      </c>
      <c r="KU237" s="40">
        <v>0.47388469039492898</v>
      </c>
      <c r="KV237" s="40">
        <v>0.47408929228504804</v>
      </c>
      <c r="KW237" s="40">
        <v>0.47436108481830502</v>
      </c>
      <c r="KX237" s="40">
        <v>0.47469462603992901</v>
      </c>
      <c r="KY237" s="40">
        <v>0.4749462612434</v>
      </c>
      <c r="KZ237" s="40">
        <v>0.47540156420822499</v>
      </c>
      <c r="LA237" s="40">
        <v>0.47578133276830203</v>
      </c>
      <c r="LB237" s="40">
        <v>0.47621742844938098</v>
      </c>
      <c r="LC237" s="40">
        <v>0.47666379496015504</v>
      </c>
      <c r="LD237" s="40">
        <v>0.47715498984545496</v>
      </c>
      <c r="LE237" s="40">
        <v>0.47766443511893697</v>
      </c>
      <c r="LF237" s="40">
        <v>0.47818107441762797</v>
      </c>
      <c r="LG237" s="40">
        <v>0.47875521635312801</v>
      </c>
      <c r="LH237" s="40">
        <v>0.479354853242628</v>
      </c>
      <c r="LI237" s="40">
        <v>0.47988901145138002</v>
      </c>
      <c r="LJ237" s="40">
        <v>0.48051813828504497</v>
      </c>
      <c r="LK237" s="40">
        <v>0.48113995406778498</v>
      </c>
      <c r="LL237" s="336" t="s">
        <v>851</v>
      </c>
      <c r="LM237" s="336" t="s">
        <v>851</v>
      </c>
      <c r="LN237" s="336" t="s">
        <v>1740</v>
      </c>
      <c r="LO237" s="40">
        <v>0.62219619750976563</v>
      </c>
      <c r="LP237" s="40">
        <v>0.61764758825302124</v>
      </c>
      <c r="LQ237" s="40">
        <v>0.61360353231430054</v>
      </c>
      <c r="LR237" s="40">
        <v>0.60998493432998657</v>
      </c>
      <c r="LS237" s="40">
        <v>0.60631483793258667</v>
      </c>
      <c r="LT237" s="40">
        <v>0.60248374938964844</v>
      </c>
      <c r="LU237" s="40">
        <v>0.60377359390258789</v>
      </c>
      <c r="LV237" s="40">
        <v>0.59433960914611816</v>
      </c>
      <c r="LW237" s="40">
        <v>0.59047621488571167</v>
      </c>
      <c r="LX237" s="40">
        <v>0.59047621488571167</v>
      </c>
      <c r="LY237" s="40">
        <v>0.58095240592956543</v>
      </c>
      <c r="LZ237" s="40">
        <v>0.58653843402862549</v>
      </c>
      <c r="MA237" s="40">
        <v>0.57692307233810425</v>
      </c>
      <c r="MB237" s="40">
        <v>0.58252429962158203</v>
      </c>
      <c r="MC237" s="40">
        <v>0.57281553745269775</v>
      </c>
      <c r="MD237" s="40">
        <v>0.56862747669219971</v>
      </c>
      <c r="ME237" s="40">
        <v>0.57425743341445923</v>
      </c>
      <c r="MF237" s="40">
        <v>0.56435644626617432</v>
      </c>
      <c r="MG237" s="40">
        <v>0.56000000238418579</v>
      </c>
      <c r="MH237" s="40">
        <v>0.56000000238418579</v>
      </c>
      <c r="MI237" s="40">
        <v>0.55555558204650879</v>
      </c>
      <c r="MJ237" s="40">
        <v>0.56122446060180664</v>
      </c>
      <c r="MK237" s="40">
        <v>0.55102038383483887</v>
      </c>
      <c r="ML237" s="40">
        <v>0.55670100450515747</v>
      </c>
      <c r="MM237" s="40">
        <v>0.55208331346511841</v>
      </c>
      <c r="MN237" s="40">
        <v>0.55208331346511841</v>
      </c>
      <c r="MO237" s="40">
        <v>0.54736840724945068</v>
      </c>
      <c r="MP237" s="40">
        <v>0.55319148302078247</v>
      </c>
      <c r="MQ237" s="40">
        <v>0.54838711023330688</v>
      </c>
      <c r="MR237" s="40">
        <v>0.54838711023330688</v>
      </c>
      <c r="MS237" s="40">
        <v>0.55434781312942505</v>
      </c>
      <c r="MT237" s="40">
        <v>0.5494505763053894</v>
      </c>
      <c r="MU237" s="40">
        <v>0.55555558204650879</v>
      </c>
      <c r="MV237" s="40">
        <v>0.56179773807525635</v>
      </c>
      <c r="MW237" s="40">
        <v>0.55056178569793701</v>
      </c>
      <c r="MX237" s="40">
        <v>0.55681818723678589</v>
      </c>
      <c r="MY237" s="336" t="s">
        <v>851</v>
      </c>
      <c r="MZ237" s="336" t="s">
        <v>1740</v>
      </c>
      <c r="NA237" s="40">
        <v>0.55630755424499512</v>
      </c>
      <c r="NB237" s="40">
        <v>0.55137842893600464</v>
      </c>
      <c r="NC237" s="40">
        <v>0.54612654447555542</v>
      </c>
      <c r="ND237" s="40">
        <v>0.54082673788070679</v>
      </c>
      <c r="NE237" s="40">
        <v>0.53571325540542603</v>
      </c>
      <c r="NF237" s="40">
        <v>0.53106594085693359</v>
      </c>
      <c r="NG237" s="40">
        <v>0.53207546472549438</v>
      </c>
      <c r="NH237" s="40">
        <v>0.52358490228652954</v>
      </c>
      <c r="NI237" s="40">
        <v>0.51904761791229248</v>
      </c>
      <c r="NJ237" s="40">
        <v>0.52095240354537964</v>
      </c>
      <c r="NK237" s="40">
        <v>0.5114285945892334</v>
      </c>
      <c r="NL237" s="40">
        <v>0.51730769872665405</v>
      </c>
      <c r="NM237" s="40">
        <v>0.50865381956100464</v>
      </c>
      <c r="NN237" s="40">
        <v>0.51456308364868164</v>
      </c>
      <c r="NO237" s="40">
        <v>0.50485438108444214</v>
      </c>
      <c r="NP237" s="40">
        <v>0.50196081399917603</v>
      </c>
      <c r="NQ237" s="40">
        <v>0.50792080163955688</v>
      </c>
      <c r="NR237" s="40">
        <v>0.5</v>
      </c>
      <c r="NS237" s="40">
        <v>0.49700000882148743</v>
      </c>
      <c r="NT237" s="40">
        <v>0.49900001287460327</v>
      </c>
      <c r="NU237" s="40">
        <v>0.49595960974693298</v>
      </c>
      <c r="NV237" s="40">
        <v>0.50306123495101929</v>
      </c>
      <c r="NW237" s="40">
        <v>0.49489796161651611</v>
      </c>
      <c r="NX237" s="40">
        <v>0.50103092193603516</v>
      </c>
      <c r="NY237" s="40">
        <v>0.49687498807907104</v>
      </c>
      <c r="NZ237" s="40">
        <v>0.49791666865348816</v>
      </c>
      <c r="OA237" s="40">
        <v>0.49473685026168823</v>
      </c>
      <c r="OB237" s="40">
        <v>0.50106382369995117</v>
      </c>
      <c r="OC237" s="40">
        <v>0.49677419662475586</v>
      </c>
      <c r="OD237" s="40">
        <v>0.49784946441650391</v>
      </c>
      <c r="OE237" s="40">
        <v>0.50434780120849609</v>
      </c>
      <c r="OF237" s="40">
        <v>0.50109893083572388</v>
      </c>
      <c r="OG237" s="40">
        <v>0.50888890027999878</v>
      </c>
      <c r="OH237" s="40">
        <v>0.516853928565979</v>
      </c>
      <c r="OI237" s="40">
        <v>0.50561797618865967</v>
      </c>
      <c r="OJ237" s="40">
        <v>0.5102272629737854</v>
      </c>
      <c r="OK237" s="336" t="s">
        <v>851</v>
      </c>
      <c r="OL237" s="336" t="s">
        <v>851</v>
      </c>
      <c r="OM237" s="336" t="s">
        <v>1740</v>
      </c>
      <c r="ON237" s="40">
        <v>0.55612188577651978</v>
      </c>
      <c r="OO237" s="40">
        <v>0.55229920148849487</v>
      </c>
      <c r="OP237" s="40">
        <v>0.54876446723937988</v>
      </c>
      <c r="OQ237" s="40">
        <v>0.54543417692184448</v>
      </c>
      <c r="OR237" s="40">
        <v>0.54173189401626587</v>
      </c>
      <c r="OS237" s="40">
        <v>0.53759527206420898</v>
      </c>
      <c r="OT237" s="40">
        <v>0.53773581981658936</v>
      </c>
      <c r="OU237" s="40">
        <v>0.52924525737762451</v>
      </c>
      <c r="OV237" s="40">
        <v>0.52380955219268799</v>
      </c>
      <c r="OW237" s="40">
        <v>0.52380955219268799</v>
      </c>
      <c r="OX237" s="40">
        <v>0.51333332061767578</v>
      </c>
      <c r="OY237" s="40">
        <v>0.51923078298568726</v>
      </c>
      <c r="OZ237" s="40">
        <v>0.50961536169052124</v>
      </c>
      <c r="PA237" s="40">
        <v>0.51553398370742798</v>
      </c>
      <c r="PB237" s="40">
        <v>0.50679612159729004</v>
      </c>
      <c r="PC237" s="40">
        <v>0.50392156839370728</v>
      </c>
      <c r="PD237" s="40">
        <v>0.50990098714828491</v>
      </c>
      <c r="PE237" s="40">
        <v>0.50297027826309204</v>
      </c>
      <c r="PF237" s="40">
        <v>0.5</v>
      </c>
      <c r="PG237" s="40">
        <v>0.50199997425079346</v>
      </c>
      <c r="PH237" s="40">
        <v>0.49898990988731384</v>
      </c>
      <c r="PI237" s="40">
        <v>0.5040816068649292</v>
      </c>
      <c r="PJ237" s="40">
        <v>0.49591836333274841</v>
      </c>
      <c r="PK237" s="40">
        <v>0.50103092193603516</v>
      </c>
      <c r="PL237" s="40">
        <v>0.49583333730697632</v>
      </c>
      <c r="PM237" s="40">
        <v>0.49687498807907104</v>
      </c>
      <c r="PN237" s="40">
        <v>0.49263158440589905</v>
      </c>
      <c r="PO237" s="40">
        <v>0.49787235260009766</v>
      </c>
      <c r="PP237" s="40">
        <v>0.49354839324951172</v>
      </c>
      <c r="PQ237" s="40">
        <v>0.49354839324951172</v>
      </c>
      <c r="PR237" s="40">
        <v>0.5</v>
      </c>
      <c r="PS237" s="40">
        <v>0.49450549483299255</v>
      </c>
      <c r="PT237" s="40">
        <v>0.5</v>
      </c>
      <c r="PU237" s="40">
        <v>0.50561797618865967</v>
      </c>
      <c r="PV237" s="40">
        <v>0.49438202381134033</v>
      </c>
      <c r="PW237" s="40">
        <v>0.5</v>
      </c>
      <c r="PX237" s="336" t="s">
        <v>851</v>
      </c>
      <c r="PY237" s="336" t="s">
        <v>851</v>
      </c>
      <c r="PZ237" s="40">
        <v>0.71140000000000003</v>
      </c>
      <c r="QA237" s="40">
        <v>0.7127</v>
      </c>
      <c r="QB237" s="40">
        <v>0.71409999999999996</v>
      </c>
      <c r="QC237" s="40">
        <v>0.71599999999999997</v>
      </c>
      <c r="QD237" s="40">
        <v>0.71829999999999994</v>
      </c>
      <c r="QE237" s="40">
        <v>0.72010000000000007</v>
      </c>
      <c r="QF237" s="40">
        <v>0.72180000000000011</v>
      </c>
      <c r="QG237" s="40">
        <v>0.7228</v>
      </c>
      <c r="QH237" s="40">
        <v>0.72310000000000008</v>
      </c>
      <c r="QI237" s="40">
        <v>0.7238</v>
      </c>
      <c r="QJ237" s="40">
        <v>0.72219999999999995</v>
      </c>
      <c r="QK237" s="40">
        <v>0.72040000000000004</v>
      </c>
      <c r="QL237" s="40">
        <v>0.71950000000000003</v>
      </c>
      <c r="QM237" s="40">
        <v>0.71889999999999998</v>
      </c>
      <c r="QN237" s="40">
        <v>0.71829999999999994</v>
      </c>
      <c r="QO237" s="40">
        <v>0.71819999999999995</v>
      </c>
      <c r="QP237" s="40">
        <v>0.71840000000000004</v>
      </c>
      <c r="QQ237" s="40">
        <v>0.71879999999999999</v>
      </c>
      <c r="QR237" s="40">
        <v>0.71909999999999996</v>
      </c>
      <c r="QS237" s="336" t="s">
        <v>851</v>
      </c>
      <c r="QT237" s="336" t="s">
        <v>851</v>
      </c>
      <c r="QU237" s="336" t="s">
        <v>851</v>
      </c>
      <c r="QV237" s="336" t="s">
        <v>851</v>
      </c>
      <c r="QW237" s="40">
        <v>4.172752087470144E-4</v>
      </c>
      <c r="QX237" s="336" t="s">
        <v>851</v>
      </c>
      <c r="QY237" s="336" t="s">
        <v>851</v>
      </c>
      <c r="QZ237" s="336" t="s">
        <v>851</v>
      </c>
      <c r="RA237" s="336" t="s">
        <v>851</v>
      </c>
      <c r="RB237" s="336" t="s">
        <v>851</v>
      </c>
      <c r="RC237" s="336" t="s">
        <v>851</v>
      </c>
      <c r="RD237" s="336" t="s">
        <v>851</v>
      </c>
      <c r="RE237" s="336" t="s">
        <v>851</v>
      </c>
      <c r="RF237" s="40"/>
      <c r="RG237" s="40"/>
      <c r="RH237" s="336" t="s">
        <v>1737</v>
      </c>
      <c r="RI237" s="336" t="s">
        <v>851</v>
      </c>
      <c r="RJ237" s="40"/>
      <c r="RK237" s="40"/>
      <c r="RL237" s="336" t="s">
        <v>1737</v>
      </c>
      <c r="RM237" s="336" t="s">
        <v>851</v>
      </c>
      <c r="RN237" s="40"/>
      <c r="RO237" s="40"/>
      <c r="RP237" s="336" t="s">
        <v>1737</v>
      </c>
      <c r="RQ237" s="336" t="s">
        <v>851</v>
      </c>
      <c r="RR237" s="40"/>
      <c r="RS237" s="40"/>
      <c r="RT237" s="336" t="s">
        <v>1737</v>
      </c>
      <c r="RU237" s="336" t="s">
        <v>851</v>
      </c>
      <c r="RV237" s="40"/>
      <c r="RW237" s="40"/>
      <c r="RX237" s="336" t="s">
        <v>1737</v>
      </c>
      <c r="RY237" s="336" t="s">
        <v>851</v>
      </c>
      <c r="RZ237" s="336" t="s">
        <v>470</v>
      </c>
      <c r="SA237" s="40">
        <v>0.20580217242240906</v>
      </c>
      <c r="SB237" s="40">
        <v>0.21130917966365814</v>
      </c>
      <c r="SC237" s="40">
        <v>0.20870833098888397</v>
      </c>
      <c r="SD237" s="40">
        <v>0.21385818719863892</v>
      </c>
      <c r="SE237" s="40">
        <v>0.21668897569179535</v>
      </c>
      <c r="SF237" s="336" t="s">
        <v>851</v>
      </c>
      <c r="SG237" s="336" t="s">
        <v>851</v>
      </c>
      <c r="SH237" s="40"/>
      <c r="SI237" s="40"/>
      <c r="SJ237" s="40"/>
      <c r="SK237" s="40"/>
      <c r="SL237" s="40">
        <v>0.22095246613025665</v>
      </c>
      <c r="SM237" s="336" t="s">
        <v>470</v>
      </c>
      <c r="SN237" s="336" t="s">
        <v>851</v>
      </c>
      <c r="SO237" s="336" t="s">
        <v>851</v>
      </c>
      <c r="SP237" s="40"/>
      <c r="SQ237" s="40"/>
      <c r="SR237" s="40"/>
      <c r="SS237" s="40"/>
      <c r="ST237" s="40"/>
      <c r="SU237" s="336" t="s">
        <v>1737</v>
      </c>
      <c r="SV237" s="336" t="s">
        <v>851</v>
      </c>
      <c r="SW237" s="336" t="s">
        <v>851</v>
      </c>
      <c r="SX237" s="40">
        <v>-1.2986110523343086E-2</v>
      </c>
      <c r="SY237" s="40">
        <v>-1.6671709716320038E-2</v>
      </c>
      <c r="SZ237" s="40">
        <v>-3.1656678766012192E-2</v>
      </c>
      <c r="TA237" s="40">
        <v>5.6793359108269215E-3</v>
      </c>
      <c r="TB237" s="40"/>
      <c r="TC237" s="336" t="s">
        <v>840</v>
      </c>
      <c r="TD237" s="336" t="s">
        <v>851</v>
      </c>
      <c r="TE237" s="336" t="s">
        <v>851</v>
      </c>
      <c r="TF237" s="336" t="s">
        <v>851</v>
      </c>
      <c r="TG237" s="40"/>
      <c r="TH237" s="40"/>
      <c r="TI237" s="40"/>
      <c r="TJ237" s="40"/>
      <c r="TK237" s="40"/>
      <c r="TL237" s="336" t="s">
        <v>1737</v>
      </c>
      <c r="TM237" s="336" t="s">
        <v>851</v>
      </c>
      <c r="TN237" s="336" t="s">
        <v>851</v>
      </c>
      <c r="TO237" s="336" t="s">
        <v>851</v>
      </c>
      <c r="TP237" s="40">
        <v>-1.2111426331102848E-2</v>
      </c>
      <c r="TQ237" s="40">
        <v>-1.5700381249189377E-2</v>
      </c>
      <c r="TR237" s="40">
        <v>-3.0209256336092949E-2</v>
      </c>
      <c r="TS237" s="40">
        <v>7.7292998321354389E-3</v>
      </c>
      <c r="TT237" s="40"/>
      <c r="TU237" s="336" t="s">
        <v>840</v>
      </c>
      <c r="TV237" s="336" t="s">
        <v>851</v>
      </c>
      <c r="TW237" s="40"/>
      <c r="TX237" s="336" t="s">
        <v>1737</v>
      </c>
      <c r="TY237" s="336" t="s">
        <v>851</v>
      </c>
      <c r="TZ237" s="40"/>
      <c r="UA237" s="336" t="s">
        <v>1737</v>
      </c>
      <c r="UB237" s="336" t="s">
        <v>851</v>
      </c>
      <c r="UC237" s="40"/>
      <c r="UD237" s="336" t="s">
        <v>1737</v>
      </c>
      <c r="UE237" s="336" t="s">
        <v>851</v>
      </c>
      <c r="UF237" s="336" t="s">
        <v>851</v>
      </c>
      <c r="UG237" s="40"/>
      <c r="UH237" s="40"/>
      <c r="UI237" s="40"/>
      <c r="UJ237" s="40"/>
      <c r="UK237" s="40"/>
      <c r="UL237" s="336" t="s">
        <v>1737</v>
      </c>
      <c r="UM237" s="336" t="s">
        <v>851</v>
      </c>
      <c r="UN237" s="336" t="s">
        <v>851</v>
      </c>
      <c r="UO237" s="336" t="s">
        <v>851</v>
      </c>
      <c r="UP237" s="40"/>
      <c r="UQ237" s="40"/>
      <c r="UR237" s="40"/>
      <c r="US237" s="40"/>
      <c r="UT237" s="40">
        <v>0.24538061022758484</v>
      </c>
      <c r="UU237" s="336" t="s">
        <v>470</v>
      </c>
    </row>
    <row r="238" spans="1:567">
      <c r="A238" s="336" t="s">
        <v>426</v>
      </c>
      <c r="B238" s="336" t="s">
        <v>167</v>
      </c>
      <c r="C238" s="336" t="s">
        <v>861</v>
      </c>
      <c r="D238" s="40">
        <v>3.9565995335578918E-2</v>
      </c>
      <c r="E238" s="336" t="s">
        <v>470</v>
      </c>
      <c r="F238" s="40">
        <v>3.321278840303421E-2</v>
      </c>
      <c r="G238" s="336" t="s">
        <v>1741</v>
      </c>
      <c r="H238" s="40">
        <v>3.270287811756134E-2</v>
      </c>
      <c r="I238" s="336" t="s">
        <v>1447</v>
      </c>
      <c r="J238" s="40">
        <v>3.2573375850915909E-2</v>
      </c>
      <c r="K238" s="336" t="s">
        <v>1803</v>
      </c>
      <c r="L238" s="336" t="s">
        <v>470</v>
      </c>
      <c r="M238" s="40">
        <v>0.51838648319244385</v>
      </c>
      <c r="N238" s="40"/>
      <c r="O238" s="336" t="s">
        <v>1736</v>
      </c>
      <c r="P238" s="40"/>
      <c r="Q238" s="336" t="s">
        <v>1736</v>
      </c>
      <c r="R238" s="40"/>
      <c r="S238" s="336" t="s">
        <v>1736</v>
      </c>
      <c r="T238" s="40"/>
      <c r="U238" s="336" t="s">
        <v>1736</v>
      </c>
      <c r="V238" s="336" t="s">
        <v>851</v>
      </c>
      <c r="W238" s="336" t="s">
        <v>470</v>
      </c>
      <c r="X238" s="40">
        <v>0.50167715549468994</v>
      </c>
      <c r="Y238" s="40"/>
      <c r="Z238" s="336" t="s">
        <v>1736</v>
      </c>
      <c r="AA238" s="40"/>
      <c r="AB238" s="336" t="s">
        <v>1736</v>
      </c>
      <c r="AC238" s="40"/>
      <c r="AD238" s="336" t="s">
        <v>1736</v>
      </c>
      <c r="AE238" s="40"/>
      <c r="AF238" s="336" t="s">
        <v>1736</v>
      </c>
      <c r="AG238" s="336" t="s">
        <v>851</v>
      </c>
      <c r="AH238" s="336" t="s">
        <v>470</v>
      </c>
      <c r="AI238" s="40">
        <v>0.51752066612243652</v>
      </c>
      <c r="AJ238" s="40"/>
      <c r="AK238" s="336" t="s">
        <v>1736</v>
      </c>
      <c r="AL238" s="40"/>
      <c r="AM238" s="336" t="s">
        <v>1736</v>
      </c>
      <c r="AN238" s="40"/>
      <c r="AO238" s="336" t="s">
        <v>1736</v>
      </c>
      <c r="AP238" s="40"/>
      <c r="AQ238" s="336" t="s">
        <v>1736</v>
      </c>
      <c r="AR238" s="336" t="s">
        <v>851</v>
      </c>
      <c r="AS238" s="336" t="s">
        <v>470</v>
      </c>
      <c r="AT238" s="40">
        <v>0.50167655944824219</v>
      </c>
      <c r="AU238" s="40"/>
      <c r="AV238" s="336" t="s">
        <v>1736</v>
      </c>
      <c r="AW238" s="40"/>
      <c r="AX238" s="336" t="s">
        <v>1736</v>
      </c>
      <c r="AY238" s="40"/>
      <c r="AZ238" s="336" t="s">
        <v>1736</v>
      </c>
      <c r="BA238" s="40"/>
      <c r="BB238" s="336" t="s">
        <v>1736</v>
      </c>
      <c r="BC238" s="336" t="s">
        <v>851</v>
      </c>
      <c r="BD238" s="336" t="s">
        <v>470</v>
      </c>
      <c r="BE238" s="40">
        <v>2.4951505661010742</v>
      </c>
      <c r="BF238" s="336" t="s">
        <v>827</v>
      </c>
      <c r="BG238" s="40">
        <v>3.0299539566040039</v>
      </c>
      <c r="BH238" s="336" t="s">
        <v>1447</v>
      </c>
      <c r="BI238" s="40">
        <v>3.1387593746185303</v>
      </c>
      <c r="BJ238" s="336" t="s">
        <v>1803</v>
      </c>
      <c r="BK238" s="40">
        <v>4.156836986541748</v>
      </c>
      <c r="BL238" s="336" t="s">
        <v>851</v>
      </c>
      <c r="BM238" s="40">
        <v>3.0303244590759277</v>
      </c>
      <c r="BN238" s="336" t="s">
        <v>838</v>
      </c>
      <c r="BO238" s="336" t="s">
        <v>851</v>
      </c>
      <c r="BP238" s="336" t="s">
        <v>470</v>
      </c>
      <c r="BQ238" s="40">
        <v>9.827224537730217E-3</v>
      </c>
      <c r="BR238" s="40">
        <v>9.4302324578166008E-3</v>
      </c>
      <c r="BS238" s="40">
        <v>9.5276664942502975E-3</v>
      </c>
      <c r="BT238" s="40">
        <v>9.6608968451619148E-3</v>
      </c>
      <c r="BU238" s="40">
        <v>9.6608875319361687E-3</v>
      </c>
      <c r="BV238" s="336" t="s">
        <v>851</v>
      </c>
      <c r="BW238" s="336" t="s">
        <v>470</v>
      </c>
      <c r="BX238" s="40">
        <v>1.0419801808893681E-2</v>
      </c>
      <c r="BY238" s="40">
        <v>1.0656860657036304E-2</v>
      </c>
      <c r="BZ238" s="40">
        <v>1.0948614217340946E-2</v>
      </c>
      <c r="CA238" s="40">
        <v>1.1234244331717491E-2</v>
      </c>
      <c r="CB238" s="40">
        <v>1.1394614353775978E-2</v>
      </c>
      <c r="CC238" s="336" t="s">
        <v>851</v>
      </c>
      <c r="CD238" s="336" t="s">
        <v>470</v>
      </c>
      <c r="CE238" s="40">
        <v>1.062366645783186E-2</v>
      </c>
      <c r="CF238" s="40">
        <v>1.0703550651669502E-2</v>
      </c>
      <c r="CG238" s="40">
        <v>1.0892973281443119E-2</v>
      </c>
      <c r="CH238" s="40">
        <v>1.1394552886486053E-2</v>
      </c>
      <c r="CI238" s="40">
        <v>1.1193050071597099E-2</v>
      </c>
      <c r="CJ238" s="336" t="s">
        <v>851</v>
      </c>
      <c r="CK238" s="336" t="s">
        <v>470</v>
      </c>
      <c r="CL238" s="40">
        <v>1.0783977806568146E-2</v>
      </c>
      <c r="CM238" s="40">
        <v>1.0973623022437096E-2</v>
      </c>
      <c r="CN238" s="40">
        <v>1.1064695194363594E-2</v>
      </c>
      <c r="CO238" s="40">
        <v>1.1394557543098927E-2</v>
      </c>
      <c r="CP238" s="40">
        <v>1.1193034239113331E-2</v>
      </c>
      <c r="CQ238" s="336" t="s">
        <v>851</v>
      </c>
      <c r="CR238" s="40"/>
      <c r="CS238" s="40"/>
      <c r="CT238" s="40"/>
      <c r="CU238" s="40"/>
      <c r="CV238" s="40"/>
      <c r="CW238" s="336" t="s">
        <v>1737</v>
      </c>
      <c r="CX238" s="336" t="s">
        <v>851</v>
      </c>
      <c r="CY238" s="40"/>
      <c r="CZ238" s="40"/>
      <c r="DA238" s="40"/>
      <c r="DB238" s="40"/>
      <c r="DC238" s="40"/>
      <c r="DD238" s="336" t="s">
        <v>1737</v>
      </c>
      <c r="DE238" s="336" t="s">
        <v>851</v>
      </c>
      <c r="DF238" s="40"/>
      <c r="DG238" s="336" t="s">
        <v>1737</v>
      </c>
      <c r="DH238" s="336" t="s">
        <v>851</v>
      </c>
      <c r="DI238" s="336" t="s">
        <v>851</v>
      </c>
      <c r="DJ238" s="336">
        <v>9.1999999999999993</v>
      </c>
      <c r="DK238" s="336" t="s">
        <v>1738</v>
      </c>
      <c r="DL238" s="336" t="s">
        <v>851</v>
      </c>
      <c r="DM238" s="336" t="s">
        <v>851</v>
      </c>
      <c r="DN238" s="336" t="s">
        <v>470</v>
      </c>
      <c r="DO238" s="40">
        <v>2.4838317767716944E-4</v>
      </c>
      <c r="DP238" s="40">
        <v>6.6777346655726433E-3</v>
      </c>
      <c r="DQ238" s="40">
        <v>6.404221523553133E-3</v>
      </c>
      <c r="DR238" s="40">
        <v>4.8264935612678528E-3</v>
      </c>
      <c r="DS238" s="40">
        <v>7.9046227037906647E-3</v>
      </c>
      <c r="DT238" s="336" t="s">
        <v>851</v>
      </c>
      <c r="DU238" s="336" t="s">
        <v>470</v>
      </c>
      <c r="DV238" s="40">
        <v>7.7449996024370193E-3</v>
      </c>
      <c r="DW238" s="40">
        <v>7.1666669100522995E-3</v>
      </c>
      <c r="DX238" s="40">
        <v>6.9000003859400749E-3</v>
      </c>
      <c r="DY238" s="40">
        <v>6.199999712407589E-3</v>
      </c>
      <c r="DZ238" s="40">
        <v>1.4999997802078724E-4</v>
      </c>
      <c r="EA238" s="336" t="s">
        <v>851</v>
      </c>
      <c r="EB238" s="336" t="s">
        <v>470</v>
      </c>
      <c r="EC238" s="40">
        <v>3.435768885537982E-3</v>
      </c>
      <c r="ED238" s="40">
        <v>5.2266726270318031E-3</v>
      </c>
      <c r="EE238" s="40">
        <v>5.2354913204908371E-3</v>
      </c>
      <c r="EF238" s="40">
        <v>4.9662156961858273E-3</v>
      </c>
      <c r="EG238" s="40">
        <v>1.3287917245179415E-3</v>
      </c>
      <c r="EH238" s="336" t="s">
        <v>851</v>
      </c>
      <c r="EI238" s="336" t="s">
        <v>470</v>
      </c>
      <c r="EJ238" s="40">
        <v>1.1610358953475952E-2</v>
      </c>
      <c r="EK238" s="40">
        <v>6.5970621071755886E-3</v>
      </c>
      <c r="EL238" s="40">
        <v>3.3070479985326529E-3</v>
      </c>
      <c r="EM238" s="40">
        <v>1.5682466328144073E-3</v>
      </c>
      <c r="EN238" s="40">
        <v>1.8855860689654946E-3</v>
      </c>
      <c r="EO238" s="336" t="s">
        <v>851</v>
      </c>
      <c r="EP238" s="336" t="s">
        <v>851</v>
      </c>
      <c r="EQ238" s="336" t="s">
        <v>851</v>
      </c>
      <c r="ER238" s="40">
        <v>0.46329999999999999</v>
      </c>
      <c r="ES238" s="336" t="s">
        <v>1739</v>
      </c>
      <c r="ET238" s="336" t="s">
        <v>851</v>
      </c>
      <c r="EU238" s="336" t="s">
        <v>851</v>
      </c>
      <c r="EV238" s="40">
        <v>0.72809999999999997</v>
      </c>
      <c r="EW238" s="336" t="s">
        <v>1739</v>
      </c>
      <c r="EX238" s="336" t="s">
        <v>851</v>
      </c>
      <c r="EY238" s="336" t="s">
        <v>851</v>
      </c>
      <c r="EZ238" s="40">
        <v>0.19149999999999998</v>
      </c>
      <c r="FA238" s="336" t="s">
        <v>1739</v>
      </c>
      <c r="FB238" s="336" t="s">
        <v>851</v>
      </c>
      <c r="FC238" s="40">
        <v>-0.13336184620857239</v>
      </c>
      <c r="FD238" s="40">
        <v>-0.13336184620857239</v>
      </c>
      <c r="FE238" s="40">
        <v>-0.13319909572601318</v>
      </c>
      <c r="FF238" s="40">
        <v>-0.11508748680353165</v>
      </c>
      <c r="FG238" s="40">
        <v>-6.892096996307373E-2</v>
      </c>
      <c r="FH238" s="336" t="s">
        <v>838</v>
      </c>
      <c r="FI238" s="336" t="s">
        <v>851</v>
      </c>
      <c r="FJ238" s="40">
        <v>-0.16081051528453827</v>
      </c>
      <c r="FK238" s="40">
        <v>-0.13730190694332123</v>
      </c>
      <c r="FL238" s="40">
        <v>-0.14012131094932556</v>
      </c>
      <c r="FM238" s="40">
        <v>-0.12968967854976654</v>
      </c>
      <c r="FN238" s="40">
        <v>-0.10701566934585571</v>
      </c>
      <c r="FO238" s="336" t="s">
        <v>840</v>
      </c>
      <c r="FP238" s="336" t="s">
        <v>851</v>
      </c>
      <c r="FQ238" s="40"/>
      <c r="FR238" s="336" t="s">
        <v>1737</v>
      </c>
      <c r="FS238" s="336" t="s">
        <v>851</v>
      </c>
      <c r="FT238" s="336" t="s">
        <v>851</v>
      </c>
      <c r="FU238" s="40">
        <v>1.0819289833307266E-2</v>
      </c>
      <c r="FV238" s="40">
        <v>1.2457672506570816E-2</v>
      </c>
      <c r="FW238" s="40">
        <v>1.2874318286776543E-2</v>
      </c>
      <c r="FX238" s="40">
        <v>1.1640919372439384E-2</v>
      </c>
      <c r="FY238" s="40">
        <v>7.0991618558764458E-3</v>
      </c>
      <c r="FZ238" s="336" t="s">
        <v>840</v>
      </c>
      <c r="GA238" s="336" t="s">
        <v>851</v>
      </c>
      <c r="GB238" s="336" t="s">
        <v>851</v>
      </c>
      <c r="GC238" s="336" t="s">
        <v>851</v>
      </c>
      <c r="GD238" s="336" t="s">
        <v>851</v>
      </c>
      <c r="GE238" s="336" t="s">
        <v>851</v>
      </c>
      <c r="GF238" s="336" t="s">
        <v>851</v>
      </c>
      <c r="GG238" s="336" t="s">
        <v>851</v>
      </c>
      <c r="GH238" s="336" t="s">
        <v>851</v>
      </c>
      <c r="GI238" s="336" t="s">
        <v>851</v>
      </c>
      <c r="GJ238" s="336" t="s">
        <v>851</v>
      </c>
      <c r="GK238" s="40">
        <v>2922153</v>
      </c>
      <c r="GL238" s="40">
        <v>2997784</v>
      </c>
      <c r="GM238" s="40">
        <v>3075373</v>
      </c>
      <c r="GN238" s="40">
        <v>3154969</v>
      </c>
      <c r="GO238" s="40">
        <v>3236626</v>
      </c>
      <c r="GP238" s="40">
        <v>3320396</v>
      </c>
      <c r="GQ238" s="40">
        <v>3406334</v>
      </c>
      <c r="GR238" s="40">
        <v>3494496</v>
      </c>
      <c r="GS238" s="40">
        <v>3591977</v>
      </c>
      <c r="GT238" s="40">
        <v>3689099</v>
      </c>
      <c r="GU238" s="40">
        <v>3786161</v>
      </c>
      <c r="GV238" s="40">
        <v>3882986</v>
      </c>
      <c r="GW238" s="40">
        <v>3979998</v>
      </c>
      <c r="GX238" s="40">
        <v>4076708</v>
      </c>
      <c r="GY238" s="40">
        <v>4173398</v>
      </c>
      <c r="GZ238" s="40">
        <v>4270092</v>
      </c>
      <c r="HA238" s="40">
        <v>4367088</v>
      </c>
      <c r="HB238" s="40">
        <v>4454805</v>
      </c>
      <c r="HC238" s="40">
        <v>4569087</v>
      </c>
      <c r="HD238" s="40">
        <v>4685306</v>
      </c>
      <c r="HE238" s="40">
        <v>4803269</v>
      </c>
      <c r="HF238" s="40">
        <v>4919000</v>
      </c>
      <c r="HG238" s="40">
        <v>5034000</v>
      </c>
      <c r="HH238" s="40">
        <v>5151000</v>
      </c>
      <c r="HI238" s="40">
        <v>5267000</v>
      </c>
      <c r="HJ238" s="40">
        <v>5383000</v>
      </c>
      <c r="HK238" s="40">
        <v>5500000</v>
      </c>
      <c r="HL238" s="40">
        <v>5617000</v>
      </c>
      <c r="HM238" s="40">
        <v>5735000</v>
      </c>
      <c r="HN238" s="40">
        <v>5853000</v>
      </c>
      <c r="HO238" s="40">
        <v>5971000</v>
      </c>
      <c r="HP238" s="40">
        <v>6089000</v>
      </c>
      <c r="HQ238" s="40">
        <v>6207000</v>
      </c>
      <c r="HR238" s="40">
        <v>6326000</v>
      </c>
      <c r="HS238" s="40">
        <v>6445000</v>
      </c>
      <c r="HT238" s="40">
        <v>6564000</v>
      </c>
      <c r="HU238" s="40">
        <v>6682000</v>
      </c>
      <c r="HV238" s="40">
        <v>6801000</v>
      </c>
      <c r="HW238" s="40">
        <v>6920000</v>
      </c>
      <c r="HX238" s="40">
        <v>7038000</v>
      </c>
      <c r="HY238" s="40">
        <v>7156000</v>
      </c>
      <c r="HZ238" s="40">
        <v>7273000</v>
      </c>
      <c r="IA238" s="40">
        <v>7390000</v>
      </c>
      <c r="IB238" s="40">
        <v>7506000</v>
      </c>
      <c r="IC238" s="40">
        <v>7622000</v>
      </c>
      <c r="ID238" s="40">
        <v>7736000</v>
      </c>
      <c r="IE238" s="40">
        <v>7850000</v>
      </c>
      <c r="IF238" s="40">
        <v>7964000</v>
      </c>
      <c r="IG238" s="40">
        <v>8076000</v>
      </c>
      <c r="IH238" s="40">
        <v>8187000</v>
      </c>
      <c r="II238" s="40">
        <v>8298000</v>
      </c>
      <c r="IJ238" s="336" t="s">
        <v>851</v>
      </c>
      <c r="IK238" s="336" t="s">
        <v>851</v>
      </c>
      <c r="IL238" s="336" t="s">
        <v>851</v>
      </c>
      <c r="IM238" s="40">
        <v>2.2461052983999252E-2</v>
      </c>
      <c r="IN238" s="40">
        <v>1.9886864349246025E-2</v>
      </c>
      <c r="IO238" s="40">
        <v>2.5330115109682083E-2</v>
      </c>
      <c r="IP238" s="40">
        <v>2.5117823854088783E-2</v>
      </c>
      <c r="IQ238" s="40">
        <v>2.4865498766303062E-2</v>
      </c>
      <c r="IR238" s="40">
        <v>2.380852960050106E-2</v>
      </c>
      <c r="IS238" s="40">
        <v>2.3109639063477516E-2</v>
      </c>
      <c r="IT238" s="40">
        <v>2.2975973784923553E-2</v>
      </c>
      <c r="IU238" s="40">
        <v>2.2270070388913155E-2</v>
      </c>
      <c r="IV238" s="40">
        <v>2.178489975631237E-2</v>
      </c>
      <c r="IW238" s="40">
        <v>2.1502252668142319E-2</v>
      </c>
      <c r="IX238" s="40">
        <v>2.104962058365345E-2</v>
      </c>
      <c r="IY238" s="40">
        <v>2.0790036767721176E-2</v>
      </c>
      <c r="IZ238" s="40">
        <v>2.0366599783301353E-2</v>
      </c>
      <c r="JA238" s="40">
        <v>1.9960068166255951E-2</v>
      </c>
      <c r="JB238" s="40">
        <v>1.9569447264075279E-2</v>
      </c>
      <c r="JC238" s="40">
        <v>1.9193822517991066E-2</v>
      </c>
      <c r="JD238" s="40">
        <v>1.8990436568856239E-2</v>
      </c>
      <c r="JE238" s="40">
        <v>1.8636511638760567E-2</v>
      </c>
      <c r="JF238" s="40">
        <v>1.8295537680387497E-2</v>
      </c>
      <c r="JG238" s="40">
        <v>1.7817171290516853E-2</v>
      </c>
      <c r="JH238" s="40">
        <v>1.7652316018939018E-2</v>
      </c>
      <c r="JI238" s="40">
        <v>1.7346110194921494E-2</v>
      </c>
      <c r="JJ238" s="40">
        <v>1.6908269375562668E-2</v>
      </c>
      <c r="JK238" s="40">
        <v>1.6627127304673195E-2</v>
      </c>
      <c r="JL238" s="40">
        <v>1.621769554913044E-2</v>
      </c>
      <c r="JM238" s="40">
        <v>1.5958873555064201E-2</v>
      </c>
      <c r="JN238" s="40">
        <v>1.5574965626001358E-2</v>
      </c>
      <c r="JO238" s="40">
        <v>1.5336101874709129E-2</v>
      </c>
      <c r="JP238" s="40">
        <v>1.4845956116914749E-2</v>
      </c>
      <c r="JQ238" s="40">
        <v>1.4628773555159569E-2</v>
      </c>
      <c r="JR238" s="40">
        <v>1.4417854137718678E-2</v>
      </c>
      <c r="JS238" s="40">
        <v>1.3965314254164696E-2</v>
      </c>
      <c r="JT238" s="40">
        <v>1.3650829903781414E-2</v>
      </c>
      <c r="JU238" s="40">
        <v>1.3466991484165192E-2</v>
      </c>
      <c r="JV238" s="336" t="s">
        <v>1740</v>
      </c>
      <c r="JW238" s="336" t="s">
        <v>851</v>
      </c>
      <c r="JX238" s="336" t="s">
        <v>851</v>
      </c>
      <c r="JY238" s="336" t="s">
        <v>851</v>
      </c>
      <c r="JZ238" s="336" t="s">
        <v>851</v>
      </c>
      <c r="KA238" s="336" t="s">
        <v>1740</v>
      </c>
      <c r="KB238" s="40">
        <v>0.50741969813387</v>
      </c>
      <c r="KC238" s="40">
        <v>0.507375458512345</v>
      </c>
      <c r="KD238" s="40">
        <v>0.50730478154327008</v>
      </c>
      <c r="KE238" s="40">
        <v>0.50722355725236701</v>
      </c>
      <c r="KF238" s="40">
        <v>0.50715438282482406</v>
      </c>
      <c r="KG238" s="40">
        <v>0.50710841852536603</v>
      </c>
      <c r="KH238" s="40">
        <v>0.50708936048323894</v>
      </c>
      <c r="KI238" s="40">
        <v>0.50708823889799803</v>
      </c>
      <c r="KJ238" s="40">
        <v>0.50709908996715003</v>
      </c>
      <c r="KK238" s="40">
        <v>0.50710988418885206</v>
      </c>
      <c r="KL238" s="40">
        <v>0.50711359703694103</v>
      </c>
      <c r="KM238" s="40">
        <v>0.50711012813103107</v>
      </c>
      <c r="KN238" s="40">
        <v>0.50710109612818499</v>
      </c>
      <c r="KO238" s="40">
        <v>0.50708638048213894</v>
      </c>
      <c r="KP238" s="40">
        <v>0.50707019101942197</v>
      </c>
      <c r="KQ238" s="40">
        <v>0.50705454857385801</v>
      </c>
      <c r="KR238" s="40">
        <v>0.50703814615686393</v>
      </c>
      <c r="KS238" s="40">
        <v>0.50701906646431194</v>
      </c>
      <c r="KT238" s="40">
        <v>0.507000383539845</v>
      </c>
      <c r="KU238" s="40">
        <v>0.50698002478585602</v>
      </c>
      <c r="KV238" s="40">
        <v>0.50695753125161802</v>
      </c>
      <c r="KW238" s="40">
        <v>0.50693419862926492</v>
      </c>
      <c r="KX238" s="40">
        <v>0.50690929319351807</v>
      </c>
      <c r="KY238" s="40">
        <v>0.50688308880132293</v>
      </c>
      <c r="KZ238" s="40">
        <v>0.50685693222542094</v>
      </c>
      <c r="LA238" s="40">
        <v>0.50683009899291098</v>
      </c>
      <c r="LB238" s="40">
        <v>0.50680217283198803</v>
      </c>
      <c r="LC238" s="40">
        <v>0.50677476836942104</v>
      </c>
      <c r="LD238" s="40">
        <v>0.50674581535910601</v>
      </c>
      <c r="LE238" s="40">
        <v>0.50671596525709395</v>
      </c>
      <c r="LF238" s="40">
        <v>0.50668597720922692</v>
      </c>
      <c r="LG238" s="40">
        <v>0.50665453556878393</v>
      </c>
      <c r="LH238" s="40">
        <v>0.50662210556975096</v>
      </c>
      <c r="LI238" s="40">
        <v>0.50658923425247904</v>
      </c>
      <c r="LJ238" s="40">
        <v>0.50655516236065201</v>
      </c>
      <c r="LK238" s="40">
        <v>0.50652007191198201</v>
      </c>
      <c r="LL238" s="336" t="s">
        <v>851</v>
      </c>
      <c r="LM238" s="336" t="s">
        <v>851</v>
      </c>
      <c r="LN238" s="336" t="s">
        <v>1740</v>
      </c>
      <c r="LO238" s="40">
        <v>0.57080572843551636</v>
      </c>
      <c r="LP238" s="40">
        <v>0.57357650995254517</v>
      </c>
      <c r="LQ238" s="40">
        <v>0.5764319896697998</v>
      </c>
      <c r="LR238" s="40">
        <v>0.57919341325759888</v>
      </c>
      <c r="LS238" s="40">
        <v>0.58176928758621216</v>
      </c>
      <c r="LT238" s="40">
        <v>0.58422857522964478</v>
      </c>
      <c r="LU238" s="40">
        <v>0.58772110939025879</v>
      </c>
      <c r="LV238" s="40">
        <v>0.59117996692657471</v>
      </c>
      <c r="LW238" s="40">
        <v>0.5942535400390625</v>
      </c>
      <c r="LX238" s="40">
        <v>0.59768366813659668</v>
      </c>
      <c r="LY238" s="40">
        <v>0.60170906782150269</v>
      </c>
      <c r="LZ238" s="40">
        <v>0.6050909161567688</v>
      </c>
      <c r="MA238" s="40">
        <v>0.60922199487686157</v>
      </c>
      <c r="MB238" s="40">
        <v>0.6134263277053833</v>
      </c>
      <c r="MC238" s="40">
        <v>0.61746114492416382</v>
      </c>
      <c r="MD238" s="40">
        <v>0.62083405256271362</v>
      </c>
      <c r="ME238" s="40">
        <v>0.62407618761062622</v>
      </c>
      <c r="MF238" s="40">
        <v>0.62687289714813232</v>
      </c>
      <c r="MG238" s="40">
        <v>0.62914955615997314</v>
      </c>
      <c r="MH238" s="40">
        <v>0.63149726390838623</v>
      </c>
      <c r="MI238" s="40">
        <v>0.63391226530075073</v>
      </c>
      <c r="MJ238" s="40">
        <v>0.63618677854537964</v>
      </c>
      <c r="MK238" s="40">
        <v>0.63843554258346558</v>
      </c>
      <c r="ML238" s="40">
        <v>0.64060693979263306</v>
      </c>
      <c r="MM238" s="40">
        <v>0.64279627799987793</v>
      </c>
      <c r="MN238" s="40">
        <v>0.64463388919830322</v>
      </c>
      <c r="MO238" s="40">
        <v>0.64622575044631958</v>
      </c>
      <c r="MP238" s="40">
        <v>0.64776724576950073</v>
      </c>
      <c r="MQ238" s="40">
        <v>0.64908075332641602</v>
      </c>
      <c r="MR238" s="40">
        <v>0.65035426616668701</v>
      </c>
      <c r="MS238" s="40">
        <v>0.65175801515579224</v>
      </c>
      <c r="MT238" s="40">
        <v>0.65286624431610107</v>
      </c>
      <c r="MU238" s="40">
        <v>0.6539427638053894</v>
      </c>
      <c r="MV238" s="40">
        <v>0.65502727031707764</v>
      </c>
      <c r="MW238" s="40">
        <v>0.65604007244110107</v>
      </c>
      <c r="MX238" s="40">
        <v>0.6567847728729248</v>
      </c>
      <c r="MY238" s="336" t="s">
        <v>851</v>
      </c>
      <c r="MZ238" s="336" t="s">
        <v>1740</v>
      </c>
      <c r="NA238" s="40">
        <v>0.55519527196884155</v>
      </c>
      <c r="NB238" s="40">
        <v>0.55789965391159058</v>
      </c>
      <c r="NC238" s="40">
        <v>0.5605928897857666</v>
      </c>
      <c r="ND238" s="40">
        <v>0.56306850910186768</v>
      </c>
      <c r="NE238" s="40">
        <v>0.56518977880477905</v>
      </c>
      <c r="NF238" s="40">
        <v>0.56700736284255981</v>
      </c>
      <c r="NG238" s="40">
        <v>0.5698312520980835</v>
      </c>
      <c r="NH238" s="40">
        <v>0.57230830192565918</v>
      </c>
      <c r="NI238" s="40">
        <v>0.57445156574249268</v>
      </c>
      <c r="NJ238" s="40">
        <v>0.5769888162612915</v>
      </c>
      <c r="NK238" s="40">
        <v>0.58015978336334229</v>
      </c>
      <c r="NL238" s="40">
        <v>0.58290910720825195</v>
      </c>
      <c r="NM238" s="40">
        <v>0.5866120457649231</v>
      </c>
      <c r="NN238" s="40">
        <v>0.59023541212081909</v>
      </c>
      <c r="NO238" s="40">
        <v>0.5938834547996521</v>
      </c>
      <c r="NP238" s="40">
        <v>0.5967174768447876</v>
      </c>
      <c r="NQ238" s="40">
        <v>0.59977006912231445</v>
      </c>
      <c r="NR238" s="40">
        <v>0.60222327709197998</v>
      </c>
      <c r="NS238" s="40">
        <v>0.60417324304580688</v>
      </c>
      <c r="NT238" s="40">
        <v>0.60605120658874512</v>
      </c>
      <c r="NU238" s="40">
        <v>0.60801339149475098</v>
      </c>
      <c r="NV238" s="40">
        <v>0.60984736680984497</v>
      </c>
      <c r="NW238" s="40">
        <v>0.61138069629669189</v>
      </c>
      <c r="NX238" s="40">
        <v>0.6128612756729126</v>
      </c>
      <c r="NY238" s="40">
        <v>0.61437910795211792</v>
      </c>
      <c r="NZ238" s="40">
        <v>0.61570709943771362</v>
      </c>
      <c r="OA238" s="40">
        <v>0.6166643500328064</v>
      </c>
      <c r="OB238" s="40">
        <v>0.61786198616027832</v>
      </c>
      <c r="OC238" s="40">
        <v>0.61857181787490845</v>
      </c>
      <c r="OD238" s="40">
        <v>0.61926001310348511</v>
      </c>
      <c r="OE238" s="40">
        <v>0.61982935667037964</v>
      </c>
      <c r="OF238" s="40">
        <v>0.62012737989425659</v>
      </c>
      <c r="OG238" s="40">
        <v>0.62041687965393066</v>
      </c>
      <c r="OH238" s="40">
        <v>0.62035661935806274</v>
      </c>
      <c r="OI238" s="40">
        <v>0.62012946605682373</v>
      </c>
      <c r="OJ238" s="40">
        <v>0.61954689025878906</v>
      </c>
      <c r="OK238" s="336" t="s">
        <v>851</v>
      </c>
      <c r="OL238" s="336" t="s">
        <v>851</v>
      </c>
      <c r="OM238" s="336" t="s">
        <v>1740</v>
      </c>
      <c r="ON238" s="40">
        <v>0.45738428831100464</v>
      </c>
      <c r="OO238" s="40">
        <v>0.46292588114738464</v>
      </c>
      <c r="OP238" s="40">
        <v>0.46864542365074158</v>
      </c>
      <c r="OQ238" s="40">
        <v>0.47411048412322998</v>
      </c>
      <c r="OR238" s="40">
        <v>0.47890064120292664</v>
      </c>
      <c r="OS238" s="40">
        <v>0.48287239670753479</v>
      </c>
      <c r="OT238" s="40">
        <v>0.48668429255485535</v>
      </c>
      <c r="OU238" s="40">
        <v>0.49006754159927368</v>
      </c>
      <c r="OV238" s="40">
        <v>0.49252572655677795</v>
      </c>
      <c r="OW238" s="40">
        <v>0.49534839391708374</v>
      </c>
      <c r="OX238" s="40">
        <v>0.49879249930381775</v>
      </c>
      <c r="OY238" s="40">
        <v>0.50145453214645386</v>
      </c>
      <c r="OZ238" s="40">
        <v>0.50489586591720581</v>
      </c>
      <c r="PA238" s="40">
        <v>0.50863122940063477</v>
      </c>
      <c r="PB238" s="40">
        <v>0.51238679885864258</v>
      </c>
      <c r="PC238" s="40">
        <v>0.51616144180297852</v>
      </c>
      <c r="PD238" s="40">
        <v>0.52028244733810425</v>
      </c>
      <c r="PE238" s="40">
        <v>0.52440792322158813</v>
      </c>
      <c r="PF238" s="40">
        <v>0.5284540057182312</v>
      </c>
      <c r="PG238" s="40">
        <v>0.53250581026077271</v>
      </c>
      <c r="PH238" s="40">
        <v>0.53625839948654175</v>
      </c>
      <c r="PI238" s="40">
        <v>0.53965878486633301</v>
      </c>
      <c r="PJ238" s="40">
        <v>0.54271429777145386</v>
      </c>
      <c r="PK238" s="40">
        <v>0.54566472768783569</v>
      </c>
      <c r="PL238" s="40">
        <v>0.54859334230422974</v>
      </c>
      <c r="PM238" s="40">
        <v>0.55128562450408936</v>
      </c>
      <c r="PN238" s="40">
        <v>0.55369174480438232</v>
      </c>
      <c r="PO238" s="40">
        <v>0.55629229545593262</v>
      </c>
      <c r="PP238" s="40">
        <v>0.55848652124404907</v>
      </c>
      <c r="PQ238" s="40">
        <v>0.56061398983001709</v>
      </c>
      <c r="PR238" s="40">
        <v>0.56308168172836304</v>
      </c>
      <c r="PS238" s="40">
        <v>0.56484079360961914</v>
      </c>
      <c r="PT238" s="40">
        <v>0.56667506694793701</v>
      </c>
      <c r="PU238" s="40">
        <v>0.56847447156906128</v>
      </c>
      <c r="PV238" s="40">
        <v>0.57017225027084351</v>
      </c>
      <c r="PW238" s="40">
        <v>0.57158350944519043</v>
      </c>
      <c r="PX238" s="336" t="s">
        <v>851</v>
      </c>
      <c r="PY238" s="336" t="s">
        <v>851</v>
      </c>
      <c r="PZ238" s="40">
        <v>0.38340000000000002</v>
      </c>
      <c r="QA238" s="40">
        <v>0.37549999999999994</v>
      </c>
      <c r="QB238" s="40">
        <v>0.40439999999999998</v>
      </c>
      <c r="QC238" s="40">
        <v>0.3987</v>
      </c>
      <c r="QD238" s="40">
        <v>0.40229999999999999</v>
      </c>
      <c r="QE238" s="40">
        <v>0.40139999999999998</v>
      </c>
      <c r="QF238" s="40">
        <v>0.4128</v>
      </c>
      <c r="QG238" s="40">
        <v>0.40539999999999998</v>
      </c>
      <c r="QH238" s="40">
        <v>0.40579999999999999</v>
      </c>
      <c r="QI238" s="40">
        <v>0.41020000000000001</v>
      </c>
      <c r="QJ238" s="40">
        <v>0.42369999999999997</v>
      </c>
      <c r="QK238" s="40">
        <v>0.4274</v>
      </c>
      <c r="QL238" s="40">
        <v>0.42979999999999996</v>
      </c>
      <c r="QM238" s="40">
        <v>0.43310000000000004</v>
      </c>
      <c r="QN238" s="40">
        <v>0.45479999999999998</v>
      </c>
      <c r="QO238" s="40">
        <v>0.45549999999999996</v>
      </c>
      <c r="QP238" s="40">
        <v>0.46</v>
      </c>
      <c r="QQ238" s="40">
        <v>0.45500000000000002</v>
      </c>
      <c r="QR238" s="40">
        <v>0.46329999999999999</v>
      </c>
      <c r="QS238" s="336" t="s">
        <v>851</v>
      </c>
      <c r="QT238" s="336" t="s">
        <v>851</v>
      </c>
      <c r="QU238" s="336" t="s">
        <v>851</v>
      </c>
      <c r="QV238" s="336" t="s">
        <v>851</v>
      </c>
      <c r="QW238" s="40">
        <v>1.8077373504638672E-2</v>
      </c>
      <c r="QX238" s="336" t="s">
        <v>851</v>
      </c>
      <c r="QY238" s="336" t="s">
        <v>851</v>
      </c>
      <c r="QZ238" s="336" t="s">
        <v>851</v>
      </c>
      <c r="RA238" s="336" t="s">
        <v>851</v>
      </c>
      <c r="RB238" s="336" t="s">
        <v>851</v>
      </c>
      <c r="RC238" s="336" t="s">
        <v>851</v>
      </c>
      <c r="RD238" s="336" t="s">
        <v>851</v>
      </c>
      <c r="RE238" s="336" t="s">
        <v>851</v>
      </c>
      <c r="RF238" s="40">
        <v>0.33700000000000002</v>
      </c>
      <c r="RG238" s="40">
        <v>2016</v>
      </c>
      <c r="RH238" s="336" t="s">
        <v>840</v>
      </c>
      <c r="RI238" s="336" t="s">
        <v>851</v>
      </c>
      <c r="RJ238" s="40">
        <v>8.0000000000000002E-3</v>
      </c>
      <c r="RK238" s="40">
        <v>2016</v>
      </c>
      <c r="RL238" s="336" t="s">
        <v>840</v>
      </c>
      <c r="RM238" s="336" t="s">
        <v>851</v>
      </c>
      <c r="RN238" s="40">
        <v>4.4999999999999998E-2</v>
      </c>
      <c r="RO238" s="40">
        <v>2016</v>
      </c>
      <c r="RP238" s="336" t="s">
        <v>840</v>
      </c>
      <c r="RQ238" s="336" t="s">
        <v>851</v>
      </c>
      <c r="RR238" s="40">
        <v>0.21899999999999997</v>
      </c>
      <c r="RS238" s="40">
        <v>2016</v>
      </c>
      <c r="RT238" s="336" t="s">
        <v>840</v>
      </c>
      <c r="RU238" s="336" t="s">
        <v>851</v>
      </c>
      <c r="RV238" s="40">
        <v>0.29199999999999998</v>
      </c>
      <c r="RW238" s="40">
        <v>2016</v>
      </c>
      <c r="RX238" s="336" t="s">
        <v>840</v>
      </c>
      <c r="RY238" s="336" t="s">
        <v>851</v>
      </c>
      <c r="RZ238" s="336" t="s">
        <v>838</v>
      </c>
      <c r="SA238" s="40">
        <v>0.22902290523052216</v>
      </c>
      <c r="SB238" s="40">
        <v>0.22092442214488983</v>
      </c>
      <c r="SC238" s="40">
        <v>0.23266026377677917</v>
      </c>
      <c r="SD238" s="40">
        <v>0.24225972592830658</v>
      </c>
      <c r="SE238" s="40">
        <v>0.2120310366153717</v>
      </c>
      <c r="SF238" s="336" t="s">
        <v>851</v>
      </c>
      <c r="SG238" s="336" t="s">
        <v>851</v>
      </c>
      <c r="SH238" s="40">
        <v>0.23353616893291473</v>
      </c>
      <c r="SI238" s="40">
        <v>0.21993367373943329</v>
      </c>
      <c r="SJ238" s="40">
        <v>0.22896845638751984</v>
      </c>
      <c r="SK238" s="40">
        <v>0.25136986374855042</v>
      </c>
      <c r="SL238" s="40">
        <v>0.25237107276916504</v>
      </c>
      <c r="SM238" s="336" t="s">
        <v>840</v>
      </c>
      <c r="SN238" s="336" t="s">
        <v>851</v>
      </c>
      <c r="SO238" s="336" t="s">
        <v>851</v>
      </c>
      <c r="SP238" s="40">
        <v>3.3873874694108963E-2</v>
      </c>
      <c r="SQ238" s="40">
        <v>3.1482342630624771E-2</v>
      </c>
      <c r="SR238" s="40">
        <v>2.3479849100112915E-2</v>
      </c>
      <c r="SS238" s="40">
        <v>6.1454717069864273E-4</v>
      </c>
      <c r="ST238" s="40">
        <v>-0.12168695032596588</v>
      </c>
      <c r="SU238" s="336" t="s">
        <v>838</v>
      </c>
      <c r="SV238" s="336" t="s">
        <v>851</v>
      </c>
      <c r="SW238" s="336" t="s">
        <v>851</v>
      </c>
      <c r="SX238" s="40">
        <v>3.5485949367284775E-2</v>
      </c>
      <c r="SY238" s="40">
        <v>4.6726476401090622E-2</v>
      </c>
      <c r="SZ238" s="40">
        <v>4.1265178471803665E-2</v>
      </c>
      <c r="TA238" s="40">
        <v>3.2259412109851837E-2</v>
      </c>
      <c r="TB238" s="40">
        <v>1.3534863479435444E-2</v>
      </c>
      <c r="TC238" s="336" t="s">
        <v>840</v>
      </c>
      <c r="TD238" s="336" t="s">
        <v>851</v>
      </c>
      <c r="TE238" s="336" t="s">
        <v>851</v>
      </c>
      <c r="TF238" s="336" t="s">
        <v>851</v>
      </c>
      <c r="TG238" s="40">
        <v>9.0250791981816292E-3</v>
      </c>
      <c r="TH238" s="40">
        <v>6.8681747652590275E-3</v>
      </c>
      <c r="TI238" s="40">
        <v>-3.1455676071345806E-4</v>
      </c>
      <c r="TJ238" s="40">
        <v>-2.2917704656720161E-2</v>
      </c>
      <c r="TK238" s="40">
        <v>-0.14655239880084991</v>
      </c>
      <c r="TL238" s="336" t="s">
        <v>838</v>
      </c>
      <c r="TM238" s="336" t="s">
        <v>851</v>
      </c>
      <c r="TN238" s="336" t="s">
        <v>851</v>
      </c>
      <c r="TO238" s="336" t="s">
        <v>851</v>
      </c>
      <c r="TP238" s="40">
        <v>1.0602804832160473E-2</v>
      </c>
      <c r="TQ238" s="40">
        <v>2.2066488862037659E-2</v>
      </c>
      <c r="TR238" s="40">
        <v>1.7360279336571693E-2</v>
      </c>
      <c r="TS238" s="40">
        <v>9.1192787513136864E-3</v>
      </c>
      <c r="TT238" s="40">
        <v>-1.1582961305975914E-2</v>
      </c>
      <c r="TU238" s="336" t="s">
        <v>840</v>
      </c>
      <c r="TV238" s="336" t="s">
        <v>851</v>
      </c>
      <c r="TW238" s="40">
        <v>4270</v>
      </c>
      <c r="TX238" s="336" t="s">
        <v>840</v>
      </c>
      <c r="TY238" s="336" t="s">
        <v>851</v>
      </c>
      <c r="TZ238" s="40">
        <v>3378.434814453125</v>
      </c>
      <c r="UA238" s="336" t="s">
        <v>838</v>
      </c>
      <c r="UB238" s="336" t="s">
        <v>851</v>
      </c>
      <c r="UC238" s="40">
        <v>3378.4346209190999</v>
      </c>
      <c r="UD238" s="336" t="s">
        <v>840</v>
      </c>
      <c r="UE238" s="336" t="s">
        <v>851</v>
      </c>
      <c r="UF238" s="336" t="s">
        <v>851</v>
      </c>
      <c r="UG238" s="40">
        <v>9.5803193747997284E-2</v>
      </c>
      <c r="UH238" s="40">
        <v>9.5803193747997284E-2</v>
      </c>
      <c r="UI238" s="40">
        <v>9.9461168050765991E-2</v>
      </c>
      <c r="UJ238" s="40">
        <v>0.12717223167419434</v>
      </c>
      <c r="UK238" s="40">
        <v>0.14311006665229797</v>
      </c>
      <c r="UL238" s="336" t="s">
        <v>838</v>
      </c>
      <c r="UM238" s="336" t="s">
        <v>851</v>
      </c>
      <c r="UN238" s="336" t="s">
        <v>851</v>
      </c>
      <c r="UO238" s="336" t="s">
        <v>851</v>
      </c>
      <c r="UP238" s="40">
        <v>7.2725646197795868E-2</v>
      </c>
      <c r="UQ238" s="40">
        <v>8.2631774246692657E-2</v>
      </c>
      <c r="UR238" s="40">
        <v>8.8847145438194275E-2</v>
      </c>
      <c r="US238" s="40">
        <v>0.12168020009994507</v>
      </c>
      <c r="UT238" s="40">
        <v>0.14535540342330933</v>
      </c>
      <c r="UU238" s="336" t="s">
        <v>840</v>
      </c>
    </row>
    <row r="239" spans="1:567">
      <c r="A239" s="336" t="s">
        <v>424</v>
      </c>
      <c r="B239" s="336" t="s">
        <v>168</v>
      </c>
      <c r="C239" s="336" t="s">
        <v>420</v>
      </c>
      <c r="D239" s="40">
        <v>4.1661389172077179E-2</v>
      </c>
      <c r="E239" s="336" t="s">
        <v>436</v>
      </c>
      <c r="F239" s="40">
        <v>3.7728391587734222E-2</v>
      </c>
      <c r="G239" s="336" t="s">
        <v>1741</v>
      </c>
      <c r="H239" s="40">
        <v>3.3345036208629608E-2</v>
      </c>
      <c r="I239" s="336" t="s">
        <v>1447</v>
      </c>
      <c r="J239" s="40">
        <v>2.9835622757673264E-2</v>
      </c>
      <c r="K239" s="336" t="s">
        <v>1803</v>
      </c>
      <c r="L239" s="336" t="s">
        <v>470</v>
      </c>
      <c r="M239" s="40">
        <v>0.58587914705276489</v>
      </c>
      <c r="N239" s="40"/>
      <c r="O239" s="336" t="s">
        <v>1736</v>
      </c>
      <c r="P239" s="40"/>
      <c r="Q239" s="336" t="s">
        <v>1736</v>
      </c>
      <c r="R239" s="40"/>
      <c r="S239" s="336" t="s">
        <v>1736</v>
      </c>
      <c r="T239" s="40"/>
      <c r="U239" s="336" t="s">
        <v>1736</v>
      </c>
      <c r="V239" s="336" t="s">
        <v>851</v>
      </c>
      <c r="W239" s="336" t="s">
        <v>470</v>
      </c>
      <c r="X239" s="40">
        <v>0.53137719631195068</v>
      </c>
      <c r="Y239" s="40"/>
      <c r="Z239" s="336" t="s">
        <v>1736</v>
      </c>
      <c r="AA239" s="40"/>
      <c r="AB239" s="336" t="s">
        <v>1736</v>
      </c>
      <c r="AC239" s="40"/>
      <c r="AD239" s="336" t="s">
        <v>1736</v>
      </c>
      <c r="AE239" s="40"/>
      <c r="AF239" s="336" t="s">
        <v>1736</v>
      </c>
      <c r="AG239" s="336" t="s">
        <v>851</v>
      </c>
      <c r="AH239" s="336" t="s">
        <v>470</v>
      </c>
      <c r="AI239" s="40">
        <v>0.51387327909469604</v>
      </c>
      <c r="AJ239" s="40"/>
      <c r="AK239" s="336" t="s">
        <v>1736</v>
      </c>
      <c r="AL239" s="40"/>
      <c r="AM239" s="336" t="s">
        <v>1736</v>
      </c>
      <c r="AN239" s="40"/>
      <c r="AO239" s="336" t="s">
        <v>1736</v>
      </c>
      <c r="AP239" s="40"/>
      <c r="AQ239" s="336" t="s">
        <v>1736</v>
      </c>
      <c r="AR239" s="336" t="s">
        <v>851</v>
      </c>
      <c r="AS239" s="336" t="s">
        <v>470</v>
      </c>
      <c r="AT239" s="40">
        <v>0.47678542137145996</v>
      </c>
      <c r="AU239" s="40"/>
      <c r="AV239" s="336" t="s">
        <v>1736</v>
      </c>
      <c r="AW239" s="40"/>
      <c r="AX239" s="336" t="s">
        <v>1736</v>
      </c>
      <c r="AY239" s="40"/>
      <c r="AZ239" s="336" t="s">
        <v>1736</v>
      </c>
      <c r="BA239" s="40"/>
      <c r="BB239" s="336" t="s">
        <v>1736</v>
      </c>
      <c r="BC239" s="336" t="s">
        <v>851</v>
      </c>
      <c r="BD239" s="336" t="s">
        <v>436</v>
      </c>
      <c r="BE239" s="40">
        <v>3.2592940330505371</v>
      </c>
      <c r="BF239" s="336" t="s">
        <v>827</v>
      </c>
      <c r="BG239" s="40">
        <v>2.0874233245849609</v>
      </c>
      <c r="BH239" s="336" t="s">
        <v>1447</v>
      </c>
      <c r="BI239" s="40">
        <v>4.0007243156433105</v>
      </c>
      <c r="BJ239" s="336" t="s">
        <v>1803</v>
      </c>
      <c r="BK239" s="40">
        <v>13.731925964355469</v>
      </c>
      <c r="BL239" s="336" t="s">
        <v>851</v>
      </c>
      <c r="BM239" s="40">
        <v>2.6810710430145264</v>
      </c>
      <c r="BN239" s="336" t="s">
        <v>838</v>
      </c>
      <c r="BO239" s="336" t="s">
        <v>851</v>
      </c>
      <c r="BP239" s="336" t="s">
        <v>436</v>
      </c>
      <c r="BQ239" s="40">
        <v>1.754920557141304E-2</v>
      </c>
      <c r="BR239" s="40">
        <v>1.8815703690052032E-2</v>
      </c>
      <c r="BS239" s="40">
        <v>1.9349252805113792E-2</v>
      </c>
      <c r="BT239" s="40">
        <v>2.0034639164805412E-2</v>
      </c>
      <c r="BU239" s="40">
        <v>2.0034607499837875E-2</v>
      </c>
      <c r="BV239" s="336" t="s">
        <v>851</v>
      </c>
      <c r="BW239" s="336" t="s">
        <v>827</v>
      </c>
      <c r="BX239" s="40">
        <v>1.8863003700971603E-2</v>
      </c>
      <c r="BY239" s="40">
        <v>2.0619696006178856E-2</v>
      </c>
      <c r="BZ239" s="40">
        <v>2.2376228123903275E-2</v>
      </c>
      <c r="CA239" s="40">
        <v>2.5354258716106415E-2</v>
      </c>
      <c r="CB239" s="40">
        <v>2.948373556137085E-2</v>
      </c>
      <c r="CC239" s="336" t="s">
        <v>851</v>
      </c>
      <c r="CD239" s="336" t="s">
        <v>1447</v>
      </c>
      <c r="CE239" s="40">
        <v>2.1737189963459969E-2</v>
      </c>
      <c r="CF239" s="40">
        <v>2.3702496662735939E-2</v>
      </c>
      <c r="CG239" s="40">
        <v>2.6269372552633286E-2</v>
      </c>
      <c r="CH239" s="40">
        <v>3.0670672655105591E-2</v>
      </c>
      <c r="CI239" s="40">
        <v>3.1058292835950851E-2</v>
      </c>
      <c r="CJ239" s="336" t="s">
        <v>851</v>
      </c>
      <c r="CK239" s="336" t="s">
        <v>1803</v>
      </c>
      <c r="CL239" s="40">
        <v>2.3285532370209694E-2</v>
      </c>
      <c r="CM239" s="40">
        <v>2.5345167145133018E-2</v>
      </c>
      <c r="CN239" s="40">
        <v>2.8318652883172035E-2</v>
      </c>
      <c r="CO239" s="40">
        <v>3.1283047050237656E-2</v>
      </c>
      <c r="CP239" s="40">
        <v>3.1065987423062325E-2</v>
      </c>
      <c r="CQ239" s="336" t="s">
        <v>851</v>
      </c>
      <c r="CR239" s="40">
        <v>0.57994979619979858</v>
      </c>
      <c r="CS239" s="40">
        <v>1.0871485471725464</v>
      </c>
      <c r="CT239" s="40">
        <v>1.7254552841186523</v>
      </c>
      <c r="CU239" s="40">
        <v>2.4492685794830322</v>
      </c>
      <c r="CV239" s="40">
        <v>3.3953235149383545</v>
      </c>
      <c r="CW239" s="336" t="s">
        <v>1741</v>
      </c>
      <c r="CX239" s="336" t="s">
        <v>851</v>
      </c>
      <c r="CY239" s="40">
        <v>0.86959749460220337</v>
      </c>
      <c r="CZ239" s="40">
        <v>1.4606896638870239</v>
      </c>
      <c r="DA239" s="40">
        <v>2.1535532474517822</v>
      </c>
      <c r="DB239" s="40">
        <v>2.9695258140563965</v>
      </c>
      <c r="DC239" s="40">
        <v>4.151186466217041</v>
      </c>
      <c r="DD239" s="336" t="s">
        <v>1447</v>
      </c>
      <c r="DE239" s="336" t="s">
        <v>851</v>
      </c>
      <c r="DF239" s="40">
        <v>4.7464213371276855</v>
      </c>
      <c r="DG239" s="336" t="s">
        <v>1803</v>
      </c>
      <c r="DH239" s="336" t="s">
        <v>851</v>
      </c>
      <c r="DI239" s="336" t="s">
        <v>851</v>
      </c>
      <c r="DJ239" s="336">
        <v>3.2</v>
      </c>
      <c r="DK239" s="336" t="s">
        <v>1738</v>
      </c>
      <c r="DL239" s="336" t="s">
        <v>851</v>
      </c>
      <c r="DM239" s="336" t="s">
        <v>851</v>
      </c>
      <c r="DN239" s="336" t="s">
        <v>1012</v>
      </c>
      <c r="DO239" s="40">
        <v>-1.0739921592175961E-2</v>
      </c>
      <c r="DP239" s="40">
        <v>-8.411831222474575E-3</v>
      </c>
      <c r="DQ239" s="40">
        <v>-1.7588727176189423E-2</v>
      </c>
      <c r="DR239" s="40">
        <v>-2.4396294727921486E-2</v>
      </c>
      <c r="DS239" s="40">
        <v>5.059508141130209E-3</v>
      </c>
      <c r="DT239" s="336" t="s">
        <v>851</v>
      </c>
      <c r="DU239" s="336" t="s">
        <v>470</v>
      </c>
      <c r="DV239" s="40">
        <v>7.9624997451901436E-3</v>
      </c>
      <c r="DW239" s="40">
        <v>9.6666663885116577E-3</v>
      </c>
      <c r="DX239" s="40">
        <v>1.0895000770688057E-2</v>
      </c>
      <c r="DY239" s="40">
        <v>3.250000299885869E-3</v>
      </c>
      <c r="DZ239" s="40">
        <v>2.4999999441206455E-3</v>
      </c>
      <c r="EA239" s="336" t="s">
        <v>851</v>
      </c>
      <c r="EB239" s="336" t="s">
        <v>470</v>
      </c>
      <c r="EC239" s="40">
        <v>9.6504413522779942E-4</v>
      </c>
      <c r="ED239" s="40">
        <v>-3.3170864917337894E-3</v>
      </c>
      <c r="EE239" s="40">
        <v>9.831645293161273E-4</v>
      </c>
      <c r="EF239" s="40">
        <v>-7.4484641663730145E-3</v>
      </c>
      <c r="EG239" s="40">
        <v>-5.2168671973049641E-3</v>
      </c>
      <c r="EH239" s="336" t="s">
        <v>851</v>
      </c>
      <c r="EI239" s="336" t="s">
        <v>470</v>
      </c>
      <c r="EJ239" s="40">
        <v>1.1138869449496269E-2</v>
      </c>
      <c r="EK239" s="40">
        <v>9.9210543558001518E-3</v>
      </c>
      <c r="EL239" s="40">
        <v>3.4307290334254503E-3</v>
      </c>
      <c r="EM239" s="40">
        <v>5.0339279696345329E-3</v>
      </c>
      <c r="EN239" s="40">
        <v>9.8834987729787827E-3</v>
      </c>
      <c r="EO239" s="336" t="s">
        <v>851</v>
      </c>
      <c r="EP239" s="336" t="s">
        <v>851</v>
      </c>
      <c r="EQ239" s="336" t="s">
        <v>851</v>
      </c>
      <c r="ER239" s="40">
        <v>0.39390000000000003</v>
      </c>
      <c r="ES239" s="336" t="s">
        <v>1739</v>
      </c>
      <c r="ET239" s="336" t="s">
        <v>851</v>
      </c>
      <c r="EU239" s="336" t="s">
        <v>851</v>
      </c>
      <c r="EV239" s="40">
        <v>0.72209999999999996</v>
      </c>
      <c r="EW239" s="336" t="s">
        <v>1739</v>
      </c>
      <c r="EX239" s="336" t="s">
        <v>851</v>
      </c>
      <c r="EY239" s="336" t="s">
        <v>851</v>
      </c>
      <c r="EZ239" s="40">
        <v>6.2899999999999998E-2</v>
      </c>
      <c r="FA239" s="336" t="s">
        <v>1739</v>
      </c>
      <c r="FB239" s="336" t="s">
        <v>851</v>
      </c>
      <c r="FC239" s="40">
        <v>-1.7742514610290527E-2</v>
      </c>
      <c r="FD239" s="40">
        <v>-3.5559166222810745E-2</v>
      </c>
      <c r="FE239" s="40">
        <v>-2.946917712688446E-2</v>
      </c>
      <c r="FF239" s="40">
        <v>-2.9553456231951714E-2</v>
      </c>
      <c r="FG239" s="40">
        <v>-5.8580674231052399E-2</v>
      </c>
      <c r="FH239" s="336" t="s">
        <v>838</v>
      </c>
      <c r="FI239" s="336" t="s">
        <v>851</v>
      </c>
      <c r="FJ239" s="40">
        <v>-3.7511277943849564E-2</v>
      </c>
      <c r="FK239" s="40">
        <v>-3.7511277943849564E-2</v>
      </c>
      <c r="FL239" s="40">
        <v>-4.0208678692579269E-2</v>
      </c>
      <c r="FM239" s="40">
        <v>-7.4745297431945801E-2</v>
      </c>
      <c r="FN239" s="40"/>
      <c r="FO239" s="336" t="s">
        <v>840</v>
      </c>
      <c r="FP239" s="336" t="s">
        <v>851</v>
      </c>
      <c r="FQ239" s="40"/>
      <c r="FR239" s="336" t="s">
        <v>1737</v>
      </c>
      <c r="FS239" s="336" t="s">
        <v>851</v>
      </c>
      <c r="FT239" s="336" t="s">
        <v>851</v>
      </c>
      <c r="FU239" s="40">
        <v>6.1311810277402401E-3</v>
      </c>
      <c r="FV239" s="40">
        <v>6.1875507235527039E-3</v>
      </c>
      <c r="FW239" s="40">
        <v>-6.6025578416883945E-3</v>
      </c>
      <c r="FX239" s="40">
        <v>-1.0150912217795849E-2</v>
      </c>
      <c r="FY239" s="40"/>
      <c r="FZ239" s="336" t="s">
        <v>840</v>
      </c>
      <c r="GA239" s="336" t="s">
        <v>851</v>
      </c>
      <c r="GB239" s="336" t="s">
        <v>851</v>
      </c>
      <c r="GC239" s="336" t="s">
        <v>851</v>
      </c>
      <c r="GD239" s="336" t="s">
        <v>851</v>
      </c>
      <c r="GE239" s="336" t="s">
        <v>851</v>
      </c>
      <c r="GF239" s="336" t="s">
        <v>851</v>
      </c>
      <c r="GG239" s="336" t="s">
        <v>851</v>
      </c>
      <c r="GH239" s="336" t="s">
        <v>851</v>
      </c>
      <c r="GI239" s="336" t="s">
        <v>851</v>
      </c>
      <c r="GJ239" s="336" t="s">
        <v>851</v>
      </c>
      <c r="GK239" s="40">
        <v>17409071</v>
      </c>
      <c r="GL239" s="40">
        <v>17918369</v>
      </c>
      <c r="GM239" s="40">
        <v>18443684</v>
      </c>
      <c r="GN239" s="40">
        <v>18985001</v>
      </c>
      <c r="GO239" s="40">
        <v>19540096</v>
      </c>
      <c r="GP239" s="40">
        <v>20107416</v>
      </c>
      <c r="GQ239" s="40">
        <v>20687648</v>
      </c>
      <c r="GR239" s="40">
        <v>21282514</v>
      </c>
      <c r="GS239" s="40">
        <v>21892149</v>
      </c>
      <c r="GT239" s="40">
        <v>22516464</v>
      </c>
      <c r="GU239" s="40">
        <v>23154854</v>
      </c>
      <c r="GV239" s="40">
        <v>23807586</v>
      </c>
      <c r="GW239" s="40">
        <v>24473176</v>
      </c>
      <c r="GX239" s="40">
        <v>25147112</v>
      </c>
      <c r="GY239" s="40">
        <v>25823488</v>
      </c>
      <c r="GZ239" s="40">
        <v>26497881</v>
      </c>
      <c r="HA239" s="40">
        <v>27168210</v>
      </c>
      <c r="HB239" s="40">
        <v>27834811</v>
      </c>
      <c r="HC239" s="40">
        <v>28498683</v>
      </c>
      <c r="HD239" s="40">
        <v>29161922</v>
      </c>
      <c r="HE239" s="40">
        <v>29825968</v>
      </c>
      <c r="HF239" s="40">
        <v>30491000</v>
      </c>
      <c r="HG239" s="40">
        <v>31155000</v>
      </c>
      <c r="HH239" s="40">
        <v>31818000</v>
      </c>
      <c r="HI239" s="40">
        <v>32480000</v>
      </c>
      <c r="HJ239" s="40">
        <v>33140000</v>
      </c>
      <c r="HK239" s="40">
        <v>33798000</v>
      </c>
      <c r="HL239" s="40">
        <v>34454000</v>
      </c>
      <c r="HM239" s="40">
        <v>35107000</v>
      </c>
      <c r="HN239" s="40">
        <v>35758000</v>
      </c>
      <c r="HO239" s="40">
        <v>36407000</v>
      </c>
      <c r="HP239" s="40">
        <v>37053000</v>
      </c>
      <c r="HQ239" s="40">
        <v>37696000</v>
      </c>
      <c r="HR239" s="40">
        <v>38336000</v>
      </c>
      <c r="HS239" s="40">
        <v>38972000</v>
      </c>
      <c r="HT239" s="40">
        <v>39603000</v>
      </c>
      <c r="HU239" s="40">
        <v>40229000</v>
      </c>
      <c r="HV239" s="40">
        <v>40850000</v>
      </c>
      <c r="HW239" s="40">
        <v>41464000</v>
      </c>
      <c r="HX239" s="40">
        <v>42071000</v>
      </c>
      <c r="HY239" s="40">
        <v>42670000</v>
      </c>
      <c r="HZ239" s="40">
        <v>43260000</v>
      </c>
      <c r="IA239" s="40">
        <v>43842000</v>
      </c>
      <c r="IB239" s="40">
        <v>44413000</v>
      </c>
      <c r="IC239" s="40">
        <v>44974000</v>
      </c>
      <c r="ID239" s="40">
        <v>45523000</v>
      </c>
      <c r="IE239" s="40">
        <v>46060000</v>
      </c>
      <c r="IF239" s="40">
        <v>46585000</v>
      </c>
      <c r="IG239" s="40">
        <v>47096000</v>
      </c>
      <c r="IH239" s="40">
        <v>47595000</v>
      </c>
      <c r="II239" s="40">
        <v>48080000</v>
      </c>
      <c r="IJ239" s="336" t="s">
        <v>851</v>
      </c>
      <c r="IK239" s="336" t="s">
        <v>851</v>
      </c>
      <c r="IL239" s="336" t="s">
        <v>851</v>
      </c>
      <c r="IM239" s="40">
        <v>2.4982772767543793E-2</v>
      </c>
      <c r="IN239" s="40">
        <v>2.4239892140030861E-2</v>
      </c>
      <c r="IO239" s="40">
        <v>2.357044443488121E-2</v>
      </c>
      <c r="IP239" s="40">
        <v>2.300594188272953E-2</v>
      </c>
      <c r="IQ239" s="40">
        <v>2.2515606135129929E-2</v>
      </c>
      <c r="IR239" s="40">
        <v>2.2052135318517685E-2</v>
      </c>
      <c r="IS239" s="40">
        <v>2.1543188020586967E-2</v>
      </c>
      <c r="IT239" s="40">
        <v>2.1057421341538429E-2</v>
      </c>
      <c r="IU239" s="40">
        <v>2.0592348650097847E-2</v>
      </c>
      <c r="IV239" s="40">
        <v>2.0116496831178665E-2</v>
      </c>
      <c r="IW239" s="40">
        <v>1.9660616293549538E-2</v>
      </c>
      <c r="IX239" s="40">
        <v>1.9223472103476524E-2</v>
      </c>
      <c r="IY239" s="40">
        <v>1.8775438889861107E-2</v>
      </c>
      <c r="IZ239" s="40">
        <v>1.8373480066657066E-2</v>
      </c>
      <c r="JA239" s="40">
        <v>1.7987042665481567E-2</v>
      </c>
      <c r="JB239" s="40">
        <v>1.7588255926966667E-2</v>
      </c>
      <c r="JC239" s="40">
        <v>1.7204668372869492E-2</v>
      </c>
      <c r="JD239" s="40">
        <v>1.6835413873195648E-2</v>
      </c>
      <c r="JE239" s="40">
        <v>1.645403727889061E-2</v>
      </c>
      <c r="JF239" s="40">
        <v>1.6061432659626007E-2</v>
      </c>
      <c r="JG239" s="40">
        <v>1.5683256089687347E-2</v>
      </c>
      <c r="JH239" s="40">
        <v>1.5318692661821842E-2</v>
      </c>
      <c r="JI239" s="40">
        <v>1.491875946521759E-2</v>
      </c>
      <c r="JJ239" s="40">
        <v>1.4533086679875851E-2</v>
      </c>
      <c r="JK239" s="40">
        <v>1.4137430116534233E-2</v>
      </c>
      <c r="JL239" s="40">
        <v>1.3732323423027992E-2</v>
      </c>
      <c r="JM239" s="40">
        <v>1.336384192109108E-2</v>
      </c>
      <c r="JN239" s="40">
        <v>1.2939956970512867E-2</v>
      </c>
      <c r="JO239" s="40">
        <v>1.2552325613796711E-2</v>
      </c>
      <c r="JP239" s="40">
        <v>1.2133147567510605E-2</v>
      </c>
      <c r="JQ239" s="40">
        <v>1.1727201752364635E-2</v>
      </c>
      <c r="JR239" s="40">
        <v>1.13337067887187E-2</v>
      </c>
      <c r="JS239" s="40">
        <v>1.0909470729529858E-2</v>
      </c>
      <c r="JT239" s="40">
        <v>1.0539641603827477E-2</v>
      </c>
      <c r="JU239" s="40">
        <v>1.0138576850295067E-2</v>
      </c>
      <c r="JV239" s="336" t="s">
        <v>1740</v>
      </c>
      <c r="JW239" s="336" t="s">
        <v>851</v>
      </c>
      <c r="JX239" s="336" t="s">
        <v>851</v>
      </c>
      <c r="JY239" s="336" t="s">
        <v>851</v>
      </c>
      <c r="JZ239" s="336" t="s">
        <v>851</v>
      </c>
      <c r="KA239" s="336" t="s">
        <v>1740</v>
      </c>
      <c r="KB239" s="40">
        <v>0.50404770102182905</v>
      </c>
      <c r="KC239" s="40">
        <v>0.50400479089347394</v>
      </c>
      <c r="KD239" s="40">
        <v>0.50394805985928892</v>
      </c>
      <c r="KE239" s="40">
        <v>0.50388342506915196</v>
      </c>
      <c r="KF239" s="40">
        <v>0.50381740956580301</v>
      </c>
      <c r="KG239" s="40">
        <v>0.50375515054532405</v>
      </c>
      <c r="KH239" s="40">
        <v>0.50369708552188797</v>
      </c>
      <c r="KI239" s="40">
        <v>0.50364187090389001</v>
      </c>
      <c r="KJ239" s="40">
        <v>0.50358960772186001</v>
      </c>
      <c r="KK239" s="40">
        <v>0.50353917199268106</v>
      </c>
      <c r="KL239" s="40">
        <v>0.50348963357270793</v>
      </c>
      <c r="KM239" s="40">
        <v>0.50344185458617408</v>
      </c>
      <c r="KN239" s="40">
        <v>0.50339516907376902</v>
      </c>
      <c r="KO239" s="40">
        <v>0.50334812845137</v>
      </c>
      <c r="KP239" s="40">
        <v>0.50329814552636598</v>
      </c>
      <c r="KQ239" s="40">
        <v>0.50324341034850695</v>
      </c>
      <c r="KR239" s="40">
        <v>0.50318310937623001</v>
      </c>
      <c r="KS239" s="40">
        <v>0.50311805832182199</v>
      </c>
      <c r="KT239" s="40">
        <v>0.50305052525628902</v>
      </c>
      <c r="KU239" s="40">
        <v>0.50298385762673803</v>
      </c>
      <c r="KV239" s="40">
        <v>0.50291978999298503</v>
      </c>
      <c r="KW239" s="40">
        <v>0.50285899170714898</v>
      </c>
      <c r="KX239" s="40">
        <v>0.50279938452145601</v>
      </c>
      <c r="KY239" s="40">
        <v>0.50273854311835897</v>
      </c>
      <c r="KZ239" s="40">
        <v>0.50267311548751203</v>
      </c>
      <c r="LA239" s="40">
        <v>0.50260057277213099</v>
      </c>
      <c r="LB239" s="40">
        <v>0.50252014317284199</v>
      </c>
      <c r="LC239" s="40">
        <v>0.50243204839672506</v>
      </c>
      <c r="LD239" s="40">
        <v>0.50233589716720706</v>
      </c>
      <c r="LE239" s="40">
        <v>0.50223188064920099</v>
      </c>
      <c r="LF239" s="40">
        <v>0.50211953410537202</v>
      </c>
      <c r="LG239" s="40">
        <v>0.50199859061964403</v>
      </c>
      <c r="LH239" s="40">
        <v>0.50186923188399202</v>
      </c>
      <c r="LI239" s="40">
        <v>0.50173087458745802</v>
      </c>
      <c r="LJ239" s="40">
        <v>0.50158369569981298</v>
      </c>
      <c r="LK239" s="40">
        <v>0.50142743308799498</v>
      </c>
      <c r="LL239" s="336" t="s">
        <v>851</v>
      </c>
      <c r="LM239" s="336" t="s">
        <v>851</v>
      </c>
      <c r="LN239" s="336" t="s">
        <v>1740</v>
      </c>
      <c r="LO239" s="40">
        <v>0.56512236595153809</v>
      </c>
      <c r="LP239" s="40">
        <v>0.56810152530670166</v>
      </c>
      <c r="LQ239" s="40">
        <v>0.57146966457366943</v>
      </c>
      <c r="LR239" s="40">
        <v>0.57508838176727295</v>
      </c>
      <c r="LS239" s="40">
        <v>0.57874482870101929</v>
      </c>
      <c r="LT239" s="40">
        <v>0.58236783742904663</v>
      </c>
      <c r="LU239" s="40">
        <v>0.58610737323760986</v>
      </c>
      <c r="LV239" s="40">
        <v>0.58979296684265137</v>
      </c>
      <c r="LW239" s="40">
        <v>0.59353196620941162</v>
      </c>
      <c r="LX239" s="40">
        <v>0.59756773710250854</v>
      </c>
      <c r="LY239" s="40">
        <v>0.60190105438232422</v>
      </c>
      <c r="LZ239" s="40">
        <v>0.60613054037094116</v>
      </c>
      <c r="MA239" s="40">
        <v>0.61066931486129761</v>
      </c>
      <c r="MB239" s="40">
        <v>0.61543279886245728</v>
      </c>
      <c r="MC239" s="40">
        <v>0.62025278806686401</v>
      </c>
      <c r="MD239" s="40">
        <v>0.62498968839645386</v>
      </c>
      <c r="ME239" s="40">
        <v>0.62939572334289551</v>
      </c>
      <c r="MF239" s="40">
        <v>0.63378077745437622</v>
      </c>
      <c r="MG239" s="40">
        <v>0.63806867599487305</v>
      </c>
      <c r="MH239" s="40">
        <v>0.64225596189498901</v>
      </c>
      <c r="MI239" s="40">
        <v>0.64641565084457397</v>
      </c>
      <c r="MJ239" s="40">
        <v>0.65012800693511963</v>
      </c>
      <c r="MK239" s="40">
        <v>0.65383106470108032</v>
      </c>
      <c r="ML239" s="40">
        <v>0.65746188163757324</v>
      </c>
      <c r="MM239" s="40">
        <v>0.66090655326843262</v>
      </c>
      <c r="MN239" s="40">
        <v>0.66412001848220825</v>
      </c>
      <c r="MO239" s="40">
        <v>0.66689783334732056</v>
      </c>
      <c r="MP239" s="40">
        <v>0.66944938898086548</v>
      </c>
      <c r="MQ239" s="40">
        <v>0.67185282707214355</v>
      </c>
      <c r="MR239" s="40">
        <v>0.67410057783126831</v>
      </c>
      <c r="MS239" s="40">
        <v>0.67622959613800049</v>
      </c>
      <c r="MT239" s="40">
        <v>0.67789840698242188</v>
      </c>
      <c r="MU239" s="40">
        <v>0.67951059341430664</v>
      </c>
      <c r="MV239" s="40">
        <v>0.68105572462081909</v>
      </c>
      <c r="MW239" s="40">
        <v>0.68240362405776978</v>
      </c>
      <c r="MX239" s="40">
        <v>0.68352746963500977</v>
      </c>
      <c r="MY239" s="336" t="s">
        <v>851</v>
      </c>
      <c r="MZ239" s="336" t="s">
        <v>1740</v>
      </c>
      <c r="NA239" s="40">
        <v>0.54901504516601563</v>
      </c>
      <c r="NB239" s="40">
        <v>0.55191576480865479</v>
      </c>
      <c r="NC239" s="40">
        <v>0.55511599779129028</v>
      </c>
      <c r="ND239" s="40">
        <v>0.55850768089294434</v>
      </c>
      <c r="NE239" s="40">
        <v>0.56191706657409668</v>
      </c>
      <c r="NF239" s="40">
        <v>0.56529325246810913</v>
      </c>
      <c r="NG239" s="40">
        <v>0.56885635852813721</v>
      </c>
      <c r="NH239" s="40">
        <v>0.57236397266387939</v>
      </c>
      <c r="NI239" s="40">
        <v>0.57590043544769287</v>
      </c>
      <c r="NJ239" s="40">
        <v>0.57974135875701904</v>
      </c>
      <c r="NK239" s="40">
        <v>0.58394688367843628</v>
      </c>
      <c r="NL239" s="40">
        <v>0.58817088603973389</v>
      </c>
      <c r="NM239" s="40">
        <v>0.59273231029510498</v>
      </c>
      <c r="NN239" s="40">
        <v>0.59745919704437256</v>
      </c>
      <c r="NO239" s="40">
        <v>0.60215896368026733</v>
      </c>
      <c r="NP239" s="40">
        <v>0.60658663511276245</v>
      </c>
      <c r="NQ239" s="40">
        <v>0.61071979999542236</v>
      </c>
      <c r="NR239" s="40">
        <v>0.61468058824539185</v>
      </c>
      <c r="NS239" s="40">
        <v>0.61842656135559082</v>
      </c>
      <c r="NT239" s="40">
        <v>0.62195932865142822</v>
      </c>
      <c r="NU239" s="40">
        <v>0.62530618906021118</v>
      </c>
      <c r="NV239" s="40">
        <v>0.62822836637496948</v>
      </c>
      <c r="NW239" s="40">
        <v>0.63101589679718018</v>
      </c>
      <c r="NX239" s="40">
        <v>0.63360989093780518</v>
      </c>
      <c r="NY239" s="40">
        <v>0.6359487771987915</v>
      </c>
      <c r="NZ239" s="40">
        <v>0.63798922300338745</v>
      </c>
      <c r="OA239" s="40">
        <v>0.6397133469581604</v>
      </c>
      <c r="OB239" s="40">
        <v>0.64114320278167725</v>
      </c>
      <c r="OC239" s="40">
        <v>0.6423344612121582</v>
      </c>
      <c r="OD239" s="40">
        <v>0.64330500364303589</v>
      </c>
      <c r="OE239" s="40">
        <v>0.64407002925872803</v>
      </c>
      <c r="OF239" s="40">
        <v>0.64450716972351074</v>
      </c>
      <c r="OG239" s="40">
        <v>0.64482128620147705</v>
      </c>
      <c r="OH239" s="40">
        <v>0.6450229287147522</v>
      </c>
      <c r="OI239" s="40">
        <v>0.64498370885848999</v>
      </c>
      <c r="OJ239" s="40">
        <v>0.64467555284500122</v>
      </c>
      <c r="OK239" s="336" t="s">
        <v>851</v>
      </c>
      <c r="OL239" s="336" t="s">
        <v>851</v>
      </c>
      <c r="OM239" s="336" t="s">
        <v>1740</v>
      </c>
      <c r="ON239" s="40">
        <v>0.45260542631149292</v>
      </c>
      <c r="OO239" s="40">
        <v>0.45744484663009644</v>
      </c>
      <c r="OP239" s="40">
        <v>0.46207958459854126</v>
      </c>
      <c r="OQ239" s="40">
        <v>0.46652200818061829</v>
      </c>
      <c r="OR239" s="40">
        <v>0.47081398963928223</v>
      </c>
      <c r="OS239" s="40">
        <v>0.47502538561820984</v>
      </c>
      <c r="OT239" s="40">
        <v>0.47925618290901184</v>
      </c>
      <c r="OU239" s="40">
        <v>0.48342159390449524</v>
      </c>
      <c r="OV239" s="40">
        <v>0.48749136924743652</v>
      </c>
      <c r="OW239" s="40">
        <v>0.49174878001213074</v>
      </c>
      <c r="OX239" s="40">
        <v>0.49610742926597595</v>
      </c>
      <c r="OY239" s="40">
        <v>0.50032544136047363</v>
      </c>
      <c r="OZ239" s="40">
        <v>0.5047309398651123</v>
      </c>
      <c r="PA239" s="40">
        <v>0.50935709476470947</v>
      </c>
      <c r="PB239" s="40">
        <v>0.51420658826828003</v>
      </c>
      <c r="PC239" s="40">
        <v>0.51921331882476807</v>
      </c>
      <c r="PD239" s="40">
        <v>0.52422207593917847</v>
      </c>
      <c r="PE239" s="40">
        <v>0.52947264909744263</v>
      </c>
      <c r="PF239" s="40">
        <v>0.53477150201797485</v>
      </c>
      <c r="PG239" s="40">
        <v>0.54002875089645386</v>
      </c>
      <c r="PH239" s="40">
        <v>0.54523646831512451</v>
      </c>
      <c r="PI239" s="40">
        <v>0.5499764084815979</v>
      </c>
      <c r="PJ239" s="40">
        <v>0.55473685264587402</v>
      </c>
      <c r="PK239" s="40">
        <v>0.55935269594192505</v>
      </c>
      <c r="PL239" s="40">
        <v>0.56385636329650879</v>
      </c>
      <c r="PM239" s="40">
        <v>0.5680806040763855</v>
      </c>
      <c r="PN239" s="40">
        <v>0.57191401720046997</v>
      </c>
      <c r="PO239" s="40">
        <v>0.57554399967193604</v>
      </c>
      <c r="PP239" s="40">
        <v>0.57897460460662842</v>
      </c>
      <c r="PQ239" s="40">
        <v>0.58224749565124512</v>
      </c>
      <c r="PR239" s="40">
        <v>0.58530855178833008</v>
      </c>
      <c r="PS239" s="40">
        <v>0.58788537979125977</v>
      </c>
      <c r="PT239" s="40">
        <v>0.590340256690979</v>
      </c>
      <c r="PU239" s="40">
        <v>0.59272551536560059</v>
      </c>
      <c r="PV239" s="40">
        <v>0.5948944091796875</v>
      </c>
      <c r="PW239" s="40">
        <v>0.5968593955039978</v>
      </c>
      <c r="PX239" s="336" t="s">
        <v>851</v>
      </c>
      <c r="PY239" s="336" t="s">
        <v>851</v>
      </c>
      <c r="PZ239" s="40">
        <v>0.4672</v>
      </c>
      <c r="QA239" s="40">
        <v>0.45860000000000001</v>
      </c>
      <c r="QB239" s="40">
        <v>0.45039999999999997</v>
      </c>
      <c r="QC239" s="40">
        <v>0.44259999999999999</v>
      </c>
      <c r="QD239" s="40">
        <v>0.43520000000000003</v>
      </c>
      <c r="QE239" s="40">
        <v>0.42840000000000006</v>
      </c>
      <c r="QF239" s="40">
        <v>0.42200000000000004</v>
      </c>
      <c r="QG239" s="40">
        <v>0.41600000000000004</v>
      </c>
      <c r="QH239" s="40">
        <v>0.4108</v>
      </c>
      <c r="QI239" s="40">
        <v>0.40630000000000005</v>
      </c>
      <c r="QJ239" s="40">
        <v>0.3982</v>
      </c>
      <c r="QK239" s="40">
        <v>0.39130000000000004</v>
      </c>
      <c r="QL239" s="40">
        <v>0.38520000000000004</v>
      </c>
      <c r="QM239" s="40">
        <v>0.37959999999999999</v>
      </c>
      <c r="QN239" s="40">
        <v>0.38390000000000002</v>
      </c>
      <c r="QO239" s="40">
        <v>0.38700000000000001</v>
      </c>
      <c r="QP239" s="40">
        <v>0.38969999999999999</v>
      </c>
      <c r="QQ239" s="40">
        <v>0.39189999999999997</v>
      </c>
      <c r="QR239" s="40">
        <v>0.39390000000000003</v>
      </c>
      <c r="QS239" s="336" t="s">
        <v>851</v>
      </c>
      <c r="QT239" s="336" t="s">
        <v>851</v>
      </c>
      <c r="QU239" s="336" t="s">
        <v>851</v>
      </c>
      <c r="QV239" s="336" t="s">
        <v>851</v>
      </c>
      <c r="QW239" s="40">
        <v>5.090364720672369E-3</v>
      </c>
      <c r="QX239" s="336" t="s">
        <v>851</v>
      </c>
      <c r="QY239" s="336" t="s">
        <v>851</v>
      </c>
      <c r="QZ239" s="336" t="s">
        <v>851</v>
      </c>
      <c r="RA239" s="336" t="s">
        <v>851</v>
      </c>
      <c r="RB239" s="336" t="s">
        <v>851</v>
      </c>
      <c r="RC239" s="336" t="s">
        <v>851</v>
      </c>
      <c r="RD239" s="336" t="s">
        <v>851</v>
      </c>
      <c r="RE239" s="336" t="s">
        <v>851</v>
      </c>
      <c r="RF239" s="40">
        <v>0.36700000000000005</v>
      </c>
      <c r="RG239" s="40">
        <v>2014</v>
      </c>
      <c r="RH239" s="336" t="s">
        <v>840</v>
      </c>
      <c r="RI239" s="336" t="s">
        <v>851</v>
      </c>
      <c r="RJ239" s="40">
        <v>0.183</v>
      </c>
      <c r="RK239" s="40">
        <v>2014</v>
      </c>
      <c r="RL239" s="336" t="s">
        <v>840</v>
      </c>
      <c r="RM239" s="336" t="s">
        <v>851</v>
      </c>
      <c r="RN239" s="40">
        <v>0.51200000000000001</v>
      </c>
      <c r="RO239" s="40">
        <v>2014</v>
      </c>
      <c r="RP239" s="336" t="s">
        <v>840</v>
      </c>
      <c r="RQ239" s="336" t="s">
        <v>851</v>
      </c>
      <c r="RR239" s="40">
        <v>0.81</v>
      </c>
      <c r="RS239" s="40">
        <v>2014</v>
      </c>
      <c r="RT239" s="336" t="s">
        <v>840</v>
      </c>
      <c r="RU239" s="336" t="s">
        <v>851</v>
      </c>
      <c r="RV239" s="40">
        <v>0.48599999999999999</v>
      </c>
      <c r="RW239" s="40">
        <v>2014</v>
      </c>
      <c r="RX239" s="336" t="s">
        <v>840</v>
      </c>
      <c r="RY239" s="336" t="s">
        <v>851</v>
      </c>
      <c r="RZ239" s="336" t="s">
        <v>838</v>
      </c>
      <c r="SA239" s="40">
        <v>0.11287204921245575</v>
      </c>
      <c r="SB239" s="40">
        <v>8.544255793094635E-2</v>
      </c>
      <c r="SC239" s="40">
        <v>5.3963981568813324E-2</v>
      </c>
      <c r="SD239" s="40">
        <v>4.4161777943372726E-2</v>
      </c>
      <c r="SE239" s="40">
        <v>4.7274269163608551E-2</v>
      </c>
      <c r="SF239" s="336" t="s">
        <v>851</v>
      </c>
      <c r="SG239" s="336" t="s">
        <v>851</v>
      </c>
      <c r="SH239" s="40"/>
      <c r="SI239" s="40"/>
      <c r="SJ239" s="40"/>
      <c r="SK239" s="40"/>
      <c r="SL239" s="40">
        <v>0.20785203576087952</v>
      </c>
      <c r="SM239" s="336" t="s">
        <v>470</v>
      </c>
      <c r="SN239" s="336" t="s">
        <v>851</v>
      </c>
      <c r="SO239" s="336" t="s">
        <v>851</v>
      </c>
      <c r="SP239" s="40">
        <v>-9.7688352689146996E-3</v>
      </c>
      <c r="SQ239" s="40">
        <v>-2.6764163747429848E-2</v>
      </c>
      <c r="SR239" s="40">
        <v>-6.1347410082817078E-2</v>
      </c>
      <c r="SS239" s="40">
        <v>-4.358455166220665E-2</v>
      </c>
      <c r="ST239" s="40">
        <v>-8.8831216096878052E-2</v>
      </c>
      <c r="SU239" s="336" t="s">
        <v>838</v>
      </c>
      <c r="SV239" s="336" t="s">
        <v>851</v>
      </c>
      <c r="SW239" s="336" t="s">
        <v>851</v>
      </c>
      <c r="SX239" s="40">
        <v>-3.1823569443076849E-3</v>
      </c>
      <c r="SY239" s="40">
        <v>-1.9437436014413834E-2</v>
      </c>
      <c r="SZ239" s="40">
        <v>-5.159388855099678E-2</v>
      </c>
      <c r="TA239" s="40">
        <v>-0.11785569787025452</v>
      </c>
      <c r="TB239" s="40"/>
      <c r="TC239" s="336" t="s">
        <v>840</v>
      </c>
      <c r="TD239" s="336" t="s">
        <v>851</v>
      </c>
      <c r="TE239" s="336" t="s">
        <v>851</v>
      </c>
      <c r="TF239" s="336" t="s">
        <v>851</v>
      </c>
      <c r="TG239" s="40">
        <v>-3.6688286811113358E-2</v>
      </c>
      <c r="TH239" s="40">
        <v>-5.3050301969051361E-2</v>
      </c>
      <c r="TI239" s="40">
        <v>-8.6665011942386627E-2</v>
      </c>
      <c r="TJ239" s="40">
        <v>-6.7247629165649414E-2</v>
      </c>
      <c r="TK239" s="40">
        <v>-0.11134787648916245</v>
      </c>
      <c r="TL239" s="336" t="s">
        <v>838</v>
      </c>
      <c r="TM239" s="336" t="s">
        <v>851</v>
      </c>
      <c r="TN239" s="336" t="s">
        <v>851</v>
      </c>
      <c r="TO239" s="336" t="s">
        <v>851</v>
      </c>
      <c r="TP239" s="40">
        <v>-3.0618837103247643E-2</v>
      </c>
      <c r="TQ239" s="40">
        <v>-4.6393811702728271E-2</v>
      </c>
      <c r="TR239" s="40">
        <v>-7.7772893011569977E-2</v>
      </c>
      <c r="TS239" s="40">
        <v>-0.14249904453754425</v>
      </c>
      <c r="TT239" s="40"/>
      <c r="TU239" s="336" t="s">
        <v>840</v>
      </c>
      <c r="TV239" s="336" t="s">
        <v>851</v>
      </c>
      <c r="TW239" s="40"/>
      <c r="TX239" s="336" t="s">
        <v>1737</v>
      </c>
      <c r="TY239" s="336" t="s">
        <v>851</v>
      </c>
      <c r="TZ239" s="40">
        <v>1279.208740234375</v>
      </c>
      <c r="UA239" s="336" t="s">
        <v>838</v>
      </c>
      <c r="UB239" s="336" t="s">
        <v>851</v>
      </c>
      <c r="UC239" s="40"/>
      <c r="UD239" s="336" t="s">
        <v>1737</v>
      </c>
      <c r="UE239" s="336" t="s">
        <v>851</v>
      </c>
      <c r="UF239" s="336" t="s">
        <v>851</v>
      </c>
      <c r="UG239" s="40">
        <v>9.5129534602165222E-2</v>
      </c>
      <c r="UH239" s="40">
        <v>4.9883395433425903E-2</v>
      </c>
      <c r="UI239" s="40">
        <v>2.4494804441928864E-2</v>
      </c>
      <c r="UJ239" s="40">
        <v>1.4608319848775864E-2</v>
      </c>
      <c r="UK239" s="40">
        <v>-1.1306405067443848E-2</v>
      </c>
      <c r="UL239" s="336" t="s">
        <v>838</v>
      </c>
      <c r="UM239" s="336" t="s">
        <v>851</v>
      </c>
      <c r="UN239" s="336" t="s">
        <v>851</v>
      </c>
      <c r="UO239" s="336" t="s">
        <v>851</v>
      </c>
      <c r="UP239" s="40"/>
      <c r="UQ239" s="40"/>
      <c r="UR239" s="40"/>
      <c r="US239" s="40"/>
      <c r="UT239" s="40">
        <v>0.1697530597448349</v>
      </c>
      <c r="UU239" s="336" t="s">
        <v>470</v>
      </c>
    </row>
    <row r="240" spans="1:567">
      <c r="A240" s="336" t="s">
        <v>426</v>
      </c>
      <c r="B240" s="336" t="s">
        <v>171</v>
      </c>
      <c r="C240" s="336" t="s">
        <v>421</v>
      </c>
      <c r="D240" s="40">
        <v>4.9007866531610489E-2</v>
      </c>
      <c r="E240" s="336" t="s">
        <v>436</v>
      </c>
      <c r="F240" s="40">
        <v>4.2443320155143738E-2</v>
      </c>
      <c r="G240" s="336" t="s">
        <v>1741</v>
      </c>
      <c r="H240" s="40">
        <v>4.307258129119873E-2</v>
      </c>
      <c r="I240" s="336" t="s">
        <v>1447</v>
      </c>
      <c r="J240" s="40">
        <v>4.3635450303554535E-2</v>
      </c>
      <c r="K240" s="336" t="s">
        <v>1803</v>
      </c>
      <c r="L240" s="336" t="s">
        <v>471</v>
      </c>
      <c r="M240" s="40">
        <v>0.61799997091293335</v>
      </c>
      <c r="N240" s="40"/>
      <c r="O240" s="336" t="s">
        <v>1736</v>
      </c>
      <c r="P240" s="40"/>
      <c r="Q240" s="336" t="s">
        <v>1736</v>
      </c>
      <c r="R240" s="40"/>
      <c r="S240" s="336" t="s">
        <v>1736</v>
      </c>
      <c r="T240" s="40"/>
      <c r="U240" s="336" t="s">
        <v>1736</v>
      </c>
      <c r="V240" s="336" t="s">
        <v>851</v>
      </c>
      <c r="W240" s="336" t="s">
        <v>470</v>
      </c>
      <c r="X240" s="40">
        <v>0.50167715549468994</v>
      </c>
      <c r="Y240" s="40"/>
      <c r="Z240" s="336" t="s">
        <v>1736</v>
      </c>
      <c r="AA240" s="40"/>
      <c r="AB240" s="336" t="s">
        <v>1736</v>
      </c>
      <c r="AC240" s="40"/>
      <c r="AD240" s="336" t="s">
        <v>1736</v>
      </c>
      <c r="AE240" s="40"/>
      <c r="AF240" s="336" t="s">
        <v>1736</v>
      </c>
      <c r="AG240" s="336" t="s">
        <v>851</v>
      </c>
      <c r="AH240" s="336" t="s">
        <v>470</v>
      </c>
      <c r="AI240" s="40">
        <v>0.51752066612243652</v>
      </c>
      <c r="AJ240" s="40"/>
      <c r="AK240" s="336" t="s">
        <v>1736</v>
      </c>
      <c r="AL240" s="40"/>
      <c r="AM240" s="336" t="s">
        <v>1736</v>
      </c>
      <c r="AN240" s="40"/>
      <c r="AO240" s="336" t="s">
        <v>1736</v>
      </c>
      <c r="AP240" s="40"/>
      <c r="AQ240" s="336" t="s">
        <v>1736</v>
      </c>
      <c r="AR240" s="336" t="s">
        <v>851</v>
      </c>
      <c r="AS240" s="336" t="s">
        <v>1803</v>
      </c>
      <c r="AT240" s="40">
        <v>0.39030054211616516</v>
      </c>
      <c r="AU240" s="40">
        <v>0.54886555671691895</v>
      </c>
      <c r="AV240" s="336" t="s">
        <v>1803</v>
      </c>
      <c r="AW240" s="40">
        <v>0.39030054211616516</v>
      </c>
      <c r="AX240" s="336" t="s">
        <v>1803</v>
      </c>
      <c r="AY240" s="40"/>
      <c r="AZ240" s="336" t="s">
        <v>1736</v>
      </c>
      <c r="BA240" s="40">
        <v>0.31898987293243408</v>
      </c>
      <c r="BB240" s="336" t="s">
        <v>1803</v>
      </c>
      <c r="BC240" s="336" t="s">
        <v>851</v>
      </c>
      <c r="BD240" s="336" t="s">
        <v>436</v>
      </c>
      <c r="BE240" s="40">
        <v>2.4169921875</v>
      </c>
      <c r="BF240" s="336" t="s">
        <v>827</v>
      </c>
      <c r="BG240" s="40">
        <v>5.055870532989502</v>
      </c>
      <c r="BH240" s="336" t="s">
        <v>1447</v>
      </c>
      <c r="BI240" s="40">
        <v>5.8253822326660156</v>
      </c>
      <c r="BJ240" s="336" t="s">
        <v>1803</v>
      </c>
      <c r="BK240" s="40">
        <v>5.4146747589111328</v>
      </c>
      <c r="BL240" s="336" t="s">
        <v>851</v>
      </c>
      <c r="BM240" s="40">
        <v>3.6835262775421143</v>
      </c>
      <c r="BN240" s="336" t="s">
        <v>838</v>
      </c>
      <c r="BO240" s="336" t="s">
        <v>851</v>
      </c>
      <c r="BP240" s="336" t="s">
        <v>436</v>
      </c>
      <c r="BQ240" s="40">
        <v>9.044288657605648E-3</v>
      </c>
      <c r="BR240" s="40">
        <v>4.6098046004772186E-3</v>
      </c>
      <c r="BS240" s="40">
        <v>5.9455535374581814E-3</v>
      </c>
      <c r="BT240" s="40">
        <v>7.9237623140215874E-3</v>
      </c>
      <c r="BU240" s="40">
        <v>7.9237287864089012E-3</v>
      </c>
      <c r="BV240" s="336" t="s">
        <v>851</v>
      </c>
      <c r="BW240" s="336" t="s">
        <v>827</v>
      </c>
      <c r="BX240" s="40">
        <v>8.9397579431533813E-3</v>
      </c>
      <c r="BY240" s="40">
        <v>1.0949382558465004E-2</v>
      </c>
      <c r="BZ240" s="40">
        <v>1.3168700970709324E-2</v>
      </c>
      <c r="CA240" s="40">
        <v>2.0083077251911163E-2</v>
      </c>
      <c r="CB240" s="40">
        <v>2.3708334192633629E-2</v>
      </c>
      <c r="CC240" s="336" t="s">
        <v>851</v>
      </c>
      <c r="CD240" s="336" t="s">
        <v>1447</v>
      </c>
      <c r="CE240" s="40">
        <v>1.1047491803765297E-2</v>
      </c>
      <c r="CF240" s="40">
        <v>1.4181177131831646E-2</v>
      </c>
      <c r="CG240" s="40">
        <v>1.747245155274868E-2</v>
      </c>
      <c r="CH240" s="40">
        <v>2.2112298756837845E-2</v>
      </c>
      <c r="CI240" s="40">
        <v>1.5962015837430954E-2</v>
      </c>
      <c r="CJ240" s="336" t="s">
        <v>851</v>
      </c>
      <c r="CK240" s="336" t="s">
        <v>1803</v>
      </c>
      <c r="CL240" s="40">
        <v>1.2965478003025055E-2</v>
      </c>
      <c r="CM240" s="40">
        <v>1.5117055736482143E-2</v>
      </c>
      <c r="CN240" s="40">
        <v>1.9548419862985611E-2</v>
      </c>
      <c r="CO240" s="40">
        <v>1.9013764336705208E-2</v>
      </c>
      <c r="CP240" s="40">
        <v>1.5962013974785805E-2</v>
      </c>
      <c r="CQ240" s="336" t="s">
        <v>851</v>
      </c>
      <c r="CR240" s="40">
        <v>5.7673625946044922</v>
      </c>
      <c r="CS240" s="40">
        <v>5.911466121673584</v>
      </c>
      <c r="CT240" s="40">
        <v>6.2337808609008789</v>
      </c>
      <c r="CU240" s="40">
        <v>6.543400764465332</v>
      </c>
      <c r="CV240" s="40">
        <v>7.5376119613647461</v>
      </c>
      <c r="CW240" s="336" t="s">
        <v>1741</v>
      </c>
      <c r="CX240" s="336" t="s">
        <v>851</v>
      </c>
      <c r="CY240" s="40">
        <v>5.9751858711242676</v>
      </c>
      <c r="CZ240" s="40">
        <v>6.0566935539245605</v>
      </c>
      <c r="DA240" s="40">
        <v>6.4328627586364746</v>
      </c>
      <c r="DB240" s="40">
        <v>7.0681405067443848</v>
      </c>
      <c r="DC240" s="40">
        <v>8.2418184280395508</v>
      </c>
      <c r="DD240" s="336" t="s">
        <v>1447</v>
      </c>
      <c r="DE240" s="336" t="s">
        <v>851</v>
      </c>
      <c r="DF240" s="40">
        <v>8.7112894058227539</v>
      </c>
      <c r="DG240" s="336" t="s">
        <v>1803</v>
      </c>
      <c r="DH240" s="336" t="s">
        <v>851</v>
      </c>
      <c r="DI240" s="336" t="s">
        <v>851</v>
      </c>
      <c r="DJ240" s="336">
        <v>7.2</v>
      </c>
      <c r="DK240" s="336" t="s">
        <v>1738</v>
      </c>
      <c r="DL240" s="336" t="s">
        <v>851</v>
      </c>
      <c r="DM240" s="336" t="s">
        <v>851</v>
      </c>
      <c r="DN240" s="336" t="s">
        <v>1012</v>
      </c>
      <c r="DO240" s="40">
        <v>-6.5491447458043694E-4</v>
      </c>
      <c r="DP240" s="40">
        <v>1.4008272439241409E-2</v>
      </c>
      <c r="DQ240" s="40">
        <v>2.0907467231154442E-2</v>
      </c>
      <c r="DR240" s="40">
        <v>2.219616062939167E-2</v>
      </c>
      <c r="DS240" s="40">
        <v>3.243120014667511E-2</v>
      </c>
      <c r="DT240" s="336" t="s">
        <v>851</v>
      </c>
      <c r="DU240" s="336" t="s">
        <v>470</v>
      </c>
      <c r="DV240" s="40">
        <v>7.7449996024370193E-3</v>
      </c>
      <c r="DW240" s="40">
        <v>7.1666669100522995E-3</v>
      </c>
      <c r="DX240" s="40">
        <v>6.9000003859400749E-3</v>
      </c>
      <c r="DY240" s="40">
        <v>6.199999712407589E-3</v>
      </c>
      <c r="DZ240" s="40">
        <v>1.4999997802078724E-4</v>
      </c>
      <c r="EA240" s="336" t="s">
        <v>851</v>
      </c>
      <c r="EB240" s="336" t="s">
        <v>470</v>
      </c>
      <c r="EC240" s="40">
        <v>3.435768885537982E-3</v>
      </c>
      <c r="ED240" s="40">
        <v>5.2266726270318031E-3</v>
      </c>
      <c r="EE240" s="40">
        <v>5.2354913204908371E-3</v>
      </c>
      <c r="EF240" s="40">
        <v>4.9662156961858273E-3</v>
      </c>
      <c r="EG240" s="40">
        <v>1.3287917245179415E-3</v>
      </c>
      <c r="EH240" s="336" t="s">
        <v>851</v>
      </c>
      <c r="EI240" s="336" t="s">
        <v>1803</v>
      </c>
      <c r="EJ240" s="40">
        <v>1.5249076299369335E-2</v>
      </c>
      <c r="EK240" s="40">
        <v>1.1131423525512218E-2</v>
      </c>
      <c r="EL240" s="40">
        <v>-6.3789170235395432E-3</v>
      </c>
      <c r="EM240" s="40">
        <v>-2.6552198454737663E-2</v>
      </c>
      <c r="EN240" s="40">
        <v>-3.2183654606342316E-2</v>
      </c>
      <c r="EO240" s="336" t="s">
        <v>851</v>
      </c>
      <c r="EP240" s="336" t="s">
        <v>851</v>
      </c>
      <c r="EQ240" s="336" t="s">
        <v>851</v>
      </c>
      <c r="ER240" s="40">
        <v>0.75129999999999997</v>
      </c>
      <c r="ES240" s="336" t="s">
        <v>1739</v>
      </c>
      <c r="ET240" s="336" t="s">
        <v>851</v>
      </c>
      <c r="EU240" s="336" t="s">
        <v>851</v>
      </c>
      <c r="EV240" s="40">
        <v>0.79110000000000003</v>
      </c>
      <c r="EW240" s="336" t="s">
        <v>1739</v>
      </c>
      <c r="EX240" s="336" t="s">
        <v>851</v>
      </c>
      <c r="EY240" s="336" t="s">
        <v>851</v>
      </c>
      <c r="EZ240" s="40">
        <v>0.71290000000000009</v>
      </c>
      <c r="FA240" s="336" t="s">
        <v>1739</v>
      </c>
      <c r="FB240" s="336" t="s">
        <v>851</v>
      </c>
      <c r="FC240" s="40">
        <v>-1.4790709130465984E-2</v>
      </c>
      <c r="FD240" s="40">
        <v>1.8464557826519012E-2</v>
      </c>
      <c r="FE240" s="40">
        <v>1.4142923057079315E-2</v>
      </c>
      <c r="FF240" s="40">
        <v>1.2785789556801319E-2</v>
      </c>
      <c r="FG240" s="40">
        <v>0.12009000778198242</v>
      </c>
      <c r="FH240" s="336" t="s">
        <v>838</v>
      </c>
      <c r="FI240" s="336" t="s">
        <v>851</v>
      </c>
      <c r="FJ240" s="40">
        <v>-3.2314982265233994E-2</v>
      </c>
      <c r="FK240" s="40">
        <v>5.507701076567173E-3</v>
      </c>
      <c r="FL240" s="40">
        <v>5.0169620662927628E-3</v>
      </c>
      <c r="FM240" s="40">
        <v>-2.1085401996970177E-2</v>
      </c>
      <c r="FN240" s="40">
        <v>6.0369027778506279E-3</v>
      </c>
      <c r="FO240" s="336" t="s">
        <v>840</v>
      </c>
      <c r="FP240" s="336" t="s">
        <v>851</v>
      </c>
      <c r="FQ240" s="40">
        <v>1.5551657676696777</v>
      </c>
      <c r="FR240" s="336" t="s">
        <v>840</v>
      </c>
      <c r="FS240" s="336" t="s">
        <v>851</v>
      </c>
      <c r="FT240" s="336" t="s">
        <v>851</v>
      </c>
      <c r="FU240" s="40">
        <v>5.3577814251184464E-2</v>
      </c>
      <c r="FV240" s="40">
        <v>5.3459145128726959E-2</v>
      </c>
      <c r="FW240" s="40">
        <v>5.188615620136261E-2</v>
      </c>
      <c r="FX240" s="40">
        <v>3.7587329745292664E-2</v>
      </c>
      <c r="FY240" s="40">
        <v>2.350916899740696E-2</v>
      </c>
      <c r="FZ240" s="336" t="s">
        <v>840</v>
      </c>
      <c r="GA240" s="336" t="s">
        <v>851</v>
      </c>
      <c r="GB240" s="336" t="s">
        <v>851</v>
      </c>
      <c r="GC240" s="336" t="s">
        <v>851</v>
      </c>
      <c r="GD240" s="336" t="s">
        <v>851</v>
      </c>
      <c r="GE240" s="336" t="s">
        <v>851</v>
      </c>
      <c r="GF240" s="336" t="s">
        <v>851</v>
      </c>
      <c r="GG240" s="336" t="s">
        <v>851</v>
      </c>
      <c r="GH240" s="336" t="s">
        <v>851</v>
      </c>
      <c r="GI240" s="336" t="s">
        <v>851</v>
      </c>
      <c r="GJ240" s="336" t="s">
        <v>851</v>
      </c>
      <c r="GK240" s="40">
        <v>10415942</v>
      </c>
      <c r="GL240" s="40">
        <v>10692197</v>
      </c>
      <c r="GM240" s="40">
        <v>10971704</v>
      </c>
      <c r="GN240" s="40">
        <v>11256740</v>
      </c>
      <c r="GO240" s="40">
        <v>11550641</v>
      </c>
      <c r="GP240" s="40">
        <v>11856244</v>
      </c>
      <c r="GQ240" s="40">
        <v>12173518</v>
      </c>
      <c r="GR240" s="40">
        <v>12502958</v>
      </c>
      <c r="GS240" s="40">
        <v>12848531</v>
      </c>
      <c r="GT240" s="40">
        <v>13215142</v>
      </c>
      <c r="GU240" s="40">
        <v>13605986</v>
      </c>
      <c r="GV240" s="40">
        <v>14023199</v>
      </c>
      <c r="GW240" s="40">
        <v>14465148</v>
      </c>
      <c r="GX240" s="40">
        <v>14926551</v>
      </c>
      <c r="GY240" s="40">
        <v>15399793</v>
      </c>
      <c r="GZ240" s="40">
        <v>15879370</v>
      </c>
      <c r="HA240" s="40">
        <v>16363449</v>
      </c>
      <c r="HB240" s="40">
        <v>16853608</v>
      </c>
      <c r="HC240" s="40">
        <v>17351714</v>
      </c>
      <c r="HD240" s="40">
        <v>17861034</v>
      </c>
      <c r="HE240" s="40">
        <v>18383956</v>
      </c>
      <c r="HF240" s="40">
        <v>18921000</v>
      </c>
      <c r="HG240" s="40">
        <v>19470000</v>
      </c>
      <c r="HH240" s="40">
        <v>20033000</v>
      </c>
      <c r="HI240" s="40">
        <v>20608000</v>
      </c>
      <c r="HJ240" s="40">
        <v>21197000</v>
      </c>
      <c r="HK240" s="40">
        <v>21798000</v>
      </c>
      <c r="HL240" s="40">
        <v>22412000</v>
      </c>
      <c r="HM240" s="40">
        <v>23039000</v>
      </c>
      <c r="HN240" s="40">
        <v>23677000</v>
      </c>
      <c r="HO240" s="40">
        <v>24326000</v>
      </c>
      <c r="HP240" s="40">
        <v>24985000</v>
      </c>
      <c r="HQ240" s="40">
        <v>25655000</v>
      </c>
      <c r="HR240" s="40">
        <v>26335000</v>
      </c>
      <c r="HS240" s="40">
        <v>27024000</v>
      </c>
      <c r="HT240" s="40">
        <v>27722000</v>
      </c>
      <c r="HU240" s="40">
        <v>28429000</v>
      </c>
      <c r="HV240" s="40">
        <v>29144000</v>
      </c>
      <c r="HW240" s="40">
        <v>29867000</v>
      </c>
      <c r="HX240" s="40">
        <v>30599000</v>
      </c>
      <c r="HY240" s="40">
        <v>31338000</v>
      </c>
      <c r="HZ240" s="40">
        <v>32086000</v>
      </c>
      <c r="IA240" s="40">
        <v>32841000</v>
      </c>
      <c r="IB240" s="40">
        <v>33604000</v>
      </c>
      <c r="IC240" s="40">
        <v>34373000</v>
      </c>
      <c r="ID240" s="40">
        <v>35149000</v>
      </c>
      <c r="IE240" s="40">
        <v>35931000</v>
      </c>
      <c r="IF240" s="40">
        <v>36719000</v>
      </c>
      <c r="IG240" s="40">
        <v>37514000</v>
      </c>
      <c r="IH240" s="40">
        <v>38314000</v>
      </c>
      <c r="II240" s="40">
        <v>39121000</v>
      </c>
      <c r="IJ240" s="336" t="s">
        <v>851</v>
      </c>
      <c r="IK240" s="336" t="s">
        <v>851</v>
      </c>
      <c r="IL240" s="336" t="s">
        <v>851</v>
      </c>
      <c r="IM240" s="40">
        <v>3.002934530377388E-2</v>
      </c>
      <c r="IN240" s="40">
        <v>2.9514631256461143E-2</v>
      </c>
      <c r="IO240" s="40">
        <v>2.9126532375812531E-2</v>
      </c>
      <c r="IP240" s="40">
        <v>2.8930177912116051E-2</v>
      </c>
      <c r="IQ240" s="40">
        <v>2.8856858611106873E-2</v>
      </c>
      <c r="IR240" s="40">
        <v>2.8794089332222939E-2</v>
      </c>
      <c r="IS240" s="40">
        <v>2.8602402657270432E-2</v>
      </c>
      <c r="IT240" s="40">
        <v>2.8506094589829445E-2</v>
      </c>
      <c r="IU240" s="40">
        <v>2.8298435732722282E-2</v>
      </c>
      <c r="IV240" s="40">
        <v>2.8180312365293503E-2</v>
      </c>
      <c r="IW240" s="40">
        <v>2.7958560734987259E-2</v>
      </c>
      <c r="IX240" s="40">
        <v>2.7778306975960732E-2</v>
      </c>
      <c r="IY240" s="40">
        <v>2.7591902762651443E-2</v>
      </c>
      <c r="IZ240" s="40">
        <v>2.7315679937601089E-2</v>
      </c>
      <c r="JA240" s="40">
        <v>2.704162523150444E-2</v>
      </c>
      <c r="JB240" s="40">
        <v>2.6729907840490341E-2</v>
      </c>
      <c r="JC240" s="40">
        <v>2.6462839916348457E-2</v>
      </c>
      <c r="JD240" s="40">
        <v>2.6160368695855141E-2</v>
      </c>
      <c r="JE240" s="40">
        <v>2.5826506316661835E-2</v>
      </c>
      <c r="JF240" s="40">
        <v>2.5500962510704994E-2</v>
      </c>
      <c r="JG240" s="40">
        <v>2.5183429941534996E-2</v>
      </c>
      <c r="JH240" s="40">
        <v>2.4839308112859726E-2</v>
      </c>
      <c r="JI240" s="40">
        <v>2.4505132809281349E-2</v>
      </c>
      <c r="JJ240" s="40">
        <v>2.4213137105107307E-2</v>
      </c>
      <c r="JK240" s="40">
        <v>2.3864090442657471E-2</v>
      </c>
      <c r="JL240" s="40">
        <v>2.3588379845023155E-2</v>
      </c>
      <c r="JM240" s="40">
        <v>2.3257937282323837E-2</v>
      </c>
      <c r="JN240" s="40">
        <v>2.2967372089624405E-2</v>
      </c>
      <c r="JO240" s="40">
        <v>2.262626588344574E-2</v>
      </c>
      <c r="JP240" s="40">
        <v>2.2324796766042709E-2</v>
      </c>
      <c r="JQ240" s="40">
        <v>2.20042634755373E-2</v>
      </c>
      <c r="JR240" s="40">
        <v>2.1693900227546692E-2</v>
      </c>
      <c r="JS240" s="40">
        <v>2.1419864147901535E-2</v>
      </c>
      <c r="JT240" s="40">
        <v>2.1101167425513268E-2</v>
      </c>
      <c r="JU240" s="40">
        <v>2.0844042301177979E-2</v>
      </c>
      <c r="JV240" s="336" t="s">
        <v>1740</v>
      </c>
      <c r="JW240" s="336" t="s">
        <v>851</v>
      </c>
      <c r="JX240" s="336" t="s">
        <v>851</v>
      </c>
      <c r="JY240" s="336" t="s">
        <v>851</v>
      </c>
      <c r="JZ240" s="336" t="s">
        <v>851</v>
      </c>
      <c r="KA240" s="336" t="s">
        <v>1740</v>
      </c>
      <c r="KB240" s="40">
        <v>0.49480369813160102</v>
      </c>
      <c r="KC240" s="40">
        <v>0.49493007250488602</v>
      </c>
      <c r="KD240" s="40">
        <v>0.49501329329601096</v>
      </c>
      <c r="KE240" s="40">
        <v>0.49506792239660002</v>
      </c>
      <c r="KF240" s="40">
        <v>0.49511209709359499</v>
      </c>
      <c r="KG240" s="40">
        <v>0.49516034524886798</v>
      </c>
      <c r="KH240" s="40">
        <v>0.495212137718051</v>
      </c>
      <c r="KI240" s="40">
        <v>0.49526364289948605</v>
      </c>
      <c r="KJ240" s="40">
        <v>0.49531356099429097</v>
      </c>
      <c r="KK240" s="40">
        <v>0.49536149317296302</v>
      </c>
      <c r="KL240" s="40">
        <v>0.49540706464416601</v>
      </c>
      <c r="KM240" s="40">
        <v>0.49545067064840997</v>
      </c>
      <c r="KN240" s="40">
        <v>0.49549194170524996</v>
      </c>
      <c r="KO240" s="40">
        <v>0.49552970189505202</v>
      </c>
      <c r="KP240" s="40">
        <v>0.49556195961036104</v>
      </c>
      <c r="KQ240" s="40">
        <v>0.495587346974381</v>
      </c>
      <c r="KR240" s="40">
        <v>0.49560541674606395</v>
      </c>
      <c r="KS240" s="40">
        <v>0.49561711614334297</v>
      </c>
      <c r="KT240" s="40">
        <v>0.49562244409038497</v>
      </c>
      <c r="KU240" s="40">
        <v>0.49562201556357699</v>
      </c>
      <c r="KV240" s="40">
        <v>0.49561559664989802</v>
      </c>
      <c r="KW240" s="40">
        <v>0.49560408559387398</v>
      </c>
      <c r="KX240" s="40">
        <v>0.49558740008515001</v>
      </c>
      <c r="KY240" s="40">
        <v>0.49556516937004402</v>
      </c>
      <c r="KZ240" s="40">
        <v>0.49553751976671201</v>
      </c>
      <c r="LA240" s="40">
        <v>0.49550448941584202</v>
      </c>
      <c r="LB240" s="40">
        <v>0.49546641776973499</v>
      </c>
      <c r="LC240" s="40">
        <v>0.49542361838535298</v>
      </c>
      <c r="LD240" s="40">
        <v>0.49537631834972201</v>
      </c>
      <c r="LE240" s="40">
        <v>0.49532471450500898</v>
      </c>
      <c r="LF240" s="40">
        <v>0.49526914613841905</v>
      </c>
      <c r="LG240" s="40">
        <v>0.495210194754372</v>
      </c>
      <c r="LH240" s="40">
        <v>0.49514775555609802</v>
      </c>
      <c r="LI240" s="40">
        <v>0.49508248969033802</v>
      </c>
      <c r="LJ240" s="40">
        <v>0.49501476426350799</v>
      </c>
      <c r="LK240" s="40">
        <v>0.49494490234965399</v>
      </c>
      <c r="LL240" s="336" t="s">
        <v>851</v>
      </c>
      <c r="LM240" s="336" t="s">
        <v>851</v>
      </c>
      <c r="LN240" s="336" t="s">
        <v>1740</v>
      </c>
      <c r="LO240" s="40">
        <v>0.51758766174316406</v>
      </c>
      <c r="LP240" s="40">
        <v>0.52090966701507568</v>
      </c>
      <c r="LQ240" s="40">
        <v>0.52503824234008789</v>
      </c>
      <c r="LR240" s="40">
        <v>0.52964180707931519</v>
      </c>
      <c r="LS240" s="40">
        <v>0.53422176837921143</v>
      </c>
      <c r="LT240" s="40">
        <v>0.5385059118270874</v>
      </c>
      <c r="LU240" s="40">
        <v>0.54267746210098267</v>
      </c>
      <c r="LV240" s="40">
        <v>0.54632771015167236</v>
      </c>
      <c r="LW240" s="40">
        <v>0.54969298839569092</v>
      </c>
      <c r="LX240" s="40">
        <v>0.55313467979431152</v>
      </c>
      <c r="LY240" s="40">
        <v>0.55672973394393921</v>
      </c>
      <c r="LZ240" s="40">
        <v>0.55950087308883667</v>
      </c>
      <c r="MA240" s="40">
        <v>0.56264501810073853</v>
      </c>
      <c r="MB240" s="40">
        <v>0.5659099817276001</v>
      </c>
      <c r="MC240" s="40">
        <v>0.56894874572753906</v>
      </c>
      <c r="MD240" s="40">
        <v>0.57156950235366821</v>
      </c>
      <c r="ME240" s="40">
        <v>0.57370424270629883</v>
      </c>
      <c r="MF240" s="40">
        <v>0.57556033134460449</v>
      </c>
      <c r="MG240" s="40">
        <v>0.57725459337234497</v>
      </c>
      <c r="MH240" s="40">
        <v>0.57896685600280762</v>
      </c>
      <c r="MI240" s="40">
        <v>0.58087438344955444</v>
      </c>
      <c r="MJ240" s="40">
        <v>0.58253896236419678</v>
      </c>
      <c r="MK240" s="40">
        <v>0.58437412977218628</v>
      </c>
      <c r="ML240" s="40">
        <v>0.58636623620986938</v>
      </c>
      <c r="MM240" s="40">
        <v>0.58838522434234619</v>
      </c>
      <c r="MN240" s="40">
        <v>0.59040141105651855</v>
      </c>
      <c r="MO240" s="40">
        <v>0.59215855598449707</v>
      </c>
      <c r="MP240" s="40">
        <v>0.59395265579223633</v>
      </c>
      <c r="MQ240" s="40">
        <v>0.59582191705703735</v>
      </c>
      <c r="MR240" s="40">
        <v>0.59776568412780762</v>
      </c>
      <c r="MS240" s="40">
        <v>0.59978944063186646</v>
      </c>
      <c r="MT240" s="40">
        <v>0.60154181718826294</v>
      </c>
      <c r="MU240" s="40">
        <v>0.60342055559158325</v>
      </c>
      <c r="MV240" s="40">
        <v>0.60534733533859253</v>
      </c>
      <c r="MW240" s="40">
        <v>0.60729759931564331</v>
      </c>
      <c r="MX240" s="40">
        <v>0.60921245813369751</v>
      </c>
      <c r="MY240" s="336" t="s">
        <v>851</v>
      </c>
      <c r="MZ240" s="336" t="s">
        <v>1740</v>
      </c>
      <c r="NA240" s="40">
        <v>0.50553756952285767</v>
      </c>
      <c r="NB240" s="40">
        <v>0.50876981019973755</v>
      </c>
      <c r="NC240" s="40">
        <v>0.51275366544723511</v>
      </c>
      <c r="ND240" s="40">
        <v>0.51716893911361694</v>
      </c>
      <c r="NE240" s="40">
        <v>0.52153295278549194</v>
      </c>
      <c r="NF240" s="40">
        <v>0.52558410167694092</v>
      </c>
      <c r="NG240" s="40">
        <v>0.52957034111022949</v>
      </c>
      <c r="NH240" s="40">
        <v>0.53297382593154907</v>
      </c>
      <c r="NI240" s="40">
        <v>0.53611540794372559</v>
      </c>
      <c r="NJ240" s="40">
        <v>0.53925657272338867</v>
      </c>
      <c r="NK240" s="40">
        <v>0.54267114400863647</v>
      </c>
      <c r="NL240" s="40">
        <v>0.54527938365936279</v>
      </c>
      <c r="NM240" s="40">
        <v>0.54827773571014404</v>
      </c>
      <c r="NN240" s="40">
        <v>0.55136942863464355</v>
      </c>
      <c r="NO240" s="40">
        <v>0.55408203601837158</v>
      </c>
      <c r="NP240" s="40">
        <v>0.55635946989059448</v>
      </c>
      <c r="NQ240" s="40">
        <v>0.55809485912322998</v>
      </c>
      <c r="NR240" s="40">
        <v>0.55946207046508789</v>
      </c>
      <c r="NS240" s="40">
        <v>0.56058478355407715</v>
      </c>
      <c r="NT240" s="40">
        <v>0.56172293424606323</v>
      </c>
      <c r="NU240" s="40">
        <v>0.5630185604095459</v>
      </c>
      <c r="NV240" s="40">
        <v>0.56414222717285156</v>
      </c>
      <c r="NW240" s="40">
        <v>0.56543368101119995</v>
      </c>
      <c r="NX240" s="40">
        <v>0.56687980890274048</v>
      </c>
      <c r="NY240" s="40">
        <v>0.56835192441940308</v>
      </c>
      <c r="NZ240" s="40">
        <v>0.56991511583328247</v>
      </c>
      <c r="OA240" s="40">
        <v>0.57133954763412476</v>
      </c>
      <c r="OB240" s="40">
        <v>0.57285100221633911</v>
      </c>
      <c r="OC240" s="40">
        <v>0.57442563772201538</v>
      </c>
      <c r="OD240" s="40">
        <v>0.57606261968612671</v>
      </c>
      <c r="OE240" s="40">
        <v>0.57776892185211182</v>
      </c>
      <c r="OF240" s="40">
        <v>0.5792769193649292</v>
      </c>
      <c r="OG240" s="40">
        <v>0.58087092638015747</v>
      </c>
      <c r="OH240" s="40">
        <v>0.58250254392623901</v>
      </c>
      <c r="OI240" s="40">
        <v>0.58406847715377808</v>
      </c>
      <c r="OJ240" s="40">
        <v>0.58561897277832031</v>
      </c>
      <c r="OK240" s="336" t="s">
        <v>851</v>
      </c>
      <c r="OL240" s="336" t="s">
        <v>851</v>
      </c>
      <c r="OM240" s="336" t="s">
        <v>1740</v>
      </c>
      <c r="ON240" s="40">
        <v>0.40590444207191467</v>
      </c>
      <c r="OO240" s="40">
        <v>0.40854975581169128</v>
      </c>
      <c r="OP240" s="40">
        <v>0.41176855564117432</v>
      </c>
      <c r="OQ240" s="40">
        <v>0.41540709137916565</v>
      </c>
      <c r="OR240" s="40">
        <v>0.41922786831855774</v>
      </c>
      <c r="OS240" s="40">
        <v>0.42310187220573425</v>
      </c>
      <c r="OT240" s="40">
        <v>0.42719730734825134</v>
      </c>
      <c r="OU240" s="40">
        <v>0.43112480640411377</v>
      </c>
      <c r="OV240" s="40">
        <v>0.43493235111236572</v>
      </c>
      <c r="OW240" s="40">
        <v>0.4389072060585022</v>
      </c>
      <c r="OX240" s="40">
        <v>0.44294002652168274</v>
      </c>
      <c r="OY240" s="40">
        <v>0.44627946615219116</v>
      </c>
      <c r="OZ240" s="40">
        <v>0.44989290833473206</v>
      </c>
      <c r="PA240" s="40">
        <v>0.45366552472114563</v>
      </c>
      <c r="PB240" s="40">
        <v>0.45740592479705811</v>
      </c>
      <c r="PC240" s="40">
        <v>0.46102935075759888</v>
      </c>
      <c r="PD240" s="40">
        <v>0.46443867683410645</v>
      </c>
      <c r="PE240" s="40">
        <v>0.46774506568908691</v>
      </c>
      <c r="PF240" s="40">
        <v>0.47097018361091614</v>
      </c>
      <c r="PG240" s="40">
        <v>0.47394907474517822</v>
      </c>
      <c r="PH240" s="40">
        <v>0.47673326730728149</v>
      </c>
      <c r="PI240" s="40">
        <v>0.47894755005836487</v>
      </c>
      <c r="PJ240" s="40">
        <v>0.4809909462928772</v>
      </c>
      <c r="PK240" s="40">
        <v>0.48297452926635742</v>
      </c>
      <c r="PL240" s="40">
        <v>0.48491781949996948</v>
      </c>
      <c r="PM240" s="40">
        <v>0.48698067665100098</v>
      </c>
      <c r="PN240" s="40">
        <v>0.48884248733520508</v>
      </c>
      <c r="PO240" s="40">
        <v>0.49084985256195068</v>
      </c>
      <c r="PP240" s="40">
        <v>0.4929472804069519</v>
      </c>
      <c r="PQ240" s="40">
        <v>0.49512699246406555</v>
      </c>
      <c r="PR240" s="40">
        <v>0.49745368957519531</v>
      </c>
      <c r="PS240" s="40">
        <v>0.49948513507843018</v>
      </c>
      <c r="PT240" s="40">
        <v>0.50170212984085083</v>
      </c>
      <c r="PU240" s="40">
        <v>0.50397187471389771</v>
      </c>
      <c r="PV240" s="40">
        <v>0.50634235143661499</v>
      </c>
      <c r="PW240" s="40">
        <v>0.50867819786071777</v>
      </c>
      <c r="PX240" s="336" t="s">
        <v>851</v>
      </c>
      <c r="PY240" s="336" t="s">
        <v>851</v>
      </c>
      <c r="PZ240" s="40">
        <v>0.79559999999999997</v>
      </c>
      <c r="QA240" s="40">
        <v>0.79659999999999997</v>
      </c>
      <c r="QB240" s="40">
        <v>0.7974</v>
      </c>
      <c r="QC240" s="40">
        <v>0.79790000000000005</v>
      </c>
      <c r="QD240" s="40">
        <v>0.79830000000000001</v>
      </c>
      <c r="QE240" s="40">
        <v>0.79339999999999999</v>
      </c>
      <c r="QF240" s="40">
        <v>0.78839999999999999</v>
      </c>
      <c r="QG240" s="40">
        <v>0.78310000000000002</v>
      </c>
      <c r="QH240" s="40">
        <v>0.77760000000000007</v>
      </c>
      <c r="QI240" s="40">
        <v>0.77180000000000004</v>
      </c>
      <c r="QJ240" s="40">
        <v>0.76629999999999998</v>
      </c>
      <c r="QK240" s="40">
        <v>0.76069999999999993</v>
      </c>
      <c r="QL240" s="40">
        <v>0.7601</v>
      </c>
      <c r="QM240" s="40">
        <v>0.75919999999999999</v>
      </c>
      <c r="QN240" s="40">
        <v>0.75800000000000001</v>
      </c>
      <c r="QO240" s="40">
        <v>0.75670000000000004</v>
      </c>
      <c r="QP240" s="40">
        <v>0.755</v>
      </c>
      <c r="QQ240" s="40">
        <v>0.753</v>
      </c>
      <c r="QR240" s="40">
        <v>0.75129999999999997</v>
      </c>
      <c r="QS240" s="336" t="s">
        <v>851</v>
      </c>
      <c r="QT240" s="336" t="s">
        <v>851</v>
      </c>
      <c r="QU240" s="336" t="s">
        <v>851</v>
      </c>
      <c r="QV240" s="336" t="s">
        <v>851</v>
      </c>
      <c r="QW240" s="40">
        <v>-2.2601883392781019E-3</v>
      </c>
      <c r="QX240" s="336" t="s">
        <v>851</v>
      </c>
      <c r="QY240" s="336" t="s">
        <v>851</v>
      </c>
      <c r="QZ240" s="336" t="s">
        <v>851</v>
      </c>
      <c r="RA240" s="336" t="s">
        <v>851</v>
      </c>
      <c r="RB240" s="336" t="s">
        <v>851</v>
      </c>
      <c r="RC240" s="336" t="s">
        <v>851</v>
      </c>
      <c r="RD240" s="336" t="s">
        <v>851</v>
      </c>
      <c r="RE240" s="336" t="s">
        <v>851</v>
      </c>
      <c r="RF240" s="40">
        <v>0.57100000000000006</v>
      </c>
      <c r="RG240" s="40">
        <v>2015</v>
      </c>
      <c r="RH240" s="336" t="s">
        <v>840</v>
      </c>
      <c r="RI240" s="336" t="s">
        <v>851</v>
      </c>
      <c r="RJ240" s="40">
        <v>0.58700000000000008</v>
      </c>
      <c r="RK240" s="40">
        <v>2015</v>
      </c>
      <c r="RL240" s="336" t="s">
        <v>840</v>
      </c>
      <c r="RM240" s="336" t="s">
        <v>851</v>
      </c>
      <c r="RN240" s="40">
        <v>0.754</v>
      </c>
      <c r="RO240" s="40">
        <v>2015</v>
      </c>
      <c r="RP240" s="336" t="s">
        <v>840</v>
      </c>
      <c r="RQ240" s="336" t="s">
        <v>851</v>
      </c>
      <c r="RR240" s="40">
        <v>0.88099999999999989</v>
      </c>
      <c r="RS240" s="40">
        <v>2015</v>
      </c>
      <c r="RT240" s="336" t="s">
        <v>840</v>
      </c>
      <c r="RU240" s="336" t="s">
        <v>851</v>
      </c>
      <c r="RV240" s="40">
        <v>0.54400000000000004</v>
      </c>
      <c r="RW240" s="40">
        <v>2015</v>
      </c>
      <c r="RX240" s="336" t="s">
        <v>840</v>
      </c>
      <c r="RY240" s="336" t="s">
        <v>851</v>
      </c>
      <c r="RZ240" s="336" t="s">
        <v>838</v>
      </c>
      <c r="SA240" s="40">
        <v>0.28614562749862671</v>
      </c>
      <c r="SB240" s="40">
        <v>0.30634847283363342</v>
      </c>
      <c r="SC240" s="40">
        <v>0.32197380065917969</v>
      </c>
      <c r="SD240" s="40">
        <v>0.34728544950485229</v>
      </c>
      <c r="SE240" s="40">
        <v>0.22886563837528229</v>
      </c>
      <c r="SF240" s="336" t="s">
        <v>851</v>
      </c>
      <c r="SG240" s="336" t="s">
        <v>851</v>
      </c>
      <c r="SH240" s="40">
        <v>0.32036179304122925</v>
      </c>
      <c r="SI240" s="40">
        <v>0.32036179304122925</v>
      </c>
      <c r="SJ240" s="40">
        <v>0.32036179304122925</v>
      </c>
      <c r="SK240" s="40">
        <v>0.36909797787666321</v>
      </c>
      <c r="SL240" s="40">
        <v>0.35756483674049377</v>
      </c>
      <c r="SM240" s="336" t="s">
        <v>840</v>
      </c>
      <c r="SN240" s="336" t="s">
        <v>851</v>
      </c>
      <c r="SO240" s="336" t="s">
        <v>851</v>
      </c>
      <c r="SP240" s="40">
        <v>5.3216587752103806E-2</v>
      </c>
      <c r="SQ240" s="40">
        <v>5.089934915304184E-2</v>
      </c>
      <c r="SR240" s="40">
        <v>3.4612223505973816E-2</v>
      </c>
      <c r="SS240" s="40">
        <v>1.8943116068840027E-2</v>
      </c>
      <c r="ST240" s="40">
        <v>-3.0676804482936859E-2</v>
      </c>
      <c r="SU240" s="336" t="s">
        <v>838</v>
      </c>
      <c r="SV240" s="336" t="s">
        <v>851</v>
      </c>
      <c r="SW240" s="336" t="s">
        <v>851</v>
      </c>
      <c r="SX240" s="40">
        <v>5.666172131896019E-2</v>
      </c>
      <c r="SY240" s="40">
        <v>5.7601198554039001E-2</v>
      </c>
      <c r="SZ240" s="40">
        <v>4.748094454407692E-2</v>
      </c>
      <c r="TA240" s="40">
        <v>3.083319403231144E-2</v>
      </c>
      <c r="TB240" s="40">
        <v>1.4314896427094936E-2</v>
      </c>
      <c r="TC240" s="336" t="s">
        <v>840</v>
      </c>
      <c r="TD240" s="336" t="s">
        <v>851</v>
      </c>
      <c r="TE240" s="336" t="s">
        <v>851</v>
      </c>
      <c r="TF240" s="336" t="s">
        <v>851</v>
      </c>
      <c r="TG240" s="40">
        <v>2.480943500995636E-2</v>
      </c>
      <c r="TH240" s="40">
        <v>2.1657627075910568E-2</v>
      </c>
      <c r="TI240" s="40">
        <v>4.5151184312999249E-3</v>
      </c>
      <c r="TJ240" s="40">
        <v>-1.034898404031992E-2</v>
      </c>
      <c r="TK240" s="40">
        <v>-5.9536300599575043E-2</v>
      </c>
      <c r="TL240" s="336" t="s">
        <v>838</v>
      </c>
      <c r="TM240" s="336" t="s">
        <v>851</v>
      </c>
      <c r="TN240" s="336" t="s">
        <v>851</v>
      </c>
      <c r="TO240" s="336" t="s">
        <v>851</v>
      </c>
      <c r="TP240" s="40">
        <v>2.8357828035950661E-2</v>
      </c>
      <c r="TQ240" s="40">
        <v>2.8542496263980865E-2</v>
      </c>
      <c r="TR240" s="40">
        <v>1.7355127260088921E-2</v>
      </c>
      <c r="TS240" s="40">
        <v>1.1797138722613454E-3</v>
      </c>
      <c r="TT240" s="40">
        <v>-1.461528055369854E-2</v>
      </c>
      <c r="TU240" s="336" t="s">
        <v>840</v>
      </c>
      <c r="TV240" s="336" t="s">
        <v>851</v>
      </c>
      <c r="TW240" s="40">
        <v>1430</v>
      </c>
      <c r="TX240" s="336" t="s">
        <v>840</v>
      </c>
      <c r="TY240" s="336" t="s">
        <v>851</v>
      </c>
      <c r="TZ240" s="40">
        <v>1349.659912109375</v>
      </c>
      <c r="UA240" s="336" t="s">
        <v>838</v>
      </c>
      <c r="UB240" s="336" t="s">
        <v>851</v>
      </c>
      <c r="UC240" s="40">
        <v>1348.74321969318</v>
      </c>
      <c r="UD240" s="336" t="s">
        <v>840</v>
      </c>
      <c r="UE240" s="336" t="s">
        <v>851</v>
      </c>
      <c r="UF240" s="336" t="s">
        <v>851</v>
      </c>
      <c r="UG240" s="40">
        <v>0.27135491371154785</v>
      </c>
      <c r="UH240" s="40">
        <v>0.32481303811073303</v>
      </c>
      <c r="UI240" s="40">
        <v>0.3361167311668396</v>
      </c>
      <c r="UJ240" s="40">
        <v>0.36007124185562134</v>
      </c>
      <c r="UK240" s="40">
        <v>0.34895563125610352</v>
      </c>
      <c r="UL240" s="336" t="s">
        <v>838</v>
      </c>
      <c r="UM240" s="336" t="s">
        <v>851</v>
      </c>
      <c r="UN240" s="336" t="s">
        <v>851</v>
      </c>
      <c r="UO240" s="336" t="s">
        <v>851</v>
      </c>
      <c r="UP240" s="40">
        <v>0.32537877559661865</v>
      </c>
      <c r="UQ240" s="40">
        <v>0.32537877559661865</v>
      </c>
      <c r="UR240" s="40">
        <v>0.32537877559661865</v>
      </c>
      <c r="US240" s="40">
        <v>0.34801256656646729</v>
      </c>
      <c r="UT240" s="40">
        <v>0.36360174417495728</v>
      </c>
      <c r="UU240" s="336" t="s">
        <v>840</v>
      </c>
    </row>
    <row r="241" spans="1:567">
      <c r="A241" s="336" t="s">
        <v>426</v>
      </c>
      <c r="B241" s="336" t="s">
        <v>172</v>
      </c>
      <c r="C241" s="336" t="s">
        <v>422</v>
      </c>
      <c r="D241" s="40">
        <v>3.6278795450925827E-2</v>
      </c>
      <c r="E241" s="336" t="s">
        <v>436</v>
      </c>
      <c r="F241" s="40">
        <v>3.561759740114212E-2</v>
      </c>
      <c r="G241" s="336" t="s">
        <v>1741</v>
      </c>
      <c r="H241" s="40">
        <v>3.3416707068681717E-2</v>
      </c>
      <c r="I241" s="336" t="s">
        <v>1447</v>
      </c>
      <c r="J241" s="40">
        <v>5.6593671441078186E-2</v>
      </c>
      <c r="K241" s="336" t="s">
        <v>1803</v>
      </c>
      <c r="L241" s="336" t="s">
        <v>436</v>
      </c>
      <c r="M241" s="40">
        <v>0.55579602718353271</v>
      </c>
      <c r="N241" s="40"/>
      <c r="O241" s="336" t="s">
        <v>1736</v>
      </c>
      <c r="P241" s="40"/>
      <c r="Q241" s="336" t="s">
        <v>1736</v>
      </c>
      <c r="R241" s="40"/>
      <c r="S241" s="336" t="s">
        <v>1736</v>
      </c>
      <c r="T241" s="40">
        <v>0.55579602718353271</v>
      </c>
      <c r="U241" s="336" t="s">
        <v>436</v>
      </c>
      <c r="V241" s="336" t="s">
        <v>851</v>
      </c>
      <c r="W241" s="336" t="s">
        <v>1741</v>
      </c>
      <c r="X241" s="40">
        <v>0.55579602718353271</v>
      </c>
      <c r="Y241" s="40"/>
      <c r="Z241" s="336" t="s">
        <v>1736</v>
      </c>
      <c r="AA241" s="40"/>
      <c r="AB241" s="336" t="s">
        <v>1736</v>
      </c>
      <c r="AC241" s="40"/>
      <c r="AD241" s="336" t="s">
        <v>1736</v>
      </c>
      <c r="AE241" s="40">
        <v>0.55579602718353271</v>
      </c>
      <c r="AF241" s="336" t="s">
        <v>1741</v>
      </c>
      <c r="AG241" s="336" t="s">
        <v>851</v>
      </c>
      <c r="AH241" s="336" t="s">
        <v>1447</v>
      </c>
      <c r="AI241" s="40">
        <v>0.55073541402816772</v>
      </c>
      <c r="AJ241" s="40"/>
      <c r="AK241" s="336" t="s">
        <v>1736</v>
      </c>
      <c r="AL241" s="40"/>
      <c r="AM241" s="336" t="s">
        <v>1736</v>
      </c>
      <c r="AN241" s="40"/>
      <c r="AO241" s="336" t="s">
        <v>1736</v>
      </c>
      <c r="AP241" s="40">
        <v>0.55073541402816772</v>
      </c>
      <c r="AQ241" s="336" t="s">
        <v>1447</v>
      </c>
      <c r="AR241" s="336" t="s">
        <v>851</v>
      </c>
      <c r="AS241" s="336" t="s">
        <v>1803</v>
      </c>
      <c r="AT241" s="40">
        <v>0.53338110446929932</v>
      </c>
      <c r="AU241" s="40"/>
      <c r="AV241" s="336" t="s">
        <v>1736</v>
      </c>
      <c r="AW241" s="40"/>
      <c r="AX241" s="336" t="s">
        <v>1736</v>
      </c>
      <c r="AY241" s="40"/>
      <c r="AZ241" s="336" t="s">
        <v>1736</v>
      </c>
      <c r="BA241" s="40">
        <v>0.53338110446929932</v>
      </c>
      <c r="BB241" s="336" t="s">
        <v>1803</v>
      </c>
      <c r="BC241" s="336" t="s">
        <v>851</v>
      </c>
      <c r="BD241" s="336" t="s">
        <v>436</v>
      </c>
      <c r="BE241" s="40">
        <v>0.16914510726928711</v>
      </c>
      <c r="BF241" s="336" t="s">
        <v>827</v>
      </c>
      <c r="BG241" s="40">
        <v>3.2617042064666748</v>
      </c>
      <c r="BH241" s="336" t="s">
        <v>1447</v>
      </c>
      <c r="BI241" s="40">
        <v>3.2224290370941162</v>
      </c>
      <c r="BJ241" s="336" t="s">
        <v>1803</v>
      </c>
      <c r="BK241" s="40">
        <v>1.6383169889450073</v>
      </c>
      <c r="BL241" s="336" t="s">
        <v>851</v>
      </c>
      <c r="BM241" s="40">
        <v>1.4620341062545776</v>
      </c>
      <c r="BN241" s="336" t="s">
        <v>838</v>
      </c>
      <c r="BO241" s="336" t="s">
        <v>851</v>
      </c>
      <c r="BP241" s="336" t="s">
        <v>436</v>
      </c>
      <c r="BQ241" s="40">
        <v>9.9556129425764084E-3</v>
      </c>
      <c r="BR241" s="40">
        <v>6.8850205279886723E-3</v>
      </c>
      <c r="BS241" s="40">
        <v>6.9932201877236366E-3</v>
      </c>
      <c r="BT241" s="40">
        <v>4.2862957343459129E-3</v>
      </c>
      <c r="BU241" s="40">
        <v>4.2862845584750175E-3</v>
      </c>
      <c r="BV241" s="336" t="s">
        <v>851</v>
      </c>
      <c r="BW241" s="336" t="s">
        <v>827</v>
      </c>
      <c r="BX241" s="40">
        <v>1.323976181447506E-2</v>
      </c>
      <c r="BY241" s="40">
        <v>1.4416004531085491E-2</v>
      </c>
      <c r="BZ241" s="40">
        <v>1.3948707841336727E-2</v>
      </c>
      <c r="CA241" s="40">
        <v>1.6435014083981514E-2</v>
      </c>
      <c r="CB241" s="40">
        <v>1.8051447346806526E-2</v>
      </c>
      <c r="CC241" s="336" t="s">
        <v>851</v>
      </c>
      <c r="CD241" s="336" t="s">
        <v>1447</v>
      </c>
      <c r="CE241" s="40">
        <v>1.3398262672126293E-2</v>
      </c>
      <c r="CF241" s="40">
        <v>1.4137469232082367E-2</v>
      </c>
      <c r="CG241" s="40">
        <v>1.3981714844703674E-2</v>
      </c>
      <c r="CH241" s="40">
        <v>1.476137712597847E-2</v>
      </c>
      <c r="CI241" s="40">
        <v>1.2153438292443752E-2</v>
      </c>
      <c r="CJ241" s="336" t="s">
        <v>851</v>
      </c>
      <c r="CK241" s="336" t="s">
        <v>1803</v>
      </c>
      <c r="CL241" s="40">
        <v>1.3912544585764408E-2</v>
      </c>
      <c r="CM241" s="40">
        <v>1.3433193787932396E-2</v>
      </c>
      <c r="CN241" s="40">
        <v>1.4418589882552624E-2</v>
      </c>
      <c r="CO241" s="40">
        <v>1.2402164749801159E-2</v>
      </c>
      <c r="CP241" s="40">
        <v>1.2153490446507931E-2</v>
      </c>
      <c r="CQ241" s="336" t="s">
        <v>851</v>
      </c>
      <c r="CR241" s="40">
        <v>5.3405857086181641</v>
      </c>
      <c r="CS241" s="40">
        <v>5.8213300704956055</v>
      </c>
      <c r="CT241" s="40">
        <v>6.581261157989502</v>
      </c>
      <c r="CU241" s="40">
        <v>7.1487064361572266</v>
      </c>
      <c r="CV241" s="40">
        <v>7.9623208045959473</v>
      </c>
      <c r="CW241" s="336" t="s">
        <v>1741</v>
      </c>
      <c r="CX241" s="336" t="s">
        <v>851</v>
      </c>
      <c r="CY241" s="40">
        <v>5.6825051307678223</v>
      </c>
      <c r="CZ241" s="40">
        <v>6.2360019683837891</v>
      </c>
      <c r="DA241" s="40">
        <v>6.9512982368469238</v>
      </c>
      <c r="DB241" s="40">
        <v>7.604865550994873</v>
      </c>
      <c r="DC241" s="40">
        <v>8.4985036849975586</v>
      </c>
      <c r="DD241" s="336" t="s">
        <v>1447</v>
      </c>
      <c r="DE241" s="336" t="s">
        <v>851</v>
      </c>
      <c r="DF241" s="40">
        <v>8.8559589385986328</v>
      </c>
      <c r="DG241" s="336" t="s">
        <v>1803</v>
      </c>
      <c r="DH241" s="336" t="s">
        <v>851</v>
      </c>
      <c r="DI241" s="336" t="s">
        <v>851</v>
      </c>
      <c r="DJ241" s="336">
        <v>8.5</v>
      </c>
      <c r="DK241" s="336" t="s">
        <v>1738</v>
      </c>
      <c r="DL241" s="336" t="s">
        <v>851</v>
      </c>
      <c r="DM241" s="336" t="s">
        <v>851</v>
      </c>
      <c r="DN241" s="336" t="s">
        <v>436</v>
      </c>
      <c r="DO241" s="40">
        <v>-2.4678576737642288E-2</v>
      </c>
      <c r="DP241" s="40">
        <v>-2.4128029122948647E-2</v>
      </c>
      <c r="DQ241" s="40">
        <v>-2.3335698992013931E-2</v>
      </c>
      <c r="DR241" s="40">
        <v>2.9220990836620331E-2</v>
      </c>
      <c r="DS241" s="40">
        <v>9.3740969896316528E-2</v>
      </c>
      <c r="DT241" s="336" t="s">
        <v>851</v>
      </c>
      <c r="DU241" s="336" t="s">
        <v>827</v>
      </c>
      <c r="DV241" s="40">
        <v>2.9629566706717014E-3</v>
      </c>
      <c r="DW241" s="40">
        <v>4.9767708405852318E-3</v>
      </c>
      <c r="DX241" s="40">
        <v>5.7357996702194214E-2</v>
      </c>
      <c r="DY241" s="40">
        <v>5.6486815214157104E-2</v>
      </c>
      <c r="DZ241" s="40">
        <v>-8.9995507150888443E-3</v>
      </c>
      <c r="EA241" s="336" t="s">
        <v>851</v>
      </c>
      <c r="EB241" s="336" t="s">
        <v>1447</v>
      </c>
      <c r="EC241" s="40">
        <v>-1.5435469103977084E-3</v>
      </c>
      <c r="ED241" s="40">
        <v>2.2620046511292458E-2</v>
      </c>
      <c r="EE241" s="40">
        <v>7.1663118898868561E-2</v>
      </c>
      <c r="EF241" s="40">
        <v>-5.492194090038538E-3</v>
      </c>
      <c r="EG241" s="40">
        <v>-3.4052836708724499E-3</v>
      </c>
      <c r="EH241" s="336" t="s">
        <v>851</v>
      </c>
      <c r="EI241" s="336" t="s">
        <v>1803</v>
      </c>
      <c r="EJ241" s="40">
        <v>7.5190356001257896E-3</v>
      </c>
      <c r="EK241" s="40">
        <v>3.4168388694524765E-2</v>
      </c>
      <c r="EL241" s="40">
        <v>1.8706271424889565E-2</v>
      </c>
      <c r="EM241" s="40">
        <v>-2.0744435489177704E-2</v>
      </c>
      <c r="EN241" s="40">
        <v>-0.10397522896528244</v>
      </c>
      <c r="EO241" s="336" t="s">
        <v>851</v>
      </c>
      <c r="EP241" s="336" t="s">
        <v>851</v>
      </c>
      <c r="EQ241" s="336" t="s">
        <v>851</v>
      </c>
      <c r="ER241" s="40">
        <v>0.83979999999999999</v>
      </c>
      <c r="ES241" s="336" t="s">
        <v>1739</v>
      </c>
      <c r="ET241" s="336" t="s">
        <v>851</v>
      </c>
      <c r="EU241" s="336" t="s">
        <v>851</v>
      </c>
      <c r="EV241" s="40">
        <v>0.89599999999999991</v>
      </c>
      <c r="EW241" s="336" t="s">
        <v>1739</v>
      </c>
      <c r="EX241" s="336" t="s">
        <v>851</v>
      </c>
      <c r="EY241" s="336" t="s">
        <v>851</v>
      </c>
      <c r="EZ241" s="40">
        <v>0.79110000000000003</v>
      </c>
      <c r="FA241" s="336" t="s">
        <v>1739</v>
      </c>
      <c r="FB241" s="336" t="s">
        <v>851</v>
      </c>
      <c r="FC241" s="40">
        <v>-1.5242986679077148</v>
      </c>
      <c r="FD241" s="40">
        <v>-1.7724899053573608</v>
      </c>
      <c r="FE241" s="40">
        <v>-6.841547042131424E-2</v>
      </c>
      <c r="FF241" s="40">
        <v>-3.5334939602762461E-3</v>
      </c>
      <c r="FG241" s="40">
        <v>5.4359447211027145E-2</v>
      </c>
      <c r="FH241" s="336" t="s">
        <v>838</v>
      </c>
      <c r="FI241" s="336" t="s">
        <v>851</v>
      </c>
      <c r="FJ241" s="40">
        <v>-9.8647944629192352E-2</v>
      </c>
      <c r="FK241" s="40">
        <v>-9.8647944629192352E-2</v>
      </c>
      <c r="FL241" s="40">
        <v>-9.8810881376266479E-2</v>
      </c>
      <c r="FM241" s="40">
        <v>-4.5068282634019852E-2</v>
      </c>
      <c r="FN241" s="40"/>
      <c r="FO241" s="336" t="s">
        <v>840</v>
      </c>
      <c r="FP241" s="336" t="s">
        <v>851</v>
      </c>
      <c r="FQ241" s="40">
        <v>0.75979691743850708</v>
      </c>
      <c r="FR241" s="336" t="s">
        <v>840</v>
      </c>
      <c r="FS241" s="336" t="s">
        <v>851</v>
      </c>
      <c r="FT241" s="336" t="s">
        <v>851</v>
      </c>
      <c r="FU241" s="40">
        <v>1.3712356798350811E-2</v>
      </c>
      <c r="FV241" s="40">
        <v>1.7598183825612068E-2</v>
      </c>
      <c r="FW241" s="40">
        <v>2.0319461822509766E-2</v>
      </c>
      <c r="FX241" s="40">
        <v>2.087312750518322E-2</v>
      </c>
      <c r="FY241" s="40">
        <v>1.6536310315132141E-2</v>
      </c>
      <c r="FZ241" s="336" t="s">
        <v>840</v>
      </c>
      <c r="GA241" s="336" t="s">
        <v>851</v>
      </c>
      <c r="GB241" s="336" t="s">
        <v>851</v>
      </c>
      <c r="GC241" s="336" t="s">
        <v>851</v>
      </c>
      <c r="GD241" s="336" t="s">
        <v>851</v>
      </c>
      <c r="GE241" s="336" t="s">
        <v>851</v>
      </c>
      <c r="GF241" s="336" t="s">
        <v>851</v>
      </c>
      <c r="GG241" s="336" t="s">
        <v>851</v>
      </c>
      <c r="GH241" s="336" t="s">
        <v>851</v>
      </c>
      <c r="GI241" s="336" t="s">
        <v>851</v>
      </c>
      <c r="GJ241" s="336" t="s">
        <v>851</v>
      </c>
      <c r="GK241" s="40">
        <v>11881482</v>
      </c>
      <c r="GL241" s="40">
        <v>11923906</v>
      </c>
      <c r="GM241" s="40">
        <v>11954293</v>
      </c>
      <c r="GN241" s="40">
        <v>11982219</v>
      </c>
      <c r="GO241" s="40">
        <v>12019911</v>
      </c>
      <c r="GP241" s="40">
        <v>12076697</v>
      </c>
      <c r="GQ241" s="40">
        <v>12155496</v>
      </c>
      <c r="GR241" s="40">
        <v>12255920</v>
      </c>
      <c r="GS241" s="40">
        <v>12379553</v>
      </c>
      <c r="GT241" s="40">
        <v>12526964</v>
      </c>
      <c r="GU241" s="40">
        <v>12697728</v>
      </c>
      <c r="GV241" s="40">
        <v>12894323</v>
      </c>
      <c r="GW241" s="40">
        <v>13115149</v>
      </c>
      <c r="GX241" s="40">
        <v>13350378</v>
      </c>
      <c r="GY241" s="40">
        <v>13586710</v>
      </c>
      <c r="GZ241" s="40">
        <v>13814642</v>
      </c>
      <c r="HA241" s="40">
        <v>14030338</v>
      </c>
      <c r="HB241" s="40">
        <v>14236599</v>
      </c>
      <c r="HC241" s="40">
        <v>14438812</v>
      </c>
      <c r="HD241" s="40">
        <v>14645473</v>
      </c>
      <c r="HE241" s="40">
        <v>14862927</v>
      </c>
      <c r="HF241" s="40">
        <v>15092000</v>
      </c>
      <c r="HG241" s="40">
        <v>15331000</v>
      </c>
      <c r="HH241" s="40">
        <v>15581000</v>
      </c>
      <c r="HI241" s="40">
        <v>15841000</v>
      </c>
      <c r="HJ241" s="40">
        <v>16110000</v>
      </c>
      <c r="HK241" s="40">
        <v>16390000</v>
      </c>
      <c r="HL241" s="40">
        <v>16680000</v>
      </c>
      <c r="HM241" s="40">
        <v>16979000</v>
      </c>
      <c r="HN241" s="40">
        <v>17285000</v>
      </c>
      <c r="HO241" s="40">
        <v>17596000</v>
      </c>
      <c r="HP241" s="40">
        <v>17912000</v>
      </c>
      <c r="HQ241" s="40">
        <v>18233000</v>
      </c>
      <c r="HR241" s="40">
        <v>18557000</v>
      </c>
      <c r="HS241" s="40">
        <v>18883000</v>
      </c>
      <c r="HT241" s="40">
        <v>19212000</v>
      </c>
      <c r="HU241" s="40">
        <v>19542000</v>
      </c>
      <c r="HV241" s="40">
        <v>19874000</v>
      </c>
      <c r="HW241" s="40">
        <v>20205000</v>
      </c>
      <c r="HX241" s="40">
        <v>20535000</v>
      </c>
      <c r="HY241" s="40">
        <v>20864000</v>
      </c>
      <c r="HZ241" s="40">
        <v>21190000</v>
      </c>
      <c r="IA241" s="40">
        <v>21514000</v>
      </c>
      <c r="IB241" s="40">
        <v>21835000</v>
      </c>
      <c r="IC241" s="40">
        <v>22152000</v>
      </c>
      <c r="ID241" s="40">
        <v>22465000</v>
      </c>
      <c r="IE241" s="40">
        <v>22772000</v>
      </c>
      <c r="IF241" s="40">
        <v>23075000</v>
      </c>
      <c r="IG241" s="40">
        <v>23372000</v>
      </c>
      <c r="IH241" s="40">
        <v>23663000</v>
      </c>
      <c r="II241" s="40">
        <v>23948000</v>
      </c>
      <c r="IJ241" s="336" t="s">
        <v>851</v>
      </c>
      <c r="IK241" s="336" t="s">
        <v>851</v>
      </c>
      <c r="IL241" s="336" t="s">
        <v>851</v>
      </c>
      <c r="IM241" s="40">
        <v>1.5492941252887249E-2</v>
      </c>
      <c r="IN241" s="40">
        <v>1.4594058506190777E-2</v>
      </c>
      <c r="IO241" s="40">
        <v>1.4103814959526062E-2</v>
      </c>
      <c r="IP241" s="40">
        <v>1.421141903847456E-2</v>
      </c>
      <c r="IQ241" s="40">
        <v>1.4738714322447777E-2</v>
      </c>
      <c r="IR241" s="40">
        <v>1.5294810757040977E-2</v>
      </c>
      <c r="IS241" s="40">
        <v>1.571211963891983E-2</v>
      </c>
      <c r="IT241" s="40">
        <v>1.6175301745533943E-2</v>
      </c>
      <c r="IU241" s="40">
        <v>1.6549292951822281E-2</v>
      </c>
      <c r="IV241" s="40">
        <v>1.6838680952787399E-2</v>
      </c>
      <c r="IW241" s="40">
        <v>1.7231196165084839E-2</v>
      </c>
      <c r="IX241" s="40">
        <v>1.7539003863930702E-2</v>
      </c>
      <c r="IY241" s="40">
        <v>1.7766889184713364E-2</v>
      </c>
      <c r="IZ241" s="40">
        <v>1.7861787229776382E-2</v>
      </c>
      <c r="JA241" s="40">
        <v>1.7832530662417412E-2</v>
      </c>
      <c r="JB241" s="40">
        <v>1.7799274995923042E-2</v>
      </c>
      <c r="JC241" s="40">
        <v>1.7762260511517525E-2</v>
      </c>
      <c r="JD241" s="40">
        <v>1.7613938078284264E-2</v>
      </c>
      <c r="JE241" s="40">
        <v>1.7414970323443413E-2</v>
      </c>
      <c r="JF241" s="40">
        <v>1.7273036763072014E-2</v>
      </c>
      <c r="JG241" s="40">
        <v>1.7030911520123482E-2</v>
      </c>
      <c r="JH241" s="40">
        <v>1.6846349462866783E-2</v>
      </c>
      <c r="JI241" s="40">
        <v>1.6517754644155502E-2</v>
      </c>
      <c r="JJ241" s="40">
        <v>1.6200648620724678E-2</v>
      </c>
      <c r="JK241" s="40">
        <v>1.5894439071416855E-2</v>
      </c>
      <c r="JL241" s="40">
        <v>1.5504186972975731E-2</v>
      </c>
      <c r="JM241" s="40">
        <v>1.5174513682723045E-2</v>
      </c>
      <c r="JN241" s="40">
        <v>1.481030136346817E-2</v>
      </c>
      <c r="JO241" s="40">
        <v>1.4413598924875259E-2</v>
      </c>
      <c r="JP241" s="40">
        <v>1.4030756428837776E-2</v>
      </c>
      <c r="JQ241" s="40">
        <v>1.3573168776929379E-2</v>
      </c>
      <c r="JR241" s="40">
        <v>1.3218069449067116E-2</v>
      </c>
      <c r="JS241" s="40">
        <v>1.2788943946361542E-2</v>
      </c>
      <c r="JT241" s="40">
        <v>1.2373922392725945E-2</v>
      </c>
      <c r="JU241" s="40">
        <v>1.197216659784317E-2</v>
      </c>
      <c r="JV241" s="336" t="s">
        <v>1740</v>
      </c>
      <c r="JW241" s="336" t="s">
        <v>851</v>
      </c>
      <c r="JX241" s="336" t="s">
        <v>851</v>
      </c>
      <c r="JY241" s="336" t="s">
        <v>851</v>
      </c>
      <c r="JZ241" s="336" t="s">
        <v>851</v>
      </c>
      <c r="KA241" s="336" t="s">
        <v>1740</v>
      </c>
      <c r="KB241" s="40">
        <v>0.47549389987811502</v>
      </c>
      <c r="KC241" s="40">
        <v>0.475698162082767</v>
      </c>
      <c r="KD241" s="40">
        <v>0.47603040585746598</v>
      </c>
      <c r="KE241" s="40">
        <v>0.47643247934802402</v>
      </c>
      <c r="KF241" s="40">
        <v>0.47682673000728598</v>
      </c>
      <c r="KG241" s="40">
        <v>0.47716105986391499</v>
      </c>
      <c r="KH241" s="40">
        <v>0.47741514458059098</v>
      </c>
      <c r="KI241" s="40">
        <v>0.47761043232377703</v>
      </c>
      <c r="KJ241" s="40">
        <v>0.4777915416722</v>
      </c>
      <c r="KK241" s="40">
        <v>0.47802011539567302</v>
      </c>
      <c r="KL241" s="40">
        <v>0.478336064991215</v>
      </c>
      <c r="KM241" s="40">
        <v>0.47874470825555199</v>
      </c>
      <c r="KN241" s="40">
        <v>0.479224294029583</v>
      </c>
      <c r="KO241" s="40">
        <v>0.47974878867422904</v>
      </c>
      <c r="KP241" s="40">
        <v>0.48028460691225905</v>
      </c>
      <c r="KQ241" s="40">
        <v>0.48080722687047905</v>
      </c>
      <c r="KR241" s="40">
        <v>0.48131128475506896</v>
      </c>
      <c r="KS241" s="40">
        <v>0.48180090413556698</v>
      </c>
      <c r="KT241" s="40">
        <v>0.48227368819494104</v>
      </c>
      <c r="KU241" s="40">
        <v>0.482728944630818</v>
      </c>
      <c r="KV241" s="40">
        <v>0.48316659287634101</v>
      </c>
      <c r="KW241" s="40">
        <v>0.48358435221511198</v>
      </c>
      <c r="KX241" s="40">
        <v>0.48398027524089898</v>
      </c>
      <c r="KY241" s="40">
        <v>0.48435500449799795</v>
      </c>
      <c r="KZ241" s="40">
        <v>0.48471038832812097</v>
      </c>
      <c r="LA241" s="40">
        <v>0.48504697892646598</v>
      </c>
      <c r="LB241" s="40">
        <v>0.48536611631846199</v>
      </c>
      <c r="LC241" s="40">
        <v>0.48566667650501799</v>
      </c>
      <c r="LD241" s="40">
        <v>0.48594945821392999</v>
      </c>
      <c r="LE241" s="40">
        <v>0.48621556011712402</v>
      </c>
      <c r="LF241" s="40">
        <v>0.48646461675250402</v>
      </c>
      <c r="LG241" s="40">
        <v>0.486697703674767</v>
      </c>
      <c r="LH241" s="40">
        <v>0.48691603434603004</v>
      </c>
      <c r="LI241" s="40">
        <v>0.48711908703042506</v>
      </c>
      <c r="LJ241" s="40">
        <v>0.48730779852677103</v>
      </c>
      <c r="LK241" s="40">
        <v>0.48748252510103102</v>
      </c>
      <c r="LL241" s="336" t="s">
        <v>851</v>
      </c>
      <c r="LM241" s="336" t="s">
        <v>851</v>
      </c>
      <c r="LN241" s="336" t="s">
        <v>1740</v>
      </c>
      <c r="LO241" s="40">
        <v>0.54603457450866699</v>
      </c>
      <c r="LP241" s="40">
        <v>0.54473137855529785</v>
      </c>
      <c r="LQ241" s="40">
        <v>0.54505938291549683</v>
      </c>
      <c r="LR241" s="40">
        <v>0.54659408330917358</v>
      </c>
      <c r="LS241" s="40">
        <v>0.54861265420913696</v>
      </c>
      <c r="LT241" s="40">
        <v>0.55074721574783325</v>
      </c>
      <c r="LU241" s="40">
        <v>0.55625498294830322</v>
      </c>
      <c r="LV241" s="40">
        <v>0.56069403886795044</v>
      </c>
      <c r="LW241" s="40">
        <v>0.56485462188720703</v>
      </c>
      <c r="LX241" s="40">
        <v>0.57003974914550781</v>
      </c>
      <c r="LY241" s="40">
        <v>0.57647424936294556</v>
      </c>
      <c r="LZ241" s="40">
        <v>0.58316045999526978</v>
      </c>
      <c r="MA241" s="40">
        <v>0.59100717306137085</v>
      </c>
      <c r="MB241" s="40">
        <v>0.59938746690750122</v>
      </c>
      <c r="MC241" s="40">
        <v>0.6071159839630127</v>
      </c>
      <c r="MD241" s="40">
        <v>0.61366218328475952</v>
      </c>
      <c r="ME241" s="40">
        <v>0.61891472339630127</v>
      </c>
      <c r="MF241" s="40">
        <v>0.62321066856384277</v>
      </c>
      <c r="MG241" s="40">
        <v>0.62671768665313721</v>
      </c>
      <c r="MH241" s="40">
        <v>0.62982577085494995</v>
      </c>
      <c r="MI241" s="40">
        <v>0.63267749547958374</v>
      </c>
      <c r="MJ241" s="40">
        <v>0.63473546504974365</v>
      </c>
      <c r="MK241" s="40">
        <v>0.63661062717437744</v>
      </c>
      <c r="ML241" s="40">
        <v>0.63835686445236206</v>
      </c>
      <c r="MM241" s="40">
        <v>0.63983440399169922</v>
      </c>
      <c r="MN241" s="40">
        <v>0.64115220308303833</v>
      </c>
      <c r="MO241" s="40">
        <v>0.64209532737731934</v>
      </c>
      <c r="MP241" s="40">
        <v>0.64293020963668823</v>
      </c>
      <c r="MQ241" s="40">
        <v>0.64387452602386475</v>
      </c>
      <c r="MR241" s="40">
        <v>0.64499819278717041</v>
      </c>
      <c r="MS241" s="40">
        <v>0.64633876085281372</v>
      </c>
      <c r="MT241" s="40">
        <v>0.64768135547637939</v>
      </c>
      <c r="MU241" s="40">
        <v>0.64927411079406738</v>
      </c>
      <c r="MV241" s="40">
        <v>0.65112102031707764</v>
      </c>
      <c r="MW241" s="40">
        <v>0.65321385860443115</v>
      </c>
      <c r="MX241" s="40">
        <v>0.65546184778213501</v>
      </c>
      <c r="MY241" s="336" t="s">
        <v>851</v>
      </c>
      <c r="MZ241" s="336" t="s">
        <v>1740</v>
      </c>
      <c r="NA241" s="40">
        <v>0.53057175874710083</v>
      </c>
      <c r="NB241" s="40">
        <v>0.5290839672088623</v>
      </c>
      <c r="NC241" s="40">
        <v>0.529296875</v>
      </c>
      <c r="ND241" s="40">
        <v>0.53074216842651367</v>
      </c>
      <c r="NE241" s="40">
        <v>0.53263497352600098</v>
      </c>
      <c r="NF241" s="40">
        <v>0.53456991910934448</v>
      </c>
      <c r="NG241" s="40">
        <v>0.53988867998123169</v>
      </c>
      <c r="NH241" s="40">
        <v>0.54419147968292236</v>
      </c>
      <c r="NI241" s="40">
        <v>0.5481034517288208</v>
      </c>
      <c r="NJ241" s="40">
        <v>0.55312162637710571</v>
      </c>
      <c r="NK241" s="40">
        <v>0.55927997827529907</v>
      </c>
      <c r="NL241" s="40">
        <v>0.56583285331726074</v>
      </c>
      <c r="NM241" s="40">
        <v>0.57350116968154907</v>
      </c>
      <c r="NN241" s="40">
        <v>0.58165967464447021</v>
      </c>
      <c r="NO241" s="40">
        <v>0.58906567096710205</v>
      </c>
      <c r="NP241" s="40">
        <v>0.59530574083328247</v>
      </c>
      <c r="NQ241" s="40">
        <v>0.60021215677261353</v>
      </c>
      <c r="NR241" s="40">
        <v>0.60412436723709106</v>
      </c>
      <c r="NS241" s="40">
        <v>0.60715633630752563</v>
      </c>
      <c r="NT241" s="40">
        <v>0.60964888334274292</v>
      </c>
      <c r="NU241" s="40">
        <v>0.61164897680282593</v>
      </c>
      <c r="NV241" s="40">
        <v>0.61278271675109863</v>
      </c>
      <c r="NW241" s="40">
        <v>0.61351513862609863</v>
      </c>
      <c r="NX241" s="40">
        <v>0.61410540342330933</v>
      </c>
      <c r="NY241" s="40">
        <v>0.61456048488616943</v>
      </c>
      <c r="NZ241" s="40">
        <v>0.61503064632415771</v>
      </c>
      <c r="OA241" s="40">
        <v>0.61552619934082031</v>
      </c>
      <c r="OB241" s="40">
        <v>0.61606395244598389</v>
      </c>
      <c r="OC241" s="40">
        <v>0.61676210165023804</v>
      </c>
      <c r="OD241" s="40">
        <v>0.61764174699783325</v>
      </c>
      <c r="OE241" s="40">
        <v>0.61869573593139648</v>
      </c>
      <c r="OF241" s="40">
        <v>0.61984014511108398</v>
      </c>
      <c r="OG241" s="40">
        <v>0.62110507488250732</v>
      </c>
      <c r="OH241" s="40">
        <v>0.62266814708709717</v>
      </c>
      <c r="OI241" s="40">
        <v>0.62447702884674072</v>
      </c>
      <c r="OJ241" s="40">
        <v>0.62660765647888184</v>
      </c>
      <c r="OK241" s="336" t="s">
        <v>851</v>
      </c>
      <c r="OL241" s="336" t="s">
        <v>851</v>
      </c>
      <c r="OM241" s="336" t="s">
        <v>1740</v>
      </c>
      <c r="ON241" s="40">
        <v>0.43666118383407593</v>
      </c>
      <c r="OO241" s="40">
        <v>0.43656182289123535</v>
      </c>
      <c r="OP241" s="40">
        <v>0.4373486340045929</v>
      </c>
      <c r="OQ241" s="40">
        <v>0.43862438201904297</v>
      </c>
      <c r="OR241" s="40">
        <v>0.43974381685256958</v>
      </c>
      <c r="OS241" s="40">
        <v>0.44047993421554565</v>
      </c>
      <c r="OT241" s="40">
        <v>0.44507023692131042</v>
      </c>
      <c r="OU241" s="40">
        <v>0.4486987292766571</v>
      </c>
      <c r="OV241" s="40">
        <v>0.4517681896686554</v>
      </c>
      <c r="OW241" s="40">
        <v>0.45546367764472961</v>
      </c>
      <c r="OX241" s="40">
        <v>0.45977655053138733</v>
      </c>
      <c r="OY241" s="40">
        <v>0.46461257338523865</v>
      </c>
      <c r="OZ241" s="40">
        <v>0.4701438844203949</v>
      </c>
      <c r="PA241" s="40">
        <v>0.47641202807426453</v>
      </c>
      <c r="PB241" s="40">
        <v>0.48313567042350769</v>
      </c>
      <c r="PC241" s="40">
        <v>0.49016821384429932</v>
      </c>
      <c r="PD241" s="40">
        <v>0.49748772382736206</v>
      </c>
      <c r="PE241" s="40">
        <v>0.50518292188644409</v>
      </c>
      <c r="PF241" s="40">
        <v>0.51290619373321533</v>
      </c>
      <c r="PG241" s="40">
        <v>0.52009743452072144</v>
      </c>
      <c r="PH241" s="40">
        <v>0.52628564834594727</v>
      </c>
      <c r="PI241" s="40">
        <v>0.53131717443466187</v>
      </c>
      <c r="PJ241" s="40">
        <v>0.53552377223968506</v>
      </c>
      <c r="PK241" s="40">
        <v>0.53907448053359985</v>
      </c>
      <c r="PL241" s="40">
        <v>0.54209887981414795</v>
      </c>
      <c r="PM241" s="40">
        <v>0.5447661280632019</v>
      </c>
      <c r="PN241" s="40">
        <v>0.5469089150428772</v>
      </c>
      <c r="PO241" s="40">
        <v>0.54866600036621094</v>
      </c>
      <c r="PP241" s="40">
        <v>0.55026334524154663</v>
      </c>
      <c r="PQ241" s="40">
        <v>0.5519140362739563</v>
      </c>
      <c r="PR241" s="40">
        <v>0.55357223749160767</v>
      </c>
      <c r="PS241" s="40">
        <v>0.55519938468933105</v>
      </c>
      <c r="PT241" s="40">
        <v>0.55692309141159058</v>
      </c>
      <c r="PU241" s="40">
        <v>0.55883109569549561</v>
      </c>
      <c r="PV241" s="40">
        <v>0.56091791391372681</v>
      </c>
      <c r="PW241" s="40">
        <v>0.56326204538345337</v>
      </c>
      <c r="PX241" s="336" t="s">
        <v>851</v>
      </c>
      <c r="PY241" s="336" t="s">
        <v>851</v>
      </c>
      <c r="PZ241" s="40">
        <v>0.80940000000000001</v>
      </c>
      <c r="QA241" s="40">
        <v>0.81659999999999999</v>
      </c>
      <c r="QB241" s="40">
        <v>0.82299999999999995</v>
      </c>
      <c r="QC241" s="40">
        <v>0.82920000000000005</v>
      </c>
      <c r="QD241" s="40">
        <v>0.8286</v>
      </c>
      <c r="QE241" s="40">
        <v>0.82940000000000003</v>
      </c>
      <c r="QF241" s="40">
        <v>0.83030000000000004</v>
      </c>
      <c r="QG241" s="40">
        <v>0.83129999999999993</v>
      </c>
      <c r="QH241" s="40">
        <v>0.83209999999999995</v>
      </c>
      <c r="QI241" s="40">
        <v>0.8327</v>
      </c>
      <c r="QJ241" s="40">
        <v>0.83420000000000005</v>
      </c>
      <c r="QK241" s="40">
        <v>0.83519999999999994</v>
      </c>
      <c r="QL241" s="40">
        <v>0.83689999999999998</v>
      </c>
      <c r="QM241" s="40">
        <v>0.83799999999999997</v>
      </c>
      <c r="QN241" s="40">
        <v>0.83879999999999999</v>
      </c>
      <c r="QO241" s="40">
        <v>0.83989999999999998</v>
      </c>
      <c r="QP241" s="40">
        <v>0.84010000000000007</v>
      </c>
      <c r="QQ241" s="40">
        <v>0.8397</v>
      </c>
      <c r="QR241" s="40">
        <v>0.83979999999999999</v>
      </c>
      <c r="QS241" s="336" t="s">
        <v>851</v>
      </c>
      <c r="QT241" s="336" t="s">
        <v>851</v>
      </c>
      <c r="QU241" s="336" t="s">
        <v>851</v>
      </c>
      <c r="QV241" s="336" t="s">
        <v>851</v>
      </c>
      <c r="QW241" s="40">
        <v>1.1908305896213278E-4</v>
      </c>
      <c r="QX241" s="336" t="s">
        <v>851</v>
      </c>
      <c r="QY241" s="336" t="s">
        <v>851</v>
      </c>
      <c r="QZ241" s="336" t="s">
        <v>851</v>
      </c>
      <c r="RA241" s="336" t="s">
        <v>851</v>
      </c>
      <c r="RB241" s="336" t="s">
        <v>851</v>
      </c>
      <c r="RC241" s="336" t="s">
        <v>851</v>
      </c>
      <c r="RD241" s="336" t="s">
        <v>851</v>
      </c>
      <c r="RE241" s="336" t="s">
        <v>851</v>
      </c>
      <c r="RF241" s="40">
        <v>0.503</v>
      </c>
      <c r="RG241" s="40">
        <v>2019</v>
      </c>
      <c r="RH241" s="336" t="s">
        <v>840</v>
      </c>
      <c r="RI241" s="336" t="s">
        <v>851</v>
      </c>
      <c r="RJ241" s="40">
        <v>0.39500000000000002</v>
      </c>
      <c r="RK241" s="40">
        <v>2019</v>
      </c>
      <c r="RL241" s="336" t="s">
        <v>840</v>
      </c>
      <c r="RM241" s="336" t="s">
        <v>851</v>
      </c>
      <c r="RN241" s="40">
        <v>0.63800000000000001</v>
      </c>
      <c r="RO241" s="40">
        <v>2019</v>
      </c>
      <c r="RP241" s="336" t="s">
        <v>840</v>
      </c>
      <c r="RQ241" s="336" t="s">
        <v>851</v>
      </c>
      <c r="RR241" s="40">
        <v>0.82799999999999996</v>
      </c>
      <c r="RS241" s="40">
        <v>2019</v>
      </c>
      <c r="RT241" s="336" t="s">
        <v>840</v>
      </c>
      <c r="RU241" s="336" t="s">
        <v>851</v>
      </c>
      <c r="RV241" s="40">
        <v>0.38299999999999995</v>
      </c>
      <c r="RW241" s="40">
        <v>2019</v>
      </c>
      <c r="RX241" s="336" t="s">
        <v>840</v>
      </c>
      <c r="RY241" s="336" t="s">
        <v>851</v>
      </c>
      <c r="RZ241" s="336" t="s">
        <v>838</v>
      </c>
      <c r="SA241" s="40">
        <v>9.0999625623226166E-2</v>
      </c>
      <c r="SB241" s="40">
        <v>0.11813455820083618</v>
      </c>
      <c r="SC241" s="40">
        <v>0.15112990140914917</v>
      </c>
      <c r="SD241" s="40">
        <v>0.19613224267959595</v>
      </c>
      <c r="SE241" s="40">
        <v>0.3172074556350708</v>
      </c>
      <c r="SF241" s="336" t="s">
        <v>851</v>
      </c>
      <c r="SG241" s="336" t="s">
        <v>851</v>
      </c>
      <c r="SH241" s="40">
        <v>9.0811580419540405E-2</v>
      </c>
      <c r="SI241" s="40">
        <v>8.5380122065544128E-2</v>
      </c>
      <c r="SJ241" s="40">
        <v>0.10779281705617905</v>
      </c>
      <c r="SK241" s="40">
        <v>8.6070224642753601E-2</v>
      </c>
      <c r="SL241" s="40">
        <v>0.25205183029174805</v>
      </c>
      <c r="SM241" s="336" t="s">
        <v>470</v>
      </c>
      <c r="SN241" s="336" t="s">
        <v>851</v>
      </c>
      <c r="SO241" s="336" t="s">
        <v>851</v>
      </c>
      <c r="SP241" s="40">
        <v>-7.0530804805457592E-4</v>
      </c>
      <c r="SQ241" s="40">
        <v>2.4643588811159134E-2</v>
      </c>
      <c r="SR241" s="40">
        <v>3.4340564161539078E-2</v>
      </c>
      <c r="SS241" s="40">
        <v>-8.5904786828905344E-4</v>
      </c>
      <c r="ST241" s="40">
        <v>-4.1548613458871841E-2</v>
      </c>
      <c r="SU241" s="336" t="s">
        <v>838</v>
      </c>
      <c r="SV241" s="336" t="s">
        <v>851</v>
      </c>
      <c r="SW241" s="336" t="s">
        <v>851</v>
      </c>
      <c r="SX241" s="40">
        <v>-1.8761163810268044E-3</v>
      </c>
      <c r="SY241" s="40">
        <v>2.1233387291431427E-2</v>
      </c>
      <c r="SZ241" s="40">
        <v>5.3067140281200409E-2</v>
      </c>
      <c r="TA241" s="40">
        <v>4.20009670779109E-3</v>
      </c>
      <c r="TB241" s="40">
        <v>-8.4469154477119446E-2</v>
      </c>
      <c r="TC241" s="336" t="s">
        <v>840</v>
      </c>
      <c r="TD241" s="336" t="s">
        <v>851</v>
      </c>
      <c r="TE241" s="336" t="s">
        <v>851</v>
      </c>
      <c r="TF241" s="336" t="s">
        <v>851</v>
      </c>
      <c r="TG241" s="40">
        <v>-1.1900024488568306E-2</v>
      </c>
      <c r="TH241" s="40">
        <v>1.0803783312439919E-2</v>
      </c>
      <c r="TI241" s="40">
        <v>1.8595341593027115E-2</v>
      </c>
      <c r="TJ241" s="40">
        <v>-1.5488416887819767E-2</v>
      </c>
      <c r="TK241" s="40">
        <v>-5.6292600929737091E-2</v>
      </c>
      <c r="TL241" s="336" t="s">
        <v>838</v>
      </c>
      <c r="TM241" s="336" t="s">
        <v>851</v>
      </c>
      <c r="TN241" s="336" t="s">
        <v>851</v>
      </c>
      <c r="TO241" s="336" t="s">
        <v>851</v>
      </c>
      <c r="TP241" s="40">
        <v>-1.2581517919898033E-2</v>
      </c>
      <c r="TQ241" s="40">
        <v>8.0622686073184013E-3</v>
      </c>
      <c r="TR241" s="40">
        <v>3.744235634803772E-2</v>
      </c>
      <c r="TS241" s="40">
        <v>-1.080773863941431E-2</v>
      </c>
      <c r="TT241" s="40">
        <v>-9.8680578172206879E-2</v>
      </c>
      <c r="TU241" s="336" t="s">
        <v>840</v>
      </c>
      <c r="TV241" s="336" t="s">
        <v>851</v>
      </c>
      <c r="TW241" s="40">
        <v>1200</v>
      </c>
      <c r="TX241" s="336" t="s">
        <v>840</v>
      </c>
      <c r="TY241" s="336" t="s">
        <v>851</v>
      </c>
      <c r="TZ241" s="40">
        <v>1414.8294677734375</v>
      </c>
      <c r="UA241" s="336" t="s">
        <v>838</v>
      </c>
      <c r="UB241" s="336" t="s">
        <v>851</v>
      </c>
      <c r="UC241" s="40">
        <v>1367.67691490163</v>
      </c>
      <c r="UD241" s="336" t="s">
        <v>840</v>
      </c>
      <c r="UE241" s="336" t="s">
        <v>851</v>
      </c>
      <c r="UF241" s="336" t="s">
        <v>851</v>
      </c>
      <c r="UG241" s="40">
        <v>-1.4332990646362305</v>
      </c>
      <c r="UH241" s="40">
        <v>-1.6543552875518799</v>
      </c>
      <c r="UI241" s="40">
        <v>8.2714423537254333E-2</v>
      </c>
      <c r="UJ241" s="40">
        <v>0.19259874522686005</v>
      </c>
      <c r="UK241" s="40">
        <v>0.37156689167022705</v>
      </c>
      <c r="UL241" s="336" t="s">
        <v>838</v>
      </c>
      <c r="UM241" s="336" t="s">
        <v>851</v>
      </c>
      <c r="UN241" s="336" t="s">
        <v>851</v>
      </c>
      <c r="UO241" s="336" t="s">
        <v>851</v>
      </c>
      <c r="UP241" s="40">
        <v>1.3859637081623077E-2</v>
      </c>
      <c r="UQ241" s="40">
        <v>1.3859637081623077E-2</v>
      </c>
      <c r="UR241" s="40">
        <v>1.5348642133176327E-2</v>
      </c>
      <c r="US241" s="40">
        <v>5.0738967955112457E-2</v>
      </c>
      <c r="UT241" s="40">
        <v>0.21408852934837341</v>
      </c>
      <c r="UU241" s="336" t="s">
        <v>840</v>
      </c>
    </row>
    <row r="246" spans="1:567">
      <c r="AD246" s="336"/>
      <c r="AE246" s="336"/>
      <c r="AF246" s="336"/>
      <c r="AG246" s="336"/>
      <c r="AH246" s="336"/>
      <c r="AI246" s="336"/>
      <c r="AJ246" s="336"/>
      <c r="AK246" s="336"/>
      <c r="AL246" s="336"/>
      <c r="AM246" s="336"/>
      <c r="AN246" s="336"/>
      <c r="AO246" s="336"/>
      <c r="AP246" s="336"/>
      <c r="AQ246" s="336"/>
      <c r="AR246" s="336"/>
      <c r="AS246" s="336"/>
      <c r="AT246" s="336"/>
      <c r="AU246" s="336"/>
      <c r="AV246" s="336"/>
      <c r="AW246" s="336"/>
      <c r="AX246" s="336"/>
      <c r="AY246" s="336"/>
      <c r="AZ246" s="336"/>
      <c r="BA246" s="336"/>
      <c r="BB246" s="336"/>
      <c r="BC246" s="336"/>
      <c r="BD246" s="336"/>
      <c r="BE246" s="336"/>
    </row>
    <row r="247" spans="1:567">
      <c r="AD247" s="336"/>
      <c r="AE247" s="336"/>
      <c r="AF247" s="336"/>
      <c r="AG247" s="336"/>
      <c r="AH247" s="336"/>
      <c r="AI247" s="336"/>
      <c r="AJ247" s="336"/>
      <c r="AK247" s="336"/>
      <c r="AL247" s="336"/>
      <c r="AM247" s="336"/>
      <c r="AN247" s="336"/>
      <c r="AO247" s="336"/>
      <c r="AP247" s="336"/>
      <c r="AQ247" s="336"/>
      <c r="AR247" s="336"/>
      <c r="AS247" s="336"/>
      <c r="AT247" s="336"/>
      <c r="AU247" s="336"/>
      <c r="AV247" s="336"/>
      <c r="AW247" s="336"/>
      <c r="AX247" s="336"/>
      <c r="AY247" s="336"/>
      <c r="AZ247" s="336"/>
      <c r="BA247" s="336"/>
      <c r="BB247" s="336"/>
      <c r="BC247" s="336"/>
      <c r="BD247" s="336"/>
      <c r="BE247" s="336"/>
    </row>
    <row r="248" spans="1:567">
      <c r="AD248" s="336"/>
      <c r="AE248" s="336"/>
      <c r="AF248" s="336"/>
      <c r="AG248" s="336"/>
      <c r="AH248" s="336"/>
      <c r="AI248" s="336"/>
      <c r="AJ248" s="336"/>
      <c r="AK248" s="336"/>
      <c r="AL248" s="336"/>
      <c r="AM248" s="336"/>
      <c r="AN248" s="336"/>
      <c r="AO248" s="336"/>
      <c r="AP248" s="336"/>
      <c r="AQ248" s="336"/>
      <c r="AR248" s="336"/>
      <c r="AS248" s="336"/>
      <c r="AT248" s="336"/>
      <c r="AU248" s="336"/>
      <c r="AV248" s="336"/>
      <c r="AW248" s="336"/>
      <c r="AX248" s="336"/>
      <c r="AY248" s="336"/>
      <c r="AZ248" s="336"/>
      <c r="BA248" s="336"/>
      <c r="BB248" s="336"/>
      <c r="BC248" s="336"/>
      <c r="BD248" s="336"/>
      <c r="BE248" s="336"/>
    </row>
    <row r="249" spans="1:567">
      <c r="AD249" s="336"/>
      <c r="AE249" s="336"/>
      <c r="AF249" s="336"/>
      <c r="AG249" s="336"/>
      <c r="AH249" s="336"/>
      <c r="AI249" s="336"/>
      <c r="AJ249" s="336"/>
      <c r="AK249" s="336"/>
      <c r="AL249" s="336"/>
      <c r="AM249" s="336"/>
      <c r="AN249" s="336"/>
      <c r="AO249" s="336"/>
      <c r="AP249" s="336"/>
      <c r="AQ249" s="336"/>
      <c r="AR249" s="336"/>
      <c r="AS249" s="336"/>
      <c r="AT249" s="336"/>
      <c r="AU249" s="336"/>
      <c r="AV249" s="336"/>
      <c r="AW249" s="336"/>
      <c r="AX249" s="336"/>
      <c r="AY249" s="336"/>
      <c r="AZ249" s="336"/>
      <c r="BA249" s="336"/>
      <c r="BB249" s="336"/>
      <c r="BC249" s="336"/>
      <c r="BD249" s="336"/>
      <c r="BE249" s="336"/>
    </row>
    <row r="250" spans="1:567">
      <c r="AD250" s="336"/>
      <c r="AE250" s="336"/>
      <c r="AF250" s="336"/>
      <c r="AG250" s="336"/>
      <c r="AH250" s="336"/>
      <c r="AI250" s="336"/>
      <c r="AJ250" s="336"/>
      <c r="AK250" s="336"/>
      <c r="AL250" s="336"/>
      <c r="AM250" s="336"/>
      <c r="AN250" s="336"/>
      <c r="AO250" s="336"/>
      <c r="AP250" s="336"/>
      <c r="AQ250" s="336"/>
      <c r="AR250" s="336"/>
      <c r="AS250" s="336"/>
      <c r="AT250" s="336"/>
      <c r="AU250" s="336"/>
      <c r="AV250" s="336"/>
      <c r="AW250" s="336"/>
      <c r="AX250" s="336"/>
      <c r="AY250" s="336"/>
      <c r="AZ250" s="336"/>
      <c r="BA250" s="336"/>
      <c r="BB250" s="336"/>
      <c r="BC250" s="336"/>
      <c r="BD250" s="336"/>
      <c r="BE250" s="336"/>
    </row>
    <row r="251" spans="1:567">
      <c r="AD251" s="336"/>
      <c r="AE251" s="336"/>
      <c r="AF251" s="336"/>
      <c r="AG251" s="336"/>
      <c r="AH251" s="336"/>
      <c r="AI251" s="336"/>
      <c r="AJ251" s="336"/>
      <c r="AK251" s="336"/>
      <c r="AL251" s="336"/>
      <c r="AM251" s="336"/>
      <c r="AN251" s="336"/>
      <c r="AO251" s="336"/>
      <c r="AP251" s="336"/>
      <c r="AQ251" s="336"/>
      <c r="AR251" s="336"/>
      <c r="AS251" s="336"/>
      <c r="AT251" s="336"/>
      <c r="AU251" s="336"/>
      <c r="AV251" s="336"/>
      <c r="AW251" s="336"/>
      <c r="AX251" s="336"/>
      <c r="AY251" s="336"/>
      <c r="AZ251" s="336"/>
      <c r="BA251" s="336"/>
      <c r="BB251" s="336"/>
      <c r="BC251" s="336"/>
      <c r="BD251" s="336"/>
      <c r="BE251" s="336"/>
    </row>
    <row r="252" spans="1:567">
      <c r="AD252" s="336"/>
      <c r="AE252" s="336"/>
      <c r="AF252" s="336"/>
      <c r="AG252" s="336"/>
      <c r="AH252" s="336"/>
      <c r="AI252" s="336"/>
      <c r="AJ252" s="336"/>
      <c r="AK252" s="336"/>
      <c r="AL252" s="336"/>
      <c r="AM252" s="336"/>
      <c r="AN252" s="336"/>
      <c r="AO252" s="336"/>
      <c r="AP252" s="336"/>
      <c r="AQ252" s="336"/>
      <c r="AR252" s="336"/>
      <c r="AS252" s="336"/>
      <c r="AT252" s="336"/>
      <c r="AU252" s="336"/>
      <c r="AV252" s="336"/>
      <c r="AW252" s="336"/>
      <c r="AX252" s="336"/>
      <c r="AY252" s="336"/>
      <c r="AZ252" s="336"/>
      <c r="BA252" s="336"/>
      <c r="BB252" s="336"/>
      <c r="BC252" s="336"/>
      <c r="BD252" s="336"/>
      <c r="BE252" s="336"/>
    </row>
    <row r="253" spans="1:567">
      <c r="AD253" s="336"/>
      <c r="AE253" s="336"/>
      <c r="AF253" s="336"/>
      <c r="AG253" s="336"/>
      <c r="AH253" s="336"/>
      <c r="AI253" s="336"/>
      <c r="AJ253" s="336"/>
      <c r="AK253" s="336"/>
      <c r="AL253" s="336"/>
      <c r="AM253" s="336"/>
      <c r="AN253" s="336"/>
      <c r="AO253" s="336"/>
      <c r="AP253" s="336"/>
      <c r="AQ253" s="336"/>
      <c r="AR253" s="336"/>
      <c r="AS253" s="336"/>
      <c r="AT253" s="336"/>
      <c r="AU253" s="336"/>
      <c r="AV253" s="336"/>
      <c r="AW253" s="336"/>
      <c r="AX253" s="336"/>
      <c r="AY253" s="336"/>
      <c r="AZ253" s="336"/>
      <c r="BA253" s="336"/>
      <c r="BB253" s="336"/>
      <c r="BC253" s="336"/>
      <c r="BD253" s="336"/>
      <c r="BE253" s="336"/>
    </row>
    <row r="254" spans="1:567">
      <c r="AD254" s="336"/>
      <c r="AE254" s="336"/>
      <c r="AF254" s="336"/>
      <c r="AG254" s="336"/>
      <c r="AH254" s="336"/>
      <c r="AI254" s="336"/>
      <c r="AJ254" s="336"/>
      <c r="AK254" s="336"/>
      <c r="AL254" s="336"/>
      <c r="AM254" s="336"/>
      <c r="AN254" s="336"/>
      <c r="AO254" s="336"/>
      <c r="AP254" s="336"/>
      <c r="AQ254" s="336"/>
      <c r="AR254" s="336"/>
      <c r="AS254" s="336"/>
      <c r="AT254" s="336"/>
      <c r="AU254" s="336"/>
      <c r="AV254" s="336"/>
      <c r="AW254" s="336"/>
      <c r="AX254" s="336"/>
      <c r="AY254" s="336"/>
      <c r="AZ254" s="336"/>
      <c r="BA254" s="336"/>
      <c r="BB254" s="336"/>
      <c r="BC254" s="336"/>
      <c r="BD254" s="336"/>
      <c r="BE254" s="336"/>
    </row>
    <row r="255" spans="1:567">
      <c r="AD255" s="336"/>
      <c r="AE255" s="336"/>
      <c r="AF255" s="336"/>
      <c r="AG255" s="336"/>
      <c r="AH255" s="336"/>
      <c r="AI255" s="336"/>
      <c r="AJ255" s="336"/>
      <c r="AK255" s="336"/>
      <c r="AL255" s="336"/>
      <c r="AM255" s="336"/>
      <c r="AN255" s="336"/>
      <c r="AO255" s="336"/>
      <c r="AP255" s="336"/>
      <c r="AQ255" s="336"/>
      <c r="AR255" s="336"/>
      <c r="AS255" s="336"/>
      <c r="AT255" s="336"/>
      <c r="AU255" s="336"/>
      <c r="AV255" s="336"/>
      <c r="AW255" s="336"/>
      <c r="AX255" s="336"/>
      <c r="AY255" s="336"/>
      <c r="AZ255" s="336"/>
      <c r="BA255" s="336"/>
      <c r="BB255" s="336"/>
      <c r="BC255" s="336"/>
      <c r="BD255" s="336"/>
      <c r="BE255" s="336"/>
    </row>
    <row r="256" spans="1:567">
      <c r="AD256" s="336"/>
      <c r="AE256" s="336"/>
      <c r="AF256" s="336"/>
      <c r="AG256" s="336"/>
      <c r="AH256" s="336"/>
      <c r="AI256" s="336"/>
      <c r="AJ256" s="336"/>
      <c r="AK256" s="336"/>
      <c r="AL256" s="336"/>
      <c r="AM256" s="336"/>
      <c r="AN256" s="336"/>
      <c r="AO256" s="336"/>
      <c r="AP256" s="336"/>
      <c r="AQ256" s="336"/>
      <c r="AR256" s="336"/>
      <c r="AS256" s="336"/>
      <c r="AT256" s="336"/>
      <c r="AU256" s="336"/>
      <c r="AV256" s="336"/>
      <c r="AW256" s="336"/>
      <c r="AX256" s="336"/>
      <c r="AY256" s="336"/>
      <c r="AZ256" s="336"/>
      <c r="BA256" s="336"/>
      <c r="BB256" s="336"/>
      <c r="BC256" s="336"/>
      <c r="BD256" s="336"/>
      <c r="BE256" s="336"/>
    </row>
    <row r="257" spans="30:57">
      <c r="AD257" s="336"/>
      <c r="AE257" s="336"/>
      <c r="AF257" s="336"/>
      <c r="AG257" s="336"/>
      <c r="AH257" s="336"/>
      <c r="AI257" s="336"/>
      <c r="AJ257" s="336"/>
      <c r="AK257" s="336"/>
      <c r="AL257" s="336"/>
      <c r="AM257" s="336"/>
      <c r="AN257" s="336"/>
      <c r="AO257" s="336"/>
      <c r="AP257" s="336"/>
      <c r="AQ257" s="336"/>
      <c r="AR257" s="336"/>
      <c r="AS257" s="336"/>
      <c r="AT257" s="336"/>
      <c r="AU257" s="336"/>
      <c r="AV257" s="336"/>
      <c r="AW257" s="336"/>
      <c r="AX257" s="336"/>
      <c r="AY257" s="336"/>
      <c r="AZ257" s="336"/>
      <c r="BA257" s="336"/>
      <c r="BB257" s="336"/>
      <c r="BC257" s="336"/>
      <c r="BD257" s="336"/>
      <c r="BE257" s="336"/>
    </row>
    <row r="258" spans="30:57">
      <c r="AD258" s="336"/>
      <c r="AE258" s="336"/>
      <c r="AF258" s="336"/>
      <c r="AG258" s="336"/>
      <c r="AH258" s="336"/>
      <c r="AI258" s="336"/>
      <c r="AJ258" s="336"/>
      <c r="AK258" s="336"/>
      <c r="AL258" s="336"/>
      <c r="AM258" s="336"/>
      <c r="AN258" s="336"/>
      <c r="AO258" s="336"/>
      <c r="AP258" s="336"/>
      <c r="AQ258" s="336"/>
      <c r="AR258" s="336"/>
      <c r="AS258" s="336"/>
      <c r="AT258" s="336"/>
      <c r="AU258" s="336"/>
      <c r="AV258" s="336"/>
      <c r="AW258" s="336"/>
      <c r="AX258" s="336"/>
      <c r="AY258" s="336"/>
      <c r="AZ258" s="336"/>
      <c r="BA258" s="336"/>
      <c r="BB258" s="336"/>
      <c r="BC258" s="336"/>
      <c r="BD258" s="336"/>
      <c r="BE258" s="336"/>
    </row>
    <row r="259" spans="30:57">
      <c r="AD259" s="336"/>
      <c r="AE259" s="336"/>
      <c r="AF259" s="336"/>
      <c r="AG259" s="336"/>
      <c r="AH259" s="336"/>
      <c r="AI259" s="336"/>
      <c r="AJ259" s="336"/>
      <c r="AK259" s="336"/>
      <c r="AL259" s="336"/>
      <c r="AM259" s="336"/>
      <c r="AN259" s="336"/>
      <c r="AO259" s="336"/>
      <c r="AP259" s="336"/>
      <c r="AQ259" s="336"/>
      <c r="AR259" s="336"/>
      <c r="AS259" s="336"/>
      <c r="AT259" s="336"/>
      <c r="AU259" s="336"/>
      <c r="AV259" s="336"/>
      <c r="AW259" s="336"/>
      <c r="AX259" s="336"/>
      <c r="AY259" s="336"/>
      <c r="AZ259" s="336"/>
      <c r="BA259" s="336"/>
      <c r="BB259" s="336"/>
      <c r="BC259" s="336"/>
      <c r="BD259" s="336"/>
      <c r="BE259" s="336"/>
    </row>
    <row r="260" spans="30:57">
      <c r="AD260" s="336"/>
      <c r="AE260" s="336"/>
      <c r="AF260" s="336"/>
      <c r="AG260" s="336"/>
      <c r="AH260" s="336"/>
      <c r="AI260" s="336"/>
      <c r="AJ260" s="336"/>
      <c r="AK260" s="336"/>
      <c r="AL260" s="336"/>
      <c r="AM260" s="336"/>
      <c r="AN260" s="336"/>
      <c r="AO260" s="336"/>
      <c r="AP260" s="336"/>
      <c r="AQ260" s="336"/>
      <c r="AR260" s="336"/>
      <c r="AS260" s="336"/>
      <c r="AT260" s="336"/>
      <c r="AU260" s="336"/>
      <c r="AV260" s="336"/>
      <c r="AW260" s="336"/>
      <c r="AX260" s="336"/>
      <c r="AY260" s="336"/>
      <c r="AZ260" s="336"/>
      <c r="BA260" s="336"/>
      <c r="BB260" s="336"/>
      <c r="BC260" s="336"/>
      <c r="BD260" s="336"/>
      <c r="BE260" s="336"/>
    </row>
    <row r="261" spans="30:57">
      <c r="AD261" s="336"/>
      <c r="AE261" s="336"/>
      <c r="AF261" s="336"/>
      <c r="AG261" s="336"/>
      <c r="AH261" s="336"/>
      <c r="AI261" s="336"/>
      <c r="AJ261" s="336"/>
      <c r="AK261" s="336"/>
      <c r="AL261" s="336"/>
      <c r="AM261" s="336"/>
      <c r="AN261" s="336"/>
      <c r="AO261" s="336"/>
      <c r="AP261" s="336"/>
      <c r="AQ261" s="336"/>
      <c r="AR261" s="336"/>
      <c r="AS261" s="336"/>
      <c r="AT261" s="336"/>
      <c r="AU261" s="336"/>
      <c r="AV261" s="336"/>
      <c r="AW261" s="336"/>
      <c r="AX261" s="336"/>
      <c r="AY261" s="336"/>
      <c r="AZ261" s="336"/>
      <c r="BA261" s="336"/>
      <c r="BB261" s="336"/>
      <c r="BC261" s="336"/>
      <c r="BD261" s="336"/>
      <c r="BE261" s="336"/>
    </row>
    <row r="262" spans="30:57">
      <c r="AD262" s="336"/>
      <c r="AE262" s="336"/>
      <c r="AF262" s="336"/>
      <c r="AG262" s="336"/>
      <c r="AH262" s="336"/>
      <c r="AI262" s="336"/>
      <c r="AJ262" s="336"/>
      <c r="AK262" s="336"/>
      <c r="AL262" s="336"/>
      <c r="AM262" s="336"/>
      <c r="AN262" s="336"/>
      <c r="AO262" s="336"/>
      <c r="AP262" s="336"/>
      <c r="AQ262" s="336"/>
      <c r="AR262" s="336"/>
      <c r="AS262" s="336"/>
      <c r="AT262" s="336"/>
      <c r="AU262" s="336"/>
      <c r="AV262" s="336"/>
      <c r="AW262" s="336"/>
      <c r="AX262" s="336"/>
      <c r="AY262" s="336"/>
      <c r="AZ262" s="336"/>
      <c r="BA262" s="336"/>
      <c r="BB262" s="336"/>
      <c r="BC262" s="336"/>
      <c r="BD262" s="336"/>
      <c r="BE262" s="336"/>
    </row>
    <row r="263" spans="30:57">
      <c r="AD263" s="336"/>
      <c r="AE263" s="336"/>
      <c r="AF263" s="336"/>
      <c r="AG263" s="336"/>
      <c r="AH263" s="336"/>
      <c r="AI263" s="336"/>
      <c r="AJ263" s="336"/>
      <c r="AK263" s="336"/>
      <c r="AL263" s="336"/>
      <c r="AM263" s="336"/>
      <c r="AN263" s="336"/>
      <c r="AO263" s="336"/>
      <c r="AP263" s="336"/>
      <c r="AQ263" s="336"/>
      <c r="AR263" s="336"/>
      <c r="AS263" s="336"/>
      <c r="AT263" s="336"/>
      <c r="AU263" s="336"/>
      <c r="AV263" s="336"/>
      <c r="AW263" s="336"/>
      <c r="AX263" s="336"/>
      <c r="AY263" s="336"/>
      <c r="AZ263" s="336"/>
      <c r="BA263" s="336"/>
      <c r="BB263" s="336"/>
      <c r="BC263" s="336"/>
      <c r="BD263" s="336"/>
      <c r="BE263" s="336"/>
    </row>
    <row r="264" spans="30:57">
      <c r="AD264" s="336"/>
      <c r="AE264" s="336"/>
      <c r="AF264" s="336"/>
      <c r="AG264" s="336"/>
      <c r="AH264" s="336"/>
      <c r="AI264" s="336"/>
      <c r="AJ264" s="336"/>
      <c r="AK264" s="336"/>
      <c r="AL264" s="336"/>
      <c r="AM264" s="336"/>
      <c r="AN264" s="336"/>
      <c r="AO264" s="336"/>
      <c r="AP264" s="336"/>
      <c r="AQ264" s="336"/>
      <c r="AR264" s="336"/>
      <c r="AS264" s="336"/>
      <c r="AT264" s="336"/>
      <c r="AU264" s="336"/>
      <c r="AV264" s="336"/>
      <c r="AW264" s="336"/>
      <c r="AX264" s="336"/>
      <c r="AY264" s="336"/>
      <c r="AZ264" s="336"/>
      <c r="BA264" s="336"/>
      <c r="BB264" s="336"/>
      <c r="BC264" s="336"/>
      <c r="BD264" s="336"/>
      <c r="BE264" s="336"/>
    </row>
    <row r="265" spans="30:57">
      <c r="AD265" s="336"/>
      <c r="AE265" s="336"/>
      <c r="AF265" s="336"/>
      <c r="AG265" s="336"/>
      <c r="AH265" s="336"/>
      <c r="AI265" s="336"/>
      <c r="AJ265" s="336"/>
      <c r="AK265" s="336"/>
      <c r="AL265" s="336"/>
      <c r="AM265" s="336"/>
      <c r="AN265" s="336"/>
      <c r="AO265" s="336"/>
      <c r="AP265" s="336"/>
      <c r="AQ265" s="336"/>
      <c r="AR265" s="336"/>
      <c r="AS265" s="336"/>
      <c r="AT265" s="336"/>
      <c r="AU265" s="336"/>
      <c r="AV265" s="336"/>
      <c r="AW265" s="336"/>
      <c r="AX265" s="336"/>
      <c r="AY265" s="336"/>
      <c r="AZ265" s="336"/>
      <c r="BA265" s="336"/>
      <c r="BB265" s="336"/>
      <c r="BC265" s="336"/>
      <c r="BD265" s="336"/>
      <c r="BE265" s="336"/>
    </row>
    <row r="266" spans="30:57">
      <c r="AD266" s="336"/>
      <c r="AE266" s="336"/>
      <c r="AF266" s="336"/>
      <c r="AG266" s="336"/>
      <c r="AH266" s="336"/>
      <c r="AI266" s="336"/>
      <c r="AJ266" s="336"/>
      <c r="AK266" s="336"/>
      <c r="AL266" s="336"/>
      <c r="AM266" s="336"/>
      <c r="AN266" s="336"/>
      <c r="AO266" s="336"/>
      <c r="AP266" s="336"/>
      <c r="AQ266" s="336"/>
      <c r="AR266" s="336"/>
      <c r="AS266" s="336"/>
      <c r="AT266" s="336"/>
      <c r="AU266" s="336"/>
      <c r="AV266" s="336"/>
      <c r="AW266" s="336"/>
      <c r="AX266" s="336"/>
      <c r="AY266" s="336"/>
      <c r="AZ266" s="336"/>
      <c r="BA266" s="336"/>
      <c r="BB266" s="336"/>
      <c r="BC266" s="336"/>
      <c r="BD266" s="336"/>
      <c r="BE266" s="336"/>
    </row>
    <row r="267" spans="30:57">
      <c r="AD267" s="336"/>
      <c r="AE267" s="336"/>
      <c r="AF267" s="336"/>
      <c r="AG267" s="336"/>
      <c r="AH267" s="336"/>
      <c r="AI267" s="336"/>
      <c r="AJ267" s="336"/>
      <c r="AK267" s="336"/>
      <c r="AL267" s="336"/>
      <c r="AM267" s="336"/>
      <c r="AN267" s="336"/>
      <c r="AO267" s="336"/>
      <c r="AP267" s="336"/>
      <c r="AQ267" s="336"/>
      <c r="AR267" s="336"/>
      <c r="AS267" s="336"/>
      <c r="AT267" s="336"/>
      <c r="AU267" s="336"/>
      <c r="AV267" s="336"/>
      <c r="AW267" s="336"/>
      <c r="AX267" s="336"/>
      <c r="AY267" s="336"/>
      <c r="AZ267" s="336"/>
      <c r="BA267" s="336"/>
      <c r="BB267" s="336"/>
      <c r="BC267" s="336"/>
      <c r="BD267" s="336"/>
      <c r="BE267" s="336"/>
    </row>
    <row r="268" spans="30:57">
      <c r="AD268" s="336"/>
      <c r="AE268" s="336"/>
      <c r="AF268" s="336"/>
      <c r="AG268" s="336"/>
      <c r="AH268" s="336"/>
      <c r="AI268" s="336"/>
      <c r="AJ268" s="336"/>
      <c r="AK268" s="336"/>
      <c r="AL268" s="336"/>
      <c r="AM268" s="336"/>
      <c r="AN268" s="336"/>
      <c r="AO268" s="336"/>
      <c r="AP268" s="336"/>
      <c r="AQ268" s="336"/>
      <c r="AR268" s="336"/>
      <c r="AS268" s="336"/>
      <c r="AT268" s="336"/>
      <c r="AU268" s="336"/>
      <c r="AV268" s="336"/>
      <c r="AW268" s="336"/>
      <c r="AX268" s="336"/>
      <c r="AY268" s="336"/>
      <c r="AZ268" s="336"/>
      <c r="BA268" s="336"/>
      <c r="BB268" s="336"/>
      <c r="BC268" s="336"/>
      <c r="BD268" s="336"/>
      <c r="BE268" s="336"/>
    </row>
    <row r="269" spans="30:57">
      <c r="AD269" s="336"/>
      <c r="AE269" s="336"/>
      <c r="AF269" s="336"/>
      <c r="AG269" s="336"/>
      <c r="AH269" s="336"/>
      <c r="AI269" s="336"/>
      <c r="AJ269" s="336"/>
      <c r="AK269" s="336"/>
      <c r="AL269" s="336"/>
      <c r="AM269" s="336"/>
      <c r="AN269" s="336"/>
      <c r="AO269" s="336"/>
      <c r="AP269" s="336"/>
      <c r="AQ269" s="336"/>
      <c r="AR269" s="336"/>
      <c r="AS269" s="336"/>
      <c r="AT269" s="336"/>
      <c r="AU269" s="336"/>
      <c r="AV269" s="336"/>
      <c r="AW269" s="336"/>
      <c r="AX269" s="336"/>
      <c r="AY269" s="336"/>
      <c r="AZ269" s="336"/>
      <c r="BA269" s="336"/>
      <c r="BB269" s="336"/>
      <c r="BC269" s="336"/>
      <c r="BD269" s="336"/>
      <c r="BE269" s="336"/>
    </row>
    <row r="270" spans="30:57">
      <c r="AD270" s="336"/>
      <c r="AE270" s="336"/>
      <c r="AF270" s="336"/>
      <c r="AG270" s="336"/>
      <c r="AH270" s="336"/>
      <c r="AI270" s="336"/>
      <c r="AJ270" s="336"/>
      <c r="AK270" s="336"/>
      <c r="AL270" s="336"/>
      <c r="AM270" s="336"/>
      <c r="AN270" s="336"/>
      <c r="AO270" s="336"/>
      <c r="AP270" s="336"/>
      <c r="AQ270" s="336"/>
      <c r="AR270" s="336"/>
      <c r="AS270" s="336"/>
      <c r="AT270" s="336"/>
      <c r="AU270" s="336"/>
      <c r="AV270" s="336"/>
      <c r="AW270" s="336"/>
      <c r="AX270" s="336"/>
      <c r="AY270" s="336"/>
      <c r="AZ270" s="336"/>
      <c r="BA270" s="336"/>
      <c r="BB270" s="336"/>
      <c r="BC270" s="336"/>
      <c r="BD270" s="336"/>
      <c r="BE270" s="336"/>
    </row>
    <row r="271" spans="30:57">
      <c r="AD271" s="336"/>
      <c r="AE271" s="336"/>
      <c r="AF271" s="336"/>
      <c r="AG271" s="336"/>
      <c r="AH271" s="336"/>
      <c r="AI271" s="336"/>
      <c r="AJ271" s="336"/>
      <c r="AK271" s="336"/>
      <c r="AL271" s="336"/>
      <c r="AM271" s="336"/>
      <c r="AN271" s="336"/>
      <c r="AO271" s="336"/>
      <c r="AP271" s="336"/>
      <c r="AQ271" s="336"/>
      <c r="AR271" s="336"/>
      <c r="AS271" s="336"/>
      <c r="AT271" s="336"/>
      <c r="AU271" s="336"/>
      <c r="AV271" s="336"/>
      <c r="AW271" s="336"/>
      <c r="AX271" s="336"/>
      <c r="AY271" s="336"/>
      <c r="AZ271" s="336"/>
      <c r="BA271" s="336"/>
      <c r="BB271" s="336"/>
      <c r="BC271" s="336"/>
      <c r="BD271" s="336"/>
      <c r="BE271" s="336"/>
    </row>
    <row r="272" spans="30:57">
      <c r="AD272" s="336"/>
      <c r="AE272" s="336"/>
      <c r="AF272" s="336"/>
      <c r="AG272" s="336"/>
      <c r="AH272" s="336"/>
      <c r="AI272" s="336"/>
      <c r="AJ272" s="336"/>
      <c r="AK272" s="336"/>
      <c r="AL272" s="336"/>
      <c r="AM272" s="336"/>
      <c r="AN272" s="336"/>
      <c r="AO272" s="336"/>
      <c r="AP272" s="336"/>
      <c r="AQ272" s="336"/>
      <c r="AR272" s="336"/>
      <c r="AS272" s="336"/>
      <c r="AT272" s="336"/>
      <c r="AU272" s="336"/>
      <c r="AV272" s="336"/>
      <c r="AW272" s="336"/>
      <c r="AX272" s="336"/>
      <c r="AY272" s="336"/>
      <c r="AZ272" s="336"/>
      <c r="BA272" s="336"/>
      <c r="BB272" s="336"/>
      <c r="BC272" s="336"/>
      <c r="BD272" s="336"/>
      <c r="BE272" s="336"/>
    </row>
    <row r="273" spans="30:57">
      <c r="AD273" s="336"/>
      <c r="AE273" s="336"/>
      <c r="AF273" s="336"/>
      <c r="AG273" s="336"/>
      <c r="AH273" s="336"/>
      <c r="AI273" s="336"/>
      <c r="AJ273" s="336"/>
      <c r="AK273" s="336"/>
      <c r="AL273" s="336"/>
      <c r="AM273" s="336"/>
      <c r="AN273" s="336"/>
      <c r="AO273" s="336"/>
      <c r="AP273" s="336"/>
      <c r="AQ273" s="336"/>
      <c r="AR273" s="336"/>
      <c r="AS273" s="336"/>
      <c r="AT273" s="336"/>
      <c r="AU273" s="336"/>
      <c r="AV273" s="336"/>
      <c r="AW273" s="336"/>
      <c r="AX273" s="336"/>
      <c r="AY273" s="336"/>
      <c r="AZ273" s="336"/>
      <c r="BA273" s="336"/>
      <c r="BB273" s="336"/>
      <c r="BC273" s="336"/>
      <c r="BD273" s="336"/>
      <c r="BE273" s="336"/>
    </row>
    <row r="274" spans="30:57">
      <c r="AD274" s="336"/>
      <c r="AE274" s="336"/>
      <c r="AF274" s="336"/>
      <c r="AG274" s="336"/>
      <c r="AH274" s="336"/>
      <c r="AI274" s="336"/>
      <c r="AJ274" s="336"/>
      <c r="AK274" s="336"/>
      <c r="AL274" s="336"/>
      <c r="AM274" s="336"/>
      <c r="AN274" s="336"/>
      <c r="AO274" s="336"/>
      <c r="AP274" s="336"/>
      <c r="AQ274" s="336"/>
      <c r="AR274" s="336"/>
      <c r="AS274" s="336"/>
      <c r="AT274" s="336"/>
      <c r="AU274" s="336"/>
      <c r="AV274" s="336"/>
      <c r="AW274" s="336"/>
      <c r="AX274" s="336"/>
      <c r="AY274" s="336"/>
      <c r="AZ274" s="336"/>
      <c r="BA274" s="336"/>
      <c r="BB274" s="336"/>
      <c r="BC274" s="336"/>
      <c r="BD274" s="336"/>
      <c r="BE274" s="336"/>
    </row>
    <row r="275" spans="30:57">
      <c r="AD275" s="336"/>
      <c r="AE275" s="336"/>
      <c r="AF275" s="336"/>
      <c r="AG275" s="336"/>
      <c r="AH275" s="336"/>
      <c r="AI275" s="336"/>
      <c r="AJ275" s="336"/>
      <c r="AK275" s="336"/>
      <c r="AL275" s="336"/>
      <c r="AM275" s="336"/>
      <c r="AN275" s="336"/>
      <c r="AO275" s="336"/>
      <c r="AP275" s="336"/>
      <c r="AQ275" s="336"/>
      <c r="AR275" s="336"/>
      <c r="AS275" s="336"/>
      <c r="AT275" s="336"/>
      <c r="AU275" s="336"/>
      <c r="AV275" s="336"/>
      <c r="AW275" s="336"/>
      <c r="AX275" s="336"/>
      <c r="AY275" s="336"/>
      <c r="AZ275" s="336"/>
      <c r="BA275" s="336"/>
      <c r="BB275" s="336"/>
      <c r="BC275" s="336"/>
      <c r="BD275" s="336"/>
      <c r="BE275" s="336"/>
    </row>
    <row r="276" spans="30:57">
      <c r="AD276" s="336"/>
      <c r="AE276" s="336"/>
      <c r="AF276" s="336"/>
      <c r="AG276" s="336"/>
      <c r="AH276" s="336"/>
      <c r="AI276" s="336"/>
      <c r="AJ276" s="336"/>
      <c r="AK276" s="336"/>
      <c r="AL276" s="336"/>
      <c r="AM276" s="336"/>
      <c r="AN276" s="336"/>
      <c r="AO276" s="336"/>
      <c r="AP276" s="336"/>
      <c r="AQ276" s="336"/>
      <c r="AR276" s="336"/>
      <c r="AS276" s="336"/>
      <c r="AT276" s="336"/>
      <c r="AU276" s="336"/>
      <c r="AV276" s="336"/>
      <c r="AW276" s="336"/>
      <c r="AX276" s="336"/>
      <c r="AY276" s="336"/>
      <c r="AZ276" s="336"/>
      <c r="BA276" s="336"/>
      <c r="BB276" s="336"/>
      <c r="BC276" s="336"/>
      <c r="BD276" s="336"/>
      <c r="BE276" s="336"/>
    </row>
    <row r="277" spans="30:57">
      <c r="AD277" s="336"/>
      <c r="AE277" s="336"/>
      <c r="AF277" s="336"/>
      <c r="AG277" s="336"/>
      <c r="AH277" s="336"/>
      <c r="AI277" s="336"/>
      <c r="AJ277" s="336"/>
      <c r="AK277" s="336"/>
      <c r="AL277" s="336"/>
      <c r="AM277" s="336"/>
      <c r="AN277" s="336"/>
      <c r="AO277" s="336"/>
      <c r="AP277" s="336"/>
      <c r="AQ277" s="336"/>
      <c r="AR277" s="336"/>
      <c r="AS277" s="336"/>
      <c r="AT277" s="336"/>
      <c r="AU277" s="336"/>
      <c r="AV277" s="336"/>
      <c r="AW277" s="336"/>
      <c r="AX277" s="336"/>
      <c r="AY277" s="336"/>
      <c r="AZ277" s="336"/>
      <c r="BA277" s="336"/>
      <c r="BB277" s="336"/>
      <c r="BC277" s="336"/>
      <c r="BD277" s="336"/>
      <c r="BE277" s="336"/>
    </row>
    <row r="278" spans="30:57">
      <c r="AD278" s="336"/>
      <c r="AE278" s="336"/>
      <c r="AF278" s="336"/>
      <c r="AG278" s="336"/>
      <c r="AH278" s="336"/>
      <c r="AI278" s="336"/>
      <c r="AJ278" s="336"/>
      <c r="AK278" s="336"/>
      <c r="AL278" s="336"/>
      <c r="AM278" s="336"/>
      <c r="AN278" s="336"/>
      <c r="AO278" s="336"/>
      <c r="AP278" s="336"/>
      <c r="AQ278" s="336"/>
      <c r="AR278" s="336"/>
      <c r="AS278" s="336"/>
      <c r="AT278" s="336"/>
      <c r="AU278" s="336"/>
      <c r="AV278" s="336"/>
      <c r="AW278" s="336"/>
      <c r="AX278" s="336"/>
      <c r="AY278" s="336"/>
      <c r="AZ278" s="336"/>
      <c r="BA278" s="336"/>
      <c r="BB278" s="336"/>
      <c r="BC278" s="336"/>
      <c r="BD278" s="336"/>
      <c r="BE278" s="336"/>
    </row>
    <row r="279" spans="30:57">
      <c r="AD279" s="336"/>
      <c r="AE279" s="336"/>
      <c r="AF279" s="336"/>
      <c r="AG279" s="336"/>
      <c r="AH279" s="336"/>
      <c r="AI279" s="336"/>
      <c r="AJ279" s="336"/>
      <c r="AK279" s="336"/>
      <c r="AL279" s="336"/>
      <c r="AM279" s="336"/>
      <c r="AN279" s="336"/>
      <c r="AO279" s="336"/>
      <c r="AP279" s="336"/>
      <c r="AQ279" s="336"/>
      <c r="AR279" s="336"/>
      <c r="AS279" s="336"/>
      <c r="AT279" s="336"/>
      <c r="AU279" s="336"/>
      <c r="AV279" s="336"/>
      <c r="AW279" s="336"/>
      <c r="AX279" s="336"/>
      <c r="AY279" s="336"/>
      <c r="AZ279" s="336"/>
      <c r="BA279" s="336"/>
      <c r="BB279" s="336"/>
      <c r="BC279" s="336"/>
      <c r="BD279" s="336"/>
      <c r="BE279" s="336"/>
    </row>
    <row r="280" spans="30:57">
      <c r="AD280" s="336"/>
      <c r="AE280" s="336"/>
      <c r="AF280" s="336"/>
      <c r="AG280" s="336"/>
      <c r="AH280" s="336"/>
      <c r="AI280" s="336"/>
      <c r="AJ280" s="336"/>
      <c r="AK280" s="336"/>
      <c r="AL280" s="336"/>
      <c r="AM280" s="336"/>
      <c r="AN280" s="336"/>
      <c r="AO280" s="336"/>
      <c r="AP280" s="336"/>
      <c r="AQ280" s="336"/>
      <c r="AR280" s="336"/>
      <c r="AS280" s="336"/>
      <c r="AT280" s="336"/>
      <c r="AU280" s="336"/>
      <c r="AV280" s="336"/>
      <c r="AW280" s="336"/>
      <c r="AX280" s="336"/>
      <c r="AY280" s="336"/>
      <c r="AZ280" s="336"/>
      <c r="BA280" s="336"/>
      <c r="BB280" s="336"/>
      <c r="BC280" s="336"/>
      <c r="BD280" s="336"/>
      <c r="BE280" s="336"/>
    </row>
    <row r="281" spans="30:57">
      <c r="AD281" s="336"/>
      <c r="AE281" s="336"/>
      <c r="AF281" s="336"/>
      <c r="AG281" s="336"/>
      <c r="AH281" s="336"/>
      <c r="AI281" s="336"/>
      <c r="AJ281" s="336"/>
      <c r="AK281" s="336"/>
      <c r="AL281" s="336"/>
      <c r="AM281" s="336"/>
      <c r="AN281" s="336"/>
      <c r="AO281" s="336"/>
      <c r="AP281" s="336"/>
      <c r="AQ281" s="336"/>
      <c r="AR281" s="336"/>
      <c r="AS281" s="336"/>
      <c r="AT281" s="336"/>
      <c r="AU281" s="336"/>
      <c r="AV281" s="336"/>
      <c r="AW281" s="336"/>
      <c r="AX281" s="336"/>
      <c r="AY281" s="336"/>
      <c r="AZ281" s="336"/>
      <c r="BA281" s="336"/>
      <c r="BB281" s="336"/>
      <c r="BC281" s="336"/>
      <c r="BD281" s="336"/>
      <c r="BE281" s="336"/>
    </row>
    <row r="282" spans="30:57">
      <c r="AD282" s="336"/>
      <c r="AE282" s="336"/>
      <c r="AF282" s="336"/>
      <c r="AG282" s="336"/>
      <c r="AH282" s="336"/>
      <c r="AI282" s="336"/>
      <c r="AJ282" s="336"/>
      <c r="AK282" s="336"/>
      <c r="AL282" s="336"/>
      <c r="AM282" s="336"/>
      <c r="AN282" s="336"/>
      <c r="AO282" s="336"/>
      <c r="AP282" s="336"/>
      <c r="AQ282" s="336"/>
      <c r="AR282" s="336"/>
      <c r="AS282" s="336"/>
      <c r="AT282" s="336"/>
      <c r="AU282" s="336"/>
      <c r="AV282" s="336"/>
      <c r="AW282" s="336"/>
      <c r="AX282" s="336"/>
      <c r="AY282" s="336"/>
      <c r="AZ282" s="336"/>
      <c r="BA282" s="336"/>
      <c r="BB282" s="336"/>
      <c r="BC282" s="336"/>
      <c r="BD282" s="336"/>
      <c r="BE282" s="336"/>
    </row>
    <row r="283" spans="30:57">
      <c r="AD283" s="336"/>
      <c r="AE283" s="336"/>
      <c r="AF283" s="336"/>
      <c r="AG283" s="336"/>
      <c r="AH283" s="336"/>
      <c r="AI283" s="336"/>
      <c r="AJ283" s="336"/>
      <c r="AK283" s="336"/>
      <c r="AL283" s="336"/>
      <c r="AM283" s="336"/>
      <c r="AN283" s="336"/>
      <c r="AO283" s="336"/>
      <c r="AP283" s="336"/>
      <c r="AQ283" s="336"/>
      <c r="AR283" s="336"/>
      <c r="AS283" s="336"/>
      <c r="AT283" s="336"/>
      <c r="AU283" s="336"/>
      <c r="AV283" s="336"/>
      <c r="AW283" s="336"/>
      <c r="AX283" s="336"/>
      <c r="AY283" s="336"/>
      <c r="AZ283" s="336"/>
      <c r="BA283" s="336"/>
      <c r="BB283" s="336"/>
      <c r="BC283" s="336"/>
      <c r="BD283" s="336"/>
      <c r="BE283" s="336"/>
    </row>
    <row r="284" spans="30:57">
      <c r="AD284" s="336"/>
      <c r="AE284" s="336"/>
      <c r="AF284" s="336"/>
      <c r="AG284" s="336"/>
      <c r="AH284" s="336"/>
      <c r="AI284" s="336"/>
      <c r="AJ284" s="336"/>
      <c r="AK284" s="336"/>
      <c r="AL284" s="336"/>
      <c r="AM284" s="336"/>
      <c r="AN284" s="336"/>
      <c r="AO284" s="336"/>
      <c r="AP284" s="336"/>
      <c r="AQ284" s="336"/>
      <c r="AR284" s="336"/>
      <c r="AS284" s="336"/>
      <c r="AT284" s="336"/>
      <c r="AU284" s="336"/>
      <c r="AV284" s="336"/>
      <c r="AW284" s="336"/>
      <c r="AX284" s="336"/>
      <c r="AY284" s="336"/>
      <c r="AZ284" s="336"/>
      <c r="BA284" s="336"/>
      <c r="BB284" s="336"/>
      <c r="BC284" s="336"/>
      <c r="BD284" s="336"/>
      <c r="BE284" s="336"/>
    </row>
    <row r="285" spans="30:57">
      <c r="AD285" s="336"/>
      <c r="AE285" s="336"/>
      <c r="AF285" s="336"/>
      <c r="AG285" s="336"/>
      <c r="AH285" s="336"/>
      <c r="AI285" s="336"/>
      <c r="AJ285" s="336"/>
      <c r="AK285" s="336"/>
      <c r="AL285" s="336"/>
      <c r="AM285" s="336"/>
      <c r="AN285" s="336"/>
      <c r="AO285" s="336"/>
      <c r="AP285" s="336"/>
      <c r="AQ285" s="336"/>
      <c r="AR285" s="336"/>
      <c r="AS285" s="336"/>
      <c r="AT285" s="336"/>
      <c r="AU285" s="336"/>
      <c r="AV285" s="336"/>
      <c r="AW285" s="336"/>
      <c r="AX285" s="336"/>
      <c r="AY285" s="336"/>
      <c r="AZ285" s="336"/>
      <c r="BA285" s="336"/>
      <c r="BB285" s="336"/>
      <c r="BC285" s="336"/>
      <c r="BD285" s="336"/>
      <c r="BE285" s="336"/>
    </row>
    <row r="286" spans="30:57">
      <c r="AD286" s="336"/>
      <c r="AE286" s="336"/>
      <c r="AF286" s="336"/>
      <c r="AG286" s="336"/>
      <c r="AH286" s="336"/>
      <c r="AI286" s="336"/>
      <c r="AJ286" s="336"/>
      <c r="AK286" s="336"/>
      <c r="AL286" s="336"/>
      <c r="AM286" s="336"/>
      <c r="AN286" s="336"/>
      <c r="AO286" s="336"/>
      <c r="AP286" s="336"/>
      <c r="AQ286" s="336"/>
      <c r="AR286" s="336"/>
      <c r="AS286" s="336"/>
      <c r="AT286" s="336"/>
      <c r="AU286" s="336"/>
      <c r="AV286" s="336"/>
      <c r="AW286" s="336"/>
      <c r="AX286" s="336"/>
      <c r="AY286" s="336"/>
      <c r="AZ286" s="336"/>
      <c r="BA286" s="336"/>
      <c r="BB286" s="336"/>
      <c r="BC286" s="336"/>
      <c r="BD286" s="336"/>
      <c r="BE286" s="336"/>
    </row>
    <row r="287" spans="30:57">
      <c r="AD287" s="336"/>
      <c r="AE287" s="336"/>
      <c r="AF287" s="336"/>
      <c r="AG287" s="336"/>
      <c r="AH287" s="336"/>
      <c r="AI287" s="336"/>
      <c r="AJ287" s="336"/>
      <c r="AK287" s="336"/>
      <c r="AL287" s="336"/>
      <c r="AM287" s="336"/>
      <c r="AN287" s="336"/>
      <c r="AO287" s="336"/>
      <c r="AP287" s="336"/>
      <c r="AQ287" s="336"/>
      <c r="AR287" s="336"/>
      <c r="AS287" s="336"/>
      <c r="AT287" s="336"/>
      <c r="AU287" s="336"/>
      <c r="AV287" s="336"/>
      <c r="AW287" s="336"/>
      <c r="AX287" s="336"/>
      <c r="AY287" s="336"/>
      <c r="AZ287" s="336"/>
      <c r="BA287" s="336"/>
      <c r="BB287" s="336"/>
      <c r="BC287" s="336"/>
      <c r="BD287" s="336"/>
      <c r="BE287" s="336"/>
    </row>
    <row r="288" spans="30:57">
      <c r="AD288" s="336"/>
      <c r="AE288" s="336"/>
      <c r="AF288" s="336"/>
      <c r="AG288" s="336"/>
      <c r="AH288" s="336"/>
      <c r="AI288" s="336"/>
      <c r="AJ288" s="336"/>
      <c r="AK288" s="336"/>
      <c r="AL288" s="336"/>
      <c r="AM288" s="336"/>
      <c r="AN288" s="336"/>
      <c r="AO288" s="336"/>
      <c r="AP288" s="336"/>
      <c r="AQ288" s="336"/>
      <c r="AR288" s="336"/>
      <c r="AS288" s="336"/>
      <c r="AT288" s="336"/>
      <c r="AU288" s="336"/>
      <c r="AV288" s="336"/>
      <c r="AW288" s="336"/>
      <c r="AX288" s="336"/>
      <c r="AY288" s="336"/>
      <c r="AZ288" s="336"/>
      <c r="BA288" s="336"/>
      <c r="BB288" s="336"/>
      <c r="BC288" s="336"/>
      <c r="BD288" s="336"/>
      <c r="BE288" s="336"/>
    </row>
    <row r="289" spans="30:57">
      <c r="AD289" s="336"/>
      <c r="AE289" s="336"/>
      <c r="AF289" s="336"/>
      <c r="AG289" s="336"/>
      <c r="AH289" s="336"/>
      <c r="AI289" s="336"/>
      <c r="AJ289" s="336"/>
      <c r="AK289" s="336"/>
      <c r="AL289" s="336"/>
      <c r="AM289" s="336"/>
      <c r="AN289" s="336"/>
      <c r="AO289" s="336"/>
      <c r="AP289" s="336"/>
      <c r="AQ289" s="336"/>
      <c r="AR289" s="336"/>
      <c r="AS289" s="336"/>
      <c r="AT289" s="336"/>
      <c r="AU289" s="336"/>
      <c r="AV289" s="336"/>
      <c r="AW289" s="336"/>
      <c r="AX289" s="336"/>
      <c r="AY289" s="336"/>
      <c r="AZ289" s="336"/>
      <c r="BA289" s="336"/>
      <c r="BB289" s="336"/>
      <c r="BC289" s="336"/>
      <c r="BD289" s="336"/>
      <c r="BE289" s="336"/>
    </row>
    <row r="290" spans="30:57">
      <c r="AD290" s="336"/>
      <c r="AE290" s="336"/>
      <c r="AF290" s="336"/>
      <c r="AG290" s="336"/>
      <c r="AH290" s="336"/>
      <c r="AI290" s="336"/>
      <c r="AJ290" s="336"/>
      <c r="AK290" s="336"/>
      <c r="AL290" s="336"/>
      <c r="AM290" s="336"/>
      <c r="AN290" s="336"/>
      <c r="AO290" s="336"/>
      <c r="AP290" s="336"/>
      <c r="AQ290" s="336"/>
      <c r="AR290" s="336"/>
      <c r="AS290" s="336"/>
      <c r="AT290" s="336"/>
      <c r="AU290" s="336"/>
      <c r="AV290" s="336"/>
      <c r="AW290" s="336"/>
      <c r="AX290" s="336"/>
      <c r="AY290" s="336"/>
      <c r="AZ290" s="336"/>
      <c r="BA290" s="336"/>
      <c r="BB290" s="336"/>
      <c r="BC290" s="336"/>
      <c r="BD290" s="336"/>
      <c r="BE290" s="336"/>
    </row>
    <row r="291" spans="30:57">
      <c r="AD291" s="336"/>
      <c r="AE291" s="336"/>
      <c r="AF291" s="336"/>
      <c r="AG291" s="336"/>
      <c r="AH291" s="336"/>
      <c r="AI291" s="336"/>
      <c r="AJ291" s="336"/>
      <c r="AK291" s="336"/>
      <c r="AL291" s="336"/>
      <c r="AM291" s="336"/>
      <c r="AN291" s="336"/>
      <c r="AO291" s="336"/>
      <c r="AP291" s="336"/>
      <c r="AQ291" s="336"/>
      <c r="AR291" s="336"/>
      <c r="AS291" s="336"/>
      <c r="AT291" s="336"/>
      <c r="AU291" s="336"/>
      <c r="AV291" s="336"/>
      <c r="AW291" s="336"/>
      <c r="AX291" s="336"/>
      <c r="AY291" s="336"/>
      <c r="AZ291" s="336"/>
      <c r="BA291" s="336"/>
      <c r="BB291" s="336"/>
      <c r="BC291" s="336"/>
      <c r="BD291" s="336"/>
      <c r="BE291" s="336"/>
    </row>
    <row r="292" spans="30:57">
      <c r="AD292" s="336"/>
      <c r="AE292" s="336"/>
      <c r="AF292" s="336"/>
      <c r="AG292" s="336"/>
      <c r="AH292" s="336"/>
      <c r="AI292" s="336"/>
      <c r="AJ292" s="336"/>
      <c r="AK292" s="336"/>
      <c r="AL292" s="336"/>
      <c r="AM292" s="336"/>
      <c r="AN292" s="336"/>
      <c r="AO292" s="336"/>
      <c r="AP292" s="336"/>
      <c r="AQ292" s="336"/>
      <c r="AR292" s="336"/>
      <c r="AS292" s="336"/>
      <c r="AT292" s="336"/>
      <c r="AU292" s="336"/>
      <c r="AV292" s="336"/>
      <c r="AW292" s="336"/>
      <c r="AX292" s="336"/>
      <c r="AY292" s="336"/>
      <c r="AZ292" s="336"/>
      <c r="BA292" s="336"/>
      <c r="BB292" s="336"/>
      <c r="BC292" s="336"/>
      <c r="BD292" s="336"/>
      <c r="BE292" s="336"/>
    </row>
    <row r="293" spans="30:57">
      <c r="AD293" s="336"/>
      <c r="AE293" s="336"/>
      <c r="AF293" s="336"/>
      <c r="AG293" s="336"/>
      <c r="AH293" s="336"/>
      <c r="AI293" s="336"/>
      <c r="AJ293" s="336"/>
      <c r="AK293" s="336"/>
      <c r="AL293" s="336"/>
      <c r="AM293" s="336"/>
      <c r="AN293" s="336"/>
      <c r="AO293" s="336"/>
      <c r="AP293" s="336"/>
      <c r="AQ293" s="336"/>
      <c r="AR293" s="336"/>
      <c r="AS293" s="336"/>
      <c r="AT293" s="336"/>
      <c r="AU293" s="336"/>
      <c r="AV293" s="336"/>
      <c r="AW293" s="336"/>
      <c r="AX293" s="336"/>
      <c r="AY293" s="336"/>
      <c r="AZ293" s="336"/>
      <c r="BA293" s="336"/>
      <c r="BB293" s="336"/>
      <c r="BC293" s="336"/>
      <c r="BD293" s="336"/>
      <c r="BE293" s="336"/>
    </row>
    <row r="294" spans="30:57">
      <c r="AD294" s="336"/>
      <c r="AE294" s="336"/>
      <c r="AF294" s="336"/>
      <c r="AG294" s="336"/>
      <c r="AH294" s="336"/>
      <c r="AI294" s="336"/>
      <c r="AJ294" s="336"/>
      <c r="AK294" s="336"/>
      <c r="AL294" s="336"/>
      <c r="AM294" s="336"/>
      <c r="AN294" s="336"/>
      <c r="AO294" s="336"/>
      <c r="AP294" s="336"/>
      <c r="AQ294" s="336"/>
      <c r="AR294" s="336"/>
      <c r="AS294" s="336"/>
      <c r="AT294" s="336"/>
      <c r="AU294" s="336"/>
      <c r="AV294" s="336"/>
      <c r="AW294" s="336"/>
      <c r="AX294" s="336"/>
      <c r="AY294" s="336"/>
      <c r="AZ294" s="336"/>
      <c r="BA294" s="336"/>
      <c r="BB294" s="336"/>
      <c r="BC294" s="336"/>
      <c r="BD294" s="336"/>
      <c r="BE294" s="336"/>
    </row>
    <row r="295" spans="30:57">
      <c r="AD295" s="336"/>
      <c r="AE295" s="336"/>
      <c r="AF295" s="336"/>
      <c r="AG295" s="336"/>
      <c r="AH295" s="336"/>
      <c r="AI295" s="336"/>
      <c r="AJ295" s="336"/>
      <c r="AK295" s="336"/>
      <c r="AL295" s="336"/>
      <c r="AM295" s="336"/>
      <c r="AN295" s="336"/>
      <c r="AO295" s="336"/>
      <c r="AP295" s="336"/>
      <c r="AQ295" s="336"/>
      <c r="AR295" s="336"/>
      <c r="AS295" s="336"/>
      <c r="AT295" s="336"/>
      <c r="AU295" s="336"/>
      <c r="AV295" s="336"/>
      <c r="AW295" s="336"/>
      <c r="AX295" s="336"/>
      <c r="AY295" s="336"/>
      <c r="AZ295" s="336"/>
      <c r="BA295" s="336"/>
      <c r="BB295" s="336"/>
      <c r="BC295" s="336"/>
      <c r="BD295" s="336"/>
      <c r="BE295" s="336"/>
    </row>
    <row r="296" spans="30:57">
      <c r="AD296" s="336"/>
      <c r="AE296" s="336"/>
      <c r="AF296" s="336"/>
      <c r="AG296" s="336"/>
      <c r="AH296" s="336"/>
      <c r="AI296" s="336"/>
      <c r="AJ296" s="336"/>
      <c r="AK296" s="336"/>
      <c r="AL296" s="336"/>
      <c r="AM296" s="336"/>
      <c r="AN296" s="336"/>
      <c r="AO296" s="336"/>
      <c r="AP296" s="336"/>
      <c r="AQ296" s="336"/>
      <c r="AR296" s="336"/>
      <c r="AS296" s="336"/>
      <c r="AT296" s="336"/>
      <c r="AU296" s="336"/>
      <c r="AV296" s="336"/>
      <c r="AW296" s="336"/>
      <c r="AX296" s="336"/>
      <c r="AY296" s="336"/>
      <c r="AZ296" s="336"/>
      <c r="BA296" s="336"/>
      <c r="BB296" s="336"/>
      <c r="BC296" s="336"/>
      <c r="BD296" s="336"/>
      <c r="BE296" s="336"/>
    </row>
    <row r="297" spans="30:57">
      <c r="AD297" s="336"/>
      <c r="AE297" s="336"/>
      <c r="AF297" s="336"/>
      <c r="AG297" s="336"/>
      <c r="AH297" s="336"/>
      <c r="AI297" s="336"/>
      <c r="AJ297" s="336"/>
      <c r="AK297" s="336"/>
      <c r="AL297" s="336"/>
      <c r="AM297" s="336"/>
      <c r="AN297" s="336"/>
      <c r="AO297" s="336"/>
      <c r="AP297" s="336"/>
      <c r="AQ297" s="336"/>
      <c r="AR297" s="336"/>
      <c r="AS297" s="336"/>
      <c r="AT297" s="336"/>
      <c r="AU297" s="336"/>
      <c r="AV297" s="336"/>
      <c r="AW297" s="336"/>
      <c r="AX297" s="336"/>
      <c r="AY297" s="336"/>
      <c r="AZ297" s="336"/>
      <c r="BA297" s="336"/>
      <c r="BB297" s="336"/>
      <c r="BC297" s="336"/>
      <c r="BD297" s="336"/>
      <c r="BE297" s="336"/>
    </row>
    <row r="298" spans="30:57">
      <c r="AD298" s="336"/>
      <c r="AE298" s="336"/>
      <c r="AF298" s="336"/>
      <c r="AG298" s="336"/>
      <c r="AH298" s="336"/>
      <c r="AI298" s="336"/>
      <c r="AJ298" s="336"/>
      <c r="AK298" s="336"/>
      <c r="AL298" s="336"/>
      <c r="AM298" s="336"/>
      <c r="AN298" s="336"/>
      <c r="AO298" s="336"/>
      <c r="AP298" s="336"/>
      <c r="AQ298" s="336"/>
      <c r="AR298" s="336"/>
      <c r="AS298" s="336"/>
      <c r="AT298" s="336"/>
      <c r="AU298" s="336"/>
      <c r="AV298" s="336"/>
      <c r="AW298" s="336"/>
      <c r="AX298" s="336"/>
      <c r="AY298" s="336"/>
      <c r="AZ298" s="336"/>
      <c r="BA298" s="336"/>
      <c r="BB298" s="336"/>
      <c r="BC298" s="336"/>
      <c r="BD298" s="336"/>
      <c r="BE298" s="336"/>
    </row>
    <row r="299" spans="30:57">
      <c r="AD299" s="336"/>
      <c r="AE299" s="336"/>
      <c r="AF299" s="336"/>
      <c r="AG299" s="336"/>
      <c r="AH299" s="336"/>
      <c r="AI299" s="336"/>
      <c r="AJ299" s="336"/>
      <c r="AK299" s="336"/>
      <c r="AL299" s="336"/>
      <c r="AM299" s="336"/>
      <c r="AN299" s="336"/>
      <c r="AO299" s="336"/>
      <c r="AP299" s="336"/>
      <c r="AQ299" s="336"/>
      <c r="AR299" s="336"/>
      <c r="AS299" s="336"/>
      <c r="AT299" s="336"/>
      <c r="AU299" s="336"/>
      <c r="AV299" s="336"/>
      <c r="AW299" s="336"/>
      <c r="AX299" s="336"/>
      <c r="AY299" s="336"/>
      <c r="AZ299" s="336"/>
      <c r="BA299" s="336"/>
      <c r="BB299" s="336"/>
      <c r="BC299" s="336"/>
      <c r="BD299" s="336"/>
      <c r="BE299" s="336"/>
    </row>
    <row r="300" spans="30:57">
      <c r="AD300" s="336"/>
      <c r="AE300" s="336"/>
      <c r="AF300" s="336"/>
      <c r="AG300" s="336"/>
      <c r="AH300" s="336"/>
      <c r="AI300" s="336"/>
      <c r="AJ300" s="336"/>
      <c r="AK300" s="336"/>
      <c r="AL300" s="336"/>
      <c r="AM300" s="336"/>
      <c r="AN300" s="336"/>
      <c r="AO300" s="336"/>
      <c r="AP300" s="336"/>
      <c r="AQ300" s="336"/>
      <c r="AR300" s="336"/>
      <c r="AS300" s="336"/>
      <c r="AT300" s="336"/>
      <c r="AU300" s="336"/>
      <c r="AV300" s="336"/>
      <c r="AW300" s="336"/>
      <c r="AX300" s="336"/>
      <c r="AY300" s="336"/>
      <c r="AZ300" s="336"/>
      <c r="BA300" s="336"/>
      <c r="BB300" s="336"/>
      <c r="BC300" s="336"/>
      <c r="BD300" s="336"/>
      <c r="BE300" s="336"/>
    </row>
    <row r="301" spans="30:57">
      <c r="AD301" s="336"/>
      <c r="AE301" s="336"/>
      <c r="AF301" s="336"/>
      <c r="AG301" s="336"/>
      <c r="AH301" s="336"/>
      <c r="AI301" s="336"/>
      <c r="AJ301" s="336"/>
      <c r="AK301" s="336"/>
      <c r="AL301" s="336"/>
      <c r="AM301" s="336"/>
      <c r="AN301" s="336"/>
      <c r="AO301" s="336"/>
      <c r="AP301" s="336"/>
      <c r="AQ301" s="336"/>
      <c r="AR301" s="336"/>
      <c r="AS301" s="336"/>
      <c r="AT301" s="336"/>
      <c r="AU301" s="336"/>
      <c r="AV301" s="336"/>
      <c r="AW301" s="336"/>
      <c r="AX301" s="336"/>
      <c r="AY301" s="336"/>
      <c r="AZ301" s="336"/>
      <c r="BA301" s="336"/>
      <c r="BB301" s="336"/>
      <c r="BC301" s="336"/>
      <c r="BD301" s="336"/>
      <c r="BE301" s="336"/>
    </row>
    <row r="302" spans="30:57">
      <c r="AD302" s="336"/>
      <c r="AE302" s="336"/>
      <c r="AF302" s="336"/>
      <c r="AG302" s="336"/>
      <c r="AH302" s="336"/>
      <c r="AI302" s="336"/>
      <c r="AJ302" s="336"/>
      <c r="AK302" s="336"/>
      <c r="AL302" s="336"/>
      <c r="AM302" s="336"/>
      <c r="AN302" s="336"/>
      <c r="AO302" s="336"/>
      <c r="AP302" s="336"/>
      <c r="AQ302" s="336"/>
      <c r="AR302" s="336"/>
      <c r="AS302" s="336"/>
      <c r="AT302" s="336"/>
      <c r="AU302" s="336"/>
      <c r="AV302" s="336"/>
      <c r="AW302" s="336"/>
      <c r="AX302" s="336"/>
      <c r="AY302" s="336"/>
      <c r="AZ302" s="336"/>
      <c r="BA302" s="336"/>
      <c r="BB302" s="336"/>
      <c r="BC302" s="336"/>
      <c r="BD302" s="336"/>
      <c r="BE302" s="336"/>
    </row>
    <row r="303" spans="30:57">
      <c r="AD303" s="336"/>
      <c r="AE303" s="336"/>
      <c r="AF303" s="336"/>
      <c r="AG303" s="336"/>
      <c r="AH303" s="336"/>
      <c r="AI303" s="336"/>
      <c r="AJ303" s="336"/>
      <c r="AK303" s="336"/>
      <c r="AL303" s="336"/>
      <c r="AM303" s="336"/>
      <c r="AN303" s="336"/>
      <c r="AO303" s="336"/>
      <c r="AP303" s="336"/>
      <c r="AQ303" s="336"/>
      <c r="AR303" s="336"/>
      <c r="AS303" s="336"/>
      <c r="AT303" s="336"/>
      <c r="AU303" s="336"/>
      <c r="AV303" s="336"/>
      <c r="AW303" s="336"/>
      <c r="AX303" s="336"/>
      <c r="AY303" s="336"/>
      <c r="AZ303" s="336"/>
      <c r="BA303" s="336"/>
      <c r="BB303" s="336"/>
      <c r="BC303" s="336"/>
      <c r="BD303" s="336"/>
      <c r="BE303" s="336"/>
    </row>
    <row r="304" spans="30:57">
      <c r="AD304" s="336"/>
      <c r="AE304" s="336"/>
      <c r="AF304" s="336"/>
      <c r="AG304" s="336"/>
      <c r="AH304" s="336"/>
      <c r="AI304" s="336"/>
      <c r="AJ304" s="336"/>
      <c r="AK304" s="336"/>
      <c r="AL304" s="336"/>
      <c r="AM304" s="336"/>
      <c r="AN304" s="336"/>
      <c r="AO304" s="336"/>
      <c r="AP304" s="336"/>
      <c r="AQ304" s="336"/>
      <c r="AR304" s="336"/>
      <c r="AS304" s="336"/>
      <c r="AT304" s="336"/>
      <c r="AU304" s="336"/>
      <c r="AV304" s="336"/>
      <c r="AW304" s="336"/>
      <c r="AX304" s="336"/>
      <c r="AY304" s="336"/>
      <c r="AZ304" s="336"/>
      <c r="BA304" s="336"/>
      <c r="BB304" s="336"/>
      <c r="BC304" s="336"/>
      <c r="BD304" s="336"/>
      <c r="BE304" s="336"/>
    </row>
    <row r="305" spans="30:57">
      <c r="AD305" s="336"/>
      <c r="AE305" s="336"/>
      <c r="AF305" s="336"/>
      <c r="AG305" s="336"/>
      <c r="AH305" s="336"/>
      <c r="AI305" s="336"/>
      <c r="AJ305" s="336"/>
      <c r="AK305" s="336"/>
      <c r="AL305" s="336"/>
      <c r="AM305" s="336"/>
      <c r="AN305" s="336"/>
      <c r="AO305" s="336"/>
      <c r="AP305" s="336"/>
      <c r="AQ305" s="336"/>
      <c r="AR305" s="336"/>
      <c r="AS305" s="336"/>
      <c r="AT305" s="336"/>
      <c r="AU305" s="336"/>
      <c r="AV305" s="336"/>
      <c r="AW305" s="336"/>
      <c r="AX305" s="336"/>
      <c r="AY305" s="336"/>
      <c r="AZ305" s="336"/>
      <c r="BA305" s="336"/>
      <c r="BB305" s="336"/>
      <c r="BC305" s="336"/>
      <c r="BD305" s="336"/>
      <c r="BE305" s="336"/>
    </row>
    <row r="306" spans="30:57">
      <c r="AD306" s="336"/>
      <c r="AE306" s="336"/>
      <c r="AF306" s="336"/>
      <c r="AG306" s="336"/>
      <c r="AH306" s="336"/>
      <c r="AI306" s="336"/>
      <c r="AJ306" s="336"/>
      <c r="AK306" s="336"/>
      <c r="AL306" s="336"/>
      <c r="AM306" s="336"/>
      <c r="AN306" s="336"/>
      <c r="AO306" s="336"/>
      <c r="AP306" s="336"/>
      <c r="AQ306" s="336"/>
      <c r="AR306" s="336"/>
      <c r="AS306" s="336"/>
      <c r="AT306" s="336"/>
      <c r="AU306" s="336"/>
      <c r="AV306" s="336"/>
      <c r="AW306" s="336"/>
      <c r="AX306" s="336"/>
      <c r="AY306" s="336"/>
      <c r="AZ306" s="336"/>
      <c r="BA306" s="336"/>
      <c r="BB306" s="336"/>
      <c r="BC306" s="336"/>
      <c r="BD306" s="336"/>
      <c r="BE306" s="336"/>
    </row>
    <row r="307" spans="30:57">
      <c r="AD307" s="336"/>
      <c r="AE307" s="336"/>
      <c r="AF307" s="336"/>
      <c r="AG307" s="336"/>
      <c r="AH307" s="336"/>
      <c r="AI307" s="336"/>
      <c r="AJ307" s="336"/>
      <c r="AK307" s="336"/>
      <c r="AL307" s="336"/>
      <c r="AM307" s="336"/>
      <c r="AN307" s="336"/>
      <c r="AO307" s="336"/>
      <c r="AP307" s="336"/>
      <c r="AQ307" s="336"/>
      <c r="AR307" s="336"/>
      <c r="AS307" s="336"/>
      <c r="AT307" s="336"/>
      <c r="AU307" s="336"/>
      <c r="AV307" s="336"/>
      <c r="AW307" s="336"/>
      <c r="AX307" s="336"/>
      <c r="AY307" s="336"/>
      <c r="AZ307" s="336"/>
      <c r="BA307" s="336"/>
      <c r="BB307" s="336"/>
      <c r="BC307" s="336"/>
      <c r="BD307" s="336"/>
      <c r="BE307" s="336"/>
    </row>
    <row r="308" spans="30:57">
      <c r="AD308" s="336"/>
      <c r="AE308" s="336"/>
      <c r="AF308" s="336"/>
      <c r="AG308" s="336"/>
      <c r="AH308" s="336"/>
      <c r="AI308" s="336"/>
      <c r="AJ308" s="336"/>
      <c r="AK308" s="336"/>
      <c r="AL308" s="336"/>
      <c r="AM308" s="336"/>
      <c r="AN308" s="336"/>
      <c r="AO308" s="336"/>
      <c r="AP308" s="336"/>
      <c r="AQ308" s="336"/>
      <c r="AR308" s="336"/>
      <c r="AS308" s="336"/>
      <c r="AT308" s="336"/>
      <c r="AU308" s="336"/>
      <c r="AV308" s="336"/>
      <c r="AW308" s="336"/>
      <c r="AX308" s="336"/>
      <c r="AY308" s="336"/>
      <c r="AZ308" s="336"/>
      <c r="BA308" s="336"/>
      <c r="BB308" s="336"/>
      <c r="BC308" s="336"/>
      <c r="BD308" s="336"/>
      <c r="BE308" s="336"/>
    </row>
    <row r="309" spans="30:57">
      <c r="AD309" s="336"/>
      <c r="AE309" s="336"/>
      <c r="AF309" s="336"/>
      <c r="AG309" s="336"/>
      <c r="AH309" s="336"/>
      <c r="AI309" s="336"/>
      <c r="AJ309" s="336"/>
      <c r="AK309" s="336"/>
      <c r="AL309" s="336"/>
      <c r="AM309" s="336"/>
      <c r="AN309" s="336"/>
      <c r="AO309" s="336"/>
      <c r="AP309" s="336"/>
      <c r="AQ309" s="336"/>
      <c r="AR309" s="336"/>
      <c r="AS309" s="336"/>
      <c r="AT309" s="336"/>
      <c r="AU309" s="336"/>
      <c r="AV309" s="336"/>
      <c r="AW309" s="336"/>
      <c r="AX309" s="336"/>
      <c r="AY309" s="336"/>
      <c r="AZ309" s="336"/>
      <c r="BA309" s="336"/>
      <c r="BB309" s="336"/>
      <c r="BC309" s="336"/>
      <c r="BD309" s="336"/>
      <c r="BE309" s="336"/>
    </row>
    <row r="310" spans="30:57">
      <c r="AD310" s="336"/>
      <c r="AE310" s="336"/>
      <c r="AF310" s="336"/>
      <c r="AG310" s="336"/>
      <c r="AH310" s="336"/>
      <c r="AI310" s="336"/>
      <c r="AJ310" s="336"/>
      <c r="AK310" s="336"/>
      <c r="AL310" s="336"/>
      <c r="AM310" s="336"/>
      <c r="AN310" s="336"/>
      <c r="AO310" s="336"/>
      <c r="AP310" s="336"/>
      <c r="AQ310" s="336"/>
      <c r="AR310" s="336"/>
      <c r="AS310" s="336"/>
      <c r="AT310" s="336"/>
      <c r="AU310" s="336"/>
      <c r="AV310" s="336"/>
      <c r="AW310" s="336"/>
      <c r="AX310" s="336"/>
      <c r="AY310" s="336"/>
      <c r="AZ310" s="336"/>
      <c r="BA310" s="336"/>
      <c r="BB310" s="336"/>
      <c r="BC310" s="336"/>
      <c r="BD310" s="336"/>
      <c r="BE310" s="336"/>
    </row>
    <row r="311" spans="30:57">
      <c r="AD311" s="336"/>
      <c r="AE311" s="336"/>
      <c r="AF311" s="336"/>
      <c r="AG311" s="336"/>
      <c r="AH311" s="336"/>
      <c r="AI311" s="336"/>
      <c r="AJ311" s="336"/>
      <c r="AK311" s="336"/>
      <c r="AL311" s="336"/>
      <c r="AM311" s="336"/>
      <c r="AN311" s="336"/>
      <c r="AO311" s="336"/>
      <c r="AP311" s="336"/>
      <c r="AQ311" s="336"/>
      <c r="AR311" s="336"/>
      <c r="AS311" s="336"/>
      <c r="AT311" s="336"/>
      <c r="AU311" s="336"/>
      <c r="AV311" s="336"/>
      <c r="AW311" s="336"/>
      <c r="AX311" s="336"/>
      <c r="AY311" s="336"/>
      <c r="AZ311" s="336"/>
      <c r="BA311" s="336"/>
      <c r="BB311" s="336"/>
      <c r="BC311" s="336"/>
      <c r="BD311" s="336"/>
      <c r="BE311" s="336"/>
    </row>
    <row r="312" spans="30:57">
      <c r="AD312" s="336"/>
      <c r="AE312" s="336"/>
      <c r="AF312" s="336"/>
      <c r="AG312" s="336"/>
      <c r="AH312" s="336"/>
      <c r="AI312" s="336"/>
      <c r="AJ312" s="336"/>
      <c r="AK312" s="336"/>
      <c r="AL312" s="336"/>
      <c r="AM312" s="336"/>
      <c r="AN312" s="336"/>
      <c r="AO312" s="336"/>
      <c r="AP312" s="336"/>
      <c r="AQ312" s="336"/>
      <c r="AR312" s="336"/>
      <c r="AS312" s="336"/>
      <c r="AT312" s="336"/>
      <c r="AU312" s="336"/>
      <c r="AV312" s="336"/>
      <c r="AW312" s="336"/>
      <c r="AX312" s="336"/>
      <c r="AY312" s="336"/>
      <c r="AZ312" s="336"/>
      <c r="BA312" s="336"/>
      <c r="BB312" s="336"/>
      <c r="BC312" s="336"/>
      <c r="BD312" s="336"/>
      <c r="BE312" s="336"/>
    </row>
    <row r="313" spans="30:57">
      <c r="AD313" s="336"/>
      <c r="AE313" s="336"/>
      <c r="AF313" s="336"/>
      <c r="AG313" s="336"/>
      <c r="AH313" s="336"/>
      <c r="AI313" s="336"/>
      <c r="AJ313" s="336"/>
      <c r="AK313" s="336"/>
      <c r="AL313" s="336"/>
      <c r="AM313" s="336"/>
      <c r="AN313" s="336"/>
      <c r="AO313" s="336"/>
      <c r="AP313" s="336"/>
      <c r="AQ313" s="336"/>
      <c r="AR313" s="336"/>
      <c r="AS313" s="336"/>
      <c r="AT313" s="336"/>
      <c r="AU313" s="336"/>
      <c r="AV313" s="336"/>
      <c r="AW313" s="336"/>
      <c r="AX313" s="336"/>
      <c r="AY313" s="336"/>
      <c r="AZ313" s="336"/>
      <c r="BA313" s="336"/>
      <c r="BB313" s="336"/>
      <c r="BC313" s="336"/>
      <c r="BD313" s="336"/>
      <c r="BE313" s="336"/>
    </row>
    <row r="314" spans="30:57">
      <c r="AD314" s="336"/>
      <c r="AE314" s="336"/>
      <c r="AF314" s="336"/>
      <c r="AG314" s="336"/>
      <c r="AH314" s="336"/>
      <c r="AI314" s="336"/>
      <c r="AJ314" s="336"/>
      <c r="AK314" s="336"/>
      <c r="AL314" s="336"/>
      <c r="AM314" s="336"/>
      <c r="AN314" s="336"/>
      <c r="AO314" s="336"/>
      <c r="AP314" s="336"/>
      <c r="AQ314" s="336"/>
      <c r="AR314" s="336"/>
      <c r="AS314" s="336"/>
      <c r="AT314" s="336"/>
      <c r="AU314" s="336"/>
      <c r="AV314" s="336"/>
      <c r="AW314" s="336"/>
      <c r="AX314" s="336"/>
      <c r="AY314" s="336"/>
      <c r="AZ314" s="336"/>
      <c r="BA314" s="336"/>
      <c r="BB314" s="336"/>
      <c r="BC314" s="336"/>
      <c r="BD314" s="336"/>
      <c r="BE314" s="336"/>
    </row>
    <row r="315" spans="30:57">
      <c r="AD315" s="336"/>
      <c r="AE315" s="336"/>
      <c r="AF315" s="336"/>
      <c r="AG315" s="336"/>
      <c r="AH315" s="336"/>
      <c r="AI315" s="336"/>
      <c r="AJ315" s="336"/>
      <c r="AK315" s="336"/>
      <c r="AL315" s="336"/>
      <c r="AM315" s="336"/>
      <c r="AN315" s="336"/>
      <c r="AO315" s="336"/>
      <c r="AP315" s="336"/>
      <c r="AQ315" s="336"/>
      <c r="AR315" s="336"/>
      <c r="AS315" s="336"/>
      <c r="AT315" s="336"/>
      <c r="AU315" s="336"/>
      <c r="AV315" s="336"/>
      <c r="AW315" s="336"/>
      <c r="AX315" s="336"/>
      <c r="AY315" s="336"/>
      <c r="AZ315" s="336"/>
      <c r="BA315" s="336"/>
      <c r="BB315" s="336"/>
      <c r="BC315" s="336"/>
      <c r="BD315" s="336"/>
      <c r="BE315" s="336"/>
    </row>
    <row r="316" spans="30:57">
      <c r="AD316" s="336"/>
      <c r="AE316" s="336"/>
      <c r="AF316" s="336"/>
      <c r="AG316" s="336"/>
      <c r="AH316" s="336"/>
      <c r="AI316" s="336"/>
      <c r="AJ316" s="336"/>
      <c r="AK316" s="336"/>
      <c r="AL316" s="336"/>
      <c r="AM316" s="336"/>
      <c r="AN316" s="336"/>
      <c r="AO316" s="336"/>
      <c r="AP316" s="336"/>
      <c r="AQ316" s="336"/>
      <c r="AR316" s="336"/>
      <c r="AS316" s="336"/>
      <c r="AT316" s="336"/>
      <c r="AU316" s="336"/>
      <c r="AV316" s="336"/>
      <c r="AW316" s="336"/>
      <c r="AX316" s="336"/>
      <c r="AY316" s="336"/>
      <c r="AZ316" s="336"/>
      <c r="BA316" s="336"/>
      <c r="BB316" s="336"/>
      <c r="BC316" s="336"/>
      <c r="BD316" s="336"/>
      <c r="BE316" s="336"/>
    </row>
    <row r="317" spans="30:57">
      <c r="AD317" s="336"/>
      <c r="AE317" s="336"/>
      <c r="AF317" s="336"/>
      <c r="AG317" s="336"/>
      <c r="AH317" s="336"/>
      <c r="AI317" s="336"/>
      <c r="AJ317" s="336"/>
      <c r="AK317" s="336"/>
      <c r="AL317" s="336"/>
      <c r="AM317" s="336"/>
      <c r="AN317" s="336"/>
      <c r="AO317" s="336"/>
      <c r="AP317" s="336"/>
      <c r="AQ317" s="336"/>
      <c r="AR317" s="336"/>
      <c r="AS317" s="336"/>
      <c r="AT317" s="336"/>
      <c r="AU317" s="336"/>
      <c r="AV317" s="336"/>
      <c r="AW317" s="336"/>
      <c r="AX317" s="336"/>
      <c r="AY317" s="336"/>
      <c r="AZ317" s="336"/>
      <c r="BA317" s="336"/>
      <c r="BB317" s="336"/>
      <c r="BC317" s="336"/>
      <c r="BD317" s="336"/>
      <c r="BE317" s="336"/>
    </row>
    <row r="318" spans="30:57">
      <c r="AD318" s="336"/>
      <c r="AE318" s="336"/>
      <c r="AF318" s="336"/>
      <c r="AG318" s="336"/>
      <c r="AH318" s="336"/>
      <c r="AI318" s="336"/>
      <c r="AJ318" s="336"/>
      <c r="AK318" s="336"/>
      <c r="AL318" s="336"/>
      <c r="AM318" s="336"/>
      <c r="AN318" s="336"/>
      <c r="AO318" s="336"/>
      <c r="AP318" s="336"/>
      <c r="AQ318" s="336"/>
      <c r="AR318" s="336"/>
      <c r="AS318" s="336"/>
      <c r="AT318" s="336"/>
      <c r="AU318" s="336"/>
      <c r="AV318" s="336"/>
      <c r="AW318" s="336"/>
      <c r="AX318" s="336"/>
      <c r="AY318" s="336"/>
      <c r="AZ318" s="336"/>
      <c r="BA318" s="336"/>
      <c r="BB318" s="336"/>
      <c r="BC318" s="336"/>
      <c r="BD318" s="336"/>
      <c r="BE318" s="336"/>
    </row>
    <row r="319" spans="30:57">
      <c r="AD319" s="336"/>
      <c r="AE319" s="336"/>
      <c r="AF319" s="336"/>
      <c r="AG319" s="336"/>
      <c r="AH319" s="336"/>
      <c r="AI319" s="336"/>
      <c r="AJ319" s="336"/>
      <c r="AK319" s="336"/>
      <c r="AL319" s="336"/>
      <c r="AM319" s="336"/>
      <c r="AN319" s="336"/>
      <c r="AO319" s="336"/>
      <c r="AP319" s="336"/>
      <c r="AQ319" s="336"/>
      <c r="AR319" s="336"/>
      <c r="AS319" s="336"/>
      <c r="AT319" s="336"/>
      <c r="AU319" s="336"/>
      <c r="AV319" s="336"/>
      <c r="AW319" s="336"/>
      <c r="AX319" s="336"/>
      <c r="AY319" s="336"/>
      <c r="AZ319" s="336"/>
      <c r="BA319" s="336"/>
      <c r="BB319" s="336"/>
      <c r="BC319" s="336"/>
      <c r="BD319" s="336"/>
      <c r="BE319" s="336"/>
    </row>
    <row r="320" spans="30:57">
      <c r="AD320" s="336"/>
      <c r="AE320" s="336"/>
      <c r="AF320" s="336"/>
      <c r="AG320" s="336"/>
      <c r="AH320" s="336"/>
      <c r="AI320" s="336"/>
      <c r="AJ320" s="336"/>
      <c r="AK320" s="336"/>
      <c r="AL320" s="336"/>
      <c r="AM320" s="336"/>
      <c r="AN320" s="336"/>
      <c r="AO320" s="336"/>
      <c r="AP320" s="336"/>
      <c r="AQ320" s="336"/>
      <c r="AR320" s="336"/>
      <c r="AS320" s="336"/>
      <c r="AT320" s="336"/>
      <c r="AU320" s="336"/>
      <c r="AV320" s="336"/>
      <c r="AW320" s="336"/>
      <c r="AX320" s="336"/>
      <c r="AY320" s="336"/>
      <c r="AZ320" s="336"/>
      <c r="BA320" s="336"/>
      <c r="BB320" s="336"/>
      <c r="BC320" s="336"/>
      <c r="BD320" s="336"/>
      <c r="BE320" s="336"/>
    </row>
    <row r="321" spans="30:57">
      <c r="AD321" s="336"/>
      <c r="AE321" s="336"/>
      <c r="AF321" s="336"/>
      <c r="AG321" s="336"/>
      <c r="AH321" s="336"/>
      <c r="AI321" s="336"/>
      <c r="AJ321" s="336"/>
      <c r="AK321" s="336"/>
      <c r="AL321" s="336"/>
      <c r="AM321" s="336"/>
      <c r="AN321" s="336"/>
      <c r="AO321" s="336"/>
      <c r="AP321" s="336"/>
      <c r="AQ321" s="336"/>
      <c r="AR321" s="336"/>
      <c r="AS321" s="336"/>
      <c r="AT321" s="336"/>
      <c r="AU321" s="336"/>
      <c r="AV321" s="336"/>
      <c r="AW321" s="336"/>
      <c r="AX321" s="336"/>
      <c r="AY321" s="336"/>
      <c r="AZ321" s="336"/>
      <c r="BA321" s="336"/>
      <c r="BB321" s="336"/>
      <c r="BC321" s="336"/>
      <c r="BD321" s="336"/>
      <c r="BE321" s="336"/>
    </row>
    <row r="322" spans="30:57">
      <c r="AD322" s="336"/>
      <c r="AE322" s="336"/>
      <c r="AF322" s="336"/>
      <c r="AG322" s="336"/>
      <c r="AH322" s="336"/>
      <c r="AI322" s="336"/>
      <c r="AJ322" s="336"/>
      <c r="AK322" s="336"/>
      <c r="AL322" s="336"/>
      <c r="AM322" s="336"/>
      <c r="AN322" s="336"/>
      <c r="AO322" s="336"/>
      <c r="AP322" s="336"/>
      <c r="AQ322" s="336"/>
      <c r="AR322" s="336"/>
      <c r="AS322" s="336"/>
      <c r="AT322" s="336"/>
      <c r="AU322" s="336"/>
      <c r="AV322" s="336"/>
      <c r="AW322" s="336"/>
      <c r="AX322" s="336"/>
      <c r="AY322" s="336"/>
      <c r="AZ322" s="336"/>
      <c r="BA322" s="336"/>
      <c r="BB322" s="336"/>
      <c r="BC322" s="336"/>
      <c r="BD322" s="336"/>
      <c r="BE322" s="336"/>
    </row>
    <row r="323" spans="30:57">
      <c r="AD323" s="336"/>
      <c r="AE323" s="336"/>
      <c r="AF323" s="336"/>
      <c r="AG323" s="336"/>
      <c r="AH323" s="336"/>
      <c r="AI323" s="336"/>
      <c r="AJ323" s="336"/>
      <c r="AK323" s="336"/>
      <c r="AL323" s="336"/>
      <c r="AM323" s="336"/>
      <c r="AN323" s="336"/>
      <c r="AO323" s="336"/>
      <c r="AP323" s="336"/>
      <c r="AQ323" s="336"/>
      <c r="AR323" s="336"/>
      <c r="AS323" s="336"/>
      <c r="AT323" s="336"/>
      <c r="AU323" s="336"/>
      <c r="AV323" s="336"/>
      <c r="AW323" s="336"/>
      <c r="AX323" s="336"/>
      <c r="AY323" s="336"/>
      <c r="AZ323" s="336"/>
      <c r="BA323" s="336"/>
      <c r="BB323" s="336"/>
      <c r="BC323" s="336"/>
      <c r="BD323" s="336"/>
      <c r="BE323" s="336"/>
    </row>
    <row r="324" spans="30:57">
      <c r="AD324" s="336"/>
      <c r="AE324" s="336"/>
      <c r="AF324" s="336"/>
      <c r="AG324" s="336"/>
      <c r="AH324" s="336"/>
      <c r="AI324" s="336"/>
      <c r="AJ324" s="336"/>
      <c r="AK324" s="336"/>
      <c r="AL324" s="336"/>
      <c r="AM324" s="336"/>
      <c r="AN324" s="336"/>
      <c r="AO324" s="336"/>
      <c r="AP324" s="336"/>
      <c r="AQ324" s="336"/>
      <c r="AR324" s="336"/>
      <c r="AS324" s="336"/>
      <c r="AT324" s="336"/>
      <c r="AU324" s="336"/>
      <c r="AV324" s="336"/>
      <c r="AW324" s="336"/>
      <c r="AX324" s="336"/>
      <c r="AY324" s="336"/>
      <c r="AZ324" s="336"/>
      <c r="BA324" s="336"/>
      <c r="BB324" s="336"/>
      <c r="BC324" s="336"/>
      <c r="BD324" s="336"/>
      <c r="BE324" s="336"/>
    </row>
    <row r="325" spans="30:57">
      <c r="AD325" s="336"/>
      <c r="AE325" s="336"/>
      <c r="AF325" s="336"/>
      <c r="AG325" s="336"/>
      <c r="AH325" s="336"/>
      <c r="AI325" s="336"/>
      <c r="AJ325" s="336"/>
      <c r="AK325" s="336"/>
      <c r="AL325" s="336"/>
      <c r="AM325" s="336"/>
      <c r="AN325" s="336"/>
      <c r="AO325" s="336"/>
      <c r="AP325" s="336"/>
      <c r="AQ325" s="336"/>
      <c r="AR325" s="336"/>
      <c r="AS325" s="336"/>
      <c r="AT325" s="336"/>
      <c r="AU325" s="336"/>
      <c r="AV325" s="336"/>
      <c r="AW325" s="336"/>
      <c r="AX325" s="336"/>
      <c r="AY325" s="336"/>
      <c r="AZ325" s="336"/>
      <c r="BA325" s="336"/>
      <c r="BB325" s="336"/>
      <c r="BC325" s="336"/>
      <c r="BD325" s="336"/>
      <c r="BE325" s="336"/>
    </row>
    <row r="326" spans="30:57">
      <c r="AD326" s="336"/>
      <c r="AE326" s="336"/>
      <c r="AF326" s="336"/>
      <c r="AG326" s="336"/>
      <c r="AH326" s="336"/>
      <c r="AI326" s="336"/>
      <c r="AJ326" s="336"/>
      <c r="AK326" s="336"/>
      <c r="AL326" s="336"/>
      <c r="AM326" s="336"/>
      <c r="AN326" s="336"/>
      <c r="AO326" s="336"/>
      <c r="AP326" s="336"/>
      <c r="AQ326" s="336"/>
      <c r="AR326" s="336"/>
      <c r="AS326" s="336"/>
      <c r="AT326" s="336"/>
      <c r="AU326" s="336"/>
      <c r="AV326" s="336"/>
      <c r="AW326" s="336"/>
      <c r="AX326" s="336"/>
      <c r="AY326" s="336"/>
      <c r="AZ326" s="336"/>
      <c r="BA326" s="336"/>
      <c r="BB326" s="336"/>
      <c r="BC326" s="336"/>
      <c r="BD326" s="336"/>
      <c r="BE326" s="336"/>
    </row>
    <row r="327" spans="30:57">
      <c r="AD327" s="336"/>
      <c r="AE327" s="336"/>
      <c r="AF327" s="336"/>
      <c r="AG327" s="336"/>
      <c r="AH327" s="336"/>
      <c r="AI327" s="336"/>
      <c r="AJ327" s="336"/>
      <c r="AK327" s="336"/>
      <c r="AL327" s="336"/>
      <c r="AM327" s="336"/>
      <c r="AN327" s="336"/>
      <c r="AO327" s="336"/>
      <c r="AP327" s="336"/>
      <c r="AQ327" s="336"/>
      <c r="AR327" s="336"/>
      <c r="AS327" s="336"/>
      <c r="AT327" s="336"/>
      <c r="AU327" s="336"/>
      <c r="AV327" s="336"/>
      <c r="AW327" s="336"/>
      <c r="AX327" s="336"/>
      <c r="AY327" s="336"/>
      <c r="AZ327" s="336"/>
      <c r="BA327" s="336"/>
      <c r="BB327" s="336"/>
      <c r="BC327" s="336"/>
      <c r="BD327" s="336"/>
      <c r="BE327" s="336"/>
    </row>
    <row r="328" spans="30:57">
      <c r="AD328" s="336"/>
      <c r="AE328" s="336"/>
      <c r="AF328" s="336"/>
      <c r="AG328" s="336"/>
      <c r="AH328" s="336"/>
      <c r="AI328" s="336"/>
      <c r="AJ328" s="336"/>
      <c r="AK328" s="336"/>
      <c r="AL328" s="336"/>
      <c r="AM328" s="336"/>
      <c r="AN328" s="336"/>
      <c r="AO328" s="336"/>
      <c r="AP328" s="336"/>
      <c r="AQ328" s="336"/>
      <c r="AR328" s="336"/>
      <c r="AS328" s="336"/>
      <c r="AT328" s="336"/>
      <c r="AU328" s="336"/>
      <c r="AV328" s="336"/>
      <c r="AW328" s="336"/>
      <c r="AX328" s="336"/>
      <c r="AY328" s="336"/>
      <c r="AZ328" s="336"/>
      <c r="BA328" s="336"/>
      <c r="BB328" s="336"/>
      <c r="BC328" s="336"/>
      <c r="BD328" s="336"/>
      <c r="BE328" s="336"/>
    </row>
    <row r="329" spans="30:57">
      <c r="AD329" s="336"/>
      <c r="AE329" s="336"/>
      <c r="AF329" s="336"/>
      <c r="AG329" s="336"/>
      <c r="AH329" s="336"/>
      <c r="AI329" s="336"/>
      <c r="AJ329" s="336"/>
      <c r="AK329" s="336"/>
      <c r="AL329" s="336"/>
      <c r="AM329" s="336"/>
      <c r="AN329" s="336"/>
      <c r="AO329" s="336"/>
      <c r="AP329" s="336"/>
      <c r="AQ329" s="336"/>
      <c r="AR329" s="336"/>
      <c r="AS329" s="336"/>
      <c r="AT329" s="336"/>
      <c r="AU329" s="336"/>
      <c r="AV329" s="336"/>
      <c r="AW329" s="336"/>
      <c r="AX329" s="336"/>
      <c r="AY329" s="336"/>
      <c r="AZ329" s="336"/>
      <c r="BA329" s="336"/>
      <c r="BB329" s="336"/>
      <c r="BC329" s="336"/>
      <c r="BD329" s="336"/>
      <c r="BE329" s="336"/>
    </row>
    <row r="330" spans="30:57">
      <c r="AD330" s="336"/>
      <c r="AE330" s="336"/>
      <c r="AF330" s="336"/>
      <c r="AG330" s="336"/>
      <c r="AH330" s="336"/>
      <c r="AI330" s="336"/>
      <c r="AJ330" s="336"/>
      <c r="AK330" s="336"/>
      <c r="AL330" s="336"/>
      <c r="AM330" s="336"/>
      <c r="AN330" s="336"/>
      <c r="AO330" s="336"/>
      <c r="AP330" s="336"/>
      <c r="AQ330" s="336"/>
      <c r="AR330" s="336"/>
      <c r="AS330" s="336"/>
      <c r="AT330" s="336"/>
      <c r="AU330" s="336"/>
      <c r="AV330" s="336"/>
      <c r="AW330" s="336"/>
      <c r="AX330" s="336"/>
      <c r="AY330" s="336"/>
      <c r="AZ330" s="336"/>
      <c r="BA330" s="336"/>
      <c r="BB330" s="336"/>
      <c r="BC330" s="336"/>
      <c r="BD330" s="336"/>
      <c r="BE330" s="336"/>
    </row>
    <row r="331" spans="30:57">
      <c r="AD331" s="336"/>
      <c r="AE331" s="336"/>
      <c r="AF331" s="336"/>
      <c r="AG331" s="336"/>
      <c r="AH331" s="336"/>
      <c r="AI331" s="336"/>
      <c r="AJ331" s="336"/>
      <c r="AK331" s="336"/>
      <c r="AL331" s="336"/>
      <c r="AM331" s="336"/>
      <c r="AN331" s="336"/>
      <c r="AO331" s="336"/>
      <c r="AP331" s="336"/>
      <c r="AQ331" s="336"/>
      <c r="AR331" s="336"/>
      <c r="AS331" s="336"/>
      <c r="AT331" s="336"/>
      <c r="AU331" s="336"/>
      <c r="AV331" s="336"/>
      <c r="AW331" s="336"/>
      <c r="AX331" s="336"/>
      <c r="AY331" s="336"/>
      <c r="AZ331" s="336"/>
      <c r="BA331" s="336"/>
      <c r="BB331" s="336"/>
      <c r="BC331" s="336"/>
      <c r="BD331" s="336"/>
      <c r="BE331" s="336"/>
    </row>
    <row r="332" spans="30:57">
      <c r="AD332" s="336"/>
      <c r="AE332" s="336"/>
      <c r="AF332" s="336"/>
      <c r="AG332" s="336"/>
      <c r="AH332" s="336"/>
      <c r="AI332" s="336"/>
      <c r="AJ332" s="336"/>
      <c r="AK332" s="336"/>
      <c r="AL332" s="336"/>
      <c r="AM332" s="336"/>
      <c r="AN332" s="336"/>
      <c r="AO332" s="336"/>
      <c r="AP332" s="336"/>
      <c r="AQ332" s="336"/>
      <c r="AR332" s="336"/>
      <c r="AS332" s="336"/>
      <c r="AT332" s="336"/>
      <c r="AU332" s="336"/>
      <c r="AV332" s="336"/>
      <c r="AW332" s="336"/>
      <c r="AX332" s="336"/>
      <c r="AY332" s="336"/>
      <c r="AZ332" s="336"/>
      <c r="BA332" s="336"/>
      <c r="BB332" s="336"/>
      <c r="BC332" s="336"/>
      <c r="BD332" s="336"/>
      <c r="BE332" s="336"/>
    </row>
    <row r="333" spans="30:57">
      <c r="AD333" s="336"/>
      <c r="AE333" s="336"/>
      <c r="AF333" s="336"/>
      <c r="AG333" s="336"/>
      <c r="AH333" s="336"/>
      <c r="AI333" s="336"/>
      <c r="AJ333" s="336"/>
      <c r="AK333" s="336"/>
      <c r="AL333" s="336"/>
      <c r="AM333" s="336"/>
      <c r="AN333" s="336"/>
      <c r="AO333" s="336"/>
      <c r="AP333" s="336"/>
      <c r="AQ333" s="336"/>
      <c r="AR333" s="336"/>
      <c r="AS333" s="336"/>
      <c r="AT333" s="336"/>
      <c r="AU333" s="336"/>
      <c r="AV333" s="336"/>
      <c r="AW333" s="336"/>
      <c r="AX333" s="336"/>
      <c r="AY333" s="336"/>
      <c r="AZ333" s="336"/>
      <c r="BA333" s="336"/>
      <c r="BB333" s="336"/>
      <c r="BC333" s="336"/>
      <c r="BD333" s="336"/>
      <c r="BE333" s="336"/>
    </row>
    <row r="334" spans="30:57">
      <c r="AD334" s="336"/>
      <c r="AE334" s="336"/>
      <c r="AF334" s="336"/>
      <c r="AG334" s="336"/>
      <c r="AH334" s="336"/>
      <c r="AI334" s="336"/>
      <c r="AJ334" s="336"/>
      <c r="AK334" s="336"/>
      <c r="AL334" s="336"/>
      <c r="AM334" s="336"/>
      <c r="AN334" s="336"/>
      <c r="AO334" s="336"/>
      <c r="AP334" s="336"/>
      <c r="AQ334" s="336"/>
      <c r="AR334" s="336"/>
      <c r="AS334" s="336"/>
      <c r="AT334" s="336"/>
      <c r="AU334" s="336"/>
      <c r="AV334" s="336"/>
      <c r="AW334" s="336"/>
      <c r="AX334" s="336"/>
      <c r="AY334" s="336"/>
      <c r="AZ334" s="336"/>
      <c r="BA334" s="336"/>
      <c r="BB334" s="336"/>
      <c r="BC334" s="336"/>
      <c r="BD334" s="336"/>
      <c r="BE334" s="336"/>
    </row>
    <row r="335" spans="30:57">
      <c r="AD335" s="336"/>
      <c r="AE335" s="336"/>
      <c r="AF335" s="336"/>
      <c r="AG335" s="336"/>
      <c r="AH335" s="336"/>
      <c r="AI335" s="336"/>
      <c r="AJ335" s="336"/>
      <c r="AK335" s="336"/>
      <c r="AL335" s="336"/>
      <c r="AM335" s="336"/>
      <c r="AN335" s="336"/>
      <c r="AO335" s="336"/>
      <c r="AP335" s="336"/>
      <c r="AQ335" s="336"/>
      <c r="AR335" s="336"/>
      <c r="AS335" s="336"/>
      <c r="AT335" s="336"/>
      <c r="AU335" s="336"/>
      <c r="AV335" s="336"/>
      <c r="AW335" s="336"/>
      <c r="AX335" s="336"/>
      <c r="AY335" s="336"/>
      <c r="AZ335" s="336"/>
      <c r="BA335" s="336"/>
      <c r="BB335" s="336"/>
      <c r="BC335" s="336"/>
      <c r="BD335" s="336"/>
      <c r="BE335" s="336"/>
    </row>
    <row r="336" spans="30:57">
      <c r="AD336" s="336"/>
      <c r="AE336" s="336"/>
      <c r="AF336" s="336"/>
      <c r="AG336" s="336"/>
      <c r="AH336" s="336"/>
      <c r="AI336" s="336"/>
      <c r="AJ336" s="336"/>
      <c r="AK336" s="336"/>
      <c r="AL336" s="336"/>
      <c r="AM336" s="336"/>
      <c r="AN336" s="336"/>
      <c r="AO336" s="336"/>
      <c r="AP336" s="336"/>
      <c r="AQ336" s="336"/>
      <c r="AR336" s="336"/>
      <c r="AS336" s="336"/>
      <c r="AT336" s="336"/>
      <c r="AU336" s="336"/>
      <c r="AV336" s="336"/>
      <c r="AW336" s="336"/>
      <c r="AX336" s="336"/>
      <c r="AY336" s="336"/>
      <c r="AZ336" s="336"/>
      <c r="BA336" s="336"/>
      <c r="BB336" s="336"/>
      <c r="BC336" s="336"/>
      <c r="BD336" s="336"/>
      <c r="BE336" s="336"/>
    </row>
    <row r="337" spans="30:57">
      <c r="AD337" s="336"/>
      <c r="AE337" s="336"/>
      <c r="AF337" s="336"/>
      <c r="AG337" s="336"/>
      <c r="AH337" s="336"/>
      <c r="AI337" s="336"/>
      <c r="AJ337" s="336"/>
      <c r="AK337" s="336"/>
      <c r="AL337" s="336"/>
      <c r="AM337" s="336"/>
      <c r="AN337" s="336"/>
      <c r="AO337" s="336"/>
      <c r="AP337" s="336"/>
      <c r="AQ337" s="336"/>
      <c r="AR337" s="336"/>
      <c r="AS337" s="336"/>
      <c r="AT337" s="336"/>
      <c r="AU337" s="336"/>
      <c r="AV337" s="336"/>
      <c r="AW337" s="336"/>
      <c r="AX337" s="336"/>
      <c r="AY337" s="336"/>
      <c r="AZ337" s="336"/>
      <c r="BA337" s="336"/>
      <c r="BB337" s="336"/>
      <c r="BC337" s="336"/>
      <c r="BD337" s="336"/>
      <c r="BE337" s="336"/>
    </row>
    <row r="338" spans="30:57">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row>
    <row r="339" spans="30:57">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row>
    <row r="340" spans="30:57">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row>
    <row r="341" spans="30:57">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row>
    <row r="342" spans="30:57">
      <c r="AD342" s="336"/>
      <c r="AE342" s="336"/>
      <c r="AF342" s="336"/>
      <c r="AG342" s="336"/>
      <c r="AH342" s="336"/>
      <c r="AI342" s="336"/>
      <c r="AJ342" s="336"/>
      <c r="AK342" s="336"/>
      <c r="AL342" s="336"/>
      <c r="AM342" s="336"/>
      <c r="AN342" s="336"/>
      <c r="AO342" s="336"/>
      <c r="AP342" s="336"/>
      <c r="AQ342" s="336"/>
      <c r="AR342" s="336"/>
      <c r="AS342" s="336"/>
      <c r="AT342" s="336"/>
      <c r="AU342" s="336"/>
      <c r="AV342" s="336"/>
      <c r="AW342" s="336"/>
      <c r="AX342" s="336"/>
      <c r="AY342" s="336"/>
      <c r="AZ342" s="336"/>
      <c r="BA342" s="336"/>
      <c r="BB342" s="336"/>
      <c r="BC342" s="336"/>
      <c r="BD342" s="336"/>
      <c r="BE342" s="336"/>
    </row>
    <row r="343" spans="30:57">
      <c r="AD343" s="336"/>
      <c r="AE343" s="336"/>
      <c r="AF343" s="336"/>
      <c r="AG343" s="336"/>
      <c r="AH343" s="336"/>
      <c r="AI343" s="336"/>
      <c r="AJ343" s="336"/>
      <c r="AK343" s="336"/>
      <c r="AL343" s="336"/>
      <c r="AM343" s="336"/>
      <c r="AN343" s="336"/>
      <c r="AO343" s="336"/>
      <c r="AP343" s="336"/>
      <c r="AQ343" s="336"/>
      <c r="AR343" s="336"/>
      <c r="AS343" s="336"/>
      <c r="AT343" s="336"/>
      <c r="AU343" s="336"/>
      <c r="AV343" s="336"/>
      <c r="AW343" s="336"/>
      <c r="AX343" s="336"/>
      <c r="AY343" s="336"/>
      <c r="AZ343" s="336"/>
      <c r="BA343" s="336"/>
      <c r="BB343" s="336"/>
      <c r="BC343" s="336"/>
      <c r="BD343" s="336"/>
      <c r="BE343" s="336"/>
    </row>
    <row r="344" spans="30:57">
      <c r="AD344" s="336"/>
      <c r="AE344" s="336"/>
      <c r="AF344" s="336"/>
      <c r="AG344" s="336"/>
      <c r="AH344" s="336"/>
      <c r="AI344" s="336"/>
      <c r="AJ344" s="336"/>
      <c r="AK344" s="336"/>
      <c r="AL344" s="336"/>
      <c r="AM344" s="336"/>
      <c r="AN344" s="336"/>
      <c r="AO344" s="336"/>
      <c r="AP344" s="336"/>
      <c r="AQ344" s="336"/>
      <c r="AR344" s="336"/>
      <c r="AS344" s="336"/>
      <c r="AT344" s="336"/>
      <c r="AU344" s="336"/>
      <c r="AV344" s="336"/>
      <c r="AW344" s="336"/>
      <c r="AX344" s="336"/>
      <c r="AY344" s="336"/>
      <c r="AZ344" s="336"/>
      <c r="BA344" s="336"/>
      <c r="BB344" s="336"/>
      <c r="BC344" s="336"/>
      <c r="BD344" s="336"/>
      <c r="BE344" s="336"/>
    </row>
    <row r="345" spans="30:57">
      <c r="AD345" s="336"/>
      <c r="AE345" s="336"/>
      <c r="AF345" s="336"/>
      <c r="AG345" s="336"/>
      <c r="AH345" s="336"/>
      <c r="AI345" s="336"/>
      <c r="AJ345" s="336"/>
      <c r="AK345" s="336"/>
      <c r="AL345" s="336"/>
      <c r="AM345" s="336"/>
      <c r="AN345" s="336"/>
      <c r="AO345" s="336"/>
      <c r="AP345" s="336"/>
      <c r="AQ345" s="336"/>
      <c r="AR345" s="336"/>
      <c r="AS345" s="336"/>
      <c r="AT345" s="336"/>
      <c r="AU345" s="336"/>
      <c r="AV345" s="336"/>
      <c r="AW345" s="336"/>
      <c r="AX345" s="336"/>
      <c r="AY345" s="336"/>
      <c r="AZ345" s="336"/>
      <c r="BA345" s="336"/>
      <c r="BB345" s="336"/>
      <c r="BC345" s="336"/>
      <c r="BD345" s="336"/>
      <c r="BE345" s="336"/>
    </row>
    <row r="346" spans="30:57">
      <c r="AD346" s="336"/>
      <c r="AE346" s="336"/>
      <c r="AF346" s="336"/>
      <c r="AG346" s="336"/>
      <c r="AH346" s="336"/>
      <c r="AI346" s="336"/>
      <c r="AJ346" s="336"/>
      <c r="AK346" s="336"/>
      <c r="AL346" s="336"/>
      <c r="AM346" s="336"/>
      <c r="AN346" s="336"/>
      <c r="AO346" s="336"/>
      <c r="AP346" s="336"/>
      <c r="AQ346" s="336"/>
      <c r="AR346" s="336"/>
      <c r="AS346" s="336"/>
      <c r="AT346" s="336"/>
      <c r="AU346" s="336"/>
      <c r="AV346" s="336"/>
      <c r="AW346" s="336"/>
      <c r="AX346" s="336"/>
      <c r="AY346" s="336"/>
      <c r="AZ346" s="336"/>
      <c r="BA346" s="336"/>
      <c r="BB346" s="336"/>
      <c r="BC346" s="336"/>
      <c r="BD346" s="336"/>
      <c r="BE346" s="336"/>
    </row>
    <row r="347" spans="30:57">
      <c r="AD347" s="336"/>
      <c r="AE347" s="336"/>
      <c r="AF347" s="336"/>
      <c r="AG347" s="336"/>
      <c r="AH347" s="336"/>
      <c r="AI347" s="336"/>
      <c r="AJ347" s="336"/>
      <c r="AK347" s="336"/>
      <c r="AL347" s="336"/>
      <c r="AM347" s="336"/>
      <c r="AN347" s="336"/>
      <c r="AO347" s="336"/>
      <c r="AP347" s="336"/>
      <c r="AQ347" s="336"/>
      <c r="AR347" s="336"/>
      <c r="AS347" s="336"/>
      <c r="AT347" s="336"/>
      <c r="AU347" s="336"/>
      <c r="AV347" s="336"/>
      <c r="AW347" s="336"/>
      <c r="AX347" s="336"/>
      <c r="AY347" s="336"/>
      <c r="AZ347" s="336"/>
      <c r="BA347" s="336"/>
      <c r="BB347" s="336"/>
      <c r="BC347" s="336"/>
      <c r="BD347" s="336"/>
      <c r="BE347" s="336"/>
    </row>
    <row r="348" spans="30:57">
      <c r="AD348" s="336"/>
      <c r="AE348" s="336"/>
      <c r="AF348" s="336"/>
      <c r="AG348" s="336"/>
      <c r="AH348" s="336"/>
      <c r="AI348" s="336"/>
      <c r="AJ348" s="336"/>
      <c r="AK348" s="336"/>
      <c r="AL348" s="336"/>
      <c r="AM348" s="336"/>
      <c r="AN348" s="336"/>
      <c r="AO348" s="336"/>
      <c r="AP348" s="336"/>
      <c r="AQ348" s="336"/>
      <c r="AR348" s="336"/>
      <c r="AS348" s="336"/>
      <c r="AT348" s="336"/>
      <c r="AU348" s="336"/>
      <c r="AV348" s="336"/>
      <c r="AW348" s="336"/>
      <c r="AX348" s="336"/>
      <c r="AY348" s="336"/>
      <c r="AZ348" s="336"/>
      <c r="BA348" s="336"/>
      <c r="BB348" s="336"/>
      <c r="BC348" s="336"/>
      <c r="BD348" s="336"/>
      <c r="BE348" s="336"/>
    </row>
    <row r="349" spans="30:57">
      <c r="AD349" s="336"/>
      <c r="AE349" s="336"/>
      <c r="AF349" s="336"/>
      <c r="AG349" s="336"/>
      <c r="AH349" s="336"/>
      <c r="AI349" s="336"/>
      <c r="AJ349" s="336"/>
      <c r="AK349" s="336"/>
      <c r="AL349" s="336"/>
      <c r="AM349" s="336"/>
      <c r="AN349" s="336"/>
      <c r="AO349" s="336"/>
      <c r="AP349" s="336"/>
      <c r="AQ349" s="336"/>
      <c r="AR349" s="336"/>
      <c r="AS349" s="336"/>
      <c r="AT349" s="336"/>
      <c r="AU349" s="336"/>
      <c r="AV349" s="336"/>
      <c r="AW349" s="336"/>
      <c r="AX349" s="336"/>
      <c r="AY349" s="336"/>
      <c r="AZ349" s="336"/>
      <c r="BA349" s="336"/>
      <c r="BB349" s="336"/>
      <c r="BC349" s="336"/>
      <c r="BD349" s="336"/>
      <c r="BE349" s="336"/>
    </row>
    <row r="350" spans="30:57">
      <c r="AD350" s="336"/>
      <c r="AE350" s="336"/>
      <c r="AF350" s="336"/>
      <c r="AG350" s="336"/>
      <c r="AH350" s="336"/>
      <c r="AI350" s="336"/>
      <c r="AJ350" s="336"/>
      <c r="AK350" s="336"/>
      <c r="AL350" s="336"/>
      <c r="AM350" s="336"/>
      <c r="AN350" s="336"/>
      <c r="AO350" s="336"/>
      <c r="AP350" s="336"/>
      <c r="AQ350" s="336"/>
      <c r="AR350" s="336"/>
      <c r="AS350" s="336"/>
      <c r="AT350" s="336"/>
      <c r="AU350" s="336"/>
      <c r="AV350" s="336"/>
      <c r="AW350" s="336"/>
      <c r="AX350" s="336"/>
      <c r="AY350" s="336"/>
      <c r="AZ350" s="336"/>
      <c r="BA350" s="336"/>
      <c r="BB350" s="336"/>
      <c r="BC350" s="336"/>
      <c r="BD350" s="336"/>
      <c r="BE350" s="336"/>
    </row>
    <row r="351" spans="30:57">
      <c r="AD351" s="336"/>
      <c r="AE351" s="336"/>
      <c r="AF351" s="336"/>
      <c r="AG351" s="336"/>
      <c r="AH351" s="336"/>
      <c r="AI351" s="336"/>
      <c r="AJ351" s="336"/>
      <c r="AK351" s="336"/>
      <c r="AL351" s="336"/>
      <c r="AM351" s="336"/>
      <c r="AN351" s="336"/>
      <c r="AO351" s="336"/>
      <c r="AP351" s="336"/>
      <c r="AQ351" s="336"/>
      <c r="AR351" s="336"/>
      <c r="AS351" s="336"/>
      <c r="AT351" s="336"/>
      <c r="AU351" s="336"/>
      <c r="AV351" s="336"/>
      <c r="AW351" s="336"/>
      <c r="AX351" s="336"/>
      <c r="AY351" s="336"/>
      <c r="AZ351" s="336"/>
      <c r="BA351" s="336"/>
      <c r="BB351" s="336"/>
      <c r="BC351" s="336"/>
      <c r="BD351" s="336"/>
      <c r="BE351" s="336"/>
    </row>
    <row r="352" spans="30:57">
      <c r="AD352" s="336"/>
      <c r="AE352" s="336"/>
      <c r="AF352" s="336"/>
      <c r="AG352" s="336"/>
      <c r="AH352" s="336"/>
      <c r="AI352" s="336"/>
      <c r="AJ352" s="336"/>
      <c r="AK352" s="336"/>
      <c r="AL352" s="336"/>
      <c r="AM352" s="336"/>
      <c r="AN352" s="336"/>
      <c r="AO352" s="336"/>
      <c r="AP352" s="336"/>
      <c r="AQ352" s="336"/>
      <c r="AR352" s="336"/>
      <c r="AS352" s="336"/>
      <c r="AT352" s="336"/>
      <c r="AU352" s="336"/>
      <c r="AV352" s="336"/>
      <c r="AW352" s="336"/>
      <c r="AX352" s="336"/>
      <c r="AY352" s="336"/>
      <c r="AZ352" s="336"/>
      <c r="BA352" s="336"/>
      <c r="BB352" s="336"/>
      <c r="BC352" s="336"/>
      <c r="BD352" s="336"/>
      <c r="BE352" s="336"/>
    </row>
    <row r="353" spans="30:57">
      <c r="AD353" s="336"/>
      <c r="AE353" s="336"/>
      <c r="AF353" s="336"/>
      <c r="AG353" s="336"/>
      <c r="AH353" s="336"/>
      <c r="AI353" s="336"/>
      <c r="AJ353" s="336"/>
      <c r="AK353" s="336"/>
      <c r="AL353" s="336"/>
      <c r="AM353" s="336"/>
      <c r="AN353" s="336"/>
      <c r="AO353" s="336"/>
      <c r="AP353" s="336"/>
      <c r="AQ353" s="336"/>
      <c r="AR353" s="336"/>
      <c r="AS353" s="336"/>
      <c r="AT353" s="336"/>
      <c r="AU353" s="336"/>
      <c r="AV353" s="336"/>
      <c r="AW353" s="336"/>
      <c r="AX353" s="336"/>
      <c r="AY353" s="336"/>
      <c r="AZ353" s="336"/>
      <c r="BA353" s="336"/>
      <c r="BB353" s="336"/>
      <c r="BC353" s="336"/>
      <c r="BD353" s="336"/>
      <c r="BE353" s="336"/>
    </row>
    <row r="354" spans="30:57">
      <c r="AD354" s="336"/>
      <c r="AE354" s="336"/>
      <c r="AF354" s="336"/>
      <c r="AG354" s="336"/>
      <c r="AH354" s="336"/>
      <c r="AI354" s="336"/>
      <c r="AJ354" s="336"/>
      <c r="AK354" s="336"/>
      <c r="AL354" s="336"/>
      <c r="AM354" s="336"/>
      <c r="AN354" s="336"/>
      <c r="AO354" s="336"/>
      <c r="AP354" s="336"/>
      <c r="AQ354" s="336"/>
      <c r="AR354" s="336"/>
      <c r="AS354" s="336"/>
      <c r="AT354" s="336"/>
      <c r="AU354" s="336"/>
      <c r="AV354" s="336"/>
      <c r="AW354" s="336"/>
      <c r="AX354" s="336"/>
      <c r="AY354" s="336"/>
      <c r="AZ354" s="336"/>
      <c r="BA354" s="336"/>
      <c r="BB354" s="336"/>
      <c r="BC354" s="336"/>
      <c r="BD354" s="336"/>
      <c r="BE354" s="336"/>
    </row>
    <row r="355" spans="30:57">
      <c r="AD355" s="336"/>
      <c r="AE355" s="336"/>
      <c r="AF355" s="336"/>
      <c r="AG355" s="336"/>
      <c r="AH355" s="336"/>
      <c r="AI355" s="336"/>
      <c r="AJ355" s="336"/>
      <c r="AK355" s="336"/>
      <c r="AL355" s="336"/>
      <c r="AM355" s="336"/>
      <c r="AN355" s="336"/>
      <c r="AO355" s="336"/>
      <c r="AP355" s="336"/>
      <c r="AQ355" s="336"/>
      <c r="AR355" s="336"/>
      <c r="AS355" s="336"/>
      <c r="AT355" s="336"/>
      <c r="AU355" s="336"/>
      <c r="AV355" s="336"/>
      <c r="AW355" s="336"/>
      <c r="AX355" s="336"/>
      <c r="AY355" s="336"/>
      <c r="AZ355" s="336"/>
      <c r="BA355" s="336"/>
      <c r="BB355" s="336"/>
      <c r="BC355" s="336"/>
      <c r="BD355" s="336"/>
      <c r="BE355" s="336"/>
    </row>
    <row r="356" spans="30:57">
      <c r="AD356" s="336"/>
      <c r="AE356" s="336"/>
      <c r="AF356" s="336"/>
      <c r="AG356" s="336"/>
      <c r="AH356" s="336"/>
      <c r="AI356" s="336"/>
      <c r="AJ356" s="336"/>
      <c r="AK356" s="336"/>
      <c r="AL356" s="336"/>
      <c r="AM356" s="336"/>
      <c r="AN356" s="336"/>
      <c r="AO356" s="336"/>
      <c r="AP356" s="336"/>
      <c r="AQ356" s="336"/>
      <c r="AR356" s="336"/>
      <c r="AS356" s="336"/>
      <c r="AT356" s="336"/>
      <c r="AU356" s="336"/>
      <c r="AV356" s="336"/>
      <c r="AW356" s="336"/>
      <c r="AX356" s="336"/>
      <c r="AY356" s="336"/>
      <c r="AZ356" s="336"/>
      <c r="BA356" s="336"/>
      <c r="BB356" s="336"/>
      <c r="BC356" s="336"/>
      <c r="BD356" s="336"/>
      <c r="BE356" s="336"/>
    </row>
    <row r="357" spans="30:57">
      <c r="AD357" s="336"/>
      <c r="AE357" s="336"/>
      <c r="AF357" s="336"/>
      <c r="AG357" s="336"/>
      <c r="AH357" s="336"/>
      <c r="AI357" s="336"/>
      <c r="AJ357" s="336"/>
      <c r="AK357" s="336"/>
      <c r="AL357" s="336"/>
      <c r="AM357" s="336"/>
      <c r="AN357" s="336"/>
      <c r="AO357" s="336"/>
      <c r="AP357" s="336"/>
      <c r="AQ357" s="336"/>
      <c r="AR357" s="336"/>
      <c r="AS357" s="336"/>
      <c r="AT357" s="336"/>
      <c r="AU357" s="336"/>
      <c r="AV357" s="336"/>
      <c r="AW357" s="336"/>
      <c r="AX357" s="336"/>
      <c r="AY357" s="336"/>
      <c r="AZ357" s="336"/>
      <c r="BA357" s="336"/>
      <c r="BB357" s="336"/>
      <c r="BC357" s="336"/>
      <c r="BD357" s="336"/>
      <c r="BE357" s="336"/>
    </row>
    <row r="358" spans="30:57">
      <c r="AD358" s="336"/>
      <c r="AE358" s="336"/>
      <c r="AF358" s="336"/>
      <c r="AG358" s="336"/>
      <c r="AH358" s="336"/>
      <c r="AI358" s="336"/>
      <c r="AJ358" s="336"/>
      <c r="AK358" s="336"/>
      <c r="AL358" s="336"/>
      <c r="AM358" s="336"/>
      <c r="AN358" s="336"/>
      <c r="AO358" s="336"/>
      <c r="AP358" s="336"/>
      <c r="AQ358" s="336"/>
      <c r="AR358" s="336"/>
      <c r="AS358" s="336"/>
      <c r="AT358" s="336"/>
      <c r="AU358" s="336"/>
      <c r="AV358" s="336"/>
      <c r="AW358" s="336"/>
      <c r="AX358" s="336"/>
      <c r="AY358" s="336"/>
      <c r="AZ358" s="336"/>
      <c r="BA358" s="336"/>
      <c r="BB358" s="336"/>
      <c r="BC358" s="336"/>
      <c r="BD358" s="336"/>
      <c r="BE358" s="336"/>
    </row>
    <row r="359" spans="30:57">
      <c r="AD359" s="336"/>
      <c r="AE359" s="336"/>
      <c r="AF359" s="336"/>
      <c r="AG359" s="336"/>
      <c r="AH359" s="336"/>
      <c r="AI359" s="336"/>
      <c r="AJ359" s="336"/>
      <c r="AK359" s="336"/>
      <c r="AL359" s="336"/>
      <c r="AM359" s="336"/>
      <c r="AN359" s="336"/>
      <c r="AO359" s="336"/>
      <c r="AP359" s="336"/>
      <c r="AQ359" s="336"/>
      <c r="AR359" s="336"/>
      <c r="AS359" s="336"/>
      <c r="AT359" s="336"/>
      <c r="AU359" s="336"/>
      <c r="AV359" s="336"/>
      <c r="AW359" s="336"/>
      <c r="AX359" s="336"/>
      <c r="AY359" s="336"/>
      <c r="AZ359" s="336"/>
      <c r="BA359" s="336"/>
      <c r="BB359" s="336"/>
      <c r="BC359" s="336"/>
      <c r="BD359" s="336"/>
      <c r="BE359" s="336"/>
    </row>
    <row r="360" spans="30:57">
      <c r="AD360" s="336"/>
      <c r="AE360" s="336"/>
      <c r="AF360" s="336"/>
      <c r="AG360" s="336"/>
      <c r="AH360" s="336"/>
      <c r="AI360" s="336"/>
      <c r="AJ360" s="336"/>
      <c r="AK360" s="336"/>
      <c r="AL360" s="336"/>
      <c r="AM360" s="336"/>
      <c r="AN360" s="336"/>
      <c r="AO360" s="336"/>
      <c r="AP360" s="336"/>
      <c r="AQ360" s="336"/>
      <c r="AR360" s="336"/>
      <c r="AS360" s="336"/>
      <c r="AT360" s="336"/>
      <c r="AU360" s="336"/>
      <c r="AV360" s="336"/>
      <c r="AW360" s="336"/>
      <c r="AX360" s="336"/>
      <c r="AY360" s="336"/>
      <c r="AZ360" s="336"/>
      <c r="BA360" s="336"/>
      <c r="BB360" s="336"/>
      <c r="BC360" s="336"/>
      <c r="BD360" s="336"/>
      <c r="BE360" s="336"/>
    </row>
    <row r="361" spans="30:57">
      <c r="AD361" s="336"/>
      <c r="AE361" s="336"/>
      <c r="AF361" s="336"/>
      <c r="AG361" s="336"/>
      <c r="AH361" s="336"/>
      <c r="AI361" s="336"/>
      <c r="AJ361" s="336"/>
      <c r="AK361" s="336"/>
      <c r="AL361" s="336"/>
      <c r="AM361" s="336"/>
      <c r="AN361" s="336"/>
      <c r="AO361" s="336"/>
      <c r="AP361" s="336"/>
      <c r="AQ361" s="336"/>
      <c r="AR361" s="336"/>
      <c r="AS361" s="336"/>
      <c r="AT361" s="336"/>
      <c r="AU361" s="336"/>
      <c r="AV361" s="336"/>
      <c r="AW361" s="336"/>
      <c r="AX361" s="336"/>
      <c r="AY361" s="336"/>
      <c r="AZ361" s="336"/>
      <c r="BA361" s="336"/>
      <c r="BB361" s="336"/>
      <c r="BC361" s="336"/>
      <c r="BD361" s="336"/>
      <c r="BE361" s="336"/>
    </row>
    <row r="362" spans="30:57">
      <c r="AD362" s="336"/>
      <c r="AE362" s="336"/>
      <c r="AF362" s="336"/>
      <c r="AG362" s="336"/>
      <c r="AH362" s="336"/>
      <c r="AI362" s="336"/>
      <c r="AJ362" s="336"/>
      <c r="AK362" s="336"/>
      <c r="AL362" s="336"/>
      <c r="AM362" s="336"/>
      <c r="AN362" s="336"/>
      <c r="AO362" s="336"/>
      <c r="AP362" s="336"/>
      <c r="AQ362" s="336"/>
      <c r="AR362" s="336"/>
      <c r="AS362" s="336"/>
      <c r="AT362" s="336"/>
      <c r="AU362" s="336"/>
      <c r="AV362" s="336"/>
      <c r="AW362" s="336"/>
      <c r="AX362" s="336"/>
      <c r="AY362" s="336"/>
      <c r="AZ362" s="336"/>
      <c r="BA362" s="336"/>
      <c r="BB362" s="336"/>
      <c r="BC362" s="336"/>
      <c r="BD362" s="336"/>
      <c r="BE362" s="336"/>
    </row>
    <row r="363" spans="30:57">
      <c r="AD363" s="336"/>
      <c r="AE363" s="336"/>
      <c r="AF363" s="336"/>
      <c r="AG363" s="336"/>
      <c r="AH363" s="336"/>
      <c r="AI363" s="336"/>
      <c r="AJ363" s="336"/>
      <c r="AK363" s="336"/>
      <c r="AL363" s="336"/>
      <c r="AM363" s="336"/>
      <c r="AN363" s="336"/>
      <c r="AO363" s="336"/>
      <c r="AP363" s="336"/>
      <c r="AQ363" s="336"/>
      <c r="AR363" s="336"/>
      <c r="AS363" s="336"/>
      <c r="AT363" s="336"/>
      <c r="AU363" s="336"/>
      <c r="AV363" s="336"/>
      <c r="AW363" s="336"/>
      <c r="AX363" s="336"/>
      <c r="AY363" s="336"/>
      <c r="AZ363" s="336"/>
      <c r="BA363" s="336"/>
      <c r="BB363" s="336"/>
      <c r="BC363" s="336"/>
      <c r="BD363" s="336"/>
      <c r="BE363" s="336"/>
    </row>
    <row r="364" spans="30:57">
      <c r="AD364" s="336"/>
      <c r="AE364" s="336"/>
      <c r="AF364" s="336"/>
      <c r="AG364" s="336"/>
      <c r="AH364" s="336"/>
      <c r="AI364" s="336"/>
      <c r="AJ364" s="336"/>
      <c r="AK364" s="336"/>
      <c r="AL364" s="336"/>
      <c r="AM364" s="336"/>
      <c r="AN364" s="336"/>
      <c r="AO364" s="336"/>
      <c r="AP364" s="336"/>
      <c r="AQ364" s="336"/>
      <c r="AR364" s="336"/>
      <c r="AS364" s="336"/>
      <c r="AT364" s="336"/>
      <c r="AU364" s="336"/>
      <c r="AV364" s="336"/>
      <c r="AW364" s="336"/>
      <c r="AX364" s="336"/>
      <c r="AY364" s="336"/>
      <c r="AZ364" s="336"/>
      <c r="BA364" s="336"/>
      <c r="BB364" s="336"/>
      <c r="BC364" s="336"/>
      <c r="BD364" s="336"/>
      <c r="BE364" s="336"/>
    </row>
    <row r="365" spans="30:57">
      <c r="AD365" s="336"/>
      <c r="AE365" s="336"/>
      <c r="AF365" s="336"/>
      <c r="AG365" s="336"/>
      <c r="AH365" s="336"/>
      <c r="AI365" s="336"/>
      <c r="AJ365" s="336"/>
      <c r="AK365" s="336"/>
      <c r="AL365" s="336"/>
      <c r="AM365" s="336"/>
      <c r="AN365" s="336"/>
      <c r="AO365" s="336"/>
      <c r="AP365" s="336"/>
      <c r="AQ365" s="336"/>
      <c r="AR365" s="336"/>
      <c r="AS365" s="336"/>
      <c r="AT365" s="336"/>
      <c r="AU365" s="336"/>
      <c r="AV365" s="336"/>
      <c r="AW365" s="336"/>
      <c r="AX365" s="336"/>
      <c r="AY365" s="336"/>
      <c r="AZ365" s="336"/>
      <c r="BA365" s="336"/>
      <c r="BB365" s="336"/>
      <c r="BC365" s="336"/>
      <c r="BD365" s="336"/>
      <c r="BE365" s="336"/>
    </row>
    <row r="366" spans="30:57">
      <c r="AD366" s="336"/>
      <c r="AE366" s="336"/>
      <c r="AF366" s="336"/>
      <c r="AG366" s="336"/>
      <c r="AH366" s="336"/>
      <c r="AI366" s="336"/>
      <c r="AJ366" s="336"/>
      <c r="AK366" s="336"/>
      <c r="AL366" s="336"/>
      <c r="AM366" s="336"/>
      <c r="AN366" s="336"/>
      <c r="AO366" s="336"/>
      <c r="AP366" s="336"/>
      <c r="AQ366" s="336"/>
      <c r="AR366" s="336"/>
      <c r="AS366" s="336"/>
      <c r="AT366" s="336"/>
      <c r="AU366" s="336"/>
      <c r="AV366" s="336"/>
      <c r="AW366" s="336"/>
      <c r="AX366" s="336"/>
      <c r="AY366" s="336"/>
      <c r="AZ366" s="336"/>
      <c r="BA366" s="336"/>
      <c r="BB366" s="336"/>
      <c r="BC366" s="336"/>
      <c r="BD366" s="336"/>
      <c r="BE366" s="336"/>
    </row>
    <row r="367" spans="30:57">
      <c r="AD367" s="336"/>
      <c r="AE367" s="336"/>
      <c r="AF367" s="336"/>
      <c r="AG367" s="336"/>
      <c r="AH367" s="336"/>
      <c r="AI367" s="336"/>
      <c r="AJ367" s="336"/>
      <c r="AK367" s="336"/>
      <c r="AL367" s="336"/>
      <c r="AM367" s="336"/>
      <c r="AN367" s="336"/>
      <c r="AO367" s="336"/>
      <c r="AP367" s="336"/>
      <c r="AQ367" s="336"/>
      <c r="AR367" s="336"/>
      <c r="AS367" s="336"/>
      <c r="AT367" s="336"/>
      <c r="AU367" s="336"/>
      <c r="AV367" s="336"/>
      <c r="AW367" s="336"/>
      <c r="AX367" s="336"/>
      <c r="AY367" s="336"/>
      <c r="AZ367" s="336"/>
      <c r="BA367" s="336"/>
      <c r="BB367" s="336"/>
      <c r="BC367" s="336"/>
      <c r="BD367" s="336"/>
      <c r="BE367" s="336"/>
    </row>
    <row r="368" spans="30:57">
      <c r="AD368" s="336"/>
      <c r="AE368" s="336"/>
      <c r="AF368" s="336"/>
      <c r="AG368" s="336"/>
      <c r="AH368" s="336"/>
      <c r="AI368" s="336"/>
      <c r="AJ368" s="336"/>
      <c r="AK368" s="336"/>
      <c r="AL368" s="336"/>
      <c r="AM368" s="336"/>
      <c r="AN368" s="336"/>
      <c r="AO368" s="336"/>
      <c r="AP368" s="336"/>
      <c r="AQ368" s="336"/>
      <c r="AR368" s="336"/>
      <c r="AS368" s="336"/>
      <c r="AT368" s="336"/>
      <c r="AU368" s="336"/>
      <c r="AV368" s="336"/>
      <c r="AW368" s="336"/>
      <c r="AX368" s="336"/>
      <c r="AY368" s="336"/>
      <c r="AZ368" s="336"/>
      <c r="BA368" s="336"/>
      <c r="BB368" s="336"/>
      <c r="BC368" s="336"/>
      <c r="BD368" s="336"/>
      <c r="BE368" s="336"/>
    </row>
    <row r="369" spans="30:57">
      <c r="AD369" s="336"/>
      <c r="AE369" s="336"/>
      <c r="AF369" s="336"/>
      <c r="AG369" s="336"/>
      <c r="AH369" s="336"/>
      <c r="AI369" s="336"/>
      <c r="AJ369" s="336"/>
      <c r="AK369" s="336"/>
      <c r="AL369" s="336"/>
      <c r="AM369" s="336"/>
      <c r="AN369" s="336"/>
      <c r="AO369" s="336"/>
      <c r="AP369" s="336"/>
      <c r="AQ369" s="336"/>
      <c r="AR369" s="336"/>
      <c r="AS369" s="336"/>
      <c r="AT369" s="336"/>
      <c r="AU369" s="336"/>
      <c r="AV369" s="336"/>
      <c r="AW369" s="336"/>
      <c r="AX369" s="336"/>
      <c r="AY369" s="336"/>
      <c r="AZ369" s="336"/>
      <c r="BA369" s="336"/>
      <c r="BB369" s="336"/>
      <c r="BC369" s="336"/>
      <c r="BD369" s="336"/>
      <c r="BE369" s="336"/>
    </row>
    <row r="370" spans="30:57">
      <c r="AD370" s="336"/>
      <c r="AE370" s="336"/>
      <c r="AF370" s="336"/>
      <c r="AG370" s="336"/>
      <c r="AH370" s="336"/>
      <c r="AI370" s="336"/>
      <c r="AJ370" s="336"/>
      <c r="AK370" s="336"/>
      <c r="AL370" s="336"/>
      <c r="AM370" s="336"/>
      <c r="AN370" s="336"/>
      <c r="AO370" s="336"/>
      <c r="AP370" s="336"/>
      <c r="AQ370" s="336"/>
      <c r="AR370" s="336"/>
      <c r="AS370" s="336"/>
      <c r="AT370" s="336"/>
      <c r="AU370" s="336"/>
      <c r="AV370" s="336"/>
      <c r="AW370" s="336"/>
      <c r="AX370" s="336"/>
      <c r="AY370" s="336"/>
      <c r="AZ370" s="336"/>
      <c r="BA370" s="336"/>
      <c r="BB370" s="336"/>
      <c r="BC370" s="336"/>
      <c r="BD370" s="336"/>
      <c r="BE370" s="336"/>
    </row>
    <row r="371" spans="30:57">
      <c r="AD371" s="336"/>
      <c r="AE371" s="336"/>
      <c r="AF371" s="336"/>
      <c r="AG371" s="336"/>
      <c r="AH371" s="336"/>
      <c r="AI371" s="336"/>
      <c r="AJ371" s="336"/>
      <c r="AK371" s="336"/>
      <c r="AL371" s="336"/>
      <c r="AM371" s="336"/>
      <c r="AN371" s="336"/>
      <c r="AO371" s="336"/>
      <c r="AP371" s="336"/>
      <c r="AQ371" s="336"/>
      <c r="AR371" s="336"/>
      <c r="AS371" s="336"/>
      <c r="AT371" s="336"/>
      <c r="AU371" s="336"/>
      <c r="AV371" s="336"/>
      <c r="AW371" s="336"/>
      <c r="AX371" s="336"/>
      <c r="AY371" s="336"/>
      <c r="AZ371" s="336"/>
      <c r="BA371" s="336"/>
      <c r="BB371" s="336"/>
      <c r="BC371" s="336"/>
      <c r="BD371" s="336"/>
      <c r="BE371" s="336"/>
    </row>
    <row r="372" spans="30:57">
      <c r="AD372" s="336"/>
      <c r="AE372" s="336"/>
      <c r="AF372" s="336"/>
      <c r="AG372" s="336"/>
      <c r="AH372" s="336"/>
      <c r="AI372" s="336"/>
      <c r="AJ372" s="336"/>
      <c r="AK372" s="336"/>
      <c r="AL372" s="336"/>
      <c r="AM372" s="336"/>
      <c r="AN372" s="336"/>
      <c r="AO372" s="336"/>
      <c r="AP372" s="336"/>
      <c r="AQ372" s="336"/>
      <c r="AR372" s="336"/>
      <c r="AS372" s="336"/>
      <c r="AT372" s="336"/>
      <c r="AU372" s="336"/>
      <c r="AV372" s="336"/>
      <c r="AW372" s="336"/>
      <c r="AX372" s="336"/>
      <c r="AY372" s="336"/>
      <c r="AZ372" s="336"/>
      <c r="BA372" s="336"/>
      <c r="BB372" s="336"/>
      <c r="BC372" s="336"/>
      <c r="BD372" s="336"/>
      <c r="BE372" s="336"/>
    </row>
    <row r="373" spans="30:57">
      <c r="AD373" s="336"/>
      <c r="AE373" s="336"/>
      <c r="AF373" s="336"/>
      <c r="AG373" s="336"/>
      <c r="AH373" s="336"/>
      <c r="AI373" s="336"/>
      <c r="AJ373" s="336"/>
      <c r="AK373" s="336"/>
      <c r="AL373" s="336"/>
      <c r="AM373" s="336"/>
      <c r="AN373" s="336"/>
      <c r="AO373" s="336"/>
      <c r="AP373" s="336"/>
      <c r="AQ373" s="336"/>
      <c r="AR373" s="336"/>
      <c r="AS373" s="336"/>
      <c r="AT373" s="336"/>
      <c r="AU373" s="336"/>
      <c r="AV373" s="336"/>
      <c r="AW373" s="336"/>
      <c r="AX373" s="336"/>
      <c r="AY373" s="336"/>
      <c r="AZ373" s="336"/>
      <c r="BA373" s="336"/>
      <c r="BB373" s="336"/>
      <c r="BC373" s="336"/>
      <c r="BD373" s="336"/>
      <c r="BE373" s="336"/>
    </row>
    <row r="374" spans="30:57">
      <c r="AD374" s="336"/>
      <c r="AE374" s="336"/>
      <c r="AF374" s="336"/>
      <c r="AG374" s="336"/>
      <c r="AH374" s="336"/>
      <c r="AI374" s="336"/>
      <c r="AJ374" s="336"/>
      <c r="AK374" s="336"/>
      <c r="AL374" s="336"/>
      <c r="AM374" s="336"/>
      <c r="AN374" s="336"/>
      <c r="AO374" s="336"/>
      <c r="AP374" s="336"/>
      <c r="AQ374" s="336"/>
      <c r="AR374" s="336"/>
      <c r="AS374" s="336"/>
      <c r="AT374" s="336"/>
      <c r="AU374" s="336"/>
      <c r="AV374" s="336"/>
      <c r="AW374" s="336"/>
      <c r="AX374" s="336"/>
      <c r="AY374" s="336"/>
      <c r="AZ374" s="336"/>
      <c r="BA374" s="336"/>
      <c r="BB374" s="336"/>
      <c r="BC374" s="336"/>
      <c r="BD374" s="336"/>
      <c r="BE374" s="336"/>
    </row>
    <row r="375" spans="30:57">
      <c r="AD375" s="336"/>
      <c r="AE375" s="336"/>
      <c r="AF375" s="336"/>
      <c r="AG375" s="336"/>
      <c r="AH375" s="336"/>
      <c r="AI375" s="336"/>
      <c r="AJ375" s="336"/>
      <c r="AK375" s="336"/>
      <c r="AL375" s="336"/>
      <c r="AM375" s="336"/>
      <c r="AN375" s="336"/>
      <c r="AO375" s="336"/>
      <c r="AP375" s="336"/>
      <c r="AQ375" s="336"/>
      <c r="AR375" s="336"/>
      <c r="AS375" s="336"/>
      <c r="AT375" s="336"/>
      <c r="AU375" s="336"/>
      <c r="AV375" s="336"/>
      <c r="AW375" s="336"/>
      <c r="AX375" s="336"/>
      <c r="AY375" s="336"/>
      <c r="AZ375" s="336"/>
      <c r="BA375" s="336"/>
      <c r="BB375" s="336"/>
      <c r="BC375" s="336"/>
      <c r="BD375" s="336"/>
      <c r="BE375" s="336"/>
    </row>
    <row r="376" spans="30:57">
      <c r="AD376" s="336"/>
      <c r="AE376" s="336"/>
      <c r="AF376" s="336"/>
      <c r="AG376" s="336"/>
      <c r="AH376" s="336"/>
      <c r="AI376" s="336"/>
      <c r="AJ376" s="336"/>
      <c r="AK376" s="336"/>
      <c r="AL376" s="336"/>
      <c r="AM376" s="336"/>
      <c r="AN376" s="336"/>
      <c r="AO376" s="336"/>
      <c r="AP376" s="336"/>
      <c r="AQ376" s="336"/>
      <c r="AR376" s="336"/>
      <c r="AS376" s="336"/>
      <c r="AT376" s="336"/>
      <c r="AU376" s="336"/>
      <c r="AV376" s="336"/>
      <c r="AW376" s="336"/>
      <c r="AX376" s="336"/>
      <c r="AY376" s="336"/>
      <c r="AZ376" s="336"/>
      <c r="BA376" s="336"/>
      <c r="BB376" s="336"/>
      <c r="BC376" s="336"/>
      <c r="BD376" s="336"/>
      <c r="BE376" s="336"/>
    </row>
    <row r="377" spans="30:57">
      <c r="AD377" s="336"/>
      <c r="AE377" s="336"/>
      <c r="AF377" s="336"/>
      <c r="AG377" s="336"/>
      <c r="AH377" s="336"/>
      <c r="AI377" s="336"/>
      <c r="AJ377" s="336"/>
      <c r="AK377" s="336"/>
      <c r="AL377" s="336"/>
      <c r="AM377" s="336"/>
      <c r="AN377" s="336"/>
      <c r="AO377" s="336"/>
      <c r="AP377" s="336"/>
      <c r="AQ377" s="336"/>
      <c r="AR377" s="336"/>
      <c r="AS377" s="336"/>
      <c r="AT377" s="336"/>
      <c r="AU377" s="336"/>
      <c r="AV377" s="336"/>
      <c r="AW377" s="336"/>
      <c r="AX377" s="336"/>
      <c r="AY377" s="336"/>
      <c r="AZ377" s="336"/>
      <c r="BA377" s="336"/>
      <c r="BB377" s="336"/>
      <c r="BC377" s="336"/>
      <c r="BD377" s="336"/>
      <c r="BE377" s="336"/>
    </row>
    <row r="378" spans="30:57">
      <c r="AD378" s="336"/>
      <c r="AE378" s="336"/>
      <c r="AF378" s="336"/>
      <c r="AG378" s="336"/>
      <c r="AH378" s="336"/>
      <c r="AI378" s="336"/>
      <c r="AJ378" s="336"/>
      <c r="AK378" s="336"/>
      <c r="AL378" s="336"/>
      <c r="AM378" s="336"/>
      <c r="AN378" s="336"/>
      <c r="AO378" s="336"/>
      <c r="AP378" s="336"/>
      <c r="AQ378" s="336"/>
      <c r="AR378" s="336"/>
      <c r="AS378" s="336"/>
      <c r="AT378" s="336"/>
      <c r="AU378" s="336"/>
      <c r="AV378" s="336"/>
      <c r="AW378" s="336"/>
      <c r="AX378" s="336"/>
      <c r="AY378" s="336"/>
      <c r="AZ378" s="336"/>
      <c r="BA378" s="336"/>
      <c r="BB378" s="336"/>
      <c r="BC378" s="336"/>
      <c r="BD378" s="336"/>
      <c r="BE378" s="336"/>
    </row>
    <row r="379" spans="30:57">
      <c r="AD379" s="336"/>
      <c r="AE379" s="336"/>
      <c r="AF379" s="336"/>
      <c r="AG379" s="336"/>
      <c r="AH379" s="336"/>
      <c r="AI379" s="336"/>
      <c r="AJ379" s="336"/>
      <c r="AK379" s="336"/>
      <c r="AL379" s="336"/>
      <c r="AM379" s="336"/>
      <c r="AN379" s="336"/>
      <c r="AO379" s="336"/>
      <c r="AP379" s="336"/>
      <c r="AQ379" s="336"/>
      <c r="AR379" s="336"/>
      <c r="AS379" s="336"/>
      <c r="AT379" s="336"/>
      <c r="AU379" s="336"/>
      <c r="AV379" s="336"/>
      <c r="AW379" s="336"/>
      <c r="AX379" s="336"/>
      <c r="AY379" s="336"/>
      <c r="AZ379" s="336"/>
      <c r="BA379" s="336"/>
      <c r="BB379" s="336"/>
      <c r="BC379" s="336"/>
      <c r="BD379" s="336"/>
      <c r="BE379" s="336"/>
    </row>
    <row r="380" spans="30:57">
      <c r="AD380" s="336"/>
      <c r="AE380" s="336"/>
      <c r="AF380" s="336"/>
      <c r="AG380" s="336"/>
      <c r="AH380" s="336"/>
      <c r="AI380" s="336"/>
      <c r="AJ380" s="336"/>
      <c r="AK380" s="336"/>
      <c r="AL380" s="336"/>
      <c r="AM380" s="336"/>
      <c r="AN380" s="336"/>
      <c r="AO380" s="336"/>
      <c r="AP380" s="336"/>
      <c r="AQ380" s="336"/>
      <c r="AR380" s="336"/>
      <c r="AS380" s="336"/>
      <c r="AT380" s="336"/>
      <c r="AU380" s="336"/>
      <c r="AV380" s="336"/>
      <c r="AW380" s="336"/>
      <c r="AX380" s="336"/>
      <c r="AY380" s="336"/>
      <c r="AZ380" s="336"/>
      <c r="BA380" s="336"/>
      <c r="BB380" s="336"/>
      <c r="BC380" s="336"/>
      <c r="BD380" s="336"/>
      <c r="BE380" s="336"/>
    </row>
    <row r="381" spans="30:57">
      <c r="AD381" s="336"/>
      <c r="AE381" s="336"/>
      <c r="AF381" s="336"/>
      <c r="AG381" s="336"/>
      <c r="AH381" s="336"/>
      <c r="AI381" s="336"/>
      <c r="AJ381" s="336"/>
      <c r="AK381" s="336"/>
      <c r="AL381" s="336"/>
      <c r="AM381" s="336"/>
      <c r="AN381" s="336"/>
      <c r="AO381" s="336"/>
      <c r="AP381" s="336"/>
      <c r="AQ381" s="336"/>
      <c r="AR381" s="336"/>
      <c r="AS381" s="336"/>
      <c r="AT381" s="336"/>
      <c r="AU381" s="336"/>
      <c r="AV381" s="336"/>
      <c r="AW381" s="336"/>
      <c r="AX381" s="336"/>
      <c r="AY381" s="336"/>
      <c r="AZ381" s="336"/>
      <c r="BA381" s="336"/>
      <c r="BB381" s="336"/>
      <c r="BC381" s="336"/>
      <c r="BD381" s="336"/>
      <c r="BE381" s="336"/>
    </row>
    <row r="382" spans="30:57">
      <c r="AD382" s="336"/>
      <c r="AE382" s="336"/>
      <c r="AF382" s="336"/>
      <c r="AG382" s="336"/>
      <c r="AH382" s="336"/>
      <c r="AI382" s="336"/>
      <c r="AJ382" s="336"/>
      <c r="AK382" s="336"/>
      <c r="AL382" s="336"/>
      <c r="AM382" s="336"/>
      <c r="AN382" s="336"/>
      <c r="AO382" s="336"/>
      <c r="AP382" s="336"/>
      <c r="AQ382" s="336"/>
      <c r="AR382" s="336"/>
      <c r="AS382" s="336"/>
      <c r="AT382" s="336"/>
      <c r="AU382" s="336"/>
      <c r="AV382" s="336"/>
      <c r="AW382" s="336"/>
      <c r="AX382" s="336"/>
      <c r="AY382" s="336"/>
      <c r="AZ382" s="336"/>
      <c r="BA382" s="336"/>
      <c r="BB382" s="336"/>
      <c r="BC382" s="336"/>
      <c r="BD382" s="336"/>
      <c r="BE382" s="336"/>
    </row>
    <row r="383" spans="30:57">
      <c r="AD383" s="336"/>
      <c r="AE383" s="336"/>
      <c r="AF383" s="336"/>
      <c r="AG383" s="336"/>
      <c r="AH383" s="336"/>
      <c r="AI383" s="336"/>
      <c r="AJ383" s="336"/>
      <c r="AK383" s="336"/>
      <c r="AL383" s="336"/>
      <c r="AM383" s="336"/>
      <c r="AN383" s="336"/>
      <c r="AO383" s="336"/>
      <c r="AP383" s="336"/>
      <c r="AQ383" s="336"/>
      <c r="AR383" s="336"/>
      <c r="AS383" s="336"/>
      <c r="AT383" s="336"/>
      <c r="AU383" s="336"/>
      <c r="AV383" s="336"/>
      <c r="AW383" s="336"/>
      <c r="AX383" s="336"/>
      <c r="AY383" s="336"/>
      <c r="AZ383" s="336"/>
      <c r="BA383" s="336"/>
      <c r="BB383" s="336"/>
      <c r="BC383" s="336"/>
      <c r="BD383" s="336"/>
      <c r="BE383" s="336"/>
    </row>
    <row r="384" spans="30:57">
      <c r="AD384" s="336"/>
      <c r="AE384" s="336"/>
      <c r="AF384" s="336"/>
      <c r="AG384" s="336"/>
      <c r="AH384" s="336"/>
      <c r="AI384" s="336"/>
      <c r="AJ384" s="336"/>
      <c r="AK384" s="336"/>
      <c r="AL384" s="336"/>
      <c r="AM384" s="336"/>
      <c r="AN384" s="336"/>
      <c r="AO384" s="336"/>
      <c r="AP384" s="336"/>
      <c r="AQ384" s="336"/>
      <c r="AR384" s="336"/>
      <c r="AS384" s="336"/>
      <c r="AT384" s="336"/>
      <c r="AU384" s="336"/>
      <c r="AV384" s="336"/>
      <c r="AW384" s="336"/>
      <c r="AX384" s="336"/>
      <c r="AY384" s="336"/>
      <c r="AZ384" s="336"/>
      <c r="BA384" s="336"/>
      <c r="BB384" s="336"/>
      <c r="BC384" s="336"/>
      <c r="BD384" s="336"/>
      <c r="BE384" s="336"/>
    </row>
    <row r="385" spans="30:57">
      <c r="AD385" s="336"/>
      <c r="AE385" s="336"/>
      <c r="AF385" s="336"/>
      <c r="AG385" s="336"/>
      <c r="AH385" s="336"/>
      <c r="AI385" s="336"/>
      <c r="AJ385" s="336"/>
      <c r="AK385" s="336"/>
      <c r="AL385" s="336"/>
      <c r="AM385" s="336"/>
      <c r="AN385" s="336"/>
      <c r="AO385" s="336"/>
      <c r="AP385" s="336"/>
      <c r="AQ385" s="336"/>
      <c r="AR385" s="336"/>
      <c r="AS385" s="336"/>
      <c r="AT385" s="336"/>
      <c r="AU385" s="336"/>
      <c r="AV385" s="336"/>
      <c r="AW385" s="336"/>
      <c r="AX385" s="336"/>
      <c r="AY385" s="336"/>
      <c r="AZ385" s="336"/>
      <c r="BA385" s="336"/>
      <c r="BB385" s="336"/>
      <c r="BC385" s="336"/>
      <c r="BD385" s="336"/>
      <c r="BE385" s="336"/>
    </row>
    <row r="386" spans="30:57">
      <c r="AD386" s="336"/>
      <c r="AE386" s="336"/>
      <c r="AF386" s="336"/>
      <c r="AG386" s="336"/>
      <c r="AH386" s="336"/>
      <c r="AI386" s="336"/>
      <c r="AJ386" s="336"/>
      <c r="AK386" s="336"/>
      <c r="AL386" s="336"/>
      <c r="AM386" s="336"/>
      <c r="AN386" s="336"/>
      <c r="AO386" s="336"/>
      <c r="AP386" s="336"/>
      <c r="AQ386" s="336"/>
      <c r="AR386" s="336"/>
      <c r="AS386" s="336"/>
      <c r="AT386" s="336"/>
      <c r="AU386" s="336"/>
      <c r="AV386" s="336"/>
      <c r="AW386" s="336"/>
      <c r="AX386" s="336"/>
      <c r="AY386" s="336"/>
      <c r="AZ386" s="336"/>
      <c r="BA386" s="336"/>
      <c r="BB386" s="336"/>
      <c r="BC386" s="336"/>
      <c r="BD386" s="336"/>
      <c r="BE386" s="336"/>
    </row>
    <row r="387" spans="30:57">
      <c r="AD387" s="336"/>
      <c r="AE387" s="336"/>
      <c r="AF387" s="336"/>
      <c r="AG387" s="336"/>
      <c r="AH387" s="336"/>
      <c r="AI387" s="336"/>
      <c r="AJ387" s="336"/>
      <c r="AK387" s="336"/>
      <c r="AL387" s="336"/>
      <c r="AM387" s="336"/>
      <c r="AN387" s="336"/>
      <c r="AO387" s="336"/>
      <c r="AP387" s="336"/>
      <c r="AQ387" s="336"/>
      <c r="AR387" s="336"/>
      <c r="AS387" s="336"/>
      <c r="AT387" s="336"/>
      <c r="AU387" s="336"/>
      <c r="AV387" s="336"/>
      <c r="AW387" s="336"/>
      <c r="AX387" s="336"/>
      <c r="AY387" s="336"/>
      <c r="AZ387" s="336"/>
      <c r="BA387" s="336"/>
      <c r="BB387" s="336"/>
      <c r="BC387" s="336"/>
      <c r="BD387" s="336"/>
      <c r="BE387" s="336"/>
    </row>
    <row r="388" spans="30:57">
      <c r="AD388" s="336"/>
      <c r="AE388" s="336"/>
      <c r="AF388" s="336"/>
      <c r="AG388" s="336"/>
      <c r="AH388" s="336"/>
      <c r="AI388" s="336"/>
      <c r="AJ388" s="336"/>
      <c r="AK388" s="336"/>
      <c r="AL388" s="336"/>
      <c r="AM388" s="336"/>
      <c r="AN388" s="336"/>
      <c r="AO388" s="336"/>
      <c r="AP388" s="336"/>
      <c r="AQ388" s="336"/>
      <c r="AR388" s="336"/>
      <c r="AS388" s="336"/>
      <c r="AT388" s="336"/>
      <c r="AU388" s="336"/>
      <c r="AV388" s="336"/>
      <c r="AW388" s="336"/>
      <c r="AX388" s="336"/>
      <c r="AY388" s="336"/>
      <c r="AZ388" s="336"/>
      <c r="BA388" s="336"/>
      <c r="BB388" s="336"/>
      <c r="BC388" s="336"/>
      <c r="BD388" s="336"/>
      <c r="BE388" s="336"/>
    </row>
    <row r="389" spans="30:57">
      <c r="AD389" s="336"/>
      <c r="AE389" s="336"/>
      <c r="AF389" s="336"/>
      <c r="AG389" s="336"/>
      <c r="AH389" s="336"/>
      <c r="AI389" s="336"/>
      <c r="AJ389" s="336"/>
      <c r="AK389" s="336"/>
      <c r="AL389" s="336"/>
      <c r="AM389" s="336"/>
      <c r="AN389" s="336"/>
      <c r="AO389" s="336"/>
      <c r="AP389" s="336"/>
      <c r="AQ389" s="336"/>
      <c r="AR389" s="336"/>
      <c r="AS389" s="336"/>
      <c r="AT389" s="336"/>
      <c r="AU389" s="336"/>
      <c r="AV389" s="336"/>
      <c r="AW389" s="336"/>
      <c r="AX389" s="336"/>
      <c r="AY389" s="336"/>
      <c r="AZ389" s="336"/>
      <c r="BA389" s="336"/>
      <c r="BB389" s="336"/>
      <c r="BC389" s="336"/>
      <c r="BD389" s="336"/>
      <c r="BE389" s="336"/>
    </row>
    <row r="390" spans="30:57">
      <c r="AD390" s="336"/>
      <c r="AE390" s="336"/>
      <c r="AF390" s="336"/>
      <c r="AG390" s="336"/>
      <c r="AH390" s="336"/>
      <c r="AI390" s="336"/>
      <c r="AJ390" s="336"/>
      <c r="AK390" s="336"/>
      <c r="AL390" s="336"/>
      <c r="AM390" s="336"/>
      <c r="AN390" s="336"/>
      <c r="AO390" s="336"/>
      <c r="AP390" s="336"/>
      <c r="AQ390" s="336"/>
      <c r="AR390" s="336"/>
      <c r="AS390" s="336"/>
      <c r="AT390" s="336"/>
      <c r="AU390" s="336"/>
      <c r="AV390" s="336"/>
      <c r="AW390" s="336"/>
      <c r="AX390" s="336"/>
      <c r="AY390" s="336"/>
      <c r="AZ390" s="336"/>
      <c r="BA390" s="336"/>
      <c r="BB390" s="336"/>
      <c r="BC390" s="336"/>
      <c r="BD390" s="336"/>
      <c r="BE390" s="336"/>
    </row>
    <row r="391" spans="30:57">
      <c r="AD391" s="336"/>
      <c r="AE391" s="336"/>
      <c r="AF391" s="336"/>
      <c r="AG391" s="336"/>
      <c r="AH391" s="336"/>
      <c r="AI391" s="336"/>
      <c r="AJ391" s="336"/>
      <c r="AK391" s="336"/>
      <c r="AL391" s="336"/>
      <c r="AM391" s="336"/>
      <c r="AN391" s="336"/>
      <c r="AO391" s="336"/>
      <c r="AP391" s="336"/>
      <c r="AQ391" s="336"/>
      <c r="AR391" s="336"/>
      <c r="AS391" s="336"/>
      <c r="AT391" s="336"/>
      <c r="AU391" s="336"/>
      <c r="AV391" s="336"/>
      <c r="AW391" s="336"/>
      <c r="AX391" s="336"/>
      <c r="AY391" s="336"/>
      <c r="AZ391" s="336"/>
      <c r="BA391" s="336"/>
      <c r="BB391" s="336"/>
      <c r="BC391" s="336"/>
      <c r="BD391" s="336"/>
      <c r="BE391" s="336"/>
    </row>
    <row r="392" spans="30:57">
      <c r="AD392" s="336"/>
      <c r="AE392" s="336"/>
      <c r="AF392" s="336"/>
      <c r="AG392" s="336"/>
      <c r="AH392" s="336"/>
      <c r="AI392" s="336"/>
      <c r="AJ392" s="336"/>
      <c r="AK392" s="336"/>
      <c r="AL392" s="336"/>
      <c r="AM392" s="336"/>
      <c r="AN392" s="336"/>
      <c r="AO392" s="336"/>
      <c r="AP392" s="336"/>
      <c r="AQ392" s="336"/>
      <c r="AR392" s="336"/>
      <c r="AS392" s="336"/>
      <c r="AT392" s="336"/>
      <c r="AU392" s="336"/>
      <c r="AV392" s="336"/>
      <c r="AW392" s="336"/>
      <c r="AX392" s="336"/>
      <c r="AY392" s="336"/>
      <c r="AZ392" s="336"/>
      <c r="BA392" s="336"/>
      <c r="BB392" s="336"/>
      <c r="BC392" s="336"/>
      <c r="BD392" s="336"/>
      <c r="BE392" s="336"/>
    </row>
    <row r="393" spans="30:57">
      <c r="AD393" s="336"/>
      <c r="AE393" s="336"/>
      <c r="AF393" s="336"/>
      <c r="AG393" s="336"/>
      <c r="AH393" s="336"/>
      <c r="AI393" s="336"/>
      <c r="AJ393" s="336"/>
      <c r="AK393" s="336"/>
      <c r="AL393" s="336"/>
      <c r="AM393" s="336"/>
      <c r="AN393" s="336"/>
      <c r="AO393" s="336"/>
      <c r="AP393" s="336"/>
      <c r="AQ393" s="336"/>
      <c r="AR393" s="336"/>
      <c r="AS393" s="336"/>
      <c r="AT393" s="336"/>
      <c r="AU393" s="336"/>
      <c r="AV393" s="336"/>
      <c r="AW393" s="336"/>
      <c r="AX393" s="336"/>
      <c r="AY393" s="336"/>
      <c r="AZ393" s="336"/>
      <c r="BA393" s="336"/>
      <c r="BB393" s="336"/>
      <c r="BC393" s="336"/>
      <c r="BD393" s="336"/>
      <c r="BE393" s="336"/>
    </row>
    <row r="394" spans="30:57">
      <c r="AD394" s="336"/>
      <c r="AE394" s="336"/>
      <c r="AF394" s="336"/>
      <c r="AG394" s="336"/>
      <c r="AH394" s="336"/>
      <c r="AI394" s="336"/>
      <c r="AJ394" s="336"/>
      <c r="AK394" s="336"/>
      <c r="AL394" s="336"/>
      <c r="AM394" s="336"/>
      <c r="AN394" s="336"/>
      <c r="AO394" s="336"/>
      <c r="AP394" s="336"/>
      <c r="AQ394" s="336"/>
      <c r="AR394" s="336"/>
      <c r="AS394" s="336"/>
      <c r="AT394" s="336"/>
      <c r="AU394" s="336"/>
      <c r="AV394" s="336"/>
      <c r="AW394" s="336"/>
      <c r="AX394" s="336"/>
      <c r="AY394" s="336"/>
      <c r="AZ394" s="336"/>
      <c r="BA394" s="336"/>
      <c r="BB394" s="336"/>
      <c r="BC394" s="336"/>
      <c r="BD394" s="336"/>
      <c r="BE394" s="336"/>
    </row>
    <row r="395" spans="30:57">
      <c r="AD395" s="336"/>
      <c r="AE395" s="336"/>
      <c r="AF395" s="336"/>
      <c r="AG395" s="336"/>
      <c r="AH395" s="336"/>
      <c r="AI395" s="336"/>
      <c r="AJ395" s="336"/>
      <c r="AK395" s="336"/>
      <c r="AL395" s="336"/>
      <c r="AM395" s="336"/>
      <c r="AN395" s="336"/>
      <c r="AO395" s="336"/>
      <c r="AP395" s="336"/>
      <c r="AQ395" s="336"/>
      <c r="AR395" s="336"/>
      <c r="AS395" s="336"/>
      <c r="AT395" s="336"/>
      <c r="AU395" s="336"/>
      <c r="AV395" s="336"/>
      <c r="AW395" s="336"/>
      <c r="AX395" s="336"/>
      <c r="AY395" s="336"/>
      <c r="AZ395" s="336"/>
      <c r="BA395" s="336"/>
      <c r="BB395" s="336"/>
      <c r="BC395" s="336"/>
      <c r="BD395" s="336"/>
      <c r="BE395" s="336"/>
    </row>
    <row r="396" spans="30:57">
      <c r="AD396" s="336"/>
      <c r="AE396" s="336"/>
      <c r="AF396" s="336"/>
      <c r="AG396" s="336"/>
      <c r="AH396" s="336"/>
      <c r="AI396" s="336"/>
      <c r="AJ396" s="336"/>
      <c r="AK396" s="336"/>
      <c r="AL396" s="336"/>
      <c r="AM396" s="336"/>
      <c r="AN396" s="336"/>
      <c r="AO396" s="336"/>
      <c r="AP396" s="336"/>
      <c r="AQ396" s="336"/>
      <c r="AR396" s="336"/>
      <c r="AS396" s="336"/>
      <c r="AT396" s="336"/>
      <c r="AU396" s="336"/>
      <c r="AV396" s="336"/>
      <c r="AW396" s="336"/>
      <c r="AX396" s="336"/>
      <c r="AY396" s="336"/>
      <c r="AZ396" s="336"/>
      <c r="BA396" s="336"/>
      <c r="BB396" s="336"/>
      <c r="BC396" s="336"/>
      <c r="BD396" s="336"/>
      <c r="BE396" s="336"/>
    </row>
    <row r="397" spans="30:57">
      <c r="AD397" s="336"/>
      <c r="AE397" s="336"/>
      <c r="AF397" s="336"/>
      <c r="AG397" s="336"/>
      <c r="AH397" s="336"/>
      <c r="AI397" s="336"/>
      <c r="AJ397" s="336"/>
      <c r="AK397" s="336"/>
      <c r="AL397" s="336"/>
      <c r="AM397" s="336"/>
      <c r="AN397" s="336"/>
      <c r="AO397" s="336"/>
      <c r="AP397" s="336"/>
      <c r="AQ397" s="336"/>
      <c r="AR397" s="336"/>
      <c r="AS397" s="336"/>
      <c r="AT397" s="336"/>
      <c r="AU397" s="336"/>
      <c r="AV397" s="336"/>
      <c r="AW397" s="336"/>
      <c r="AX397" s="336"/>
      <c r="AY397" s="336"/>
      <c r="AZ397" s="336"/>
      <c r="BA397" s="336"/>
      <c r="BB397" s="336"/>
      <c r="BC397" s="336"/>
      <c r="BD397" s="336"/>
      <c r="BE397" s="336"/>
    </row>
    <row r="398" spans="30:57">
      <c r="AD398" s="336"/>
      <c r="AE398" s="336"/>
      <c r="AF398" s="336"/>
      <c r="AG398" s="336"/>
      <c r="AH398" s="336"/>
      <c r="AI398" s="336"/>
      <c r="AJ398" s="336"/>
      <c r="AK398" s="336"/>
      <c r="AL398" s="336"/>
      <c r="AM398" s="336"/>
      <c r="AN398" s="336"/>
      <c r="AO398" s="336"/>
      <c r="AP398" s="336"/>
      <c r="AQ398" s="336"/>
      <c r="AR398" s="336"/>
      <c r="AS398" s="336"/>
      <c r="AT398" s="336"/>
      <c r="AU398" s="336"/>
      <c r="AV398" s="336"/>
      <c r="AW398" s="336"/>
      <c r="AX398" s="336"/>
      <c r="AY398" s="336"/>
      <c r="AZ398" s="336"/>
      <c r="BA398" s="336"/>
      <c r="BB398" s="336"/>
      <c r="BC398" s="336"/>
      <c r="BD398" s="336"/>
      <c r="BE398" s="336"/>
    </row>
    <row r="399" spans="30:57">
      <c r="AD399" s="336"/>
      <c r="AE399" s="336"/>
      <c r="AF399" s="336"/>
      <c r="AG399" s="336"/>
      <c r="AH399" s="336"/>
      <c r="AI399" s="336"/>
      <c r="AJ399" s="336"/>
      <c r="AK399" s="336"/>
      <c r="AL399" s="336"/>
      <c r="AM399" s="336"/>
      <c r="AN399" s="336"/>
      <c r="AO399" s="336"/>
      <c r="AP399" s="336"/>
      <c r="AQ399" s="336"/>
      <c r="AR399" s="336"/>
      <c r="AS399" s="336"/>
      <c r="AT399" s="336"/>
      <c r="AU399" s="336"/>
      <c r="AV399" s="336"/>
      <c r="AW399" s="336"/>
      <c r="AX399" s="336"/>
      <c r="AY399" s="336"/>
      <c r="AZ399" s="336"/>
      <c r="BA399" s="336"/>
      <c r="BB399" s="336"/>
      <c r="BC399" s="336"/>
      <c r="BD399" s="336"/>
      <c r="BE399" s="336"/>
    </row>
    <row r="400" spans="30:57">
      <c r="AD400" s="336"/>
      <c r="AE400" s="336"/>
      <c r="AF400" s="336"/>
      <c r="AG400" s="336"/>
      <c r="AH400" s="336"/>
      <c r="AI400" s="336"/>
      <c r="AJ400" s="336"/>
      <c r="AK400" s="336"/>
      <c r="AL400" s="336"/>
      <c r="AM400" s="336"/>
      <c r="AN400" s="336"/>
      <c r="AO400" s="336"/>
      <c r="AP400" s="336"/>
      <c r="AQ400" s="336"/>
      <c r="AR400" s="336"/>
      <c r="AS400" s="336"/>
      <c r="AT400" s="336"/>
      <c r="AU400" s="336"/>
      <c r="AV400" s="336"/>
      <c r="AW400" s="336"/>
      <c r="AX400" s="336"/>
      <c r="AY400" s="336"/>
      <c r="AZ400" s="336"/>
      <c r="BA400" s="336"/>
      <c r="BB400" s="336"/>
      <c r="BC400" s="336"/>
      <c r="BD400" s="336"/>
      <c r="BE400" s="336"/>
    </row>
    <row r="401" spans="30:57">
      <c r="AD401" s="336"/>
      <c r="AE401" s="336"/>
      <c r="AF401" s="336"/>
      <c r="AG401" s="336"/>
      <c r="AH401" s="336"/>
      <c r="AI401" s="336"/>
      <c r="AJ401" s="336"/>
      <c r="AK401" s="336"/>
      <c r="AL401" s="336"/>
      <c r="AM401" s="336"/>
      <c r="AN401" s="336"/>
      <c r="AO401" s="336"/>
      <c r="AP401" s="336"/>
      <c r="AQ401" s="336"/>
      <c r="AR401" s="336"/>
      <c r="AS401" s="336"/>
      <c r="AT401" s="336"/>
      <c r="AU401" s="336"/>
      <c r="AV401" s="336"/>
      <c r="AW401" s="336"/>
      <c r="AX401" s="336"/>
      <c r="AY401" s="336"/>
      <c r="AZ401" s="336"/>
      <c r="BA401" s="336"/>
      <c r="BB401" s="336"/>
      <c r="BC401" s="336"/>
      <c r="BD401" s="336"/>
      <c r="BE401" s="336"/>
    </row>
    <row r="402" spans="30:57">
      <c r="AD402" s="336"/>
      <c r="AE402" s="336"/>
      <c r="AF402" s="336"/>
      <c r="AG402" s="336"/>
      <c r="AH402" s="336"/>
      <c r="AI402" s="336"/>
      <c r="AJ402" s="336"/>
      <c r="AK402" s="336"/>
      <c r="AL402" s="336"/>
      <c r="AM402" s="336"/>
      <c r="AN402" s="336"/>
      <c r="AO402" s="336"/>
      <c r="AP402" s="336"/>
      <c r="AQ402" s="336"/>
      <c r="AR402" s="336"/>
      <c r="AS402" s="336"/>
      <c r="AT402" s="336"/>
      <c r="AU402" s="336"/>
      <c r="AV402" s="336"/>
      <c r="AW402" s="336"/>
      <c r="AX402" s="336"/>
      <c r="AY402" s="336"/>
      <c r="AZ402" s="336"/>
      <c r="BA402" s="336"/>
      <c r="BB402" s="336"/>
      <c r="BC402" s="336"/>
      <c r="BD402" s="336"/>
      <c r="BE402" s="336"/>
    </row>
    <row r="403" spans="30:57">
      <c r="AD403" s="336"/>
      <c r="AE403" s="336"/>
      <c r="AF403" s="336"/>
      <c r="AG403" s="336"/>
      <c r="AH403" s="336"/>
      <c r="AI403" s="336"/>
      <c r="AJ403" s="336"/>
      <c r="AK403" s="336"/>
      <c r="AL403" s="336"/>
      <c r="AM403" s="336"/>
      <c r="AN403" s="336"/>
      <c r="AO403" s="336"/>
      <c r="AP403" s="336"/>
      <c r="AQ403" s="336"/>
      <c r="AR403" s="336"/>
      <c r="AS403" s="336"/>
      <c r="AT403" s="336"/>
      <c r="AU403" s="336"/>
      <c r="AV403" s="336"/>
      <c r="AW403" s="336"/>
      <c r="AX403" s="336"/>
      <c r="AY403" s="336"/>
      <c r="AZ403" s="336"/>
      <c r="BA403" s="336"/>
      <c r="BB403" s="336"/>
      <c r="BC403" s="336"/>
      <c r="BD403" s="336"/>
      <c r="BE403" s="336"/>
    </row>
    <row r="404" spans="30:57">
      <c r="AD404" s="336"/>
      <c r="AE404" s="336"/>
      <c r="AF404" s="336"/>
      <c r="AG404" s="336"/>
      <c r="AH404" s="336"/>
      <c r="AI404" s="336"/>
      <c r="AJ404" s="336"/>
      <c r="AK404" s="336"/>
      <c r="AL404" s="336"/>
      <c r="AM404" s="336"/>
      <c r="AN404" s="336"/>
      <c r="AO404" s="336"/>
      <c r="AP404" s="336"/>
      <c r="AQ404" s="336"/>
      <c r="AR404" s="336"/>
      <c r="AS404" s="336"/>
      <c r="AT404" s="336"/>
      <c r="AU404" s="336"/>
      <c r="AV404" s="336"/>
      <c r="AW404" s="336"/>
      <c r="AX404" s="336"/>
      <c r="AY404" s="336"/>
      <c r="AZ404" s="336"/>
      <c r="BA404" s="336"/>
      <c r="BB404" s="336"/>
      <c r="BC404" s="336"/>
      <c r="BD404" s="336"/>
      <c r="BE404" s="336"/>
    </row>
    <row r="405" spans="30:57">
      <c r="AD405" s="336"/>
      <c r="AE405" s="336"/>
      <c r="AF405" s="336"/>
      <c r="AG405" s="336"/>
      <c r="AH405" s="336"/>
      <c r="AI405" s="336"/>
      <c r="AJ405" s="336"/>
      <c r="AK405" s="336"/>
      <c r="AL405" s="336"/>
      <c r="AM405" s="336"/>
      <c r="AN405" s="336"/>
      <c r="AO405" s="336"/>
      <c r="AP405" s="336"/>
      <c r="AQ405" s="336"/>
      <c r="AR405" s="336"/>
      <c r="AS405" s="336"/>
      <c r="AT405" s="336"/>
      <c r="AU405" s="336"/>
      <c r="AV405" s="336"/>
      <c r="AW405" s="336"/>
      <c r="AX405" s="336"/>
      <c r="AY405" s="336"/>
      <c r="AZ405" s="336"/>
      <c r="BA405" s="336"/>
      <c r="BB405" s="336"/>
      <c r="BC405" s="336"/>
      <c r="BD405" s="336"/>
      <c r="BE405" s="336"/>
    </row>
    <row r="406" spans="30:57">
      <c r="AD406" s="336"/>
      <c r="AE406" s="336"/>
      <c r="AF406" s="336"/>
      <c r="AG406" s="336"/>
      <c r="AH406" s="336"/>
      <c r="AI406" s="336"/>
      <c r="AJ406" s="336"/>
      <c r="AK406" s="336"/>
      <c r="AL406" s="336"/>
      <c r="AM406" s="336"/>
      <c r="AN406" s="336"/>
      <c r="AO406" s="336"/>
      <c r="AP406" s="336"/>
      <c r="AQ406" s="336"/>
      <c r="AR406" s="336"/>
      <c r="AS406" s="336"/>
      <c r="AT406" s="336"/>
      <c r="AU406" s="336"/>
      <c r="AV406" s="336"/>
      <c r="AW406" s="336"/>
      <c r="AX406" s="336"/>
      <c r="AY406" s="336"/>
      <c r="AZ406" s="336"/>
      <c r="BA406" s="336"/>
      <c r="BB406" s="336"/>
      <c r="BC406" s="336"/>
      <c r="BD406" s="336"/>
      <c r="BE406" s="336"/>
    </row>
    <row r="407" spans="30:57">
      <c r="AD407" s="336"/>
      <c r="AE407" s="336"/>
      <c r="AF407" s="336"/>
      <c r="AG407" s="336"/>
      <c r="AH407" s="336"/>
      <c r="AI407" s="336"/>
      <c r="AJ407" s="336"/>
      <c r="AK407" s="336"/>
      <c r="AL407" s="336"/>
      <c r="AM407" s="336"/>
      <c r="AN407" s="336"/>
      <c r="AO407" s="336"/>
      <c r="AP407" s="336"/>
      <c r="AQ407" s="336"/>
      <c r="AR407" s="336"/>
      <c r="AS407" s="336"/>
      <c r="AT407" s="336"/>
      <c r="AU407" s="336"/>
      <c r="AV407" s="336"/>
      <c r="AW407" s="336"/>
      <c r="AX407" s="336"/>
      <c r="AY407" s="336"/>
      <c r="AZ407" s="336"/>
      <c r="BA407" s="336"/>
      <c r="BB407" s="336"/>
      <c r="BC407" s="336"/>
      <c r="BD407" s="336"/>
      <c r="BE407" s="336"/>
    </row>
    <row r="408" spans="30:57">
      <c r="AD408" s="336"/>
      <c r="AE408" s="336"/>
      <c r="AF408" s="336"/>
      <c r="AG408" s="336"/>
      <c r="AH408" s="336"/>
      <c r="AI408" s="336"/>
      <c r="AJ408" s="336"/>
      <c r="AK408" s="336"/>
      <c r="AL408" s="336"/>
      <c r="AM408" s="336"/>
      <c r="AN408" s="336"/>
      <c r="AO408" s="336"/>
      <c r="AP408" s="336"/>
      <c r="AQ408" s="336"/>
      <c r="AR408" s="336"/>
      <c r="AS408" s="336"/>
      <c r="AT408" s="336"/>
      <c r="AU408" s="336"/>
      <c r="AV408" s="336"/>
      <c r="AW408" s="336"/>
      <c r="AX408" s="336"/>
      <c r="AY408" s="336"/>
      <c r="AZ408" s="336"/>
      <c r="BA408" s="336"/>
      <c r="BB408" s="336"/>
      <c r="BC408" s="336"/>
      <c r="BD408" s="336"/>
      <c r="BE408" s="336"/>
    </row>
    <row r="409" spans="30:57">
      <c r="AD409" s="336"/>
      <c r="AE409" s="336"/>
      <c r="AF409" s="336"/>
      <c r="AG409" s="336"/>
      <c r="AH409" s="336"/>
      <c r="AI409" s="336"/>
      <c r="AJ409" s="336"/>
      <c r="AK409" s="336"/>
      <c r="AL409" s="336"/>
      <c r="AM409" s="336"/>
      <c r="AN409" s="336"/>
      <c r="AO409" s="336"/>
      <c r="AP409" s="336"/>
      <c r="AQ409" s="336"/>
      <c r="AR409" s="336"/>
      <c r="AS409" s="336"/>
      <c r="AT409" s="336"/>
      <c r="AU409" s="336"/>
      <c r="AV409" s="336"/>
      <c r="AW409" s="336"/>
      <c r="AX409" s="336"/>
      <c r="AY409" s="336"/>
      <c r="AZ409" s="336"/>
      <c r="BA409" s="336"/>
      <c r="BB409" s="336"/>
      <c r="BC409" s="336"/>
      <c r="BD409" s="336"/>
      <c r="BE409" s="336"/>
    </row>
    <row r="410" spans="30:57">
      <c r="AD410" s="336"/>
      <c r="AE410" s="336"/>
      <c r="AF410" s="336"/>
      <c r="AG410" s="336"/>
      <c r="AH410" s="336"/>
      <c r="AI410" s="336"/>
      <c r="AJ410" s="336"/>
      <c r="AK410" s="336"/>
      <c r="AL410" s="336"/>
      <c r="AM410" s="336"/>
      <c r="AN410" s="336"/>
      <c r="AO410" s="336"/>
      <c r="AP410" s="336"/>
      <c r="AQ410" s="336"/>
      <c r="AR410" s="336"/>
      <c r="AS410" s="336"/>
      <c r="AT410" s="336"/>
      <c r="AU410" s="336"/>
      <c r="AV410" s="336"/>
      <c r="AW410" s="336"/>
      <c r="AX410" s="336"/>
      <c r="AY410" s="336"/>
      <c r="AZ410" s="336"/>
      <c r="BA410" s="336"/>
      <c r="BB410" s="336"/>
      <c r="BC410" s="336"/>
      <c r="BD410" s="336"/>
      <c r="BE410" s="336"/>
    </row>
    <row r="411" spans="30:57">
      <c r="AD411" s="336"/>
      <c r="AE411" s="336"/>
      <c r="AF411" s="336"/>
      <c r="AG411" s="336"/>
      <c r="AH411" s="336"/>
      <c r="AI411" s="336"/>
      <c r="AJ411" s="336"/>
      <c r="AK411" s="336"/>
      <c r="AL411" s="336"/>
      <c r="AM411" s="336"/>
      <c r="AN411" s="336"/>
      <c r="AO411" s="336"/>
      <c r="AP411" s="336"/>
      <c r="AQ411" s="336"/>
      <c r="AR411" s="336"/>
      <c r="AS411" s="336"/>
      <c r="AT411" s="336"/>
      <c r="AU411" s="336"/>
      <c r="AV411" s="336"/>
      <c r="AW411" s="336"/>
      <c r="AX411" s="336"/>
      <c r="AY411" s="336"/>
      <c r="AZ411" s="336"/>
      <c r="BA411" s="336"/>
      <c r="BB411" s="336"/>
      <c r="BC411" s="336"/>
      <c r="BD411" s="336"/>
      <c r="BE411" s="336"/>
    </row>
    <row r="412" spans="30:57">
      <c r="AD412" s="336"/>
      <c r="AE412" s="336"/>
      <c r="AF412" s="336"/>
      <c r="AG412" s="336"/>
      <c r="AH412" s="336"/>
      <c r="AI412" s="336"/>
      <c r="AJ412" s="336"/>
      <c r="AK412" s="336"/>
      <c r="AL412" s="336"/>
      <c r="AM412" s="336"/>
      <c r="AN412" s="336"/>
      <c r="AO412" s="336"/>
      <c r="AP412" s="336"/>
      <c r="AQ412" s="336"/>
      <c r="AR412" s="336"/>
      <c r="AS412" s="336"/>
      <c r="AT412" s="336"/>
      <c r="AU412" s="336"/>
      <c r="AV412" s="336"/>
      <c r="AW412" s="336"/>
      <c r="AX412" s="336"/>
      <c r="AY412" s="336"/>
      <c r="AZ412" s="336"/>
      <c r="BA412" s="336"/>
      <c r="BB412" s="336"/>
      <c r="BC412" s="336"/>
      <c r="BD412" s="336"/>
      <c r="BE412" s="336"/>
    </row>
    <row r="413" spans="30:57">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row>
    <row r="414" spans="30:57">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row>
    <row r="415" spans="30:57">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row>
    <row r="416" spans="30:57">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row>
    <row r="417" spans="30:57">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row>
    <row r="418" spans="30:57">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row>
    <row r="419" spans="30:57">
      <c r="AD419" s="336"/>
      <c r="AE419" s="336"/>
      <c r="AF419" s="336"/>
      <c r="AG419" s="336"/>
      <c r="AH419" s="336"/>
      <c r="AI419" s="336"/>
      <c r="AJ419" s="336"/>
      <c r="AK419" s="336"/>
      <c r="AL419" s="336"/>
      <c r="AM419" s="336"/>
      <c r="AN419" s="336"/>
      <c r="AO419" s="336"/>
      <c r="AP419" s="336"/>
      <c r="AQ419" s="336"/>
      <c r="AR419" s="336"/>
      <c r="AS419" s="336"/>
      <c r="AT419" s="336"/>
      <c r="AU419" s="336"/>
      <c r="AV419" s="336"/>
      <c r="AW419" s="336"/>
      <c r="AX419" s="336"/>
      <c r="AY419" s="336"/>
      <c r="AZ419" s="336"/>
      <c r="BA419" s="336"/>
      <c r="BB419" s="336"/>
      <c r="BC419" s="336"/>
      <c r="BD419" s="336"/>
      <c r="BE419" s="336"/>
    </row>
    <row r="420" spans="30:57">
      <c r="AD420" s="336"/>
      <c r="AE420" s="336"/>
      <c r="AF420" s="336"/>
      <c r="AG420" s="336"/>
      <c r="AH420" s="336"/>
      <c r="AI420" s="336"/>
      <c r="AJ420" s="336"/>
      <c r="AK420" s="336"/>
      <c r="AL420" s="336"/>
      <c r="AM420" s="336"/>
      <c r="AN420" s="336"/>
      <c r="AO420" s="336"/>
      <c r="AP420" s="336"/>
      <c r="AQ420" s="336"/>
      <c r="AR420" s="336"/>
      <c r="AS420" s="336"/>
      <c r="AT420" s="336"/>
      <c r="AU420" s="336"/>
      <c r="AV420" s="336"/>
      <c r="AW420" s="336"/>
      <c r="AX420" s="336"/>
      <c r="AY420" s="336"/>
      <c r="AZ420" s="336"/>
      <c r="BA420" s="336"/>
      <c r="BB420" s="336"/>
      <c r="BC420" s="336"/>
      <c r="BD420" s="336"/>
      <c r="BE420" s="336"/>
    </row>
    <row r="421" spans="30:57">
      <c r="AD421" s="336"/>
      <c r="AE421" s="336"/>
      <c r="AF421" s="336"/>
      <c r="AG421" s="336"/>
      <c r="AH421" s="336"/>
      <c r="AI421" s="336"/>
      <c r="AJ421" s="336"/>
      <c r="AK421" s="336"/>
      <c r="AL421" s="336"/>
      <c r="AM421" s="336"/>
      <c r="AN421" s="336"/>
      <c r="AO421" s="336"/>
      <c r="AP421" s="336"/>
      <c r="AQ421" s="336"/>
      <c r="AR421" s="336"/>
      <c r="AS421" s="336"/>
      <c r="AT421" s="336"/>
      <c r="AU421" s="336"/>
      <c r="AV421" s="336"/>
      <c r="AW421" s="336"/>
      <c r="AX421" s="336"/>
      <c r="AY421" s="336"/>
      <c r="AZ421" s="336"/>
      <c r="BA421" s="336"/>
      <c r="BB421" s="336"/>
      <c r="BC421" s="336"/>
      <c r="BD421" s="336"/>
      <c r="BE421" s="336"/>
    </row>
    <row r="422" spans="30:57">
      <c r="AD422" s="336"/>
      <c r="AE422" s="336"/>
      <c r="AF422" s="336"/>
      <c r="AG422" s="336"/>
      <c r="AH422" s="336"/>
      <c r="AI422" s="336"/>
      <c r="AJ422" s="336"/>
      <c r="AK422" s="336"/>
      <c r="AL422" s="336"/>
      <c r="AM422" s="336"/>
      <c r="AN422" s="336"/>
      <c r="AO422" s="336"/>
      <c r="AP422" s="336"/>
      <c r="AQ422" s="336"/>
      <c r="AR422" s="336"/>
      <c r="AS422" s="336"/>
      <c r="AT422" s="336"/>
      <c r="AU422" s="336"/>
      <c r="AV422" s="336"/>
      <c r="AW422" s="336"/>
      <c r="AX422" s="336"/>
      <c r="AY422" s="336"/>
      <c r="AZ422" s="336"/>
      <c r="BA422" s="336"/>
      <c r="BB422" s="336"/>
      <c r="BC422" s="336"/>
      <c r="BD422" s="336"/>
      <c r="BE422" s="336"/>
    </row>
    <row r="423" spans="30:57">
      <c r="AD423" s="336"/>
      <c r="AE423" s="336"/>
      <c r="AF423" s="336"/>
      <c r="AG423" s="336"/>
      <c r="AH423" s="336"/>
      <c r="AI423" s="336"/>
      <c r="AJ423" s="336"/>
      <c r="AK423" s="336"/>
      <c r="AL423" s="336"/>
      <c r="AM423" s="336"/>
      <c r="AN423" s="336"/>
      <c r="AO423" s="336"/>
      <c r="AP423" s="336"/>
      <c r="AQ423" s="336"/>
      <c r="AR423" s="336"/>
      <c r="AS423" s="336"/>
      <c r="AT423" s="336"/>
      <c r="AU423" s="336"/>
      <c r="AV423" s="336"/>
      <c r="AW423" s="336"/>
      <c r="AX423" s="336"/>
      <c r="AY423" s="336"/>
      <c r="AZ423" s="336"/>
      <c r="BA423" s="336"/>
      <c r="BB423" s="336"/>
      <c r="BC423" s="336"/>
      <c r="BD423" s="336"/>
      <c r="BE423" s="336"/>
    </row>
    <row r="424" spans="30:57">
      <c r="AD424" s="336"/>
      <c r="AE424" s="336"/>
      <c r="AF424" s="336"/>
      <c r="AG424" s="336"/>
      <c r="AH424" s="336"/>
      <c r="AI424" s="336"/>
      <c r="AJ424" s="336"/>
      <c r="AK424" s="336"/>
      <c r="AL424" s="336"/>
      <c r="AM424" s="336"/>
      <c r="AN424" s="336"/>
      <c r="AO424" s="336"/>
      <c r="AP424" s="336"/>
      <c r="AQ424" s="336"/>
      <c r="AR424" s="336"/>
      <c r="AS424" s="336"/>
      <c r="AT424" s="336"/>
      <c r="AU424" s="336"/>
      <c r="AV424" s="336"/>
      <c r="AW424" s="336"/>
      <c r="AX424" s="336"/>
      <c r="AY424" s="336"/>
      <c r="AZ424" s="336"/>
      <c r="BA424" s="336"/>
      <c r="BB424" s="336"/>
      <c r="BC424" s="336"/>
      <c r="BD424" s="336"/>
      <c r="BE424" s="336"/>
    </row>
    <row r="425" spans="30:57">
      <c r="AD425" s="336"/>
      <c r="AE425" s="336"/>
      <c r="AF425" s="336"/>
      <c r="AG425" s="336"/>
      <c r="AH425" s="336"/>
      <c r="AI425" s="336"/>
      <c r="AJ425" s="336"/>
      <c r="AK425" s="336"/>
      <c r="AL425" s="336"/>
      <c r="AM425" s="336"/>
      <c r="AN425" s="336"/>
      <c r="AO425" s="336"/>
      <c r="AP425" s="336"/>
      <c r="AQ425" s="336"/>
      <c r="AR425" s="336"/>
      <c r="AS425" s="336"/>
      <c r="AT425" s="336"/>
      <c r="AU425" s="336"/>
      <c r="AV425" s="336"/>
      <c r="AW425" s="336"/>
      <c r="AX425" s="336"/>
      <c r="AY425" s="336"/>
      <c r="AZ425" s="336"/>
      <c r="BA425" s="336"/>
      <c r="BB425" s="336"/>
      <c r="BC425" s="336"/>
      <c r="BD425" s="336"/>
      <c r="BE425" s="336"/>
    </row>
    <row r="426" spans="30:57">
      <c r="AD426" s="336"/>
      <c r="AE426" s="336"/>
      <c r="AF426" s="336"/>
      <c r="AG426" s="336"/>
      <c r="AH426" s="336"/>
      <c r="AI426" s="336"/>
      <c r="AJ426" s="336"/>
      <c r="AK426" s="336"/>
      <c r="AL426" s="336"/>
      <c r="AM426" s="336"/>
      <c r="AN426" s="336"/>
      <c r="AO426" s="336"/>
      <c r="AP426" s="336"/>
      <c r="AQ426" s="336"/>
      <c r="AR426" s="336"/>
      <c r="AS426" s="336"/>
      <c r="AT426" s="336"/>
      <c r="AU426" s="336"/>
      <c r="AV426" s="336"/>
      <c r="AW426" s="336"/>
      <c r="AX426" s="336"/>
      <c r="AY426" s="336"/>
      <c r="AZ426" s="336"/>
      <c r="BA426" s="336"/>
      <c r="BB426" s="336"/>
      <c r="BC426" s="336"/>
      <c r="BD426" s="336"/>
      <c r="BE426" s="336"/>
    </row>
    <row r="427" spans="30:57">
      <c r="AD427" s="336"/>
      <c r="AE427" s="336"/>
      <c r="AF427" s="336"/>
      <c r="AG427" s="336"/>
      <c r="AH427" s="336"/>
      <c r="AI427" s="336"/>
      <c r="AJ427" s="336"/>
      <c r="AK427" s="336"/>
      <c r="AL427" s="336"/>
      <c r="AM427" s="336"/>
      <c r="AN427" s="336"/>
      <c r="AO427" s="336"/>
      <c r="AP427" s="336"/>
      <c r="AQ427" s="336"/>
      <c r="AR427" s="336"/>
      <c r="AS427" s="336"/>
      <c r="AT427" s="336"/>
      <c r="AU427" s="336"/>
      <c r="AV427" s="336"/>
      <c r="AW427" s="336"/>
      <c r="AX427" s="336"/>
      <c r="AY427" s="336"/>
      <c r="AZ427" s="336"/>
      <c r="BA427" s="336"/>
      <c r="BB427" s="336"/>
      <c r="BC427" s="336"/>
      <c r="BD427" s="336"/>
      <c r="BE427" s="336"/>
    </row>
    <row r="428" spans="30:57">
      <c r="AD428" s="336"/>
      <c r="AE428" s="336"/>
      <c r="AF428" s="336"/>
      <c r="AG428" s="336"/>
      <c r="AH428" s="336"/>
      <c r="AI428" s="336"/>
      <c r="AJ428" s="336"/>
      <c r="AK428" s="336"/>
      <c r="AL428" s="336"/>
      <c r="AM428" s="336"/>
      <c r="AN428" s="336"/>
      <c r="AO428" s="336"/>
      <c r="AP428" s="336"/>
      <c r="AQ428" s="336"/>
      <c r="AR428" s="336"/>
      <c r="AS428" s="336"/>
      <c r="AT428" s="336"/>
      <c r="AU428" s="336"/>
      <c r="AV428" s="336"/>
      <c r="AW428" s="336"/>
      <c r="AX428" s="336"/>
      <c r="AY428" s="336"/>
      <c r="AZ428" s="336"/>
      <c r="BA428" s="336"/>
      <c r="BB428" s="336"/>
      <c r="BC428" s="336"/>
      <c r="BD428" s="336"/>
      <c r="BE428" s="336"/>
    </row>
    <row r="429" spans="30:57">
      <c r="AD429" s="336"/>
      <c r="AE429" s="336"/>
      <c r="AF429" s="336"/>
      <c r="AG429" s="336"/>
      <c r="AH429" s="336"/>
      <c r="AI429" s="336"/>
      <c r="AJ429" s="336"/>
      <c r="AK429" s="336"/>
      <c r="AL429" s="336"/>
      <c r="AM429" s="336"/>
      <c r="AN429" s="336"/>
      <c r="AO429" s="336"/>
      <c r="AP429" s="336"/>
      <c r="AQ429" s="336"/>
      <c r="AR429" s="336"/>
      <c r="AS429" s="336"/>
      <c r="AT429" s="336"/>
      <c r="AU429" s="336"/>
      <c r="AV429" s="336"/>
      <c r="AW429" s="336"/>
      <c r="AX429" s="336"/>
      <c r="AY429" s="336"/>
      <c r="AZ429" s="336"/>
      <c r="BA429" s="336"/>
      <c r="BB429" s="336"/>
      <c r="BC429" s="336"/>
      <c r="BD429" s="336"/>
      <c r="BE429" s="336"/>
    </row>
    <row r="430" spans="30:57">
      <c r="AD430" s="336"/>
      <c r="AE430" s="336"/>
      <c r="AF430" s="336"/>
      <c r="AG430" s="336"/>
      <c r="AH430" s="336"/>
      <c r="AI430" s="336"/>
      <c r="AJ430" s="336"/>
      <c r="AK430" s="336"/>
      <c r="AL430" s="336"/>
      <c r="AM430" s="336"/>
      <c r="AN430" s="336"/>
      <c r="AO430" s="336"/>
      <c r="AP430" s="336"/>
      <c r="AQ430" s="336"/>
      <c r="AR430" s="336"/>
      <c r="AS430" s="336"/>
      <c r="AT430" s="336"/>
      <c r="AU430" s="336"/>
      <c r="AV430" s="336"/>
      <c r="AW430" s="336"/>
      <c r="AX430" s="336"/>
      <c r="AY430" s="336"/>
      <c r="AZ430" s="336"/>
      <c r="BA430" s="336"/>
      <c r="BB430" s="336"/>
      <c r="BC430" s="336"/>
      <c r="BD430" s="336"/>
      <c r="BE430" s="336"/>
    </row>
    <row r="431" spans="30:57">
      <c r="AD431" s="336"/>
      <c r="AE431" s="336"/>
      <c r="AF431" s="336"/>
      <c r="AG431" s="336"/>
      <c r="AH431" s="336"/>
      <c r="AI431" s="336"/>
      <c r="AJ431" s="336"/>
      <c r="AK431" s="336"/>
      <c r="AL431" s="336"/>
      <c r="AM431" s="336"/>
      <c r="AN431" s="336"/>
      <c r="AO431" s="336"/>
      <c r="AP431" s="336"/>
      <c r="AQ431" s="336"/>
      <c r="AR431" s="336"/>
      <c r="AS431" s="336"/>
      <c r="AT431" s="336"/>
      <c r="AU431" s="336"/>
      <c r="AV431" s="336"/>
      <c r="AW431" s="336"/>
      <c r="AX431" s="336"/>
      <c r="AY431" s="336"/>
      <c r="AZ431" s="336"/>
      <c r="BA431" s="336"/>
      <c r="BB431" s="336"/>
      <c r="BC431" s="336"/>
      <c r="BD431" s="336"/>
      <c r="BE431" s="336"/>
    </row>
    <row r="432" spans="30:57">
      <c r="AD432" s="336"/>
      <c r="AE432" s="336"/>
      <c r="AF432" s="336"/>
      <c r="AG432" s="336"/>
      <c r="AH432" s="336"/>
      <c r="AI432" s="336"/>
      <c r="AJ432" s="336"/>
      <c r="AK432" s="336"/>
      <c r="AL432" s="336"/>
      <c r="AM432" s="336"/>
      <c r="AN432" s="336"/>
      <c r="AO432" s="336"/>
      <c r="AP432" s="336"/>
      <c r="AQ432" s="336"/>
      <c r="AR432" s="336"/>
      <c r="AS432" s="336"/>
      <c r="AT432" s="336"/>
      <c r="AU432" s="336"/>
      <c r="AV432" s="336"/>
      <c r="AW432" s="336"/>
      <c r="AX432" s="336"/>
      <c r="AY432" s="336"/>
      <c r="AZ432" s="336"/>
      <c r="BA432" s="336"/>
      <c r="BB432" s="336"/>
      <c r="BC432" s="336"/>
      <c r="BD432" s="336"/>
      <c r="BE432" s="336"/>
    </row>
    <row r="433" spans="30:57">
      <c r="AD433" s="336"/>
      <c r="AE433" s="336"/>
      <c r="AF433" s="336"/>
      <c r="AG433" s="336"/>
      <c r="AH433" s="336"/>
      <c r="AI433" s="336"/>
      <c r="AJ433" s="336"/>
      <c r="AK433" s="336"/>
      <c r="AL433" s="336"/>
      <c r="AM433" s="336"/>
      <c r="AN433" s="336"/>
      <c r="AO433" s="336"/>
      <c r="AP433" s="336"/>
      <c r="AQ433" s="336"/>
      <c r="AR433" s="336"/>
      <c r="AS433" s="336"/>
      <c r="AT433" s="336"/>
      <c r="AU433" s="336"/>
      <c r="AV433" s="336"/>
      <c r="AW433" s="336"/>
      <c r="AX433" s="336"/>
      <c r="AY433" s="336"/>
      <c r="AZ433" s="336"/>
      <c r="BA433" s="336"/>
      <c r="BB433" s="336"/>
      <c r="BC433" s="336"/>
      <c r="BD433" s="336"/>
      <c r="BE433" s="336"/>
    </row>
    <row r="434" spans="30:57">
      <c r="AD434" s="336"/>
      <c r="AE434" s="336"/>
      <c r="AF434" s="336"/>
      <c r="AG434" s="336"/>
      <c r="AH434" s="336"/>
      <c r="AI434" s="336"/>
      <c r="AJ434" s="336"/>
      <c r="AK434" s="336"/>
      <c r="AL434" s="336"/>
      <c r="AM434" s="336"/>
      <c r="AN434" s="336"/>
      <c r="AO434" s="336"/>
      <c r="AP434" s="336"/>
      <c r="AQ434" s="336"/>
      <c r="AR434" s="336"/>
      <c r="AS434" s="336"/>
      <c r="AT434" s="336"/>
      <c r="AU434" s="336"/>
      <c r="AV434" s="336"/>
      <c r="AW434" s="336"/>
      <c r="AX434" s="336"/>
      <c r="AY434" s="336"/>
      <c r="AZ434" s="336"/>
      <c r="BA434" s="336"/>
      <c r="BB434" s="336"/>
      <c r="BC434" s="336"/>
      <c r="BD434" s="336"/>
      <c r="BE434" s="336"/>
    </row>
    <row r="435" spans="30:57">
      <c r="AD435" s="336"/>
      <c r="AE435" s="336"/>
      <c r="AF435" s="336"/>
      <c r="AG435" s="336"/>
      <c r="AH435" s="336"/>
      <c r="AI435" s="336"/>
      <c r="AJ435" s="336"/>
      <c r="AK435" s="336"/>
      <c r="AL435" s="336"/>
      <c r="AM435" s="336"/>
      <c r="AN435" s="336"/>
      <c r="AO435" s="336"/>
      <c r="AP435" s="336"/>
      <c r="AQ435" s="336"/>
      <c r="AR435" s="336"/>
      <c r="AS435" s="336"/>
      <c r="AT435" s="336"/>
      <c r="AU435" s="336"/>
      <c r="AV435" s="336"/>
      <c r="AW435" s="336"/>
      <c r="AX435" s="336"/>
      <c r="AY435" s="336"/>
      <c r="AZ435" s="336"/>
      <c r="BA435" s="336"/>
      <c r="BB435" s="336"/>
      <c r="BC435" s="336"/>
      <c r="BD435" s="336"/>
      <c r="BE435" s="336"/>
    </row>
    <row r="436" spans="30:57">
      <c r="AD436" s="336"/>
      <c r="AE436" s="336"/>
      <c r="AF436" s="336"/>
      <c r="AG436" s="336"/>
      <c r="AH436" s="336"/>
      <c r="AI436" s="336"/>
      <c r="AJ436" s="336"/>
      <c r="AK436" s="336"/>
      <c r="AL436" s="336"/>
      <c r="AM436" s="336"/>
      <c r="AN436" s="336"/>
      <c r="AO436" s="336"/>
      <c r="AP436" s="336"/>
      <c r="AQ436" s="336"/>
      <c r="AR436" s="336"/>
      <c r="AS436" s="336"/>
      <c r="AT436" s="336"/>
      <c r="AU436" s="336"/>
      <c r="AV436" s="336"/>
      <c r="AW436" s="336"/>
      <c r="AX436" s="336"/>
      <c r="AY436" s="336"/>
      <c r="AZ436" s="336"/>
      <c r="BA436" s="336"/>
      <c r="BB436" s="336"/>
      <c r="BC436" s="336"/>
      <c r="BD436" s="336"/>
      <c r="BE436" s="336"/>
    </row>
    <row r="437" spans="30:57">
      <c r="AD437" s="336"/>
      <c r="AE437" s="336"/>
      <c r="AF437" s="336"/>
      <c r="AG437" s="336"/>
      <c r="AH437" s="336"/>
      <c r="AI437" s="336"/>
      <c r="AJ437" s="336"/>
      <c r="AK437" s="336"/>
      <c r="AL437" s="336"/>
      <c r="AM437" s="336"/>
      <c r="AN437" s="336"/>
      <c r="AO437" s="336"/>
      <c r="AP437" s="336"/>
      <c r="AQ437" s="336"/>
      <c r="AR437" s="336"/>
      <c r="AS437" s="336"/>
      <c r="AT437" s="336"/>
      <c r="AU437" s="336"/>
      <c r="AV437" s="336"/>
      <c r="AW437" s="336"/>
      <c r="AX437" s="336"/>
      <c r="AY437" s="336"/>
      <c r="AZ437" s="336"/>
      <c r="BA437" s="336"/>
      <c r="BB437" s="336"/>
      <c r="BC437" s="336"/>
      <c r="BD437" s="336"/>
      <c r="BE437" s="336"/>
    </row>
    <row r="438" spans="30:57">
      <c r="AD438" s="336"/>
      <c r="AE438" s="336"/>
      <c r="AF438" s="336"/>
      <c r="AG438" s="336"/>
      <c r="AH438" s="336"/>
      <c r="AI438" s="336"/>
      <c r="AJ438" s="336"/>
      <c r="AK438" s="336"/>
      <c r="AL438" s="336"/>
      <c r="AM438" s="336"/>
      <c r="AN438" s="336"/>
      <c r="AO438" s="336"/>
      <c r="AP438" s="336"/>
      <c r="AQ438" s="336"/>
      <c r="AR438" s="336"/>
      <c r="AS438" s="336"/>
      <c r="AT438" s="336"/>
      <c r="AU438" s="336"/>
      <c r="AV438" s="336"/>
      <c r="AW438" s="336"/>
      <c r="AX438" s="336"/>
      <c r="AY438" s="336"/>
      <c r="AZ438" s="336"/>
      <c r="BA438" s="336"/>
      <c r="BB438" s="336"/>
      <c r="BC438" s="336"/>
      <c r="BD438" s="336"/>
      <c r="BE438" s="336"/>
    </row>
    <row r="439" spans="30:57">
      <c r="AD439" s="336"/>
      <c r="AE439" s="336"/>
      <c r="AF439" s="336"/>
      <c r="AG439" s="336"/>
      <c r="AH439" s="336"/>
      <c r="AI439" s="336"/>
      <c r="AJ439" s="336"/>
      <c r="AK439" s="336"/>
      <c r="AL439" s="336"/>
      <c r="AM439" s="336"/>
      <c r="AN439" s="336"/>
      <c r="AO439" s="336"/>
      <c r="AP439" s="336"/>
      <c r="AQ439" s="336"/>
      <c r="AR439" s="336"/>
      <c r="AS439" s="336"/>
      <c r="AT439" s="336"/>
      <c r="AU439" s="336"/>
      <c r="AV439" s="336"/>
      <c r="AW439" s="336"/>
      <c r="AX439" s="336"/>
      <c r="AY439" s="336"/>
      <c r="AZ439" s="336"/>
      <c r="BA439" s="336"/>
      <c r="BB439" s="336"/>
      <c r="BC439" s="336"/>
      <c r="BD439" s="336"/>
      <c r="BE439" s="336"/>
    </row>
    <row r="440" spans="30:57">
      <c r="AD440" s="336"/>
      <c r="AE440" s="336"/>
      <c r="AF440" s="336"/>
      <c r="AG440" s="336"/>
      <c r="AH440" s="336"/>
      <c r="AI440" s="336"/>
      <c r="AJ440" s="336"/>
      <c r="AK440" s="336"/>
      <c r="AL440" s="336"/>
      <c r="AM440" s="336"/>
      <c r="AN440" s="336"/>
      <c r="AO440" s="336"/>
      <c r="AP440" s="336"/>
      <c r="AQ440" s="336"/>
      <c r="AR440" s="336"/>
      <c r="AS440" s="336"/>
      <c r="AT440" s="336"/>
      <c r="AU440" s="336"/>
      <c r="AV440" s="336"/>
      <c r="AW440" s="336"/>
      <c r="AX440" s="336"/>
      <c r="AY440" s="336"/>
      <c r="AZ440" s="336"/>
      <c r="BA440" s="336"/>
      <c r="BB440" s="336"/>
      <c r="BC440" s="336"/>
      <c r="BD440" s="336"/>
      <c r="BE440" s="336"/>
    </row>
    <row r="441" spans="30:57">
      <c r="AD441" s="336"/>
      <c r="AE441" s="336"/>
      <c r="AF441" s="336"/>
      <c r="AG441" s="336"/>
      <c r="AH441" s="336"/>
      <c r="AI441" s="336"/>
      <c r="AJ441" s="336"/>
      <c r="AK441" s="336"/>
      <c r="AL441" s="336"/>
      <c r="AM441" s="336"/>
      <c r="AN441" s="336"/>
      <c r="AO441" s="336"/>
      <c r="AP441" s="336"/>
      <c r="AQ441" s="336"/>
      <c r="AR441" s="336"/>
      <c r="AS441" s="336"/>
      <c r="AT441" s="336"/>
      <c r="AU441" s="336"/>
      <c r="AV441" s="336"/>
      <c r="AW441" s="336"/>
      <c r="AX441" s="336"/>
      <c r="AY441" s="336"/>
      <c r="AZ441" s="336"/>
      <c r="BA441" s="336"/>
      <c r="BB441" s="336"/>
      <c r="BC441" s="336"/>
      <c r="BD441" s="336"/>
      <c r="BE441" s="336"/>
    </row>
    <row r="442" spans="30:57">
      <c r="AD442" s="336"/>
      <c r="AE442" s="336"/>
      <c r="AF442" s="336"/>
      <c r="AG442" s="336"/>
      <c r="AH442" s="336"/>
      <c r="AI442" s="336"/>
      <c r="AJ442" s="336"/>
      <c r="AK442" s="336"/>
      <c r="AL442" s="336"/>
      <c r="AM442" s="336"/>
      <c r="AN442" s="336"/>
      <c r="AO442" s="336"/>
      <c r="AP442" s="336"/>
      <c r="AQ442" s="336"/>
      <c r="AR442" s="336"/>
      <c r="AS442" s="336"/>
      <c r="AT442" s="336"/>
      <c r="AU442" s="336"/>
      <c r="AV442" s="336"/>
      <c r="AW442" s="336"/>
      <c r="AX442" s="336"/>
      <c r="AY442" s="336"/>
      <c r="AZ442" s="336"/>
      <c r="BA442" s="336"/>
      <c r="BB442" s="336"/>
      <c r="BC442" s="336"/>
      <c r="BD442" s="336"/>
      <c r="BE442" s="336"/>
    </row>
    <row r="443" spans="30:57">
      <c r="AD443" s="336"/>
      <c r="AE443" s="336"/>
      <c r="AF443" s="336"/>
      <c r="AG443" s="336"/>
      <c r="AH443" s="336"/>
      <c r="AI443" s="336"/>
      <c r="AJ443" s="336"/>
      <c r="AK443" s="336"/>
      <c r="AL443" s="336"/>
      <c r="AM443" s="336"/>
      <c r="AN443" s="336"/>
      <c r="AO443" s="336"/>
      <c r="AP443" s="336"/>
      <c r="AQ443" s="336"/>
      <c r="AR443" s="336"/>
      <c r="AS443" s="336"/>
      <c r="AT443" s="336"/>
      <c r="AU443" s="336"/>
      <c r="AV443" s="336"/>
      <c r="AW443" s="336"/>
      <c r="AX443" s="336"/>
      <c r="AY443" s="336"/>
      <c r="AZ443" s="336"/>
      <c r="BA443" s="336"/>
      <c r="BB443" s="336"/>
      <c r="BC443" s="336"/>
      <c r="BD443" s="336"/>
      <c r="BE443" s="336"/>
    </row>
    <row r="444" spans="30:57">
      <c r="AD444" s="336"/>
      <c r="AE444" s="336"/>
      <c r="AF444" s="336"/>
      <c r="AG444" s="336"/>
      <c r="AH444" s="336"/>
      <c r="AI444" s="336"/>
      <c r="AJ444" s="336"/>
      <c r="AK444" s="336"/>
      <c r="AL444" s="336"/>
      <c r="AM444" s="336"/>
      <c r="AN444" s="336"/>
      <c r="AO444" s="336"/>
      <c r="AP444" s="336"/>
      <c r="AQ444" s="336"/>
      <c r="AR444" s="336"/>
      <c r="AS444" s="336"/>
      <c r="AT444" s="336"/>
      <c r="AU444" s="336"/>
      <c r="AV444" s="336"/>
      <c r="AW444" s="336"/>
      <c r="AX444" s="336"/>
      <c r="AY444" s="336"/>
      <c r="AZ444" s="336"/>
      <c r="BA444" s="336"/>
      <c r="BB444" s="336"/>
      <c r="BC444" s="336"/>
      <c r="BD444" s="336"/>
      <c r="BE444" s="336"/>
    </row>
    <row r="445" spans="30:57">
      <c r="AD445" s="336"/>
      <c r="AE445" s="336"/>
      <c r="AF445" s="336"/>
      <c r="AG445" s="336"/>
      <c r="AH445" s="336"/>
      <c r="AI445" s="336"/>
      <c r="AJ445" s="336"/>
      <c r="AK445" s="336"/>
      <c r="AL445" s="336"/>
      <c r="AM445" s="336"/>
      <c r="AN445" s="336"/>
      <c r="AO445" s="336"/>
      <c r="AP445" s="336"/>
      <c r="AQ445" s="336"/>
      <c r="AR445" s="336"/>
      <c r="AS445" s="336"/>
      <c r="AT445" s="336"/>
      <c r="AU445" s="336"/>
      <c r="AV445" s="336"/>
      <c r="AW445" s="336"/>
      <c r="AX445" s="336"/>
      <c r="AY445" s="336"/>
      <c r="AZ445" s="336"/>
      <c r="BA445" s="336"/>
      <c r="BB445" s="336"/>
      <c r="BC445" s="336"/>
      <c r="BD445" s="336"/>
      <c r="BE445" s="336"/>
    </row>
    <row r="446" spans="30:57">
      <c r="AD446" s="336"/>
      <c r="AE446" s="336"/>
      <c r="AF446" s="336"/>
      <c r="AG446" s="336"/>
      <c r="AH446" s="336"/>
      <c r="AI446" s="336"/>
      <c r="AJ446" s="336"/>
      <c r="AK446" s="336"/>
      <c r="AL446" s="336"/>
      <c r="AM446" s="336"/>
      <c r="AN446" s="336"/>
      <c r="AO446" s="336"/>
      <c r="AP446" s="336"/>
      <c r="AQ446" s="336"/>
      <c r="AR446" s="336"/>
      <c r="AS446" s="336"/>
      <c r="AT446" s="336"/>
      <c r="AU446" s="336"/>
      <c r="AV446" s="336"/>
      <c r="AW446" s="336"/>
      <c r="AX446" s="336"/>
      <c r="AY446" s="336"/>
      <c r="AZ446" s="336"/>
      <c r="BA446" s="336"/>
      <c r="BB446" s="336"/>
      <c r="BC446" s="336"/>
      <c r="BD446" s="336"/>
      <c r="BE446" s="336"/>
    </row>
    <row r="447" spans="30:57">
      <c r="AD447" s="336"/>
      <c r="AE447" s="336"/>
      <c r="AF447" s="336"/>
      <c r="AG447" s="336"/>
      <c r="AH447" s="336"/>
      <c r="AI447" s="336"/>
      <c r="AJ447" s="336"/>
      <c r="AK447" s="336"/>
      <c r="AL447" s="336"/>
      <c r="AM447" s="336"/>
      <c r="AN447" s="336"/>
      <c r="AO447" s="336"/>
      <c r="AP447" s="336"/>
      <c r="AQ447" s="336"/>
      <c r="AR447" s="336"/>
      <c r="AS447" s="336"/>
      <c r="AT447" s="336"/>
      <c r="AU447" s="336"/>
      <c r="AV447" s="336"/>
      <c r="AW447" s="336"/>
      <c r="AX447" s="336"/>
      <c r="AY447" s="336"/>
      <c r="AZ447" s="336"/>
      <c r="BA447" s="336"/>
      <c r="BB447" s="336"/>
      <c r="BC447" s="336"/>
      <c r="BD447" s="336"/>
      <c r="BE447" s="336"/>
    </row>
    <row r="448" spans="30:57">
      <c r="AD448" s="336"/>
      <c r="AE448" s="336"/>
      <c r="AF448" s="336"/>
      <c r="AG448" s="336"/>
      <c r="AH448" s="336"/>
      <c r="AI448" s="336"/>
      <c r="AJ448" s="336"/>
      <c r="AK448" s="336"/>
      <c r="AL448" s="336"/>
      <c r="AM448" s="336"/>
      <c r="AN448" s="336"/>
      <c r="AO448" s="336"/>
      <c r="AP448" s="336"/>
      <c r="AQ448" s="336"/>
      <c r="AR448" s="336"/>
      <c r="AS448" s="336"/>
      <c r="AT448" s="336"/>
      <c r="AU448" s="336"/>
      <c r="AV448" s="336"/>
      <c r="AW448" s="336"/>
      <c r="AX448" s="336"/>
      <c r="AY448" s="336"/>
      <c r="AZ448" s="336"/>
      <c r="BA448" s="336"/>
      <c r="BB448" s="336"/>
      <c r="BC448" s="336"/>
      <c r="BD448" s="336"/>
      <c r="BE448" s="336"/>
    </row>
    <row r="449" spans="30:57">
      <c r="AD449" s="336"/>
      <c r="AE449" s="336"/>
      <c r="AF449" s="336"/>
      <c r="AG449" s="336"/>
      <c r="AH449" s="336"/>
      <c r="AI449" s="336"/>
      <c r="AJ449" s="336"/>
      <c r="AK449" s="336"/>
      <c r="AL449" s="336"/>
      <c r="AM449" s="336"/>
      <c r="AN449" s="336"/>
      <c r="AO449" s="336"/>
      <c r="AP449" s="336"/>
      <c r="AQ449" s="336"/>
      <c r="AR449" s="336"/>
      <c r="AS449" s="336"/>
      <c r="AT449" s="336"/>
      <c r="AU449" s="336"/>
      <c r="AV449" s="336"/>
      <c r="AW449" s="336"/>
      <c r="AX449" s="336"/>
      <c r="AY449" s="336"/>
      <c r="AZ449" s="336"/>
      <c r="BA449" s="336"/>
      <c r="BB449" s="336"/>
      <c r="BC449" s="336"/>
      <c r="BD449" s="336"/>
      <c r="BE449" s="336"/>
    </row>
    <row r="450" spans="30:57">
      <c r="AD450" s="336"/>
      <c r="AE450" s="336"/>
      <c r="AF450" s="336"/>
      <c r="AG450" s="336"/>
      <c r="AH450" s="336"/>
      <c r="AI450" s="336"/>
      <c r="AJ450" s="336"/>
      <c r="AK450" s="336"/>
      <c r="AL450" s="336"/>
      <c r="AM450" s="336"/>
      <c r="AN450" s="336"/>
      <c r="AO450" s="336"/>
      <c r="AP450" s="336"/>
      <c r="AQ450" s="336"/>
      <c r="AR450" s="336"/>
      <c r="AS450" s="336"/>
      <c r="AT450" s="336"/>
      <c r="AU450" s="336"/>
      <c r="AV450" s="336"/>
      <c r="AW450" s="336"/>
      <c r="AX450" s="336"/>
      <c r="AY450" s="336"/>
      <c r="AZ450" s="336"/>
      <c r="BA450" s="336"/>
      <c r="BB450" s="336"/>
      <c r="BC450" s="336"/>
      <c r="BD450" s="336"/>
      <c r="BE450" s="336"/>
    </row>
    <row r="451" spans="30:57">
      <c r="AD451" s="336"/>
      <c r="AE451" s="336"/>
      <c r="AF451" s="336"/>
      <c r="AG451" s="336"/>
      <c r="AH451" s="336"/>
      <c r="AI451" s="336"/>
      <c r="AJ451" s="336"/>
      <c r="AK451" s="336"/>
      <c r="AL451" s="336"/>
      <c r="AM451" s="336"/>
      <c r="AN451" s="336"/>
      <c r="AO451" s="336"/>
      <c r="AP451" s="336"/>
      <c r="AQ451" s="336"/>
      <c r="AR451" s="336"/>
      <c r="AS451" s="336"/>
      <c r="AT451" s="336"/>
      <c r="AU451" s="336"/>
      <c r="AV451" s="336"/>
      <c r="AW451" s="336"/>
      <c r="AX451" s="336"/>
      <c r="AY451" s="336"/>
      <c r="AZ451" s="336"/>
      <c r="BA451" s="336"/>
      <c r="BB451" s="336"/>
      <c r="BC451" s="336"/>
      <c r="BD451" s="336"/>
      <c r="BE451" s="336"/>
    </row>
    <row r="452" spans="30:57">
      <c r="AD452" s="336"/>
      <c r="AE452" s="336"/>
      <c r="AF452" s="336"/>
      <c r="AG452" s="336"/>
      <c r="AH452" s="336"/>
      <c r="AI452" s="336"/>
      <c r="AJ452" s="336"/>
      <c r="AK452" s="336"/>
      <c r="AL452" s="336"/>
      <c r="AM452" s="336"/>
      <c r="AN452" s="336"/>
      <c r="AO452" s="336"/>
      <c r="AP452" s="336"/>
      <c r="AQ452" s="336"/>
      <c r="AR452" s="336"/>
      <c r="AS452" s="336"/>
      <c r="AT452" s="336"/>
      <c r="AU452" s="336"/>
      <c r="AV452" s="336"/>
      <c r="AW452" s="336"/>
      <c r="AX452" s="336"/>
      <c r="AY452" s="336"/>
      <c r="AZ452" s="336"/>
      <c r="BA452" s="336"/>
      <c r="BB452" s="336"/>
      <c r="BC452" s="336"/>
      <c r="BD452" s="336"/>
      <c r="BE452" s="336"/>
    </row>
    <row r="453" spans="30:57">
      <c r="AD453" s="336"/>
      <c r="AE453" s="336"/>
      <c r="AF453" s="336"/>
      <c r="AG453" s="336"/>
      <c r="AH453" s="336"/>
      <c r="AI453" s="336"/>
      <c r="AJ453" s="336"/>
      <c r="AK453" s="336"/>
      <c r="AL453" s="336"/>
      <c r="AM453" s="336"/>
      <c r="AN453" s="336"/>
      <c r="AO453" s="336"/>
      <c r="AP453" s="336"/>
      <c r="AQ453" s="336"/>
      <c r="AR453" s="336"/>
      <c r="AS453" s="336"/>
      <c r="AT453" s="336"/>
      <c r="AU453" s="336"/>
      <c r="AV453" s="336"/>
      <c r="AW453" s="336"/>
      <c r="AX453" s="336"/>
      <c r="AY453" s="336"/>
      <c r="AZ453" s="336"/>
      <c r="BA453" s="336"/>
      <c r="BB453" s="336"/>
      <c r="BC453" s="336"/>
      <c r="BD453" s="336"/>
      <c r="BE453" s="336"/>
    </row>
    <row r="454" spans="30:57">
      <c r="AD454" s="336"/>
      <c r="AE454" s="336"/>
      <c r="AF454" s="336"/>
      <c r="AG454" s="336"/>
      <c r="AH454" s="336"/>
      <c r="AI454" s="336"/>
      <c r="AJ454" s="336"/>
      <c r="AK454" s="336"/>
      <c r="AL454" s="336"/>
      <c r="AM454" s="336"/>
      <c r="AN454" s="336"/>
      <c r="AO454" s="336"/>
      <c r="AP454" s="336"/>
      <c r="AQ454" s="336"/>
      <c r="AR454" s="336"/>
      <c r="AS454" s="336"/>
      <c r="AT454" s="336"/>
      <c r="AU454" s="336"/>
      <c r="AV454" s="336"/>
      <c r="AW454" s="336"/>
      <c r="AX454" s="336"/>
      <c r="AY454" s="336"/>
      <c r="AZ454" s="336"/>
      <c r="BA454" s="336"/>
      <c r="BB454" s="336"/>
      <c r="BC454" s="336"/>
      <c r="BD454" s="336"/>
      <c r="BE454" s="336"/>
    </row>
    <row r="455" spans="30:57">
      <c r="AD455" s="336"/>
      <c r="AE455" s="336"/>
      <c r="AF455" s="336"/>
      <c r="AG455" s="336"/>
      <c r="AH455" s="336"/>
      <c r="AI455" s="336"/>
      <c r="AJ455" s="336"/>
      <c r="AK455" s="336"/>
      <c r="AL455" s="336"/>
      <c r="AM455" s="336"/>
      <c r="AN455" s="336"/>
      <c r="AO455" s="336"/>
      <c r="AP455" s="336"/>
      <c r="AQ455" s="336"/>
      <c r="AR455" s="336"/>
      <c r="AS455" s="336"/>
      <c r="AT455" s="336"/>
      <c r="AU455" s="336"/>
      <c r="AV455" s="336"/>
      <c r="AW455" s="336"/>
      <c r="AX455" s="336"/>
      <c r="AY455" s="336"/>
      <c r="AZ455" s="336"/>
      <c r="BA455" s="336"/>
      <c r="BB455" s="336"/>
      <c r="BC455" s="336"/>
      <c r="BD455" s="336"/>
      <c r="BE455" s="336"/>
    </row>
    <row r="456" spans="30:57">
      <c r="AD456" s="336"/>
      <c r="AE456" s="336"/>
      <c r="AF456" s="336"/>
      <c r="AG456" s="336"/>
      <c r="AH456" s="336"/>
      <c r="AI456" s="336"/>
      <c r="AJ456" s="336"/>
      <c r="AK456" s="336"/>
      <c r="AL456" s="336"/>
      <c r="AM456" s="336"/>
      <c r="AN456" s="336"/>
      <c r="AO456" s="336"/>
      <c r="AP456" s="336"/>
      <c r="AQ456" s="336"/>
      <c r="AR456" s="336"/>
      <c r="AS456" s="336"/>
      <c r="AT456" s="336"/>
      <c r="AU456" s="336"/>
      <c r="AV456" s="336"/>
      <c r="AW456" s="336"/>
      <c r="AX456" s="336"/>
      <c r="AY456" s="336"/>
      <c r="AZ456" s="336"/>
      <c r="BA456" s="336"/>
      <c r="BB456" s="336"/>
      <c r="BC456" s="336"/>
      <c r="BD456" s="336"/>
      <c r="BE456" s="336"/>
    </row>
    <row r="457" spans="30:57">
      <c r="AD457" s="336"/>
      <c r="AE457" s="336"/>
      <c r="AF457" s="336"/>
      <c r="AG457" s="336"/>
      <c r="AH457" s="336"/>
      <c r="AI457" s="336"/>
      <c r="AJ457" s="336"/>
      <c r="AK457" s="336"/>
      <c r="AL457" s="336"/>
      <c r="AM457" s="336"/>
      <c r="AN457" s="336"/>
      <c r="AO457" s="336"/>
      <c r="AP457" s="336"/>
      <c r="AQ457" s="336"/>
      <c r="AR457" s="336"/>
      <c r="AS457" s="336"/>
      <c r="AT457" s="336"/>
      <c r="AU457" s="336"/>
      <c r="AV457" s="336"/>
      <c r="AW457" s="336"/>
      <c r="AX457" s="336"/>
      <c r="AY457" s="336"/>
      <c r="AZ457" s="336"/>
      <c r="BA457" s="336"/>
      <c r="BB457" s="336"/>
      <c r="BC457" s="336"/>
      <c r="BD457" s="336"/>
      <c r="BE457" s="336"/>
    </row>
    <row r="458" spans="30:57">
      <c r="AD458" s="336"/>
      <c r="AE458" s="336"/>
      <c r="AF458" s="336"/>
      <c r="AG458" s="336"/>
      <c r="AH458" s="336"/>
      <c r="AI458" s="336"/>
      <c r="AJ458" s="336"/>
      <c r="AK458" s="336"/>
      <c r="AL458" s="336"/>
      <c r="AM458" s="336"/>
      <c r="AN458" s="336"/>
      <c r="AO458" s="336"/>
      <c r="AP458" s="336"/>
      <c r="AQ458" s="336"/>
      <c r="AR458" s="336"/>
      <c r="AS458" s="336"/>
      <c r="AT458" s="336"/>
      <c r="AU458" s="336"/>
      <c r="AV458" s="336"/>
      <c r="AW458" s="336"/>
      <c r="AX458" s="336"/>
      <c r="AY458" s="336"/>
      <c r="AZ458" s="336"/>
      <c r="BA458" s="336"/>
      <c r="BB458" s="336"/>
      <c r="BC458" s="336"/>
      <c r="BD458" s="336"/>
      <c r="BE458" s="336"/>
    </row>
    <row r="459" spans="30:57">
      <c r="AD459" s="336"/>
      <c r="AE459" s="336"/>
      <c r="AF459" s="336"/>
      <c r="AG459" s="336"/>
      <c r="AH459" s="336"/>
      <c r="AI459" s="336"/>
      <c r="AJ459" s="336"/>
      <c r="AK459" s="336"/>
      <c r="AL459" s="336"/>
      <c r="AM459" s="336"/>
      <c r="AN459" s="336"/>
      <c r="AO459" s="336"/>
      <c r="AP459" s="336"/>
      <c r="AQ459" s="336"/>
      <c r="AR459" s="336"/>
      <c r="AS459" s="336"/>
      <c r="AT459" s="336"/>
      <c r="AU459" s="336"/>
      <c r="AV459" s="336"/>
      <c r="AW459" s="336"/>
      <c r="AX459" s="336"/>
      <c r="AY459" s="336"/>
      <c r="AZ459" s="336"/>
      <c r="BA459" s="336"/>
      <c r="BB459" s="336"/>
      <c r="BC459" s="336"/>
      <c r="BD459" s="336"/>
      <c r="BE459" s="336"/>
    </row>
    <row r="460" spans="30:57">
      <c r="AD460" s="336"/>
      <c r="AE460" s="336"/>
      <c r="AF460" s="336"/>
      <c r="AG460" s="336"/>
      <c r="AH460" s="336"/>
      <c r="AI460" s="336"/>
      <c r="AJ460" s="336"/>
      <c r="AK460" s="336"/>
      <c r="AL460" s="336"/>
      <c r="AM460" s="336"/>
      <c r="AN460" s="336"/>
      <c r="AO460" s="336"/>
      <c r="AP460" s="336"/>
      <c r="AQ460" s="336"/>
      <c r="AR460" s="336"/>
      <c r="AS460" s="336"/>
      <c r="AT460" s="336"/>
      <c r="AU460" s="336"/>
      <c r="AV460" s="336"/>
      <c r="AW460" s="336"/>
      <c r="AX460" s="336"/>
      <c r="AY460" s="336"/>
      <c r="AZ460" s="336"/>
      <c r="BA460" s="336"/>
      <c r="BB460" s="336"/>
      <c r="BC460" s="336"/>
      <c r="BD460" s="336"/>
      <c r="BE460" s="336"/>
    </row>
    <row r="461" spans="30:57">
      <c r="AD461" s="336"/>
      <c r="AE461" s="336"/>
      <c r="AF461" s="336"/>
      <c r="AG461" s="336"/>
      <c r="AH461" s="336"/>
      <c r="AI461" s="336"/>
      <c r="AJ461" s="336"/>
      <c r="AK461" s="336"/>
      <c r="AL461" s="336"/>
      <c r="AM461" s="336"/>
      <c r="AN461" s="336"/>
      <c r="AO461" s="336"/>
      <c r="AP461" s="336"/>
      <c r="AQ461" s="336"/>
      <c r="AR461" s="336"/>
      <c r="AS461" s="336"/>
      <c r="AT461" s="336"/>
      <c r="AU461" s="336"/>
      <c r="AV461" s="336"/>
      <c r="AW461" s="336"/>
      <c r="AX461" s="336"/>
      <c r="AY461" s="336"/>
      <c r="AZ461" s="336"/>
      <c r="BA461" s="336"/>
      <c r="BB461" s="336"/>
      <c r="BC461" s="336"/>
      <c r="BD461" s="336"/>
      <c r="BE461" s="336"/>
    </row>
    <row r="462" spans="30:57">
      <c r="AD462" s="336"/>
      <c r="AE462" s="336"/>
      <c r="AF462" s="336"/>
      <c r="AG462" s="336"/>
      <c r="AH462" s="336"/>
      <c r="AI462" s="336"/>
      <c r="AJ462" s="336"/>
      <c r="AK462" s="336"/>
      <c r="AL462" s="336"/>
      <c r="AM462" s="336"/>
      <c r="AN462" s="336"/>
      <c r="AO462" s="336"/>
      <c r="AP462" s="336"/>
      <c r="AQ462" s="336"/>
      <c r="AR462" s="336"/>
      <c r="AS462" s="336"/>
      <c r="AT462" s="336"/>
      <c r="AU462" s="336"/>
      <c r="AV462" s="336"/>
      <c r="AW462" s="336"/>
      <c r="AX462" s="336"/>
      <c r="AY462" s="336"/>
      <c r="AZ462" s="336"/>
      <c r="BA462" s="336"/>
      <c r="BB462" s="336"/>
      <c r="BC462" s="336"/>
      <c r="BD462" s="336"/>
      <c r="BE462" s="336"/>
    </row>
    <row r="463" spans="30:57">
      <c r="AD463" s="336"/>
      <c r="AE463" s="336"/>
      <c r="AF463" s="336"/>
      <c r="AG463" s="336"/>
      <c r="AH463" s="336"/>
      <c r="AI463" s="336"/>
      <c r="AJ463" s="336"/>
      <c r="AK463" s="336"/>
      <c r="AL463" s="336"/>
      <c r="AM463" s="336"/>
      <c r="AN463" s="336"/>
      <c r="AO463" s="336"/>
      <c r="AP463" s="336"/>
      <c r="AQ463" s="336"/>
      <c r="AR463" s="336"/>
      <c r="AS463" s="336"/>
      <c r="AT463" s="336"/>
      <c r="AU463" s="336"/>
      <c r="AV463" s="336"/>
      <c r="AW463" s="336"/>
      <c r="AX463" s="336"/>
      <c r="AY463" s="336"/>
      <c r="AZ463" s="336"/>
      <c r="BA463" s="336"/>
      <c r="BB463" s="336"/>
      <c r="BC463" s="336"/>
      <c r="BD463" s="336"/>
      <c r="BE463" s="336"/>
    </row>
    <row r="464" spans="30:57">
      <c r="AD464" s="336"/>
      <c r="AE464" s="336"/>
      <c r="AF464" s="336"/>
      <c r="AG464" s="336"/>
      <c r="AH464" s="336"/>
      <c r="AI464" s="336"/>
      <c r="AJ464" s="336"/>
      <c r="AK464" s="336"/>
      <c r="AL464" s="336"/>
      <c r="AM464" s="336"/>
      <c r="AN464" s="336"/>
      <c r="AO464" s="336"/>
      <c r="AP464" s="336"/>
      <c r="AQ464" s="336"/>
      <c r="AR464" s="336"/>
      <c r="AS464" s="336"/>
      <c r="AT464" s="336"/>
      <c r="AU464" s="336"/>
      <c r="AV464" s="336"/>
      <c r="AW464" s="336"/>
      <c r="AX464" s="336"/>
      <c r="AY464" s="336"/>
      <c r="AZ464" s="336"/>
      <c r="BA464" s="336"/>
      <c r="BB464" s="336"/>
      <c r="BC464" s="336"/>
      <c r="BD464" s="336"/>
      <c r="BE464" s="336"/>
    </row>
    <row r="465" spans="30:57">
      <c r="AD465" s="336"/>
      <c r="AE465" s="336"/>
      <c r="AF465" s="336"/>
      <c r="AG465" s="336"/>
      <c r="AH465" s="336"/>
      <c r="AI465" s="336"/>
      <c r="AJ465" s="336"/>
      <c r="AK465" s="336"/>
      <c r="AL465" s="336"/>
      <c r="AM465" s="336"/>
      <c r="AN465" s="336"/>
      <c r="AO465" s="336"/>
      <c r="AP465" s="336"/>
      <c r="AQ465" s="336"/>
      <c r="AR465" s="336"/>
      <c r="AS465" s="336"/>
      <c r="AT465" s="336"/>
      <c r="AU465" s="336"/>
      <c r="AV465" s="336"/>
      <c r="AW465" s="336"/>
      <c r="AX465" s="336"/>
      <c r="AY465" s="336"/>
      <c r="AZ465" s="336"/>
      <c r="BA465" s="336"/>
      <c r="BB465" s="336"/>
      <c r="BC465" s="336"/>
      <c r="BD465" s="336"/>
      <c r="BE465" s="336"/>
    </row>
    <row r="466" spans="30:57">
      <c r="AD466" s="336"/>
      <c r="AE466" s="336"/>
      <c r="AF466" s="336"/>
      <c r="AG466" s="336"/>
      <c r="AH466" s="336"/>
      <c r="AI466" s="336"/>
      <c r="AJ466" s="336"/>
      <c r="AK466" s="336"/>
      <c r="AL466" s="336"/>
      <c r="AM466" s="336"/>
      <c r="AN466" s="336"/>
      <c r="AO466" s="336"/>
      <c r="AP466" s="336"/>
      <c r="AQ466" s="336"/>
      <c r="AR466" s="336"/>
      <c r="AS466" s="336"/>
      <c r="AT466" s="336"/>
      <c r="AU466" s="336"/>
      <c r="AV466" s="336"/>
      <c r="AW466" s="336"/>
      <c r="AX466" s="336"/>
      <c r="AY466" s="336"/>
      <c r="AZ466" s="336"/>
      <c r="BA466" s="336"/>
      <c r="BB466" s="336"/>
      <c r="BC466" s="336"/>
      <c r="BD466" s="336"/>
      <c r="BE466" s="336"/>
    </row>
    <row r="467" spans="30:57">
      <c r="AD467" s="336"/>
      <c r="AE467" s="336"/>
      <c r="AF467" s="336"/>
      <c r="AG467" s="336"/>
      <c r="AH467" s="336"/>
      <c r="AI467" s="336"/>
      <c r="AJ467" s="336"/>
      <c r="AK467" s="336"/>
      <c r="AL467" s="336"/>
      <c r="AM467" s="336"/>
      <c r="AN467" s="336"/>
      <c r="AO467" s="336"/>
      <c r="AP467" s="336"/>
      <c r="AQ467" s="336"/>
      <c r="AR467" s="336"/>
      <c r="AS467" s="336"/>
      <c r="AT467" s="336"/>
      <c r="AU467" s="336"/>
      <c r="AV467" s="336"/>
      <c r="AW467" s="336"/>
      <c r="AX467" s="336"/>
      <c r="AY467" s="336"/>
      <c r="AZ467" s="336"/>
      <c r="BA467" s="336"/>
      <c r="BB467" s="336"/>
      <c r="BC467" s="336"/>
      <c r="BD467" s="336"/>
      <c r="BE467" s="336"/>
    </row>
    <row r="468" spans="30:57">
      <c r="AD468" s="336"/>
      <c r="AE468" s="336"/>
      <c r="AF468" s="336"/>
      <c r="AG468" s="336"/>
      <c r="AH468" s="336"/>
      <c r="AI468" s="336"/>
      <c r="AJ468" s="336"/>
      <c r="AK468" s="336"/>
      <c r="AL468" s="336"/>
      <c r="AM468" s="336"/>
      <c r="AN468" s="336"/>
      <c r="AO468" s="336"/>
      <c r="AP468" s="336"/>
      <c r="AQ468" s="336"/>
      <c r="AR468" s="336"/>
      <c r="AS468" s="336"/>
      <c r="AT468" s="336"/>
      <c r="AU468" s="336"/>
      <c r="AV468" s="336"/>
      <c r="AW468" s="336"/>
      <c r="AX468" s="336"/>
      <c r="AY468" s="336"/>
      <c r="AZ468" s="336"/>
      <c r="BA468" s="336"/>
      <c r="BB468" s="336"/>
      <c r="BC468" s="336"/>
      <c r="BD468" s="336"/>
      <c r="BE468" s="336"/>
    </row>
    <row r="469" spans="30:57">
      <c r="AD469" s="336"/>
      <c r="AE469" s="336"/>
      <c r="AF469" s="336"/>
      <c r="AG469" s="336"/>
      <c r="AH469" s="336"/>
      <c r="AI469" s="336"/>
      <c r="AJ469" s="336"/>
      <c r="AK469" s="336"/>
      <c r="AL469" s="336"/>
      <c r="AM469" s="336"/>
      <c r="AN469" s="336"/>
      <c r="AO469" s="336"/>
      <c r="AP469" s="336"/>
      <c r="AQ469" s="336"/>
      <c r="AR469" s="336"/>
      <c r="AS469" s="336"/>
      <c r="AT469" s="336"/>
      <c r="AU469" s="336"/>
      <c r="AV469" s="336"/>
      <c r="AW469" s="336"/>
      <c r="AX469" s="336"/>
      <c r="AY469" s="336"/>
      <c r="AZ469" s="336"/>
      <c r="BA469" s="336"/>
      <c r="BB469" s="336"/>
      <c r="BC469" s="336"/>
      <c r="BD469" s="336"/>
      <c r="BE469" s="336"/>
    </row>
    <row r="470" spans="30:57">
      <c r="AD470" s="336"/>
      <c r="AE470" s="336"/>
      <c r="AF470" s="336"/>
      <c r="AG470" s="336"/>
      <c r="AH470" s="336"/>
      <c r="AI470" s="336"/>
      <c r="AJ470" s="336"/>
      <c r="AK470" s="336"/>
      <c r="AL470" s="336"/>
      <c r="AM470" s="336"/>
      <c r="AN470" s="336"/>
      <c r="AO470" s="336"/>
      <c r="AP470" s="336"/>
      <c r="AQ470" s="336"/>
      <c r="AR470" s="336"/>
      <c r="AS470" s="336"/>
      <c r="AT470" s="336"/>
      <c r="AU470" s="336"/>
      <c r="AV470" s="336"/>
      <c r="AW470" s="336"/>
      <c r="AX470" s="336"/>
      <c r="AY470" s="336"/>
      <c r="AZ470" s="336"/>
      <c r="BA470" s="336"/>
      <c r="BB470" s="336"/>
      <c r="BC470" s="336"/>
      <c r="BD470" s="336"/>
      <c r="BE470" s="336"/>
    </row>
    <row r="471" spans="30:57">
      <c r="AD471" s="336"/>
      <c r="AE471" s="336"/>
      <c r="AF471" s="336"/>
      <c r="AG471" s="336"/>
      <c r="AH471" s="336"/>
      <c r="AI471" s="336"/>
      <c r="AJ471" s="336"/>
      <c r="AK471" s="336"/>
      <c r="AL471" s="336"/>
      <c r="AM471" s="336"/>
      <c r="AN471" s="336"/>
      <c r="AO471" s="336"/>
      <c r="AP471" s="336"/>
      <c r="AQ471" s="336"/>
      <c r="AR471" s="336"/>
      <c r="AS471" s="336"/>
      <c r="AT471" s="336"/>
      <c r="AU471" s="336"/>
      <c r="AV471" s="336"/>
      <c r="AW471" s="336"/>
      <c r="AX471" s="336"/>
      <c r="AY471" s="336"/>
      <c r="AZ471" s="336"/>
      <c r="BA471" s="336"/>
      <c r="BB471" s="336"/>
      <c r="BC471" s="336"/>
      <c r="BD471" s="336"/>
      <c r="BE471" s="336"/>
    </row>
    <row r="472" spans="30:57">
      <c r="AD472" s="336"/>
      <c r="AE472" s="336"/>
      <c r="AF472" s="336"/>
      <c r="AG472" s="336"/>
      <c r="AH472" s="336"/>
      <c r="AI472" s="336"/>
      <c r="AJ472" s="336"/>
      <c r="AK472" s="336"/>
      <c r="AL472" s="336"/>
      <c r="AM472" s="336"/>
      <c r="AN472" s="336"/>
      <c r="AO472" s="336"/>
      <c r="AP472" s="336"/>
      <c r="AQ472" s="336"/>
      <c r="AR472" s="336"/>
      <c r="AS472" s="336"/>
      <c r="AT472" s="336"/>
      <c r="AU472" s="336"/>
      <c r="AV472" s="336"/>
      <c r="AW472" s="336"/>
      <c r="AX472" s="336"/>
      <c r="AY472" s="336"/>
      <c r="AZ472" s="336"/>
      <c r="BA472" s="336"/>
      <c r="BB472" s="336"/>
      <c r="BC472" s="336"/>
      <c r="BD472" s="336"/>
      <c r="BE472" s="336"/>
    </row>
    <row r="473" spans="30:57">
      <c r="AD473" s="336"/>
      <c r="AE473" s="336"/>
      <c r="AF473" s="336"/>
      <c r="AG473" s="336"/>
      <c r="AH473" s="336"/>
      <c r="AI473" s="336"/>
      <c r="AJ473" s="336"/>
      <c r="AK473" s="336"/>
      <c r="AL473" s="336"/>
      <c r="AM473" s="336"/>
      <c r="AN473" s="336"/>
      <c r="AO473" s="336"/>
      <c r="AP473" s="336"/>
      <c r="AQ473" s="336"/>
      <c r="AR473" s="336"/>
      <c r="AS473" s="336"/>
      <c r="AT473" s="336"/>
      <c r="AU473" s="336"/>
      <c r="AV473" s="336"/>
      <c r="AW473" s="336"/>
      <c r="AX473" s="336"/>
      <c r="AY473" s="336"/>
      <c r="AZ473" s="336"/>
      <c r="BA473" s="336"/>
      <c r="BB473" s="336"/>
      <c r="BC473" s="336"/>
      <c r="BD473" s="336"/>
      <c r="BE473" s="336"/>
    </row>
    <row r="474" spans="30:57">
      <c r="AD474" s="336"/>
      <c r="AE474" s="336"/>
      <c r="AF474" s="336"/>
      <c r="AG474" s="336"/>
      <c r="AH474" s="336"/>
      <c r="AI474" s="336"/>
      <c r="AJ474" s="336"/>
      <c r="AK474" s="336"/>
      <c r="AL474" s="336"/>
      <c r="AM474" s="336"/>
      <c r="AN474" s="336"/>
      <c r="AO474" s="336"/>
      <c r="AP474" s="336"/>
      <c r="AQ474" s="336"/>
      <c r="AR474" s="336"/>
      <c r="AS474" s="336"/>
      <c r="AT474" s="336"/>
      <c r="AU474" s="336"/>
      <c r="AV474" s="336"/>
      <c r="AW474" s="336"/>
      <c r="AX474" s="336"/>
      <c r="AY474" s="336"/>
      <c r="AZ474" s="336"/>
      <c r="BA474" s="336"/>
      <c r="BB474" s="336"/>
      <c r="BC474" s="336"/>
      <c r="BD474" s="336"/>
      <c r="BE474" s="336"/>
    </row>
    <row r="475" spans="30:57">
      <c r="AD475" s="336"/>
      <c r="AE475" s="336"/>
      <c r="AF475" s="336"/>
      <c r="AG475" s="336"/>
      <c r="AH475" s="336"/>
      <c r="AI475" s="336"/>
      <c r="AJ475" s="336"/>
      <c r="AK475" s="336"/>
      <c r="AL475" s="336"/>
      <c r="AM475" s="336"/>
      <c r="AN475" s="336"/>
      <c r="AO475" s="336"/>
      <c r="AP475" s="336"/>
      <c r="AQ475" s="336"/>
      <c r="AR475" s="336"/>
      <c r="AS475" s="336"/>
      <c r="AT475" s="336"/>
      <c r="AU475" s="336"/>
      <c r="AV475" s="336"/>
      <c r="AW475" s="336"/>
      <c r="AX475" s="336"/>
      <c r="AY475" s="336"/>
      <c r="AZ475" s="336"/>
      <c r="BA475" s="336"/>
      <c r="BB475" s="336"/>
      <c r="BC475" s="336"/>
      <c r="BD475" s="336"/>
      <c r="BE475" s="336"/>
    </row>
    <row r="476" spans="30:57">
      <c r="AD476" s="336"/>
      <c r="AE476" s="336"/>
      <c r="AF476" s="336"/>
      <c r="AG476" s="336"/>
      <c r="AH476" s="336"/>
      <c r="AI476" s="336"/>
      <c r="AJ476" s="336"/>
      <c r="AK476" s="336"/>
      <c r="AL476" s="336"/>
      <c r="AM476" s="336"/>
      <c r="AN476" s="336"/>
      <c r="AO476" s="336"/>
      <c r="AP476" s="336"/>
      <c r="AQ476" s="336"/>
      <c r="AR476" s="336"/>
      <c r="AS476" s="336"/>
      <c r="AT476" s="336"/>
      <c r="AU476" s="336"/>
      <c r="AV476" s="336"/>
      <c r="AW476" s="336"/>
      <c r="AX476" s="336"/>
      <c r="AY476" s="336"/>
      <c r="AZ476" s="336"/>
      <c r="BA476" s="336"/>
      <c r="BB476" s="336"/>
      <c r="BC476" s="336"/>
      <c r="BD476" s="336"/>
      <c r="BE476" s="336"/>
    </row>
    <row r="477" spans="30:57">
      <c r="AD477" s="336"/>
      <c r="AE477" s="336"/>
      <c r="AF477" s="336"/>
      <c r="AG477" s="336"/>
      <c r="AH477" s="336"/>
      <c r="AI477" s="336"/>
      <c r="AJ477" s="336"/>
      <c r="AK477" s="336"/>
      <c r="AL477" s="336"/>
      <c r="AM477" s="336"/>
      <c r="AN477" s="336"/>
      <c r="AO477" s="336"/>
      <c r="AP477" s="336"/>
      <c r="AQ477" s="336"/>
      <c r="AR477" s="336"/>
      <c r="AS477" s="336"/>
      <c r="AT477" s="336"/>
      <c r="AU477" s="336"/>
      <c r="AV477" s="336"/>
      <c r="AW477" s="336"/>
      <c r="AX477" s="336"/>
      <c r="AY477" s="336"/>
      <c r="AZ477" s="336"/>
      <c r="BA477" s="336"/>
      <c r="BB477" s="336"/>
      <c r="BC477" s="336"/>
      <c r="BD477" s="336"/>
      <c r="BE477" s="336"/>
    </row>
    <row r="478" spans="30:57">
      <c r="AD478" s="336"/>
      <c r="AE478" s="336"/>
      <c r="AF478" s="336"/>
      <c r="AG478" s="336"/>
      <c r="AH478" s="336"/>
      <c r="AI478" s="336"/>
      <c r="AJ478" s="336"/>
      <c r="AK478" s="336"/>
      <c r="AL478" s="336"/>
      <c r="AM478" s="336"/>
      <c r="AN478" s="336"/>
      <c r="AO478" s="336"/>
      <c r="AP478" s="336"/>
      <c r="AQ478" s="336"/>
      <c r="AR478" s="336"/>
      <c r="AS478" s="336"/>
      <c r="AT478" s="336"/>
      <c r="AU478" s="336"/>
      <c r="AV478" s="336"/>
      <c r="AW478" s="336"/>
      <c r="AX478" s="336"/>
      <c r="AY478" s="336"/>
      <c r="AZ478" s="336"/>
      <c r="BA478" s="336"/>
      <c r="BB478" s="336"/>
      <c r="BC478" s="336"/>
      <c r="BD478" s="336"/>
      <c r="BE478" s="336"/>
    </row>
    <row r="479" spans="30:57">
      <c r="AD479" s="336"/>
      <c r="AE479" s="336"/>
      <c r="AF479" s="336"/>
      <c r="AG479" s="336"/>
      <c r="AH479" s="336"/>
      <c r="AI479" s="336"/>
      <c r="AJ479" s="336"/>
      <c r="AK479" s="336"/>
      <c r="AL479" s="336"/>
      <c r="AM479" s="336"/>
      <c r="AN479" s="336"/>
      <c r="AO479" s="336"/>
      <c r="AP479" s="336"/>
      <c r="AQ479" s="336"/>
      <c r="AR479" s="336"/>
      <c r="AS479" s="336"/>
      <c r="AT479" s="336"/>
      <c r="AU479" s="336"/>
      <c r="AV479" s="336"/>
      <c r="AW479" s="336"/>
      <c r="AX479" s="336"/>
      <c r="AY479" s="336"/>
      <c r="AZ479" s="336"/>
      <c r="BA479" s="336"/>
      <c r="BB479" s="336"/>
      <c r="BC479" s="336"/>
      <c r="BD479" s="336"/>
      <c r="BE479" s="336"/>
    </row>
    <row r="480" spans="30:57">
      <c r="AD480" s="336"/>
      <c r="AE480" s="336"/>
      <c r="AF480" s="336"/>
      <c r="AG480" s="336"/>
      <c r="AH480" s="336"/>
      <c r="AI480" s="336"/>
      <c r="AJ480" s="336"/>
      <c r="AK480" s="336"/>
      <c r="AL480" s="336"/>
      <c r="AM480" s="336"/>
      <c r="AN480" s="336"/>
      <c r="AO480" s="336"/>
      <c r="AP480" s="336"/>
      <c r="AQ480" s="336"/>
      <c r="AR480" s="336"/>
      <c r="AS480" s="336"/>
      <c r="AT480" s="336"/>
      <c r="AU480" s="336"/>
      <c r="AV480" s="336"/>
      <c r="AW480" s="336"/>
      <c r="AX480" s="336"/>
      <c r="AY480" s="336"/>
      <c r="AZ480" s="336"/>
      <c r="BA480" s="336"/>
      <c r="BB480" s="336"/>
      <c r="BC480" s="336"/>
      <c r="BD480" s="336"/>
      <c r="BE480" s="336"/>
    </row>
    <row r="481" spans="30:57">
      <c r="AD481" s="336"/>
      <c r="AE481" s="336"/>
      <c r="AF481" s="336"/>
      <c r="AG481" s="336"/>
      <c r="AH481" s="336"/>
      <c r="AI481" s="336"/>
      <c r="AJ481" s="336"/>
      <c r="AK481" s="336"/>
      <c r="AL481" s="336"/>
      <c r="AM481" s="336"/>
      <c r="AN481" s="336"/>
      <c r="AO481" s="336"/>
      <c r="AP481" s="336"/>
      <c r="AQ481" s="336"/>
      <c r="AR481" s="336"/>
      <c r="AS481" s="336"/>
      <c r="AT481" s="336"/>
      <c r="AU481" s="336"/>
      <c r="AV481" s="336"/>
      <c r="AW481" s="336"/>
      <c r="AX481" s="336"/>
      <c r="AY481" s="336"/>
      <c r="AZ481" s="336"/>
      <c r="BA481" s="336"/>
      <c r="BB481" s="336"/>
      <c r="BC481" s="336"/>
      <c r="BD481" s="336"/>
      <c r="BE481" s="336"/>
    </row>
    <row r="482" spans="30:57">
      <c r="AD482" s="336"/>
      <c r="AE482" s="336"/>
      <c r="AF482" s="336"/>
      <c r="AG482" s="336"/>
      <c r="AH482" s="336"/>
      <c r="AI482" s="336"/>
      <c r="AJ482" s="336"/>
      <c r="AK482" s="336"/>
      <c r="AL482" s="336"/>
      <c r="AM482" s="336"/>
      <c r="AN482" s="336"/>
      <c r="AO482" s="336"/>
      <c r="AP482" s="336"/>
      <c r="AQ482" s="336"/>
      <c r="AR482" s="336"/>
      <c r="AS482" s="336"/>
      <c r="AT482" s="336"/>
      <c r="AU482" s="336"/>
      <c r="AV482" s="336"/>
      <c r="AW482" s="336"/>
      <c r="AX482" s="336"/>
      <c r="AY482" s="336"/>
      <c r="AZ482" s="336"/>
      <c r="BA482" s="336"/>
      <c r="BB482" s="336"/>
      <c r="BC482" s="336"/>
      <c r="BD482" s="336"/>
      <c r="BE482" s="336"/>
    </row>
    <row r="483" spans="30:57">
      <c r="AD483" s="336"/>
      <c r="AE483" s="336"/>
      <c r="AF483" s="336"/>
      <c r="AG483" s="336"/>
      <c r="AH483" s="336"/>
      <c r="AI483" s="336"/>
      <c r="AJ483" s="336"/>
      <c r="AK483" s="336"/>
      <c r="AL483" s="336"/>
      <c r="AM483" s="336"/>
      <c r="AN483" s="336"/>
      <c r="AO483" s="336"/>
      <c r="AP483" s="336"/>
      <c r="AQ483" s="336"/>
      <c r="AR483" s="336"/>
      <c r="AS483" s="336"/>
      <c r="AT483" s="336"/>
      <c r="AU483" s="336"/>
      <c r="AV483" s="336"/>
      <c r="AW483" s="336"/>
      <c r="AX483" s="336"/>
      <c r="AY483" s="336"/>
      <c r="AZ483" s="336"/>
      <c r="BA483" s="336"/>
      <c r="BB483" s="336"/>
      <c r="BC483" s="336"/>
      <c r="BD483" s="336"/>
      <c r="BE483" s="336"/>
    </row>
    <row r="484" spans="30:57">
      <c r="AD484" s="336"/>
      <c r="AE484" s="336"/>
      <c r="AF484" s="336"/>
      <c r="AG484" s="336"/>
      <c r="AH484" s="336"/>
      <c r="AI484" s="336"/>
      <c r="AJ484" s="336"/>
      <c r="AK484" s="336"/>
      <c r="AL484" s="336"/>
      <c r="AM484" s="336"/>
      <c r="AN484" s="336"/>
      <c r="AO484" s="336"/>
      <c r="AP484" s="336"/>
      <c r="AQ484" s="336"/>
      <c r="AR484" s="336"/>
      <c r="AS484" s="336"/>
      <c r="AT484" s="336"/>
      <c r="AU484" s="336"/>
      <c r="AV484" s="336"/>
      <c r="AW484" s="336"/>
      <c r="AX484" s="336"/>
      <c r="AY484" s="336"/>
      <c r="AZ484" s="336"/>
      <c r="BA484" s="336"/>
      <c r="BB484" s="336"/>
      <c r="BC484" s="336"/>
      <c r="BD484" s="336"/>
      <c r="BE484" s="336"/>
    </row>
    <row r="485" spans="30:57">
      <c r="AD485" s="336"/>
      <c r="AE485" s="336"/>
      <c r="AF485" s="336"/>
      <c r="AG485" s="336"/>
      <c r="AH485" s="336"/>
      <c r="AI485" s="336"/>
      <c r="AJ485" s="336"/>
      <c r="AK485" s="336"/>
      <c r="AL485" s="336"/>
      <c r="AM485" s="336"/>
      <c r="AN485" s="336"/>
      <c r="AO485" s="336"/>
      <c r="AP485" s="336"/>
      <c r="AQ485" s="336"/>
      <c r="AR485" s="336"/>
      <c r="AS485" s="336"/>
      <c r="AT485" s="336"/>
      <c r="AU485" s="336"/>
      <c r="AV485" s="336"/>
      <c r="AW485" s="336"/>
      <c r="AX485" s="336"/>
      <c r="AY485" s="336"/>
      <c r="AZ485" s="336"/>
      <c r="BA485" s="336"/>
      <c r="BB485" s="336"/>
      <c r="BC485" s="336"/>
      <c r="BD485" s="336"/>
      <c r="BE485" s="336"/>
    </row>
    <row r="486" spans="30:57">
      <c r="AD486" s="336"/>
      <c r="AE486" s="336"/>
      <c r="AF486" s="336"/>
      <c r="AG486" s="336"/>
      <c r="AH486" s="336"/>
      <c r="AI486" s="336"/>
      <c r="AJ486" s="336"/>
      <c r="AK486" s="336"/>
      <c r="AL486" s="336"/>
      <c r="AM486" s="336"/>
      <c r="AN486" s="336"/>
      <c r="AO486" s="336"/>
      <c r="AP486" s="336"/>
      <c r="AQ486" s="336"/>
      <c r="AR486" s="336"/>
      <c r="AS486" s="336"/>
      <c r="AT486" s="336"/>
      <c r="AU486" s="336"/>
      <c r="AV486" s="336"/>
      <c r="AW486" s="336"/>
      <c r="AX486" s="336"/>
      <c r="AY486" s="336"/>
      <c r="AZ486" s="336"/>
      <c r="BA486" s="336"/>
      <c r="BB486" s="336"/>
      <c r="BC486" s="336"/>
      <c r="BD486" s="336"/>
      <c r="BE486" s="336"/>
    </row>
    <row r="487" spans="30:57">
      <c r="AD487" s="336"/>
      <c r="AE487" s="336"/>
      <c r="AF487" s="336"/>
      <c r="AG487" s="336"/>
      <c r="AH487" s="336"/>
      <c r="AI487" s="336"/>
      <c r="AJ487" s="336"/>
      <c r="AK487" s="336"/>
      <c r="AL487" s="336"/>
      <c r="AM487" s="336"/>
      <c r="AN487" s="336"/>
      <c r="AO487" s="336"/>
      <c r="AP487" s="336"/>
      <c r="AQ487" s="336"/>
      <c r="AR487" s="336"/>
      <c r="AS487" s="336"/>
      <c r="AT487" s="336"/>
      <c r="AU487" s="336"/>
      <c r="AV487" s="336"/>
      <c r="AW487" s="336"/>
      <c r="AX487" s="336"/>
      <c r="AY487" s="336"/>
      <c r="AZ487" s="336"/>
      <c r="BA487" s="336"/>
      <c r="BB487" s="336"/>
      <c r="BC487" s="336"/>
      <c r="BD487" s="336"/>
      <c r="BE487" s="336"/>
    </row>
    <row r="488" spans="30:57">
      <c r="AD488" s="336"/>
      <c r="AE488" s="336"/>
      <c r="AF488" s="336"/>
      <c r="AG488" s="336"/>
      <c r="AH488" s="336"/>
      <c r="AI488" s="336"/>
      <c r="AJ488" s="336"/>
      <c r="AK488" s="336"/>
      <c r="AL488" s="336"/>
      <c r="AM488" s="336"/>
      <c r="AN488" s="336"/>
      <c r="AO488" s="336"/>
      <c r="AP488" s="336"/>
      <c r="AQ488" s="336"/>
      <c r="AR488" s="336"/>
      <c r="AS488" s="336"/>
      <c r="AT488" s="336"/>
      <c r="AU488" s="336"/>
      <c r="AV488" s="336"/>
      <c r="AW488" s="336"/>
      <c r="AX488" s="336"/>
      <c r="AY488" s="336"/>
      <c r="AZ488" s="336"/>
      <c r="BA488" s="336"/>
      <c r="BB488" s="336"/>
      <c r="BC488" s="336"/>
      <c r="BD488" s="336"/>
      <c r="BE488" s="336"/>
    </row>
    <row r="489" spans="30:57">
      <c r="AD489" s="336"/>
      <c r="AE489" s="336"/>
      <c r="AF489" s="336"/>
      <c r="AG489" s="336"/>
      <c r="AH489" s="336"/>
      <c r="AI489" s="336"/>
      <c r="AJ489" s="336"/>
      <c r="AK489" s="336"/>
      <c r="AL489" s="336"/>
      <c r="AM489" s="336"/>
      <c r="AN489" s="336"/>
      <c r="AO489" s="336"/>
      <c r="AP489" s="336"/>
      <c r="AQ489" s="336"/>
      <c r="AR489" s="336"/>
      <c r="AS489" s="336"/>
      <c r="AT489" s="336"/>
      <c r="AU489" s="336"/>
      <c r="AV489" s="336"/>
      <c r="AW489" s="336"/>
      <c r="AX489" s="336"/>
      <c r="AY489" s="336"/>
      <c r="AZ489" s="336"/>
      <c r="BA489" s="336"/>
      <c r="BB489" s="336"/>
      <c r="BC489" s="336"/>
      <c r="BD489" s="336"/>
      <c r="BE489" s="336"/>
    </row>
    <row r="490" spans="30:57">
      <c r="AD490" s="336"/>
      <c r="AE490" s="336"/>
      <c r="AF490" s="336"/>
      <c r="AG490" s="336"/>
      <c r="AH490" s="336"/>
      <c r="AI490" s="336"/>
      <c r="AJ490" s="336"/>
      <c r="AK490" s="336"/>
      <c r="AL490" s="336"/>
      <c r="AM490" s="336"/>
      <c r="AN490" s="336"/>
      <c r="AO490" s="336"/>
      <c r="AP490" s="336"/>
      <c r="AQ490" s="336"/>
      <c r="AR490" s="336"/>
      <c r="AS490" s="336"/>
      <c r="AT490" s="336"/>
      <c r="AU490" s="336"/>
      <c r="AV490" s="336"/>
      <c r="AW490" s="336"/>
      <c r="AX490" s="336"/>
      <c r="AY490" s="336"/>
      <c r="AZ490" s="336"/>
      <c r="BA490" s="336"/>
      <c r="BB490" s="336"/>
      <c r="BC490" s="336"/>
      <c r="BD490" s="336"/>
      <c r="BE490" s="336"/>
    </row>
    <row r="491" spans="30:57">
      <c r="AD491" s="336"/>
      <c r="AE491" s="336"/>
      <c r="AF491" s="336"/>
      <c r="AG491" s="336"/>
      <c r="AH491" s="336"/>
      <c r="AI491" s="336"/>
      <c r="AJ491" s="336"/>
      <c r="AK491" s="336"/>
      <c r="AL491" s="336"/>
      <c r="AM491" s="336"/>
      <c r="AN491" s="336"/>
      <c r="AO491" s="336"/>
      <c r="AP491" s="336"/>
      <c r="AQ491" s="336"/>
      <c r="AR491" s="336"/>
      <c r="AS491" s="336"/>
      <c r="AT491" s="336"/>
      <c r="AU491" s="336"/>
      <c r="AV491" s="336"/>
      <c r="AW491" s="336"/>
      <c r="AX491" s="336"/>
      <c r="AY491" s="336"/>
      <c r="AZ491" s="336"/>
      <c r="BA491" s="336"/>
      <c r="BB491" s="336"/>
      <c r="BC491" s="336"/>
      <c r="BD491" s="336"/>
      <c r="BE491" s="336"/>
    </row>
    <row r="492" spans="30:57">
      <c r="AD492" s="336"/>
      <c r="AE492" s="336"/>
      <c r="AF492" s="336"/>
      <c r="AG492" s="336"/>
      <c r="AH492" s="336"/>
      <c r="AI492" s="336"/>
      <c r="AJ492" s="336"/>
      <c r="AK492" s="336"/>
      <c r="AL492" s="336"/>
      <c r="AM492" s="336"/>
      <c r="AN492" s="336"/>
      <c r="AO492" s="336"/>
      <c r="AP492" s="336"/>
      <c r="AQ492" s="336"/>
      <c r="AR492" s="336"/>
      <c r="AS492" s="336"/>
      <c r="AT492" s="336"/>
      <c r="AU492" s="336"/>
      <c r="AV492" s="336"/>
      <c r="AW492" s="336"/>
      <c r="AX492" s="336"/>
      <c r="AY492" s="336"/>
      <c r="AZ492" s="336"/>
      <c r="BA492" s="336"/>
      <c r="BB492" s="336"/>
      <c r="BC492" s="336"/>
      <c r="BD492" s="336"/>
      <c r="BE492" s="336"/>
    </row>
    <row r="493" spans="30:57">
      <c r="AD493" s="336"/>
      <c r="AE493" s="336"/>
      <c r="AF493" s="336"/>
      <c r="AG493" s="336"/>
      <c r="AH493" s="336"/>
      <c r="AI493" s="336"/>
      <c r="AJ493" s="336"/>
      <c r="AK493" s="336"/>
      <c r="AL493" s="336"/>
      <c r="AM493" s="336"/>
      <c r="AN493" s="336"/>
      <c r="AO493" s="336"/>
      <c r="AP493" s="336"/>
      <c r="AQ493" s="336"/>
      <c r="AR493" s="336"/>
      <c r="AS493" s="336"/>
      <c r="AT493" s="336"/>
      <c r="AU493" s="336"/>
      <c r="AV493" s="336"/>
      <c r="AW493" s="336"/>
      <c r="AX493" s="336"/>
      <c r="AY493" s="336"/>
      <c r="AZ493" s="336"/>
      <c r="BA493" s="336"/>
      <c r="BB493" s="336"/>
      <c r="BC493" s="336"/>
      <c r="BD493" s="336"/>
      <c r="BE493" s="336"/>
    </row>
    <row r="494" spans="30:57">
      <c r="AD494" s="336"/>
      <c r="AE494" s="336"/>
      <c r="AF494" s="336"/>
      <c r="AG494" s="336"/>
      <c r="AH494" s="336"/>
      <c r="AI494" s="336"/>
      <c r="AJ494" s="336"/>
      <c r="AK494" s="336"/>
      <c r="AL494" s="336"/>
      <c r="AM494" s="336"/>
      <c r="AN494" s="336"/>
      <c r="AO494" s="336"/>
      <c r="AP494" s="336"/>
      <c r="AQ494" s="336"/>
      <c r="AR494" s="336"/>
      <c r="AS494" s="336"/>
      <c r="AT494" s="336"/>
      <c r="AU494" s="336"/>
      <c r="AV494" s="336"/>
      <c r="AW494" s="336"/>
      <c r="AX494" s="336"/>
      <c r="AY494" s="336"/>
      <c r="AZ494" s="336"/>
      <c r="BA494" s="336"/>
      <c r="BB494" s="336"/>
      <c r="BC494" s="336"/>
      <c r="BD494" s="336"/>
      <c r="BE494" s="336"/>
    </row>
    <row r="495" spans="30:57">
      <c r="AD495" s="336"/>
      <c r="AE495" s="336"/>
      <c r="AF495" s="336"/>
      <c r="AG495" s="336"/>
      <c r="AH495" s="336"/>
      <c r="AI495" s="336"/>
      <c r="AJ495" s="336"/>
      <c r="AK495" s="336"/>
      <c r="AL495" s="336"/>
      <c r="AM495" s="336"/>
      <c r="AN495" s="336"/>
      <c r="AO495" s="336"/>
      <c r="AP495" s="336"/>
      <c r="AQ495" s="336"/>
      <c r="AR495" s="336"/>
      <c r="AS495" s="336"/>
      <c r="AT495" s="336"/>
      <c r="AU495" s="336"/>
      <c r="AV495" s="336"/>
      <c r="AW495" s="336"/>
      <c r="AX495" s="336"/>
      <c r="AY495" s="336"/>
      <c r="AZ495" s="336"/>
      <c r="BA495" s="336"/>
      <c r="BB495" s="336"/>
      <c r="BC495" s="336"/>
      <c r="BD495" s="336"/>
      <c r="BE495" s="336"/>
    </row>
    <row r="496" spans="30:57">
      <c r="AD496" s="336"/>
      <c r="AE496" s="336"/>
      <c r="AF496" s="336"/>
      <c r="AG496" s="336"/>
      <c r="AH496" s="336"/>
      <c r="AI496" s="336"/>
      <c r="AJ496" s="336"/>
      <c r="AK496" s="336"/>
      <c r="AL496" s="336"/>
      <c r="AM496" s="336"/>
      <c r="AN496" s="336"/>
      <c r="AO496" s="336"/>
      <c r="AP496" s="336"/>
      <c r="AQ496" s="336"/>
      <c r="AR496" s="336"/>
      <c r="AS496" s="336"/>
      <c r="AT496" s="336"/>
      <c r="AU496" s="336"/>
      <c r="AV496" s="336"/>
      <c r="AW496" s="336"/>
      <c r="AX496" s="336"/>
      <c r="AY496" s="336"/>
      <c r="AZ496" s="336"/>
      <c r="BA496" s="336"/>
      <c r="BB496" s="336"/>
      <c r="BC496" s="336"/>
      <c r="BD496" s="336"/>
      <c r="BE496" s="336"/>
    </row>
    <row r="497" spans="30:57">
      <c r="AD497" s="336"/>
      <c r="AE497" s="336"/>
      <c r="AF497" s="336"/>
      <c r="AG497" s="336"/>
      <c r="AH497" s="336"/>
      <c r="AI497" s="336"/>
      <c r="AJ497" s="336"/>
      <c r="AK497" s="336"/>
      <c r="AL497" s="336"/>
      <c r="AM497" s="336"/>
      <c r="AN497" s="336"/>
      <c r="AO497" s="336"/>
      <c r="AP497" s="336"/>
      <c r="AQ497" s="336"/>
      <c r="AR497" s="336"/>
      <c r="AS497" s="336"/>
      <c r="AT497" s="336"/>
      <c r="AU497" s="336"/>
      <c r="AV497" s="336"/>
      <c r="AW497" s="336"/>
      <c r="AX497" s="336"/>
      <c r="AY497" s="336"/>
      <c r="AZ497" s="336"/>
      <c r="BA497" s="336"/>
      <c r="BB497" s="336"/>
      <c r="BC497" s="336"/>
      <c r="BD497" s="336"/>
      <c r="BE497" s="336"/>
    </row>
    <row r="498" spans="30:57">
      <c r="AD498" s="336"/>
      <c r="AE498" s="336"/>
      <c r="AF498" s="336"/>
      <c r="AG498" s="336"/>
      <c r="AH498" s="336"/>
      <c r="AI498" s="336"/>
      <c r="AJ498" s="336"/>
      <c r="AK498" s="336"/>
      <c r="AL498" s="336"/>
      <c r="AM498" s="336"/>
      <c r="AN498" s="336"/>
      <c r="AO498" s="336"/>
      <c r="AP498" s="336"/>
      <c r="AQ498" s="336"/>
      <c r="AR498" s="336"/>
      <c r="AS498" s="336"/>
      <c r="AT498" s="336"/>
      <c r="AU498" s="336"/>
      <c r="AV498" s="336"/>
      <c r="AW498" s="336"/>
      <c r="AX498" s="336"/>
      <c r="AY498" s="336"/>
      <c r="AZ498" s="336"/>
      <c r="BA498" s="336"/>
      <c r="BB498" s="336"/>
      <c r="BC498" s="336"/>
      <c r="BD498" s="336"/>
      <c r="BE498" s="336"/>
    </row>
    <row r="499" spans="30:57">
      <c r="AD499" s="336"/>
      <c r="AE499" s="336"/>
      <c r="AF499" s="336"/>
      <c r="AG499" s="336"/>
      <c r="AH499" s="336"/>
      <c r="AI499" s="336"/>
      <c r="AJ499" s="336"/>
      <c r="AK499" s="336"/>
      <c r="AL499" s="336"/>
      <c r="AM499" s="336"/>
      <c r="AN499" s="336"/>
      <c r="AO499" s="336"/>
      <c r="AP499" s="336"/>
      <c r="AQ499" s="336"/>
      <c r="AR499" s="336"/>
      <c r="AS499" s="336"/>
      <c r="AT499" s="336"/>
      <c r="AU499" s="336"/>
      <c r="AV499" s="336"/>
      <c r="AW499" s="336"/>
      <c r="AX499" s="336"/>
      <c r="AY499" s="336"/>
      <c r="AZ499" s="336"/>
      <c r="BA499" s="336"/>
      <c r="BB499" s="336"/>
      <c r="BC499" s="336"/>
      <c r="BD499" s="336"/>
      <c r="BE499" s="336"/>
    </row>
    <row r="500" spans="30:57">
      <c r="AD500" s="336"/>
      <c r="AE500" s="336"/>
      <c r="AF500" s="336"/>
      <c r="AG500" s="336"/>
      <c r="AH500" s="336"/>
      <c r="AI500" s="336"/>
      <c r="AJ500" s="336"/>
      <c r="AK500" s="336"/>
      <c r="AL500" s="336"/>
      <c r="AM500" s="336"/>
      <c r="AN500" s="336"/>
      <c r="AO500" s="336"/>
      <c r="AP500" s="336"/>
      <c r="AQ500" s="336"/>
      <c r="AR500" s="336"/>
      <c r="AS500" s="336"/>
      <c r="AT500" s="336"/>
      <c r="AU500" s="336"/>
      <c r="AV500" s="336"/>
      <c r="AW500" s="336"/>
      <c r="AX500" s="336"/>
      <c r="AY500" s="336"/>
      <c r="AZ500" s="336"/>
      <c r="BA500" s="336"/>
      <c r="BB500" s="336"/>
      <c r="BC500" s="336"/>
      <c r="BD500" s="336"/>
      <c r="BE500" s="336"/>
    </row>
    <row r="501" spans="30:57">
      <c r="AD501" s="336"/>
      <c r="AE501" s="336"/>
      <c r="AF501" s="336"/>
      <c r="AG501" s="336"/>
      <c r="AH501" s="336"/>
      <c r="AI501" s="336"/>
      <c r="AJ501" s="336"/>
      <c r="AK501" s="336"/>
      <c r="AL501" s="336"/>
      <c r="AM501" s="336"/>
      <c r="AN501" s="336"/>
      <c r="AO501" s="336"/>
      <c r="AP501" s="336"/>
      <c r="AQ501" s="336"/>
      <c r="AR501" s="336"/>
      <c r="AS501" s="336"/>
      <c r="AT501" s="336"/>
      <c r="AU501" s="336"/>
      <c r="AV501" s="336"/>
      <c r="AW501" s="336"/>
      <c r="AX501" s="336"/>
      <c r="AY501" s="336"/>
      <c r="AZ501" s="336"/>
      <c r="BA501" s="336"/>
      <c r="BB501" s="336"/>
      <c r="BC501" s="336"/>
      <c r="BD501" s="336"/>
      <c r="BE501" s="336"/>
    </row>
    <row r="502" spans="30:57">
      <c r="AD502" s="336"/>
      <c r="AE502" s="336"/>
      <c r="AF502" s="336"/>
      <c r="AG502" s="336"/>
      <c r="AH502" s="336"/>
      <c r="AI502" s="336"/>
      <c r="AJ502" s="336"/>
      <c r="AK502" s="336"/>
      <c r="AL502" s="336"/>
      <c r="AM502" s="336"/>
      <c r="AN502" s="336"/>
      <c r="AO502" s="336"/>
      <c r="AP502" s="336"/>
      <c r="AQ502" s="336"/>
      <c r="AR502" s="336"/>
      <c r="AS502" s="336"/>
      <c r="AT502" s="336"/>
      <c r="AU502" s="336"/>
      <c r="AV502" s="336"/>
      <c r="AW502" s="336"/>
      <c r="AX502" s="336"/>
      <c r="AY502" s="336"/>
      <c r="AZ502" s="336"/>
      <c r="BA502" s="336"/>
      <c r="BB502" s="336"/>
      <c r="BC502" s="336"/>
      <c r="BD502" s="336"/>
      <c r="BE502" s="336"/>
    </row>
    <row r="503" spans="30:57">
      <c r="AD503" s="336"/>
      <c r="AE503" s="336"/>
      <c r="AF503" s="336"/>
      <c r="AG503" s="336"/>
      <c r="AH503" s="336"/>
      <c r="AI503" s="336"/>
      <c r="AJ503" s="336"/>
      <c r="AK503" s="336"/>
      <c r="AL503" s="336"/>
      <c r="AM503" s="336"/>
      <c r="AN503" s="336"/>
      <c r="AO503" s="336"/>
      <c r="AP503" s="336"/>
      <c r="AQ503" s="336"/>
      <c r="AR503" s="336"/>
      <c r="AS503" s="336"/>
      <c r="AT503" s="336"/>
      <c r="AU503" s="336"/>
      <c r="AV503" s="336"/>
      <c r="AW503" s="336"/>
      <c r="AX503" s="336"/>
      <c r="AY503" s="336"/>
      <c r="AZ503" s="336"/>
      <c r="BA503" s="336"/>
      <c r="BB503" s="336"/>
      <c r="BC503" s="336"/>
      <c r="BD503" s="336"/>
      <c r="BE503" s="336"/>
    </row>
    <row r="504" spans="30:57">
      <c r="AD504" s="336"/>
      <c r="AE504" s="336"/>
      <c r="AF504" s="336"/>
      <c r="AG504" s="336"/>
      <c r="AH504" s="336"/>
      <c r="AI504" s="336"/>
      <c r="AJ504" s="336"/>
      <c r="AK504" s="336"/>
      <c r="AL504" s="336"/>
      <c r="AM504" s="336"/>
      <c r="AN504" s="336"/>
      <c r="AO504" s="336"/>
      <c r="AP504" s="336"/>
      <c r="AQ504" s="336"/>
      <c r="AR504" s="336"/>
      <c r="AS504" s="336"/>
      <c r="AT504" s="336"/>
      <c r="AU504" s="336"/>
      <c r="AV504" s="336"/>
      <c r="AW504" s="336"/>
      <c r="AX504" s="336"/>
      <c r="AY504" s="336"/>
      <c r="AZ504" s="336"/>
      <c r="BA504" s="336"/>
      <c r="BB504" s="336"/>
      <c r="BC504" s="336"/>
      <c r="BD504" s="336"/>
      <c r="BE504" s="336"/>
    </row>
    <row r="505" spans="30:57">
      <c r="AD505" s="336"/>
      <c r="AE505" s="336"/>
      <c r="AF505" s="336"/>
      <c r="AG505" s="336"/>
      <c r="AH505" s="336"/>
      <c r="AI505" s="336"/>
      <c r="AJ505" s="336"/>
      <c r="AK505" s="336"/>
      <c r="AL505" s="336"/>
      <c r="AM505" s="336"/>
      <c r="AN505" s="336"/>
      <c r="AO505" s="336"/>
      <c r="AP505" s="336"/>
      <c r="AQ505" s="336"/>
      <c r="AR505" s="336"/>
      <c r="AS505" s="336"/>
      <c r="AT505" s="336"/>
      <c r="AU505" s="336"/>
      <c r="AV505" s="336"/>
      <c r="AW505" s="336"/>
      <c r="AX505" s="336"/>
      <c r="AY505" s="336"/>
      <c r="AZ505" s="336"/>
      <c r="BA505" s="336"/>
      <c r="BB505" s="336"/>
      <c r="BC505" s="336"/>
      <c r="BD505" s="336"/>
      <c r="BE505" s="336"/>
    </row>
    <row r="506" spans="30:57">
      <c r="AD506" s="336"/>
      <c r="AE506" s="336"/>
      <c r="AF506" s="336"/>
      <c r="AG506" s="336"/>
      <c r="AH506" s="336"/>
      <c r="AI506" s="336"/>
      <c r="AJ506" s="336"/>
      <c r="AK506" s="336"/>
      <c r="AL506" s="336"/>
      <c r="AM506" s="336"/>
      <c r="AN506" s="336"/>
      <c r="AO506" s="336"/>
      <c r="AP506" s="336"/>
      <c r="AQ506" s="336"/>
      <c r="AR506" s="336"/>
      <c r="AS506" s="336"/>
      <c r="AT506" s="336"/>
      <c r="AU506" s="336"/>
      <c r="AV506" s="336"/>
      <c r="AW506" s="336"/>
      <c r="AX506" s="336"/>
      <c r="AY506" s="336"/>
      <c r="AZ506" s="336"/>
      <c r="BA506" s="336"/>
      <c r="BB506" s="336"/>
      <c r="BC506" s="336"/>
      <c r="BD506" s="336"/>
      <c r="BE506" s="336"/>
    </row>
    <row r="507" spans="30:57">
      <c r="AD507" s="336"/>
      <c r="AE507" s="336"/>
      <c r="AF507" s="336"/>
      <c r="AG507" s="336"/>
      <c r="AH507" s="336"/>
      <c r="AI507" s="336"/>
      <c r="AJ507" s="336"/>
      <c r="AK507" s="336"/>
      <c r="AL507" s="336"/>
      <c r="AM507" s="336"/>
      <c r="AN507" s="336"/>
      <c r="AO507" s="336"/>
      <c r="AP507" s="336"/>
      <c r="AQ507" s="336"/>
      <c r="AR507" s="336"/>
      <c r="AS507" s="336"/>
      <c r="AT507" s="336"/>
      <c r="AU507" s="336"/>
      <c r="AV507" s="336"/>
      <c r="AW507" s="336"/>
      <c r="AX507" s="336"/>
      <c r="AY507" s="336"/>
      <c r="AZ507" s="336"/>
      <c r="BA507" s="336"/>
      <c r="BB507" s="336"/>
      <c r="BC507" s="336"/>
      <c r="BD507" s="336"/>
      <c r="BE507" s="336"/>
    </row>
    <row r="508" spans="30:57">
      <c r="AD508" s="336"/>
      <c r="AE508" s="336"/>
      <c r="AF508" s="336"/>
      <c r="AG508" s="336"/>
      <c r="AH508" s="336"/>
      <c r="AI508" s="336"/>
      <c r="AJ508" s="336"/>
      <c r="AK508" s="336"/>
      <c r="AL508" s="336"/>
      <c r="AM508" s="336"/>
      <c r="AN508" s="336"/>
      <c r="AO508" s="336"/>
      <c r="AP508" s="336"/>
      <c r="AQ508" s="336"/>
      <c r="AR508" s="336"/>
      <c r="AS508" s="336"/>
      <c r="AT508" s="336"/>
      <c r="AU508" s="336"/>
      <c r="AV508" s="336"/>
      <c r="AW508" s="336"/>
      <c r="AX508" s="336"/>
      <c r="AY508" s="336"/>
      <c r="AZ508" s="336"/>
      <c r="BA508" s="336"/>
      <c r="BB508" s="336"/>
      <c r="BC508" s="336"/>
      <c r="BD508" s="336"/>
      <c r="BE508" s="336"/>
    </row>
    <row r="509" spans="30:57">
      <c r="AD509" s="336"/>
      <c r="AE509" s="336"/>
      <c r="AF509" s="336"/>
      <c r="AG509" s="336"/>
      <c r="AH509" s="336"/>
      <c r="AI509" s="336"/>
      <c r="AJ509" s="336"/>
      <c r="AK509" s="336"/>
      <c r="AL509" s="336"/>
      <c r="AM509" s="336"/>
      <c r="AN509" s="336"/>
      <c r="AO509" s="336"/>
      <c r="AP509" s="336"/>
      <c r="AQ509" s="336"/>
      <c r="AR509" s="336"/>
      <c r="AS509" s="336"/>
      <c r="AT509" s="336"/>
      <c r="AU509" s="336"/>
      <c r="AV509" s="336"/>
      <c r="AW509" s="336"/>
      <c r="AX509" s="336"/>
      <c r="AY509" s="336"/>
      <c r="AZ509" s="336"/>
      <c r="BA509" s="336"/>
      <c r="BB509" s="336"/>
      <c r="BC509" s="336"/>
      <c r="BD509" s="336"/>
      <c r="BE509" s="336"/>
    </row>
    <row r="510" spans="30:57">
      <c r="AD510" s="336"/>
      <c r="AE510" s="336"/>
      <c r="AF510" s="336"/>
      <c r="AG510" s="336"/>
      <c r="AH510" s="336"/>
      <c r="AI510" s="336"/>
      <c r="AJ510" s="336"/>
      <c r="AK510" s="336"/>
      <c r="AL510" s="336"/>
      <c r="AM510" s="336"/>
      <c r="AN510" s="336"/>
      <c r="AO510" s="336"/>
      <c r="AP510" s="336"/>
      <c r="AQ510" s="336"/>
      <c r="AR510" s="336"/>
      <c r="AS510" s="336"/>
      <c r="AT510" s="336"/>
      <c r="AU510" s="336"/>
      <c r="AV510" s="336"/>
      <c r="AW510" s="336"/>
      <c r="AX510" s="336"/>
      <c r="AY510" s="336"/>
      <c r="AZ510" s="336"/>
      <c r="BA510" s="336"/>
      <c r="BB510" s="336"/>
      <c r="BC510" s="336"/>
      <c r="BD510" s="336"/>
      <c r="BE510" s="336"/>
    </row>
    <row r="511" spans="30:57">
      <c r="AD511" s="336"/>
      <c r="AE511" s="336"/>
      <c r="AF511" s="336"/>
      <c r="AG511" s="336"/>
      <c r="AH511" s="336"/>
      <c r="AI511" s="336"/>
      <c r="AJ511" s="336"/>
      <c r="AK511" s="336"/>
      <c r="AL511" s="336"/>
      <c r="AM511" s="336"/>
      <c r="AN511" s="336"/>
      <c r="AO511" s="336"/>
      <c r="AP511" s="336"/>
      <c r="AQ511" s="336"/>
      <c r="AR511" s="336"/>
      <c r="AS511" s="336"/>
      <c r="AT511" s="336"/>
      <c r="AU511" s="336"/>
      <c r="AV511" s="336"/>
      <c r="AW511" s="336"/>
      <c r="AX511" s="336"/>
      <c r="AY511" s="336"/>
      <c r="AZ511" s="336"/>
      <c r="BA511" s="336"/>
      <c r="BB511" s="336"/>
      <c r="BC511" s="336"/>
      <c r="BD511" s="336"/>
      <c r="BE511" s="336"/>
    </row>
    <row r="512" spans="30:57">
      <c r="AD512" s="336"/>
      <c r="AE512" s="336"/>
      <c r="AF512" s="336"/>
      <c r="AG512" s="336"/>
      <c r="AH512" s="336"/>
      <c r="AI512" s="336"/>
      <c r="AJ512" s="336"/>
      <c r="AK512" s="336"/>
      <c r="AL512" s="336"/>
      <c r="AM512" s="336"/>
      <c r="AN512" s="336"/>
      <c r="AO512" s="336"/>
      <c r="AP512" s="336"/>
      <c r="AQ512" s="336"/>
      <c r="AR512" s="336"/>
      <c r="AS512" s="336"/>
      <c r="AT512" s="336"/>
      <c r="AU512" s="336"/>
      <c r="AV512" s="336"/>
      <c r="AW512" s="336"/>
      <c r="AX512" s="336"/>
      <c r="AY512" s="336"/>
      <c r="AZ512" s="336"/>
      <c r="BA512" s="336"/>
      <c r="BB512" s="336"/>
      <c r="BC512" s="336"/>
      <c r="BD512" s="336"/>
      <c r="BE512" s="336"/>
    </row>
    <row r="513" spans="30:57">
      <c r="AD513" s="336"/>
      <c r="AE513" s="336"/>
      <c r="AF513" s="336"/>
      <c r="AG513" s="336"/>
      <c r="AH513" s="336"/>
      <c r="AI513" s="336"/>
      <c r="AJ513" s="336"/>
      <c r="AK513" s="336"/>
      <c r="AL513" s="336"/>
      <c r="AM513" s="336"/>
      <c r="AN513" s="336"/>
      <c r="AO513" s="336"/>
      <c r="AP513" s="336"/>
      <c r="AQ513" s="336"/>
      <c r="AR513" s="336"/>
      <c r="AS513" s="336"/>
      <c r="AT513" s="336"/>
      <c r="AU513" s="336"/>
      <c r="AV513" s="336"/>
      <c r="AW513" s="336"/>
      <c r="AX513" s="336"/>
      <c r="AY513" s="336"/>
      <c r="AZ513" s="336"/>
      <c r="BA513" s="336"/>
      <c r="BB513" s="336"/>
      <c r="BC513" s="336"/>
      <c r="BD513" s="336"/>
      <c r="BE513" s="336"/>
    </row>
    <row r="514" spans="30:57">
      <c r="AD514" s="336"/>
      <c r="AE514" s="336"/>
      <c r="AF514" s="336"/>
      <c r="AG514" s="336"/>
      <c r="AH514" s="336"/>
      <c r="AI514" s="336"/>
      <c r="AJ514" s="336"/>
      <c r="AK514" s="336"/>
      <c r="AL514" s="336"/>
      <c r="AM514" s="336"/>
      <c r="AN514" s="336"/>
      <c r="AO514" s="336"/>
      <c r="AP514" s="336"/>
      <c r="AQ514" s="336"/>
      <c r="AR514" s="336"/>
      <c r="AS514" s="336"/>
      <c r="AT514" s="336"/>
      <c r="AU514" s="336"/>
      <c r="AV514" s="336"/>
      <c r="AW514" s="336"/>
      <c r="AX514" s="336"/>
      <c r="AY514" s="336"/>
      <c r="AZ514" s="336"/>
      <c r="BA514" s="336"/>
      <c r="BB514" s="336"/>
      <c r="BC514" s="336"/>
      <c r="BD514" s="336"/>
      <c r="BE514" s="336"/>
    </row>
    <row r="515" spans="30:57">
      <c r="AD515" s="336"/>
      <c r="AE515" s="336"/>
      <c r="AF515" s="336"/>
      <c r="AG515" s="336"/>
      <c r="AH515" s="336"/>
      <c r="AI515" s="336"/>
      <c r="AJ515" s="336"/>
      <c r="AK515" s="336"/>
      <c r="AL515" s="336"/>
      <c r="AM515" s="336"/>
      <c r="AN515" s="336"/>
      <c r="AO515" s="336"/>
      <c r="AP515" s="336"/>
      <c r="AQ515" s="336"/>
      <c r="AR515" s="336"/>
      <c r="AS515" s="336"/>
      <c r="AT515" s="336"/>
      <c r="AU515" s="336"/>
      <c r="AV515" s="336"/>
      <c r="AW515" s="336"/>
      <c r="AX515" s="336"/>
      <c r="AY515" s="336"/>
      <c r="AZ515" s="336"/>
      <c r="BA515" s="336"/>
      <c r="BB515" s="336"/>
      <c r="BC515" s="336"/>
      <c r="BD515" s="336"/>
      <c r="BE515" s="336"/>
    </row>
    <row r="516" spans="30:57">
      <c r="AD516" s="336"/>
      <c r="AE516" s="336"/>
      <c r="AF516" s="336"/>
      <c r="AG516" s="336"/>
      <c r="AH516" s="336"/>
      <c r="AI516" s="336"/>
      <c r="AJ516" s="336"/>
      <c r="AK516" s="336"/>
      <c r="AL516" s="336"/>
      <c r="AM516" s="336"/>
      <c r="AN516" s="336"/>
      <c r="AO516" s="336"/>
      <c r="AP516" s="336"/>
      <c r="AQ516" s="336"/>
      <c r="AR516" s="336"/>
      <c r="AS516" s="336"/>
      <c r="AT516" s="336"/>
      <c r="AU516" s="336"/>
      <c r="AV516" s="336"/>
      <c r="AW516" s="336"/>
      <c r="AX516" s="336"/>
      <c r="AY516" s="336"/>
      <c r="AZ516" s="336"/>
      <c r="BA516" s="336"/>
      <c r="BB516" s="336"/>
      <c r="BC516" s="336"/>
      <c r="BD516" s="336"/>
      <c r="BE516" s="336"/>
    </row>
    <row r="517" spans="30:57">
      <c r="AD517" s="336"/>
      <c r="AE517" s="336"/>
      <c r="AF517" s="336"/>
      <c r="AG517" s="336"/>
      <c r="AH517" s="336"/>
      <c r="AI517" s="336"/>
      <c r="AJ517" s="336"/>
      <c r="AK517" s="336"/>
      <c r="AL517" s="336"/>
      <c r="AM517" s="336"/>
      <c r="AN517" s="336"/>
      <c r="AO517" s="336"/>
      <c r="AP517" s="336"/>
      <c r="AQ517" s="336"/>
      <c r="AR517" s="336"/>
      <c r="AS517" s="336"/>
      <c r="AT517" s="336"/>
      <c r="AU517" s="336"/>
      <c r="AV517" s="336"/>
      <c r="AW517" s="336"/>
      <c r="AX517" s="336"/>
      <c r="AY517" s="336"/>
      <c r="AZ517" s="336"/>
      <c r="BA517" s="336"/>
      <c r="BB517" s="336"/>
      <c r="BC517" s="336"/>
      <c r="BD517" s="336"/>
      <c r="BE517" s="336"/>
    </row>
    <row r="518" spans="30:57">
      <c r="AD518" s="336"/>
      <c r="AE518" s="336"/>
      <c r="AF518" s="336"/>
      <c r="AG518" s="336"/>
      <c r="AH518" s="336"/>
      <c r="AI518" s="336"/>
      <c r="AJ518" s="336"/>
      <c r="AK518" s="336"/>
      <c r="AL518" s="336"/>
      <c r="AM518" s="336"/>
      <c r="AN518" s="336"/>
      <c r="AO518" s="336"/>
      <c r="AP518" s="336"/>
      <c r="AQ518" s="336"/>
      <c r="AR518" s="336"/>
      <c r="AS518" s="336"/>
      <c r="AT518" s="336"/>
      <c r="AU518" s="336"/>
      <c r="AV518" s="336"/>
      <c r="AW518" s="336"/>
      <c r="AX518" s="336"/>
      <c r="AY518" s="336"/>
      <c r="AZ518" s="336"/>
      <c r="BA518" s="336"/>
      <c r="BB518" s="336"/>
      <c r="BC518" s="336"/>
      <c r="BD518" s="336"/>
      <c r="BE518" s="336"/>
    </row>
    <row r="519" spans="30:57">
      <c r="AD519" s="336"/>
      <c r="AE519" s="336"/>
      <c r="AF519" s="336"/>
      <c r="AG519" s="336"/>
      <c r="AH519" s="336"/>
      <c r="AI519" s="336"/>
      <c r="AJ519" s="336"/>
      <c r="AK519" s="336"/>
      <c r="AL519" s="336"/>
      <c r="AM519" s="336"/>
      <c r="AN519" s="336"/>
      <c r="AO519" s="336"/>
      <c r="AP519" s="336"/>
      <c r="AQ519" s="336"/>
      <c r="AR519" s="336"/>
      <c r="AS519" s="336"/>
      <c r="AT519" s="336"/>
      <c r="AU519" s="336"/>
      <c r="AV519" s="336"/>
      <c r="AW519" s="336"/>
      <c r="AX519" s="336"/>
      <c r="AY519" s="336"/>
      <c r="AZ519" s="336"/>
      <c r="BA519" s="336"/>
      <c r="BB519" s="336"/>
      <c r="BC519" s="336"/>
      <c r="BD519" s="336"/>
      <c r="BE519" s="336"/>
    </row>
    <row r="520" spans="30:57">
      <c r="AD520" s="336"/>
      <c r="AE520" s="336"/>
      <c r="AF520" s="336"/>
      <c r="AG520" s="336"/>
      <c r="AH520" s="336"/>
      <c r="AI520" s="336"/>
      <c r="AJ520" s="336"/>
      <c r="AK520" s="336"/>
      <c r="AL520" s="336"/>
      <c r="AM520" s="336"/>
      <c r="AN520" s="336"/>
      <c r="AO520" s="336"/>
      <c r="AP520" s="336"/>
      <c r="AQ520" s="336"/>
      <c r="AR520" s="336"/>
      <c r="AS520" s="336"/>
      <c r="AT520" s="336"/>
      <c r="AU520" s="336"/>
      <c r="AV520" s="336"/>
      <c r="AW520" s="336"/>
      <c r="AX520" s="336"/>
      <c r="AY520" s="336"/>
      <c r="AZ520" s="336"/>
      <c r="BA520" s="336"/>
      <c r="BB520" s="336"/>
      <c r="BC520" s="336"/>
      <c r="BD520" s="336"/>
      <c r="BE520" s="336"/>
    </row>
    <row r="521" spans="30:57">
      <c r="AD521" s="336"/>
      <c r="AE521" s="336"/>
      <c r="AF521" s="336"/>
      <c r="AG521" s="336"/>
      <c r="AH521" s="336"/>
      <c r="AI521" s="336"/>
      <c r="AJ521" s="336"/>
      <c r="AK521" s="336"/>
      <c r="AL521" s="336"/>
      <c r="AM521" s="336"/>
      <c r="AN521" s="336"/>
      <c r="AO521" s="336"/>
      <c r="AP521" s="336"/>
      <c r="AQ521" s="336"/>
      <c r="AR521" s="336"/>
      <c r="AS521" s="336"/>
      <c r="AT521" s="336"/>
      <c r="AU521" s="336"/>
      <c r="AV521" s="336"/>
      <c r="AW521" s="336"/>
      <c r="AX521" s="336"/>
      <c r="AY521" s="336"/>
      <c r="AZ521" s="336"/>
      <c r="BA521" s="336"/>
      <c r="BB521" s="336"/>
      <c r="BC521" s="336"/>
      <c r="BD521" s="336"/>
      <c r="BE521" s="336"/>
    </row>
    <row r="522" spans="30:57">
      <c r="AD522" s="336"/>
      <c r="AE522" s="336"/>
      <c r="AF522" s="336"/>
      <c r="AG522" s="336"/>
      <c r="AH522" s="336"/>
      <c r="AI522" s="336"/>
      <c r="AJ522" s="336"/>
      <c r="AK522" s="336"/>
      <c r="AL522" s="336"/>
      <c r="AM522" s="336"/>
      <c r="AN522" s="336"/>
      <c r="AO522" s="336"/>
      <c r="AP522" s="336"/>
      <c r="AQ522" s="336"/>
      <c r="AR522" s="336"/>
      <c r="AS522" s="336"/>
      <c r="AT522" s="336"/>
      <c r="AU522" s="336"/>
      <c r="AV522" s="336"/>
      <c r="AW522" s="336"/>
      <c r="AX522" s="336"/>
      <c r="AY522" s="336"/>
      <c r="AZ522" s="336"/>
      <c r="BA522" s="336"/>
      <c r="BB522" s="336"/>
      <c r="BC522" s="336"/>
      <c r="BD522" s="336"/>
      <c r="BE522" s="336"/>
    </row>
    <row r="523" spans="30:57">
      <c r="AD523" s="336"/>
      <c r="AE523" s="336"/>
      <c r="AF523" s="336"/>
      <c r="AG523" s="336"/>
      <c r="AH523" s="336"/>
      <c r="AI523" s="336"/>
      <c r="AJ523" s="336"/>
      <c r="AK523" s="336"/>
      <c r="AL523" s="336"/>
      <c r="AM523" s="336"/>
      <c r="AN523" s="336"/>
      <c r="AO523" s="336"/>
      <c r="AP523" s="336"/>
      <c r="AQ523" s="336"/>
      <c r="AR523" s="336"/>
      <c r="AS523" s="336"/>
      <c r="AT523" s="336"/>
      <c r="AU523" s="336"/>
      <c r="AV523" s="336"/>
      <c r="AW523" s="336"/>
      <c r="AX523" s="336"/>
      <c r="AY523" s="336"/>
      <c r="AZ523" s="336"/>
      <c r="BA523" s="336"/>
      <c r="BB523" s="336"/>
      <c r="BC523" s="336"/>
      <c r="BD523" s="336"/>
      <c r="BE523" s="336"/>
    </row>
    <row r="524" spans="30:57">
      <c r="AD524" s="336"/>
      <c r="AE524" s="336"/>
      <c r="AF524" s="336"/>
      <c r="AG524" s="336"/>
      <c r="AH524" s="336"/>
      <c r="AI524" s="336"/>
      <c r="AJ524" s="336"/>
      <c r="AK524" s="336"/>
      <c r="AL524" s="336"/>
      <c r="AM524" s="336"/>
      <c r="AN524" s="336"/>
      <c r="AO524" s="336"/>
      <c r="AP524" s="336"/>
      <c r="AQ524" s="336"/>
      <c r="AR524" s="336"/>
      <c r="AS524" s="336"/>
      <c r="AT524" s="336"/>
      <c r="AU524" s="336"/>
      <c r="AV524" s="336"/>
      <c r="AW524" s="336"/>
      <c r="AX524" s="336"/>
      <c r="AY524" s="336"/>
      <c r="AZ524" s="336"/>
      <c r="BA524" s="336"/>
      <c r="BB524" s="336"/>
      <c r="BC524" s="336"/>
      <c r="BD524" s="336"/>
      <c r="BE524" s="336"/>
    </row>
    <row r="525" spans="30:57">
      <c r="AD525" s="336"/>
      <c r="AE525" s="336"/>
      <c r="AF525" s="336"/>
      <c r="AG525" s="336"/>
      <c r="AH525" s="336"/>
      <c r="AI525" s="336"/>
      <c r="AJ525" s="336"/>
      <c r="AK525" s="336"/>
      <c r="AL525" s="336"/>
      <c r="AM525" s="336"/>
      <c r="AN525" s="336"/>
      <c r="AO525" s="336"/>
      <c r="AP525" s="336"/>
      <c r="AQ525" s="336"/>
      <c r="AR525" s="336"/>
      <c r="AS525" s="336"/>
      <c r="AT525" s="336"/>
      <c r="AU525" s="336"/>
      <c r="AV525" s="336"/>
      <c r="AW525" s="336"/>
      <c r="AX525" s="336"/>
      <c r="AY525" s="336"/>
      <c r="AZ525" s="336"/>
      <c r="BA525" s="336"/>
      <c r="BB525" s="336"/>
      <c r="BC525" s="336"/>
      <c r="BD525" s="336"/>
      <c r="BE525" s="336"/>
    </row>
    <row r="526" spans="30:57">
      <c r="AD526" s="336"/>
      <c r="AE526" s="336"/>
      <c r="AF526" s="336"/>
      <c r="AG526" s="336"/>
      <c r="AH526" s="336"/>
      <c r="AI526" s="336"/>
      <c r="AJ526" s="336"/>
      <c r="AK526" s="336"/>
      <c r="AL526" s="336"/>
      <c r="AM526" s="336"/>
      <c r="AN526" s="336"/>
      <c r="AO526" s="336"/>
      <c r="AP526" s="336"/>
      <c r="AQ526" s="336"/>
      <c r="AR526" s="336"/>
      <c r="AS526" s="336"/>
      <c r="AT526" s="336"/>
      <c r="AU526" s="336"/>
      <c r="AV526" s="336"/>
      <c r="AW526" s="336"/>
      <c r="AX526" s="336"/>
      <c r="AY526" s="336"/>
      <c r="AZ526" s="336"/>
      <c r="BA526" s="336"/>
      <c r="BB526" s="336"/>
      <c r="BC526" s="336"/>
      <c r="BD526" s="336"/>
      <c r="BE526" s="336"/>
    </row>
    <row r="527" spans="30:57">
      <c r="AD527" s="336"/>
      <c r="AE527" s="336"/>
      <c r="AF527" s="336"/>
      <c r="AG527" s="336"/>
      <c r="AH527" s="336"/>
      <c r="AI527" s="336"/>
      <c r="AJ527" s="336"/>
      <c r="AK527" s="336"/>
      <c r="AL527" s="336"/>
      <c r="AM527" s="336"/>
      <c r="AN527" s="336"/>
      <c r="AO527" s="336"/>
      <c r="AP527" s="336"/>
      <c r="AQ527" s="336"/>
      <c r="AR527" s="336"/>
      <c r="AS527" s="336"/>
      <c r="AT527" s="336"/>
      <c r="AU527" s="336"/>
      <c r="AV527" s="336"/>
      <c r="AW527" s="336"/>
      <c r="AX527" s="336"/>
      <c r="AY527" s="336"/>
      <c r="AZ527" s="336"/>
      <c r="BA527" s="336"/>
      <c r="BB527" s="336"/>
      <c r="BC527" s="336"/>
      <c r="BD527" s="336"/>
      <c r="BE527" s="336"/>
    </row>
    <row r="528" spans="30:57">
      <c r="AD528" s="336"/>
      <c r="AE528" s="336"/>
      <c r="AF528" s="336"/>
      <c r="AG528" s="336"/>
      <c r="AH528" s="336"/>
      <c r="AI528" s="336"/>
      <c r="AJ528" s="336"/>
      <c r="AK528" s="336"/>
      <c r="AL528" s="336"/>
      <c r="AM528" s="336"/>
      <c r="AN528" s="336"/>
      <c r="AO528" s="336"/>
      <c r="AP528" s="336"/>
      <c r="AQ528" s="336"/>
      <c r="AR528" s="336"/>
      <c r="AS528" s="336"/>
      <c r="AT528" s="336"/>
      <c r="AU528" s="336"/>
      <c r="AV528" s="336"/>
      <c r="AW528" s="336"/>
      <c r="AX528" s="336"/>
      <c r="AY528" s="336"/>
      <c r="AZ528" s="336"/>
      <c r="BA528" s="336"/>
      <c r="BB528" s="336"/>
      <c r="BC528" s="336"/>
      <c r="BD528" s="336"/>
      <c r="BE528" s="336"/>
    </row>
    <row r="529" spans="30:57">
      <c r="AD529" s="336"/>
      <c r="AE529" s="336"/>
      <c r="AF529" s="336"/>
      <c r="AG529" s="336"/>
      <c r="AH529" s="336"/>
      <c r="AI529" s="336"/>
      <c r="AJ529" s="336"/>
      <c r="AK529" s="336"/>
      <c r="AL529" s="336"/>
      <c r="AM529" s="336"/>
      <c r="AN529" s="336"/>
      <c r="AO529" s="336"/>
      <c r="AP529" s="336"/>
      <c r="AQ529" s="336"/>
      <c r="AR529" s="336"/>
      <c r="AS529" s="336"/>
      <c r="AT529" s="336"/>
      <c r="AU529" s="336"/>
      <c r="AV529" s="336"/>
      <c r="AW529" s="336"/>
      <c r="AX529" s="336"/>
      <c r="AY529" s="336"/>
      <c r="AZ529" s="336"/>
      <c r="BA529" s="336"/>
      <c r="BB529" s="336"/>
      <c r="BC529" s="336"/>
      <c r="BD529" s="336"/>
      <c r="BE529" s="336"/>
    </row>
    <row r="530" spans="30:57">
      <c r="AD530" s="336"/>
      <c r="AE530" s="336"/>
      <c r="AF530" s="336"/>
      <c r="AG530" s="336"/>
      <c r="AH530" s="336"/>
      <c r="AI530" s="336"/>
      <c r="AJ530" s="336"/>
      <c r="AK530" s="336"/>
      <c r="AL530" s="336"/>
      <c r="AM530" s="336"/>
      <c r="AN530" s="336"/>
      <c r="AO530" s="336"/>
      <c r="AP530" s="336"/>
      <c r="AQ530" s="336"/>
      <c r="AR530" s="336"/>
      <c r="AS530" s="336"/>
      <c r="AT530" s="336"/>
      <c r="AU530" s="336"/>
      <c r="AV530" s="336"/>
      <c r="AW530" s="336"/>
      <c r="AX530" s="336"/>
      <c r="AY530" s="336"/>
      <c r="AZ530" s="336"/>
      <c r="BA530" s="336"/>
      <c r="BB530" s="336"/>
      <c r="BC530" s="336"/>
      <c r="BD530" s="336"/>
      <c r="BE530" s="336"/>
    </row>
    <row r="531" spans="30:57">
      <c r="AD531" s="336"/>
      <c r="AE531" s="336"/>
      <c r="AF531" s="336"/>
      <c r="AG531" s="336"/>
      <c r="AH531" s="336"/>
      <c r="AI531" s="336"/>
      <c r="AJ531" s="336"/>
      <c r="AK531" s="336"/>
      <c r="AL531" s="336"/>
      <c r="AM531" s="336"/>
      <c r="AN531" s="336"/>
      <c r="AO531" s="336"/>
      <c r="AP531" s="336"/>
      <c r="AQ531" s="336"/>
      <c r="AR531" s="336"/>
      <c r="AS531" s="336"/>
      <c r="AT531" s="336"/>
      <c r="AU531" s="336"/>
      <c r="AV531" s="336"/>
      <c r="AW531" s="336"/>
      <c r="AX531" s="336"/>
      <c r="AY531" s="336"/>
      <c r="AZ531" s="336"/>
      <c r="BA531" s="336"/>
      <c r="BB531" s="336"/>
      <c r="BC531" s="336"/>
      <c r="BD531" s="336"/>
      <c r="BE531" s="336"/>
    </row>
    <row r="532" spans="30:57">
      <c r="AD532" s="336"/>
      <c r="AE532" s="336"/>
      <c r="AF532" s="336"/>
      <c r="AG532" s="336"/>
      <c r="AH532" s="336"/>
      <c r="AI532" s="336"/>
      <c r="AJ532" s="336"/>
      <c r="AK532" s="336"/>
      <c r="AL532" s="336"/>
      <c r="AM532" s="336"/>
      <c r="AN532" s="336"/>
      <c r="AO532" s="336"/>
      <c r="AP532" s="336"/>
      <c r="AQ532" s="336"/>
      <c r="AR532" s="336"/>
      <c r="AS532" s="336"/>
      <c r="AT532" s="336"/>
      <c r="AU532" s="336"/>
      <c r="AV532" s="336"/>
      <c r="AW532" s="336"/>
      <c r="AX532" s="336"/>
      <c r="AY532" s="336"/>
      <c r="AZ532" s="336"/>
      <c r="BA532" s="336"/>
      <c r="BB532" s="336"/>
      <c r="BC532" s="336"/>
      <c r="BD532" s="336"/>
      <c r="BE532" s="336"/>
    </row>
    <row r="533" spans="30:57">
      <c r="AD533" s="336"/>
      <c r="AE533" s="336"/>
      <c r="AF533" s="336"/>
      <c r="AG533" s="336"/>
      <c r="AH533" s="336"/>
      <c r="AI533" s="336"/>
      <c r="AJ533" s="336"/>
      <c r="AK533" s="336"/>
      <c r="AL533" s="336"/>
      <c r="AM533" s="336"/>
      <c r="AN533" s="336"/>
      <c r="AO533" s="336"/>
      <c r="AP533" s="336"/>
      <c r="AQ533" s="336"/>
      <c r="AR533" s="336"/>
      <c r="AS533" s="336"/>
      <c r="AT533" s="336"/>
      <c r="AU533" s="336"/>
      <c r="AV533" s="336"/>
      <c r="AW533" s="336"/>
      <c r="AX533" s="336"/>
      <c r="AY533" s="336"/>
      <c r="AZ533" s="336"/>
      <c r="BA533" s="336"/>
      <c r="BB533" s="336"/>
      <c r="BC533" s="336"/>
      <c r="BD533" s="336"/>
      <c r="BE533" s="336"/>
    </row>
    <row r="534" spans="30:57">
      <c r="AD534" s="336"/>
      <c r="AE534" s="336"/>
      <c r="AF534" s="336"/>
      <c r="AG534" s="336"/>
      <c r="AH534" s="336"/>
      <c r="AI534" s="336"/>
      <c r="AJ534" s="336"/>
      <c r="AK534" s="336"/>
      <c r="AL534" s="336"/>
      <c r="AM534" s="336"/>
      <c r="AN534" s="336"/>
      <c r="AO534" s="336"/>
      <c r="AP534" s="336"/>
      <c r="AQ534" s="336"/>
      <c r="AR534" s="336"/>
      <c r="AS534" s="336"/>
      <c r="AT534" s="336"/>
      <c r="AU534" s="336"/>
      <c r="AV534" s="336"/>
      <c r="AW534" s="336"/>
      <c r="AX534" s="336"/>
      <c r="AY534" s="336"/>
      <c r="AZ534" s="336"/>
      <c r="BA534" s="336"/>
      <c r="BB534" s="336"/>
      <c r="BC534" s="336"/>
      <c r="BD534" s="336"/>
      <c r="BE534" s="336"/>
    </row>
    <row r="535" spans="30:57">
      <c r="AD535" s="336"/>
      <c r="AE535" s="336"/>
      <c r="AF535" s="336"/>
      <c r="AG535" s="336"/>
      <c r="AH535" s="336"/>
      <c r="AI535" s="336"/>
      <c r="AJ535" s="336"/>
      <c r="AK535" s="336"/>
      <c r="AL535" s="336"/>
      <c r="AM535" s="336"/>
      <c r="AN535" s="336"/>
      <c r="AO535" s="336"/>
      <c r="AP535" s="336"/>
      <c r="AQ535" s="336"/>
      <c r="AR535" s="336"/>
      <c r="AS535" s="336"/>
      <c r="AT535" s="336"/>
      <c r="AU535" s="336"/>
      <c r="AV535" s="336"/>
      <c r="AW535" s="336"/>
      <c r="AX535" s="336"/>
      <c r="AY535" s="336"/>
      <c r="AZ535" s="336"/>
      <c r="BA535" s="336"/>
      <c r="BB535" s="336"/>
      <c r="BC535" s="336"/>
      <c r="BD535" s="336"/>
      <c r="BE535" s="336"/>
    </row>
    <row r="536" spans="30:57">
      <c r="AD536" s="336"/>
      <c r="AE536" s="336"/>
      <c r="AF536" s="336"/>
      <c r="AG536" s="336"/>
      <c r="AH536" s="336"/>
      <c r="AI536" s="336"/>
      <c r="AJ536" s="336"/>
      <c r="AK536" s="336"/>
      <c r="AL536" s="336"/>
      <c r="AM536" s="336"/>
      <c r="AN536" s="336"/>
      <c r="AO536" s="336"/>
      <c r="AP536" s="336"/>
      <c r="AQ536" s="336"/>
      <c r="AR536" s="336"/>
      <c r="AS536" s="336"/>
      <c r="AT536" s="336"/>
      <c r="AU536" s="336"/>
      <c r="AV536" s="336"/>
      <c r="AW536" s="336"/>
      <c r="AX536" s="336"/>
      <c r="AY536" s="336"/>
      <c r="AZ536" s="336"/>
      <c r="BA536" s="336"/>
      <c r="BB536" s="336"/>
      <c r="BC536" s="336"/>
      <c r="BD536" s="336"/>
      <c r="BE536" s="336"/>
    </row>
    <row r="537" spans="30:57">
      <c r="AD537" s="336"/>
      <c r="AE537" s="336"/>
      <c r="AF537" s="336"/>
      <c r="AG537" s="336"/>
      <c r="AH537" s="336"/>
      <c r="AI537" s="336"/>
      <c r="AJ537" s="336"/>
      <c r="AK537" s="336"/>
      <c r="AL537" s="336"/>
      <c r="AM537" s="336"/>
      <c r="AN537" s="336"/>
      <c r="AO537" s="336"/>
      <c r="AP537" s="336"/>
      <c r="AQ537" s="336"/>
      <c r="AR537" s="336"/>
      <c r="AS537" s="336"/>
      <c r="AT537" s="336"/>
      <c r="AU537" s="336"/>
      <c r="AV537" s="336"/>
      <c r="AW537" s="336"/>
      <c r="AX537" s="336"/>
      <c r="AY537" s="336"/>
      <c r="AZ537" s="336"/>
      <c r="BA537" s="336"/>
      <c r="BB537" s="336"/>
      <c r="BC537" s="336"/>
      <c r="BD537" s="336"/>
      <c r="BE537" s="336"/>
    </row>
    <row r="538" spans="30:57">
      <c r="AD538" s="336"/>
      <c r="AE538" s="336"/>
      <c r="AF538" s="336"/>
      <c r="AG538" s="336"/>
      <c r="AH538" s="336"/>
      <c r="AI538" s="336"/>
      <c r="AJ538" s="336"/>
      <c r="AK538" s="336"/>
      <c r="AL538" s="336"/>
      <c r="AM538" s="336"/>
      <c r="AN538" s="336"/>
      <c r="AO538" s="336"/>
      <c r="AP538" s="336"/>
      <c r="AQ538" s="336"/>
      <c r="AR538" s="336"/>
      <c r="AS538" s="336"/>
      <c r="AT538" s="336"/>
      <c r="AU538" s="336"/>
      <c r="AV538" s="336"/>
      <c r="AW538" s="336"/>
      <c r="AX538" s="336"/>
      <c r="AY538" s="336"/>
      <c r="AZ538" s="336"/>
      <c r="BA538" s="336"/>
      <c r="BB538" s="336"/>
      <c r="BC538" s="336"/>
      <c r="BD538" s="336"/>
      <c r="BE538" s="336"/>
    </row>
    <row r="539" spans="30:57">
      <c r="AD539" s="336"/>
      <c r="AE539" s="336"/>
      <c r="AF539" s="336"/>
      <c r="AG539" s="336"/>
      <c r="AH539" s="336"/>
      <c r="AI539" s="336"/>
      <c r="AJ539" s="336"/>
      <c r="AK539" s="336"/>
      <c r="AL539" s="336"/>
      <c r="AM539" s="336"/>
      <c r="AN539" s="336"/>
      <c r="AO539" s="336"/>
      <c r="AP539" s="336"/>
      <c r="AQ539" s="336"/>
      <c r="AR539" s="336"/>
      <c r="AS539" s="336"/>
      <c r="AT539" s="336"/>
      <c r="AU539" s="336"/>
      <c r="AV539" s="336"/>
      <c r="AW539" s="336"/>
      <c r="AX539" s="336"/>
      <c r="AY539" s="336"/>
      <c r="AZ539" s="336"/>
      <c r="BA539" s="336"/>
      <c r="BB539" s="336"/>
      <c r="BC539" s="336"/>
      <c r="BD539" s="336"/>
      <c r="BE539" s="336"/>
    </row>
    <row r="540" spans="30:57">
      <c r="AD540" s="336"/>
      <c r="AE540" s="336"/>
      <c r="AF540" s="336"/>
      <c r="AG540" s="336"/>
      <c r="AH540" s="336"/>
      <c r="AI540" s="336"/>
      <c r="AJ540" s="336"/>
      <c r="AK540" s="336"/>
      <c r="AL540" s="336"/>
      <c r="AM540" s="336"/>
      <c r="AN540" s="336"/>
      <c r="AO540" s="336"/>
      <c r="AP540" s="336"/>
      <c r="AQ540" s="336"/>
      <c r="AR540" s="336"/>
      <c r="AS540" s="336"/>
      <c r="AT540" s="336"/>
      <c r="AU540" s="336"/>
      <c r="AV540" s="336"/>
      <c r="AW540" s="336"/>
      <c r="AX540" s="336"/>
      <c r="AY540" s="336"/>
      <c r="AZ540" s="336"/>
      <c r="BA540" s="336"/>
      <c r="BB540" s="336"/>
      <c r="BC540" s="336"/>
      <c r="BD540" s="336"/>
      <c r="BE540" s="336"/>
    </row>
    <row r="541" spans="30:57">
      <c r="AD541" s="336"/>
      <c r="AE541" s="336"/>
      <c r="AF541" s="336"/>
      <c r="AG541" s="336"/>
      <c r="AH541" s="336"/>
      <c r="AI541" s="336"/>
      <c r="AJ541" s="336"/>
      <c r="AK541" s="336"/>
      <c r="AL541" s="336"/>
      <c r="AM541" s="336"/>
      <c r="AN541" s="336"/>
      <c r="AO541" s="336"/>
      <c r="AP541" s="336"/>
      <c r="AQ541" s="336"/>
      <c r="AR541" s="336"/>
      <c r="AS541" s="336"/>
      <c r="AT541" s="336"/>
      <c r="AU541" s="336"/>
      <c r="AV541" s="336"/>
      <c r="AW541" s="336"/>
      <c r="AX541" s="336"/>
      <c r="AY541" s="336"/>
      <c r="AZ541" s="336"/>
      <c r="BA541" s="336"/>
      <c r="BB541" s="336"/>
      <c r="BC541" s="336"/>
      <c r="BD541" s="336"/>
      <c r="BE541" s="336"/>
    </row>
    <row r="542" spans="30:57">
      <c r="AD542" s="336"/>
      <c r="AE542" s="336"/>
      <c r="AF542" s="336"/>
      <c r="AG542" s="336"/>
      <c r="AH542" s="336"/>
      <c r="AI542" s="336"/>
      <c r="AJ542" s="336"/>
      <c r="AK542" s="336"/>
      <c r="AL542" s="336"/>
      <c r="AM542" s="336"/>
      <c r="AN542" s="336"/>
      <c r="AO542" s="336"/>
      <c r="AP542" s="336"/>
      <c r="AQ542" s="336"/>
      <c r="AR542" s="336"/>
      <c r="AS542" s="336"/>
      <c r="AT542" s="336"/>
      <c r="AU542" s="336"/>
      <c r="AV542" s="336"/>
      <c r="AW542" s="336"/>
      <c r="AX542" s="336"/>
      <c r="AY542" s="336"/>
      <c r="AZ542" s="336"/>
      <c r="BA542" s="336"/>
      <c r="BB542" s="336"/>
      <c r="BC542" s="336"/>
      <c r="BD542" s="336"/>
      <c r="BE542" s="336"/>
    </row>
    <row r="543" spans="30:57">
      <c r="AD543" s="336"/>
      <c r="AE543" s="336"/>
      <c r="AF543" s="336"/>
      <c r="AG543" s="336"/>
      <c r="AH543" s="336"/>
      <c r="AI543" s="336"/>
      <c r="AJ543" s="336"/>
      <c r="AK543" s="336"/>
      <c r="AL543" s="336"/>
      <c r="AM543" s="336"/>
      <c r="AN543" s="336"/>
      <c r="AO543" s="336"/>
      <c r="AP543" s="336"/>
      <c r="AQ543" s="336"/>
      <c r="AR543" s="336"/>
      <c r="AS543" s="336"/>
      <c r="AT543" s="336"/>
      <c r="AU543" s="336"/>
      <c r="AV543" s="336"/>
      <c r="AW543" s="336"/>
      <c r="AX543" s="336"/>
      <c r="AY543" s="336"/>
      <c r="AZ543" s="336"/>
      <c r="BA543" s="336"/>
      <c r="BB543" s="336"/>
      <c r="BC543" s="336"/>
      <c r="BD543" s="336"/>
      <c r="BE543" s="336"/>
    </row>
    <row r="544" spans="30:57">
      <c r="AD544" s="336"/>
      <c r="AE544" s="336"/>
      <c r="AF544" s="336"/>
      <c r="AG544" s="336"/>
      <c r="AH544" s="336"/>
      <c r="AI544" s="336"/>
      <c r="AJ544" s="336"/>
      <c r="AK544" s="336"/>
      <c r="AL544" s="336"/>
      <c r="AM544" s="336"/>
      <c r="AN544" s="336"/>
      <c r="AO544" s="336"/>
      <c r="AP544" s="336"/>
      <c r="AQ544" s="336"/>
      <c r="AR544" s="336"/>
      <c r="AS544" s="336"/>
      <c r="AT544" s="336"/>
      <c r="AU544" s="336"/>
      <c r="AV544" s="336"/>
      <c r="AW544" s="336"/>
      <c r="AX544" s="336"/>
      <c r="AY544" s="336"/>
      <c r="AZ544" s="336"/>
      <c r="BA544" s="336"/>
      <c r="BB544" s="336"/>
      <c r="BC544" s="336"/>
      <c r="BD544" s="336"/>
      <c r="BE544" s="336"/>
    </row>
    <row r="545" spans="30:57">
      <c r="AD545" s="336"/>
      <c r="AE545" s="336"/>
      <c r="AF545" s="336"/>
      <c r="AG545" s="336"/>
      <c r="AH545" s="336"/>
      <c r="AI545" s="336"/>
      <c r="AJ545" s="336"/>
      <c r="AK545" s="336"/>
      <c r="AL545" s="336"/>
      <c r="AM545" s="336"/>
      <c r="AN545" s="336"/>
      <c r="AO545" s="336"/>
      <c r="AP545" s="336"/>
      <c r="AQ545" s="336"/>
      <c r="AR545" s="336"/>
      <c r="AS545" s="336"/>
      <c r="AT545" s="336"/>
      <c r="AU545" s="336"/>
      <c r="AV545" s="336"/>
      <c r="AW545" s="336"/>
      <c r="AX545" s="336"/>
      <c r="AY545" s="336"/>
      <c r="AZ545" s="336"/>
      <c r="BA545" s="336"/>
      <c r="BB545" s="336"/>
      <c r="BC545" s="336"/>
      <c r="BD545" s="336"/>
      <c r="BE545" s="336"/>
    </row>
    <row r="546" spans="30:57">
      <c r="AD546" s="336"/>
      <c r="AE546" s="336"/>
      <c r="AF546" s="336"/>
      <c r="AG546" s="336"/>
      <c r="AH546" s="336"/>
      <c r="AI546" s="336"/>
      <c r="AJ546" s="336"/>
      <c r="AK546" s="336"/>
      <c r="AL546" s="336"/>
      <c r="AM546" s="336"/>
      <c r="AN546" s="336"/>
      <c r="AO546" s="336"/>
      <c r="AP546" s="336"/>
      <c r="AQ546" s="336"/>
      <c r="AR546" s="336"/>
      <c r="AS546" s="336"/>
      <c r="AT546" s="336"/>
      <c r="AU546" s="336"/>
      <c r="AV546" s="336"/>
      <c r="AW546" s="336"/>
      <c r="AX546" s="336"/>
      <c r="AY546" s="336"/>
      <c r="AZ546" s="336"/>
      <c r="BA546" s="336"/>
      <c r="BB546" s="336"/>
      <c r="BC546" s="336"/>
      <c r="BD546" s="336"/>
      <c r="BE546" s="336"/>
    </row>
    <row r="547" spans="30:57">
      <c r="AD547" s="336"/>
      <c r="AE547" s="336"/>
      <c r="AF547" s="336"/>
      <c r="AG547" s="336"/>
      <c r="AH547" s="336"/>
      <c r="AI547" s="336"/>
      <c r="AJ547" s="336"/>
      <c r="AK547" s="336"/>
      <c r="AL547" s="336"/>
      <c r="AM547" s="336"/>
      <c r="AN547" s="336"/>
      <c r="AO547" s="336"/>
      <c r="AP547" s="336"/>
      <c r="AQ547" s="336"/>
      <c r="AR547" s="336"/>
      <c r="AS547" s="336"/>
      <c r="AT547" s="336"/>
      <c r="AU547" s="336"/>
      <c r="AV547" s="336"/>
      <c r="AW547" s="336"/>
      <c r="AX547" s="336"/>
      <c r="AY547" s="336"/>
      <c r="AZ547" s="336"/>
      <c r="BA547" s="336"/>
      <c r="BB547" s="336"/>
      <c r="BC547" s="336"/>
      <c r="BD547" s="336"/>
      <c r="BE547" s="336"/>
    </row>
    <row r="548" spans="30:57">
      <c r="AD548" s="336"/>
      <c r="AE548" s="336"/>
      <c r="AF548" s="336"/>
      <c r="AG548" s="336"/>
      <c r="AH548" s="336"/>
      <c r="AI548" s="336"/>
      <c r="AJ548" s="336"/>
      <c r="AK548" s="336"/>
      <c r="AL548" s="336"/>
      <c r="AM548" s="336"/>
      <c r="AN548" s="336"/>
      <c r="AO548" s="336"/>
      <c r="AP548" s="336"/>
      <c r="AQ548" s="336"/>
      <c r="AR548" s="336"/>
      <c r="AS548" s="336"/>
      <c r="AT548" s="336"/>
      <c r="AU548" s="336"/>
      <c r="AV548" s="336"/>
      <c r="AW548" s="336"/>
      <c r="AX548" s="336"/>
      <c r="AY548" s="336"/>
      <c r="AZ548" s="336"/>
      <c r="BA548" s="336"/>
      <c r="BB548" s="336"/>
      <c r="BC548" s="336"/>
      <c r="BD548" s="336"/>
      <c r="BE548" s="336"/>
    </row>
    <row r="549" spans="30:57">
      <c r="AD549" s="336"/>
      <c r="AE549" s="336"/>
      <c r="AF549" s="336"/>
      <c r="AG549" s="336"/>
      <c r="AH549" s="336"/>
      <c r="AI549" s="336"/>
      <c r="AJ549" s="336"/>
      <c r="AK549" s="336"/>
      <c r="AL549" s="336"/>
      <c r="AM549" s="336"/>
      <c r="AN549" s="336"/>
      <c r="AO549" s="336"/>
      <c r="AP549" s="336"/>
      <c r="AQ549" s="336"/>
      <c r="AR549" s="336"/>
      <c r="AS549" s="336"/>
      <c r="AT549" s="336"/>
      <c r="AU549" s="336"/>
      <c r="AV549" s="336"/>
      <c r="AW549" s="336"/>
      <c r="AX549" s="336"/>
      <c r="AY549" s="336"/>
      <c r="AZ549" s="336"/>
      <c r="BA549" s="336"/>
      <c r="BB549" s="336"/>
      <c r="BC549" s="336"/>
      <c r="BD549" s="336"/>
      <c r="BE549" s="336"/>
    </row>
    <row r="550" spans="30:57">
      <c r="AD550" s="336"/>
      <c r="AE550" s="336"/>
      <c r="AF550" s="336"/>
      <c r="AG550" s="336"/>
      <c r="AH550" s="336"/>
      <c r="AI550" s="336"/>
      <c r="AJ550" s="336"/>
      <c r="AK550" s="336"/>
      <c r="AL550" s="336"/>
      <c r="AM550" s="336"/>
      <c r="AN550" s="336"/>
      <c r="AO550" s="336"/>
      <c r="AP550" s="336"/>
      <c r="AQ550" s="336"/>
      <c r="AR550" s="336"/>
      <c r="AS550" s="336"/>
      <c r="AT550" s="336"/>
      <c r="AU550" s="336"/>
      <c r="AV550" s="336"/>
      <c r="AW550" s="336"/>
      <c r="AX550" s="336"/>
      <c r="AY550" s="336"/>
      <c r="AZ550" s="336"/>
      <c r="BA550" s="336"/>
      <c r="BB550" s="336"/>
      <c r="BC550" s="336"/>
      <c r="BD550" s="336"/>
      <c r="BE550" s="336"/>
    </row>
    <row r="551" spans="30:57">
      <c r="AD551" s="336"/>
      <c r="AE551" s="336"/>
      <c r="AF551" s="336"/>
      <c r="AG551" s="336"/>
      <c r="AH551" s="336"/>
      <c r="AI551" s="336"/>
      <c r="AJ551" s="336"/>
      <c r="AK551" s="336"/>
      <c r="AL551" s="336"/>
      <c r="AM551" s="336"/>
      <c r="AN551" s="336"/>
      <c r="AO551" s="336"/>
      <c r="AP551" s="336"/>
      <c r="AQ551" s="336"/>
      <c r="AR551" s="336"/>
      <c r="AS551" s="336"/>
      <c r="AT551" s="336"/>
      <c r="AU551" s="336"/>
      <c r="AV551" s="336"/>
      <c r="AW551" s="336"/>
      <c r="AX551" s="336"/>
      <c r="AY551" s="336"/>
      <c r="AZ551" s="336"/>
      <c r="BA551" s="336"/>
      <c r="BB551" s="336"/>
      <c r="BC551" s="336"/>
      <c r="BD551" s="336"/>
      <c r="BE551" s="336"/>
    </row>
    <row r="552" spans="30:57">
      <c r="AD552" s="336"/>
      <c r="AE552" s="336"/>
      <c r="AF552" s="336"/>
      <c r="AG552" s="336"/>
      <c r="AH552" s="336"/>
      <c r="AI552" s="336"/>
      <c r="AJ552" s="336"/>
      <c r="AK552" s="336"/>
      <c r="AL552" s="336"/>
      <c r="AM552" s="336"/>
      <c r="AN552" s="336"/>
      <c r="AO552" s="336"/>
      <c r="AP552" s="336"/>
      <c r="AQ552" s="336"/>
      <c r="AR552" s="336"/>
      <c r="AS552" s="336"/>
      <c r="AT552" s="336"/>
      <c r="AU552" s="336"/>
      <c r="AV552" s="336"/>
      <c r="AW552" s="336"/>
      <c r="AX552" s="336"/>
      <c r="AY552" s="336"/>
      <c r="AZ552" s="336"/>
      <c r="BA552" s="336"/>
      <c r="BB552" s="336"/>
      <c r="BC552" s="336"/>
      <c r="BD552" s="336"/>
      <c r="BE552" s="336"/>
    </row>
    <row r="553" spans="30:57">
      <c r="AD553" s="336"/>
      <c r="AE553" s="336"/>
      <c r="AF553" s="336"/>
      <c r="AG553" s="336"/>
      <c r="AH553" s="336"/>
      <c r="AI553" s="336"/>
      <c r="AJ553" s="336"/>
      <c r="AK553" s="336"/>
      <c r="AL553" s="336"/>
      <c r="AM553" s="336"/>
      <c r="AN553" s="336"/>
      <c r="AO553" s="336"/>
      <c r="AP553" s="336"/>
      <c r="AQ553" s="336"/>
      <c r="AR553" s="336"/>
      <c r="AS553" s="336"/>
      <c r="AT553" s="336"/>
      <c r="AU553" s="336"/>
      <c r="AV553" s="336"/>
      <c r="AW553" s="336"/>
      <c r="AX553" s="336"/>
      <c r="AY553" s="336"/>
      <c r="AZ553" s="336"/>
      <c r="BA553" s="336"/>
      <c r="BB553" s="336"/>
      <c r="BC553" s="336"/>
      <c r="BD553" s="336"/>
      <c r="BE553" s="336"/>
    </row>
    <row r="554" spans="30:57">
      <c r="AD554" s="336"/>
      <c r="AE554" s="336"/>
      <c r="AF554" s="336"/>
      <c r="AG554" s="336"/>
      <c r="AH554" s="336"/>
      <c r="AI554" s="336"/>
      <c r="AJ554" s="336"/>
      <c r="AK554" s="336"/>
      <c r="AL554" s="336"/>
      <c r="AM554" s="336"/>
      <c r="AN554" s="336"/>
      <c r="AO554" s="336"/>
      <c r="AP554" s="336"/>
      <c r="AQ554" s="336"/>
      <c r="AR554" s="336"/>
      <c r="AS554" s="336"/>
      <c r="AT554" s="336"/>
      <c r="AU554" s="336"/>
      <c r="AV554" s="336"/>
      <c r="AW554" s="336"/>
      <c r="AX554" s="336"/>
      <c r="AY554" s="336"/>
      <c r="AZ554" s="336"/>
      <c r="BA554" s="336"/>
      <c r="BB554" s="336"/>
      <c r="BC554" s="336"/>
      <c r="BD554" s="336"/>
      <c r="BE554" s="336"/>
    </row>
    <row r="555" spans="30:57">
      <c r="AD555" s="336"/>
      <c r="AE555" s="336"/>
      <c r="AF555" s="336"/>
      <c r="AG555" s="336"/>
      <c r="AH555" s="336"/>
      <c r="AI555" s="336"/>
      <c r="AJ555" s="336"/>
      <c r="AK555" s="336"/>
      <c r="AL555" s="336"/>
      <c r="AM555" s="336"/>
      <c r="AN555" s="336"/>
      <c r="AO555" s="336"/>
      <c r="AP555" s="336"/>
      <c r="AQ555" s="336"/>
      <c r="AR555" s="336"/>
      <c r="AS555" s="336"/>
      <c r="AT555" s="336"/>
      <c r="AU555" s="336"/>
      <c r="AV555" s="336"/>
      <c r="AW555" s="336"/>
      <c r="AX555" s="336"/>
      <c r="AY555" s="336"/>
      <c r="AZ555" s="336"/>
      <c r="BA555" s="336"/>
      <c r="BB555" s="336"/>
      <c r="BC555" s="336"/>
      <c r="BD555" s="336"/>
      <c r="BE555" s="336"/>
    </row>
    <row r="556" spans="30:57">
      <c r="AD556" s="336"/>
      <c r="AE556" s="336"/>
      <c r="AF556" s="336"/>
      <c r="AG556" s="336"/>
      <c r="AH556" s="336"/>
      <c r="AI556" s="336"/>
      <c r="AJ556" s="336"/>
      <c r="AK556" s="336"/>
      <c r="AL556" s="336"/>
      <c r="AM556" s="336"/>
      <c r="AN556" s="336"/>
      <c r="AO556" s="336"/>
      <c r="AP556" s="336"/>
      <c r="AQ556" s="336"/>
      <c r="AR556" s="336"/>
      <c r="AS556" s="336"/>
      <c r="AT556" s="336"/>
      <c r="AU556" s="336"/>
      <c r="AV556" s="336"/>
      <c r="AW556" s="336"/>
      <c r="AX556" s="336"/>
      <c r="AY556" s="336"/>
      <c r="AZ556" s="336"/>
      <c r="BA556" s="336"/>
      <c r="BB556" s="336"/>
      <c r="BC556" s="336"/>
      <c r="BD556" s="336"/>
      <c r="BE556" s="336"/>
    </row>
    <row r="557" spans="30:57">
      <c r="AD557" s="336"/>
      <c r="AE557" s="336"/>
      <c r="AF557" s="336"/>
      <c r="AG557" s="336"/>
      <c r="AH557" s="336"/>
      <c r="AI557" s="336"/>
      <c r="AJ557" s="336"/>
      <c r="AK557" s="336"/>
      <c r="AL557" s="336"/>
      <c r="AM557" s="336"/>
      <c r="AN557" s="336"/>
      <c r="AO557" s="336"/>
      <c r="AP557" s="336"/>
      <c r="AQ557" s="336"/>
      <c r="AR557" s="336"/>
      <c r="AS557" s="336"/>
      <c r="AT557" s="336"/>
      <c r="AU557" s="336"/>
      <c r="AV557" s="336"/>
      <c r="AW557" s="336"/>
      <c r="AX557" s="336"/>
      <c r="AY557" s="336"/>
      <c r="AZ557" s="336"/>
      <c r="BA557" s="336"/>
      <c r="BB557" s="336"/>
      <c r="BC557" s="336"/>
      <c r="BD557" s="336"/>
      <c r="BE557" s="336"/>
    </row>
    <row r="558" spans="30:57">
      <c r="AD558" s="336"/>
      <c r="AE558" s="336"/>
      <c r="AF558" s="336"/>
      <c r="AG558" s="336"/>
      <c r="AH558" s="336"/>
      <c r="AI558" s="336"/>
      <c r="AJ558" s="336"/>
      <c r="AK558" s="336"/>
      <c r="AL558" s="336"/>
      <c r="AM558" s="336"/>
      <c r="AN558" s="336"/>
      <c r="AO558" s="336"/>
      <c r="AP558" s="336"/>
      <c r="AQ558" s="336"/>
      <c r="AR558" s="336"/>
      <c r="AS558" s="336"/>
      <c r="AT558" s="336"/>
      <c r="AU558" s="336"/>
      <c r="AV558" s="336"/>
      <c r="AW558" s="336"/>
      <c r="AX558" s="336"/>
      <c r="AY558" s="336"/>
      <c r="AZ558" s="336"/>
      <c r="BA558" s="336"/>
      <c r="BB558" s="336"/>
      <c r="BC558" s="336"/>
      <c r="BD558" s="336"/>
      <c r="BE558" s="336"/>
    </row>
    <row r="559" spans="30:57">
      <c r="AD559" s="336"/>
      <c r="AE559" s="336"/>
      <c r="AF559" s="336"/>
      <c r="AG559" s="336"/>
      <c r="AH559" s="336"/>
      <c r="AI559" s="336"/>
      <c r="AJ559" s="336"/>
      <c r="AK559" s="336"/>
      <c r="AL559" s="336"/>
      <c r="AM559" s="336"/>
      <c r="AN559" s="336"/>
      <c r="AO559" s="336"/>
      <c r="AP559" s="336"/>
      <c r="AQ559" s="336"/>
      <c r="AR559" s="336"/>
      <c r="AS559" s="336"/>
      <c r="AT559" s="336"/>
      <c r="AU559" s="336"/>
      <c r="AV559" s="336"/>
      <c r="AW559" s="336"/>
      <c r="AX559" s="336"/>
      <c r="AY559" s="336"/>
      <c r="AZ559" s="336"/>
      <c r="BA559" s="336"/>
      <c r="BB559" s="336"/>
      <c r="BC559" s="336"/>
      <c r="BD559" s="336"/>
      <c r="BE559" s="336"/>
    </row>
    <row r="560" spans="30:57">
      <c r="AD560" s="336"/>
      <c r="AE560" s="336"/>
      <c r="AF560" s="336"/>
      <c r="AG560" s="336"/>
      <c r="AH560" s="336"/>
      <c r="AI560" s="336"/>
      <c r="AJ560" s="336"/>
      <c r="AK560" s="336"/>
      <c r="AL560" s="336"/>
      <c r="AM560" s="336"/>
      <c r="AN560" s="336"/>
      <c r="AO560" s="336"/>
      <c r="AP560" s="336"/>
      <c r="AQ560" s="336"/>
      <c r="AR560" s="336"/>
      <c r="AS560" s="336"/>
      <c r="AT560" s="336"/>
      <c r="AU560" s="336"/>
      <c r="AV560" s="336"/>
      <c r="AW560" s="336"/>
      <c r="AX560" s="336"/>
      <c r="AY560" s="336"/>
      <c r="AZ560" s="336"/>
      <c r="BA560" s="336"/>
      <c r="BB560" s="336"/>
      <c r="BC560" s="336"/>
      <c r="BD560" s="336"/>
      <c r="BE560" s="336"/>
    </row>
    <row r="561" spans="30:57">
      <c r="AD561" s="336"/>
      <c r="AE561" s="336"/>
      <c r="AF561" s="336"/>
      <c r="AG561" s="336"/>
      <c r="AH561" s="336"/>
      <c r="AI561" s="336"/>
      <c r="AJ561" s="336"/>
      <c r="AK561" s="336"/>
      <c r="AL561" s="336"/>
      <c r="AM561" s="336"/>
      <c r="AN561" s="336"/>
      <c r="AO561" s="336"/>
      <c r="AP561" s="336"/>
      <c r="AQ561" s="336"/>
      <c r="AR561" s="336"/>
      <c r="AS561" s="336"/>
      <c r="AT561" s="336"/>
      <c r="AU561" s="336"/>
      <c r="AV561" s="336"/>
      <c r="AW561" s="336"/>
      <c r="AX561" s="336"/>
      <c r="AY561" s="336"/>
      <c r="AZ561" s="336"/>
      <c r="BA561" s="336"/>
      <c r="BB561" s="336"/>
      <c r="BC561" s="336"/>
      <c r="BD561" s="336"/>
      <c r="BE561" s="336"/>
    </row>
    <row r="562" spans="30:57">
      <c r="AD562" s="336"/>
      <c r="AE562" s="336"/>
      <c r="AF562" s="336"/>
      <c r="AG562" s="336"/>
      <c r="AH562" s="336"/>
      <c r="AI562" s="336"/>
      <c r="AJ562" s="336"/>
      <c r="AK562" s="336"/>
      <c r="AL562" s="336"/>
      <c r="AM562" s="336"/>
      <c r="AN562" s="336"/>
      <c r="AO562" s="336"/>
      <c r="AP562" s="336"/>
      <c r="AQ562" s="336"/>
      <c r="AR562" s="336"/>
      <c r="AS562" s="336"/>
      <c r="AT562" s="336"/>
      <c r="AU562" s="336"/>
      <c r="AV562" s="336"/>
      <c r="AW562" s="336"/>
      <c r="AX562" s="336"/>
      <c r="AY562" s="336"/>
      <c r="AZ562" s="336"/>
      <c r="BA562" s="336"/>
      <c r="BB562" s="336"/>
      <c r="BC562" s="336"/>
      <c r="BD562" s="336"/>
      <c r="BE562" s="336"/>
    </row>
    <row r="563" spans="30:57">
      <c r="AD563" s="336"/>
      <c r="AE563" s="336"/>
      <c r="AF563" s="336"/>
      <c r="AG563" s="336"/>
      <c r="AH563" s="336"/>
      <c r="AI563" s="336"/>
      <c r="AJ563" s="336"/>
      <c r="AK563" s="336"/>
      <c r="AL563" s="336"/>
      <c r="AM563" s="336"/>
      <c r="AN563" s="336"/>
      <c r="AO563" s="336"/>
      <c r="AP563" s="336"/>
      <c r="AQ563" s="336"/>
      <c r="AR563" s="336"/>
      <c r="AS563" s="336"/>
      <c r="AT563" s="336"/>
      <c r="AU563" s="336"/>
      <c r="AV563" s="336"/>
      <c r="AW563" s="336"/>
      <c r="AX563" s="336"/>
      <c r="AY563" s="336"/>
      <c r="AZ563" s="336"/>
      <c r="BA563" s="336"/>
      <c r="BB563" s="336"/>
      <c r="BC563" s="336"/>
      <c r="BD563" s="336"/>
      <c r="BE563" s="336"/>
    </row>
    <row r="564" spans="30:57">
      <c r="AD564" s="336"/>
      <c r="AE564" s="336"/>
      <c r="AF564" s="336"/>
      <c r="AG564" s="336"/>
      <c r="AH564" s="336"/>
      <c r="AI564" s="336"/>
      <c r="AJ564" s="336"/>
      <c r="AK564" s="336"/>
      <c r="AL564" s="336"/>
      <c r="AM564" s="336"/>
      <c r="AN564" s="336"/>
      <c r="AO564" s="336"/>
      <c r="AP564" s="336"/>
      <c r="AQ564" s="336"/>
      <c r="AR564" s="336"/>
      <c r="AS564" s="336"/>
      <c r="AT564" s="336"/>
      <c r="AU564" s="336"/>
      <c r="AV564" s="336"/>
      <c r="AW564" s="336"/>
      <c r="AX564" s="336"/>
      <c r="AY564" s="336"/>
      <c r="AZ564" s="336"/>
      <c r="BA564" s="336"/>
      <c r="BB564" s="336"/>
      <c r="BC564" s="336"/>
      <c r="BD564" s="336"/>
      <c r="BE564" s="336"/>
    </row>
    <row r="565" spans="30:57">
      <c r="AD565" s="336"/>
      <c r="AE565" s="336"/>
      <c r="AF565" s="336"/>
      <c r="AG565" s="336"/>
      <c r="AH565" s="336"/>
      <c r="AI565" s="336"/>
      <c r="AJ565" s="336"/>
      <c r="AK565" s="336"/>
      <c r="AL565" s="336"/>
      <c r="AM565" s="336"/>
      <c r="AN565" s="336"/>
      <c r="AO565" s="336"/>
      <c r="AP565" s="336"/>
      <c r="AQ565" s="336"/>
      <c r="AR565" s="336"/>
      <c r="AS565" s="336"/>
      <c r="AT565" s="336"/>
      <c r="AU565" s="336"/>
      <c r="AV565" s="336"/>
      <c r="AW565" s="336"/>
      <c r="AX565" s="336"/>
      <c r="AY565" s="336"/>
      <c r="AZ565" s="336"/>
      <c r="BA565" s="336"/>
      <c r="BB565" s="336"/>
      <c r="BC565" s="336"/>
      <c r="BD565" s="336"/>
      <c r="BE565" s="336"/>
    </row>
    <row r="566" spans="30:57">
      <c r="AD566" s="336"/>
      <c r="AE566" s="336"/>
      <c r="AF566" s="336"/>
      <c r="AG566" s="336"/>
      <c r="AH566" s="336"/>
      <c r="AI566" s="336"/>
      <c r="AJ566" s="336"/>
      <c r="AK566" s="336"/>
      <c r="AL566" s="336"/>
      <c r="AM566" s="336"/>
      <c r="AN566" s="336"/>
      <c r="AO566" s="336"/>
      <c r="AP566" s="336"/>
      <c r="AQ566" s="336"/>
      <c r="AR566" s="336"/>
      <c r="AS566" s="336"/>
      <c r="AT566" s="336"/>
      <c r="AU566" s="336"/>
      <c r="AV566" s="336"/>
      <c r="AW566" s="336"/>
      <c r="AX566" s="336"/>
      <c r="AY566" s="336"/>
      <c r="AZ566" s="336"/>
      <c r="BA566" s="336"/>
      <c r="BB566" s="336"/>
      <c r="BC566" s="336"/>
      <c r="BD566" s="336"/>
      <c r="BE566" s="336"/>
    </row>
    <row r="567" spans="30:57">
      <c r="AD567" s="336"/>
      <c r="AE567" s="336"/>
      <c r="AF567" s="336"/>
      <c r="AG567" s="336"/>
      <c r="AH567" s="336"/>
      <c r="AI567" s="336"/>
      <c r="AJ567" s="336"/>
      <c r="AK567" s="336"/>
      <c r="AL567" s="336"/>
      <c r="AM567" s="336"/>
      <c r="AN567" s="336"/>
      <c r="AO567" s="336"/>
      <c r="AP567" s="336"/>
      <c r="AQ567" s="336"/>
      <c r="AR567" s="336"/>
      <c r="AS567" s="336"/>
      <c r="AT567" s="336"/>
      <c r="AU567" s="336"/>
      <c r="AV567" s="336"/>
      <c r="AW567" s="336"/>
      <c r="AX567" s="336"/>
      <c r="AY567" s="336"/>
      <c r="AZ567" s="336"/>
      <c r="BA567" s="336"/>
      <c r="BB567" s="336"/>
      <c r="BC567" s="336"/>
      <c r="BD567" s="336"/>
      <c r="BE567" s="336"/>
    </row>
    <row r="568" spans="30:57">
      <c r="AD568" s="336"/>
      <c r="AE568" s="336"/>
      <c r="AF568" s="336"/>
      <c r="AG568" s="336"/>
      <c r="AH568" s="336"/>
      <c r="AI568" s="336"/>
      <c r="AJ568" s="336"/>
      <c r="AK568" s="336"/>
      <c r="AL568" s="336"/>
      <c r="AM568" s="336"/>
      <c r="AN568" s="336"/>
      <c r="AO568" s="336"/>
      <c r="AP568" s="336"/>
      <c r="AQ568" s="336"/>
      <c r="AR568" s="336"/>
      <c r="AS568" s="336"/>
      <c r="AT568" s="336"/>
      <c r="AU568" s="336"/>
      <c r="AV568" s="336"/>
      <c r="AW568" s="336"/>
      <c r="AX568" s="336"/>
      <c r="AY568" s="336"/>
      <c r="AZ568" s="336"/>
      <c r="BA568" s="336"/>
      <c r="BB568" s="336"/>
      <c r="BC568" s="336"/>
      <c r="BD568" s="336"/>
      <c r="BE568" s="336"/>
    </row>
    <row r="569" spans="30:57">
      <c r="AD569" s="336"/>
      <c r="AE569" s="336"/>
      <c r="AF569" s="336"/>
      <c r="AG569" s="336"/>
      <c r="AH569" s="336"/>
      <c r="AI569" s="336"/>
      <c r="AJ569" s="336"/>
      <c r="AK569" s="336"/>
      <c r="AL569" s="336"/>
      <c r="AM569" s="336"/>
      <c r="AN569" s="336"/>
      <c r="AO569" s="336"/>
      <c r="AP569" s="336"/>
      <c r="AQ569" s="336"/>
      <c r="AR569" s="336"/>
      <c r="AS569" s="336"/>
      <c r="AT569" s="336"/>
      <c r="AU569" s="336"/>
      <c r="AV569" s="336"/>
      <c r="AW569" s="336"/>
      <c r="AX569" s="336"/>
      <c r="AY569" s="336"/>
      <c r="AZ569" s="336"/>
      <c r="BA569" s="336"/>
      <c r="BB569" s="336"/>
      <c r="BC569" s="336"/>
      <c r="BD569" s="336"/>
      <c r="BE569" s="336"/>
    </row>
    <row r="570" spans="30:57">
      <c r="AD570" s="336"/>
      <c r="AE570" s="336"/>
      <c r="AF570" s="336"/>
      <c r="AG570" s="336"/>
      <c r="AH570" s="336"/>
      <c r="AI570" s="336"/>
      <c r="AJ570" s="336"/>
      <c r="AK570" s="336"/>
      <c r="AL570" s="336"/>
      <c r="AM570" s="336"/>
      <c r="AN570" s="336"/>
      <c r="AO570" s="336"/>
      <c r="AP570" s="336"/>
      <c r="AQ570" s="336"/>
      <c r="AR570" s="336"/>
      <c r="AS570" s="336"/>
      <c r="AT570" s="336"/>
      <c r="AU570" s="336"/>
      <c r="AV570" s="336"/>
      <c r="AW570" s="336"/>
      <c r="AX570" s="336"/>
      <c r="AY570" s="336"/>
      <c r="AZ570" s="336"/>
      <c r="BA570" s="336"/>
      <c r="BB570" s="336"/>
      <c r="BC570" s="336"/>
      <c r="BD570" s="336"/>
      <c r="BE570" s="336"/>
    </row>
    <row r="571" spans="30:57">
      <c r="AD571" s="336"/>
      <c r="AE571" s="336"/>
      <c r="AF571" s="336"/>
      <c r="AG571" s="336"/>
      <c r="AH571" s="336"/>
      <c r="AI571" s="336"/>
      <c r="AJ571" s="336"/>
      <c r="AK571" s="336"/>
      <c r="AL571" s="336"/>
      <c r="AM571" s="336"/>
      <c r="AN571" s="336"/>
      <c r="AO571" s="336"/>
      <c r="AP571" s="336"/>
      <c r="AQ571" s="336"/>
      <c r="AR571" s="336"/>
      <c r="AS571" s="336"/>
      <c r="AT571" s="336"/>
      <c r="AU571" s="336"/>
      <c r="AV571" s="336"/>
      <c r="AW571" s="336"/>
      <c r="AX571" s="336"/>
      <c r="AY571" s="336"/>
      <c r="AZ571" s="336"/>
      <c r="BA571" s="336"/>
      <c r="BB571" s="336"/>
      <c r="BC571" s="336"/>
      <c r="BD571" s="336"/>
      <c r="BE571" s="336"/>
    </row>
    <row r="572" spans="30:57">
      <c r="AD572" s="336"/>
      <c r="AE572" s="336"/>
      <c r="AF572" s="336"/>
      <c r="AG572" s="336"/>
      <c r="AH572" s="336"/>
      <c r="AI572" s="336"/>
      <c r="AJ572" s="336"/>
      <c r="AK572" s="336"/>
      <c r="AL572" s="336"/>
      <c r="AM572" s="336"/>
      <c r="AN572" s="336"/>
      <c r="AO572" s="336"/>
      <c r="AP572" s="336"/>
      <c r="AQ572" s="336"/>
      <c r="AR572" s="336"/>
      <c r="AS572" s="336"/>
      <c r="AT572" s="336"/>
      <c r="AU572" s="336"/>
      <c r="AV572" s="336"/>
      <c r="AW572" s="336"/>
      <c r="AX572" s="336"/>
      <c r="AY572" s="336"/>
      <c r="AZ572" s="336"/>
      <c r="BA572" s="336"/>
      <c r="BB572" s="336"/>
      <c r="BC572" s="336"/>
      <c r="BD572" s="336"/>
      <c r="BE572" s="336"/>
    </row>
    <row r="573" spans="30:57">
      <c r="AD573" s="336"/>
      <c r="AE573" s="336"/>
      <c r="AF573" s="336"/>
      <c r="AG573" s="336"/>
      <c r="AH573" s="336"/>
      <c r="AI573" s="336"/>
      <c r="AJ573" s="336"/>
      <c r="AK573" s="336"/>
      <c r="AL573" s="336"/>
      <c r="AM573" s="336"/>
      <c r="AN573" s="336"/>
      <c r="AO573" s="336"/>
      <c r="AP573" s="336"/>
      <c r="AQ573" s="336"/>
      <c r="AR573" s="336"/>
      <c r="AS573" s="336"/>
      <c r="AT573" s="336"/>
      <c r="AU573" s="336"/>
      <c r="AV573" s="336"/>
      <c r="AW573" s="336"/>
      <c r="AX573" s="336"/>
      <c r="AY573" s="336"/>
      <c r="AZ573" s="336"/>
      <c r="BA573" s="336"/>
      <c r="BB573" s="336"/>
      <c r="BC573" s="336"/>
      <c r="BD573" s="336"/>
      <c r="BE573" s="336"/>
    </row>
    <row r="574" spans="30:57">
      <c r="AD574" s="336"/>
      <c r="AE574" s="336"/>
      <c r="AF574" s="336"/>
      <c r="AG574" s="336"/>
      <c r="AH574" s="336"/>
      <c r="AI574" s="336"/>
      <c r="AJ574" s="336"/>
      <c r="AK574" s="336"/>
      <c r="AL574" s="336"/>
      <c r="AM574" s="336"/>
      <c r="AN574" s="336"/>
      <c r="AO574" s="336"/>
      <c r="AP574" s="336"/>
      <c r="AQ574" s="336"/>
      <c r="AR574" s="336"/>
      <c r="AS574" s="336"/>
      <c r="AT574" s="336"/>
      <c r="AU574" s="336"/>
      <c r="AV574" s="336"/>
      <c r="AW574" s="336"/>
      <c r="AX574" s="336"/>
      <c r="AY574" s="336"/>
      <c r="AZ574" s="336"/>
      <c r="BA574" s="336"/>
      <c r="BB574" s="336"/>
      <c r="BC574" s="336"/>
      <c r="BD574" s="336"/>
      <c r="BE574" s="336"/>
    </row>
    <row r="575" spans="30:57">
      <c r="AD575" s="336"/>
      <c r="AE575" s="336"/>
      <c r="AF575" s="336"/>
      <c r="AG575" s="336"/>
      <c r="AH575" s="336"/>
      <c r="AI575" s="336"/>
      <c r="AJ575" s="336"/>
      <c r="AK575" s="336"/>
      <c r="AL575" s="336"/>
      <c r="AM575" s="336"/>
      <c r="AN575" s="336"/>
      <c r="AO575" s="336"/>
      <c r="AP575" s="336"/>
      <c r="AQ575" s="336"/>
      <c r="AR575" s="336"/>
      <c r="AS575" s="336"/>
      <c r="AT575" s="336"/>
      <c r="AU575" s="336"/>
      <c r="AV575" s="336"/>
      <c r="AW575" s="336"/>
      <c r="AX575" s="336"/>
      <c r="AY575" s="336"/>
      <c r="AZ575" s="336"/>
      <c r="BA575" s="336"/>
      <c r="BB575" s="336"/>
      <c r="BC575" s="336"/>
      <c r="BD575" s="336"/>
      <c r="BE575" s="336"/>
    </row>
    <row r="576" spans="30:57">
      <c r="AD576" s="336"/>
      <c r="AE576" s="336"/>
      <c r="AF576" s="336"/>
      <c r="AG576" s="336"/>
      <c r="AH576" s="336"/>
      <c r="AI576" s="336"/>
      <c r="AJ576" s="336"/>
      <c r="AK576" s="336"/>
      <c r="AL576" s="336"/>
      <c r="AM576" s="336"/>
      <c r="AN576" s="336"/>
      <c r="AO576" s="336"/>
      <c r="AP576" s="336"/>
      <c r="AQ576" s="336"/>
      <c r="AR576" s="336"/>
      <c r="AS576" s="336"/>
      <c r="AT576" s="336"/>
      <c r="AU576" s="336"/>
      <c r="AV576" s="336"/>
      <c r="AW576" s="336"/>
      <c r="AX576" s="336"/>
      <c r="AY576" s="336"/>
      <c r="AZ576" s="336"/>
      <c r="BA576" s="336"/>
      <c r="BB576" s="336"/>
      <c r="BC576" s="336"/>
      <c r="BD576" s="336"/>
      <c r="BE576" s="336"/>
    </row>
    <row r="577" spans="30:57">
      <c r="AD577" s="336"/>
      <c r="AE577" s="336"/>
      <c r="AF577" s="336"/>
      <c r="AG577" s="336"/>
      <c r="AH577" s="336"/>
      <c r="AI577" s="336"/>
      <c r="AJ577" s="336"/>
      <c r="AK577" s="336"/>
      <c r="AL577" s="336"/>
      <c r="AM577" s="336"/>
      <c r="AN577" s="336"/>
      <c r="AO577" s="336"/>
      <c r="AP577" s="336"/>
      <c r="AQ577" s="336"/>
      <c r="AR577" s="336"/>
      <c r="AS577" s="336"/>
      <c r="AT577" s="336"/>
      <c r="AU577" s="336"/>
      <c r="AV577" s="336"/>
      <c r="AW577" s="336"/>
      <c r="AX577" s="336"/>
      <c r="AY577" s="336"/>
      <c r="AZ577" s="336"/>
      <c r="BA577" s="336"/>
      <c r="BB577" s="336"/>
      <c r="BC577" s="336"/>
      <c r="BD577" s="336"/>
      <c r="BE577" s="336"/>
    </row>
    <row r="578" spans="30:57">
      <c r="AD578" s="336"/>
      <c r="AE578" s="336"/>
      <c r="AF578" s="336"/>
      <c r="AG578" s="336"/>
      <c r="AH578" s="336"/>
      <c r="AI578" s="336"/>
      <c r="AJ578" s="336"/>
      <c r="AK578" s="336"/>
      <c r="AL578" s="336"/>
      <c r="AM578" s="336"/>
      <c r="AN578" s="336"/>
      <c r="AO578" s="336"/>
      <c r="AP578" s="336"/>
      <c r="AQ578" s="336"/>
      <c r="AR578" s="336"/>
      <c r="AS578" s="336"/>
      <c r="AT578" s="336"/>
      <c r="AU578" s="336"/>
      <c r="AV578" s="336"/>
      <c r="AW578" s="336"/>
      <c r="AX578" s="336"/>
      <c r="AY578" s="336"/>
      <c r="AZ578" s="336"/>
      <c r="BA578" s="336"/>
      <c r="BB578" s="336"/>
      <c r="BC578" s="336"/>
      <c r="BD578" s="336"/>
      <c r="BE578" s="336"/>
    </row>
    <row r="579" spans="30:57">
      <c r="AD579" s="336"/>
      <c r="AE579" s="336"/>
      <c r="AF579" s="336"/>
      <c r="AG579" s="336"/>
      <c r="AH579" s="336"/>
      <c r="AI579" s="336"/>
      <c r="AJ579" s="336"/>
      <c r="AK579" s="336"/>
      <c r="AL579" s="336"/>
      <c r="AM579" s="336"/>
      <c r="AN579" s="336"/>
      <c r="AO579" s="336"/>
      <c r="AP579" s="336"/>
      <c r="AQ579" s="336"/>
      <c r="AR579" s="336"/>
      <c r="AS579" s="336"/>
      <c r="AT579" s="336"/>
      <c r="AU579" s="336"/>
      <c r="AV579" s="336"/>
      <c r="AW579" s="336"/>
      <c r="AX579" s="336"/>
      <c r="AY579" s="336"/>
      <c r="AZ579" s="336"/>
      <c r="BA579" s="336"/>
      <c r="BB579" s="336"/>
      <c r="BC579" s="336"/>
      <c r="BD579" s="336"/>
      <c r="BE579" s="336"/>
    </row>
    <row r="580" spans="30:57">
      <c r="AD580" s="336"/>
      <c r="AE580" s="336"/>
      <c r="AF580" s="336"/>
      <c r="AG580" s="336"/>
      <c r="AH580" s="336"/>
      <c r="AI580" s="336"/>
      <c r="AJ580" s="336"/>
      <c r="AK580" s="336"/>
      <c r="AL580" s="336"/>
      <c r="AM580" s="336"/>
      <c r="AN580" s="336"/>
      <c r="AO580" s="336"/>
      <c r="AP580" s="336"/>
      <c r="AQ580" s="336"/>
      <c r="AR580" s="336"/>
      <c r="AS580" s="336"/>
      <c r="AT580" s="336"/>
      <c r="AU580" s="336"/>
      <c r="AV580" s="336"/>
      <c r="AW580" s="336"/>
      <c r="AX580" s="336"/>
      <c r="AY580" s="336"/>
      <c r="AZ580" s="336"/>
      <c r="BA580" s="336"/>
      <c r="BB580" s="336"/>
      <c r="BC580" s="336"/>
      <c r="BD580" s="336"/>
      <c r="BE580" s="336"/>
    </row>
    <row r="581" spans="30:57">
      <c r="AD581" s="336"/>
      <c r="AE581" s="336"/>
      <c r="AF581" s="336"/>
      <c r="AG581" s="336"/>
      <c r="AH581" s="336"/>
      <c r="AI581" s="336"/>
      <c r="AJ581" s="336"/>
      <c r="AK581" s="336"/>
      <c r="AL581" s="336"/>
      <c r="AM581" s="336"/>
      <c r="AN581" s="336"/>
      <c r="AO581" s="336"/>
      <c r="AP581" s="336"/>
      <c r="AQ581" s="336"/>
      <c r="AR581" s="336"/>
      <c r="AS581" s="336"/>
      <c r="AT581" s="336"/>
      <c r="AU581" s="336"/>
      <c r="AV581" s="336"/>
      <c r="AW581" s="336"/>
      <c r="AX581" s="336"/>
      <c r="AY581" s="336"/>
      <c r="AZ581" s="336"/>
      <c r="BA581" s="336"/>
      <c r="BB581" s="336"/>
      <c r="BC581" s="336"/>
      <c r="BD581" s="336"/>
      <c r="BE581" s="336"/>
    </row>
    <row r="582" spans="30:57">
      <c r="AD582" s="336"/>
      <c r="AE582" s="336"/>
      <c r="AF582" s="336"/>
      <c r="AG582" s="336"/>
      <c r="AH582" s="336"/>
      <c r="AI582" s="336"/>
      <c r="AJ582" s="336"/>
      <c r="AK582" s="336"/>
      <c r="AL582" s="336"/>
      <c r="AM582" s="336"/>
      <c r="AN582" s="336"/>
      <c r="AO582" s="336"/>
      <c r="AP582" s="336"/>
      <c r="AQ582" s="336"/>
      <c r="AR582" s="336"/>
      <c r="AS582" s="336"/>
      <c r="AT582" s="336"/>
      <c r="AU582" s="336"/>
      <c r="AV582" s="336"/>
      <c r="AW582" s="336"/>
      <c r="AX582" s="336"/>
      <c r="AY582" s="336"/>
      <c r="AZ582" s="336"/>
      <c r="BA582" s="336"/>
      <c r="BB582" s="336"/>
      <c r="BC582" s="336"/>
      <c r="BD582" s="336"/>
      <c r="BE582" s="336"/>
    </row>
    <row r="583" spans="30:57">
      <c r="AD583" s="336"/>
      <c r="AE583" s="336"/>
      <c r="AF583" s="336"/>
      <c r="AG583" s="336"/>
      <c r="AH583" s="336"/>
      <c r="AI583" s="336"/>
      <c r="AJ583" s="336"/>
      <c r="AK583" s="336"/>
      <c r="AL583" s="336"/>
      <c r="AM583" s="336"/>
      <c r="AN583" s="336"/>
      <c r="AO583" s="336"/>
      <c r="AP583" s="336"/>
      <c r="AQ583" s="336"/>
      <c r="AR583" s="336"/>
      <c r="AS583" s="336"/>
      <c r="AT583" s="336"/>
      <c r="AU583" s="336"/>
      <c r="AV583" s="336"/>
      <c r="AW583" s="336"/>
      <c r="AX583" s="336"/>
      <c r="AY583" s="336"/>
      <c r="AZ583" s="336"/>
      <c r="BA583" s="336"/>
      <c r="BB583" s="336"/>
      <c r="BC583" s="336"/>
      <c r="BD583" s="336"/>
      <c r="BE583" s="336"/>
    </row>
    <row r="584" spans="30:57">
      <c r="AD584" s="336"/>
      <c r="AE584" s="336"/>
      <c r="AF584" s="336"/>
      <c r="AG584" s="336"/>
      <c r="AH584" s="336"/>
      <c r="AI584" s="336"/>
      <c r="AJ584" s="336"/>
      <c r="AK584" s="336"/>
      <c r="AL584" s="336"/>
      <c r="AM584" s="336"/>
      <c r="AN584" s="336"/>
      <c r="AO584" s="336"/>
      <c r="AP584" s="336"/>
      <c r="AQ584" s="336"/>
      <c r="AR584" s="336"/>
      <c r="AS584" s="336"/>
      <c r="AT584" s="336"/>
      <c r="AU584" s="336"/>
      <c r="AV584" s="336"/>
      <c r="AW584" s="336"/>
      <c r="AX584" s="336"/>
      <c r="AY584" s="336"/>
      <c r="AZ584" s="336"/>
      <c r="BA584" s="336"/>
      <c r="BB584" s="336"/>
      <c r="BC584" s="336"/>
      <c r="BD584" s="336"/>
      <c r="BE584" s="336"/>
    </row>
    <row r="585" spans="30:57">
      <c r="AD585" s="336"/>
      <c r="AE585" s="336"/>
      <c r="AF585" s="336"/>
      <c r="AG585" s="336"/>
      <c r="AH585" s="336"/>
      <c r="AI585" s="336"/>
      <c r="AJ585" s="336"/>
      <c r="AK585" s="336"/>
      <c r="AL585" s="336"/>
      <c r="AM585" s="336"/>
      <c r="AN585" s="336"/>
      <c r="AO585" s="336"/>
      <c r="AP585" s="336"/>
      <c r="AQ585" s="336"/>
      <c r="AR585" s="336"/>
      <c r="AS585" s="336"/>
      <c r="AT585" s="336"/>
      <c r="AU585" s="336"/>
      <c r="AV585" s="336"/>
      <c r="AW585" s="336"/>
      <c r="AX585" s="336"/>
      <c r="AY585" s="336"/>
      <c r="AZ585" s="336"/>
      <c r="BA585" s="336"/>
      <c r="BB585" s="336"/>
      <c r="BC585" s="336"/>
      <c r="BD585" s="336"/>
      <c r="BE585" s="336"/>
    </row>
    <row r="586" spans="30:57">
      <c r="AD586" s="336"/>
      <c r="AE586" s="336"/>
      <c r="AF586" s="336"/>
      <c r="AG586" s="336"/>
      <c r="AH586" s="336"/>
      <c r="AI586" s="336"/>
      <c r="AJ586" s="336"/>
      <c r="AK586" s="336"/>
      <c r="AL586" s="336"/>
      <c r="AM586" s="336"/>
      <c r="AN586" s="336"/>
      <c r="AO586" s="336"/>
      <c r="AP586" s="336"/>
      <c r="AQ586" s="336"/>
      <c r="AR586" s="336"/>
      <c r="AS586" s="336"/>
      <c r="AT586" s="336"/>
      <c r="AU586" s="336"/>
      <c r="AV586" s="336"/>
      <c r="AW586" s="336"/>
      <c r="AX586" s="336"/>
      <c r="AY586" s="336"/>
      <c r="AZ586" s="336"/>
      <c r="BA586" s="336"/>
      <c r="BB586" s="336"/>
      <c r="BC586" s="336"/>
      <c r="BD586" s="336"/>
      <c r="BE586" s="336"/>
    </row>
    <row r="587" spans="30:57">
      <c r="AD587" s="336"/>
      <c r="AE587" s="336"/>
      <c r="AF587" s="336"/>
      <c r="AG587" s="336"/>
      <c r="AH587" s="336"/>
      <c r="AI587" s="336"/>
      <c r="AJ587" s="336"/>
      <c r="AK587" s="336"/>
      <c r="AL587" s="336"/>
      <c r="AM587" s="336"/>
      <c r="AN587" s="336"/>
      <c r="AO587" s="336"/>
      <c r="AP587" s="336"/>
      <c r="AQ587" s="336"/>
      <c r="AR587" s="336"/>
      <c r="AS587" s="336"/>
      <c r="AT587" s="336"/>
      <c r="AU587" s="336"/>
      <c r="AV587" s="336"/>
      <c r="AW587" s="336"/>
      <c r="AX587" s="336"/>
      <c r="AY587" s="336"/>
      <c r="AZ587" s="336"/>
      <c r="BA587" s="336"/>
      <c r="BB587" s="336"/>
      <c r="BC587" s="336"/>
      <c r="BD587" s="336"/>
      <c r="BE587" s="336"/>
    </row>
    <row r="588" spans="30:57">
      <c r="AD588" s="336"/>
      <c r="AE588" s="336"/>
      <c r="AF588" s="336"/>
      <c r="AG588" s="336"/>
      <c r="AH588" s="336"/>
      <c r="AI588" s="336"/>
      <c r="AJ588" s="336"/>
      <c r="AK588" s="336"/>
      <c r="AL588" s="336"/>
      <c r="AM588" s="336"/>
      <c r="AN588" s="336"/>
      <c r="AO588" s="336"/>
      <c r="AP588" s="336"/>
      <c r="AQ588" s="336"/>
      <c r="AR588" s="336"/>
      <c r="AS588" s="336"/>
      <c r="AT588" s="336"/>
      <c r="AU588" s="336"/>
      <c r="AV588" s="336"/>
      <c r="AW588" s="336"/>
      <c r="AX588" s="336"/>
      <c r="AY588" s="336"/>
      <c r="AZ588" s="336"/>
      <c r="BA588" s="336"/>
      <c r="BB588" s="336"/>
      <c r="BC588" s="336"/>
      <c r="BD588" s="336"/>
      <c r="BE588" s="336"/>
    </row>
    <row r="589" spans="30:57">
      <c r="AD589" s="336"/>
      <c r="AE589" s="336"/>
      <c r="AF589" s="336"/>
      <c r="AG589" s="336"/>
      <c r="AH589" s="336"/>
      <c r="AI589" s="336"/>
      <c r="AJ589" s="336"/>
      <c r="AK589" s="336"/>
      <c r="AL589" s="336"/>
      <c r="AM589" s="336"/>
      <c r="AN589" s="336"/>
      <c r="AO589" s="336"/>
      <c r="AP589" s="336"/>
      <c r="AQ589" s="336"/>
      <c r="AR589" s="336"/>
      <c r="AS589" s="336"/>
      <c r="AT589" s="336"/>
      <c r="AU589" s="336"/>
      <c r="AV589" s="336"/>
      <c r="AW589" s="336"/>
      <c r="AX589" s="336"/>
      <c r="AY589" s="336"/>
      <c r="AZ589" s="336"/>
      <c r="BA589" s="336"/>
      <c r="BB589" s="336"/>
      <c r="BC589" s="336"/>
      <c r="BD589" s="336"/>
      <c r="BE589" s="336"/>
    </row>
    <row r="590" spans="30:57">
      <c r="AD590" s="336"/>
      <c r="AE590" s="336"/>
      <c r="AF590" s="336"/>
      <c r="AG590" s="336"/>
      <c r="AH590" s="336"/>
      <c r="AI590" s="336"/>
      <c r="AJ590" s="336"/>
      <c r="AK590" s="336"/>
      <c r="AL590" s="336"/>
      <c r="AM590" s="336"/>
      <c r="AN590" s="336"/>
      <c r="AO590" s="336"/>
      <c r="AP590" s="336"/>
      <c r="AQ590" s="336"/>
      <c r="AR590" s="336"/>
      <c r="AS590" s="336"/>
      <c r="AT590" s="336"/>
      <c r="AU590" s="336"/>
      <c r="AV590" s="336"/>
      <c r="AW590" s="336"/>
      <c r="AX590" s="336"/>
      <c r="AY590" s="336"/>
      <c r="AZ590" s="336"/>
      <c r="BA590" s="336"/>
      <c r="BB590" s="336"/>
      <c r="BC590" s="336"/>
      <c r="BD590" s="336"/>
      <c r="BE590" s="336"/>
    </row>
    <row r="591" spans="30:57">
      <c r="AD591" s="336"/>
      <c r="AE591" s="336"/>
      <c r="AF591" s="336"/>
      <c r="AG591" s="336"/>
      <c r="AH591" s="336"/>
      <c r="AI591" s="336"/>
      <c r="AJ591" s="336"/>
      <c r="AK591" s="336"/>
      <c r="AL591" s="336"/>
      <c r="AM591" s="336"/>
      <c r="AN591" s="336"/>
      <c r="AO591" s="336"/>
      <c r="AP591" s="336"/>
      <c r="AQ591" s="336"/>
      <c r="AR591" s="336"/>
      <c r="AS591" s="336"/>
      <c r="AT591" s="336"/>
      <c r="AU591" s="336"/>
      <c r="AV591" s="336"/>
      <c r="AW591" s="336"/>
      <c r="AX591" s="336"/>
      <c r="AY591" s="336"/>
      <c r="AZ591" s="336"/>
      <c r="BA591" s="336"/>
      <c r="BB591" s="336"/>
      <c r="BC591" s="336"/>
      <c r="BD591" s="336"/>
      <c r="BE591" s="336"/>
    </row>
    <row r="592" spans="30:57">
      <c r="AD592" s="336"/>
      <c r="AE592" s="336"/>
      <c r="AF592" s="336"/>
      <c r="AG592" s="336"/>
      <c r="AH592" s="336"/>
      <c r="AI592" s="336"/>
      <c r="AJ592" s="336"/>
      <c r="AK592" s="336"/>
      <c r="AL592" s="336"/>
      <c r="AM592" s="336"/>
      <c r="AN592" s="336"/>
      <c r="AO592" s="336"/>
      <c r="AP592" s="336"/>
      <c r="AQ592" s="336"/>
      <c r="AR592" s="336"/>
      <c r="AS592" s="336"/>
      <c r="AT592" s="336"/>
      <c r="AU592" s="336"/>
      <c r="AV592" s="336"/>
      <c r="AW592" s="336"/>
      <c r="AX592" s="336"/>
      <c r="AY592" s="336"/>
      <c r="AZ592" s="336"/>
      <c r="BA592" s="336"/>
      <c r="BB592" s="336"/>
      <c r="BC592" s="336"/>
      <c r="BD592" s="336"/>
      <c r="BE592" s="336"/>
    </row>
    <row r="593" spans="30:57">
      <c r="AD593" s="336"/>
      <c r="AE593" s="336"/>
      <c r="AF593" s="336"/>
      <c r="AG593" s="336"/>
      <c r="AH593" s="336"/>
      <c r="AI593" s="336"/>
      <c r="AJ593" s="336"/>
      <c r="AK593" s="336"/>
      <c r="AL593" s="336"/>
      <c r="AM593" s="336"/>
      <c r="AN593" s="336"/>
      <c r="AO593" s="336"/>
      <c r="AP593" s="336"/>
      <c r="AQ593" s="336"/>
      <c r="AR593" s="336"/>
      <c r="AS593" s="336"/>
      <c r="AT593" s="336"/>
      <c r="AU593" s="336"/>
      <c r="AV593" s="336"/>
      <c r="AW593" s="336"/>
      <c r="AX593" s="336"/>
      <c r="AY593" s="336"/>
      <c r="AZ593" s="336"/>
      <c r="BA593" s="336"/>
      <c r="BB593" s="336"/>
      <c r="BC593" s="336"/>
      <c r="BD593" s="336"/>
      <c r="BE593" s="336"/>
    </row>
    <row r="594" spans="30:57">
      <c r="AD594" s="336"/>
      <c r="AE594" s="336"/>
      <c r="AF594" s="336"/>
      <c r="AG594" s="336"/>
      <c r="AH594" s="336"/>
      <c r="AI594" s="336"/>
      <c r="AJ594" s="336"/>
      <c r="AK594" s="336"/>
      <c r="AL594" s="336"/>
      <c r="AM594" s="336"/>
      <c r="AN594" s="336"/>
      <c r="AO594" s="336"/>
      <c r="AP594" s="336"/>
      <c r="AQ594" s="336"/>
      <c r="AR594" s="336"/>
      <c r="AS594" s="336"/>
      <c r="AT594" s="336"/>
      <c r="AU594" s="336"/>
      <c r="AV594" s="336"/>
      <c r="AW594" s="336"/>
      <c r="AX594" s="336"/>
      <c r="AY594" s="336"/>
      <c r="AZ594" s="336"/>
      <c r="BA594" s="336"/>
      <c r="BB594" s="336"/>
      <c r="BC594" s="336"/>
      <c r="BD594" s="336"/>
      <c r="BE594" s="336"/>
    </row>
    <row r="595" spans="30:57">
      <c r="AD595" s="336"/>
      <c r="AE595" s="336"/>
      <c r="AF595" s="336"/>
      <c r="AG595" s="336"/>
      <c r="AH595" s="336"/>
      <c r="AI595" s="336"/>
      <c r="AJ595" s="336"/>
      <c r="AK595" s="336"/>
      <c r="AL595" s="336"/>
      <c r="AM595" s="336"/>
      <c r="AN595" s="336"/>
      <c r="AO595" s="336"/>
      <c r="AP595" s="336"/>
      <c r="AQ595" s="336"/>
      <c r="AR595" s="336"/>
      <c r="AS595" s="336"/>
      <c r="AT595" s="336"/>
      <c r="AU595" s="336"/>
      <c r="AV595" s="336"/>
      <c r="AW595" s="336"/>
      <c r="AX595" s="336"/>
      <c r="AY595" s="336"/>
      <c r="AZ595" s="336"/>
      <c r="BA595" s="336"/>
      <c r="BB595" s="336"/>
      <c r="BC595" s="336"/>
      <c r="BD595" s="336"/>
      <c r="BE595" s="336"/>
    </row>
    <row r="596" spans="30:57">
      <c r="AD596" s="336"/>
      <c r="AE596" s="336"/>
      <c r="AF596" s="336"/>
      <c r="AG596" s="336"/>
      <c r="AH596" s="336"/>
      <c r="AI596" s="336"/>
      <c r="AJ596" s="336"/>
      <c r="AK596" s="336"/>
      <c r="AL596" s="336"/>
      <c r="AM596" s="336"/>
      <c r="AN596" s="336"/>
      <c r="AO596" s="336"/>
      <c r="AP596" s="336"/>
      <c r="AQ596" s="336"/>
      <c r="AR596" s="336"/>
      <c r="AS596" s="336"/>
      <c r="AT596" s="336"/>
      <c r="AU596" s="336"/>
      <c r="AV596" s="336"/>
      <c r="AW596" s="336"/>
      <c r="AX596" s="336"/>
      <c r="AY596" s="336"/>
      <c r="AZ596" s="336"/>
      <c r="BA596" s="336"/>
      <c r="BB596" s="336"/>
      <c r="BC596" s="336"/>
      <c r="BD596" s="336"/>
      <c r="BE596" s="336"/>
    </row>
    <row r="597" spans="30:57">
      <c r="AD597" s="336"/>
      <c r="AE597" s="336"/>
      <c r="AF597" s="336"/>
      <c r="AG597" s="336"/>
      <c r="AH597" s="336"/>
      <c r="AI597" s="336"/>
      <c r="AJ597" s="336"/>
      <c r="AK597" s="336"/>
      <c r="AL597" s="336"/>
      <c r="AM597" s="336"/>
      <c r="AN597" s="336"/>
      <c r="AO597" s="336"/>
      <c r="AP597" s="336"/>
      <c r="AQ597" s="336"/>
      <c r="AR597" s="336"/>
      <c r="AS597" s="336"/>
      <c r="AT597" s="336"/>
      <c r="AU597" s="336"/>
      <c r="AV597" s="336"/>
      <c r="AW597" s="336"/>
      <c r="AX597" s="336"/>
      <c r="AY597" s="336"/>
      <c r="AZ597" s="336"/>
      <c r="BA597" s="336"/>
      <c r="BB597" s="336"/>
      <c r="BC597" s="336"/>
      <c r="BD597" s="336"/>
      <c r="BE597" s="336"/>
    </row>
    <row r="598" spans="30:57">
      <c r="AD598" s="336"/>
      <c r="AE598" s="336"/>
      <c r="AF598" s="336"/>
      <c r="AG598" s="336"/>
      <c r="AH598" s="336"/>
      <c r="AI598" s="336"/>
      <c r="AJ598" s="336"/>
      <c r="AK598" s="336"/>
      <c r="AL598" s="336"/>
      <c r="AM598" s="336"/>
      <c r="AN598" s="336"/>
      <c r="AO598" s="336"/>
      <c r="AP598" s="336"/>
      <c r="AQ598" s="336"/>
      <c r="AR598" s="336"/>
      <c r="AS598" s="336"/>
      <c r="AT598" s="336"/>
      <c r="AU598" s="336"/>
      <c r="AV598" s="336"/>
      <c r="AW598" s="336"/>
      <c r="AX598" s="336"/>
      <c r="AY598" s="336"/>
      <c r="AZ598" s="336"/>
      <c r="BA598" s="336"/>
      <c r="BB598" s="336"/>
      <c r="BC598" s="336"/>
      <c r="BD598" s="336"/>
      <c r="BE598" s="336"/>
    </row>
    <row r="599" spans="30:57">
      <c r="AD599" s="336"/>
      <c r="AE599" s="336"/>
      <c r="AF599" s="336"/>
      <c r="AG599" s="336"/>
      <c r="AH599" s="336"/>
      <c r="AI599" s="336"/>
      <c r="AJ599" s="336"/>
      <c r="AK599" s="336"/>
      <c r="AL599" s="336"/>
      <c r="AM599" s="336"/>
      <c r="AN599" s="336"/>
      <c r="AO599" s="336"/>
      <c r="AP599" s="336"/>
      <c r="AQ599" s="336"/>
      <c r="AR599" s="336"/>
      <c r="AS599" s="336"/>
      <c r="AT599" s="336"/>
      <c r="AU599" s="336"/>
      <c r="AV599" s="336"/>
      <c r="AW599" s="336"/>
      <c r="AX599" s="336"/>
      <c r="AY599" s="336"/>
      <c r="AZ599" s="336"/>
      <c r="BA599" s="336"/>
      <c r="BB599" s="336"/>
      <c r="BC599" s="336"/>
      <c r="BD599" s="336"/>
      <c r="BE599" s="336"/>
    </row>
    <row r="600" spans="30:57">
      <c r="AD600" s="336"/>
      <c r="AE600" s="336"/>
      <c r="AF600" s="336"/>
      <c r="AG600" s="336"/>
      <c r="AH600" s="336"/>
      <c r="AI600" s="336"/>
      <c r="AJ600" s="336"/>
      <c r="AK600" s="336"/>
      <c r="AL600" s="336"/>
      <c r="AM600" s="336"/>
      <c r="AN600" s="336"/>
      <c r="AO600" s="336"/>
      <c r="AP600" s="336"/>
      <c r="AQ600" s="336"/>
      <c r="AR600" s="336"/>
      <c r="AS600" s="336"/>
      <c r="AT600" s="336"/>
      <c r="AU600" s="336"/>
      <c r="AV600" s="336"/>
      <c r="AW600" s="336"/>
      <c r="AX600" s="336"/>
      <c r="AY600" s="336"/>
      <c r="AZ600" s="336"/>
      <c r="BA600" s="336"/>
      <c r="BB600" s="336"/>
      <c r="BC600" s="336"/>
      <c r="BD600" s="336"/>
      <c r="BE600" s="336"/>
    </row>
    <row r="601" spans="30:57">
      <c r="AD601" s="336"/>
      <c r="AE601" s="336"/>
      <c r="AF601" s="336"/>
      <c r="AG601" s="336"/>
      <c r="AH601" s="336"/>
      <c r="AI601" s="336"/>
      <c r="AJ601" s="336"/>
      <c r="AK601" s="336"/>
      <c r="AL601" s="336"/>
      <c r="AM601" s="336"/>
      <c r="AN601" s="336"/>
      <c r="AO601" s="336"/>
      <c r="AP601" s="336"/>
      <c r="AQ601" s="336"/>
      <c r="AR601" s="336"/>
      <c r="AS601" s="336"/>
      <c r="AT601" s="336"/>
      <c r="AU601" s="336"/>
      <c r="AV601" s="336"/>
      <c r="AW601" s="336"/>
      <c r="AX601" s="336"/>
      <c r="AY601" s="336"/>
      <c r="AZ601" s="336"/>
      <c r="BA601" s="336"/>
      <c r="BB601" s="336"/>
      <c r="BC601" s="336"/>
      <c r="BD601" s="336"/>
      <c r="BE601" s="336"/>
    </row>
    <row r="602" spans="30:57">
      <c r="AD602" s="336"/>
      <c r="AE602" s="336"/>
      <c r="AF602" s="336"/>
      <c r="AG602" s="336"/>
      <c r="AH602" s="336"/>
      <c r="AI602" s="336"/>
      <c r="AJ602" s="336"/>
      <c r="AK602" s="336"/>
      <c r="AL602" s="336"/>
      <c r="AM602" s="336"/>
      <c r="AN602" s="336"/>
      <c r="AO602" s="336"/>
      <c r="AP602" s="336"/>
      <c r="AQ602" s="336"/>
      <c r="AR602" s="336"/>
      <c r="AS602" s="336"/>
      <c r="AT602" s="336"/>
      <c r="AU602" s="336"/>
      <c r="AV602" s="336"/>
      <c r="AW602" s="336"/>
      <c r="AX602" s="336"/>
      <c r="AY602" s="336"/>
      <c r="AZ602" s="336"/>
      <c r="BA602" s="336"/>
      <c r="BB602" s="336"/>
      <c r="BC602" s="336"/>
      <c r="BD602" s="336"/>
      <c r="BE602" s="336"/>
    </row>
    <row r="603" spans="30:57">
      <c r="AD603" s="336"/>
      <c r="AE603" s="336"/>
      <c r="AF603" s="336"/>
      <c r="AG603" s="336"/>
      <c r="AH603" s="336"/>
      <c r="AI603" s="336"/>
      <c r="AJ603" s="336"/>
      <c r="AK603" s="336"/>
      <c r="AL603" s="336"/>
      <c r="AM603" s="336"/>
      <c r="AN603" s="336"/>
      <c r="AO603" s="336"/>
      <c r="AP603" s="336"/>
      <c r="AQ603" s="336"/>
      <c r="AR603" s="336"/>
      <c r="AS603" s="336"/>
      <c r="AT603" s="336"/>
      <c r="AU603" s="336"/>
      <c r="AV603" s="336"/>
      <c r="AW603" s="336"/>
      <c r="AX603" s="336"/>
      <c r="AY603" s="336"/>
      <c r="AZ603" s="336"/>
      <c r="BA603" s="336"/>
      <c r="BB603" s="336"/>
      <c r="BC603" s="336"/>
      <c r="BD603" s="336"/>
      <c r="BE603" s="336"/>
    </row>
    <row r="604" spans="30:57">
      <c r="AD604" s="336"/>
      <c r="AE604" s="336"/>
      <c r="AF604" s="336"/>
      <c r="AG604" s="336"/>
      <c r="AH604" s="336"/>
      <c r="AI604" s="336"/>
      <c r="AJ604" s="336"/>
      <c r="AK604" s="336"/>
      <c r="AL604" s="336"/>
      <c r="AM604" s="336"/>
      <c r="AN604" s="336"/>
      <c r="AO604" s="336"/>
      <c r="AP604" s="336"/>
      <c r="AQ604" s="336"/>
      <c r="AR604" s="336"/>
      <c r="AS604" s="336"/>
      <c r="AT604" s="336"/>
      <c r="AU604" s="336"/>
      <c r="AV604" s="336"/>
      <c r="AW604" s="336"/>
      <c r="AX604" s="336"/>
      <c r="AY604" s="336"/>
      <c r="AZ604" s="336"/>
      <c r="BA604" s="336"/>
      <c r="BB604" s="336"/>
      <c r="BC604" s="336"/>
      <c r="BD604" s="336"/>
      <c r="BE604" s="336"/>
    </row>
    <row r="605" spans="30:57">
      <c r="AD605" s="336"/>
      <c r="AE605" s="336"/>
      <c r="AF605" s="336"/>
      <c r="AG605" s="336"/>
      <c r="AH605" s="336"/>
      <c r="AI605" s="336"/>
      <c r="AJ605" s="336"/>
      <c r="AK605" s="336"/>
      <c r="AL605" s="336"/>
      <c r="AM605" s="336"/>
      <c r="AN605" s="336"/>
      <c r="AO605" s="336"/>
      <c r="AP605" s="336"/>
      <c r="AQ605" s="336"/>
      <c r="AR605" s="336"/>
      <c r="AS605" s="336"/>
      <c r="AT605" s="336"/>
      <c r="AU605" s="336"/>
      <c r="AV605" s="336"/>
      <c r="AW605" s="336"/>
      <c r="AX605" s="336"/>
      <c r="AY605" s="336"/>
      <c r="AZ605" s="336"/>
      <c r="BA605" s="336"/>
      <c r="BB605" s="336"/>
      <c r="BC605" s="336"/>
      <c r="BD605" s="336"/>
      <c r="BE605" s="336"/>
    </row>
    <row r="606" spans="30:57">
      <c r="AD606" s="336"/>
      <c r="AE606" s="336"/>
      <c r="AF606" s="336"/>
      <c r="AG606" s="336"/>
      <c r="AH606" s="336"/>
      <c r="AI606" s="336"/>
      <c r="AJ606" s="336"/>
      <c r="AK606" s="336"/>
      <c r="AL606" s="336"/>
      <c r="AM606" s="336"/>
      <c r="AN606" s="336"/>
      <c r="AO606" s="336"/>
      <c r="AP606" s="336"/>
      <c r="AQ606" s="336"/>
      <c r="AR606" s="336"/>
      <c r="AS606" s="336"/>
      <c r="AT606" s="336"/>
      <c r="AU606" s="336"/>
      <c r="AV606" s="336"/>
      <c r="AW606" s="336"/>
      <c r="AX606" s="336"/>
      <c r="AY606" s="336"/>
      <c r="AZ606" s="336"/>
      <c r="BA606" s="336"/>
      <c r="BB606" s="336"/>
      <c r="BC606" s="336"/>
      <c r="BD606" s="336"/>
      <c r="BE606" s="336"/>
    </row>
    <row r="607" spans="30:57">
      <c r="AD607" s="336"/>
      <c r="AE607" s="336"/>
      <c r="AF607" s="336"/>
      <c r="AG607" s="336"/>
      <c r="AH607" s="336"/>
      <c r="AI607" s="336"/>
      <c r="AJ607" s="336"/>
      <c r="AK607" s="336"/>
      <c r="AL607" s="336"/>
      <c r="AM607" s="336"/>
      <c r="AN607" s="336"/>
      <c r="AO607" s="336"/>
      <c r="AP607" s="336"/>
      <c r="AQ607" s="336"/>
      <c r="AR607" s="336"/>
      <c r="AS607" s="336"/>
      <c r="AT607" s="336"/>
      <c r="AU607" s="336"/>
      <c r="AV607" s="336"/>
      <c r="AW607" s="336"/>
      <c r="AX607" s="336"/>
      <c r="AY607" s="336"/>
      <c r="AZ607" s="336"/>
      <c r="BA607" s="336"/>
      <c r="BB607" s="336"/>
      <c r="BC607" s="336"/>
      <c r="BD607" s="336"/>
      <c r="BE607" s="336"/>
    </row>
    <row r="608" spans="30:57">
      <c r="AD608" s="336"/>
      <c r="AE608" s="336"/>
      <c r="AF608" s="336"/>
      <c r="AG608" s="336"/>
      <c r="AH608" s="336"/>
      <c r="AI608" s="336"/>
      <c r="AJ608" s="336"/>
      <c r="AK608" s="336"/>
      <c r="AL608" s="336"/>
      <c r="AM608" s="336"/>
      <c r="AN608" s="336"/>
      <c r="AO608" s="336"/>
      <c r="AP608" s="336"/>
      <c r="AQ608" s="336"/>
      <c r="AR608" s="336"/>
      <c r="AS608" s="336"/>
      <c r="AT608" s="336"/>
      <c r="AU608" s="336"/>
      <c r="AV608" s="336"/>
      <c r="AW608" s="336"/>
      <c r="AX608" s="336"/>
      <c r="AY608" s="336"/>
      <c r="AZ608" s="336"/>
      <c r="BA608" s="336"/>
      <c r="BB608" s="336"/>
      <c r="BC608" s="336"/>
      <c r="BD608" s="336"/>
      <c r="BE608" s="336"/>
    </row>
    <row r="609" spans="30:57">
      <c r="AD609" s="336"/>
      <c r="AE609" s="336"/>
      <c r="AF609" s="336"/>
      <c r="AG609" s="336"/>
      <c r="AH609" s="336"/>
      <c r="AI609" s="336"/>
      <c r="AJ609" s="336"/>
      <c r="AK609" s="336"/>
      <c r="AL609" s="336"/>
      <c r="AM609" s="336"/>
      <c r="AN609" s="336"/>
      <c r="AO609" s="336"/>
      <c r="AP609" s="336"/>
      <c r="AQ609" s="336"/>
      <c r="AR609" s="336"/>
      <c r="AS609" s="336"/>
      <c r="AT609" s="336"/>
      <c r="AU609" s="336"/>
      <c r="AV609" s="336"/>
      <c r="AW609" s="336"/>
      <c r="AX609" s="336"/>
      <c r="AY609" s="336"/>
      <c r="AZ609" s="336"/>
      <c r="BA609" s="336"/>
      <c r="BB609" s="336"/>
      <c r="BC609" s="336"/>
      <c r="BD609" s="336"/>
      <c r="BE609" s="336"/>
    </row>
    <row r="610" spans="30:57">
      <c r="AD610" s="336"/>
      <c r="AE610" s="336"/>
      <c r="AF610" s="336"/>
      <c r="AG610" s="336"/>
      <c r="AH610" s="336"/>
      <c r="AI610" s="336"/>
      <c r="AJ610" s="336"/>
      <c r="AK610" s="336"/>
      <c r="AL610" s="336"/>
      <c r="AM610" s="336"/>
      <c r="AN610" s="336"/>
      <c r="AO610" s="336"/>
      <c r="AP610" s="336"/>
      <c r="AQ610" s="336"/>
      <c r="AR610" s="336"/>
      <c r="AS610" s="336"/>
      <c r="AT610" s="336"/>
      <c r="AU610" s="336"/>
      <c r="AV610" s="336"/>
      <c r="AW610" s="336"/>
      <c r="AX610" s="336"/>
      <c r="AY610" s="336"/>
      <c r="AZ610" s="336"/>
      <c r="BA610" s="336"/>
      <c r="BB610" s="336"/>
      <c r="BC610" s="336"/>
      <c r="BD610" s="336"/>
      <c r="BE610" s="336"/>
    </row>
    <row r="611" spans="30:57">
      <c r="AD611" s="336"/>
      <c r="AE611" s="336"/>
      <c r="AF611" s="336"/>
      <c r="AG611" s="336"/>
      <c r="AH611" s="336"/>
      <c r="AI611" s="336"/>
      <c r="AJ611" s="336"/>
      <c r="AK611" s="336"/>
      <c r="AL611" s="336"/>
      <c r="AM611" s="336"/>
      <c r="AN611" s="336"/>
      <c r="AO611" s="336"/>
      <c r="AP611" s="336"/>
      <c r="AQ611" s="336"/>
      <c r="AR611" s="336"/>
      <c r="AS611" s="336"/>
      <c r="AT611" s="336"/>
      <c r="AU611" s="336"/>
      <c r="AV611" s="336"/>
      <c r="AW611" s="336"/>
      <c r="AX611" s="336"/>
      <c r="AY611" s="336"/>
      <c r="AZ611" s="336"/>
      <c r="BA611" s="336"/>
      <c r="BB611" s="336"/>
      <c r="BC611" s="336"/>
      <c r="BD611" s="336"/>
      <c r="BE611" s="336"/>
    </row>
    <row r="612" spans="30:57">
      <c r="AD612" s="336"/>
      <c r="AE612" s="336"/>
      <c r="AF612" s="336"/>
      <c r="AG612" s="336"/>
      <c r="AH612" s="336"/>
      <c r="AI612" s="336"/>
      <c r="AJ612" s="336"/>
      <c r="AK612" s="336"/>
      <c r="AL612" s="336"/>
      <c r="AM612" s="336"/>
      <c r="AN612" s="336"/>
      <c r="AO612" s="336"/>
      <c r="AP612" s="336"/>
      <c r="AQ612" s="336"/>
      <c r="AR612" s="336"/>
      <c r="AS612" s="336"/>
      <c r="AT612" s="336"/>
      <c r="AU612" s="336"/>
      <c r="AV612" s="336"/>
      <c r="AW612" s="336"/>
      <c r="AX612" s="336"/>
      <c r="AY612" s="336"/>
      <c r="AZ612" s="336"/>
      <c r="BA612" s="336"/>
      <c r="BB612" s="336"/>
      <c r="BC612" s="336"/>
      <c r="BD612" s="336"/>
      <c r="BE612" s="336"/>
    </row>
    <row r="613" spans="30:57">
      <c r="AD613" s="336"/>
      <c r="AE613" s="336"/>
      <c r="AF613" s="336"/>
      <c r="AG613" s="336"/>
      <c r="AH613" s="336"/>
      <c r="AI613" s="336"/>
      <c r="AJ613" s="336"/>
      <c r="AK613" s="336"/>
      <c r="AL613" s="336"/>
      <c r="AM613" s="336"/>
      <c r="AN613" s="336"/>
      <c r="AO613" s="336"/>
      <c r="AP613" s="336"/>
      <c r="AQ613" s="336"/>
      <c r="AR613" s="336"/>
      <c r="AS613" s="336"/>
      <c r="AT613" s="336"/>
      <c r="AU613" s="336"/>
      <c r="AV613" s="336"/>
      <c r="AW613" s="336"/>
      <c r="AX613" s="336"/>
      <c r="AY613" s="336"/>
      <c r="AZ613" s="336"/>
      <c r="BA613" s="336"/>
      <c r="BB613" s="336"/>
      <c r="BC613" s="336"/>
      <c r="BD613" s="336"/>
      <c r="BE613" s="336"/>
    </row>
    <row r="614" spans="30:57">
      <c r="AD614" s="336"/>
      <c r="AE614" s="336"/>
      <c r="AF614" s="336"/>
      <c r="AG614" s="336"/>
      <c r="AH614" s="336"/>
      <c r="AI614" s="336"/>
      <c r="AJ614" s="336"/>
      <c r="AK614" s="336"/>
      <c r="AL614" s="336"/>
      <c r="AM614" s="336"/>
      <c r="AN614" s="336"/>
      <c r="AO614" s="336"/>
      <c r="AP614" s="336"/>
      <c r="AQ614" s="336"/>
      <c r="AR614" s="336"/>
      <c r="AS614" s="336"/>
      <c r="AT614" s="336"/>
      <c r="AU614" s="336"/>
      <c r="AV614" s="336"/>
      <c r="AW614" s="336"/>
      <c r="AX614" s="336"/>
      <c r="AY614" s="336"/>
      <c r="AZ614" s="336"/>
      <c r="BA614" s="336"/>
      <c r="BB614" s="336"/>
      <c r="BC614" s="336"/>
      <c r="BD614" s="336"/>
      <c r="BE614" s="336"/>
    </row>
    <row r="615" spans="30:57">
      <c r="AD615" s="336"/>
      <c r="AE615" s="336"/>
      <c r="AF615" s="336"/>
      <c r="AG615" s="336"/>
      <c r="AH615" s="336"/>
      <c r="AI615" s="336"/>
      <c r="AJ615" s="336"/>
      <c r="AK615" s="336"/>
      <c r="AL615" s="336"/>
      <c r="AM615" s="336"/>
      <c r="AN615" s="336"/>
      <c r="AO615" s="336"/>
      <c r="AP615" s="336"/>
      <c r="AQ615" s="336"/>
      <c r="AR615" s="336"/>
      <c r="AS615" s="336"/>
      <c r="AT615" s="336"/>
      <c r="AU615" s="336"/>
      <c r="AV615" s="336"/>
      <c r="AW615" s="336"/>
      <c r="AX615" s="336"/>
      <c r="AY615" s="336"/>
      <c r="AZ615" s="336"/>
      <c r="BA615" s="336"/>
      <c r="BB615" s="336"/>
      <c r="BC615" s="336"/>
      <c r="BD615" s="336"/>
      <c r="BE615" s="336"/>
    </row>
    <row r="616" spans="30:57">
      <c r="AD616" s="336"/>
      <c r="AE616" s="336"/>
      <c r="AF616" s="336"/>
      <c r="AG616" s="336"/>
      <c r="AH616" s="336"/>
      <c r="AI616" s="336"/>
      <c r="AJ616" s="336"/>
      <c r="AK616" s="336"/>
      <c r="AL616" s="336"/>
      <c r="AM616" s="336"/>
      <c r="AN616" s="336"/>
      <c r="AO616" s="336"/>
      <c r="AP616" s="336"/>
      <c r="AQ616" s="336"/>
      <c r="AR616" s="336"/>
      <c r="AS616" s="336"/>
      <c r="AT616" s="336"/>
      <c r="AU616" s="336"/>
      <c r="AV616" s="336"/>
      <c r="AW616" s="336"/>
      <c r="AX616" s="336"/>
      <c r="AY616" s="336"/>
      <c r="AZ616" s="336"/>
      <c r="BA616" s="336"/>
      <c r="BB616" s="336"/>
      <c r="BC616" s="336"/>
      <c r="BD616" s="336"/>
      <c r="BE616" s="336"/>
    </row>
    <row r="617" spans="30:57">
      <c r="AD617" s="336"/>
      <c r="AE617" s="336"/>
      <c r="AF617" s="336"/>
      <c r="AG617" s="336"/>
      <c r="AH617" s="336"/>
      <c r="AI617" s="336"/>
      <c r="AJ617" s="336"/>
      <c r="AK617" s="336"/>
      <c r="AL617" s="336"/>
      <c r="AM617" s="336"/>
      <c r="AN617" s="336"/>
      <c r="AO617" s="336"/>
      <c r="AP617" s="336"/>
      <c r="AQ617" s="336"/>
      <c r="AR617" s="336"/>
      <c r="AS617" s="336"/>
      <c r="AT617" s="336"/>
      <c r="AU617" s="336"/>
      <c r="AV617" s="336"/>
      <c r="AW617" s="336"/>
      <c r="AX617" s="336"/>
      <c r="AY617" s="336"/>
      <c r="AZ617" s="336"/>
      <c r="BA617" s="336"/>
      <c r="BB617" s="336"/>
      <c r="BC617" s="336"/>
      <c r="BD617" s="336"/>
      <c r="BE617" s="336"/>
    </row>
    <row r="618" spans="30:57">
      <c r="AD618" s="336"/>
      <c r="AE618" s="336"/>
      <c r="AF618" s="336"/>
      <c r="AG618" s="336"/>
      <c r="AH618" s="336"/>
      <c r="AI618" s="336"/>
      <c r="AJ618" s="336"/>
      <c r="AK618" s="336"/>
      <c r="AL618" s="336"/>
      <c r="AM618" s="336"/>
      <c r="AN618" s="336"/>
      <c r="AO618" s="336"/>
      <c r="AP618" s="336"/>
      <c r="AQ618" s="336"/>
      <c r="AR618" s="336"/>
      <c r="AS618" s="336"/>
      <c r="AT618" s="336"/>
      <c r="AU618" s="336"/>
      <c r="AV618" s="336"/>
      <c r="AW618" s="336"/>
      <c r="AX618" s="336"/>
      <c r="AY618" s="336"/>
      <c r="AZ618" s="336"/>
      <c r="BA618" s="336"/>
      <c r="BB618" s="336"/>
      <c r="BC618" s="336"/>
      <c r="BD618" s="336"/>
      <c r="BE618" s="336"/>
    </row>
    <row r="619" spans="30:57">
      <c r="AD619" s="336"/>
      <c r="AE619" s="336"/>
      <c r="AF619" s="336"/>
      <c r="AG619" s="336"/>
      <c r="AH619" s="336"/>
      <c r="AI619" s="336"/>
      <c r="AJ619" s="336"/>
      <c r="AK619" s="336"/>
      <c r="AL619" s="336"/>
      <c r="AM619" s="336"/>
      <c r="AN619" s="336"/>
      <c r="AO619" s="336"/>
      <c r="AP619" s="336"/>
      <c r="AQ619" s="336"/>
      <c r="AR619" s="336"/>
      <c r="AS619" s="336"/>
      <c r="AT619" s="336"/>
      <c r="AU619" s="336"/>
      <c r="AV619" s="336"/>
      <c r="AW619" s="336"/>
      <c r="AX619" s="336"/>
      <c r="AY619" s="336"/>
      <c r="AZ619" s="336"/>
      <c r="BA619" s="336"/>
      <c r="BB619" s="336"/>
      <c r="BC619" s="336"/>
      <c r="BD619" s="336"/>
      <c r="BE619" s="336"/>
    </row>
    <row r="620" spans="30:57">
      <c r="AD620" s="336"/>
      <c r="AE620" s="336"/>
      <c r="AF620" s="336"/>
      <c r="AG620" s="336"/>
      <c r="AH620" s="336"/>
      <c r="AI620" s="336"/>
      <c r="AJ620" s="336"/>
      <c r="AK620" s="336"/>
      <c r="AL620" s="336"/>
      <c r="AM620" s="336"/>
      <c r="AN620" s="336"/>
      <c r="AO620" s="336"/>
      <c r="AP620" s="336"/>
      <c r="AQ620" s="336"/>
      <c r="AR620" s="336"/>
      <c r="AS620" s="336"/>
      <c r="AT620" s="336"/>
      <c r="AU620" s="336"/>
      <c r="AV620" s="336"/>
      <c r="AW620" s="336"/>
      <c r="AX620" s="336"/>
      <c r="AY620" s="336"/>
      <c r="AZ620" s="336"/>
      <c r="BA620" s="336"/>
      <c r="BB620" s="336"/>
      <c r="BC620" s="336"/>
      <c r="BD620" s="336"/>
      <c r="BE620" s="336"/>
    </row>
    <row r="621" spans="30:57">
      <c r="AD621" s="336"/>
      <c r="AE621" s="336"/>
      <c r="AF621" s="336"/>
      <c r="AG621" s="336"/>
      <c r="AH621" s="336"/>
      <c r="AI621" s="336"/>
      <c r="AJ621" s="336"/>
      <c r="AK621" s="336"/>
      <c r="AL621" s="336"/>
      <c r="AM621" s="336"/>
      <c r="AN621" s="336"/>
      <c r="AO621" s="336"/>
      <c r="AP621" s="336"/>
      <c r="AQ621" s="336"/>
      <c r="AR621" s="336"/>
      <c r="AS621" s="336"/>
      <c r="AT621" s="336"/>
      <c r="AU621" s="336"/>
      <c r="AV621" s="336"/>
      <c r="AW621" s="336"/>
      <c r="AX621" s="336"/>
      <c r="AY621" s="336"/>
      <c r="AZ621" s="336"/>
      <c r="BA621" s="336"/>
      <c r="BB621" s="336"/>
      <c r="BC621" s="336"/>
      <c r="BD621" s="336"/>
      <c r="BE621" s="336"/>
    </row>
    <row r="622" spans="30:57">
      <c r="AD622" s="336"/>
      <c r="AE622" s="336"/>
      <c r="AF622" s="336"/>
      <c r="AG622" s="336"/>
      <c r="AH622" s="336"/>
      <c r="AI622" s="336"/>
      <c r="AJ622" s="336"/>
      <c r="AK622" s="336"/>
      <c r="AL622" s="336"/>
      <c r="AM622" s="336"/>
      <c r="AN622" s="336"/>
      <c r="AO622" s="336"/>
      <c r="AP622" s="336"/>
      <c r="AQ622" s="336"/>
      <c r="AR622" s="336"/>
      <c r="AS622" s="336"/>
      <c r="AT622" s="336"/>
      <c r="AU622" s="336"/>
      <c r="AV622" s="336"/>
      <c r="AW622" s="336"/>
      <c r="AX622" s="336"/>
      <c r="AY622" s="336"/>
      <c r="AZ622" s="336"/>
      <c r="BA622" s="336"/>
      <c r="BB622" s="336"/>
      <c r="BC622" s="336"/>
      <c r="BD622" s="336"/>
      <c r="BE622" s="336"/>
    </row>
    <row r="623" spans="30:57">
      <c r="AD623" s="336"/>
      <c r="AE623" s="336"/>
      <c r="AF623" s="336"/>
      <c r="AG623" s="336"/>
      <c r="AH623" s="336"/>
      <c r="AI623" s="336"/>
      <c r="AJ623" s="336"/>
      <c r="AK623" s="336"/>
      <c r="AL623" s="336"/>
      <c r="AM623" s="336"/>
      <c r="AN623" s="336"/>
      <c r="AO623" s="336"/>
      <c r="AP623" s="336"/>
      <c r="AQ623" s="336"/>
      <c r="AR623" s="336"/>
      <c r="AS623" s="336"/>
      <c r="AT623" s="336"/>
      <c r="AU623" s="336"/>
      <c r="AV623" s="336"/>
      <c r="AW623" s="336"/>
      <c r="AX623" s="336"/>
      <c r="AY623" s="336"/>
      <c r="AZ623" s="336"/>
      <c r="BA623" s="336"/>
      <c r="BB623" s="336"/>
      <c r="BC623" s="336"/>
      <c r="BD623" s="336"/>
      <c r="BE623" s="336"/>
    </row>
    <row r="624" spans="30:57">
      <c r="AD624" s="336"/>
      <c r="AE624" s="336"/>
      <c r="AF624" s="336"/>
      <c r="AG624" s="336"/>
      <c r="AH624" s="336"/>
      <c r="AI624" s="336"/>
      <c r="AJ624" s="336"/>
      <c r="AK624" s="336"/>
      <c r="AL624" s="336"/>
      <c r="AM624" s="336"/>
      <c r="AN624" s="336"/>
      <c r="AO624" s="336"/>
      <c r="AP624" s="336"/>
      <c r="AQ624" s="336"/>
      <c r="AR624" s="336"/>
      <c r="AS624" s="336"/>
      <c r="AT624" s="336"/>
      <c r="AU624" s="336"/>
      <c r="AV624" s="336"/>
      <c r="AW624" s="336"/>
      <c r="AX624" s="336"/>
      <c r="AY624" s="336"/>
      <c r="AZ624" s="336"/>
      <c r="BA624" s="336"/>
      <c r="BB624" s="336"/>
      <c r="BC624" s="336"/>
      <c r="BD624" s="336"/>
      <c r="BE624" s="336"/>
    </row>
    <row r="625" spans="30:57">
      <c r="AD625" s="336"/>
      <c r="AE625" s="336"/>
      <c r="AF625" s="336"/>
      <c r="AG625" s="336"/>
      <c r="AH625" s="336"/>
      <c r="AI625" s="336"/>
      <c r="AJ625" s="336"/>
      <c r="AK625" s="336"/>
      <c r="AL625" s="336"/>
      <c r="AM625" s="336"/>
      <c r="AN625" s="336"/>
      <c r="AO625" s="336"/>
      <c r="AP625" s="336"/>
      <c r="AQ625" s="336"/>
      <c r="AR625" s="336"/>
      <c r="AS625" s="336"/>
      <c r="AT625" s="336"/>
      <c r="AU625" s="336"/>
      <c r="AV625" s="336"/>
      <c r="AW625" s="336"/>
      <c r="AX625" s="336"/>
      <c r="AY625" s="336"/>
      <c r="AZ625" s="336"/>
      <c r="BA625" s="336"/>
      <c r="BB625" s="336"/>
      <c r="BC625" s="336"/>
      <c r="BD625" s="336"/>
      <c r="BE625" s="336"/>
    </row>
    <row r="626" spans="30:57">
      <c r="AD626" s="336"/>
      <c r="AE626" s="336"/>
      <c r="AF626" s="336"/>
      <c r="AG626" s="336"/>
      <c r="AH626" s="336"/>
      <c r="AI626" s="336"/>
      <c r="AJ626" s="336"/>
      <c r="AK626" s="336"/>
      <c r="AL626" s="336"/>
      <c r="AM626" s="336"/>
      <c r="AN626" s="336"/>
      <c r="AO626" s="336"/>
      <c r="AP626" s="336"/>
      <c r="AQ626" s="336"/>
      <c r="AR626" s="336"/>
      <c r="AS626" s="336"/>
      <c r="AT626" s="336"/>
      <c r="AU626" s="336"/>
      <c r="AV626" s="336"/>
      <c r="AW626" s="336"/>
      <c r="AX626" s="336"/>
      <c r="AY626" s="336"/>
      <c r="AZ626" s="336"/>
      <c r="BA626" s="336"/>
      <c r="BB626" s="336"/>
      <c r="BC626" s="336"/>
      <c r="BD626" s="336"/>
      <c r="BE626" s="336"/>
    </row>
    <row r="627" spans="30:57">
      <c r="AD627" s="336"/>
      <c r="AE627" s="336"/>
      <c r="AF627" s="336"/>
      <c r="AG627" s="336"/>
      <c r="AH627" s="336"/>
      <c r="AI627" s="336"/>
      <c r="AJ627" s="336"/>
      <c r="AK627" s="336"/>
      <c r="AL627" s="336"/>
      <c r="AM627" s="336"/>
      <c r="AN627" s="336"/>
      <c r="AO627" s="336"/>
      <c r="AP627" s="336"/>
      <c r="AQ627" s="336"/>
      <c r="AR627" s="336"/>
      <c r="AS627" s="336"/>
      <c r="AT627" s="336"/>
      <c r="AU627" s="336"/>
      <c r="AV627" s="336"/>
      <c r="AW627" s="336"/>
      <c r="AX627" s="336"/>
      <c r="AY627" s="336"/>
      <c r="AZ627" s="336"/>
      <c r="BA627" s="336"/>
      <c r="BB627" s="336"/>
      <c r="BC627" s="336"/>
      <c r="BD627" s="336"/>
      <c r="BE627" s="336"/>
    </row>
    <row r="628" spans="30:57">
      <c r="AD628" s="336"/>
      <c r="AE628" s="336"/>
      <c r="AF628" s="336"/>
      <c r="AG628" s="336"/>
      <c r="AH628" s="336"/>
      <c r="AI628" s="336"/>
      <c r="AJ628" s="336"/>
      <c r="AK628" s="336"/>
      <c r="AL628" s="336"/>
      <c r="AM628" s="336"/>
      <c r="AN628" s="336"/>
      <c r="AO628" s="336"/>
      <c r="AP628" s="336"/>
      <c r="AQ628" s="336"/>
      <c r="AR628" s="336"/>
      <c r="AS628" s="336"/>
      <c r="AT628" s="336"/>
      <c r="AU628" s="336"/>
      <c r="AV628" s="336"/>
      <c r="AW628" s="336"/>
      <c r="AX628" s="336"/>
      <c r="AY628" s="336"/>
      <c r="AZ628" s="336"/>
      <c r="BA628" s="336"/>
      <c r="BB628" s="336"/>
      <c r="BC628" s="336"/>
      <c r="BD628" s="336"/>
      <c r="BE628" s="336"/>
    </row>
    <row r="629" spans="30:57">
      <c r="AD629" s="336"/>
      <c r="AE629" s="336"/>
      <c r="AF629" s="336"/>
      <c r="AG629" s="336"/>
      <c r="AH629" s="336"/>
      <c r="AI629" s="336"/>
      <c r="AJ629" s="336"/>
      <c r="AK629" s="336"/>
      <c r="AL629" s="336"/>
      <c r="AM629" s="336"/>
      <c r="AN629" s="336"/>
      <c r="AO629" s="336"/>
      <c r="AP629" s="336"/>
      <c r="AQ629" s="336"/>
      <c r="AR629" s="336"/>
      <c r="AS629" s="336"/>
      <c r="AT629" s="336"/>
      <c r="AU629" s="336"/>
      <c r="AV629" s="336"/>
      <c r="AW629" s="336"/>
      <c r="AX629" s="336"/>
      <c r="AY629" s="336"/>
      <c r="AZ629" s="336"/>
      <c r="BA629" s="336"/>
      <c r="BB629" s="336"/>
      <c r="BC629" s="336"/>
      <c r="BD629" s="336"/>
      <c r="BE629" s="336"/>
    </row>
    <row r="630" spans="30:57">
      <c r="AD630" s="336"/>
      <c r="AE630" s="336"/>
      <c r="AF630" s="336"/>
      <c r="AG630" s="336"/>
      <c r="AH630" s="336"/>
      <c r="AI630" s="336"/>
      <c r="AJ630" s="336"/>
      <c r="AK630" s="336"/>
      <c r="AL630" s="336"/>
      <c r="AM630" s="336"/>
      <c r="AN630" s="336"/>
      <c r="AO630" s="336"/>
      <c r="AP630" s="336"/>
      <c r="AQ630" s="336"/>
      <c r="AR630" s="336"/>
      <c r="AS630" s="336"/>
      <c r="AT630" s="336"/>
      <c r="AU630" s="336"/>
      <c r="AV630" s="336"/>
      <c r="AW630" s="336"/>
      <c r="AX630" s="336"/>
      <c r="AY630" s="336"/>
      <c r="AZ630" s="336"/>
      <c r="BA630" s="336"/>
      <c r="BB630" s="336"/>
      <c r="BC630" s="336"/>
      <c r="BD630" s="336"/>
      <c r="BE630" s="336"/>
    </row>
    <row r="631" spans="30:57">
      <c r="AD631" s="336"/>
      <c r="AE631" s="336"/>
      <c r="AF631" s="336"/>
      <c r="AG631" s="336"/>
      <c r="AH631" s="336"/>
      <c r="AI631" s="336"/>
      <c r="AJ631" s="336"/>
      <c r="AK631" s="336"/>
      <c r="AL631" s="336"/>
      <c r="AM631" s="336"/>
      <c r="AN631" s="336"/>
      <c r="AO631" s="336"/>
      <c r="AP631" s="336"/>
      <c r="AQ631" s="336"/>
      <c r="AR631" s="336"/>
      <c r="AS631" s="336"/>
      <c r="AT631" s="336"/>
      <c r="AU631" s="336"/>
      <c r="AV631" s="336"/>
      <c r="AW631" s="336"/>
      <c r="AX631" s="336"/>
      <c r="AY631" s="336"/>
      <c r="AZ631" s="336"/>
      <c r="BA631" s="336"/>
      <c r="BB631" s="336"/>
      <c r="BC631" s="336"/>
      <c r="BD631" s="336"/>
      <c r="BE631" s="336"/>
    </row>
    <row r="632" spans="30:57">
      <c r="AD632" s="336"/>
      <c r="AE632" s="336"/>
      <c r="AF632" s="336"/>
      <c r="AG632" s="336"/>
      <c r="AH632" s="336"/>
      <c r="AI632" s="336"/>
      <c r="AJ632" s="336"/>
      <c r="AK632" s="336"/>
      <c r="AL632" s="336"/>
      <c r="AM632" s="336"/>
      <c r="AN632" s="336"/>
      <c r="AO632" s="336"/>
      <c r="AP632" s="336"/>
      <c r="AQ632" s="336"/>
      <c r="AR632" s="336"/>
      <c r="AS632" s="336"/>
      <c r="AT632" s="336"/>
      <c r="AU632" s="336"/>
      <c r="AV632" s="336"/>
      <c r="AW632" s="336"/>
      <c r="AX632" s="336"/>
      <c r="AY632" s="336"/>
      <c r="AZ632" s="336"/>
      <c r="BA632" s="336"/>
      <c r="BB632" s="336"/>
      <c r="BC632" s="336"/>
      <c r="BD632" s="336"/>
      <c r="BE632" s="336"/>
    </row>
    <row r="633" spans="30:57">
      <c r="AD633" s="336"/>
      <c r="AE633" s="336"/>
      <c r="AF633" s="336"/>
      <c r="AG633" s="336"/>
      <c r="AH633" s="336"/>
      <c r="AI633" s="336"/>
      <c r="AJ633" s="336"/>
      <c r="AK633" s="336"/>
      <c r="AL633" s="336"/>
      <c r="AM633" s="336"/>
      <c r="AN633" s="336"/>
      <c r="AO633" s="336"/>
      <c r="AP633" s="336"/>
      <c r="AQ633" s="336"/>
      <c r="AR633" s="336"/>
      <c r="AS633" s="336"/>
      <c r="AT633" s="336"/>
      <c r="AU633" s="336"/>
      <c r="AV633" s="336"/>
      <c r="AW633" s="336"/>
      <c r="AX633" s="336"/>
      <c r="AY633" s="336"/>
      <c r="AZ633" s="336"/>
      <c r="BA633" s="336"/>
      <c r="BB633" s="336"/>
      <c r="BC633" s="336"/>
      <c r="BD633" s="336"/>
      <c r="BE633" s="336"/>
    </row>
    <row r="634" spans="30:57">
      <c r="AD634" s="336"/>
      <c r="AE634" s="336"/>
      <c r="AF634" s="336"/>
      <c r="AG634" s="336"/>
      <c r="AH634" s="336"/>
      <c r="AI634" s="336"/>
      <c r="AJ634" s="336"/>
      <c r="AK634" s="336"/>
      <c r="AL634" s="336"/>
      <c r="AM634" s="336"/>
      <c r="AN634" s="336"/>
      <c r="AO634" s="336"/>
      <c r="AP634" s="336"/>
      <c r="AQ634" s="336"/>
      <c r="AR634" s="336"/>
      <c r="AS634" s="336"/>
      <c r="AT634" s="336"/>
      <c r="AU634" s="336"/>
      <c r="AV634" s="336"/>
      <c r="AW634" s="336"/>
      <c r="AX634" s="336"/>
      <c r="AY634" s="336"/>
      <c r="AZ634" s="336"/>
      <c r="BA634" s="336"/>
      <c r="BB634" s="336"/>
      <c r="BC634" s="336"/>
      <c r="BD634" s="336"/>
      <c r="BE634" s="336"/>
    </row>
    <row r="635" spans="30:57">
      <c r="AD635" s="336"/>
      <c r="AE635" s="336"/>
      <c r="AF635" s="336"/>
      <c r="AG635" s="336"/>
      <c r="AH635" s="336"/>
      <c r="AI635" s="336"/>
      <c r="AJ635" s="336"/>
      <c r="AK635" s="336"/>
      <c r="AL635" s="336"/>
      <c r="AM635" s="336"/>
      <c r="AN635" s="336"/>
      <c r="AO635" s="336"/>
      <c r="AP635" s="336"/>
      <c r="AQ635" s="336"/>
      <c r="AR635" s="336"/>
      <c r="AS635" s="336"/>
      <c r="AT635" s="336"/>
      <c r="AU635" s="336"/>
      <c r="AV635" s="336"/>
      <c r="AW635" s="336"/>
      <c r="AX635" s="336"/>
      <c r="AY635" s="336"/>
      <c r="AZ635" s="336"/>
      <c r="BA635" s="336"/>
      <c r="BB635" s="336"/>
      <c r="BC635" s="336"/>
      <c r="BD635" s="336"/>
      <c r="BE635" s="336"/>
    </row>
    <row r="636" spans="30:57">
      <c r="AD636" s="336"/>
      <c r="AE636" s="336"/>
      <c r="AF636" s="336"/>
      <c r="AG636" s="336"/>
      <c r="AH636" s="336"/>
      <c r="AI636" s="336"/>
      <c r="AJ636" s="336"/>
      <c r="AK636" s="336"/>
      <c r="AL636" s="336"/>
      <c r="AM636" s="336"/>
      <c r="AN636" s="336"/>
      <c r="AO636" s="336"/>
      <c r="AP636" s="336"/>
      <c r="AQ636" s="336"/>
      <c r="AR636" s="336"/>
      <c r="AS636" s="336"/>
      <c r="AT636" s="336"/>
      <c r="AU636" s="336"/>
      <c r="AV636" s="336"/>
      <c r="AW636" s="336"/>
      <c r="AX636" s="336"/>
      <c r="AY636" s="336"/>
      <c r="AZ636" s="336"/>
      <c r="BA636" s="336"/>
      <c r="BB636" s="336"/>
      <c r="BC636" s="336"/>
      <c r="BD636" s="336"/>
      <c r="BE636" s="336"/>
    </row>
    <row r="637" spans="30:57">
      <c r="AD637" s="336"/>
      <c r="AE637" s="336"/>
      <c r="AF637" s="336"/>
      <c r="AG637" s="336"/>
      <c r="AH637" s="336"/>
      <c r="AI637" s="336"/>
      <c r="AJ637" s="336"/>
      <c r="AK637" s="336"/>
      <c r="AL637" s="336"/>
      <c r="AM637" s="336"/>
      <c r="AN637" s="336"/>
      <c r="AO637" s="336"/>
      <c r="AP637" s="336"/>
      <c r="AQ637" s="336"/>
      <c r="AR637" s="336"/>
      <c r="AS637" s="336"/>
      <c r="AT637" s="336"/>
      <c r="AU637" s="336"/>
      <c r="AV637" s="336"/>
      <c r="AW637" s="336"/>
      <c r="AX637" s="336"/>
      <c r="AY637" s="336"/>
      <c r="AZ637" s="336"/>
      <c r="BA637" s="336"/>
      <c r="BB637" s="336"/>
      <c r="BC637" s="336"/>
      <c r="BD637" s="336"/>
      <c r="BE637" s="336"/>
    </row>
    <row r="638" spans="30:57">
      <c r="AD638" s="336"/>
      <c r="AE638" s="336"/>
      <c r="AF638" s="336"/>
      <c r="AG638" s="336"/>
      <c r="AH638" s="336"/>
      <c r="AI638" s="336"/>
      <c r="AJ638" s="336"/>
      <c r="AK638" s="336"/>
      <c r="AL638" s="336"/>
      <c r="AM638" s="336"/>
      <c r="AN638" s="336"/>
      <c r="AO638" s="336"/>
      <c r="AP638" s="336"/>
      <c r="AQ638" s="336"/>
      <c r="AR638" s="336"/>
      <c r="AS638" s="336"/>
      <c r="AT638" s="336"/>
      <c r="AU638" s="336"/>
      <c r="AV638" s="336"/>
      <c r="AW638" s="336"/>
      <c r="AX638" s="336"/>
      <c r="AY638" s="336"/>
      <c r="AZ638" s="336"/>
      <c r="BA638" s="336"/>
      <c r="BB638" s="336"/>
      <c r="BC638" s="336"/>
      <c r="BD638" s="336"/>
      <c r="BE638" s="336"/>
    </row>
    <row r="639" spans="30:57">
      <c r="AD639" s="336"/>
      <c r="AE639" s="336"/>
      <c r="AF639" s="336"/>
      <c r="AG639" s="336"/>
      <c r="AH639" s="336"/>
      <c r="AI639" s="336"/>
      <c r="AJ639" s="336"/>
      <c r="AK639" s="336"/>
      <c r="AL639" s="336"/>
      <c r="AM639" s="336"/>
      <c r="AN639" s="336"/>
      <c r="AO639" s="336"/>
      <c r="AP639" s="336"/>
      <c r="AQ639" s="336"/>
      <c r="AR639" s="336"/>
      <c r="AS639" s="336"/>
      <c r="AT639" s="336"/>
      <c r="AU639" s="336"/>
      <c r="AV639" s="336"/>
      <c r="AW639" s="336"/>
      <c r="AX639" s="336"/>
      <c r="AY639" s="336"/>
      <c r="AZ639" s="336"/>
      <c r="BA639" s="336"/>
      <c r="BB639" s="336"/>
      <c r="BC639" s="336"/>
      <c r="BD639" s="336"/>
      <c r="BE639" s="336"/>
    </row>
    <row r="640" spans="30:57">
      <c r="AD640" s="336"/>
      <c r="AE640" s="336"/>
      <c r="AF640" s="336"/>
      <c r="AG640" s="336"/>
      <c r="AH640" s="336"/>
      <c r="AI640" s="336"/>
      <c r="AJ640" s="336"/>
      <c r="AK640" s="336"/>
      <c r="AL640" s="336"/>
      <c r="AM640" s="336"/>
      <c r="AN640" s="336"/>
      <c r="AO640" s="336"/>
      <c r="AP640" s="336"/>
      <c r="AQ640" s="336"/>
      <c r="AR640" s="336"/>
      <c r="AS640" s="336"/>
      <c r="AT640" s="336"/>
      <c r="AU640" s="336"/>
      <c r="AV640" s="336"/>
      <c r="AW640" s="336"/>
      <c r="AX640" s="336"/>
      <c r="AY640" s="336"/>
      <c r="AZ640" s="336"/>
      <c r="BA640" s="336"/>
      <c r="BB640" s="336"/>
      <c r="BC640" s="336"/>
      <c r="BD640" s="336"/>
      <c r="BE640" s="336"/>
    </row>
    <row r="641" spans="30:57">
      <c r="AD641" s="336"/>
      <c r="AE641" s="336"/>
      <c r="AF641" s="336"/>
      <c r="AG641" s="336"/>
      <c r="AH641" s="336"/>
      <c r="AI641" s="336"/>
      <c r="AJ641" s="336"/>
      <c r="AK641" s="336"/>
      <c r="AL641" s="336"/>
      <c r="AM641" s="336"/>
      <c r="AN641" s="336"/>
      <c r="AO641" s="336"/>
      <c r="AP641" s="336"/>
      <c r="AQ641" s="336"/>
      <c r="AR641" s="336"/>
      <c r="AS641" s="336"/>
      <c r="AT641" s="336"/>
      <c r="AU641" s="336"/>
      <c r="AV641" s="336"/>
      <c r="AW641" s="336"/>
      <c r="AX641" s="336"/>
      <c r="AY641" s="336"/>
      <c r="AZ641" s="336"/>
      <c r="BA641" s="336"/>
      <c r="BB641" s="336"/>
      <c r="BC641" s="336"/>
      <c r="BD641" s="336"/>
      <c r="BE641" s="336"/>
    </row>
    <row r="642" spans="30:57">
      <c r="AD642" s="336"/>
      <c r="AE642" s="336"/>
      <c r="AF642" s="336"/>
      <c r="AG642" s="336"/>
      <c r="AH642" s="336"/>
      <c r="AI642" s="336"/>
      <c r="AJ642" s="336"/>
      <c r="AK642" s="336"/>
      <c r="AL642" s="336"/>
      <c r="AM642" s="336"/>
      <c r="AN642" s="336"/>
      <c r="AO642" s="336"/>
      <c r="AP642" s="336"/>
      <c r="AQ642" s="336"/>
      <c r="AR642" s="336"/>
      <c r="AS642" s="336"/>
      <c r="AT642" s="336"/>
      <c r="AU642" s="336"/>
      <c r="AV642" s="336"/>
      <c r="AW642" s="336"/>
      <c r="AX642" s="336"/>
      <c r="AY642" s="336"/>
      <c r="AZ642" s="336"/>
      <c r="BA642" s="336"/>
      <c r="BB642" s="336"/>
      <c r="BC642" s="336"/>
      <c r="BD642" s="336"/>
      <c r="BE642" s="336"/>
    </row>
    <row r="643" spans="30:57">
      <c r="AD643" s="336"/>
      <c r="AE643" s="336"/>
      <c r="AF643" s="336"/>
      <c r="AG643" s="336"/>
      <c r="AH643" s="336"/>
      <c r="AI643" s="336"/>
      <c r="AJ643" s="336"/>
      <c r="AK643" s="336"/>
      <c r="AL643" s="336"/>
      <c r="AM643" s="336"/>
      <c r="AN643" s="336"/>
      <c r="AO643" s="336"/>
      <c r="AP643" s="336"/>
      <c r="AQ643" s="336"/>
      <c r="AR643" s="336"/>
      <c r="AS643" s="336"/>
      <c r="AT643" s="336"/>
      <c r="AU643" s="336"/>
      <c r="AV643" s="336"/>
      <c r="AW643" s="336"/>
      <c r="AX643" s="336"/>
      <c r="AY643" s="336"/>
      <c r="AZ643" s="336"/>
      <c r="BA643" s="336"/>
      <c r="BB643" s="336"/>
      <c r="BC643" s="336"/>
      <c r="BD643" s="336"/>
      <c r="BE643" s="336"/>
    </row>
    <row r="644" spans="30:57">
      <c r="AD644" s="336"/>
      <c r="AE644" s="336"/>
      <c r="AF644" s="336"/>
      <c r="AG644" s="336"/>
      <c r="AH644" s="336"/>
      <c r="AI644" s="336"/>
      <c r="AJ644" s="336"/>
      <c r="AK644" s="336"/>
      <c r="AL644" s="336"/>
      <c r="AM644" s="336"/>
      <c r="AN644" s="336"/>
      <c r="AO644" s="336"/>
      <c r="AP644" s="336"/>
      <c r="AQ644" s="336"/>
      <c r="AR644" s="336"/>
      <c r="AS644" s="336"/>
      <c r="AT644" s="336"/>
      <c r="AU644" s="336"/>
      <c r="AV644" s="336"/>
      <c r="AW644" s="336"/>
      <c r="AX644" s="336"/>
      <c r="AY644" s="336"/>
      <c r="AZ644" s="336"/>
      <c r="BA644" s="336"/>
      <c r="BB644" s="336"/>
      <c r="BC644" s="336"/>
      <c r="BD644" s="336"/>
      <c r="BE644" s="336"/>
    </row>
    <row r="645" spans="30:57">
      <c r="AD645" s="336"/>
      <c r="AE645" s="336"/>
      <c r="AF645" s="336"/>
      <c r="AG645" s="336"/>
      <c r="AH645" s="336"/>
      <c r="AI645" s="336"/>
      <c r="AJ645" s="336"/>
      <c r="AK645" s="336"/>
      <c r="AL645" s="336"/>
      <c r="AM645" s="336"/>
      <c r="AN645" s="336"/>
      <c r="AO645" s="336"/>
      <c r="AP645" s="336"/>
      <c r="AQ645" s="336"/>
      <c r="AR645" s="336"/>
      <c r="AS645" s="336"/>
      <c r="AT645" s="336"/>
      <c r="AU645" s="336"/>
      <c r="AV645" s="336"/>
      <c r="AW645" s="336"/>
      <c r="AX645" s="336"/>
      <c r="AY645" s="336"/>
      <c r="AZ645" s="336"/>
      <c r="BA645" s="336"/>
      <c r="BB645" s="336"/>
      <c r="BC645" s="336"/>
      <c r="BD645" s="336"/>
      <c r="BE645" s="336"/>
    </row>
    <row r="646" spans="30:57">
      <c r="AD646" s="336"/>
      <c r="AE646" s="336"/>
      <c r="AF646" s="336"/>
      <c r="AG646" s="336"/>
      <c r="AH646" s="336"/>
      <c r="AI646" s="336"/>
      <c r="AJ646" s="336"/>
      <c r="AK646" s="336"/>
      <c r="AL646" s="336"/>
      <c r="AM646" s="336"/>
      <c r="AN646" s="336"/>
      <c r="AO646" s="336"/>
      <c r="AP646" s="336"/>
      <c r="AQ646" s="336"/>
      <c r="AR646" s="336"/>
      <c r="AS646" s="336"/>
      <c r="AT646" s="336"/>
      <c r="AU646" s="336"/>
      <c r="AV646" s="336"/>
      <c r="AW646" s="336"/>
      <c r="AX646" s="336"/>
      <c r="AY646" s="336"/>
      <c r="AZ646" s="336"/>
      <c r="BA646" s="336"/>
      <c r="BB646" s="336"/>
      <c r="BC646" s="336"/>
      <c r="BD646" s="336"/>
      <c r="BE646" s="336"/>
    </row>
    <row r="647" spans="30:57">
      <c r="AD647" s="336"/>
      <c r="AE647" s="336"/>
      <c r="AF647" s="336"/>
      <c r="AG647" s="336"/>
      <c r="AH647" s="336"/>
      <c r="AI647" s="336"/>
      <c r="AJ647" s="336"/>
      <c r="AK647" s="336"/>
      <c r="AL647" s="336"/>
      <c r="AM647" s="336"/>
      <c r="AN647" s="336"/>
      <c r="AO647" s="336"/>
      <c r="AP647" s="336"/>
      <c r="AQ647" s="336"/>
      <c r="AR647" s="336"/>
      <c r="AS647" s="336"/>
      <c r="AT647" s="336"/>
      <c r="AU647" s="336"/>
      <c r="AV647" s="336"/>
      <c r="AW647" s="336"/>
      <c r="AX647" s="336"/>
      <c r="AY647" s="336"/>
      <c r="AZ647" s="336"/>
      <c r="BA647" s="336"/>
      <c r="BB647" s="336"/>
      <c r="BC647" s="336"/>
      <c r="BD647" s="336"/>
      <c r="BE647" s="336"/>
    </row>
    <row r="648" spans="30:57">
      <c r="AD648" s="336"/>
      <c r="AE648" s="336"/>
      <c r="AF648" s="336"/>
      <c r="AG648" s="336"/>
      <c r="AH648" s="336"/>
      <c r="AI648" s="336"/>
      <c r="AJ648" s="336"/>
      <c r="AK648" s="336"/>
      <c r="AL648" s="336"/>
      <c r="AM648" s="336"/>
      <c r="AN648" s="336"/>
      <c r="AO648" s="336"/>
      <c r="AP648" s="336"/>
      <c r="AQ648" s="336"/>
      <c r="AR648" s="336"/>
      <c r="AS648" s="336"/>
      <c r="AT648" s="336"/>
      <c r="AU648" s="336"/>
      <c r="AV648" s="336"/>
      <c r="AW648" s="336"/>
      <c r="AX648" s="336"/>
      <c r="AY648" s="336"/>
      <c r="AZ648" s="336"/>
      <c r="BA648" s="336"/>
      <c r="BB648" s="336"/>
      <c r="BC648" s="336"/>
      <c r="BD648" s="336"/>
      <c r="BE648" s="336"/>
    </row>
    <row r="649" spans="30:57">
      <c r="AD649" s="336"/>
      <c r="AE649" s="336"/>
      <c r="AF649" s="336"/>
      <c r="AG649" s="336"/>
      <c r="AH649" s="336"/>
      <c r="AI649" s="336"/>
      <c r="AJ649" s="336"/>
      <c r="AK649" s="336"/>
      <c r="AL649" s="336"/>
      <c r="AM649" s="336"/>
      <c r="AN649" s="336"/>
      <c r="AO649" s="336"/>
      <c r="AP649" s="336"/>
      <c r="AQ649" s="336"/>
      <c r="AR649" s="336"/>
      <c r="AS649" s="336"/>
      <c r="AT649" s="336"/>
      <c r="AU649" s="336"/>
      <c r="AV649" s="336"/>
      <c r="AW649" s="336"/>
      <c r="AX649" s="336"/>
      <c r="AY649" s="336"/>
      <c r="AZ649" s="336"/>
      <c r="BA649" s="336"/>
      <c r="BB649" s="336"/>
      <c r="BC649" s="336"/>
      <c r="BD649" s="336"/>
      <c r="BE649" s="336"/>
    </row>
    <row r="650" spans="30:57">
      <c r="AD650" s="336"/>
      <c r="AE650" s="336"/>
      <c r="AF650" s="336"/>
      <c r="AG650" s="336"/>
      <c r="AH650" s="336"/>
      <c r="AI650" s="336"/>
      <c r="AJ650" s="336"/>
      <c r="AK650" s="336"/>
      <c r="AL650" s="336"/>
      <c r="AM650" s="336"/>
      <c r="AN650" s="336"/>
      <c r="AO650" s="336"/>
      <c r="AP650" s="336"/>
      <c r="AQ650" s="336"/>
      <c r="AR650" s="336"/>
      <c r="AS650" s="336"/>
      <c r="AT650" s="336"/>
      <c r="AU650" s="336"/>
      <c r="AV650" s="336"/>
      <c r="AW650" s="336"/>
      <c r="AX650" s="336"/>
      <c r="AY650" s="336"/>
      <c r="AZ650" s="336"/>
      <c r="BA650" s="336"/>
      <c r="BB650" s="336"/>
      <c r="BC650" s="336"/>
      <c r="BD650" s="336"/>
      <c r="BE650" s="336"/>
    </row>
    <row r="651" spans="30:57">
      <c r="AD651" s="336"/>
      <c r="AE651" s="336"/>
      <c r="AF651" s="336"/>
      <c r="AG651" s="336"/>
      <c r="AH651" s="336"/>
      <c r="AI651" s="336"/>
      <c r="AJ651" s="336"/>
      <c r="AK651" s="336"/>
      <c r="AL651" s="336"/>
      <c r="AM651" s="336"/>
      <c r="AN651" s="336"/>
      <c r="AO651" s="336"/>
      <c r="AP651" s="336"/>
      <c r="AQ651" s="336"/>
      <c r="AR651" s="336"/>
      <c r="AS651" s="336"/>
      <c r="AT651" s="336"/>
      <c r="AU651" s="336"/>
      <c r="AV651" s="336"/>
      <c r="AW651" s="336"/>
      <c r="AX651" s="336"/>
      <c r="AY651" s="336"/>
      <c r="AZ651" s="336"/>
      <c r="BA651" s="336"/>
      <c r="BB651" s="336"/>
      <c r="BC651" s="336"/>
      <c r="BD651" s="336"/>
      <c r="BE651" s="336"/>
    </row>
    <row r="652" spans="30:57">
      <c r="AD652" s="336"/>
      <c r="AE652" s="336"/>
      <c r="AF652" s="336"/>
      <c r="AG652" s="336"/>
      <c r="AH652" s="336"/>
      <c r="AI652" s="336"/>
      <c r="AJ652" s="336"/>
      <c r="AK652" s="336"/>
      <c r="AL652" s="336"/>
      <c r="AM652" s="336"/>
      <c r="AN652" s="336"/>
      <c r="AO652" s="336"/>
      <c r="AP652" s="336"/>
      <c r="AQ652" s="336"/>
      <c r="AR652" s="336"/>
      <c r="AS652" s="336"/>
      <c r="AT652" s="336"/>
      <c r="AU652" s="336"/>
      <c r="AV652" s="336"/>
      <c r="AW652" s="336"/>
      <c r="AX652" s="336"/>
      <c r="AY652" s="336"/>
      <c r="AZ652" s="336"/>
      <c r="BA652" s="336"/>
      <c r="BB652" s="336"/>
      <c r="BC652" s="336"/>
      <c r="BD652" s="336"/>
      <c r="BE652" s="336"/>
    </row>
    <row r="653" spans="30:57">
      <c r="AD653" s="336"/>
      <c r="AE653" s="336"/>
      <c r="AF653" s="336"/>
      <c r="AG653" s="336"/>
      <c r="AH653" s="336"/>
      <c r="AI653" s="336"/>
      <c r="AJ653" s="336"/>
      <c r="AK653" s="336"/>
      <c r="AL653" s="336"/>
      <c r="AM653" s="336"/>
      <c r="AN653" s="336"/>
      <c r="AO653" s="336"/>
      <c r="AP653" s="336"/>
      <c r="AQ653" s="336"/>
      <c r="AR653" s="336"/>
      <c r="AS653" s="336"/>
      <c r="AT653" s="336"/>
      <c r="AU653" s="336"/>
      <c r="AV653" s="336"/>
      <c r="AW653" s="336"/>
      <c r="AX653" s="336"/>
      <c r="AY653" s="336"/>
      <c r="AZ653" s="336"/>
      <c r="BA653" s="336"/>
      <c r="BB653" s="336"/>
      <c r="BC653" s="336"/>
      <c r="BD653" s="336"/>
      <c r="BE653" s="336"/>
    </row>
    <row r="654" spans="30:57">
      <c r="AD654" s="336"/>
      <c r="AE654" s="336"/>
      <c r="AF654" s="336"/>
      <c r="AG654" s="336"/>
      <c r="AH654" s="336"/>
      <c r="AI654" s="336"/>
      <c r="AJ654" s="336"/>
      <c r="AK654" s="336"/>
      <c r="AL654" s="336"/>
      <c r="AM654" s="336"/>
      <c r="AN654" s="336"/>
      <c r="AO654" s="336"/>
      <c r="AP654" s="336"/>
      <c r="AQ654" s="336"/>
      <c r="AR654" s="336"/>
      <c r="AS654" s="336"/>
      <c r="AT654" s="336"/>
      <c r="AU654" s="336"/>
      <c r="AV654" s="336"/>
      <c r="AW654" s="336"/>
      <c r="AX654" s="336"/>
      <c r="AY654" s="336"/>
      <c r="AZ654" s="336"/>
      <c r="BA654" s="336"/>
      <c r="BB654" s="336"/>
      <c r="BC654" s="336"/>
      <c r="BD654" s="336"/>
      <c r="BE654" s="336"/>
    </row>
    <row r="655" spans="30:57">
      <c r="AD655" s="336"/>
      <c r="AE655" s="336"/>
      <c r="AF655" s="336"/>
      <c r="AG655" s="336"/>
      <c r="AH655" s="336"/>
      <c r="AI655" s="336"/>
      <c r="AJ655" s="336"/>
      <c r="AK655" s="336"/>
      <c r="AL655" s="336"/>
      <c r="AM655" s="336"/>
      <c r="AN655" s="336"/>
      <c r="AO655" s="336"/>
      <c r="AP655" s="336"/>
      <c r="AQ655" s="336"/>
      <c r="AR655" s="336"/>
      <c r="AS655" s="336"/>
      <c r="AT655" s="336"/>
      <c r="AU655" s="336"/>
      <c r="AV655" s="336"/>
      <c r="AW655" s="336"/>
      <c r="AX655" s="336"/>
      <c r="AY655" s="336"/>
      <c r="AZ655" s="336"/>
      <c r="BA655" s="336"/>
      <c r="BB655" s="336"/>
      <c r="BC655" s="336"/>
      <c r="BD655" s="336"/>
      <c r="BE655" s="336"/>
    </row>
    <row r="656" spans="30:57">
      <c r="AD656" s="336"/>
      <c r="AE656" s="336"/>
      <c r="AF656" s="336"/>
      <c r="AG656" s="336"/>
      <c r="AH656" s="336"/>
      <c r="AI656" s="336"/>
      <c r="AJ656" s="336"/>
      <c r="AK656" s="336"/>
      <c r="AL656" s="336"/>
      <c r="AM656" s="336"/>
      <c r="AN656" s="336"/>
      <c r="AO656" s="336"/>
      <c r="AP656" s="336"/>
      <c r="AQ656" s="336"/>
      <c r="AR656" s="336"/>
      <c r="AS656" s="336"/>
      <c r="AT656" s="336"/>
      <c r="AU656" s="336"/>
      <c r="AV656" s="336"/>
      <c r="AW656" s="336"/>
      <c r="AX656" s="336"/>
      <c r="AY656" s="336"/>
      <c r="AZ656" s="336"/>
      <c r="BA656" s="336"/>
      <c r="BB656" s="336"/>
      <c r="BC656" s="336"/>
      <c r="BD656" s="336"/>
      <c r="BE656" s="336"/>
    </row>
    <row r="657" spans="30:57">
      <c r="AD657" s="336"/>
      <c r="AE657" s="336"/>
      <c r="AF657" s="336"/>
      <c r="AG657" s="336"/>
      <c r="AH657" s="336"/>
      <c r="AI657" s="336"/>
      <c r="AJ657" s="336"/>
      <c r="AK657" s="336"/>
      <c r="AL657" s="336"/>
      <c r="AM657" s="336"/>
      <c r="AN657" s="336"/>
      <c r="AO657" s="336"/>
      <c r="AP657" s="336"/>
      <c r="AQ657" s="336"/>
      <c r="AR657" s="336"/>
      <c r="AS657" s="336"/>
      <c r="AT657" s="336"/>
      <c r="AU657" s="336"/>
      <c r="AV657" s="336"/>
      <c r="AW657" s="336"/>
      <c r="AX657" s="336"/>
      <c r="AY657" s="336"/>
      <c r="AZ657" s="336"/>
      <c r="BA657" s="336"/>
      <c r="BB657" s="336"/>
      <c r="BC657" s="336"/>
      <c r="BD657" s="336"/>
      <c r="BE657" s="336"/>
    </row>
    <row r="658" spans="30:57">
      <c r="AD658" s="336"/>
      <c r="AE658" s="336"/>
      <c r="AF658" s="336"/>
      <c r="AG658" s="336"/>
      <c r="AH658" s="336"/>
      <c r="AI658" s="336"/>
      <c r="AJ658" s="336"/>
      <c r="AK658" s="336"/>
      <c r="AL658" s="336"/>
      <c r="AM658" s="336"/>
      <c r="AN658" s="336"/>
      <c r="AO658" s="336"/>
      <c r="AP658" s="336"/>
      <c r="AQ658" s="336"/>
      <c r="AR658" s="336"/>
      <c r="AS658" s="336"/>
      <c r="AT658" s="336"/>
      <c r="AU658" s="336"/>
      <c r="AV658" s="336"/>
      <c r="AW658" s="336"/>
      <c r="AX658" s="336"/>
      <c r="AY658" s="336"/>
      <c r="AZ658" s="336"/>
      <c r="BA658" s="336"/>
      <c r="BB658" s="336"/>
      <c r="BC658" s="336"/>
      <c r="BD658" s="336"/>
      <c r="BE658" s="336"/>
    </row>
    <row r="659" spans="30:57">
      <c r="AD659" s="336"/>
      <c r="AE659" s="336"/>
      <c r="AF659" s="336"/>
      <c r="AG659" s="336"/>
      <c r="AH659" s="336"/>
      <c r="AI659" s="336"/>
      <c r="AJ659" s="336"/>
      <c r="AK659" s="336"/>
      <c r="AL659" s="336"/>
      <c r="AM659" s="336"/>
      <c r="AN659" s="336"/>
      <c r="AO659" s="336"/>
      <c r="AP659" s="336"/>
      <c r="AQ659" s="336"/>
      <c r="AR659" s="336"/>
      <c r="AS659" s="336"/>
      <c r="AT659" s="336"/>
      <c r="AU659" s="336"/>
      <c r="AV659" s="336"/>
      <c r="AW659" s="336"/>
      <c r="AX659" s="336"/>
      <c r="AY659" s="336"/>
      <c r="AZ659" s="336"/>
      <c r="BA659" s="336"/>
      <c r="BB659" s="336"/>
      <c r="BC659" s="336"/>
      <c r="BD659" s="336"/>
      <c r="BE659" s="336"/>
    </row>
    <row r="660" spans="30:57">
      <c r="AD660" s="336"/>
      <c r="AE660" s="336"/>
      <c r="AF660" s="336"/>
      <c r="AG660" s="336"/>
      <c r="AH660" s="336"/>
      <c r="AI660" s="336"/>
      <c r="AJ660" s="336"/>
      <c r="AK660" s="336"/>
      <c r="AL660" s="336"/>
      <c r="AM660" s="336"/>
      <c r="AN660" s="336"/>
      <c r="AO660" s="336"/>
      <c r="AP660" s="336"/>
      <c r="AQ660" s="336"/>
      <c r="AR660" s="336"/>
      <c r="AS660" s="336"/>
      <c r="AT660" s="336"/>
      <c r="AU660" s="336"/>
      <c r="AV660" s="336"/>
      <c r="AW660" s="336"/>
      <c r="AX660" s="336"/>
      <c r="AY660" s="336"/>
      <c r="AZ660" s="336"/>
      <c r="BA660" s="336"/>
      <c r="BB660" s="336"/>
      <c r="BC660" s="336"/>
      <c r="BD660" s="336"/>
      <c r="BE660" s="336"/>
    </row>
    <row r="661" spans="30:57">
      <c r="AD661" s="336"/>
      <c r="AE661" s="336"/>
      <c r="AF661" s="336"/>
      <c r="AG661" s="336"/>
      <c r="AH661" s="336"/>
      <c r="AI661" s="336"/>
      <c r="AJ661" s="336"/>
      <c r="AK661" s="336"/>
      <c r="AL661" s="336"/>
      <c r="AM661" s="336"/>
      <c r="AN661" s="336"/>
      <c r="AO661" s="336"/>
      <c r="AP661" s="336"/>
      <c r="AQ661" s="336"/>
      <c r="AR661" s="336"/>
      <c r="AS661" s="336"/>
      <c r="AT661" s="336"/>
      <c r="AU661" s="336"/>
      <c r="AV661" s="336"/>
      <c r="AW661" s="336"/>
      <c r="AX661" s="336"/>
      <c r="AY661" s="336"/>
      <c r="AZ661" s="336"/>
      <c r="BA661" s="336"/>
      <c r="BB661" s="336"/>
      <c r="BC661" s="336"/>
      <c r="BD661" s="336"/>
      <c r="BE661" s="336"/>
    </row>
    <row r="662" spans="30:57">
      <c r="AD662" s="336"/>
      <c r="AE662" s="336"/>
      <c r="AF662" s="336"/>
      <c r="AG662" s="336"/>
      <c r="AH662" s="336"/>
      <c r="AI662" s="336"/>
      <c r="AJ662" s="336"/>
      <c r="AK662" s="336"/>
      <c r="AL662" s="336"/>
      <c r="AM662" s="336"/>
      <c r="AN662" s="336"/>
      <c r="AO662" s="336"/>
      <c r="AP662" s="336"/>
      <c r="AQ662" s="336"/>
      <c r="AR662" s="336"/>
      <c r="AS662" s="336"/>
      <c r="AT662" s="336"/>
      <c r="AU662" s="336"/>
      <c r="AV662" s="336"/>
      <c r="AW662" s="336"/>
      <c r="AX662" s="336"/>
      <c r="AY662" s="336"/>
      <c r="AZ662" s="336"/>
      <c r="BA662" s="336"/>
      <c r="BB662" s="336"/>
      <c r="BC662" s="336"/>
      <c r="BD662" s="336"/>
      <c r="BE662" s="336"/>
    </row>
    <row r="663" spans="30:57">
      <c r="AD663" s="336"/>
      <c r="AE663" s="336"/>
      <c r="AF663" s="336"/>
      <c r="AG663" s="336"/>
      <c r="AH663" s="336"/>
      <c r="AI663" s="336"/>
      <c r="AJ663" s="336"/>
      <c r="AK663" s="336"/>
      <c r="AL663" s="336"/>
      <c r="AM663" s="336"/>
      <c r="AN663" s="336"/>
      <c r="AO663" s="336"/>
      <c r="AP663" s="336"/>
      <c r="AQ663" s="336"/>
      <c r="AR663" s="336"/>
      <c r="AS663" s="336"/>
      <c r="AT663" s="336"/>
      <c r="AU663" s="336"/>
      <c r="AV663" s="336"/>
      <c r="AW663" s="336"/>
      <c r="AX663" s="336"/>
      <c r="AY663" s="336"/>
      <c r="AZ663" s="336"/>
      <c r="BA663" s="336"/>
      <c r="BB663" s="336"/>
      <c r="BC663" s="336"/>
      <c r="BD663" s="336"/>
      <c r="BE663" s="336"/>
    </row>
    <row r="664" spans="30:57">
      <c r="AD664" s="336"/>
      <c r="AE664" s="336"/>
      <c r="AF664" s="336"/>
      <c r="AG664" s="336"/>
      <c r="AH664" s="336"/>
      <c r="AI664" s="336"/>
      <c r="AJ664" s="336"/>
      <c r="AK664" s="336"/>
      <c r="AL664" s="336"/>
      <c r="AM664" s="336"/>
      <c r="AN664" s="336"/>
      <c r="AO664" s="336"/>
      <c r="AP664" s="336"/>
      <c r="AQ664" s="336"/>
      <c r="AR664" s="336"/>
      <c r="AS664" s="336"/>
      <c r="AT664" s="336"/>
      <c r="AU664" s="336"/>
      <c r="AV664" s="336"/>
      <c r="AW664" s="336"/>
      <c r="AX664" s="336"/>
      <c r="AY664" s="336"/>
      <c r="AZ664" s="336"/>
      <c r="BA664" s="336"/>
      <c r="BB664" s="336"/>
      <c r="BC664" s="336"/>
      <c r="BD664" s="336"/>
      <c r="BE664" s="336"/>
    </row>
    <row r="665" spans="30:57">
      <c r="AD665" s="336"/>
      <c r="AE665" s="336"/>
      <c r="AF665" s="336"/>
      <c r="AG665" s="336"/>
      <c r="AH665" s="336"/>
      <c r="AI665" s="336"/>
      <c r="AJ665" s="336"/>
      <c r="AK665" s="336"/>
      <c r="AL665" s="336"/>
      <c r="AM665" s="336"/>
      <c r="AN665" s="336"/>
      <c r="AO665" s="336"/>
      <c r="AP665" s="336"/>
      <c r="AQ665" s="336"/>
      <c r="AR665" s="336"/>
      <c r="AS665" s="336"/>
      <c r="AT665" s="336"/>
      <c r="AU665" s="336"/>
      <c r="AV665" s="336"/>
      <c r="AW665" s="336"/>
      <c r="AX665" s="336"/>
      <c r="AY665" s="336"/>
      <c r="AZ665" s="336"/>
      <c r="BA665" s="336"/>
      <c r="BB665" s="336"/>
      <c r="BC665" s="336"/>
      <c r="BD665" s="336"/>
      <c r="BE665" s="336"/>
    </row>
    <row r="666" spans="30:57">
      <c r="AD666" s="336"/>
      <c r="AE666" s="336"/>
      <c r="AF666" s="336"/>
      <c r="AG666" s="336"/>
      <c r="AH666" s="336"/>
      <c r="AI666" s="336"/>
      <c r="AJ666" s="336"/>
      <c r="AK666" s="336"/>
      <c r="AL666" s="336"/>
      <c r="AM666" s="336"/>
      <c r="AN666" s="336"/>
      <c r="AO666" s="336"/>
      <c r="AP666" s="336"/>
      <c r="AQ666" s="336"/>
      <c r="AR666" s="336"/>
      <c r="AS666" s="336"/>
      <c r="AT666" s="336"/>
      <c r="AU666" s="336"/>
      <c r="AV666" s="336"/>
      <c r="AW666" s="336"/>
      <c r="AX666" s="336"/>
      <c r="AY666" s="336"/>
      <c r="AZ666" s="336"/>
      <c r="BA666" s="336"/>
      <c r="BB666" s="336"/>
      <c r="BC666" s="336"/>
      <c r="BD666" s="336"/>
      <c r="BE666" s="336"/>
    </row>
    <row r="667" spans="30:57">
      <c r="AD667" s="336"/>
      <c r="AE667" s="336"/>
      <c r="AF667" s="336"/>
      <c r="AG667" s="336"/>
      <c r="AH667" s="336"/>
      <c r="AI667" s="336"/>
      <c r="AJ667" s="336"/>
      <c r="AK667" s="336"/>
      <c r="AL667" s="336"/>
      <c r="AM667" s="336"/>
      <c r="AN667" s="336"/>
      <c r="AO667" s="336"/>
      <c r="AP667" s="336"/>
      <c r="AQ667" s="336"/>
      <c r="AR667" s="336"/>
      <c r="AS667" s="336"/>
      <c r="AT667" s="336"/>
      <c r="AU667" s="336"/>
      <c r="AV667" s="336"/>
      <c r="AW667" s="336"/>
      <c r="AX667" s="336"/>
      <c r="AY667" s="336"/>
      <c r="AZ667" s="336"/>
      <c r="BA667" s="336"/>
      <c r="BB667" s="336"/>
      <c r="BC667" s="336"/>
      <c r="BD667" s="336"/>
      <c r="BE667" s="336"/>
    </row>
    <row r="668" spans="30:57">
      <c r="AD668" s="336"/>
      <c r="AE668" s="336"/>
      <c r="AF668" s="336"/>
      <c r="AG668" s="336"/>
      <c r="AH668" s="336"/>
      <c r="AI668" s="336"/>
      <c r="AJ668" s="336"/>
      <c r="AK668" s="336"/>
      <c r="AL668" s="336"/>
      <c r="AM668" s="336"/>
      <c r="AN668" s="336"/>
      <c r="AO668" s="336"/>
      <c r="AP668" s="336"/>
      <c r="AQ668" s="336"/>
      <c r="AR668" s="336"/>
      <c r="AS668" s="336"/>
      <c r="AT668" s="336"/>
      <c r="AU668" s="336"/>
      <c r="AV668" s="336"/>
      <c r="AW668" s="336"/>
      <c r="AX668" s="336"/>
      <c r="AY668" s="336"/>
      <c r="AZ668" s="336"/>
      <c r="BA668" s="336"/>
      <c r="BB668" s="336"/>
      <c r="BC668" s="336"/>
      <c r="BD668" s="336"/>
      <c r="BE668" s="336"/>
    </row>
    <row r="669" spans="30:57">
      <c r="AD669" s="336"/>
      <c r="AE669" s="336"/>
      <c r="AF669" s="336"/>
      <c r="AG669" s="336"/>
      <c r="AH669" s="336"/>
      <c r="AI669" s="336"/>
      <c r="AJ669" s="336"/>
      <c r="AK669" s="336"/>
      <c r="AL669" s="336"/>
      <c r="AM669" s="336"/>
      <c r="AN669" s="336"/>
      <c r="AO669" s="336"/>
      <c r="AP669" s="336"/>
      <c r="AQ669" s="336"/>
      <c r="AR669" s="336"/>
      <c r="AS669" s="336"/>
      <c r="AT669" s="336"/>
      <c r="AU669" s="336"/>
      <c r="AV669" s="336"/>
      <c r="AW669" s="336"/>
      <c r="AX669" s="336"/>
      <c r="AY669" s="336"/>
      <c r="AZ669" s="336"/>
      <c r="BA669" s="336"/>
      <c r="BB669" s="336"/>
      <c r="BC669" s="336"/>
      <c r="BD669" s="336"/>
      <c r="BE669" s="336"/>
    </row>
    <row r="670" spans="30:57">
      <c r="AD670" s="336"/>
      <c r="AE670" s="336"/>
      <c r="AF670" s="336"/>
      <c r="AG670" s="336"/>
      <c r="AH670" s="336"/>
      <c r="AI670" s="336"/>
      <c r="AJ670" s="336"/>
      <c r="AK670" s="336"/>
      <c r="AL670" s="336"/>
      <c r="AM670" s="336"/>
      <c r="AN670" s="336"/>
      <c r="AO670" s="336"/>
      <c r="AP670" s="336"/>
      <c r="AQ670" s="336"/>
      <c r="AR670" s="336"/>
      <c r="AS670" s="336"/>
      <c r="AT670" s="336"/>
      <c r="AU670" s="336"/>
      <c r="AV670" s="336"/>
      <c r="AW670" s="336"/>
      <c r="AX670" s="336"/>
      <c r="AY670" s="336"/>
      <c r="AZ670" s="336"/>
      <c r="BA670" s="336"/>
      <c r="BB670" s="336"/>
      <c r="BC670" s="336"/>
      <c r="BD670" s="336"/>
      <c r="BE670" s="336"/>
    </row>
    <row r="671" spans="30:57">
      <c r="AD671" s="336"/>
      <c r="AE671" s="336"/>
      <c r="AF671" s="336"/>
      <c r="AG671" s="336"/>
      <c r="AH671" s="336"/>
      <c r="AI671" s="336"/>
      <c r="AJ671" s="336"/>
      <c r="AK671" s="336"/>
      <c r="AL671" s="336"/>
      <c r="AM671" s="336"/>
      <c r="AN671" s="336"/>
      <c r="AO671" s="336"/>
      <c r="AP671" s="336"/>
      <c r="AQ671" s="336"/>
      <c r="AR671" s="336"/>
      <c r="AS671" s="336"/>
      <c r="AT671" s="336"/>
      <c r="AU671" s="336"/>
      <c r="AV671" s="336"/>
      <c r="AW671" s="336"/>
      <c r="AX671" s="336"/>
      <c r="AY671" s="336"/>
      <c r="AZ671" s="336"/>
      <c r="BA671" s="336"/>
      <c r="BB671" s="336"/>
      <c r="BC671" s="336"/>
      <c r="BD671" s="336"/>
      <c r="BE671" s="336"/>
    </row>
    <row r="672" spans="30:57">
      <c r="AD672" s="336"/>
      <c r="AE672" s="336"/>
      <c r="AF672" s="336"/>
      <c r="AG672" s="336"/>
      <c r="AH672" s="336"/>
      <c r="AI672" s="336"/>
      <c r="AJ672" s="336"/>
      <c r="AK672" s="336"/>
      <c r="AL672" s="336"/>
      <c r="AM672" s="336"/>
      <c r="AN672" s="336"/>
      <c r="AO672" s="336"/>
      <c r="AP672" s="336"/>
      <c r="AQ672" s="336"/>
      <c r="AR672" s="336"/>
      <c r="AS672" s="336"/>
      <c r="AT672" s="336"/>
      <c r="AU672" s="336"/>
      <c r="AV672" s="336"/>
      <c r="AW672" s="336"/>
      <c r="AX672" s="336"/>
      <c r="AY672" s="336"/>
      <c r="AZ672" s="336"/>
      <c r="BA672" s="336"/>
      <c r="BB672" s="336"/>
      <c r="BC672" s="336"/>
      <c r="BD672" s="336"/>
      <c r="BE672" s="336"/>
    </row>
    <row r="673" spans="30:57">
      <c r="AD673" s="336"/>
      <c r="AE673" s="336"/>
      <c r="AF673" s="336"/>
      <c r="AG673" s="336"/>
      <c r="AH673" s="336"/>
      <c r="AI673" s="336"/>
      <c r="AJ673" s="336"/>
      <c r="AK673" s="336"/>
      <c r="AL673" s="336"/>
      <c r="AM673" s="336"/>
      <c r="AN673" s="336"/>
      <c r="AO673" s="336"/>
      <c r="AP673" s="336"/>
      <c r="AQ673" s="336"/>
      <c r="AR673" s="336"/>
      <c r="AS673" s="336"/>
      <c r="AT673" s="336"/>
      <c r="AU673" s="336"/>
      <c r="AV673" s="336"/>
      <c r="AW673" s="336"/>
      <c r="AX673" s="336"/>
      <c r="AY673" s="336"/>
      <c r="AZ673" s="336"/>
      <c r="BA673" s="336"/>
      <c r="BB673" s="336"/>
      <c r="BC673" s="336"/>
      <c r="BD673" s="336"/>
      <c r="BE673" s="336"/>
    </row>
    <row r="674" spans="30:57">
      <c r="AD674" s="336"/>
      <c r="AE674" s="336"/>
      <c r="AF674" s="336"/>
      <c r="AG674" s="336"/>
      <c r="AH674" s="336"/>
      <c r="AI674" s="336"/>
      <c r="AJ674" s="336"/>
      <c r="AK674" s="336"/>
      <c r="AL674" s="336"/>
      <c r="AM674" s="336"/>
      <c r="AN674" s="336"/>
      <c r="AO674" s="336"/>
      <c r="AP674" s="336"/>
      <c r="AQ674" s="336"/>
      <c r="AR674" s="336"/>
      <c r="AS674" s="336"/>
      <c r="AT674" s="336"/>
      <c r="AU674" s="336"/>
      <c r="AV674" s="336"/>
      <c r="AW674" s="336"/>
      <c r="AX674" s="336"/>
      <c r="AY674" s="336"/>
      <c r="AZ674" s="336"/>
      <c r="BA674" s="336"/>
      <c r="BB674" s="336"/>
      <c r="BC674" s="336"/>
      <c r="BD674" s="336"/>
      <c r="BE674" s="336"/>
    </row>
    <row r="675" spans="30:57">
      <c r="AD675" s="336"/>
      <c r="AE675" s="336"/>
      <c r="AF675" s="336"/>
      <c r="AG675" s="336"/>
      <c r="AH675" s="336"/>
      <c r="AI675" s="336"/>
      <c r="AJ675" s="336"/>
      <c r="AK675" s="336"/>
      <c r="AL675" s="336"/>
      <c r="AM675" s="336"/>
      <c r="AN675" s="336"/>
      <c r="AO675" s="336"/>
      <c r="AP675" s="336"/>
      <c r="AQ675" s="336"/>
      <c r="AR675" s="336"/>
      <c r="AS675" s="336"/>
      <c r="AT675" s="336"/>
      <c r="AU675" s="336"/>
      <c r="AV675" s="336"/>
      <c r="AW675" s="336"/>
      <c r="AX675" s="336"/>
      <c r="AY675" s="336"/>
      <c r="AZ675" s="336"/>
      <c r="BA675" s="336"/>
      <c r="BB675" s="336"/>
      <c r="BC675" s="336"/>
      <c r="BD675" s="336"/>
      <c r="BE675" s="336"/>
    </row>
    <row r="676" spans="30:57">
      <c r="AD676" s="336"/>
      <c r="AE676" s="336"/>
      <c r="AF676" s="336"/>
      <c r="AG676" s="336"/>
      <c r="AH676" s="336"/>
      <c r="AI676" s="336"/>
      <c r="AJ676" s="336"/>
      <c r="AK676" s="336"/>
      <c r="AL676" s="336"/>
      <c r="AM676" s="336"/>
      <c r="AN676" s="336"/>
      <c r="AO676" s="336"/>
      <c r="AP676" s="336"/>
      <c r="AQ676" s="336"/>
      <c r="AR676" s="336"/>
      <c r="AS676" s="336"/>
      <c r="AT676" s="336"/>
      <c r="AU676" s="336"/>
      <c r="AV676" s="336"/>
      <c r="AW676" s="336"/>
      <c r="AX676" s="336"/>
      <c r="AY676" s="336"/>
      <c r="AZ676" s="336"/>
      <c r="BA676" s="336"/>
      <c r="BB676" s="336"/>
      <c r="BC676" s="336"/>
      <c r="BD676" s="336"/>
      <c r="BE676" s="336"/>
    </row>
    <row r="677" spans="30:57">
      <c r="AD677" s="336"/>
      <c r="AE677" s="336"/>
      <c r="AF677" s="336"/>
      <c r="AG677" s="336"/>
      <c r="AH677" s="336"/>
      <c r="AI677" s="336"/>
      <c r="AJ677" s="336"/>
      <c r="AK677" s="336"/>
      <c r="AL677" s="336"/>
      <c r="AM677" s="336"/>
      <c r="AN677" s="336"/>
      <c r="AO677" s="336"/>
      <c r="AP677" s="336"/>
      <c r="AQ677" s="336"/>
      <c r="AR677" s="336"/>
      <c r="AS677" s="336"/>
      <c r="AT677" s="336"/>
      <c r="AU677" s="336"/>
      <c r="AV677" s="336"/>
      <c r="AW677" s="336"/>
      <c r="AX677" s="336"/>
      <c r="AY677" s="336"/>
      <c r="AZ677" s="336"/>
      <c r="BA677" s="336"/>
      <c r="BB677" s="336"/>
      <c r="BC677" s="336"/>
      <c r="BD677" s="336"/>
      <c r="BE677" s="336"/>
    </row>
    <row r="678" spans="30:57">
      <c r="AD678" s="336"/>
      <c r="AE678" s="336"/>
      <c r="AF678" s="336"/>
      <c r="AG678" s="336"/>
      <c r="AH678" s="336"/>
      <c r="AI678" s="336"/>
      <c r="AJ678" s="336"/>
      <c r="AK678" s="336"/>
      <c r="AL678" s="336"/>
      <c r="AM678" s="336"/>
      <c r="AN678" s="336"/>
      <c r="AO678" s="336"/>
      <c r="AP678" s="336"/>
      <c r="AQ678" s="336"/>
      <c r="AR678" s="336"/>
      <c r="AS678" s="336"/>
      <c r="AT678" s="336"/>
      <c r="AU678" s="336"/>
      <c r="AV678" s="336"/>
      <c r="AW678" s="336"/>
      <c r="AX678" s="336"/>
      <c r="AY678" s="336"/>
      <c r="AZ678" s="336"/>
      <c r="BA678" s="336"/>
      <c r="BB678" s="336"/>
      <c r="BC678" s="336"/>
      <c r="BD678" s="336"/>
      <c r="BE678" s="336"/>
    </row>
    <row r="679" spans="30:57">
      <c r="AD679" s="336"/>
      <c r="AE679" s="336"/>
      <c r="AF679" s="336"/>
      <c r="AG679" s="336"/>
      <c r="AH679" s="336"/>
      <c r="AI679" s="336"/>
      <c r="AJ679" s="336"/>
      <c r="AK679" s="336"/>
      <c r="AL679" s="336"/>
      <c r="AM679" s="336"/>
      <c r="AN679" s="336"/>
      <c r="AO679" s="336"/>
      <c r="AP679" s="336"/>
      <c r="AQ679" s="336"/>
      <c r="AR679" s="336"/>
      <c r="AS679" s="336"/>
      <c r="AT679" s="336"/>
      <c r="AU679" s="336"/>
      <c r="AV679" s="336"/>
      <c r="AW679" s="336"/>
      <c r="AX679" s="336"/>
      <c r="AY679" s="336"/>
      <c r="AZ679" s="336"/>
      <c r="BA679" s="336"/>
      <c r="BB679" s="336"/>
      <c r="BC679" s="336"/>
      <c r="BD679" s="336"/>
      <c r="BE679" s="336"/>
    </row>
    <row r="680" spans="30:57">
      <c r="AD680" s="336"/>
      <c r="AE680" s="336"/>
      <c r="AF680" s="336"/>
      <c r="AG680" s="336"/>
      <c r="AH680" s="336"/>
      <c r="AI680" s="336"/>
      <c r="AJ680" s="336"/>
      <c r="AK680" s="336"/>
      <c r="AL680" s="336"/>
      <c r="AM680" s="336"/>
      <c r="AN680" s="336"/>
      <c r="AO680" s="336"/>
      <c r="AP680" s="336"/>
      <c r="AQ680" s="336"/>
      <c r="AR680" s="336"/>
      <c r="AS680" s="336"/>
      <c r="AT680" s="336"/>
      <c r="AU680" s="336"/>
      <c r="AV680" s="336"/>
      <c r="AW680" s="336"/>
      <c r="AX680" s="336"/>
      <c r="AY680" s="336"/>
      <c r="AZ680" s="336"/>
      <c r="BA680" s="336"/>
      <c r="BB680" s="336"/>
      <c r="BC680" s="336"/>
      <c r="BD680" s="336"/>
      <c r="BE680" s="336"/>
    </row>
    <row r="681" spans="30:57">
      <c r="AD681" s="336"/>
      <c r="AE681" s="336"/>
      <c r="AF681" s="336"/>
      <c r="AG681" s="336"/>
      <c r="AH681" s="336"/>
      <c r="AI681" s="336"/>
      <c r="AJ681" s="336"/>
      <c r="AK681" s="336"/>
      <c r="AL681" s="336"/>
      <c r="AM681" s="336"/>
      <c r="AN681" s="336"/>
      <c r="AO681" s="336"/>
      <c r="AP681" s="336"/>
      <c r="AQ681" s="336"/>
      <c r="AR681" s="336"/>
      <c r="AS681" s="336"/>
      <c r="AT681" s="336"/>
      <c r="AU681" s="336"/>
      <c r="AV681" s="336"/>
      <c r="AW681" s="336"/>
      <c r="AX681" s="336"/>
      <c r="AY681" s="336"/>
      <c r="AZ681" s="336"/>
      <c r="BA681" s="336"/>
      <c r="BB681" s="336"/>
      <c r="BC681" s="336"/>
      <c r="BD681" s="336"/>
      <c r="BE681" s="336"/>
    </row>
    <row r="682" spans="30:57">
      <c r="AD682" s="336"/>
      <c r="AE682" s="336"/>
      <c r="AF682" s="336"/>
      <c r="AG682" s="336"/>
      <c r="AH682" s="336"/>
      <c r="AI682" s="336"/>
      <c r="AJ682" s="336"/>
      <c r="AK682" s="336"/>
      <c r="AL682" s="336"/>
      <c r="AM682" s="336"/>
      <c r="AN682" s="336"/>
      <c r="AO682" s="336"/>
      <c r="AP682" s="336"/>
      <c r="AQ682" s="336"/>
      <c r="AR682" s="336"/>
      <c r="AS682" s="336"/>
      <c r="AT682" s="336"/>
      <c r="AU682" s="336"/>
      <c r="AV682" s="336"/>
      <c r="AW682" s="336"/>
      <c r="AX682" s="336"/>
      <c r="AY682" s="336"/>
      <c r="AZ682" s="336"/>
      <c r="BA682" s="336"/>
      <c r="BB682" s="336"/>
      <c r="BC682" s="336"/>
      <c r="BD682" s="336"/>
      <c r="BE682" s="336"/>
    </row>
    <row r="683" spans="30:57">
      <c r="AD683" s="336"/>
      <c r="AE683" s="336"/>
      <c r="AF683" s="336"/>
      <c r="AG683" s="336"/>
      <c r="AH683" s="336"/>
      <c r="AI683" s="336"/>
      <c r="AJ683" s="336"/>
      <c r="AK683" s="336"/>
      <c r="AL683" s="336"/>
      <c r="AM683" s="336"/>
      <c r="AN683" s="336"/>
      <c r="AO683" s="336"/>
      <c r="AP683" s="336"/>
      <c r="AQ683" s="336"/>
      <c r="AR683" s="336"/>
      <c r="AS683" s="336"/>
      <c r="AT683" s="336"/>
      <c r="AU683" s="336"/>
      <c r="AV683" s="336"/>
      <c r="AW683" s="336"/>
      <c r="AX683" s="336"/>
      <c r="AY683" s="336"/>
      <c r="AZ683" s="336"/>
      <c r="BA683" s="336"/>
      <c r="BB683" s="336"/>
      <c r="BC683" s="336"/>
      <c r="BD683" s="336"/>
      <c r="BE683" s="336"/>
    </row>
    <row r="684" spans="30:57">
      <c r="AD684" s="336"/>
      <c r="AE684" s="336"/>
      <c r="AF684" s="336"/>
      <c r="AG684" s="336"/>
      <c r="AH684" s="336"/>
      <c r="AI684" s="336"/>
      <c r="AJ684" s="336"/>
      <c r="AK684" s="336"/>
      <c r="AL684" s="336"/>
      <c r="AM684" s="336"/>
      <c r="AN684" s="336"/>
      <c r="AO684" s="336"/>
      <c r="AP684" s="336"/>
      <c r="AQ684" s="336"/>
      <c r="AR684" s="336"/>
      <c r="AS684" s="336"/>
      <c r="AT684" s="336"/>
      <c r="AU684" s="336"/>
      <c r="AV684" s="336"/>
      <c r="AW684" s="336"/>
      <c r="AX684" s="336"/>
      <c r="AY684" s="336"/>
      <c r="AZ684" s="336"/>
      <c r="BA684" s="336"/>
      <c r="BB684" s="336"/>
      <c r="BC684" s="336"/>
      <c r="BD684" s="336"/>
      <c r="BE684" s="336"/>
    </row>
    <row r="685" spans="30:57">
      <c r="AD685" s="336"/>
      <c r="AE685" s="336"/>
      <c r="AF685" s="336"/>
      <c r="AG685" s="336"/>
      <c r="AH685" s="336"/>
      <c r="AI685" s="336"/>
      <c r="AJ685" s="336"/>
      <c r="AK685" s="336"/>
      <c r="AL685" s="336"/>
      <c r="AM685" s="336"/>
      <c r="AN685" s="336"/>
      <c r="AO685" s="336"/>
      <c r="AP685" s="336"/>
      <c r="AQ685" s="336"/>
      <c r="AR685" s="336"/>
      <c r="AS685" s="336"/>
      <c r="AT685" s="336"/>
      <c r="AU685" s="336"/>
      <c r="AV685" s="336"/>
      <c r="AW685" s="336"/>
      <c r="AX685" s="336"/>
      <c r="AY685" s="336"/>
      <c r="AZ685" s="336"/>
      <c r="BA685" s="336"/>
      <c r="BB685" s="336"/>
      <c r="BC685" s="336"/>
      <c r="BD685" s="336"/>
      <c r="BE685" s="336"/>
    </row>
    <row r="686" spans="30:57">
      <c r="AD686" s="336"/>
      <c r="AE686" s="336"/>
      <c r="AF686" s="336"/>
      <c r="AG686" s="336"/>
      <c r="AH686" s="336"/>
      <c r="AI686" s="336"/>
      <c r="AJ686" s="336"/>
      <c r="AK686" s="336"/>
      <c r="AL686" s="336"/>
      <c r="AM686" s="336"/>
      <c r="AN686" s="336"/>
      <c r="AO686" s="336"/>
      <c r="AP686" s="336"/>
      <c r="AQ686" s="336"/>
      <c r="AR686" s="336"/>
      <c r="AS686" s="336"/>
      <c r="AT686" s="336"/>
      <c r="AU686" s="336"/>
      <c r="AV686" s="336"/>
      <c r="AW686" s="336"/>
      <c r="AX686" s="336"/>
      <c r="AY686" s="336"/>
      <c r="AZ686" s="336"/>
      <c r="BA686" s="336"/>
      <c r="BB686" s="336"/>
      <c r="BC686" s="336"/>
      <c r="BD686" s="336"/>
      <c r="BE686" s="336"/>
    </row>
    <row r="687" spans="30:57">
      <c r="AD687" s="336"/>
      <c r="AE687" s="336"/>
      <c r="AF687" s="336"/>
      <c r="AG687" s="336"/>
      <c r="AH687" s="336"/>
      <c r="AI687" s="336"/>
      <c r="AJ687" s="336"/>
      <c r="AK687" s="336"/>
      <c r="AL687" s="336"/>
      <c r="AM687" s="336"/>
      <c r="AN687" s="336"/>
      <c r="AO687" s="336"/>
      <c r="AP687" s="336"/>
      <c r="AQ687" s="336"/>
      <c r="AR687" s="336"/>
      <c r="AS687" s="336"/>
      <c r="AT687" s="336"/>
      <c r="AU687" s="336"/>
      <c r="AV687" s="336"/>
      <c r="AW687" s="336"/>
      <c r="AX687" s="336"/>
      <c r="AY687" s="336"/>
      <c r="AZ687" s="336"/>
      <c r="BA687" s="336"/>
      <c r="BB687" s="336"/>
      <c r="BC687" s="336"/>
      <c r="BD687" s="336"/>
      <c r="BE687" s="336"/>
    </row>
    <row r="688" spans="30:57">
      <c r="AD688" s="336"/>
      <c r="AE688" s="336"/>
      <c r="AF688" s="336"/>
      <c r="AG688" s="336"/>
      <c r="AH688" s="336"/>
      <c r="AI688" s="336"/>
      <c r="AJ688" s="336"/>
      <c r="AK688" s="336"/>
      <c r="AL688" s="336"/>
      <c r="AM688" s="336"/>
      <c r="AN688" s="336"/>
      <c r="AO688" s="336"/>
      <c r="AP688" s="336"/>
      <c r="AQ688" s="336"/>
      <c r="AR688" s="336"/>
      <c r="AS688" s="336"/>
      <c r="AT688" s="336"/>
      <c r="AU688" s="336"/>
      <c r="AV688" s="336"/>
      <c r="AW688" s="336"/>
      <c r="AX688" s="336"/>
      <c r="AY688" s="336"/>
      <c r="AZ688" s="336"/>
      <c r="BA688" s="336"/>
      <c r="BB688" s="336"/>
      <c r="BC688" s="336"/>
      <c r="BD688" s="336"/>
      <c r="BE688" s="336"/>
    </row>
    <row r="689" spans="30:57">
      <c r="AD689" s="336"/>
      <c r="AE689" s="336"/>
      <c r="AF689" s="336"/>
      <c r="AG689" s="336"/>
      <c r="AH689" s="336"/>
      <c r="AI689" s="336"/>
      <c r="AJ689" s="336"/>
      <c r="AK689" s="336"/>
      <c r="AL689" s="336"/>
      <c r="AM689" s="336"/>
      <c r="AN689" s="336"/>
      <c r="AO689" s="336"/>
      <c r="AP689" s="336"/>
      <c r="AQ689" s="336"/>
      <c r="AR689" s="336"/>
      <c r="AS689" s="336"/>
      <c r="AT689" s="336"/>
      <c r="AU689" s="336"/>
      <c r="AV689" s="336"/>
      <c r="AW689" s="336"/>
      <c r="AX689" s="336"/>
      <c r="AY689" s="336"/>
      <c r="AZ689" s="336"/>
      <c r="BA689" s="336"/>
      <c r="BB689" s="336"/>
      <c r="BC689" s="336"/>
      <c r="BD689" s="336"/>
      <c r="BE689" s="336"/>
    </row>
  </sheetData>
  <phoneticPr fontId="69" type="noConversion"/>
  <dataValidations count="1">
    <dataValidation type="list" allowBlank="1" showInputMessage="1" showErrorMessage="1" sqref="B23:B237" xr:uid="{321C76C6-2D26-41C5-AABD-9546FC869196}">
      <formula1>$B$23:$B$237</formula1>
    </dataValidation>
  </dataValidations>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D240"/>
  <sheetViews>
    <sheetView workbookViewId="0">
      <pane ySplit="7" topLeftCell="A8" activePane="bottomLeft" state="frozen"/>
      <selection activeCell="C4" sqref="C4"/>
      <selection pane="bottomLeft" activeCell="A22" sqref="A22:BD240"/>
    </sheetView>
  </sheetViews>
  <sheetFormatPr defaultColWidth="9" defaultRowHeight="15"/>
  <cols>
    <col min="1" max="1" width="30.625" style="498" bestFit="1" customWidth="1"/>
    <col min="2" max="2" width="25.125" style="498" bestFit="1" customWidth="1"/>
    <col min="3" max="5" width="9" style="498"/>
    <col min="6" max="6" width="8" style="498" bestFit="1" customWidth="1"/>
    <col min="7" max="19" width="9" style="498"/>
    <col min="20" max="20" width="14.125" style="498" customWidth="1"/>
    <col min="21" max="21" width="12.375" style="498" customWidth="1"/>
    <col min="22" max="22" width="15.5" style="498" customWidth="1"/>
    <col min="23" max="23" width="12.625" style="498" bestFit="1" customWidth="1"/>
    <col min="24" max="24" width="7.125" style="498" bestFit="1" customWidth="1"/>
    <col min="25" max="30" width="11.5" style="498" customWidth="1"/>
    <col min="31" max="34" width="9" style="498"/>
    <col min="35" max="35" width="10.625" style="498" bestFit="1" customWidth="1"/>
    <col min="36" max="38" width="9" style="498"/>
    <col min="39" max="44" width="10.5" style="498" customWidth="1"/>
    <col min="45" max="16384" width="9" style="498"/>
  </cols>
  <sheetData>
    <row r="1" spans="1:56" s="639" customFormat="1">
      <c r="B1" s="639">
        <v>1</v>
      </c>
      <c r="C1" s="639">
        <v>1</v>
      </c>
      <c r="D1" s="639">
        <f>C1+1</f>
        <v>2</v>
      </c>
      <c r="E1" s="639">
        <f t="shared" ref="E1:BD1" si="0">D1+1</f>
        <v>3</v>
      </c>
      <c r="F1" s="639">
        <f t="shared" si="0"/>
        <v>4</v>
      </c>
      <c r="G1" s="639">
        <f t="shared" si="0"/>
        <v>5</v>
      </c>
      <c r="H1" s="639">
        <f t="shared" si="0"/>
        <v>6</v>
      </c>
      <c r="I1" s="639">
        <f t="shared" si="0"/>
        <v>7</v>
      </c>
      <c r="J1" s="639">
        <f t="shared" si="0"/>
        <v>8</v>
      </c>
      <c r="K1" s="639">
        <f t="shared" si="0"/>
        <v>9</v>
      </c>
      <c r="L1" s="639">
        <f t="shared" si="0"/>
        <v>10</v>
      </c>
      <c r="M1" s="639">
        <f t="shared" si="0"/>
        <v>11</v>
      </c>
      <c r="N1" s="639">
        <f t="shared" si="0"/>
        <v>12</v>
      </c>
      <c r="O1" s="639">
        <f t="shared" si="0"/>
        <v>13</v>
      </c>
      <c r="P1" s="639">
        <f t="shared" si="0"/>
        <v>14</v>
      </c>
      <c r="Q1" s="639">
        <f t="shared" si="0"/>
        <v>15</v>
      </c>
      <c r="R1" s="639">
        <f t="shared" si="0"/>
        <v>16</v>
      </c>
      <c r="S1" s="639">
        <f t="shared" si="0"/>
        <v>17</v>
      </c>
      <c r="T1" s="639">
        <f t="shared" si="0"/>
        <v>18</v>
      </c>
      <c r="U1" s="639">
        <f t="shared" si="0"/>
        <v>19</v>
      </c>
      <c r="V1" s="639">
        <f t="shared" si="0"/>
        <v>20</v>
      </c>
      <c r="W1" s="639">
        <f t="shared" si="0"/>
        <v>21</v>
      </c>
      <c r="X1" s="639">
        <f t="shared" si="0"/>
        <v>22</v>
      </c>
      <c r="Y1" s="639">
        <f t="shared" si="0"/>
        <v>23</v>
      </c>
      <c r="Z1" s="639">
        <f t="shared" si="0"/>
        <v>24</v>
      </c>
      <c r="AA1" s="639">
        <f t="shared" si="0"/>
        <v>25</v>
      </c>
      <c r="AB1" s="639">
        <f t="shared" si="0"/>
        <v>26</v>
      </c>
      <c r="AC1" s="639">
        <f t="shared" si="0"/>
        <v>27</v>
      </c>
      <c r="AD1" s="639">
        <f t="shared" si="0"/>
        <v>28</v>
      </c>
      <c r="AE1" s="639">
        <f t="shared" si="0"/>
        <v>29</v>
      </c>
      <c r="AF1" s="639">
        <f t="shared" si="0"/>
        <v>30</v>
      </c>
      <c r="AG1" s="639">
        <f t="shared" si="0"/>
        <v>31</v>
      </c>
      <c r="AH1" s="639">
        <f t="shared" si="0"/>
        <v>32</v>
      </c>
      <c r="AI1" s="639">
        <f t="shared" si="0"/>
        <v>33</v>
      </c>
      <c r="AJ1" s="639">
        <f t="shared" si="0"/>
        <v>34</v>
      </c>
      <c r="AK1" s="639">
        <f t="shared" si="0"/>
        <v>35</v>
      </c>
      <c r="AL1" s="639">
        <f t="shared" si="0"/>
        <v>36</v>
      </c>
      <c r="AM1" s="639">
        <f t="shared" si="0"/>
        <v>37</v>
      </c>
      <c r="AN1" s="639">
        <f t="shared" si="0"/>
        <v>38</v>
      </c>
      <c r="AO1" s="639">
        <f t="shared" si="0"/>
        <v>39</v>
      </c>
      <c r="AP1" s="639">
        <f t="shared" si="0"/>
        <v>40</v>
      </c>
      <c r="AQ1" s="639">
        <f t="shared" si="0"/>
        <v>41</v>
      </c>
      <c r="AR1" s="639">
        <f t="shared" si="0"/>
        <v>42</v>
      </c>
      <c r="AS1" s="639">
        <f t="shared" si="0"/>
        <v>43</v>
      </c>
      <c r="AT1" s="639">
        <f t="shared" si="0"/>
        <v>44</v>
      </c>
      <c r="AU1" s="639">
        <f t="shared" si="0"/>
        <v>45</v>
      </c>
      <c r="AV1" s="639">
        <f t="shared" si="0"/>
        <v>46</v>
      </c>
      <c r="AW1" s="639">
        <f t="shared" si="0"/>
        <v>47</v>
      </c>
      <c r="AX1" s="639">
        <f t="shared" si="0"/>
        <v>48</v>
      </c>
      <c r="AY1" s="639">
        <f t="shared" si="0"/>
        <v>49</v>
      </c>
      <c r="AZ1" s="639">
        <f t="shared" si="0"/>
        <v>50</v>
      </c>
      <c r="BA1" s="639">
        <f t="shared" si="0"/>
        <v>51</v>
      </c>
      <c r="BB1" s="639">
        <f t="shared" si="0"/>
        <v>52</v>
      </c>
      <c r="BC1" s="639">
        <f t="shared" si="0"/>
        <v>53</v>
      </c>
      <c r="BD1" s="639">
        <f t="shared" si="0"/>
        <v>54</v>
      </c>
    </row>
    <row r="2" spans="1:56" s="497" customFormat="1">
      <c r="A2" s="643" t="s">
        <v>806</v>
      </c>
      <c r="B2" s="643" t="s">
        <v>174</v>
      </c>
      <c r="C2" s="643" t="str">
        <f>C22</f>
        <v>countrycode</v>
      </c>
      <c r="E2" s="646" t="s">
        <v>468</v>
      </c>
      <c r="F2" s="646" t="s">
        <v>1038</v>
      </c>
      <c r="G2" s="646" t="s">
        <v>1039</v>
      </c>
      <c r="H2" s="646"/>
      <c r="I2" s="646" t="s">
        <v>1040</v>
      </c>
      <c r="J2" s="646" t="s">
        <v>1050</v>
      </c>
      <c r="K2" s="646"/>
      <c r="L2" s="646" t="s">
        <v>468</v>
      </c>
      <c r="M2" s="646" t="s">
        <v>1039</v>
      </c>
      <c r="N2" s="646"/>
      <c r="O2" s="646" t="s">
        <v>1038</v>
      </c>
      <c r="P2" s="646" t="s">
        <v>1040</v>
      </c>
      <c r="Q2" s="646" t="s">
        <v>1050</v>
      </c>
      <c r="R2" s="646"/>
      <c r="S2" s="646"/>
      <c r="T2" s="643" t="s">
        <v>1041</v>
      </c>
      <c r="U2" s="643" t="s">
        <v>1042</v>
      </c>
      <c r="V2" s="643" t="s">
        <v>1043</v>
      </c>
      <c r="W2" s="643" t="s">
        <v>1042</v>
      </c>
      <c r="Y2" s="646" t="s">
        <v>1074</v>
      </c>
      <c r="Z2" s="646" t="s">
        <v>1074</v>
      </c>
      <c r="AA2" s="646" t="s">
        <v>1074</v>
      </c>
      <c r="AB2" s="646" t="s">
        <v>1074</v>
      </c>
      <c r="AC2" s="646" t="s">
        <v>1074</v>
      </c>
      <c r="AD2" s="646"/>
      <c r="AI2" s="643" t="s">
        <v>1045</v>
      </c>
      <c r="AJ2" s="643" t="s">
        <v>1044</v>
      </c>
      <c r="AK2" s="643" t="s">
        <v>826</v>
      </c>
      <c r="AL2" s="643" t="s">
        <v>1046</v>
      </c>
      <c r="AM2" s="646" t="s">
        <v>1074</v>
      </c>
      <c r="AN2" s="646" t="s">
        <v>1074</v>
      </c>
      <c r="AO2" s="646" t="s">
        <v>1074</v>
      </c>
      <c r="AP2" s="646" t="s">
        <v>1074</v>
      </c>
      <c r="AQ2" s="646" t="s">
        <v>1074</v>
      </c>
      <c r="AR2" s="646"/>
      <c r="AX2" s="646" t="s">
        <v>1074</v>
      </c>
      <c r="AY2" s="646" t="s">
        <v>1074</v>
      </c>
      <c r="AZ2" s="646" t="s">
        <v>1074</v>
      </c>
      <c r="BA2" s="646" t="s">
        <v>1074</v>
      </c>
      <c r="BB2" s="646" t="s">
        <v>1074</v>
      </c>
      <c r="BC2" s="646" t="s">
        <v>1074</v>
      </c>
      <c r="BD2" s="646" t="s">
        <v>1074</v>
      </c>
    </row>
    <row r="3" spans="1:56" s="497" customFormat="1">
      <c r="A3" s="643"/>
      <c r="B3" s="643" t="str">
        <f>InputDataA_GeneralAssumptions!B3</f>
        <v>Argentina</v>
      </c>
      <c r="C3" s="643" t="str">
        <f>VLOOKUP(B3,$B$23:$BI$240,2,FALSE)</f>
        <v>ARG</v>
      </c>
      <c r="D3" s="638" t="str">
        <f t="shared" ref="D3:AD3" si="1">VLOOKUP($C$3,$C$23:$AQ$240,D1,FALSE)</f>
        <v/>
      </c>
      <c r="E3" s="647" t="str">
        <f t="shared" si="1"/>
        <v/>
      </c>
      <c r="F3" s="648">
        <f>VLOOKUP($C$3,$C$23:$AQ$240,F1,FALSE)</f>
        <v>2017</v>
      </c>
      <c r="G3" s="647">
        <f t="shared" si="1"/>
        <v>0.27901801466941833</v>
      </c>
      <c r="H3" s="647" t="str">
        <f t="shared" si="1"/>
        <v>FAD</v>
      </c>
      <c r="I3" s="647">
        <f t="shared" si="1"/>
        <v>0.21815018355846405</v>
      </c>
      <c r="J3" s="647" t="str">
        <f t="shared" si="1"/>
        <v>FAD</v>
      </c>
      <c r="K3" s="647" t="str">
        <f t="shared" si="1"/>
        <v/>
      </c>
      <c r="L3" s="647" t="str">
        <f t="shared" si="1"/>
        <v/>
      </c>
      <c r="M3" s="647">
        <f t="shared" si="1"/>
        <v>0.26576784253120422</v>
      </c>
      <c r="N3" s="647" t="str">
        <f t="shared" si="1"/>
        <v>IMF Paper</v>
      </c>
      <c r="O3" s="647">
        <f t="shared" si="1"/>
        <v>2017</v>
      </c>
      <c r="P3" s="647">
        <f t="shared" si="1"/>
        <v>0.20996570587158203</v>
      </c>
      <c r="Q3" s="647" t="str">
        <f t="shared" si="1"/>
        <v>IMF Paper</v>
      </c>
      <c r="R3" s="647" t="str">
        <f t="shared" si="1"/>
        <v/>
      </c>
      <c r="S3" s="647" t="str">
        <f t="shared" si="1"/>
        <v/>
      </c>
      <c r="T3" s="644" t="str">
        <f t="shared" si="1"/>
        <v>IEI</v>
      </c>
      <c r="U3" s="644">
        <f t="shared" si="1"/>
        <v>0.7212674617767334</v>
      </c>
      <c r="V3" s="644">
        <f t="shared" si="1"/>
        <v>0.51134961843490601</v>
      </c>
      <c r="W3" s="644" t="str">
        <f t="shared" si="1"/>
        <v>PIMI</v>
      </c>
      <c r="X3" s="638" t="str">
        <f t="shared" si="1"/>
        <v/>
      </c>
      <c r="Y3" s="649">
        <f t="shared" si="1"/>
        <v>0.17777687311172485</v>
      </c>
      <c r="Z3" s="649">
        <f t="shared" si="1"/>
        <v>0.20071348547935486</v>
      </c>
      <c r="AA3" s="649">
        <f t="shared" si="1"/>
        <v>0.22131486237049103</v>
      </c>
      <c r="AB3" s="649">
        <f t="shared" si="1"/>
        <v>0.23261001706123352</v>
      </c>
      <c r="AC3" s="649">
        <f t="shared" si="1"/>
        <v>0.23447412252426147</v>
      </c>
      <c r="AD3" s="649" t="str">
        <f t="shared" si="1"/>
        <v>FAD</v>
      </c>
      <c r="AE3" s="638"/>
      <c r="AF3" s="638"/>
      <c r="AG3" s="638"/>
      <c r="AH3" s="638"/>
      <c r="AI3" s="645">
        <f t="shared" ref="AI3:AQ3" si="2">VLOOKUP($C$3,$C$23:$AQ$240,AI1,FALSE)</f>
        <v>2019</v>
      </c>
      <c r="AJ3" s="661">
        <f t="shared" si="2"/>
        <v>0</v>
      </c>
      <c r="AK3" s="661">
        <f t="shared" si="2"/>
        <v>0.135440894067482</v>
      </c>
      <c r="AL3" s="661">
        <f t="shared" si="2"/>
        <v>0</v>
      </c>
      <c r="AM3" s="662">
        <f t="shared" si="2"/>
        <v>0</v>
      </c>
      <c r="AN3" s="662">
        <f t="shared" si="2"/>
        <v>0</v>
      </c>
      <c r="AO3" s="662">
        <f t="shared" si="2"/>
        <v>0</v>
      </c>
      <c r="AP3" s="662">
        <f t="shared" si="2"/>
        <v>0</v>
      </c>
      <c r="AQ3" s="662">
        <f t="shared" si="2"/>
        <v>0.21862149238586426</v>
      </c>
      <c r="AR3" s="662" t="str">
        <f>VLOOKUP($C$3,$C$23:$AR$240,AR1,FALSE)</f>
        <v>Interpolated</v>
      </c>
      <c r="AX3" s="744">
        <v>2017</v>
      </c>
      <c r="AY3" s="662">
        <f>VLOOKUP($C$3,$C$23:$BC$240,AY1,FALSE)</f>
        <v>0.17234580218791962</v>
      </c>
      <c r="AZ3" s="662">
        <f>VLOOKUP($C$3,$C$23:$BC$240,AZ1,FALSE)</f>
        <v>0.19081829488277435</v>
      </c>
      <c r="BA3" s="662">
        <f>VLOOKUP($C$3,$C$23:$BC$240,BA1,FALSE)</f>
        <v>0.21684965491294861</v>
      </c>
      <c r="BB3" s="662">
        <f>VLOOKUP($C$3,$C$23:$BC$240,BB1,FALSE)</f>
        <v>0.22548286616802216</v>
      </c>
      <c r="BC3" s="662">
        <f>VLOOKUP($C$3,$C$23:$BC$240,BC1,FALSE)</f>
        <v>0.238503098487854</v>
      </c>
      <c r="BD3" s="662" t="str">
        <f>VLOOKUP($C$3,$C$23:$BD$240,BD1,FALSE)</f>
        <v>IMF Paper</v>
      </c>
    </row>
    <row r="4" spans="1:56" s="497" customFormat="1" ht="15.75">
      <c r="A4" s="643" t="s">
        <v>468</v>
      </c>
      <c r="B4" s="643"/>
      <c r="C4" s="643"/>
      <c r="E4" s="646" t="s">
        <v>1060</v>
      </c>
      <c r="F4" s="646"/>
      <c r="G4" s="646"/>
      <c r="H4" s="646"/>
      <c r="I4" s="646"/>
      <c r="J4" s="646"/>
      <c r="K4" s="646"/>
      <c r="L4" s="646" t="str">
        <f>DataSummary!B85</f>
        <v>An, Kangur and Papageorgiou (2019 EER)</v>
      </c>
      <c r="M4" s="646"/>
      <c r="N4" s="646"/>
      <c r="O4" s="646"/>
      <c r="P4" s="646"/>
      <c r="Q4" s="646"/>
      <c r="R4" s="646"/>
      <c r="S4" s="646"/>
      <c r="T4" s="666" t="str">
        <f>DataSummary!C84</f>
        <v>Public Capital / Private Capital Ratio</v>
      </c>
      <c r="U4" s="666"/>
      <c r="V4" s="666" t="str">
        <f>DataSummary!C86</f>
        <v>IEI</v>
      </c>
      <c r="W4" s="643"/>
      <c r="Y4" s="646" t="s">
        <v>1060</v>
      </c>
      <c r="Z4" s="646"/>
      <c r="AA4" s="646"/>
      <c r="AB4" s="646"/>
      <c r="AC4" s="646"/>
      <c r="AD4" s="646"/>
      <c r="AI4" s="645" t="s">
        <v>840</v>
      </c>
      <c r="AJ4" s="645"/>
      <c r="AK4" s="645"/>
      <c r="AL4" s="645"/>
      <c r="AM4" s="650" t="s">
        <v>840</v>
      </c>
      <c r="AN4" s="646"/>
      <c r="AO4" s="646"/>
      <c r="AP4" s="646"/>
      <c r="AQ4" s="646"/>
      <c r="AR4" s="646"/>
      <c r="AX4" s="743" t="s">
        <v>1662</v>
      </c>
      <c r="AY4" s="646"/>
      <c r="AZ4" s="646"/>
      <c r="BA4" s="646"/>
      <c r="BB4" s="646"/>
      <c r="BC4" s="646"/>
    </row>
    <row r="5" spans="1:56" s="497" customFormat="1">
      <c r="A5" s="643"/>
      <c r="B5" s="643"/>
      <c r="C5" s="643"/>
      <c r="E5" s="646"/>
      <c r="F5" s="646"/>
      <c r="G5" s="646"/>
      <c r="H5" s="646"/>
      <c r="I5" s="646"/>
      <c r="J5" s="646"/>
      <c r="K5" s="646"/>
      <c r="L5" s="646"/>
      <c r="M5" s="646"/>
      <c r="N5" s="646"/>
      <c r="O5" s="646"/>
      <c r="P5" s="646"/>
      <c r="Q5" s="646"/>
      <c r="R5" s="646"/>
      <c r="S5" s="646"/>
      <c r="T5" s="643"/>
      <c r="U5" s="643"/>
      <c r="V5" s="643"/>
      <c r="W5" s="643"/>
      <c r="Y5" s="646"/>
      <c r="Z5" s="646"/>
      <c r="AA5" s="646"/>
      <c r="AB5" s="646"/>
      <c r="AC5" s="646"/>
      <c r="AD5" s="646"/>
      <c r="AI5" s="645"/>
      <c r="AJ5" s="645"/>
      <c r="AK5" s="645"/>
      <c r="AL5" s="645"/>
      <c r="AM5" s="650"/>
      <c r="AN5" s="646"/>
      <c r="AO5" s="646"/>
      <c r="AP5" s="646"/>
      <c r="AQ5" s="646"/>
      <c r="AR5" s="646"/>
      <c r="AX5" s="650"/>
      <c r="AY5" s="646"/>
      <c r="AZ5" s="646"/>
      <c r="BA5" s="646"/>
      <c r="BB5" s="646"/>
      <c r="BC5" s="646"/>
    </row>
    <row r="6" spans="1:56" s="497" customFormat="1">
      <c r="A6" s="643" t="s">
        <v>829</v>
      </c>
      <c r="B6" s="643"/>
      <c r="C6" s="643"/>
      <c r="E6" s="646"/>
      <c r="F6" s="646"/>
      <c r="G6" s="646"/>
      <c r="H6" s="646"/>
      <c r="I6" s="646"/>
      <c r="J6" s="646"/>
      <c r="K6" s="646"/>
      <c r="L6" s="646"/>
      <c r="M6" s="646"/>
      <c r="N6" s="646"/>
      <c r="O6" s="646"/>
      <c r="P6" s="646"/>
      <c r="Q6" s="646"/>
      <c r="R6" s="646"/>
      <c r="S6" s="646"/>
      <c r="T6" s="643"/>
      <c r="U6" s="643"/>
      <c r="V6" s="643"/>
      <c r="W6" s="643"/>
      <c r="Y6" s="646" t="s">
        <v>1672</v>
      </c>
      <c r="Z6" s="646" t="s">
        <v>1671</v>
      </c>
      <c r="AA6" s="646" t="s">
        <v>1670</v>
      </c>
      <c r="AB6" s="646" t="s">
        <v>1669</v>
      </c>
      <c r="AC6" s="646">
        <v>2017</v>
      </c>
      <c r="AD6" s="646"/>
      <c r="AI6" s="645"/>
      <c r="AJ6" s="663">
        <f>AI3</f>
        <v>2019</v>
      </c>
      <c r="AK6" s="663">
        <f>AI3</f>
        <v>2019</v>
      </c>
      <c r="AL6" s="663">
        <f>AI3</f>
        <v>2019</v>
      </c>
      <c r="AM6" s="650" t="s">
        <v>1673</v>
      </c>
      <c r="AN6" s="646" t="s">
        <v>1674</v>
      </c>
      <c r="AO6" s="646" t="s">
        <v>1675</v>
      </c>
      <c r="AP6" s="646" t="s">
        <v>1676</v>
      </c>
      <c r="AQ6" s="664">
        <f>AI3</f>
        <v>2019</v>
      </c>
      <c r="AR6" s="664"/>
      <c r="AX6" s="650"/>
      <c r="AY6" s="650" t="s">
        <v>1680</v>
      </c>
      <c r="AZ6" s="646" t="s">
        <v>1679</v>
      </c>
      <c r="BA6" s="646" t="s">
        <v>1678</v>
      </c>
      <c r="BB6" s="646" t="s">
        <v>1677</v>
      </c>
      <c r="BC6" s="664">
        <v>2016</v>
      </c>
    </row>
    <row r="7" spans="1:56" s="497" customFormat="1">
      <c r="A7" s="643"/>
      <c r="B7" s="643"/>
      <c r="C7" s="643"/>
      <c r="E7" s="646"/>
      <c r="F7" s="646"/>
      <c r="G7" s="646"/>
      <c r="H7" s="646"/>
      <c r="I7" s="646"/>
      <c r="J7" s="646"/>
      <c r="K7" s="646"/>
      <c r="L7" s="646"/>
      <c r="M7" s="646"/>
      <c r="N7" s="646"/>
      <c r="O7" s="646"/>
      <c r="P7" s="646"/>
      <c r="Q7" s="646"/>
      <c r="R7" s="646"/>
      <c r="S7" s="646"/>
      <c r="T7" s="643"/>
      <c r="U7" s="643"/>
      <c r="V7" s="643"/>
      <c r="W7" s="643"/>
      <c r="Y7" s="646"/>
      <c r="Z7" s="646"/>
      <c r="AA7" s="646"/>
      <c r="AB7" s="646"/>
      <c r="AC7" s="646"/>
      <c r="AD7" s="646"/>
      <c r="AI7" s="645"/>
      <c r="AJ7" s="645"/>
      <c r="AK7" s="645"/>
      <c r="AL7" s="645"/>
      <c r="AM7" s="650"/>
      <c r="AN7" s="646"/>
      <c r="AO7" s="646"/>
      <c r="AP7" s="646"/>
      <c r="AQ7" s="646"/>
      <c r="AR7" s="646"/>
      <c r="AV7" s="745"/>
      <c r="AW7" s="745"/>
      <c r="AX7" s="650"/>
      <c r="AY7" s="646"/>
      <c r="AZ7" s="646"/>
      <c r="BA7" s="646"/>
      <c r="BB7" s="646"/>
      <c r="BC7" s="646"/>
    </row>
    <row r="13" spans="1:56">
      <c r="AL13" s="665"/>
    </row>
    <row r="22" spans="1:56" s="642" customFormat="1" ht="15.75">
      <c r="A22" s="336" t="s">
        <v>469</v>
      </c>
      <c r="B22" s="336" t="s">
        <v>467</v>
      </c>
      <c r="C22" s="336" t="s">
        <v>942</v>
      </c>
      <c r="D22" s="336" t="s">
        <v>943</v>
      </c>
      <c r="E22" s="336" t="s">
        <v>944</v>
      </c>
      <c r="F22" s="336" t="s">
        <v>945</v>
      </c>
      <c r="G22" s="336" t="s">
        <v>946</v>
      </c>
      <c r="H22" s="336" t="s">
        <v>1752</v>
      </c>
      <c r="I22" s="336" t="s">
        <v>947</v>
      </c>
      <c r="J22" s="336" t="s">
        <v>1049</v>
      </c>
      <c r="K22" s="336" t="s">
        <v>1502</v>
      </c>
      <c r="L22" s="336" t="s">
        <v>1503</v>
      </c>
      <c r="M22" s="336" t="s">
        <v>1754</v>
      </c>
      <c r="N22" s="336" t="s">
        <v>1755</v>
      </c>
      <c r="O22" s="336" t="s">
        <v>1501</v>
      </c>
      <c r="P22" s="336" t="s">
        <v>1504</v>
      </c>
      <c r="Q22" s="336" t="s">
        <v>1505</v>
      </c>
      <c r="R22" s="336" t="s">
        <v>948</v>
      </c>
      <c r="S22" s="336" t="s">
        <v>1506</v>
      </c>
      <c r="T22" s="336" t="s">
        <v>956</v>
      </c>
      <c r="U22" s="336" t="s">
        <v>957</v>
      </c>
      <c r="V22" s="336" t="s">
        <v>959</v>
      </c>
      <c r="W22" s="336" t="s">
        <v>958</v>
      </c>
      <c r="X22" s="336" t="s">
        <v>949</v>
      </c>
      <c r="Y22" s="336" t="s">
        <v>1507</v>
      </c>
      <c r="Z22" s="336" t="s">
        <v>1508</v>
      </c>
      <c r="AA22" s="336" t="s">
        <v>1509</v>
      </c>
      <c r="AB22" s="336" t="s">
        <v>1510</v>
      </c>
      <c r="AC22" s="336" t="s">
        <v>1511</v>
      </c>
      <c r="AD22" s="336" t="s">
        <v>1753</v>
      </c>
      <c r="AE22" s="336" t="s">
        <v>1512</v>
      </c>
      <c r="AF22" s="336" t="s">
        <v>1120</v>
      </c>
      <c r="AG22" s="336" t="s">
        <v>1513</v>
      </c>
      <c r="AH22" s="336" t="s">
        <v>1514</v>
      </c>
      <c r="AI22" s="336" t="s">
        <v>951</v>
      </c>
      <c r="AJ22" s="336" t="s">
        <v>952</v>
      </c>
      <c r="AK22" s="336" t="s">
        <v>953</v>
      </c>
      <c r="AL22" s="336" t="s">
        <v>954</v>
      </c>
      <c r="AM22" s="336" t="s">
        <v>1515</v>
      </c>
      <c r="AN22" s="336" t="s">
        <v>1516</v>
      </c>
      <c r="AO22" s="336" t="s">
        <v>1517</v>
      </c>
      <c r="AP22" s="336" t="s">
        <v>1518</v>
      </c>
      <c r="AQ22" s="336" t="s">
        <v>1519</v>
      </c>
      <c r="AR22" s="336" t="s">
        <v>1762</v>
      </c>
      <c r="AS22" s="336" t="s">
        <v>1664</v>
      </c>
      <c r="AT22" s="336" t="s">
        <v>1665</v>
      </c>
      <c r="AU22" s="336" t="s">
        <v>1666</v>
      </c>
      <c r="AV22" s="336" t="s">
        <v>1667</v>
      </c>
      <c r="AW22" s="336" t="s">
        <v>1127</v>
      </c>
      <c r="AX22" s="336" t="s">
        <v>1134</v>
      </c>
      <c r="AY22" s="336" t="s">
        <v>1756</v>
      </c>
      <c r="AZ22" s="336" t="s">
        <v>1757</v>
      </c>
      <c r="BA22" s="336" t="s">
        <v>1758</v>
      </c>
      <c r="BB22" s="336" t="s">
        <v>1759</v>
      </c>
      <c r="BC22" s="336" t="s">
        <v>1760</v>
      </c>
      <c r="BD22" s="336" t="s">
        <v>1761</v>
      </c>
    </row>
    <row r="23" spans="1:56" ht="15.75">
      <c r="A23" s="336" t="s">
        <v>424</v>
      </c>
      <c r="B23" s="336" t="s">
        <v>6</v>
      </c>
      <c r="C23" s="336" t="s">
        <v>216</v>
      </c>
      <c r="D23" s="336" t="s">
        <v>851</v>
      </c>
      <c r="E23" s="336" t="s">
        <v>851</v>
      </c>
      <c r="F23" s="40">
        <v>2017</v>
      </c>
      <c r="G23" s="40">
        <v>0.76366889476776123</v>
      </c>
      <c r="H23" s="336" t="s">
        <v>470</v>
      </c>
      <c r="I23" s="40">
        <v>0.43300014734268188</v>
      </c>
      <c r="J23" s="336" t="s">
        <v>470</v>
      </c>
      <c r="K23" s="336" t="s">
        <v>851</v>
      </c>
      <c r="L23" s="336" t="s">
        <v>851</v>
      </c>
      <c r="M23" s="40">
        <v>0.84574598073959351</v>
      </c>
      <c r="N23" s="336" t="s">
        <v>470</v>
      </c>
      <c r="O23" s="40">
        <v>2017</v>
      </c>
      <c r="P23" s="40">
        <v>0.45821362733840942</v>
      </c>
      <c r="Q23" s="336" t="s">
        <v>470</v>
      </c>
      <c r="R23" s="336" t="s">
        <v>851</v>
      </c>
      <c r="S23" s="336" t="s">
        <v>851</v>
      </c>
      <c r="T23" s="336" t="s">
        <v>470</v>
      </c>
      <c r="U23" s="40">
        <v>0.61454695463180542</v>
      </c>
      <c r="V23" s="40">
        <v>0.52499997615814209</v>
      </c>
      <c r="W23" s="336" t="s">
        <v>1043</v>
      </c>
      <c r="X23" s="336" t="s">
        <v>851</v>
      </c>
      <c r="Y23" s="40"/>
      <c r="Z23" s="40"/>
      <c r="AA23" s="40"/>
      <c r="AB23" s="40"/>
      <c r="AC23" s="40">
        <v>0.39280787110328674</v>
      </c>
      <c r="AD23" s="336" t="s">
        <v>470</v>
      </c>
      <c r="AE23" s="336" t="s">
        <v>851</v>
      </c>
      <c r="AF23" s="336" t="s">
        <v>851</v>
      </c>
      <c r="AG23" s="336" t="s">
        <v>851</v>
      </c>
      <c r="AH23" s="336" t="s">
        <v>851</v>
      </c>
      <c r="AI23" s="40">
        <v>2019</v>
      </c>
      <c r="AJ23" s="40"/>
      <c r="AK23" s="40"/>
      <c r="AL23" s="40"/>
      <c r="AM23" s="40"/>
      <c r="AN23" s="40"/>
      <c r="AO23" s="40"/>
      <c r="AP23" s="40"/>
      <c r="AQ23" s="40">
        <v>0.27010980248451233</v>
      </c>
      <c r="AR23" s="336" t="s">
        <v>470</v>
      </c>
      <c r="AS23" s="336" t="s">
        <v>851</v>
      </c>
      <c r="AT23" s="336" t="s">
        <v>851</v>
      </c>
      <c r="AU23" s="336" t="s">
        <v>851</v>
      </c>
      <c r="AV23" s="336" t="s">
        <v>851</v>
      </c>
      <c r="AW23" s="336" t="s">
        <v>851</v>
      </c>
      <c r="AX23" s="336" t="s">
        <v>851</v>
      </c>
      <c r="AY23" s="40"/>
      <c r="AZ23" s="40"/>
      <c r="BA23" s="40"/>
      <c r="BB23" s="40"/>
      <c r="BC23" s="40">
        <v>0.34832847118377686</v>
      </c>
      <c r="BD23" s="336" t="s">
        <v>470</v>
      </c>
    </row>
    <row r="24" spans="1:56" ht="15.75">
      <c r="A24" s="336" t="s">
        <v>425</v>
      </c>
      <c r="B24" s="336" t="s">
        <v>8</v>
      </c>
      <c r="C24" s="336" t="s">
        <v>217</v>
      </c>
      <c r="D24" s="336" t="s">
        <v>851</v>
      </c>
      <c r="E24" s="336" t="s">
        <v>851</v>
      </c>
      <c r="F24" s="40">
        <v>2017</v>
      </c>
      <c r="G24" s="40">
        <v>0.36975377798080444</v>
      </c>
      <c r="H24" s="336" t="s">
        <v>941</v>
      </c>
      <c r="I24" s="40">
        <v>0.2699417769908905</v>
      </c>
      <c r="J24" s="336" t="s">
        <v>941</v>
      </c>
      <c r="K24" s="336" t="s">
        <v>851</v>
      </c>
      <c r="L24" s="336" t="s">
        <v>851</v>
      </c>
      <c r="M24" s="40">
        <v>0.41119274497032166</v>
      </c>
      <c r="N24" s="336" t="s">
        <v>1500</v>
      </c>
      <c r="O24" s="40">
        <v>2017</v>
      </c>
      <c r="P24" s="40">
        <v>0.29137957096099854</v>
      </c>
      <c r="Q24" s="336" t="s">
        <v>1500</v>
      </c>
      <c r="R24" s="336" t="s">
        <v>851</v>
      </c>
      <c r="S24" s="336" t="s">
        <v>851</v>
      </c>
      <c r="T24" s="336" t="s">
        <v>1048</v>
      </c>
      <c r="U24" s="40">
        <v>0.64067620038986206</v>
      </c>
      <c r="V24" s="40">
        <v>0.40999999642372131</v>
      </c>
      <c r="W24" s="336" t="s">
        <v>1043</v>
      </c>
      <c r="X24" s="336" t="s">
        <v>851</v>
      </c>
      <c r="Y24" s="40">
        <v>0.2170872688293457</v>
      </c>
      <c r="Z24" s="40">
        <v>0.20531299710273743</v>
      </c>
      <c r="AA24" s="40">
        <v>0.22659698128700256</v>
      </c>
      <c r="AB24" s="40">
        <v>0.21888712048530579</v>
      </c>
      <c r="AC24" s="40">
        <v>0.22016043961048126</v>
      </c>
      <c r="AD24" s="336" t="s">
        <v>941</v>
      </c>
      <c r="AE24" s="336" t="s">
        <v>851</v>
      </c>
      <c r="AF24" s="336" t="s">
        <v>851</v>
      </c>
      <c r="AG24" s="336" t="s">
        <v>851</v>
      </c>
      <c r="AH24" s="336" t="s">
        <v>851</v>
      </c>
      <c r="AI24" s="40">
        <v>2019</v>
      </c>
      <c r="AJ24" s="40"/>
      <c r="AK24" s="40">
        <v>0.22507373843037498</v>
      </c>
      <c r="AL24" s="40"/>
      <c r="AM24" s="40"/>
      <c r="AN24" s="40"/>
      <c r="AO24" s="40"/>
      <c r="AP24" s="40"/>
      <c r="AQ24" s="40">
        <v>0.21862149238586426</v>
      </c>
      <c r="AR24" s="336" t="s">
        <v>470</v>
      </c>
      <c r="AS24" s="336" t="s">
        <v>851</v>
      </c>
      <c r="AT24" s="336" t="s">
        <v>851</v>
      </c>
      <c r="AU24" s="336" t="s">
        <v>851</v>
      </c>
      <c r="AV24" s="336" t="s">
        <v>851</v>
      </c>
      <c r="AW24" s="336" t="s">
        <v>851</v>
      </c>
      <c r="AX24" s="336" t="s">
        <v>851</v>
      </c>
      <c r="AY24" s="40">
        <v>0.21639551222324371</v>
      </c>
      <c r="AZ24" s="40">
        <v>0.20334619283676147</v>
      </c>
      <c r="BA24" s="40">
        <v>0.22418686747550964</v>
      </c>
      <c r="BB24" s="40">
        <v>0.21378457546234131</v>
      </c>
      <c r="BC24" s="40">
        <v>0.20750594139099121</v>
      </c>
      <c r="BD24" s="336" t="s">
        <v>1500</v>
      </c>
    </row>
    <row r="25" spans="1:56" ht="15.75">
      <c r="A25" s="336" t="s">
        <v>426</v>
      </c>
      <c r="B25" s="336" t="s">
        <v>49</v>
      </c>
      <c r="C25" s="336" t="s">
        <v>218</v>
      </c>
      <c r="D25" s="336" t="s">
        <v>851</v>
      </c>
      <c r="E25" s="336" t="s">
        <v>851</v>
      </c>
      <c r="F25" s="40">
        <v>2017</v>
      </c>
      <c r="G25" s="40">
        <v>0.81549841165542603</v>
      </c>
      <c r="H25" s="336" t="s">
        <v>941</v>
      </c>
      <c r="I25" s="40">
        <v>0.44918707013130188</v>
      </c>
      <c r="J25" s="336" t="s">
        <v>941</v>
      </c>
      <c r="K25" s="336" t="s">
        <v>851</v>
      </c>
      <c r="L25" s="336" t="s">
        <v>851</v>
      </c>
      <c r="M25" s="40">
        <v>1.07683265209198</v>
      </c>
      <c r="N25" s="336" t="s">
        <v>1500</v>
      </c>
      <c r="O25" s="40">
        <v>2017</v>
      </c>
      <c r="P25" s="40">
        <v>0.5184975266456604</v>
      </c>
      <c r="Q25" s="336" t="s">
        <v>1500</v>
      </c>
      <c r="R25" s="336" t="s">
        <v>851</v>
      </c>
      <c r="S25" s="336" t="s">
        <v>851</v>
      </c>
      <c r="T25" s="336" t="s">
        <v>1048</v>
      </c>
      <c r="U25" s="40">
        <v>0.78376799821853638</v>
      </c>
      <c r="V25" s="40">
        <v>0.46706598997116089</v>
      </c>
      <c r="W25" s="336" t="s">
        <v>1043</v>
      </c>
      <c r="X25" s="336" t="s">
        <v>851</v>
      </c>
      <c r="Y25" s="40">
        <v>0.41637337207794189</v>
      </c>
      <c r="Z25" s="40">
        <v>0.43632730841636658</v>
      </c>
      <c r="AA25" s="40">
        <v>0.42696955800056458</v>
      </c>
      <c r="AB25" s="40">
        <v>0.36983433365821838</v>
      </c>
      <c r="AC25" s="40">
        <v>0.33876141905784607</v>
      </c>
      <c r="AD25" s="336" t="s">
        <v>941</v>
      </c>
      <c r="AE25" s="336" t="s">
        <v>851</v>
      </c>
      <c r="AF25" s="336" t="s">
        <v>851</v>
      </c>
      <c r="AG25" s="336" t="s">
        <v>851</v>
      </c>
      <c r="AH25" s="336" t="s">
        <v>851</v>
      </c>
      <c r="AI25" s="40">
        <v>2019</v>
      </c>
      <c r="AJ25" s="40"/>
      <c r="AK25" s="40">
        <v>0.38694409226416299</v>
      </c>
      <c r="AL25" s="40"/>
      <c r="AM25" s="40"/>
      <c r="AN25" s="40"/>
      <c r="AO25" s="40"/>
      <c r="AP25" s="40"/>
      <c r="AQ25" s="40">
        <v>0.2165466845035553</v>
      </c>
      <c r="AR25" s="336" t="s">
        <v>470</v>
      </c>
      <c r="AS25" s="336" t="s">
        <v>851</v>
      </c>
      <c r="AT25" s="336" t="s">
        <v>851</v>
      </c>
      <c r="AU25" s="336" t="s">
        <v>851</v>
      </c>
      <c r="AV25" s="336" t="s">
        <v>851</v>
      </c>
      <c r="AW25" s="336" t="s">
        <v>851</v>
      </c>
      <c r="AX25" s="336" t="s">
        <v>851</v>
      </c>
      <c r="AY25" s="40">
        <v>0.41523540019989014</v>
      </c>
      <c r="AZ25" s="40">
        <v>0.44091439247131348</v>
      </c>
      <c r="BA25" s="40">
        <v>0.45136171579360962</v>
      </c>
      <c r="BB25" s="40">
        <v>0.39324218034744263</v>
      </c>
      <c r="BC25" s="40">
        <v>0.35946741700172424</v>
      </c>
      <c r="BD25" s="336" t="s">
        <v>1500</v>
      </c>
    </row>
    <row r="26" spans="1:56" ht="15.75">
      <c r="A26" s="336" t="s">
        <v>425</v>
      </c>
      <c r="B26" s="336" t="s">
        <v>175</v>
      </c>
      <c r="C26" s="336" t="s">
        <v>219</v>
      </c>
      <c r="D26" s="336" t="s">
        <v>851</v>
      </c>
      <c r="E26" s="336" t="s">
        <v>851</v>
      </c>
      <c r="F26" s="40">
        <v>2017</v>
      </c>
      <c r="G26" s="40">
        <v>0.41553917527198792</v>
      </c>
      <c r="H26" s="336" t="s">
        <v>470</v>
      </c>
      <c r="I26" s="40">
        <v>0.29353886842727661</v>
      </c>
      <c r="J26" s="336" t="s">
        <v>470</v>
      </c>
      <c r="K26" s="336" t="s">
        <v>851</v>
      </c>
      <c r="L26" s="336" t="s">
        <v>851</v>
      </c>
      <c r="M26" s="40">
        <v>0.43648850917816162</v>
      </c>
      <c r="N26" s="336" t="s">
        <v>470</v>
      </c>
      <c r="O26" s="40">
        <v>2017</v>
      </c>
      <c r="P26" s="40">
        <v>0.30364203453063965</v>
      </c>
      <c r="Q26" s="336" t="s">
        <v>470</v>
      </c>
      <c r="R26" s="336" t="s">
        <v>851</v>
      </c>
      <c r="S26" s="336" t="s">
        <v>851</v>
      </c>
      <c r="T26" s="336" t="s">
        <v>470</v>
      </c>
      <c r="U26" s="40">
        <v>0.73750567436218262</v>
      </c>
      <c r="V26" s="40">
        <v>0.48249998688697815</v>
      </c>
      <c r="W26" s="336" t="s">
        <v>470</v>
      </c>
      <c r="X26" s="336" t="s">
        <v>851</v>
      </c>
      <c r="Y26" s="40"/>
      <c r="Z26" s="40"/>
      <c r="AA26" s="40"/>
      <c r="AB26" s="40"/>
      <c r="AC26" s="40">
        <v>0.223102867603302</v>
      </c>
      <c r="AD26" s="336" t="s">
        <v>470</v>
      </c>
      <c r="AE26" s="336" t="s">
        <v>851</v>
      </c>
      <c r="AF26" s="336" t="s">
        <v>851</v>
      </c>
      <c r="AG26" s="336" t="s">
        <v>851</v>
      </c>
      <c r="AH26" s="336" t="s">
        <v>851</v>
      </c>
      <c r="AI26" s="40">
        <v>2019</v>
      </c>
      <c r="AJ26" s="40">
        <v>6.8965517241379296E-2</v>
      </c>
      <c r="AK26" s="40"/>
      <c r="AL26" s="40"/>
      <c r="AM26" s="40"/>
      <c r="AN26" s="40"/>
      <c r="AO26" s="40"/>
      <c r="AP26" s="40"/>
      <c r="AQ26" s="40">
        <v>0.21862149238586426</v>
      </c>
      <c r="AR26" s="336" t="s">
        <v>470</v>
      </c>
      <c r="AS26" s="336" t="s">
        <v>851</v>
      </c>
      <c r="AT26" s="336" t="s">
        <v>851</v>
      </c>
      <c r="AU26" s="336" t="s">
        <v>851</v>
      </c>
      <c r="AV26" s="336" t="s">
        <v>851</v>
      </c>
      <c r="AW26" s="336" t="s">
        <v>851</v>
      </c>
      <c r="AX26" s="336" t="s">
        <v>851</v>
      </c>
      <c r="AY26" s="40"/>
      <c r="AZ26" s="40"/>
      <c r="BA26" s="40"/>
      <c r="BB26" s="40"/>
      <c r="BC26" s="40">
        <v>0.20907288789749146</v>
      </c>
      <c r="BD26" s="336" t="s">
        <v>470</v>
      </c>
    </row>
    <row r="27" spans="1:56" ht="15.75">
      <c r="A27" s="336" t="s">
        <v>517</v>
      </c>
      <c r="B27" s="336" t="s">
        <v>176</v>
      </c>
      <c r="C27" s="336" t="s">
        <v>852</v>
      </c>
      <c r="D27" s="336" t="s">
        <v>851</v>
      </c>
      <c r="E27" s="336" t="s">
        <v>851</v>
      </c>
      <c r="F27" s="40">
        <v>2017</v>
      </c>
      <c r="G27" s="40">
        <v>0.30137339234352112</v>
      </c>
      <c r="H27" s="336" t="s">
        <v>470</v>
      </c>
      <c r="I27" s="40">
        <v>0.23158103227615356</v>
      </c>
      <c r="J27" s="336" t="s">
        <v>470</v>
      </c>
      <c r="K27" s="336" t="s">
        <v>851</v>
      </c>
      <c r="L27" s="336" t="s">
        <v>851</v>
      </c>
      <c r="M27" s="40">
        <v>0.32298409938812256</v>
      </c>
      <c r="N27" s="336" t="s">
        <v>470</v>
      </c>
      <c r="O27" s="40">
        <v>2017</v>
      </c>
      <c r="P27" s="40">
        <v>0.24413134157657623</v>
      </c>
      <c r="Q27" s="336" t="s">
        <v>470</v>
      </c>
      <c r="R27" s="336" t="s">
        <v>851</v>
      </c>
      <c r="S27" s="336" t="s">
        <v>851</v>
      </c>
      <c r="T27" s="336" t="s">
        <v>470</v>
      </c>
      <c r="U27" s="40">
        <v>0.87120479345321655</v>
      </c>
      <c r="V27" s="40">
        <v>0.29750001430511475</v>
      </c>
      <c r="W27" s="336" t="s">
        <v>470</v>
      </c>
      <c r="X27" s="336" t="s">
        <v>851</v>
      </c>
      <c r="Y27" s="40"/>
      <c r="Z27" s="40"/>
      <c r="AA27" s="40"/>
      <c r="AB27" s="40"/>
      <c r="AC27" s="40">
        <v>0.16091012954711914</v>
      </c>
      <c r="AD27" s="336" t="s">
        <v>470</v>
      </c>
      <c r="AE27" s="336" t="s">
        <v>851</v>
      </c>
      <c r="AF27" s="336" t="s">
        <v>851</v>
      </c>
      <c r="AG27" s="336" t="s">
        <v>851</v>
      </c>
      <c r="AH27" s="336" t="s">
        <v>851</v>
      </c>
      <c r="AI27" s="40">
        <v>2019</v>
      </c>
      <c r="AJ27" s="40"/>
      <c r="AK27" s="40"/>
      <c r="AL27" s="40"/>
      <c r="AM27" s="40"/>
      <c r="AN27" s="40"/>
      <c r="AO27" s="40"/>
      <c r="AP27" s="40"/>
      <c r="AQ27" s="40">
        <v>0.18877032399177551</v>
      </c>
      <c r="AR27" s="336" t="s">
        <v>470</v>
      </c>
      <c r="AS27" s="336" t="s">
        <v>851</v>
      </c>
      <c r="AT27" s="336" t="s">
        <v>851</v>
      </c>
      <c r="AU27" s="336" t="s">
        <v>851</v>
      </c>
      <c r="AV27" s="336" t="s">
        <v>851</v>
      </c>
      <c r="AW27" s="336" t="s">
        <v>851</v>
      </c>
      <c r="AX27" s="336" t="s">
        <v>851</v>
      </c>
      <c r="AY27" s="40"/>
      <c r="AZ27" s="40"/>
      <c r="BA27" s="40"/>
      <c r="BB27" s="40"/>
      <c r="BC27" s="40">
        <v>0.16025599837303162</v>
      </c>
      <c r="BD27" s="336" t="s">
        <v>470</v>
      </c>
    </row>
    <row r="28" spans="1:56" ht="15.75">
      <c r="A28" s="336" t="s">
        <v>426</v>
      </c>
      <c r="B28" s="336" t="s">
        <v>7</v>
      </c>
      <c r="C28" s="336" t="s">
        <v>220</v>
      </c>
      <c r="D28" s="336" t="s">
        <v>851</v>
      </c>
      <c r="E28" s="336" t="s">
        <v>851</v>
      </c>
      <c r="F28" s="40">
        <v>2017</v>
      </c>
      <c r="G28" s="40">
        <v>0.43773356080055237</v>
      </c>
      <c r="H28" s="336" t="s">
        <v>941</v>
      </c>
      <c r="I28" s="40">
        <v>0.30446085333824158</v>
      </c>
      <c r="J28" s="336" t="s">
        <v>941</v>
      </c>
      <c r="K28" s="336" t="s">
        <v>851</v>
      </c>
      <c r="L28" s="336" t="s">
        <v>851</v>
      </c>
      <c r="M28" s="40">
        <v>0.4895707368850708</v>
      </c>
      <c r="N28" s="336" t="s">
        <v>1500</v>
      </c>
      <c r="O28" s="40">
        <v>2017</v>
      </c>
      <c r="P28" s="40">
        <v>0.32866564393043518</v>
      </c>
      <c r="Q28" s="336" t="s">
        <v>1500</v>
      </c>
      <c r="R28" s="336" t="s">
        <v>851</v>
      </c>
      <c r="S28" s="336" t="s">
        <v>851</v>
      </c>
      <c r="T28" s="336" t="s">
        <v>470</v>
      </c>
      <c r="U28" s="40">
        <v>0.70086503028869629</v>
      </c>
      <c r="V28" s="40">
        <v>0.45659735798835754</v>
      </c>
      <c r="W28" s="336" t="s">
        <v>1043</v>
      </c>
      <c r="X28" s="336" t="s">
        <v>851</v>
      </c>
      <c r="Y28" s="40">
        <v>0.27443274855613708</v>
      </c>
      <c r="Z28" s="40">
        <v>0.3169669508934021</v>
      </c>
      <c r="AA28" s="40">
        <v>0.3375663161277771</v>
      </c>
      <c r="AB28" s="40">
        <v>0.28629601001739502</v>
      </c>
      <c r="AC28" s="40">
        <v>0.28088563680648804</v>
      </c>
      <c r="AD28" s="336" t="s">
        <v>941</v>
      </c>
      <c r="AE28" s="336" t="s">
        <v>851</v>
      </c>
      <c r="AF28" s="336" t="s">
        <v>851</v>
      </c>
      <c r="AG28" s="336" t="s">
        <v>851</v>
      </c>
      <c r="AH28" s="336" t="s">
        <v>851</v>
      </c>
      <c r="AI28" s="40">
        <v>2019</v>
      </c>
      <c r="AJ28" s="40"/>
      <c r="AK28" s="40">
        <v>0.197856530950657</v>
      </c>
      <c r="AL28" s="40"/>
      <c r="AM28" s="40">
        <v>0.28977689146995544</v>
      </c>
      <c r="AN28" s="40">
        <v>0.30155700445175171</v>
      </c>
      <c r="AO28" s="40">
        <v>0.27648484706878662</v>
      </c>
      <c r="AP28" s="40">
        <v>0.1971040666103363</v>
      </c>
      <c r="AQ28" s="40">
        <v>0.2165466845035553</v>
      </c>
      <c r="AR28" s="336" t="s">
        <v>470</v>
      </c>
      <c r="AS28" s="336" t="s">
        <v>851</v>
      </c>
      <c r="AT28" s="336" t="s">
        <v>851</v>
      </c>
      <c r="AU28" s="336" t="s">
        <v>851</v>
      </c>
      <c r="AV28" s="336" t="s">
        <v>851</v>
      </c>
      <c r="AW28" s="336" t="s">
        <v>851</v>
      </c>
      <c r="AX28" s="336" t="s">
        <v>851</v>
      </c>
      <c r="AY28" s="40">
        <v>0.26373386383056641</v>
      </c>
      <c r="AZ28" s="40">
        <v>0.30935308337211609</v>
      </c>
      <c r="BA28" s="40">
        <v>0.3516649603843689</v>
      </c>
      <c r="BB28" s="40">
        <v>0.31323748826980591</v>
      </c>
      <c r="BC28" s="40">
        <v>0.14867173135280609</v>
      </c>
      <c r="BD28" s="336" t="s">
        <v>1500</v>
      </c>
    </row>
    <row r="29" spans="1:56" ht="15.75">
      <c r="A29" s="336" t="s">
        <v>517</v>
      </c>
      <c r="B29" s="336" t="s">
        <v>12</v>
      </c>
      <c r="C29" s="336" t="s">
        <v>221</v>
      </c>
      <c r="D29" s="336" t="s">
        <v>851</v>
      </c>
      <c r="E29" s="336" t="s">
        <v>851</v>
      </c>
      <c r="F29" s="40">
        <v>2017</v>
      </c>
      <c r="G29" s="40">
        <v>0.1025334820151329</v>
      </c>
      <c r="H29" s="336" t="s">
        <v>941</v>
      </c>
      <c r="I29" s="40">
        <v>9.2998065054416656E-2</v>
      </c>
      <c r="J29" s="336" t="s">
        <v>941</v>
      </c>
      <c r="K29" s="336" t="s">
        <v>851</v>
      </c>
      <c r="L29" s="336" t="s">
        <v>851</v>
      </c>
      <c r="M29" s="40">
        <v>0.21926280856132507</v>
      </c>
      <c r="N29" s="336" t="s">
        <v>1500</v>
      </c>
      <c r="O29" s="40">
        <v>2017</v>
      </c>
      <c r="P29" s="40">
        <v>0.17983227968215942</v>
      </c>
      <c r="Q29" s="336" t="s">
        <v>1500</v>
      </c>
      <c r="R29" s="336" t="s">
        <v>851</v>
      </c>
      <c r="S29" s="336" t="s">
        <v>851</v>
      </c>
      <c r="T29" s="336" t="s">
        <v>470</v>
      </c>
      <c r="U29" s="40">
        <v>0.87120479345321655</v>
      </c>
      <c r="V29" s="40">
        <v>1</v>
      </c>
      <c r="W29" s="336" t="s">
        <v>1043</v>
      </c>
      <c r="X29" s="336" t="s">
        <v>851</v>
      </c>
      <c r="Y29" s="40">
        <v>7.1063347160816193E-2</v>
      </c>
      <c r="Z29" s="40">
        <v>7.2611331939697266E-2</v>
      </c>
      <c r="AA29" s="40">
        <v>7.5707286596298218E-2</v>
      </c>
      <c r="AB29" s="40">
        <v>8.4995158016681671E-2</v>
      </c>
      <c r="AC29" s="40">
        <v>7.5620576739311218E-2</v>
      </c>
      <c r="AD29" s="336" t="s">
        <v>941</v>
      </c>
      <c r="AE29" s="336" t="s">
        <v>851</v>
      </c>
      <c r="AF29" s="336" t="s">
        <v>851</v>
      </c>
      <c r="AG29" s="336" t="s">
        <v>851</v>
      </c>
      <c r="AH29" s="336" t="s">
        <v>851</v>
      </c>
      <c r="AI29" s="40">
        <v>2019</v>
      </c>
      <c r="AJ29" s="40"/>
      <c r="AK29" s="40">
        <v>0.42524428609836201</v>
      </c>
      <c r="AL29" s="40"/>
      <c r="AM29" s="40"/>
      <c r="AN29" s="40"/>
      <c r="AO29" s="40"/>
      <c r="AP29" s="40"/>
      <c r="AQ29" s="40">
        <v>0.18877032399177551</v>
      </c>
      <c r="AR29" s="336" t="s">
        <v>470</v>
      </c>
      <c r="AS29" s="336" t="s">
        <v>851</v>
      </c>
      <c r="AT29" s="336" t="s">
        <v>851</v>
      </c>
      <c r="AU29" s="336" t="s">
        <v>851</v>
      </c>
      <c r="AV29" s="336" t="s">
        <v>851</v>
      </c>
      <c r="AW29" s="336" t="s">
        <v>851</v>
      </c>
      <c r="AX29" s="336" t="s">
        <v>851</v>
      </c>
      <c r="AY29" s="40">
        <v>0.11602537333965302</v>
      </c>
      <c r="AZ29" s="40">
        <v>0.1204657256603241</v>
      </c>
      <c r="BA29" s="40">
        <v>0.10316747426986694</v>
      </c>
      <c r="BB29" s="40">
        <v>7.2827383875846863E-2</v>
      </c>
      <c r="BC29" s="40">
        <v>0.15895791351795197</v>
      </c>
      <c r="BD29" s="336" t="s">
        <v>1500</v>
      </c>
    </row>
    <row r="30" spans="1:56" ht="15.75">
      <c r="A30" s="336" t="s">
        <v>425</v>
      </c>
      <c r="B30" s="336" t="s">
        <v>10</v>
      </c>
      <c r="C30" s="336" t="s">
        <v>222</v>
      </c>
      <c r="D30" s="336" t="s">
        <v>851</v>
      </c>
      <c r="E30" s="336" t="s">
        <v>851</v>
      </c>
      <c r="F30" s="40">
        <v>2017</v>
      </c>
      <c r="G30" s="40">
        <v>0.27901801466941833</v>
      </c>
      <c r="H30" s="336" t="s">
        <v>941</v>
      </c>
      <c r="I30" s="40">
        <v>0.21815018355846405</v>
      </c>
      <c r="J30" s="336" t="s">
        <v>941</v>
      </c>
      <c r="K30" s="336" t="s">
        <v>851</v>
      </c>
      <c r="L30" s="336" t="s">
        <v>851</v>
      </c>
      <c r="M30" s="40">
        <v>0.26576784253120422</v>
      </c>
      <c r="N30" s="336" t="s">
        <v>1500</v>
      </c>
      <c r="O30" s="40">
        <v>2017</v>
      </c>
      <c r="P30" s="40">
        <v>0.20996570587158203</v>
      </c>
      <c r="Q30" s="336" t="s">
        <v>1500</v>
      </c>
      <c r="R30" s="336" t="s">
        <v>851</v>
      </c>
      <c r="S30" s="336" t="s">
        <v>851</v>
      </c>
      <c r="T30" s="336" t="s">
        <v>1048</v>
      </c>
      <c r="U30" s="40">
        <v>0.7212674617767334</v>
      </c>
      <c r="V30" s="40">
        <v>0.51134961843490601</v>
      </c>
      <c r="W30" s="336" t="s">
        <v>1043</v>
      </c>
      <c r="X30" s="336" t="s">
        <v>851</v>
      </c>
      <c r="Y30" s="40">
        <v>0.17777687311172485</v>
      </c>
      <c r="Z30" s="40">
        <v>0.20071348547935486</v>
      </c>
      <c r="AA30" s="40">
        <v>0.22131486237049103</v>
      </c>
      <c r="AB30" s="40">
        <v>0.23261001706123352</v>
      </c>
      <c r="AC30" s="40">
        <v>0.23447412252426147</v>
      </c>
      <c r="AD30" s="336" t="s">
        <v>941</v>
      </c>
      <c r="AE30" s="336" t="s">
        <v>851</v>
      </c>
      <c r="AF30" s="336" t="s">
        <v>851</v>
      </c>
      <c r="AG30" s="336" t="s">
        <v>851</v>
      </c>
      <c r="AH30" s="336" t="s">
        <v>851</v>
      </c>
      <c r="AI30" s="40">
        <v>2019</v>
      </c>
      <c r="AJ30" s="40"/>
      <c r="AK30" s="40">
        <v>0.135440894067482</v>
      </c>
      <c r="AL30" s="40"/>
      <c r="AM30" s="40"/>
      <c r="AN30" s="40"/>
      <c r="AO30" s="40"/>
      <c r="AP30" s="40"/>
      <c r="AQ30" s="40">
        <v>0.21862149238586426</v>
      </c>
      <c r="AR30" s="336" t="s">
        <v>470</v>
      </c>
      <c r="AS30" s="336" t="s">
        <v>851</v>
      </c>
      <c r="AT30" s="336" t="s">
        <v>851</v>
      </c>
      <c r="AU30" s="336" t="s">
        <v>851</v>
      </c>
      <c r="AV30" s="336" t="s">
        <v>851</v>
      </c>
      <c r="AW30" s="336" t="s">
        <v>851</v>
      </c>
      <c r="AX30" s="336" t="s">
        <v>851</v>
      </c>
      <c r="AY30" s="40">
        <v>0.17234580218791962</v>
      </c>
      <c r="AZ30" s="40">
        <v>0.19081829488277435</v>
      </c>
      <c r="BA30" s="40">
        <v>0.21684965491294861</v>
      </c>
      <c r="BB30" s="40">
        <v>0.22548286616802216</v>
      </c>
      <c r="BC30" s="40">
        <v>0.238503098487854</v>
      </c>
      <c r="BD30" s="336" t="s">
        <v>1500</v>
      </c>
    </row>
    <row r="31" spans="1:56" ht="15.75">
      <c r="A31" s="336" t="s">
        <v>425</v>
      </c>
      <c r="B31" s="336" t="s">
        <v>11</v>
      </c>
      <c r="C31" s="336" t="s">
        <v>223</v>
      </c>
      <c r="D31" s="336" t="s">
        <v>851</v>
      </c>
      <c r="E31" s="336" t="s">
        <v>851</v>
      </c>
      <c r="F31" s="40">
        <v>2017</v>
      </c>
      <c r="G31" s="40">
        <v>0.29452031850814819</v>
      </c>
      <c r="H31" s="336" t="s">
        <v>941</v>
      </c>
      <c r="I31" s="40">
        <v>0.22751308977603912</v>
      </c>
      <c r="J31" s="336" t="s">
        <v>941</v>
      </c>
      <c r="K31" s="336" t="s">
        <v>851</v>
      </c>
      <c r="L31" s="336" t="s">
        <v>851</v>
      </c>
      <c r="M31" s="40">
        <v>0.38481408357620239</v>
      </c>
      <c r="N31" s="336" t="s">
        <v>1500</v>
      </c>
      <c r="O31" s="40">
        <v>2017</v>
      </c>
      <c r="P31" s="40">
        <v>0.27788141369819641</v>
      </c>
      <c r="Q31" s="336" t="s">
        <v>1500</v>
      </c>
      <c r="R31" s="336" t="s">
        <v>851</v>
      </c>
      <c r="S31" s="336" t="s">
        <v>851</v>
      </c>
      <c r="T31" s="336" t="s">
        <v>470</v>
      </c>
      <c r="U31" s="40">
        <v>0.73750567436218262</v>
      </c>
      <c r="V31" s="40">
        <v>0.5975000262260437</v>
      </c>
      <c r="W31" s="336" t="s">
        <v>1043</v>
      </c>
      <c r="X31" s="336" t="s">
        <v>851</v>
      </c>
      <c r="Y31" s="40">
        <v>0.17069505155086517</v>
      </c>
      <c r="Z31" s="40">
        <v>0.14675448834896088</v>
      </c>
      <c r="AA31" s="40">
        <v>0.14638471603393555</v>
      </c>
      <c r="AB31" s="40">
        <v>0.15119060873985291</v>
      </c>
      <c r="AC31" s="40">
        <v>0.21094444394111633</v>
      </c>
      <c r="AD31" s="336" t="s">
        <v>941</v>
      </c>
      <c r="AE31" s="336" t="s">
        <v>851</v>
      </c>
      <c r="AF31" s="336" t="s">
        <v>851</v>
      </c>
      <c r="AG31" s="336" t="s">
        <v>851</v>
      </c>
      <c r="AH31" s="336" t="s">
        <v>851</v>
      </c>
      <c r="AI31" s="40">
        <v>2019</v>
      </c>
      <c r="AJ31" s="40"/>
      <c r="AK31" s="40">
        <v>0.15753701444054699</v>
      </c>
      <c r="AL31" s="40"/>
      <c r="AM31" s="40"/>
      <c r="AN31" s="40"/>
      <c r="AO31" s="40"/>
      <c r="AP31" s="40"/>
      <c r="AQ31" s="40">
        <v>0.21862149238586426</v>
      </c>
      <c r="AR31" s="336" t="s">
        <v>470</v>
      </c>
      <c r="AS31" s="336" t="s">
        <v>851</v>
      </c>
      <c r="AT31" s="336" t="s">
        <v>851</v>
      </c>
      <c r="AU31" s="336" t="s">
        <v>851</v>
      </c>
      <c r="AV31" s="336" t="s">
        <v>851</v>
      </c>
      <c r="AW31" s="336" t="s">
        <v>851</v>
      </c>
      <c r="AX31" s="336" t="s">
        <v>851</v>
      </c>
      <c r="AY31" s="40">
        <v>0.17059218883514404</v>
      </c>
      <c r="AZ31" s="40">
        <v>0.14758327603340149</v>
      </c>
      <c r="BA31" s="40">
        <v>0.13942946493625641</v>
      </c>
      <c r="BB31" s="40">
        <v>0.13216756284236908</v>
      </c>
      <c r="BC31" s="40">
        <v>0.17461903393268585</v>
      </c>
      <c r="BD31" s="336" t="s">
        <v>1500</v>
      </c>
    </row>
    <row r="32" spans="1:56" ht="15.75">
      <c r="A32" s="336" t="s">
        <v>517</v>
      </c>
      <c r="B32" s="336" t="s">
        <v>177</v>
      </c>
      <c r="C32" s="336" t="s">
        <v>224</v>
      </c>
      <c r="D32" s="336" t="s">
        <v>851</v>
      </c>
      <c r="E32" s="336" t="s">
        <v>851</v>
      </c>
      <c r="F32" s="40">
        <v>2017</v>
      </c>
      <c r="G32" s="40">
        <v>0.30137339234352112</v>
      </c>
      <c r="H32" s="336" t="s">
        <v>470</v>
      </c>
      <c r="I32" s="40">
        <v>0.23158103227615356</v>
      </c>
      <c r="J32" s="336" t="s">
        <v>470</v>
      </c>
      <c r="K32" s="336" t="s">
        <v>851</v>
      </c>
      <c r="L32" s="336" t="s">
        <v>851</v>
      </c>
      <c r="M32" s="40">
        <v>0.32298409938812256</v>
      </c>
      <c r="N32" s="336" t="s">
        <v>470</v>
      </c>
      <c r="O32" s="40">
        <v>2017</v>
      </c>
      <c r="P32" s="40">
        <v>0.24413134157657623</v>
      </c>
      <c r="Q32" s="336" t="s">
        <v>470</v>
      </c>
      <c r="R32" s="336" t="s">
        <v>851</v>
      </c>
      <c r="S32" s="336" t="s">
        <v>851</v>
      </c>
      <c r="T32" s="336" t="s">
        <v>470</v>
      </c>
      <c r="U32" s="40">
        <v>0.87120479345321655</v>
      </c>
      <c r="V32" s="40">
        <v>0.29750001430511475</v>
      </c>
      <c r="W32" s="336" t="s">
        <v>470</v>
      </c>
      <c r="X32" s="336" t="s">
        <v>851</v>
      </c>
      <c r="Y32" s="40"/>
      <c r="Z32" s="40"/>
      <c r="AA32" s="40"/>
      <c r="AB32" s="40"/>
      <c r="AC32" s="40">
        <v>0.16091012954711914</v>
      </c>
      <c r="AD32" s="336" t="s">
        <v>470</v>
      </c>
      <c r="AE32" s="336" t="s">
        <v>851</v>
      </c>
      <c r="AF32" s="336" t="s">
        <v>851</v>
      </c>
      <c r="AG32" s="336" t="s">
        <v>851</v>
      </c>
      <c r="AH32" s="336" t="s">
        <v>851</v>
      </c>
      <c r="AI32" s="40">
        <v>2019</v>
      </c>
      <c r="AJ32" s="40"/>
      <c r="AK32" s="40"/>
      <c r="AL32" s="40"/>
      <c r="AM32" s="40"/>
      <c r="AN32" s="40"/>
      <c r="AO32" s="40"/>
      <c r="AP32" s="40"/>
      <c r="AQ32" s="40">
        <v>0.18877032399177551</v>
      </c>
      <c r="AR32" s="336" t="s">
        <v>470</v>
      </c>
      <c r="AS32" s="336" t="s">
        <v>851</v>
      </c>
      <c r="AT32" s="336" t="s">
        <v>851</v>
      </c>
      <c r="AU32" s="336" t="s">
        <v>851</v>
      </c>
      <c r="AV32" s="336" t="s">
        <v>851</v>
      </c>
      <c r="AW32" s="336" t="s">
        <v>851</v>
      </c>
      <c r="AX32" s="336" t="s">
        <v>851</v>
      </c>
      <c r="AY32" s="40"/>
      <c r="AZ32" s="40"/>
      <c r="BA32" s="40"/>
      <c r="BB32" s="40"/>
      <c r="BC32" s="40">
        <v>0.16025599837303162</v>
      </c>
      <c r="BD32" s="336" t="s">
        <v>470</v>
      </c>
    </row>
    <row r="33" spans="1:56" ht="15.75">
      <c r="A33" s="336" t="s">
        <v>517</v>
      </c>
      <c r="B33" s="336" t="s">
        <v>13</v>
      </c>
      <c r="C33" s="336" t="s">
        <v>225</v>
      </c>
      <c r="D33" s="336" t="s">
        <v>851</v>
      </c>
      <c r="E33" s="336" t="s">
        <v>851</v>
      </c>
      <c r="F33" s="40">
        <v>2017</v>
      </c>
      <c r="G33" s="40">
        <v>0.30137339234352112</v>
      </c>
      <c r="H33" s="336" t="s">
        <v>470</v>
      </c>
      <c r="I33" s="40">
        <v>0.23158103227615356</v>
      </c>
      <c r="J33" s="336" t="s">
        <v>470</v>
      </c>
      <c r="K33" s="336" t="s">
        <v>851</v>
      </c>
      <c r="L33" s="336" t="s">
        <v>851</v>
      </c>
      <c r="M33" s="40">
        <v>0.33232918381690979</v>
      </c>
      <c r="N33" s="336" t="s">
        <v>1500</v>
      </c>
      <c r="O33" s="40">
        <v>2017</v>
      </c>
      <c r="P33" s="40">
        <v>0.24943473935127258</v>
      </c>
      <c r="Q33" s="336" t="s">
        <v>1500</v>
      </c>
      <c r="R33" s="336" t="s">
        <v>851</v>
      </c>
      <c r="S33" s="336" t="s">
        <v>851</v>
      </c>
      <c r="T33" s="336" t="s">
        <v>1048</v>
      </c>
      <c r="U33" s="40">
        <v>0.80923771858215332</v>
      </c>
      <c r="V33" s="40">
        <v>1</v>
      </c>
      <c r="W33" s="336" t="s">
        <v>1043</v>
      </c>
      <c r="X33" s="336" t="s">
        <v>851</v>
      </c>
      <c r="Y33" s="40"/>
      <c r="Z33" s="40"/>
      <c r="AA33" s="40"/>
      <c r="AB33" s="40"/>
      <c r="AC33" s="40">
        <v>0.16091012954711914</v>
      </c>
      <c r="AD33" s="336" t="s">
        <v>470</v>
      </c>
      <c r="AE33" s="336" t="s">
        <v>851</v>
      </c>
      <c r="AF33" s="336" t="s">
        <v>851</v>
      </c>
      <c r="AG33" s="336" t="s">
        <v>851</v>
      </c>
      <c r="AH33" s="336" t="s">
        <v>851</v>
      </c>
      <c r="AI33" s="40">
        <v>2019</v>
      </c>
      <c r="AJ33" s="40">
        <v>0.19347460925497298</v>
      </c>
      <c r="AK33" s="40">
        <v>0.23234733801749399</v>
      </c>
      <c r="AL33" s="40">
        <v>3.8872729986906052E-2</v>
      </c>
      <c r="AM33" s="40">
        <v>0.12637801468372345</v>
      </c>
      <c r="AN33" s="40">
        <v>0.12985345721244812</v>
      </c>
      <c r="AO33" s="40">
        <v>0.13909408450126648</v>
      </c>
      <c r="AP33" s="40">
        <v>0.14362621307373047</v>
      </c>
      <c r="AQ33" s="40">
        <v>0.1673043966293335</v>
      </c>
      <c r="AR33" s="336" t="s">
        <v>840</v>
      </c>
      <c r="AS33" s="336" t="s">
        <v>851</v>
      </c>
      <c r="AT33" s="336" t="s">
        <v>851</v>
      </c>
      <c r="AU33" s="336" t="s">
        <v>851</v>
      </c>
      <c r="AV33" s="336" t="s">
        <v>851</v>
      </c>
      <c r="AW33" s="336" t="s">
        <v>851</v>
      </c>
      <c r="AX33" s="336" t="s">
        <v>851</v>
      </c>
      <c r="AY33" s="40">
        <v>0.17999938130378723</v>
      </c>
      <c r="AZ33" s="40">
        <v>0.18021565675735474</v>
      </c>
      <c r="BA33" s="40">
        <v>0.18778416514396667</v>
      </c>
      <c r="BB33" s="40">
        <v>0.1780971884727478</v>
      </c>
      <c r="BC33" s="40">
        <v>0.19525724649429321</v>
      </c>
      <c r="BD33" s="336" t="s">
        <v>1500</v>
      </c>
    </row>
    <row r="34" spans="1:56" ht="15.75">
      <c r="A34" s="336" t="s">
        <v>517</v>
      </c>
      <c r="B34" s="336" t="s">
        <v>14</v>
      </c>
      <c r="C34" s="336" t="s">
        <v>226</v>
      </c>
      <c r="D34" s="336" t="s">
        <v>851</v>
      </c>
      <c r="E34" s="336" t="s">
        <v>851</v>
      </c>
      <c r="F34" s="40">
        <v>2017</v>
      </c>
      <c r="G34" s="40">
        <v>0.23953862488269806</v>
      </c>
      <c r="H34" s="336" t="s">
        <v>941</v>
      </c>
      <c r="I34" s="40">
        <v>0.1932482123374939</v>
      </c>
      <c r="J34" s="336" t="s">
        <v>941</v>
      </c>
      <c r="K34" s="336" t="s">
        <v>851</v>
      </c>
      <c r="L34" s="336" t="s">
        <v>851</v>
      </c>
      <c r="M34" s="40">
        <v>0.24768133461475372</v>
      </c>
      <c r="N34" s="336" t="s">
        <v>1500</v>
      </c>
      <c r="O34" s="40">
        <v>2017</v>
      </c>
      <c r="P34" s="40">
        <v>0.19851329922676086</v>
      </c>
      <c r="Q34" s="336" t="s">
        <v>1500</v>
      </c>
      <c r="R34" s="336" t="s">
        <v>851</v>
      </c>
      <c r="S34" s="336" t="s">
        <v>851</v>
      </c>
      <c r="T34" s="336" t="s">
        <v>470</v>
      </c>
      <c r="U34" s="40">
        <v>0.87120479345321655</v>
      </c>
      <c r="V34" s="40">
        <v>1</v>
      </c>
      <c r="W34" s="336" t="s">
        <v>1043</v>
      </c>
      <c r="X34" s="336" t="s">
        <v>851</v>
      </c>
      <c r="Y34" s="40">
        <v>0.12440695613622665</v>
      </c>
      <c r="Z34" s="40">
        <v>0.12987519800662994</v>
      </c>
      <c r="AA34" s="40">
        <v>0.13586227595806122</v>
      </c>
      <c r="AB34" s="40">
        <v>0.13064269721508026</v>
      </c>
      <c r="AC34" s="40">
        <v>0.13059605658054352</v>
      </c>
      <c r="AD34" s="336" t="s">
        <v>941</v>
      </c>
      <c r="AE34" s="336" t="s">
        <v>851</v>
      </c>
      <c r="AF34" s="336" t="s">
        <v>851</v>
      </c>
      <c r="AG34" s="336" t="s">
        <v>851</v>
      </c>
      <c r="AH34" s="336" t="s">
        <v>851</v>
      </c>
      <c r="AI34" s="40">
        <v>2019</v>
      </c>
      <c r="AJ34" s="40"/>
      <c r="AK34" s="40">
        <v>0.24683654879146399</v>
      </c>
      <c r="AL34" s="40"/>
      <c r="AM34" s="40"/>
      <c r="AN34" s="40"/>
      <c r="AO34" s="40"/>
      <c r="AP34" s="40"/>
      <c r="AQ34" s="40">
        <v>0.18877032399177551</v>
      </c>
      <c r="AR34" s="336" t="s">
        <v>470</v>
      </c>
      <c r="AS34" s="336" t="s">
        <v>851</v>
      </c>
      <c r="AT34" s="336" t="s">
        <v>851</v>
      </c>
      <c r="AU34" s="336" t="s">
        <v>851</v>
      </c>
      <c r="AV34" s="336" t="s">
        <v>851</v>
      </c>
      <c r="AW34" s="336" t="s">
        <v>851</v>
      </c>
      <c r="AX34" s="336" t="s">
        <v>851</v>
      </c>
      <c r="AY34" s="40">
        <v>0.12376163154840469</v>
      </c>
      <c r="AZ34" s="40">
        <v>0.12870751321315765</v>
      </c>
      <c r="BA34" s="40">
        <v>0.13592439889907837</v>
      </c>
      <c r="BB34" s="40">
        <v>0.13066506385803223</v>
      </c>
      <c r="BC34" s="40">
        <v>0.12969738245010376</v>
      </c>
      <c r="BD34" s="336" t="s">
        <v>1500</v>
      </c>
    </row>
    <row r="35" spans="1:56" ht="15.75">
      <c r="A35" s="336" t="s">
        <v>425</v>
      </c>
      <c r="B35" s="336" t="s">
        <v>15</v>
      </c>
      <c r="C35" s="336" t="s">
        <v>227</v>
      </c>
      <c r="D35" s="336" t="s">
        <v>851</v>
      </c>
      <c r="E35" s="336" t="s">
        <v>851</v>
      </c>
      <c r="F35" s="40">
        <v>2017</v>
      </c>
      <c r="G35" s="40">
        <v>1.1952875852584839</v>
      </c>
      <c r="H35" s="336" t="s">
        <v>941</v>
      </c>
      <c r="I35" s="40">
        <v>0.54447883367538452</v>
      </c>
      <c r="J35" s="336" t="s">
        <v>941</v>
      </c>
      <c r="K35" s="336" t="s">
        <v>851</v>
      </c>
      <c r="L35" s="336" t="s">
        <v>851</v>
      </c>
      <c r="M35" s="40">
        <v>0.43648850917816162</v>
      </c>
      <c r="N35" s="336" t="s">
        <v>470</v>
      </c>
      <c r="O35" s="40">
        <v>2017</v>
      </c>
      <c r="P35" s="40">
        <v>0.30364203453063965</v>
      </c>
      <c r="Q35" s="336" t="s">
        <v>470</v>
      </c>
      <c r="R35" s="336" t="s">
        <v>851</v>
      </c>
      <c r="S35" s="336" t="s">
        <v>851</v>
      </c>
      <c r="T35" s="336" t="s">
        <v>1048</v>
      </c>
      <c r="U35" s="40">
        <v>0.75897586345672607</v>
      </c>
      <c r="V35" s="40">
        <v>0.38249999284744263</v>
      </c>
      <c r="W35" s="336" t="s">
        <v>1043</v>
      </c>
      <c r="X35" s="336" t="s">
        <v>851</v>
      </c>
      <c r="Y35" s="40">
        <v>0.3697560727596283</v>
      </c>
      <c r="Z35" s="40">
        <v>0.47439202666282654</v>
      </c>
      <c r="AA35" s="40">
        <v>0.62414389848709106</v>
      </c>
      <c r="AB35" s="40">
        <v>0.53146713972091675</v>
      </c>
      <c r="AC35" s="40">
        <v>0.43534284830093384</v>
      </c>
      <c r="AD35" s="336" t="s">
        <v>941</v>
      </c>
      <c r="AE35" s="336" t="s">
        <v>851</v>
      </c>
      <c r="AF35" s="336" t="s">
        <v>851</v>
      </c>
      <c r="AG35" s="336" t="s">
        <v>851</v>
      </c>
      <c r="AH35" s="336" t="s">
        <v>851</v>
      </c>
      <c r="AI35" s="40">
        <v>2019</v>
      </c>
      <c r="AJ35" s="40"/>
      <c r="AK35" s="40">
        <v>0.21129551798496099</v>
      </c>
      <c r="AL35" s="40"/>
      <c r="AM35" s="40">
        <v>0.16487960517406464</v>
      </c>
      <c r="AN35" s="40">
        <v>0.27250653505325317</v>
      </c>
      <c r="AO35" s="40"/>
      <c r="AP35" s="40"/>
      <c r="AQ35" s="40">
        <v>0.21862149238586426</v>
      </c>
      <c r="AR35" s="336" t="s">
        <v>470</v>
      </c>
      <c r="AS35" s="336" t="s">
        <v>851</v>
      </c>
      <c r="AT35" s="336" t="s">
        <v>851</v>
      </c>
      <c r="AU35" s="336" t="s">
        <v>851</v>
      </c>
      <c r="AV35" s="336" t="s">
        <v>851</v>
      </c>
      <c r="AW35" s="336" t="s">
        <v>851</v>
      </c>
      <c r="AX35" s="336" t="s">
        <v>851</v>
      </c>
      <c r="AY35" s="40"/>
      <c r="AZ35" s="40"/>
      <c r="BA35" s="40"/>
      <c r="BB35" s="40"/>
      <c r="BC35" s="40">
        <v>0.20907288789749146</v>
      </c>
      <c r="BD35" s="336" t="s">
        <v>470</v>
      </c>
    </row>
    <row r="36" spans="1:56" ht="15.75">
      <c r="A36" s="336" t="s">
        <v>517</v>
      </c>
      <c r="B36" s="336" t="s">
        <v>23</v>
      </c>
      <c r="C36" s="336" t="s">
        <v>228</v>
      </c>
      <c r="D36" s="336" t="s">
        <v>851</v>
      </c>
      <c r="E36" s="336" t="s">
        <v>851</v>
      </c>
      <c r="F36" s="40">
        <v>2017</v>
      </c>
      <c r="G36" s="40">
        <v>8.1990905106067657E-2</v>
      </c>
      <c r="H36" s="336" t="s">
        <v>941</v>
      </c>
      <c r="I36" s="40">
        <v>7.5777813792228699E-2</v>
      </c>
      <c r="J36" s="336" t="s">
        <v>941</v>
      </c>
      <c r="K36" s="336" t="s">
        <v>851</v>
      </c>
      <c r="L36" s="336" t="s">
        <v>851</v>
      </c>
      <c r="M36" s="40">
        <v>8.7545402348041534E-2</v>
      </c>
      <c r="N36" s="336" t="s">
        <v>1500</v>
      </c>
      <c r="O36" s="40">
        <v>2017</v>
      </c>
      <c r="P36" s="40">
        <v>8.0498158931732178E-2</v>
      </c>
      <c r="Q36" s="336" t="s">
        <v>1500</v>
      </c>
      <c r="R36" s="336" t="s">
        <v>851</v>
      </c>
      <c r="S36" s="336" t="s">
        <v>851</v>
      </c>
      <c r="T36" s="336" t="s">
        <v>470</v>
      </c>
      <c r="U36" s="40">
        <v>0.87120479345321655</v>
      </c>
      <c r="V36" s="40">
        <v>1</v>
      </c>
      <c r="W36" s="336" t="s">
        <v>1043</v>
      </c>
      <c r="X36" s="336" t="s">
        <v>851</v>
      </c>
      <c r="Y36" s="40">
        <v>5.9795498847961426E-2</v>
      </c>
      <c r="Z36" s="40">
        <v>6.6175542771816254E-2</v>
      </c>
      <c r="AA36" s="40">
        <v>7.7665708959102631E-2</v>
      </c>
      <c r="AB36" s="40">
        <v>8.9855954051017761E-2</v>
      </c>
      <c r="AC36" s="40">
        <v>0.10461514443159103</v>
      </c>
      <c r="AD36" s="336" t="s">
        <v>941</v>
      </c>
      <c r="AE36" s="336" t="s">
        <v>851</v>
      </c>
      <c r="AF36" s="336" t="s">
        <v>851</v>
      </c>
      <c r="AG36" s="336" t="s">
        <v>851</v>
      </c>
      <c r="AH36" s="336" t="s">
        <v>851</v>
      </c>
      <c r="AI36" s="40">
        <v>2019</v>
      </c>
      <c r="AJ36" s="40"/>
      <c r="AK36" s="40">
        <v>0.24891743011164499</v>
      </c>
      <c r="AL36" s="40"/>
      <c r="AM36" s="40"/>
      <c r="AN36" s="40"/>
      <c r="AO36" s="40"/>
      <c r="AP36" s="40"/>
      <c r="AQ36" s="40">
        <v>0.18877032399177551</v>
      </c>
      <c r="AR36" s="336" t="s">
        <v>470</v>
      </c>
      <c r="AS36" s="336" t="s">
        <v>851</v>
      </c>
      <c r="AT36" s="336" t="s">
        <v>851</v>
      </c>
      <c r="AU36" s="336" t="s">
        <v>851</v>
      </c>
      <c r="AV36" s="336" t="s">
        <v>851</v>
      </c>
      <c r="AW36" s="336" t="s">
        <v>851</v>
      </c>
      <c r="AX36" s="336" t="s">
        <v>851</v>
      </c>
      <c r="AY36" s="40">
        <v>5.705730989575386E-2</v>
      </c>
      <c r="AZ36" s="40">
        <v>6.2191296368837357E-2</v>
      </c>
      <c r="BA36" s="40">
        <v>7.2507493197917938E-2</v>
      </c>
      <c r="BB36" s="40">
        <v>8.3751052618026733E-2</v>
      </c>
      <c r="BC36" s="40">
        <v>0.1015922948718071</v>
      </c>
      <c r="BD36" s="336" t="s">
        <v>1500</v>
      </c>
    </row>
    <row r="37" spans="1:56" ht="15.75">
      <c r="A37" s="336" t="s">
        <v>517</v>
      </c>
      <c r="B37" s="336" t="s">
        <v>22</v>
      </c>
      <c r="C37" s="336" t="s">
        <v>229</v>
      </c>
      <c r="D37" s="336" t="s">
        <v>851</v>
      </c>
      <c r="E37" s="336" t="s">
        <v>851</v>
      </c>
      <c r="F37" s="40">
        <v>2017</v>
      </c>
      <c r="G37" s="40">
        <v>0.37116074562072754</v>
      </c>
      <c r="H37" s="336" t="s">
        <v>941</v>
      </c>
      <c r="I37" s="40">
        <v>0.27069088816642761</v>
      </c>
      <c r="J37" s="336" t="s">
        <v>941</v>
      </c>
      <c r="K37" s="336" t="s">
        <v>851</v>
      </c>
      <c r="L37" s="336" t="s">
        <v>851</v>
      </c>
      <c r="M37" s="40">
        <v>0.39428874850273132</v>
      </c>
      <c r="N37" s="336" t="s">
        <v>1500</v>
      </c>
      <c r="O37" s="40">
        <v>2017</v>
      </c>
      <c r="P37" s="40">
        <v>0.28278845548629761</v>
      </c>
      <c r="Q37" s="336" t="s">
        <v>1500</v>
      </c>
      <c r="R37" s="336" t="s">
        <v>851</v>
      </c>
      <c r="S37" s="336" t="s">
        <v>851</v>
      </c>
      <c r="T37" s="336" t="s">
        <v>1048</v>
      </c>
      <c r="U37" s="40">
        <v>0.9024311900138855</v>
      </c>
      <c r="V37" s="40">
        <v>1</v>
      </c>
      <c r="W37" s="336" t="s">
        <v>1043</v>
      </c>
      <c r="X37" s="336" t="s">
        <v>851</v>
      </c>
      <c r="Y37" s="40">
        <v>0.21982736885547638</v>
      </c>
      <c r="Z37" s="40">
        <v>0.19846613705158234</v>
      </c>
      <c r="AA37" s="40">
        <v>0.18817345798015594</v>
      </c>
      <c r="AB37" s="40">
        <v>0.14598765969276428</v>
      </c>
      <c r="AC37" s="40">
        <v>0.10200399905443192</v>
      </c>
      <c r="AD37" s="336" t="s">
        <v>941</v>
      </c>
      <c r="AE37" s="336" t="s">
        <v>851</v>
      </c>
      <c r="AF37" s="336" t="s">
        <v>851</v>
      </c>
      <c r="AG37" s="336" t="s">
        <v>851</v>
      </c>
      <c r="AH37" s="336" t="s">
        <v>851</v>
      </c>
      <c r="AI37" s="40">
        <v>2019</v>
      </c>
      <c r="AJ37" s="40">
        <v>0.24953582157852502</v>
      </c>
      <c r="AK37" s="40">
        <v>0.29148607602986798</v>
      </c>
      <c r="AL37" s="40">
        <v>4.1950255632400513E-2</v>
      </c>
      <c r="AM37" s="40">
        <v>0.21136888861656189</v>
      </c>
      <c r="AN37" s="40">
        <v>0.18955563008785248</v>
      </c>
      <c r="AO37" s="40">
        <v>0.18669022619724274</v>
      </c>
      <c r="AP37" s="40">
        <v>0.15581819415092468</v>
      </c>
      <c r="AQ37" s="40">
        <v>0.14391855895519257</v>
      </c>
      <c r="AR37" s="336" t="s">
        <v>840</v>
      </c>
      <c r="AS37" s="336" t="s">
        <v>851</v>
      </c>
      <c r="AT37" s="336" t="s">
        <v>851</v>
      </c>
      <c r="AU37" s="336" t="s">
        <v>851</v>
      </c>
      <c r="AV37" s="336" t="s">
        <v>851</v>
      </c>
      <c r="AW37" s="336" t="s">
        <v>851</v>
      </c>
      <c r="AX37" s="336" t="s">
        <v>851</v>
      </c>
      <c r="AY37" s="40">
        <v>0.22715790569782257</v>
      </c>
      <c r="AZ37" s="40">
        <v>0.21495291590690613</v>
      </c>
      <c r="BA37" s="40">
        <v>0.19638584554195404</v>
      </c>
      <c r="BB37" s="40">
        <v>0.17555044591426849</v>
      </c>
      <c r="BC37" s="40">
        <v>0.14099657535552979</v>
      </c>
      <c r="BD37" s="336" t="s">
        <v>1500</v>
      </c>
    </row>
    <row r="38" spans="1:56" ht="15.75">
      <c r="A38" s="336" t="s">
        <v>426</v>
      </c>
      <c r="B38" s="336" t="s">
        <v>20</v>
      </c>
      <c r="C38" s="336" t="s">
        <v>230</v>
      </c>
      <c r="D38" s="336" t="s">
        <v>851</v>
      </c>
      <c r="E38" s="336" t="s">
        <v>851</v>
      </c>
      <c r="F38" s="40">
        <v>2017</v>
      </c>
      <c r="G38" s="40">
        <v>0.35090145468711853</v>
      </c>
      <c r="H38" s="336" t="s">
        <v>941</v>
      </c>
      <c r="I38" s="40">
        <v>0.25975355505943298</v>
      </c>
      <c r="J38" s="336" t="s">
        <v>941</v>
      </c>
      <c r="K38" s="336" t="s">
        <v>851</v>
      </c>
      <c r="L38" s="336" t="s">
        <v>851</v>
      </c>
      <c r="M38" s="40">
        <v>0.35352048277854919</v>
      </c>
      <c r="N38" s="336" t="s">
        <v>1500</v>
      </c>
      <c r="O38" s="40">
        <v>2017</v>
      </c>
      <c r="P38" s="40">
        <v>0.2611859142780304</v>
      </c>
      <c r="Q38" s="336" t="s">
        <v>1500</v>
      </c>
      <c r="R38" s="336" t="s">
        <v>851</v>
      </c>
      <c r="S38" s="336" t="s">
        <v>851</v>
      </c>
      <c r="T38" s="336" t="s">
        <v>1048</v>
      </c>
      <c r="U38" s="40">
        <v>0.70867264270782471</v>
      </c>
      <c r="V38" s="40">
        <v>0.50999999046325684</v>
      </c>
      <c r="W38" s="336" t="s">
        <v>1043</v>
      </c>
      <c r="X38" s="336" t="s">
        <v>851</v>
      </c>
      <c r="Y38" s="40">
        <v>0.22476105391979218</v>
      </c>
      <c r="Z38" s="40">
        <v>0.21180804073810577</v>
      </c>
      <c r="AA38" s="40">
        <v>0.21219953894615173</v>
      </c>
      <c r="AB38" s="40">
        <v>0.2356846034526825</v>
      </c>
      <c r="AC38" s="40">
        <v>0.24957701563835144</v>
      </c>
      <c r="AD38" s="336" t="s">
        <v>941</v>
      </c>
      <c r="AE38" s="336" t="s">
        <v>851</v>
      </c>
      <c r="AF38" s="336" t="s">
        <v>851</v>
      </c>
      <c r="AG38" s="336" t="s">
        <v>851</v>
      </c>
      <c r="AH38" s="336" t="s">
        <v>851</v>
      </c>
      <c r="AI38" s="40">
        <v>2019</v>
      </c>
      <c r="AJ38" s="40">
        <v>0.23543228968410598</v>
      </c>
      <c r="AK38" s="40">
        <v>0.31570304551936801</v>
      </c>
      <c r="AL38" s="40">
        <v>8.0270759761333466E-2</v>
      </c>
      <c r="AM38" s="40">
        <v>0.22053335607051849</v>
      </c>
      <c r="AN38" s="40">
        <v>0.21380217373371124</v>
      </c>
      <c r="AO38" s="40">
        <v>0.22501292824745178</v>
      </c>
      <c r="AP38" s="40">
        <v>0.24267318844795227</v>
      </c>
      <c r="AQ38" s="40">
        <v>0.25426033139228821</v>
      </c>
      <c r="AR38" s="336" t="s">
        <v>840</v>
      </c>
      <c r="AS38" s="336" t="s">
        <v>851</v>
      </c>
      <c r="AT38" s="336" t="s">
        <v>851</v>
      </c>
      <c r="AU38" s="336" t="s">
        <v>851</v>
      </c>
      <c r="AV38" s="336" t="s">
        <v>851</v>
      </c>
      <c r="AW38" s="336" t="s">
        <v>851</v>
      </c>
      <c r="AX38" s="336" t="s">
        <v>851</v>
      </c>
      <c r="AY38" s="40">
        <v>0.22622524201869965</v>
      </c>
      <c r="AZ38" s="40">
        <v>0.21096594631671906</v>
      </c>
      <c r="BA38" s="40">
        <v>0.20547866821289063</v>
      </c>
      <c r="BB38" s="40">
        <v>0.2297479659318924</v>
      </c>
      <c r="BC38" s="40">
        <v>0.23459373414516449</v>
      </c>
      <c r="BD38" s="336" t="s">
        <v>1500</v>
      </c>
    </row>
    <row r="39" spans="1:56" ht="15.75">
      <c r="A39" s="336" t="s">
        <v>517</v>
      </c>
      <c r="B39" s="336" t="s">
        <v>29</v>
      </c>
      <c r="C39" s="336" t="s">
        <v>231</v>
      </c>
      <c r="D39" s="336" t="s">
        <v>851</v>
      </c>
      <c r="E39" s="336" t="s">
        <v>851</v>
      </c>
      <c r="F39" s="40">
        <v>2017</v>
      </c>
      <c r="G39" s="40">
        <v>0.41449940204620361</v>
      </c>
      <c r="H39" s="336" t="s">
        <v>941</v>
      </c>
      <c r="I39" s="40">
        <v>0.29303610324859619</v>
      </c>
      <c r="J39" s="336" t="s">
        <v>941</v>
      </c>
      <c r="K39" s="336" t="s">
        <v>851</v>
      </c>
      <c r="L39" s="336" t="s">
        <v>851</v>
      </c>
      <c r="M39" s="40">
        <v>1.1826740503311157</v>
      </c>
      <c r="N39" s="336" t="s">
        <v>1500</v>
      </c>
      <c r="O39" s="40">
        <v>2017</v>
      </c>
      <c r="P39" s="40">
        <v>0.54184639453887939</v>
      </c>
      <c r="Q39" s="336" t="s">
        <v>1500</v>
      </c>
      <c r="R39" s="336" t="s">
        <v>851</v>
      </c>
      <c r="S39" s="336" t="s">
        <v>851</v>
      </c>
      <c r="T39" s="336" t="s">
        <v>470</v>
      </c>
      <c r="U39" s="40">
        <v>0.87120479345321655</v>
      </c>
      <c r="V39" s="40">
        <v>0.29750001430511475</v>
      </c>
      <c r="W39" s="336" t="s">
        <v>1043</v>
      </c>
      <c r="X39" s="336" t="s">
        <v>851</v>
      </c>
      <c r="Y39" s="40">
        <v>0.20415309071540833</v>
      </c>
      <c r="Z39" s="40">
        <v>0.17947402596473694</v>
      </c>
      <c r="AA39" s="40">
        <v>0.14003753662109375</v>
      </c>
      <c r="AB39" s="40">
        <v>0.1537739634513855</v>
      </c>
      <c r="AC39" s="40">
        <v>0.19405125081539154</v>
      </c>
      <c r="AD39" s="336" t="s">
        <v>941</v>
      </c>
      <c r="AE39" s="336" t="s">
        <v>851</v>
      </c>
      <c r="AF39" s="336" t="s">
        <v>851</v>
      </c>
      <c r="AG39" s="336" t="s">
        <v>851</v>
      </c>
      <c r="AH39" s="336" t="s">
        <v>851</v>
      </c>
      <c r="AI39" s="40">
        <v>2019</v>
      </c>
      <c r="AJ39" s="40"/>
      <c r="AK39" s="40">
        <v>0.15522265310040301</v>
      </c>
      <c r="AL39" s="40"/>
      <c r="AM39" s="40"/>
      <c r="AN39" s="40"/>
      <c r="AO39" s="40"/>
      <c r="AP39" s="40"/>
      <c r="AQ39" s="40">
        <v>0.18877032399177551</v>
      </c>
      <c r="AR39" s="336" t="s">
        <v>470</v>
      </c>
      <c r="AS39" s="336" t="s">
        <v>851</v>
      </c>
      <c r="AT39" s="336" t="s">
        <v>851</v>
      </c>
      <c r="AU39" s="336" t="s">
        <v>851</v>
      </c>
      <c r="AV39" s="336" t="s">
        <v>851</v>
      </c>
      <c r="AW39" s="336" t="s">
        <v>851</v>
      </c>
      <c r="AX39" s="336" t="s">
        <v>851</v>
      </c>
      <c r="AY39" s="40">
        <v>0.35746052861213684</v>
      </c>
      <c r="AZ39" s="40">
        <v>0.35352784395217896</v>
      </c>
      <c r="BA39" s="40">
        <v>0.27958086133003235</v>
      </c>
      <c r="BB39" s="40">
        <v>0.27035009860992432</v>
      </c>
      <c r="BC39" s="40">
        <v>0.30480831861495972</v>
      </c>
      <c r="BD39" s="336" t="s">
        <v>1500</v>
      </c>
    </row>
    <row r="40" spans="1:56" ht="15.75">
      <c r="A40" s="336" t="s">
        <v>425</v>
      </c>
      <c r="B40" s="336" t="s">
        <v>25</v>
      </c>
      <c r="C40" s="336" t="s">
        <v>232</v>
      </c>
      <c r="D40" s="336" t="s">
        <v>851</v>
      </c>
      <c r="E40" s="336" t="s">
        <v>851</v>
      </c>
      <c r="F40" s="40">
        <v>2017</v>
      </c>
      <c r="G40" s="40">
        <v>0.41553917527198792</v>
      </c>
      <c r="H40" s="336" t="s">
        <v>470</v>
      </c>
      <c r="I40" s="40">
        <v>0.29353886842727661</v>
      </c>
      <c r="J40" s="336" t="s">
        <v>470</v>
      </c>
      <c r="K40" s="336" t="s">
        <v>851</v>
      </c>
      <c r="L40" s="336" t="s">
        <v>851</v>
      </c>
      <c r="M40" s="40">
        <v>0.43648850917816162</v>
      </c>
      <c r="N40" s="336" t="s">
        <v>470</v>
      </c>
      <c r="O40" s="40">
        <v>2017</v>
      </c>
      <c r="P40" s="40">
        <v>0.30364203453063965</v>
      </c>
      <c r="Q40" s="336" t="s">
        <v>470</v>
      </c>
      <c r="R40" s="336" t="s">
        <v>851</v>
      </c>
      <c r="S40" s="336" t="s">
        <v>851</v>
      </c>
      <c r="T40" s="336" t="s">
        <v>1048</v>
      </c>
      <c r="U40" s="40">
        <v>0.88699865341186523</v>
      </c>
      <c r="V40" s="40">
        <v>0.51499998569488525</v>
      </c>
      <c r="W40" s="336" t="s">
        <v>1043</v>
      </c>
      <c r="X40" s="336" t="s">
        <v>851</v>
      </c>
      <c r="Y40" s="40">
        <v>0.12435434758663177</v>
      </c>
      <c r="Z40" s="40">
        <v>0.13246282935142517</v>
      </c>
      <c r="AA40" s="40">
        <v>0.11502110213041306</v>
      </c>
      <c r="AB40" s="40">
        <v>0.12223333120346069</v>
      </c>
      <c r="AC40" s="40">
        <v>0.223102867603302</v>
      </c>
      <c r="AD40" s="336" t="s">
        <v>470</v>
      </c>
      <c r="AE40" s="336" t="s">
        <v>851</v>
      </c>
      <c r="AF40" s="336" t="s">
        <v>851</v>
      </c>
      <c r="AG40" s="336" t="s">
        <v>851</v>
      </c>
      <c r="AH40" s="336" t="s">
        <v>851</v>
      </c>
      <c r="AI40" s="40">
        <v>2019</v>
      </c>
      <c r="AJ40" s="40"/>
      <c r="AK40" s="40">
        <v>0.27034537426492999</v>
      </c>
      <c r="AL40" s="40"/>
      <c r="AM40" s="40">
        <v>0.12357197701931</v>
      </c>
      <c r="AN40" s="40">
        <v>0.12904223799705505</v>
      </c>
      <c r="AO40" s="40">
        <v>0.10533568263053894</v>
      </c>
      <c r="AP40" s="40"/>
      <c r="AQ40" s="40">
        <v>0.21862149238586426</v>
      </c>
      <c r="AR40" s="336" t="s">
        <v>470</v>
      </c>
      <c r="AS40" s="336" t="s">
        <v>851</v>
      </c>
      <c r="AT40" s="336" t="s">
        <v>851</v>
      </c>
      <c r="AU40" s="336" t="s">
        <v>851</v>
      </c>
      <c r="AV40" s="336" t="s">
        <v>851</v>
      </c>
      <c r="AW40" s="336" t="s">
        <v>851</v>
      </c>
      <c r="AX40" s="336" t="s">
        <v>851</v>
      </c>
      <c r="AY40" s="40"/>
      <c r="AZ40" s="40"/>
      <c r="BA40" s="40"/>
      <c r="BB40" s="40"/>
      <c r="BC40" s="40">
        <v>0.20907288789749146</v>
      </c>
      <c r="BD40" s="336" t="s">
        <v>470</v>
      </c>
    </row>
    <row r="41" spans="1:56" ht="15.75">
      <c r="A41" s="336" t="s">
        <v>517</v>
      </c>
      <c r="B41" s="336" t="s">
        <v>17</v>
      </c>
      <c r="C41" s="336" t="s">
        <v>233</v>
      </c>
      <c r="D41" s="336" t="s">
        <v>851</v>
      </c>
      <c r="E41" s="336" t="s">
        <v>851</v>
      </c>
      <c r="F41" s="40">
        <v>2017</v>
      </c>
      <c r="G41" s="40">
        <v>0.17339600622653961</v>
      </c>
      <c r="H41" s="336" t="s">
        <v>941</v>
      </c>
      <c r="I41" s="40">
        <v>0.14777280390262604</v>
      </c>
      <c r="J41" s="336" t="s">
        <v>941</v>
      </c>
      <c r="K41" s="336" t="s">
        <v>851</v>
      </c>
      <c r="L41" s="336" t="s">
        <v>851</v>
      </c>
      <c r="M41" s="40">
        <v>0.23332391679286957</v>
      </c>
      <c r="N41" s="336" t="s">
        <v>1500</v>
      </c>
      <c r="O41" s="40">
        <v>2017</v>
      </c>
      <c r="P41" s="40">
        <v>0.18918299674987793</v>
      </c>
      <c r="Q41" s="336" t="s">
        <v>1500</v>
      </c>
      <c r="R41" s="336" t="s">
        <v>851</v>
      </c>
      <c r="S41" s="336" t="s">
        <v>851</v>
      </c>
      <c r="T41" s="336" t="s">
        <v>1048</v>
      </c>
      <c r="U41" s="40">
        <v>0.90591716766357422</v>
      </c>
      <c r="V41" s="40">
        <v>1</v>
      </c>
      <c r="W41" s="336" t="s">
        <v>1043</v>
      </c>
      <c r="X41" s="336" t="s">
        <v>851</v>
      </c>
      <c r="Y41" s="40">
        <v>0.10010755807161331</v>
      </c>
      <c r="Z41" s="40">
        <v>9.9435269832611084E-2</v>
      </c>
      <c r="AA41" s="40">
        <v>0.1020406186580658</v>
      </c>
      <c r="AB41" s="40">
        <v>0.10039058327674866</v>
      </c>
      <c r="AC41" s="40">
        <v>9.555353969335556E-2</v>
      </c>
      <c r="AD41" s="336" t="s">
        <v>941</v>
      </c>
      <c r="AE41" s="336" t="s">
        <v>851</v>
      </c>
      <c r="AF41" s="336" t="s">
        <v>851</v>
      </c>
      <c r="AG41" s="336" t="s">
        <v>851</v>
      </c>
      <c r="AH41" s="336" t="s">
        <v>851</v>
      </c>
      <c r="AI41" s="40">
        <v>2019</v>
      </c>
      <c r="AJ41" s="40"/>
      <c r="AK41" s="40">
        <v>0.241925156546661</v>
      </c>
      <c r="AL41" s="40"/>
      <c r="AM41" s="40"/>
      <c r="AN41" s="40"/>
      <c r="AO41" s="40"/>
      <c r="AP41" s="40"/>
      <c r="AQ41" s="40">
        <v>0.18877032399177551</v>
      </c>
      <c r="AR41" s="336" t="s">
        <v>470</v>
      </c>
      <c r="AS41" s="336" t="s">
        <v>851</v>
      </c>
      <c r="AT41" s="336" t="s">
        <v>851</v>
      </c>
      <c r="AU41" s="336" t="s">
        <v>851</v>
      </c>
      <c r="AV41" s="336" t="s">
        <v>851</v>
      </c>
      <c r="AW41" s="336" t="s">
        <v>851</v>
      </c>
      <c r="AX41" s="336" t="s">
        <v>851</v>
      </c>
      <c r="AY41" s="40">
        <v>0.10027772188186646</v>
      </c>
      <c r="AZ41" s="40">
        <v>9.951607882976532E-2</v>
      </c>
      <c r="BA41" s="40">
        <v>0.10036337375640869</v>
      </c>
      <c r="BB41" s="40">
        <v>0.10231289267539978</v>
      </c>
      <c r="BC41" s="40">
        <v>9.3934416770935059E-2</v>
      </c>
      <c r="BD41" s="336" t="s">
        <v>1500</v>
      </c>
    </row>
    <row r="42" spans="1:56" ht="15.75">
      <c r="A42" s="336" t="s">
        <v>425</v>
      </c>
      <c r="B42" s="336" t="s">
        <v>26</v>
      </c>
      <c r="C42" s="336" t="s">
        <v>234</v>
      </c>
      <c r="D42" s="336" t="s">
        <v>851</v>
      </c>
      <c r="E42" s="336" t="s">
        <v>851</v>
      </c>
      <c r="F42" s="40">
        <v>2017</v>
      </c>
      <c r="G42" s="40">
        <v>0.6883622407913208</v>
      </c>
      <c r="H42" s="336" t="s">
        <v>941</v>
      </c>
      <c r="I42" s="40">
        <v>0.40771004557609558</v>
      </c>
      <c r="J42" s="336" t="s">
        <v>941</v>
      </c>
      <c r="K42" s="336" t="s">
        <v>851</v>
      </c>
      <c r="L42" s="336" t="s">
        <v>851</v>
      </c>
      <c r="M42" s="40">
        <v>0.81949460506439209</v>
      </c>
      <c r="N42" s="336" t="s">
        <v>1500</v>
      </c>
      <c r="O42" s="40">
        <v>2017</v>
      </c>
      <c r="P42" s="40">
        <v>0.4503968358039856</v>
      </c>
      <c r="Q42" s="336" t="s">
        <v>1500</v>
      </c>
      <c r="R42" s="336" t="s">
        <v>851</v>
      </c>
      <c r="S42" s="336" t="s">
        <v>851</v>
      </c>
      <c r="T42" s="336" t="s">
        <v>470</v>
      </c>
      <c r="U42" s="40">
        <v>0.73750567436218262</v>
      </c>
      <c r="V42" s="40">
        <v>6.7500002682209015E-2</v>
      </c>
      <c r="W42" s="336" t="s">
        <v>1043</v>
      </c>
      <c r="X42" s="336" t="s">
        <v>851</v>
      </c>
      <c r="Y42" s="40">
        <v>0.3598504364490509</v>
      </c>
      <c r="Z42" s="40">
        <v>0.30950197577476501</v>
      </c>
      <c r="AA42" s="40">
        <v>0.30990353226661682</v>
      </c>
      <c r="AB42" s="40">
        <v>0.35430511832237244</v>
      </c>
      <c r="AC42" s="40">
        <v>0.29927122592926025</v>
      </c>
      <c r="AD42" s="336" t="s">
        <v>941</v>
      </c>
      <c r="AE42" s="336" t="s">
        <v>851</v>
      </c>
      <c r="AF42" s="336" t="s">
        <v>851</v>
      </c>
      <c r="AG42" s="336" t="s">
        <v>851</v>
      </c>
      <c r="AH42" s="336" t="s">
        <v>851</v>
      </c>
      <c r="AI42" s="40">
        <v>2019</v>
      </c>
      <c r="AJ42" s="40">
        <v>0.12742902264199502</v>
      </c>
      <c r="AK42" s="40">
        <v>0.20095041205661901</v>
      </c>
      <c r="AL42" s="40">
        <v>7.3521390557289124E-2</v>
      </c>
      <c r="AM42" s="40">
        <v>0.33969917893409729</v>
      </c>
      <c r="AN42" s="40">
        <v>0.33969917893409729</v>
      </c>
      <c r="AO42" s="40">
        <v>0.33969917893409729</v>
      </c>
      <c r="AP42" s="40">
        <v>0.31990790367126465</v>
      </c>
      <c r="AQ42" s="40">
        <v>0.36586833000183105</v>
      </c>
      <c r="AR42" s="336" t="s">
        <v>840</v>
      </c>
      <c r="AS42" s="336" t="s">
        <v>851</v>
      </c>
      <c r="AT42" s="336" t="s">
        <v>851</v>
      </c>
      <c r="AU42" s="336" t="s">
        <v>851</v>
      </c>
      <c r="AV42" s="336" t="s">
        <v>851</v>
      </c>
      <c r="AW42" s="336" t="s">
        <v>851</v>
      </c>
      <c r="AX42" s="336" t="s">
        <v>851</v>
      </c>
      <c r="AY42" s="40">
        <v>0.36321502923965454</v>
      </c>
      <c r="AZ42" s="40">
        <v>0.32812148332595825</v>
      </c>
      <c r="BA42" s="40">
        <v>0.30439531803131104</v>
      </c>
      <c r="BB42" s="40">
        <v>0.35706174373626709</v>
      </c>
      <c r="BC42" s="40">
        <v>0.33269822597503662</v>
      </c>
      <c r="BD42" s="336" t="s">
        <v>1500</v>
      </c>
    </row>
    <row r="43" spans="1:56" ht="15.75">
      <c r="A43" s="336" t="s">
        <v>426</v>
      </c>
      <c r="B43" s="336" t="s">
        <v>18</v>
      </c>
      <c r="C43" s="336" t="s">
        <v>235</v>
      </c>
      <c r="D43" s="336" t="s">
        <v>851</v>
      </c>
      <c r="E43" s="336" t="s">
        <v>851</v>
      </c>
      <c r="F43" s="40">
        <v>2017</v>
      </c>
      <c r="G43" s="40">
        <v>0.70576530694961548</v>
      </c>
      <c r="H43" s="336" t="s">
        <v>941</v>
      </c>
      <c r="I43" s="40">
        <v>0.41375288367271423</v>
      </c>
      <c r="J43" s="336" t="s">
        <v>941</v>
      </c>
      <c r="K43" s="336" t="s">
        <v>851</v>
      </c>
      <c r="L43" s="336" t="s">
        <v>851</v>
      </c>
      <c r="M43" s="40">
        <v>0.66249603033065796</v>
      </c>
      <c r="N43" s="336" t="s">
        <v>1500</v>
      </c>
      <c r="O43" s="40">
        <v>2017</v>
      </c>
      <c r="P43" s="40">
        <v>0.39849480986595154</v>
      </c>
      <c r="Q43" s="336" t="s">
        <v>1500</v>
      </c>
      <c r="R43" s="336" t="s">
        <v>851</v>
      </c>
      <c r="S43" s="336" t="s">
        <v>851</v>
      </c>
      <c r="T43" s="336" t="s">
        <v>1048</v>
      </c>
      <c r="U43" s="40">
        <v>0.45662042498588562</v>
      </c>
      <c r="V43" s="40">
        <v>0.38999998569488525</v>
      </c>
      <c r="W43" s="336" t="s">
        <v>1043</v>
      </c>
      <c r="X43" s="336" t="s">
        <v>851</v>
      </c>
      <c r="Y43" s="40">
        <v>0.27034822106361389</v>
      </c>
      <c r="Z43" s="40">
        <v>0.2724444568157196</v>
      </c>
      <c r="AA43" s="40">
        <v>0.27254709601402283</v>
      </c>
      <c r="AB43" s="40">
        <v>0.26508745551109314</v>
      </c>
      <c r="AC43" s="40">
        <v>0.35496219992637634</v>
      </c>
      <c r="AD43" s="336" t="s">
        <v>941</v>
      </c>
      <c r="AE43" s="336" t="s">
        <v>851</v>
      </c>
      <c r="AF43" s="336" t="s">
        <v>851</v>
      </c>
      <c r="AG43" s="336" t="s">
        <v>851</v>
      </c>
      <c r="AH43" s="336" t="s">
        <v>851</v>
      </c>
      <c r="AI43" s="40">
        <v>2019</v>
      </c>
      <c r="AJ43" s="40">
        <v>0.21254987696648101</v>
      </c>
      <c r="AK43" s="40">
        <v>0.25173255630997499</v>
      </c>
      <c r="AL43" s="40">
        <v>3.9182677865028381E-2</v>
      </c>
      <c r="AM43" s="40">
        <v>0.25054016709327698</v>
      </c>
      <c r="AN43" s="40">
        <v>0.24928753077983856</v>
      </c>
      <c r="AO43" s="40">
        <v>0.23108120262622833</v>
      </c>
      <c r="AP43" s="40">
        <v>0.21665064990520477</v>
      </c>
      <c r="AQ43" s="40">
        <v>0.1556520015001297</v>
      </c>
      <c r="AR43" s="336" t="s">
        <v>840</v>
      </c>
      <c r="AS43" s="336" t="s">
        <v>851</v>
      </c>
      <c r="AT43" s="336" t="s">
        <v>851</v>
      </c>
      <c r="AU43" s="336" t="s">
        <v>851</v>
      </c>
      <c r="AV43" s="336" t="s">
        <v>851</v>
      </c>
      <c r="AW43" s="336" t="s">
        <v>851</v>
      </c>
      <c r="AX43" s="336" t="s">
        <v>851</v>
      </c>
      <c r="AY43" s="40">
        <v>0.27002817392349243</v>
      </c>
      <c r="AZ43" s="40">
        <v>0.26570403575897217</v>
      </c>
      <c r="BA43" s="40">
        <v>0.26809465885162354</v>
      </c>
      <c r="BB43" s="40">
        <v>0.24309460818767548</v>
      </c>
      <c r="BC43" s="40">
        <v>0.25852158665657043</v>
      </c>
      <c r="BD43" s="336" t="s">
        <v>1500</v>
      </c>
    </row>
    <row r="44" spans="1:56" ht="15.75">
      <c r="A44" s="336" t="s">
        <v>517</v>
      </c>
      <c r="B44" s="336" t="s">
        <v>178</v>
      </c>
      <c r="C44" s="336" t="s">
        <v>236</v>
      </c>
      <c r="D44" s="336" t="s">
        <v>851</v>
      </c>
      <c r="E44" s="336" t="s">
        <v>851</v>
      </c>
      <c r="F44" s="40">
        <v>2017</v>
      </c>
      <c r="G44" s="40">
        <v>0.30137339234352112</v>
      </c>
      <c r="H44" s="336" t="s">
        <v>470</v>
      </c>
      <c r="I44" s="40">
        <v>0.23158103227615356</v>
      </c>
      <c r="J44" s="336" t="s">
        <v>470</v>
      </c>
      <c r="K44" s="336" t="s">
        <v>851</v>
      </c>
      <c r="L44" s="336" t="s">
        <v>851</v>
      </c>
      <c r="M44" s="40">
        <v>0.32298409938812256</v>
      </c>
      <c r="N44" s="336" t="s">
        <v>470</v>
      </c>
      <c r="O44" s="40">
        <v>2017</v>
      </c>
      <c r="P44" s="40">
        <v>0.24413134157657623</v>
      </c>
      <c r="Q44" s="336" t="s">
        <v>470</v>
      </c>
      <c r="R44" s="336" t="s">
        <v>851</v>
      </c>
      <c r="S44" s="336" t="s">
        <v>851</v>
      </c>
      <c r="T44" s="336" t="s">
        <v>470</v>
      </c>
      <c r="U44" s="40">
        <v>0.87120479345321655</v>
      </c>
      <c r="V44" s="40">
        <v>0.29750001430511475</v>
      </c>
      <c r="W44" s="336" t="s">
        <v>470</v>
      </c>
      <c r="X44" s="336" t="s">
        <v>851</v>
      </c>
      <c r="Y44" s="40"/>
      <c r="Z44" s="40"/>
      <c r="AA44" s="40"/>
      <c r="AB44" s="40"/>
      <c r="AC44" s="40">
        <v>0.16091012954711914</v>
      </c>
      <c r="AD44" s="336" t="s">
        <v>470</v>
      </c>
      <c r="AE44" s="336" t="s">
        <v>851</v>
      </c>
      <c r="AF44" s="336" t="s">
        <v>851</v>
      </c>
      <c r="AG44" s="336" t="s">
        <v>851</v>
      </c>
      <c r="AH44" s="336" t="s">
        <v>851</v>
      </c>
      <c r="AI44" s="40">
        <v>2019</v>
      </c>
      <c r="AJ44" s="40"/>
      <c r="AK44" s="40">
        <v>0.14832632804983001</v>
      </c>
      <c r="AL44" s="40"/>
      <c r="AM44" s="40"/>
      <c r="AN44" s="40"/>
      <c r="AO44" s="40"/>
      <c r="AP44" s="40"/>
      <c r="AQ44" s="40">
        <v>0.18877032399177551</v>
      </c>
      <c r="AR44" s="336" t="s">
        <v>470</v>
      </c>
      <c r="AS44" s="336" t="s">
        <v>851</v>
      </c>
      <c r="AT44" s="336" t="s">
        <v>851</v>
      </c>
      <c r="AU44" s="336" t="s">
        <v>851</v>
      </c>
      <c r="AV44" s="336" t="s">
        <v>851</v>
      </c>
      <c r="AW44" s="336" t="s">
        <v>851</v>
      </c>
      <c r="AX44" s="336" t="s">
        <v>851</v>
      </c>
      <c r="AY44" s="40"/>
      <c r="AZ44" s="40"/>
      <c r="BA44" s="40"/>
      <c r="BB44" s="40"/>
      <c r="BC44" s="40">
        <v>0.16025599837303162</v>
      </c>
      <c r="BD44" s="336" t="s">
        <v>470</v>
      </c>
    </row>
    <row r="45" spans="1:56" ht="15.75">
      <c r="A45" s="336" t="s">
        <v>426</v>
      </c>
      <c r="B45" s="336" t="s">
        <v>179</v>
      </c>
      <c r="C45" s="336" t="s">
        <v>237</v>
      </c>
      <c r="D45" s="336" t="s">
        <v>851</v>
      </c>
      <c r="E45" s="336" t="s">
        <v>851</v>
      </c>
      <c r="F45" s="40">
        <v>2017</v>
      </c>
      <c r="G45" s="40">
        <v>0.40043988823890686</v>
      </c>
      <c r="H45" s="336" t="s">
        <v>941</v>
      </c>
      <c r="I45" s="40">
        <v>0.28593865036964417</v>
      </c>
      <c r="J45" s="336" t="s">
        <v>941</v>
      </c>
      <c r="K45" s="336" t="s">
        <v>851</v>
      </c>
      <c r="L45" s="336" t="s">
        <v>851</v>
      </c>
      <c r="M45" s="40">
        <v>0.41009625792503357</v>
      </c>
      <c r="N45" s="336" t="s">
        <v>1500</v>
      </c>
      <c r="O45" s="40">
        <v>2017</v>
      </c>
      <c r="P45" s="40">
        <v>0.29082855582237244</v>
      </c>
      <c r="Q45" s="336" t="s">
        <v>1500</v>
      </c>
      <c r="R45" s="336" t="s">
        <v>851</v>
      </c>
      <c r="S45" s="336" t="s">
        <v>851</v>
      </c>
      <c r="T45" s="336" t="s">
        <v>470</v>
      </c>
      <c r="U45" s="40">
        <v>0.70086503028869629</v>
      </c>
      <c r="V45" s="40">
        <v>0.41124999523162842</v>
      </c>
      <c r="W45" s="336" t="s">
        <v>470</v>
      </c>
      <c r="X45" s="336" t="s">
        <v>851</v>
      </c>
      <c r="Y45" s="40">
        <v>0.25514137744903564</v>
      </c>
      <c r="Z45" s="40">
        <v>0.22252941131591797</v>
      </c>
      <c r="AA45" s="40">
        <v>0.21548248827457428</v>
      </c>
      <c r="AB45" s="40">
        <v>0.18693482875823975</v>
      </c>
      <c r="AC45" s="40">
        <v>0.18144106864929199</v>
      </c>
      <c r="AD45" s="336" t="s">
        <v>941</v>
      </c>
      <c r="AE45" s="336" t="s">
        <v>851</v>
      </c>
      <c r="AF45" s="336" t="s">
        <v>851</v>
      </c>
      <c r="AG45" s="336" t="s">
        <v>851</v>
      </c>
      <c r="AH45" s="336" t="s">
        <v>851</v>
      </c>
      <c r="AI45" s="40">
        <v>2019</v>
      </c>
      <c r="AJ45" s="40">
        <v>0.30003593115651001</v>
      </c>
      <c r="AK45" s="40">
        <v>0.37519958233888501</v>
      </c>
      <c r="AL45" s="40">
        <v>7.5163647532463074E-2</v>
      </c>
      <c r="AM45" s="40">
        <v>0.23496426641941071</v>
      </c>
      <c r="AN45" s="40">
        <v>0.23415550589561462</v>
      </c>
      <c r="AO45" s="40">
        <v>0.22725783288478851</v>
      </c>
      <c r="AP45" s="40">
        <v>0.22018307447433472</v>
      </c>
      <c r="AQ45" s="40">
        <v>0.20032978057861328</v>
      </c>
      <c r="AR45" s="336" t="s">
        <v>840</v>
      </c>
      <c r="AS45" s="336" t="s">
        <v>851</v>
      </c>
      <c r="AT45" s="336" t="s">
        <v>851</v>
      </c>
      <c r="AU45" s="336" t="s">
        <v>851</v>
      </c>
      <c r="AV45" s="336" t="s">
        <v>851</v>
      </c>
      <c r="AW45" s="336" t="s">
        <v>851</v>
      </c>
      <c r="AX45" s="336" t="s">
        <v>851</v>
      </c>
      <c r="AY45" s="40">
        <v>0.26865261793136597</v>
      </c>
      <c r="AZ45" s="40">
        <v>0.22770944237709045</v>
      </c>
      <c r="BA45" s="40">
        <v>0.23692166805267334</v>
      </c>
      <c r="BB45" s="40">
        <v>0.19893504679203033</v>
      </c>
      <c r="BC45" s="40">
        <v>0.17552851140499115</v>
      </c>
      <c r="BD45" s="336" t="s">
        <v>1500</v>
      </c>
    </row>
    <row r="46" spans="1:56" ht="15.75">
      <c r="A46" s="336" t="s">
        <v>426</v>
      </c>
      <c r="B46" s="336" t="s">
        <v>27</v>
      </c>
      <c r="C46" s="336" t="s">
        <v>238</v>
      </c>
      <c r="D46" s="336" t="s">
        <v>851</v>
      </c>
      <c r="E46" s="336" t="s">
        <v>851</v>
      </c>
      <c r="F46" s="40">
        <v>2017</v>
      </c>
      <c r="G46" s="40">
        <v>1.2654858827590942</v>
      </c>
      <c r="H46" s="336" t="s">
        <v>941</v>
      </c>
      <c r="I46" s="40">
        <v>0.55859357118606567</v>
      </c>
      <c r="J46" s="336" t="s">
        <v>941</v>
      </c>
      <c r="K46" s="336" t="s">
        <v>851</v>
      </c>
      <c r="L46" s="336" t="s">
        <v>851</v>
      </c>
      <c r="M46" s="40">
        <v>1.6913410425186157</v>
      </c>
      <c r="N46" s="336" t="s">
        <v>1500</v>
      </c>
      <c r="O46" s="40">
        <v>2017</v>
      </c>
      <c r="P46" s="40">
        <v>0.62843799591064453</v>
      </c>
      <c r="Q46" s="336" t="s">
        <v>1500</v>
      </c>
      <c r="R46" s="336" t="s">
        <v>851</v>
      </c>
      <c r="S46" s="336" t="s">
        <v>851</v>
      </c>
      <c r="T46" s="336" t="s">
        <v>1048</v>
      </c>
      <c r="U46" s="40">
        <v>0.70308190584182739</v>
      </c>
      <c r="V46" s="40">
        <v>0.61000001430511475</v>
      </c>
      <c r="W46" s="336" t="s">
        <v>1043</v>
      </c>
      <c r="X46" s="336" t="s">
        <v>851</v>
      </c>
      <c r="Y46" s="40">
        <v>0.50676405429840088</v>
      </c>
      <c r="Z46" s="40">
        <v>0.57246184349060059</v>
      </c>
      <c r="AA46" s="40">
        <v>0.59347188472747803</v>
      </c>
      <c r="AB46" s="40">
        <v>0.61817091703414917</v>
      </c>
      <c r="AC46" s="40">
        <v>0.64730608463287354</v>
      </c>
      <c r="AD46" s="336" t="s">
        <v>941</v>
      </c>
      <c r="AE46" s="336" t="s">
        <v>851</v>
      </c>
      <c r="AF46" s="336" t="s">
        <v>851</v>
      </c>
      <c r="AG46" s="336" t="s">
        <v>851</v>
      </c>
      <c r="AH46" s="336" t="s">
        <v>851</v>
      </c>
      <c r="AI46" s="40">
        <v>2019</v>
      </c>
      <c r="AJ46" s="40">
        <v>6.5093592668330202E-2</v>
      </c>
      <c r="AK46" s="40">
        <v>0.18975259955360499</v>
      </c>
      <c r="AL46" s="40">
        <v>0.12465900182723999</v>
      </c>
      <c r="AM46" s="40">
        <v>0.54625219106674194</v>
      </c>
      <c r="AN46" s="40">
        <v>0.59540331363677979</v>
      </c>
      <c r="AO46" s="40">
        <v>0.61060500144958496</v>
      </c>
      <c r="AP46" s="40">
        <v>0.64436018466949463</v>
      </c>
      <c r="AQ46" s="40">
        <v>0.65695542097091675</v>
      </c>
      <c r="AR46" s="336" t="s">
        <v>840</v>
      </c>
      <c r="AS46" s="336" t="s">
        <v>851</v>
      </c>
      <c r="AT46" s="336" t="s">
        <v>851</v>
      </c>
      <c r="AU46" s="336" t="s">
        <v>851</v>
      </c>
      <c r="AV46" s="336" t="s">
        <v>851</v>
      </c>
      <c r="AW46" s="336" t="s">
        <v>851</v>
      </c>
      <c r="AX46" s="336" t="s">
        <v>851</v>
      </c>
      <c r="AY46" s="40">
        <v>0.48896214365959167</v>
      </c>
      <c r="AZ46" s="40">
        <v>0.55284637212753296</v>
      </c>
      <c r="BA46" s="40">
        <v>0.58714795112609863</v>
      </c>
      <c r="BB46" s="40">
        <v>0.60341107845306396</v>
      </c>
      <c r="BC46" s="40">
        <v>0.62615132331848145</v>
      </c>
      <c r="BD46" s="336" t="s">
        <v>1500</v>
      </c>
    </row>
    <row r="47" spans="1:56" ht="15.75">
      <c r="A47" s="336" t="s">
        <v>425</v>
      </c>
      <c r="B47" s="336" t="s">
        <v>24</v>
      </c>
      <c r="C47" s="336" t="s">
        <v>239</v>
      </c>
      <c r="D47" s="336" t="s">
        <v>851</v>
      </c>
      <c r="E47" s="336" t="s">
        <v>851</v>
      </c>
      <c r="F47" s="40">
        <v>2017</v>
      </c>
      <c r="G47" s="40">
        <v>0.62139236927032471</v>
      </c>
      <c r="H47" s="336" t="s">
        <v>941</v>
      </c>
      <c r="I47" s="40">
        <v>0.38324615359306335</v>
      </c>
      <c r="J47" s="336" t="s">
        <v>941</v>
      </c>
      <c r="K47" s="336" t="s">
        <v>851</v>
      </c>
      <c r="L47" s="336" t="s">
        <v>851</v>
      </c>
      <c r="M47" s="40">
        <v>0.70045596361160278</v>
      </c>
      <c r="N47" s="336" t="s">
        <v>1500</v>
      </c>
      <c r="O47" s="40">
        <v>2017</v>
      </c>
      <c r="P47" s="40">
        <v>0.41192245483398438</v>
      </c>
      <c r="Q47" s="336" t="s">
        <v>1500</v>
      </c>
      <c r="R47" s="336" t="s">
        <v>851</v>
      </c>
      <c r="S47" s="336" t="s">
        <v>851</v>
      </c>
      <c r="T47" s="336" t="s">
        <v>1048</v>
      </c>
      <c r="U47" s="40">
        <v>0.86361342668533325</v>
      </c>
      <c r="V47" s="40">
        <v>0.46958243846893311</v>
      </c>
      <c r="W47" s="336" t="s">
        <v>1043</v>
      </c>
      <c r="X47" s="336" t="s">
        <v>851</v>
      </c>
      <c r="Y47" s="40">
        <v>0.34087541699409485</v>
      </c>
      <c r="Z47" s="40">
        <v>0.30693969130516052</v>
      </c>
      <c r="AA47" s="40">
        <v>0.30171969532966614</v>
      </c>
      <c r="AB47" s="40">
        <v>0.25576084852218628</v>
      </c>
      <c r="AC47" s="40">
        <v>0.23012688755989075</v>
      </c>
      <c r="AD47" s="336" t="s">
        <v>941</v>
      </c>
      <c r="AE47" s="336" t="s">
        <v>851</v>
      </c>
      <c r="AF47" s="336" t="s">
        <v>851</v>
      </c>
      <c r="AG47" s="336" t="s">
        <v>851</v>
      </c>
      <c r="AH47" s="336" t="s">
        <v>851</v>
      </c>
      <c r="AI47" s="40">
        <v>2019</v>
      </c>
      <c r="AJ47" s="40"/>
      <c r="AK47" s="40">
        <v>0.19814472291169799</v>
      </c>
      <c r="AL47" s="40"/>
      <c r="AM47" s="40">
        <v>0.52768713235855103</v>
      </c>
      <c r="AN47" s="40"/>
      <c r="AO47" s="40"/>
      <c r="AP47" s="40"/>
      <c r="AQ47" s="40">
        <v>0.21862149238586426</v>
      </c>
      <c r="AR47" s="336" t="s">
        <v>470</v>
      </c>
      <c r="AS47" s="336" t="s">
        <v>851</v>
      </c>
      <c r="AT47" s="336" t="s">
        <v>851</v>
      </c>
      <c r="AU47" s="336" t="s">
        <v>851</v>
      </c>
      <c r="AV47" s="336" t="s">
        <v>851</v>
      </c>
      <c r="AW47" s="336" t="s">
        <v>851</v>
      </c>
      <c r="AX47" s="336" t="s">
        <v>851</v>
      </c>
      <c r="AY47" s="40">
        <v>0.34954684972763062</v>
      </c>
      <c r="AZ47" s="40">
        <v>0.31416669487953186</v>
      </c>
      <c r="BA47" s="40">
        <v>0.30606955289840698</v>
      </c>
      <c r="BB47" s="40">
        <v>0.26578736305236816</v>
      </c>
      <c r="BC47" s="40">
        <v>0.23161821067333221</v>
      </c>
      <c r="BD47" s="336" t="s">
        <v>1500</v>
      </c>
    </row>
    <row r="48" spans="1:56" ht="15.75">
      <c r="A48" s="336" t="s">
        <v>425</v>
      </c>
      <c r="B48" s="336" t="s">
        <v>30</v>
      </c>
      <c r="C48" s="336" t="s">
        <v>240</v>
      </c>
      <c r="D48" s="336" t="s">
        <v>851</v>
      </c>
      <c r="E48" s="336" t="s">
        <v>851</v>
      </c>
      <c r="F48" s="40">
        <v>2017</v>
      </c>
      <c r="G48" s="40">
        <v>0.53459632396697998</v>
      </c>
      <c r="H48" s="336" t="s">
        <v>941</v>
      </c>
      <c r="I48" s="40">
        <v>0.34836283326148987</v>
      </c>
      <c r="J48" s="336" t="s">
        <v>941</v>
      </c>
      <c r="K48" s="336" t="s">
        <v>851</v>
      </c>
      <c r="L48" s="336" t="s">
        <v>851</v>
      </c>
      <c r="M48" s="40">
        <v>0.62242752313613892</v>
      </c>
      <c r="N48" s="336" t="s">
        <v>1500</v>
      </c>
      <c r="O48" s="40">
        <v>2017</v>
      </c>
      <c r="P48" s="40">
        <v>0.3836396336555481</v>
      </c>
      <c r="Q48" s="336" t="s">
        <v>1500</v>
      </c>
      <c r="R48" s="336" t="s">
        <v>851</v>
      </c>
      <c r="S48" s="336" t="s">
        <v>851</v>
      </c>
      <c r="T48" s="336" t="s">
        <v>470</v>
      </c>
      <c r="U48" s="40">
        <v>0.73750567436218262</v>
      </c>
      <c r="V48" s="40">
        <v>0.58749997615814209</v>
      </c>
      <c r="W48" s="336" t="s">
        <v>1043</v>
      </c>
      <c r="X48" s="336" t="s">
        <v>851</v>
      </c>
      <c r="Y48" s="40">
        <v>0.33412542939186096</v>
      </c>
      <c r="Z48" s="40">
        <v>0.31854841113090515</v>
      </c>
      <c r="AA48" s="40">
        <v>0.3164544403553009</v>
      </c>
      <c r="AB48" s="40">
        <v>0.25927254557609558</v>
      </c>
      <c r="AC48" s="40">
        <v>0.28318467736244202</v>
      </c>
      <c r="AD48" s="336" t="s">
        <v>941</v>
      </c>
      <c r="AE48" s="336" t="s">
        <v>851</v>
      </c>
      <c r="AF48" s="336" t="s">
        <v>851</v>
      </c>
      <c r="AG48" s="336" t="s">
        <v>851</v>
      </c>
      <c r="AH48" s="336" t="s">
        <v>851</v>
      </c>
      <c r="AI48" s="40">
        <v>2019</v>
      </c>
      <c r="AJ48" s="40"/>
      <c r="AK48" s="40">
        <v>0.31519731111882904</v>
      </c>
      <c r="AL48" s="40"/>
      <c r="AM48" s="40">
        <v>0.3318137526512146</v>
      </c>
      <c r="AN48" s="40">
        <v>0.30359628796577454</v>
      </c>
      <c r="AO48" s="40">
        <v>0.26215144991874695</v>
      </c>
      <c r="AP48" s="40">
        <v>0.23754000663757324</v>
      </c>
      <c r="AQ48" s="40">
        <v>0.21862149238586426</v>
      </c>
      <c r="AR48" s="336" t="s">
        <v>470</v>
      </c>
      <c r="AS48" s="336" t="s">
        <v>851</v>
      </c>
      <c r="AT48" s="336" t="s">
        <v>851</v>
      </c>
      <c r="AU48" s="336" t="s">
        <v>851</v>
      </c>
      <c r="AV48" s="336" t="s">
        <v>851</v>
      </c>
      <c r="AW48" s="336" t="s">
        <v>851</v>
      </c>
      <c r="AX48" s="336" t="s">
        <v>851</v>
      </c>
      <c r="AY48" s="40">
        <v>0.33965039253234863</v>
      </c>
      <c r="AZ48" s="40">
        <v>0.32840049266815186</v>
      </c>
      <c r="BA48" s="40">
        <v>0.31921759247779846</v>
      </c>
      <c r="BB48" s="40">
        <v>0.24634520709514618</v>
      </c>
      <c r="BC48" s="40">
        <v>0.27486270666122437</v>
      </c>
      <c r="BD48" s="336" t="s">
        <v>1500</v>
      </c>
    </row>
    <row r="49" spans="1:56" ht="15.75">
      <c r="A49" s="336" t="s">
        <v>425</v>
      </c>
      <c r="B49" s="336" t="s">
        <v>28</v>
      </c>
      <c r="C49" s="336" t="s">
        <v>241</v>
      </c>
      <c r="D49" s="336" t="s">
        <v>851</v>
      </c>
      <c r="E49" s="336" t="s">
        <v>851</v>
      </c>
      <c r="F49" s="40">
        <v>2017</v>
      </c>
      <c r="G49" s="40">
        <v>0.1663653701543808</v>
      </c>
      <c r="H49" s="336" t="s">
        <v>941</v>
      </c>
      <c r="I49" s="40">
        <v>0.14263571798801422</v>
      </c>
      <c r="J49" s="336" t="s">
        <v>941</v>
      </c>
      <c r="K49" s="336" t="s">
        <v>851</v>
      </c>
      <c r="L49" s="336" t="s">
        <v>851</v>
      </c>
      <c r="M49" s="40">
        <v>0.19284535944461823</v>
      </c>
      <c r="N49" s="336" t="s">
        <v>1500</v>
      </c>
      <c r="O49" s="40">
        <v>2017</v>
      </c>
      <c r="P49" s="40">
        <v>0.16166836023330688</v>
      </c>
      <c r="Q49" s="336" t="s">
        <v>1500</v>
      </c>
      <c r="R49" s="336" t="s">
        <v>851</v>
      </c>
      <c r="S49" s="336" t="s">
        <v>851</v>
      </c>
      <c r="T49" s="336" t="s">
        <v>1048</v>
      </c>
      <c r="U49" s="40">
        <v>0.66876876354217529</v>
      </c>
      <c r="V49" s="40">
        <v>0.77999997138977051</v>
      </c>
      <c r="W49" s="336" t="s">
        <v>1043</v>
      </c>
      <c r="X49" s="336" t="s">
        <v>851</v>
      </c>
      <c r="Y49" s="40">
        <v>0.1027853786945343</v>
      </c>
      <c r="Z49" s="40">
        <v>9.9448636174201965E-2</v>
      </c>
      <c r="AA49" s="40">
        <v>0.10557352751493454</v>
      </c>
      <c r="AB49" s="40">
        <v>0.10291031748056412</v>
      </c>
      <c r="AC49" s="40">
        <v>8.5710376501083374E-2</v>
      </c>
      <c r="AD49" s="336" t="s">
        <v>941</v>
      </c>
      <c r="AE49" s="336" t="s">
        <v>851</v>
      </c>
      <c r="AF49" s="336" t="s">
        <v>851</v>
      </c>
      <c r="AG49" s="336" t="s">
        <v>851</v>
      </c>
      <c r="AH49" s="336" t="s">
        <v>851</v>
      </c>
      <c r="AI49" s="40">
        <v>2019</v>
      </c>
      <c r="AJ49" s="40"/>
      <c r="AK49" s="40">
        <v>0.153124925112674</v>
      </c>
      <c r="AL49" s="40"/>
      <c r="AM49" s="40"/>
      <c r="AN49" s="40"/>
      <c r="AO49" s="40"/>
      <c r="AP49" s="40"/>
      <c r="AQ49" s="40">
        <v>0.21862149238586426</v>
      </c>
      <c r="AR49" s="336" t="s">
        <v>470</v>
      </c>
      <c r="AS49" s="336" t="s">
        <v>851</v>
      </c>
      <c r="AT49" s="336" t="s">
        <v>851</v>
      </c>
      <c r="AU49" s="336" t="s">
        <v>851</v>
      </c>
      <c r="AV49" s="336" t="s">
        <v>851</v>
      </c>
      <c r="AW49" s="336" t="s">
        <v>851</v>
      </c>
      <c r="AX49" s="336" t="s">
        <v>851</v>
      </c>
      <c r="AY49" s="40">
        <v>0.10351048409938812</v>
      </c>
      <c r="AZ49" s="40">
        <v>0.10162092000246048</v>
      </c>
      <c r="BA49" s="40">
        <v>0.10649248212575912</v>
      </c>
      <c r="BB49" s="40">
        <v>0.10768698155879974</v>
      </c>
      <c r="BC49" s="40">
        <v>9.3400962650775909E-2</v>
      </c>
      <c r="BD49" s="336" t="s">
        <v>1500</v>
      </c>
    </row>
    <row r="50" spans="1:56" ht="15.75">
      <c r="A50" s="336" t="s">
        <v>517</v>
      </c>
      <c r="B50" s="336" t="s">
        <v>864</v>
      </c>
      <c r="C50" s="336" t="s">
        <v>865</v>
      </c>
      <c r="D50" s="336" t="s">
        <v>851</v>
      </c>
      <c r="E50" s="336" t="s">
        <v>851</v>
      </c>
      <c r="F50" s="40">
        <v>2017</v>
      </c>
      <c r="G50" s="40">
        <v>0.30137339234352112</v>
      </c>
      <c r="H50" s="336" t="s">
        <v>470</v>
      </c>
      <c r="I50" s="40">
        <v>0.23158103227615356</v>
      </c>
      <c r="J50" s="336" t="s">
        <v>470</v>
      </c>
      <c r="K50" s="336" t="s">
        <v>851</v>
      </c>
      <c r="L50" s="336" t="s">
        <v>851</v>
      </c>
      <c r="M50" s="40">
        <v>0.32298409938812256</v>
      </c>
      <c r="N50" s="336" t="s">
        <v>470</v>
      </c>
      <c r="O50" s="40">
        <v>2017</v>
      </c>
      <c r="P50" s="40">
        <v>0.24413134157657623</v>
      </c>
      <c r="Q50" s="336" t="s">
        <v>470</v>
      </c>
      <c r="R50" s="336" t="s">
        <v>851</v>
      </c>
      <c r="S50" s="336" t="s">
        <v>851</v>
      </c>
      <c r="T50" s="336" t="s">
        <v>470</v>
      </c>
      <c r="U50" s="40">
        <v>0.87120479345321655</v>
      </c>
      <c r="V50" s="40">
        <v>0.29750001430511475</v>
      </c>
      <c r="W50" s="336" t="s">
        <v>470</v>
      </c>
      <c r="X50" s="336" t="s">
        <v>851</v>
      </c>
      <c r="Y50" s="40"/>
      <c r="Z50" s="40"/>
      <c r="AA50" s="40"/>
      <c r="AB50" s="40"/>
      <c r="AC50" s="40">
        <v>0.16091012954711914</v>
      </c>
      <c r="AD50" s="336" t="s">
        <v>470</v>
      </c>
      <c r="AE50" s="336" t="s">
        <v>851</v>
      </c>
      <c r="AF50" s="336" t="s">
        <v>851</v>
      </c>
      <c r="AG50" s="336" t="s">
        <v>851</v>
      </c>
      <c r="AH50" s="336" t="s">
        <v>851</v>
      </c>
      <c r="AI50" s="40">
        <v>2019</v>
      </c>
      <c r="AJ50" s="40"/>
      <c r="AK50" s="40"/>
      <c r="AL50" s="40"/>
      <c r="AM50" s="40"/>
      <c r="AN50" s="40"/>
      <c r="AO50" s="40"/>
      <c r="AP50" s="40"/>
      <c r="AQ50" s="40">
        <v>0.18877032399177551</v>
      </c>
      <c r="AR50" s="336" t="s">
        <v>470</v>
      </c>
      <c r="AS50" s="336" t="s">
        <v>851</v>
      </c>
      <c r="AT50" s="336" t="s">
        <v>851</v>
      </c>
      <c r="AU50" s="336" t="s">
        <v>851</v>
      </c>
      <c r="AV50" s="336" t="s">
        <v>851</v>
      </c>
      <c r="AW50" s="336" t="s">
        <v>851</v>
      </c>
      <c r="AX50" s="336" t="s">
        <v>851</v>
      </c>
      <c r="AY50" s="40"/>
      <c r="AZ50" s="40"/>
      <c r="BA50" s="40"/>
      <c r="BB50" s="40"/>
      <c r="BC50" s="40">
        <v>0.16025599837303162</v>
      </c>
      <c r="BD50" s="336" t="s">
        <v>470</v>
      </c>
    </row>
    <row r="51" spans="1:56" ht="15.75">
      <c r="A51" s="336" t="s">
        <v>517</v>
      </c>
      <c r="B51" s="336" t="s">
        <v>180</v>
      </c>
      <c r="C51" s="336" t="s">
        <v>242</v>
      </c>
      <c r="D51" s="336" t="s">
        <v>851</v>
      </c>
      <c r="E51" s="336" t="s">
        <v>851</v>
      </c>
      <c r="F51" s="40">
        <v>2017</v>
      </c>
      <c r="G51" s="40">
        <v>0.30137339234352112</v>
      </c>
      <c r="H51" s="336" t="s">
        <v>470</v>
      </c>
      <c r="I51" s="40">
        <v>0.23158103227615356</v>
      </c>
      <c r="J51" s="336" t="s">
        <v>470</v>
      </c>
      <c r="K51" s="336" t="s">
        <v>851</v>
      </c>
      <c r="L51" s="336" t="s">
        <v>851</v>
      </c>
      <c r="M51" s="40">
        <v>0.32298409938812256</v>
      </c>
      <c r="N51" s="336" t="s">
        <v>470</v>
      </c>
      <c r="O51" s="40">
        <v>2017</v>
      </c>
      <c r="P51" s="40">
        <v>0.24413134157657623</v>
      </c>
      <c r="Q51" s="336" t="s">
        <v>470</v>
      </c>
      <c r="R51" s="336" t="s">
        <v>851</v>
      </c>
      <c r="S51" s="336" t="s">
        <v>851</v>
      </c>
      <c r="T51" s="336" t="s">
        <v>470</v>
      </c>
      <c r="U51" s="40">
        <v>0.87120479345321655</v>
      </c>
      <c r="V51" s="40">
        <v>0.29750001430511475</v>
      </c>
      <c r="W51" s="336" t="s">
        <v>470</v>
      </c>
      <c r="X51" s="336" t="s">
        <v>851</v>
      </c>
      <c r="Y51" s="40"/>
      <c r="Z51" s="40"/>
      <c r="AA51" s="40"/>
      <c r="AB51" s="40"/>
      <c r="AC51" s="40">
        <v>0.16091012954711914</v>
      </c>
      <c r="AD51" s="336" t="s">
        <v>470</v>
      </c>
      <c r="AE51" s="336" t="s">
        <v>851</v>
      </c>
      <c r="AF51" s="336" t="s">
        <v>851</v>
      </c>
      <c r="AG51" s="336" t="s">
        <v>851</v>
      </c>
      <c r="AH51" s="336" t="s">
        <v>851</v>
      </c>
      <c r="AI51" s="40">
        <v>2019</v>
      </c>
      <c r="AJ51" s="40">
        <v>0.36525067167481096</v>
      </c>
      <c r="AK51" s="40">
        <v>0.38507027667962396</v>
      </c>
      <c r="AL51" s="40">
        <v>1.9819606095552444E-2</v>
      </c>
      <c r="AM51" s="40">
        <v>0.17666579782962799</v>
      </c>
      <c r="AN51" s="40">
        <v>0.17666579782962799</v>
      </c>
      <c r="AO51" s="40">
        <v>0.17666579782962799</v>
      </c>
      <c r="AP51" s="40">
        <v>0.12412312626838684</v>
      </c>
      <c r="AQ51" s="40">
        <v>5.1470100879669189E-2</v>
      </c>
      <c r="AR51" s="336" t="s">
        <v>840</v>
      </c>
      <c r="AS51" s="336" t="s">
        <v>851</v>
      </c>
      <c r="AT51" s="336" t="s">
        <v>851</v>
      </c>
      <c r="AU51" s="336" t="s">
        <v>851</v>
      </c>
      <c r="AV51" s="336" t="s">
        <v>851</v>
      </c>
      <c r="AW51" s="336" t="s">
        <v>851</v>
      </c>
      <c r="AX51" s="336" t="s">
        <v>851</v>
      </c>
      <c r="AY51" s="40"/>
      <c r="AZ51" s="40"/>
      <c r="BA51" s="40"/>
      <c r="BB51" s="40"/>
      <c r="BC51" s="40">
        <v>0.16025599837303162</v>
      </c>
      <c r="BD51" s="336" t="s">
        <v>470</v>
      </c>
    </row>
    <row r="52" spans="1:56" ht="15.75">
      <c r="A52" s="336" t="s">
        <v>425</v>
      </c>
      <c r="B52" s="336" t="s">
        <v>21</v>
      </c>
      <c r="C52" s="336" t="s">
        <v>243</v>
      </c>
      <c r="D52" s="336" t="s">
        <v>851</v>
      </c>
      <c r="E52" s="336" t="s">
        <v>851</v>
      </c>
      <c r="F52" s="40">
        <v>2017</v>
      </c>
      <c r="G52" s="40">
        <v>0.34972551465034485</v>
      </c>
      <c r="H52" s="336" t="s">
        <v>941</v>
      </c>
      <c r="I52" s="40">
        <v>0.25910863280296326</v>
      </c>
      <c r="J52" s="336" t="s">
        <v>941</v>
      </c>
      <c r="K52" s="336" t="s">
        <v>851</v>
      </c>
      <c r="L52" s="336" t="s">
        <v>851</v>
      </c>
      <c r="M52" s="40">
        <v>0.40016844868659973</v>
      </c>
      <c r="N52" s="336" t="s">
        <v>1500</v>
      </c>
      <c r="O52" s="40">
        <v>2017</v>
      </c>
      <c r="P52" s="40">
        <v>0.28580021858215332</v>
      </c>
      <c r="Q52" s="336" t="s">
        <v>1500</v>
      </c>
      <c r="R52" s="336" t="s">
        <v>851</v>
      </c>
      <c r="S52" s="336" t="s">
        <v>851</v>
      </c>
      <c r="T52" s="336" t="s">
        <v>1048</v>
      </c>
      <c r="U52" s="40">
        <v>0.87171638011932373</v>
      </c>
      <c r="V52" s="40">
        <v>0.48676487803459167</v>
      </c>
      <c r="W52" s="336" t="s">
        <v>1043</v>
      </c>
      <c r="X52" s="336" t="s">
        <v>851</v>
      </c>
      <c r="Y52" s="40">
        <v>0.20669271051883698</v>
      </c>
      <c r="Z52" s="40">
        <v>0.20357078313827515</v>
      </c>
      <c r="AA52" s="40">
        <v>0.21940556168556213</v>
      </c>
      <c r="AB52" s="40">
        <v>0.25668901205062866</v>
      </c>
      <c r="AC52" s="40">
        <v>0.23817914724349976</v>
      </c>
      <c r="AD52" s="336" t="s">
        <v>941</v>
      </c>
      <c r="AE52" s="336" t="s">
        <v>851</v>
      </c>
      <c r="AF52" s="336" t="s">
        <v>851</v>
      </c>
      <c r="AG52" s="336" t="s">
        <v>851</v>
      </c>
      <c r="AH52" s="336" t="s">
        <v>851</v>
      </c>
      <c r="AI52" s="40">
        <v>2019</v>
      </c>
      <c r="AJ52" s="40"/>
      <c r="AK52" s="40">
        <v>0.18705342013696799</v>
      </c>
      <c r="AL52" s="40"/>
      <c r="AM52" s="40"/>
      <c r="AN52" s="40"/>
      <c r="AO52" s="40"/>
      <c r="AP52" s="40"/>
      <c r="AQ52" s="40">
        <v>0.21862149238586426</v>
      </c>
      <c r="AR52" s="336" t="s">
        <v>470</v>
      </c>
      <c r="AS52" s="336" t="s">
        <v>851</v>
      </c>
      <c r="AT52" s="336" t="s">
        <v>851</v>
      </c>
      <c r="AU52" s="336" t="s">
        <v>851</v>
      </c>
      <c r="AV52" s="336" t="s">
        <v>851</v>
      </c>
      <c r="AW52" s="336" t="s">
        <v>851</v>
      </c>
      <c r="AX52" s="336" t="s">
        <v>851</v>
      </c>
      <c r="AY52" s="40">
        <v>0.20021095871925354</v>
      </c>
      <c r="AZ52" s="40">
        <v>0.19847264885902405</v>
      </c>
      <c r="BA52" s="40">
        <v>0.21535573899745941</v>
      </c>
      <c r="BB52" s="40">
        <v>0.25032967329025269</v>
      </c>
      <c r="BC52" s="40">
        <v>0.26119276881217957</v>
      </c>
      <c r="BD52" s="336" t="s">
        <v>1500</v>
      </c>
    </row>
    <row r="53" spans="1:56" ht="15.75">
      <c r="A53" s="336" t="s">
        <v>424</v>
      </c>
      <c r="B53" s="336" t="s">
        <v>19</v>
      </c>
      <c r="C53" s="336" t="s">
        <v>244</v>
      </c>
      <c r="D53" s="336" t="s">
        <v>851</v>
      </c>
      <c r="E53" s="336" t="s">
        <v>851</v>
      </c>
      <c r="F53" s="40">
        <v>2017</v>
      </c>
      <c r="G53" s="40">
        <v>0.81898045539855957</v>
      </c>
      <c r="H53" s="336" t="s">
        <v>941</v>
      </c>
      <c r="I53" s="40">
        <v>0.45024147629737854</v>
      </c>
      <c r="J53" s="336" t="s">
        <v>941</v>
      </c>
      <c r="K53" s="336" t="s">
        <v>851</v>
      </c>
      <c r="L53" s="336" t="s">
        <v>851</v>
      </c>
      <c r="M53" s="40">
        <v>0.8541303277015686</v>
      </c>
      <c r="N53" s="336" t="s">
        <v>1500</v>
      </c>
      <c r="O53" s="40">
        <v>2017</v>
      </c>
      <c r="P53" s="40">
        <v>0.46066358685493469</v>
      </c>
      <c r="Q53" s="336" t="s">
        <v>1500</v>
      </c>
      <c r="R53" s="336" t="s">
        <v>851</v>
      </c>
      <c r="S53" s="336" t="s">
        <v>851</v>
      </c>
      <c r="T53" s="336" t="s">
        <v>470</v>
      </c>
      <c r="U53" s="40">
        <v>0.61454695463180542</v>
      </c>
      <c r="V53" s="40">
        <v>0.52249997854232788</v>
      </c>
      <c r="W53" s="336" t="s">
        <v>1043</v>
      </c>
      <c r="X53" s="336" t="s">
        <v>851</v>
      </c>
      <c r="Y53" s="40">
        <v>0.41982510685920715</v>
      </c>
      <c r="Z53" s="40">
        <v>0.41421988606452942</v>
      </c>
      <c r="AA53" s="40">
        <v>0.42001885175704956</v>
      </c>
      <c r="AB53" s="40">
        <v>0.41340592503547668</v>
      </c>
      <c r="AC53" s="40">
        <v>0.46809467673301697</v>
      </c>
      <c r="AD53" s="336" t="s">
        <v>941</v>
      </c>
      <c r="AE53" s="336" t="s">
        <v>851</v>
      </c>
      <c r="AF53" s="336" t="s">
        <v>851</v>
      </c>
      <c r="AG53" s="336" t="s">
        <v>851</v>
      </c>
      <c r="AH53" s="336" t="s">
        <v>851</v>
      </c>
      <c r="AI53" s="40">
        <v>2019</v>
      </c>
      <c r="AJ53" s="40"/>
      <c r="AK53" s="40">
        <v>0.20484306735034799</v>
      </c>
      <c r="AL53" s="40"/>
      <c r="AM53" s="40"/>
      <c r="AN53" s="40"/>
      <c r="AO53" s="40"/>
      <c r="AP53" s="40"/>
      <c r="AQ53" s="40">
        <v>0.27010980248451233</v>
      </c>
      <c r="AR53" s="336" t="s">
        <v>470</v>
      </c>
      <c r="AS53" s="336" t="s">
        <v>851</v>
      </c>
      <c r="AT53" s="336" t="s">
        <v>851</v>
      </c>
      <c r="AU53" s="336" t="s">
        <v>851</v>
      </c>
      <c r="AV53" s="336" t="s">
        <v>851</v>
      </c>
      <c r="AW53" s="336" t="s">
        <v>851</v>
      </c>
      <c r="AX53" s="336" t="s">
        <v>851</v>
      </c>
      <c r="AY53" s="40">
        <v>0.41586178541183472</v>
      </c>
      <c r="AZ53" s="40">
        <v>0.41034317016601563</v>
      </c>
      <c r="BA53" s="40">
        <v>0.41716626286506653</v>
      </c>
      <c r="BB53" s="40">
        <v>0.42270949482917786</v>
      </c>
      <c r="BC53" s="40">
        <v>0.34681296348571777</v>
      </c>
      <c r="BD53" s="336" t="s">
        <v>1500</v>
      </c>
    </row>
    <row r="54" spans="1:56" ht="15.75">
      <c r="A54" s="336" t="s">
        <v>424</v>
      </c>
      <c r="B54" s="336" t="s">
        <v>16</v>
      </c>
      <c r="C54" s="336" t="s">
        <v>245</v>
      </c>
      <c r="D54" s="336" t="s">
        <v>851</v>
      </c>
      <c r="E54" s="336" t="s">
        <v>851</v>
      </c>
      <c r="F54" s="40">
        <v>2017</v>
      </c>
      <c r="G54" s="40">
        <v>0.85145807266235352</v>
      </c>
      <c r="H54" s="336" t="s">
        <v>941</v>
      </c>
      <c r="I54" s="40">
        <v>0.45988515019416809</v>
      </c>
      <c r="J54" s="336" t="s">
        <v>941</v>
      </c>
      <c r="K54" s="336" t="s">
        <v>851</v>
      </c>
      <c r="L54" s="336" t="s">
        <v>851</v>
      </c>
      <c r="M54" s="40">
        <v>0.81743639707565308</v>
      </c>
      <c r="N54" s="336" t="s">
        <v>1500</v>
      </c>
      <c r="O54" s="40">
        <v>2017</v>
      </c>
      <c r="P54" s="40">
        <v>0.44977441430091858</v>
      </c>
      <c r="Q54" s="336" t="s">
        <v>1500</v>
      </c>
      <c r="R54" s="336" t="s">
        <v>851</v>
      </c>
      <c r="S54" s="336" t="s">
        <v>851</v>
      </c>
      <c r="T54" s="336" t="s">
        <v>470</v>
      </c>
      <c r="U54" s="40">
        <v>0.61454695463180542</v>
      </c>
      <c r="V54" s="40">
        <v>0.23000000417232513</v>
      </c>
      <c r="W54" s="336" t="s">
        <v>1043</v>
      </c>
      <c r="X54" s="336" t="s">
        <v>851</v>
      </c>
      <c r="Y54" s="40">
        <v>0.41308090090751648</v>
      </c>
      <c r="Z54" s="40">
        <v>0.49188652634620667</v>
      </c>
      <c r="AA54" s="40">
        <v>0.54422378540039063</v>
      </c>
      <c r="AB54" s="40">
        <v>0.47368806600570679</v>
      </c>
      <c r="AC54" s="40">
        <v>0.39280787110328674</v>
      </c>
      <c r="AD54" s="336" t="s">
        <v>941</v>
      </c>
      <c r="AE54" s="336" t="s">
        <v>851</v>
      </c>
      <c r="AF54" s="336" t="s">
        <v>851</v>
      </c>
      <c r="AG54" s="336" t="s">
        <v>851</v>
      </c>
      <c r="AH54" s="336" t="s">
        <v>851</v>
      </c>
      <c r="AI54" s="40">
        <v>2019</v>
      </c>
      <c r="AJ54" s="40">
        <v>8.891920650578751E-2</v>
      </c>
      <c r="AK54" s="40">
        <v>0.12262999829979099</v>
      </c>
      <c r="AL54" s="40">
        <v>3.3710792660713196E-2</v>
      </c>
      <c r="AM54" s="40">
        <v>0.32440149784088135</v>
      </c>
      <c r="AN54" s="40">
        <v>0.32440149784088135</v>
      </c>
      <c r="AO54" s="40">
        <v>0.32821944355964661</v>
      </c>
      <c r="AP54" s="40">
        <v>0.24003919959068298</v>
      </c>
      <c r="AQ54" s="40">
        <v>0.27489840984344482</v>
      </c>
      <c r="AR54" s="336" t="s">
        <v>840</v>
      </c>
      <c r="AS54" s="336" t="s">
        <v>851</v>
      </c>
      <c r="AT54" s="336" t="s">
        <v>851</v>
      </c>
      <c r="AU54" s="336" t="s">
        <v>851</v>
      </c>
      <c r="AV54" s="336" t="s">
        <v>851</v>
      </c>
      <c r="AW54" s="336" t="s">
        <v>851</v>
      </c>
      <c r="AX54" s="336" t="s">
        <v>851</v>
      </c>
      <c r="AY54" s="40">
        <v>0.40269762277603149</v>
      </c>
      <c r="AZ54" s="40">
        <v>0.47540581226348877</v>
      </c>
      <c r="BA54" s="40">
        <v>0.56507301330566406</v>
      </c>
      <c r="BB54" s="40">
        <v>0.52303618192672729</v>
      </c>
      <c r="BC54" s="40">
        <v>0.39225724339485168</v>
      </c>
      <c r="BD54" s="336" t="s">
        <v>1500</v>
      </c>
    </row>
    <row r="55" spans="1:56" ht="15.75">
      <c r="A55" s="336" t="s">
        <v>426</v>
      </c>
      <c r="B55" s="336" t="s">
        <v>41</v>
      </c>
      <c r="C55" s="336" t="s">
        <v>246</v>
      </c>
      <c r="D55" s="336" t="s">
        <v>851</v>
      </c>
      <c r="E55" s="336" t="s">
        <v>851</v>
      </c>
      <c r="F55" s="40">
        <v>2017</v>
      </c>
      <c r="G55" s="40">
        <v>0.39627519249916077</v>
      </c>
      <c r="H55" s="336" t="s">
        <v>941</v>
      </c>
      <c r="I55" s="40">
        <v>0.28380879759788513</v>
      </c>
      <c r="J55" s="336" t="s">
        <v>941</v>
      </c>
      <c r="K55" s="336" t="s">
        <v>851</v>
      </c>
      <c r="L55" s="336" t="s">
        <v>851</v>
      </c>
      <c r="M55" s="40">
        <v>0.45954298973083496</v>
      </c>
      <c r="N55" s="336" t="s">
        <v>1500</v>
      </c>
      <c r="O55" s="40">
        <v>2017</v>
      </c>
      <c r="P55" s="40">
        <v>0.31485402584075928</v>
      </c>
      <c r="Q55" s="336" t="s">
        <v>1500</v>
      </c>
      <c r="R55" s="336" t="s">
        <v>851</v>
      </c>
      <c r="S55" s="336" t="s">
        <v>851</v>
      </c>
      <c r="T55" s="336" t="s">
        <v>470</v>
      </c>
      <c r="U55" s="40">
        <v>0.70086503028869629</v>
      </c>
      <c r="V55" s="40">
        <v>0.45276695489883423</v>
      </c>
      <c r="W55" s="336" t="s">
        <v>1043</v>
      </c>
      <c r="X55" s="336" t="s">
        <v>851</v>
      </c>
      <c r="Y55" s="40">
        <v>0.2625238299369812</v>
      </c>
      <c r="Z55" s="40">
        <v>0.24799074232578278</v>
      </c>
      <c r="AA55" s="40">
        <v>0.22561733424663544</v>
      </c>
      <c r="AB55" s="40">
        <v>0.18298082053661346</v>
      </c>
      <c r="AC55" s="40">
        <v>0.14351148903369904</v>
      </c>
      <c r="AD55" s="336" t="s">
        <v>941</v>
      </c>
      <c r="AE55" s="336" t="s">
        <v>851</v>
      </c>
      <c r="AF55" s="336" t="s">
        <v>851</v>
      </c>
      <c r="AG55" s="336" t="s">
        <v>851</v>
      </c>
      <c r="AH55" s="336" t="s">
        <v>851</v>
      </c>
      <c r="AI55" s="40">
        <v>2019</v>
      </c>
      <c r="AJ55" s="40"/>
      <c r="AK55" s="40"/>
      <c r="AL55" s="40"/>
      <c r="AM55" s="40">
        <v>0.3124198317527771</v>
      </c>
      <c r="AN55" s="40">
        <v>0.3124198317527771</v>
      </c>
      <c r="AO55" s="40">
        <v>0.35566967725753784</v>
      </c>
      <c r="AP55" s="40"/>
      <c r="AQ55" s="40">
        <v>0.2165466845035553</v>
      </c>
      <c r="AR55" s="336" t="s">
        <v>470</v>
      </c>
      <c r="AS55" s="336" t="s">
        <v>851</v>
      </c>
      <c r="AT55" s="336" t="s">
        <v>851</v>
      </c>
      <c r="AU55" s="336" t="s">
        <v>851</v>
      </c>
      <c r="AV55" s="336" t="s">
        <v>851</v>
      </c>
      <c r="AW55" s="336" t="s">
        <v>851</v>
      </c>
      <c r="AX55" s="336" t="s">
        <v>851</v>
      </c>
      <c r="AY55" s="40">
        <v>0.27152717113494873</v>
      </c>
      <c r="AZ55" s="40">
        <v>0.26228600740432739</v>
      </c>
      <c r="BA55" s="40">
        <v>0.23395155370235443</v>
      </c>
      <c r="BB55" s="40">
        <v>0.22142651677131653</v>
      </c>
      <c r="BC55" s="40">
        <v>9.0475521981716156E-2</v>
      </c>
      <c r="BD55" s="336" t="s">
        <v>1500</v>
      </c>
    </row>
    <row r="56" spans="1:56" ht="15.75">
      <c r="A56" s="336" t="s">
        <v>426</v>
      </c>
      <c r="B56" s="336" t="s">
        <v>88</v>
      </c>
      <c r="C56" s="336" t="s">
        <v>247</v>
      </c>
      <c r="D56" s="336" t="s">
        <v>851</v>
      </c>
      <c r="E56" s="336" t="s">
        <v>851</v>
      </c>
      <c r="F56" s="40">
        <v>2017</v>
      </c>
      <c r="G56" s="40">
        <v>0.72428989410400391</v>
      </c>
      <c r="H56" s="336" t="s">
        <v>941</v>
      </c>
      <c r="I56" s="40">
        <v>0.42005109786987305</v>
      </c>
      <c r="J56" s="336" t="s">
        <v>941</v>
      </c>
      <c r="K56" s="336" t="s">
        <v>851</v>
      </c>
      <c r="L56" s="336" t="s">
        <v>851</v>
      </c>
      <c r="M56" s="40">
        <v>0.73040986061096191</v>
      </c>
      <c r="N56" s="336" t="s">
        <v>1500</v>
      </c>
      <c r="O56" s="40">
        <v>2017</v>
      </c>
      <c r="P56" s="40">
        <v>0.42210224270820618</v>
      </c>
      <c r="Q56" s="336" t="s">
        <v>1500</v>
      </c>
      <c r="R56" s="336" t="s">
        <v>851</v>
      </c>
      <c r="S56" s="336" t="s">
        <v>851</v>
      </c>
      <c r="T56" s="336" t="s">
        <v>1048</v>
      </c>
      <c r="U56" s="40">
        <v>0.6719135046005249</v>
      </c>
      <c r="V56" s="40">
        <v>0.39250001311302185</v>
      </c>
      <c r="W56" s="336" t="s">
        <v>1043</v>
      </c>
      <c r="X56" s="336" t="s">
        <v>851</v>
      </c>
      <c r="Y56" s="40">
        <v>0.37380281090736389</v>
      </c>
      <c r="Z56" s="40">
        <v>0.37119945883750916</v>
      </c>
      <c r="AA56" s="40">
        <v>0.40448108315467834</v>
      </c>
      <c r="AB56" s="40">
        <v>0.36506965756416321</v>
      </c>
      <c r="AC56" s="40">
        <v>0.33838930726051331</v>
      </c>
      <c r="AD56" s="336" t="s">
        <v>941</v>
      </c>
      <c r="AE56" s="336" t="s">
        <v>851</v>
      </c>
      <c r="AF56" s="336" t="s">
        <v>851</v>
      </c>
      <c r="AG56" s="336" t="s">
        <v>851</v>
      </c>
      <c r="AH56" s="336" t="s">
        <v>851</v>
      </c>
      <c r="AI56" s="40">
        <v>2019</v>
      </c>
      <c r="AJ56" s="40"/>
      <c r="AK56" s="40">
        <v>0.23358114534886598</v>
      </c>
      <c r="AL56" s="40"/>
      <c r="AM56" s="40">
        <v>0.37278163433074951</v>
      </c>
      <c r="AN56" s="40">
        <v>0.37915065884590149</v>
      </c>
      <c r="AO56" s="40">
        <v>0.4379197359085083</v>
      </c>
      <c r="AP56" s="40"/>
      <c r="AQ56" s="40">
        <v>0.2165466845035553</v>
      </c>
      <c r="AR56" s="336" t="s">
        <v>470</v>
      </c>
      <c r="AS56" s="336" t="s">
        <v>851</v>
      </c>
      <c r="AT56" s="336" t="s">
        <v>851</v>
      </c>
      <c r="AU56" s="336" t="s">
        <v>851</v>
      </c>
      <c r="AV56" s="336" t="s">
        <v>851</v>
      </c>
      <c r="AW56" s="336" t="s">
        <v>851</v>
      </c>
      <c r="AX56" s="336" t="s">
        <v>851</v>
      </c>
      <c r="AY56" s="40">
        <v>0.37348085641860962</v>
      </c>
      <c r="AZ56" s="40">
        <v>0.37480533123016357</v>
      </c>
      <c r="BA56" s="40">
        <v>0.4012528657913208</v>
      </c>
      <c r="BB56" s="40">
        <v>0.37772166728973389</v>
      </c>
      <c r="BC56" s="40">
        <v>0.35267928242683411</v>
      </c>
      <c r="BD56" s="336" t="s">
        <v>1500</v>
      </c>
    </row>
    <row r="57" spans="1:56" ht="15.75">
      <c r="A57" s="336" t="s">
        <v>426</v>
      </c>
      <c r="B57" s="336" t="s">
        <v>37</v>
      </c>
      <c r="C57" s="336" t="s">
        <v>248</v>
      </c>
      <c r="D57" s="336" t="s">
        <v>851</v>
      </c>
      <c r="E57" s="336" t="s">
        <v>851</v>
      </c>
      <c r="F57" s="40">
        <v>2017</v>
      </c>
      <c r="G57" s="40">
        <v>0.36281725764274597</v>
      </c>
      <c r="H57" s="336" t="s">
        <v>941</v>
      </c>
      <c r="I57" s="40">
        <v>0.2662259042263031</v>
      </c>
      <c r="J57" s="336" t="s">
        <v>941</v>
      </c>
      <c r="K57" s="336" t="s">
        <v>851</v>
      </c>
      <c r="L57" s="336" t="s">
        <v>851</v>
      </c>
      <c r="M57" s="40">
        <v>0.3670763373374939</v>
      </c>
      <c r="N57" s="336" t="s">
        <v>1500</v>
      </c>
      <c r="O57" s="40">
        <v>2017</v>
      </c>
      <c r="P57" s="40">
        <v>0.26851195096969604</v>
      </c>
      <c r="Q57" s="336" t="s">
        <v>1500</v>
      </c>
      <c r="R57" s="336" t="s">
        <v>851</v>
      </c>
      <c r="S57" s="336" t="s">
        <v>851</v>
      </c>
      <c r="T57" s="336" t="s">
        <v>1048</v>
      </c>
      <c r="U57" s="40">
        <v>0.68890964984893799</v>
      </c>
      <c r="V57" s="40">
        <v>0.39764204621315002</v>
      </c>
      <c r="W57" s="336" t="s">
        <v>1043</v>
      </c>
      <c r="X57" s="336" t="s">
        <v>851</v>
      </c>
      <c r="Y57" s="40">
        <v>0.18147709965705872</v>
      </c>
      <c r="Z57" s="40">
        <v>0.17696058750152588</v>
      </c>
      <c r="AA57" s="40">
        <v>0.20479385554790497</v>
      </c>
      <c r="AB57" s="40">
        <v>0.25462162494659424</v>
      </c>
      <c r="AC57" s="40">
        <v>0.30344489216804504</v>
      </c>
      <c r="AD57" s="336" t="s">
        <v>941</v>
      </c>
      <c r="AE57" s="336" t="s">
        <v>851</v>
      </c>
      <c r="AF57" s="336" t="s">
        <v>851</v>
      </c>
      <c r="AG57" s="336" t="s">
        <v>851</v>
      </c>
      <c r="AH57" s="336" t="s">
        <v>851</v>
      </c>
      <c r="AI57" s="40">
        <v>2019</v>
      </c>
      <c r="AJ57" s="40">
        <v>0.18536495149079599</v>
      </c>
      <c r="AK57" s="40">
        <v>0.22572835563306101</v>
      </c>
      <c r="AL57" s="40">
        <v>4.0363401174545288E-2</v>
      </c>
      <c r="AM57" s="40">
        <v>0.16972517967224121</v>
      </c>
      <c r="AN57" s="40">
        <v>0.18950161337852478</v>
      </c>
      <c r="AO57" s="40">
        <v>0.19497650861740112</v>
      </c>
      <c r="AP57" s="40">
        <v>0.18995006382465363</v>
      </c>
      <c r="AQ57" s="40">
        <v>0.17881405353546143</v>
      </c>
      <c r="AR57" s="336" t="s">
        <v>840</v>
      </c>
      <c r="AS57" s="336" t="s">
        <v>851</v>
      </c>
      <c r="AT57" s="336" t="s">
        <v>851</v>
      </c>
      <c r="AU57" s="336" t="s">
        <v>851</v>
      </c>
      <c r="AV57" s="336" t="s">
        <v>851</v>
      </c>
      <c r="AW57" s="336" t="s">
        <v>851</v>
      </c>
      <c r="AX57" s="336" t="s">
        <v>851</v>
      </c>
      <c r="AY57" s="40">
        <v>0.18338996171951294</v>
      </c>
      <c r="AZ57" s="40">
        <v>0.16251035034656525</v>
      </c>
      <c r="BA57" s="40">
        <v>0.19577242434024811</v>
      </c>
      <c r="BB57" s="40">
        <v>0.23123231530189514</v>
      </c>
      <c r="BC57" s="40">
        <v>0.28407186269760132</v>
      </c>
      <c r="BD57" s="336" t="s">
        <v>1500</v>
      </c>
    </row>
    <row r="58" spans="1:56" ht="15.75">
      <c r="A58" s="336" t="s">
        <v>517</v>
      </c>
      <c r="B58" s="336" t="s">
        <v>32</v>
      </c>
      <c r="C58" s="336" t="s">
        <v>249</v>
      </c>
      <c r="D58" s="336" t="s">
        <v>851</v>
      </c>
      <c r="E58" s="336" t="s">
        <v>851</v>
      </c>
      <c r="F58" s="40">
        <v>2017</v>
      </c>
      <c r="G58" s="40">
        <v>0.27112412452697754</v>
      </c>
      <c r="H58" s="336" t="s">
        <v>941</v>
      </c>
      <c r="I58" s="40">
        <v>0.21329475939273834</v>
      </c>
      <c r="J58" s="336" t="s">
        <v>941</v>
      </c>
      <c r="K58" s="336" t="s">
        <v>851</v>
      </c>
      <c r="L58" s="336" t="s">
        <v>851</v>
      </c>
      <c r="M58" s="40">
        <v>0.26818770170211792</v>
      </c>
      <c r="N58" s="336" t="s">
        <v>1500</v>
      </c>
      <c r="O58" s="40">
        <v>2017</v>
      </c>
      <c r="P58" s="40">
        <v>0.21147318184375763</v>
      </c>
      <c r="Q58" s="336" t="s">
        <v>1500</v>
      </c>
      <c r="R58" s="336" t="s">
        <v>851</v>
      </c>
      <c r="S58" s="336" t="s">
        <v>851</v>
      </c>
      <c r="T58" s="336" t="s">
        <v>470</v>
      </c>
      <c r="U58" s="40">
        <v>0.87120479345321655</v>
      </c>
      <c r="V58" s="40">
        <v>1</v>
      </c>
      <c r="W58" s="336" t="s">
        <v>1043</v>
      </c>
      <c r="X58" s="336" t="s">
        <v>851</v>
      </c>
      <c r="Y58" s="40">
        <v>0.16307491064071655</v>
      </c>
      <c r="Z58" s="40">
        <v>0.16668695211410522</v>
      </c>
      <c r="AA58" s="40">
        <v>0.17084613442420959</v>
      </c>
      <c r="AB58" s="40">
        <v>0.15687192976474762</v>
      </c>
      <c r="AC58" s="40">
        <v>0.16546477377414703</v>
      </c>
      <c r="AD58" s="336" t="s">
        <v>941</v>
      </c>
      <c r="AE58" s="336" t="s">
        <v>851</v>
      </c>
      <c r="AF58" s="336" t="s">
        <v>851</v>
      </c>
      <c r="AG58" s="336" t="s">
        <v>851</v>
      </c>
      <c r="AH58" s="336" t="s">
        <v>851</v>
      </c>
      <c r="AI58" s="40">
        <v>2019</v>
      </c>
      <c r="AJ58" s="40"/>
      <c r="AK58" s="40">
        <v>0.22283651099747601</v>
      </c>
      <c r="AL58" s="40"/>
      <c r="AM58" s="40"/>
      <c r="AN58" s="40"/>
      <c r="AO58" s="40"/>
      <c r="AP58" s="40"/>
      <c r="AQ58" s="40">
        <v>0.18877032399177551</v>
      </c>
      <c r="AR58" s="336" t="s">
        <v>470</v>
      </c>
      <c r="AS58" s="336" t="s">
        <v>851</v>
      </c>
      <c r="AT58" s="336" t="s">
        <v>851</v>
      </c>
      <c r="AU58" s="336" t="s">
        <v>851</v>
      </c>
      <c r="AV58" s="336" t="s">
        <v>851</v>
      </c>
      <c r="AW58" s="336" t="s">
        <v>851</v>
      </c>
      <c r="AX58" s="336" t="s">
        <v>851</v>
      </c>
      <c r="AY58" s="40">
        <v>0.16226547956466675</v>
      </c>
      <c r="AZ58" s="40">
        <v>0.16739632189273834</v>
      </c>
      <c r="BA58" s="40">
        <v>0.17255686223506927</v>
      </c>
      <c r="BB58" s="40">
        <v>0.16031062602996826</v>
      </c>
      <c r="BC58" s="40">
        <v>0.16155406832695007</v>
      </c>
      <c r="BD58" s="336" t="s">
        <v>1500</v>
      </c>
    </row>
    <row r="59" spans="1:56" ht="15.75">
      <c r="A59" s="336" t="s">
        <v>517</v>
      </c>
      <c r="B59" s="336" t="s">
        <v>181</v>
      </c>
      <c r="C59" s="336" t="s">
        <v>250</v>
      </c>
      <c r="D59" s="336" t="s">
        <v>851</v>
      </c>
      <c r="E59" s="336" t="s">
        <v>851</v>
      </c>
      <c r="F59" s="40">
        <v>2017</v>
      </c>
      <c r="G59" s="40">
        <v>0.30137339234352112</v>
      </c>
      <c r="H59" s="336" t="s">
        <v>470</v>
      </c>
      <c r="I59" s="40">
        <v>0.23158103227615356</v>
      </c>
      <c r="J59" s="336" t="s">
        <v>470</v>
      </c>
      <c r="K59" s="336" t="s">
        <v>851</v>
      </c>
      <c r="L59" s="336" t="s">
        <v>851</v>
      </c>
      <c r="M59" s="40">
        <v>0.32298409938812256</v>
      </c>
      <c r="N59" s="336" t="s">
        <v>470</v>
      </c>
      <c r="O59" s="40">
        <v>2017</v>
      </c>
      <c r="P59" s="40">
        <v>0.24413134157657623</v>
      </c>
      <c r="Q59" s="336" t="s">
        <v>470</v>
      </c>
      <c r="R59" s="336" t="s">
        <v>851</v>
      </c>
      <c r="S59" s="336" t="s">
        <v>851</v>
      </c>
      <c r="T59" s="336" t="s">
        <v>470</v>
      </c>
      <c r="U59" s="40">
        <v>0.87120479345321655</v>
      </c>
      <c r="V59" s="40">
        <v>0.29750001430511475</v>
      </c>
      <c r="W59" s="336" t="s">
        <v>470</v>
      </c>
      <c r="X59" s="336" t="s">
        <v>851</v>
      </c>
      <c r="Y59" s="40"/>
      <c r="Z59" s="40"/>
      <c r="AA59" s="40"/>
      <c r="AB59" s="40"/>
      <c r="AC59" s="40">
        <v>0.16091012954711914</v>
      </c>
      <c r="AD59" s="336" t="s">
        <v>470</v>
      </c>
      <c r="AE59" s="336" t="s">
        <v>851</v>
      </c>
      <c r="AF59" s="336" t="s">
        <v>851</v>
      </c>
      <c r="AG59" s="336" t="s">
        <v>851</v>
      </c>
      <c r="AH59" s="336" t="s">
        <v>851</v>
      </c>
      <c r="AI59" s="40">
        <v>2019</v>
      </c>
      <c r="AJ59" s="40"/>
      <c r="AK59" s="40"/>
      <c r="AL59" s="40"/>
      <c r="AM59" s="40"/>
      <c r="AN59" s="40"/>
      <c r="AO59" s="40"/>
      <c r="AP59" s="40"/>
      <c r="AQ59" s="40">
        <v>0.18877032399177551</v>
      </c>
      <c r="AR59" s="336" t="s">
        <v>470</v>
      </c>
      <c r="AS59" s="336" t="s">
        <v>851</v>
      </c>
      <c r="AT59" s="336" t="s">
        <v>851</v>
      </c>
      <c r="AU59" s="336" t="s">
        <v>851</v>
      </c>
      <c r="AV59" s="336" t="s">
        <v>851</v>
      </c>
      <c r="AW59" s="336" t="s">
        <v>851</v>
      </c>
      <c r="AX59" s="336" t="s">
        <v>851</v>
      </c>
      <c r="AY59" s="40"/>
      <c r="AZ59" s="40"/>
      <c r="BA59" s="40"/>
      <c r="BB59" s="40"/>
      <c r="BC59" s="40">
        <v>0.16025599837303162</v>
      </c>
      <c r="BD59" s="336" t="s">
        <v>470</v>
      </c>
    </row>
    <row r="60" spans="1:56" ht="15.75">
      <c r="A60" s="336" t="s">
        <v>424</v>
      </c>
      <c r="B60" s="336" t="s">
        <v>31</v>
      </c>
      <c r="C60" s="336" t="s">
        <v>251</v>
      </c>
      <c r="D60" s="336" t="s">
        <v>851</v>
      </c>
      <c r="E60" s="336" t="s">
        <v>851</v>
      </c>
      <c r="F60" s="40">
        <v>2017</v>
      </c>
      <c r="G60" s="40">
        <v>1.766130805015564</v>
      </c>
      <c r="H60" s="336" t="s">
        <v>941</v>
      </c>
      <c r="I60" s="40">
        <v>0.63848417997360229</v>
      </c>
      <c r="J60" s="336" t="s">
        <v>941</v>
      </c>
      <c r="K60" s="336" t="s">
        <v>851</v>
      </c>
      <c r="L60" s="336" t="s">
        <v>851</v>
      </c>
      <c r="M60" s="40">
        <v>1.6573126316070557</v>
      </c>
      <c r="N60" s="336" t="s">
        <v>1500</v>
      </c>
      <c r="O60" s="40">
        <v>2017</v>
      </c>
      <c r="P60" s="40">
        <v>0.62367993593215942</v>
      </c>
      <c r="Q60" s="336" t="s">
        <v>1500</v>
      </c>
      <c r="R60" s="336" t="s">
        <v>851</v>
      </c>
      <c r="S60" s="336" t="s">
        <v>851</v>
      </c>
      <c r="T60" s="336" t="s">
        <v>470</v>
      </c>
      <c r="U60" s="40">
        <v>0.61454695463180542</v>
      </c>
      <c r="V60" s="40">
        <v>0.34838199615478516</v>
      </c>
      <c r="W60" s="336" t="s">
        <v>1043</v>
      </c>
      <c r="X60" s="336" t="s">
        <v>851</v>
      </c>
      <c r="Y60" s="40">
        <v>0.41836714744567871</v>
      </c>
      <c r="Z60" s="40">
        <v>0.37730589509010315</v>
      </c>
      <c r="AA60" s="40">
        <v>0.35285240411758423</v>
      </c>
      <c r="AB60" s="40">
        <v>0.32762601971626282</v>
      </c>
      <c r="AC60" s="40">
        <v>0.34601372480392456</v>
      </c>
      <c r="AD60" s="336" t="s">
        <v>941</v>
      </c>
      <c r="AE60" s="336" t="s">
        <v>851</v>
      </c>
      <c r="AF60" s="336" t="s">
        <v>851</v>
      </c>
      <c r="AG60" s="336" t="s">
        <v>851</v>
      </c>
      <c r="AH60" s="336" t="s">
        <v>851</v>
      </c>
      <c r="AI60" s="40">
        <v>2019</v>
      </c>
      <c r="AJ60" s="40"/>
      <c r="AK60" s="40">
        <v>0.14389520003253201</v>
      </c>
      <c r="AL60" s="40"/>
      <c r="AM60" s="40"/>
      <c r="AN60" s="40"/>
      <c r="AO60" s="40"/>
      <c r="AP60" s="40"/>
      <c r="AQ60" s="40">
        <v>0.27010980248451233</v>
      </c>
      <c r="AR60" s="336" t="s">
        <v>470</v>
      </c>
      <c r="AS60" s="336" t="s">
        <v>851</v>
      </c>
      <c r="AT60" s="336" t="s">
        <v>851</v>
      </c>
      <c r="AU60" s="336" t="s">
        <v>851</v>
      </c>
      <c r="AV60" s="336" t="s">
        <v>851</v>
      </c>
      <c r="AW60" s="336" t="s">
        <v>851</v>
      </c>
      <c r="AX60" s="336" t="s">
        <v>851</v>
      </c>
      <c r="AY60" s="40">
        <v>0.42886006832122803</v>
      </c>
      <c r="AZ60" s="40">
        <v>0.3892953097820282</v>
      </c>
      <c r="BA60" s="40">
        <v>0.35390371084213257</v>
      </c>
      <c r="BB60" s="40">
        <v>0.34061279892921448</v>
      </c>
      <c r="BC60" s="40">
        <v>0.22293668985366821</v>
      </c>
      <c r="BD60" s="336" t="s">
        <v>1500</v>
      </c>
    </row>
    <row r="61" spans="1:56" ht="15.75">
      <c r="A61" s="336" t="s">
        <v>424</v>
      </c>
      <c r="B61" s="336" t="s">
        <v>150</v>
      </c>
      <c r="C61" s="336" t="s">
        <v>252</v>
      </c>
      <c r="D61" s="336" t="s">
        <v>851</v>
      </c>
      <c r="E61" s="336" t="s">
        <v>851</v>
      </c>
      <c r="F61" s="40">
        <v>2017</v>
      </c>
      <c r="G61" s="40">
        <v>0.51073747873306274</v>
      </c>
      <c r="H61" s="336" t="s">
        <v>941</v>
      </c>
      <c r="I61" s="40">
        <v>0.33807164430618286</v>
      </c>
      <c r="J61" s="336" t="s">
        <v>941</v>
      </c>
      <c r="K61" s="336" t="s">
        <v>851</v>
      </c>
      <c r="L61" s="336" t="s">
        <v>851</v>
      </c>
      <c r="M61" s="40">
        <v>0.84574598073959351</v>
      </c>
      <c r="N61" s="336" t="s">
        <v>470</v>
      </c>
      <c r="O61" s="40">
        <v>2017</v>
      </c>
      <c r="P61" s="40">
        <v>0.45821362733840942</v>
      </c>
      <c r="Q61" s="336" t="s">
        <v>470</v>
      </c>
      <c r="R61" s="336" t="s">
        <v>851</v>
      </c>
      <c r="S61" s="336" t="s">
        <v>851</v>
      </c>
      <c r="T61" s="336" t="s">
        <v>470</v>
      </c>
      <c r="U61" s="40">
        <v>0.61454695463180542</v>
      </c>
      <c r="V61" s="40">
        <v>0.25</v>
      </c>
      <c r="W61" s="336" t="s">
        <v>1043</v>
      </c>
      <c r="X61" s="336" t="s">
        <v>851</v>
      </c>
      <c r="Y61" s="40">
        <v>0.28688210248947144</v>
      </c>
      <c r="Z61" s="40">
        <v>0.28645926713943481</v>
      </c>
      <c r="AA61" s="40">
        <v>0.29092752933502197</v>
      </c>
      <c r="AB61" s="40">
        <v>0.25033462047576904</v>
      </c>
      <c r="AC61" s="40">
        <v>0.17445974051952362</v>
      </c>
      <c r="AD61" s="336" t="s">
        <v>941</v>
      </c>
      <c r="AE61" s="336" t="s">
        <v>851</v>
      </c>
      <c r="AF61" s="336" t="s">
        <v>851</v>
      </c>
      <c r="AG61" s="336" t="s">
        <v>851</v>
      </c>
      <c r="AH61" s="336" t="s">
        <v>851</v>
      </c>
      <c r="AI61" s="40">
        <v>2019</v>
      </c>
      <c r="AJ61" s="40">
        <v>0.161242766321995</v>
      </c>
      <c r="AK61" s="40">
        <v>0.21413432974705698</v>
      </c>
      <c r="AL61" s="40">
        <v>5.28915636241436E-2</v>
      </c>
      <c r="AM61" s="40">
        <v>0.27105593681335449</v>
      </c>
      <c r="AN61" s="40">
        <v>0.27594646811485291</v>
      </c>
      <c r="AO61" s="40">
        <v>0.26989123225212097</v>
      </c>
      <c r="AP61" s="40">
        <v>0.19438418745994568</v>
      </c>
      <c r="AQ61" s="40">
        <v>0.24700179696083069</v>
      </c>
      <c r="AR61" s="336" t="s">
        <v>840</v>
      </c>
      <c r="AS61" s="336" t="s">
        <v>851</v>
      </c>
      <c r="AT61" s="336" t="s">
        <v>851</v>
      </c>
      <c r="AU61" s="336" t="s">
        <v>851</v>
      </c>
      <c r="AV61" s="336" t="s">
        <v>851</v>
      </c>
      <c r="AW61" s="336" t="s">
        <v>851</v>
      </c>
      <c r="AX61" s="336" t="s">
        <v>851</v>
      </c>
      <c r="AY61" s="40"/>
      <c r="AZ61" s="40"/>
      <c r="BA61" s="40"/>
      <c r="BB61" s="40"/>
      <c r="BC61" s="40">
        <v>0.34832847118377686</v>
      </c>
      <c r="BD61" s="336" t="s">
        <v>470</v>
      </c>
    </row>
    <row r="62" spans="1:56" ht="15.75">
      <c r="A62" s="336" t="s">
        <v>517</v>
      </c>
      <c r="B62" s="336" t="s">
        <v>182</v>
      </c>
      <c r="C62" s="336" t="s">
        <v>253</v>
      </c>
      <c r="D62" s="336" t="s">
        <v>851</v>
      </c>
      <c r="E62" s="336" t="s">
        <v>851</v>
      </c>
      <c r="F62" s="40">
        <v>2017</v>
      </c>
      <c r="G62" s="40">
        <v>0.30137339234352112</v>
      </c>
      <c r="H62" s="336" t="s">
        <v>470</v>
      </c>
      <c r="I62" s="40">
        <v>0.23158103227615356</v>
      </c>
      <c r="J62" s="336" t="s">
        <v>470</v>
      </c>
      <c r="K62" s="336" t="s">
        <v>851</v>
      </c>
      <c r="L62" s="336" t="s">
        <v>851</v>
      </c>
      <c r="M62" s="40">
        <v>0.32298409938812256</v>
      </c>
      <c r="N62" s="336" t="s">
        <v>470</v>
      </c>
      <c r="O62" s="40">
        <v>2017</v>
      </c>
      <c r="P62" s="40">
        <v>0.24413134157657623</v>
      </c>
      <c r="Q62" s="336" t="s">
        <v>470</v>
      </c>
      <c r="R62" s="336" t="s">
        <v>851</v>
      </c>
      <c r="S62" s="336" t="s">
        <v>851</v>
      </c>
      <c r="T62" s="336" t="s">
        <v>470</v>
      </c>
      <c r="U62" s="40">
        <v>0.87120479345321655</v>
      </c>
      <c r="V62" s="40">
        <v>0.29750001430511475</v>
      </c>
      <c r="W62" s="336" t="s">
        <v>470</v>
      </c>
      <c r="X62" s="336" t="s">
        <v>851</v>
      </c>
      <c r="Y62" s="40"/>
      <c r="Z62" s="40"/>
      <c r="AA62" s="40"/>
      <c r="AB62" s="40"/>
      <c r="AC62" s="40">
        <v>0.16091012954711914</v>
      </c>
      <c r="AD62" s="336" t="s">
        <v>470</v>
      </c>
      <c r="AE62" s="336" t="s">
        <v>851</v>
      </c>
      <c r="AF62" s="336" t="s">
        <v>851</v>
      </c>
      <c r="AG62" s="336" t="s">
        <v>851</v>
      </c>
      <c r="AH62" s="336" t="s">
        <v>851</v>
      </c>
      <c r="AI62" s="40">
        <v>2019</v>
      </c>
      <c r="AJ62" s="40"/>
      <c r="AK62" s="40"/>
      <c r="AL62" s="40"/>
      <c r="AM62" s="40"/>
      <c r="AN62" s="40"/>
      <c r="AO62" s="40"/>
      <c r="AP62" s="40"/>
      <c r="AQ62" s="40">
        <v>0.18877032399177551</v>
      </c>
      <c r="AR62" s="336" t="s">
        <v>470</v>
      </c>
      <c r="AS62" s="336" t="s">
        <v>851</v>
      </c>
      <c r="AT62" s="336" t="s">
        <v>851</v>
      </c>
      <c r="AU62" s="336" t="s">
        <v>851</v>
      </c>
      <c r="AV62" s="336" t="s">
        <v>851</v>
      </c>
      <c r="AW62" s="336" t="s">
        <v>851</v>
      </c>
      <c r="AX62" s="336" t="s">
        <v>851</v>
      </c>
      <c r="AY62" s="40"/>
      <c r="AZ62" s="40"/>
      <c r="BA62" s="40"/>
      <c r="BB62" s="40"/>
      <c r="BC62" s="40">
        <v>0.16025599837303162</v>
      </c>
      <c r="BD62" s="336" t="s">
        <v>470</v>
      </c>
    </row>
    <row r="63" spans="1:56" ht="15.75">
      <c r="A63" s="336" t="s">
        <v>517</v>
      </c>
      <c r="B63" s="336" t="s">
        <v>34</v>
      </c>
      <c r="C63" s="336" t="s">
        <v>254</v>
      </c>
      <c r="D63" s="336" t="s">
        <v>851</v>
      </c>
      <c r="E63" s="336" t="s">
        <v>851</v>
      </c>
      <c r="F63" s="40">
        <v>2017</v>
      </c>
      <c r="G63" s="40">
        <v>0.14867624640464783</v>
      </c>
      <c r="H63" s="336" t="s">
        <v>941</v>
      </c>
      <c r="I63" s="40">
        <v>0.12943267822265625</v>
      </c>
      <c r="J63" s="336" t="s">
        <v>941</v>
      </c>
      <c r="K63" s="336" t="s">
        <v>851</v>
      </c>
      <c r="L63" s="336" t="s">
        <v>851</v>
      </c>
      <c r="M63" s="40">
        <v>0.16091454029083252</v>
      </c>
      <c r="N63" s="336" t="s">
        <v>1500</v>
      </c>
      <c r="O63" s="40">
        <v>2017</v>
      </c>
      <c r="P63" s="40">
        <v>0.13861015439033508</v>
      </c>
      <c r="Q63" s="336" t="s">
        <v>1500</v>
      </c>
      <c r="R63" s="336" t="s">
        <v>851</v>
      </c>
      <c r="S63" s="336" t="s">
        <v>851</v>
      </c>
      <c r="T63" s="336" t="s">
        <v>1048</v>
      </c>
      <c r="U63" s="40">
        <v>0.73438096046447754</v>
      </c>
      <c r="V63" s="40">
        <v>1</v>
      </c>
      <c r="W63" s="336" t="s">
        <v>1043</v>
      </c>
      <c r="X63" s="336" t="s">
        <v>851</v>
      </c>
      <c r="Y63" s="40">
        <v>0.1084543839097023</v>
      </c>
      <c r="Z63" s="40">
        <v>0.10300951451063156</v>
      </c>
      <c r="AA63" s="40">
        <v>0.10404602438211441</v>
      </c>
      <c r="AB63" s="40">
        <v>0.1021198034286499</v>
      </c>
      <c r="AC63" s="40">
        <v>0.10809851437807083</v>
      </c>
      <c r="AD63" s="336" t="s">
        <v>941</v>
      </c>
      <c r="AE63" s="336" t="s">
        <v>851</v>
      </c>
      <c r="AF63" s="336" t="s">
        <v>851</v>
      </c>
      <c r="AG63" s="336" t="s">
        <v>851</v>
      </c>
      <c r="AH63" s="336" t="s">
        <v>851</v>
      </c>
      <c r="AI63" s="40">
        <v>2019</v>
      </c>
      <c r="AJ63" s="40"/>
      <c r="AK63" s="40">
        <v>0.229093625027633</v>
      </c>
      <c r="AL63" s="40"/>
      <c r="AM63" s="40"/>
      <c r="AN63" s="40"/>
      <c r="AO63" s="40"/>
      <c r="AP63" s="40"/>
      <c r="AQ63" s="40">
        <v>0.18877032399177551</v>
      </c>
      <c r="AR63" s="336" t="s">
        <v>470</v>
      </c>
      <c r="AS63" s="336" t="s">
        <v>851</v>
      </c>
      <c r="AT63" s="336" t="s">
        <v>851</v>
      </c>
      <c r="AU63" s="336" t="s">
        <v>851</v>
      </c>
      <c r="AV63" s="336" t="s">
        <v>851</v>
      </c>
      <c r="AW63" s="336" t="s">
        <v>851</v>
      </c>
      <c r="AX63" s="336" t="s">
        <v>851</v>
      </c>
      <c r="AY63" s="40">
        <v>0.10861071199178696</v>
      </c>
      <c r="AZ63" s="40">
        <v>0.10360562801361084</v>
      </c>
      <c r="BA63" s="40">
        <v>0.10417447239160538</v>
      </c>
      <c r="BB63" s="40">
        <v>9.9555768072605133E-2</v>
      </c>
      <c r="BC63" s="40">
        <v>0.10598982870578766</v>
      </c>
      <c r="BD63" s="336" t="s">
        <v>1500</v>
      </c>
    </row>
    <row r="64" spans="1:56" ht="15.75">
      <c r="A64" s="336" t="s">
        <v>425</v>
      </c>
      <c r="B64" s="336" t="s">
        <v>35</v>
      </c>
      <c r="C64" s="336" t="s">
        <v>255</v>
      </c>
      <c r="D64" s="336" t="s">
        <v>851</v>
      </c>
      <c r="E64" s="336" t="s">
        <v>851</v>
      </c>
      <c r="F64" s="40">
        <v>2017</v>
      </c>
      <c r="G64" s="40">
        <v>0.94446295499801636</v>
      </c>
      <c r="H64" s="336" t="s">
        <v>941</v>
      </c>
      <c r="I64" s="40">
        <v>0.48571917414665222</v>
      </c>
      <c r="J64" s="336" t="s">
        <v>941</v>
      </c>
      <c r="K64" s="336" t="s">
        <v>851</v>
      </c>
      <c r="L64" s="336" t="s">
        <v>851</v>
      </c>
      <c r="M64" s="40">
        <v>1.033219575881958</v>
      </c>
      <c r="N64" s="336" t="s">
        <v>1500</v>
      </c>
      <c r="O64" s="40">
        <v>2017</v>
      </c>
      <c r="P64" s="40">
        <v>0.50816917419433594</v>
      </c>
      <c r="Q64" s="336" t="s">
        <v>1500</v>
      </c>
      <c r="R64" s="336" t="s">
        <v>851</v>
      </c>
      <c r="S64" s="336" t="s">
        <v>851</v>
      </c>
      <c r="T64" s="336" t="s">
        <v>1048</v>
      </c>
      <c r="U64" s="40">
        <v>0.84185642004013062</v>
      </c>
      <c r="V64" s="40">
        <v>0.45320335030555725</v>
      </c>
      <c r="W64" s="336" t="s">
        <v>1043</v>
      </c>
      <c r="X64" s="336" t="s">
        <v>851</v>
      </c>
      <c r="Y64" s="40">
        <v>0.52145761251449585</v>
      </c>
      <c r="Z64" s="40">
        <v>0.44870427250862122</v>
      </c>
      <c r="AA64" s="40">
        <v>0.39692458510398865</v>
      </c>
      <c r="AB64" s="40">
        <v>0.36385518312454224</v>
      </c>
      <c r="AC64" s="40">
        <v>0.38085734844207764</v>
      </c>
      <c r="AD64" s="336" t="s">
        <v>941</v>
      </c>
      <c r="AE64" s="336" t="s">
        <v>851</v>
      </c>
      <c r="AF64" s="336" t="s">
        <v>851</v>
      </c>
      <c r="AG64" s="336" t="s">
        <v>851</v>
      </c>
      <c r="AH64" s="336" t="s">
        <v>851</v>
      </c>
      <c r="AI64" s="40">
        <v>2019</v>
      </c>
      <c r="AJ64" s="40"/>
      <c r="AK64" s="40">
        <v>0.42822584450396695</v>
      </c>
      <c r="AL64" s="40"/>
      <c r="AM64" s="40">
        <v>0.11994829028844833</v>
      </c>
      <c r="AN64" s="40">
        <v>0.12604101002216339</v>
      </c>
      <c r="AO64" s="40">
        <v>0.13034777343273163</v>
      </c>
      <c r="AP64" s="40">
        <v>0.15199437737464905</v>
      </c>
      <c r="AQ64" s="40">
        <v>0.21862149238586426</v>
      </c>
      <c r="AR64" s="336" t="s">
        <v>470</v>
      </c>
      <c r="AS64" s="336" t="s">
        <v>851</v>
      </c>
      <c r="AT64" s="336" t="s">
        <v>851</v>
      </c>
      <c r="AU64" s="336" t="s">
        <v>851</v>
      </c>
      <c r="AV64" s="336" t="s">
        <v>851</v>
      </c>
      <c r="AW64" s="336" t="s">
        <v>851</v>
      </c>
      <c r="AX64" s="336" t="s">
        <v>851</v>
      </c>
      <c r="AY64" s="40">
        <v>0.54134607315063477</v>
      </c>
      <c r="AZ64" s="40">
        <v>0.46804237365722656</v>
      </c>
      <c r="BA64" s="40">
        <v>0.4058784544467926</v>
      </c>
      <c r="BB64" s="40">
        <v>0.36212387681007385</v>
      </c>
      <c r="BC64" s="40">
        <v>0.37225678563117981</v>
      </c>
      <c r="BD64" s="336" t="s">
        <v>1500</v>
      </c>
    </row>
    <row r="65" spans="1:56" ht="15.75">
      <c r="A65" s="336" t="s">
        <v>425</v>
      </c>
      <c r="B65" s="336" t="s">
        <v>39</v>
      </c>
      <c r="C65" s="336" t="s">
        <v>256</v>
      </c>
      <c r="D65" s="336" t="s">
        <v>851</v>
      </c>
      <c r="E65" s="336" t="s">
        <v>851</v>
      </c>
      <c r="F65" s="40">
        <v>2017</v>
      </c>
      <c r="G65" s="40">
        <v>0.56679606437683105</v>
      </c>
      <c r="H65" s="336" t="s">
        <v>941</v>
      </c>
      <c r="I65" s="40">
        <v>0.36175483465194702</v>
      </c>
      <c r="J65" s="336" t="s">
        <v>941</v>
      </c>
      <c r="K65" s="336" t="s">
        <v>851</v>
      </c>
      <c r="L65" s="336" t="s">
        <v>851</v>
      </c>
      <c r="M65" s="40">
        <v>0.65302687883377075</v>
      </c>
      <c r="N65" s="336" t="s">
        <v>1500</v>
      </c>
      <c r="O65" s="40">
        <v>2017</v>
      </c>
      <c r="P65" s="40">
        <v>0.39504915475845337</v>
      </c>
      <c r="Q65" s="336" t="s">
        <v>1500</v>
      </c>
      <c r="R65" s="336" t="s">
        <v>851</v>
      </c>
      <c r="S65" s="336" t="s">
        <v>851</v>
      </c>
      <c r="T65" s="336" t="s">
        <v>470</v>
      </c>
      <c r="U65" s="40">
        <v>0.73750567436218262</v>
      </c>
      <c r="V65" s="40">
        <v>0.76749998331069946</v>
      </c>
      <c r="W65" s="336" t="s">
        <v>1043</v>
      </c>
      <c r="X65" s="336" t="s">
        <v>851</v>
      </c>
      <c r="Y65" s="40">
        <v>0.32599222660064697</v>
      </c>
      <c r="Z65" s="40">
        <v>0.29449200630187988</v>
      </c>
      <c r="AA65" s="40">
        <v>0.30146139860153198</v>
      </c>
      <c r="AB65" s="40">
        <v>0.29540899395942688</v>
      </c>
      <c r="AC65" s="40">
        <v>0.26972290873527527</v>
      </c>
      <c r="AD65" s="336" t="s">
        <v>941</v>
      </c>
      <c r="AE65" s="336" t="s">
        <v>851</v>
      </c>
      <c r="AF65" s="336" t="s">
        <v>851</v>
      </c>
      <c r="AG65" s="336" t="s">
        <v>851</v>
      </c>
      <c r="AH65" s="336" t="s">
        <v>851</v>
      </c>
      <c r="AI65" s="40">
        <v>2019</v>
      </c>
      <c r="AJ65" s="40"/>
      <c r="AK65" s="40">
        <v>0.213979770412178</v>
      </c>
      <c r="AL65" s="40"/>
      <c r="AM65" s="40"/>
      <c r="AN65" s="40"/>
      <c r="AO65" s="40"/>
      <c r="AP65" s="40"/>
      <c r="AQ65" s="40">
        <v>0.21862149238586426</v>
      </c>
      <c r="AR65" s="336" t="s">
        <v>470</v>
      </c>
      <c r="AS65" s="336" t="s">
        <v>851</v>
      </c>
      <c r="AT65" s="336" t="s">
        <v>851</v>
      </c>
      <c r="AU65" s="336" t="s">
        <v>851</v>
      </c>
      <c r="AV65" s="336" t="s">
        <v>851</v>
      </c>
      <c r="AW65" s="336" t="s">
        <v>851</v>
      </c>
      <c r="AX65" s="336" t="s">
        <v>851</v>
      </c>
      <c r="AY65" s="40">
        <v>0.33007028698921204</v>
      </c>
      <c r="AZ65" s="40">
        <v>0.30113175511360168</v>
      </c>
      <c r="BA65" s="40">
        <v>0.30198422074317932</v>
      </c>
      <c r="BB65" s="40">
        <v>0.30644428730010986</v>
      </c>
      <c r="BC65" s="40">
        <v>0.2329326868057251</v>
      </c>
      <c r="BD65" s="336" t="s">
        <v>1500</v>
      </c>
    </row>
    <row r="66" spans="1:56" ht="15.75">
      <c r="A66" s="336" t="s">
        <v>426</v>
      </c>
      <c r="B66" s="336" t="s">
        <v>40</v>
      </c>
      <c r="C66" s="336" t="s">
        <v>257</v>
      </c>
      <c r="D66" s="336" t="s">
        <v>851</v>
      </c>
      <c r="E66" s="336" t="s">
        <v>851</v>
      </c>
      <c r="F66" s="40">
        <v>2017</v>
      </c>
      <c r="G66" s="40">
        <v>1.8756089210510254</v>
      </c>
      <c r="H66" s="336" t="s">
        <v>941</v>
      </c>
      <c r="I66" s="40">
        <v>0.65224754810333252</v>
      </c>
      <c r="J66" s="336" t="s">
        <v>941</v>
      </c>
      <c r="K66" s="336" t="s">
        <v>851</v>
      </c>
      <c r="L66" s="336" t="s">
        <v>851</v>
      </c>
      <c r="M66" s="40">
        <v>1.8041744232177734</v>
      </c>
      <c r="N66" s="336" t="s">
        <v>1500</v>
      </c>
      <c r="O66" s="40">
        <v>2017</v>
      </c>
      <c r="P66" s="40">
        <v>0.64338880777359009</v>
      </c>
      <c r="Q66" s="336" t="s">
        <v>1500</v>
      </c>
      <c r="R66" s="336" t="s">
        <v>851</v>
      </c>
      <c r="S66" s="336" t="s">
        <v>851</v>
      </c>
      <c r="T66" s="336" t="s">
        <v>470</v>
      </c>
      <c r="U66" s="40">
        <v>0.70086503028869629</v>
      </c>
      <c r="V66" s="40">
        <v>0.37789109349250793</v>
      </c>
      <c r="W66" s="336" t="s">
        <v>1043</v>
      </c>
      <c r="X66" s="336" t="s">
        <v>851</v>
      </c>
      <c r="Y66" s="40">
        <v>0.48250278830528259</v>
      </c>
      <c r="Z66" s="40">
        <v>0.4681885838508606</v>
      </c>
      <c r="AA66" s="40">
        <v>0.44849318265914917</v>
      </c>
      <c r="AB66" s="40">
        <v>0.46351462602615356</v>
      </c>
      <c r="AC66" s="40">
        <v>0.46023792028427124</v>
      </c>
      <c r="AD66" s="336" t="s">
        <v>941</v>
      </c>
      <c r="AE66" s="336" t="s">
        <v>851</v>
      </c>
      <c r="AF66" s="336" t="s">
        <v>851</v>
      </c>
      <c r="AG66" s="336" t="s">
        <v>851</v>
      </c>
      <c r="AH66" s="336" t="s">
        <v>851</v>
      </c>
      <c r="AI66" s="40">
        <v>2019</v>
      </c>
      <c r="AJ66" s="40"/>
      <c r="AK66" s="40"/>
      <c r="AL66" s="40"/>
      <c r="AM66" s="40">
        <v>0.47902348637580872</v>
      </c>
      <c r="AN66" s="40">
        <v>0.46292358636856079</v>
      </c>
      <c r="AO66" s="40">
        <v>0.42382380366325378</v>
      </c>
      <c r="AP66" s="40">
        <v>0.41346603631973267</v>
      </c>
      <c r="AQ66" s="40">
        <v>0.2165466845035553</v>
      </c>
      <c r="AR66" s="336" t="s">
        <v>470</v>
      </c>
      <c r="AS66" s="336" t="s">
        <v>851</v>
      </c>
      <c r="AT66" s="336" t="s">
        <v>851</v>
      </c>
      <c r="AU66" s="336" t="s">
        <v>851</v>
      </c>
      <c r="AV66" s="336" t="s">
        <v>851</v>
      </c>
      <c r="AW66" s="336" t="s">
        <v>851</v>
      </c>
      <c r="AX66" s="336" t="s">
        <v>851</v>
      </c>
      <c r="AY66" s="40">
        <v>0.48699679970741272</v>
      </c>
      <c r="AZ66" s="40">
        <v>0.47253715991973877</v>
      </c>
      <c r="BA66" s="40">
        <v>0.45749858021736145</v>
      </c>
      <c r="BB66" s="40">
        <v>0.45194390416145325</v>
      </c>
      <c r="BC66" s="40">
        <v>0.49015972018241882</v>
      </c>
      <c r="BD66" s="336" t="s">
        <v>1500</v>
      </c>
    </row>
    <row r="67" spans="1:56" ht="15.75">
      <c r="A67" s="336" t="s">
        <v>424</v>
      </c>
      <c r="B67" s="336" t="s">
        <v>170</v>
      </c>
      <c r="C67" s="336" t="s">
        <v>853</v>
      </c>
      <c r="D67" s="336" t="s">
        <v>851</v>
      </c>
      <c r="E67" s="336" t="s">
        <v>851</v>
      </c>
      <c r="F67" s="40">
        <v>2017</v>
      </c>
      <c r="G67" s="40">
        <v>0.22185191512107849</v>
      </c>
      <c r="H67" s="336" t="s">
        <v>941</v>
      </c>
      <c r="I67" s="40">
        <v>0.18157021701335907</v>
      </c>
      <c r="J67" s="336" t="s">
        <v>941</v>
      </c>
      <c r="K67" s="336" t="s">
        <v>851</v>
      </c>
      <c r="L67" s="336" t="s">
        <v>851</v>
      </c>
      <c r="M67" s="40">
        <v>0.21730834245681763</v>
      </c>
      <c r="N67" s="336" t="s">
        <v>1500</v>
      </c>
      <c r="O67" s="40">
        <v>2017</v>
      </c>
      <c r="P67" s="40">
        <v>0.17851544916629791</v>
      </c>
      <c r="Q67" s="336" t="s">
        <v>1500</v>
      </c>
      <c r="R67" s="336" t="s">
        <v>851</v>
      </c>
      <c r="S67" s="336" t="s">
        <v>851</v>
      </c>
      <c r="T67" s="336" t="s">
        <v>1048</v>
      </c>
      <c r="U67" s="40">
        <v>0.54198372364044189</v>
      </c>
      <c r="V67" s="40">
        <v>0.32711884379386902</v>
      </c>
      <c r="W67" s="336" t="s">
        <v>1043</v>
      </c>
      <c r="X67" s="336" t="s">
        <v>851</v>
      </c>
      <c r="Y67" s="40">
        <v>0.16919028759002686</v>
      </c>
      <c r="Z67" s="40">
        <v>0.21900907158851624</v>
      </c>
      <c r="AA67" s="40">
        <v>0.24815265834331512</v>
      </c>
      <c r="AB67" s="40">
        <v>0.19844737648963928</v>
      </c>
      <c r="AC67" s="40">
        <v>0.18730452656745911</v>
      </c>
      <c r="AD67" s="336" t="s">
        <v>941</v>
      </c>
      <c r="AE67" s="336" t="s">
        <v>851</v>
      </c>
      <c r="AF67" s="336" t="s">
        <v>851</v>
      </c>
      <c r="AG67" s="336" t="s">
        <v>851</v>
      </c>
      <c r="AH67" s="336" t="s">
        <v>851</v>
      </c>
      <c r="AI67" s="40">
        <v>2019</v>
      </c>
      <c r="AJ67" s="40">
        <v>0.214006944868363</v>
      </c>
      <c r="AK67" s="40">
        <v>0.23995108821403502</v>
      </c>
      <c r="AL67" s="40">
        <v>2.5944141671061516E-2</v>
      </c>
      <c r="AM67" s="40">
        <v>0.17198722064495087</v>
      </c>
      <c r="AN67" s="40">
        <v>0.15609839558601379</v>
      </c>
      <c r="AO67" s="40">
        <v>0.15044499933719635</v>
      </c>
      <c r="AP67" s="40">
        <v>0.1286846399307251</v>
      </c>
      <c r="AQ67" s="40">
        <v>0.10812262445688248</v>
      </c>
      <c r="AR67" s="336" t="s">
        <v>840</v>
      </c>
      <c r="AS67" s="336" t="s">
        <v>851</v>
      </c>
      <c r="AT67" s="336" t="s">
        <v>851</v>
      </c>
      <c r="AU67" s="336" t="s">
        <v>851</v>
      </c>
      <c r="AV67" s="336" t="s">
        <v>851</v>
      </c>
      <c r="AW67" s="336" t="s">
        <v>851</v>
      </c>
      <c r="AX67" s="336" t="s">
        <v>851</v>
      </c>
      <c r="AY67" s="40">
        <v>0.15993352234363556</v>
      </c>
      <c r="AZ67" s="40">
        <v>0.21050597727298737</v>
      </c>
      <c r="BA67" s="40">
        <v>0.24338363111019135</v>
      </c>
      <c r="BB67" s="40">
        <v>0.21233998239040375</v>
      </c>
      <c r="BC67" s="40">
        <v>0.2412915974855423</v>
      </c>
      <c r="BD67" s="336" t="s">
        <v>1500</v>
      </c>
    </row>
    <row r="68" spans="1:56" ht="15.75">
      <c r="A68" s="336" t="s">
        <v>426</v>
      </c>
      <c r="B68" s="336" t="s">
        <v>38</v>
      </c>
      <c r="C68" s="336" t="s">
        <v>258</v>
      </c>
      <c r="D68" s="336" t="s">
        <v>851</v>
      </c>
      <c r="E68" s="336" t="s">
        <v>851</v>
      </c>
      <c r="F68" s="40">
        <v>2017</v>
      </c>
      <c r="G68" s="40">
        <v>0.84596836566925049</v>
      </c>
      <c r="H68" s="336" t="s">
        <v>941</v>
      </c>
      <c r="I68" s="40">
        <v>0.45827892422676086</v>
      </c>
      <c r="J68" s="336" t="s">
        <v>941</v>
      </c>
      <c r="K68" s="336" t="s">
        <v>851</v>
      </c>
      <c r="L68" s="336" t="s">
        <v>851</v>
      </c>
      <c r="M68" s="40">
        <v>0.87930399179458618</v>
      </c>
      <c r="N68" s="336" t="s">
        <v>1500</v>
      </c>
      <c r="O68" s="40">
        <v>2017</v>
      </c>
      <c r="P68" s="40">
        <v>0.46788811683654785</v>
      </c>
      <c r="Q68" s="336" t="s">
        <v>1500</v>
      </c>
      <c r="R68" s="336" t="s">
        <v>851</v>
      </c>
      <c r="S68" s="336" t="s">
        <v>851</v>
      </c>
      <c r="T68" s="336" t="s">
        <v>470</v>
      </c>
      <c r="U68" s="40">
        <v>0.70086503028869629</v>
      </c>
      <c r="V68" s="40">
        <v>0.125</v>
      </c>
      <c r="W68" s="336" t="s">
        <v>1043</v>
      </c>
      <c r="X68" s="336" t="s">
        <v>851</v>
      </c>
      <c r="Y68" s="40">
        <v>0.39626592397689819</v>
      </c>
      <c r="Z68" s="40">
        <v>0.42565605044364929</v>
      </c>
      <c r="AA68" s="40">
        <v>0.47161966562271118</v>
      </c>
      <c r="AB68" s="40">
        <v>0.42869094014167786</v>
      </c>
      <c r="AC68" s="40">
        <v>0.26492130756378174</v>
      </c>
      <c r="AD68" s="336" t="s">
        <v>941</v>
      </c>
      <c r="AE68" s="336" t="s">
        <v>851</v>
      </c>
      <c r="AF68" s="336" t="s">
        <v>851</v>
      </c>
      <c r="AG68" s="336" t="s">
        <v>851</v>
      </c>
      <c r="AH68" s="336" t="s">
        <v>851</v>
      </c>
      <c r="AI68" s="40">
        <v>2019</v>
      </c>
      <c r="AJ68" s="40">
        <v>0.23273041222676799</v>
      </c>
      <c r="AK68" s="40">
        <v>0.24856949753180702</v>
      </c>
      <c r="AL68" s="40">
        <v>1.5839084982872009E-2</v>
      </c>
      <c r="AM68" s="40">
        <v>0.23106501996517181</v>
      </c>
      <c r="AN68" s="40">
        <v>0.19734469056129456</v>
      </c>
      <c r="AO68" s="40">
        <v>0.18046855926513672</v>
      </c>
      <c r="AP68" s="40">
        <v>9.9518299102783203E-2</v>
      </c>
      <c r="AQ68" s="40">
        <v>6.3720948994159698E-2</v>
      </c>
      <c r="AR68" s="336" t="s">
        <v>840</v>
      </c>
      <c r="AS68" s="336" t="s">
        <v>851</v>
      </c>
      <c r="AT68" s="336" t="s">
        <v>851</v>
      </c>
      <c r="AU68" s="336" t="s">
        <v>851</v>
      </c>
      <c r="AV68" s="336" t="s">
        <v>851</v>
      </c>
      <c r="AW68" s="336" t="s">
        <v>851</v>
      </c>
      <c r="AX68" s="336" t="s">
        <v>851</v>
      </c>
      <c r="AY68" s="40">
        <v>0.39098009467124939</v>
      </c>
      <c r="AZ68" s="40">
        <v>0.43449127674102783</v>
      </c>
      <c r="BA68" s="40">
        <v>0.47906440496444702</v>
      </c>
      <c r="BB68" s="40">
        <v>0.50488126277923584</v>
      </c>
      <c r="BC68" s="40">
        <v>0.30439004302024841</v>
      </c>
      <c r="BD68" s="336" t="s">
        <v>1500</v>
      </c>
    </row>
    <row r="69" spans="1:56" ht="15.75">
      <c r="A69" s="336" t="s">
        <v>425</v>
      </c>
      <c r="B69" s="336" t="s">
        <v>42</v>
      </c>
      <c r="C69" s="336" t="s">
        <v>259</v>
      </c>
      <c r="D69" s="336" t="s">
        <v>851</v>
      </c>
      <c r="E69" s="336" t="s">
        <v>851</v>
      </c>
      <c r="F69" s="40">
        <v>2017</v>
      </c>
      <c r="G69" s="40">
        <v>0.18737521767616272</v>
      </c>
      <c r="H69" s="336" t="s">
        <v>941</v>
      </c>
      <c r="I69" s="40">
        <v>0.15780623257160187</v>
      </c>
      <c r="J69" s="336" t="s">
        <v>941</v>
      </c>
      <c r="K69" s="336" t="s">
        <v>851</v>
      </c>
      <c r="L69" s="336" t="s">
        <v>851</v>
      </c>
      <c r="M69" s="40">
        <v>0.21337741613388062</v>
      </c>
      <c r="N69" s="336" t="s">
        <v>1500</v>
      </c>
      <c r="O69" s="40">
        <v>2017</v>
      </c>
      <c r="P69" s="40">
        <v>0.17585411667823792</v>
      </c>
      <c r="Q69" s="336" t="s">
        <v>1500</v>
      </c>
      <c r="R69" s="336" t="s">
        <v>851</v>
      </c>
      <c r="S69" s="336" t="s">
        <v>851</v>
      </c>
      <c r="T69" s="336" t="s">
        <v>1048</v>
      </c>
      <c r="U69" s="40">
        <v>0.72056257724761963</v>
      </c>
      <c r="V69" s="40">
        <v>0.49704030156135559</v>
      </c>
      <c r="W69" s="336" t="s">
        <v>1043</v>
      </c>
      <c r="X69" s="336" t="s">
        <v>851</v>
      </c>
      <c r="Y69" s="40">
        <v>0.13196748495101929</v>
      </c>
      <c r="Z69" s="40">
        <v>0.13023340702056885</v>
      </c>
      <c r="AA69" s="40">
        <v>0.13829419016838074</v>
      </c>
      <c r="AB69" s="40">
        <v>0.14566992223262787</v>
      </c>
      <c r="AC69" s="40">
        <v>0.16958409547805786</v>
      </c>
      <c r="AD69" s="336" t="s">
        <v>941</v>
      </c>
      <c r="AE69" s="336" t="s">
        <v>851</v>
      </c>
      <c r="AF69" s="336" t="s">
        <v>851</v>
      </c>
      <c r="AG69" s="336" t="s">
        <v>851</v>
      </c>
      <c r="AH69" s="336" t="s">
        <v>851</v>
      </c>
      <c r="AI69" s="40">
        <v>2019</v>
      </c>
      <c r="AJ69" s="40"/>
      <c r="AK69" s="40">
        <v>0.16590604509516202</v>
      </c>
      <c r="AL69" s="40"/>
      <c r="AM69" s="40"/>
      <c r="AN69" s="40"/>
      <c r="AO69" s="40"/>
      <c r="AP69" s="40"/>
      <c r="AQ69" s="40">
        <v>0.21862149238586426</v>
      </c>
      <c r="AR69" s="336" t="s">
        <v>470</v>
      </c>
      <c r="AS69" s="336" t="s">
        <v>851</v>
      </c>
      <c r="AT69" s="336" t="s">
        <v>851</v>
      </c>
      <c r="AU69" s="336" t="s">
        <v>851</v>
      </c>
      <c r="AV69" s="336" t="s">
        <v>851</v>
      </c>
      <c r="AW69" s="336" t="s">
        <v>851</v>
      </c>
      <c r="AX69" s="336" t="s">
        <v>851</v>
      </c>
      <c r="AY69" s="40">
        <v>0.12984146177768707</v>
      </c>
      <c r="AZ69" s="40">
        <v>0.1280934065580368</v>
      </c>
      <c r="BA69" s="40">
        <v>0.13054555654525757</v>
      </c>
      <c r="BB69" s="40">
        <v>0.13673782348632813</v>
      </c>
      <c r="BC69" s="40">
        <v>0.14976514875888824</v>
      </c>
      <c r="BD69" s="336" t="s">
        <v>1500</v>
      </c>
    </row>
    <row r="70" spans="1:56" ht="15.75">
      <c r="A70" s="336" t="s">
        <v>517</v>
      </c>
      <c r="B70" s="336" t="s">
        <v>71</v>
      </c>
      <c r="C70" s="336" t="s">
        <v>261</v>
      </c>
      <c r="D70" s="336" t="s">
        <v>851</v>
      </c>
      <c r="E70" s="336" t="s">
        <v>851</v>
      </c>
      <c r="F70" s="40">
        <v>2017</v>
      </c>
      <c r="G70" s="40">
        <v>0.44118139147758484</v>
      </c>
      <c r="H70" s="336" t="s">
        <v>941</v>
      </c>
      <c r="I70" s="40">
        <v>0.30612480640411377</v>
      </c>
      <c r="J70" s="336" t="s">
        <v>941</v>
      </c>
      <c r="K70" s="336" t="s">
        <v>851</v>
      </c>
      <c r="L70" s="336" t="s">
        <v>851</v>
      </c>
      <c r="M70" s="40">
        <v>0.5339806079864502</v>
      </c>
      <c r="N70" s="336" t="s">
        <v>1500</v>
      </c>
      <c r="O70" s="40">
        <v>2017</v>
      </c>
      <c r="P70" s="40">
        <v>0.34810125827789307</v>
      </c>
      <c r="Q70" s="336" t="s">
        <v>1500</v>
      </c>
      <c r="R70" s="336" t="s">
        <v>851</v>
      </c>
      <c r="S70" s="336" t="s">
        <v>851</v>
      </c>
      <c r="T70" s="336" t="s">
        <v>1048</v>
      </c>
      <c r="U70" s="40">
        <v>0.89970093965530396</v>
      </c>
      <c r="V70" s="40">
        <v>1</v>
      </c>
      <c r="W70" s="336" t="s">
        <v>1043</v>
      </c>
      <c r="X70" s="336" t="s">
        <v>851</v>
      </c>
      <c r="Y70" s="40">
        <v>0.22167676687240601</v>
      </c>
      <c r="Z70" s="40">
        <v>0.19285722076892853</v>
      </c>
      <c r="AA70" s="40">
        <v>0.17274008691310883</v>
      </c>
      <c r="AB70" s="40">
        <v>0.16167481243610382</v>
      </c>
      <c r="AC70" s="40">
        <v>0.1372913122177124</v>
      </c>
      <c r="AD70" s="336" t="s">
        <v>941</v>
      </c>
      <c r="AE70" s="336" t="s">
        <v>851</v>
      </c>
      <c r="AF70" s="336" t="s">
        <v>851</v>
      </c>
      <c r="AG70" s="336" t="s">
        <v>851</v>
      </c>
      <c r="AH70" s="336" t="s">
        <v>851</v>
      </c>
      <c r="AI70" s="40">
        <v>2019</v>
      </c>
      <c r="AJ70" s="40">
        <v>0.16716621062993098</v>
      </c>
      <c r="AK70" s="40">
        <v>0.210215967770499</v>
      </c>
      <c r="AL70" s="40">
        <v>4.3049756437540054E-2</v>
      </c>
      <c r="AM70" s="40">
        <v>0.21217928826808929</v>
      </c>
      <c r="AN70" s="40">
        <v>0.19729375839233398</v>
      </c>
      <c r="AO70" s="40">
        <v>0.18231528997421265</v>
      </c>
      <c r="AP70" s="40">
        <v>0.17227171361446381</v>
      </c>
      <c r="AQ70" s="40">
        <v>0.20478823781013489</v>
      </c>
      <c r="AR70" s="336" t="s">
        <v>840</v>
      </c>
      <c r="AS70" s="336" t="s">
        <v>851</v>
      </c>
      <c r="AT70" s="336" t="s">
        <v>851</v>
      </c>
      <c r="AU70" s="336" t="s">
        <v>851</v>
      </c>
      <c r="AV70" s="336" t="s">
        <v>851</v>
      </c>
      <c r="AW70" s="336" t="s">
        <v>851</v>
      </c>
      <c r="AX70" s="336" t="s">
        <v>851</v>
      </c>
      <c r="AY70" s="40">
        <v>0.23290197551250458</v>
      </c>
      <c r="AZ70" s="40">
        <v>0.19995853304862976</v>
      </c>
      <c r="BA70" s="40">
        <v>0.18142761290073395</v>
      </c>
      <c r="BB70" s="40">
        <v>0.16985437273979187</v>
      </c>
      <c r="BC70" s="40">
        <v>0.15000618994235992</v>
      </c>
      <c r="BD70" s="336" t="s">
        <v>1500</v>
      </c>
    </row>
    <row r="71" spans="1:56" ht="15.75">
      <c r="A71" s="336" t="s">
        <v>425</v>
      </c>
      <c r="B71" s="336" t="s">
        <v>183</v>
      </c>
      <c r="C71" s="336" t="s">
        <v>262</v>
      </c>
      <c r="D71" s="336" t="s">
        <v>851</v>
      </c>
      <c r="E71" s="336" t="s">
        <v>851</v>
      </c>
      <c r="F71" s="40">
        <v>2017</v>
      </c>
      <c r="G71" s="40">
        <v>0.41553917527198792</v>
      </c>
      <c r="H71" s="336" t="s">
        <v>470</v>
      </c>
      <c r="I71" s="40">
        <v>0.29353886842727661</v>
      </c>
      <c r="J71" s="336" t="s">
        <v>470</v>
      </c>
      <c r="K71" s="336" t="s">
        <v>851</v>
      </c>
      <c r="L71" s="336" t="s">
        <v>851</v>
      </c>
      <c r="M71" s="40">
        <v>0.43648850917816162</v>
      </c>
      <c r="N71" s="336" t="s">
        <v>470</v>
      </c>
      <c r="O71" s="40">
        <v>2017</v>
      </c>
      <c r="P71" s="40">
        <v>0.30364203453063965</v>
      </c>
      <c r="Q71" s="336" t="s">
        <v>470</v>
      </c>
      <c r="R71" s="336" t="s">
        <v>851</v>
      </c>
      <c r="S71" s="336" t="s">
        <v>851</v>
      </c>
      <c r="T71" s="336" t="s">
        <v>470</v>
      </c>
      <c r="U71" s="40">
        <v>0.73750567436218262</v>
      </c>
      <c r="V71" s="40">
        <v>0.48249998688697815</v>
      </c>
      <c r="W71" s="336" t="s">
        <v>470</v>
      </c>
      <c r="X71" s="336" t="s">
        <v>851</v>
      </c>
      <c r="Y71" s="40"/>
      <c r="Z71" s="40"/>
      <c r="AA71" s="40"/>
      <c r="AB71" s="40"/>
      <c r="AC71" s="40">
        <v>0.223102867603302</v>
      </c>
      <c r="AD71" s="336" t="s">
        <v>470</v>
      </c>
      <c r="AE71" s="336" t="s">
        <v>851</v>
      </c>
      <c r="AF71" s="336" t="s">
        <v>851</v>
      </c>
      <c r="AG71" s="336" t="s">
        <v>851</v>
      </c>
      <c r="AH71" s="336" t="s">
        <v>851</v>
      </c>
      <c r="AI71" s="40">
        <v>2019</v>
      </c>
      <c r="AJ71" s="40"/>
      <c r="AK71" s="40"/>
      <c r="AL71" s="40"/>
      <c r="AM71" s="40"/>
      <c r="AN71" s="40"/>
      <c r="AO71" s="40"/>
      <c r="AP71" s="40"/>
      <c r="AQ71" s="40">
        <v>0.21862149238586426</v>
      </c>
      <c r="AR71" s="336" t="s">
        <v>470</v>
      </c>
      <c r="AS71" s="336" t="s">
        <v>851</v>
      </c>
      <c r="AT71" s="336" t="s">
        <v>851</v>
      </c>
      <c r="AU71" s="336" t="s">
        <v>851</v>
      </c>
      <c r="AV71" s="336" t="s">
        <v>851</v>
      </c>
      <c r="AW71" s="336" t="s">
        <v>851</v>
      </c>
      <c r="AX71" s="336" t="s">
        <v>851</v>
      </c>
      <c r="AY71" s="40"/>
      <c r="AZ71" s="40"/>
      <c r="BA71" s="40"/>
      <c r="BB71" s="40"/>
      <c r="BC71" s="40">
        <v>0.20907288789749146</v>
      </c>
      <c r="BD71" s="336" t="s">
        <v>470</v>
      </c>
    </row>
    <row r="72" spans="1:56" ht="15.75">
      <c r="A72" s="336" t="s">
        <v>517</v>
      </c>
      <c r="B72" s="336" t="s">
        <v>427</v>
      </c>
      <c r="C72" s="336" t="s">
        <v>263</v>
      </c>
      <c r="D72" s="336" t="s">
        <v>851</v>
      </c>
      <c r="E72" s="336" t="s">
        <v>851</v>
      </c>
      <c r="F72" s="40">
        <v>2017</v>
      </c>
      <c r="G72" s="40">
        <v>0.30137339234352112</v>
      </c>
      <c r="H72" s="336" t="s">
        <v>470</v>
      </c>
      <c r="I72" s="40">
        <v>0.23158103227615356</v>
      </c>
      <c r="J72" s="336" t="s">
        <v>470</v>
      </c>
      <c r="K72" s="336" t="s">
        <v>851</v>
      </c>
      <c r="L72" s="336" t="s">
        <v>851</v>
      </c>
      <c r="M72" s="40">
        <v>0.32298409938812256</v>
      </c>
      <c r="N72" s="336" t="s">
        <v>470</v>
      </c>
      <c r="O72" s="40">
        <v>2017</v>
      </c>
      <c r="P72" s="40">
        <v>0.24413134157657623</v>
      </c>
      <c r="Q72" s="336" t="s">
        <v>470</v>
      </c>
      <c r="R72" s="336" t="s">
        <v>851</v>
      </c>
      <c r="S72" s="336" t="s">
        <v>851</v>
      </c>
      <c r="T72" s="336" t="s">
        <v>470</v>
      </c>
      <c r="U72" s="40">
        <v>0.87120479345321655</v>
      </c>
      <c r="V72" s="40">
        <v>0.29750001430511475</v>
      </c>
      <c r="W72" s="336" t="s">
        <v>470</v>
      </c>
      <c r="X72" s="336" t="s">
        <v>851</v>
      </c>
      <c r="Y72" s="40"/>
      <c r="Z72" s="40"/>
      <c r="AA72" s="40"/>
      <c r="AB72" s="40"/>
      <c r="AC72" s="40">
        <v>0.16091012954711914</v>
      </c>
      <c r="AD72" s="336" t="s">
        <v>470</v>
      </c>
      <c r="AE72" s="336" t="s">
        <v>851</v>
      </c>
      <c r="AF72" s="336" t="s">
        <v>851</v>
      </c>
      <c r="AG72" s="336" t="s">
        <v>851</v>
      </c>
      <c r="AH72" s="336" t="s">
        <v>851</v>
      </c>
      <c r="AI72" s="40">
        <v>2019</v>
      </c>
      <c r="AJ72" s="40"/>
      <c r="AK72" s="40"/>
      <c r="AL72" s="40"/>
      <c r="AM72" s="40"/>
      <c r="AN72" s="40"/>
      <c r="AO72" s="40"/>
      <c r="AP72" s="40"/>
      <c r="AQ72" s="40">
        <v>0.18877032399177551</v>
      </c>
      <c r="AR72" s="336" t="s">
        <v>470</v>
      </c>
      <c r="AS72" s="336" t="s">
        <v>851</v>
      </c>
      <c r="AT72" s="336" t="s">
        <v>851</v>
      </c>
      <c r="AU72" s="336" t="s">
        <v>851</v>
      </c>
      <c r="AV72" s="336" t="s">
        <v>851</v>
      </c>
      <c r="AW72" s="336" t="s">
        <v>851</v>
      </c>
      <c r="AX72" s="336" t="s">
        <v>851</v>
      </c>
      <c r="AY72" s="40"/>
      <c r="AZ72" s="40"/>
      <c r="BA72" s="40"/>
      <c r="BB72" s="40"/>
      <c r="BC72" s="40">
        <v>0.16025599837303162</v>
      </c>
      <c r="BD72" s="336" t="s">
        <v>470</v>
      </c>
    </row>
    <row r="73" spans="1:56" ht="15.75">
      <c r="A73" s="336" t="s">
        <v>517</v>
      </c>
      <c r="B73" s="336" t="s">
        <v>43</v>
      </c>
      <c r="C73" s="336" t="s">
        <v>264</v>
      </c>
      <c r="D73" s="336" t="s">
        <v>851</v>
      </c>
      <c r="E73" s="336" t="s">
        <v>851</v>
      </c>
      <c r="F73" s="40">
        <v>2017</v>
      </c>
      <c r="G73" s="40">
        <v>0.29184141755104065</v>
      </c>
      <c r="H73" s="336" t="s">
        <v>941</v>
      </c>
      <c r="I73" s="40">
        <v>0.22591117024421692</v>
      </c>
      <c r="J73" s="336" t="s">
        <v>941</v>
      </c>
      <c r="K73" s="336" t="s">
        <v>851</v>
      </c>
      <c r="L73" s="336" t="s">
        <v>851</v>
      </c>
      <c r="M73" s="40">
        <v>0.32298409938812256</v>
      </c>
      <c r="N73" s="336" t="s">
        <v>470</v>
      </c>
      <c r="O73" s="40">
        <v>2017</v>
      </c>
      <c r="P73" s="40">
        <v>0.24413134157657623</v>
      </c>
      <c r="Q73" s="336" t="s">
        <v>470</v>
      </c>
      <c r="R73" s="336" t="s">
        <v>851</v>
      </c>
      <c r="S73" s="336" t="s">
        <v>851</v>
      </c>
      <c r="T73" s="336" t="s">
        <v>1048</v>
      </c>
      <c r="U73" s="40">
        <v>0.87120479345321655</v>
      </c>
      <c r="V73" s="40">
        <v>1</v>
      </c>
      <c r="W73" s="336" t="s">
        <v>1043</v>
      </c>
      <c r="X73" s="336" t="s">
        <v>851</v>
      </c>
      <c r="Y73" s="40">
        <v>0.1636940985918045</v>
      </c>
      <c r="Z73" s="40">
        <v>0.16561059653759003</v>
      </c>
      <c r="AA73" s="40">
        <v>0.16677860915660858</v>
      </c>
      <c r="AB73" s="40">
        <v>0.15630599856376648</v>
      </c>
      <c r="AC73" s="40">
        <v>0.13050806522369385</v>
      </c>
      <c r="AD73" s="336" t="s">
        <v>941</v>
      </c>
      <c r="AE73" s="336" t="s">
        <v>851</v>
      </c>
      <c r="AF73" s="336" t="s">
        <v>851</v>
      </c>
      <c r="AG73" s="336" t="s">
        <v>851</v>
      </c>
      <c r="AH73" s="336" t="s">
        <v>851</v>
      </c>
      <c r="AI73" s="40">
        <v>2019</v>
      </c>
      <c r="AJ73" s="40"/>
      <c r="AK73" s="40">
        <v>0.19410687844931998</v>
      </c>
      <c r="AL73" s="40"/>
      <c r="AM73" s="40"/>
      <c r="AN73" s="40"/>
      <c r="AO73" s="40"/>
      <c r="AP73" s="40"/>
      <c r="AQ73" s="40">
        <v>0.18877032399177551</v>
      </c>
      <c r="AR73" s="336" t="s">
        <v>470</v>
      </c>
      <c r="AS73" s="336" t="s">
        <v>851</v>
      </c>
      <c r="AT73" s="336" t="s">
        <v>851</v>
      </c>
      <c r="AU73" s="336" t="s">
        <v>851</v>
      </c>
      <c r="AV73" s="336" t="s">
        <v>851</v>
      </c>
      <c r="AW73" s="336" t="s">
        <v>851</v>
      </c>
      <c r="AX73" s="336" t="s">
        <v>851</v>
      </c>
      <c r="AY73" s="40"/>
      <c r="AZ73" s="40"/>
      <c r="BA73" s="40"/>
      <c r="BB73" s="40"/>
      <c r="BC73" s="40">
        <v>0.16025599837303162</v>
      </c>
      <c r="BD73" s="336" t="s">
        <v>470</v>
      </c>
    </row>
    <row r="74" spans="1:56" ht="15.75">
      <c r="A74" s="336" t="s">
        <v>517</v>
      </c>
      <c r="B74" s="336" t="s">
        <v>44</v>
      </c>
      <c r="C74" s="336" t="s">
        <v>265</v>
      </c>
      <c r="D74" s="336" t="s">
        <v>851</v>
      </c>
      <c r="E74" s="336" t="s">
        <v>851</v>
      </c>
      <c r="F74" s="40">
        <v>2017</v>
      </c>
      <c r="G74" s="40">
        <v>0.26881173253059387</v>
      </c>
      <c r="H74" s="336" t="s">
        <v>941</v>
      </c>
      <c r="I74" s="40">
        <v>0.2118610143661499</v>
      </c>
      <c r="J74" s="336" t="s">
        <v>941</v>
      </c>
      <c r="K74" s="336" t="s">
        <v>851</v>
      </c>
      <c r="L74" s="336" t="s">
        <v>851</v>
      </c>
      <c r="M74" s="40">
        <v>0.28436079621315002</v>
      </c>
      <c r="N74" s="336" t="s">
        <v>1500</v>
      </c>
      <c r="O74" s="40">
        <v>2017</v>
      </c>
      <c r="P74" s="40">
        <v>0.22140258550643921</v>
      </c>
      <c r="Q74" s="336" t="s">
        <v>1500</v>
      </c>
      <c r="R74" s="336" t="s">
        <v>851</v>
      </c>
      <c r="S74" s="336" t="s">
        <v>851</v>
      </c>
      <c r="T74" s="336" t="s">
        <v>470</v>
      </c>
      <c r="U74" s="40">
        <v>0.87120479345321655</v>
      </c>
      <c r="V74" s="40">
        <v>1</v>
      </c>
      <c r="W74" s="336" t="s">
        <v>1043</v>
      </c>
      <c r="X74" s="336" t="s">
        <v>851</v>
      </c>
      <c r="Y74" s="40">
        <v>0.16933761537075043</v>
      </c>
      <c r="Z74" s="40">
        <v>0.17880585789680481</v>
      </c>
      <c r="AA74" s="40">
        <v>0.17007310688495636</v>
      </c>
      <c r="AB74" s="40">
        <v>0.15478986501693726</v>
      </c>
      <c r="AC74" s="40">
        <v>0.13642860949039459</v>
      </c>
      <c r="AD74" s="336" t="s">
        <v>941</v>
      </c>
      <c r="AE74" s="336" t="s">
        <v>851</v>
      </c>
      <c r="AF74" s="336" t="s">
        <v>851</v>
      </c>
      <c r="AG74" s="336" t="s">
        <v>851</v>
      </c>
      <c r="AH74" s="336" t="s">
        <v>851</v>
      </c>
      <c r="AI74" s="40">
        <v>2019</v>
      </c>
      <c r="AJ74" s="40"/>
      <c r="AK74" s="40">
        <v>0.27073018754658601</v>
      </c>
      <c r="AL74" s="40"/>
      <c r="AM74" s="40"/>
      <c r="AN74" s="40"/>
      <c r="AO74" s="40"/>
      <c r="AP74" s="40"/>
      <c r="AQ74" s="40">
        <v>0.18877032399177551</v>
      </c>
      <c r="AR74" s="336" t="s">
        <v>470</v>
      </c>
      <c r="AS74" s="336" t="s">
        <v>851</v>
      </c>
      <c r="AT74" s="336" t="s">
        <v>851</v>
      </c>
      <c r="AU74" s="336" t="s">
        <v>851</v>
      </c>
      <c r="AV74" s="336" t="s">
        <v>851</v>
      </c>
      <c r="AW74" s="336" t="s">
        <v>851</v>
      </c>
      <c r="AX74" s="336" t="s">
        <v>851</v>
      </c>
      <c r="AY74" s="40">
        <v>0.16931013762950897</v>
      </c>
      <c r="AZ74" s="40">
        <v>0.17901167273521423</v>
      </c>
      <c r="BA74" s="40">
        <v>0.1724257618188858</v>
      </c>
      <c r="BB74" s="40">
        <v>0.1596815288066864</v>
      </c>
      <c r="BC74" s="40">
        <v>0.13056188821792603</v>
      </c>
      <c r="BD74" s="336" t="s">
        <v>1500</v>
      </c>
    </row>
    <row r="75" spans="1:56" ht="15.75">
      <c r="A75" s="336" t="s">
        <v>426</v>
      </c>
      <c r="B75" s="336" t="s">
        <v>36</v>
      </c>
      <c r="C75" s="336" t="s">
        <v>260</v>
      </c>
      <c r="D75" s="336" t="s">
        <v>851</v>
      </c>
      <c r="E75" s="336" t="s">
        <v>851</v>
      </c>
      <c r="F75" s="40">
        <v>2017</v>
      </c>
      <c r="G75" s="40">
        <v>0.79899489879608154</v>
      </c>
      <c r="H75" s="336" t="s">
        <v>941</v>
      </c>
      <c r="I75" s="40">
        <v>0.44413405656814575</v>
      </c>
      <c r="J75" s="336" t="s">
        <v>941</v>
      </c>
      <c r="K75" s="336" t="s">
        <v>851</v>
      </c>
      <c r="L75" s="336" t="s">
        <v>851</v>
      </c>
      <c r="M75" s="40">
        <v>0.79816198348999023</v>
      </c>
      <c r="N75" s="336" t="s">
        <v>1500</v>
      </c>
      <c r="O75" s="40">
        <v>2017</v>
      </c>
      <c r="P75" s="40">
        <v>0.44387659430503845</v>
      </c>
      <c r="Q75" s="336" t="s">
        <v>1500</v>
      </c>
      <c r="R75" s="336" t="s">
        <v>851</v>
      </c>
      <c r="S75" s="336" t="s">
        <v>851</v>
      </c>
      <c r="T75" s="336" t="s">
        <v>1048</v>
      </c>
      <c r="U75" s="40">
        <v>0.67929714918136597</v>
      </c>
      <c r="V75" s="40">
        <v>0.4675000011920929</v>
      </c>
      <c r="W75" s="336" t="s">
        <v>1043</v>
      </c>
      <c r="X75" s="336" t="s">
        <v>851</v>
      </c>
      <c r="Y75" s="40">
        <v>0.32325306534767151</v>
      </c>
      <c r="Z75" s="40">
        <v>0.33320817351341248</v>
      </c>
      <c r="AA75" s="40">
        <v>0.35451242327690125</v>
      </c>
      <c r="AB75" s="40">
        <v>0.37543579936027527</v>
      </c>
      <c r="AC75" s="40">
        <v>0.38639575242996216</v>
      </c>
      <c r="AD75" s="336" t="s">
        <v>941</v>
      </c>
      <c r="AE75" s="336" t="s">
        <v>851</v>
      </c>
      <c r="AF75" s="336" t="s">
        <v>851</v>
      </c>
      <c r="AG75" s="336" t="s">
        <v>851</v>
      </c>
      <c r="AH75" s="336" t="s">
        <v>851</v>
      </c>
      <c r="AI75" s="40">
        <v>2019</v>
      </c>
      <c r="AJ75" s="40">
        <v>0.15725386747613102</v>
      </c>
      <c r="AK75" s="40">
        <v>0.21107484647973901</v>
      </c>
      <c r="AL75" s="40">
        <v>5.3820978850126266E-2</v>
      </c>
      <c r="AM75" s="40">
        <v>0.28650769591331482</v>
      </c>
      <c r="AN75" s="40">
        <v>0.2923017144203186</v>
      </c>
      <c r="AO75" s="40">
        <v>0.29511871933937073</v>
      </c>
      <c r="AP75" s="40">
        <v>0.24380575120449066</v>
      </c>
      <c r="AQ75" s="40">
        <v>0.2549852728843689</v>
      </c>
      <c r="AR75" s="336" t="s">
        <v>840</v>
      </c>
      <c r="AS75" s="336" t="s">
        <v>851</v>
      </c>
      <c r="AT75" s="336" t="s">
        <v>851</v>
      </c>
      <c r="AU75" s="336" t="s">
        <v>851</v>
      </c>
      <c r="AV75" s="336" t="s">
        <v>851</v>
      </c>
      <c r="AW75" s="336" t="s">
        <v>851</v>
      </c>
      <c r="AX75" s="336" t="s">
        <v>851</v>
      </c>
      <c r="AY75" s="40">
        <v>0.32143685221672058</v>
      </c>
      <c r="AZ75" s="40">
        <v>0.3272574245929718</v>
      </c>
      <c r="BA75" s="40">
        <v>0.34076264500617981</v>
      </c>
      <c r="BB75" s="40">
        <v>0.38483607769012451</v>
      </c>
      <c r="BC75" s="40">
        <v>0.40214803814888</v>
      </c>
      <c r="BD75" s="336" t="s">
        <v>1500</v>
      </c>
    </row>
    <row r="76" spans="1:56" ht="15.75">
      <c r="A76" s="336" t="s">
        <v>517</v>
      </c>
      <c r="B76" s="336" t="s">
        <v>47</v>
      </c>
      <c r="C76" s="336" t="s">
        <v>266</v>
      </c>
      <c r="D76" s="336" t="s">
        <v>851</v>
      </c>
      <c r="E76" s="336" t="s">
        <v>851</v>
      </c>
      <c r="F76" s="40">
        <v>2017</v>
      </c>
      <c r="G76" s="40">
        <v>0.3621065616607666</v>
      </c>
      <c r="H76" s="336" t="s">
        <v>941</v>
      </c>
      <c r="I76" s="40">
        <v>0.26584306359291077</v>
      </c>
      <c r="J76" s="336" t="s">
        <v>941</v>
      </c>
      <c r="K76" s="336" t="s">
        <v>851</v>
      </c>
      <c r="L76" s="336" t="s">
        <v>851</v>
      </c>
      <c r="M76" s="40">
        <v>0.32298409938812256</v>
      </c>
      <c r="N76" s="336" t="s">
        <v>470</v>
      </c>
      <c r="O76" s="40">
        <v>2017</v>
      </c>
      <c r="P76" s="40">
        <v>0.24413134157657623</v>
      </c>
      <c r="Q76" s="336" t="s">
        <v>470</v>
      </c>
      <c r="R76" s="336" t="s">
        <v>851</v>
      </c>
      <c r="S76" s="336" t="s">
        <v>851</v>
      </c>
      <c r="T76" s="336" t="s">
        <v>1048</v>
      </c>
      <c r="U76" s="40">
        <v>0.97028547525405884</v>
      </c>
      <c r="V76" s="40">
        <v>1</v>
      </c>
      <c r="W76" s="336" t="s">
        <v>1043</v>
      </c>
      <c r="X76" s="336" t="s">
        <v>851</v>
      </c>
      <c r="Y76" s="40">
        <v>0.16121934354305267</v>
      </c>
      <c r="Z76" s="40">
        <v>0.16406328976154327</v>
      </c>
      <c r="AA76" s="40">
        <v>0.17691083252429962</v>
      </c>
      <c r="AB76" s="40">
        <v>0.17969903349876404</v>
      </c>
      <c r="AC76" s="40">
        <v>0.15782622992992401</v>
      </c>
      <c r="AD76" s="336" t="s">
        <v>941</v>
      </c>
      <c r="AE76" s="336" t="s">
        <v>851</v>
      </c>
      <c r="AF76" s="336" t="s">
        <v>851</v>
      </c>
      <c r="AG76" s="336" t="s">
        <v>851</v>
      </c>
      <c r="AH76" s="336" t="s">
        <v>851</v>
      </c>
      <c r="AI76" s="40">
        <v>2019</v>
      </c>
      <c r="AJ76" s="40"/>
      <c r="AK76" s="40">
        <v>0.21301502128522401</v>
      </c>
      <c r="AL76" s="40"/>
      <c r="AM76" s="40"/>
      <c r="AN76" s="40"/>
      <c r="AO76" s="40"/>
      <c r="AP76" s="40"/>
      <c r="AQ76" s="40">
        <v>0.18877032399177551</v>
      </c>
      <c r="AR76" s="336" t="s">
        <v>470</v>
      </c>
      <c r="AS76" s="336" t="s">
        <v>851</v>
      </c>
      <c r="AT76" s="336" t="s">
        <v>851</v>
      </c>
      <c r="AU76" s="336" t="s">
        <v>851</v>
      </c>
      <c r="AV76" s="336" t="s">
        <v>851</v>
      </c>
      <c r="AW76" s="336" t="s">
        <v>851</v>
      </c>
      <c r="AX76" s="336" t="s">
        <v>851</v>
      </c>
      <c r="AY76" s="40"/>
      <c r="AZ76" s="40"/>
      <c r="BA76" s="40"/>
      <c r="BB76" s="40"/>
      <c r="BC76" s="40">
        <v>0.16025599837303162</v>
      </c>
      <c r="BD76" s="336" t="s">
        <v>470</v>
      </c>
    </row>
    <row r="77" spans="1:56" ht="15.75">
      <c r="A77" s="336" t="s">
        <v>426</v>
      </c>
      <c r="B77" s="336" t="s">
        <v>184</v>
      </c>
      <c r="C77" s="336" t="s">
        <v>267</v>
      </c>
      <c r="D77" s="336" t="s">
        <v>851</v>
      </c>
      <c r="E77" s="336" t="s">
        <v>851</v>
      </c>
      <c r="F77" s="40">
        <v>2017</v>
      </c>
      <c r="G77" s="40">
        <v>2.2458858489990234</v>
      </c>
      <c r="H77" s="336" t="s">
        <v>941</v>
      </c>
      <c r="I77" s="40">
        <v>0.69191771745681763</v>
      </c>
      <c r="J77" s="336" t="s">
        <v>941</v>
      </c>
      <c r="K77" s="336" t="s">
        <v>851</v>
      </c>
      <c r="L77" s="336" t="s">
        <v>851</v>
      </c>
      <c r="M77" s="40">
        <v>0.46564069390296936</v>
      </c>
      <c r="N77" s="336" t="s">
        <v>470</v>
      </c>
      <c r="O77" s="40">
        <v>2017</v>
      </c>
      <c r="P77" s="40">
        <v>0.31769272685050964</v>
      </c>
      <c r="Q77" s="336" t="s">
        <v>470</v>
      </c>
      <c r="R77" s="336" t="s">
        <v>851</v>
      </c>
      <c r="S77" s="336" t="s">
        <v>851</v>
      </c>
      <c r="T77" s="336" t="s">
        <v>470</v>
      </c>
      <c r="U77" s="40">
        <v>0.70086503028869629</v>
      </c>
      <c r="V77" s="40">
        <v>0.41124999523162842</v>
      </c>
      <c r="W77" s="336" t="s">
        <v>470</v>
      </c>
      <c r="X77" s="336" t="s">
        <v>851</v>
      </c>
      <c r="Y77" s="40">
        <v>0.69256108999252319</v>
      </c>
      <c r="Z77" s="40">
        <v>0.62694394588470459</v>
      </c>
      <c r="AA77" s="40">
        <v>0.67132401466369629</v>
      </c>
      <c r="AB77" s="40">
        <v>0.70385408401489258</v>
      </c>
      <c r="AC77" s="40">
        <v>0.73892247676849365</v>
      </c>
      <c r="AD77" s="336" t="s">
        <v>941</v>
      </c>
      <c r="AE77" s="336" t="s">
        <v>851</v>
      </c>
      <c r="AF77" s="336" t="s">
        <v>851</v>
      </c>
      <c r="AG77" s="336" t="s">
        <v>851</v>
      </c>
      <c r="AH77" s="336" t="s">
        <v>851</v>
      </c>
      <c r="AI77" s="40">
        <v>2019</v>
      </c>
      <c r="AJ77" s="40">
        <v>0.251588899965135</v>
      </c>
      <c r="AK77" s="40">
        <v>0.32088780003181805</v>
      </c>
      <c r="AL77" s="40">
        <v>6.9298900663852692E-2</v>
      </c>
      <c r="AM77" s="40">
        <v>0.31455713510513306</v>
      </c>
      <c r="AN77" s="40">
        <v>0.31455713510513306</v>
      </c>
      <c r="AO77" s="40">
        <v>0.31455713510513306</v>
      </c>
      <c r="AP77" s="40">
        <v>0.28781265020370483</v>
      </c>
      <c r="AQ77" s="40">
        <v>0.21595990657806396</v>
      </c>
      <c r="AR77" s="336" t="s">
        <v>840</v>
      </c>
      <c r="AS77" s="336" t="s">
        <v>851</v>
      </c>
      <c r="AT77" s="336" t="s">
        <v>851</v>
      </c>
      <c r="AU77" s="336" t="s">
        <v>851</v>
      </c>
      <c r="AV77" s="336" t="s">
        <v>851</v>
      </c>
      <c r="AW77" s="336" t="s">
        <v>851</v>
      </c>
      <c r="AX77" s="336" t="s">
        <v>851</v>
      </c>
      <c r="AY77" s="40"/>
      <c r="AZ77" s="40"/>
      <c r="BA77" s="40"/>
      <c r="BB77" s="40"/>
      <c r="BC77" s="40">
        <v>0.22887066006660461</v>
      </c>
      <c r="BD77" s="336" t="s">
        <v>470</v>
      </c>
    </row>
    <row r="78" spans="1:56" ht="15.75">
      <c r="A78" s="336" t="s">
        <v>425</v>
      </c>
      <c r="B78" s="336" t="s">
        <v>46</v>
      </c>
      <c r="C78" s="336" t="s">
        <v>268</v>
      </c>
      <c r="D78" s="336" t="s">
        <v>851</v>
      </c>
      <c r="E78" s="336" t="s">
        <v>851</v>
      </c>
      <c r="F78" s="40">
        <v>2017</v>
      </c>
      <c r="G78" s="40">
        <v>2.2360150814056396</v>
      </c>
      <c r="H78" s="336" t="s">
        <v>941</v>
      </c>
      <c r="I78" s="40">
        <v>0.69097793102264404</v>
      </c>
      <c r="J78" s="336" t="s">
        <v>941</v>
      </c>
      <c r="K78" s="336" t="s">
        <v>851</v>
      </c>
      <c r="L78" s="336" t="s">
        <v>851</v>
      </c>
      <c r="M78" s="40">
        <v>2.3763923645019531</v>
      </c>
      <c r="N78" s="336" t="s">
        <v>1500</v>
      </c>
      <c r="O78" s="40">
        <v>2017</v>
      </c>
      <c r="P78" s="40">
        <v>0.70382589101791382</v>
      </c>
      <c r="Q78" s="336" t="s">
        <v>1500</v>
      </c>
      <c r="R78" s="336" t="s">
        <v>851</v>
      </c>
      <c r="S78" s="336" t="s">
        <v>851</v>
      </c>
      <c r="T78" s="336" t="s">
        <v>470</v>
      </c>
      <c r="U78" s="40">
        <v>0.73750567436218262</v>
      </c>
      <c r="V78" s="40">
        <v>0.48607698082923889</v>
      </c>
      <c r="W78" s="336" t="s">
        <v>1043</v>
      </c>
      <c r="X78" s="336" t="s">
        <v>851</v>
      </c>
      <c r="Y78" s="40">
        <v>0.63169378042221069</v>
      </c>
      <c r="Z78" s="40">
        <v>0.64519095420837402</v>
      </c>
      <c r="AA78" s="40">
        <v>0.72613632678985596</v>
      </c>
      <c r="AB78" s="40">
        <v>0.65886735916137695</v>
      </c>
      <c r="AC78" s="40">
        <v>0.77097165584564209</v>
      </c>
      <c r="AD78" s="336" t="s">
        <v>941</v>
      </c>
      <c r="AE78" s="336" t="s">
        <v>851</v>
      </c>
      <c r="AF78" s="336" t="s">
        <v>851</v>
      </c>
      <c r="AG78" s="336" t="s">
        <v>851</v>
      </c>
      <c r="AH78" s="336" t="s">
        <v>851</v>
      </c>
      <c r="AI78" s="40">
        <v>2019</v>
      </c>
      <c r="AJ78" s="40"/>
      <c r="AK78" s="40"/>
      <c r="AL78" s="40"/>
      <c r="AM78" s="40"/>
      <c r="AN78" s="40"/>
      <c r="AO78" s="40"/>
      <c r="AP78" s="40"/>
      <c r="AQ78" s="40">
        <v>0.21862149238586426</v>
      </c>
      <c r="AR78" s="336" t="s">
        <v>470</v>
      </c>
      <c r="AS78" s="336" t="s">
        <v>851</v>
      </c>
      <c r="AT78" s="336" t="s">
        <v>851</v>
      </c>
      <c r="AU78" s="336" t="s">
        <v>851</v>
      </c>
      <c r="AV78" s="336" t="s">
        <v>851</v>
      </c>
      <c r="AW78" s="336" t="s">
        <v>851</v>
      </c>
      <c r="AX78" s="336" t="s">
        <v>851</v>
      </c>
      <c r="AY78" s="40">
        <v>0.58627605438232422</v>
      </c>
      <c r="AZ78" s="40">
        <v>0.62377923727035522</v>
      </c>
      <c r="BA78" s="40">
        <v>0.70471715927124023</v>
      </c>
      <c r="BB78" s="40">
        <v>0.66907089948654175</v>
      </c>
      <c r="BC78" s="40">
        <v>0.63521915674209595</v>
      </c>
      <c r="BD78" s="336" t="s">
        <v>1500</v>
      </c>
    </row>
    <row r="79" spans="1:56" ht="15.75">
      <c r="A79" s="336" t="s">
        <v>425</v>
      </c>
      <c r="B79" s="336" t="s">
        <v>48</v>
      </c>
      <c r="C79" s="336" t="s">
        <v>269</v>
      </c>
      <c r="D79" s="336" t="s">
        <v>851</v>
      </c>
      <c r="E79" s="336" t="s">
        <v>851</v>
      </c>
      <c r="F79" s="40">
        <v>2017</v>
      </c>
      <c r="G79" s="40">
        <v>0.27657970786094666</v>
      </c>
      <c r="H79" s="336" t="s">
        <v>941</v>
      </c>
      <c r="I79" s="40">
        <v>0.21665683388710022</v>
      </c>
      <c r="J79" s="336" t="s">
        <v>941</v>
      </c>
      <c r="K79" s="336" t="s">
        <v>851</v>
      </c>
      <c r="L79" s="336" t="s">
        <v>851</v>
      </c>
      <c r="M79" s="40">
        <v>0.28578466176986694</v>
      </c>
      <c r="N79" s="336" t="s">
        <v>1500</v>
      </c>
      <c r="O79" s="40">
        <v>2017</v>
      </c>
      <c r="P79" s="40">
        <v>0.22226479649543762</v>
      </c>
      <c r="Q79" s="336" t="s">
        <v>1500</v>
      </c>
      <c r="R79" s="336" t="s">
        <v>851</v>
      </c>
      <c r="S79" s="336" t="s">
        <v>851</v>
      </c>
      <c r="T79" s="336" t="s">
        <v>470</v>
      </c>
      <c r="U79" s="40">
        <v>0.73750567436218262</v>
      </c>
      <c r="V79" s="40">
        <v>0.4735589325428009</v>
      </c>
      <c r="W79" s="336" t="s">
        <v>1043</v>
      </c>
      <c r="X79" s="336" t="s">
        <v>851</v>
      </c>
      <c r="Y79" s="40">
        <v>0.17725712060928345</v>
      </c>
      <c r="Z79" s="40">
        <v>0.17418096959590912</v>
      </c>
      <c r="AA79" s="40">
        <v>0.16055847704410553</v>
      </c>
      <c r="AB79" s="40">
        <v>0.14835965633392334</v>
      </c>
      <c r="AC79" s="40">
        <v>0.16309823095798492</v>
      </c>
      <c r="AD79" s="336" t="s">
        <v>941</v>
      </c>
      <c r="AE79" s="336" t="s">
        <v>851</v>
      </c>
      <c r="AF79" s="336" t="s">
        <v>851</v>
      </c>
      <c r="AG79" s="336" t="s">
        <v>851</v>
      </c>
      <c r="AH79" s="336" t="s">
        <v>851</v>
      </c>
      <c r="AI79" s="40">
        <v>2019</v>
      </c>
      <c r="AJ79" s="40">
        <v>0.240008282592057</v>
      </c>
      <c r="AK79" s="40">
        <v>0.26773856623610803</v>
      </c>
      <c r="AL79" s="40">
        <v>2.7730284258723259E-2</v>
      </c>
      <c r="AM79" s="40">
        <v>0.14053325355052948</v>
      </c>
      <c r="AN79" s="40">
        <v>0.14053325355052948</v>
      </c>
      <c r="AO79" s="40">
        <v>0.1384364515542984</v>
      </c>
      <c r="AP79" s="40">
        <v>0.12133431434631348</v>
      </c>
      <c r="AQ79" s="40">
        <v>0.10357224196195602</v>
      </c>
      <c r="AR79" s="336" t="s">
        <v>840</v>
      </c>
      <c r="AS79" s="336" t="s">
        <v>851</v>
      </c>
      <c r="AT79" s="336" t="s">
        <v>851</v>
      </c>
      <c r="AU79" s="336" t="s">
        <v>851</v>
      </c>
      <c r="AV79" s="336" t="s">
        <v>851</v>
      </c>
      <c r="AW79" s="336" t="s">
        <v>851</v>
      </c>
      <c r="AX79" s="336" t="s">
        <v>851</v>
      </c>
      <c r="AY79" s="40">
        <v>0.17918390035629272</v>
      </c>
      <c r="AZ79" s="40">
        <v>0.17908786237239838</v>
      </c>
      <c r="BA79" s="40">
        <v>0.16050446033477783</v>
      </c>
      <c r="BB79" s="40">
        <v>0.16828884184360504</v>
      </c>
      <c r="BC79" s="40">
        <v>0.14785502851009369</v>
      </c>
      <c r="BD79" s="336" t="s">
        <v>1500</v>
      </c>
    </row>
    <row r="80" spans="1:56" ht="15.75">
      <c r="A80" s="336" t="s">
        <v>425</v>
      </c>
      <c r="B80" s="336" t="s">
        <v>50</v>
      </c>
      <c r="C80" s="336" t="s">
        <v>270</v>
      </c>
      <c r="D80" s="336" t="s">
        <v>851</v>
      </c>
      <c r="E80" s="336" t="s">
        <v>851</v>
      </c>
      <c r="F80" s="40">
        <v>2017</v>
      </c>
      <c r="G80" s="40">
        <v>0.82289689779281616</v>
      </c>
      <c r="H80" s="336" t="s">
        <v>941</v>
      </c>
      <c r="I80" s="40">
        <v>0.45142263174057007</v>
      </c>
      <c r="J80" s="336" t="s">
        <v>941</v>
      </c>
      <c r="K80" s="336" t="s">
        <v>851</v>
      </c>
      <c r="L80" s="336" t="s">
        <v>851</v>
      </c>
      <c r="M80" s="40">
        <v>0.88323384523391724</v>
      </c>
      <c r="N80" s="336" t="s">
        <v>1500</v>
      </c>
      <c r="O80" s="40">
        <v>2017</v>
      </c>
      <c r="P80" s="40">
        <v>0.4689984917640686</v>
      </c>
      <c r="Q80" s="336" t="s">
        <v>1500</v>
      </c>
      <c r="R80" s="336" t="s">
        <v>851</v>
      </c>
      <c r="S80" s="336" t="s">
        <v>851</v>
      </c>
      <c r="T80" s="336" t="s">
        <v>1048</v>
      </c>
      <c r="U80" s="40">
        <v>0.66588699817657471</v>
      </c>
      <c r="V80" s="40">
        <v>0.46773722767829895</v>
      </c>
      <c r="W80" s="336" t="s">
        <v>1043</v>
      </c>
      <c r="X80" s="336" t="s">
        <v>851</v>
      </c>
      <c r="Y80" s="40">
        <v>0.37053495645523071</v>
      </c>
      <c r="Z80" s="40">
        <v>0.39428439736366272</v>
      </c>
      <c r="AA80" s="40">
        <v>0.46054619550704956</v>
      </c>
      <c r="AB80" s="40">
        <v>0.49408295750617981</v>
      </c>
      <c r="AC80" s="40">
        <v>0.39248988032341003</v>
      </c>
      <c r="AD80" s="336" t="s">
        <v>941</v>
      </c>
      <c r="AE80" s="336" t="s">
        <v>851</v>
      </c>
      <c r="AF80" s="336" t="s">
        <v>851</v>
      </c>
      <c r="AG80" s="336" t="s">
        <v>851</v>
      </c>
      <c r="AH80" s="336" t="s">
        <v>851</v>
      </c>
      <c r="AI80" s="40">
        <v>2019</v>
      </c>
      <c r="AJ80" s="40">
        <v>0.19649582113754399</v>
      </c>
      <c r="AK80" s="40">
        <v>0.24889930217843501</v>
      </c>
      <c r="AL80" s="40">
        <v>5.2403483539819717E-2</v>
      </c>
      <c r="AM80" s="40">
        <v>0.21157649159431458</v>
      </c>
      <c r="AN80" s="40">
        <v>0.24729520082473755</v>
      </c>
      <c r="AO80" s="40">
        <v>0.27667990326881409</v>
      </c>
      <c r="AP80" s="40">
        <v>0.24663294851779938</v>
      </c>
      <c r="AQ80" s="40">
        <v>0.21054090559482574</v>
      </c>
      <c r="AR80" s="336" t="s">
        <v>840</v>
      </c>
      <c r="AS80" s="336" t="s">
        <v>851</v>
      </c>
      <c r="AT80" s="336" t="s">
        <v>851</v>
      </c>
      <c r="AU80" s="336" t="s">
        <v>851</v>
      </c>
      <c r="AV80" s="336" t="s">
        <v>851</v>
      </c>
      <c r="AW80" s="336" t="s">
        <v>851</v>
      </c>
      <c r="AX80" s="336" t="s">
        <v>851</v>
      </c>
      <c r="AY80" s="40">
        <v>0.36272275447845459</v>
      </c>
      <c r="AZ80" s="40">
        <v>0.38857007026672363</v>
      </c>
      <c r="BA80" s="40">
        <v>0.4527963399887085</v>
      </c>
      <c r="BB80" s="40">
        <v>0.50893425941467285</v>
      </c>
      <c r="BC80" s="40">
        <v>0.49349033832550049</v>
      </c>
      <c r="BD80" s="336" t="s">
        <v>1500</v>
      </c>
    </row>
    <row r="81" spans="1:56" ht="15.75">
      <c r="A81" s="336" t="s">
        <v>426</v>
      </c>
      <c r="B81" s="336" t="s">
        <v>51</v>
      </c>
      <c r="C81" s="336" t="s">
        <v>271</v>
      </c>
      <c r="D81" s="336" t="s">
        <v>851</v>
      </c>
      <c r="E81" s="336" t="s">
        <v>851</v>
      </c>
      <c r="F81" s="40">
        <v>2017</v>
      </c>
      <c r="G81" s="40">
        <v>0.35177299380302429</v>
      </c>
      <c r="H81" s="336" t="s">
        <v>941</v>
      </c>
      <c r="I81" s="40">
        <v>0.26023080945014954</v>
      </c>
      <c r="J81" s="336" t="s">
        <v>941</v>
      </c>
      <c r="K81" s="336" t="s">
        <v>851</v>
      </c>
      <c r="L81" s="336" t="s">
        <v>851</v>
      </c>
      <c r="M81" s="40">
        <v>0.41374561190605164</v>
      </c>
      <c r="N81" s="336" t="s">
        <v>1500</v>
      </c>
      <c r="O81" s="40">
        <v>2017</v>
      </c>
      <c r="P81" s="40">
        <v>0.29265916347503662</v>
      </c>
      <c r="Q81" s="336" t="s">
        <v>1500</v>
      </c>
      <c r="R81" s="336" t="s">
        <v>851</v>
      </c>
      <c r="S81" s="336" t="s">
        <v>851</v>
      </c>
      <c r="T81" s="336" t="s">
        <v>1048</v>
      </c>
      <c r="U81" s="40">
        <v>0.88031423091888428</v>
      </c>
      <c r="V81" s="40">
        <v>0.35749998688697815</v>
      </c>
      <c r="W81" s="336" t="s">
        <v>1043</v>
      </c>
      <c r="X81" s="336" t="s">
        <v>851</v>
      </c>
      <c r="Y81" s="40">
        <v>0.19926965236663818</v>
      </c>
      <c r="Z81" s="40">
        <v>0.17956347763538361</v>
      </c>
      <c r="AA81" s="40">
        <v>0.17514929175376892</v>
      </c>
      <c r="AB81" s="40">
        <v>0.18761242926120758</v>
      </c>
      <c r="AC81" s="40">
        <v>0.21233949065208435</v>
      </c>
      <c r="AD81" s="336" t="s">
        <v>941</v>
      </c>
      <c r="AE81" s="336" t="s">
        <v>851</v>
      </c>
      <c r="AF81" s="336" t="s">
        <v>851</v>
      </c>
      <c r="AG81" s="336" t="s">
        <v>851</v>
      </c>
      <c r="AH81" s="336" t="s">
        <v>851</v>
      </c>
      <c r="AI81" s="40">
        <v>2019</v>
      </c>
      <c r="AJ81" s="40">
        <v>8.3451269235828004E-2</v>
      </c>
      <c r="AK81" s="40">
        <v>0.17996655455553298</v>
      </c>
      <c r="AL81" s="40">
        <v>9.6515282988548279E-2</v>
      </c>
      <c r="AM81" s="40">
        <v>0.47147390246391296</v>
      </c>
      <c r="AN81" s="40">
        <v>0.45651885867118835</v>
      </c>
      <c r="AO81" s="40">
        <v>0.47039100527763367</v>
      </c>
      <c r="AP81" s="40">
        <v>0.53586876392364502</v>
      </c>
      <c r="AQ81" s="40">
        <v>0.53629565238952637</v>
      </c>
      <c r="AR81" s="336" t="s">
        <v>840</v>
      </c>
      <c r="AS81" s="336" t="s">
        <v>851</v>
      </c>
      <c r="AT81" s="336" t="s">
        <v>851</v>
      </c>
      <c r="AU81" s="336" t="s">
        <v>851</v>
      </c>
      <c r="AV81" s="336" t="s">
        <v>851</v>
      </c>
      <c r="AW81" s="336" t="s">
        <v>851</v>
      </c>
      <c r="AX81" s="336" t="s">
        <v>851</v>
      </c>
      <c r="AY81" s="40">
        <v>0.20222000777721405</v>
      </c>
      <c r="AZ81" s="40">
        <v>0.18242177367210388</v>
      </c>
      <c r="BA81" s="40">
        <v>0.16576451063156128</v>
      </c>
      <c r="BB81" s="40">
        <v>0.17436781525611877</v>
      </c>
      <c r="BC81" s="40">
        <v>0.17695152759552002</v>
      </c>
      <c r="BD81" s="336" t="s">
        <v>1500</v>
      </c>
    </row>
    <row r="82" spans="1:56" ht="15.75">
      <c r="A82" s="336" t="s">
        <v>426</v>
      </c>
      <c r="B82" s="336" t="s">
        <v>142</v>
      </c>
      <c r="C82" s="336" t="s">
        <v>272</v>
      </c>
      <c r="D82" s="336" t="s">
        <v>851</v>
      </c>
      <c r="E82" s="336" t="s">
        <v>851</v>
      </c>
      <c r="F82" s="40">
        <v>2017</v>
      </c>
      <c r="G82" s="40">
        <v>0.34393644332885742</v>
      </c>
      <c r="H82" s="336" t="s">
        <v>941</v>
      </c>
      <c r="I82" s="40">
        <v>0.25591719150543213</v>
      </c>
      <c r="J82" s="336" t="s">
        <v>941</v>
      </c>
      <c r="K82" s="336" t="s">
        <v>851</v>
      </c>
      <c r="L82" s="336" t="s">
        <v>851</v>
      </c>
      <c r="M82" s="40">
        <v>0.4010792076587677</v>
      </c>
      <c r="N82" s="336" t="s">
        <v>1500</v>
      </c>
      <c r="O82" s="40">
        <v>2017</v>
      </c>
      <c r="P82" s="40">
        <v>0.28626447916030884</v>
      </c>
      <c r="Q82" s="336" t="s">
        <v>1500</v>
      </c>
      <c r="R82" s="336" t="s">
        <v>851</v>
      </c>
      <c r="S82" s="336" t="s">
        <v>851</v>
      </c>
      <c r="T82" s="336" t="s">
        <v>1048</v>
      </c>
      <c r="U82" s="40">
        <v>0.78903079032897949</v>
      </c>
      <c r="V82" s="40">
        <v>0.44249999523162842</v>
      </c>
      <c r="W82" s="336" t="s">
        <v>1043</v>
      </c>
      <c r="X82" s="336" t="s">
        <v>851</v>
      </c>
      <c r="Y82" s="40">
        <v>0.16286969184875488</v>
      </c>
      <c r="Z82" s="40">
        <v>0.15016129612922668</v>
      </c>
      <c r="AA82" s="40">
        <v>0.14729341864585876</v>
      </c>
      <c r="AB82" s="40">
        <v>0.14798776805400848</v>
      </c>
      <c r="AC82" s="40">
        <v>0.1550263911485672</v>
      </c>
      <c r="AD82" s="336" t="s">
        <v>941</v>
      </c>
      <c r="AE82" s="336" t="s">
        <v>851</v>
      </c>
      <c r="AF82" s="336" t="s">
        <v>851</v>
      </c>
      <c r="AG82" s="336" t="s">
        <v>851</v>
      </c>
      <c r="AH82" s="336" t="s">
        <v>851</v>
      </c>
      <c r="AI82" s="40">
        <v>2019</v>
      </c>
      <c r="AJ82" s="40">
        <v>0.150291151392032</v>
      </c>
      <c r="AK82" s="40">
        <v>0.17667137852803999</v>
      </c>
      <c r="AL82" s="40">
        <v>2.6380226016044617E-2</v>
      </c>
      <c r="AM82" s="40">
        <v>0.15509335696697235</v>
      </c>
      <c r="AN82" s="40">
        <v>0.1482846587896347</v>
      </c>
      <c r="AO82" s="40">
        <v>0.14666886627674103</v>
      </c>
      <c r="AP82" s="40">
        <v>0.15677765011787415</v>
      </c>
      <c r="AQ82" s="40">
        <v>0.14931805431842804</v>
      </c>
      <c r="AR82" s="336" t="s">
        <v>840</v>
      </c>
      <c r="AS82" s="336" t="s">
        <v>851</v>
      </c>
      <c r="AT82" s="336" t="s">
        <v>851</v>
      </c>
      <c r="AU82" s="336" t="s">
        <v>851</v>
      </c>
      <c r="AV82" s="336" t="s">
        <v>851</v>
      </c>
      <c r="AW82" s="336" t="s">
        <v>851</v>
      </c>
      <c r="AX82" s="336" t="s">
        <v>851</v>
      </c>
      <c r="AY82" s="40">
        <v>0.16599926352500916</v>
      </c>
      <c r="AZ82" s="40">
        <v>0.15513144433498383</v>
      </c>
      <c r="BA82" s="40">
        <v>0.14620338380336761</v>
      </c>
      <c r="BB82" s="40">
        <v>0.14827369153499603</v>
      </c>
      <c r="BC82" s="40">
        <v>0.1550263911485672</v>
      </c>
      <c r="BD82" s="336" t="s">
        <v>1500</v>
      </c>
    </row>
    <row r="83" spans="1:56" ht="15.75">
      <c r="A83" s="336" t="s">
        <v>425</v>
      </c>
      <c r="B83" s="336" t="s">
        <v>65</v>
      </c>
      <c r="C83" s="336" t="s">
        <v>273</v>
      </c>
      <c r="D83" s="336" t="s">
        <v>851</v>
      </c>
      <c r="E83" s="336" t="s">
        <v>851</v>
      </c>
      <c r="F83" s="40">
        <v>2017</v>
      </c>
      <c r="G83" s="40">
        <v>1.7214066982269287</v>
      </c>
      <c r="H83" s="336" t="s">
        <v>941</v>
      </c>
      <c r="I83" s="40">
        <v>0.63254296779632568</v>
      </c>
      <c r="J83" s="336" t="s">
        <v>941</v>
      </c>
      <c r="K83" s="336" t="s">
        <v>851</v>
      </c>
      <c r="L83" s="336" t="s">
        <v>851</v>
      </c>
      <c r="M83" s="40">
        <v>2.4993667602539063</v>
      </c>
      <c r="N83" s="336" t="s">
        <v>1500</v>
      </c>
      <c r="O83" s="40">
        <v>2017</v>
      </c>
      <c r="P83" s="40">
        <v>0.71423399448394775</v>
      </c>
      <c r="Q83" s="336" t="s">
        <v>1500</v>
      </c>
      <c r="R83" s="336" t="s">
        <v>851</v>
      </c>
      <c r="S83" s="336" t="s">
        <v>851</v>
      </c>
      <c r="T83" s="336" t="s">
        <v>470</v>
      </c>
      <c r="U83" s="40">
        <v>0.73750567436218262</v>
      </c>
      <c r="V83" s="40">
        <v>1</v>
      </c>
      <c r="W83" s="336" t="s">
        <v>1043</v>
      </c>
      <c r="X83" s="336" t="s">
        <v>851</v>
      </c>
      <c r="Y83" s="40">
        <v>0.52761161327362061</v>
      </c>
      <c r="Z83" s="40">
        <v>0.62291085720062256</v>
      </c>
      <c r="AA83" s="40">
        <v>0.69077908992767334</v>
      </c>
      <c r="AB83" s="40">
        <v>0.79518240690231323</v>
      </c>
      <c r="AC83" s="40">
        <v>0.70680063962936401</v>
      </c>
      <c r="AD83" s="336" t="s">
        <v>941</v>
      </c>
      <c r="AE83" s="336" t="s">
        <v>851</v>
      </c>
      <c r="AF83" s="336" t="s">
        <v>851</v>
      </c>
      <c r="AG83" s="336" t="s">
        <v>851</v>
      </c>
      <c r="AH83" s="336" t="s">
        <v>851</v>
      </c>
      <c r="AI83" s="40">
        <v>2019</v>
      </c>
      <c r="AJ83" s="40">
        <v>2.4093995728920098E-2</v>
      </c>
      <c r="AK83" s="40">
        <v>7.8212766308776202E-2</v>
      </c>
      <c r="AL83" s="40">
        <v>5.4118771106004715E-2</v>
      </c>
      <c r="AM83" s="40">
        <v>0.6834753155708313</v>
      </c>
      <c r="AN83" s="40">
        <v>0.6834753155708313</v>
      </c>
      <c r="AO83" s="40">
        <v>0.73565995693206787</v>
      </c>
      <c r="AP83" s="40">
        <v>0.81166535615921021</v>
      </c>
      <c r="AQ83" s="40">
        <v>0.69194293022155762</v>
      </c>
      <c r="AR83" s="336" t="s">
        <v>840</v>
      </c>
      <c r="AS83" s="336" t="s">
        <v>851</v>
      </c>
      <c r="AT83" s="336" t="s">
        <v>851</v>
      </c>
      <c r="AU83" s="336" t="s">
        <v>851</v>
      </c>
      <c r="AV83" s="336" t="s">
        <v>851</v>
      </c>
      <c r="AW83" s="336" t="s">
        <v>851</v>
      </c>
      <c r="AX83" s="336" t="s">
        <v>851</v>
      </c>
      <c r="AY83" s="40">
        <v>0.49614077806472778</v>
      </c>
      <c r="AZ83" s="40">
        <v>0.60283726453781128</v>
      </c>
      <c r="BA83" s="40">
        <v>0.67218595743179321</v>
      </c>
      <c r="BB83" s="40">
        <v>0.77469295263290405</v>
      </c>
      <c r="BC83" s="40">
        <v>0.84238970279693604</v>
      </c>
      <c r="BD83" s="336" t="s">
        <v>1500</v>
      </c>
    </row>
    <row r="84" spans="1:56" ht="15.75">
      <c r="A84" s="336" t="s">
        <v>424</v>
      </c>
      <c r="B84" s="336" t="s">
        <v>52</v>
      </c>
      <c r="C84" s="336" t="s">
        <v>274</v>
      </c>
      <c r="D84" s="336" t="s">
        <v>851</v>
      </c>
      <c r="E84" s="336" t="s">
        <v>851</v>
      </c>
      <c r="F84" s="40">
        <v>2017</v>
      </c>
      <c r="G84" s="40">
        <v>0.76366889476776123</v>
      </c>
      <c r="H84" s="336" t="s">
        <v>470</v>
      </c>
      <c r="I84" s="40">
        <v>0.43300014734268188</v>
      </c>
      <c r="J84" s="336" t="s">
        <v>470</v>
      </c>
      <c r="K84" s="336" t="s">
        <v>851</v>
      </c>
      <c r="L84" s="336" t="s">
        <v>851</v>
      </c>
      <c r="M84" s="40">
        <v>0.84574598073959351</v>
      </c>
      <c r="N84" s="336" t="s">
        <v>470</v>
      </c>
      <c r="O84" s="40">
        <v>2017</v>
      </c>
      <c r="P84" s="40">
        <v>0.45821362733840942</v>
      </c>
      <c r="Q84" s="336" t="s">
        <v>470</v>
      </c>
      <c r="R84" s="336" t="s">
        <v>851</v>
      </c>
      <c r="S84" s="336" t="s">
        <v>851</v>
      </c>
      <c r="T84" s="336" t="s">
        <v>470</v>
      </c>
      <c r="U84" s="40">
        <v>0.61454695463180542</v>
      </c>
      <c r="V84" s="40">
        <v>0.35495561361312866</v>
      </c>
      <c r="W84" s="336" t="s">
        <v>1043</v>
      </c>
      <c r="X84" s="336" t="s">
        <v>851</v>
      </c>
      <c r="Y84" s="40"/>
      <c r="Z84" s="40"/>
      <c r="AA84" s="40"/>
      <c r="AB84" s="40"/>
      <c r="AC84" s="40">
        <v>0.39280787110328674</v>
      </c>
      <c r="AD84" s="336" t="s">
        <v>470</v>
      </c>
      <c r="AE84" s="336" t="s">
        <v>851</v>
      </c>
      <c r="AF84" s="336" t="s">
        <v>851</v>
      </c>
      <c r="AG84" s="336" t="s">
        <v>851</v>
      </c>
      <c r="AH84" s="336" t="s">
        <v>851</v>
      </c>
      <c r="AI84" s="40">
        <v>2019</v>
      </c>
      <c r="AJ84" s="40"/>
      <c r="AK84" s="40"/>
      <c r="AL84" s="40"/>
      <c r="AM84" s="40">
        <v>0.21601687371730804</v>
      </c>
      <c r="AN84" s="40">
        <v>0.15033306181430817</v>
      </c>
      <c r="AO84" s="40">
        <v>0.18169821798801422</v>
      </c>
      <c r="AP84" s="40"/>
      <c r="AQ84" s="40">
        <v>0.27010980248451233</v>
      </c>
      <c r="AR84" s="336" t="s">
        <v>470</v>
      </c>
      <c r="AS84" s="336" t="s">
        <v>851</v>
      </c>
      <c r="AT84" s="336" t="s">
        <v>851</v>
      </c>
      <c r="AU84" s="336" t="s">
        <v>851</v>
      </c>
      <c r="AV84" s="336" t="s">
        <v>851</v>
      </c>
      <c r="AW84" s="336" t="s">
        <v>851</v>
      </c>
      <c r="AX84" s="336" t="s">
        <v>851</v>
      </c>
      <c r="AY84" s="40"/>
      <c r="AZ84" s="40"/>
      <c r="BA84" s="40"/>
      <c r="BB84" s="40"/>
      <c r="BC84" s="40">
        <v>0.34832847118377686</v>
      </c>
      <c r="BD84" s="336" t="s">
        <v>470</v>
      </c>
    </row>
    <row r="85" spans="1:56" ht="15.75">
      <c r="A85" s="336" t="s">
        <v>517</v>
      </c>
      <c r="B85" s="336" t="s">
        <v>54</v>
      </c>
      <c r="C85" s="336" t="s">
        <v>275</v>
      </c>
      <c r="D85" s="336" t="s">
        <v>851</v>
      </c>
      <c r="E85" s="336" t="s">
        <v>851</v>
      </c>
      <c r="F85" s="40">
        <v>2017</v>
      </c>
      <c r="G85" s="40">
        <v>0.30703446269035339</v>
      </c>
      <c r="H85" s="336" t="s">
        <v>941</v>
      </c>
      <c r="I85" s="40">
        <v>0.23490923643112183</v>
      </c>
      <c r="J85" s="336" t="s">
        <v>941</v>
      </c>
      <c r="K85" s="336" t="s">
        <v>851</v>
      </c>
      <c r="L85" s="336" t="s">
        <v>851</v>
      </c>
      <c r="M85" s="40">
        <v>0.31211590766906738</v>
      </c>
      <c r="N85" s="336" t="s">
        <v>1500</v>
      </c>
      <c r="O85" s="40">
        <v>2017</v>
      </c>
      <c r="P85" s="40">
        <v>0.23787221312522888</v>
      </c>
      <c r="Q85" s="336" t="s">
        <v>1500</v>
      </c>
      <c r="R85" s="336" t="s">
        <v>851</v>
      </c>
      <c r="S85" s="336" t="s">
        <v>851</v>
      </c>
      <c r="T85" s="336" t="s">
        <v>470</v>
      </c>
      <c r="U85" s="40">
        <v>0.87120479345321655</v>
      </c>
      <c r="V85" s="40">
        <v>1</v>
      </c>
      <c r="W85" s="336" t="s">
        <v>1043</v>
      </c>
      <c r="X85" s="336" t="s">
        <v>851</v>
      </c>
      <c r="Y85" s="40">
        <v>0.19109848141670227</v>
      </c>
      <c r="Z85" s="40">
        <v>0.19721397757530212</v>
      </c>
      <c r="AA85" s="40">
        <v>0.21987971663475037</v>
      </c>
      <c r="AB85" s="40">
        <v>0.21084842085838318</v>
      </c>
      <c r="AC85" s="40">
        <v>0.22740742564201355</v>
      </c>
      <c r="AD85" s="336" t="s">
        <v>941</v>
      </c>
      <c r="AE85" s="336" t="s">
        <v>851</v>
      </c>
      <c r="AF85" s="336" t="s">
        <v>851</v>
      </c>
      <c r="AG85" s="336" t="s">
        <v>851</v>
      </c>
      <c r="AH85" s="336" t="s">
        <v>851</v>
      </c>
      <c r="AI85" s="40">
        <v>2019</v>
      </c>
      <c r="AJ85" s="40"/>
      <c r="AK85" s="40">
        <v>0.25427456585806696</v>
      </c>
      <c r="AL85" s="40"/>
      <c r="AM85" s="40"/>
      <c r="AN85" s="40"/>
      <c r="AO85" s="40"/>
      <c r="AP85" s="40"/>
      <c r="AQ85" s="40">
        <v>0.18877032399177551</v>
      </c>
      <c r="AR85" s="336" t="s">
        <v>470</v>
      </c>
      <c r="AS85" s="336" t="s">
        <v>851</v>
      </c>
      <c r="AT85" s="336" t="s">
        <v>851</v>
      </c>
      <c r="AU85" s="336" t="s">
        <v>851</v>
      </c>
      <c r="AV85" s="336" t="s">
        <v>851</v>
      </c>
      <c r="AW85" s="336" t="s">
        <v>851</v>
      </c>
      <c r="AX85" s="336" t="s">
        <v>851</v>
      </c>
      <c r="AY85" s="40">
        <v>0.18821749091148376</v>
      </c>
      <c r="AZ85" s="40">
        <v>0.19492331147193909</v>
      </c>
      <c r="BA85" s="40">
        <v>0.21407173573970795</v>
      </c>
      <c r="BB85" s="40">
        <v>0.21017639338970184</v>
      </c>
      <c r="BC85" s="40">
        <v>0.20451124012470245</v>
      </c>
      <c r="BD85" s="336" t="s">
        <v>1500</v>
      </c>
    </row>
    <row r="86" spans="1:56" ht="15.75">
      <c r="A86" s="336" t="s">
        <v>426</v>
      </c>
      <c r="B86" s="336" t="s">
        <v>1448</v>
      </c>
      <c r="C86" s="336" t="s">
        <v>394</v>
      </c>
      <c r="D86" s="336" t="s">
        <v>851</v>
      </c>
      <c r="E86" s="336" t="s">
        <v>851</v>
      </c>
      <c r="F86" s="40">
        <v>2017</v>
      </c>
      <c r="G86" s="40">
        <v>0.84504634141921997</v>
      </c>
      <c r="H86" s="336" t="s">
        <v>941</v>
      </c>
      <c r="I86" s="40">
        <v>0.45800819993019104</v>
      </c>
      <c r="J86" s="336" t="s">
        <v>941</v>
      </c>
      <c r="K86" s="336" t="s">
        <v>851</v>
      </c>
      <c r="L86" s="336" t="s">
        <v>851</v>
      </c>
      <c r="M86" s="40">
        <v>1.1467787027359009</v>
      </c>
      <c r="N86" s="336" t="s">
        <v>1500</v>
      </c>
      <c r="O86" s="40">
        <v>2017</v>
      </c>
      <c r="P86" s="40">
        <v>0.53418582677841187</v>
      </c>
      <c r="Q86" s="336" t="s">
        <v>1500</v>
      </c>
      <c r="R86" s="336" t="s">
        <v>851</v>
      </c>
      <c r="S86" s="336" t="s">
        <v>851</v>
      </c>
      <c r="T86" s="336" t="s">
        <v>470</v>
      </c>
      <c r="U86" s="40">
        <v>0.70086503028869629</v>
      </c>
      <c r="V86" s="40">
        <v>0.27000001072883606</v>
      </c>
      <c r="W86" s="336" t="s">
        <v>1043</v>
      </c>
      <c r="X86" s="336" t="s">
        <v>851</v>
      </c>
      <c r="Y86" s="40">
        <v>0.42826861143112183</v>
      </c>
      <c r="Z86" s="40">
        <v>0.48536476492881775</v>
      </c>
      <c r="AA86" s="40">
        <v>0.54249054193496704</v>
      </c>
      <c r="AB86" s="40">
        <v>0.58922159671783447</v>
      </c>
      <c r="AC86" s="40">
        <v>0.64773625135421753</v>
      </c>
      <c r="AD86" s="336" t="s">
        <v>941</v>
      </c>
      <c r="AE86" s="336" t="s">
        <v>851</v>
      </c>
      <c r="AF86" s="336" t="s">
        <v>851</v>
      </c>
      <c r="AG86" s="336" t="s">
        <v>851</v>
      </c>
      <c r="AH86" s="336" t="s">
        <v>851</v>
      </c>
      <c r="AI86" s="40">
        <v>2019</v>
      </c>
      <c r="AJ86" s="40">
        <v>8.5091873413330799E-2</v>
      </c>
      <c r="AK86" s="40">
        <v>0.13471658084169</v>
      </c>
      <c r="AL86" s="40">
        <v>4.9624703824520111E-2</v>
      </c>
      <c r="AM86" s="40">
        <v>0.38319486379623413</v>
      </c>
      <c r="AN86" s="40">
        <v>0.41681471467018127</v>
      </c>
      <c r="AO86" s="40">
        <v>0.4183119535446167</v>
      </c>
      <c r="AP86" s="40">
        <v>0.39386218786239624</v>
      </c>
      <c r="AQ86" s="40">
        <v>0.36836373805999756</v>
      </c>
      <c r="AR86" s="336" t="s">
        <v>840</v>
      </c>
      <c r="AS86" s="336" t="s">
        <v>851</v>
      </c>
      <c r="AT86" s="336" t="s">
        <v>851</v>
      </c>
      <c r="AU86" s="336" t="s">
        <v>851</v>
      </c>
      <c r="AV86" s="336" t="s">
        <v>851</v>
      </c>
      <c r="AW86" s="336" t="s">
        <v>851</v>
      </c>
      <c r="AX86" s="336" t="s">
        <v>851</v>
      </c>
      <c r="AY86" s="40">
        <v>0.40472403168678284</v>
      </c>
      <c r="AZ86" s="40">
        <v>0.46080687642097473</v>
      </c>
      <c r="BA86" s="40">
        <v>0.52417862415313721</v>
      </c>
      <c r="BB86" s="40">
        <v>0.53445661067962646</v>
      </c>
      <c r="BC86" s="40">
        <v>0.69612300395965576</v>
      </c>
      <c r="BD86" s="336" t="s">
        <v>1500</v>
      </c>
    </row>
    <row r="87" spans="1:56" ht="15.75">
      <c r="A87" s="336" t="s">
        <v>424</v>
      </c>
      <c r="B87" s="336" t="s">
        <v>55</v>
      </c>
      <c r="C87" s="336" t="s">
        <v>276</v>
      </c>
      <c r="D87" s="336" t="s">
        <v>851</v>
      </c>
      <c r="E87" s="336" t="s">
        <v>851</v>
      </c>
      <c r="F87" s="40">
        <v>2017</v>
      </c>
      <c r="G87" s="40">
        <v>1.0769965648651123</v>
      </c>
      <c r="H87" s="336" t="s">
        <v>941</v>
      </c>
      <c r="I87" s="40">
        <v>0.5185355544090271</v>
      </c>
      <c r="J87" s="336" t="s">
        <v>941</v>
      </c>
      <c r="K87" s="336" t="s">
        <v>851</v>
      </c>
      <c r="L87" s="336" t="s">
        <v>851</v>
      </c>
      <c r="M87" s="40">
        <v>1.0939326286315918</v>
      </c>
      <c r="N87" s="336" t="s">
        <v>1500</v>
      </c>
      <c r="O87" s="40">
        <v>2017</v>
      </c>
      <c r="P87" s="40">
        <v>0.5224297046661377</v>
      </c>
      <c r="Q87" s="336" t="s">
        <v>1500</v>
      </c>
      <c r="R87" s="336" t="s">
        <v>851</v>
      </c>
      <c r="S87" s="336" t="s">
        <v>851</v>
      </c>
      <c r="T87" s="336" t="s">
        <v>1048</v>
      </c>
      <c r="U87" s="40">
        <v>0.59770667552947998</v>
      </c>
      <c r="V87" s="40">
        <v>0.41249999403953552</v>
      </c>
      <c r="W87" s="336" t="s">
        <v>1043</v>
      </c>
      <c r="X87" s="336" t="s">
        <v>851</v>
      </c>
      <c r="Y87" s="40">
        <v>0.51697129011154175</v>
      </c>
      <c r="Z87" s="40">
        <v>0.54066216945648193</v>
      </c>
      <c r="AA87" s="40">
        <v>0.50957155227661133</v>
      </c>
      <c r="AB87" s="40">
        <v>0.4350542426109314</v>
      </c>
      <c r="AC87" s="40">
        <v>0.37378698587417603</v>
      </c>
      <c r="AD87" s="336" t="s">
        <v>941</v>
      </c>
      <c r="AE87" s="336" t="s">
        <v>851</v>
      </c>
      <c r="AF87" s="336" t="s">
        <v>851</v>
      </c>
      <c r="AG87" s="336" t="s">
        <v>851</v>
      </c>
      <c r="AH87" s="336" t="s">
        <v>851</v>
      </c>
      <c r="AI87" s="40">
        <v>2019</v>
      </c>
      <c r="AJ87" s="40">
        <v>0.23979509066427901</v>
      </c>
      <c r="AK87" s="40">
        <v>0.35263983921217501</v>
      </c>
      <c r="AL87" s="40">
        <v>0.11284475028514862</v>
      </c>
      <c r="AM87" s="40">
        <v>0.38525018095970154</v>
      </c>
      <c r="AN87" s="40">
        <v>0.38525018095970154</v>
      </c>
      <c r="AO87" s="40">
        <v>0.38525018095970154</v>
      </c>
      <c r="AP87" s="40">
        <v>0.36672049760818481</v>
      </c>
      <c r="AQ87" s="40">
        <v>0.31999999284744263</v>
      </c>
      <c r="AR87" s="336" t="s">
        <v>840</v>
      </c>
      <c r="AS87" s="336" t="s">
        <v>851</v>
      </c>
      <c r="AT87" s="336" t="s">
        <v>851</v>
      </c>
      <c r="AU87" s="336" t="s">
        <v>851</v>
      </c>
      <c r="AV87" s="336" t="s">
        <v>851</v>
      </c>
      <c r="AW87" s="336" t="s">
        <v>851</v>
      </c>
      <c r="AX87" s="336" t="s">
        <v>851</v>
      </c>
      <c r="AY87" s="40">
        <v>0.51624917984008789</v>
      </c>
      <c r="AZ87" s="40">
        <v>0.55037903785705566</v>
      </c>
      <c r="BA87" s="40">
        <v>0.53735888004302979</v>
      </c>
      <c r="BB87" s="40">
        <v>0.45842564105987549</v>
      </c>
      <c r="BC87" s="40">
        <v>0.44980520009994507</v>
      </c>
      <c r="BD87" s="336" t="s">
        <v>1500</v>
      </c>
    </row>
    <row r="88" spans="1:56" ht="15.75">
      <c r="A88" s="336" t="s">
        <v>517</v>
      </c>
      <c r="B88" s="336" t="s">
        <v>854</v>
      </c>
      <c r="C88" s="336" t="s">
        <v>277</v>
      </c>
      <c r="D88" s="336" t="s">
        <v>851</v>
      </c>
      <c r="E88" s="336" t="s">
        <v>851</v>
      </c>
      <c r="F88" s="40">
        <v>2017</v>
      </c>
      <c r="G88" s="40">
        <v>0.30137339234352112</v>
      </c>
      <c r="H88" s="336" t="s">
        <v>470</v>
      </c>
      <c r="I88" s="40">
        <v>0.23158103227615356</v>
      </c>
      <c r="J88" s="336" t="s">
        <v>470</v>
      </c>
      <c r="K88" s="336" t="s">
        <v>851</v>
      </c>
      <c r="L88" s="336" t="s">
        <v>851</v>
      </c>
      <c r="M88" s="40">
        <v>0.32298409938812256</v>
      </c>
      <c r="N88" s="336" t="s">
        <v>470</v>
      </c>
      <c r="O88" s="40">
        <v>2017</v>
      </c>
      <c r="P88" s="40">
        <v>0.24413134157657623</v>
      </c>
      <c r="Q88" s="336" t="s">
        <v>470</v>
      </c>
      <c r="R88" s="336" t="s">
        <v>851</v>
      </c>
      <c r="S88" s="336" t="s">
        <v>851</v>
      </c>
      <c r="T88" s="336" t="s">
        <v>470</v>
      </c>
      <c r="U88" s="40">
        <v>0.87120479345321655</v>
      </c>
      <c r="V88" s="40">
        <v>0.29750001430511475</v>
      </c>
      <c r="W88" s="336" t="s">
        <v>470</v>
      </c>
      <c r="X88" s="336" t="s">
        <v>851</v>
      </c>
      <c r="Y88" s="40"/>
      <c r="Z88" s="40"/>
      <c r="AA88" s="40"/>
      <c r="AB88" s="40"/>
      <c r="AC88" s="40">
        <v>0.16091012954711914</v>
      </c>
      <c r="AD88" s="336" t="s">
        <v>470</v>
      </c>
      <c r="AE88" s="336" t="s">
        <v>851</v>
      </c>
      <c r="AF88" s="336" t="s">
        <v>851</v>
      </c>
      <c r="AG88" s="336" t="s">
        <v>851</v>
      </c>
      <c r="AH88" s="336" t="s">
        <v>851</v>
      </c>
      <c r="AI88" s="40">
        <v>2019</v>
      </c>
      <c r="AJ88" s="40"/>
      <c r="AK88" s="40"/>
      <c r="AL88" s="40"/>
      <c r="AM88" s="40"/>
      <c r="AN88" s="40"/>
      <c r="AO88" s="40"/>
      <c r="AP88" s="40"/>
      <c r="AQ88" s="40">
        <v>0.18877032399177551</v>
      </c>
      <c r="AR88" s="336" t="s">
        <v>470</v>
      </c>
      <c r="AS88" s="336" t="s">
        <v>851</v>
      </c>
      <c r="AT88" s="336" t="s">
        <v>851</v>
      </c>
      <c r="AU88" s="336" t="s">
        <v>851</v>
      </c>
      <c r="AV88" s="336" t="s">
        <v>851</v>
      </c>
      <c r="AW88" s="336" t="s">
        <v>851</v>
      </c>
      <c r="AX88" s="336" t="s">
        <v>851</v>
      </c>
      <c r="AY88" s="40"/>
      <c r="AZ88" s="40"/>
      <c r="BA88" s="40"/>
      <c r="BB88" s="40"/>
      <c r="BC88" s="40">
        <v>0.16025599837303162</v>
      </c>
      <c r="BD88" s="336" t="s">
        <v>470</v>
      </c>
    </row>
    <row r="89" spans="1:56" ht="15.75">
      <c r="A89" s="336" t="s">
        <v>425</v>
      </c>
      <c r="B89" s="336" t="s">
        <v>185</v>
      </c>
      <c r="C89" s="336" t="s">
        <v>278</v>
      </c>
      <c r="D89" s="336" t="s">
        <v>851</v>
      </c>
      <c r="E89" s="336" t="s">
        <v>851</v>
      </c>
      <c r="F89" s="40">
        <v>2017</v>
      </c>
      <c r="G89" s="40">
        <v>0.41553917527198792</v>
      </c>
      <c r="H89" s="336" t="s">
        <v>470</v>
      </c>
      <c r="I89" s="40">
        <v>0.29353886842727661</v>
      </c>
      <c r="J89" s="336" t="s">
        <v>470</v>
      </c>
      <c r="K89" s="336" t="s">
        <v>851</v>
      </c>
      <c r="L89" s="336" t="s">
        <v>851</v>
      </c>
      <c r="M89" s="40">
        <v>0.97550797462463379</v>
      </c>
      <c r="N89" s="336" t="s">
        <v>1500</v>
      </c>
      <c r="O89" s="40">
        <v>2017</v>
      </c>
      <c r="P89" s="40">
        <v>0.49380108714103699</v>
      </c>
      <c r="Q89" s="336" t="s">
        <v>1500</v>
      </c>
      <c r="R89" s="336" t="s">
        <v>851</v>
      </c>
      <c r="S89" s="336" t="s">
        <v>851</v>
      </c>
      <c r="T89" s="336" t="s">
        <v>470</v>
      </c>
      <c r="U89" s="40">
        <v>0.73750567436218262</v>
      </c>
      <c r="V89" s="40">
        <v>0.48249998688697815</v>
      </c>
      <c r="W89" s="336" t="s">
        <v>470</v>
      </c>
      <c r="X89" s="336" t="s">
        <v>851</v>
      </c>
      <c r="Y89" s="40">
        <v>0.27123010158538818</v>
      </c>
      <c r="Z89" s="40">
        <v>0.22572316229343414</v>
      </c>
      <c r="AA89" s="40">
        <v>0.21928264200687408</v>
      </c>
      <c r="AB89" s="40">
        <v>0.2520546019077301</v>
      </c>
      <c r="AC89" s="40">
        <v>0.223102867603302</v>
      </c>
      <c r="AD89" s="336" t="s">
        <v>470</v>
      </c>
      <c r="AE89" s="336" t="s">
        <v>851</v>
      </c>
      <c r="AF89" s="336" t="s">
        <v>851</v>
      </c>
      <c r="AG89" s="336" t="s">
        <v>851</v>
      </c>
      <c r="AH89" s="336" t="s">
        <v>851</v>
      </c>
      <c r="AI89" s="40">
        <v>2019</v>
      </c>
      <c r="AJ89" s="40">
        <v>0.12285562695277999</v>
      </c>
      <c r="AK89" s="40">
        <v>0.15847095779890702</v>
      </c>
      <c r="AL89" s="40">
        <v>3.5615328699350357E-2</v>
      </c>
      <c r="AM89" s="40">
        <v>0.21800166368484497</v>
      </c>
      <c r="AN89" s="40">
        <v>0.22115188837051392</v>
      </c>
      <c r="AO89" s="40">
        <v>0.24410274624824524</v>
      </c>
      <c r="AP89" s="40">
        <v>0.28034040331840515</v>
      </c>
      <c r="AQ89" s="40">
        <v>0.22474357485771179</v>
      </c>
      <c r="AR89" s="336" t="s">
        <v>840</v>
      </c>
      <c r="AS89" s="336" t="s">
        <v>851</v>
      </c>
      <c r="AT89" s="336" t="s">
        <v>851</v>
      </c>
      <c r="AU89" s="336" t="s">
        <v>851</v>
      </c>
      <c r="AV89" s="336" t="s">
        <v>851</v>
      </c>
      <c r="AW89" s="336" t="s">
        <v>851</v>
      </c>
      <c r="AX89" s="336" t="s">
        <v>851</v>
      </c>
      <c r="AY89" s="40">
        <v>0.34213995933532715</v>
      </c>
      <c r="AZ89" s="40">
        <v>0.28609052300453186</v>
      </c>
      <c r="BA89" s="40">
        <v>0.33563873171806335</v>
      </c>
      <c r="BB89" s="40">
        <v>0.39765101671218872</v>
      </c>
      <c r="BC89" s="40">
        <v>0.36765590310096741</v>
      </c>
      <c r="BD89" s="336" t="s">
        <v>1500</v>
      </c>
    </row>
    <row r="90" spans="1:56" ht="15.75">
      <c r="A90" s="336" t="s">
        <v>517</v>
      </c>
      <c r="B90" s="336" t="s">
        <v>56</v>
      </c>
      <c r="C90" s="336" t="s">
        <v>279</v>
      </c>
      <c r="D90" s="336" t="s">
        <v>851</v>
      </c>
      <c r="E90" s="336" t="s">
        <v>851</v>
      </c>
      <c r="F90" s="40">
        <v>2017</v>
      </c>
      <c r="G90" s="40">
        <v>0.30884289741516113</v>
      </c>
      <c r="H90" s="336" t="s">
        <v>941</v>
      </c>
      <c r="I90" s="40">
        <v>0.23596636950969696</v>
      </c>
      <c r="J90" s="336" t="s">
        <v>941</v>
      </c>
      <c r="K90" s="336" t="s">
        <v>851</v>
      </c>
      <c r="L90" s="336" t="s">
        <v>851</v>
      </c>
      <c r="M90" s="40">
        <v>0.30827963352203369</v>
      </c>
      <c r="N90" s="336" t="s">
        <v>1500</v>
      </c>
      <c r="O90" s="40">
        <v>2017</v>
      </c>
      <c r="P90" s="40">
        <v>0.23563741147518158</v>
      </c>
      <c r="Q90" s="336" t="s">
        <v>1500</v>
      </c>
      <c r="R90" s="336" t="s">
        <v>851</v>
      </c>
      <c r="S90" s="336" t="s">
        <v>851</v>
      </c>
      <c r="T90" s="336" t="s">
        <v>470</v>
      </c>
      <c r="U90" s="40">
        <v>0.87120479345321655</v>
      </c>
      <c r="V90" s="40">
        <v>1</v>
      </c>
      <c r="W90" s="336" t="s">
        <v>1043</v>
      </c>
      <c r="X90" s="336" t="s">
        <v>851</v>
      </c>
      <c r="Y90" s="40">
        <v>0.17719243466854095</v>
      </c>
      <c r="Z90" s="40">
        <v>0.17734140157699585</v>
      </c>
      <c r="AA90" s="40">
        <v>0.18156750500202179</v>
      </c>
      <c r="AB90" s="40">
        <v>0.19313614070415497</v>
      </c>
      <c r="AC90" s="40">
        <v>0.18594551086425781</v>
      </c>
      <c r="AD90" s="336" t="s">
        <v>941</v>
      </c>
      <c r="AE90" s="336" t="s">
        <v>851</v>
      </c>
      <c r="AF90" s="336" t="s">
        <v>851</v>
      </c>
      <c r="AG90" s="336" t="s">
        <v>851</v>
      </c>
      <c r="AH90" s="336" t="s">
        <v>851</v>
      </c>
      <c r="AI90" s="40">
        <v>2019</v>
      </c>
      <c r="AJ90" s="40"/>
      <c r="AK90" s="40">
        <v>0.23741654414674102</v>
      </c>
      <c r="AL90" s="40"/>
      <c r="AM90" s="40"/>
      <c r="AN90" s="40"/>
      <c r="AO90" s="40"/>
      <c r="AP90" s="40"/>
      <c r="AQ90" s="40">
        <v>0.18877032399177551</v>
      </c>
      <c r="AR90" s="336" t="s">
        <v>470</v>
      </c>
      <c r="AS90" s="336" t="s">
        <v>851</v>
      </c>
      <c r="AT90" s="336" t="s">
        <v>851</v>
      </c>
      <c r="AU90" s="336" t="s">
        <v>851</v>
      </c>
      <c r="AV90" s="336" t="s">
        <v>851</v>
      </c>
      <c r="AW90" s="336" t="s">
        <v>851</v>
      </c>
      <c r="AX90" s="336" t="s">
        <v>851</v>
      </c>
      <c r="AY90" s="40">
        <v>0.17292109131813049</v>
      </c>
      <c r="AZ90" s="40">
        <v>0.17285194993019104</v>
      </c>
      <c r="BA90" s="40">
        <v>0.17632104456424713</v>
      </c>
      <c r="BB90" s="40">
        <v>0.19201184809207916</v>
      </c>
      <c r="BC90" s="40">
        <v>0.18892495334148407</v>
      </c>
      <c r="BD90" s="336" t="s">
        <v>1500</v>
      </c>
    </row>
    <row r="91" spans="1:56" ht="15.75">
      <c r="A91" s="336" t="s">
        <v>517</v>
      </c>
      <c r="B91" s="336" t="s">
        <v>57</v>
      </c>
      <c r="C91" s="336" t="s">
        <v>280</v>
      </c>
      <c r="D91" s="336" t="s">
        <v>851</v>
      </c>
      <c r="E91" s="336" t="s">
        <v>851</v>
      </c>
      <c r="F91" s="40">
        <v>2017</v>
      </c>
      <c r="G91" s="40">
        <v>0.32441917061805725</v>
      </c>
      <c r="H91" s="336" t="s">
        <v>941</v>
      </c>
      <c r="I91" s="40">
        <v>0.24495203793048859</v>
      </c>
      <c r="J91" s="336" t="s">
        <v>941</v>
      </c>
      <c r="K91" s="336" t="s">
        <v>851</v>
      </c>
      <c r="L91" s="336" t="s">
        <v>851</v>
      </c>
      <c r="M91" s="40">
        <v>0.33139693737030029</v>
      </c>
      <c r="N91" s="336" t="s">
        <v>1500</v>
      </c>
      <c r="O91" s="40">
        <v>2017</v>
      </c>
      <c r="P91" s="40">
        <v>0.24890920519828796</v>
      </c>
      <c r="Q91" s="336" t="s">
        <v>1500</v>
      </c>
      <c r="R91" s="336" t="s">
        <v>851</v>
      </c>
      <c r="S91" s="336" t="s">
        <v>851</v>
      </c>
      <c r="T91" s="336" t="s">
        <v>470</v>
      </c>
      <c r="U91" s="40">
        <v>0.87120479345321655</v>
      </c>
      <c r="V91" s="40">
        <v>1</v>
      </c>
      <c r="W91" s="336" t="s">
        <v>1043</v>
      </c>
      <c r="X91" s="336" t="s">
        <v>851</v>
      </c>
      <c r="Y91" s="40">
        <v>0.17886283993721008</v>
      </c>
      <c r="Z91" s="40">
        <v>0.17675843834877014</v>
      </c>
      <c r="AA91" s="40">
        <v>0.17282617092132568</v>
      </c>
      <c r="AB91" s="40">
        <v>0.16379180550575256</v>
      </c>
      <c r="AC91" s="40">
        <v>0.15192264318466187</v>
      </c>
      <c r="AD91" s="336" t="s">
        <v>941</v>
      </c>
      <c r="AE91" s="336" t="s">
        <v>851</v>
      </c>
      <c r="AF91" s="336" t="s">
        <v>851</v>
      </c>
      <c r="AG91" s="336" t="s">
        <v>851</v>
      </c>
      <c r="AH91" s="336" t="s">
        <v>851</v>
      </c>
      <c r="AI91" s="40">
        <v>2019</v>
      </c>
      <c r="AJ91" s="40"/>
      <c r="AK91" s="40">
        <v>0.234773868934438</v>
      </c>
      <c r="AL91" s="40"/>
      <c r="AM91" s="40"/>
      <c r="AN91" s="40"/>
      <c r="AO91" s="40"/>
      <c r="AP91" s="40"/>
      <c r="AQ91" s="40">
        <v>0.18877032399177551</v>
      </c>
      <c r="AR91" s="336" t="s">
        <v>470</v>
      </c>
      <c r="AS91" s="336" t="s">
        <v>851</v>
      </c>
      <c r="AT91" s="336" t="s">
        <v>851</v>
      </c>
      <c r="AU91" s="336" t="s">
        <v>851</v>
      </c>
      <c r="AV91" s="336" t="s">
        <v>851</v>
      </c>
      <c r="AW91" s="336" t="s">
        <v>851</v>
      </c>
      <c r="AX91" s="336" t="s">
        <v>851</v>
      </c>
      <c r="AY91" s="40">
        <v>0.178842693567276</v>
      </c>
      <c r="AZ91" s="40">
        <v>0.17657899856567383</v>
      </c>
      <c r="BA91" s="40">
        <v>0.17382073402404785</v>
      </c>
      <c r="BB91" s="40">
        <v>0.16859325766563416</v>
      </c>
      <c r="BC91" s="40">
        <v>0.15392370522022247</v>
      </c>
      <c r="BD91" s="336" t="s">
        <v>1500</v>
      </c>
    </row>
    <row r="92" spans="1:56" ht="15.75">
      <c r="A92" s="336" t="s">
        <v>517</v>
      </c>
      <c r="B92" s="336" t="s">
        <v>186</v>
      </c>
      <c r="C92" s="336" t="s">
        <v>281</v>
      </c>
      <c r="D92" s="336" t="s">
        <v>851</v>
      </c>
      <c r="E92" s="336" t="s">
        <v>851</v>
      </c>
      <c r="F92" s="40">
        <v>2017</v>
      </c>
      <c r="G92" s="40">
        <v>0.30137339234352112</v>
      </c>
      <c r="H92" s="336" t="s">
        <v>470</v>
      </c>
      <c r="I92" s="40">
        <v>0.23158103227615356</v>
      </c>
      <c r="J92" s="336" t="s">
        <v>470</v>
      </c>
      <c r="K92" s="336" t="s">
        <v>851</v>
      </c>
      <c r="L92" s="336" t="s">
        <v>851</v>
      </c>
      <c r="M92" s="40">
        <v>0.32298409938812256</v>
      </c>
      <c r="N92" s="336" t="s">
        <v>470</v>
      </c>
      <c r="O92" s="40">
        <v>2017</v>
      </c>
      <c r="P92" s="40">
        <v>0.24413134157657623</v>
      </c>
      <c r="Q92" s="336" t="s">
        <v>470</v>
      </c>
      <c r="R92" s="336" t="s">
        <v>851</v>
      </c>
      <c r="S92" s="336" t="s">
        <v>851</v>
      </c>
      <c r="T92" s="336" t="s">
        <v>470</v>
      </c>
      <c r="U92" s="40">
        <v>0.87120479345321655</v>
      </c>
      <c r="V92" s="40">
        <v>0.29750001430511475</v>
      </c>
      <c r="W92" s="336" t="s">
        <v>470</v>
      </c>
      <c r="X92" s="336" t="s">
        <v>851</v>
      </c>
      <c r="Y92" s="40"/>
      <c r="Z92" s="40"/>
      <c r="AA92" s="40"/>
      <c r="AB92" s="40"/>
      <c r="AC92" s="40">
        <v>0.16091012954711914</v>
      </c>
      <c r="AD92" s="336" t="s">
        <v>470</v>
      </c>
      <c r="AE92" s="336" t="s">
        <v>851</v>
      </c>
      <c r="AF92" s="336" t="s">
        <v>851</v>
      </c>
      <c r="AG92" s="336" t="s">
        <v>851</v>
      </c>
      <c r="AH92" s="336" t="s">
        <v>851</v>
      </c>
      <c r="AI92" s="40">
        <v>2019</v>
      </c>
      <c r="AJ92" s="40"/>
      <c r="AK92" s="40"/>
      <c r="AL92" s="40"/>
      <c r="AM92" s="40"/>
      <c r="AN92" s="40"/>
      <c r="AO92" s="40"/>
      <c r="AP92" s="40"/>
      <c r="AQ92" s="40">
        <v>0.18877032399177551</v>
      </c>
      <c r="AR92" s="336" t="s">
        <v>470</v>
      </c>
      <c r="AS92" s="336" t="s">
        <v>851</v>
      </c>
      <c r="AT92" s="336" t="s">
        <v>851</v>
      </c>
      <c r="AU92" s="336" t="s">
        <v>851</v>
      </c>
      <c r="AV92" s="336" t="s">
        <v>851</v>
      </c>
      <c r="AW92" s="336" t="s">
        <v>851</v>
      </c>
      <c r="AX92" s="336" t="s">
        <v>851</v>
      </c>
      <c r="AY92" s="40"/>
      <c r="AZ92" s="40"/>
      <c r="BA92" s="40"/>
      <c r="BB92" s="40"/>
      <c r="BC92" s="40">
        <v>0.16025599837303162</v>
      </c>
      <c r="BD92" s="336" t="s">
        <v>470</v>
      </c>
    </row>
    <row r="93" spans="1:56" ht="15.75">
      <c r="A93" s="336" t="s">
        <v>425</v>
      </c>
      <c r="B93" s="336" t="s">
        <v>58</v>
      </c>
      <c r="C93" s="336" t="s">
        <v>282</v>
      </c>
      <c r="D93" s="336" t="s">
        <v>851</v>
      </c>
      <c r="E93" s="336" t="s">
        <v>851</v>
      </c>
      <c r="F93" s="40">
        <v>2017</v>
      </c>
      <c r="G93" s="40">
        <v>0.38496336340904236</v>
      </c>
      <c r="H93" s="336" t="s">
        <v>941</v>
      </c>
      <c r="I93" s="40">
        <v>0.27795925736427307</v>
      </c>
      <c r="J93" s="336" t="s">
        <v>941</v>
      </c>
      <c r="K93" s="336" t="s">
        <v>851</v>
      </c>
      <c r="L93" s="336" t="s">
        <v>851</v>
      </c>
      <c r="M93" s="40">
        <v>0.49986958503723145</v>
      </c>
      <c r="N93" s="336" t="s">
        <v>1500</v>
      </c>
      <c r="O93" s="40">
        <v>2017</v>
      </c>
      <c r="P93" s="40">
        <v>0.33327537775039673</v>
      </c>
      <c r="Q93" s="336" t="s">
        <v>1500</v>
      </c>
      <c r="R93" s="336" t="s">
        <v>851</v>
      </c>
      <c r="S93" s="336" t="s">
        <v>851</v>
      </c>
      <c r="T93" s="336" t="s">
        <v>1048</v>
      </c>
      <c r="U93" s="40">
        <v>0.66031932830810547</v>
      </c>
      <c r="V93" s="40">
        <v>0.23999999463558197</v>
      </c>
      <c r="W93" s="336" t="s">
        <v>1043</v>
      </c>
      <c r="X93" s="336" t="s">
        <v>851</v>
      </c>
      <c r="Y93" s="40">
        <v>0.20352873206138611</v>
      </c>
      <c r="Z93" s="40">
        <v>0.21359424293041229</v>
      </c>
      <c r="AA93" s="40">
        <v>0.2453838586807251</v>
      </c>
      <c r="AB93" s="40">
        <v>0.19632916152477264</v>
      </c>
      <c r="AC93" s="40">
        <v>5.023251473903656E-2</v>
      </c>
      <c r="AD93" s="336" t="s">
        <v>941</v>
      </c>
      <c r="AE93" s="336" t="s">
        <v>851</v>
      </c>
      <c r="AF93" s="336" t="s">
        <v>851</v>
      </c>
      <c r="AG93" s="336" t="s">
        <v>851</v>
      </c>
      <c r="AH93" s="336" t="s">
        <v>851</v>
      </c>
      <c r="AI93" s="40">
        <v>2019</v>
      </c>
      <c r="AJ93" s="40">
        <v>0.19969422245094201</v>
      </c>
      <c r="AK93" s="40">
        <v>0.222278390674715</v>
      </c>
      <c r="AL93" s="40">
        <v>2.2584168240427971E-2</v>
      </c>
      <c r="AM93" s="40">
        <v>0.19844704866409302</v>
      </c>
      <c r="AN93" s="40">
        <v>0.20712403953075409</v>
      </c>
      <c r="AO93" s="40">
        <v>0.22741873562335968</v>
      </c>
      <c r="AP93" s="40">
        <v>0.12795628607273102</v>
      </c>
      <c r="AQ93" s="40">
        <v>0.10160307586193085</v>
      </c>
      <c r="AR93" s="336" t="s">
        <v>840</v>
      </c>
      <c r="AS93" s="336" t="s">
        <v>851</v>
      </c>
      <c r="AT93" s="336" t="s">
        <v>851</v>
      </c>
      <c r="AU93" s="336" t="s">
        <v>851</v>
      </c>
      <c r="AV93" s="336" t="s">
        <v>851</v>
      </c>
      <c r="AW93" s="336" t="s">
        <v>851</v>
      </c>
      <c r="AX93" s="336" t="s">
        <v>851</v>
      </c>
      <c r="AY93" s="40">
        <v>0.21711361408233643</v>
      </c>
      <c r="AZ93" s="40">
        <v>0.21795125305652618</v>
      </c>
      <c r="BA93" s="40">
        <v>0.25612649321556091</v>
      </c>
      <c r="BB93" s="40">
        <v>0.25835752487182617</v>
      </c>
      <c r="BC93" s="40">
        <v>0.14263308048248291</v>
      </c>
      <c r="BD93" s="336" t="s">
        <v>1500</v>
      </c>
    </row>
    <row r="94" spans="1:56" ht="15.75">
      <c r="A94" s="336" t="s">
        <v>424</v>
      </c>
      <c r="B94" s="336" t="s">
        <v>63</v>
      </c>
      <c r="C94" s="336" t="s">
        <v>283</v>
      </c>
      <c r="D94" s="336" t="s">
        <v>851</v>
      </c>
      <c r="E94" s="336" t="s">
        <v>851</v>
      </c>
      <c r="F94" s="40">
        <v>2017</v>
      </c>
      <c r="G94" s="40">
        <v>0.73332178592681885</v>
      </c>
      <c r="H94" s="336" t="s">
        <v>941</v>
      </c>
      <c r="I94" s="40">
        <v>0.42307308316230774</v>
      </c>
      <c r="J94" s="336" t="s">
        <v>941</v>
      </c>
      <c r="K94" s="336" t="s">
        <v>851</v>
      </c>
      <c r="L94" s="336" t="s">
        <v>851</v>
      </c>
      <c r="M94" s="40">
        <v>0.84574598073959351</v>
      </c>
      <c r="N94" s="336" t="s">
        <v>470</v>
      </c>
      <c r="O94" s="40">
        <v>2017</v>
      </c>
      <c r="P94" s="40">
        <v>0.45821362733840942</v>
      </c>
      <c r="Q94" s="336" t="s">
        <v>470</v>
      </c>
      <c r="R94" s="336" t="s">
        <v>851</v>
      </c>
      <c r="S94" s="336" t="s">
        <v>851</v>
      </c>
      <c r="T94" s="336" t="s">
        <v>470</v>
      </c>
      <c r="U94" s="40">
        <v>0.61454695463180542</v>
      </c>
      <c r="V94" s="40">
        <v>0.22750000655651093</v>
      </c>
      <c r="W94" s="336" t="s">
        <v>1043</v>
      </c>
      <c r="X94" s="336" t="s">
        <v>851</v>
      </c>
      <c r="Y94" s="40">
        <v>0.37765020132064819</v>
      </c>
      <c r="Z94" s="40">
        <v>0.37589347362518311</v>
      </c>
      <c r="AA94" s="40">
        <v>0.37237995862960815</v>
      </c>
      <c r="AB94" s="40">
        <v>0.36340105533599854</v>
      </c>
      <c r="AC94" s="40">
        <v>0.53135234117507935</v>
      </c>
      <c r="AD94" s="336" t="s">
        <v>941</v>
      </c>
      <c r="AE94" s="336" t="s">
        <v>851</v>
      </c>
      <c r="AF94" s="336" t="s">
        <v>851</v>
      </c>
      <c r="AG94" s="336" t="s">
        <v>851</v>
      </c>
      <c r="AH94" s="336" t="s">
        <v>851</v>
      </c>
      <c r="AI94" s="40">
        <v>2019</v>
      </c>
      <c r="AJ94" s="40"/>
      <c r="AK94" s="40">
        <v>0.22523989705525299</v>
      </c>
      <c r="AL94" s="40"/>
      <c r="AM94" s="40"/>
      <c r="AN94" s="40"/>
      <c r="AO94" s="40"/>
      <c r="AP94" s="40"/>
      <c r="AQ94" s="40">
        <v>0.27010980248451233</v>
      </c>
      <c r="AR94" s="336" t="s">
        <v>470</v>
      </c>
      <c r="AS94" s="336" t="s">
        <v>851</v>
      </c>
      <c r="AT94" s="336" t="s">
        <v>851</v>
      </c>
      <c r="AU94" s="336" t="s">
        <v>851</v>
      </c>
      <c r="AV94" s="336" t="s">
        <v>851</v>
      </c>
      <c r="AW94" s="336" t="s">
        <v>851</v>
      </c>
      <c r="AX94" s="336" t="s">
        <v>851</v>
      </c>
      <c r="AY94" s="40"/>
      <c r="AZ94" s="40"/>
      <c r="BA94" s="40"/>
      <c r="BB94" s="40"/>
      <c r="BC94" s="40">
        <v>0.34832847118377686</v>
      </c>
      <c r="BD94" s="336" t="s">
        <v>470</v>
      </c>
    </row>
    <row r="95" spans="1:56" ht="15.75">
      <c r="A95" s="336" t="s">
        <v>425</v>
      </c>
      <c r="B95" s="336" t="s">
        <v>60</v>
      </c>
      <c r="C95" s="336" t="s">
        <v>284</v>
      </c>
      <c r="D95" s="336" t="s">
        <v>851</v>
      </c>
      <c r="E95" s="336" t="s">
        <v>851</v>
      </c>
      <c r="F95" s="40">
        <v>2017</v>
      </c>
      <c r="G95" s="40">
        <v>0.422382652759552</v>
      </c>
      <c r="H95" s="336" t="s">
        <v>941</v>
      </c>
      <c r="I95" s="40">
        <v>0.29695430397987366</v>
      </c>
      <c r="J95" s="336" t="s">
        <v>941</v>
      </c>
      <c r="K95" s="336" t="s">
        <v>851</v>
      </c>
      <c r="L95" s="336" t="s">
        <v>851</v>
      </c>
      <c r="M95" s="40">
        <v>0.26804244518280029</v>
      </c>
      <c r="N95" s="336" t="s">
        <v>1500</v>
      </c>
      <c r="O95" s="40">
        <v>2017</v>
      </c>
      <c r="P95" s="40">
        <v>0.21138286590576172</v>
      </c>
      <c r="Q95" s="336" t="s">
        <v>1500</v>
      </c>
      <c r="R95" s="336" t="s">
        <v>851</v>
      </c>
      <c r="S95" s="336" t="s">
        <v>851</v>
      </c>
      <c r="T95" s="336" t="s">
        <v>1048</v>
      </c>
      <c r="U95" s="40">
        <v>0.80553901195526123</v>
      </c>
      <c r="V95" s="40">
        <v>0.43891170620918274</v>
      </c>
      <c r="W95" s="336" t="s">
        <v>1043</v>
      </c>
      <c r="X95" s="336" t="s">
        <v>851</v>
      </c>
      <c r="Y95" s="40">
        <v>0.25607293844223022</v>
      </c>
      <c r="Z95" s="40">
        <v>0.26931148767471313</v>
      </c>
      <c r="AA95" s="40">
        <v>0.29578858613967896</v>
      </c>
      <c r="AB95" s="40">
        <v>0.19834882020950317</v>
      </c>
      <c r="AC95" s="40">
        <v>0.20589412748813629</v>
      </c>
      <c r="AD95" s="336" t="s">
        <v>941</v>
      </c>
      <c r="AE95" s="336" t="s">
        <v>851</v>
      </c>
      <c r="AF95" s="336" t="s">
        <v>851</v>
      </c>
      <c r="AG95" s="336" t="s">
        <v>851</v>
      </c>
      <c r="AH95" s="336" t="s">
        <v>851</v>
      </c>
      <c r="AI95" s="40">
        <v>2019</v>
      </c>
      <c r="AJ95" s="40"/>
      <c r="AK95" s="40">
        <v>0.24032946983999998</v>
      </c>
      <c r="AL95" s="40"/>
      <c r="AM95" s="40">
        <v>5.2405871450901031E-2</v>
      </c>
      <c r="AN95" s="40"/>
      <c r="AO95" s="40"/>
      <c r="AP95" s="40"/>
      <c r="AQ95" s="40">
        <v>0.21862149238586426</v>
      </c>
      <c r="AR95" s="336" t="s">
        <v>470</v>
      </c>
      <c r="AS95" s="336" t="s">
        <v>851</v>
      </c>
      <c r="AT95" s="336" t="s">
        <v>851</v>
      </c>
      <c r="AU95" s="336" t="s">
        <v>851</v>
      </c>
      <c r="AV95" s="336" t="s">
        <v>851</v>
      </c>
      <c r="AW95" s="336" t="s">
        <v>851</v>
      </c>
      <c r="AX95" s="336" t="s">
        <v>851</v>
      </c>
      <c r="AY95" s="40">
        <v>0.21654330193996429</v>
      </c>
      <c r="AZ95" s="40">
        <v>0.2611083984375</v>
      </c>
      <c r="BA95" s="40">
        <v>0.30872392654418945</v>
      </c>
      <c r="BB95" s="40">
        <v>0.21784962713718414</v>
      </c>
      <c r="BC95" s="40">
        <v>0.16659975051879883</v>
      </c>
      <c r="BD95" s="336" t="s">
        <v>1500</v>
      </c>
    </row>
    <row r="96" spans="1:56" ht="15.75">
      <c r="A96" s="336" t="s">
        <v>517</v>
      </c>
      <c r="B96" s="336" t="s">
        <v>45</v>
      </c>
      <c r="C96" s="336" t="s">
        <v>285</v>
      </c>
      <c r="D96" s="336" t="s">
        <v>851</v>
      </c>
      <c r="E96" s="336" t="s">
        <v>851</v>
      </c>
      <c r="F96" s="40">
        <v>2017</v>
      </c>
      <c r="G96" s="40">
        <v>0.21267680823802948</v>
      </c>
      <c r="H96" s="336" t="s">
        <v>941</v>
      </c>
      <c r="I96" s="40">
        <v>0.1753779798746109</v>
      </c>
      <c r="J96" s="336" t="s">
        <v>941</v>
      </c>
      <c r="K96" s="336" t="s">
        <v>851</v>
      </c>
      <c r="L96" s="336" t="s">
        <v>851</v>
      </c>
      <c r="M96" s="40">
        <v>0.22375562787055969</v>
      </c>
      <c r="N96" s="336" t="s">
        <v>1500</v>
      </c>
      <c r="O96" s="40">
        <v>2017</v>
      </c>
      <c r="P96" s="40">
        <v>0.18284338712692261</v>
      </c>
      <c r="Q96" s="336" t="s">
        <v>1500</v>
      </c>
      <c r="R96" s="336" t="s">
        <v>851</v>
      </c>
      <c r="S96" s="336" t="s">
        <v>851</v>
      </c>
      <c r="T96" s="336" t="s">
        <v>470</v>
      </c>
      <c r="U96" s="40">
        <v>0.87120479345321655</v>
      </c>
      <c r="V96" s="40">
        <v>1</v>
      </c>
      <c r="W96" s="336" t="s">
        <v>1043</v>
      </c>
      <c r="X96" s="336" t="s">
        <v>851</v>
      </c>
      <c r="Y96" s="40">
        <v>0.10845041275024414</v>
      </c>
      <c r="Z96" s="40">
        <v>0.10829455405473709</v>
      </c>
      <c r="AA96" s="40">
        <v>0.11015735566616058</v>
      </c>
      <c r="AB96" s="40">
        <v>0.10672613233327866</v>
      </c>
      <c r="AC96" s="40">
        <v>0.1094382107257843</v>
      </c>
      <c r="AD96" s="336" t="s">
        <v>941</v>
      </c>
      <c r="AE96" s="336" t="s">
        <v>851</v>
      </c>
      <c r="AF96" s="336" t="s">
        <v>851</v>
      </c>
      <c r="AG96" s="336" t="s">
        <v>851</v>
      </c>
      <c r="AH96" s="336" t="s">
        <v>851</v>
      </c>
      <c r="AI96" s="40">
        <v>2019</v>
      </c>
      <c r="AJ96" s="40"/>
      <c r="AK96" s="40">
        <v>0.213689377690126</v>
      </c>
      <c r="AL96" s="40"/>
      <c r="AM96" s="40"/>
      <c r="AN96" s="40"/>
      <c r="AO96" s="40"/>
      <c r="AP96" s="40"/>
      <c r="AQ96" s="40">
        <v>0.18877032399177551</v>
      </c>
      <c r="AR96" s="336" t="s">
        <v>470</v>
      </c>
      <c r="AS96" s="336" t="s">
        <v>851</v>
      </c>
      <c r="AT96" s="336" t="s">
        <v>851</v>
      </c>
      <c r="AU96" s="336" t="s">
        <v>851</v>
      </c>
      <c r="AV96" s="336" t="s">
        <v>851</v>
      </c>
      <c r="AW96" s="336" t="s">
        <v>851</v>
      </c>
      <c r="AX96" s="336" t="s">
        <v>851</v>
      </c>
      <c r="AY96" s="40">
        <v>0.10576938092708588</v>
      </c>
      <c r="AZ96" s="40">
        <v>0.10697101056575775</v>
      </c>
      <c r="BA96" s="40">
        <v>0.10848123580217361</v>
      </c>
      <c r="BB96" s="40">
        <v>0.10689689218997955</v>
      </c>
      <c r="BC96" s="40">
        <v>0.10758812725543976</v>
      </c>
      <c r="BD96" s="336" t="s">
        <v>1500</v>
      </c>
    </row>
    <row r="97" spans="1:56" ht="15.75">
      <c r="A97" s="336" t="s">
        <v>426</v>
      </c>
      <c r="B97" s="336" t="s">
        <v>61</v>
      </c>
      <c r="C97" s="336" t="s">
        <v>286</v>
      </c>
      <c r="D97" s="336" t="s">
        <v>851</v>
      </c>
      <c r="E97" s="336" t="s">
        <v>851</v>
      </c>
      <c r="F97" s="40">
        <v>2017</v>
      </c>
      <c r="G97" s="40">
        <v>0.19062495231628418</v>
      </c>
      <c r="H97" s="336" t="s">
        <v>941</v>
      </c>
      <c r="I97" s="40">
        <v>0.16010496020317078</v>
      </c>
      <c r="J97" s="336" t="s">
        <v>941</v>
      </c>
      <c r="K97" s="336" t="s">
        <v>851</v>
      </c>
      <c r="L97" s="336" t="s">
        <v>851</v>
      </c>
      <c r="M97" s="40">
        <v>0.17824789881706238</v>
      </c>
      <c r="N97" s="336" t="s">
        <v>1500</v>
      </c>
      <c r="O97" s="40">
        <v>2017</v>
      </c>
      <c r="P97" s="40">
        <v>0.1512821763753891</v>
      </c>
      <c r="Q97" s="336" t="s">
        <v>1500</v>
      </c>
      <c r="R97" s="336" t="s">
        <v>851</v>
      </c>
      <c r="S97" s="336" t="s">
        <v>851</v>
      </c>
      <c r="T97" s="336" t="s">
        <v>1048</v>
      </c>
      <c r="U97" s="40">
        <v>0.6286807656288147</v>
      </c>
      <c r="V97" s="40">
        <v>0.4675000011920929</v>
      </c>
      <c r="W97" s="336" t="s">
        <v>1043</v>
      </c>
      <c r="X97" s="336" t="s">
        <v>851</v>
      </c>
      <c r="Y97" s="40">
        <v>0.13923105597496033</v>
      </c>
      <c r="Z97" s="40">
        <v>0.13450092077255249</v>
      </c>
      <c r="AA97" s="40">
        <v>0.13735020160675049</v>
      </c>
      <c r="AB97" s="40">
        <v>0.13817019760608673</v>
      </c>
      <c r="AC97" s="40">
        <v>0.11986358463764191</v>
      </c>
      <c r="AD97" s="336" t="s">
        <v>941</v>
      </c>
      <c r="AE97" s="336" t="s">
        <v>851</v>
      </c>
      <c r="AF97" s="336" t="s">
        <v>851</v>
      </c>
      <c r="AG97" s="336" t="s">
        <v>851</v>
      </c>
      <c r="AH97" s="336" t="s">
        <v>851</v>
      </c>
      <c r="AI97" s="40">
        <v>2019</v>
      </c>
      <c r="AJ97" s="40"/>
      <c r="AK97" s="40">
        <v>0.19512054044740901</v>
      </c>
      <c r="AL97" s="40"/>
      <c r="AM97" s="40">
        <v>0.43065237998962402</v>
      </c>
      <c r="AN97" s="40">
        <v>0.41383641958236694</v>
      </c>
      <c r="AO97" s="40"/>
      <c r="AP97" s="40"/>
      <c r="AQ97" s="40">
        <v>0.2165466845035553</v>
      </c>
      <c r="AR97" s="336" t="s">
        <v>470</v>
      </c>
      <c r="AS97" s="336" t="s">
        <v>851</v>
      </c>
      <c r="AT97" s="336" t="s">
        <v>851</v>
      </c>
      <c r="AU97" s="336" t="s">
        <v>851</v>
      </c>
      <c r="AV97" s="336" t="s">
        <v>851</v>
      </c>
      <c r="AW97" s="336" t="s">
        <v>851</v>
      </c>
      <c r="AX97" s="336" t="s">
        <v>851</v>
      </c>
      <c r="AY97" s="40">
        <v>0.14018511772155762</v>
      </c>
      <c r="AZ97" s="40">
        <v>0.132269486784935</v>
      </c>
      <c r="BA97" s="40">
        <v>0.14143240451812744</v>
      </c>
      <c r="BB97" s="40">
        <v>0.13921643793582916</v>
      </c>
      <c r="BC97" s="40">
        <v>0.14047835767269135</v>
      </c>
      <c r="BD97" s="336" t="s">
        <v>1500</v>
      </c>
    </row>
    <row r="98" spans="1:56" ht="15.75">
      <c r="A98" s="336" t="s">
        <v>517</v>
      </c>
      <c r="B98" s="336" t="s">
        <v>855</v>
      </c>
      <c r="C98" s="336" t="s">
        <v>856</v>
      </c>
      <c r="D98" s="336" t="s">
        <v>851</v>
      </c>
      <c r="E98" s="336" t="s">
        <v>851</v>
      </c>
      <c r="F98" s="40">
        <v>2017</v>
      </c>
      <c r="G98" s="40">
        <v>0.30137339234352112</v>
      </c>
      <c r="H98" s="336" t="s">
        <v>470</v>
      </c>
      <c r="I98" s="40">
        <v>0.23158103227615356</v>
      </c>
      <c r="J98" s="336" t="s">
        <v>470</v>
      </c>
      <c r="K98" s="336" t="s">
        <v>851</v>
      </c>
      <c r="L98" s="336" t="s">
        <v>851</v>
      </c>
      <c r="M98" s="40">
        <v>0.32298409938812256</v>
      </c>
      <c r="N98" s="336" t="s">
        <v>470</v>
      </c>
      <c r="O98" s="40">
        <v>2017</v>
      </c>
      <c r="P98" s="40">
        <v>0.24413134157657623</v>
      </c>
      <c r="Q98" s="336" t="s">
        <v>470</v>
      </c>
      <c r="R98" s="336" t="s">
        <v>851</v>
      </c>
      <c r="S98" s="336" t="s">
        <v>851</v>
      </c>
      <c r="T98" s="336" t="s">
        <v>470</v>
      </c>
      <c r="U98" s="40">
        <v>0.87120479345321655</v>
      </c>
      <c r="V98" s="40">
        <v>0.29750001430511475</v>
      </c>
      <c r="W98" s="336" t="s">
        <v>470</v>
      </c>
      <c r="X98" s="336" t="s">
        <v>851</v>
      </c>
      <c r="Y98" s="40"/>
      <c r="Z98" s="40"/>
      <c r="AA98" s="40"/>
      <c r="AB98" s="40"/>
      <c r="AC98" s="40">
        <v>0.16091012954711914</v>
      </c>
      <c r="AD98" s="336" t="s">
        <v>470</v>
      </c>
      <c r="AE98" s="336" t="s">
        <v>851</v>
      </c>
      <c r="AF98" s="336" t="s">
        <v>851</v>
      </c>
      <c r="AG98" s="336" t="s">
        <v>851</v>
      </c>
      <c r="AH98" s="336" t="s">
        <v>851</v>
      </c>
      <c r="AI98" s="40">
        <v>2019</v>
      </c>
      <c r="AJ98" s="40"/>
      <c r="AK98" s="40"/>
      <c r="AL98" s="40"/>
      <c r="AM98" s="40"/>
      <c r="AN98" s="40"/>
      <c r="AO98" s="40"/>
      <c r="AP98" s="40"/>
      <c r="AQ98" s="40">
        <v>0.18877032399177551</v>
      </c>
      <c r="AR98" s="336" t="s">
        <v>470</v>
      </c>
      <c r="AS98" s="336" t="s">
        <v>851</v>
      </c>
      <c r="AT98" s="336" t="s">
        <v>851</v>
      </c>
      <c r="AU98" s="336" t="s">
        <v>851</v>
      </c>
      <c r="AV98" s="336" t="s">
        <v>851</v>
      </c>
      <c r="AW98" s="336" t="s">
        <v>851</v>
      </c>
      <c r="AX98" s="336" t="s">
        <v>851</v>
      </c>
      <c r="AY98" s="40"/>
      <c r="AZ98" s="40"/>
      <c r="BA98" s="40"/>
      <c r="BB98" s="40"/>
      <c r="BC98" s="40">
        <v>0.16025599837303162</v>
      </c>
      <c r="BD98" s="336" t="s">
        <v>470</v>
      </c>
    </row>
    <row r="99" spans="1:56" ht="15.75">
      <c r="A99" s="336" t="s">
        <v>517</v>
      </c>
      <c r="B99" s="336" t="s">
        <v>66</v>
      </c>
      <c r="C99" s="336" t="s">
        <v>287</v>
      </c>
      <c r="D99" s="336" t="s">
        <v>851</v>
      </c>
      <c r="E99" s="336" t="s">
        <v>851</v>
      </c>
      <c r="F99" s="40">
        <v>2017</v>
      </c>
      <c r="G99" s="40">
        <v>0.41698399186134338</v>
      </c>
      <c r="H99" s="336" t="s">
        <v>941</v>
      </c>
      <c r="I99" s="40">
        <v>0.29427573084831238</v>
      </c>
      <c r="J99" s="336" t="s">
        <v>941</v>
      </c>
      <c r="K99" s="336" t="s">
        <v>851</v>
      </c>
      <c r="L99" s="336" t="s">
        <v>851</v>
      </c>
      <c r="M99" s="40">
        <v>0.24758221209049225</v>
      </c>
      <c r="N99" s="336" t="s">
        <v>1500</v>
      </c>
      <c r="O99" s="40">
        <v>2017</v>
      </c>
      <c r="P99" s="40">
        <v>0.19844961166381836</v>
      </c>
      <c r="Q99" s="336" t="s">
        <v>1500</v>
      </c>
      <c r="R99" s="336" t="s">
        <v>851</v>
      </c>
      <c r="S99" s="336" t="s">
        <v>851</v>
      </c>
      <c r="T99" s="336" t="s">
        <v>470</v>
      </c>
      <c r="U99" s="40">
        <v>0.87120479345321655</v>
      </c>
      <c r="V99" s="40">
        <v>1</v>
      </c>
      <c r="W99" s="336" t="s">
        <v>1043</v>
      </c>
      <c r="X99" s="336" t="s">
        <v>851</v>
      </c>
      <c r="Y99" s="40">
        <v>0.24957793951034546</v>
      </c>
      <c r="Z99" s="40">
        <v>0.25329205393791199</v>
      </c>
      <c r="AA99" s="40">
        <v>0.26838517189025879</v>
      </c>
      <c r="AB99" s="40">
        <v>0.32642236351966858</v>
      </c>
      <c r="AC99" s="40">
        <v>0.21162720024585724</v>
      </c>
      <c r="AD99" s="336" t="s">
        <v>941</v>
      </c>
      <c r="AE99" s="336" t="s">
        <v>851</v>
      </c>
      <c r="AF99" s="336" t="s">
        <v>851</v>
      </c>
      <c r="AG99" s="336" t="s">
        <v>851</v>
      </c>
      <c r="AH99" s="336" t="s">
        <v>851</v>
      </c>
      <c r="AI99" s="40">
        <v>2019</v>
      </c>
      <c r="AJ99" s="40"/>
      <c r="AK99" s="40">
        <v>0.101351771904583</v>
      </c>
      <c r="AL99" s="40"/>
      <c r="AM99" s="40"/>
      <c r="AN99" s="40"/>
      <c r="AO99" s="40"/>
      <c r="AP99" s="40"/>
      <c r="AQ99" s="40">
        <v>0.18877032399177551</v>
      </c>
      <c r="AR99" s="336" t="s">
        <v>470</v>
      </c>
      <c r="AS99" s="336" t="s">
        <v>851</v>
      </c>
      <c r="AT99" s="336" t="s">
        <v>851</v>
      </c>
      <c r="AU99" s="336" t="s">
        <v>851</v>
      </c>
      <c r="AV99" s="336" t="s">
        <v>851</v>
      </c>
      <c r="AW99" s="336" t="s">
        <v>851</v>
      </c>
      <c r="AX99" s="336" t="s">
        <v>851</v>
      </c>
      <c r="AY99" s="40">
        <v>0.14025193452835083</v>
      </c>
      <c r="AZ99" s="40">
        <v>0.132492795586586</v>
      </c>
      <c r="BA99" s="40">
        <v>0.12201965600252151</v>
      </c>
      <c r="BB99" s="40">
        <v>0.10985445231199265</v>
      </c>
      <c r="BC99" s="40">
        <v>8.2964397966861725E-2</v>
      </c>
      <c r="BD99" s="336" t="s">
        <v>1500</v>
      </c>
    </row>
    <row r="100" spans="1:56" ht="15.75">
      <c r="A100" s="336" t="s">
        <v>517</v>
      </c>
      <c r="B100" s="336" t="s">
        <v>187</v>
      </c>
      <c r="C100" s="336" t="s">
        <v>288</v>
      </c>
      <c r="D100" s="336" t="s">
        <v>851</v>
      </c>
      <c r="E100" s="336" t="s">
        <v>851</v>
      </c>
      <c r="F100" s="40">
        <v>2017</v>
      </c>
      <c r="G100" s="40">
        <v>0.30137339234352112</v>
      </c>
      <c r="H100" s="336" t="s">
        <v>470</v>
      </c>
      <c r="I100" s="40">
        <v>0.23158103227615356</v>
      </c>
      <c r="J100" s="336" t="s">
        <v>470</v>
      </c>
      <c r="K100" s="336" t="s">
        <v>851</v>
      </c>
      <c r="L100" s="336" t="s">
        <v>851</v>
      </c>
      <c r="M100" s="40">
        <v>0.32298409938812256</v>
      </c>
      <c r="N100" s="336" t="s">
        <v>470</v>
      </c>
      <c r="O100" s="40">
        <v>2017</v>
      </c>
      <c r="P100" s="40">
        <v>0.24413134157657623</v>
      </c>
      <c r="Q100" s="336" t="s">
        <v>470</v>
      </c>
      <c r="R100" s="336" t="s">
        <v>851</v>
      </c>
      <c r="S100" s="336" t="s">
        <v>851</v>
      </c>
      <c r="T100" s="336" t="s">
        <v>470</v>
      </c>
      <c r="U100" s="40">
        <v>0.87120479345321655</v>
      </c>
      <c r="V100" s="40">
        <v>0.29750001430511475</v>
      </c>
      <c r="W100" s="336" t="s">
        <v>470</v>
      </c>
      <c r="X100" s="336" t="s">
        <v>851</v>
      </c>
      <c r="Y100" s="40"/>
      <c r="Z100" s="40"/>
      <c r="AA100" s="40"/>
      <c r="AB100" s="40"/>
      <c r="AC100" s="40">
        <v>0.16091012954711914</v>
      </c>
      <c r="AD100" s="336" t="s">
        <v>470</v>
      </c>
      <c r="AE100" s="336" t="s">
        <v>851</v>
      </c>
      <c r="AF100" s="336" t="s">
        <v>851</v>
      </c>
      <c r="AG100" s="336" t="s">
        <v>851</v>
      </c>
      <c r="AH100" s="336" t="s">
        <v>851</v>
      </c>
      <c r="AI100" s="40">
        <v>2019</v>
      </c>
      <c r="AJ100" s="40"/>
      <c r="AK100" s="40"/>
      <c r="AL100" s="40"/>
      <c r="AM100" s="40"/>
      <c r="AN100" s="40"/>
      <c r="AO100" s="40"/>
      <c r="AP100" s="40"/>
      <c r="AQ100" s="40">
        <v>0.18877032399177551</v>
      </c>
      <c r="AR100" s="336" t="s">
        <v>470</v>
      </c>
      <c r="AS100" s="336" t="s">
        <v>851</v>
      </c>
      <c r="AT100" s="336" t="s">
        <v>851</v>
      </c>
      <c r="AU100" s="336" t="s">
        <v>851</v>
      </c>
      <c r="AV100" s="336" t="s">
        <v>851</v>
      </c>
      <c r="AW100" s="336" t="s">
        <v>851</v>
      </c>
      <c r="AX100" s="336" t="s">
        <v>851</v>
      </c>
      <c r="AY100" s="40"/>
      <c r="AZ100" s="40"/>
      <c r="BA100" s="40"/>
      <c r="BB100" s="40"/>
      <c r="BC100" s="40">
        <v>0.16025599837303162</v>
      </c>
      <c r="BD100" s="336" t="s">
        <v>470</v>
      </c>
    </row>
    <row r="101" spans="1:56" ht="15.75">
      <c r="A101" s="336" t="s">
        <v>425</v>
      </c>
      <c r="B101" s="336" t="s">
        <v>188</v>
      </c>
      <c r="C101" s="336" t="s">
        <v>289</v>
      </c>
      <c r="D101" s="336" t="s">
        <v>851</v>
      </c>
      <c r="E101" s="336" t="s">
        <v>851</v>
      </c>
      <c r="F101" s="40">
        <v>2017</v>
      </c>
      <c r="G101" s="40">
        <v>1.2546690702438354</v>
      </c>
      <c r="H101" s="336" t="s">
        <v>941</v>
      </c>
      <c r="I101" s="40">
        <v>0.5564759373664856</v>
      </c>
      <c r="J101" s="336" t="s">
        <v>941</v>
      </c>
      <c r="K101" s="336" t="s">
        <v>851</v>
      </c>
      <c r="L101" s="336" t="s">
        <v>851</v>
      </c>
      <c r="M101" s="40">
        <v>0.70676338672637939</v>
      </c>
      <c r="N101" s="336" t="s">
        <v>1500</v>
      </c>
      <c r="O101" s="40">
        <v>2017</v>
      </c>
      <c r="P101" s="40">
        <v>0.41409569978713989</v>
      </c>
      <c r="Q101" s="336" t="s">
        <v>1500</v>
      </c>
      <c r="R101" s="336" t="s">
        <v>851</v>
      </c>
      <c r="S101" s="336" t="s">
        <v>851</v>
      </c>
      <c r="T101" s="336" t="s">
        <v>470</v>
      </c>
      <c r="U101" s="40">
        <v>0.73750567436218262</v>
      </c>
      <c r="V101" s="40">
        <v>0.48249998688697815</v>
      </c>
      <c r="W101" s="336" t="s">
        <v>470</v>
      </c>
      <c r="X101" s="336" t="s">
        <v>851</v>
      </c>
      <c r="Y101" s="40">
        <v>0.469551682472229</v>
      </c>
      <c r="Z101" s="40">
        <v>0.45803293585777283</v>
      </c>
      <c r="AA101" s="40">
        <v>0.43499547243118286</v>
      </c>
      <c r="AB101" s="40">
        <v>0.36588305234909058</v>
      </c>
      <c r="AC101" s="40">
        <v>0.14373105764389038</v>
      </c>
      <c r="AD101" s="336" t="s">
        <v>941</v>
      </c>
      <c r="AE101" s="336" t="s">
        <v>851</v>
      </c>
      <c r="AF101" s="336" t="s">
        <v>851</v>
      </c>
      <c r="AG101" s="336" t="s">
        <v>851</v>
      </c>
      <c r="AH101" s="336" t="s">
        <v>851</v>
      </c>
      <c r="AI101" s="40">
        <v>2019</v>
      </c>
      <c r="AJ101" s="40"/>
      <c r="AK101" s="40"/>
      <c r="AL101" s="40"/>
      <c r="AM101" s="40"/>
      <c r="AN101" s="40"/>
      <c r="AO101" s="40"/>
      <c r="AP101" s="40"/>
      <c r="AQ101" s="40">
        <v>0.21862149238586426</v>
      </c>
      <c r="AR101" s="336" t="s">
        <v>470</v>
      </c>
      <c r="AS101" s="336" t="s">
        <v>851</v>
      </c>
      <c r="AT101" s="336" t="s">
        <v>851</v>
      </c>
      <c r="AU101" s="336" t="s">
        <v>851</v>
      </c>
      <c r="AV101" s="336" t="s">
        <v>851</v>
      </c>
      <c r="AW101" s="336" t="s">
        <v>851</v>
      </c>
      <c r="AX101" s="336" t="s">
        <v>851</v>
      </c>
      <c r="AY101" s="40">
        <v>0.33228835463523865</v>
      </c>
      <c r="AZ101" s="40">
        <v>0.35150447487831116</v>
      </c>
      <c r="BA101" s="40">
        <v>0.34956848621368408</v>
      </c>
      <c r="BB101" s="40">
        <v>0.36820974946022034</v>
      </c>
      <c r="BC101" s="40">
        <v>0.20895601809024811</v>
      </c>
      <c r="BD101" s="336" t="s">
        <v>1500</v>
      </c>
    </row>
    <row r="102" spans="1:56" ht="15.75">
      <c r="A102" s="336" t="s">
        <v>517</v>
      </c>
      <c r="B102" s="336" t="s">
        <v>189</v>
      </c>
      <c r="C102" s="336" t="s">
        <v>290</v>
      </c>
      <c r="D102" s="336" t="s">
        <v>851</v>
      </c>
      <c r="E102" s="336" t="s">
        <v>851</v>
      </c>
      <c r="F102" s="40">
        <v>2017</v>
      </c>
      <c r="G102" s="40">
        <v>0.30137339234352112</v>
      </c>
      <c r="H102" s="336" t="s">
        <v>470</v>
      </c>
      <c r="I102" s="40">
        <v>0.23158103227615356</v>
      </c>
      <c r="J102" s="336" t="s">
        <v>470</v>
      </c>
      <c r="K102" s="336" t="s">
        <v>851</v>
      </c>
      <c r="L102" s="336" t="s">
        <v>851</v>
      </c>
      <c r="M102" s="40">
        <v>0.32298409938812256</v>
      </c>
      <c r="N102" s="336" t="s">
        <v>470</v>
      </c>
      <c r="O102" s="40">
        <v>2017</v>
      </c>
      <c r="P102" s="40">
        <v>0.24413134157657623</v>
      </c>
      <c r="Q102" s="336" t="s">
        <v>470</v>
      </c>
      <c r="R102" s="336" t="s">
        <v>851</v>
      </c>
      <c r="S102" s="336" t="s">
        <v>851</v>
      </c>
      <c r="T102" s="336" t="s">
        <v>470</v>
      </c>
      <c r="U102" s="40">
        <v>0.87120479345321655</v>
      </c>
      <c r="V102" s="40">
        <v>0.29750001430511475</v>
      </c>
      <c r="W102" s="336" t="s">
        <v>470</v>
      </c>
      <c r="X102" s="336" t="s">
        <v>851</v>
      </c>
      <c r="Y102" s="40"/>
      <c r="Z102" s="40"/>
      <c r="AA102" s="40"/>
      <c r="AB102" s="40"/>
      <c r="AC102" s="40">
        <v>0.16091012954711914</v>
      </c>
      <c r="AD102" s="336" t="s">
        <v>470</v>
      </c>
      <c r="AE102" s="336" t="s">
        <v>851</v>
      </c>
      <c r="AF102" s="336" t="s">
        <v>851</v>
      </c>
      <c r="AG102" s="336" t="s">
        <v>851</v>
      </c>
      <c r="AH102" s="336" t="s">
        <v>851</v>
      </c>
      <c r="AI102" s="40">
        <v>2019</v>
      </c>
      <c r="AJ102" s="40">
        <v>0.214704484233877</v>
      </c>
      <c r="AK102" s="40"/>
      <c r="AL102" s="40"/>
      <c r="AM102" s="40"/>
      <c r="AN102" s="40"/>
      <c r="AO102" s="40"/>
      <c r="AP102" s="40"/>
      <c r="AQ102" s="40">
        <v>0.18877032399177551</v>
      </c>
      <c r="AR102" s="336" t="s">
        <v>470</v>
      </c>
      <c r="AS102" s="336" t="s">
        <v>851</v>
      </c>
      <c r="AT102" s="336" t="s">
        <v>851</v>
      </c>
      <c r="AU102" s="336" t="s">
        <v>851</v>
      </c>
      <c r="AV102" s="336" t="s">
        <v>851</v>
      </c>
      <c r="AW102" s="336" t="s">
        <v>851</v>
      </c>
      <c r="AX102" s="336" t="s">
        <v>851</v>
      </c>
      <c r="AY102" s="40"/>
      <c r="AZ102" s="40"/>
      <c r="BA102" s="40"/>
      <c r="BB102" s="40"/>
      <c r="BC102" s="40">
        <v>0.16025599837303162</v>
      </c>
      <c r="BD102" s="336" t="s">
        <v>470</v>
      </c>
    </row>
    <row r="103" spans="1:56" ht="15.75">
      <c r="A103" s="336" t="s">
        <v>425</v>
      </c>
      <c r="B103" s="336" t="s">
        <v>67</v>
      </c>
      <c r="C103" s="336" t="s">
        <v>291</v>
      </c>
      <c r="D103" s="336" t="s">
        <v>851</v>
      </c>
      <c r="E103" s="336" t="s">
        <v>851</v>
      </c>
      <c r="F103" s="40">
        <v>2017</v>
      </c>
      <c r="G103" s="40">
        <v>0.26650574803352356</v>
      </c>
      <c r="H103" s="336" t="s">
        <v>941</v>
      </c>
      <c r="I103" s="40">
        <v>0.21042600274085999</v>
      </c>
      <c r="J103" s="336" t="s">
        <v>941</v>
      </c>
      <c r="K103" s="336" t="s">
        <v>851</v>
      </c>
      <c r="L103" s="336" t="s">
        <v>851</v>
      </c>
      <c r="M103" s="40">
        <v>0.33346956968307495</v>
      </c>
      <c r="N103" s="336" t="s">
        <v>1500</v>
      </c>
      <c r="O103" s="40">
        <v>2017</v>
      </c>
      <c r="P103" s="40">
        <v>0.25007662177085876</v>
      </c>
      <c r="Q103" s="336" t="s">
        <v>1500</v>
      </c>
      <c r="R103" s="336" t="s">
        <v>851</v>
      </c>
      <c r="S103" s="336" t="s">
        <v>851</v>
      </c>
      <c r="T103" s="336" t="s">
        <v>470</v>
      </c>
      <c r="U103" s="40">
        <v>0.73750567436218262</v>
      </c>
      <c r="V103" s="40">
        <v>0.44415327906608582</v>
      </c>
      <c r="W103" s="336" t="s">
        <v>1043</v>
      </c>
      <c r="X103" s="336" t="s">
        <v>851</v>
      </c>
      <c r="Y103" s="40">
        <v>0.16596159338951111</v>
      </c>
      <c r="Z103" s="40">
        <v>0.15423096716403961</v>
      </c>
      <c r="AA103" s="40">
        <v>0.14797332882881165</v>
      </c>
      <c r="AB103" s="40">
        <v>0.10702155530452728</v>
      </c>
      <c r="AC103" s="40">
        <v>8.8141731917858124E-2</v>
      </c>
      <c r="AD103" s="336" t="s">
        <v>941</v>
      </c>
      <c r="AE103" s="336" t="s">
        <v>851</v>
      </c>
      <c r="AF103" s="336" t="s">
        <v>851</v>
      </c>
      <c r="AG103" s="336" t="s">
        <v>851</v>
      </c>
      <c r="AH103" s="336" t="s">
        <v>851</v>
      </c>
      <c r="AI103" s="40">
        <v>2019</v>
      </c>
      <c r="AJ103" s="40">
        <v>0.124033435028972</v>
      </c>
      <c r="AK103" s="40">
        <v>0.14301234969883</v>
      </c>
      <c r="AL103" s="40">
        <v>1.8978916108608246E-2</v>
      </c>
      <c r="AM103" s="40">
        <v>0.15913756191730499</v>
      </c>
      <c r="AN103" s="40">
        <v>0.14480602741241455</v>
      </c>
      <c r="AO103" s="40">
        <v>0.12588813900947571</v>
      </c>
      <c r="AP103" s="40">
        <v>9.5726579427719116E-2</v>
      </c>
      <c r="AQ103" s="40">
        <v>0.13270823657512665</v>
      </c>
      <c r="AR103" s="336" t="s">
        <v>840</v>
      </c>
      <c r="AS103" s="336" t="s">
        <v>851</v>
      </c>
      <c r="AT103" s="336" t="s">
        <v>851</v>
      </c>
      <c r="AU103" s="336" t="s">
        <v>851</v>
      </c>
      <c r="AV103" s="336" t="s">
        <v>851</v>
      </c>
      <c r="AW103" s="336" t="s">
        <v>851</v>
      </c>
      <c r="AX103" s="336" t="s">
        <v>851</v>
      </c>
      <c r="AY103" s="40">
        <v>0.17640917003154755</v>
      </c>
      <c r="AZ103" s="40">
        <v>0.16351211071014404</v>
      </c>
      <c r="BA103" s="40">
        <v>0.15748260915279388</v>
      </c>
      <c r="BB103" s="40">
        <v>0.11474025249481201</v>
      </c>
      <c r="BC103" s="40">
        <v>9.2124462127685547E-2</v>
      </c>
      <c r="BD103" s="336" t="s">
        <v>1500</v>
      </c>
    </row>
    <row r="104" spans="1:56" ht="15.75">
      <c r="A104" s="336" t="s">
        <v>424</v>
      </c>
      <c r="B104" s="336" t="s">
        <v>62</v>
      </c>
      <c r="C104" s="336" t="s">
        <v>292</v>
      </c>
      <c r="D104" s="336" t="s">
        <v>851</v>
      </c>
      <c r="E104" s="336" t="s">
        <v>851</v>
      </c>
      <c r="F104" s="40">
        <v>2017</v>
      </c>
      <c r="G104" s="40">
        <v>0.68581432104110718</v>
      </c>
      <c r="H104" s="336" t="s">
        <v>941</v>
      </c>
      <c r="I104" s="40">
        <v>0.40681487321853638</v>
      </c>
      <c r="J104" s="336" t="s">
        <v>941</v>
      </c>
      <c r="K104" s="336" t="s">
        <v>851</v>
      </c>
      <c r="L104" s="336" t="s">
        <v>851</v>
      </c>
      <c r="M104" s="40">
        <v>1.0582019090652466</v>
      </c>
      <c r="N104" s="336" t="s">
        <v>1500</v>
      </c>
      <c r="O104" s="40">
        <v>2017</v>
      </c>
      <c r="P104" s="40">
        <v>0.51413905620574951</v>
      </c>
      <c r="Q104" s="336" t="s">
        <v>1500</v>
      </c>
      <c r="R104" s="336" t="s">
        <v>851</v>
      </c>
      <c r="S104" s="336" t="s">
        <v>851</v>
      </c>
      <c r="T104" s="336" t="s">
        <v>470</v>
      </c>
      <c r="U104" s="40">
        <v>0.61454695463180542</v>
      </c>
      <c r="V104" s="40">
        <v>0.2824999988079071</v>
      </c>
      <c r="W104" s="336" t="s">
        <v>1043</v>
      </c>
      <c r="X104" s="336" t="s">
        <v>851</v>
      </c>
      <c r="Y104" s="40">
        <v>0.35054588317871094</v>
      </c>
      <c r="Z104" s="40">
        <v>0.37558582425117493</v>
      </c>
      <c r="AA104" s="40">
        <v>0.48592841625213623</v>
      </c>
      <c r="AB104" s="40">
        <v>0.55252903699874878</v>
      </c>
      <c r="AC104" s="40">
        <v>0.47822338342666626</v>
      </c>
      <c r="AD104" s="336" t="s">
        <v>941</v>
      </c>
      <c r="AE104" s="336" t="s">
        <v>851</v>
      </c>
      <c r="AF104" s="336" t="s">
        <v>851</v>
      </c>
      <c r="AG104" s="336" t="s">
        <v>851</v>
      </c>
      <c r="AH104" s="336" t="s">
        <v>851</v>
      </c>
      <c r="AI104" s="40">
        <v>2019</v>
      </c>
      <c r="AJ104" s="40"/>
      <c r="AK104" s="40">
        <v>0.17344876397243802</v>
      </c>
      <c r="AL104" s="40"/>
      <c r="AM104" s="40">
        <v>0.23935073614120483</v>
      </c>
      <c r="AN104" s="40">
        <v>0.15089631080627441</v>
      </c>
      <c r="AO104" s="40"/>
      <c r="AP104" s="40"/>
      <c r="AQ104" s="40">
        <v>0.27010980248451233</v>
      </c>
      <c r="AR104" s="336" t="s">
        <v>470</v>
      </c>
      <c r="AS104" s="336" t="s">
        <v>851</v>
      </c>
      <c r="AT104" s="336" t="s">
        <v>851</v>
      </c>
      <c r="AU104" s="336" t="s">
        <v>851</v>
      </c>
      <c r="AV104" s="336" t="s">
        <v>851</v>
      </c>
      <c r="AW104" s="336" t="s">
        <v>851</v>
      </c>
      <c r="AX104" s="336" t="s">
        <v>851</v>
      </c>
      <c r="AY104" s="40">
        <v>0.34098109602928162</v>
      </c>
      <c r="AZ104" s="40">
        <v>0.36409252882003784</v>
      </c>
      <c r="BA104" s="40">
        <v>0.4463200569152832</v>
      </c>
      <c r="BB104" s="40">
        <v>0.53840106725692749</v>
      </c>
      <c r="BC104" s="40">
        <v>0.15345783531665802</v>
      </c>
      <c r="BD104" s="336" t="s">
        <v>1500</v>
      </c>
    </row>
    <row r="105" spans="1:56" ht="15.75">
      <c r="A105" s="336" t="s">
        <v>424</v>
      </c>
      <c r="B105" s="336" t="s">
        <v>64</v>
      </c>
      <c r="C105" s="336" t="s">
        <v>293</v>
      </c>
      <c r="D105" s="336" t="s">
        <v>851</v>
      </c>
      <c r="E105" s="336" t="s">
        <v>851</v>
      </c>
      <c r="F105" s="40">
        <v>2017</v>
      </c>
      <c r="G105" s="40">
        <v>4.7616982460021973</v>
      </c>
      <c r="H105" s="336" t="s">
        <v>941</v>
      </c>
      <c r="I105" s="40">
        <v>0.82644003629684448</v>
      </c>
      <c r="J105" s="336" t="s">
        <v>941</v>
      </c>
      <c r="K105" s="336" t="s">
        <v>851</v>
      </c>
      <c r="L105" s="336" t="s">
        <v>851</v>
      </c>
      <c r="M105" s="40">
        <v>4.5983457565307617</v>
      </c>
      <c r="N105" s="336" t="s">
        <v>1500</v>
      </c>
      <c r="O105" s="40">
        <v>2017</v>
      </c>
      <c r="P105" s="40">
        <v>0.82137578725814819</v>
      </c>
      <c r="Q105" s="336" t="s">
        <v>1500</v>
      </c>
      <c r="R105" s="336" t="s">
        <v>851</v>
      </c>
      <c r="S105" s="336" t="s">
        <v>851</v>
      </c>
      <c r="T105" s="336" t="s">
        <v>470</v>
      </c>
      <c r="U105" s="40">
        <v>0.61454695463180542</v>
      </c>
      <c r="V105" s="40">
        <v>0.35455265641212463</v>
      </c>
      <c r="W105" s="336" t="s">
        <v>1043</v>
      </c>
      <c r="X105" s="336" t="s">
        <v>851</v>
      </c>
      <c r="Y105" s="40">
        <v>0.67867070436477661</v>
      </c>
      <c r="Z105" s="40">
        <v>0.70152688026428223</v>
      </c>
      <c r="AA105" s="40">
        <v>0.72462481260299683</v>
      </c>
      <c r="AB105" s="40">
        <v>0.76498144865036011</v>
      </c>
      <c r="AC105" s="40">
        <v>0.80149304866790771</v>
      </c>
      <c r="AD105" s="336" t="s">
        <v>941</v>
      </c>
      <c r="AE105" s="336" t="s">
        <v>851</v>
      </c>
      <c r="AF105" s="336" t="s">
        <v>851</v>
      </c>
      <c r="AG105" s="336" t="s">
        <v>851</v>
      </c>
      <c r="AH105" s="336" t="s">
        <v>851</v>
      </c>
      <c r="AI105" s="40">
        <v>2019</v>
      </c>
      <c r="AJ105" s="40">
        <v>0.158769790160047</v>
      </c>
      <c r="AK105" s="40">
        <v>0.20441294368701801</v>
      </c>
      <c r="AL105" s="40">
        <v>4.56431545317173E-2</v>
      </c>
      <c r="AM105" s="40">
        <v>0.28974640369415283</v>
      </c>
      <c r="AN105" s="40">
        <v>0.25702700018882751</v>
      </c>
      <c r="AO105" s="40">
        <v>0.25307908654212952</v>
      </c>
      <c r="AP105" s="40">
        <v>0.23501667380332947</v>
      </c>
      <c r="AQ105" s="40">
        <v>0.22328896820545197</v>
      </c>
      <c r="AR105" s="336" t="s">
        <v>840</v>
      </c>
      <c r="AS105" s="336" t="s">
        <v>851</v>
      </c>
      <c r="AT105" s="336" t="s">
        <v>851</v>
      </c>
      <c r="AU105" s="336" t="s">
        <v>851</v>
      </c>
      <c r="AV105" s="336" t="s">
        <v>851</v>
      </c>
      <c r="AW105" s="336" t="s">
        <v>851</v>
      </c>
      <c r="AX105" s="336" t="s">
        <v>851</v>
      </c>
      <c r="AY105" s="40">
        <v>0.67835777997970581</v>
      </c>
      <c r="AZ105" s="40">
        <v>0.68801701068878174</v>
      </c>
      <c r="BA105" s="40">
        <v>0.72505944967269897</v>
      </c>
      <c r="BB105" s="40">
        <v>0.65243434906005859</v>
      </c>
      <c r="BC105" s="40">
        <v>0.80926096439361572</v>
      </c>
      <c r="BD105" s="336" t="s">
        <v>1500</v>
      </c>
    </row>
    <row r="106" spans="1:56" ht="15.75">
      <c r="A106" s="336" t="s">
        <v>425</v>
      </c>
      <c r="B106" s="336" t="s">
        <v>68</v>
      </c>
      <c r="C106" s="336" t="s">
        <v>294</v>
      </c>
      <c r="D106" s="336" t="s">
        <v>851</v>
      </c>
      <c r="E106" s="336" t="s">
        <v>851</v>
      </c>
      <c r="F106" s="40">
        <v>2017</v>
      </c>
      <c r="G106" s="40">
        <v>0.41553917527198792</v>
      </c>
      <c r="H106" s="336" t="s">
        <v>470</v>
      </c>
      <c r="I106" s="40">
        <v>0.29353886842727661</v>
      </c>
      <c r="J106" s="336" t="s">
        <v>470</v>
      </c>
      <c r="K106" s="336" t="s">
        <v>851</v>
      </c>
      <c r="L106" s="336" t="s">
        <v>851</v>
      </c>
      <c r="M106" s="40">
        <v>0.43648850917816162</v>
      </c>
      <c r="N106" s="336" t="s">
        <v>470</v>
      </c>
      <c r="O106" s="40">
        <v>2017</v>
      </c>
      <c r="P106" s="40">
        <v>0.30364203453063965</v>
      </c>
      <c r="Q106" s="336" t="s">
        <v>470</v>
      </c>
      <c r="R106" s="336" t="s">
        <v>851</v>
      </c>
      <c r="S106" s="336" t="s">
        <v>851</v>
      </c>
      <c r="T106" s="336" t="s">
        <v>470</v>
      </c>
      <c r="U106" s="40">
        <v>0.73750567436218262</v>
      </c>
      <c r="V106" s="40">
        <v>0.44322565197944641</v>
      </c>
      <c r="W106" s="336" t="s">
        <v>1043</v>
      </c>
      <c r="X106" s="336" t="s">
        <v>851</v>
      </c>
      <c r="Y106" s="40"/>
      <c r="Z106" s="40"/>
      <c r="AA106" s="40"/>
      <c r="AB106" s="40"/>
      <c r="AC106" s="40">
        <v>0.223102867603302</v>
      </c>
      <c r="AD106" s="336" t="s">
        <v>470</v>
      </c>
      <c r="AE106" s="336" t="s">
        <v>851</v>
      </c>
      <c r="AF106" s="336" t="s">
        <v>851</v>
      </c>
      <c r="AG106" s="336" t="s">
        <v>851</v>
      </c>
      <c r="AH106" s="336" t="s">
        <v>851</v>
      </c>
      <c r="AI106" s="40">
        <v>2019</v>
      </c>
      <c r="AJ106" s="40"/>
      <c r="AK106" s="40"/>
      <c r="AL106" s="40"/>
      <c r="AM106" s="40">
        <v>0.57193833589553833</v>
      </c>
      <c r="AN106" s="40">
        <v>0.23227140307426453</v>
      </c>
      <c r="AO106" s="40"/>
      <c r="AP106" s="40"/>
      <c r="AQ106" s="40">
        <v>0.21862149238586426</v>
      </c>
      <c r="AR106" s="336" t="s">
        <v>470</v>
      </c>
      <c r="AS106" s="336" t="s">
        <v>851</v>
      </c>
      <c r="AT106" s="336" t="s">
        <v>851</v>
      </c>
      <c r="AU106" s="336" t="s">
        <v>851</v>
      </c>
      <c r="AV106" s="336" t="s">
        <v>851</v>
      </c>
      <c r="AW106" s="336" t="s">
        <v>851</v>
      </c>
      <c r="AX106" s="336" t="s">
        <v>851</v>
      </c>
      <c r="AY106" s="40"/>
      <c r="AZ106" s="40"/>
      <c r="BA106" s="40"/>
      <c r="BB106" s="40"/>
      <c r="BC106" s="40">
        <v>0.20907288789749146</v>
      </c>
      <c r="BD106" s="336" t="s">
        <v>470</v>
      </c>
    </row>
    <row r="107" spans="1:56" ht="15.75">
      <c r="A107" s="336" t="s">
        <v>424</v>
      </c>
      <c r="B107" s="336" t="s">
        <v>72</v>
      </c>
      <c r="C107" s="336" t="s">
        <v>295</v>
      </c>
      <c r="D107" s="336" t="s">
        <v>851</v>
      </c>
      <c r="E107" s="336" t="s">
        <v>851</v>
      </c>
      <c r="F107" s="40">
        <v>2017</v>
      </c>
      <c r="G107" s="40">
        <v>0.41589358448982239</v>
      </c>
      <c r="H107" s="336" t="s">
        <v>941</v>
      </c>
      <c r="I107" s="40">
        <v>0.29373222589492798</v>
      </c>
      <c r="J107" s="336" t="s">
        <v>941</v>
      </c>
      <c r="K107" s="336" t="s">
        <v>851</v>
      </c>
      <c r="L107" s="336" t="s">
        <v>851</v>
      </c>
      <c r="M107" s="40">
        <v>0.30014607310295105</v>
      </c>
      <c r="N107" s="336" t="s">
        <v>1500</v>
      </c>
      <c r="O107" s="40">
        <v>2017</v>
      </c>
      <c r="P107" s="40">
        <v>0.23085565865039825</v>
      </c>
      <c r="Q107" s="336" t="s">
        <v>1500</v>
      </c>
      <c r="R107" s="336" t="s">
        <v>851</v>
      </c>
      <c r="S107" s="336" t="s">
        <v>851</v>
      </c>
      <c r="T107" s="336" t="s">
        <v>470</v>
      </c>
      <c r="U107" s="40">
        <v>0.61454695463180542</v>
      </c>
      <c r="V107" s="40">
        <v>0.26750001311302185</v>
      </c>
      <c r="W107" s="336" t="s">
        <v>1043</v>
      </c>
      <c r="X107" s="336" t="s">
        <v>851</v>
      </c>
      <c r="Y107" s="40">
        <v>0.2698606550693512</v>
      </c>
      <c r="Z107" s="40">
        <v>0.32240739464759827</v>
      </c>
      <c r="AA107" s="40">
        <v>0.38242059946060181</v>
      </c>
      <c r="AB107" s="40">
        <v>0.33004507422447205</v>
      </c>
      <c r="AC107" s="40">
        <v>0.20105700194835663</v>
      </c>
      <c r="AD107" s="336" t="s">
        <v>941</v>
      </c>
      <c r="AE107" s="336" t="s">
        <v>851</v>
      </c>
      <c r="AF107" s="336" t="s">
        <v>851</v>
      </c>
      <c r="AG107" s="336" t="s">
        <v>851</v>
      </c>
      <c r="AH107" s="336" t="s">
        <v>851</v>
      </c>
      <c r="AI107" s="40">
        <v>2019</v>
      </c>
      <c r="AJ107" s="40">
        <v>0.143067541158925</v>
      </c>
      <c r="AK107" s="40">
        <v>0.16471440734311202</v>
      </c>
      <c r="AL107" s="40">
        <v>2.1646866574883461E-2</v>
      </c>
      <c r="AM107" s="40">
        <v>0.40014532208442688</v>
      </c>
      <c r="AN107" s="40">
        <v>0.40014532208442688</v>
      </c>
      <c r="AO107" s="40">
        <v>0.40014532208442688</v>
      </c>
      <c r="AP107" s="40">
        <v>0.33045238256454468</v>
      </c>
      <c r="AQ107" s="40">
        <v>0.13142059743404388</v>
      </c>
      <c r="AR107" s="336" t="s">
        <v>840</v>
      </c>
      <c r="AS107" s="336" t="s">
        <v>851</v>
      </c>
      <c r="AT107" s="336" t="s">
        <v>851</v>
      </c>
      <c r="AU107" s="336" t="s">
        <v>851</v>
      </c>
      <c r="AV107" s="336" t="s">
        <v>851</v>
      </c>
      <c r="AW107" s="336" t="s">
        <v>851</v>
      </c>
      <c r="AX107" s="336" t="s">
        <v>851</v>
      </c>
      <c r="AY107" s="40">
        <v>0.26258811354637146</v>
      </c>
      <c r="AZ107" s="40">
        <v>0.31539908051490784</v>
      </c>
      <c r="BA107" s="40">
        <v>0.38991165161132813</v>
      </c>
      <c r="BB107" s="40">
        <v>0.4072716236114502</v>
      </c>
      <c r="BC107" s="40">
        <v>0.19870592653751373</v>
      </c>
      <c r="BD107" s="336" t="s">
        <v>1500</v>
      </c>
    </row>
    <row r="108" spans="1:56" ht="15.75">
      <c r="A108" s="336" t="s">
        <v>426</v>
      </c>
      <c r="B108" s="336" t="s">
        <v>70</v>
      </c>
      <c r="C108" s="336" t="s">
        <v>296</v>
      </c>
      <c r="D108" s="336" t="s">
        <v>851</v>
      </c>
      <c r="E108" s="336" t="s">
        <v>851</v>
      </c>
      <c r="F108" s="40">
        <v>2017</v>
      </c>
      <c r="G108" s="40">
        <v>0.38949468731880188</v>
      </c>
      <c r="H108" s="336" t="s">
        <v>941</v>
      </c>
      <c r="I108" s="40">
        <v>0.28031390905380249</v>
      </c>
      <c r="J108" s="336" t="s">
        <v>941</v>
      </c>
      <c r="K108" s="336" t="s">
        <v>851</v>
      </c>
      <c r="L108" s="336" t="s">
        <v>851</v>
      </c>
      <c r="M108" s="40">
        <v>0.37061342597007751</v>
      </c>
      <c r="N108" s="336" t="s">
        <v>1500</v>
      </c>
      <c r="O108" s="40">
        <v>2017</v>
      </c>
      <c r="P108" s="40">
        <v>0.27039968967437744</v>
      </c>
      <c r="Q108" s="336" t="s">
        <v>1500</v>
      </c>
      <c r="R108" s="336" t="s">
        <v>851</v>
      </c>
      <c r="S108" s="336" t="s">
        <v>851</v>
      </c>
      <c r="T108" s="336" t="s">
        <v>1048</v>
      </c>
      <c r="U108" s="40">
        <v>0.60298115015029907</v>
      </c>
      <c r="V108" s="40">
        <v>0.42926698923110962</v>
      </c>
      <c r="W108" s="336" t="s">
        <v>1043</v>
      </c>
      <c r="X108" s="336" t="s">
        <v>851</v>
      </c>
      <c r="Y108" s="40">
        <v>0.16685858368873596</v>
      </c>
      <c r="Z108" s="40">
        <v>0.15576539933681488</v>
      </c>
      <c r="AA108" s="40">
        <v>0.14533586800098419</v>
      </c>
      <c r="AB108" s="40">
        <v>0.14649638533592224</v>
      </c>
      <c r="AC108" s="40">
        <v>0.1824759840965271</v>
      </c>
      <c r="AD108" s="336" t="s">
        <v>941</v>
      </c>
      <c r="AE108" s="336" t="s">
        <v>851</v>
      </c>
      <c r="AF108" s="336" t="s">
        <v>851</v>
      </c>
      <c r="AG108" s="336" t="s">
        <v>851</v>
      </c>
      <c r="AH108" s="336" t="s">
        <v>851</v>
      </c>
      <c r="AI108" s="40">
        <v>2019</v>
      </c>
      <c r="AJ108" s="40">
        <v>0.19709922157062601</v>
      </c>
      <c r="AK108" s="40">
        <v>0.22840763894095101</v>
      </c>
      <c r="AL108" s="40">
        <v>3.1308416277170181E-2</v>
      </c>
      <c r="AM108" s="40">
        <v>0.15991741418838501</v>
      </c>
      <c r="AN108" s="40">
        <v>0.14440354704856873</v>
      </c>
      <c r="AO108" s="40">
        <v>0.14090941846370697</v>
      </c>
      <c r="AP108" s="40">
        <v>0.13963983952999115</v>
      </c>
      <c r="AQ108" s="40">
        <v>0.13707254827022552</v>
      </c>
      <c r="AR108" s="336" t="s">
        <v>840</v>
      </c>
      <c r="AS108" s="336" t="s">
        <v>851</v>
      </c>
      <c r="AT108" s="336" t="s">
        <v>851</v>
      </c>
      <c r="AU108" s="336" t="s">
        <v>851</v>
      </c>
      <c r="AV108" s="336" t="s">
        <v>851</v>
      </c>
      <c r="AW108" s="336" t="s">
        <v>851</v>
      </c>
      <c r="AX108" s="336" t="s">
        <v>851</v>
      </c>
      <c r="AY108" s="40">
        <v>0.17095306515693665</v>
      </c>
      <c r="AZ108" s="40">
        <v>0.15407805144786835</v>
      </c>
      <c r="BA108" s="40">
        <v>0.13965480029582977</v>
      </c>
      <c r="BB108" s="40">
        <v>0.13427004218101501</v>
      </c>
      <c r="BC108" s="40">
        <v>0.14536656439304352</v>
      </c>
      <c r="BD108" s="336" t="s">
        <v>1500</v>
      </c>
    </row>
    <row r="109" spans="1:56" ht="15.75">
      <c r="A109" s="336" t="s">
        <v>517</v>
      </c>
      <c r="B109" s="336" t="s">
        <v>69</v>
      </c>
      <c r="C109" s="336" t="s">
        <v>297</v>
      </c>
      <c r="D109" s="336" t="s">
        <v>851</v>
      </c>
      <c r="E109" s="336" t="s">
        <v>851</v>
      </c>
      <c r="F109" s="40">
        <v>2017</v>
      </c>
      <c r="G109" s="40">
        <v>0.30137339234352112</v>
      </c>
      <c r="H109" s="336" t="s">
        <v>941</v>
      </c>
      <c r="I109" s="40">
        <v>0.23158103227615356</v>
      </c>
      <c r="J109" s="336" t="s">
        <v>941</v>
      </c>
      <c r="K109" s="336" t="s">
        <v>851</v>
      </c>
      <c r="L109" s="336" t="s">
        <v>851</v>
      </c>
      <c r="M109" s="40">
        <v>0.30934464931488037</v>
      </c>
      <c r="N109" s="336" t="s">
        <v>1500</v>
      </c>
      <c r="O109" s="40">
        <v>2017</v>
      </c>
      <c r="P109" s="40">
        <v>0.23625914752483368</v>
      </c>
      <c r="Q109" s="336" t="s">
        <v>1500</v>
      </c>
      <c r="R109" s="336" t="s">
        <v>851</v>
      </c>
      <c r="S109" s="336" t="s">
        <v>851</v>
      </c>
      <c r="T109" s="336" t="s">
        <v>470</v>
      </c>
      <c r="U109" s="40">
        <v>0.87120479345321655</v>
      </c>
      <c r="V109" s="40">
        <v>1</v>
      </c>
      <c r="W109" s="336" t="s">
        <v>1043</v>
      </c>
      <c r="X109" s="336" t="s">
        <v>851</v>
      </c>
      <c r="Y109" s="40">
        <v>0.1915007084608078</v>
      </c>
      <c r="Z109" s="40">
        <v>0.19029355049133301</v>
      </c>
      <c r="AA109" s="40">
        <v>0.20325708389282227</v>
      </c>
      <c r="AB109" s="40">
        <v>0.23744603991508484</v>
      </c>
      <c r="AC109" s="40">
        <v>0.2564147412776947</v>
      </c>
      <c r="AD109" s="336" t="s">
        <v>941</v>
      </c>
      <c r="AE109" s="336" t="s">
        <v>851</v>
      </c>
      <c r="AF109" s="336" t="s">
        <v>851</v>
      </c>
      <c r="AG109" s="336" t="s">
        <v>851</v>
      </c>
      <c r="AH109" s="336" t="s">
        <v>851</v>
      </c>
      <c r="AI109" s="40">
        <v>2019</v>
      </c>
      <c r="AJ109" s="40">
        <v>0.136764209578986</v>
      </c>
      <c r="AK109" s="40">
        <v>0.18300686222122198</v>
      </c>
      <c r="AL109" s="40">
        <v>4.6242650598287582E-2</v>
      </c>
      <c r="AM109" s="40">
        <v>0.18390855193138123</v>
      </c>
      <c r="AN109" s="40">
        <v>0.18123987317085266</v>
      </c>
      <c r="AO109" s="40">
        <v>0.20685279369354248</v>
      </c>
      <c r="AP109" s="40">
        <v>0.23009902238845825</v>
      </c>
      <c r="AQ109" s="40">
        <v>0.25268259644508362</v>
      </c>
      <c r="AR109" s="336" t="s">
        <v>840</v>
      </c>
      <c r="AS109" s="336" t="s">
        <v>851</v>
      </c>
      <c r="AT109" s="336" t="s">
        <v>851</v>
      </c>
      <c r="AU109" s="336" t="s">
        <v>851</v>
      </c>
      <c r="AV109" s="336" t="s">
        <v>851</v>
      </c>
      <c r="AW109" s="336" t="s">
        <v>851</v>
      </c>
      <c r="AX109" s="336" t="s">
        <v>851</v>
      </c>
      <c r="AY109" s="40">
        <v>0.18667088449001312</v>
      </c>
      <c r="AZ109" s="40">
        <v>0.18684825301170349</v>
      </c>
      <c r="BA109" s="40">
        <v>0.18962511420249939</v>
      </c>
      <c r="BB109" s="40">
        <v>0.22397567331790924</v>
      </c>
      <c r="BC109" s="40">
        <v>0.25169113278388977</v>
      </c>
      <c r="BD109" s="336" t="s">
        <v>1500</v>
      </c>
    </row>
    <row r="110" spans="1:56" ht="15.75">
      <c r="A110" s="336" t="s">
        <v>517</v>
      </c>
      <c r="B110" s="336" t="s">
        <v>73</v>
      </c>
      <c r="C110" s="336" t="s">
        <v>298</v>
      </c>
      <c r="D110" s="336" t="s">
        <v>851</v>
      </c>
      <c r="E110" s="336" t="s">
        <v>851</v>
      </c>
      <c r="F110" s="40">
        <v>2017</v>
      </c>
      <c r="G110" s="40">
        <v>0.27167806029319763</v>
      </c>
      <c r="H110" s="336" t="s">
        <v>941</v>
      </c>
      <c r="I110" s="40">
        <v>0.21363744139671326</v>
      </c>
      <c r="J110" s="336" t="s">
        <v>941</v>
      </c>
      <c r="K110" s="336" t="s">
        <v>851</v>
      </c>
      <c r="L110" s="336" t="s">
        <v>851</v>
      </c>
      <c r="M110" s="40">
        <v>0.32298409938812256</v>
      </c>
      <c r="N110" s="336" t="s">
        <v>470</v>
      </c>
      <c r="O110" s="40">
        <v>2017</v>
      </c>
      <c r="P110" s="40">
        <v>0.24413134157657623</v>
      </c>
      <c r="Q110" s="336" t="s">
        <v>470</v>
      </c>
      <c r="R110" s="336" t="s">
        <v>851</v>
      </c>
      <c r="S110" s="336" t="s">
        <v>851</v>
      </c>
      <c r="T110" s="336" t="s">
        <v>1048</v>
      </c>
      <c r="U110" s="40">
        <v>0.76107066869735718</v>
      </c>
      <c r="V110" s="40">
        <v>0.52581578493118286</v>
      </c>
      <c r="W110" s="336" t="s">
        <v>1043</v>
      </c>
      <c r="X110" s="336" t="s">
        <v>851</v>
      </c>
      <c r="Y110" s="40">
        <v>0.18052327632904053</v>
      </c>
      <c r="Z110" s="40">
        <v>0.18841451406478882</v>
      </c>
      <c r="AA110" s="40">
        <v>0.19350866973400116</v>
      </c>
      <c r="AB110" s="40">
        <v>0.22050267457962036</v>
      </c>
      <c r="AC110" s="40">
        <v>0.2032797783613205</v>
      </c>
      <c r="AD110" s="336" t="s">
        <v>941</v>
      </c>
      <c r="AE110" s="336" t="s">
        <v>851</v>
      </c>
      <c r="AF110" s="336" t="s">
        <v>851</v>
      </c>
      <c r="AG110" s="336" t="s">
        <v>851</v>
      </c>
      <c r="AH110" s="336" t="s">
        <v>851</v>
      </c>
      <c r="AI110" s="40">
        <v>2019</v>
      </c>
      <c r="AJ110" s="40"/>
      <c r="AK110" s="40">
        <v>0.27123139604642899</v>
      </c>
      <c r="AL110" s="40"/>
      <c r="AM110" s="40"/>
      <c r="AN110" s="40"/>
      <c r="AO110" s="40"/>
      <c r="AP110" s="40"/>
      <c r="AQ110" s="40">
        <v>0.18877032399177551</v>
      </c>
      <c r="AR110" s="336" t="s">
        <v>470</v>
      </c>
      <c r="AS110" s="336" t="s">
        <v>851</v>
      </c>
      <c r="AT110" s="336" t="s">
        <v>851</v>
      </c>
      <c r="AU110" s="336" t="s">
        <v>851</v>
      </c>
      <c r="AV110" s="336" t="s">
        <v>851</v>
      </c>
      <c r="AW110" s="336" t="s">
        <v>851</v>
      </c>
      <c r="AX110" s="336" t="s">
        <v>851</v>
      </c>
      <c r="AY110" s="40"/>
      <c r="AZ110" s="40"/>
      <c r="BA110" s="40"/>
      <c r="BB110" s="40"/>
      <c r="BC110" s="40">
        <v>0.16025599837303162</v>
      </c>
      <c r="BD110" s="336" t="s">
        <v>470</v>
      </c>
    </row>
    <row r="111" spans="1:56" ht="15.75">
      <c r="A111" s="336" t="s">
        <v>517</v>
      </c>
      <c r="B111" s="336" t="s">
        <v>79</v>
      </c>
      <c r="C111" s="336" t="s">
        <v>299</v>
      </c>
      <c r="D111" s="336" t="s">
        <v>851</v>
      </c>
      <c r="E111" s="336" t="s">
        <v>851</v>
      </c>
      <c r="F111" s="40">
        <v>2017</v>
      </c>
      <c r="G111" s="40">
        <v>0.30274480581283569</v>
      </c>
      <c r="H111" s="336" t="s">
        <v>941</v>
      </c>
      <c r="I111" s="40">
        <v>0.23238995671272278</v>
      </c>
      <c r="J111" s="336" t="s">
        <v>941</v>
      </c>
      <c r="K111" s="336" t="s">
        <v>851</v>
      </c>
      <c r="L111" s="336" t="s">
        <v>851</v>
      </c>
      <c r="M111" s="40">
        <v>0.32495209574699402</v>
      </c>
      <c r="N111" s="336" t="s">
        <v>1500</v>
      </c>
      <c r="O111" s="40">
        <v>2017</v>
      </c>
      <c r="P111" s="40">
        <v>0.2452557235956192</v>
      </c>
      <c r="Q111" s="336" t="s">
        <v>1500</v>
      </c>
      <c r="R111" s="336" t="s">
        <v>851</v>
      </c>
      <c r="S111" s="336" t="s">
        <v>851</v>
      </c>
      <c r="T111" s="336" t="s">
        <v>470</v>
      </c>
      <c r="U111" s="40">
        <v>0.87120479345321655</v>
      </c>
      <c r="V111" s="40">
        <v>1</v>
      </c>
      <c r="W111" s="336" t="s">
        <v>1043</v>
      </c>
      <c r="X111" s="336" t="s">
        <v>851</v>
      </c>
      <c r="Y111" s="40">
        <v>0.17629325389862061</v>
      </c>
      <c r="Z111" s="40">
        <v>0.16371551156044006</v>
      </c>
      <c r="AA111" s="40">
        <v>0.16848231852054596</v>
      </c>
      <c r="AB111" s="40">
        <v>0.139622762799263</v>
      </c>
      <c r="AC111" s="40">
        <v>0.12330235540866852</v>
      </c>
      <c r="AD111" s="336" t="s">
        <v>941</v>
      </c>
      <c r="AE111" s="336" t="s">
        <v>851</v>
      </c>
      <c r="AF111" s="336" t="s">
        <v>851</v>
      </c>
      <c r="AG111" s="336" t="s">
        <v>851</v>
      </c>
      <c r="AH111" s="336" t="s">
        <v>851</v>
      </c>
      <c r="AI111" s="40">
        <v>2019</v>
      </c>
      <c r="AJ111" s="40"/>
      <c r="AK111" s="40">
        <v>0.21372309564744502</v>
      </c>
      <c r="AL111" s="40"/>
      <c r="AM111" s="40"/>
      <c r="AN111" s="40"/>
      <c r="AO111" s="40"/>
      <c r="AP111" s="40"/>
      <c r="AQ111" s="40">
        <v>0.18877032399177551</v>
      </c>
      <c r="AR111" s="336" t="s">
        <v>470</v>
      </c>
      <c r="AS111" s="336" t="s">
        <v>851</v>
      </c>
      <c r="AT111" s="336" t="s">
        <v>851</v>
      </c>
      <c r="AU111" s="336" t="s">
        <v>851</v>
      </c>
      <c r="AV111" s="336" t="s">
        <v>851</v>
      </c>
      <c r="AW111" s="336" t="s">
        <v>851</v>
      </c>
      <c r="AX111" s="336" t="s">
        <v>851</v>
      </c>
      <c r="AY111" s="40">
        <v>0.17940647900104523</v>
      </c>
      <c r="AZ111" s="40">
        <v>0.17140389978885651</v>
      </c>
      <c r="BA111" s="40">
        <v>0.17485062777996063</v>
      </c>
      <c r="BB111" s="40">
        <v>0.15278042852878571</v>
      </c>
      <c r="BC111" s="40">
        <v>0.12289930135011673</v>
      </c>
      <c r="BD111" s="336" t="s">
        <v>1500</v>
      </c>
    </row>
    <row r="112" spans="1:56" ht="15.75">
      <c r="A112" s="336" t="s">
        <v>426</v>
      </c>
      <c r="B112" s="336" t="s">
        <v>75</v>
      </c>
      <c r="C112" s="336" t="s">
        <v>300</v>
      </c>
      <c r="D112" s="336" t="s">
        <v>851</v>
      </c>
      <c r="E112" s="336" t="s">
        <v>851</v>
      </c>
      <c r="F112" s="40">
        <v>2017</v>
      </c>
      <c r="G112" s="40">
        <v>0.41204607486724854</v>
      </c>
      <c r="H112" s="336" t="s">
        <v>941</v>
      </c>
      <c r="I112" s="40">
        <v>0.29180780053138733</v>
      </c>
      <c r="J112" s="336" t="s">
        <v>941</v>
      </c>
      <c r="K112" s="336" t="s">
        <v>851</v>
      </c>
      <c r="L112" s="336" t="s">
        <v>851</v>
      </c>
      <c r="M112" s="40">
        <v>0.48522350192070007</v>
      </c>
      <c r="N112" s="336" t="s">
        <v>1500</v>
      </c>
      <c r="O112" s="40">
        <v>2017</v>
      </c>
      <c r="P112" s="40">
        <v>0.32670065760612488</v>
      </c>
      <c r="Q112" s="336" t="s">
        <v>1500</v>
      </c>
      <c r="R112" s="336" t="s">
        <v>851</v>
      </c>
      <c r="S112" s="336" t="s">
        <v>851</v>
      </c>
      <c r="T112" s="336" t="s">
        <v>1048</v>
      </c>
      <c r="U112" s="40">
        <v>0.72969019412994385</v>
      </c>
      <c r="V112" s="40">
        <v>0.39760565757751465</v>
      </c>
      <c r="W112" s="336" t="s">
        <v>1043</v>
      </c>
      <c r="X112" s="336" t="s">
        <v>851</v>
      </c>
      <c r="Y112" s="40">
        <v>0.25126200914382935</v>
      </c>
      <c r="Z112" s="40">
        <v>0.23885050415992737</v>
      </c>
      <c r="AA112" s="40">
        <v>0.23408018052577972</v>
      </c>
      <c r="AB112" s="40">
        <v>0.22536037862300873</v>
      </c>
      <c r="AC112" s="40">
        <v>0.22058112919330597</v>
      </c>
      <c r="AD112" s="336" t="s">
        <v>941</v>
      </c>
      <c r="AE112" s="336" t="s">
        <v>851</v>
      </c>
      <c r="AF112" s="336" t="s">
        <v>851</v>
      </c>
      <c r="AG112" s="336" t="s">
        <v>851</v>
      </c>
      <c r="AH112" s="336" t="s">
        <v>851</v>
      </c>
      <c r="AI112" s="40">
        <v>2019</v>
      </c>
      <c r="AJ112" s="40">
        <v>0.21821641875381301</v>
      </c>
      <c r="AK112" s="40">
        <v>0.28751948220372503</v>
      </c>
      <c r="AL112" s="40">
        <v>6.9303065538406372E-2</v>
      </c>
      <c r="AM112" s="40">
        <v>0.23929360508918762</v>
      </c>
      <c r="AN112" s="40">
        <v>0.23745760321617126</v>
      </c>
      <c r="AO112" s="40">
        <v>0.23516882956027985</v>
      </c>
      <c r="AP112" s="40">
        <v>0.24536764621734619</v>
      </c>
      <c r="AQ112" s="40">
        <v>0.24103780090808868</v>
      </c>
      <c r="AR112" s="336" t="s">
        <v>840</v>
      </c>
      <c r="AS112" s="336" t="s">
        <v>851</v>
      </c>
      <c r="AT112" s="336" t="s">
        <v>851</v>
      </c>
      <c r="AU112" s="336" t="s">
        <v>851</v>
      </c>
      <c r="AV112" s="336" t="s">
        <v>851</v>
      </c>
      <c r="AW112" s="336" t="s">
        <v>851</v>
      </c>
      <c r="AX112" s="336" t="s">
        <v>851</v>
      </c>
      <c r="AY112" s="40">
        <v>0.25475269556045532</v>
      </c>
      <c r="AZ112" s="40">
        <v>0.24296097457408905</v>
      </c>
      <c r="BA112" s="40">
        <v>0.23641577363014221</v>
      </c>
      <c r="BB112" s="40">
        <v>0.22323131561279297</v>
      </c>
      <c r="BC112" s="40">
        <v>0.21863847970962524</v>
      </c>
      <c r="BD112" s="336" t="s">
        <v>1500</v>
      </c>
    </row>
    <row r="113" spans="1:56" ht="15.75">
      <c r="A113" s="336" t="s">
        <v>425</v>
      </c>
      <c r="B113" s="336" t="s">
        <v>74</v>
      </c>
      <c r="C113" s="336" t="s">
        <v>301</v>
      </c>
      <c r="D113" s="336" t="s">
        <v>851</v>
      </c>
      <c r="E113" s="336" t="s">
        <v>851</v>
      </c>
      <c r="F113" s="40">
        <v>2017</v>
      </c>
      <c r="G113" s="40">
        <v>0.15328188240528107</v>
      </c>
      <c r="H113" s="336" t="s">
        <v>941</v>
      </c>
      <c r="I113" s="40">
        <v>0.13290929794311523</v>
      </c>
      <c r="J113" s="336" t="s">
        <v>941</v>
      </c>
      <c r="K113" s="336" t="s">
        <v>851</v>
      </c>
      <c r="L113" s="336" t="s">
        <v>851</v>
      </c>
      <c r="M113" s="40">
        <v>0.16598869860172272</v>
      </c>
      <c r="N113" s="336" t="s">
        <v>1500</v>
      </c>
      <c r="O113" s="40">
        <v>2017</v>
      </c>
      <c r="P113" s="40">
        <v>0.14235876500606537</v>
      </c>
      <c r="Q113" s="336" t="s">
        <v>1500</v>
      </c>
      <c r="R113" s="336" t="s">
        <v>851</v>
      </c>
      <c r="S113" s="336" t="s">
        <v>851</v>
      </c>
      <c r="T113" s="336" t="s">
        <v>1048</v>
      </c>
      <c r="U113" s="40">
        <v>0.81414055824279785</v>
      </c>
      <c r="V113" s="40">
        <v>0.36750000715255737</v>
      </c>
      <c r="W113" s="336" t="s">
        <v>1043</v>
      </c>
      <c r="X113" s="336" t="s">
        <v>851</v>
      </c>
      <c r="Y113" s="40">
        <v>0.11372334510087967</v>
      </c>
      <c r="Z113" s="40">
        <v>0.11159787327051163</v>
      </c>
      <c r="AA113" s="40">
        <v>0.1010918915271759</v>
      </c>
      <c r="AB113" s="40">
        <v>0.10831929743289948</v>
      </c>
      <c r="AC113" s="40">
        <v>0.11797654628753662</v>
      </c>
      <c r="AD113" s="336" t="s">
        <v>941</v>
      </c>
      <c r="AE113" s="336" t="s">
        <v>851</v>
      </c>
      <c r="AF113" s="336" t="s">
        <v>851</v>
      </c>
      <c r="AG113" s="336" t="s">
        <v>851</v>
      </c>
      <c r="AH113" s="336" t="s">
        <v>851</v>
      </c>
      <c r="AI113" s="40">
        <v>2019</v>
      </c>
      <c r="AJ113" s="40"/>
      <c r="AK113" s="40">
        <v>0.32347134524488702</v>
      </c>
      <c r="AL113" s="40"/>
      <c r="AM113" s="40"/>
      <c r="AN113" s="40"/>
      <c r="AO113" s="40"/>
      <c r="AP113" s="40"/>
      <c r="AQ113" s="40">
        <v>0.21862149238586426</v>
      </c>
      <c r="AR113" s="336" t="s">
        <v>470</v>
      </c>
      <c r="AS113" s="336" t="s">
        <v>851</v>
      </c>
      <c r="AT113" s="336" t="s">
        <v>851</v>
      </c>
      <c r="AU113" s="336" t="s">
        <v>851</v>
      </c>
      <c r="AV113" s="336" t="s">
        <v>851</v>
      </c>
      <c r="AW113" s="336" t="s">
        <v>851</v>
      </c>
      <c r="AX113" s="336" t="s">
        <v>851</v>
      </c>
      <c r="AY113" s="40">
        <v>0.11485744267702103</v>
      </c>
      <c r="AZ113" s="40">
        <v>0.11192938685417175</v>
      </c>
      <c r="BA113" s="40">
        <v>0.1013498455286026</v>
      </c>
      <c r="BB113" s="40">
        <v>0.10457699745893478</v>
      </c>
      <c r="BC113" s="40">
        <v>0.10927629470825195</v>
      </c>
      <c r="BD113" s="336" t="s">
        <v>1500</v>
      </c>
    </row>
    <row r="114" spans="1:56" ht="15.75">
      <c r="A114" s="336" t="s">
        <v>425</v>
      </c>
      <c r="B114" s="336" t="s">
        <v>77</v>
      </c>
      <c r="C114" s="336" t="s">
        <v>302</v>
      </c>
      <c r="D114" s="336" t="s">
        <v>851</v>
      </c>
      <c r="E114" s="336" t="s">
        <v>851</v>
      </c>
      <c r="F114" s="40">
        <v>2017</v>
      </c>
      <c r="G114" s="40">
        <v>0.53945982456207275</v>
      </c>
      <c r="H114" s="336" t="s">
        <v>941</v>
      </c>
      <c r="I114" s="40">
        <v>0.3504214882850647</v>
      </c>
      <c r="J114" s="336" t="s">
        <v>941</v>
      </c>
      <c r="K114" s="336" t="s">
        <v>851</v>
      </c>
      <c r="L114" s="336" t="s">
        <v>851</v>
      </c>
      <c r="M114" s="40">
        <v>0.29320996999740601</v>
      </c>
      <c r="N114" s="336" t="s">
        <v>1500</v>
      </c>
      <c r="O114" s="40">
        <v>2017</v>
      </c>
      <c r="P114" s="40">
        <v>0.22673037648200989</v>
      </c>
      <c r="Q114" s="336" t="s">
        <v>1500</v>
      </c>
      <c r="R114" s="336" t="s">
        <v>851</v>
      </c>
      <c r="S114" s="336" t="s">
        <v>851</v>
      </c>
      <c r="T114" s="336" t="s">
        <v>470</v>
      </c>
      <c r="U114" s="40">
        <v>0.73750567436218262</v>
      </c>
      <c r="V114" s="40">
        <v>0.4824882447719574</v>
      </c>
      <c r="W114" s="336" t="s">
        <v>1043</v>
      </c>
      <c r="X114" s="336" t="s">
        <v>851</v>
      </c>
      <c r="Y114" s="40">
        <v>0.27653491497039795</v>
      </c>
      <c r="Z114" s="40">
        <v>0.27801370620727539</v>
      </c>
      <c r="AA114" s="40">
        <v>0.2663891613483429</v>
      </c>
      <c r="AB114" s="40">
        <v>0.27432894706726074</v>
      </c>
      <c r="AC114" s="40">
        <v>0.32119205594062805</v>
      </c>
      <c r="AD114" s="336" t="s">
        <v>941</v>
      </c>
      <c r="AE114" s="336" t="s">
        <v>851</v>
      </c>
      <c r="AF114" s="336" t="s">
        <v>851</v>
      </c>
      <c r="AG114" s="336" t="s">
        <v>851</v>
      </c>
      <c r="AH114" s="336" t="s">
        <v>851</v>
      </c>
      <c r="AI114" s="40">
        <v>2019</v>
      </c>
      <c r="AJ114" s="40"/>
      <c r="AK114" s="40">
        <v>0.22313998848632402</v>
      </c>
      <c r="AL114" s="40"/>
      <c r="AM114" s="40">
        <v>0.26918989419937134</v>
      </c>
      <c r="AN114" s="40">
        <v>0.26818519830703735</v>
      </c>
      <c r="AO114" s="40">
        <v>0.24497461318969727</v>
      </c>
      <c r="AP114" s="40">
        <v>0.26764145493507385</v>
      </c>
      <c r="AQ114" s="40">
        <v>0.21862149238586426</v>
      </c>
      <c r="AR114" s="336" t="s">
        <v>470</v>
      </c>
      <c r="AS114" s="336" t="s">
        <v>851</v>
      </c>
      <c r="AT114" s="336" t="s">
        <v>851</v>
      </c>
      <c r="AU114" s="336" t="s">
        <v>851</v>
      </c>
      <c r="AV114" s="336" t="s">
        <v>851</v>
      </c>
      <c r="AW114" s="336" t="s">
        <v>851</v>
      </c>
      <c r="AX114" s="336" t="s">
        <v>851</v>
      </c>
      <c r="AY114" s="40">
        <v>0.14780400693416595</v>
      </c>
      <c r="AZ114" s="40">
        <v>0.15169911086559296</v>
      </c>
      <c r="BA114" s="40">
        <v>0.13877309858798981</v>
      </c>
      <c r="BB114" s="40">
        <v>0.10511598736047745</v>
      </c>
      <c r="BC114" s="40">
        <v>0.15654653310775757</v>
      </c>
      <c r="BD114" s="336" t="s">
        <v>1500</v>
      </c>
    </row>
    <row r="115" spans="1:56" ht="15.75">
      <c r="A115" s="336" t="s">
        <v>425</v>
      </c>
      <c r="B115" s="336" t="s">
        <v>78</v>
      </c>
      <c r="C115" s="336" t="s">
        <v>303</v>
      </c>
      <c r="D115" s="336" t="s">
        <v>851</v>
      </c>
      <c r="E115" s="336" t="s">
        <v>851</v>
      </c>
      <c r="F115" s="40">
        <v>2017</v>
      </c>
      <c r="G115" s="40">
        <v>2.0379369258880615</v>
      </c>
      <c r="H115" s="336" t="s">
        <v>941</v>
      </c>
      <c r="I115" s="40">
        <v>0.67082923650741577</v>
      </c>
      <c r="J115" s="336" t="s">
        <v>941</v>
      </c>
      <c r="K115" s="336" t="s">
        <v>851</v>
      </c>
      <c r="L115" s="336" t="s">
        <v>851</v>
      </c>
      <c r="M115" s="40">
        <v>2.4992475509643555</v>
      </c>
      <c r="N115" s="336" t="s">
        <v>1500</v>
      </c>
      <c r="O115" s="40">
        <v>2017</v>
      </c>
      <c r="P115" s="40">
        <v>0.71422427892684937</v>
      </c>
      <c r="Q115" s="336" t="s">
        <v>1500</v>
      </c>
      <c r="R115" s="336" t="s">
        <v>851</v>
      </c>
      <c r="S115" s="336" t="s">
        <v>851</v>
      </c>
      <c r="T115" s="336" t="s">
        <v>470</v>
      </c>
      <c r="U115" s="40">
        <v>0.73750567436218262</v>
      </c>
      <c r="V115" s="40">
        <v>0.46371790766716003</v>
      </c>
      <c r="W115" s="336" t="s">
        <v>1043</v>
      </c>
      <c r="X115" s="336" t="s">
        <v>851</v>
      </c>
      <c r="Y115" s="40">
        <v>0.61549901962280273</v>
      </c>
      <c r="Z115" s="40">
        <v>0.61574399471282959</v>
      </c>
      <c r="AA115" s="40">
        <v>0.64807236194610596</v>
      </c>
      <c r="AB115" s="40">
        <v>0.60808128118515015</v>
      </c>
      <c r="AC115" s="40">
        <v>0.49954560399055481</v>
      </c>
      <c r="AD115" s="336" t="s">
        <v>941</v>
      </c>
      <c r="AE115" s="336" t="s">
        <v>851</v>
      </c>
      <c r="AF115" s="336" t="s">
        <v>851</v>
      </c>
      <c r="AG115" s="336" t="s">
        <v>851</v>
      </c>
      <c r="AH115" s="336" t="s">
        <v>851</v>
      </c>
      <c r="AI115" s="40">
        <v>2019</v>
      </c>
      <c r="AJ115" s="40"/>
      <c r="AK115" s="40">
        <v>3.0068699968792401E-2</v>
      </c>
      <c r="AL115" s="40"/>
      <c r="AM115" s="40"/>
      <c r="AN115" s="40"/>
      <c r="AO115" s="40"/>
      <c r="AP115" s="40"/>
      <c r="AQ115" s="40">
        <v>0.21862149238586426</v>
      </c>
      <c r="AR115" s="336" t="s">
        <v>470</v>
      </c>
      <c r="AS115" s="336" t="s">
        <v>851</v>
      </c>
      <c r="AT115" s="336" t="s">
        <v>851</v>
      </c>
      <c r="AU115" s="336" t="s">
        <v>851</v>
      </c>
      <c r="AV115" s="336" t="s">
        <v>851</v>
      </c>
      <c r="AW115" s="336" t="s">
        <v>851</v>
      </c>
      <c r="AX115" s="336" t="s">
        <v>851</v>
      </c>
      <c r="AY115" s="40">
        <v>0.65343630313873291</v>
      </c>
      <c r="AZ115" s="40">
        <v>0.63568288087844849</v>
      </c>
      <c r="BA115" s="40">
        <v>0.63752347230911255</v>
      </c>
      <c r="BB115" s="40">
        <v>0.62768310308456421</v>
      </c>
      <c r="BC115" s="40">
        <v>0.5610356330871582</v>
      </c>
      <c r="BD115" s="336" t="s">
        <v>1500</v>
      </c>
    </row>
    <row r="116" spans="1:56" ht="15.75">
      <c r="A116" s="336" t="s">
        <v>517</v>
      </c>
      <c r="B116" s="336" t="s">
        <v>76</v>
      </c>
      <c r="C116" s="336" t="s">
        <v>304</v>
      </c>
      <c r="D116" s="336" t="s">
        <v>851</v>
      </c>
      <c r="E116" s="336" t="s">
        <v>851</v>
      </c>
      <c r="F116" s="40">
        <v>2017</v>
      </c>
      <c r="G116" s="40">
        <v>0.18413202464580536</v>
      </c>
      <c r="H116" s="336" t="s">
        <v>941</v>
      </c>
      <c r="I116" s="40">
        <v>0.15549956262111664</v>
      </c>
      <c r="J116" s="336" t="s">
        <v>941</v>
      </c>
      <c r="K116" s="336" t="s">
        <v>851</v>
      </c>
      <c r="L116" s="336" t="s">
        <v>851</v>
      </c>
      <c r="M116" s="40">
        <v>0.19624471664428711</v>
      </c>
      <c r="N116" s="336" t="s">
        <v>1500</v>
      </c>
      <c r="O116" s="40">
        <v>2017</v>
      </c>
      <c r="P116" s="40">
        <v>0.1640506386756897</v>
      </c>
      <c r="Q116" s="336" t="s">
        <v>1500</v>
      </c>
      <c r="R116" s="336" t="s">
        <v>851</v>
      </c>
      <c r="S116" s="336" t="s">
        <v>851</v>
      </c>
      <c r="T116" s="336" t="s">
        <v>470</v>
      </c>
      <c r="U116" s="40">
        <v>0.87120479345321655</v>
      </c>
      <c r="V116" s="40">
        <v>1</v>
      </c>
      <c r="W116" s="336" t="s">
        <v>1043</v>
      </c>
      <c r="X116" s="336" t="s">
        <v>851</v>
      </c>
      <c r="Y116" s="40">
        <v>0.13466933369636536</v>
      </c>
      <c r="Z116" s="40">
        <v>0.12942191958427429</v>
      </c>
      <c r="AA116" s="40">
        <v>0.12594392895698547</v>
      </c>
      <c r="AB116" s="40">
        <v>8.4380149841308594E-2</v>
      </c>
      <c r="AC116" s="40">
        <v>7.7446833252906799E-2</v>
      </c>
      <c r="AD116" s="336" t="s">
        <v>941</v>
      </c>
      <c r="AE116" s="336" t="s">
        <v>851</v>
      </c>
      <c r="AF116" s="336" t="s">
        <v>851</v>
      </c>
      <c r="AG116" s="336" t="s">
        <v>851</v>
      </c>
      <c r="AH116" s="336" t="s">
        <v>851</v>
      </c>
      <c r="AI116" s="40">
        <v>2019</v>
      </c>
      <c r="AJ116" s="40"/>
      <c r="AK116" s="40">
        <v>0.535914842267875</v>
      </c>
      <c r="AL116" s="40"/>
      <c r="AM116" s="40"/>
      <c r="AN116" s="40"/>
      <c r="AO116" s="40"/>
      <c r="AP116" s="40"/>
      <c r="AQ116" s="40">
        <v>0.18877032399177551</v>
      </c>
      <c r="AR116" s="336" t="s">
        <v>470</v>
      </c>
      <c r="AS116" s="336" t="s">
        <v>851</v>
      </c>
      <c r="AT116" s="336" t="s">
        <v>851</v>
      </c>
      <c r="AU116" s="336" t="s">
        <v>851</v>
      </c>
      <c r="AV116" s="336" t="s">
        <v>851</v>
      </c>
      <c r="AW116" s="336" t="s">
        <v>851</v>
      </c>
      <c r="AX116" s="336" t="s">
        <v>851</v>
      </c>
      <c r="AY116" s="40">
        <v>0.13686135411262512</v>
      </c>
      <c r="AZ116" s="40">
        <v>0.13615725934505463</v>
      </c>
      <c r="BA116" s="40">
        <v>0.13448463380336761</v>
      </c>
      <c r="BB116" s="40">
        <v>8.9597500860691071E-2</v>
      </c>
      <c r="BC116" s="40">
        <v>5.4374553263187408E-2</v>
      </c>
      <c r="BD116" s="336" t="s">
        <v>1500</v>
      </c>
    </row>
    <row r="117" spans="1:56" ht="15.75">
      <c r="A117" s="336" t="s">
        <v>517</v>
      </c>
      <c r="B117" s="336" t="s">
        <v>190</v>
      </c>
      <c r="C117" s="336" t="s">
        <v>857</v>
      </c>
      <c r="D117" s="336" t="s">
        <v>851</v>
      </c>
      <c r="E117" s="336" t="s">
        <v>851</v>
      </c>
      <c r="F117" s="40">
        <v>2017</v>
      </c>
      <c r="G117" s="40">
        <v>0.30137339234352112</v>
      </c>
      <c r="H117" s="336" t="s">
        <v>470</v>
      </c>
      <c r="I117" s="40">
        <v>0.23158103227615356</v>
      </c>
      <c r="J117" s="336" t="s">
        <v>470</v>
      </c>
      <c r="K117" s="336" t="s">
        <v>851</v>
      </c>
      <c r="L117" s="336" t="s">
        <v>851</v>
      </c>
      <c r="M117" s="40">
        <v>0.32298409938812256</v>
      </c>
      <c r="N117" s="336" t="s">
        <v>470</v>
      </c>
      <c r="O117" s="40">
        <v>2017</v>
      </c>
      <c r="P117" s="40">
        <v>0.24413134157657623</v>
      </c>
      <c r="Q117" s="336" t="s">
        <v>470</v>
      </c>
      <c r="R117" s="336" t="s">
        <v>851</v>
      </c>
      <c r="S117" s="336" t="s">
        <v>851</v>
      </c>
      <c r="T117" s="336" t="s">
        <v>470</v>
      </c>
      <c r="U117" s="40">
        <v>0.87120479345321655</v>
      </c>
      <c r="V117" s="40">
        <v>0.29750001430511475</v>
      </c>
      <c r="W117" s="336" t="s">
        <v>470</v>
      </c>
      <c r="X117" s="336" t="s">
        <v>851</v>
      </c>
      <c r="Y117" s="40"/>
      <c r="Z117" s="40"/>
      <c r="AA117" s="40"/>
      <c r="AB117" s="40"/>
      <c r="AC117" s="40">
        <v>0.16091012954711914</v>
      </c>
      <c r="AD117" s="336" t="s">
        <v>470</v>
      </c>
      <c r="AE117" s="336" t="s">
        <v>851</v>
      </c>
      <c r="AF117" s="336" t="s">
        <v>851</v>
      </c>
      <c r="AG117" s="336" t="s">
        <v>851</v>
      </c>
      <c r="AH117" s="336" t="s">
        <v>851</v>
      </c>
      <c r="AI117" s="40">
        <v>2019</v>
      </c>
      <c r="AJ117" s="40"/>
      <c r="AK117" s="40"/>
      <c r="AL117" s="40"/>
      <c r="AM117" s="40"/>
      <c r="AN117" s="40"/>
      <c r="AO117" s="40"/>
      <c r="AP117" s="40"/>
      <c r="AQ117" s="40">
        <v>0.18877032399177551</v>
      </c>
      <c r="AR117" s="336" t="s">
        <v>470</v>
      </c>
      <c r="AS117" s="336" t="s">
        <v>851</v>
      </c>
      <c r="AT117" s="336" t="s">
        <v>851</v>
      </c>
      <c r="AU117" s="336" t="s">
        <v>851</v>
      </c>
      <c r="AV117" s="336" t="s">
        <v>851</v>
      </c>
      <c r="AW117" s="336" t="s">
        <v>851</v>
      </c>
      <c r="AX117" s="336" t="s">
        <v>851</v>
      </c>
      <c r="AY117" s="40"/>
      <c r="AZ117" s="40"/>
      <c r="BA117" s="40"/>
      <c r="BB117" s="40"/>
      <c r="BC117" s="40">
        <v>0.16025599837303162</v>
      </c>
      <c r="BD117" s="336" t="s">
        <v>470</v>
      </c>
    </row>
    <row r="118" spans="1:56" ht="15.75">
      <c r="A118" s="336" t="s">
        <v>517</v>
      </c>
      <c r="B118" s="336" t="s">
        <v>80</v>
      </c>
      <c r="C118" s="336" t="s">
        <v>305</v>
      </c>
      <c r="D118" s="336" t="s">
        <v>851</v>
      </c>
      <c r="E118" s="336" t="s">
        <v>851</v>
      </c>
      <c r="F118" s="40">
        <v>2017</v>
      </c>
      <c r="G118" s="40">
        <v>0.19192413985729218</v>
      </c>
      <c r="H118" s="336" t="s">
        <v>941</v>
      </c>
      <c r="I118" s="40">
        <v>0.161020427942276</v>
      </c>
      <c r="J118" s="336" t="s">
        <v>941</v>
      </c>
      <c r="K118" s="336" t="s">
        <v>851</v>
      </c>
      <c r="L118" s="336" t="s">
        <v>851</v>
      </c>
      <c r="M118" s="40">
        <v>0.22109690308570862</v>
      </c>
      <c r="N118" s="336" t="s">
        <v>1500</v>
      </c>
      <c r="O118" s="40">
        <v>2017</v>
      </c>
      <c r="P118" s="40">
        <v>0.181064173579216</v>
      </c>
      <c r="Q118" s="336" t="s">
        <v>1500</v>
      </c>
      <c r="R118" s="336" t="s">
        <v>851</v>
      </c>
      <c r="S118" s="336" t="s">
        <v>851</v>
      </c>
      <c r="T118" s="336" t="s">
        <v>470</v>
      </c>
      <c r="U118" s="40">
        <v>0.87120479345321655</v>
      </c>
      <c r="V118" s="40">
        <v>1</v>
      </c>
      <c r="W118" s="336" t="s">
        <v>1043</v>
      </c>
      <c r="X118" s="336" t="s">
        <v>851</v>
      </c>
      <c r="Y118" s="40">
        <v>0.11943057924509048</v>
      </c>
      <c r="Z118" s="40">
        <v>0.11264766752719879</v>
      </c>
      <c r="AA118" s="40">
        <v>0.10958413034677505</v>
      </c>
      <c r="AB118" s="40">
        <v>0.11433534324169159</v>
      </c>
      <c r="AC118" s="40">
        <v>0.12792104482650757</v>
      </c>
      <c r="AD118" s="336" t="s">
        <v>941</v>
      </c>
      <c r="AE118" s="336" t="s">
        <v>851</v>
      </c>
      <c r="AF118" s="336" t="s">
        <v>851</v>
      </c>
      <c r="AG118" s="336" t="s">
        <v>851</v>
      </c>
      <c r="AH118" s="336" t="s">
        <v>851</v>
      </c>
      <c r="AI118" s="40">
        <v>2019</v>
      </c>
      <c r="AJ118" s="40"/>
      <c r="AK118" s="40">
        <v>0.20988401757709699</v>
      </c>
      <c r="AL118" s="40"/>
      <c r="AM118" s="40"/>
      <c r="AN118" s="40"/>
      <c r="AO118" s="40"/>
      <c r="AP118" s="40"/>
      <c r="AQ118" s="40">
        <v>0.18877032399177551</v>
      </c>
      <c r="AR118" s="336" t="s">
        <v>470</v>
      </c>
      <c r="AS118" s="336" t="s">
        <v>851</v>
      </c>
      <c r="AT118" s="336" t="s">
        <v>851</v>
      </c>
      <c r="AU118" s="336" t="s">
        <v>851</v>
      </c>
      <c r="AV118" s="336" t="s">
        <v>851</v>
      </c>
      <c r="AW118" s="336" t="s">
        <v>851</v>
      </c>
      <c r="AX118" s="336" t="s">
        <v>851</v>
      </c>
      <c r="AY118" s="40">
        <v>0.12043814361095428</v>
      </c>
      <c r="AZ118" s="40">
        <v>0.11379832774400711</v>
      </c>
      <c r="BA118" s="40">
        <v>0.10669747740030289</v>
      </c>
      <c r="BB118" s="40">
        <v>0.10994459688663483</v>
      </c>
      <c r="BC118" s="40">
        <v>0.10764472186565399</v>
      </c>
      <c r="BD118" s="336" t="s">
        <v>1500</v>
      </c>
    </row>
    <row r="119" spans="1:56" ht="15.75">
      <c r="A119" s="336" t="s">
        <v>517</v>
      </c>
      <c r="B119" s="336" t="s">
        <v>81</v>
      </c>
      <c r="C119" s="336" t="s">
        <v>306</v>
      </c>
      <c r="D119" s="336" t="s">
        <v>851</v>
      </c>
      <c r="E119" s="336" t="s">
        <v>851</v>
      </c>
      <c r="F119" s="40">
        <v>2017</v>
      </c>
      <c r="G119" s="40">
        <v>0.23556254804134369</v>
      </c>
      <c r="H119" s="336" t="s">
        <v>941</v>
      </c>
      <c r="I119" s="40">
        <v>0.19065205752849579</v>
      </c>
      <c r="J119" s="336" t="s">
        <v>941</v>
      </c>
      <c r="K119" s="336" t="s">
        <v>851</v>
      </c>
      <c r="L119" s="336" t="s">
        <v>851</v>
      </c>
      <c r="M119" s="40">
        <v>0.24605660140514374</v>
      </c>
      <c r="N119" s="336" t="s">
        <v>1500</v>
      </c>
      <c r="O119" s="40">
        <v>2017</v>
      </c>
      <c r="P119" s="40">
        <v>0.19746823608875275</v>
      </c>
      <c r="Q119" s="336" t="s">
        <v>1500</v>
      </c>
      <c r="R119" s="336" t="s">
        <v>851</v>
      </c>
      <c r="S119" s="336" t="s">
        <v>851</v>
      </c>
      <c r="T119" s="336" t="s">
        <v>470</v>
      </c>
      <c r="U119" s="40">
        <v>0.87120479345321655</v>
      </c>
      <c r="V119" s="40">
        <v>1</v>
      </c>
      <c r="W119" s="336" t="s">
        <v>1043</v>
      </c>
      <c r="X119" s="336" t="s">
        <v>851</v>
      </c>
      <c r="Y119" s="40">
        <v>0.13861814141273499</v>
      </c>
      <c r="Z119" s="40">
        <v>0.13897141814231873</v>
      </c>
      <c r="AA119" s="40">
        <v>0.13826353847980499</v>
      </c>
      <c r="AB119" s="40">
        <v>0.12882257997989655</v>
      </c>
      <c r="AC119" s="40">
        <v>0.11396593600511551</v>
      </c>
      <c r="AD119" s="336" t="s">
        <v>941</v>
      </c>
      <c r="AE119" s="336" t="s">
        <v>851</v>
      </c>
      <c r="AF119" s="336" t="s">
        <v>851</v>
      </c>
      <c r="AG119" s="336" t="s">
        <v>851</v>
      </c>
      <c r="AH119" s="336" t="s">
        <v>851</v>
      </c>
      <c r="AI119" s="40">
        <v>2019</v>
      </c>
      <c r="AJ119" s="40"/>
      <c r="AK119" s="40">
        <v>0.17962529764372501</v>
      </c>
      <c r="AL119" s="40"/>
      <c r="AM119" s="40"/>
      <c r="AN119" s="40"/>
      <c r="AO119" s="40"/>
      <c r="AP119" s="40"/>
      <c r="AQ119" s="40">
        <v>0.18877032399177551</v>
      </c>
      <c r="AR119" s="336" t="s">
        <v>470</v>
      </c>
      <c r="AS119" s="336" t="s">
        <v>851</v>
      </c>
      <c r="AT119" s="336" t="s">
        <v>851</v>
      </c>
      <c r="AU119" s="336" t="s">
        <v>851</v>
      </c>
      <c r="AV119" s="336" t="s">
        <v>851</v>
      </c>
      <c r="AW119" s="336" t="s">
        <v>851</v>
      </c>
      <c r="AX119" s="336" t="s">
        <v>851</v>
      </c>
      <c r="AY119" s="40">
        <v>0.14011667668819427</v>
      </c>
      <c r="AZ119" s="40">
        <v>0.13878794014453888</v>
      </c>
      <c r="BA119" s="40">
        <v>0.14034134149551392</v>
      </c>
      <c r="BB119" s="40">
        <v>0.13403260707855225</v>
      </c>
      <c r="BC119" s="40">
        <v>0.12347138673067093</v>
      </c>
      <c r="BD119" s="336" t="s">
        <v>1500</v>
      </c>
    </row>
    <row r="120" spans="1:56" ht="15.75">
      <c r="A120" s="336" t="s">
        <v>425</v>
      </c>
      <c r="B120" s="336" t="s">
        <v>82</v>
      </c>
      <c r="C120" s="336" t="s">
        <v>307</v>
      </c>
      <c r="D120" s="336" t="s">
        <v>851</v>
      </c>
      <c r="E120" s="336" t="s">
        <v>851</v>
      </c>
      <c r="F120" s="40">
        <v>2017</v>
      </c>
      <c r="G120" s="40">
        <v>0.41553917527198792</v>
      </c>
      <c r="H120" s="336" t="s">
        <v>470</v>
      </c>
      <c r="I120" s="40">
        <v>0.29353886842727661</v>
      </c>
      <c r="J120" s="336" t="s">
        <v>470</v>
      </c>
      <c r="K120" s="336" t="s">
        <v>851</v>
      </c>
      <c r="L120" s="336" t="s">
        <v>851</v>
      </c>
      <c r="M120" s="40">
        <v>0.43648850917816162</v>
      </c>
      <c r="N120" s="336" t="s">
        <v>470</v>
      </c>
      <c r="O120" s="40">
        <v>2017</v>
      </c>
      <c r="P120" s="40">
        <v>0.30364203453063965</v>
      </c>
      <c r="Q120" s="336" t="s">
        <v>470</v>
      </c>
      <c r="R120" s="336" t="s">
        <v>851</v>
      </c>
      <c r="S120" s="336" t="s">
        <v>851</v>
      </c>
      <c r="T120" s="336" t="s">
        <v>470</v>
      </c>
      <c r="U120" s="40">
        <v>0.73750567436218262</v>
      </c>
      <c r="V120" s="40">
        <v>0.43000000715255737</v>
      </c>
      <c r="W120" s="336" t="s">
        <v>1043</v>
      </c>
      <c r="X120" s="336" t="s">
        <v>851</v>
      </c>
      <c r="Y120" s="40"/>
      <c r="Z120" s="40"/>
      <c r="AA120" s="40"/>
      <c r="AB120" s="40"/>
      <c r="AC120" s="40">
        <v>0.223102867603302</v>
      </c>
      <c r="AD120" s="336" t="s">
        <v>470</v>
      </c>
      <c r="AE120" s="336" t="s">
        <v>851</v>
      </c>
      <c r="AF120" s="336" t="s">
        <v>851</v>
      </c>
      <c r="AG120" s="336" t="s">
        <v>851</v>
      </c>
      <c r="AH120" s="336" t="s">
        <v>851</v>
      </c>
      <c r="AI120" s="40">
        <v>2019</v>
      </c>
      <c r="AJ120" s="40">
        <v>0.21228212461613299</v>
      </c>
      <c r="AK120" s="40">
        <v>0.24093302180168699</v>
      </c>
      <c r="AL120" s="40">
        <v>2.8650896623730659E-2</v>
      </c>
      <c r="AM120" s="40">
        <v>0.12378450483083725</v>
      </c>
      <c r="AN120" s="40">
        <v>0.12378450483083725</v>
      </c>
      <c r="AO120" s="40">
        <v>0.12378450483083725</v>
      </c>
      <c r="AP120" s="40">
        <v>0.10876797139644623</v>
      </c>
      <c r="AQ120" s="40">
        <v>0.11891643702983856</v>
      </c>
      <c r="AR120" s="336" t="s">
        <v>840</v>
      </c>
      <c r="AS120" s="336" t="s">
        <v>851</v>
      </c>
      <c r="AT120" s="336" t="s">
        <v>851</v>
      </c>
      <c r="AU120" s="336" t="s">
        <v>851</v>
      </c>
      <c r="AV120" s="336" t="s">
        <v>851</v>
      </c>
      <c r="AW120" s="336" t="s">
        <v>851</v>
      </c>
      <c r="AX120" s="336" t="s">
        <v>851</v>
      </c>
      <c r="AY120" s="40"/>
      <c r="AZ120" s="40"/>
      <c r="BA120" s="40"/>
      <c r="BB120" s="40"/>
      <c r="BC120" s="40">
        <v>0.20907288789749146</v>
      </c>
      <c r="BD120" s="336" t="s">
        <v>470</v>
      </c>
    </row>
    <row r="121" spans="1:56" ht="15.75">
      <c r="A121" s="336" t="s">
        <v>517</v>
      </c>
      <c r="B121" s="336" t="s">
        <v>84</v>
      </c>
      <c r="C121" s="336" t="s">
        <v>308</v>
      </c>
      <c r="D121" s="336" t="s">
        <v>851</v>
      </c>
      <c r="E121" s="336" t="s">
        <v>851</v>
      </c>
      <c r="F121" s="40">
        <v>2017</v>
      </c>
      <c r="G121" s="40">
        <v>0.51762443780899048</v>
      </c>
      <c r="H121" s="336" t="s">
        <v>941</v>
      </c>
      <c r="I121" s="40">
        <v>0.34107545018196106</v>
      </c>
      <c r="J121" s="336" t="s">
        <v>941</v>
      </c>
      <c r="K121" s="336" t="s">
        <v>851</v>
      </c>
      <c r="L121" s="336" t="s">
        <v>851</v>
      </c>
      <c r="M121" s="40">
        <v>0.55051553249359131</v>
      </c>
      <c r="N121" s="336" t="s">
        <v>1500</v>
      </c>
      <c r="O121" s="40">
        <v>2017</v>
      </c>
      <c r="P121" s="40">
        <v>0.35505321621894836</v>
      </c>
      <c r="Q121" s="336" t="s">
        <v>1500</v>
      </c>
      <c r="R121" s="336" t="s">
        <v>851</v>
      </c>
      <c r="S121" s="336" t="s">
        <v>851</v>
      </c>
      <c r="T121" s="336" t="s">
        <v>470</v>
      </c>
      <c r="U121" s="40">
        <v>0.87120479345321655</v>
      </c>
      <c r="V121" s="40">
        <v>1</v>
      </c>
      <c r="W121" s="336" t="s">
        <v>1043</v>
      </c>
      <c r="X121" s="336" t="s">
        <v>851</v>
      </c>
      <c r="Y121" s="40">
        <v>0.24622252583503723</v>
      </c>
      <c r="Z121" s="40">
        <v>0.22554752230644226</v>
      </c>
      <c r="AA121" s="40">
        <v>0.22022108733654022</v>
      </c>
      <c r="AB121" s="40">
        <v>0.21449959278106689</v>
      </c>
      <c r="AC121" s="40">
        <v>0.20681723952293396</v>
      </c>
      <c r="AD121" s="336" t="s">
        <v>941</v>
      </c>
      <c r="AE121" s="336" t="s">
        <v>851</v>
      </c>
      <c r="AF121" s="336" t="s">
        <v>851</v>
      </c>
      <c r="AG121" s="336" t="s">
        <v>851</v>
      </c>
      <c r="AH121" s="336" t="s">
        <v>851</v>
      </c>
      <c r="AI121" s="40">
        <v>2019</v>
      </c>
      <c r="AJ121" s="40"/>
      <c r="AK121" s="40">
        <v>0.25377315965485198</v>
      </c>
      <c r="AL121" s="40"/>
      <c r="AM121" s="40">
        <v>0.28339648246765137</v>
      </c>
      <c r="AN121" s="40">
        <v>0.27058762311935425</v>
      </c>
      <c r="AO121" s="40">
        <v>0.27552729845046997</v>
      </c>
      <c r="AP121" s="40">
        <v>0.27600714564323425</v>
      </c>
      <c r="AQ121" s="40">
        <v>0.18877032399177551</v>
      </c>
      <c r="AR121" s="336" t="s">
        <v>470</v>
      </c>
      <c r="AS121" s="336" t="s">
        <v>851</v>
      </c>
      <c r="AT121" s="336" t="s">
        <v>851</v>
      </c>
      <c r="AU121" s="336" t="s">
        <v>851</v>
      </c>
      <c r="AV121" s="336" t="s">
        <v>851</v>
      </c>
      <c r="AW121" s="336" t="s">
        <v>851</v>
      </c>
      <c r="AX121" s="336" t="s">
        <v>851</v>
      </c>
      <c r="AY121" s="40">
        <v>0.24219751358032227</v>
      </c>
      <c r="AZ121" s="40">
        <v>0.22705703973770142</v>
      </c>
      <c r="BA121" s="40">
        <v>0.21996837854385376</v>
      </c>
      <c r="BB121" s="40">
        <v>0.21904213726520538</v>
      </c>
      <c r="BC121" s="40">
        <v>0.2148435115814209</v>
      </c>
      <c r="BD121" s="336" t="s">
        <v>1500</v>
      </c>
    </row>
    <row r="122" spans="1:56" ht="15.75">
      <c r="A122" s="336" t="s">
        <v>425</v>
      </c>
      <c r="B122" s="336" t="s">
        <v>83</v>
      </c>
      <c r="C122" s="336" t="s">
        <v>309</v>
      </c>
      <c r="D122" s="336" t="s">
        <v>851</v>
      </c>
      <c r="E122" s="336" t="s">
        <v>851</v>
      </c>
      <c r="F122" s="40">
        <v>2017</v>
      </c>
      <c r="G122" s="40">
        <v>0.40869569778442383</v>
      </c>
      <c r="H122" s="336" t="s">
        <v>941</v>
      </c>
      <c r="I122" s="40">
        <v>0.29012346267700195</v>
      </c>
      <c r="J122" s="336" t="s">
        <v>941</v>
      </c>
      <c r="K122" s="336" t="s">
        <v>851</v>
      </c>
      <c r="L122" s="336" t="s">
        <v>851</v>
      </c>
      <c r="M122" s="40">
        <v>0.4617842435836792</v>
      </c>
      <c r="N122" s="336" t="s">
        <v>1500</v>
      </c>
      <c r="O122" s="40">
        <v>2017</v>
      </c>
      <c r="P122" s="40">
        <v>0.31590452790260315</v>
      </c>
      <c r="Q122" s="336" t="s">
        <v>1500</v>
      </c>
      <c r="R122" s="336" t="s">
        <v>851</v>
      </c>
      <c r="S122" s="336" t="s">
        <v>851</v>
      </c>
      <c r="T122" s="336" t="s">
        <v>1048</v>
      </c>
      <c r="U122" s="40">
        <v>0.88973253965377808</v>
      </c>
      <c r="V122" s="40">
        <v>0.55250000953674316</v>
      </c>
      <c r="W122" s="336" t="s">
        <v>1043</v>
      </c>
      <c r="X122" s="336" t="s">
        <v>851</v>
      </c>
      <c r="Y122" s="40">
        <v>0.24023774266242981</v>
      </c>
      <c r="Z122" s="40">
        <v>0.23275835812091827</v>
      </c>
      <c r="AA122" s="40">
        <v>0.20608843863010406</v>
      </c>
      <c r="AB122" s="40">
        <v>0.20934191346168518</v>
      </c>
      <c r="AC122" s="40">
        <v>0.19000948965549469</v>
      </c>
      <c r="AD122" s="336" t="s">
        <v>941</v>
      </c>
      <c r="AE122" s="336" t="s">
        <v>851</v>
      </c>
      <c r="AF122" s="336" t="s">
        <v>851</v>
      </c>
      <c r="AG122" s="336" t="s">
        <v>851</v>
      </c>
      <c r="AH122" s="336" t="s">
        <v>851</v>
      </c>
      <c r="AI122" s="40">
        <v>2019</v>
      </c>
      <c r="AJ122" s="40">
        <v>7.9759274102870592E-2</v>
      </c>
      <c r="AK122" s="40">
        <v>0.10873349236873001</v>
      </c>
      <c r="AL122" s="40">
        <v>2.8974218294024467E-2</v>
      </c>
      <c r="AM122" s="40">
        <v>0.20277699828147888</v>
      </c>
      <c r="AN122" s="40">
        <v>0.18386255204677582</v>
      </c>
      <c r="AO122" s="40">
        <v>0.17215995490550995</v>
      </c>
      <c r="AP122" s="40">
        <v>0.20060533285140991</v>
      </c>
      <c r="AQ122" s="40">
        <v>0.2664700448513031</v>
      </c>
      <c r="AR122" s="336" t="s">
        <v>840</v>
      </c>
      <c r="AS122" s="336" t="s">
        <v>851</v>
      </c>
      <c r="AT122" s="336" t="s">
        <v>851</v>
      </c>
      <c r="AU122" s="336" t="s">
        <v>851</v>
      </c>
      <c r="AV122" s="336" t="s">
        <v>851</v>
      </c>
      <c r="AW122" s="336" t="s">
        <v>851</v>
      </c>
      <c r="AX122" s="336" t="s">
        <v>851</v>
      </c>
      <c r="AY122" s="40">
        <v>0.24158124625682831</v>
      </c>
      <c r="AZ122" s="40">
        <v>0.24249899387359619</v>
      </c>
      <c r="BA122" s="40">
        <v>0.20903818309307098</v>
      </c>
      <c r="BB122" s="40">
        <v>0.19974172115325928</v>
      </c>
      <c r="BC122" s="40">
        <v>0.20727361738681793</v>
      </c>
      <c r="BD122" s="336" t="s">
        <v>1500</v>
      </c>
    </row>
    <row r="123" spans="1:56" ht="15.75">
      <c r="A123" s="336" t="s">
        <v>425</v>
      </c>
      <c r="B123" s="336" t="s">
        <v>85</v>
      </c>
      <c r="C123" s="336" t="s">
        <v>310</v>
      </c>
      <c r="D123" s="336" t="s">
        <v>851</v>
      </c>
      <c r="E123" s="336" t="s">
        <v>851</v>
      </c>
      <c r="F123" s="40">
        <v>2017</v>
      </c>
      <c r="G123" s="40">
        <v>0.23605687916278839</v>
      </c>
      <c r="H123" s="336" t="s">
        <v>941</v>
      </c>
      <c r="I123" s="40">
        <v>0.19097574055194855</v>
      </c>
      <c r="J123" s="336" t="s">
        <v>941</v>
      </c>
      <c r="K123" s="336" t="s">
        <v>851</v>
      </c>
      <c r="L123" s="336" t="s">
        <v>851</v>
      </c>
      <c r="M123" s="40">
        <v>0.24379549920558929</v>
      </c>
      <c r="N123" s="336" t="s">
        <v>1500</v>
      </c>
      <c r="O123" s="40">
        <v>2017</v>
      </c>
      <c r="P123" s="40">
        <v>0.1960093080997467</v>
      </c>
      <c r="Q123" s="336" t="s">
        <v>1500</v>
      </c>
      <c r="R123" s="336" t="s">
        <v>851</v>
      </c>
      <c r="S123" s="336" t="s">
        <v>851</v>
      </c>
      <c r="T123" s="336" t="s">
        <v>1048</v>
      </c>
      <c r="U123" s="40">
        <v>0.90545952320098877</v>
      </c>
      <c r="V123" s="40">
        <v>0.59500002861022949</v>
      </c>
      <c r="W123" s="336" t="s">
        <v>1043</v>
      </c>
      <c r="X123" s="336" t="s">
        <v>851</v>
      </c>
      <c r="Y123" s="40">
        <v>0.1739019900560379</v>
      </c>
      <c r="Z123" s="40">
        <v>0.19616490602493286</v>
      </c>
      <c r="AA123" s="40">
        <v>0.19729050993919373</v>
      </c>
      <c r="AB123" s="40">
        <v>0.17929162085056305</v>
      </c>
      <c r="AC123" s="40">
        <v>0.17190520465373993</v>
      </c>
      <c r="AD123" s="336" t="s">
        <v>941</v>
      </c>
      <c r="AE123" s="336" t="s">
        <v>851</v>
      </c>
      <c r="AF123" s="336" t="s">
        <v>851</v>
      </c>
      <c r="AG123" s="336" t="s">
        <v>851</v>
      </c>
      <c r="AH123" s="336" t="s">
        <v>851</v>
      </c>
      <c r="AI123" s="40">
        <v>2019</v>
      </c>
      <c r="AJ123" s="40"/>
      <c r="AK123" s="40">
        <v>0.23467433665834603</v>
      </c>
      <c r="AL123" s="40"/>
      <c r="AM123" s="40">
        <v>0.13766792416572571</v>
      </c>
      <c r="AN123" s="40">
        <v>0.15659971535205841</v>
      </c>
      <c r="AO123" s="40"/>
      <c r="AP123" s="40"/>
      <c r="AQ123" s="40">
        <v>0.21862149238586426</v>
      </c>
      <c r="AR123" s="336" t="s">
        <v>470</v>
      </c>
      <c r="AS123" s="336" t="s">
        <v>851</v>
      </c>
      <c r="AT123" s="336" t="s">
        <v>851</v>
      </c>
      <c r="AU123" s="336" t="s">
        <v>851</v>
      </c>
      <c r="AV123" s="336" t="s">
        <v>851</v>
      </c>
      <c r="AW123" s="336" t="s">
        <v>851</v>
      </c>
      <c r="AX123" s="336" t="s">
        <v>851</v>
      </c>
      <c r="AY123" s="40">
        <v>0.1697140634059906</v>
      </c>
      <c r="AZ123" s="40">
        <v>0.19397845864295959</v>
      </c>
      <c r="BA123" s="40">
        <v>0.20030081272125244</v>
      </c>
      <c r="BB123" s="40">
        <v>0.18406562507152557</v>
      </c>
      <c r="BC123" s="40">
        <v>0.14982062578201294</v>
      </c>
      <c r="BD123" s="336" t="s">
        <v>1500</v>
      </c>
    </row>
    <row r="124" spans="1:56" ht="15.75">
      <c r="A124" s="336" t="s">
        <v>426</v>
      </c>
      <c r="B124" s="336" t="s">
        <v>86</v>
      </c>
      <c r="C124" s="336" t="s">
        <v>311</v>
      </c>
      <c r="D124" s="336" t="s">
        <v>851</v>
      </c>
      <c r="E124" s="336" t="s">
        <v>851</v>
      </c>
      <c r="F124" s="40">
        <v>2017</v>
      </c>
      <c r="G124" s="40">
        <v>0.46209907531738281</v>
      </c>
      <c r="H124" s="336" t="s">
        <v>941</v>
      </c>
      <c r="I124" s="40">
        <v>0.31605181097984314</v>
      </c>
      <c r="J124" s="336" t="s">
        <v>941</v>
      </c>
      <c r="K124" s="336" t="s">
        <v>851</v>
      </c>
      <c r="L124" s="336" t="s">
        <v>851</v>
      </c>
      <c r="M124" s="40">
        <v>0.47173839807510376</v>
      </c>
      <c r="N124" s="336" t="s">
        <v>1500</v>
      </c>
      <c r="O124" s="40">
        <v>2017</v>
      </c>
      <c r="P124" s="40">
        <v>0.32053142786026001</v>
      </c>
      <c r="Q124" s="336" t="s">
        <v>1500</v>
      </c>
      <c r="R124" s="336" t="s">
        <v>851</v>
      </c>
      <c r="S124" s="336" t="s">
        <v>851</v>
      </c>
      <c r="T124" s="336" t="s">
        <v>1048</v>
      </c>
      <c r="U124" s="40">
        <v>0.65542924404144287</v>
      </c>
      <c r="V124" s="40">
        <v>0.37250000238418579</v>
      </c>
      <c r="W124" s="336" t="s">
        <v>1043</v>
      </c>
      <c r="X124" s="336" t="s">
        <v>851</v>
      </c>
      <c r="Y124" s="40">
        <v>0.24369058012962341</v>
      </c>
      <c r="Z124" s="40">
        <v>0.26496514678001404</v>
      </c>
      <c r="AA124" s="40">
        <v>0.31335687637329102</v>
      </c>
      <c r="AB124" s="40">
        <v>0.35366356372833252</v>
      </c>
      <c r="AC124" s="40">
        <v>0.42849498987197876</v>
      </c>
      <c r="AD124" s="336" t="s">
        <v>941</v>
      </c>
      <c r="AE124" s="336" t="s">
        <v>851</v>
      </c>
      <c r="AF124" s="336" t="s">
        <v>851</v>
      </c>
      <c r="AG124" s="336" t="s">
        <v>851</v>
      </c>
      <c r="AH124" s="336" t="s">
        <v>851</v>
      </c>
      <c r="AI124" s="40">
        <v>2019</v>
      </c>
      <c r="AJ124" s="40"/>
      <c r="AK124" s="40">
        <v>0.16753700068580599</v>
      </c>
      <c r="AL124" s="40"/>
      <c r="AM124" s="40"/>
      <c r="AN124" s="40"/>
      <c r="AO124" s="40"/>
      <c r="AP124" s="40"/>
      <c r="AQ124" s="40">
        <v>0.2165466845035553</v>
      </c>
      <c r="AR124" s="336" t="s">
        <v>470</v>
      </c>
      <c r="AS124" s="336" t="s">
        <v>851</v>
      </c>
      <c r="AT124" s="336" t="s">
        <v>851</v>
      </c>
      <c r="AU124" s="336" t="s">
        <v>851</v>
      </c>
      <c r="AV124" s="336" t="s">
        <v>851</v>
      </c>
      <c r="AW124" s="336" t="s">
        <v>851</v>
      </c>
      <c r="AX124" s="336" t="s">
        <v>851</v>
      </c>
      <c r="AY124" s="40">
        <v>0.23350094258785248</v>
      </c>
      <c r="AZ124" s="40">
        <v>0.24794378876686096</v>
      </c>
      <c r="BA124" s="40">
        <v>0.28698167204856873</v>
      </c>
      <c r="BB124" s="40">
        <v>0.32532685995101929</v>
      </c>
      <c r="BC124" s="40">
        <v>0.4834187924861908</v>
      </c>
      <c r="BD124" s="336" t="s">
        <v>1500</v>
      </c>
    </row>
    <row r="125" spans="1:56" ht="15.75">
      <c r="A125" s="336" t="s">
        <v>426</v>
      </c>
      <c r="B125" s="336" t="s">
        <v>191</v>
      </c>
      <c r="C125" s="336" t="s">
        <v>312</v>
      </c>
      <c r="D125" s="336" t="s">
        <v>851</v>
      </c>
      <c r="E125" s="336" t="s">
        <v>851</v>
      </c>
      <c r="F125" s="40">
        <v>2017</v>
      </c>
      <c r="G125" s="40">
        <v>0.43376255035400391</v>
      </c>
      <c r="H125" s="336" t="s">
        <v>470</v>
      </c>
      <c r="I125" s="40">
        <v>0.30253243446350098</v>
      </c>
      <c r="J125" s="336" t="s">
        <v>470</v>
      </c>
      <c r="K125" s="336" t="s">
        <v>851</v>
      </c>
      <c r="L125" s="336" t="s">
        <v>851</v>
      </c>
      <c r="M125" s="40">
        <v>0.46564069390296936</v>
      </c>
      <c r="N125" s="336" t="s">
        <v>470</v>
      </c>
      <c r="O125" s="40">
        <v>2017</v>
      </c>
      <c r="P125" s="40">
        <v>0.31769272685050964</v>
      </c>
      <c r="Q125" s="336" t="s">
        <v>470</v>
      </c>
      <c r="R125" s="336" t="s">
        <v>851</v>
      </c>
      <c r="S125" s="336" t="s">
        <v>851</v>
      </c>
      <c r="T125" s="336" t="s">
        <v>470</v>
      </c>
      <c r="U125" s="40">
        <v>0.70086503028869629</v>
      </c>
      <c r="V125" s="40">
        <v>0.41124999523162842</v>
      </c>
      <c r="W125" s="336" t="s">
        <v>470</v>
      </c>
      <c r="X125" s="336" t="s">
        <v>851</v>
      </c>
      <c r="Y125" s="40"/>
      <c r="Z125" s="40"/>
      <c r="AA125" s="40"/>
      <c r="AB125" s="40"/>
      <c r="AC125" s="40">
        <v>0.25188803672790527</v>
      </c>
      <c r="AD125" s="336" t="s">
        <v>470</v>
      </c>
      <c r="AE125" s="336" t="s">
        <v>851</v>
      </c>
      <c r="AF125" s="336" t="s">
        <v>851</v>
      </c>
      <c r="AG125" s="336" t="s">
        <v>851</v>
      </c>
      <c r="AH125" s="336" t="s">
        <v>851</v>
      </c>
      <c r="AI125" s="40">
        <v>2019</v>
      </c>
      <c r="AJ125" s="40"/>
      <c r="AK125" s="40"/>
      <c r="AL125" s="40"/>
      <c r="AM125" s="40"/>
      <c r="AN125" s="40"/>
      <c r="AO125" s="40"/>
      <c r="AP125" s="40"/>
      <c r="AQ125" s="40">
        <v>0.2165466845035553</v>
      </c>
      <c r="AR125" s="336" t="s">
        <v>470</v>
      </c>
      <c r="AS125" s="336" t="s">
        <v>851</v>
      </c>
      <c r="AT125" s="336" t="s">
        <v>851</v>
      </c>
      <c r="AU125" s="336" t="s">
        <v>851</v>
      </c>
      <c r="AV125" s="336" t="s">
        <v>851</v>
      </c>
      <c r="AW125" s="336" t="s">
        <v>851</v>
      </c>
      <c r="AX125" s="336" t="s">
        <v>851</v>
      </c>
      <c r="AY125" s="40"/>
      <c r="AZ125" s="40"/>
      <c r="BA125" s="40"/>
      <c r="BB125" s="40"/>
      <c r="BC125" s="40">
        <v>0.22887066006660461</v>
      </c>
      <c r="BD125" s="336" t="s">
        <v>470</v>
      </c>
    </row>
    <row r="126" spans="1:56" ht="15.75">
      <c r="A126" s="336" t="s">
        <v>424</v>
      </c>
      <c r="B126" s="336" t="s">
        <v>860</v>
      </c>
      <c r="C126" s="336" t="s">
        <v>313</v>
      </c>
      <c r="D126" s="336" t="s">
        <v>851</v>
      </c>
      <c r="E126" s="336" t="s">
        <v>851</v>
      </c>
      <c r="F126" s="40">
        <v>2017</v>
      </c>
      <c r="G126" s="40">
        <v>0.76366889476776123</v>
      </c>
      <c r="H126" s="336" t="s">
        <v>470</v>
      </c>
      <c r="I126" s="40">
        <v>0.43300014734268188</v>
      </c>
      <c r="J126" s="336" t="s">
        <v>470</v>
      </c>
      <c r="K126" s="336" t="s">
        <v>851</v>
      </c>
      <c r="L126" s="336" t="s">
        <v>851</v>
      </c>
      <c r="M126" s="40">
        <v>0.84574598073959351</v>
      </c>
      <c r="N126" s="336" t="s">
        <v>470</v>
      </c>
      <c r="O126" s="40">
        <v>2017</v>
      </c>
      <c r="P126" s="40">
        <v>0.45821362733840942</v>
      </c>
      <c r="Q126" s="336" t="s">
        <v>470</v>
      </c>
      <c r="R126" s="336" t="s">
        <v>851</v>
      </c>
      <c r="S126" s="336" t="s">
        <v>851</v>
      </c>
      <c r="T126" s="336" t="s">
        <v>470</v>
      </c>
      <c r="U126" s="40">
        <v>0.61454695463180542</v>
      </c>
      <c r="V126" s="40">
        <v>0.32124999165534973</v>
      </c>
      <c r="W126" s="336" t="s">
        <v>470</v>
      </c>
      <c r="X126" s="336" t="s">
        <v>851</v>
      </c>
      <c r="Y126" s="40"/>
      <c r="Z126" s="40"/>
      <c r="AA126" s="40"/>
      <c r="AB126" s="40"/>
      <c r="AC126" s="40">
        <v>0.39280787110328674</v>
      </c>
      <c r="AD126" s="336" t="s">
        <v>470</v>
      </c>
      <c r="AE126" s="336" t="s">
        <v>851</v>
      </c>
      <c r="AF126" s="336" t="s">
        <v>851</v>
      </c>
      <c r="AG126" s="336" t="s">
        <v>851</v>
      </c>
      <c r="AH126" s="336" t="s">
        <v>851</v>
      </c>
      <c r="AI126" s="40">
        <v>2019</v>
      </c>
      <c r="AJ126" s="40"/>
      <c r="AK126" s="40"/>
      <c r="AL126" s="40"/>
      <c r="AM126" s="40"/>
      <c r="AN126" s="40"/>
      <c r="AO126" s="40"/>
      <c r="AP126" s="40"/>
      <c r="AQ126" s="40">
        <v>0.27010980248451233</v>
      </c>
      <c r="AR126" s="336" t="s">
        <v>470</v>
      </c>
      <c r="AS126" s="336" t="s">
        <v>851</v>
      </c>
      <c r="AT126" s="336" t="s">
        <v>851</v>
      </c>
      <c r="AU126" s="336" t="s">
        <v>851</v>
      </c>
      <c r="AV126" s="336" t="s">
        <v>851</v>
      </c>
      <c r="AW126" s="336" t="s">
        <v>851</v>
      </c>
      <c r="AX126" s="336" t="s">
        <v>851</v>
      </c>
      <c r="AY126" s="40"/>
      <c r="AZ126" s="40"/>
      <c r="BA126" s="40"/>
      <c r="BB126" s="40"/>
      <c r="BC126" s="40">
        <v>0.34832847118377686</v>
      </c>
      <c r="BD126" s="336" t="s">
        <v>470</v>
      </c>
    </row>
    <row r="127" spans="1:56" ht="15.75">
      <c r="A127" s="336" t="s">
        <v>517</v>
      </c>
      <c r="B127" s="336" t="s">
        <v>89</v>
      </c>
      <c r="C127" s="336" t="s">
        <v>314</v>
      </c>
      <c r="D127" s="336" t="s">
        <v>851</v>
      </c>
      <c r="E127" s="336" t="s">
        <v>851</v>
      </c>
      <c r="F127" s="40">
        <v>2017</v>
      </c>
      <c r="G127" s="40">
        <v>0.26359370350837708</v>
      </c>
      <c r="H127" s="336" t="s">
        <v>941</v>
      </c>
      <c r="I127" s="40">
        <v>0.20860637724399567</v>
      </c>
      <c r="J127" s="336" t="s">
        <v>941</v>
      </c>
      <c r="K127" s="336" t="s">
        <v>851</v>
      </c>
      <c r="L127" s="336" t="s">
        <v>851</v>
      </c>
      <c r="M127" s="40">
        <v>0.26741448044776917</v>
      </c>
      <c r="N127" s="336" t="s">
        <v>1500</v>
      </c>
      <c r="O127" s="40">
        <v>2017</v>
      </c>
      <c r="P127" s="40">
        <v>0.21099214255809784</v>
      </c>
      <c r="Q127" s="336" t="s">
        <v>1500</v>
      </c>
      <c r="R127" s="336" t="s">
        <v>851</v>
      </c>
      <c r="S127" s="336" t="s">
        <v>851</v>
      </c>
      <c r="T127" s="336" t="s">
        <v>1048</v>
      </c>
      <c r="U127" s="40">
        <v>0.91509926319122314</v>
      </c>
      <c r="V127" s="40">
        <v>1</v>
      </c>
      <c r="W127" s="336" t="s">
        <v>1043</v>
      </c>
      <c r="X127" s="336" t="s">
        <v>851</v>
      </c>
      <c r="Y127" s="40">
        <v>0.17454907298088074</v>
      </c>
      <c r="Z127" s="40">
        <v>0.16874508559703827</v>
      </c>
      <c r="AA127" s="40">
        <v>0.16153262555599213</v>
      </c>
      <c r="AB127" s="40">
        <v>0.14694340527057648</v>
      </c>
      <c r="AC127" s="40">
        <v>0.1420072466135025</v>
      </c>
      <c r="AD127" s="336" t="s">
        <v>941</v>
      </c>
      <c r="AE127" s="336" t="s">
        <v>851</v>
      </c>
      <c r="AF127" s="336" t="s">
        <v>851</v>
      </c>
      <c r="AG127" s="336" t="s">
        <v>851</v>
      </c>
      <c r="AH127" s="336" t="s">
        <v>851</v>
      </c>
      <c r="AI127" s="40">
        <v>2019</v>
      </c>
      <c r="AJ127" s="40">
        <v>0.24855178883982598</v>
      </c>
      <c r="AK127" s="40">
        <v>0.29966573389120299</v>
      </c>
      <c r="AL127" s="40">
        <v>5.1113944500684738E-2</v>
      </c>
      <c r="AM127" s="40">
        <v>0.16632206737995148</v>
      </c>
      <c r="AN127" s="40">
        <v>0.16380433738231659</v>
      </c>
      <c r="AO127" s="40">
        <v>0.15720903873443604</v>
      </c>
      <c r="AP127" s="40">
        <v>0.15154515206813812</v>
      </c>
      <c r="AQ127" s="40">
        <v>0.17056986689567566</v>
      </c>
      <c r="AR127" s="336" t="s">
        <v>840</v>
      </c>
      <c r="AS127" s="336" t="s">
        <v>851</v>
      </c>
      <c r="AT127" s="336" t="s">
        <v>851</v>
      </c>
      <c r="AU127" s="336" t="s">
        <v>851</v>
      </c>
      <c r="AV127" s="336" t="s">
        <v>851</v>
      </c>
      <c r="AW127" s="336" t="s">
        <v>851</v>
      </c>
      <c r="AX127" s="336" t="s">
        <v>851</v>
      </c>
      <c r="AY127" s="40">
        <v>0.16971732676029205</v>
      </c>
      <c r="AZ127" s="40">
        <v>0.1679704487323761</v>
      </c>
      <c r="BA127" s="40">
        <v>0.16402368247509003</v>
      </c>
      <c r="BB127" s="40">
        <v>0.15301595628261566</v>
      </c>
      <c r="BC127" s="40">
        <v>0.1492903083562851</v>
      </c>
      <c r="BD127" s="336" t="s">
        <v>1500</v>
      </c>
    </row>
    <row r="128" spans="1:56" ht="15.75">
      <c r="A128" s="336" t="s">
        <v>425</v>
      </c>
      <c r="B128" s="336" t="s">
        <v>90</v>
      </c>
      <c r="C128" s="336" t="s">
        <v>866</v>
      </c>
      <c r="D128" s="336" t="s">
        <v>851</v>
      </c>
      <c r="E128" s="336" t="s">
        <v>851</v>
      </c>
      <c r="F128" s="40">
        <v>2017</v>
      </c>
      <c r="G128" s="40">
        <v>0.41553917527198792</v>
      </c>
      <c r="H128" s="336" t="s">
        <v>470</v>
      </c>
      <c r="I128" s="40">
        <v>0.29353886842727661</v>
      </c>
      <c r="J128" s="336" t="s">
        <v>470</v>
      </c>
      <c r="K128" s="336" t="s">
        <v>851</v>
      </c>
      <c r="L128" s="336" t="s">
        <v>851</v>
      </c>
      <c r="M128" s="40">
        <v>0.43648850917816162</v>
      </c>
      <c r="N128" s="336" t="s">
        <v>470</v>
      </c>
      <c r="O128" s="40">
        <v>2017</v>
      </c>
      <c r="P128" s="40">
        <v>0.30364203453063965</v>
      </c>
      <c r="Q128" s="336" t="s">
        <v>470</v>
      </c>
      <c r="R128" s="336" t="s">
        <v>851</v>
      </c>
      <c r="S128" s="336" t="s">
        <v>851</v>
      </c>
      <c r="T128" s="336" t="s">
        <v>1048</v>
      </c>
      <c r="U128" s="40">
        <v>0.6731497049331665</v>
      </c>
      <c r="V128" s="40">
        <v>0.43999999761581421</v>
      </c>
      <c r="W128" s="336" t="s">
        <v>1043</v>
      </c>
      <c r="X128" s="336" t="s">
        <v>851</v>
      </c>
      <c r="Y128" s="40"/>
      <c r="Z128" s="40"/>
      <c r="AA128" s="40"/>
      <c r="AB128" s="40"/>
      <c r="AC128" s="40">
        <v>0.223102867603302</v>
      </c>
      <c r="AD128" s="336" t="s">
        <v>470</v>
      </c>
      <c r="AE128" s="336" t="s">
        <v>851</v>
      </c>
      <c r="AF128" s="336" t="s">
        <v>851</v>
      </c>
      <c r="AG128" s="336" t="s">
        <v>851</v>
      </c>
      <c r="AH128" s="336" t="s">
        <v>851</v>
      </c>
      <c r="AI128" s="40">
        <v>2019</v>
      </c>
      <c r="AJ128" s="40">
        <v>0.19879390615588199</v>
      </c>
      <c r="AK128" s="40">
        <v>0.27357347004592897</v>
      </c>
      <c r="AL128" s="40">
        <v>7.4779562652111053E-2</v>
      </c>
      <c r="AM128" s="40">
        <v>0.36050873994827271</v>
      </c>
      <c r="AN128" s="40">
        <v>0.36050873994827271</v>
      </c>
      <c r="AO128" s="40">
        <v>0.353740394115448</v>
      </c>
      <c r="AP128" s="40">
        <v>0.29404488205909729</v>
      </c>
      <c r="AQ128" s="40">
        <v>0.27334362268447876</v>
      </c>
      <c r="AR128" s="336" t="s">
        <v>840</v>
      </c>
      <c r="AS128" s="336" t="s">
        <v>851</v>
      </c>
      <c r="AT128" s="336" t="s">
        <v>851</v>
      </c>
      <c r="AU128" s="336" t="s">
        <v>851</v>
      </c>
      <c r="AV128" s="336" t="s">
        <v>851</v>
      </c>
      <c r="AW128" s="336" t="s">
        <v>851</v>
      </c>
      <c r="AX128" s="336" t="s">
        <v>851</v>
      </c>
      <c r="AY128" s="40"/>
      <c r="AZ128" s="40"/>
      <c r="BA128" s="40"/>
      <c r="BB128" s="40"/>
      <c r="BC128" s="40">
        <v>0.20907288789749146</v>
      </c>
      <c r="BD128" s="336" t="s">
        <v>470</v>
      </c>
    </row>
    <row r="129" spans="1:56" ht="15.75">
      <c r="A129" s="336" t="s">
        <v>517</v>
      </c>
      <c r="B129" s="336" t="s">
        <v>91</v>
      </c>
      <c r="C129" s="336" t="s">
        <v>315</v>
      </c>
      <c r="D129" s="336" t="s">
        <v>851</v>
      </c>
      <c r="E129" s="336" t="s">
        <v>851</v>
      </c>
      <c r="F129" s="40">
        <v>2017</v>
      </c>
      <c r="G129" s="40">
        <v>0.56516623497009277</v>
      </c>
      <c r="H129" s="336" t="s">
        <v>941</v>
      </c>
      <c r="I129" s="40">
        <v>0.36109021306037903</v>
      </c>
      <c r="J129" s="336" t="s">
        <v>941</v>
      </c>
      <c r="K129" s="336" t="s">
        <v>851</v>
      </c>
      <c r="L129" s="336" t="s">
        <v>851</v>
      </c>
      <c r="M129" s="40">
        <v>0.60976588726043701</v>
      </c>
      <c r="N129" s="336" t="s">
        <v>1500</v>
      </c>
      <c r="O129" s="40">
        <v>2017</v>
      </c>
      <c r="P129" s="40">
        <v>0.37879166007041931</v>
      </c>
      <c r="Q129" s="336" t="s">
        <v>1500</v>
      </c>
      <c r="R129" s="336" t="s">
        <v>851</v>
      </c>
      <c r="S129" s="336" t="s">
        <v>851</v>
      </c>
      <c r="T129" s="336" t="s">
        <v>470</v>
      </c>
      <c r="U129" s="40">
        <v>0.87120479345321655</v>
      </c>
      <c r="V129" s="40">
        <v>1</v>
      </c>
      <c r="W129" s="336" t="s">
        <v>1043</v>
      </c>
      <c r="X129" s="336" t="s">
        <v>851</v>
      </c>
      <c r="Y129" s="40">
        <v>0.26814359426498413</v>
      </c>
      <c r="Z129" s="40">
        <v>0.25878787040710449</v>
      </c>
      <c r="AA129" s="40">
        <v>0.28255930542945862</v>
      </c>
      <c r="AB129" s="40">
        <v>0.28342077136039734</v>
      </c>
      <c r="AC129" s="40">
        <v>0.28652667999267578</v>
      </c>
      <c r="AD129" s="336" t="s">
        <v>941</v>
      </c>
      <c r="AE129" s="336" t="s">
        <v>851</v>
      </c>
      <c r="AF129" s="336" t="s">
        <v>851</v>
      </c>
      <c r="AG129" s="336" t="s">
        <v>851</v>
      </c>
      <c r="AH129" s="336" t="s">
        <v>851</v>
      </c>
      <c r="AI129" s="40">
        <v>2019</v>
      </c>
      <c r="AJ129" s="40"/>
      <c r="AK129" s="40"/>
      <c r="AL129" s="40"/>
      <c r="AM129" s="40"/>
      <c r="AN129" s="40"/>
      <c r="AO129" s="40"/>
      <c r="AP129" s="40"/>
      <c r="AQ129" s="40">
        <v>0.18877032399177551</v>
      </c>
      <c r="AR129" s="336" t="s">
        <v>470</v>
      </c>
      <c r="AS129" s="336" t="s">
        <v>851</v>
      </c>
      <c r="AT129" s="336" t="s">
        <v>851</v>
      </c>
      <c r="AU129" s="336" t="s">
        <v>851</v>
      </c>
      <c r="AV129" s="336" t="s">
        <v>851</v>
      </c>
      <c r="AW129" s="336" t="s">
        <v>851</v>
      </c>
      <c r="AX129" s="336" t="s">
        <v>851</v>
      </c>
      <c r="AY129" s="40">
        <v>0.27233299612998962</v>
      </c>
      <c r="AZ129" s="40">
        <v>0.25760588049888611</v>
      </c>
      <c r="BA129" s="40">
        <v>0.27132537961006165</v>
      </c>
      <c r="BB129" s="40">
        <v>0.28151401877403259</v>
      </c>
      <c r="BC129" s="40">
        <v>0.27396219968795776</v>
      </c>
      <c r="BD129" s="336" t="s">
        <v>1500</v>
      </c>
    </row>
    <row r="130" spans="1:56" ht="15.75">
      <c r="A130" s="336" t="s">
        <v>426</v>
      </c>
      <c r="B130" s="336" t="s">
        <v>87</v>
      </c>
      <c r="C130" s="336" t="s">
        <v>316</v>
      </c>
      <c r="D130" s="336" t="s">
        <v>851</v>
      </c>
      <c r="E130" s="336" t="s">
        <v>851</v>
      </c>
      <c r="F130" s="40">
        <v>2017</v>
      </c>
      <c r="G130" s="40">
        <v>0.43376255035400391</v>
      </c>
      <c r="H130" s="336" t="s">
        <v>470</v>
      </c>
      <c r="I130" s="40">
        <v>0.30253243446350098</v>
      </c>
      <c r="J130" s="336" t="s">
        <v>470</v>
      </c>
      <c r="K130" s="336" t="s">
        <v>851</v>
      </c>
      <c r="L130" s="336" t="s">
        <v>851</v>
      </c>
      <c r="M130" s="40">
        <v>0.46564069390296936</v>
      </c>
      <c r="N130" s="336" t="s">
        <v>470</v>
      </c>
      <c r="O130" s="40">
        <v>2017</v>
      </c>
      <c r="P130" s="40">
        <v>0.31769272685050964</v>
      </c>
      <c r="Q130" s="336" t="s">
        <v>470</v>
      </c>
      <c r="R130" s="336" t="s">
        <v>851</v>
      </c>
      <c r="S130" s="336" t="s">
        <v>851</v>
      </c>
      <c r="T130" s="336" t="s">
        <v>1048</v>
      </c>
      <c r="U130" s="40">
        <v>0.77101188898086548</v>
      </c>
      <c r="V130" s="40">
        <v>0.35249999165534973</v>
      </c>
      <c r="W130" s="336" t="s">
        <v>1043</v>
      </c>
      <c r="X130" s="336" t="s">
        <v>851</v>
      </c>
      <c r="Y130" s="40"/>
      <c r="Z130" s="40"/>
      <c r="AA130" s="40"/>
      <c r="AB130" s="40"/>
      <c r="AC130" s="40">
        <v>0.25188803672790527</v>
      </c>
      <c r="AD130" s="336" t="s">
        <v>470</v>
      </c>
      <c r="AE130" s="336" t="s">
        <v>851</v>
      </c>
      <c r="AF130" s="336" t="s">
        <v>851</v>
      </c>
      <c r="AG130" s="336" t="s">
        <v>851</v>
      </c>
      <c r="AH130" s="336" t="s">
        <v>851</v>
      </c>
      <c r="AI130" s="40">
        <v>2019</v>
      </c>
      <c r="AJ130" s="40"/>
      <c r="AK130" s="40">
        <v>0.31460095392896803</v>
      </c>
      <c r="AL130" s="40"/>
      <c r="AM130" s="40"/>
      <c r="AN130" s="40"/>
      <c r="AO130" s="40"/>
      <c r="AP130" s="40"/>
      <c r="AQ130" s="40">
        <v>0.2165466845035553</v>
      </c>
      <c r="AR130" s="336" t="s">
        <v>470</v>
      </c>
      <c r="AS130" s="336" t="s">
        <v>851</v>
      </c>
      <c r="AT130" s="336" t="s">
        <v>851</v>
      </c>
      <c r="AU130" s="336" t="s">
        <v>851</v>
      </c>
      <c r="AV130" s="336" t="s">
        <v>851</v>
      </c>
      <c r="AW130" s="336" t="s">
        <v>851</v>
      </c>
      <c r="AX130" s="336" t="s">
        <v>851</v>
      </c>
      <c r="AY130" s="40"/>
      <c r="AZ130" s="40"/>
      <c r="BA130" s="40"/>
      <c r="BB130" s="40"/>
      <c r="BC130" s="40">
        <v>0.22887066006660461</v>
      </c>
      <c r="BD130" s="336" t="s">
        <v>470</v>
      </c>
    </row>
    <row r="131" spans="1:56" ht="15.75">
      <c r="A131" s="336" t="s">
        <v>426</v>
      </c>
      <c r="B131" s="336" t="s">
        <v>92</v>
      </c>
      <c r="C131" s="336" t="s">
        <v>317</v>
      </c>
      <c r="D131" s="336" t="s">
        <v>851</v>
      </c>
      <c r="E131" s="336" t="s">
        <v>851</v>
      </c>
      <c r="F131" s="40">
        <v>2017</v>
      </c>
      <c r="G131" s="40">
        <v>0.52437889575958252</v>
      </c>
      <c r="H131" s="336" t="s">
        <v>941</v>
      </c>
      <c r="I131" s="40">
        <v>0.34399512410163879</v>
      </c>
      <c r="J131" s="336" t="s">
        <v>941</v>
      </c>
      <c r="K131" s="336" t="s">
        <v>851</v>
      </c>
      <c r="L131" s="336" t="s">
        <v>851</v>
      </c>
      <c r="M131" s="40">
        <v>0.46564069390296936</v>
      </c>
      <c r="N131" s="336" t="s">
        <v>470</v>
      </c>
      <c r="O131" s="40">
        <v>2017</v>
      </c>
      <c r="P131" s="40">
        <v>0.31769272685050964</v>
      </c>
      <c r="Q131" s="336" t="s">
        <v>470</v>
      </c>
      <c r="R131" s="336" t="s">
        <v>851</v>
      </c>
      <c r="S131" s="336" t="s">
        <v>851</v>
      </c>
      <c r="T131" s="336" t="s">
        <v>470</v>
      </c>
      <c r="U131" s="40">
        <v>0.70086503028869629</v>
      </c>
      <c r="V131" s="40">
        <v>0.22499999403953552</v>
      </c>
      <c r="W131" s="336" t="s">
        <v>1043</v>
      </c>
      <c r="X131" s="336" t="s">
        <v>851</v>
      </c>
      <c r="Y131" s="40">
        <v>0.32392036914825439</v>
      </c>
      <c r="Z131" s="40">
        <v>0.29874363541603088</v>
      </c>
      <c r="AA131" s="40">
        <v>0.31596887111663818</v>
      </c>
      <c r="AB131" s="40">
        <v>0.29990476369857788</v>
      </c>
      <c r="AC131" s="40">
        <v>0.31540590524673462</v>
      </c>
      <c r="AD131" s="336" t="s">
        <v>941</v>
      </c>
      <c r="AE131" s="336" t="s">
        <v>851</v>
      </c>
      <c r="AF131" s="336" t="s">
        <v>851</v>
      </c>
      <c r="AG131" s="336" t="s">
        <v>851</v>
      </c>
      <c r="AH131" s="336" t="s">
        <v>851</v>
      </c>
      <c r="AI131" s="40">
        <v>2019</v>
      </c>
      <c r="AJ131" s="40"/>
      <c r="AK131" s="40"/>
      <c r="AL131" s="40"/>
      <c r="AM131" s="40">
        <v>0.32059282064437866</v>
      </c>
      <c r="AN131" s="40">
        <v>0.30564501881599426</v>
      </c>
      <c r="AO131" s="40">
        <v>0.31600436568260193</v>
      </c>
      <c r="AP131" s="40">
        <v>0.26601380109786987</v>
      </c>
      <c r="AQ131" s="40">
        <v>0.2165466845035553</v>
      </c>
      <c r="AR131" s="336" t="s">
        <v>470</v>
      </c>
      <c r="AS131" s="336" t="s">
        <v>851</v>
      </c>
      <c r="AT131" s="336" t="s">
        <v>851</v>
      </c>
      <c r="AU131" s="336" t="s">
        <v>851</v>
      </c>
      <c r="AV131" s="336" t="s">
        <v>851</v>
      </c>
      <c r="AW131" s="336" t="s">
        <v>851</v>
      </c>
      <c r="AX131" s="336" t="s">
        <v>851</v>
      </c>
      <c r="AY131" s="40"/>
      <c r="AZ131" s="40"/>
      <c r="BA131" s="40"/>
      <c r="BB131" s="40"/>
      <c r="BC131" s="40">
        <v>0.22887066006660461</v>
      </c>
      <c r="BD131" s="336" t="s">
        <v>470</v>
      </c>
    </row>
    <row r="132" spans="1:56" ht="15.75">
      <c r="A132" s="336" t="s">
        <v>517</v>
      </c>
      <c r="B132" s="336" t="s">
        <v>101</v>
      </c>
      <c r="C132" s="336" t="s">
        <v>318</v>
      </c>
      <c r="D132" s="336" t="s">
        <v>851</v>
      </c>
      <c r="E132" s="336" t="s">
        <v>851</v>
      </c>
      <c r="F132" s="40">
        <v>2017</v>
      </c>
      <c r="G132" s="40">
        <v>0.22140160202980042</v>
      </c>
      <c r="H132" s="336" t="s">
        <v>941</v>
      </c>
      <c r="I132" s="40">
        <v>0.18126846849918365</v>
      </c>
      <c r="J132" s="336" t="s">
        <v>941</v>
      </c>
      <c r="K132" s="336" t="s">
        <v>851</v>
      </c>
      <c r="L132" s="336" t="s">
        <v>851</v>
      </c>
      <c r="M132" s="40">
        <v>0.22552785277366638</v>
      </c>
      <c r="N132" s="336" t="s">
        <v>1500</v>
      </c>
      <c r="O132" s="40">
        <v>2017</v>
      </c>
      <c r="P132" s="40">
        <v>0.18402507901191711</v>
      </c>
      <c r="Q132" s="336" t="s">
        <v>1500</v>
      </c>
      <c r="R132" s="336" t="s">
        <v>851</v>
      </c>
      <c r="S132" s="336" t="s">
        <v>851</v>
      </c>
      <c r="T132" s="336" t="s">
        <v>470</v>
      </c>
      <c r="U132" s="40">
        <v>0.87120479345321655</v>
      </c>
      <c r="V132" s="40">
        <v>1</v>
      </c>
      <c r="W132" s="336" t="s">
        <v>1043</v>
      </c>
      <c r="X132" s="336" t="s">
        <v>851</v>
      </c>
      <c r="Y132" s="40">
        <v>0.14415760338306427</v>
      </c>
      <c r="Z132" s="40">
        <v>0.14656233787536621</v>
      </c>
      <c r="AA132" s="40">
        <v>0.15773589909076691</v>
      </c>
      <c r="AB132" s="40">
        <v>0.16051413118839264</v>
      </c>
      <c r="AC132" s="40">
        <v>0.16936618089675903</v>
      </c>
      <c r="AD132" s="336" t="s">
        <v>941</v>
      </c>
      <c r="AE132" s="336" t="s">
        <v>851</v>
      </c>
      <c r="AF132" s="336" t="s">
        <v>851</v>
      </c>
      <c r="AG132" s="336" t="s">
        <v>851</v>
      </c>
      <c r="AH132" s="336" t="s">
        <v>851</v>
      </c>
      <c r="AI132" s="40">
        <v>2019</v>
      </c>
      <c r="AJ132" s="40"/>
      <c r="AK132" s="40">
        <v>0.22216290635088198</v>
      </c>
      <c r="AL132" s="40"/>
      <c r="AM132" s="40"/>
      <c r="AN132" s="40"/>
      <c r="AO132" s="40"/>
      <c r="AP132" s="40"/>
      <c r="AQ132" s="40">
        <v>0.18877032399177551</v>
      </c>
      <c r="AR132" s="336" t="s">
        <v>470</v>
      </c>
      <c r="AS132" s="336" t="s">
        <v>851</v>
      </c>
      <c r="AT132" s="336" t="s">
        <v>851</v>
      </c>
      <c r="AU132" s="336" t="s">
        <v>851</v>
      </c>
      <c r="AV132" s="336" t="s">
        <v>851</v>
      </c>
      <c r="AW132" s="336" t="s">
        <v>851</v>
      </c>
      <c r="AX132" s="336" t="s">
        <v>851</v>
      </c>
      <c r="AY132" s="40">
        <v>0.14425338804721832</v>
      </c>
      <c r="AZ132" s="40">
        <v>0.14523181319236755</v>
      </c>
      <c r="BA132" s="40">
        <v>0.15395760536193848</v>
      </c>
      <c r="BB132" s="40">
        <v>0.15670923888683319</v>
      </c>
      <c r="BC132" s="40">
        <v>0.13481621444225311</v>
      </c>
      <c r="BD132" s="336" t="s">
        <v>1500</v>
      </c>
    </row>
    <row r="133" spans="1:56" ht="15.75">
      <c r="A133" s="336" t="s">
        <v>425</v>
      </c>
      <c r="B133" s="336" t="s">
        <v>93</v>
      </c>
      <c r="C133" s="336" t="s">
        <v>319</v>
      </c>
      <c r="D133" s="336" t="s">
        <v>851</v>
      </c>
      <c r="E133" s="336" t="s">
        <v>851</v>
      </c>
      <c r="F133" s="40">
        <v>2017</v>
      </c>
      <c r="G133" s="40">
        <v>0.15377470850944519</v>
      </c>
      <c r="H133" s="336" t="s">
        <v>941</v>
      </c>
      <c r="I133" s="40">
        <v>0.13327966630458832</v>
      </c>
      <c r="J133" s="336" t="s">
        <v>941</v>
      </c>
      <c r="K133" s="336" t="s">
        <v>851</v>
      </c>
      <c r="L133" s="336" t="s">
        <v>851</v>
      </c>
      <c r="M133" s="40">
        <v>0.15440964698791504</v>
      </c>
      <c r="N133" s="336" t="s">
        <v>1500</v>
      </c>
      <c r="O133" s="40">
        <v>2017</v>
      </c>
      <c r="P133" s="40">
        <v>0.1337563693523407</v>
      </c>
      <c r="Q133" s="336" t="s">
        <v>1500</v>
      </c>
      <c r="R133" s="336" t="s">
        <v>851</v>
      </c>
      <c r="S133" s="336" t="s">
        <v>851</v>
      </c>
      <c r="T133" s="336" t="s">
        <v>470</v>
      </c>
      <c r="U133" s="40">
        <v>0.73750567436218262</v>
      </c>
      <c r="V133" s="40">
        <v>0.49167793989181519</v>
      </c>
      <c r="W133" s="336" t="s">
        <v>1043</v>
      </c>
      <c r="X133" s="336" t="s">
        <v>851</v>
      </c>
      <c r="Y133" s="40">
        <v>0.10771539807319641</v>
      </c>
      <c r="Z133" s="40">
        <v>8.3682626485824585E-2</v>
      </c>
      <c r="AA133" s="40">
        <v>6.6009335219860077E-2</v>
      </c>
      <c r="AB133" s="40">
        <v>6.8001709878444672E-2</v>
      </c>
      <c r="AC133" s="40">
        <v>7.9129189252853394E-2</v>
      </c>
      <c r="AD133" s="336" t="s">
        <v>941</v>
      </c>
      <c r="AE133" s="336" t="s">
        <v>851</v>
      </c>
      <c r="AF133" s="336" t="s">
        <v>851</v>
      </c>
      <c r="AG133" s="336" t="s">
        <v>851</v>
      </c>
      <c r="AH133" s="336" t="s">
        <v>851</v>
      </c>
      <c r="AI133" s="40">
        <v>2019</v>
      </c>
      <c r="AJ133" s="40">
        <v>0.17200714903273698</v>
      </c>
      <c r="AK133" s="40">
        <v>0.18274730952410401</v>
      </c>
      <c r="AL133" s="40">
        <v>1.0740160942077637E-2</v>
      </c>
      <c r="AM133" s="40">
        <v>9.695667028427124E-2</v>
      </c>
      <c r="AN133" s="40">
        <v>7.4617445468902588E-2</v>
      </c>
      <c r="AO133" s="40">
        <v>6.5035142004489899E-2</v>
      </c>
      <c r="AP133" s="40">
        <v>7.3306195437908173E-2</v>
      </c>
      <c r="AQ133" s="40">
        <v>5.8770556002855301E-2</v>
      </c>
      <c r="AR133" s="336" t="s">
        <v>840</v>
      </c>
      <c r="AS133" s="336" t="s">
        <v>851</v>
      </c>
      <c r="AT133" s="336" t="s">
        <v>851</v>
      </c>
      <c r="AU133" s="336" t="s">
        <v>851</v>
      </c>
      <c r="AV133" s="336" t="s">
        <v>851</v>
      </c>
      <c r="AW133" s="336" t="s">
        <v>851</v>
      </c>
      <c r="AX133" s="336" t="s">
        <v>851</v>
      </c>
      <c r="AY133" s="40">
        <v>0.114484503865242</v>
      </c>
      <c r="AZ133" s="40">
        <v>8.8938802480697632E-2</v>
      </c>
      <c r="BA133" s="40">
        <v>6.7616045475006104E-2</v>
      </c>
      <c r="BB133" s="40">
        <v>6.5708398818969727E-2</v>
      </c>
      <c r="BC133" s="40">
        <v>0.10111609846353531</v>
      </c>
      <c r="BD133" s="336" t="s">
        <v>1500</v>
      </c>
    </row>
    <row r="134" spans="1:56" ht="15.75">
      <c r="A134" s="336" t="s">
        <v>426</v>
      </c>
      <c r="B134" s="336" t="s">
        <v>98</v>
      </c>
      <c r="C134" s="336" t="s">
        <v>320</v>
      </c>
      <c r="D134" s="336" t="s">
        <v>851</v>
      </c>
      <c r="E134" s="336" t="s">
        <v>851</v>
      </c>
      <c r="F134" s="40">
        <v>2017</v>
      </c>
      <c r="G134" s="40">
        <v>0.98178791999816895</v>
      </c>
      <c r="H134" s="336" t="s">
        <v>941</v>
      </c>
      <c r="I134" s="40">
        <v>0.49540513753890991</v>
      </c>
      <c r="J134" s="336" t="s">
        <v>941</v>
      </c>
      <c r="K134" s="336" t="s">
        <v>851</v>
      </c>
      <c r="L134" s="336" t="s">
        <v>851</v>
      </c>
      <c r="M134" s="40">
        <v>1.0264829397201538</v>
      </c>
      <c r="N134" s="336" t="s">
        <v>1500</v>
      </c>
      <c r="O134" s="40">
        <v>2017</v>
      </c>
      <c r="P134" s="40">
        <v>0.50653421878814697</v>
      </c>
      <c r="Q134" s="336" t="s">
        <v>1500</v>
      </c>
      <c r="R134" s="336" t="s">
        <v>851</v>
      </c>
      <c r="S134" s="336" t="s">
        <v>851</v>
      </c>
      <c r="T134" s="336" t="s">
        <v>470</v>
      </c>
      <c r="U134" s="40">
        <v>0.70086503028869629</v>
      </c>
      <c r="V134" s="40">
        <v>0.47749999165534973</v>
      </c>
      <c r="W134" s="336" t="s">
        <v>1043</v>
      </c>
      <c r="X134" s="336" t="s">
        <v>851</v>
      </c>
      <c r="Y134" s="40">
        <v>0.42378082871437073</v>
      </c>
      <c r="Z134" s="40">
        <v>0.36965242028236389</v>
      </c>
      <c r="AA134" s="40">
        <v>0.42092281579971313</v>
      </c>
      <c r="AB134" s="40">
        <v>0.43003806471824646</v>
      </c>
      <c r="AC134" s="40">
        <v>0.38260379433631897</v>
      </c>
      <c r="AD134" s="336" t="s">
        <v>941</v>
      </c>
      <c r="AE134" s="336" t="s">
        <v>851</v>
      </c>
      <c r="AF134" s="336" t="s">
        <v>851</v>
      </c>
      <c r="AG134" s="336" t="s">
        <v>851</v>
      </c>
      <c r="AH134" s="336" t="s">
        <v>851</v>
      </c>
      <c r="AI134" s="40">
        <v>2019</v>
      </c>
      <c r="AJ134" s="40"/>
      <c r="AK134" s="40">
        <v>0.28103456754842099</v>
      </c>
      <c r="AL134" s="40"/>
      <c r="AM134" s="40"/>
      <c r="AN134" s="40"/>
      <c r="AO134" s="40"/>
      <c r="AP134" s="40"/>
      <c r="AQ134" s="40">
        <v>0.2165466845035553</v>
      </c>
      <c r="AR134" s="336" t="s">
        <v>470</v>
      </c>
      <c r="AS134" s="336" t="s">
        <v>851</v>
      </c>
      <c r="AT134" s="336" t="s">
        <v>851</v>
      </c>
      <c r="AU134" s="336" t="s">
        <v>851</v>
      </c>
      <c r="AV134" s="336" t="s">
        <v>851</v>
      </c>
      <c r="AW134" s="336" t="s">
        <v>851</v>
      </c>
      <c r="AX134" s="336" t="s">
        <v>851</v>
      </c>
      <c r="AY134" s="40">
        <v>0.43547609448432922</v>
      </c>
      <c r="AZ134" s="40">
        <v>0.38096097111701965</v>
      </c>
      <c r="BA134" s="40">
        <v>0.40503227710723877</v>
      </c>
      <c r="BB134" s="40">
        <v>0.45262616872787476</v>
      </c>
      <c r="BC134" s="40">
        <v>0.46796154975891113</v>
      </c>
      <c r="BD134" s="336" t="s">
        <v>1500</v>
      </c>
    </row>
    <row r="135" spans="1:56" ht="15.75">
      <c r="A135" s="336" t="s">
        <v>424</v>
      </c>
      <c r="B135" s="336" t="s">
        <v>94</v>
      </c>
      <c r="C135" s="336" t="s">
        <v>321</v>
      </c>
      <c r="D135" s="336" t="s">
        <v>851</v>
      </c>
      <c r="E135" s="336" t="s">
        <v>851</v>
      </c>
      <c r="F135" s="40">
        <v>2017</v>
      </c>
      <c r="G135" s="40">
        <v>0.38789236545562744</v>
      </c>
      <c r="H135" s="336" t="s">
        <v>941</v>
      </c>
      <c r="I135" s="40">
        <v>0.27948302030563354</v>
      </c>
      <c r="J135" s="336" t="s">
        <v>941</v>
      </c>
      <c r="K135" s="336" t="s">
        <v>851</v>
      </c>
      <c r="L135" s="336" t="s">
        <v>851</v>
      </c>
      <c r="M135" s="40">
        <v>0.84574598073959351</v>
      </c>
      <c r="N135" s="336" t="s">
        <v>470</v>
      </c>
      <c r="O135" s="40">
        <v>2017</v>
      </c>
      <c r="P135" s="40">
        <v>0.45821362733840942</v>
      </c>
      <c r="Q135" s="336" t="s">
        <v>470</v>
      </c>
      <c r="R135" s="336" t="s">
        <v>851</v>
      </c>
      <c r="S135" s="336" t="s">
        <v>851</v>
      </c>
      <c r="T135" s="336" t="s">
        <v>470</v>
      </c>
      <c r="U135" s="40">
        <v>0.61454695463180542</v>
      </c>
      <c r="V135" s="40">
        <v>0.32943478226661682</v>
      </c>
      <c r="W135" s="336" t="s">
        <v>1043</v>
      </c>
      <c r="X135" s="336" t="s">
        <v>851</v>
      </c>
      <c r="Y135" s="40">
        <v>0.20645563304424286</v>
      </c>
      <c r="Z135" s="40">
        <v>0.21689952909946442</v>
      </c>
      <c r="AA135" s="40">
        <v>0.26717138290405273</v>
      </c>
      <c r="AB135" s="40">
        <v>0.35610008239746094</v>
      </c>
      <c r="AC135" s="40">
        <v>0.45699429512023926</v>
      </c>
      <c r="AD135" s="336" t="s">
        <v>941</v>
      </c>
      <c r="AE135" s="336" t="s">
        <v>851</v>
      </c>
      <c r="AF135" s="336" t="s">
        <v>851</v>
      </c>
      <c r="AG135" s="336" t="s">
        <v>851</v>
      </c>
      <c r="AH135" s="336" t="s">
        <v>851</v>
      </c>
      <c r="AI135" s="40">
        <v>2019</v>
      </c>
      <c r="AJ135" s="40">
        <v>0.14686039466759701</v>
      </c>
      <c r="AK135" s="40">
        <v>0.22815573046125301</v>
      </c>
      <c r="AL135" s="40">
        <v>8.129534125328064E-2</v>
      </c>
      <c r="AM135" s="40">
        <v>0.23560896515846252</v>
      </c>
      <c r="AN135" s="40">
        <v>0.25045448541641235</v>
      </c>
      <c r="AO135" s="40">
        <v>0.32163125276565552</v>
      </c>
      <c r="AP135" s="40">
        <v>0.4246259331703186</v>
      </c>
      <c r="AQ135" s="40">
        <v>0.35631513595581055</v>
      </c>
      <c r="AR135" s="336" t="s">
        <v>840</v>
      </c>
      <c r="AS135" s="336" t="s">
        <v>851</v>
      </c>
      <c r="AT135" s="336" t="s">
        <v>851</v>
      </c>
      <c r="AU135" s="336" t="s">
        <v>851</v>
      </c>
      <c r="AV135" s="336" t="s">
        <v>851</v>
      </c>
      <c r="AW135" s="336" t="s">
        <v>851</v>
      </c>
      <c r="AX135" s="336" t="s">
        <v>851</v>
      </c>
      <c r="AY135" s="40"/>
      <c r="AZ135" s="40"/>
      <c r="BA135" s="40"/>
      <c r="BB135" s="40"/>
      <c r="BC135" s="40">
        <v>0.34832847118377686</v>
      </c>
      <c r="BD135" s="336" t="s">
        <v>470</v>
      </c>
    </row>
    <row r="136" spans="1:56" ht="15.75">
      <c r="A136" s="336" t="s">
        <v>425</v>
      </c>
      <c r="B136" s="336" t="s">
        <v>95</v>
      </c>
      <c r="C136" s="336" t="s">
        <v>322</v>
      </c>
      <c r="D136" s="336" t="s">
        <v>851</v>
      </c>
      <c r="E136" s="336" t="s">
        <v>851</v>
      </c>
      <c r="F136" s="40">
        <v>2017</v>
      </c>
      <c r="G136" s="40">
        <v>0.41553917527198792</v>
      </c>
      <c r="H136" s="336" t="s">
        <v>470</v>
      </c>
      <c r="I136" s="40">
        <v>0.29353886842727661</v>
      </c>
      <c r="J136" s="336" t="s">
        <v>470</v>
      </c>
      <c r="K136" s="336" t="s">
        <v>851</v>
      </c>
      <c r="L136" s="336" t="s">
        <v>851</v>
      </c>
      <c r="M136" s="40">
        <v>0.43648850917816162</v>
      </c>
      <c r="N136" s="336" t="s">
        <v>470</v>
      </c>
      <c r="O136" s="40">
        <v>2017</v>
      </c>
      <c r="P136" s="40">
        <v>0.30364203453063965</v>
      </c>
      <c r="Q136" s="336" t="s">
        <v>470</v>
      </c>
      <c r="R136" s="336" t="s">
        <v>851</v>
      </c>
      <c r="S136" s="336" t="s">
        <v>851</v>
      </c>
      <c r="T136" s="336" t="s">
        <v>470</v>
      </c>
      <c r="U136" s="40">
        <v>0.73750567436218262</v>
      </c>
      <c r="V136" s="40">
        <v>0.51812994480133057</v>
      </c>
      <c r="W136" s="336" t="s">
        <v>1043</v>
      </c>
      <c r="X136" s="336" t="s">
        <v>851</v>
      </c>
      <c r="Y136" s="40"/>
      <c r="Z136" s="40"/>
      <c r="AA136" s="40"/>
      <c r="AB136" s="40"/>
      <c r="AC136" s="40">
        <v>0.223102867603302</v>
      </c>
      <c r="AD136" s="336" t="s">
        <v>470</v>
      </c>
      <c r="AE136" s="336" t="s">
        <v>851</v>
      </c>
      <c r="AF136" s="336" t="s">
        <v>851</v>
      </c>
      <c r="AG136" s="336" t="s">
        <v>851</v>
      </c>
      <c r="AH136" s="336" t="s">
        <v>851</v>
      </c>
      <c r="AI136" s="40">
        <v>2019</v>
      </c>
      <c r="AJ136" s="40"/>
      <c r="AK136" s="40"/>
      <c r="AL136" s="40"/>
      <c r="AM136" s="40">
        <v>0.83156216144561768</v>
      </c>
      <c r="AN136" s="40">
        <v>0.81989848613739014</v>
      </c>
      <c r="AO136" s="40"/>
      <c r="AP136" s="40"/>
      <c r="AQ136" s="40">
        <v>0.21862149238586426</v>
      </c>
      <c r="AR136" s="336" t="s">
        <v>470</v>
      </c>
      <c r="AS136" s="336" t="s">
        <v>851</v>
      </c>
      <c r="AT136" s="336" t="s">
        <v>851</v>
      </c>
      <c r="AU136" s="336" t="s">
        <v>851</v>
      </c>
      <c r="AV136" s="336" t="s">
        <v>851</v>
      </c>
      <c r="AW136" s="336" t="s">
        <v>851</v>
      </c>
      <c r="AX136" s="336" t="s">
        <v>851</v>
      </c>
      <c r="AY136" s="40"/>
      <c r="AZ136" s="40"/>
      <c r="BA136" s="40"/>
      <c r="BB136" s="40"/>
      <c r="BC136" s="40">
        <v>0.20907288789749146</v>
      </c>
      <c r="BD136" s="336" t="s">
        <v>470</v>
      </c>
    </row>
    <row r="137" spans="1:56" ht="15.75">
      <c r="A137" s="336" t="s">
        <v>517</v>
      </c>
      <c r="B137" s="336" t="s">
        <v>192</v>
      </c>
      <c r="C137" s="336" t="s">
        <v>323</v>
      </c>
      <c r="D137" s="336" t="s">
        <v>851</v>
      </c>
      <c r="E137" s="336" t="s">
        <v>851</v>
      </c>
      <c r="F137" s="40">
        <v>2017</v>
      </c>
      <c r="G137" s="40">
        <v>0.30137339234352112</v>
      </c>
      <c r="H137" s="336" t="s">
        <v>470</v>
      </c>
      <c r="I137" s="40">
        <v>0.23158103227615356</v>
      </c>
      <c r="J137" s="336" t="s">
        <v>470</v>
      </c>
      <c r="K137" s="336" t="s">
        <v>851</v>
      </c>
      <c r="L137" s="336" t="s">
        <v>851</v>
      </c>
      <c r="M137" s="40">
        <v>0.32298409938812256</v>
      </c>
      <c r="N137" s="336" t="s">
        <v>470</v>
      </c>
      <c r="O137" s="40">
        <v>2017</v>
      </c>
      <c r="P137" s="40">
        <v>0.24413134157657623</v>
      </c>
      <c r="Q137" s="336" t="s">
        <v>470</v>
      </c>
      <c r="R137" s="336" t="s">
        <v>851</v>
      </c>
      <c r="S137" s="336" t="s">
        <v>851</v>
      </c>
      <c r="T137" s="336" t="s">
        <v>470</v>
      </c>
      <c r="U137" s="40">
        <v>0.87120479345321655</v>
      </c>
      <c r="V137" s="40">
        <v>0.29750001430511475</v>
      </c>
      <c r="W137" s="336" t="s">
        <v>470</v>
      </c>
      <c r="X137" s="336" t="s">
        <v>851</v>
      </c>
      <c r="Y137" s="40"/>
      <c r="Z137" s="40"/>
      <c r="AA137" s="40"/>
      <c r="AB137" s="40"/>
      <c r="AC137" s="40">
        <v>0.16091012954711914</v>
      </c>
      <c r="AD137" s="336" t="s">
        <v>470</v>
      </c>
      <c r="AE137" s="336" t="s">
        <v>851</v>
      </c>
      <c r="AF137" s="336" t="s">
        <v>851</v>
      </c>
      <c r="AG137" s="336" t="s">
        <v>851</v>
      </c>
      <c r="AH137" s="336" t="s">
        <v>851</v>
      </c>
      <c r="AI137" s="40">
        <v>2019</v>
      </c>
      <c r="AJ137" s="40"/>
      <c r="AK137" s="40"/>
      <c r="AL137" s="40"/>
      <c r="AM137" s="40"/>
      <c r="AN137" s="40"/>
      <c r="AO137" s="40"/>
      <c r="AP137" s="40"/>
      <c r="AQ137" s="40">
        <v>0.18877032399177551</v>
      </c>
      <c r="AR137" s="336" t="s">
        <v>470</v>
      </c>
      <c r="AS137" s="336" t="s">
        <v>851</v>
      </c>
      <c r="AT137" s="336" t="s">
        <v>851</v>
      </c>
      <c r="AU137" s="336" t="s">
        <v>851</v>
      </c>
      <c r="AV137" s="336" t="s">
        <v>851</v>
      </c>
      <c r="AW137" s="336" t="s">
        <v>851</v>
      </c>
      <c r="AX137" s="336" t="s">
        <v>851</v>
      </c>
      <c r="AY137" s="40"/>
      <c r="AZ137" s="40"/>
      <c r="BA137" s="40"/>
      <c r="BB137" s="40"/>
      <c r="BC137" s="40">
        <v>0.16025599837303162</v>
      </c>
      <c r="BD137" s="336" t="s">
        <v>470</v>
      </c>
    </row>
    <row r="138" spans="1:56" ht="15.75">
      <c r="A138" s="336" t="s">
        <v>517</v>
      </c>
      <c r="B138" s="336" t="s">
        <v>99</v>
      </c>
      <c r="C138" s="336" t="s">
        <v>324</v>
      </c>
      <c r="D138" s="336" t="s">
        <v>851</v>
      </c>
      <c r="E138" s="336" t="s">
        <v>851</v>
      </c>
      <c r="F138" s="40">
        <v>2017</v>
      </c>
      <c r="G138" s="40">
        <v>0.2810356616973877</v>
      </c>
      <c r="H138" s="336" t="s">
        <v>941</v>
      </c>
      <c r="I138" s="40">
        <v>0.21938161551952362</v>
      </c>
      <c r="J138" s="336" t="s">
        <v>941</v>
      </c>
      <c r="K138" s="336" t="s">
        <v>851</v>
      </c>
      <c r="L138" s="336" t="s">
        <v>851</v>
      </c>
      <c r="M138" s="40">
        <v>0.2559128999710083</v>
      </c>
      <c r="N138" s="336" t="s">
        <v>1500</v>
      </c>
      <c r="O138" s="40">
        <v>2017</v>
      </c>
      <c r="P138" s="40">
        <v>0.20376645028591156</v>
      </c>
      <c r="Q138" s="336" t="s">
        <v>1500</v>
      </c>
      <c r="R138" s="336" t="s">
        <v>851</v>
      </c>
      <c r="S138" s="336" t="s">
        <v>851</v>
      </c>
      <c r="T138" s="336" t="s">
        <v>1048</v>
      </c>
      <c r="U138" s="40">
        <v>0.71578490734100342</v>
      </c>
      <c r="V138" s="40">
        <v>1</v>
      </c>
      <c r="W138" s="336" t="s">
        <v>1043</v>
      </c>
      <c r="X138" s="336" t="s">
        <v>851</v>
      </c>
      <c r="Y138" s="40">
        <v>0.17456930875778198</v>
      </c>
      <c r="Z138" s="40">
        <v>0.19057793915271759</v>
      </c>
      <c r="AA138" s="40">
        <v>0.20695813000202179</v>
      </c>
      <c r="AB138" s="40">
        <v>0.17341314256191254</v>
      </c>
      <c r="AC138" s="40">
        <v>0.16252130270004272</v>
      </c>
      <c r="AD138" s="336" t="s">
        <v>941</v>
      </c>
      <c r="AE138" s="336" t="s">
        <v>851</v>
      </c>
      <c r="AF138" s="336" t="s">
        <v>851</v>
      </c>
      <c r="AG138" s="336" t="s">
        <v>851</v>
      </c>
      <c r="AH138" s="336" t="s">
        <v>851</v>
      </c>
      <c r="AI138" s="40">
        <v>2019</v>
      </c>
      <c r="AJ138" s="40"/>
      <c r="AK138" s="40">
        <v>0.213676453474554</v>
      </c>
      <c r="AL138" s="40"/>
      <c r="AM138" s="40"/>
      <c r="AN138" s="40"/>
      <c r="AO138" s="40"/>
      <c r="AP138" s="40"/>
      <c r="AQ138" s="40">
        <v>0.18877032399177551</v>
      </c>
      <c r="AR138" s="336" t="s">
        <v>470</v>
      </c>
      <c r="AS138" s="336" t="s">
        <v>851</v>
      </c>
      <c r="AT138" s="336" t="s">
        <v>851</v>
      </c>
      <c r="AU138" s="336" t="s">
        <v>851</v>
      </c>
      <c r="AV138" s="336" t="s">
        <v>851</v>
      </c>
      <c r="AW138" s="336" t="s">
        <v>851</v>
      </c>
      <c r="AX138" s="336" t="s">
        <v>851</v>
      </c>
      <c r="AY138" s="40">
        <v>0.17146787047386169</v>
      </c>
      <c r="AZ138" s="40">
        <v>0.18910902738571167</v>
      </c>
      <c r="BA138" s="40">
        <v>0.2095658928155899</v>
      </c>
      <c r="BB138" s="40">
        <v>0.18386076390743256</v>
      </c>
      <c r="BC138" s="40">
        <v>0.15518872439861298</v>
      </c>
      <c r="BD138" s="336" t="s">
        <v>1500</v>
      </c>
    </row>
    <row r="139" spans="1:56" ht="15.75">
      <c r="A139" s="336" t="s">
        <v>517</v>
      </c>
      <c r="B139" s="336" t="s">
        <v>100</v>
      </c>
      <c r="C139" s="336" t="s">
        <v>325</v>
      </c>
      <c r="D139" s="336" t="s">
        <v>851</v>
      </c>
      <c r="E139" s="336" t="s">
        <v>851</v>
      </c>
      <c r="F139" s="40">
        <v>2017</v>
      </c>
      <c r="G139" s="40">
        <v>0.34536591172218323</v>
      </c>
      <c r="H139" s="336" t="s">
        <v>941</v>
      </c>
      <c r="I139" s="40">
        <v>0.25670778751373291</v>
      </c>
      <c r="J139" s="336" t="s">
        <v>941</v>
      </c>
      <c r="K139" s="336" t="s">
        <v>851</v>
      </c>
      <c r="L139" s="336" t="s">
        <v>851</v>
      </c>
      <c r="M139" s="40">
        <v>0.38599216938018799</v>
      </c>
      <c r="N139" s="336" t="s">
        <v>1500</v>
      </c>
      <c r="O139" s="40">
        <v>2017</v>
      </c>
      <c r="P139" s="40">
        <v>0.278495192527771</v>
      </c>
      <c r="Q139" s="336" t="s">
        <v>1500</v>
      </c>
      <c r="R139" s="336" t="s">
        <v>851</v>
      </c>
      <c r="S139" s="336" t="s">
        <v>851</v>
      </c>
      <c r="T139" s="336" t="s">
        <v>470</v>
      </c>
      <c r="U139" s="40">
        <v>0.87120479345321655</v>
      </c>
      <c r="V139" s="40">
        <v>1</v>
      </c>
      <c r="W139" s="336" t="s">
        <v>1043</v>
      </c>
      <c r="X139" s="336" t="s">
        <v>851</v>
      </c>
      <c r="Y139" s="40">
        <v>0.20961962640285492</v>
      </c>
      <c r="Z139" s="40">
        <v>0.21740303933620453</v>
      </c>
      <c r="AA139" s="40">
        <v>0.21249260008335114</v>
      </c>
      <c r="AB139" s="40">
        <v>0.20408065617084503</v>
      </c>
      <c r="AC139" s="40">
        <v>0.21874640882015228</v>
      </c>
      <c r="AD139" s="336" t="s">
        <v>941</v>
      </c>
      <c r="AE139" s="336" t="s">
        <v>851</v>
      </c>
      <c r="AF139" s="336" t="s">
        <v>851</v>
      </c>
      <c r="AG139" s="336" t="s">
        <v>851</v>
      </c>
      <c r="AH139" s="336" t="s">
        <v>851</v>
      </c>
      <c r="AI139" s="40">
        <v>2019</v>
      </c>
      <c r="AJ139" s="40"/>
      <c r="AK139" s="40">
        <v>0.168798102585766</v>
      </c>
      <c r="AL139" s="40"/>
      <c r="AM139" s="40"/>
      <c r="AN139" s="40"/>
      <c r="AO139" s="40"/>
      <c r="AP139" s="40"/>
      <c r="AQ139" s="40">
        <v>0.18877032399177551</v>
      </c>
      <c r="AR139" s="336" t="s">
        <v>470</v>
      </c>
      <c r="AS139" s="336" t="s">
        <v>851</v>
      </c>
      <c r="AT139" s="336" t="s">
        <v>851</v>
      </c>
      <c r="AU139" s="336" t="s">
        <v>851</v>
      </c>
      <c r="AV139" s="336" t="s">
        <v>851</v>
      </c>
      <c r="AW139" s="336" t="s">
        <v>851</v>
      </c>
      <c r="AX139" s="336" t="s">
        <v>851</v>
      </c>
      <c r="AY139" s="40">
        <v>0.20611371099948883</v>
      </c>
      <c r="AZ139" s="40">
        <v>0.21784190833568573</v>
      </c>
      <c r="BA139" s="40">
        <v>0.20949164032936096</v>
      </c>
      <c r="BB139" s="40">
        <v>0.19976112246513367</v>
      </c>
      <c r="BC139" s="40">
        <v>0.21968545019626617</v>
      </c>
      <c r="BD139" s="336" t="s">
        <v>1500</v>
      </c>
    </row>
    <row r="140" spans="1:56" ht="15.75">
      <c r="A140" s="336" t="s">
        <v>517</v>
      </c>
      <c r="B140" s="336" t="s">
        <v>102</v>
      </c>
      <c r="C140" s="336" t="s">
        <v>326</v>
      </c>
      <c r="D140" s="336" t="s">
        <v>851</v>
      </c>
      <c r="E140" s="336" t="s">
        <v>851</v>
      </c>
      <c r="F140" s="40">
        <v>2017</v>
      </c>
      <c r="G140" s="40">
        <v>0.30137339234352112</v>
      </c>
      <c r="H140" s="336" t="s">
        <v>470</v>
      </c>
      <c r="I140" s="40">
        <v>0.23158103227615356</v>
      </c>
      <c r="J140" s="336" t="s">
        <v>470</v>
      </c>
      <c r="K140" s="336" t="s">
        <v>851</v>
      </c>
      <c r="L140" s="336" t="s">
        <v>851</v>
      </c>
      <c r="M140" s="40">
        <v>0.23062965273857117</v>
      </c>
      <c r="N140" s="336" t="s">
        <v>1500</v>
      </c>
      <c r="O140" s="40">
        <v>2017</v>
      </c>
      <c r="P140" s="40">
        <v>0.18740785121917725</v>
      </c>
      <c r="Q140" s="336" t="s">
        <v>1500</v>
      </c>
      <c r="R140" s="336" t="s">
        <v>851</v>
      </c>
      <c r="S140" s="336" t="s">
        <v>851</v>
      </c>
      <c r="T140" s="336" t="s">
        <v>470</v>
      </c>
      <c r="U140" s="40">
        <v>0.87120479345321655</v>
      </c>
      <c r="V140" s="40">
        <v>1</v>
      </c>
      <c r="W140" s="336" t="s">
        <v>1043</v>
      </c>
      <c r="X140" s="336" t="s">
        <v>851</v>
      </c>
      <c r="Y140" s="40">
        <v>0.17314065992832184</v>
      </c>
      <c r="Z140" s="40">
        <v>0.15981297194957733</v>
      </c>
      <c r="AA140" s="40">
        <v>0.15237362682819366</v>
      </c>
      <c r="AB140" s="40">
        <v>0.12219707667827606</v>
      </c>
      <c r="AC140" s="40">
        <v>0.16923725605010986</v>
      </c>
      <c r="AD140" s="336" t="s">
        <v>941</v>
      </c>
      <c r="AE140" s="336" t="s">
        <v>851</v>
      </c>
      <c r="AF140" s="336" t="s">
        <v>851</v>
      </c>
      <c r="AG140" s="336" t="s">
        <v>851</v>
      </c>
      <c r="AH140" s="336" t="s">
        <v>851</v>
      </c>
      <c r="AI140" s="40">
        <v>2019</v>
      </c>
      <c r="AJ140" s="40">
        <v>0.108162329988902</v>
      </c>
      <c r="AK140" s="40">
        <v>0.138248734043557</v>
      </c>
      <c r="AL140" s="40">
        <v>3.0086403712630272E-2</v>
      </c>
      <c r="AM140" s="40">
        <v>0.1705249547958374</v>
      </c>
      <c r="AN140" s="40">
        <v>0.15437300503253937</v>
      </c>
      <c r="AO140" s="40">
        <v>0.17778235673904419</v>
      </c>
      <c r="AP140" s="40">
        <v>0.16495953500270844</v>
      </c>
      <c r="AQ140" s="40">
        <v>0.21762517094612122</v>
      </c>
      <c r="AR140" s="336" t="s">
        <v>840</v>
      </c>
      <c r="AS140" s="336" t="s">
        <v>851</v>
      </c>
      <c r="AT140" s="336" t="s">
        <v>851</v>
      </c>
      <c r="AU140" s="336" t="s">
        <v>851</v>
      </c>
      <c r="AV140" s="336" t="s">
        <v>851</v>
      </c>
      <c r="AW140" s="336" t="s">
        <v>851</v>
      </c>
      <c r="AX140" s="336" t="s">
        <v>851</v>
      </c>
      <c r="AY140" s="40">
        <v>0.16617974638938904</v>
      </c>
      <c r="AZ140" s="40">
        <v>0.16409039497375488</v>
      </c>
      <c r="BA140" s="40">
        <v>0.14228178560733795</v>
      </c>
      <c r="BB140" s="40">
        <v>0.14853227138519287</v>
      </c>
      <c r="BC140" s="40">
        <v>0.11344698816537857</v>
      </c>
      <c r="BD140" s="336" t="s">
        <v>1500</v>
      </c>
    </row>
    <row r="141" spans="1:56" ht="15.75">
      <c r="A141" s="336" t="s">
        <v>424</v>
      </c>
      <c r="B141" s="336" t="s">
        <v>105</v>
      </c>
      <c r="C141" s="336" t="s">
        <v>328</v>
      </c>
      <c r="D141" s="336" t="s">
        <v>851</v>
      </c>
      <c r="E141" s="336" t="s">
        <v>851</v>
      </c>
      <c r="F141" s="40">
        <v>2017</v>
      </c>
      <c r="G141" s="40">
        <v>0.76366889476776123</v>
      </c>
      <c r="H141" s="336" t="s">
        <v>941</v>
      </c>
      <c r="I141" s="40">
        <v>0.43300014734268188</v>
      </c>
      <c r="J141" s="336" t="s">
        <v>941</v>
      </c>
      <c r="K141" s="336" t="s">
        <v>851</v>
      </c>
      <c r="L141" s="336" t="s">
        <v>851</v>
      </c>
      <c r="M141" s="40">
        <v>0.72903269529342651</v>
      </c>
      <c r="N141" s="336" t="s">
        <v>1500</v>
      </c>
      <c r="O141" s="40">
        <v>2017</v>
      </c>
      <c r="P141" s="40">
        <v>0.42164194583892822</v>
      </c>
      <c r="Q141" s="336" t="s">
        <v>1500</v>
      </c>
      <c r="R141" s="336" t="s">
        <v>851</v>
      </c>
      <c r="S141" s="336" t="s">
        <v>851</v>
      </c>
      <c r="T141" s="336" t="s">
        <v>470</v>
      </c>
      <c r="U141" s="40">
        <v>0.61454695463180542</v>
      </c>
      <c r="V141" s="40">
        <v>0.49000000953674316</v>
      </c>
      <c r="W141" s="336" t="s">
        <v>1043</v>
      </c>
      <c r="X141" s="336" t="s">
        <v>851</v>
      </c>
      <c r="Y141" s="40">
        <v>0.31668171286582947</v>
      </c>
      <c r="Z141" s="40">
        <v>0.2763199508190155</v>
      </c>
      <c r="AA141" s="40">
        <v>0.21227951347827911</v>
      </c>
      <c r="AB141" s="40">
        <v>0.23791390657424927</v>
      </c>
      <c r="AC141" s="40">
        <v>0.28883346915245056</v>
      </c>
      <c r="AD141" s="336" t="s">
        <v>941</v>
      </c>
      <c r="AE141" s="336" t="s">
        <v>851</v>
      </c>
      <c r="AF141" s="336" t="s">
        <v>851</v>
      </c>
      <c r="AG141" s="336" t="s">
        <v>851</v>
      </c>
      <c r="AH141" s="336" t="s">
        <v>851</v>
      </c>
      <c r="AI141" s="40">
        <v>2019</v>
      </c>
      <c r="AJ141" s="40">
        <v>0.156573577356624</v>
      </c>
      <c r="AK141" s="40">
        <v>0.210273055586193</v>
      </c>
      <c r="AL141" s="40">
        <v>5.3699478507041931E-2</v>
      </c>
      <c r="AM141" s="40">
        <v>0.27886620163917542</v>
      </c>
      <c r="AN141" s="40">
        <v>0.22284005582332611</v>
      </c>
      <c r="AO141" s="40">
        <v>0.19047987461090088</v>
      </c>
      <c r="AP141" s="40">
        <v>0.23416388034820557</v>
      </c>
      <c r="AQ141" s="40">
        <v>0.25537973642349243</v>
      </c>
      <c r="AR141" s="336" t="s">
        <v>840</v>
      </c>
      <c r="AS141" s="336" t="s">
        <v>851</v>
      </c>
      <c r="AT141" s="336" t="s">
        <v>851</v>
      </c>
      <c r="AU141" s="336" t="s">
        <v>851</v>
      </c>
      <c r="AV141" s="336" t="s">
        <v>851</v>
      </c>
      <c r="AW141" s="336" t="s">
        <v>851</v>
      </c>
      <c r="AX141" s="336" t="s">
        <v>851</v>
      </c>
      <c r="AY141" s="40">
        <v>0.32767459750175476</v>
      </c>
      <c r="AZ141" s="40">
        <v>0.27955988049507141</v>
      </c>
      <c r="BA141" s="40">
        <v>0.20650660991668701</v>
      </c>
      <c r="BB141" s="40">
        <v>0.21128013730049133</v>
      </c>
      <c r="BC141" s="40">
        <v>0.28273028135299683</v>
      </c>
      <c r="BD141" s="336" t="s">
        <v>1500</v>
      </c>
    </row>
    <row r="142" spans="1:56" ht="15.75">
      <c r="A142" s="336" t="s">
        <v>424</v>
      </c>
      <c r="B142" s="336" t="s">
        <v>114</v>
      </c>
      <c r="C142" s="336" t="s">
        <v>329</v>
      </c>
      <c r="D142" s="336" t="s">
        <v>851</v>
      </c>
      <c r="E142" s="336" t="s">
        <v>851</v>
      </c>
      <c r="F142" s="40">
        <v>2017</v>
      </c>
      <c r="G142" s="40">
        <v>0.81778275966644287</v>
      </c>
      <c r="H142" s="336" t="s">
        <v>941</v>
      </c>
      <c r="I142" s="40">
        <v>0.44987925887107849</v>
      </c>
      <c r="J142" s="336" t="s">
        <v>941</v>
      </c>
      <c r="K142" s="336" t="s">
        <v>851</v>
      </c>
      <c r="L142" s="336" t="s">
        <v>851</v>
      </c>
      <c r="M142" s="40">
        <v>0.92902356386184692</v>
      </c>
      <c r="N142" s="336" t="s">
        <v>1500</v>
      </c>
      <c r="O142" s="40">
        <v>2017</v>
      </c>
      <c r="P142" s="40">
        <v>0.48160302639007568</v>
      </c>
      <c r="Q142" s="336" t="s">
        <v>1500</v>
      </c>
      <c r="R142" s="336" t="s">
        <v>851</v>
      </c>
      <c r="S142" s="336" t="s">
        <v>851</v>
      </c>
      <c r="T142" s="336" t="s">
        <v>470</v>
      </c>
      <c r="U142" s="40">
        <v>0.61454695463180542</v>
      </c>
      <c r="V142" s="40">
        <v>0.46250000596046448</v>
      </c>
      <c r="W142" s="336" t="s">
        <v>1043</v>
      </c>
      <c r="X142" s="336" t="s">
        <v>851</v>
      </c>
      <c r="Y142" s="40">
        <v>0.42912542819976807</v>
      </c>
      <c r="Z142" s="40">
        <v>0.41867315769195557</v>
      </c>
      <c r="AA142" s="40">
        <v>0.39942446351051331</v>
      </c>
      <c r="AB142" s="40">
        <v>0.43002095818519592</v>
      </c>
      <c r="AC142" s="40">
        <v>0.49784880876541138</v>
      </c>
      <c r="AD142" s="336" t="s">
        <v>941</v>
      </c>
      <c r="AE142" s="336" t="s">
        <v>851</v>
      </c>
      <c r="AF142" s="336" t="s">
        <v>851</v>
      </c>
      <c r="AG142" s="336" t="s">
        <v>851</v>
      </c>
      <c r="AH142" s="336" t="s">
        <v>851</v>
      </c>
      <c r="AI142" s="40">
        <v>2019</v>
      </c>
      <c r="AJ142" s="40"/>
      <c r="AK142" s="40"/>
      <c r="AL142" s="40"/>
      <c r="AM142" s="40"/>
      <c r="AN142" s="40"/>
      <c r="AO142" s="40"/>
      <c r="AP142" s="40"/>
      <c r="AQ142" s="40">
        <v>0.27010980248451233</v>
      </c>
      <c r="AR142" s="336" t="s">
        <v>470</v>
      </c>
      <c r="AS142" s="336" t="s">
        <v>851</v>
      </c>
      <c r="AT142" s="336" t="s">
        <v>851</v>
      </c>
      <c r="AU142" s="336" t="s">
        <v>851</v>
      </c>
      <c r="AV142" s="336" t="s">
        <v>851</v>
      </c>
      <c r="AW142" s="336" t="s">
        <v>851</v>
      </c>
      <c r="AX142" s="336" t="s">
        <v>851</v>
      </c>
      <c r="AY142" s="40">
        <v>0.42363265156745911</v>
      </c>
      <c r="AZ142" s="40">
        <v>0.41296187043190002</v>
      </c>
      <c r="BA142" s="40">
        <v>0.40410354733467102</v>
      </c>
      <c r="BB142" s="40">
        <v>0.42592111229896545</v>
      </c>
      <c r="BC142" s="40">
        <v>0.40840870141983032</v>
      </c>
      <c r="BD142" s="336" t="s">
        <v>1500</v>
      </c>
    </row>
    <row r="143" spans="1:56" ht="15.75">
      <c r="A143" s="336" t="s">
        <v>425</v>
      </c>
      <c r="B143" s="336" t="s">
        <v>115</v>
      </c>
      <c r="C143" s="336" t="s">
        <v>330</v>
      </c>
      <c r="D143" s="336" t="s">
        <v>851</v>
      </c>
      <c r="E143" s="336" t="s">
        <v>851</v>
      </c>
      <c r="F143" s="40">
        <v>2017</v>
      </c>
      <c r="G143" s="40">
        <v>0.78686439990997314</v>
      </c>
      <c r="H143" s="336" t="s">
        <v>941</v>
      </c>
      <c r="I143" s="40">
        <v>0.44036045670509338</v>
      </c>
      <c r="J143" s="336" t="s">
        <v>941</v>
      </c>
      <c r="K143" s="336" t="s">
        <v>851</v>
      </c>
      <c r="L143" s="336" t="s">
        <v>851</v>
      </c>
      <c r="M143" s="40">
        <v>0.94967097043991089</v>
      </c>
      <c r="N143" s="336" t="s">
        <v>1500</v>
      </c>
      <c r="O143" s="40">
        <v>2017</v>
      </c>
      <c r="P143" s="40">
        <v>0.48709294199943542</v>
      </c>
      <c r="Q143" s="336" t="s">
        <v>1500</v>
      </c>
      <c r="R143" s="336" t="s">
        <v>851</v>
      </c>
      <c r="S143" s="336" t="s">
        <v>851</v>
      </c>
      <c r="T143" s="336" t="s">
        <v>1048</v>
      </c>
      <c r="U143" s="40">
        <v>0.87672924995422363</v>
      </c>
      <c r="V143" s="40">
        <v>0.5009579062461853</v>
      </c>
      <c r="W143" s="336" t="s">
        <v>1043</v>
      </c>
      <c r="X143" s="336" t="s">
        <v>851</v>
      </c>
      <c r="Y143" s="40">
        <v>0.42994630336761475</v>
      </c>
      <c r="Z143" s="40">
        <v>0.42120200395584106</v>
      </c>
      <c r="AA143" s="40">
        <v>0.39893531799316406</v>
      </c>
      <c r="AB143" s="40">
        <v>0.34944722056388855</v>
      </c>
      <c r="AC143" s="40">
        <v>0.3138195276260376</v>
      </c>
      <c r="AD143" s="336" t="s">
        <v>941</v>
      </c>
      <c r="AE143" s="336" t="s">
        <v>851</v>
      </c>
      <c r="AF143" s="336" t="s">
        <v>851</v>
      </c>
      <c r="AG143" s="336" t="s">
        <v>851</v>
      </c>
      <c r="AH143" s="336" t="s">
        <v>851</v>
      </c>
      <c r="AI143" s="40">
        <v>2019</v>
      </c>
      <c r="AJ143" s="40">
        <v>0.167122470745727</v>
      </c>
      <c r="AK143" s="40">
        <v>0.22959299796381799</v>
      </c>
      <c r="AL143" s="40">
        <v>6.2470525503158569E-2</v>
      </c>
      <c r="AM143" s="40">
        <v>0.43640178442001343</v>
      </c>
      <c r="AN143" s="40">
        <v>0.3952469527721405</v>
      </c>
      <c r="AO143" s="40">
        <v>0.36362490057945251</v>
      </c>
      <c r="AP143" s="40">
        <v>0.31487983465194702</v>
      </c>
      <c r="AQ143" s="40">
        <v>0.27209246158599854</v>
      </c>
      <c r="AR143" s="336" t="s">
        <v>840</v>
      </c>
      <c r="AS143" s="336" t="s">
        <v>851</v>
      </c>
      <c r="AT143" s="336" t="s">
        <v>851</v>
      </c>
      <c r="AU143" s="336" t="s">
        <v>851</v>
      </c>
      <c r="AV143" s="336" t="s">
        <v>851</v>
      </c>
      <c r="AW143" s="336" t="s">
        <v>851</v>
      </c>
      <c r="AX143" s="336" t="s">
        <v>851</v>
      </c>
      <c r="AY143" s="40">
        <v>0.4255901575088501</v>
      </c>
      <c r="AZ143" s="40">
        <v>0.43945199251174927</v>
      </c>
      <c r="BA143" s="40">
        <v>0.41154146194458008</v>
      </c>
      <c r="BB143" s="40">
        <v>0.37114894390106201</v>
      </c>
      <c r="BC143" s="40">
        <v>0.33309346437454224</v>
      </c>
      <c r="BD143" s="336" t="s">
        <v>1500</v>
      </c>
    </row>
    <row r="144" spans="1:56" ht="15.75">
      <c r="A144" s="336" t="s">
        <v>425</v>
      </c>
      <c r="B144" s="336" t="s">
        <v>193</v>
      </c>
      <c r="C144" s="336" t="s">
        <v>331</v>
      </c>
      <c r="D144" s="336" t="s">
        <v>851</v>
      </c>
      <c r="E144" s="336" t="s">
        <v>851</v>
      </c>
      <c r="F144" s="40">
        <v>2017</v>
      </c>
      <c r="G144" s="40">
        <v>0.78503859043121338</v>
      </c>
      <c r="H144" s="336" t="s">
        <v>941</v>
      </c>
      <c r="I144" s="40">
        <v>0.43978801369667053</v>
      </c>
      <c r="J144" s="336" t="s">
        <v>941</v>
      </c>
      <c r="K144" s="336" t="s">
        <v>851</v>
      </c>
      <c r="L144" s="336" t="s">
        <v>851</v>
      </c>
      <c r="M144" s="40">
        <v>0.8660622239112854</v>
      </c>
      <c r="N144" s="336" t="s">
        <v>1500</v>
      </c>
      <c r="O144" s="40">
        <v>2017</v>
      </c>
      <c r="P144" s="40">
        <v>0.46411219239234924</v>
      </c>
      <c r="Q144" s="336" t="s">
        <v>1500</v>
      </c>
      <c r="R144" s="336" t="s">
        <v>851</v>
      </c>
      <c r="S144" s="336" t="s">
        <v>851</v>
      </c>
      <c r="T144" s="336" t="s">
        <v>470</v>
      </c>
      <c r="U144" s="40">
        <v>0.73750567436218262</v>
      </c>
      <c r="V144" s="40">
        <v>0.48249998688697815</v>
      </c>
      <c r="W144" s="336" t="s">
        <v>470</v>
      </c>
      <c r="X144" s="336" t="s">
        <v>851</v>
      </c>
      <c r="Y144" s="40">
        <v>0.40641582012176514</v>
      </c>
      <c r="Z144" s="40">
        <v>0.38787499070167542</v>
      </c>
      <c r="AA144" s="40">
        <v>0.39438927173614502</v>
      </c>
      <c r="AB144" s="40">
        <v>0.38070946931838989</v>
      </c>
      <c r="AC144" s="40">
        <v>0.46243804693222046</v>
      </c>
      <c r="AD144" s="336" t="s">
        <v>941</v>
      </c>
      <c r="AE144" s="336" t="s">
        <v>851</v>
      </c>
      <c r="AF144" s="336" t="s">
        <v>851</v>
      </c>
      <c r="AG144" s="336" t="s">
        <v>851</v>
      </c>
      <c r="AH144" s="336" t="s">
        <v>851</v>
      </c>
      <c r="AI144" s="40">
        <v>2019</v>
      </c>
      <c r="AJ144" s="40"/>
      <c r="AK144" s="40">
        <v>0.40598930727750399</v>
      </c>
      <c r="AL144" s="40"/>
      <c r="AM144" s="40"/>
      <c r="AN144" s="40"/>
      <c r="AO144" s="40"/>
      <c r="AP144" s="40"/>
      <c r="AQ144" s="40">
        <v>0.21862149238586426</v>
      </c>
      <c r="AR144" s="336" t="s">
        <v>470</v>
      </c>
      <c r="AS144" s="336" t="s">
        <v>851</v>
      </c>
      <c r="AT144" s="336" t="s">
        <v>851</v>
      </c>
      <c r="AU144" s="336" t="s">
        <v>851</v>
      </c>
      <c r="AV144" s="336" t="s">
        <v>851</v>
      </c>
      <c r="AW144" s="336" t="s">
        <v>851</v>
      </c>
      <c r="AX144" s="336" t="s">
        <v>851</v>
      </c>
      <c r="AY144" s="40">
        <v>0.40080469846725464</v>
      </c>
      <c r="AZ144" s="40">
        <v>0.38930857181549072</v>
      </c>
      <c r="BA144" s="40">
        <v>0.38505291938781738</v>
      </c>
      <c r="BB144" s="40">
        <v>0.35325035452842712</v>
      </c>
      <c r="BC144" s="40">
        <v>0.63494038581848145</v>
      </c>
      <c r="BD144" s="336" t="s">
        <v>1500</v>
      </c>
    </row>
    <row r="145" spans="1:56" ht="15.75">
      <c r="A145" s="336" t="s">
        <v>424</v>
      </c>
      <c r="B145" s="336" t="s">
        <v>107</v>
      </c>
      <c r="C145" s="336" t="s">
        <v>332</v>
      </c>
      <c r="D145" s="336" t="s">
        <v>851</v>
      </c>
      <c r="E145" s="336" t="s">
        <v>851</v>
      </c>
      <c r="F145" s="40">
        <v>2017</v>
      </c>
      <c r="G145" s="40">
        <v>0.64388972520828247</v>
      </c>
      <c r="H145" s="336" t="s">
        <v>941</v>
      </c>
      <c r="I145" s="40">
        <v>0.39168667793273926</v>
      </c>
      <c r="J145" s="336" t="s">
        <v>941</v>
      </c>
      <c r="K145" s="336" t="s">
        <v>851</v>
      </c>
      <c r="L145" s="336" t="s">
        <v>851</v>
      </c>
      <c r="M145" s="40">
        <v>0.73356145620346069</v>
      </c>
      <c r="N145" s="336" t="s">
        <v>1500</v>
      </c>
      <c r="O145" s="40">
        <v>2017</v>
      </c>
      <c r="P145" s="40">
        <v>0.42315283417701721</v>
      </c>
      <c r="Q145" s="336" t="s">
        <v>1500</v>
      </c>
      <c r="R145" s="336" t="s">
        <v>851</v>
      </c>
      <c r="S145" s="336" t="s">
        <v>851</v>
      </c>
      <c r="T145" s="336" t="s">
        <v>470</v>
      </c>
      <c r="U145" s="40">
        <v>0.61454695463180542</v>
      </c>
      <c r="V145" s="40">
        <v>0.54000002145767212</v>
      </c>
      <c r="W145" s="336" t="s">
        <v>1043</v>
      </c>
      <c r="X145" s="336" t="s">
        <v>851</v>
      </c>
      <c r="Y145" s="40">
        <v>0.39558613300323486</v>
      </c>
      <c r="Z145" s="40">
        <v>0.39107385277748108</v>
      </c>
      <c r="AA145" s="40">
        <v>0.36706334352493286</v>
      </c>
      <c r="AB145" s="40">
        <v>0.39942300319671631</v>
      </c>
      <c r="AC145" s="40">
        <v>0.42830905318260193</v>
      </c>
      <c r="AD145" s="336" t="s">
        <v>941</v>
      </c>
      <c r="AE145" s="336" t="s">
        <v>851</v>
      </c>
      <c r="AF145" s="336" t="s">
        <v>851</v>
      </c>
      <c r="AG145" s="336" t="s">
        <v>851</v>
      </c>
      <c r="AH145" s="336" t="s">
        <v>851</v>
      </c>
      <c r="AI145" s="40">
        <v>2019</v>
      </c>
      <c r="AJ145" s="40">
        <v>0.130874770087716</v>
      </c>
      <c r="AK145" s="40">
        <v>0.20040739897691601</v>
      </c>
      <c r="AL145" s="40">
        <v>6.9532625377178192E-2</v>
      </c>
      <c r="AM145" s="40">
        <v>0.36788618564605713</v>
      </c>
      <c r="AN145" s="40">
        <v>0.36788618564605713</v>
      </c>
      <c r="AO145" s="40">
        <v>0.37355786561965942</v>
      </c>
      <c r="AP145" s="40">
        <v>0.42830929160118103</v>
      </c>
      <c r="AQ145" s="40">
        <v>0.34695637226104736</v>
      </c>
      <c r="AR145" s="336" t="s">
        <v>840</v>
      </c>
      <c r="AS145" s="336" t="s">
        <v>851</v>
      </c>
      <c r="AT145" s="336" t="s">
        <v>851</v>
      </c>
      <c r="AU145" s="336" t="s">
        <v>851</v>
      </c>
      <c r="AV145" s="336" t="s">
        <v>851</v>
      </c>
      <c r="AW145" s="336" t="s">
        <v>851</v>
      </c>
      <c r="AX145" s="336" t="s">
        <v>851</v>
      </c>
      <c r="AY145" s="40">
        <v>0.38021335005760193</v>
      </c>
      <c r="AZ145" s="40">
        <v>0.39156052470207214</v>
      </c>
      <c r="BA145" s="40">
        <v>0.37283718585968018</v>
      </c>
      <c r="BB145" s="40">
        <v>0.34999486804008484</v>
      </c>
      <c r="BC145" s="40">
        <v>0.46067476272583008</v>
      </c>
      <c r="BD145" s="336" t="s">
        <v>1500</v>
      </c>
    </row>
    <row r="146" spans="1:56" ht="15.75">
      <c r="A146" s="336" t="s">
        <v>517</v>
      </c>
      <c r="B146" s="336" t="s">
        <v>108</v>
      </c>
      <c r="C146" s="336" t="s">
        <v>333</v>
      </c>
      <c r="D146" s="336" t="s">
        <v>851</v>
      </c>
      <c r="E146" s="336" t="s">
        <v>851</v>
      </c>
      <c r="F146" s="40">
        <v>2017</v>
      </c>
      <c r="G146" s="40">
        <v>0.25113368034362793</v>
      </c>
      <c r="H146" s="336" t="s">
        <v>941</v>
      </c>
      <c r="I146" s="40">
        <v>0.20072488486766815</v>
      </c>
      <c r="J146" s="336" t="s">
        <v>941</v>
      </c>
      <c r="K146" s="336" t="s">
        <v>851</v>
      </c>
      <c r="L146" s="336" t="s">
        <v>851</v>
      </c>
      <c r="M146" s="40">
        <v>0.32298409938812256</v>
      </c>
      <c r="N146" s="336" t="s">
        <v>470</v>
      </c>
      <c r="O146" s="40">
        <v>2017</v>
      </c>
      <c r="P146" s="40">
        <v>0.24413134157657623</v>
      </c>
      <c r="Q146" s="336" t="s">
        <v>470</v>
      </c>
      <c r="R146" s="336" t="s">
        <v>851</v>
      </c>
      <c r="S146" s="336" t="s">
        <v>851</v>
      </c>
      <c r="T146" s="336" t="s">
        <v>470</v>
      </c>
      <c r="U146" s="40">
        <v>0.87120479345321655</v>
      </c>
      <c r="V146" s="40">
        <v>1</v>
      </c>
      <c r="W146" s="336" t="s">
        <v>1043</v>
      </c>
      <c r="X146" s="336" t="s">
        <v>851</v>
      </c>
      <c r="Y146" s="40">
        <v>0.16986179351806641</v>
      </c>
      <c r="Z146" s="40">
        <v>0.16082662343978882</v>
      </c>
      <c r="AA146" s="40">
        <v>0.14549906551837921</v>
      </c>
      <c r="AB146" s="40">
        <v>0.15081392228603363</v>
      </c>
      <c r="AC146" s="40">
        <v>0.1126275509595871</v>
      </c>
      <c r="AD146" s="336" t="s">
        <v>941</v>
      </c>
      <c r="AE146" s="336" t="s">
        <v>851</v>
      </c>
      <c r="AF146" s="336" t="s">
        <v>851</v>
      </c>
      <c r="AG146" s="336" t="s">
        <v>851</v>
      </c>
      <c r="AH146" s="336" t="s">
        <v>851</v>
      </c>
      <c r="AI146" s="40">
        <v>2019</v>
      </c>
      <c r="AJ146" s="40"/>
      <c r="AK146" s="40">
        <v>0.21579130374198199</v>
      </c>
      <c r="AL146" s="40"/>
      <c r="AM146" s="40"/>
      <c r="AN146" s="40"/>
      <c r="AO146" s="40"/>
      <c r="AP146" s="40"/>
      <c r="AQ146" s="40">
        <v>0.18877032399177551</v>
      </c>
      <c r="AR146" s="336" t="s">
        <v>470</v>
      </c>
      <c r="AS146" s="336" t="s">
        <v>851</v>
      </c>
      <c r="AT146" s="336" t="s">
        <v>851</v>
      </c>
      <c r="AU146" s="336" t="s">
        <v>851</v>
      </c>
      <c r="AV146" s="336" t="s">
        <v>851</v>
      </c>
      <c r="AW146" s="336" t="s">
        <v>851</v>
      </c>
      <c r="AX146" s="336" t="s">
        <v>851</v>
      </c>
      <c r="AY146" s="40"/>
      <c r="AZ146" s="40"/>
      <c r="BA146" s="40"/>
      <c r="BB146" s="40"/>
      <c r="BC146" s="40">
        <v>0.16025599837303162</v>
      </c>
      <c r="BD146" s="336" t="s">
        <v>470</v>
      </c>
    </row>
    <row r="147" spans="1:56" ht="15.75">
      <c r="A147" s="336" t="s">
        <v>425</v>
      </c>
      <c r="B147" s="336" t="s">
        <v>194</v>
      </c>
      <c r="C147" s="336" t="s">
        <v>334</v>
      </c>
      <c r="D147" s="336" t="s">
        <v>851</v>
      </c>
      <c r="E147" s="336" t="s">
        <v>851</v>
      </c>
      <c r="F147" s="40">
        <v>2017</v>
      </c>
      <c r="G147" s="40">
        <v>0.41553917527198792</v>
      </c>
      <c r="H147" s="336" t="s">
        <v>470</v>
      </c>
      <c r="I147" s="40">
        <v>0.29353886842727661</v>
      </c>
      <c r="J147" s="336" t="s">
        <v>470</v>
      </c>
      <c r="K147" s="336" t="s">
        <v>851</v>
      </c>
      <c r="L147" s="336" t="s">
        <v>851</v>
      </c>
      <c r="M147" s="40">
        <v>0.43648850917816162</v>
      </c>
      <c r="N147" s="336" t="s">
        <v>470</v>
      </c>
      <c r="O147" s="40">
        <v>2017</v>
      </c>
      <c r="P147" s="40">
        <v>0.30364203453063965</v>
      </c>
      <c r="Q147" s="336" t="s">
        <v>470</v>
      </c>
      <c r="R147" s="336" t="s">
        <v>851</v>
      </c>
      <c r="S147" s="336" t="s">
        <v>851</v>
      </c>
      <c r="T147" s="336" t="s">
        <v>470</v>
      </c>
      <c r="U147" s="40">
        <v>0.73750567436218262</v>
      </c>
      <c r="V147" s="40">
        <v>0.48249998688697815</v>
      </c>
      <c r="W147" s="336" t="s">
        <v>470</v>
      </c>
      <c r="X147" s="336" t="s">
        <v>851</v>
      </c>
      <c r="Y147" s="40"/>
      <c r="Z147" s="40"/>
      <c r="AA147" s="40"/>
      <c r="AB147" s="40"/>
      <c r="AC147" s="40">
        <v>0.223102867603302</v>
      </c>
      <c r="AD147" s="336" t="s">
        <v>470</v>
      </c>
      <c r="AE147" s="336" t="s">
        <v>851</v>
      </c>
      <c r="AF147" s="336" t="s">
        <v>851</v>
      </c>
      <c r="AG147" s="336" t="s">
        <v>851</v>
      </c>
      <c r="AH147" s="336" t="s">
        <v>851</v>
      </c>
      <c r="AI147" s="40">
        <v>2019</v>
      </c>
      <c r="AJ147" s="40"/>
      <c r="AK147" s="40"/>
      <c r="AL147" s="40"/>
      <c r="AM147" s="40"/>
      <c r="AN147" s="40"/>
      <c r="AO147" s="40"/>
      <c r="AP147" s="40"/>
      <c r="AQ147" s="40">
        <v>0.21862149238586426</v>
      </c>
      <c r="AR147" s="336" t="s">
        <v>470</v>
      </c>
      <c r="AS147" s="336" t="s">
        <v>851</v>
      </c>
      <c r="AT147" s="336" t="s">
        <v>851</v>
      </c>
      <c r="AU147" s="336" t="s">
        <v>851</v>
      </c>
      <c r="AV147" s="336" t="s">
        <v>851</v>
      </c>
      <c r="AW147" s="336" t="s">
        <v>851</v>
      </c>
      <c r="AX147" s="336" t="s">
        <v>851</v>
      </c>
      <c r="AY147" s="40"/>
      <c r="AZ147" s="40"/>
      <c r="BA147" s="40"/>
      <c r="BB147" s="40"/>
      <c r="BC147" s="40">
        <v>0.20907288789749146</v>
      </c>
      <c r="BD147" s="336" t="s">
        <v>470</v>
      </c>
    </row>
    <row r="148" spans="1:56" ht="15.75">
      <c r="A148" s="336" t="s">
        <v>426</v>
      </c>
      <c r="B148" s="336" t="s">
        <v>112</v>
      </c>
      <c r="C148" s="336" t="s">
        <v>335</v>
      </c>
      <c r="D148" s="336" t="s">
        <v>851</v>
      </c>
      <c r="E148" s="336" t="s">
        <v>851</v>
      </c>
      <c r="F148" s="40">
        <v>2017</v>
      </c>
      <c r="G148" s="40">
        <v>0.34540906548500061</v>
      </c>
      <c r="H148" s="336" t="s">
        <v>941</v>
      </c>
      <c r="I148" s="40">
        <v>0.25673162937164307</v>
      </c>
      <c r="J148" s="336" t="s">
        <v>941</v>
      </c>
      <c r="K148" s="336" t="s">
        <v>851</v>
      </c>
      <c r="L148" s="336" t="s">
        <v>851</v>
      </c>
      <c r="M148" s="40">
        <v>0.46564069390296936</v>
      </c>
      <c r="N148" s="336" t="s">
        <v>470</v>
      </c>
      <c r="O148" s="40">
        <v>2017</v>
      </c>
      <c r="P148" s="40">
        <v>0.31769272685050964</v>
      </c>
      <c r="Q148" s="336" t="s">
        <v>470</v>
      </c>
      <c r="R148" s="336" t="s">
        <v>851</v>
      </c>
      <c r="S148" s="336" t="s">
        <v>851</v>
      </c>
      <c r="T148" s="336" t="s">
        <v>470</v>
      </c>
      <c r="U148" s="40">
        <v>0.70086503028869629</v>
      </c>
      <c r="V148" s="40">
        <v>0.43000000715255737</v>
      </c>
      <c r="W148" s="336" t="s">
        <v>1043</v>
      </c>
      <c r="X148" s="336" t="s">
        <v>851</v>
      </c>
      <c r="Y148" s="40">
        <v>0.30258646607398987</v>
      </c>
      <c r="Z148" s="40">
        <v>0.20519866049289703</v>
      </c>
      <c r="AA148" s="40">
        <v>0.18441443145275116</v>
      </c>
      <c r="AB148" s="40">
        <v>0.21448008716106415</v>
      </c>
      <c r="AC148" s="40">
        <v>0.20757991075515747</v>
      </c>
      <c r="AD148" s="336" t="s">
        <v>941</v>
      </c>
      <c r="AE148" s="336" t="s">
        <v>851</v>
      </c>
      <c r="AF148" s="336" t="s">
        <v>851</v>
      </c>
      <c r="AG148" s="336" t="s">
        <v>851</v>
      </c>
      <c r="AH148" s="336" t="s">
        <v>851</v>
      </c>
      <c r="AI148" s="40">
        <v>2019</v>
      </c>
      <c r="AJ148" s="40">
        <v>0.35133404448679501</v>
      </c>
      <c r="AK148" s="40">
        <v>0.39466797059141401</v>
      </c>
      <c r="AL148" s="40">
        <v>4.3333925306797028E-2</v>
      </c>
      <c r="AM148" s="40">
        <v>4.0536116808652878E-2</v>
      </c>
      <c r="AN148" s="40">
        <v>4.0536116808652878E-2</v>
      </c>
      <c r="AO148" s="40">
        <v>4.0536116808652878E-2</v>
      </c>
      <c r="AP148" s="40">
        <v>0.13625320792198181</v>
      </c>
      <c r="AQ148" s="40">
        <v>0.10979843139648438</v>
      </c>
      <c r="AR148" s="336" t="s">
        <v>840</v>
      </c>
      <c r="AS148" s="336" t="s">
        <v>851</v>
      </c>
      <c r="AT148" s="336" t="s">
        <v>851</v>
      </c>
      <c r="AU148" s="336" t="s">
        <v>851</v>
      </c>
      <c r="AV148" s="336" t="s">
        <v>851</v>
      </c>
      <c r="AW148" s="336" t="s">
        <v>851</v>
      </c>
      <c r="AX148" s="336" t="s">
        <v>851</v>
      </c>
      <c r="AY148" s="40"/>
      <c r="AZ148" s="40"/>
      <c r="BA148" s="40"/>
      <c r="BB148" s="40"/>
      <c r="BC148" s="40">
        <v>0.22887066006660461</v>
      </c>
      <c r="BD148" s="336" t="s">
        <v>470</v>
      </c>
    </row>
    <row r="149" spans="1:56" ht="15.75">
      <c r="A149" s="336" t="s">
        <v>517</v>
      </c>
      <c r="B149" s="336" t="s">
        <v>113</v>
      </c>
      <c r="C149" s="336" t="s">
        <v>336</v>
      </c>
      <c r="D149" s="336" t="s">
        <v>851</v>
      </c>
      <c r="E149" s="336" t="s">
        <v>851</v>
      </c>
      <c r="F149" s="40">
        <v>2017</v>
      </c>
      <c r="G149" s="40">
        <v>0.50369155406951904</v>
      </c>
      <c r="H149" s="336" t="s">
        <v>941</v>
      </c>
      <c r="I149" s="40">
        <v>0.33496999740600586</v>
      </c>
      <c r="J149" s="336" t="s">
        <v>941</v>
      </c>
      <c r="K149" s="336" t="s">
        <v>851</v>
      </c>
      <c r="L149" s="336" t="s">
        <v>851</v>
      </c>
      <c r="M149" s="40">
        <v>0.57666641473770142</v>
      </c>
      <c r="N149" s="336" t="s">
        <v>1500</v>
      </c>
      <c r="O149" s="40">
        <v>2017</v>
      </c>
      <c r="P149" s="40">
        <v>0.36575043201446533</v>
      </c>
      <c r="Q149" s="336" t="s">
        <v>1500</v>
      </c>
      <c r="R149" s="336" t="s">
        <v>851</v>
      </c>
      <c r="S149" s="336" t="s">
        <v>851</v>
      </c>
      <c r="T149" s="336" t="s">
        <v>1048</v>
      </c>
      <c r="U149" s="40">
        <v>0.89741766452789307</v>
      </c>
      <c r="V149" s="40">
        <v>0.49095997214317322</v>
      </c>
      <c r="W149" s="336" t="s">
        <v>1043</v>
      </c>
      <c r="X149" s="336" t="s">
        <v>851</v>
      </c>
      <c r="Y149" s="40">
        <v>0.27500984072685242</v>
      </c>
      <c r="Z149" s="40">
        <v>0.25939738750457764</v>
      </c>
      <c r="AA149" s="40">
        <v>0.23936721682548523</v>
      </c>
      <c r="AB149" s="40">
        <v>0.25174301862716675</v>
      </c>
      <c r="AC149" s="40">
        <v>0.23742437362670898</v>
      </c>
      <c r="AD149" s="336" t="s">
        <v>941</v>
      </c>
      <c r="AE149" s="336" t="s">
        <v>851</v>
      </c>
      <c r="AF149" s="336" t="s">
        <v>851</v>
      </c>
      <c r="AG149" s="336" t="s">
        <v>851</v>
      </c>
      <c r="AH149" s="336" t="s">
        <v>851</v>
      </c>
      <c r="AI149" s="40">
        <v>2019</v>
      </c>
      <c r="AJ149" s="40">
        <v>0.14271694432570101</v>
      </c>
      <c r="AK149" s="40">
        <v>0.19616756276177899</v>
      </c>
      <c r="AL149" s="40">
        <v>5.345061793923378E-2</v>
      </c>
      <c r="AM149" s="40">
        <v>0.26557868719100952</v>
      </c>
      <c r="AN149" s="40">
        <v>0.2481498122215271</v>
      </c>
      <c r="AO149" s="40">
        <v>0.24896526336669922</v>
      </c>
      <c r="AP149" s="40">
        <v>0.25621598958969116</v>
      </c>
      <c r="AQ149" s="40">
        <v>0.27247428894042969</v>
      </c>
      <c r="AR149" s="336" t="s">
        <v>840</v>
      </c>
      <c r="AS149" s="336" t="s">
        <v>851</v>
      </c>
      <c r="AT149" s="336" t="s">
        <v>851</v>
      </c>
      <c r="AU149" s="336" t="s">
        <v>851</v>
      </c>
      <c r="AV149" s="336" t="s">
        <v>851</v>
      </c>
      <c r="AW149" s="336" t="s">
        <v>851</v>
      </c>
      <c r="AX149" s="336" t="s">
        <v>851</v>
      </c>
      <c r="AY149" s="40">
        <v>0.2838873565196991</v>
      </c>
      <c r="AZ149" s="40">
        <v>0.26454660296440125</v>
      </c>
      <c r="BA149" s="40">
        <v>0.23701801896095276</v>
      </c>
      <c r="BB149" s="40">
        <v>0.25227230787277222</v>
      </c>
      <c r="BC149" s="40">
        <v>0.25594079494476318</v>
      </c>
      <c r="BD149" s="336" t="s">
        <v>1500</v>
      </c>
    </row>
    <row r="150" spans="1:56" ht="15.75">
      <c r="A150" s="336" t="s">
        <v>425</v>
      </c>
      <c r="B150" s="336" t="s">
        <v>106</v>
      </c>
      <c r="C150" s="336" t="s">
        <v>337</v>
      </c>
      <c r="D150" s="336" t="s">
        <v>851</v>
      </c>
      <c r="E150" s="336" t="s">
        <v>851</v>
      </c>
      <c r="F150" s="40">
        <v>2017</v>
      </c>
      <c r="G150" s="40">
        <v>0.31058517098426819</v>
      </c>
      <c r="H150" s="336" t="s">
        <v>941</v>
      </c>
      <c r="I150" s="40">
        <v>0.23698204755783081</v>
      </c>
      <c r="J150" s="336" t="s">
        <v>941</v>
      </c>
      <c r="K150" s="336" t="s">
        <v>851</v>
      </c>
      <c r="L150" s="336" t="s">
        <v>851</v>
      </c>
      <c r="M150" s="40">
        <v>0.3364582359790802</v>
      </c>
      <c r="N150" s="336" t="s">
        <v>1500</v>
      </c>
      <c r="O150" s="40">
        <v>2017</v>
      </c>
      <c r="P150" s="40">
        <v>0.25175365805625916</v>
      </c>
      <c r="Q150" s="336" t="s">
        <v>1500</v>
      </c>
      <c r="R150" s="336" t="s">
        <v>851</v>
      </c>
      <c r="S150" s="336" t="s">
        <v>851</v>
      </c>
      <c r="T150" s="336" t="s">
        <v>1048</v>
      </c>
      <c r="U150" s="40">
        <v>0.75256699323654175</v>
      </c>
      <c r="V150" s="40">
        <v>0.50542467832565308</v>
      </c>
      <c r="W150" s="336" t="s">
        <v>1043</v>
      </c>
      <c r="X150" s="336" t="s">
        <v>851</v>
      </c>
      <c r="Y150" s="40">
        <v>0.19001889228820801</v>
      </c>
      <c r="Z150" s="40">
        <v>0.20722278952598572</v>
      </c>
      <c r="AA150" s="40">
        <v>0.20525495707988739</v>
      </c>
      <c r="AB150" s="40">
        <v>0.17024247348308563</v>
      </c>
      <c r="AC150" s="40">
        <v>0.13071639835834503</v>
      </c>
      <c r="AD150" s="336" t="s">
        <v>941</v>
      </c>
      <c r="AE150" s="336" t="s">
        <v>851</v>
      </c>
      <c r="AF150" s="336" t="s">
        <v>851</v>
      </c>
      <c r="AG150" s="336" t="s">
        <v>851</v>
      </c>
      <c r="AH150" s="336" t="s">
        <v>851</v>
      </c>
      <c r="AI150" s="40">
        <v>2019</v>
      </c>
      <c r="AJ150" s="40">
        <v>0.18059523928469598</v>
      </c>
      <c r="AK150" s="40">
        <v>0.20667061090279401</v>
      </c>
      <c r="AL150" s="40">
        <v>2.6075372472405434E-2</v>
      </c>
      <c r="AM150" s="40">
        <v>0.19281372427940369</v>
      </c>
      <c r="AN150" s="40">
        <v>0.19767528772354126</v>
      </c>
      <c r="AO150" s="40">
        <v>0.18154571950435638</v>
      </c>
      <c r="AP150" s="40">
        <v>0.14410008490085602</v>
      </c>
      <c r="AQ150" s="40">
        <v>0.12616874277591705</v>
      </c>
      <c r="AR150" s="336" t="s">
        <v>840</v>
      </c>
      <c r="AS150" s="336" t="s">
        <v>851</v>
      </c>
      <c r="AT150" s="336" t="s">
        <v>851</v>
      </c>
      <c r="AU150" s="336" t="s">
        <v>851</v>
      </c>
      <c r="AV150" s="336" t="s">
        <v>851</v>
      </c>
      <c r="AW150" s="336" t="s">
        <v>851</v>
      </c>
      <c r="AX150" s="336" t="s">
        <v>851</v>
      </c>
      <c r="AY150" s="40">
        <v>0.18962877988815308</v>
      </c>
      <c r="AZ150" s="40">
        <v>0.21111725270748138</v>
      </c>
      <c r="BA150" s="40">
        <v>0.21315836906433105</v>
      </c>
      <c r="BB150" s="40">
        <v>0.18413239717483521</v>
      </c>
      <c r="BC150" s="40">
        <v>0.15450376272201538</v>
      </c>
      <c r="BD150" s="336" t="s">
        <v>1500</v>
      </c>
    </row>
    <row r="151" spans="1:56" ht="15.75">
      <c r="A151" s="336" t="s">
        <v>426</v>
      </c>
      <c r="B151" s="336" t="s">
        <v>195</v>
      </c>
      <c r="C151" s="336" t="s">
        <v>338</v>
      </c>
      <c r="D151" s="336" t="s">
        <v>851</v>
      </c>
      <c r="E151" s="336" t="s">
        <v>851</v>
      </c>
      <c r="F151" s="40">
        <v>2017</v>
      </c>
      <c r="G151" s="40">
        <v>0.43376255035400391</v>
      </c>
      <c r="H151" s="336" t="s">
        <v>470</v>
      </c>
      <c r="I151" s="40">
        <v>0.30253243446350098</v>
      </c>
      <c r="J151" s="336" t="s">
        <v>470</v>
      </c>
      <c r="K151" s="336" t="s">
        <v>851</v>
      </c>
      <c r="L151" s="336" t="s">
        <v>851</v>
      </c>
      <c r="M151" s="40">
        <v>0.46564069390296936</v>
      </c>
      <c r="N151" s="336" t="s">
        <v>470</v>
      </c>
      <c r="O151" s="40">
        <v>2017</v>
      </c>
      <c r="P151" s="40">
        <v>0.31769272685050964</v>
      </c>
      <c r="Q151" s="336" t="s">
        <v>470</v>
      </c>
      <c r="R151" s="336" t="s">
        <v>851</v>
      </c>
      <c r="S151" s="336" t="s">
        <v>851</v>
      </c>
      <c r="T151" s="336" t="s">
        <v>470</v>
      </c>
      <c r="U151" s="40">
        <v>0.70086503028869629</v>
      </c>
      <c r="V151" s="40">
        <v>0.41124999523162842</v>
      </c>
      <c r="W151" s="336" t="s">
        <v>470</v>
      </c>
      <c r="X151" s="336" t="s">
        <v>851</v>
      </c>
      <c r="Y151" s="40"/>
      <c r="Z151" s="40"/>
      <c r="AA151" s="40"/>
      <c r="AB151" s="40"/>
      <c r="AC151" s="40">
        <v>0.25188803672790527</v>
      </c>
      <c r="AD151" s="336" t="s">
        <v>470</v>
      </c>
      <c r="AE151" s="336" t="s">
        <v>851</v>
      </c>
      <c r="AF151" s="336" t="s">
        <v>851</v>
      </c>
      <c r="AG151" s="336" t="s">
        <v>851</v>
      </c>
      <c r="AH151" s="336" t="s">
        <v>851</v>
      </c>
      <c r="AI151" s="40">
        <v>2019</v>
      </c>
      <c r="AJ151" s="40"/>
      <c r="AK151" s="40"/>
      <c r="AL151" s="40"/>
      <c r="AM151" s="40"/>
      <c r="AN151" s="40"/>
      <c r="AO151" s="40"/>
      <c r="AP151" s="40"/>
      <c r="AQ151" s="40">
        <v>0.2165466845035553</v>
      </c>
      <c r="AR151" s="336" t="s">
        <v>470</v>
      </c>
      <c r="AS151" s="336" t="s">
        <v>851</v>
      </c>
      <c r="AT151" s="336" t="s">
        <v>851</v>
      </c>
      <c r="AU151" s="336" t="s">
        <v>851</v>
      </c>
      <c r="AV151" s="336" t="s">
        <v>851</v>
      </c>
      <c r="AW151" s="336" t="s">
        <v>851</v>
      </c>
      <c r="AX151" s="336" t="s">
        <v>851</v>
      </c>
      <c r="AY151" s="40"/>
      <c r="AZ151" s="40"/>
      <c r="BA151" s="40"/>
      <c r="BB151" s="40"/>
      <c r="BC151" s="40">
        <v>0.22887066006660461</v>
      </c>
      <c r="BD151" s="336" t="s">
        <v>470</v>
      </c>
    </row>
    <row r="152" spans="1:56" ht="15.75">
      <c r="A152" s="336" t="s">
        <v>426</v>
      </c>
      <c r="B152" s="336" t="s">
        <v>104</v>
      </c>
      <c r="C152" s="336" t="s">
        <v>339</v>
      </c>
      <c r="D152" s="336" t="s">
        <v>851</v>
      </c>
      <c r="E152" s="336" t="s">
        <v>851</v>
      </c>
      <c r="F152" s="40">
        <v>2017</v>
      </c>
      <c r="G152" s="40">
        <v>0.26227590441703796</v>
      </c>
      <c r="H152" s="336" t="s">
        <v>941</v>
      </c>
      <c r="I152" s="40">
        <v>0.20778016746044159</v>
      </c>
      <c r="J152" s="336" t="s">
        <v>941</v>
      </c>
      <c r="K152" s="336" t="s">
        <v>851</v>
      </c>
      <c r="L152" s="336" t="s">
        <v>851</v>
      </c>
      <c r="M152" s="40">
        <v>0.37593001127243042</v>
      </c>
      <c r="N152" s="336" t="s">
        <v>1500</v>
      </c>
      <c r="O152" s="40">
        <v>2017</v>
      </c>
      <c r="P152" s="40">
        <v>0.27321884036064148</v>
      </c>
      <c r="Q152" s="336" t="s">
        <v>1500</v>
      </c>
      <c r="R152" s="336" t="s">
        <v>851</v>
      </c>
      <c r="S152" s="336" t="s">
        <v>851</v>
      </c>
      <c r="T152" s="336" t="s">
        <v>1048</v>
      </c>
      <c r="U152" s="40">
        <v>0.78645002841949463</v>
      </c>
      <c r="V152" s="40">
        <v>0.58249998092651367</v>
      </c>
      <c r="W152" s="336" t="s">
        <v>1043</v>
      </c>
      <c r="X152" s="336" t="s">
        <v>851</v>
      </c>
      <c r="Y152" s="40">
        <v>0.16127179563045502</v>
      </c>
      <c r="Z152" s="40">
        <v>0.16072675585746765</v>
      </c>
      <c r="AA152" s="40">
        <v>0.14811696112155914</v>
      </c>
      <c r="AB152" s="40">
        <v>0.14157107472419739</v>
      </c>
      <c r="AC152" s="40">
        <v>0.14378759264945984</v>
      </c>
      <c r="AD152" s="336" t="s">
        <v>941</v>
      </c>
      <c r="AE152" s="336" t="s">
        <v>851</v>
      </c>
      <c r="AF152" s="336" t="s">
        <v>851</v>
      </c>
      <c r="AG152" s="336" t="s">
        <v>851</v>
      </c>
      <c r="AH152" s="336" t="s">
        <v>851</v>
      </c>
      <c r="AI152" s="40">
        <v>2019</v>
      </c>
      <c r="AJ152" s="40"/>
      <c r="AK152" s="40">
        <v>0.25661183585288699</v>
      </c>
      <c r="AL152" s="40"/>
      <c r="AM152" s="40">
        <v>0.11900666356086731</v>
      </c>
      <c r="AN152" s="40">
        <v>8.0903597176074982E-2</v>
      </c>
      <c r="AO152" s="40"/>
      <c r="AP152" s="40"/>
      <c r="AQ152" s="40">
        <v>0.2165466845035553</v>
      </c>
      <c r="AR152" s="336" t="s">
        <v>470</v>
      </c>
      <c r="AS152" s="336" t="s">
        <v>851</v>
      </c>
      <c r="AT152" s="336" t="s">
        <v>851</v>
      </c>
      <c r="AU152" s="336" t="s">
        <v>851</v>
      </c>
      <c r="AV152" s="336" t="s">
        <v>851</v>
      </c>
      <c r="AW152" s="336" t="s">
        <v>851</v>
      </c>
      <c r="AX152" s="336" t="s">
        <v>851</v>
      </c>
      <c r="AY152" s="40">
        <v>0.16068251430988312</v>
      </c>
      <c r="AZ152" s="40">
        <v>0.16006503999233246</v>
      </c>
      <c r="BA152" s="40">
        <v>0.15344491600990295</v>
      </c>
      <c r="BB152" s="40">
        <v>0.13821119070053101</v>
      </c>
      <c r="BC152" s="40">
        <v>0.14000312983989716</v>
      </c>
      <c r="BD152" s="336" t="s">
        <v>1500</v>
      </c>
    </row>
    <row r="153" spans="1:56" ht="15.75">
      <c r="A153" s="336" t="s">
        <v>517</v>
      </c>
      <c r="B153" s="336" t="s">
        <v>196</v>
      </c>
      <c r="C153" s="336" t="s">
        <v>340</v>
      </c>
      <c r="D153" s="336" t="s">
        <v>851</v>
      </c>
      <c r="E153" s="336" t="s">
        <v>851</v>
      </c>
      <c r="F153" s="40">
        <v>2017</v>
      </c>
      <c r="G153" s="40">
        <v>0.30137339234352112</v>
      </c>
      <c r="H153" s="336" t="s">
        <v>470</v>
      </c>
      <c r="I153" s="40">
        <v>0.23158103227615356</v>
      </c>
      <c r="J153" s="336" t="s">
        <v>470</v>
      </c>
      <c r="K153" s="336" t="s">
        <v>851</v>
      </c>
      <c r="L153" s="336" t="s">
        <v>851</v>
      </c>
      <c r="M153" s="40">
        <v>0.32298409938812256</v>
      </c>
      <c r="N153" s="336" t="s">
        <v>470</v>
      </c>
      <c r="O153" s="40">
        <v>2017</v>
      </c>
      <c r="P153" s="40">
        <v>0.24413134157657623</v>
      </c>
      <c r="Q153" s="336" t="s">
        <v>470</v>
      </c>
      <c r="R153" s="336" t="s">
        <v>851</v>
      </c>
      <c r="S153" s="336" t="s">
        <v>851</v>
      </c>
      <c r="T153" s="336" t="s">
        <v>470</v>
      </c>
      <c r="U153" s="40">
        <v>0.87120479345321655</v>
      </c>
      <c r="V153" s="40">
        <v>0.29750001430511475</v>
      </c>
      <c r="W153" s="336" t="s">
        <v>470</v>
      </c>
      <c r="X153" s="336" t="s">
        <v>851</v>
      </c>
      <c r="Y153" s="40"/>
      <c r="Z153" s="40"/>
      <c r="AA153" s="40"/>
      <c r="AB153" s="40"/>
      <c r="AC153" s="40">
        <v>0.16091012954711914</v>
      </c>
      <c r="AD153" s="336" t="s">
        <v>470</v>
      </c>
      <c r="AE153" s="336" t="s">
        <v>851</v>
      </c>
      <c r="AF153" s="336" t="s">
        <v>851</v>
      </c>
      <c r="AG153" s="336" t="s">
        <v>851</v>
      </c>
      <c r="AH153" s="336" t="s">
        <v>851</v>
      </c>
      <c r="AI153" s="40">
        <v>2019</v>
      </c>
      <c r="AJ153" s="40"/>
      <c r="AK153" s="40"/>
      <c r="AL153" s="40"/>
      <c r="AM153" s="40"/>
      <c r="AN153" s="40"/>
      <c r="AO153" s="40"/>
      <c r="AP153" s="40"/>
      <c r="AQ153" s="40">
        <v>0.18877032399177551</v>
      </c>
      <c r="AR153" s="336" t="s">
        <v>470</v>
      </c>
      <c r="AS153" s="336" t="s">
        <v>851</v>
      </c>
      <c r="AT153" s="336" t="s">
        <v>851</v>
      </c>
      <c r="AU153" s="336" t="s">
        <v>851</v>
      </c>
      <c r="AV153" s="336" t="s">
        <v>851</v>
      </c>
      <c r="AW153" s="336" t="s">
        <v>851</v>
      </c>
      <c r="AX153" s="336" t="s">
        <v>851</v>
      </c>
      <c r="AY153" s="40"/>
      <c r="AZ153" s="40"/>
      <c r="BA153" s="40"/>
      <c r="BB153" s="40"/>
      <c r="BC153" s="40">
        <v>0.16025599837303162</v>
      </c>
      <c r="BD153" s="336" t="s">
        <v>470</v>
      </c>
    </row>
    <row r="154" spans="1:56" ht="15.75">
      <c r="A154" s="336" t="s">
        <v>426</v>
      </c>
      <c r="B154" s="336" t="s">
        <v>110</v>
      </c>
      <c r="C154" s="336" t="s">
        <v>341</v>
      </c>
      <c r="D154" s="336" t="s">
        <v>851</v>
      </c>
      <c r="E154" s="336" t="s">
        <v>851</v>
      </c>
      <c r="F154" s="40">
        <v>2017</v>
      </c>
      <c r="G154" s="40">
        <v>0.6806328296661377</v>
      </c>
      <c r="H154" s="336" t="s">
        <v>941</v>
      </c>
      <c r="I154" s="40">
        <v>0.40498602390289307</v>
      </c>
      <c r="J154" s="336" t="s">
        <v>941</v>
      </c>
      <c r="K154" s="336" t="s">
        <v>851</v>
      </c>
      <c r="L154" s="336" t="s">
        <v>851</v>
      </c>
      <c r="M154" s="40">
        <v>0.5752713680267334</v>
      </c>
      <c r="N154" s="336" t="s">
        <v>1500</v>
      </c>
      <c r="O154" s="40">
        <v>2017</v>
      </c>
      <c r="P154" s="40">
        <v>0.36518874764442444</v>
      </c>
      <c r="Q154" s="336" t="s">
        <v>1500</v>
      </c>
      <c r="R154" s="336" t="s">
        <v>851</v>
      </c>
      <c r="S154" s="336" t="s">
        <v>851</v>
      </c>
      <c r="T154" s="336" t="s">
        <v>1048</v>
      </c>
      <c r="U154" s="40">
        <v>0.67984139919281006</v>
      </c>
      <c r="V154" s="40">
        <v>0.43000000715255737</v>
      </c>
      <c r="W154" s="336" t="s">
        <v>1043</v>
      </c>
      <c r="X154" s="336" t="s">
        <v>851</v>
      </c>
      <c r="Y154" s="40">
        <v>0.22090919315814972</v>
      </c>
      <c r="Z154" s="40">
        <v>0.23043480515480042</v>
      </c>
      <c r="AA154" s="40">
        <v>0.25775730609893799</v>
      </c>
      <c r="AB154" s="40">
        <v>0.29873907566070557</v>
      </c>
      <c r="AC154" s="40">
        <v>0.24108821153640747</v>
      </c>
      <c r="AD154" s="336" t="s">
        <v>941</v>
      </c>
      <c r="AE154" s="336" t="s">
        <v>851</v>
      </c>
      <c r="AF154" s="336" t="s">
        <v>851</v>
      </c>
      <c r="AG154" s="336" t="s">
        <v>851</v>
      </c>
      <c r="AH154" s="336" t="s">
        <v>851</v>
      </c>
      <c r="AI154" s="40">
        <v>2019</v>
      </c>
      <c r="AJ154" s="40"/>
      <c r="AK154" s="40">
        <v>0.30941239863185799</v>
      </c>
      <c r="AL154" s="40"/>
      <c r="AM154" s="40">
        <v>0.11840975284576416</v>
      </c>
      <c r="AN154" s="40">
        <v>0.11877062916755676</v>
      </c>
      <c r="AO154" s="40"/>
      <c r="AP154" s="40"/>
      <c r="AQ154" s="40">
        <v>0.2165466845035553</v>
      </c>
      <c r="AR154" s="336" t="s">
        <v>470</v>
      </c>
      <c r="AS154" s="336" t="s">
        <v>851</v>
      </c>
      <c r="AT154" s="336" t="s">
        <v>851</v>
      </c>
      <c r="AU154" s="336" t="s">
        <v>851</v>
      </c>
      <c r="AV154" s="336" t="s">
        <v>851</v>
      </c>
      <c r="AW154" s="336" t="s">
        <v>851</v>
      </c>
      <c r="AX154" s="336" t="s">
        <v>851</v>
      </c>
      <c r="AY154" s="40">
        <v>0.2160344272851944</v>
      </c>
      <c r="AZ154" s="40">
        <v>0.23098981380462646</v>
      </c>
      <c r="BA154" s="40">
        <v>0.26015487313270569</v>
      </c>
      <c r="BB154" s="40">
        <v>0.29103988409042358</v>
      </c>
      <c r="BC154" s="40">
        <v>0.48019576072692871</v>
      </c>
      <c r="BD154" s="336" t="s">
        <v>1500</v>
      </c>
    </row>
    <row r="155" spans="1:56" ht="15.75">
      <c r="A155" s="336" t="s">
        <v>425</v>
      </c>
      <c r="B155" s="336" t="s">
        <v>109</v>
      </c>
      <c r="C155" s="336" t="s">
        <v>342</v>
      </c>
      <c r="D155" s="336" t="s">
        <v>851</v>
      </c>
      <c r="E155" s="336" t="s">
        <v>851</v>
      </c>
      <c r="F155" s="40">
        <v>2017</v>
      </c>
      <c r="G155" s="40">
        <v>0.35412567853927612</v>
      </c>
      <c r="H155" s="336" t="s">
        <v>941</v>
      </c>
      <c r="I155" s="40">
        <v>0.26151612401008606</v>
      </c>
      <c r="J155" s="336" t="s">
        <v>941</v>
      </c>
      <c r="K155" s="336" t="s">
        <v>851</v>
      </c>
      <c r="L155" s="336" t="s">
        <v>851</v>
      </c>
      <c r="M155" s="40">
        <v>0.36601048707962036</v>
      </c>
      <c r="N155" s="336" t="s">
        <v>1500</v>
      </c>
      <c r="O155" s="40">
        <v>2017</v>
      </c>
      <c r="P155" s="40">
        <v>0.26794120669364929</v>
      </c>
      <c r="Q155" s="336" t="s">
        <v>1500</v>
      </c>
      <c r="R155" s="336" t="s">
        <v>851</v>
      </c>
      <c r="S155" s="336" t="s">
        <v>851</v>
      </c>
      <c r="T155" s="336" t="s">
        <v>1048</v>
      </c>
      <c r="U155" s="40">
        <v>0.72432512044906616</v>
      </c>
      <c r="V155" s="40">
        <v>0.40999999642372131</v>
      </c>
      <c r="W155" s="336" t="s">
        <v>1043</v>
      </c>
      <c r="X155" s="336" t="s">
        <v>851</v>
      </c>
      <c r="Y155" s="40">
        <v>0.21842311322689056</v>
      </c>
      <c r="Z155" s="40">
        <v>0.24347226321697235</v>
      </c>
      <c r="AA155" s="40">
        <v>0.26375371217727661</v>
      </c>
      <c r="AB155" s="40">
        <v>0.27961820363998413</v>
      </c>
      <c r="AC155" s="40">
        <v>0.35238489508628845</v>
      </c>
      <c r="AD155" s="336" t="s">
        <v>941</v>
      </c>
      <c r="AE155" s="336" t="s">
        <v>851</v>
      </c>
      <c r="AF155" s="336" t="s">
        <v>851</v>
      </c>
      <c r="AG155" s="336" t="s">
        <v>851</v>
      </c>
      <c r="AH155" s="336" t="s">
        <v>851</v>
      </c>
      <c r="AI155" s="40">
        <v>2019</v>
      </c>
      <c r="AJ155" s="40">
        <v>0.18601901126606499</v>
      </c>
      <c r="AK155" s="40">
        <v>0.27305401878043101</v>
      </c>
      <c r="AL155" s="40">
        <v>8.7035007774829865E-2</v>
      </c>
      <c r="AM155" s="40">
        <v>0.22043110430240631</v>
      </c>
      <c r="AN155" s="40">
        <v>0.25230282545089722</v>
      </c>
      <c r="AO155" s="40">
        <v>0.25588101148605347</v>
      </c>
      <c r="AP155" s="40">
        <v>0.29040807485580444</v>
      </c>
      <c r="AQ155" s="40">
        <v>0.31874647736549377</v>
      </c>
      <c r="AR155" s="336" t="s">
        <v>840</v>
      </c>
      <c r="AS155" s="336" t="s">
        <v>851</v>
      </c>
      <c r="AT155" s="336" t="s">
        <v>851</v>
      </c>
      <c r="AU155" s="336" t="s">
        <v>851</v>
      </c>
      <c r="AV155" s="336" t="s">
        <v>851</v>
      </c>
      <c r="AW155" s="336" t="s">
        <v>851</v>
      </c>
      <c r="AX155" s="336" t="s">
        <v>851</v>
      </c>
      <c r="AY155" s="40">
        <v>0.21062414348125458</v>
      </c>
      <c r="AZ155" s="40">
        <v>0.22619618475437164</v>
      </c>
      <c r="BA155" s="40">
        <v>0.24969519674777985</v>
      </c>
      <c r="BB155" s="40">
        <v>0.25298339128494263</v>
      </c>
      <c r="BC155" s="40">
        <v>0.27381959557533264</v>
      </c>
      <c r="BD155" s="336" t="s">
        <v>1500</v>
      </c>
    </row>
    <row r="156" spans="1:56" ht="15.75">
      <c r="A156" s="336" t="s">
        <v>426</v>
      </c>
      <c r="B156" s="336" t="s">
        <v>103</v>
      </c>
      <c r="C156" s="336" t="s">
        <v>343</v>
      </c>
      <c r="D156" s="336" t="s">
        <v>851</v>
      </c>
      <c r="E156" s="336" t="s">
        <v>851</v>
      </c>
      <c r="F156" s="40">
        <v>2017</v>
      </c>
      <c r="G156" s="40">
        <v>0.22394147515296936</v>
      </c>
      <c r="H156" s="336" t="s">
        <v>941</v>
      </c>
      <c r="I156" s="40">
        <v>0.18296746909618378</v>
      </c>
      <c r="J156" s="336" t="s">
        <v>941</v>
      </c>
      <c r="K156" s="336" t="s">
        <v>851</v>
      </c>
      <c r="L156" s="336" t="s">
        <v>851</v>
      </c>
      <c r="M156" s="40">
        <v>0.25449973344802856</v>
      </c>
      <c r="N156" s="336" t="s">
        <v>1500</v>
      </c>
      <c r="O156" s="40">
        <v>2017</v>
      </c>
      <c r="P156" s="40">
        <v>0.20286950469017029</v>
      </c>
      <c r="Q156" s="336" t="s">
        <v>1500</v>
      </c>
      <c r="R156" s="336" t="s">
        <v>851</v>
      </c>
      <c r="S156" s="336" t="s">
        <v>851</v>
      </c>
      <c r="T156" s="336" t="s">
        <v>470</v>
      </c>
      <c r="U156" s="40">
        <v>0.70086503028869629</v>
      </c>
      <c r="V156" s="40">
        <v>0.43927595019340515</v>
      </c>
      <c r="W156" s="336" t="s">
        <v>1043</v>
      </c>
      <c r="X156" s="336" t="s">
        <v>851</v>
      </c>
      <c r="Y156" s="40">
        <v>0.1391950249671936</v>
      </c>
      <c r="Z156" s="40">
        <v>0.14378067851066589</v>
      </c>
      <c r="AA156" s="40">
        <v>0.16222725808620453</v>
      </c>
      <c r="AB156" s="40">
        <v>0.1846114844083786</v>
      </c>
      <c r="AC156" s="40">
        <v>0.19169878959655762</v>
      </c>
      <c r="AD156" s="336" t="s">
        <v>941</v>
      </c>
      <c r="AE156" s="336" t="s">
        <v>851</v>
      </c>
      <c r="AF156" s="336" t="s">
        <v>851</v>
      </c>
      <c r="AG156" s="336" t="s">
        <v>851</v>
      </c>
      <c r="AH156" s="336" t="s">
        <v>851</v>
      </c>
      <c r="AI156" s="40">
        <v>2019</v>
      </c>
      <c r="AJ156" s="40"/>
      <c r="AK156" s="40">
        <v>0.27673323662013399</v>
      </c>
      <c r="AL156" s="40"/>
      <c r="AM156" s="40"/>
      <c r="AN156" s="40"/>
      <c r="AO156" s="40"/>
      <c r="AP156" s="40"/>
      <c r="AQ156" s="40">
        <v>0.2165466845035553</v>
      </c>
      <c r="AR156" s="336" t="s">
        <v>470</v>
      </c>
      <c r="AS156" s="336" t="s">
        <v>851</v>
      </c>
      <c r="AT156" s="336" t="s">
        <v>851</v>
      </c>
      <c r="AU156" s="336" t="s">
        <v>851</v>
      </c>
      <c r="AV156" s="336" t="s">
        <v>851</v>
      </c>
      <c r="AW156" s="336" t="s">
        <v>851</v>
      </c>
      <c r="AX156" s="336" t="s">
        <v>851</v>
      </c>
      <c r="AY156" s="40">
        <v>0.13653194904327393</v>
      </c>
      <c r="AZ156" s="40">
        <v>0.14019851386547089</v>
      </c>
      <c r="BA156" s="40">
        <v>0.15219499170780182</v>
      </c>
      <c r="BB156" s="40">
        <v>0.17960041761398315</v>
      </c>
      <c r="BC156" s="40">
        <v>0.19068557024002075</v>
      </c>
      <c r="BD156" s="336" t="s">
        <v>1500</v>
      </c>
    </row>
    <row r="157" spans="1:56" ht="15.75">
      <c r="A157" s="336" t="s">
        <v>424</v>
      </c>
      <c r="B157" s="336" t="s">
        <v>111</v>
      </c>
      <c r="C157" s="336" t="s">
        <v>344</v>
      </c>
      <c r="D157" s="336" t="s">
        <v>851</v>
      </c>
      <c r="E157" s="336" t="s">
        <v>851</v>
      </c>
      <c r="F157" s="40">
        <v>2017</v>
      </c>
      <c r="G157" s="40">
        <v>1.16843581199646</v>
      </c>
      <c r="H157" s="336" t="s">
        <v>941</v>
      </c>
      <c r="I157" s="40">
        <v>0.53883808851242065</v>
      </c>
      <c r="J157" s="336" t="s">
        <v>941</v>
      </c>
      <c r="K157" s="336" t="s">
        <v>851</v>
      </c>
      <c r="L157" s="336" t="s">
        <v>851</v>
      </c>
      <c r="M157" s="40">
        <v>0.80789363384246826</v>
      </c>
      <c r="N157" s="336" t="s">
        <v>1500</v>
      </c>
      <c r="O157" s="40">
        <v>2017</v>
      </c>
      <c r="P157" s="40">
        <v>0.4468701183795929</v>
      </c>
      <c r="Q157" s="336" t="s">
        <v>1500</v>
      </c>
      <c r="R157" s="336" t="s">
        <v>851</v>
      </c>
      <c r="S157" s="336" t="s">
        <v>851</v>
      </c>
      <c r="T157" s="336" t="s">
        <v>1048</v>
      </c>
      <c r="U157" s="40">
        <v>0.61454695463180542</v>
      </c>
      <c r="V157" s="40">
        <v>0.4050000011920929</v>
      </c>
      <c r="W157" s="336" t="s">
        <v>1043</v>
      </c>
      <c r="X157" s="336" t="s">
        <v>851</v>
      </c>
      <c r="Y157" s="40">
        <v>0.62129402160644531</v>
      </c>
      <c r="Z157" s="40">
        <v>0.64502120018005371</v>
      </c>
      <c r="AA157" s="40">
        <v>0.56652975082397461</v>
      </c>
      <c r="AB157" s="40">
        <v>0.42397969961166382</v>
      </c>
      <c r="AC157" s="40">
        <v>0.41482898592948914</v>
      </c>
      <c r="AD157" s="336" t="s">
        <v>941</v>
      </c>
      <c r="AE157" s="336" t="s">
        <v>851</v>
      </c>
      <c r="AF157" s="336" t="s">
        <v>851</v>
      </c>
      <c r="AG157" s="336" t="s">
        <v>851</v>
      </c>
      <c r="AH157" s="336" t="s">
        <v>851</v>
      </c>
      <c r="AI157" s="40">
        <v>2019</v>
      </c>
      <c r="AJ157" s="40"/>
      <c r="AK157" s="40">
        <v>0.24160369720392599</v>
      </c>
      <c r="AL157" s="40"/>
      <c r="AM157" s="40"/>
      <c r="AN157" s="40"/>
      <c r="AO157" s="40"/>
      <c r="AP157" s="40"/>
      <c r="AQ157" s="40">
        <v>0.27010980248451233</v>
      </c>
      <c r="AR157" s="336" t="s">
        <v>470</v>
      </c>
      <c r="AS157" s="336" t="s">
        <v>851</v>
      </c>
      <c r="AT157" s="336" t="s">
        <v>851</v>
      </c>
      <c r="AU157" s="336" t="s">
        <v>851</v>
      </c>
      <c r="AV157" s="336" t="s">
        <v>851</v>
      </c>
      <c r="AW157" s="336" t="s">
        <v>851</v>
      </c>
      <c r="AX157" s="336" t="s">
        <v>851</v>
      </c>
      <c r="AY157" s="40">
        <v>0.53981286287307739</v>
      </c>
      <c r="AZ157" s="40">
        <v>0.52731138467788696</v>
      </c>
      <c r="BA157" s="40">
        <v>0.51370334625244141</v>
      </c>
      <c r="BB157" s="40">
        <v>0.28893950581550598</v>
      </c>
      <c r="BC157" s="40">
        <v>0.25474116206169128</v>
      </c>
      <c r="BD157" s="336" t="s">
        <v>1500</v>
      </c>
    </row>
    <row r="158" spans="1:56" ht="15.75">
      <c r="A158" s="336" t="s">
        <v>426</v>
      </c>
      <c r="B158" s="336" t="s">
        <v>197</v>
      </c>
      <c r="C158" s="336" t="s">
        <v>345</v>
      </c>
      <c r="D158" s="336" t="s">
        <v>851</v>
      </c>
      <c r="E158" s="336" t="s">
        <v>851</v>
      </c>
      <c r="F158" s="40">
        <v>2017</v>
      </c>
      <c r="G158" s="40">
        <v>0.456868976354599</v>
      </c>
      <c r="H158" s="336" t="s">
        <v>941</v>
      </c>
      <c r="I158" s="40">
        <v>0.31359648704528809</v>
      </c>
      <c r="J158" s="336" t="s">
        <v>941</v>
      </c>
      <c r="K158" s="336" t="s">
        <v>851</v>
      </c>
      <c r="L158" s="336" t="s">
        <v>851</v>
      </c>
      <c r="M158" s="40">
        <v>0.5149194598197937</v>
      </c>
      <c r="N158" s="336" t="s">
        <v>1500</v>
      </c>
      <c r="O158" s="40">
        <v>2017</v>
      </c>
      <c r="P158" s="40">
        <v>0.33989891409873962</v>
      </c>
      <c r="Q158" s="336" t="s">
        <v>1500</v>
      </c>
      <c r="R158" s="336" t="s">
        <v>851</v>
      </c>
      <c r="S158" s="336" t="s">
        <v>851</v>
      </c>
      <c r="T158" s="336" t="s">
        <v>470</v>
      </c>
      <c r="U158" s="40">
        <v>0.70086503028869629</v>
      </c>
      <c r="V158" s="40">
        <v>0.41124999523162842</v>
      </c>
      <c r="W158" s="336" t="s">
        <v>470</v>
      </c>
      <c r="X158" s="336" t="s">
        <v>851</v>
      </c>
      <c r="Y158" s="40">
        <v>0.36025083065032959</v>
      </c>
      <c r="Z158" s="40">
        <v>0.35872170329093933</v>
      </c>
      <c r="AA158" s="40">
        <v>0.28340280055999756</v>
      </c>
      <c r="AB158" s="40">
        <v>0.24085555970668793</v>
      </c>
      <c r="AC158" s="40">
        <v>0.19641584157943726</v>
      </c>
      <c r="AD158" s="336" t="s">
        <v>941</v>
      </c>
      <c r="AE158" s="336" t="s">
        <v>851</v>
      </c>
      <c r="AF158" s="336" t="s">
        <v>851</v>
      </c>
      <c r="AG158" s="336" t="s">
        <v>851</v>
      </c>
      <c r="AH158" s="336" t="s">
        <v>851</v>
      </c>
      <c r="AI158" s="40">
        <v>2019</v>
      </c>
      <c r="AJ158" s="40"/>
      <c r="AK158" s="40"/>
      <c r="AL158" s="40"/>
      <c r="AM158" s="40">
        <v>0.23899713158607483</v>
      </c>
      <c r="AN158" s="40">
        <v>0.23899713158607483</v>
      </c>
      <c r="AO158" s="40">
        <v>0.23899713158607483</v>
      </c>
      <c r="AP158" s="40">
        <v>0.21593847870826721</v>
      </c>
      <c r="AQ158" s="40">
        <v>0.2165466845035553</v>
      </c>
      <c r="AR158" s="336" t="s">
        <v>470</v>
      </c>
      <c r="AS158" s="336" t="s">
        <v>851</v>
      </c>
      <c r="AT158" s="336" t="s">
        <v>851</v>
      </c>
      <c r="AU158" s="336" t="s">
        <v>851</v>
      </c>
      <c r="AV158" s="336" t="s">
        <v>851</v>
      </c>
      <c r="AW158" s="336" t="s">
        <v>851</v>
      </c>
      <c r="AX158" s="336" t="s">
        <v>851</v>
      </c>
      <c r="AY158" s="40">
        <v>0.38057029247283936</v>
      </c>
      <c r="AZ158" s="40">
        <v>0.38240188360214233</v>
      </c>
      <c r="BA158" s="40">
        <v>0.32215899229049683</v>
      </c>
      <c r="BB158" s="40">
        <v>0.26570779085159302</v>
      </c>
      <c r="BC158" s="40">
        <v>0.22314758598804474</v>
      </c>
      <c r="BD158" s="336" t="s">
        <v>1500</v>
      </c>
    </row>
    <row r="159" spans="1:56" ht="15.75">
      <c r="A159" s="336" t="s">
        <v>425</v>
      </c>
      <c r="B159" s="336" t="s">
        <v>116</v>
      </c>
      <c r="C159" s="336" t="s">
        <v>346</v>
      </c>
      <c r="D159" s="336" t="s">
        <v>851</v>
      </c>
      <c r="E159" s="336" t="s">
        <v>851</v>
      </c>
      <c r="F159" s="40">
        <v>2017</v>
      </c>
      <c r="G159" s="40">
        <v>0.52381938695907593</v>
      </c>
      <c r="H159" s="336" t="s">
        <v>941</v>
      </c>
      <c r="I159" s="40">
        <v>0.34375426173210144</v>
      </c>
      <c r="J159" s="336" t="s">
        <v>941</v>
      </c>
      <c r="K159" s="336" t="s">
        <v>851</v>
      </c>
      <c r="L159" s="336" t="s">
        <v>851</v>
      </c>
      <c r="M159" s="40">
        <v>0.57047069072723389</v>
      </c>
      <c r="N159" s="336" t="s">
        <v>1500</v>
      </c>
      <c r="O159" s="40">
        <v>2017</v>
      </c>
      <c r="P159" s="40">
        <v>0.36324822902679443</v>
      </c>
      <c r="Q159" s="336" t="s">
        <v>1500</v>
      </c>
      <c r="R159" s="336" t="s">
        <v>851</v>
      </c>
      <c r="S159" s="336" t="s">
        <v>851</v>
      </c>
      <c r="T159" s="336" t="s">
        <v>1048</v>
      </c>
      <c r="U159" s="40">
        <v>0.63061028718948364</v>
      </c>
      <c r="V159" s="40">
        <v>0.45249998569488525</v>
      </c>
      <c r="W159" s="336" t="s">
        <v>1043</v>
      </c>
      <c r="X159" s="336" t="s">
        <v>851</v>
      </c>
      <c r="Y159" s="40">
        <v>0.30941206216812134</v>
      </c>
      <c r="Z159" s="40">
        <v>0.2923571765422821</v>
      </c>
      <c r="AA159" s="40">
        <v>0.28612670302391052</v>
      </c>
      <c r="AB159" s="40">
        <v>0.29350560903549194</v>
      </c>
      <c r="AC159" s="40">
        <v>0.37800517678260803</v>
      </c>
      <c r="AD159" s="336" t="s">
        <v>941</v>
      </c>
      <c r="AE159" s="336" t="s">
        <v>851</v>
      </c>
      <c r="AF159" s="336" t="s">
        <v>851</v>
      </c>
      <c r="AG159" s="336" t="s">
        <v>851</v>
      </c>
      <c r="AH159" s="336" t="s">
        <v>851</v>
      </c>
      <c r="AI159" s="40">
        <v>2019</v>
      </c>
      <c r="AJ159" s="40">
        <v>0.12722210790757502</v>
      </c>
      <c r="AK159" s="40">
        <v>0.15356382302549998</v>
      </c>
      <c r="AL159" s="40">
        <v>2.6341713964939117E-2</v>
      </c>
      <c r="AM159" s="40">
        <v>0.15086363255977631</v>
      </c>
      <c r="AN159" s="40">
        <v>0.15086363255977631</v>
      </c>
      <c r="AO159" s="40">
        <v>0.15086363255977631</v>
      </c>
      <c r="AP159" s="40">
        <v>0.1586003452539444</v>
      </c>
      <c r="AQ159" s="40">
        <v>0.17153593897819519</v>
      </c>
      <c r="AR159" s="336" t="s">
        <v>840</v>
      </c>
      <c r="AS159" s="336" t="s">
        <v>851</v>
      </c>
      <c r="AT159" s="336" t="s">
        <v>851</v>
      </c>
      <c r="AU159" s="336" t="s">
        <v>851</v>
      </c>
      <c r="AV159" s="336" t="s">
        <v>851</v>
      </c>
      <c r="AW159" s="336" t="s">
        <v>851</v>
      </c>
      <c r="AX159" s="336" t="s">
        <v>851</v>
      </c>
      <c r="AY159" s="40">
        <v>0.31214451789855957</v>
      </c>
      <c r="AZ159" s="40">
        <v>0.28651389479637146</v>
      </c>
      <c r="BA159" s="40">
        <v>0.2794797420501709</v>
      </c>
      <c r="BB159" s="40">
        <v>0.27225333452224731</v>
      </c>
      <c r="BC159" s="40">
        <v>0.35955721139907837</v>
      </c>
      <c r="BD159" s="336" t="s">
        <v>1500</v>
      </c>
    </row>
    <row r="160" spans="1:56" ht="15.75">
      <c r="A160" s="336" t="s">
        <v>517</v>
      </c>
      <c r="B160" s="336" t="s">
        <v>858</v>
      </c>
      <c r="C160" s="336" t="s">
        <v>859</v>
      </c>
      <c r="D160" s="336" t="s">
        <v>851</v>
      </c>
      <c r="E160" s="336" t="s">
        <v>851</v>
      </c>
      <c r="F160" s="40">
        <v>2017</v>
      </c>
      <c r="G160" s="40">
        <v>0.30137339234352112</v>
      </c>
      <c r="H160" s="336" t="s">
        <v>470</v>
      </c>
      <c r="I160" s="40">
        <v>0.23158103227615356</v>
      </c>
      <c r="J160" s="336" t="s">
        <v>470</v>
      </c>
      <c r="K160" s="336" t="s">
        <v>851</v>
      </c>
      <c r="L160" s="336" t="s">
        <v>851</v>
      </c>
      <c r="M160" s="40">
        <v>0.32298409938812256</v>
      </c>
      <c r="N160" s="336" t="s">
        <v>470</v>
      </c>
      <c r="O160" s="40">
        <v>2017</v>
      </c>
      <c r="P160" s="40">
        <v>0.24413134157657623</v>
      </c>
      <c r="Q160" s="336" t="s">
        <v>470</v>
      </c>
      <c r="R160" s="336" t="s">
        <v>851</v>
      </c>
      <c r="S160" s="336" t="s">
        <v>851</v>
      </c>
      <c r="T160" s="336" t="s">
        <v>470</v>
      </c>
      <c r="U160" s="40">
        <v>0.87120479345321655</v>
      </c>
      <c r="V160" s="40">
        <v>0.29750001430511475</v>
      </c>
      <c r="W160" s="336" t="s">
        <v>470</v>
      </c>
      <c r="X160" s="336" t="s">
        <v>851</v>
      </c>
      <c r="Y160" s="40"/>
      <c r="Z160" s="40"/>
      <c r="AA160" s="40"/>
      <c r="AB160" s="40"/>
      <c r="AC160" s="40">
        <v>0.16091012954711914</v>
      </c>
      <c r="AD160" s="336" t="s">
        <v>470</v>
      </c>
      <c r="AE160" s="336" t="s">
        <v>851</v>
      </c>
      <c r="AF160" s="336" t="s">
        <v>851</v>
      </c>
      <c r="AG160" s="336" t="s">
        <v>851</v>
      </c>
      <c r="AH160" s="336" t="s">
        <v>851</v>
      </c>
      <c r="AI160" s="40">
        <v>2019</v>
      </c>
      <c r="AJ160" s="40"/>
      <c r="AK160" s="40"/>
      <c r="AL160" s="40"/>
      <c r="AM160" s="40"/>
      <c r="AN160" s="40"/>
      <c r="AO160" s="40"/>
      <c r="AP160" s="40"/>
      <c r="AQ160" s="40">
        <v>0.18877032399177551</v>
      </c>
      <c r="AR160" s="336" t="s">
        <v>470</v>
      </c>
      <c r="AS160" s="336" t="s">
        <v>851</v>
      </c>
      <c r="AT160" s="336" t="s">
        <v>851</v>
      </c>
      <c r="AU160" s="336" t="s">
        <v>851</v>
      </c>
      <c r="AV160" s="336" t="s">
        <v>851</v>
      </c>
      <c r="AW160" s="336" t="s">
        <v>851</v>
      </c>
      <c r="AX160" s="336" t="s">
        <v>851</v>
      </c>
      <c r="AY160" s="40"/>
      <c r="AZ160" s="40"/>
      <c r="BA160" s="40"/>
      <c r="BB160" s="40"/>
      <c r="BC160" s="40">
        <v>0.16025599837303162</v>
      </c>
      <c r="BD160" s="336" t="s">
        <v>470</v>
      </c>
    </row>
    <row r="161" spans="1:56" ht="15.75">
      <c r="A161" s="336" t="s">
        <v>426</v>
      </c>
      <c r="B161" s="336" t="s">
        <v>122</v>
      </c>
      <c r="C161" s="336" t="s">
        <v>347</v>
      </c>
      <c r="D161" s="336" t="s">
        <v>851</v>
      </c>
      <c r="E161" s="336" t="s">
        <v>851</v>
      </c>
      <c r="F161" s="40">
        <v>2017</v>
      </c>
      <c r="G161" s="40">
        <v>0.30773338675498962</v>
      </c>
      <c r="H161" s="336" t="s">
        <v>941</v>
      </c>
      <c r="I161" s="40">
        <v>0.2353181391954422</v>
      </c>
      <c r="J161" s="336" t="s">
        <v>941</v>
      </c>
      <c r="K161" s="336" t="s">
        <v>851</v>
      </c>
      <c r="L161" s="336" t="s">
        <v>851</v>
      </c>
      <c r="M161" s="40">
        <v>0.30703732371330261</v>
      </c>
      <c r="N161" s="336" t="s">
        <v>1500</v>
      </c>
      <c r="O161" s="40">
        <v>2017</v>
      </c>
      <c r="P161" s="40">
        <v>0.23491090536117554</v>
      </c>
      <c r="Q161" s="336" t="s">
        <v>1500</v>
      </c>
      <c r="R161" s="336" t="s">
        <v>851</v>
      </c>
      <c r="S161" s="336" t="s">
        <v>851</v>
      </c>
      <c r="T161" s="336" t="s">
        <v>470</v>
      </c>
      <c r="U161" s="40">
        <v>0.70086503028869629</v>
      </c>
      <c r="V161" s="40">
        <v>0.35741508007049561</v>
      </c>
      <c r="W161" s="336" t="s">
        <v>1043</v>
      </c>
      <c r="X161" s="336" t="s">
        <v>851</v>
      </c>
      <c r="Y161" s="40">
        <v>0.165074422955513</v>
      </c>
      <c r="Z161" s="40">
        <v>0.14024311304092407</v>
      </c>
      <c r="AA161" s="40">
        <v>0.15751716494560242</v>
      </c>
      <c r="AB161" s="40">
        <v>0.17494985461235046</v>
      </c>
      <c r="AC161" s="40">
        <v>0.24830642342567444</v>
      </c>
      <c r="AD161" s="336" t="s">
        <v>941</v>
      </c>
      <c r="AE161" s="336" t="s">
        <v>851</v>
      </c>
      <c r="AF161" s="336" t="s">
        <v>851</v>
      </c>
      <c r="AG161" s="336" t="s">
        <v>851</v>
      </c>
      <c r="AH161" s="336" t="s">
        <v>851</v>
      </c>
      <c r="AI161" s="40">
        <v>2019</v>
      </c>
      <c r="AJ161" s="40">
        <v>0.28065464891511999</v>
      </c>
      <c r="AK161" s="40">
        <v>0.33815125682479902</v>
      </c>
      <c r="AL161" s="40">
        <v>5.7496611028909683E-2</v>
      </c>
      <c r="AM161" s="40">
        <v>0.18836843967437744</v>
      </c>
      <c r="AN161" s="40">
        <v>0.18084244430065155</v>
      </c>
      <c r="AO161" s="40">
        <v>0.18815799057483673</v>
      </c>
      <c r="AP161" s="40">
        <v>0.20066671073436737</v>
      </c>
      <c r="AQ161" s="40">
        <v>0.17003223299980164</v>
      </c>
      <c r="AR161" s="336" t="s">
        <v>840</v>
      </c>
      <c r="AS161" s="336" t="s">
        <v>851</v>
      </c>
      <c r="AT161" s="336" t="s">
        <v>851</v>
      </c>
      <c r="AU161" s="336" t="s">
        <v>851</v>
      </c>
      <c r="AV161" s="336" t="s">
        <v>851</v>
      </c>
      <c r="AW161" s="336" t="s">
        <v>851</v>
      </c>
      <c r="AX161" s="336" t="s">
        <v>851</v>
      </c>
      <c r="AY161" s="40">
        <v>0.16860803961753845</v>
      </c>
      <c r="AZ161" s="40">
        <v>0.13381847739219666</v>
      </c>
      <c r="BA161" s="40">
        <v>0.14411056041717529</v>
      </c>
      <c r="BB161" s="40">
        <v>0.15769287943840027</v>
      </c>
      <c r="BC161" s="40">
        <v>0.19041034579277039</v>
      </c>
      <c r="BD161" s="336" t="s">
        <v>1500</v>
      </c>
    </row>
    <row r="162" spans="1:56" ht="15.75">
      <c r="A162" s="336" t="s">
        <v>517</v>
      </c>
      <c r="B162" s="336" t="s">
        <v>120</v>
      </c>
      <c r="C162" s="336" t="s">
        <v>348</v>
      </c>
      <c r="D162" s="336" t="s">
        <v>851</v>
      </c>
      <c r="E162" s="336" t="s">
        <v>851</v>
      </c>
      <c r="F162" s="40">
        <v>2017</v>
      </c>
      <c r="G162" s="40">
        <v>0.33776822686195374</v>
      </c>
      <c r="H162" s="336" t="s">
        <v>941</v>
      </c>
      <c r="I162" s="40">
        <v>0.25248637795448303</v>
      </c>
      <c r="J162" s="336" t="s">
        <v>941</v>
      </c>
      <c r="K162" s="336" t="s">
        <v>851</v>
      </c>
      <c r="L162" s="336" t="s">
        <v>851</v>
      </c>
      <c r="M162" s="40">
        <v>0.34457764029502869</v>
      </c>
      <c r="N162" s="336" t="s">
        <v>1500</v>
      </c>
      <c r="O162" s="40">
        <v>2017</v>
      </c>
      <c r="P162" s="40">
        <v>0.25627204775810242</v>
      </c>
      <c r="Q162" s="336" t="s">
        <v>1500</v>
      </c>
      <c r="R162" s="336" t="s">
        <v>851</v>
      </c>
      <c r="S162" s="336" t="s">
        <v>851</v>
      </c>
      <c r="T162" s="336" t="s">
        <v>470</v>
      </c>
      <c r="U162" s="40">
        <v>0.87120479345321655</v>
      </c>
      <c r="V162" s="40">
        <v>1</v>
      </c>
      <c r="W162" s="336" t="s">
        <v>1043</v>
      </c>
      <c r="X162" s="336" t="s">
        <v>851</v>
      </c>
      <c r="Y162" s="40">
        <v>0.18792802095413208</v>
      </c>
      <c r="Z162" s="40">
        <v>0.1907079815864563</v>
      </c>
      <c r="AA162" s="40">
        <v>0.18883958458900452</v>
      </c>
      <c r="AB162" s="40">
        <v>0.17575173079967499</v>
      </c>
      <c r="AC162" s="40">
        <v>0.16143915057182312</v>
      </c>
      <c r="AD162" s="336" t="s">
        <v>941</v>
      </c>
      <c r="AE162" s="336" t="s">
        <v>851</v>
      </c>
      <c r="AF162" s="336" t="s">
        <v>851</v>
      </c>
      <c r="AG162" s="336" t="s">
        <v>851</v>
      </c>
      <c r="AH162" s="336" t="s">
        <v>851</v>
      </c>
      <c r="AI162" s="40">
        <v>2019</v>
      </c>
      <c r="AJ162" s="40"/>
      <c r="AK162" s="40">
        <v>0.21254158697751102</v>
      </c>
      <c r="AL162" s="40"/>
      <c r="AM162" s="40"/>
      <c r="AN162" s="40"/>
      <c r="AO162" s="40"/>
      <c r="AP162" s="40"/>
      <c r="AQ162" s="40">
        <v>0.18877032399177551</v>
      </c>
      <c r="AR162" s="336" t="s">
        <v>470</v>
      </c>
      <c r="AS162" s="336" t="s">
        <v>851</v>
      </c>
      <c r="AT162" s="336" t="s">
        <v>851</v>
      </c>
      <c r="AU162" s="336" t="s">
        <v>851</v>
      </c>
      <c r="AV162" s="336" t="s">
        <v>851</v>
      </c>
      <c r="AW162" s="336" t="s">
        <v>851</v>
      </c>
      <c r="AX162" s="336" t="s">
        <v>851</v>
      </c>
      <c r="AY162" s="40">
        <v>0.18490095436573029</v>
      </c>
      <c r="AZ162" s="40">
        <v>0.19099925458431244</v>
      </c>
      <c r="BA162" s="40">
        <v>0.18977946043014526</v>
      </c>
      <c r="BB162" s="40">
        <v>0.18737129867076874</v>
      </c>
      <c r="BC162" s="40">
        <v>0.1743144690990448</v>
      </c>
      <c r="BD162" s="336" t="s">
        <v>1500</v>
      </c>
    </row>
    <row r="163" spans="1:56" ht="15.75">
      <c r="A163" s="336" t="s">
        <v>517</v>
      </c>
      <c r="B163" s="336" t="s">
        <v>198</v>
      </c>
      <c r="C163" s="336" t="s">
        <v>349</v>
      </c>
      <c r="D163" s="336" t="s">
        <v>851</v>
      </c>
      <c r="E163" s="336" t="s">
        <v>851</v>
      </c>
      <c r="F163" s="40">
        <v>2017</v>
      </c>
      <c r="G163" s="40">
        <v>0.30137339234352112</v>
      </c>
      <c r="H163" s="336" t="s">
        <v>470</v>
      </c>
      <c r="I163" s="40">
        <v>0.23158103227615356</v>
      </c>
      <c r="J163" s="336" t="s">
        <v>470</v>
      </c>
      <c r="K163" s="336" t="s">
        <v>851</v>
      </c>
      <c r="L163" s="336" t="s">
        <v>851</v>
      </c>
      <c r="M163" s="40">
        <v>0.32298409938812256</v>
      </c>
      <c r="N163" s="336" t="s">
        <v>470</v>
      </c>
      <c r="O163" s="40">
        <v>2017</v>
      </c>
      <c r="P163" s="40">
        <v>0.24413134157657623</v>
      </c>
      <c r="Q163" s="336" t="s">
        <v>470</v>
      </c>
      <c r="R163" s="336" t="s">
        <v>851</v>
      </c>
      <c r="S163" s="336" t="s">
        <v>851</v>
      </c>
      <c r="T163" s="336" t="s">
        <v>470</v>
      </c>
      <c r="U163" s="40">
        <v>0.87120479345321655</v>
      </c>
      <c r="V163" s="40">
        <v>0.29750001430511475</v>
      </c>
      <c r="W163" s="336" t="s">
        <v>470</v>
      </c>
      <c r="X163" s="336" t="s">
        <v>851</v>
      </c>
      <c r="Y163" s="40"/>
      <c r="Z163" s="40"/>
      <c r="AA163" s="40"/>
      <c r="AB163" s="40"/>
      <c r="AC163" s="40">
        <v>0.16091012954711914</v>
      </c>
      <c r="AD163" s="336" t="s">
        <v>470</v>
      </c>
      <c r="AE163" s="336" t="s">
        <v>851</v>
      </c>
      <c r="AF163" s="336" t="s">
        <v>851</v>
      </c>
      <c r="AG163" s="336" t="s">
        <v>851</v>
      </c>
      <c r="AH163" s="336" t="s">
        <v>851</v>
      </c>
      <c r="AI163" s="40">
        <v>2019</v>
      </c>
      <c r="AJ163" s="40"/>
      <c r="AK163" s="40"/>
      <c r="AL163" s="40"/>
      <c r="AM163" s="40"/>
      <c r="AN163" s="40"/>
      <c r="AO163" s="40"/>
      <c r="AP163" s="40"/>
      <c r="AQ163" s="40">
        <v>0.18877032399177551</v>
      </c>
      <c r="AR163" s="336" t="s">
        <v>470</v>
      </c>
      <c r="AS163" s="336" t="s">
        <v>851</v>
      </c>
      <c r="AT163" s="336" t="s">
        <v>851</v>
      </c>
      <c r="AU163" s="336" t="s">
        <v>851</v>
      </c>
      <c r="AV163" s="336" t="s">
        <v>851</v>
      </c>
      <c r="AW163" s="336" t="s">
        <v>851</v>
      </c>
      <c r="AX163" s="336" t="s">
        <v>851</v>
      </c>
      <c r="AY163" s="40"/>
      <c r="AZ163" s="40"/>
      <c r="BA163" s="40"/>
      <c r="BB163" s="40"/>
      <c r="BC163" s="40">
        <v>0.16025599837303162</v>
      </c>
      <c r="BD163" s="336" t="s">
        <v>470</v>
      </c>
    </row>
    <row r="164" spans="1:56" ht="15.75">
      <c r="A164" s="336" t="s">
        <v>517</v>
      </c>
      <c r="B164" s="336" t="s">
        <v>123</v>
      </c>
      <c r="C164" s="336" t="s">
        <v>350</v>
      </c>
      <c r="D164" s="336" t="s">
        <v>851</v>
      </c>
      <c r="E164" s="336" t="s">
        <v>851</v>
      </c>
      <c r="F164" s="40">
        <v>2017</v>
      </c>
      <c r="G164" s="40">
        <v>0.4867495596408844</v>
      </c>
      <c r="H164" s="336" t="s">
        <v>941</v>
      </c>
      <c r="I164" s="40">
        <v>0.32739177346229553</v>
      </c>
      <c r="J164" s="336" t="s">
        <v>941</v>
      </c>
      <c r="K164" s="336" t="s">
        <v>851</v>
      </c>
      <c r="L164" s="336" t="s">
        <v>851</v>
      </c>
      <c r="M164" s="40">
        <v>0.50467061996459961</v>
      </c>
      <c r="N164" s="336" t="s">
        <v>1500</v>
      </c>
      <c r="O164" s="40">
        <v>2017</v>
      </c>
      <c r="P164" s="40">
        <v>0.3354027271270752</v>
      </c>
      <c r="Q164" s="336" t="s">
        <v>1500</v>
      </c>
      <c r="R164" s="336" t="s">
        <v>851</v>
      </c>
      <c r="S164" s="336" t="s">
        <v>851</v>
      </c>
      <c r="T164" s="336" t="s">
        <v>1048</v>
      </c>
      <c r="U164" s="40">
        <v>0.86253237724304199</v>
      </c>
      <c r="V164" s="40">
        <v>1</v>
      </c>
      <c r="W164" s="336" t="s">
        <v>1043</v>
      </c>
      <c r="X164" s="336" t="s">
        <v>851</v>
      </c>
      <c r="Y164" s="40">
        <v>0.25540611147880554</v>
      </c>
      <c r="Z164" s="40">
        <v>0.26230871677398682</v>
      </c>
      <c r="AA164" s="40">
        <v>0.27241763472557068</v>
      </c>
      <c r="AB164" s="40">
        <v>0.25116235017776489</v>
      </c>
      <c r="AC164" s="40">
        <v>0.24306444823741913</v>
      </c>
      <c r="AD164" s="336" t="s">
        <v>941</v>
      </c>
      <c r="AE164" s="336" t="s">
        <v>851</v>
      </c>
      <c r="AF164" s="336" t="s">
        <v>851</v>
      </c>
      <c r="AG164" s="336" t="s">
        <v>851</v>
      </c>
      <c r="AH164" s="336" t="s">
        <v>851</v>
      </c>
      <c r="AI164" s="40">
        <v>2019</v>
      </c>
      <c r="AJ164" s="40"/>
      <c r="AK164" s="40">
        <v>0.23483484041071701</v>
      </c>
      <c r="AL164" s="40"/>
      <c r="AM164" s="40"/>
      <c r="AN164" s="40"/>
      <c r="AO164" s="40"/>
      <c r="AP164" s="40"/>
      <c r="AQ164" s="40">
        <v>0.18877032399177551</v>
      </c>
      <c r="AR164" s="336" t="s">
        <v>470</v>
      </c>
      <c r="AS164" s="336" t="s">
        <v>851</v>
      </c>
      <c r="AT164" s="336" t="s">
        <v>851</v>
      </c>
      <c r="AU164" s="336" t="s">
        <v>851</v>
      </c>
      <c r="AV164" s="336" t="s">
        <v>851</v>
      </c>
      <c r="AW164" s="336" t="s">
        <v>851</v>
      </c>
      <c r="AX164" s="336" t="s">
        <v>851</v>
      </c>
      <c r="AY164" s="40">
        <v>0.24527701735496521</v>
      </c>
      <c r="AZ164" s="40">
        <v>0.25776168704032898</v>
      </c>
      <c r="BA164" s="40">
        <v>0.2690088152885437</v>
      </c>
      <c r="BB164" s="40">
        <v>0.25758695602416992</v>
      </c>
      <c r="BC164" s="40">
        <v>0.24357126653194427</v>
      </c>
      <c r="BD164" s="336" t="s">
        <v>1500</v>
      </c>
    </row>
    <row r="165" spans="1:56" ht="15.75">
      <c r="A165" s="336" t="s">
        <v>426</v>
      </c>
      <c r="B165" s="336" t="s">
        <v>119</v>
      </c>
      <c r="C165" s="336" t="s">
        <v>351</v>
      </c>
      <c r="D165" s="336" t="s">
        <v>851</v>
      </c>
      <c r="E165" s="336" t="s">
        <v>851</v>
      </c>
      <c r="F165" s="40">
        <v>2017</v>
      </c>
      <c r="G165" s="40">
        <v>0.40323847532272339</v>
      </c>
      <c r="H165" s="336" t="s">
        <v>941</v>
      </c>
      <c r="I165" s="40">
        <v>0.28736275434494019</v>
      </c>
      <c r="J165" s="336" t="s">
        <v>941</v>
      </c>
      <c r="K165" s="336" t="s">
        <v>851</v>
      </c>
      <c r="L165" s="336" t="s">
        <v>851</v>
      </c>
      <c r="M165" s="40">
        <v>0.44967329502105713</v>
      </c>
      <c r="N165" s="336" t="s">
        <v>1500</v>
      </c>
      <c r="O165" s="40">
        <v>2017</v>
      </c>
      <c r="P165" s="40">
        <v>0.31018939614295959</v>
      </c>
      <c r="Q165" s="336" t="s">
        <v>1500</v>
      </c>
      <c r="R165" s="336" t="s">
        <v>851</v>
      </c>
      <c r="S165" s="336" t="s">
        <v>851</v>
      </c>
      <c r="T165" s="336" t="s">
        <v>1048</v>
      </c>
      <c r="U165" s="40">
        <v>0.61857646703720093</v>
      </c>
      <c r="V165" s="40">
        <v>0.41286802291870117</v>
      </c>
      <c r="W165" s="336" t="s">
        <v>1043</v>
      </c>
      <c r="X165" s="336" t="s">
        <v>851</v>
      </c>
      <c r="Y165" s="40">
        <v>0.21477712690830231</v>
      </c>
      <c r="Z165" s="40">
        <v>0.21712407469749451</v>
      </c>
      <c r="AA165" s="40">
        <v>0.22986273467540741</v>
      </c>
      <c r="AB165" s="40">
        <v>0.2325490415096283</v>
      </c>
      <c r="AC165" s="40">
        <v>0.25419905781745911</v>
      </c>
      <c r="AD165" s="336" t="s">
        <v>941</v>
      </c>
      <c r="AE165" s="336" t="s">
        <v>851</v>
      </c>
      <c r="AF165" s="336" t="s">
        <v>851</v>
      </c>
      <c r="AG165" s="336" t="s">
        <v>851</v>
      </c>
      <c r="AH165" s="336" t="s">
        <v>851</v>
      </c>
      <c r="AI165" s="40">
        <v>2019</v>
      </c>
      <c r="AJ165" s="40">
        <v>0.10362815862869701</v>
      </c>
      <c r="AK165" s="40">
        <v>0.169765743766534</v>
      </c>
      <c r="AL165" s="40">
        <v>6.6137582063674927E-2</v>
      </c>
      <c r="AM165" s="40">
        <v>0.24720422923564911</v>
      </c>
      <c r="AN165" s="40">
        <v>0.24720422923564911</v>
      </c>
      <c r="AO165" s="40">
        <v>0.2640615701675415</v>
      </c>
      <c r="AP165" s="40">
        <v>0.31006431579589844</v>
      </c>
      <c r="AQ165" s="40">
        <v>0.38958144187927246</v>
      </c>
      <c r="AR165" s="336" t="s">
        <v>840</v>
      </c>
      <c r="AS165" s="336" t="s">
        <v>851</v>
      </c>
      <c r="AT165" s="336" t="s">
        <v>851</v>
      </c>
      <c r="AU165" s="336" t="s">
        <v>851</v>
      </c>
      <c r="AV165" s="336" t="s">
        <v>851</v>
      </c>
      <c r="AW165" s="336" t="s">
        <v>851</v>
      </c>
      <c r="AX165" s="336" t="s">
        <v>851</v>
      </c>
      <c r="AY165" s="40">
        <v>0.21112893521785736</v>
      </c>
      <c r="AZ165" s="40">
        <v>0.21200589835643768</v>
      </c>
      <c r="BA165" s="40">
        <v>0.22170624136924744</v>
      </c>
      <c r="BB165" s="40">
        <v>0.22109149396419525</v>
      </c>
      <c r="BC165" s="40">
        <v>0.24493059515953064</v>
      </c>
      <c r="BD165" s="336" t="s">
        <v>1500</v>
      </c>
    </row>
    <row r="166" spans="1:56" ht="15.75">
      <c r="A166" s="336" t="s">
        <v>424</v>
      </c>
      <c r="B166" s="336" t="s">
        <v>117</v>
      </c>
      <c r="C166" s="336" t="s">
        <v>352</v>
      </c>
      <c r="D166" s="336" t="s">
        <v>851</v>
      </c>
      <c r="E166" s="336" t="s">
        <v>851</v>
      </c>
      <c r="F166" s="40">
        <v>2017</v>
      </c>
      <c r="G166" s="40">
        <v>0.61099499464035034</v>
      </c>
      <c r="H166" s="336" t="s">
        <v>941</v>
      </c>
      <c r="I166" s="40">
        <v>0.37926560640335083</v>
      </c>
      <c r="J166" s="336" t="s">
        <v>941</v>
      </c>
      <c r="K166" s="336" t="s">
        <v>851</v>
      </c>
      <c r="L166" s="336" t="s">
        <v>851</v>
      </c>
      <c r="M166" s="40">
        <v>0.54663282632827759</v>
      </c>
      <c r="N166" s="336" t="s">
        <v>1500</v>
      </c>
      <c r="O166" s="40">
        <v>2017</v>
      </c>
      <c r="P166" s="40">
        <v>0.35343411564826965</v>
      </c>
      <c r="Q166" s="336" t="s">
        <v>1500</v>
      </c>
      <c r="R166" s="336" t="s">
        <v>851</v>
      </c>
      <c r="S166" s="336" t="s">
        <v>851</v>
      </c>
      <c r="T166" s="336" t="s">
        <v>1048</v>
      </c>
      <c r="U166" s="40">
        <v>0.62847620248794556</v>
      </c>
      <c r="V166" s="40">
        <v>0.33385396003723145</v>
      </c>
      <c r="W166" s="336" t="s">
        <v>1043</v>
      </c>
      <c r="X166" s="336" t="s">
        <v>851</v>
      </c>
      <c r="Y166" s="40">
        <v>0.41436928510665894</v>
      </c>
      <c r="Z166" s="40">
        <v>0.37545645236968994</v>
      </c>
      <c r="AA166" s="40">
        <v>0.30956822633743286</v>
      </c>
      <c r="AB166" s="40">
        <v>0.35970917344093323</v>
      </c>
      <c r="AC166" s="40">
        <v>0.31786337494850159</v>
      </c>
      <c r="AD166" s="336" t="s">
        <v>941</v>
      </c>
      <c r="AE166" s="336" t="s">
        <v>851</v>
      </c>
      <c r="AF166" s="336" t="s">
        <v>851</v>
      </c>
      <c r="AG166" s="336" t="s">
        <v>851</v>
      </c>
      <c r="AH166" s="336" t="s">
        <v>851</v>
      </c>
      <c r="AI166" s="40">
        <v>2019</v>
      </c>
      <c r="AJ166" s="40">
        <v>0.19325584681552802</v>
      </c>
      <c r="AK166" s="40">
        <v>0.29953334396989501</v>
      </c>
      <c r="AL166" s="40">
        <v>0.10627749562263489</v>
      </c>
      <c r="AM166" s="40">
        <v>0.26252999901771545</v>
      </c>
      <c r="AN166" s="40">
        <v>0.26375645399093628</v>
      </c>
      <c r="AO166" s="40">
        <v>0.27685394883155823</v>
      </c>
      <c r="AP166" s="40">
        <v>0.34166562557220459</v>
      </c>
      <c r="AQ166" s="40">
        <v>0.35481023788452148</v>
      </c>
      <c r="AR166" s="336" t="s">
        <v>840</v>
      </c>
      <c r="AS166" s="336" t="s">
        <v>851</v>
      </c>
      <c r="AT166" s="336" t="s">
        <v>851</v>
      </c>
      <c r="AU166" s="336" t="s">
        <v>851</v>
      </c>
      <c r="AV166" s="336" t="s">
        <v>851</v>
      </c>
      <c r="AW166" s="336" t="s">
        <v>851</v>
      </c>
      <c r="AX166" s="336" t="s">
        <v>851</v>
      </c>
      <c r="AY166" s="40">
        <v>0.42248013615608215</v>
      </c>
      <c r="AZ166" s="40">
        <v>0.38875305652618408</v>
      </c>
      <c r="BA166" s="40">
        <v>0.32848444581031799</v>
      </c>
      <c r="BB166" s="40">
        <v>0.35244777798652649</v>
      </c>
      <c r="BC166" s="40">
        <v>0.32174223661422729</v>
      </c>
      <c r="BD166" s="336" t="s">
        <v>1500</v>
      </c>
    </row>
    <row r="167" spans="1:56" ht="15.75">
      <c r="A167" s="336" t="s">
        <v>426</v>
      </c>
      <c r="B167" s="336" t="s">
        <v>118</v>
      </c>
      <c r="C167" s="336" t="s">
        <v>353</v>
      </c>
      <c r="D167" s="336" t="s">
        <v>851</v>
      </c>
      <c r="E167" s="336" t="s">
        <v>851</v>
      </c>
      <c r="F167" s="40">
        <v>2017</v>
      </c>
      <c r="G167" s="40">
        <v>0.43618738651275635</v>
      </c>
      <c r="H167" s="336" t="s">
        <v>941</v>
      </c>
      <c r="I167" s="40">
        <v>0.30371201038360596</v>
      </c>
      <c r="J167" s="336" t="s">
        <v>941</v>
      </c>
      <c r="K167" s="336" t="s">
        <v>851</v>
      </c>
      <c r="L167" s="336" t="s">
        <v>851</v>
      </c>
      <c r="M167" s="40">
        <v>0.43097692728042603</v>
      </c>
      <c r="N167" s="336" t="s">
        <v>1500</v>
      </c>
      <c r="O167" s="40">
        <v>2017</v>
      </c>
      <c r="P167" s="40">
        <v>0.30117669701576233</v>
      </c>
      <c r="Q167" s="336" t="s">
        <v>1500</v>
      </c>
      <c r="R167" s="336" t="s">
        <v>851</v>
      </c>
      <c r="S167" s="336" t="s">
        <v>851</v>
      </c>
      <c r="T167" s="336" t="s">
        <v>1048</v>
      </c>
      <c r="U167" s="40">
        <v>0.65872561931610107</v>
      </c>
      <c r="V167" s="40">
        <v>0.28499999642372131</v>
      </c>
      <c r="W167" s="336" t="s">
        <v>1043</v>
      </c>
      <c r="X167" s="336" t="s">
        <v>851</v>
      </c>
      <c r="Y167" s="40">
        <v>0.27593362331390381</v>
      </c>
      <c r="Z167" s="40">
        <v>0.22445794939994812</v>
      </c>
      <c r="AA167" s="40">
        <v>0.19961836934089661</v>
      </c>
      <c r="AB167" s="40">
        <v>0.17407664656639099</v>
      </c>
      <c r="AC167" s="40">
        <v>0.21068054437637329</v>
      </c>
      <c r="AD167" s="336" t="s">
        <v>941</v>
      </c>
      <c r="AE167" s="336" t="s">
        <v>851</v>
      </c>
      <c r="AF167" s="336" t="s">
        <v>851</v>
      </c>
      <c r="AG167" s="336" t="s">
        <v>851</v>
      </c>
      <c r="AH167" s="336" t="s">
        <v>851</v>
      </c>
      <c r="AI167" s="40">
        <v>2019</v>
      </c>
      <c r="AJ167" s="40"/>
      <c r="AK167" s="40">
        <v>0.24625234285644701</v>
      </c>
      <c r="AL167" s="40"/>
      <c r="AM167" s="40"/>
      <c r="AN167" s="40"/>
      <c r="AO167" s="40"/>
      <c r="AP167" s="40"/>
      <c r="AQ167" s="40">
        <v>0.2165466845035553</v>
      </c>
      <c r="AR167" s="336" t="s">
        <v>470</v>
      </c>
      <c r="AS167" s="336" t="s">
        <v>851</v>
      </c>
      <c r="AT167" s="336" t="s">
        <v>851</v>
      </c>
      <c r="AU167" s="336" t="s">
        <v>851</v>
      </c>
      <c r="AV167" s="336" t="s">
        <v>851</v>
      </c>
      <c r="AW167" s="336" t="s">
        <v>851</v>
      </c>
      <c r="AX167" s="336" t="s">
        <v>851</v>
      </c>
      <c r="AY167" s="40">
        <v>0.28316903114318848</v>
      </c>
      <c r="AZ167" s="40">
        <v>0.23037298023700714</v>
      </c>
      <c r="BA167" s="40">
        <v>0.20710770785808563</v>
      </c>
      <c r="BB167" s="40">
        <v>0.17130933701992035</v>
      </c>
      <c r="BC167" s="40">
        <v>0.14881227910518646</v>
      </c>
      <c r="BD167" s="336" t="s">
        <v>1500</v>
      </c>
    </row>
    <row r="168" spans="1:56" ht="15.75">
      <c r="A168" s="336" t="s">
        <v>425</v>
      </c>
      <c r="B168" s="336" t="s">
        <v>1449</v>
      </c>
      <c r="C168" s="336" t="s">
        <v>327</v>
      </c>
      <c r="D168" s="336" t="s">
        <v>851</v>
      </c>
      <c r="E168" s="336" t="s">
        <v>851</v>
      </c>
      <c r="F168" s="40">
        <v>2017</v>
      </c>
      <c r="G168" s="40">
        <v>0.51398551464080811</v>
      </c>
      <c r="H168" s="336" t="s">
        <v>941</v>
      </c>
      <c r="I168" s="40">
        <v>0.33949169516563416</v>
      </c>
      <c r="J168" s="336" t="s">
        <v>941</v>
      </c>
      <c r="K168" s="336" t="s">
        <v>851</v>
      </c>
      <c r="L168" s="336" t="s">
        <v>851</v>
      </c>
      <c r="M168" s="40">
        <v>0.43648850917816162</v>
      </c>
      <c r="N168" s="336" t="s">
        <v>470</v>
      </c>
      <c r="O168" s="40">
        <v>2017</v>
      </c>
      <c r="P168" s="40">
        <v>0.30364203453063965</v>
      </c>
      <c r="Q168" s="336" t="s">
        <v>470</v>
      </c>
      <c r="R168" s="336" t="s">
        <v>851</v>
      </c>
      <c r="S168" s="336" t="s">
        <v>851</v>
      </c>
      <c r="T168" s="336" t="s">
        <v>1048</v>
      </c>
      <c r="U168" s="40">
        <v>0.73115414381027222</v>
      </c>
      <c r="V168" s="40">
        <v>0.48249998688697815</v>
      </c>
      <c r="W168" s="336" t="s">
        <v>1043</v>
      </c>
      <c r="X168" s="336" t="s">
        <v>851</v>
      </c>
      <c r="Y168" s="40">
        <v>0.24916189908981323</v>
      </c>
      <c r="Z168" s="40">
        <v>0.24167096614837646</v>
      </c>
      <c r="AA168" s="40">
        <v>0.2527470588684082</v>
      </c>
      <c r="AB168" s="40">
        <v>0.25429642200469971</v>
      </c>
      <c r="AC168" s="40">
        <v>0.22604531049728394</v>
      </c>
      <c r="AD168" s="336" t="s">
        <v>941</v>
      </c>
      <c r="AE168" s="336" t="s">
        <v>851</v>
      </c>
      <c r="AF168" s="336" t="s">
        <v>851</v>
      </c>
      <c r="AG168" s="336" t="s">
        <v>851</v>
      </c>
      <c r="AH168" s="336" t="s">
        <v>851</v>
      </c>
      <c r="AI168" s="40">
        <v>2019</v>
      </c>
      <c r="AJ168" s="40"/>
      <c r="AK168" s="40">
        <v>0.212533712111383</v>
      </c>
      <c r="AL168" s="40"/>
      <c r="AM168" s="40">
        <v>0.24202057719230652</v>
      </c>
      <c r="AN168" s="40">
        <v>0.24242287874221802</v>
      </c>
      <c r="AO168" s="40">
        <v>0.26234477758407593</v>
      </c>
      <c r="AP168" s="40">
        <v>0.24275995790958405</v>
      </c>
      <c r="AQ168" s="40">
        <v>0.21862149238586426</v>
      </c>
      <c r="AR168" s="336" t="s">
        <v>470</v>
      </c>
      <c r="AS168" s="336" t="s">
        <v>851</v>
      </c>
      <c r="AT168" s="336" t="s">
        <v>851</v>
      </c>
      <c r="AU168" s="336" t="s">
        <v>851</v>
      </c>
      <c r="AV168" s="336" t="s">
        <v>851</v>
      </c>
      <c r="AW168" s="336" t="s">
        <v>851</v>
      </c>
      <c r="AX168" s="336" t="s">
        <v>851</v>
      </c>
      <c r="AY168" s="40"/>
      <c r="AZ168" s="40"/>
      <c r="BA168" s="40"/>
      <c r="BB168" s="40"/>
      <c r="BC168" s="40">
        <v>0.20907288789749146</v>
      </c>
      <c r="BD168" s="336" t="s">
        <v>470</v>
      </c>
    </row>
    <row r="169" spans="1:56" ht="15.75">
      <c r="A169" s="336" t="s">
        <v>517</v>
      </c>
      <c r="B169" s="336" t="s">
        <v>199</v>
      </c>
      <c r="C169" s="336" t="s">
        <v>354</v>
      </c>
      <c r="D169" s="336" t="s">
        <v>851</v>
      </c>
      <c r="E169" s="336" t="s">
        <v>851</v>
      </c>
      <c r="F169" s="40">
        <v>2017</v>
      </c>
      <c r="G169" s="40">
        <v>0.30137339234352112</v>
      </c>
      <c r="H169" s="336" t="s">
        <v>470</v>
      </c>
      <c r="I169" s="40">
        <v>0.23158103227615356</v>
      </c>
      <c r="J169" s="336" t="s">
        <v>470</v>
      </c>
      <c r="K169" s="336" t="s">
        <v>851</v>
      </c>
      <c r="L169" s="336" t="s">
        <v>851</v>
      </c>
      <c r="M169" s="40">
        <v>0.32298409938812256</v>
      </c>
      <c r="N169" s="336" t="s">
        <v>470</v>
      </c>
      <c r="O169" s="40">
        <v>2017</v>
      </c>
      <c r="P169" s="40">
        <v>0.24413134157657623</v>
      </c>
      <c r="Q169" s="336" t="s">
        <v>470</v>
      </c>
      <c r="R169" s="336" t="s">
        <v>851</v>
      </c>
      <c r="S169" s="336" t="s">
        <v>851</v>
      </c>
      <c r="T169" s="336" t="s">
        <v>470</v>
      </c>
      <c r="U169" s="40">
        <v>0.87120479345321655</v>
      </c>
      <c r="V169" s="40">
        <v>0.29750001430511475</v>
      </c>
      <c r="W169" s="336" t="s">
        <v>470</v>
      </c>
      <c r="X169" s="336" t="s">
        <v>851</v>
      </c>
      <c r="Y169" s="40"/>
      <c r="Z169" s="40"/>
      <c r="AA169" s="40"/>
      <c r="AB169" s="40"/>
      <c r="AC169" s="40">
        <v>0.16091012954711914</v>
      </c>
      <c r="AD169" s="336" t="s">
        <v>470</v>
      </c>
      <c r="AE169" s="336" t="s">
        <v>851</v>
      </c>
      <c r="AF169" s="336" t="s">
        <v>851</v>
      </c>
      <c r="AG169" s="336" t="s">
        <v>851</v>
      </c>
      <c r="AH169" s="336" t="s">
        <v>851</v>
      </c>
      <c r="AI169" s="40">
        <v>2019</v>
      </c>
      <c r="AJ169" s="40">
        <v>0.15482233502538101</v>
      </c>
      <c r="AK169" s="40"/>
      <c r="AL169" s="40"/>
      <c r="AM169" s="40"/>
      <c r="AN169" s="40"/>
      <c r="AO169" s="40"/>
      <c r="AP169" s="40"/>
      <c r="AQ169" s="40">
        <v>0.18877032399177551</v>
      </c>
      <c r="AR169" s="336" t="s">
        <v>470</v>
      </c>
      <c r="AS169" s="336" t="s">
        <v>851</v>
      </c>
      <c r="AT169" s="336" t="s">
        <v>851</v>
      </c>
      <c r="AU169" s="336" t="s">
        <v>851</v>
      </c>
      <c r="AV169" s="336" t="s">
        <v>851</v>
      </c>
      <c r="AW169" s="336" t="s">
        <v>851</v>
      </c>
      <c r="AX169" s="336" t="s">
        <v>851</v>
      </c>
      <c r="AY169" s="40"/>
      <c r="AZ169" s="40"/>
      <c r="BA169" s="40"/>
      <c r="BB169" s="40"/>
      <c r="BC169" s="40">
        <v>0.16025599837303162</v>
      </c>
      <c r="BD169" s="336" t="s">
        <v>470</v>
      </c>
    </row>
    <row r="170" spans="1:56" ht="15.75">
      <c r="A170" s="336" t="s">
        <v>517</v>
      </c>
      <c r="B170" s="336" t="s">
        <v>121</v>
      </c>
      <c r="C170" s="336" t="s">
        <v>355</v>
      </c>
      <c r="D170" s="336" t="s">
        <v>851</v>
      </c>
      <c r="E170" s="336" t="s">
        <v>851</v>
      </c>
      <c r="F170" s="40">
        <v>2017</v>
      </c>
      <c r="G170" s="40">
        <v>0.2955719530582428</v>
      </c>
      <c r="H170" s="336" t="s">
        <v>941</v>
      </c>
      <c r="I170" s="40">
        <v>0.22814014554023743</v>
      </c>
      <c r="J170" s="336" t="s">
        <v>941</v>
      </c>
      <c r="K170" s="336" t="s">
        <v>851</v>
      </c>
      <c r="L170" s="336" t="s">
        <v>851</v>
      </c>
      <c r="M170" s="40">
        <v>0.32298409938812256</v>
      </c>
      <c r="N170" s="336" t="s">
        <v>470</v>
      </c>
      <c r="O170" s="40">
        <v>2017</v>
      </c>
      <c r="P170" s="40">
        <v>0.24413134157657623</v>
      </c>
      <c r="Q170" s="336" t="s">
        <v>470</v>
      </c>
      <c r="R170" s="336" t="s">
        <v>851</v>
      </c>
      <c r="S170" s="336" t="s">
        <v>851</v>
      </c>
      <c r="T170" s="336" t="s">
        <v>1048</v>
      </c>
      <c r="U170" s="40">
        <v>0.8877825140953064</v>
      </c>
      <c r="V170" s="40">
        <v>1</v>
      </c>
      <c r="W170" s="336" t="s">
        <v>1043</v>
      </c>
      <c r="X170" s="336" t="s">
        <v>851</v>
      </c>
      <c r="Y170" s="40">
        <v>0.18276704847812653</v>
      </c>
      <c r="Z170" s="40">
        <v>0.1850438117980957</v>
      </c>
      <c r="AA170" s="40">
        <v>0.18939685821533203</v>
      </c>
      <c r="AB170" s="40">
        <v>0.19356171786785126</v>
      </c>
      <c r="AC170" s="40">
        <v>0.20026262104511261</v>
      </c>
      <c r="AD170" s="336" t="s">
        <v>941</v>
      </c>
      <c r="AE170" s="336" t="s">
        <v>851</v>
      </c>
      <c r="AF170" s="336" t="s">
        <v>851</v>
      </c>
      <c r="AG170" s="336" t="s">
        <v>851</v>
      </c>
      <c r="AH170" s="336" t="s">
        <v>851</v>
      </c>
      <c r="AI170" s="40">
        <v>2019</v>
      </c>
      <c r="AJ170" s="40"/>
      <c r="AK170" s="40">
        <v>0.25629986705854102</v>
      </c>
      <c r="AL170" s="40"/>
      <c r="AM170" s="40"/>
      <c r="AN170" s="40"/>
      <c r="AO170" s="40"/>
      <c r="AP170" s="40"/>
      <c r="AQ170" s="40">
        <v>0.18877032399177551</v>
      </c>
      <c r="AR170" s="336" t="s">
        <v>470</v>
      </c>
      <c r="AS170" s="336" t="s">
        <v>851</v>
      </c>
      <c r="AT170" s="336" t="s">
        <v>851</v>
      </c>
      <c r="AU170" s="336" t="s">
        <v>851</v>
      </c>
      <c r="AV170" s="336" t="s">
        <v>851</v>
      </c>
      <c r="AW170" s="336" t="s">
        <v>851</v>
      </c>
      <c r="AX170" s="336" t="s">
        <v>851</v>
      </c>
      <c r="AY170" s="40"/>
      <c r="AZ170" s="40"/>
      <c r="BA170" s="40"/>
      <c r="BB170" s="40"/>
      <c r="BC170" s="40">
        <v>0.16025599837303162</v>
      </c>
      <c r="BD170" s="336" t="s">
        <v>470</v>
      </c>
    </row>
    <row r="171" spans="1:56" ht="15.75">
      <c r="A171" s="336" t="s">
        <v>517</v>
      </c>
      <c r="B171" s="336" t="s">
        <v>124</v>
      </c>
      <c r="C171" s="336" t="s">
        <v>356</v>
      </c>
      <c r="D171" s="336" t="s">
        <v>851</v>
      </c>
      <c r="E171" s="336" t="s">
        <v>851</v>
      </c>
      <c r="F171" s="40">
        <v>2017</v>
      </c>
      <c r="G171" s="40">
        <v>1.6486572027206421</v>
      </c>
      <c r="H171" s="336" t="s">
        <v>941</v>
      </c>
      <c r="I171" s="40">
        <v>0.62245023250579834</v>
      </c>
      <c r="J171" s="336" t="s">
        <v>941</v>
      </c>
      <c r="K171" s="336" t="s">
        <v>851</v>
      </c>
      <c r="L171" s="336" t="s">
        <v>851</v>
      </c>
      <c r="M171" s="40">
        <v>1.6775089502334595</v>
      </c>
      <c r="N171" s="336" t="s">
        <v>1500</v>
      </c>
      <c r="O171" s="40">
        <v>2017</v>
      </c>
      <c r="P171" s="40">
        <v>0.62651854753494263</v>
      </c>
      <c r="Q171" s="336" t="s">
        <v>1500</v>
      </c>
      <c r="R171" s="336" t="s">
        <v>851</v>
      </c>
      <c r="S171" s="336" t="s">
        <v>851</v>
      </c>
      <c r="T171" s="336" t="s">
        <v>1048</v>
      </c>
      <c r="U171" s="40">
        <v>0.75163358449935913</v>
      </c>
      <c r="V171" s="40">
        <v>1</v>
      </c>
      <c r="W171" s="336" t="s">
        <v>1043</v>
      </c>
      <c r="X171" s="336" t="s">
        <v>851</v>
      </c>
      <c r="Y171" s="40">
        <v>0.52359122037887573</v>
      </c>
      <c r="Z171" s="40">
        <v>0.54349559545516968</v>
      </c>
      <c r="AA171" s="40">
        <v>0.5627436637878418</v>
      </c>
      <c r="AB171" s="40">
        <v>0.55762118101119995</v>
      </c>
      <c r="AC171" s="40">
        <v>0.43750536441802979</v>
      </c>
      <c r="AD171" s="336" t="s">
        <v>941</v>
      </c>
      <c r="AE171" s="336" t="s">
        <v>851</v>
      </c>
      <c r="AF171" s="336" t="s">
        <v>851</v>
      </c>
      <c r="AG171" s="336" t="s">
        <v>851</v>
      </c>
      <c r="AH171" s="336" t="s">
        <v>851</v>
      </c>
      <c r="AI171" s="40">
        <v>2019</v>
      </c>
      <c r="AJ171" s="40"/>
      <c r="AK171" s="40">
        <v>0.232508156087019</v>
      </c>
      <c r="AL171" s="40"/>
      <c r="AM171" s="40"/>
      <c r="AN171" s="40"/>
      <c r="AO171" s="40"/>
      <c r="AP171" s="40"/>
      <c r="AQ171" s="40">
        <v>0.18877032399177551</v>
      </c>
      <c r="AR171" s="336" t="s">
        <v>470</v>
      </c>
      <c r="AS171" s="336" t="s">
        <v>851</v>
      </c>
      <c r="AT171" s="336" t="s">
        <v>851</v>
      </c>
      <c r="AU171" s="336" t="s">
        <v>851</v>
      </c>
      <c r="AV171" s="336" t="s">
        <v>851</v>
      </c>
      <c r="AW171" s="336" t="s">
        <v>851</v>
      </c>
      <c r="AX171" s="336" t="s">
        <v>851</v>
      </c>
      <c r="AY171" s="40">
        <v>0.51660704612731934</v>
      </c>
      <c r="AZ171" s="40">
        <v>0.5214734673500061</v>
      </c>
      <c r="BA171" s="40">
        <v>0.52920323610305786</v>
      </c>
      <c r="BB171" s="40">
        <v>0.50991731882095337</v>
      </c>
      <c r="BC171" s="40">
        <v>0.53705507516860962</v>
      </c>
      <c r="BD171" s="336" t="s">
        <v>1500</v>
      </c>
    </row>
    <row r="172" spans="1:56" ht="15.75">
      <c r="A172" s="336" t="s">
        <v>426</v>
      </c>
      <c r="B172" s="336" t="s">
        <v>125</v>
      </c>
      <c r="C172" s="336" t="s">
        <v>357</v>
      </c>
      <c r="D172" s="336" t="s">
        <v>851</v>
      </c>
      <c r="E172" s="336" t="s">
        <v>851</v>
      </c>
      <c r="F172" s="40">
        <v>2017</v>
      </c>
      <c r="G172" s="40">
        <v>0.43133771419525146</v>
      </c>
      <c r="H172" s="336" t="s">
        <v>941</v>
      </c>
      <c r="I172" s="40">
        <v>0.301352858543396</v>
      </c>
      <c r="J172" s="336" t="s">
        <v>941</v>
      </c>
      <c r="K172" s="336" t="s">
        <v>851</v>
      </c>
      <c r="L172" s="336" t="s">
        <v>851</v>
      </c>
      <c r="M172" s="40">
        <v>0.51826351881027222</v>
      </c>
      <c r="N172" s="336" t="s">
        <v>1500</v>
      </c>
      <c r="O172" s="40">
        <v>2017</v>
      </c>
      <c r="P172" s="40">
        <v>0.34135279059410095</v>
      </c>
      <c r="Q172" s="336" t="s">
        <v>1500</v>
      </c>
      <c r="R172" s="336" t="s">
        <v>851</v>
      </c>
      <c r="S172" s="336" t="s">
        <v>851</v>
      </c>
      <c r="T172" s="336" t="s">
        <v>1048</v>
      </c>
      <c r="U172" s="40">
        <v>0.76355695724487305</v>
      </c>
      <c r="V172" s="40">
        <v>0.39250001311302185</v>
      </c>
      <c r="W172" s="336" t="s">
        <v>1043</v>
      </c>
      <c r="X172" s="336" t="s">
        <v>851</v>
      </c>
      <c r="Y172" s="40">
        <v>0.22545437514781952</v>
      </c>
      <c r="Z172" s="40">
        <v>0.23974275588989258</v>
      </c>
      <c r="AA172" s="40">
        <v>0.2505340576171875</v>
      </c>
      <c r="AB172" s="40">
        <v>0.27536189556121826</v>
      </c>
      <c r="AC172" s="40">
        <v>0.34056180715560913</v>
      </c>
      <c r="AD172" s="336" t="s">
        <v>941</v>
      </c>
      <c r="AE172" s="336" t="s">
        <v>851</v>
      </c>
      <c r="AF172" s="336" t="s">
        <v>851</v>
      </c>
      <c r="AG172" s="336" t="s">
        <v>851</v>
      </c>
      <c r="AH172" s="336" t="s">
        <v>851</v>
      </c>
      <c r="AI172" s="40">
        <v>2019</v>
      </c>
      <c r="AJ172" s="40">
        <v>0.11646489244399399</v>
      </c>
      <c r="AK172" s="40">
        <v>0.14010769953158</v>
      </c>
      <c r="AL172" s="40">
        <v>2.3642806336283684E-2</v>
      </c>
      <c r="AM172" s="40">
        <v>0.16577725112438202</v>
      </c>
      <c r="AN172" s="40">
        <v>0.18850868940353394</v>
      </c>
      <c r="AO172" s="40">
        <v>0.20106354355812073</v>
      </c>
      <c r="AP172" s="40">
        <v>0.21105940639972687</v>
      </c>
      <c r="AQ172" s="40">
        <v>0.16874738037586212</v>
      </c>
      <c r="AR172" s="336" t="s">
        <v>840</v>
      </c>
      <c r="AS172" s="336" t="s">
        <v>851</v>
      </c>
      <c r="AT172" s="336" t="s">
        <v>851</v>
      </c>
      <c r="AU172" s="336" t="s">
        <v>851</v>
      </c>
      <c r="AV172" s="336" t="s">
        <v>851</v>
      </c>
      <c r="AW172" s="336" t="s">
        <v>851</v>
      </c>
      <c r="AX172" s="336" t="s">
        <v>851</v>
      </c>
      <c r="AY172" s="40">
        <v>0.21808162331581116</v>
      </c>
      <c r="AZ172" s="40">
        <v>0.22940215468406677</v>
      </c>
      <c r="BA172" s="40">
        <v>0.24378769099712372</v>
      </c>
      <c r="BB172" s="40">
        <v>0.2572283148765564</v>
      </c>
      <c r="BC172" s="40">
        <v>0.26586949825286865</v>
      </c>
      <c r="BD172" s="336" t="s">
        <v>1500</v>
      </c>
    </row>
    <row r="173" spans="1:56" ht="15.75">
      <c r="A173" s="336" t="s">
        <v>517</v>
      </c>
      <c r="B173" s="336" t="s">
        <v>200</v>
      </c>
      <c r="C173" s="336" t="s">
        <v>358</v>
      </c>
      <c r="D173" s="336" t="s">
        <v>851</v>
      </c>
      <c r="E173" s="336" t="s">
        <v>851</v>
      </c>
      <c r="F173" s="40">
        <v>2017</v>
      </c>
      <c r="G173" s="40">
        <v>0.30137339234352112</v>
      </c>
      <c r="H173" s="336" t="s">
        <v>470</v>
      </c>
      <c r="I173" s="40">
        <v>0.23158103227615356</v>
      </c>
      <c r="J173" s="336" t="s">
        <v>470</v>
      </c>
      <c r="K173" s="336" t="s">
        <v>851</v>
      </c>
      <c r="L173" s="336" t="s">
        <v>851</v>
      </c>
      <c r="M173" s="40">
        <v>0.32298409938812256</v>
      </c>
      <c r="N173" s="336" t="s">
        <v>470</v>
      </c>
      <c r="O173" s="40">
        <v>2017</v>
      </c>
      <c r="P173" s="40">
        <v>0.24413134157657623</v>
      </c>
      <c r="Q173" s="336" t="s">
        <v>470</v>
      </c>
      <c r="R173" s="336" t="s">
        <v>851</v>
      </c>
      <c r="S173" s="336" t="s">
        <v>851</v>
      </c>
      <c r="T173" s="336" t="s">
        <v>470</v>
      </c>
      <c r="U173" s="40">
        <v>0.87120479345321655</v>
      </c>
      <c r="V173" s="40">
        <v>0.29750001430511475</v>
      </c>
      <c r="W173" s="336" t="s">
        <v>470</v>
      </c>
      <c r="X173" s="336" t="s">
        <v>851</v>
      </c>
      <c r="Y173" s="40"/>
      <c r="Z173" s="40"/>
      <c r="AA173" s="40"/>
      <c r="AB173" s="40"/>
      <c r="AC173" s="40">
        <v>0.16091012954711914</v>
      </c>
      <c r="AD173" s="336" t="s">
        <v>470</v>
      </c>
      <c r="AE173" s="336" t="s">
        <v>851</v>
      </c>
      <c r="AF173" s="336" t="s">
        <v>851</v>
      </c>
      <c r="AG173" s="336" t="s">
        <v>851</v>
      </c>
      <c r="AH173" s="336" t="s">
        <v>851</v>
      </c>
      <c r="AI173" s="40">
        <v>2019</v>
      </c>
      <c r="AJ173" s="40"/>
      <c r="AK173" s="40"/>
      <c r="AL173" s="40"/>
      <c r="AM173" s="40"/>
      <c r="AN173" s="40"/>
      <c r="AO173" s="40"/>
      <c r="AP173" s="40"/>
      <c r="AQ173" s="40">
        <v>0.18877032399177551</v>
      </c>
      <c r="AR173" s="336" t="s">
        <v>470</v>
      </c>
      <c r="AS173" s="336" t="s">
        <v>851</v>
      </c>
      <c r="AT173" s="336" t="s">
        <v>851</v>
      </c>
      <c r="AU173" s="336" t="s">
        <v>851</v>
      </c>
      <c r="AV173" s="336" t="s">
        <v>851</v>
      </c>
      <c r="AW173" s="336" t="s">
        <v>851</v>
      </c>
      <c r="AX173" s="336" t="s">
        <v>851</v>
      </c>
      <c r="AY173" s="40"/>
      <c r="AZ173" s="40"/>
      <c r="BA173" s="40"/>
      <c r="BB173" s="40"/>
      <c r="BC173" s="40">
        <v>0.16025599837303162</v>
      </c>
      <c r="BD173" s="336" t="s">
        <v>470</v>
      </c>
    </row>
    <row r="174" spans="1:56" ht="15.75">
      <c r="A174" s="336" t="s">
        <v>517</v>
      </c>
      <c r="B174" s="336" t="s">
        <v>126</v>
      </c>
      <c r="C174" s="336" t="s">
        <v>359</v>
      </c>
      <c r="D174" s="336" t="s">
        <v>851</v>
      </c>
      <c r="E174" s="336" t="s">
        <v>851</v>
      </c>
      <c r="F174" s="40">
        <v>2017</v>
      </c>
      <c r="G174" s="40">
        <v>0.22538723051548004</v>
      </c>
      <c r="H174" s="336" t="s">
        <v>941</v>
      </c>
      <c r="I174" s="40">
        <v>0.18393144011497498</v>
      </c>
      <c r="J174" s="336" t="s">
        <v>941</v>
      </c>
      <c r="K174" s="336" t="s">
        <v>851</v>
      </c>
      <c r="L174" s="336" t="s">
        <v>851</v>
      </c>
      <c r="M174" s="40">
        <v>0.23798635601997375</v>
      </c>
      <c r="N174" s="336" t="s">
        <v>1500</v>
      </c>
      <c r="O174" s="40">
        <v>2017</v>
      </c>
      <c r="P174" s="40">
        <v>0.19223666191101074</v>
      </c>
      <c r="Q174" s="336" t="s">
        <v>1500</v>
      </c>
      <c r="R174" s="336" t="s">
        <v>851</v>
      </c>
      <c r="S174" s="336" t="s">
        <v>851</v>
      </c>
      <c r="T174" s="336" t="s">
        <v>1048</v>
      </c>
      <c r="U174" s="40">
        <v>0.73406511545181274</v>
      </c>
      <c r="V174" s="40">
        <v>0.4869178831577301</v>
      </c>
      <c r="W174" s="336" t="s">
        <v>1043</v>
      </c>
      <c r="X174" s="336" t="s">
        <v>851</v>
      </c>
      <c r="Y174" s="40">
        <v>0.14508959650993347</v>
      </c>
      <c r="Z174" s="40">
        <v>0.15657240152359009</v>
      </c>
      <c r="AA174" s="40">
        <v>0.17646664381027222</v>
      </c>
      <c r="AB174" s="40">
        <v>0.17068937420845032</v>
      </c>
      <c r="AC174" s="40">
        <v>0.12149050086736679</v>
      </c>
      <c r="AD174" s="336" t="s">
        <v>941</v>
      </c>
      <c r="AE174" s="336" t="s">
        <v>851</v>
      </c>
      <c r="AF174" s="336" t="s">
        <v>851</v>
      </c>
      <c r="AG174" s="336" t="s">
        <v>851</v>
      </c>
      <c r="AH174" s="336" t="s">
        <v>851</v>
      </c>
      <c r="AI174" s="40">
        <v>2019</v>
      </c>
      <c r="AJ174" s="40"/>
      <c r="AK174" s="40">
        <v>0.37619851799502596</v>
      </c>
      <c r="AL174" s="40"/>
      <c r="AM174" s="40">
        <v>0.16116833686828613</v>
      </c>
      <c r="AN174" s="40">
        <v>0.17119146883487701</v>
      </c>
      <c r="AO174" s="40">
        <v>0.19836655259132385</v>
      </c>
      <c r="AP174" s="40">
        <v>0.16299283504486084</v>
      </c>
      <c r="AQ174" s="40">
        <v>0.18877032399177551</v>
      </c>
      <c r="AR174" s="336" t="s">
        <v>470</v>
      </c>
      <c r="AS174" s="336" t="s">
        <v>851</v>
      </c>
      <c r="AT174" s="336" t="s">
        <v>851</v>
      </c>
      <c r="AU174" s="336" t="s">
        <v>851</v>
      </c>
      <c r="AV174" s="336" t="s">
        <v>851</v>
      </c>
      <c r="AW174" s="336" t="s">
        <v>851</v>
      </c>
      <c r="AX174" s="336" t="s">
        <v>851</v>
      </c>
      <c r="AY174" s="40">
        <v>0.14324939250946045</v>
      </c>
      <c r="AZ174" s="40">
        <v>0.15822212398052216</v>
      </c>
      <c r="BA174" s="40">
        <v>0.17533758282661438</v>
      </c>
      <c r="BB174" s="40">
        <v>0.19302397966384888</v>
      </c>
      <c r="BC174" s="40">
        <v>0.14283867180347443</v>
      </c>
      <c r="BD174" s="336" t="s">
        <v>1500</v>
      </c>
    </row>
    <row r="175" spans="1:56" ht="15.75">
      <c r="A175" s="336" t="s">
        <v>426</v>
      </c>
      <c r="B175" s="336" t="s">
        <v>129</v>
      </c>
      <c r="C175" s="336" t="s">
        <v>360</v>
      </c>
      <c r="D175" s="336" t="s">
        <v>851</v>
      </c>
      <c r="E175" s="336" t="s">
        <v>851</v>
      </c>
      <c r="F175" s="40">
        <v>2017</v>
      </c>
      <c r="G175" s="40">
        <v>0.43376255035400391</v>
      </c>
      <c r="H175" s="336" t="s">
        <v>470</v>
      </c>
      <c r="I175" s="40">
        <v>0.30253243446350098</v>
      </c>
      <c r="J175" s="336" t="s">
        <v>470</v>
      </c>
      <c r="K175" s="336" t="s">
        <v>851</v>
      </c>
      <c r="L175" s="336" t="s">
        <v>851</v>
      </c>
      <c r="M175" s="40">
        <v>0.46564069390296936</v>
      </c>
      <c r="N175" s="336" t="s">
        <v>470</v>
      </c>
      <c r="O175" s="40">
        <v>2017</v>
      </c>
      <c r="P175" s="40">
        <v>0.31769272685050964</v>
      </c>
      <c r="Q175" s="336" t="s">
        <v>470</v>
      </c>
      <c r="R175" s="336" t="s">
        <v>851</v>
      </c>
      <c r="S175" s="336" t="s">
        <v>851</v>
      </c>
      <c r="T175" s="336" t="s">
        <v>470</v>
      </c>
      <c r="U175" s="40">
        <v>0.70086503028869629</v>
      </c>
      <c r="V175" s="40">
        <v>0.40220028162002563</v>
      </c>
      <c r="W175" s="336" t="s">
        <v>1043</v>
      </c>
      <c r="X175" s="336" t="s">
        <v>851</v>
      </c>
      <c r="Y175" s="40"/>
      <c r="Z175" s="40"/>
      <c r="AA175" s="40"/>
      <c r="AB175" s="40"/>
      <c r="AC175" s="40">
        <v>0.25188803672790527</v>
      </c>
      <c r="AD175" s="336" t="s">
        <v>470</v>
      </c>
      <c r="AE175" s="336" t="s">
        <v>851</v>
      </c>
      <c r="AF175" s="336" t="s">
        <v>851</v>
      </c>
      <c r="AG175" s="336" t="s">
        <v>851</v>
      </c>
      <c r="AH175" s="336" t="s">
        <v>851</v>
      </c>
      <c r="AI175" s="40">
        <v>2019</v>
      </c>
      <c r="AJ175" s="40"/>
      <c r="AK175" s="40"/>
      <c r="AL175" s="40"/>
      <c r="AM175" s="40"/>
      <c r="AN175" s="40"/>
      <c r="AO175" s="40"/>
      <c r="AP175" s="40"/>
      <c r="AQ175" s="40">
        <v>0.2165466845035553</v>
      </c>
      <c r="AR175" s="336" t="s">
        <v>470</v>
      </c>
      <c r="AS175" s="336" t="s">
        <v>851</v>
      </c>
      <c r="AT175" s="336" t="s">
        <v>851</v>
      </c>
      <c r="AU175" s="336" t="s">
        <v>851</v>
      </c>
      <c r="AV175" s="336" t="s">
        <v>851</v>
      </c>
      <c r="AW175" s="336" t="s">
        <v>851</v>
      </c>
      <c r="AX175" s="336" t="s">
        <v>851</v>
      </c>
      <c r="AY175" s="40"/>
      <c r="AZ175" s="40"/>
      <c r="BA175" s="40"/>
      <c r="BB175" s="40"/>
      <c r="BC175" s="40">
        <v>0.22887066006660461</v>
      </c>
      <c r="BD175" s="336" t="s">
        <v>470</v>
      </c>
    </row>
    <row r="176" spans="1:56" ht="15.75">
      <c r="A176" s="336" t="s">
        <v>425</v>
      </c>
      <c r="B176" s="336" t="s">
        <v>132</v>
      </c>
      <c r="C176" s="336" t="s">
        <v>361</v>
      </c>
      <c r="D176" s="336" t="s">
        <v>851</v>
      </c>
      <c r="E176" s="336" t="s">
        <v>851</v>
      </c>
      <c r="F176" s="40">
        <v>2017</v>
      </c>
      <c r="G176" s="40">
        <v>0.30320161581039429</v>
      </c>
      <c r="H176" s="336" t="s">
        <v>941</v>
      </c>
      <c r="I176" s="40">
        <v>0.23265901207923889</v>
      </c>
      <c r="J176" s="336" t="s">
        <v>941</v>
      </c>
      <c r="K176" s="336" t="s">
        <v>851</v>
      </c>
      <c r="L176" s="336" t="s">
        <v>851</v>
      </c>
      <c r="M176" s="40">
        <v>0.34854027628898621</v>
      </c>
      <c r="N176" s="336" t="s">
        <v>1500</v>
      </c>
      <c r="O176" s="40">
        <v>2017</v>
      </c>
      <c r="P176" s="40">
        <v>0.25845745205879211</v>
      </c>
      <c r="Q176" s="336" t="s">
        <v>1500</v>
      </c>
      <c r="R176" s="336" t="s">
        <v>851</v>
      </c>
      <c r="S176" s="336" t="s">
        <v>851</v>
      </c>
      <c r="T176" s="336" t="s">
        <v>1048</v>
      </c>
      <c r="U176" s="40">
        <v>0.72714895009994507</v>
      </c>
      <c r="V176" s="40">
        <v>0.44599103927612305</v>
      </c>
      <c r="W176" s="336" t="s">
        <v>1043</v>
      </c>
      <c r="X176" s="336" t="s">
        <v>851</v>
      </c>
      <c r="Y176" s="40">
        <v>0.19015121459960938</v>
      </c>
      <c r="Z176" s="40">
        <v>0.17317964136600494</v>
      </c>
      <c r="AA176" s="40">
        <v>0.17025497555732727</v>
      </c>
      <c r="AB176" s="40">
        <v>0.1899762898683548</v>
      </c>
      <c r="AC176" s="40">
        <v>0.19406221807003021</v>
      </c>
      <c r="AD176" s="336" t="s">
        <v>941</v>
      </c>
      <c r="AE176" s="336" t="s">
        <v>851</v>
      </c>
      <c r="AF176" s="336" t="s">
        <v>851</v>
      </c>
      <c r="AG176" s="336" t="s">
        <v>851</v>
      </c>
      <c r="AH176" s="336" t="s">
        <v>851</v>
      </c>
      <c r="AI176" s="40">
        <v>2019</v>
      </c>
      <c r="AJ176" s="40"/>
      <c r="AK176" s="40">
        <v>0.18718348203167501</v>
      </c>
      <c r="AL176" s="40"/>
      <c r="AM176" s="40"/>
      <c r="AN176" s="40"/>
      <c r="AO176" s="40"/>
      <c r="AP176" s="40"/>
      <c r="AQ176" s="40">
        <v>0.21862149238586426</v>
      </c>
      <c r="AR176" s="336" t="s">
        <v>470</v>
      </c>
      <c r="AS176" s="336" t="s">
        <v>851</v>
      </c>
      <c r="AT176" s="336" t="s">
        <v>851</v>
      </c>
      <c r="AU176" s="336" t="s">
        <v>851</v>
      </c>
      <c r="AV176" s="336" t="s">
        <v>851</v>
      </c>
      <c r="AW176" s="336" t="s">
        <v>851</v>
      </c>
      <c r="AX176" s="336" t="s">
        <v>851</v>
      </c>
      <c r="AY176" s="40">
        <v>0.1905275285243988</v>
      </c>
      <c r="AZ176" s="40">
        <v>0.17741283774375916</v>
      </c>
      <c r="BA176" s="40">
        <v>0.16641344130039215</v>
      </c>
      <c r="BB176" s="40">
        <v>0.18884596228599548</v>
      </c>
      <c r="BC176" s="40">
        <v>0.19118711352348328</v>
      </c>
      <c r="BD176" s="336" t="s">
        <v>1500</v>
      </c>
    </row>
    <row r="177" spans="1:56" ht="15.75">
      <c r="A177" s="336" t="s">
        <v>425</v>
      </c>
      <c r="B177" s="336" t="s">
        <v>127</v>
      </c>
      <c r="C177" s="336" t="s">
        <v>362</v>
      </c>
      <c r="D177" s="336" t="s">
        <v>851</v>
      </c>
      <c r="E177" s="336" t="s">
        <v>851</v>
      </c>
      <c r="F177" s="40">
        <v>2017</v>
      </c>
      <c r="G177" s="40">
        <v>0.3402763307094574</v>
      </c>
      <c r="H177" s="336" t="s">
        <v>941</v>
      </c>
      <c r="I177" s="40">
        <v>0.25388520956039429</v>
      </c>
      <c r="J177" s="336" t="s">
        <v>941</v>
      </c>
      <c r="K177" s="336" t="s">
        <v>851</v>
      </c>
      <c r="L177" s="336" t="s">
        <v>851</v>
      </c>
      <c r="M177" s="40">
        <v>0.36499440670013428</v>
      </c>
      <c r="N177" s="336" t="s">
        <v>1500</v>
      </c>
      <c r="O177" s="40">
        <v>2017</v>
      </c>
      <c r="P177" s="40">
        <v>0.26739627122879028</v>
      </c>
      <c r="Q177" s="336" t="s">
        <v>1500</v>
      </c>
      <c r="R177" s="336" t="s">
        <v>851</v>
      </c>
      <c r="S177" s="336" t="s">
        <v>851</v>
      </c>
      <c r="T177" s="336" t="s">
        <v>1048</v>
      </c>
      <c r="U177" s="40">
        <v>0.70929986238479614</v>
      </c>
      <c r="V177" s="40">
        <v>0.6524999737739563</v>
      </c>
      <c r="W177" s="336" t="s">
        <v>1043</v>
      </c>
      <c r="X177" s="336" t="s">
        <v>851</v>
      </c>
      <c r="Y177" s="40">
        <v>0.20239879190921783</v>
      </c>
      <c r="Z177" s="40">
        <v>0.20028553903102875</v>
      </c>
      <c r="AA177" s="40">
        <v>0.21295098960399628</v>
      </c>
      <c r="AB177" s="40">
        <v>0.21048720180988312</v>
      </c>
      <c r="AC177" s="40">
        <v>0.20725521445274353</v>
      </c>
      <c r="AD177" s="336" t="s">
        <v>941</v>
      </c>
      <c r="AE177" s="336" t="s">
        <v>851</v>
      </c>
      <c r="AF177" s="336" t="s">
        <v>851</v>
      </c>
      <c r="AG177" s="336" t="s">
        <v>851</v>
      </c>
      <c r="AH177" s="336" t="s">
        <v>851</v>
      </c>
      <c r="AI177" s="40">
        <v>2019</v>
      </c>
      <c r="AJ177" s="40">
        <v>0.16138737481573201</v>
      </c>
      <c r="AK177" s="40">
        <v>0.20946888820107101</v>
      </c>
      <c r="AL177" s="40">
        <v>4.8081513494253159E-2</v>
      </c>
      <c r="AM177" s="40">
        <v>0.20976942777633667</v>
      </c>
      <c r="AN177" s="40">
        <v>0.2186882495880127</v>
      </c>
      <c r="AO177" s="40">
        <v>0.2297736257314682</v>
      </c>
      <c r="AP177" s="40">
        <v>0.23595239222049713</v>
      </c>
      <c r="AQ177" s="40">
        <v>0.22954012453556061</v>
      </c>
      <c r="AR177" s="336" t="s">
        <v>840</v>
      </c>
      <c r="AS177" s="336" t="s">
        <v>851</v>
      </c>
      <c r="AT177" s="336" t="s">
        <v>851</v>
      </c>
      <c r="AU177" s="336" t="s">
        <v>851</v>
      </c>
      <c r="AV177" s="336" t="s">
        <v>851</v>
      </c>
      <c r="AW177" s="336" t="s">
        <v>851</v>
      </c>
      <c r="AX177" s="336" t="s">
        <v>851</v>
      </c>
      <c r="AY177" s="40">
        <v>0.20239070057868958</v>
      </c>
      <c r="AZ177" s="40">
        <v>0.19836887717247009</v>
      </c>
      <c r="BA177" s="40">
        <v>0.20965814590454102</v>
      </c>
      <c r="BB177" s="40">
        <v>0.21096718311309814</v>
      </c>
      <c r="BC177" s="40">
        <v>0.209189772605896</v>
      </c>
      <c r="BD177" s="336" t="s">
        <v>1500</v>
      </c>
    </row>
    <row r="178" spans="1:56" ht="15.75">
      <c r="A178" s="336" t="s">
        <v>426</v>
      </c>
      <c r="B178" s="336" t="s">
        <v>128</v>
      </c>
      <c r="C178" s="336" t="s">
        <v>363</v>
      </c>
      <c r="D178" s="336" t="s">
        <v>851</v>
      </c>
      <c r="E178" s="336" t="s">
        <v>851</v>
      </c>
      <c r="F178" s="40">
        <v>2017</v>
      </c>
      <c r="G178" s="40">
        <v>0.21463729441165924</v>
      </c>
      <c r="H178" s="336" t="s">
        <v>941</v>
      </c>
      <c r="I178" s="40">
        <v>0.17670896649360657</v>
      </c>
      <c r="J178" s="336" t="s">
        <v>941</v>
      </c>
      <c r="K178" s="336" t="s">
        <v>851</v>
      </c>
      <c r="L178" s="336" t="s">
        <v>851</v>
      </c>
      <c r="M178" s="40">
        <v>0.25233525037765503</v>
      </c>
      <c r="N178" s="336" t="s">
        <v>1500</v>
      </c>
      <c r="O178" s="40">
        <v>2017</v>
      </c>
      <c r="P178" s="40">
        <v>0.20149177312850952</v>
      </c>
      <c r="Q178" s="336" t="s">
        <v>1500</v>
      </c>
      <c r="R178" s="336" t="s">
        <v>851</v>
      </c>
      <c r="S178" s="336" t="s">
        <v>851</v>
      </c>
      <c r="T178" s="336" t="s">
        <v>470</v>
      </c>
      <c r="U178" s="40">
        <v>0.70086503028869629</v>
      </c>
      <c r="V178" s="40">
        <v>0.46250000596046448</v>
      </c>
      <c r="W178" s="336" t="s">
        <v>1043</v>
      </c>
      <c r="X178" s="336" t="s">
        <v>851</v>
      </c>
      <c r="Y178" s="40">
        <v>0.14373438060283661</v>
      </c>
      <c r="Z178" s="40">
        <v>0.13804727792739868</v>
      </c>
      <c r="AA178" s="40">
        <v>0.15197296440601349</v>
      </c>
      <c r="AB178" s="40">
        <v>0.15190054476261139</v>
      </c>
      <c r="AC178" s="40">
        <v>0.16905368864536285</v>
      </c>
      <c r="AD178" s="336" t="s">
        <v>941</v>
      </c>
      <c r="AE178" s="336" t="s">
        <v>851</v>
      </c>
      <c r="AF178" s="336" t="s">
        <v>851</v>
      </c>
      <c r="AG178" s="336" t="s">
        <v>851</v>
      </c>
      <c r="AH178" s="336" t="s">
        <v>851</v>
      </c>
      <c r="AI178" s="40">
        <v>2019</v>
      </c>
      <c r="AJ178" s="40"/>
      <c r="AK178" s="40">
        <v>0.27155125213001197</v>
      </c>
      <c r="AL178" s="40"/>
      <c r="AM178" s="40"/>
      <c r="AN178" s="40"/>
      <c r="AO178" s="40"/>
      <c r="AP178" s="40"/>
      <c r="AQ178" s="40">
        <v>0.2165466845035553</v>
      </c>
      <c r="AR178" s="336" t="s">
        <v>470</v>
      </c>
      <c r="AS178" s="336" t="s">
        <v>851</v>
      </c>
      <c r="AT178" s="336" t="s">
        <v>851</v>
      </c>
      <c r="AU178" s="336" t="s">
        <v>851</v>
      </c>
      <c r="AV178" s="336" t="s">
        <v>851</v>
      </c>
      <c r="AW178" s="336" t="s">
        <v>851</v>
      </c>
      <c r="AX178" s="336" t="s">
        <v>851</v>
      </c>
      <c r="AY178" s="40">
        <v>0.14326202869415283</v>
      </c>
      <c r="AZ178" s="40">
        <v>0.13649508357048035</v>
      </c>
      <c r="BA178" s="40">
        <v>0.14748963713645935</v>
      </c>
      <c r="BB178" s="40">
        <v>0.15064913034439087</v>
      </c>
      <c r="BC178" s="40">
        <v>0.16763865947723389</v>
      </c>
      <c r="BD178" s="336" t="s">
        <v>1500</v>
      </c>
    </row>
    <row r="179" spans="1:56" ht="15.75">
      <c r="A179" s="336" t="s">
        <v>517</v>
      </c>
      <c r="B179" s="336" t="s">
        <v>130</v>
      </c>
      <c r="C179" s="336" t="s">
        <v>364</v>
      </c>
      <c r="D179" s="336" t="s">
        <v>851</v>
      </c>
      <c r="E179" s="336" t="s">
        <v>851</v>
      </c>
      <c r="F179" s="40">
        <v>2017</v>
      </c>
      <c r="G179" s="40">
        <v>0.41247463226318359</v>
      </c>
      <c r="H179" s="336" t="s">
        <v>941</v>
      </c>
      <c r="I179" s="40">
        <v>0.29202267527580261</v>
      </c>
      <c r="J179" s="336" t="s">
        <v>941</v>
      </c>
      <c r="K179" s="336" t="s">
        <v>851</v>
      </c>
      <c r="L179" s="336" t="s">
        <v>851</v>
      </c>
      <c r="M179" s="40">
        <v>0.35300368070602417</v>
      </c>
      <c r="N179" s="336" t="s">
        <v>1500</v>
      </c>
      <c r="O179" s="40">
        <v>2017</v>
      </c>
      <c r="P179" s="40">
        <v>0.26090371608734131</v>
      </c>
      <c r="Q179" s="336" t="s">
        <v>1500</v>
      </c>
      <c r="R179" s="336" t="s">
        <v>851</v>
      </c>
      <c r="S179" s="336" t="s">
        <v>851</v>
      </c>
      <c r="T179" s="336" t="s">
        <v>1048</v>
      </c>
      <c r="U179" s="40">
        <v>0.86759412288665771</v>
      </c>
      <c r="V179" s="40">
        <v>1</v>
      </c>
      <c r="W179" s="336" t="s">
        <v>1043</v>
      </c>
      <c r="X179" s="336" t="s">
        <v>851</v>
      </c>
      <c r="Y179" s="40">
        <v>0.22944043576717377</v>
      </c>
      <c r="Z179" s="40">
        <v>0.21670731902122498</v>
      </c>
      <c r="AA179" s="40">
        <v>0.23450738191604614</v>
      </c>
      <c r="AB179" s="40">
        <v>0.21863622963428497</v>
      </c>
      <c r="AC179" s="40">
        <v>0.21850097179412842</v>
      </c>
      <c r="AD179" s="336" t="s">
        <v>941</v>
      </c>
      <c r="AE179" s="336" t="s">
        <v>851</v>
      </c>
      <c r="AF179" s="336" t="s">
        <v>851</v>
      </c>
      <c r="AG179" s="336" t="s">
        <v>851</v>
      </c>
      <c r="AH179" s="336" t="s">
        <v>851</v>
      </c>
      <c r="AI179" s="40">
        <v>2019</v>
      </c>
      <c r="AJ179" s="40">
        <v>0.142396987766956</v>
      </c>
      <c r="AK179" s="40">
        <v>0.18518204444739697</v>
      </c>
      <c r="AL179" s="40">
        <v>4.2785059660673141E-2</v>
      </c>
      <c r="AM179" s="40">
        <v>0.20533208549022675</v>
      </c>
      <c r="AN179" s="40">
        <v>0.22537796199321747</v>
      </c>
      <c r="AO179" s="40">
        <v>0.23866349458694458</v>
      </c>
      <c r="AP179" s="40">
        <v>0.22217331826686859</v>
      </c>
      <c r="AQ179" s="40">
        <v>0.23104323446750641</v>
      </c>
      <c r="AR179" s="336" t="s">
        <v>840</v>
      </c>
      <c r="AS179" s="336" t="s">
        <v>851</v>
      </c>
      <c r="AT179" s="336" t="s">
        <v>851</v>
      </c>
      <c r="AU179" s="336" t="s">
        <v>851</v>
      </c>
      <c r="AV179" s="336" t="s">
        <v>851</v>
      </c>
      <c r="AW179" s="336" t="s">
        <v>851</v>
      </c>
      <c r="AX179" s="336" t="s">
        <v>851</v>
      </c>
      <c r="AY179" s="40">
        <v>0.19873878359794617</v>
      </c>
      <c r="AZ179" s="40">
        <v>0.21261465549468994</v>
      </c>
      <c r="BA179" s="40">
        <v>0.23297466337680817</v>
      </c>
      <c r="BB179" s="40">
        <v>0.22311800718307495</v>
      </c>
      <c r="BC179" s="40">
        <v>0.18736432492733002</v>
      </c>
      <c r="BD179" s="336" t="s">
        <v>1500</v>
      </c>
    </row>
    <row r="180" spans="1:56" ht="15.75">
      <c r="A180" s="336" t="s">
        <v>517</v>
      </c>
      <c r="B180" s="336" t="s">
        <v>131</v>
      </c>
      <c r="C180" s="336" t="s">
        <v>365</v>
      </c>
      <c r="D180" s="336" t="s">
        <v>851</v>
      </c>
      <c r="E180" s="336" t="s">
        <v>851</v>
      </c>
      <c r="F180" s="40">
        <v>2017</v>
      </c>
      <c r="G180" s="40">
        <v>0.2940497100353241</v>
      </c>
      <c r="H180" s="336" t="s">
        <v>941</v>
      </c>
      <c r="I180" s="40">
        <v>0.22723215818405151</v>
      </c>
      <c r="J180" s="336" t="s">
        <v>941</v>
      </c>
      <c r="K180" s="336" t="s">
        <v>851</v>
      </c>
      <c r="L180" s="336" t="s">
        <v>851</v>
      </c>
      <c r="M180" s="40">
        <v>0.3210161030292511</v>
      </c>
      <c r="N180" s="336" t="s">
        <v>1500</v>
      </c>
      <c r="O180" s="40">
        <v>2017</v>
      </c>
      <c r="P180" s="40">
        <v>0.24300695955753326</v>
      </c>
      <c r="Q180" s="336" t="s">
        <v>1500</v>
      </c>
      <c r="R180" s="336" t="s">
        <v>851</v>
      </c>
      <c r="S180" s="336" t="s">
        <v>851</v>
      </c>
      <c r="T180" s="336" t="s">
        <v>470</v>
      </c>
      <c r="U180" s="40">
        <v>0.87120479345321655</v>
      </c>
      <c r="V180" s="40">
        <v>1</v>
      </c>
      <c r="W180" s="336" t="s">
        <v>1043</v>
      </c>
      <c r="X180" s="336" t="s">
        <v>851</v>
      </c>
      <c r="Y180" s="40">
        <v>0.16644898056983948</v>
      </c>
      <c r="Z180" s="40">
        <v>0.16245795786380768</v>
      </c>
      <c r="AA180" s="40">
        <v>0.15944071114063263</v>
      </c>
      <c r="AB180" s="40">
        <v>0.1271422803401947</v>
      </c>
      <c r="AC180" s="40">
        <v>0.11035733669996262</v>
      </c>
      <c r="AD180" s="336" t="s">
        <v>941</v>
      </c>
      <c r="AE180" s="336" t="s">
        <v>851</v>
      </c>
      <c r="AF180" s="336" t="s">
        <v>851</v>
      </c>
      <c r="AG180" s="336" t="s">
        <v>851</v>
      </c>
      <c r="AH180" s="336" t="s">
        <v>851</v>
      </c>
      <c r="AI180" s="40">
        <v>2019</v>
      </c>
      <c r="AJ180" s="40"/>
      <c r="AK180" s="40">
        <v>0.18153463331274999</v>
      </c>
      <c r="AL180" s="40"/>
      <c r="AM180" s="40"/>
      <c r="AN180" s="40"/>
      <c r="AO180" s="40"/>
      <c r="AP180" s="40"/>
      <c r="AQ180" s="40">
        <v>0.18877032399177551</v>
      </c>
      <c r="AR180" s="336" t="s">
        <v>470</v>
      </c>
      <c r="AS180" s="336" t="s">
        <v>851</v>
      </c>
      <c r="AT180" s="336" t="s">
        <v>851</v>
      </c>
      <c r="AU180" s="336" t="s">
        <v>851</v>
      </c>
      <c r="AV180" s="336" t="s">
        <v>851</v>
      </c>
      <c r="AW180" s="336" t="s">
        <v>851</v>
      </c>
      <c r="AX180" s="336" t="s">
        <v>851</v>
      </c>
      <c r="AY180" s="40">
        <v>0.17170733213424683</v>
      </c>
      <c r="AZ180" s="40">
        <v>0.16706277430057526</v>
      </c>
      <c r="BA180" s="40">
        <v>0.16283701360225677</v>
      </c>
      <c r="BB180" s="40">
        <v>0.13649691641330719</v>
      </c>
      <c r="BC180" s="40">
        <v>0.10138208419084549</v>
      </c>
      <c r="BD180" s="336" t="s">
        <v>1500</v>
      </c>
    </row>
    <row r="181" spans="1:56" ht="15.75">
      <c r="A181" s="336" t="s">
        <v>517</v>
      </c>
      <c r="B181" s="336" t="s">
        <v>201</v>
      </c>
      <c r="C181" s="336" t="s">
        <v>366</v>
      </c>
      <c r="D181" s="336" t="s">
        <v>851</v>
      </c>
      <c r="E181" s="336" t="s">
        <v>851</v>
      </c>
      <c r="F181" s="40">
        <v>2017</v>
      </c>
      <c r="G181" s="40">
        <v>0.30137339234352112</v>
      </c>
      <c r="H181" s="336" t="s">
        <v>470</v>
      </c>
      <c r="I181" s="40">
        <v>0.23158103227615356</v>
      </c>
      <c r="J181" s="336" t="s">
        <v>470</v>
      </c>
      <c r="K181" s="336" t="s">
        <v>851</v>
      </c>
      <c r="L181" s="336" t="s">
        <v>851</v>
      </c>
      <c r="M181" s="40">
        <v>0.32298409938812256</v>
      </c>
      <c r="N181" s="336" t="s">
        <v>470</v>
      </c>
      <c r="O181" s="40">
        <v>2017</v>
      </c>
      <c r="P181" s="40">
        <v>0.24413134157657623</v>
      </c>
      <c r="Q181" s="336" t="s">
        <v>470</v>
      </c>
      <c r="R181" s="336" t="s">
        <v>851</v>
      </c>
      <c r="S181" s="336" t="s">
        <v>851</v>
      </c>
      <c r="T181" s="336" t="s">
        <v>470</v>
      </c>
      <c r="U181" s="40">
        <v>0.87120479345321655</v>
      </c>
      <c r="V181" s="40">
        <v>0.29750001430511475</v>
      </c>
      <c r="W181" s="336" t="s">
        <v>470</v>
      </c>
      <c r="X181" s="336" t="s">
        <v>851</v>
      </c>
      <c r="Y181" s="40"/>
      <c r="Z181" s="40"/>
      <c r="AA181" s="40"/>
      <c r="AB181" s="40"/>
      <c r="AC181" s="40">
        <v>0.16091012954711914</v>
      </c>
      <c r="AD181" s="336" t="s">
        <v>470</v>
      </c>
      <c r="AE181" s="336" t="s">
        <v>851</v>
      </c>
      <c r="AF181" s="336" t="s">
        <v>851</v>
      </c>
      <c r="AG181" s="336" t="s">
        <v>851</v>
      </c>
      <c r="AH181" s="336" t="s">
        <v>851</v>
      </c>
      <c r="AI181" s="40">
        <v>2019</v>
      </c>
      <c r="AJ181" s="40"/>
      <c r="AK181" s="40">
        <v>0.14324793689343499</v>
      </c>
      <c r="AL181" s="40"/>
      <c r="AM181" s="40"/>
      <c r="AN181" s="40"/>
      <c r="AO181" s="40"/>
      <c r="AP181" s="40"/>
      <c r="AQ181" s="40">
        <v>0.18877032399177551</v>
      </c>
      <c r="AR181" s="336" t="s">
        <v>470</v>
      </c>
      <c r="AS181" s="336" t="s">
        <v>851</v>
      </c>
      <c r="AT181" s="336" t="s">
        <v>851</v>
      </c>
      <c r="AU181" s="336" t="s">
        <v>851</v>
      </c>
      <c r="AV181" s="336" t="s">
        <v>851</v>
      </c>
      <c r="AW181" s="336" t="s">
        <v>851</v>
      </c>
      <c r="AX181" s="336" t="s">
        <v>851</v>
      </c>
      <c r="AY181" s="40"/>
      <c r="AZ181" s="40"/>
      <c r="BA181" s="40"/>
      <c r="BB181" s="40"/>
      <c r="BC181" s="40">
        <v>0.16025599837303162</v>
      </c>
      <c r="BD181" s="336" t="s">
        <v>470</v>
      </c>
    </row>
    <row r="182" spans="1:56" ht="15.75">
      <c r="A182" s="336" t="s">
        <v>517</v>
      </c>
      <c r="B182" s="336" t="s">
        <v>202</v>
      </c>
      <c r="C182" s="336" t="s">
        <v>367</v>
      </c>
      <c r="D182" s="336" t="s">
        <v>851</v>
      </c>
      <c r="E182" s="336" t="s">
        <v>851</v>
      </c>
      <c r="F182" s="40">
        <v>2017</v>
      </c>
      <c r="G182" s="40">
        <v>0.30137339234352112</v>
      </c>
      <c r="H182" s="336" t="s">
        <v>470</v>
      </c>
      <c r="I182" s="40">
        <v>0.23158103227615356</v>
      </c>
      <c r="J182" s="336" t="s">
        <v>470</v>
      </c>
      <c r="K182" s="336" t="s">
        <v>851</v>
      </c>
      <c r="L182" s="336" t="s">
        <v>851</v>
      </c>
      <c r="M182" s="40">
        <v>0.32298409938812256</v>
      </c>
      <c r="N182" s="336" t="s">
        <v>470</v>
      </c>
      <c r="O182" s="40">
        <v>2017</v>
      </c>
      <c r="P182" s="40">
        <v>0.24413134157657623</v>
      </c>
      <c r="Q182" s="336" t="s">
        <v>470</v>
      </c>
      <c r="R182" s="336" t="s">
        <v>851</v>
      </c>
      <c r="S182" s="336" t="s">
        <v>851</v>
      </c>
      <c r="T182" s="336" t="s">
        <v>470</v>
      </c>
      <c r="U182" s="40">
        <v>0.87120479345321655</v>
      </c>
      <c r="V182" s="40">
        <v>0.29750001430511475</v>
      </c>
      <c r="W182" s="336" t="s">
        <v>470</v>
      </c>
      <c r="X182" s="336" t="s">
        <v>851</v>
      </c>
      <c r="Y182" s="40"/>
      <c r="Z182" s="40"/>
      <c r="AA182" s="40"/>
      <c r="AB182" s="40"/>
      <c r="AC182" s="40">
        <v>0.16091012954711914</v>
      </c>
      <c r="AD182" s="336" t="s">
        <v>470</v>
      </c>
      <c r="AE182" s="336" t="s">
        <v>851</v>
      </c>
      <c r="AF182" s="336" t="s">
        <v>851</v>
      </c>
      <c r="AG182" s="336" t="s">
        <v>851</v>
      </c>
      <c r="AH182" s="336" t="s">
        <v>851</v>
      </c>
      <c r="AI182" s="40">
        <v>2019</v>
      </c>
      <c r="AJ182" s="40"/>
      <c r="AK182" s="40"/>
      <c r="AL182" s="40"/>
      <c r="AM182" s="40"/>
      <c r="AN182" s="40"/>
      <c r="AO182" s="40"/>
      <c r="AP182" s="40"/>
      <c r="AQ182" s="40">
        <v>0.18877032399177551</v>
      </c>
      <c r="AR182" s="336" t="s">
        <v>470</v>
      </c>
      <c r="AS182" s="336" t="s">
        <v>851</v>
      </c>
      <c r="AT182" s="336" t="s">
        <v>851</v>
      </c>
      <c r="AU182" s="336" t="s">
        <v>851</v>
      </c>
      <c r="AV182" s="336" t="s">
        <v>851</v>
      </c>
      <c r="AW182" s="336" t="s">
        <v>851</v>
      </c>
      <c r="AX182" s="336" t="s">
        <v>851</v>
      </c>
      <c r="AY182" s="40"/>
      <c r="AZ182" s="40"/>
      <c r="BA182" s="40"/>
      <c r="BB182" s="40"/>
      <c r="BC182" s="40">
        <v>0.16025599837303162</v>
      </c>
      <c r="BD182" s="336" t="s">
        <v>470</v>
      </c>
    </row>
    <row r="183" spans="1:56" ht="15.75">
      <c r="A183" s="336" t="s">
        <v>517</v>
      </c>
      <c r="B183" s="336" t="s">
        <v>133</v>
      </c>
      <c r="C183" s="336" t="s">
        <v>862</v>
      </c>
      <c r="D183" s="336" t="s">
        <v>851</v>
      </c>
      <c r="E183" s="336" t="s">
        <v>851</v>
      </c>
      <c r="F183" s="40">
        <v>2017</v>
      </c>
      <c r="G183" s="40">
        <v>0.50353372097015381</v>
      </c>
      <c r="H183" s="336" t="s">
        <v>941</v>
      </c>
      <c r="I183" s="40">
        <v>0.33490020036697388</v>
      </c>
      <c r="J183" s="336" t="s">
        <v>941</v>
      </c>
      <c r="K183" s="336" t="s">
        <v>851</v>
      </c>
      <c r="L183" s="336" t="s">
        <v>851</v>
      </c>
      <c r="M183" s="40">
        <v>0.66865521669387817</v>
      </c>
      <c r="N183" s="336" t="s">
        <v>1500</v>
      </c>
      <c r="O183" s="40">
        <v>2017</v>
      </c>
      <c r="P183" s="40">
        <v>0.40071502327919006</v>
      </c>
      <c r="Q183" s="336" t="s">
        <v>1500</v>
      </c>
      <c r="R183" s="336" t="s">
        <v>851</v>
      </c>
      <c r="S183" s="336" t="s">
        <v>851</v>
      </c>
      <c r="T183" s="336" t="s">
        <v>470</v>
      </c>
      <c r="U183" s="40">
        <v>0.87120479345321655</v>
      </c>
      <c r="V183" s="40">
        <v>0.49872678518295288</v>
      </c>
      <c r="W183" s="336" t="s">
        <v>1043</v>
      </c>
      <c r="X183" s="336" t="s">
        <v>851</v>
      </c>
      <c r="Y183" s="40">
        <v>0.2145104855298996</v>
      </c>
      <c r="Z183" s="40">
        <v>0.20463639497756958</v>
      </c>
      <c r="AA183" s="40">
        <v>0.21479655802249908</v>
      </c>
      <c r="AB183" s="40">
        <v>0.20150688290596008</v>
      </c>
      <c r="AC183" s="40">
        <v>0.1464354395866394</v>
      </c>
      <c r="AD183" s="336" t="s">
        <v>941</v>
      </c>
      <c r="AE183" s="336" t="s">
        <v>851</v>
      </c>
      <c r="AF183" s="336" t="s">
        <v>851</v>
      </c>
      <c r="AG183" s="336" t="s">
        <v>851</v>
      </c>
      <c r="AH183" s="336" t="s">
        <v>851</v>
      </c>
      <c r="AI183" s="40">
        <v>2019</v>
      </c>
      <c r="AJ183" s="40">
        <v>0.19338436092260503</v>
      </c>
      <c r="AK183" s="40">
        <v>0.22622140837994797</v>
      </c>
      <c r="AL183" s="40">
        <v>3.2837048172950745E-2</v>
      </c>
      <c r="AM183" s="40">
        <v>0.16719335317611694</v>
      </c>
      <c r="AN183" s="40">
        <v>0.17304328083992004</v>
      </c>
      <c r="AO183" s="40">
        <v>0.17060035467147827</v>
      </c>
      <c r="AP183" s="40">
        <v>0.15039178729057312</v>
      </c>
      <c r="AQ183" s="40">
        <v>0.14515446126461029</v>
      </c>
      <c r="AR183" s="336" t="s">
        <v>840</v>
      </c>
      <c r="AS183" s="336" t="s">
        <v>851</v>
      </c>
      <c r="AT183" s="336" t="s">
        <v>851</v>
      </c>
      <c r="AU183" s="336" t="s">
        <v>851</v>
      </c>
      <c r="AV183" s="336" t="s">
        <v>851</v>
      </c>
      <c r="AW183" s="336" t="s">
        <v>851</v>
      </c>
      <c r="AX183" s="336" t="s">
        <v>851</v>
      </c>
      <c r="AY183" s="40">
        <v>0.22514428198337555</v>
      </c>
      <c r="AZ183" s="40">
        <v>0.20866057276725769</v>
      </c>
      <c r="BA183" s="40">
        <v>0.21732302010059357</v>
      </c>
      <c r="BB183" s="40">
        <v>0.21880994737148285</v>
      </c>
      <c r="BC183" s="40">
        <v>0.16399379074573517</v>
      </c>
      <c r="BD183" s="336" t="s">
        <v>1500</v>
      </c>
    </row>
    <row r="184" spans="1:56" ht="15.75">
      <c r="A184" s="336" t="s">
        <v>425</v>
      </c>
      <c r="B184" s="336" t="s">
        <v>134</v>
      </c>
      <c r="C184" s="336" t="s">
        <v>368</v>
      </c>
      <c r="D184" s="336" t="s">
        <v>851</v>
      </c>
      <c r="E184" s="336" t="s">
        <v>851</v>
      </c>
      <c r="F184" s="40">
        <v>2017</v>
      </c>
      <c r="G184" s="40">
        <v>0.28199085593223572</v>
      </c>
      <c r="H184" s="336" t="s">
        <v>941</v>
      </c>
      <c r="I184" s="40">
        <v>0.21996323764324188</v>
      </c>
      <c r="J184" s="336" t="s">
        <v>941</v>
      </c>
      <c r="K184" s="336" t="s">
        <v>851</v>
      </c>
      <c r="L184" s="336" t="s">
        <v>851</v>
      </c>
      <c r="M184" s="40">
        <v>1.5830060243606567</v>
      </c>
      <c r="N184" s="336" t="s">
        <v>1500</v>
      </c>
      <c r="O184" s="40">
        <v>2017</v>
      </c>
      <c r="P184" s="40">
        <v>0.61285418272018433</v>
      </c>
      <c r="Q184" s="336" t="s">
        <v>1500</v>
      </c>
      <c r="R184" s="336" t="s">
        <v>851</v>
      </c>
      <c r="S184" s="336" t="s">
        <v>851</v>
      </c>
      <c r="T184" s="336" t="s">
        <v>470</v>
      </c>
      <c r="U184" s="40">
        <v>0.73750567436218262</v>
      </c>
      <c r="V184" s="40">
        <v>1</v>
      </c>
      <c r="W184" s="336" t="s">
        <v>1043</v>
      </c>
      <c r="X184" s="336" t="s">
        <v>851</v>
      </c>
      <c r="Y184" s="40">
        <v>0.19847628474235535</v>
      </c>
      <c r="Z184" s="40">
        <v>0.19365328550338745</v>
      </c>
      <c r="AA184" s="40">
        <v>0.18387702107429504</v>
      </c>
      <c r="AB184" s="40">
        <v>0.17508900165557861</v>
      </c>
      <c r="AC184" s="40">
        <v>0.15080863237380981</v>
      </c>
      <c r="AD184" s="336" t="s">
        <v>941</v>
      </c>
      <c r="AE184" s="336" t="s">
        <v>851</v>
      </c>
      <c r="AF184" s="336" t="s">
        <v>851</v>
      </c>
      <c r="AG184" s="336" t="s">
        <v>851</v>
      </c>
      <c r="AH184" s="336" t="s">
        <v>851</v>
      </c>
      <c r="AI184" s="40">
        <v>2019</v>
      </c>
      <c r="AJ184" s="40"/>
      <c r="AK184" s="40">
        <v>0.21134085769320499</v>
      </c>
      <c r="AL184" s="40"/>
      <c r="AM184" s="40">
        <v>0.12865880131721497</v>
      </c>
      <c r="AN184" s="40">
        <v>0.13444478809833527</v>
      </c>
      <c r="AO184" s="40">
        <v>8.2609310746192932E-2</v>
      </c>
      <c r="AP184" s="40"/>
      <c r="AQ184" s="40">
        <v>0.21862149238586426</v>
      </c>
      <c r="AR184" s="336" t="s">
        <v>470</v>
      </c>
      <c r="AS184" s="336" t="s">
        <v>851</v>
      </c>
      <c r="AT184" s="336" t="s">
        <v>851</v>
      </c>
      <c r="AU184" s="336" t="s">
        <v>851</v>
      </c>
      <c r="AV184" s="336" t="s">
        <v>851</v>
      </c>
      <c r="AW184" s="336" t="s">
        <v>851</v>
      </c>
      <c r="AX184" s="336" t="s">
        <v>851</v>
      </c>
      <c r="AY184" s="40">
        <v>0.19528357684612274</v>
      </c>
      <c r="AZ184" s="40">
        <v>0.20556965470314026</v>
      </c>
      <c r="BA184" s="40">
        <v>0.18636114895343781</v>
      </c>
      <c r="BB184" s="40">
        <v>0.17826619744300842</v>
      </c>
      <c r="BC184" s="40">
        <v>0.19304850697517395</v>
      </c>
      <c r="BD184" s="336" t="s">
        <v>1500</v>
      </c>
    </row>
    <row r="185" spans="1:56" ht="15.75">
      <c r="A185" s="336" t="s">
        <v>424</v>
      </c>
      <c r="B185" s="336" t="s">
        <v>135</v>
      </c>
      <c r="C185" s="336" t="s">
        <v>369</v>
      </c>
      <c r="D185" s="336" t="s">
        <v>851</v>
      </c>
      <c r="E185" s="336" t="s">
        <v>851</v>
      </c>
      <c r="F185" s="40">
        <v>2017</v>
      </c>
      <c r="G185" s="40">
        <v>1.3162977695465088</v>
      </c>
      <c r="H185" s="336" t="s">
        <v>941</v>
      </c>
      <c r="I185" s="40">
        <v>0.56827658414840698</v>
      </c>
      <c r="J185" s="336" t="s">
        <v>941</v>
      </c>
      <c r="K185" s="336" t="s">
        <v>851</v>
      </c>
      <c r="L185" s="336" t="s">
        <v>851</v>
      </c>
      <c r="M185" s="40">
        <v>1.1352846622467041</v>
      </c>
      <c r="N185" s="336" t="s">
        <v>1500</v>
      </c>
      <c r="O185" s="40">
        <v>2017</v>
      </c>
      <c r="P185" s="40">
        <v>0.53167837858200073</v>
      </c>
      <c r="Q185" s="336" t="s">
        <v>1500</v>
      </c>
      <c r="R185" s="336" t="s">
        <v>851</v>
      </c>
      <c r="S185" s="336" t="s">
        <v>851</v>
      </c>
      <c r="T185" s="336" t="s">
        <v>470</v>
      </c>
      <c r="U185" s="40">
        <v>0.61454695463180542</v>
      </c>
      <c r="V185" s="40">
        <v>0.56499999761581421</v>
      </c>
      <c r="W185" s="336" t="s">
        <v>1043</v>
      </c>
      <c r="X185" s="336" t="s">
        <v>851</v>
      </c>
      <c r="Y185" s="40">
        <v>0.53118360042572021</v>
      </c>
      <c r="Z185" s="40">
        <v>0.46311363577842712</v>
      </c>
      <c r="AA185" s="40">
        <v>0.46981263160705566</v>
      </c>
      <c r="AB185" s="40">
        <v>0.48122960329055786</v>
      </c>
      <c r="AC185" s="40">
        <v>0.45909693837165833</v>
      </c>
      <c r="AD185" s="336" t="s">
        <v>941</v>
      </c>
      <c r="AE185" s="336" t="s">
        <v>851</v>
      </c>
      <c r="AF185" s="336" t="s">
        <v>851</v>
      </c>
      <c r="AG185" s="336" t="s">
        <v>851</v>
      </c>
      <c r="AH185" s="336" t="s">
        <v>851</v>
      </c>
      <c r="AI185" s="40">
        <v>2019</v>
      </c>
      <c r="AJ185" s="40"/>
      <c r="AK185" s="40">
        <v>0.26883815034362596</v>
      </c>
      <c r="AL185" s="40"/>
      <c r="AM185" s="40"/>
      <c r="AN185" s="40"/>
      <c r="AO185" s="40"/>
      <c r="AP185" s="40"/>
      <c r="AQ185" s="40">
        <v>0.27010980248451233</v>
      </c>
      <c r="AR185" s="336" t="s">
        <v>470</v>
      </c>
      <c r="AS185" s="336" t="s">
        <v>851</v>
      </c>
      <c r="AT185" s="336" t="s">
        <v>851</v>
      </c>
      <c r="AU185" s="336" t="s">
        <v>851</v>
      </c>
      <c r="AV185" s="336" t="s">
        <v>851</v>
      </c>
      <c r="AW185" s="336" t="s">
        <v>851</v>
      </c>
      <c r="AX185" s="336" t="s">
        <v>851</v>
      </c>
      <c r="AY185" s="40">
        <v>0.51000303030014038</v>
      </c>
      <c r="AZ185" s="40">
        <v>0.46828001737594604</v>
      </c>
      <c r="BA185" s="40">
        <v>0.47289732098579407</v>
      </c>
      <c r="BB185" s="40">
        <v>0.48134186863899231</v>
      </c>
      <c r="BC185" s="40">
        <v>0.4152146577835083</v>
      </c>
      <c r="BD185" s="336" t="s">
        <v>1500</v>
      </c>
    </row>
    <row r="186" spans="1:56" ht="15.75">
      <c r="A186" s="336" t="s">
        <v>425</v>
      </c>
      <c r="B186" s="336" t="s">
        <v>203</v>
      </c>
      <c r="C186" s="336" t="s">
        <v>370</v>
      </c>
      <c r="D186" s="336" t="s">
        <v>851</v>
      </c>
      <c r="E186" s="336" t="s">
        <v>851</v>
      </c>
      <c r="F186" s="40">
        <v>2017</v>
      </c>
      <c r="G186" s="40">
        <v>0.41553917527198792</v>
      </c>
      <c r="H186" s="336" t="s">
        <v>470</v>
      </c>
      <c r="I186" s="40">
        <v>0.29353886842727661</v>
      </c>
      <c r="J186" s="336" t="s">
        <v>470</v>
      </c>
      <c r="K186" s="336" t="s">
        <v>851</v>
      </c>
      <c r="L186" s="336" t="s">
        <v>851</v>
      </c>
      <c r="M186" s="40">
        <v>0.43648850917816162</v>
      </c>
      <c r="N186" s="336" t="s">
        <v>470</v>
      </c>
      <c r="O186" s="40">
        <v>2017</v>
      </c>
      <c r="P186" s="40">
        <v>0.30364203453063965</v>
      </c>
      <c r="Q186" s="336" t="s">
        <v>470</v>
      </c>
      <c r="R186" s="336" t="s">
        <v>851</v>
      </c>
      <c r="S186" s="336" t="s">
        <v>851</v>
      </c>
      <c r="T186" s="336" t="s">
        <v>470</v>
      </c>
      <c r="U186" s="40">
        <v>0.73750567436218262</v>
      </c>
      <c r="V186" s="40">
        <v>0.48249998688697815</v>
      </c>
      <c r="W186" s="336" t="s">
        <v>470</v>
      </c>
      <c r="X186" s="336" t="s">
        <v>851</v>
      </c>
      <c r="Y186" s="40"/>
      <c r="Z186" s="40"/>
      <c r="AA186" s="40"/>
      <c r="AB186" s="40"/>
      <c r="AC186" s="40">
        <v>0.223102867603302</v>
      </c>
      <c r="AD186" s="336" t="s">
        <v>470</v>
      </c>
      <c r="AE186" s="336" t="s">
        <v>851</v>
      </c>
      <c r="AF186" s="336" t="s">
        <v>851</v>
      </c>
      <c r="AG186" s="336" t="s">
        <v>851</v>
      </c>
      <c r="AH186" s="336" t="s">
        <v>851</v>
      </c>
      <c r="AI186" s="40">
        <v>2019</v>
      </c>
      <c r="AJ186" s="40"/>
      <c r="AK186" s="40"/>
      <c r="AL186" s="40"/>
      <c r="AM186" s="40"/>
      <c r="AN186" s="40"/>
      <c r="AO186" s="40"/>
      <c r="AP186" s="40"/>
      <c r="AQ186" s="40">
        <v>0.21862149238586426</v>
      </c>
      <c r="AR186" s="336" t="s">
        <v>470</v>
      </c>
      <c r="AS186" s="336" t="s">
        <v>851</v>
      </c>
      <c r="AT186" s="336" t="s">
        <v>851</v>
      </c>
      <c r="AU186" s="336" t="s">
        <v>851</v>
      </c>
      <c r="AV186" s="336" t="s">
        <v>851</v>
      </c>
      <c r="AW186" s="336" t="s">
        <v>851</v>
      </c>
      <c r="AX186" s="336" t="s">
        <v>851</v>
      </c>
      <c r="AY186" s="40"/>
      <c r="AZ186" s="40"/>
      <c r="BA186" s="40"/>
      <c r="BB186" s="40"/>
      <c r="BC186" s="40">
        <v>0.20907288789749146</v>
      </c>
      <c r="BD186" s="336" t="s">
        <v>470</v>
      </c>
    </row>
    <row r="187" spans="1:56" ht="15.75">
      <c r="A187" s="336" t="s">
        <v>517</v>
      </c>
      <c r="B187" s="336" t="s">
        <v>204</v>
      </c>
      <c r="C187" s="336" t="s">
        <v>371</v>
      </c>
      <c r="D187" s="336" t="s">
        <v>851</v>
      </c>
      <c r="E187" s="336" t="s">
        <v>851</v>
      </c>
      <c r="F187" s="40">
        <v>2017</v>
      </c>
      <c r="G187" s="40">
        <v>0.30137339234352112</v>
      </c>
      <c r="H187" s="336" t="s">
        <v>470</v>
      </c>
      <c r="I187" s="40">
        <v>0.23158103227615356</v>
      </c>
      <c r="J187" s="336" t="s">
        <v>470</v>
      </c>
      <c r="K187" s="336" t="s">
        <v>851</v>
      </c>
      <c r="L187" s="336" t="s">
        <v>851</v>
      </c>
      <c r="M187" s="40">
        <v>0.32298409938812256</v>
      </c>
      <c r="N187" s="336" t="s">
        <v>470</v>
      </c>
      <c r="O187" s="40">
        <v>2017</v>
      </c>
      <c r="P187" s="40">
        <v>0.24413134157657623</v>
      </c>
      <c r="Q187" s="336" t="s">
        <v>470</v>
      </c>
      <c r="R187" s="336" t="s">
        <v>851</v>
      </c>
      <c r="S187" s="336" t="s">
        <v>851</v>
      </c>
      <c r="T187" s="336" t="s">
        <v>470</v>
      </c>
      <c r="U187" s="40">
        <v>0.87120479345321655</v>
      </c>
      <c r="V187" s="40">
        <v>0.29750001430511475</v>
      </c>
      <c r="W187" s="336" t="s">
        <v>470</v>
      </c>
      <c r="X187" s="336" t="s">
        <v>851</v>
      </c>
      <c r="Y187" s="40"/>
      <c r="Z187" s="40"/>
      <c r="AA187" s="40"/>
      <c r="AB187" s="40"/>
      <c r="AC187" s="40">
        <v>0.16091012954711914</v>
      </c>
      <c r="AD187" s="336" t="s">
        <v>470</v>
      </c>
      <c r="AE187" s="336" t="s">
        <v>851</v>
      </c>
      <c r="AF187" s="336" t="s">
        <v>851</v>
      </c>
      <c r="AG187" s="336" t="s">
        <v>851</v>
      </c>
      <c r="AH187" s="336" t="s">
        <v>851</v>
      </c>
      <c r="AI187" s="40">
        <v>2019</v>
      </c>
      <c r="AJ187" s="40"/>
      <c r="AK187" s="40">
        <v>0.234772773995299</v>
      </c>
      <c r="AL187" s="40"/>
      <c r="AM187" s="40"/>
      <c r="AN187" s="40"/>
      <c r="AO187" s="40"/>
      <c r="AP187" s="40"/>
      <c r="AQ187" s="40">
        <v>0.18877032399177551</v>
      </c>
      <c r="AR187" s="336" t="s">
        <v>470</v>
      </c>
      <c r="AS187" s="336" t="s">
        <v>851</v>
      </c>
      <c r="AT187" s="336" t="s">
        <v>851</v>
      </c>
      <c r="AU187" s="336" t="s">
        <v>851</v>
      </c>
      <c r="AV187" s="336" t="s">
        <v>851</v>
      </c>
      <c r="AW187" s="336" t="s">
        <v>851</v>
      </c>
      <c r="AX187" s="336" t="s">
        <v>851</v>
      </c>
      <c r="AY187" s="40"/>
      <c r="AZ187" s="40"/>
      <c r="BA187" s="40"/>
      <c r="BB187" s="40"/>
      <c r="BC187" s="40">
        <v>0.16025599837303162</v>
      </c>
      <c r="BD187" s="336" t="s">
        <v>470</v>
      </c>
    </row>
    <row r="188" spans="1:56" ht="15.75">
      <c r="A188" s="336" t="s">
        <v>517</v>
      </c>
      <c r="B188" s="336" t="s">
        <v>136</v>
      </c>
      <c r="C188" s="336" t="s">
        <v>373</v>
      </c>
      <c r="D188" s="336" t="s">
        <v>851</v>
      </c>
      <c r="E188" s="336" t="s">
        <v>851</v>
      </c>
      <c r="F188" s="40">
        <v>2017</v>
      </c>
      <c r="G188" s="40">
        <v>0.95129448175430298</v>
      </c>
      <c r="H188" s="336" t="s">
        <v>941</v>
      </c>
      <c r="I188" s="40">
        <v>0.48751968145370483</v>
      </c>
      <c r="J188" s="336" t="s">
        <v>941</v>
      </c>
      <c r="K188" s="336" t="s">
        <v>851</v>
      </c>
      <c r="L188" s="336" t="s">
        <v>851</v>
      </c>
      <c r="M188" s="40">
        <v>1.095950722694397</v>
      </c>
      <c r="N188" s="336" t="s">
        <v>1500</v>
      </c>
      <c r="O188" s="40">
        <v>2017</v>
      </c>
      <c r="P188" s="40">
        <v>0.52288955450057983</v>
      </c>
      <c r="Q188" s="336" t="s">
        <v>1500</v>
      </c>
      <c r="R188" s="336" t="s">
        <v>851</v>
      </c>
      <c r="S188" s="336" t="s">
        <v>851</v>
      </c>
      <c r="T188" s="336" t="s">
        <v>470</v>
      </c>
      <c r="U188" s="40">
        <v>0.87120479345321655</v>
      </c>
      <c r="V188" s="40">
        <v>1</v>
      </c>
      <c r="W188" s="336" t="s">
        <v>1043</v>
      </c>
      <c r="X188" s="336" t="s">
        <v>851</v>
      </c>
      <c r="Y188" s="40">
        <v>0.3695656955242157</v>
      </c>
      <c r="Z188" s="40">
        <v>0.41478678584098816</v>
      </c>
      <c r="AA188" s="40">
        <v>0.45813256502151489</v>
      </c>
      <c r="AB188" s="40">
        <v>0.46868294477462769</v>
      </c>
      <c r="AC188" s="40">
        <v>0.4584069550037384</v>
      </c>
      <c r="AD188" s="336" t="s">
        <v>941</v>
      </c>
      <c r="AE188" s="336" t="s">
        <v>851</v>
      </c>
      <c r="AF188" s="336" t="s">
        <v>851</v>
      </c>
      <c r="AG188" s="336" t="s">
        <v>851</v>
      </c>
      <c r="AH188" s="336" t="s">
        <v>851</v>
      </c>
      <c r="AI188" s="40">
        <v>2019</v>
      </c>
      <c r="AJ188" s="40"/>
      <c r="AK188" s="40">
        <v>0.22095247152748598</v>
      </c>
      <c r="AL188" s="40"/>
      <c r="AM188" s="40"/>
      <c r="AN188" s="40"/>
      <c r="AO188" s="40"/>
      <c r="AP188" s="40"/>
      <c r="AQ188" s="40">
        <v>0.18877032399177551</v>
      </c>
      <c r="AR188" s="336" t="s">
        <v>470</v>
      </c>
      <c r="AS188" s="336" t="s">
        <v>851</v>
      </c>
      <c r="AT188" s="336" t="s">
        <v>851</v>
      </c>
      <c r="AU188" s="336" t="s">
        <v>851</v>
      </c>
      <c r="AV188" s="336" t="s">
        <v>851</v>
      </c>
      <c r="AW188" s="336" t="s">
        <v>851</v>
      </c>
      <c r="AX188" s="336" t="s">
        <v>851</v>
      </c>
      <c r="AY188" s="40">
        <v>0.35826870799064636</v>
      </c>
      <c r="AZ188" s="40">
        <v>0.40015923976898193</v>
      </c>
      <c r="BA188" s="40">
        <v>0.45270457863807678</v>
      </c>
      <c r="BB188" s="40">
        <v>0.47390091419219971</v>
      </c>
      <c r="BC188" s="40">
        <v>0.42723143100738525</v>
      </c>
      <c r="BD188" s="336" t="s">
        <v>1500</v>
      </c>
    </row>
    <row r="189" spans="1:56" ht="15.75">
      <c r="A189" s="336" t="s">
        <v>426</v>
      </c>
      <c r="B189" s="336" t="s">
        <v>138</v>
      </c>
      <c r="C189" s="336" t="s">
        <v>374</v>
      </c>
      <c r="D189" s="336" t="s">
        <v>851</v>
      </c>
      <c r="E189" s="336" t="s">
        <v>851</v>
      </c>
      <c r="F189" s="40">
        <v>2017</v>
      </c>
      <c r="G189" s="40">
        <v>0.48192805051803589</v>
      </c>
      <c r="H189" s="336" t="s">
        <v>941</v>
      </c>
      <c r="I189" s="40">
        <v>0.32520341873168945</v>
      </c>
      <c r="J189" s="336" t="s">
        <v>941</v>
      </c>
      <c r="K189" s="336" t="s">
        <v>851</v>
      </c>
      <c r="L189" s="336" t="s">
        <v>851</v>
      </c>
      <c r="M189" s="40">
        <v>0.49633878469467163</v>
      </c>
      <c r="N189" s="336" t="s">
        <v>1500</v>
      </c>
      <c r="O189" s="40">
        <v>2017</v>
      </c>
      <c r="P189" s="40">
        <v>0.33170214295387268</v>
      </c>
      <c r="Q189" s="336" t="s">
        <v>1500</v>
      </c>
      <c r="R189" s="336" t="s">
        <v>851</v>
      </c>
      <c r="S189" s="336" t="s">
        <v>851</v>
      </c>
      <c r="T189" s="336" t="s">
        <v>1048</v>
      </c>
      <c r="U189" s="40">
        <v>0.66052883863449097</v>
      </c>
      <c r="V189" s="40">
        <v>0.23499999940395355</v>
      </c>
      <c r="W189" s="336" t="s">
        <v>1043</v>
      </c>
      <c r="X189" s="336" t="s">
        <v>851</v>
      </c>
      <c r="Y189" s="40">
        <v>0.28479772806167603</v>
      </c>
      <c r="Z189" s="40">
        <v>0.28846406936645508</v>
      </c>
      <c r="AA189" s="40">
        <v>0.28714507818222046</v>
      </c>
      <c r="AB189" s="40">
        <v>0.28343376517295837</v>
      </c>
      <c r="AC189" s="40">
        <v>0.32029011845588684</v>
      </c>
      <c r="AD189" s="336" t="s">
        <v>941</v>
      </c>
      <c r="AE189" s="336" t="s">
        <v>851</v>
      </c>
      <c r="AF189" s="336" t="s">
        <v>851</v>
      </c>
      <c r="AG189" s="336" t="s">
        <v>851</v>
      </c>
      <c r="AH189" s="336" t="s">
        <v>851</v>
      </c>
      <c r="AI189" s="40">
        <v>2019</v>
      </c>
      <c r="AJ189" s="40">
        <v>0.22654189821481899</v>
      </c>
      <c r="AK189" s="40">
        <v>0.28937486630714498</v>
      </c>
      <c r="AL189" s="40">
        <v>6.2832966446876526E-2</v>
      </c>
      <c r="AM189" s="40">
        <v>0.27034643292427063</v>
      </c>
      <c r="AN189" s="40">
        <v>0.27912810444831848</v>
      </c>
      <c r="AO189" s="40">
        <v>0.27303123474121094</v>
      </c>
      <c r="AP189" s="40">
        <v>0.25311258435249329</v>
      </c>
      <c r="AQ189" s="40">
        <v>0.21713346242904663</v>
      </c>
      <c r="AR189" s="336" t="s">
        <v>840</v>
      </c>
      <c r="AS189" s="336" t="s">
        <v>851</v>
      </c>
      <c r="AT189" s="336" t="s">
        <v>851</v>
      </c>
      <c r="AU189" s="336" t="s">
        <v>851</v>
      </c>
      <c r="AV189" s="336" t="s">
        <v>851</v>
      </c>
      <c r="AW189" s="336" t="s">
        <v>851</v>
      </c>
      <c r="AX189" s="336" t="s">
        <v>851</v>
      </c>
      <c r="AY189" s="40">
        <v>0.28418061137199402</v>
      </c>
      <c r="AZ189" s="40">
        <v>0.28542327880859375</v>
      </c>
      <c r="BA189" s="40">
        <v>0.28488403558731079</v>
      </c>
      <c r="BB189" s="40">
        <v>0.28000527620315552</v>
      </c>
      <c r="BC189" s="40">
        <v>0.29831558465957642</v>
      </c>
      <c r="BD189" s="336" t="s">
        <v>1500</v>
      </c>
    </row>
    <row r="190" spans="1:56" ht="15.75">
      <c r="A190" s="336" t="s">
        <v>425</v>
      </c>
      <c r="B190" s="336" t="s">
        <v>143</v>
      </c>
      <c r="C190" s="336" t="s">
        <v>375</v>
      </c>
      <c r="D190" s="336" t="s">
        <v>851</v>
      </c>
      <c r="E190" s="336" t="s">
        <v>851</v>
      </c>
      <c r="F190" s="40">
        <v>2017</v>
      </c>
      <c r="G190" s="40">
        <v>0.26657602190971375</v>
      </c>
      <c r="H190" s="336" t="s">
        <v>941</v>
      </c>
      <c r="I190" s="40">
        <v>0.2104698121547699</v>
      </c>
      <c r="J190" s="336" t="s">
        <v>941</v>
      </c>
      <c r="K190" s="336" t="s">
        <v>851</v>
      </c>
      <c r="L190" s="336" t="s">
        <v>851</v>
      </c>
      <c r="M190" s="40">
        <v>0.14552348852157593</v>
      </c>
      <c r="N190" s="336" t="s">
        <v>1500</v>
      </c>
      <c r="O190" s="40">
        <v>2017</v>
      </c>
      <c r="P190" s="40">
        <v>0.1270366758108139</v>
      </c>
      <c r="Q190" s="336" t="s">
        <v>1500</v>
      </c>
      <c r="R190" s="336" t="s">
        <v>851</v>
      </c>
      <c r="S190" s="336" t="s">
        <v>851</v>
      </c>
      <c r="T190" s="336" t="s">
        <v>1048</v>
      </c>
      <c r="U190" s="40">
        <v>0.78770339488983154</v>
      </c>
      <c r="V190" s="40">
        <v>0.49750000238418579</v>
      </c>
      <c r="W190" s="336" t="s">
        <v>1043</v>
      </c>
      <c r="X190" s="336" t="s">
        <v>851</v>
      </c>
      <c r="Y190" s="40">
        <v>0.16811215877532959</v>
      </c>
      <c r="Z190" s="40">
        <v>0.16638624668121338</v>
      </c>
      <c r="AA190" s="40">
        <v>0.16182650625705719</v>
      </c>
      <c r="AB190" s="40">
        <v>0.15580689907073975</v>
      </c>
      <c r="AC190" s="40">
        <v>0.16245272755622864</v>
      </c>
      <c r="AD190" s="336" t="s">
        <v>941</v>
      </c>
      <c r="AE190" s="336" t="s">
        <v>851</v>
      </c>
      <c r="AF190" s="336" t="s">
        <v>851</v>
      </c>
      <c r="AG190" s="336" t="s">
        <v>851</v>
      </c>
      <c r="AH190" s="336" t="s">
        <v>851</v>
      </c>
      <c r="AI190" s="40">
        <v>2019</v>
      </c>
      <c r="AJ190" s="40">
        <v>0.17565001606117001</v>
      </c>
      <c r="AK190" s="40">
        <v>0.224795042657112</v>
      </c>
      <c r="AL190" s="40">
        <v>4.9145027995109558E-2</v>
      </c>
      <c r="AM190" s="40">
        <v>0.16230925917625427</v>
      </c>
      <c r="AN190" s="40">
        <v>0.16607408225536346</v>
      </c>
      <c r="AO190" s="40">
        <v>0.16956703364849091</v>
      </c>
      <c r="AP190" s="40">
        <v>0.18198095262050629</v>
      </c>
      <c r="AQ190" s="40">
        <v>0.21862149238586426</v>
      </c>
      <c r="AR190" s="336" t="s">
        <v>840</v>
      </c>
      <c r="AS190" s="336" t="s">
        <v>851</v>
      </c>
      <c r="AT190" s="336" t="s">
        <v>851</v>
      </c>
      <c r="AU190" s="336" t="s">
        <v>851</v>
      </c>
      <c r="AV190" s="336" t="s">
        <v>851</v>
      </c>
      <c r="AW190" s="336" t="s">
        <v>851</v>
      </c>
      <c r="AX190" s="336" t="s">
        <v>851</v>
      </c>
      <c r="AY190" s="40">
        <v>0.13116765022277832</v>
      </c>
      <c r="AZ190" s="40">
        <v>0.16052006185054779</v>
      </c>
      <c r="BA190" s="40">
        <v>0.16480749845504761</v>
      </c>
      <c r="BB190" s="40">
        <v>0.15567509829998016</v>
      </c>
      <c r="BC190" s="40">
        <v>0.18197517096996307</v>
      </c>
      <c r="BD190" s="336" t="s">
        <v>1500</v>
      </c>
    </row>
    <row r="191" spans="1:56" ht="15.75">
      <c r="A191" s="336" t="s">
        <v>517</v>
      </c>
      <c r="B191" s="336" t="s">
        <v>148</v>
      </c>
      <c r="C191" s="336" t="s">
        <v>376</v>
      </c>
      <c r="D191" s="336" t="s">
        <v>851</v>
      </c>
      <c r="E191" s="336" t="s">
        <v>851</v>
      </c>
      <c r="F191" s="40">
        <v>2017</v>
      </c>
      <c r="G191" s="40">
        <v>0.54379773139953613</v>
      </c>
      <c r="H191" s="336" t="s">
        <v>941</v>
      </c>
      <c r="I191" s="40">
        <v>0.35224676132202148</v>
      </c>
      <c r="J191" s="336" t="s">
        <v>941</v>
      </c>
      <c r="K191" s="336" t="s">
        <v>851</v>
      </c>
      <c r="L191" s="336" t="s">
        <v>851</v>
      </c>
      <c r="M191" s="40">
        <v>0.63170111179351807</v>
      </c>
      <c r="N191" s="336" t="s">
        <v>1500</v>
      </c>
      <c r="O191" s="40">
        <v>2017</v>
      </c>
      <c r="P191" s="40">
        <v>0.38714265823364258</v>
      </c>
      <c r="Q191" s="336" t="s">
        <v>1500</v>
      </c>
      <c r="R191" s="336" t="s">
        <v>851</v>
      </c>
      <c r="S191" s="336" t="s">
        <v>851</v>
      </c>
      <c r="T191" s="336" t="s">
        <v>470</v>
      </c>
      <c r="U191" s="40">
        <v>0.87120479345321655</v>
      </c>
      <c r="V191" s="40">
        <v>0.51555132865905762</v>
      </c>
      <c r="W191" s="336" t="s">
        <v>1043</v>
      </c>
      <c r="X191" s="336" t="s">
        <v>851</v>
      </c>
      <c r="Y191" s="40">
        <v>0.24157337844371796</v>
      </c>
      <c r="Z191" s="40">
        <v>0.19171616435050964</v>
      </c>
      <c r="AA191" s="40">
        <v>0.19171097874641418</v>
      </c>
      <c r="AB191" s="40">
        <v>0.17698825895786285</v>
      </c>
      <c r="AC191" s="40">
        <v>0.15361720323562622</v>
      </c>
      <c r="AD191" s="336" t="s">
        <v>941</v>
      </c>
      <c r="AE191" s="336" t="s">
        <v>851</v>
      </c>
      <c r="AF191" s="336" t="s">
        <v>851</v>
      </c>
      <c r="AG191" s="336" t="s">
        <v>851</v>
      </c>
      <c r="AH191" s="336" t="s">
        <v>851</v>
      </c>
      <c r="AI191" s="40">
        <v>2019</v>
      </c>
      <c r="AJ191" s="40"/>
      <c r="AK191" s="40"/>
      <c r="AL191" s="40"/>
      <c r="AM191" s="40">
        <v>0.2557680606842041</v>
      </c>
      <c r="AN191" s="40">
        <v>0.19533281028270721</v>
      </c>
      <c r="AO191" s="40">
        <v>0.23232552409172058</v>
      </c>
      <c r="AP191" s="40"/>
      <c r="AQ191" s="40">
        <v>0.18877032399177551</v>
      </c>
      <c r="AR191" s="336" t="s">
        <v>470</v>
      </c>
      <c r="AS191" s="336" t="s">
        <v>851</v>
      </c>
      <c r="AT191" s="336" t="s">
        <v>851</v>
      </c>
      <c r="AU191" s="336" t="s">
        <v>851</v>
      </c>
      <c r="AV191" s="336" t="s">
        <v>851</v>
      </c>
      <c r="AW191" s="336" t="s">
        <v>851</v>
      </c>
      <c r="AX191" s="336" t="s">
        <v>851</v>
      </c>
      <c r="AY191" s="40">
        <v>0.2472134530544281</v>
      </c>
      <c r="AZ191" s="40">
        <v>0.20425416529178619</v>
      </c>
      <c r="BA191" s="40">
        <v>0.1950446218252182</v>
      </c>
      <c r="BB191" s="40">
        <v>0.2045561671257019</v>
      </c>
      <c r="BC191" s="40">
        <v>0.16613854467868805</v>
      </c>
      <c r="BD191" s="336" t="s">
        <v>1500</v>
      </c>
    </row>
    <row r="192" spans="1:56" ht="15.75">
      <c r="A192" s="336" t="s">
        <v>424</v>
      </c>
      <c r="B192" s="336" t="s">
        <v>141</v>
      </c>
      <c r="C192" s="336" t="s">
        <v>377</v>
      </c>
      <c r="D192" s="336" t="s">
        <v>851</v>
      </c>
      <c r="E192" s="336" t="s">
        <v>851</v>
      </c>
      <c r="F192" s="40">
        <v>2017</v>
      </c>
      <c r="G192" s="40">
        <v>0.79287713766098022</v>
      </c>
      <c r="H192" s="336" t="s">
        <v>941</v>
      </c>
      <c r="I192" s="40">
        <v>0.44223728775978088</v>
      </c>
      <c r="J192" s="336" t="s">
        <v>941</v>
      </c>
      <c r="K192" s="336" t="s">
        <v>851</v>
      </c>
      <c r="L192" s="336" t="s">
        <v>851</v>
      </c>
      <c r="M192" s="40">
        <v>0.93542945384979248</v>
      </c>
      <c r="N192" s="336" t="s">
        <v>1500</v>
      </c>
      <c r="O192" s="40">
        <v>2017</v>
      </c>
      <c r="P192" s="40">
        <v>0.48331880569458008</v>
      </c>
      <c r="Q192" s="336" t="s">
        <v>1500</v>
      </c>
      <c r="R192" s="336" t="s">
        <v>851</v>
      </c>
      <c r="S192" s="336" t="s">
        <v>851</v>
      </c>
      <c r="T192" s="336" t="s">
        <v>470</v>
      </c>
      <c r="U192" s="40">
        <v>0.61454695463180542</v>
      </c>
      <c r="V192" s="40">
        <v>0.25749999284744263</v>
      </c>
      <c r="W192" s="336" t="s">
        <v>1043</v>
      </c>
      <c r="X192" s="336" t="s">
        <v>851</v>
      </c>
      <c r="Y192" s="40">
        <v>0.43406394124031067</v>
      </c>
      <c r="Z192" s="40">
        <v>0.39753261208534241</v>
      </c>
      <c r="AA192" s="40">
        <v>0.42809724807739258</v>
      </c>
      <c r="AB192" s="40">
        <v>0.49953943490982056</v>
      </c>
      <c r="AC192" s="40">
        <v>0.44511282444000244</v>
      </c>
      <c r="AD192" s="336" t="s">
        <v>941</v>
      </c>
      <c r="AE192" s="336" t="s">
        <v>851</v>
      </c>
      <c r="AF192" s="336" t="s">
        <v>851</v>
      </c>
      <c r="AG192" s="336" t="s">
        <v>851</v>
      </c>
      <c r="AH192" s="336" t="s">
        <v>851</v>
      </c>
      <c r="AI192" s="40">
        <v>2019</v>
      </c>
      <c r="AJ192" s="40">
        <v>7.9593875037926407E-2</v>
      </c>
      <c r="AK192" s="40">
        <v>0.119525365738543</v>
      </c>
      <c r="AL192" s="40">
        <v>3.9931491017341614E-2</v>
      </c>
      <c r="AM192" s="40">
        <v>0.10461235791444778</v>
      </c>
      <c r="AN192" s="40">
        <v>0.27339982986450195</v>
      </c>
      <c r="AO192" s="40">
        <v>0.32354459166526794</v>
      </c>
      <c r="AP192" s="40">
        <v>0.35193765163421631</v>
      </c>
      <c r="AQ192" s="40">
        <v>0.33408382534980774</v>
      </c>
      <c r="AR192" s="336" t="s">
        <v>840</v>
      </c>
      <c r="AS192" s="336" t="s">
        <v>851</v>
      </c>
      <c r="AT192" s="336" t="s">
        <v>851</v>
      </c>
      <c r="AU192" s="336" t="s">
        <v>851</v>
      </c>
      <c r="AV192" s="336" t="s">
        <v>851</v>
      </c>
      <c r="AW192" s="336" t="s">
        <v>851</v>
      </c>
      <c r="AX192" s="336" t="s">
        <v>851</v>
      </c>
      <c r="AY192" s="40">
        <v>0.43988502025604248</v>
      </c>
      <c r="AZ192" s="40">
        <v>0.38837891817092896</v>
      </c>
      <c r="BA192" s="40">
        <v>0.41199022531509399</v>
      </c>
      <c r="BB192" s="40">
        <v>0.46542039513587952</v>
      </c>
      <c r="BC192" s="40">
        <v>0.68386167287826538</v>
      </c>
      <c r="BD192" s="336" t="s">
        <v>1500</v>
      </c>
    </row>
    <row r="193" spans="1:56" ht="15.75">
      <c r="A193" s="336" t="s">
        <v>517</v>
      </c>
      <c r="B193" s="336" t="s">
        <v>139</v>
      </c>
      <c r="C193" s="336" t="s">
        <v>378</v>
      </c>
      <c r="D193" s="336" t="s">
        <v>851</v>
      </c>
      <c r="E193" s="336" t="s">
        <v>851</v>
      </c>
      <c r="F193" s="40">
        <v>2017</v>
      </c>
      <c r="G193" s="40">
        <v>0.28891107439994812</v>
      </c>
      <c r="H193" s="336" t="s">
        <v>941</v>
      </c>
      <c r="I193" s="40">
        <v>0.22415128350257874</v>
      </c>
      <c r="J193" s="336" t="s">
        <v>941</v>
      </c>
      <c r="K193" s="336" t="s">
        <v>851</v>
      </c>
      <c r="L193" s="336" t="s">
        <v>851</v>
      </c>
      <c r="M193" s="40">
        <v>0.33048728108406067</v>
      </c>
      <c r="N193" s="336" t="s">
        <v>1500</v>
      </c>
      <c r="O193" s="40">
        <v>2017</v>
      </c>
      <c r="P193" s="40">
        <v>0.24839566648006439</v>
      </c>
      <c r="Q193" s="336" t="s">
        <v>1500</v>
      </c>
      <c r="R193" s="336" t="s">
        <v>851</v>
      </c>
      <c r="S193" s="336" t="s">
        <v>851</v>
      </c>
      <c r="T193" s="336" t="s">
        <v>1048</v>
      </c>
      <c r="U193" s="40">
        <v>0.98566693067550659</v>
      </c>
      <c r="V193" s="40">
        <v>1</v>
      </c>
      <c r="W193" s="336" t="s">
        <v>1043</v>
      </c>
      <c r="X193" s="336" t="s">
        <v>851</v>
      </c>
      <c r="Y193" s="40">
        <v>0.18399383127689362</v>
      </c>
      <c r="Z193" s="40">
        <v>0.17075324058532715</v>
      </c>
      <c r="AA193" s="40">
        <v>0.16793970763683319</v>
      </c>
      <c r="AB193" s="40">
        <v>0.17422957718372345</v>
      </c>
      <c r="AC193" s="40">
        <v>0.16696678102016449</v>
      </c>
      <c r="AD193" s="336" t="s">
        <v>941</v>
      </c>
      <c r="AE193" s="336" t="s">
        <v>851</v>
      </c>
      <c r="AF193" s="336" t="s">
        <v>851</v>
      </c>
      <c r="AG193" s="336" t="s">
        <v>851</v>
      </c>
      <c r="AH193" s="336" t="s">
        <v>851</v>
      </c>
      <c r="AI193" s="40">
        <v>2019</v>
      </c>
      <c r="AJ193" s="40">
        <v>0.18660984168393299</v>
      </c>
      <c r="AK193" s="40">
        <v>0.23003329692848301</v>
      </c>
      <c r="AL193" s="40">
        <v>4.3423458933830261E-2</v>
      </c>
      <c r="AM193" s="40">
        <v>0.18284089863300323</v>
      </c>
      <c r="AN193" s="40">
        <v>0.17164920270442963</v>
      </c>
      <c r="AO193" s="40">
        <v>0.18082731962203979</v>
      </c>
      <c r="AP193" s="40">
        <v>0.19149881601333618</v>
      </c>
      <c r="AQ193" s="40">
        <v>0.18877032399177551</v>
      </c>
      <c r="AR193" s="336" t="s">
        <v>840</v>
      </c>
      <c r="AS193" s="336" t="s">
        <v>851</v>
      </c>
      <c r="AT193" s="336" t="s">
        <v>851</v>
      </c>
      <c r="AU193" s="336" t="s">
        <v>851</v>
      </c>
      <c r="AV193" s="336" t="s">
        <v>851</v>
      </c>
      <c r="AW193" s="336" t="s">
        <v>851</v>
      </c>
      <c r="AX193" s="336" t="s">
        <v>851</v>
      </c>
      <c r="AY193" s="40">
        <v>0.18548168241977692</v>
      </c>
      <c r="AZ193" s="40">
        <v>0.17432086169719696</v>
      </c>
      <c r="BA193" s="40">
        <v>0.16340915858745575</v>
      </c>
      <c r="BB193" s="40">
        <v>0.17436720430850983</v>
      </c>
      <c r="BC193" s="40">
        <v>0.19561950862407684</v>
      </c>
      <c r="BD193" s="336" t="s">
        <v>1500</v>
      </c>
    </row>
    <row r="194" spans="1:56" ht="15.75">
      <c r="A194" s="336" t="s">
        <v>517</v>
      </c>
      <c r="B194" s="336" t="s">
        <v>205</v>
      </c>
      <c r="C194" s="336" t="s">
        <v>379</v>
      </c>
      <c r="D194" s="336" t="s">
        <v>851</v>
      </c>
      <c r="E194" s="336" t="s">
        <v>851</v>
      </c>
      <c r="F194" s="40">
        <v>2017</v>
      </c>
      <c r="G194" s="40">
        <v>0.30137339234352112</v>
      </c>
      <c r="H194" s="336" t="s">
        <v>470</v>
      </c>
      <c r="I194" s="40">
        <v>0.23158103227615356</v>
      </c>
      <c r="J194" s="336" t="s">
        <v>470</v>
      </c>
      <c r="K194" s="336" t="s">
        <v>851</v>
      </c>
      <c r="L194" s="336" t="s">
        <v>851</v>
      </c>
      <c r="M194" s="40">
        <v>0.32298409938812256</v>
      </c>
      <c r="N194" s="336" t="s">
        <v>470</v>
      </c>
      <c r="O194" s="40">
        <v>2017</v>
      </c>
      <c r="P194" s="40">
        <v>0.24413134157657623</v>
      </c>
      <c r="Q194" s="336" t="s">
        <v>470</v>
      </c>
      <c r="R194" s="336" t="s">
        <v>851</v>
      </c>
      <c r="S194" s="336" t="s">
        <v>851</v>
      </c>
      <c r="T194" s="336" t="s">
        <v>470</v>
      </c>
      <c r="U194" s="40">
        <v>0.87120479345321655</v>
      </c>
      <c r="V194" s="40">
        <v>0.29750001430511475</v>
      </c>
      <c r="W194" s="336" t="s">
        <v>470</v>
      </c>
      <c r="X194" s="336" t="s">
        <v>851</v>
      </c>
      <c r="Y194" s="40"/>
      <c r="Z194" s="40"/>
      <c r="AA194" s="40"/>
      <c r="AB194" s="40"/>
      <c r="AC194" s="40">
        <v>0.16091012954711914</v>
      </c>
      <c r="AD194" s="336" t="s">
        <v>470</v>
      </c>
      <c r="AE194" s="336" t="s">
        <v>851</v>
      </c>
      <c r="AF194" s="336" t="s">
        <v>851</v>
      </c>
      <c r="AG194" s="336" t="s">
        <v>851</v>
      </c>
      <c r="AH194" s="336" t="s">
        <v>851</v>
      </c>
      <c r="AI194" s="40">
        <v>2019</v>
      </c>
      <c r="AJ194" s="40"/>
      <c r="AK194" s="40"/>
      <c r="AL194" s="40"/>
      <c r="AM194" s="40"/>
      <c r="AN194" s="40"/>
      <c r="AO194" s="40"/>
      <c r="AP194" s="40"/>
      <c r="AQ194" s="40">
        <v>0.18877032399177551</v>
      </c>
      <c r="AR194" s="336" t="s">
        <v>470</v>
      </c>
      <c r="AS194" s="336" t="s">
        <v>851</v>
      </c>
      <c r="AT194" s="336" t="s">
        <v>851</v>
      </c>
      <c r="AU194" s="336" t="s">
        <v>851</v>
      </c>
      <c r="AV194" s="336" t="s">
        <v>851</v>
      </c>
      <c r="AW194" s="336" t="s">
        <v>851</v>
      </c>
      <c r="AX194" s="336" t="s">
        <v>851</v>
      </c>
      <c r="AY194" s="40"/>
      <c r="AZ194" s="40"/>
      <c r="BA194" s="40"/>
      <c r="BB194" s="40"/>
      <c r="BC194" s="40">
        <v>0.16025599837303162</v>
      </c>
      <c r="BD194" s="336" t="s">
        <v>470</v>
      </c>
    </row>
    <row r="195" spans="1:56" ht="15.75">
      <c r="A195" s="336" t="s">
        <v>517</v>
      </c>
      <c r="B195" s="336" t="s">
        <v>145</v>
      </c>
      <c r="C195" s="336" t="s">
        <v>380</v>
      </c>
      <c r="D195" s="336" t="s">
        <v>851</v>
      </c>
      <c r="E195" s="336" t="s">
        <v>851</v>
      </c>
      <c r="F195" s="40">
        <v>2017</v>
      </c>
      <c r="G195" s="40">
        <v>0.24921534955501556</v>
      </c>
      <c r="H195" s="336" t="s">
        <v>941</v>
      </c>
      <c r="I195" s="40">
        <v>0.19949750602245331</v>
      </c>
      <c r="J195" s="336" t="s">
        <v>941</v>
      </c>
      <c r="K195" s="336" t="s">
        <v>851</v>
      </c>
      <c r="L195" s="336" t="s">
        <v>851</v>
      </c>
      <c r="M195" s="40">
        <v>0.24722462892532349</v>
      </c>
      <c r="N195" s="336" t="s">
        <v>1500</v>
      </c>
      <c r="O195" s="40">
        <v>2017</v>
      </c>
      <c r="P195" s="40">
        <v>0.19821980595588684</v>
      </c>
      <c r="Q195" s="336" t="s">
        <v>1500</v>
      </c>
      <c r="R195" s="336" t="s">
        <v>851</v>
      </c>
      <c r="S195" s="336" t="s">
        <v>851</v>
      </c>
      <c r="T195" s="336" t="s">
        <v>1048</v>
      </c>
      <c r="U195" s="40">
        <v>0.94554829597473145</v>
      </c>
      <c r="V195" s="40">
        <v>1</v>
      </c>
      <c r="W195" s="336" t="s">
        <v>1043</v>
      </c>
      <c r="X195" s="336" t="s">
        <v>851</v>
      </c>
      <c r="Y195" s="40">
        <v>0.14888739585876465</v>
      </c>
      <c r="Z195" s="40">
        <v>0.15485674142837524</v>
      </c>
      <c r="AA195" s="40">
        <v>0.16994629800319672</v>
      </c>
      <c r="AB195" s="40">
        <v>0.18174074590206146</v>
      </c>
      <c r="AC195" s="40">
        <v>0.14850376546382904</v>
      </c>
      <c r="AD195" s="336" t="s">
        <v>941</v>
      </c>
      <c r="AE195" s="336" t="s">
        <v>851</v>
      </c>
      <c r="AF195" s="336" t="s">
        <v>851</v>
      </c>
      <c r="AG195" s="336" t="s">
        <v>851</v>
      </c>
      <c r="AH195" s="336" t="s">
        <v>851</v>
      </c>
      <c r="AI195" s="40">
        <v>2019</v>
      </c>
      <c r="AJ195" s="40"/>
      <c r="AK195" s="40">
        <v>0.21494871430328602</v>
      </c>
      <c r="AL195" s="40"/>
      <c r="AM195" s="40"/>
      <c r="AN195" s="40"/>
      <c r="AO195" s="40"/>
      <c r="AP195" s="40"/>
      <c r="AQ195" s="40">
        <v>0.18877032399177551</v>
      </c>
      <c r="AR195" s="336" t="s">
        <v>470</v>
      </c>
      <c r="AS195" s="336" t="s">
        <v>851</v>
      </c>
      <c r="AT195" s="336" t="s">
        <v>851</v>
      </c>
      <c r="AU195" s="336" t="s">
        <v>851</v>
      </c>
      <c r="AV195" s="336" t="s">
        <v>851</v>
      </c>
      <c r="AW195" s="336" t="s">
        <v>851</v>
      </c>
      <c r="AX195" s="336" t="s">
        <v>851</v>
      </c>
      <c r="AY195" s="40">
        <v>0.15025234222412109</v>
      </c>
      <c r="AZ195" s="40">
        <v>0.15438508987426758</v>
      </c>
      <c r="BA195" s="40">
        <v>0.16690236330032349</v>
      </c>
      <c r="BB195" s="40">
        <v>0.18357989192008972</v>
      </c>
      <c r="BC195" s="40">
        <v>0.1504380851984024</v>
      </c>
      <c r="BD195" s="336" t="s">
        <v>1500</v>
      </c>
    </row>
    <row r="196" spans="1:56" ht="15.75">
      <c r="A196" s="336" t="s">
        <v>517</v>
      </c>
      <c r="B196" s="336" t="s">
        <v>146</v>
      </c>
      <c r="C196" s="336" t="s">
        <v>381</v>
      </c>
      <c r="D196" s="336" t="s">
        <v>851</v>
      </c>
      <c r="E196" s="336" t="s">
        <v>851</v>
      </c>
      <c r="F196" s="40">
        <v>2017</v>
      </c>
      <c r="G196" s="40">
        <v>0.29653501510620117</v>
      </c>
      <c r="H196" s="336" t="s">
        <v>941</v>
      </c>
      <c r="I196" s="40">
        <v>0.22871345281600952</v>
      </c>
      <c r="J196" s="336" t="s">
        <v>941</v>
      </c>
      <c r="K196" s="336" t="s">
        <v>851</v>
      </c>
      <c r="L196" s="336" t="s">
        <v>851</v>
      </c>
      <c r="M196" s="40">
        <v>0.32298409938812256</v>
      </c>
      <c r="N196" s="336" t="s">
        <v>470</v>
      </c>
      <c r="O196" s="40">
        <v>2017</v>
      </c>
      <c r="P196" s="40">
        <v>0.24413134157657623</v>
      </c>
      <c r="Q196" s="336" t="s">
        <v>470</v>
      </c>
      <c r="R196" s="336" t="s">
        <v>851</v>
      </c>
      <c r="S196" s="336" t="s">
        <v>851</v>
      </c>
      <c r="T196" s="336" t="s">
        <v>470</v>
      </c>
      <c r="U196" s="40">
        <v>0.87120479345321655</v>
      </c>
      <c r="V196" s="40">
        <v>1</v>
      </c>
      <c r="W196" s="336" t="s">
        <v>1043</v>
      </c>
      <c r="X196" s="336" t="s">
        <v>851</v>
      </c>
      <c r="Y196" s="40">
        <v>0.1780150830745697</v>
      </c>
      <c r="Z196" s="40">
        <v>0.1893201619386673</v>
      </c>
      <c r="AA196" s="40">
        <v>0.20876544713973999</v>
      </c>
      <c r="AB196" s="40">
        <v>0.21521316468715668</v>
      </c>
      <c r="AC196" s="40">
        <v>0.16725233197212219</v>
      </c>
      <c r="AD196" s="336" t="s">
        <v>941</v>
      </c>
      <c r="AE196" s="336" t="s">
        <v>851</v>
      </c>
      <c r="AF196" s="336" t="s">
        <v>851</v>
      </c>
      <c r="AG196" s="336" t="s">
        <v>851</v>
      </c>
      <c r="AH196" s="336" t="s">
        <v>851</v>
      </c>
      <c r="AI196" s="40">
        <v>2019</v>
      </c>
      <c r="AJ196" s="40"/>
      <c r="AK196" s="40">
        <v>0.196199555320967</v>
      </c>
      <c r="AL196" s="40"/>
      <c r="AM196" s="40"/>
      <c r="AN196" s="40"/>
      <c r="AO196" s="40"/>
      <c r="AP196" s="40"/>
      <c r="AQ196" s="40">
        <v>0.18877032399177551</v>
      </c>
      <c r="AR196" s="336" t="s">
        <v>470</v>
      </c>
      <c r="AS196" s="336" t="s">
        <v>851</v>
      </c>
      <c r="AT196" s="336" t="s">
        <v>851</v>
      </c>
      <c r="AU196" s="336" t="s">
        <v>851</v>
      </c>
      <c r="AV196" s="336" t="s">
        <v>851</v>
      </c>
      <c r="AW196" s="336" t="s">
        <v>851</v>
      </c>
      <c r="AX196" s="336" t="s">
        <v>851</v>
      </c>
      <c r="AY196" s="40"/>
      <c r="AZ196" s="40"/>
      <c r="BA196" s="40"/>
      <c r="BB196" s="40"/>
      <c r="BC196" s="40">
        <v>0.16025599837303162</v>
      </c>
      <c r="BD196" s="336" t="s">
        <v>470</v>
      </c>
    </row>
    <row r="197" spans="1:56" ht="15.75">
      <c r="A197" s="336" t="s">
        <v>426</v>
      </c>
      <c r="B197" s="336" t="s">
        <v>140</v>
      </c>
      <c r="C197" s="336" t="s">
        <v>382</v>
      </c>
      <c r="D197" s="336" t="s">
        <v>851</v>
      </c>
      <c r="E197" s="336" t="s">
        <v>851</v>
      </c>
      <c r="F197" s="40">
        <v>2017</v>
      </c>
      <c r="G197" s="40">
        <v>0.43376255035400391</v>
      </c>
      <c r="H197" s="336" t="s">
        <v>470</v>
      </c>
      <c r="I197" s="40">
        <v>0.30253243446350098</v>
      </c>
      <c r="J197" s="336" t="s">
        <v>470</v>
      </c>
      <c r="K197" s="336" t="s">
        <v>851</v>
      </c>
      <c r="L197" s="336" t="s">
        <v>851</v>
      </c>
      <c r="M197" s="40">
        <v>0.46564069390296936</v>
      </c>
      <c r="N197" s="336" t="s">
        <v>470</v>
      </c>
      <c r="O197" s="40">
        <v>2017</v>
      </c>
      <c r="P197" s="40">
        <v>0.31769272685050964</v>
      </c>
      <c r="Q197" s="336" t="s">
        <v>470</v>
      </c>
      <c r="R197" s="336" t="s">
        <v>851</v>
      </c>
      <c r="S197" s="336" t="s">
        <v>851</v>
      </c>
      <c r="T197" s="336" t="s">
        <v>470</v>
      </c>
      <c r="U197" s="40">
        <v>0.70086503028869629</v>
      </c>
      <c r="V197" s="40">
        <v>0.19249999523162842</v>
      </c>
      <c r="W197" s="336" t="s">
        <v>1043</v>
      </c>
      <c r="X197" s="336" t="s">
        <v>851</v>
      </c>
      <c r="Y197" s="40"/>
      <c r="Z197" s="40"/>
      <c r="AA197" s="40"/>
      <c r="AB197" s="40"/>
      <c r="AC197" s="40">
        <v>0.25188803672790527</v>
      </c>
      <c r="AD197" s="336" t="s">
        <v>470</v>
      </c>
      <c r="AE197" s="336" t="s">
        <v>851</v>
      </c>
      <c r="AF197" s="336" t="s">
        <v>851</v>
      </c>
      <c r="AG197" s="336" t="s">
        <v>851</v>
      </c>
      <c r="AH197" s="336" t="s">
        <v>851</v>
      </c>
      <c r="AI197" s="40">
        <v>2019</v>
      </c>
      <c r="AJ197" s="40"/>
      <c r="AK197" s="40"/>
      <c r="AL197" s="40"/>
      <c r="AM197" s="40"/>
      <c r="AN197" s="40"/>
      <c r="AO197" s="40"/>
      <c r="AP197" s="40"/>
      <c r="AQ197" s="40">
        <v>0.2165466845035553</v>
      </c>
      <c r="AR197" s="336" t="s">
        <v>470</v>
      </c>
      <c r="AS197" s="336" t="s">
        <v>851</v>
      </c>
      <c r="AT197" s="336" t="s">
        <v>851</v>
      </c>
      <c r="AU197" s="336" t="s">
        <v>851</v>
      </c>
      <c r="AV197" s="336" t="s">
        <v>851</v>
      </c>
      <c r="AW197" s="336" t="s">
        <v>851</v>
      </c>
      <c r="AX197" s="336" t="s">
        <v>851</v>
      </c>
      <c r="AY197" s="40"/>
      <c r="AZ197" s="40"/>
      <c r="BA197" s="40"/>
      <c r="BB197" s="40"/>
      <c r="BC197" s="40">
        <v>0.22887066006660461</v>
      </c>
      <c r="BD197" s="336" t="s">
        <v>470</v>
      </c>
    </row>
    <row r="198" spans="1:56" ht="15.75">
      <c r="A198" s="336" t="s">
        <v>424</v>
      </c>
      <c r="B198" s="336" t="s">
        <v>206</v>
      </c>
      <c r="C198" s="336" t="s">
        <v>383</v>
      </c>
      <c r="D198" s="336" t="s">
        <v>851</v>
      </c>
      <c r="E198" s="336" t="s">
        <v>851</v>
      </c>
      <c r="F198" s="40">
        <v>2017</v>
      </c>
      <c r="G198" s="40">
        <v>0.76366889476776123</v>
      </c>
      <c r="H198" s="336" t="s">
        <v>470</v>
      </c>
      <c r="I198" s="40">
        <v>0.43300014734268188</v>
      </c>
      <c r="J198" s="336" t="s">
        <v>470</v>
      </c>
      <c r="K198" s="336" t="s">
        <v>851</v>
      </c>
      <c r="L198" s="336" t="s">
        <v>851</v>
      </c>
      <c r="M198" s="40">
        <v>0.84574598073959351</v>
      </c>
      <c r="N198" s="336" t="s">
        <v>470</v>
      </c>
      <c r="O198" s="40">
        <v>2017</v>
      </c>
      <c r="P198" s="40">
        <v>0.45821362733840942</v>
      </c>
      <c r="Q198" s="336" t="s">
        <v>470</v>
      </c>
      <c r="R198" s="336" t="s">
        <v>851</v>
      </c>
      <c r="S198" s="336" t="s">
        <v>851</v>
      </c>
      <c r="T198" s="336" t="s">
        <v>470</v>
      </c>
      <c r="U198" s="40">
        <v>0.61454695463180542</v>
      </c>
      <c r="V198" s="40">
        <v>0.32124999165534973</v>
      </c>
      <c r="W198" s="336" t="s">
        <v>470</v>
      </c>
      <c r="X198" s="336" t="s">
        <v>851</v>
      </c>
      <c r="Y198" s="40"/>
      <c r="Z198" s="40"/>
      <c r="AA198" s="40"/>
      <c r="AB198" s="40"/>
      <c r="AC198" s="40">
        <v>0.39280787110328674</v>
      </c>
      <c r="AD198" s="336" t="s">
        <v>470</v>
      </c>
      <c r="AE198" s="336" t="s">
        <v>851</v>
      </c>
      <c r="AF198" s="336" t="s">
        <v>851</v>
      </c>
      <c r="AG198" s="336" t="s">
        <v>851</v>
      </c>
      <c r="AH198" s="336" t="s">
        <v>851</v>
      </c>
      <c r="AI198" s="40">
        <v>2019</v>
      </c>
      <c r="AJ198" s="40"/>
      <c r="AK198" s="40">
        <v>0.18534435961638401</v>
      </c>
      <c r="AL198" s="40"/>
      <c r="AM198" s="40"/>
      <c r="AN198" s="40"/>
      <c r="AO198" s="40"/>
      <c r="AP198" s="40"/>
      <c r="AQ198" s="40">
        <v>0.27010980248451233</v>
      </c>
      <c r="AR198" s="336" t="s">
        <v>470</v>
      </c>
      <c r="AS198" s="336" t="s">
        <v>851</v>
      </c>
      <c r="AT198" s="336" t="s">
        <v>851</v>
      </c>
      <c r="AU198" s="336" t="s">
        <v>851</v>
      </c>
      <c r="AV198" s="336" t="s">
        <v>851</v>
      </c>
      <c r="AW198" s="336" t="s">
        <v>851</v>
      </c>
      <c r="AX198" s="336" t="s">
        <v>851</v>
      </c>
      <c r="AY198" s="40"/>
      <c r="AZ198" s="40"/>
      <c r="BA198" s="40"/>
      <c r="BB198" s="40"/>
      <c r="BC198" s="40">
        <v>0.34832847118377686</v>
      </c>
      <c r="BD198" s="336" t="s">
        <v>470</v>
      </c>
    </row>
    <row r="199" spans="1:56" ht="15.75">
      <c r="A199" s="336" t="s">
        <v>425</v>
      </c>
      <c r="B199" s="336" t="s">
        <v>169</v>
      </c>
      <c r="C199" s="336" t="s">
        <v>384</v>
      </c>
      <c r="D199" s="336" t="s">
        <v>851</v>
      </c>
      <c r="E199" s="336" t="s">
        <v>851</v>
      </c>
      <c r="F199" s="40">
        <v>2017</v>
      </c>
      <c r="G199" s="40">
        <v>0.28778636455535889</v>
      </c>
      <c r="H199" s="336" t="s">
        <v>941</v>
      </c>
      <c r="I199" s="40">
        <v>0.2234736829996109</v>
      </c>
      <c r="J199" s="336" t="s">
        <v>941</v>
      </c>
      <c r="K199" s="336" t="s">
        <v>851</v>
      </c>
      <c r="L199" s="336" t="s">
        <v>851</v>
      </c>
      <c r="M199" s="40">
        <v>0.3349074125289917</v>
      </c>
      <c r="N199" s="336" t="s">
        <v>1500</v>
      </c>
      <c r="O199" s="40">
        <v>2017</v>
      </c>
      <c r="P199" s="40">
        <v>0.25088438391685486</v>
      </c>
      <c r="Q199" s="336" t="s">
        <v>1500</v>
      </c>
      <c r="R199" s="336" t="s">
        <v>851</v>
      </c>
      <c r="S199" s="336" t="s">
        <v>851</v>
      </c>
      <c r="T199" s="336" t="s">
        <v>1048</v>
      </c>
      <c r="U199" s="40">
        <v>0.73750567436218262</v>
      </c>
      <c r="V199" s="40">
        <v>0.88249999284744263</v>
      </c>
      <c r="W199" s="336" t="s">
        <v>1043</v>
      </c>
      <c r="X199" s="336" t="s">
        <v>851</v>
      </c>
      <c r="Y199" s="40">
        <v>0.15874594449996948</v>
      </c>
      <c r="Z199" s="40">
        <v>0.15631234645843506</v>
      </c>
      <c r="AA199" s="40">
        <v>0.15589268505573273</v>
      </c>
      <c r="AB199" s="40">
        <v>0.16264837980270386</v>
      </c>
      <c r="AC199" s="40">
        <v>0.16842547059059143</v>
      </c>
      <c r="AD199" s="336" t="s">
        <v>941</v>
      </c>
      <c r="AE199" s="336" t="s">
        <v>851</v>
      </c>
      <c r="AF199" s="336" t="s">
        <v>851</v>
      </c>
      <c r="AG199" s="336" t="s">
        <v>851</v>
      </c>
      <c r="AH199" s="336" t="s">
        <v>851</v>
      </c>
      <c r="AI199" s="40">
        <v>2019</v>
      </c>
      <c r="AJ199" s="40">
        <v>0.15195367739545401</v>
      </c>
      <c r="AK199" s="40">
        <v>0.17899660518038199</v>
      </c>
      <c r="AL199" s="40">
        <v>2.7042927220463753E-2</v>
      </c>
      <c r="AM199" s="40">
        <v>0.15774603188037872</v>
      </c>
      <c r="AN199" s="40">
        <v>0.15547342598438263</v>
      </c>
      <c r="AO199" s="40">
        <v>0.15664109587669373</v>
      </c>
      <c r="AP199" s="40">
        <v>0.16475623846054077</v>
      </c>
      <c r="AQ199" s="40">
        <v>0.1510806679725647</v>
      </c>
      <c r="AR199" s="336" t="s">
        <v>840</v>
      </c>
      <c r="AS199" s="336" t="s">
        <v>851</v>
      </c>
      <c r="AT199" s="336" t="s">
        <v>851</v>
      </c>
      <c r="AU199" s="336" t="s">
        <v>851</v>
      </c>
      <c r="AV199" s="336" t="s">
        <v>851</v>
      </c>
      <c r="AW199" s="336" t="s">
        <v>851</v>
      </c>
      <c r="AX199" s="336" t="s">
        <v>851</v>
      </c>
      <c r="AY199" s="40">
        <v>0.15901736915111542</v>
      </c>
      <c r="AZ199" s="40">
        <v>0.1559581458568573</v>
      </c>
      <c r="BA199" s="40">
        <v>0.15501324832439423</v>
      </c>
      <c r="BB199" s="40">
        <v>0.15905345976352692</v>
      </c>
      <c r="BC199" s="40">
        <v>0.16751343011856079</v>
      </c>
      <c r="BD199" s="336" t="s">
        <v>1500</v>
      </c>
    </row>
    <row r="200" spans="1:56" ht="15.75">
      <c r="A200" s="336" t="s">
        <v>424</v>
      </c>
      <c r="B200" s="336" t="s">
        <v>207</v>
      </c>
      <c r="C200" s="336" t="s">
        <v>385</v>
      </c>
      <c r="D200" s="336" t="s">
        <v>851</v>
      </c>
      <c r="E200" s="336" t="s">
        <v>851</v>
      </c>
      <c r="F200" s="40">
        <v>2017</v>
      </c>
      <c r="G200" s="40">
        <v>0.76366889476776123</v>
      </c>
      <c r="H200" s="336" t="s">
        <v>470</v>
      </c>
      <c r="I200" s="40">
        <v>0.43300014734268188</v>
      </c>
      <c r="J200" s="336" t="s">
        <v>470</v>
      </c>
      <c r="K200" s="336" t="s">
        <v>851</v>
      </c>
      <c r="L200" s="336" t="s">
        <v>851</v>
      </c>
      <c r="M200" s="40">
        <v>0.84574598073959351</v>
      </c>
      <c r="N200" s="336" t="s">
        <v>470</v>
      </c>
      <c r="O200" s="40">
        <v>2017</v>
      </c>
      <c r="P200" s="40">
        <v>0.45821362733840942</v>
      </c>
      <c r="Q200" s="336" t="s">
        <v>470</v>
      </c>
      <c r="R200" s="336" t="s">
        <v>851</v>
      </c>
      <c r="S200" s="336" t="s">
        <v>851</v>
      </c>
      <c r="T200" s="336" t="s">
        <v>470</v>
      </c>
      <c r="U200" s="40">
        <v>0.61454695463180542</v>
      </c>
      <c r="V200" s="40">
        <v>0.32124999165534973</v>
      </c>
      <c r="W200" s="336" t="s">
        <v>470</v>
      </c>
      <c r="X200" s="336" t="s">
        <v>851</v>
      </c>
      <c r="Y200" s="40"/>
      <c r="Z200" s="40"/>
      <c r="AA200" s="40"/>
      <c r="AB200" s="40"/>
      <c r="AC200" s="40">
        <v>0.39280787110328674</v>
      </c>
      <c r="AD200" s="336" t="s">
        <v>470</v>
      </c>
      <c r="AE200" s="336" t="s">
        <v>851</v>
      </c>
      <c r="AF200" s="336" t="s">
        <v>851</v>
      </c>
      <c r="AG200" s="336" t="s">
        <v>851</v>
      </c>
      <c r="AH200" s="336" t="s">
        <v>851</v>
      </c>
      <c r="AI200" s="40">
        <v>2019</v>
      </c>
      <c r="AJ200" s="40"/>
      <c r="AK200" s="40"/>
      <c r="AL200" s="40"/>
      <c r="AM200" s="40"/>
      <c r="AN200" s="40"/>
      <c r="AO200" s="40"/>
      <c r="AP200" s="40"/>
      <c r="AQ200" s="40">
        <v>0.27010980248451233</v>
      </c>
      <c r="AR200" s="336" t="s">
        <v>470</v>
      </c>
      <c r="AS200" s="336" t="s">
        <v>851</v>
      </c>
      <c r="AT200" s="336" t="s">
        <v>851</v>
      </c>
      <c r="AU200" s="336" t="s">
        <v>851</v>
      </c>
      <c r="AV200" s="336" t="s">
        <v>851</v>
      </c>
      <c r="AW200" s="336" t="s">
        <v>851</v>
      </c>
      <c r="AX200" s="336" t="s">
        <v>851</v>
      </c>
      <c r="AY200" s="40"/>
      <c r="AZ200" s="40"/>
      <c r="BA200" s="40"/>
      <c r="BB200" s="40"/>
      <c r="BC200" s="40">
        <v>0.34832847118377686</v>
      </c>
      <c r="BD200" s="336" t="s">
        <v>470</v>
      </c>
    </row>
    <row r="201" spans="1:56" ht="15.75">
      <c r="A201" s="336" t="s">
        <v>517</v>
      </c>
      <c r="B201" s="336" t="s">
        <v>53</v>
      </c>
      <c r="C201" s="336" t="s">
        <v>386</v>
      </c>
      <c r="D201" s="336" t="s">
        <v>851</v>
      </c>
      <c r="E201" s="336" t="s">
        <v>851</v>
      </c>
      <c r="F201" s="40">
        <v>2017</v>
      </c>
      <c r="G201" s="40">
        <v>0.2438037246465683</v>
      </c>
      <c r="H201" s="336" t="s">
        <v>941</v>
      </c>
      <c r="I201" s="40">
        <v>0.19601462781429291</v>
      </c>
      <c r="J201" s="336" t="s">
        <v>941</v>
      </c>
      <c r="K201" s="336" t="s">
        <v>851</v>
      </c>
      <c r="L201" s="336" t="s">
        <v>851</v>
      </c>
      <c r="M201" s="40">
        <v>0.32298409938812256</v>
      </c>
      <c r="N201" s="336" t="s">
        <v>470</v>
      </c>
      <c r="O201" s="40">
        <v>2017</v>
      </c>
      <c r="P201" s="40">
        <v>0.24413134157657623</v>
      </c>
      <c r="Q201" s="336" t="s">
        <v>470</v>
      </c>
      <c r="R201" s="336" t="s">
        <v>851</v>
      </c>
      <c r="S201" s="336" t="s">
        <v>851</v>
      </c>
      <c r="T201" s="336" t="s">
        <v>470</v>
      </c>
      <c r="U201" s="40">
        <v>0.87120479345321655</v>
      </c>
      <c r="V201" s="40">
        <v>1</v>
      </c>
      <c r="W201" s="336" t="s">
        <v>1043</v>
      </c>
      <c r="X201" s="336" t="s">
        <v>851</v>
      </c>
      <c r="Y201" s="40">
        <v>0.14441573619842529</v>
      </c>
      <c r="Z201" s="40">
        <v>0.14245982468128204</v>
      </c>
      <c r="AA201" s="40">
        <v>0.14206159114837646</v>
      </c>
      <c r="AB201" s="40">
        <v>0.11017702519893646</v>
      </c>
      <c r="AC201" s="40">
        <v>9.6333153545856476E-2</v>
      </c>
      <c r="AD201" s="336" t="s">
        <v>941</v>
      </c>
      <c r="AE201" s="336" t="s">
        <v>851</v>
      </c>
      <c r="AF201" s="336" t="s">
        <v>851</v>
      </c>
      <c r="AG201" s="336" t="s">
        <v>851</v>
      </c>
      <c r="AH201" s="336" t="s">
        <v>851</v>
      </c>
      <c r="AI201" s="40">
        <v>2019</v>
      </c>
      <c r="AJ201" s="40"/>
      <c r="AK201" s="40">
        <v>0.20081325966850802</v>
      </c>
      <c r="AL201" s="40"/>
      <c r="AM201" s="40"/>
      <c r="AN201" s="40"/>
      <c r="AO201" s="40"/>
      <c r="AP201" s="40"/>
      <c r="AQ201" s="40">
        <v>0.18877032399177551</v>
      </c>
      <c r="AR201" s="336" t="s">
        <v>470</v>
      </c>
      <c r="AS201" s="336" t="s">
        <v>851</v>
      </c>
      <c r="AT201" s="336" t="s">
        <v>851</v>
      </c>
      <c r="AU201" s="336" t="s">
        <v>851</v>
      </c>
      <c r="AV201" s="336" t="s">
        <v>851</v>
      </c>
      <c r="AW201" s="336" t="s">
        <v>851</v>
      </c>
      <c r="AX201" s="336" t="s">
        <v>851</v>
      </c>
      <c r="AY201" s="40"/>
      <c r="AZ201" s="40"/>
      <c r="BA201" s="40"/>
      <c r="BB201" s="40"/>
      <c r="BC201" s="40">
        <v>0.16025599837303162</v>
      </c>
      <c r="BD201" s="336" t="s">
        <v>470</v>
      </c>
    </row>
    <row r="202" spans="1:56" ht="15.75">
      <c r="A202" s="336" t="s">
        <v>426</v>
      </c>
      <c r="B202" s="336" t="s">
        <v>97</v>
      </c>
      <c r="C202" s="336" t="s">
        <v>387</v>
      </c>
      <c r="D202" s="336" t="s">
        <v>851</v>
      </c>
      <c r="E202" s="336" t="s">
        <v>851</v>
      </c>
      <c r="F202" s="40">
        <v>2017</v>
      </c>
      <c r="G202" s="40">
        <v>0.25131163001060486</v>
      </c>
      <c r="H202" s="336" t="s">
        <v>941</v>
      </c>
      <c r="I202" s="40">
        <v>0.20083856582641602</v>
      </c>
      <c r="J202" s="336" t="s">
        <v>941</v>
      </c>
      <c r="K202" s="336" t="s">
        <v>851</v>
      </c>
      <c r="L202" s="336" t="s">
        <v>851</v>
      </c>
      <c r="M202" s="40">
        <v>0.27485665678977966</v>
      </c>
      <c r="N202" s="336" t="s">
        <v>1500</v>
      </c>
      <c r="O202" s="40">
        <v>2017</v>
      </c>
      <c r="P202" s="40">
        <v>0.21559809148311615</v>
      </c>
      <c r="Q202" s="336" t="s">
        <v>1500</v>
      </c>
      <c r="R202" s="336" t="s">
        <v>851</v>
      </c>
      <c r="S202" s="336" t="s">
        <v>851</v>
      </c>
      <c r="T202" s="336" t="s">
        <v>1048</v>
      </c>
      <c r="U202" s="40">
        <v>0.77555084228515625</v>
      </c>
      <c r="V202" s="40">
        <v>0.4358329176902771</v>
      </c>
      <c r="W202" s="336" t="s">
        <v>1043</v>
      </c>
      <c r="X202" s="336" t="s">
        <v>851</v>
      </c>
      <c r="Y202" s="40">
        <v>0.15437142550945282</v>
      </c>
      <c r="Z202" s="40">
        <v>0.16938148438930511</v>
      </c>
      <c r="AA202" s="40">
        <v>0.18913067877292633</v>
      </c>
      <c r="AB202" s="40">
        <v>0.17700406908988953</v>
      </c>
      <c r="AC202" s="40">
        <v>0.18227314949035645</v>
      </c>
      <c r="AD202" s="336" t="s">
        <v>941</v>
      </c>
      <c r="AE202" s="336" t="s">
        <v>851</v>
      </c>
      <c r="AF202" s="336" t="s">
        <v>851</v>
      </c>
      <c r="AG202" s="336" t="s">
        <v>851</v>
      </c>
      <c r="AH202" s="336" t="s">
        <v>851</v>
      </c>
      <c r="AI202" s="40">
        <v>2019</v>
      </c>
      <c r="AJ202" s="40"/>
      <c r="AK202" s="40">
        <v>0.27112815834457399</v>
      </c>
      <c r="AL202" s="40"/>
      <c r="AM202" s="40">
        <v>0.15856245160102844</v>
      </c>
      <c r="AN202" s="40">
        <v>0.20138807594776154</v>
      </c>
      <c r="AO202" s="40"/>
      <c r="AP202" s="40"/>
      <c r="AQ202" s="40">
        <v>0.2165466845035553</v>
      </c>
      <c r="AR202" s="336" t="s">
        <v>470</v>
      </c>
      <c r="AS202" s="336" t="s">
        <v>851</v>
      </c>
      <c r="AT202" s="336" t="s">
        <v>851</v>
      </c>
      <c r="AU202" s="336" t="s">
        <v>851</v>
      </c>
      <c r="AV202" s="336" t="s">
        <v>851</v>
      </c>
      <c r="AW202" s="336" t="s">
        <v>851</v>
      </c>
      <c r="AX202" s="336" t="s">
        <v>851</v>
      </c>
      <c r="AY202" s="40">
        <v>0.15132011473178864</v>
      </c>
      <c r="AZ202" s="40">
        <v>0.16426225006580353</v>
      </c>
      <c r="BA202" s="40">
        <v>0.1879812479019165</v>
      </c>
      <c r="BB202" s="40">
        <v>0.17213831841945648</v>
      </c>
      <c r="BC202" s="40">
        <v>0.18169872462749481</v>
      </c>
      <c r="BD202" s="336" t="s">
        <v>1500</v>
      </c>
    </row>
    <row r="203" spans="1:56" ht="15.75">
      <c r="A203" s="336" t="s">
        <v>517</v>
      </c>
      <c r="B203" s="336" t="s">
        <v>208</v>
      </c>
      <c r="C203" s="336" t="s">
        <v>388</v>
      </c>
      <c r="D203" s="336" t="s">
        <v>851</v>
      </c>
      <c r="E203" s="336" t="s">
        <v>851</v>
      </c>
      <c r="F203" s="40">
        <v>2017</v>
      </c>
      <c r="G203" s="40">
        <v>0.60876506567001343</v>
      </c>
      <c r="H203" s="336" t="s">
        <v>941</v>
      </c>
      <c r="I203" s="40">
        <v>0.37840521335601807</v>
      </c>
      <c r="J203" s="336" t="s">
        <v>941</v>
      </c>
      <c r="K203" s="336" t="s">
        <v>851</v>
      </c>
      <c r="L203" s="336" t="s">
        <v>851</v>
      </c>
      <c r="M203" s="40">
        <v>0.27082568407058716</v>
      </c>
      <c r="N203" s="336" t="s">
        <v>1500</v>
      </c>
      <c r="O203" s="40">
        <v>2017</v>
      </c>
      <c r="P203" s="40">
        <v>0.21311002969741821</v>
      </c>
      <c r="Q203" s="336" t="s">
        <v>1500</v>
      </c>
      <c r="R203" s="336" t="s">
        <v>851</v>
      </c>
      <c r="S203" s="336" t="s">
        <v>851</v>
      </c>
      <c r="T203" s="336" t="s">
        <v>470</v>
      </c>
      <c r="U203" s="40">
        <v>0.87120479345321655</v>
      </c>
      <c r="V203" s="40">
        <v>0.29750001430511475</v>
      </c>
      <c r="W203" s="336" t="s">
        <v>470</v>
      </c>
      <c r="X203" s="336" t="s">
        <v>851</v>
      </c>
      <c r="Y203" s="40">
        <v>0.30852213501930237</v>
      </c>
      <c r="Z203" s="40">
        <v>0.3070966899394989</v>
      </c>
      <c r="AA203" s="40">
        <v>0.30424582958221436</v>
      </c>
      <c r="AB203" s="40">
        <v>0.29569318890571594</v>
      </c>
      <c r="AC203" s="40">
        <v>0.27167823910713196</v>
      </c>
      <c r="AD203" s="336" t="s">
        <v>941</v>
      </c>
      <c r="AE203" s="336" t="s">
        <v>851</v>
      </c>
      <c r="AF203" s="336" t="s">
        <v>851</v>
      </c>
      <c r="AG203" s="336" t="s">
        <v>851</v>
      </c>
      <c r="AH203" s="336" t="s">
        <v>851</v>
      </c>
      <c r="AI203" s="40">
        <v>2019</v>
      </c>
      <c r="AJ203" s="40"/>
      <c r="AK203" s="40"/>
      <c r="AL203" s="40"/>
      <c r="AM203" s="40"/>
      <c r="AN203" s="40"/>
      <c r="AO203" s="40"/>
      <c r="AP203" s="40"/>
      <c r="AQ203" s="40">
        <v>0.18877032399177551</v>
      </c>
      <c r="AR203" s="336" t="s">
        <v>470</v>
      </c>
      <c r="AS203" s="336" t="s">
        <v>851</v>
      </c>
      <c r="AT203" s="336" t="s">
        <v>851</v>
      </c>
      <c r="AU203" s="336" t="s">
        <v>851</v>
      </c>
      <c r="AV203" s="336" t="s">
        <v>851</v>
      </c>
      <c r="AW203" s="336" t="s">
        <v>851</v>
      </c>
      <c r="AX203" s="336" t="s">
        <v>851</v>
      </c>
      <c r="AY203" s="40">
        <v>0.18596500158309937</v>
      </c>
      <c r="AZ203" s="40">
        <v>0.22496326267719269</v>
      </c>
      <c r="BA203" s="40">
        <v>0.24837961792945862</v>
      </c>
      <c r="BB203" s="40">
        <v>0.29568126797676086</v>
      </c>
      <c r="BC203" s="40">
        <v>0.26561915874481201</v>
      </c>
      <c r="BD203" s="336" t="s">
        <v>1500</v>
      </c>
    </row>
    <row r="204" spans="1:56" ht="15.75">
      <c r="A204" s="336" t="s">
        <v>425</v>
      </c>
      <c r="B204" s="336" t="s">
        <v>96</v>
      </c>
      <c r="C204" s="336" t="s">
        <v>389</v>
      </c>
      <c r="D204" s="336" t="s">
        <v>851</v>
      </c>
      <c r="E204" s="336" t="s">
        <v>851</v>
      </c>
      <c r="F204" s="40">
        <v>2017</v>
      </c>
      <c r="G204" s="40">
        <v>0.42822691798210144</v>
      </c>
      <c r="H204" s="336" t="s">
        <v>941</v>
      </c>
      <c r="I204" s="40">
        <v>0.29983115196228027</v>
      </c>
      <c r="J204" s="336" t="s">
        <v>941</v>
      </c>
      <c r="K204" s="336" t="s">
        <v>851</v>
      </c>
      <c r="L204" s="336" t="s">
        <v>851</v>
      </c>
      <c r="M204" s="40">
        <v>0.49349838495254517</v>
      </c>
      <c r="N204" s="336" t="s">
        <v>1500</v>
      </c>
      <c r="O204" s="40">
        <v>2017</v>
      </c>
      <c r="P204" s="40">
        <v>0.33043113350868225</v>
      </c>
      <c r="Q204" s="336" t="s">
        <v>1500</v>
      </c>
      <c r="R204" s="336" t="s">
        <v>851</v>
      </c>
      <c r="S204" s="336" t="s">
        <v>851</v>
      </c>
      <c r="T204" s="336" t="s">
        <v>470</v>
      </c>
      <c r="U204" s="40">
        <v>0.73750567436218262</v>
      </c>
      <c r="V204" s="40">
        <v>0.48540723323822021</v>
      </c>
      <c r="W204" s="336" t="s">
        <v>1043</v>
      </c>
      <c r="X204" s="336" t="s">
        <v>851</v>
      </c>
      <c r="Y204" s="40">
        <v>0.24759462475776672</v>
      </c>
      <c r="Z204" s="40">
        <v>0.24528463184833527</v>
      </c>
      <c r="AA204" s="40">
        <v>0.24066466093063354</v>
      </c>
      <c r="AB204" s="40">
        <v>0.22680473327636719</v>
      </c>
      <c r="AC204" s="40">
        <v>0.19903416931629181</v>
      </c>
      <c r="AD204" s="336" t="s">
        <v>941</v>
      </c>
      <c r="AE204" s="336" t="s">
        <v>851</v>
      </c>
      <c r="AF204" s="336" t="s">
        <v>851</v>
      </c>
      <c r="AG204" s="336" t="s">
        <v>851</v>
      </c>
      <c r="AH204" s="336" t="s">
        <v>851</v>
      </c>
      <c r="AI204" s="40">
        <v>2019</v>
      </c>
      <c r="AJ204" s="40"/>
      <c r="AK204" s="40"/>
      <c r="AL204" s="40"/>
      <c r="AM204" s="40"/>
      <c r="AN204" s="40"/>
      <c r="AO204" s="40"/>
      <c r="AP204" s="40"/>
      <c r="AQ204" s="40">
        <v>0.21862149238586426</v>
      </c>
      <c r="AR204" s="336" t="s">
        <v>470</v>
      </c>
      <c r="AS204" s="336" t="s">
        <v>851</v>
      </c>
      <c r="AT204" s="336" t="s">
        <v>851</v>
      </c>
      <c r="AU204" s="336" t="s">
        <v>851</v>
      </c>
      <c r="AV204" s="336" t="s">
        <v>851</v>
      </c>
      <c r="AW204" s="336" t="s">
        <v>851</v>
      </c>
      <c r="AX204" s="336" t="s">
        <v>851</v>
      </c>
      <c r="AY204" s="40">
        <v>0.27295178174972534</v>
      </c>
      <c r="AZ204" s="40">
        <v>0.28293904662132263</v>
      </c>
      <c r="BA204" s="40">
        <v>0.27771490812301636</v>
      </c>
      <c r="BB204" s="40">
        <v>0.27519175410270691</v>
      </c>
      <c r="BC204" s="40">
        <v>0.19745279848575592</v>
      </c>
      <c r="BD204" s="336" t="s">
        <v>1500</v>
      </c>
    </row>
    <row r="205" spans="1:56" ht="15.75">
      <c r="A205" s="336" t="s">
        <v>517</v>
      </c>
      <c r="B205" s="336" t="s">
        <v>209</v>
      </c>
      <c r="C205" s="336" t="s">
        <v>390</v>
      </c>
      <c r="D205" s="336" t="s">
        <v>851</v>
      </c>
      <c r="E205" s="336" t="s">
        <v>851</v>
      </c>
      <c r="F205" s="40">
        <v>2017</v>
      </c>
      <c r="G205" s="40">
        <v>0.30137339234352112</v>
      </c>
      <c r="H205" s="336" t="s">
        <v>470</v>
      </c>
      <c r="I205" s="40">
        <v>0.23158103227615356</v>
      </c>
      <c r="J205" s="336" t="s">
        <v>470</v>
      </c>
      <c r="K205" s="336" t="s">
        <v>851</v>
      </c>
      <c r="L205" s="336" t="s">
        <v>851</v>
      </c>
      <c r="M205" s="40">
        <v>0.32298409938812256</v>
      </c>
      <c r="N205" s="336" t="s">
        <v>470</v>
      </c>
      <c r="O205" s="40">
        <v>2017</v>
      </c>
      <c r="P205" s="40">
        <v>0.24413134157657623</v>
      </c>
      <c r="Q205" s="336" t="s">
        <v>470</v>
      </c>
      <c r="R205" s="336" t="s">
        <v>851</v>
      </c>
      <c r="S205" s="336" t="s">
        <v>851</v>
      </c>
      <c r="T205" s="336" t="s">
        <v>470</v>
      </c>
      <c r="U205" s="40">
        <v>0.87120479345321655</v>
      </c>
      <c r="V205" s="40">
        <v>0.29750001430511475</v>
      </c>
      <c r="W205" s="336" t="s">
        <v>470</v>
      </c>
      <c r="X205" s="336" t="s">
        <v>851</v>
      </c>
      <c r="Y205" s="40"/>
      <c r="Z205" s="40"/>
      <c r="AA205" s="40"/>
      <c r="AB205" s="40"/>
      <c r="AC205" s="40">
        <v>0.16091012954711914</v>
      </c>
      <c r="AD205" s="336" t="s">
        <v>470</v>
      </c>
      <c r="AE205" s="336" t="s">
        <v>851</v>
      </c>
      <c r="AF205" s="336" t="s">
        <v>851</v>
      </c>
      <c r="AG205" s="336" t="s">
        <v>851</v>
      </c>
      <c r="AH205" s="336" t="s">
        <v>851</v>
      </c>
      <c r="AI205" s="40">
        <v>2019</v>
      </c>
      <c r="AJ205" s="40"/>
      <c r="AK205" s="40"/>
      <c r="AL205" s="40"/>
      <c r="AM205" s="40"/>
      <c r="AN205" s="40"/>
      <c r="AO205" s="40"/>
      <c r="AP205" s="40"/>
      <c r="AQ205" s="40">
        <v>0.18877032399177551</v>
      </c>
      <c r="AR205" s="336" t="s">
        <v>470</v>
      </c>
      <c r="AS205" s="336" t="s">
        <v>851</v>
      </c>
      <c r="AT205" s="336" t="s">
        <v>851</v>
      </c>
      <c r="AU205" s="336" t="s">
        <v>851</v>
      </c>
      <c r="AV205" s="336" t="s">
        <v>851</v>
      </c>
      <c r="AW205" s="336" t="s">
        <v>851</v>
      </c>
      <c r="AX205" s="336" t="s">
        <v>851</v>
      </c>
      <c r="AY205" s="40"/>
      <c r="AZ205" s="40"/>
      <c r="BA205" s="40"/>
      <c r="BB205" s="40"/>
      <c r="BC205" s="40">
        <v>0.16025599837303162</v>
      </c>
      <c r="BD205" s="336" t="s">
        <v>470</v>
      </c>
    </row>
    <row r="206" spans="1:56" ht="15.75">
      <c r="A206" s="336" t="s">
        <v>425</v>
      </c>
      <c r="B206" s="336" t="s">
        <v>163</v>
      </c>
      <c r="C206" s="336" t="s">
        <v>391</v>
      </c>
      <c r="D206" s="336" t="s">
        <v>851</v>
      </c>
      <c r="E206" s="336" t="s">
        <v>851</v>
      </c>
      <c r="F206" s="40">
        <v>2017</v>
      </c>
      <c r="G206" s="40">
        <v>0.66172468662261963</v>
      </c>
      <c r="H206" s="336" t="s">
        <v>941</v>
      </c>
      <c r="I206" s="40">
        <v>0.39821559190750122</v>
      </c>
      <c r="J206" s="336" t="s">
        <v>941</v>
      </c>
      <c r="K206" s="336" t="s">
        <v>851</v>
      </c>
      <c r="L206" s="336" t="s">
        <v>851</v>
      </c>
      <c r="M206" s="40">
        <v>0.60812085866928101</v>
      </c>
      <c r="N206" s="336" t="s">
        <v>1500</v>
      </c>
      <c r="O206" s="40">
        <v>2017</v>
      </c>
      <c r="P206" s="40">
        <v>0.37815618515014648</v>
      </c>
      <c r="Q206" s="336" t="s">
        <v>1500</v>
      </c>
      <c r="R206" s="336" t="s">
        <v>851</v>
      </c>
      <c r="S206" s="336" t="s">
        <v>851</v>
      </c>
      <c r="T206" s="336" t="s">
        <v>470</v>
      </c>
      <c r="U206" s="40">
        <v>0.73750567436218262</v>
      </c>
      <c r="V206" s="40">
        <v>0.48765796422958374</v>
      </c>
      <c r="W206" s="336" t="s">
        <v>1043</v>
      </c>
      <c r="X206" s="336" t="s">
        <v>851</v>
      </c>
      <c r="Y206" s="40">
        <v>0.3338468074798584</v>
      </c>
      <c r="Z206" s="40">
        <v>0.32907634973526001</v>
      </c>
      <c r="AA206" s="40">
        <v>0.31953546404838562</v>
      </c>
      <c r="AB206" s="40">
        <v>0.29091274738311768</v>
      </c>
      <c r="AC206" s="40">
        <v>0.24003440141677856</v>
      </c>
      <c r="AD206" s="336" t="s">
        <v>941</v>
      </c>
      <c r="AE206" s="336" t="s">
        <v>851</v>
      </c>
      <c r="AF206" s="336" t="s">
        <v>851</v>
      </c>
      <c r="AG206" s="336" t="s">
        <v>851</v>
      </c>
      <c r="AH206" s="336" t="s">
        <v>851</v>
      </c>
      <c r="AI206" s="40">
        <v>2019</v>
      </c>
      <c r="AJ206" s="40"/>
      <c r="AK206" s="40"/>
      <c r="AL206" s="40"/>
      <c r="AM206" s="40"/>
      <c r="AN206" s="40"/>
      <c r="AO206" s="40"/>
      <c r="AP206" s="40"/>
      <c r="AQ206" s="40">
        <v>0.21862149238586426</v>
      </c>
      <c r="AR206" s="336" t="s">
        <v>470</v>
      </c>
      <c r="AS206" s="336" t="s">
        <v>851</v>
      </c>
      <c r="AT206" s="336" t="s">
        <v>851</v>
      </c>
      <c r="AU206" s="336" t="s">
        <v>851</v>
      </c>
      <c r="AV206" s="336" t="s">
        <v>851</v>
      </c>
      <c r="AW206" s="336" t="s">
        <v>851</v>
      </c>
      <c r="AX206" s="336" t="s">
        <v>851</v>
      </c>
      <c r="AY206" s="40">
        <v>0.33689418435096741</v>
      </c>
      <c r="AZ206" s="40">
        <v>0.36047181487083435</v>
      </c>
      <c r="BA206" s="40">
        <v>0.3691328763961792</v>
      </c>
      <c r="BB206" s="40">
        <v>0.32005733251571655</v>
      </c>
      <c r="BC206" s="40">
        <v>0.23297758400440216</v>
      </c>
      <c r="BD206" s="336" t="s">
        <v>1500</v>
      </c>
    </row>
    <row r="207" spans="1:56" ht="15.75">
      <c r="A207" s="336" t="s">
        <v>424</v>
      </c>
      <c r="B207" s="336" t="s">
        <v>137</v>
      </c>
      <c r="C207" s="336" t="s">
        <v>392</v>
      </c>
      <c r="D207" s="336" t="s">
        <v>851</v>
      </c>
      <c r="E207" s="336" t="s">
        <v>851</v>
      </c>
      <c r="F207" s="40">
        <v>2017</v>
      </c>
      <c r="G207" s="40">
        <v>0.20188960433006287</v>
      </c>
      <c r="H207" s="336" t="s">
        <v>941</v>
      </c>
      <c r="I207" s="40">
        <v>0.16797682642936707</v>
      </c>
      <c r="J207" s="336" t="s">
        <v>941</v>
      </c>
      <c r="K207" s="336" t="s">
        <v>851</v>
      </c>
      <c r="L207" s="336" t="s">
        <v>851</v>
      </c>
      <c r="M207" s="40">
        <v>0.17155973613262177</v>
      </c>
      <c r="N207" s="336" t="s">
        <v>1500</v>
      </c>
      <c r="O207" s="40">
        <v>2017</v>
      </c>
      <c r="P207" s="40">
        <v>0.14643703401088715</v>
      </c>
      <c r="Q207" s="336" t="s">
        <v>1500</v>
      </c>
      <c r="R207" s="336" t="s">
        <v>851</v>
      </c>
      <c r="S207" s="336" t="s">
        <v>851</v>
      </c>
      <c r="T207" s="336" t="s">
        <v>1048</v>
      </c>
      <c r="U207" s="40">
        <v>0.73917055130004883</v>
      </c>
      <c r="V207" s="40">
        <v>0.26750001311302185</v>
      </c>
      <c r="W207" s="336" t="s">
        <v>1043</v>
      </c>
      <c r="X207" s="336" t="s">
        <v>851</v>
      </c>
      <c r="Y207" s="40">
        <v>0.15142121911048889</v>
      </c>
      <c r="Z207" s="40">
        <v>0.15884846448898315</v>
      </c>
      <c r="AA207" s="40">
        <v>0.11955408006906509</v>
      </c>
      <c r="AB207" s="40">
        <v>5.6892469525337219E-2</v>
      </c>
      <c r="AC207" s="40">
        <v>4.5002255588769913E-2</v>
      </c>
      <c r="AD207" s="336" t="s">
        <v>941</v>
      </c>
      <c r="AE207" s="336" t="s">
        <v>851</v>
      </c>
      <c r="AF207" s="336" t="s">
        <v>851</v>
      </c>
      <c r="AG207" s="336" t="s">
        <v>851</v>
      </c>
      <c r="AH207" s="336" t="s">
        <v>851</v>
      </c>
      <c r="AI207" s="40">
        <v>2019</v>
      </c>
      <c r="AJ207" s="40"/>
      <c r="AK207" s="40">
        <v>0.14349922159518</v>
      </c>
      <c r="AL207" s="40"/>
      <c r="AM207" s="40">
        <v>0.20954237878322601</v>
      </c>
      <c r="AN207" s="40">
        <v>0.23244130611419678</v>
      </c>
      <c r="AO207" s="40">
        <v>0.19487941265106201</v>
      </c>
      <c r="AP207" s="40"/>
      <c r="AQ207" s="40">
        <v>0.27010980248451233</v>
      </c>
      <c r="AR207" s="336" t="s">
        <v>470</v>
      </c>
      <c r="AS207" s="336" t="s">
        <v>851</v>
      </c>
      <c r="AT207" s="336" t="s">
        <v>851</v>
      </c>
      <c r="AU207" s="336" t="s">
        <v>851</v>
      </c>
      <c r="AV207" s="336" t="s">
        <v>851</v>
      </c>
      <c r="AW207" s="336" t="s">
        <v>851</v>
      </c>
      <c r="AX207" s="336" t="s">
        <v>851</v>
      </c>
      <c r="AY207" s="40">
        <v>0.14733554422855377</v>
      </c>
      <c r="AZ207" s="40">
        <v>0.13681891560554504</v>
      </c>
      <c r="BA207" s="40">
        <v>0.11022926867008209</v>
      </c>
      <c r="BB207" s="40">
        <v>7.6575294137001038E-2</v>
      </c>
      <c r="BC207" s="40">
        <v>7.7723212540149689E-2</v>
      </c>
      <c r="BD207" s="336" t="s">
        <v>1500</v>
      </c>
    </row>
    <row r="208" spans="1:56" ht="15.75">
      <c r="A208" s="336" t="s">
        <v>425</v>
      </c>
      <c r="B208" s="336" t="s">
        <v>144</v>
      </c>
      <c r="C208" s="336" t="s">
        <v>393</v>
      </c>
      <c r="D208" s="336" t="s">
        <v>851</v>
      </c>
      <c r="E208" s="336" t="s">
        <v>851</v>
      </c>
      <c r="F208" s="40">
        <v>2017</v>
      </c>
      <c r="G208" s="40">
        <v>0.41553917527198792</v>
      </c>
      <c r="H208" s="336" t="s">
        <v>470</v>
      </c>
      <c r="I208" s="40">
        <v>0.29353886842727661</v>
      </c>
      <c r="J208" s="336" t="s">
        <v>470</v>
      </c>
      <c r="K208" s="336" t="s">
        <v>851</v>
      </c>
      <c r="L208" s="336" t="s">
        <v>851</v>
      </c>
      <c r="M208" s="40">
        <v>0.2171747237443924</v>
      </c>
      <c r="N208" s="336" t="s">
        <v>1500</v>
      </c>
      <c r="O208" s="40">
        <v>2017</v>
      </c>
      <c r="P208" s="40">
        <v>0.17842526733875275</v>
      </c>
      <c r="Q208" s="336" t="s">
        <v>1500</v>
      </c>
      <c r="R208" s="336" t="s">
        <v>851</v>
      </c>
      <c r="S208" s="336" t="s">
        <v>851</v>
      </c>
      <c r="T208" s="336" t="s">
        <v>470</v>
      </c>
      <c r="U208" s="40">
        <v>0.73750567436218262</v>
      </c>
      <c r="V208" s="40">
        <v>0.49667862057685852</v>
      </c>
      <c r="W208" s="336" t="s">
        <v>1043</v>
      </c>
      <c r="X208" s="336" t="s">
        <v>851</v>
      </c>
      <c r="Y208" s="40">
        <v>0.18150609731674194</v>
      </c>
      <c r="Z208" s="40">
        <v>0.18150609731674194</v>
      </c>
      <c r="AA208" s="40">
        <v>0.16225963830947876</v>
      </c>
      <c r="AB208" s="40"/>
      <c r="AC208" s="40">
        <v>0.223102867603302</v>
      </c>
      <c r="AD208" s="336" t="s">
        <v>470</v>
      </c>
      <c r="AE208" s="336" t="s">
        <v>851</v>
      </c>
      <c r="AF208" s="336" t="s">
        <v>851</v>
      </c>
      <c r="AG208" s="336" t="s">
        <v>851</v>
      </c>
      <c r="AH208" s="336" t="s">
        <v>851</v>
      </c>
      <c r="AI208" s="40">
        <v>2019</v>
      </c>
      <c r="AJ208" s="40"/>
      <c r="AK208" s="40"/>
      <c r="AL208" s="40"/>
      <c r="AM208" s="40">
        <v>0.12958851456642151</v>
      </c>
      <c r="AN208" s="40">
        <v>0.12958851456642151</v>
      </c>
      <c r="AO208" s="40">
        <v>0.22567747533321381</v>
      </c>
      <c r="AP208" s="40"/>
      <c r="AQ208" s="40">
        <v>0.21862149238586426</v>
      </c>
      <c r="AR208" s="336" t="s">
        <v>470</v>
      </c>
      <c r="AS208" s="336" t="s">
        <v>851</v>
      </c>
      <c r="AT208" s="336" t="s">
        <v>851</v>
      </c>
      <c r="AU208" s="336" t="s">
        <v>851</v>
      </c>
      <c r="AV208" s="336" t="s">
        <v>851</v>
      </c>
      <c r="AW208" s="336" t="s">
        <v>851</v>
      </c>
      <c r="AX208" s="336" t="s">
        <v>851</v>
      </c>
      <c r="AY208" s="40">
        <v>0.12409169971942902</v>
      </c>
      <c r="AZ208" s="40">
        <v>0.12743724882602692</v>
      </c>
      <c r="BA208" s="40">
        <v>0.14121878147125244</v>
      </c>
      <c r="BB208" s="40">
        <v>8.6673878133296967E-2</v>
      </c>
      <c r="BC208" s="40">
        <v>4.4000841677188873E-2</v>
      </c>
      <c r="BD208" s="336" t="s">
        <v>1500</v>
      </c>
    </row>
    <row r="209" spans="1:56" ht="15.75">
      <c r="A209" s="336" t="s">
        <v>517</v>
      </c>
      <c r="B209" s="336" t="s">
        <v>147</v>
      </c>
      <c r="C209" s="336" t="s">
        <v>395</v>
      </c>
      <c r="D209" s="336" t="s">
        <v>851</v>
      </c>
      <c r="E209" s="336" t="s">
        <v>851</v>
      </c>
      <c r="F209" s="40">
        <v>2017</v>
      </c>
      <c r="G209" s="40">
        <v>0.33981895446777344</v>
      </c>
      <c r="H209" s="336" t="s">
        <v>941</v>
      </c>
      <c r="I209" s="40">
        <v>0.25363051891326904</v>
      </c>
      <c r="J209" s="336" t="s">
        <v>941</v>
      </c>
      <c r="K209" s="336" t="s">
        <v>851</v>
      </c>
      <c r="L209" s="336" t="s">
        <v>851</v>
      </c>
      <c r="M209" s="40">
        <v>0.32298409938812256</v>
      </c>
      <c r="N209" s="336" t="s">
        <v>470</v>
      </c>
      <c r="O209" s="40">
        <v>2017</v>
      </c>
      <c r="P209" s="40">
        <v>0.24413134157657623</v>
      </c>
      <c r="Q209" s="336" t="s">
        <v>470</v>
      </c>
      <c r="R209" s="336" t="s">
        <v>851</v>
      </c>
      <c r="S209" s="336" t="s">
        <v>851</v>
      </c>
      <c r="T209" s="336" t="s">
        <v>470</v>
      </c>
      <c r="U209" s="40">
        <v>0.87120479345321655</v>
      </c>
      <c r="V209" s="40">
        <v>1</v>
      </c>
      <c r="W209" s="336" t="s">
        <v>1043</v>
      </c>
      <c r="X209" s="336" t="s">
        <v>851</v>
      </c>
      <c r="Y209" s="40">
        <v>0.18520808219909668</v>
      </c>
      <c r="Z209" s="40">
        <v>0.18064199388027191</v>
      </c>
      <c r="AA209" s="40">
        <v>0.18035794794559479</v>
      </c>
      <c r="AB209" s="40">
        <v>0.17586204409599304</v>
      </c>
      <c r="AC209" s="40">
        <v>0.17247200012207031</v>
      </c>
      <c r="AD209" s="336" t="s">
        <v>941</v>
      </c>
      <c r="AE209" s="336" t="s">
        <v>851</v>
      </c>
      <c r="AF209" s="336" t="s">
        <v>851</v>
      </c>
      <c r="AG209" s="336" t="s">
        <v>851</v>
      </c>
      <c r="AH209" s="336" t="s">
        <v>851</v>
      </c>
      <c r="AI209" s="40">
        <v>2019</v>
      </c>
      <c r="AJ209" s="40"/>
      <c r="AK209" s="40">
        <v>0.24409762399895901</v>
      </c>
      <c r="AL209" s="40"/>
      <c r="AM209" s="40"/>
      <c r="AN209" s="40"/>
      <c r="AO209" s="40"/>
      <c r="AP209" s="40"/>
      <c r="AQ209" s="40">
        <v>0.18877032399177551</v>
      </c>
      <c r="AR209" s="336" t="s">
        <v>470</v>
      </c>
      <c r="AS209" s="336" t="s">
        <v>851</v>
      </c>
      <c r="AT209" s="336" t="s">
        <v>851</v>
      </c>
      <c r="AU209" s="336" t="s">
        <v>851</v>
      </c>
      <c r="AV209" s="336" t="s">
        <v>851</v>
      </c>
      <c r="AW209" s="336" t="s">
        <v>851</v>
      </c>
      <c r="AX209" s="336" t="s">
        <v>851</v>
      </c>
      <c r="AY209" s="40"/>
      <c r="AZ209" s="40"/>
      <c r="BA209" s="40"/>
      <c r="BB209" s="40"/>
      <c r="BC209" s="40">
        <v>0.16025599837303162</v>
      </c>
      <c r="BD209" s="336" t="s">
        <v>470</v>
      </c>
    </row>
    <row r="210" spans="1:56" ht="15.75">
      <c r="A210" s="336" t="s">
        <v>517</v>
      </c>
      <c r="B210" s="336" t="s">
        <v>33</v>
      </c>
      <c r="C210" s="336" t="s">
        <v>396</v>
      </c>
      <c r="D210" s="336" t="s">
        <v>851</v>
      </c>
      <c r="E210" s="336" t="s">
        <v>851</v>
      </c>
      <c r="F210" s="40">
        <v>2017</v>
      </c>
      <c r="G210" s="40">
        <v>0.21769292652606964</v>
      </c>
      <c r="H210" s="336" t="s">
        <v>941</v>
      </c>
      <c r="I210" s="40">
        <v>0.17877489328384399</v>
      </c>
      <c r="J210" s="336" t="s">
        <v>941</v>
      </c>
      <c r="K210" s="336" t="s">
        <v>851</v>
      </c>
      <c r="L210" s="336" t="s">
        <v>851</v>
      </c>
      <c r="M210" s="40">
        <v>0.25243487954139709</v>
      </c>
      <c r="N210" s="336" t="s">
        <v>1500</v>
      </c>
      <c r="O210" s="40">
        <v>2017</v>
      </c>
      <c r="P210" s="40">
        <v>0.20155529677867889</v>
      </c>
      <c r="Q210" s="336" t="s">
        <v>1500</v>
      </c>
      <c r="R210" s="336" t="s">
        <v>851</v>
      </c>
      <c r="S210" s="336" t="s">
        <v>851</v>
      </c>
      <c r="T210" s="336" t="s">
        <v>470</v>
      </c>
      <c r="U210" s="40">
        <v>0.87120479345321655</v>
      </c>
      <c r="V210" s="40">
        <v>1</v>
      </c>
      <c r="W210" s="336" t="s">
        <v>1043</v>
      </c>
      <c r="X210" s="336" t="s">
        <v>851</v>
      </c>
      <c r="Y210" s="40">
        <v>0.1289459764957428</v>
      </c>
      <c r="Z210" s="40">
        <v>0.12588278949260712</v>
      </c>
      <c r="AA210" s="40">
        <v>0.12630641460418701</v>
      </c>
      <c r="AB210" s="40">
        <v>0.12499544024467468</v>
      </c>
      <c r="AC210" s="40">
        <v>0.12364674359560013</v>
      </c>
      <c r="AD210" s="336" t="s">
        <v>941</v>
      </c>
      <c r="AE210" s="336" t="s">
        <v>851</v>
      </c>
      <c r="AF210" s="336" t="s">
        <v>851</v>
      </c>
      <c r="AG210" s="336" t="s">
        <v>851</v>
      </c>
      <c r="AH210" s="336" t="s">
        <v>851</v>
      </c>
      <c r="AI210" s="40">
        <v>2019</v>
      </c>
      <c r="AJ210" s="40"/>
      <c r="AK210" s="40">
        <v>0.25496660640208796</v>
      </c>
      <c r="AL210" s="40"/>
      <c r="AM210" s="40"/>
      <c r="AN210" s="40"/>
      <c r="AO210" s="40"/>
      <c r="AP210" s="40"/>
      <c r="AQ210" s="40">
        <v>0.18877032399177551</v>
      </c>
      <c r="AR210" s="336" t="s">
        <v>470</v>
      </c>
      <c r="AS210" s="336" t="s">
        <v>851</v>
      </c>
      <c r="AT210" s="336" t="s">
        <v>851</v>
      </c>
      <c r="AU210" s="336" t="s">
        <v>851</v>
      </c>
      <c r="AV210" s="336" t="s">
        <v>851</v>
      </c>
      <c r="AW210" s="336" t="s">
        <v>851</v>
      </c>
      <c r="AX210" s="336" t="s">
        <v>851</v>
      </c>
      <c r="AY210" s="40">
        <v>0.12908802926540375</v>
      </c>
      <c r="AZ210" s="40">
        <v>0.12549996376037598</v>
      </c>
      <c r="BA210" s="40">
        <v>0.12417355179786682</v>
      </c>
      <c r="BB210" s="40">
        <v>0.12483279407024384</v>
      </c>
      <c r="BC210" s="40">
        <v>0.1254907101392746</v>
      </c>
      <c r="BD210" s="336" t="s">
        <v>1500</v>
      </c>
    </row>
    <row r="211" spans="1:56" ht="15.75">
      <c r="A211" s="336" t="s">
        <v>424</v>
      </c>
      <c r="B211" s="336" t="s">
        <v>149</v>
      </c>
      <c r="C211" s="336" t="s">
        <v>397</v>
      </c>
      <c r="D211" s="336" t="s">
        <v>851</v>
      </c>
      <c r="E211" s="336" t="s">
        <v>851</v>
      </c>
      <c r="F211" s="40">
        <v>2017</v>
      </c>
      <c r="G211" s="40">
        <v>0.76366889476776123</v>
      </c>
      <c r="H211" s="336" t="s">
        <v>470</v>
      </c>
      <c r="I211" s="40">
        <v>0.43300014734268188</v>
      </c>
      <c r="J211" s="336" t="s">
        <v>470</v>
      </c>
      <c r="K211" s="336" t="s">
        <v>851</v>
      </c>
      <c r="L211" s="336" t="s">
        <v>851</v>
      </c>
      <c r="M211" s="40">
        <v>1.7106720209121704</v>
      </c>
      <c r="N211" s="336" t="s">
        <v>1500</v>
      </c>
      <c r="O211" s="40">
        <v>2017</v>
      </c>
      <c r="P211" s="40">
        <v>0.6310877799987793</v>
      </c>
      <c r="Q211" s="336" t="s">
        <v>1500</v>
      </c>
      <c r="R211" s="336" t="s">
        <v>851</v>
      </c>
      <c r="S211" s="336" t="s">
        <v>851</v>
      </c>
      <c r="T211" s="336" t="s">
        <v>470</v>
      </c>
      <c r="U211" s="40">
        <v>0.61454695463180542</v>
      </c>
      <c r="V211" s="40">
        <v>0.44473084807395935</v>
      </c>
      <c r="W211" s="336" t="s">
        <v>1043</v>
      </c>
      <c r="X211" s="336" t="s">
        <v>851</v>
      </c>
      <c r="Y211" s="40">
        <v>0.50434249639511108</v>
      </c>
      <c r="Z211" s="40">
        <v>0.4752393364906311</v>
      </c>
      <c r="AA211" s="40">
        <v>0.46729129552841187</v>
      </c>
      <c r="AB211" s="40"/>
      <c r="AC211" s="40">
        <v>0.39280787110328674</v>
      </c>
      <c r="AD211" s="336" t="s">
        <v>470</v>
      </c>
      <c r="AE211" s="336" t="s">
        <v>851</v>
      </c>
      <c r="AF211" s="336" t="s">
        <v>851</v>
      </c>
      <c r="AG211" s="336" t="s">
        <v>851</v>
      </c>
      <c r="AH211" s="336" t="s">
        <v>851</v>
      </c>
      <c r="AI211" s="40">
        <v>2019</v>
      </c>
      <c r="AJ211" s="40"/>
      <c r="AK211" s="40"/>
      <c r="AL211" s="40"/>
      <c r="AM211" s="40">
        <v>0.54600268602371216</v>
      </c>
      <c r="AN211" s="40">
        <v>0.45942676067352295</v>
      </c>
      <c r="AO211" s="40"/>
      <c r="AP211" s="40"/>
      <c r="AQ211" s="40">
        <v>0.27010980248451233</v>
      </c>
      <c r="AR211" s="336" t="s">
        <v>470</v>
      </c>
      <c r="AS211" s="336" t="s">
        <v>851</v>
      </c>
      <c r="AT211" s="336" t="s">
        <v>851</v>
      </c>
      <c r="AU211" s="336" t="s">
        <v>851</v>
      </c>
      <c r="AV211" s="336" t="s">
        <v>851</v>
      </c>
      <c r="AW211" s="336" t="s">
        <v>851</v>
      </c>
      <c r="AX211" s="336" t="s">
        <v>851</v>
      </c>
      <c r="AY211" s="40">
        <v>0.50924360752105713</v>
      </c>
      <c r="AZ211" s="40">
        <v>0.48843756318092346</v>
      </c>
      <c r="BA211" s="40">
        <v>0.48751434683799744</v>
      </c>
      <c r="BB211" s="40">
        <v>0.50813543796539307</v>
      </c>
      <c r="BC211" s="40">
        <v>0.50813543796539307</v>
      </c>
      <c r="BD211" s="336" t="s">
        <v>1500</v>
      </c>
    </row>
    <row r="212" spans="1:56" ht="15.75">
      <c r="A212" s="336" t="s">
        <v>426</v>
      </c>
      <c r="B212" s="336" t="s">
        <v>428</v>
      </c>
      <c r="C212" s="336" t="s">
        <v>372</v>
      </c>
      <c r="D212" s="336" t="s">
        <v>851</v>
      </c>
      <c r="E212" s="336" t="s">
        <v>851</v>
      </c>
      <c r="F212" s="40">
        <v>2017</v>
      </c>
      <c r="G212" s="40">
        <v>1.7905199527740479</v>
      </c>
      <c r="H212" s="336" t="s">
        <v>941</v>
      </c>
      <c r="I212" s="40">
        <v>0.64164382219314575</v>
      </c>
      <c r="J212" s="336" t="s">
        <v>941</v>
      </c>
      <c r="K212" s="336" t="s">
        <v>851</v>
      </c>
      <c r="L212" s="336" t="s">
        <v>851</v>
      </c>
      <c r="M212" s="40">
        <v>2.3992841243743896</v>
      </c>
      <c r="N212" s="336" t="s">
        <v>1500</v>
      </c>
      <c r="O212" s="40">
        <v>2017</v>
      </c>
      <c r="P212" s="40">
        <v>0.70582038164138794</v>
      </c>
      <c r="Q212" s="336" t="s">
        <v>1500</v>
      </c>
      <c r="R212" s="336" t="s">
        <v>851</v>
      </c>
      <c r="S212" s="336" t="s">
        <v>851</v>
      </c>
      <c r="T212" s="336" t="s">
        <v>470</v>
      </c>
      <c r="U212" s="40">
        <v>0.70086503028869629</v>
      </c>
      <c r="V212" s="40">
        <v>0.41124999523162842</v>
      </c>
      <c r="W212" s="336" t="s">
        <v>470</v>
      </c>
      <c r="X212" s="336" t="s">
        <v>851</v>
      </c>
      <c r="Y212" s="40">
        <v>0.5721091628074646</v>
      </c>
      <c r="Z212" s="40">
        <v>0.53311276435852051</v>
      </c>
      <c r="AA212" s="40">
        <v>0.54310488700866699</v>
      </c>
      <c r="AB212" s="40">
        <v>0.48303267359733582</v>
      </c>
      <c r="AC212" s="40">
        <v>0.42244338989257813</v>
      </c>
      <c r="AD212" s="336" t="s">
        <v>941</v>
      </c>
      <c r="AE212" s="336" t="s">
        <v>851</v>
      </c>
      <c r="AF212" s="336" t="s">
        <v>851</v>
      </c>
      <c r="AG212" s="336" t="s">
        <v>851</v>
      </c>
      <c r="AH212" s="336" t="s">
        <v>851</v>
      </c>
      <c r="AI212" s="40">
        <v>2019</v>
      </c>
      <c r="AJ212" s="40"/>
      <c r="AK212" s="40"/>
      <c r="AL212" s="40"/>
      <c r="AM212" s="40"/>
      <c r="AN212" s="40"/>
      <c r="AO212" s="40"/>
      <c r="AP212" s="40"/>
      <c r="AQ212" s="40">
        <v>0.2165466845035553</v>
      </c>
      <c r="AR212" s="336" t="s">
        <v>470</v>
      </c>
      <c r="AS212" s="336" t="s">
        <v>851</v>
      </c>
      <c r="AT212" s="336" t="s">
        <v>851</v>
      </c>
      <c r="AU212" s="336" t="s">
        <v>851</v>
      </c>
      <c r="AV212" s="336" t="s">
        <v>851</v>
      </c>
      <c r="AW212" s="336" t="s">
        <v>851</v>
      </c>
      <c r="AX212" s="336" t="s">
        <v>851</v>
      </c>
      <c r="AY212" s="40">
        <v>0.63743454217910767</v>
      </c>
      <c r="AZ212" s="40">
        <v>0.54235416650772095</v>
      </c>
      <c r="BA212" s="40">
        <v>0.54198682308197021</v>
      </c>
      <c r="BB212" s="40">
        <v>0.55640006065368652</v>
      </c>
      <c r="BC212" s="40">
        <v>0.53875380754470825</v>
      </c>
      <c r="BD212" s="336" t="s">
        <v>1500</v>
      </c>
    </row>
    <row r="213" spans="1:56" ht="15.75">
      <c r="A213" s="336" t="s">
        <v>517</v>
      </c>
      <c r="B213" s="336" t="s">
        <v>429</v>
      </c>
      <c r="C213" s="336" t="s">
        <v>430</v>
      </c>
      <c r="D213" s="336" t="s">
        <v>851</v>
      </c>
      <c r="E213" s="336" t="s">
        <v>851</v>
      </c>
      <c r="F213" s="40">
        <v>2017</v>
      </c>
      <c r="G213" s="40">
        <v>0.4881618320941925</v>
      </c>
      <c r="H213" s="336" t="s">
        <v>941</v>
      </c>
      <c r="I213" s="40">
        <v>0.32803007960319519</v>
      </c>
      <c r="J213" s="336" t="s">
        <v>941</v>
      </c>
      <c r="K213" s="336" t="s">
        <v>851</v>
      </c>
      <c r="L213" s="336" t="s">
        <v>851</v>
      </c>
      <c r="M213" s="40">
        <v>0.60813385248184204</v>
      </c>
      <c r="N213" s="336" t="s">
        <v>1500</v>
      </c>
      <c r="O213" s="40">
        <v>2017</v>
      </c>
      <c r="P213" s="40">
        <v>0.37816122174263</v>
      </c>
      <c r="Q213" s="336" t="s">
        <v>1500</v>
      </c>
      <c r="R213" s="336" t="s">
        <v>851</v>
      </c>
      <c r="S213" s="336" t="s">
        <v>851</v>
      </c>
      <c r="T213" s="336" t="s">
        <v>470</v>
      </c>
      <c r="U213" s="40">
        <v>0.87120479345321655</v>
      </c>
      <c r="V213" s="40">
        <v>0.29750001430511475</v>
      </c>
      <c r="W213" s="336" t="s">
        <v>470</v>
      </c>
      <c r="X213" s="336" t="s">
        <v>851</v>
      </c>
      <c r="Y213" s="40">
        <v>0.25099045038223267</v>
      </c>
      <c r="Z213" s="40">
        <v>0.22757358849048615</v>
      </c>
      <c r="AA213" s="40">
        <v>0.21904858946800232</v>
      </c>
      <c r="AB213" s="40">
        <v>0.18732564151287079</v>
      </c>
      <c r="AC213" s="40">
        <v>0.18327243626117706</v>
      </c>
      <c r="AD213" s="336" t="s">
        <v>941</v>
      </c>
      <c r="AE213" s="336" t="s">
        <v>851</v>
      </c>
      <c r="AF213" s="336" t="s">
        <v>851</v>
      </c>
      <c r="AG213" s="336" t="s">
        <v>851</v>
      </c>
      <c r="AH213" s="336" t="s">
        <v>851</v>
      </c>
      <c r="AI213" s="40"/>
      <c r="AJ213" s="40"/>
      <c r="AK213" s="40"/>
      <c r="AL213" s="40"/>
      <c r="AM213" s="40"/>
      <c r="AN213" s="40"/>
      <c r="AO213" s="40"/>
      <c r="AP213" s="40"/>
      <c r="AQ213" s="40">
        <v>0.18877032399177551</v>
      </c>
      <c r="AR213" s="336" t="s">
        <v>470</v>
      </c>
      <c r="AS213" s="336" t="s">
        <v>851</v>
      </c>
      <c r="AT213" s="336" t="s">
        <v>851</v>
      </c>
      <c r="AU213" s="336" t="s">
        <v>851</v>
      </c>
      <c r="AV213" s="336" t="s">
        <v>851</v>
      </c>
      <c r="AW213" s="336" t="s">
        <v>851</v>
      </c>
      <c r="AX213" s="336" t="s">
        <v>851</v>
      </c>
      <c r="AY213" s="40">
        <v>0.25913923978805542</v>
      </c>
      <c r="AZ213" s="40">
        <v>0.23608580231666565</v>
      </c>
      <c r="BA213" s="40">
        <v>0.22268295288085938</v>
      </c>
      <c r="BB213" s="40">
        <v>0.1942465603351593</v>
      </c>
      <c r="BC213" s="40">
        <v>0.17524401843547821</v>
      </c>
      <c r="BD213" s="336" t="s">
        <v>1500</v>
      </c>
    </row>
    <row r="214" spans="1:56" ht="15.75">
      <c r="A214" s="336" t="s">
        <v>424</v>
      </c>
      <c r="B214" s="336" t="s">
        <v>153</v>
      </c>
      <c r="C214" s="336" t="s">
        <v>398</v>
      </c>
      <c r="D214" s="336" t="s">
        <v>851</v>
      </c>
      <c r="E214" s="336" t="s">
        <v>851</v>
      </c>
      <c r="F214" s="40">
        <v>2017</v>
      </c>
      <c r="G214" s="40">
        <v>2.085512638092041</v>
      </c>
      <c r="H214" s="336" t="s">
        <v>941</v>
      </c>
      <c r="I214" s="40">
        <v>0.67590475082397461</v>
      </c>
      <c r="J214" s="336" t="s">
        <v>941</v>
      </c>
      <c r="K214" s="336" t="s">
        <v>851</v>
      </c>
      <c r="L214" s="336" t="s">
        <v>851</v>
      </c>
      <c r="M214" s="40">
        <v>1.9519925117492676</v>
      </c>
      <c r="N214" s="336" t="s">
        <v>1500</v>
      </c>
      <c r="O214" s="40">
        <v>2017</v>
      </c>
      <c r="P214" s="40">
        <v>0.66124576330184937</v>
      </c>
      <c r="Q214" s="336" t="s">
        <v>1500</v>
      </c>
      <c r="R214" s="336" t="s">
        <v>851</v>
      </c>
      <c r="S214" s="336" t="s">
        <v>851</v>
      </c>
      <c r="T214" s="336" t="s">
        <v>470</v>
      </c>
      <c r="U214" s="40">
        <v>0.61454695463180542</v>
      </c>
      <c r="V214" s="40">
        <v>0.36887112259864807</v>
      </c>
      <c r="W214" s="336" t="s">
        <v>1043</v>
      </c>
      <c r="X214" s="336" t="s">
        <v>851</v>
      </c>
      <c r="Y214" s="40">
        <v>0.57726508378982544</v>
      </c>
      <c r="Z214" s="40">
        <v>0.59126949310302734</v>
      </c>
      <c r="AA214" s="40">
        <v>0.66403424739837646</v>
      </c>
      <c r="AB214" s="40">
        <v>0.71904164552688599</v>
      </c>
      <c r="AC214" s="40">
        <v>0.79168963432312012</v>
      </c>
      <c r="AD214" s="336" t="s">
        <v>941</v>
      </c>
      <c r="AE214" s="336" t="s">
        <v>851</v>
      </c>
      <c r="AF214" s="336" t="s">
        <v>851</v>
      </c>
      <c r="AG214" s="336" t="s">
        <v>851</v>
      </c>
      <c r="AH214" s="336" t="s">
        <v>851</v>
      </c>
      <c r="AI214" s="40">
        <v>2019</v>
      </c>
      <c r="AJ214" s="40"/>
      <c r="AK214" s="40">
        <v>0.31508864894109201</v>
      </c>
      <c r="AL214" s="40"/>
      <c r="AM214" s="40"/>
      <c r="AN214" s="40"/>
      <c r="AO214" s="40"/>
      <c r="AP214" s="40"/>
      <c r="AQ214" s="40">
        <v>0.27010980248451233</v>
      </c>
      <c r="AR214" s="336" t="s">
        <v>470</v>
      </c>
      <c r="AS214" s="336" t="s">
        <v>851</v>
      </c>
      <c r="AT214" s="336" t="s">
        <v>851</v>
      </c>
      <c r="AU214" s="336" t="s">
        <v>851</v>
      </c>
      <c r="AV214" s="336" t="s">
        <v>851</v>
      </c>
      <c r="AW214" s="336" t="s">
        <v>851</v>
      </c>
      <c r="AX214" s="336" t="s">
        <v>851</v>
      </c>
      <c r="AY214" s="40">
        <v>0.56637227535247803</v>
      </c>
      <c r="AZ214" s="40">
        <v>0.56165796518325806</v>
      </c>
      <c r="BA214" s="40">
        <v>0.63641339540481567</v>
      </c>
      <c r="BB214" s="40">
        <v>0.66055971384048462</v>
      </c>
      <c r="BC214" s="40">
        <v>0.76596754789352417</v>
      </c>
      <c r="BD214" s="336" t="s">
        <v>1500</v>
      </c>
    </row>
    <row r="215" spans="1:56" ht="15.75">
      <c r="A215" s="336" t="s">
        <v>426</v>
      </c>
      <c r="B215" s="336" t="s">
        <v>157</v>
      </c>
      <c r="C215" s="336" t="s">
        <v>399</v>
      </c>
      <c r="D215" s="336" t="s">
        <v>851</v>
      </c>
      <c r="E215" s="336" t="s">
        <v>851</v>
      </c>
      <c r="F215" s="40">
        <v>2017</v>
      </c>
      <c r="G215" s="40">
        <v>0.31136122345924377</v>
      </c>
      <c r="H215" s="336" t="s">
        <v>941</v>
      </c>
      <c r="I215" s="40">
        <v>0.23743359744548798</v>
      </c>
      <c r="J215" s="336" t="s">
        <v>941</v>
      </c>
      <c r="K215" s="336" t="s">
        <v>851</v>
      </c>
      <c r="L215" s="336" t="s">
        <v>851</v>
      </c>
      <c r="M215" s="40">
        <v>0.27911409735679626</v>
      </c>
      <c r="N215" s="336" t="s">
        <v>1500</v>
      </c>
      <c r="O215" s="40">
        <v>2017</v>
      </c>
      <c r="P215" s="40">
        <v>0.218208909034729</v>
      </c>
      <c r="Q215" s="336" t="s">
        <v>1500</v>
      </c>
      <c r="R215" s="336" t="s">
        <v>851</v>
      </c>
      <c r="S215" s="336" t="s">
        <v>851</v>
      </c>
      <c r="T215" s="336" t="s">
        <v>1048</v>
      </c>
      <c r="U215" s="40">
        <v>0.55506002902984619</v>
      </c>
      <c r="V215" s="40">
        <v>0.3449999988079071</v>
      </c>
      <c r="W215" s="336" t="s">
        <v>1043</v>
      </c>
      <c r="X215" s="336" t="s">
        <v>851</v>
      </c>
      <c r="Y215" s="40">
        <v>0.18595744669437408</v>
      </c>
      <c r="Z215" s="40">
        <v>0.1809261292219162</v>
      </c>
      <c r="AA215" s="40">
        <v>0.17637605965137482</v>
      </c>
      <c r="AB215" s="40">
        <v>0.15301947295665741</v>
      </c>
      <c r="AC215" s="40">
        <v>0.17664791643619537</v>
      </c>
      <c r="AD215" s="336" t="s">
        <v>941</v>
      </c>
      <c r="AE215" s="336" t="s">
        <v>851</v>
      </c>
      <c r="AF215" s="336" t="s">
        <v>851</v>
      </c>
      <c r="AG215" s="336" t="s">
        <v>851</v>
      </c>
      <c r="AH215" s="336" t="s">
        <v>851</v>
      </c>
      <c r="AI215" s="40">
        <v>2019</v>
      </c>
      <c r="AJ215" s="40">
        <v>0.26558482605216699</v>
      </c>
      <c r="AK215" s="40">
        <v>0.42553693398393799</v>
      </c>
      <c r="AL215" s="40">
        <v>0.15995210409164429</v>
      </c>
      <c r="AM215" s="40">
        <v>0.26823955774307251</v>
      </c>
      <c r="AN215" s="40">
        <v>0.27668997645378113</v>
      </c>
      <c r="AO215" s="40">
        <v>0.26974380016326904</v>
      </c>
      <c r="AP215" s="40">
        <v>0.28122168779373169</v>
      </c>
      <c r="AQ215" s="40">
        <v>0.37588301301002502</v>
      </c>
      <c r="AR215" s="336" t="s">
        <v>840</v>
      </c>
      <c r="AS215" s="336" t="s">
        <v>851</v>
      </c>
      <c r="AT215" s="336" t="s">
        <v>851</v>
      </c>
      <c r="AU215" s="336" t="s">
        <v>851</v>
      </c>
      <c r="AV215" s="336" t="s">
        <v>851</v>
      </c>
      <c r="AW215" s="336" t="s">
        <v>851</v>
      </c>
      <c r="AX215" s="336" t="s">
        <v>851</v>
      </c>
      <c r="AY215" s="40">
        <v>0.18823453783988953</v>
      </c>
      <c r="AZ215" s="40">
        <v>0.18130688369274139</v>
      </c>
      <c r="BA215" s="40">
        <v>0.1764979213476181</v>
      </c>
      <c r="BB215" s="40">
        <v>0.15601420402526855</v>
      </c>
      <c r="BC215" s="40">
        <v>0.16358686983585358</v>
      </c>
      <c r="BD215" s="336" t="s">
        <v>1500</v>
      </c>
    </row>
    <row r="216" spans="1:56" ht="15.75">
      <c r="A216" s="336" t="s">
        <v>425</v>
      </c>
      <c r="B216" s="336" t="s">
        <v>152</v>
      </c>
      <c r="C216" s="336" t="s">
        <v>400</v>
      </c>
      <c r="D216" s="336" t="s">
        <v>851</v>
      </c>
      <c r="E216" s="336" t="s">
        <v>851</v>
      </c>
      <c r="F216" s="40">
        <v>2017</v>
      </c>
      <c r="G216" s="40">
        <v>0.44070792198181152</v>
      </c>
      <c r="H216" s="336" t="s">
        <v>941</v>
      </c>
      <c r="I216" s="40">
        <v>0.30589678883552551</v>
      </c>
      <c r="J216" s="336" t="s">
        <v>941</v>
      </c>
      <c r="K216" s="336" t="s">
        <v>851</v>
      </c>
      <c r="L216" s="336" t="s">
        <v>851</v>
      </c>
      <c r="M216" s="40">
        <v>0.5444786548614502</v>
      </c>
      <c r="N216" s="336" t="s">
        <v>1500</v>
      </c>
      <c r="O216" s="40">
        <v>2017</v>
      </c>
      <c r="P216" s="40">
        <v>0.35253232717514038</v>
      </c>
      <c r="Q216" s="336" t="s">
        <v>1500</v>
      </c>
      <c r="R216" s="336" t="s">
        <v>851</v>
      </c>
      <c r="S216" s="336" t="s">
        <v>851</v>
      </c>
      <c r="T216" s="336" t="s">
        <v>470</v>
      </c>
      <c r="U216" s="40">
        <v>0.73750567436218262</v>
      </c>
      <c r="V216" s="40">
        <v>0.71749997138977051</v>
      </c>
      <c r="W216" s="336" t="s">
        <v>1043</v>
      </c>
      <c r="X216" s="336" t="s">
        <v>851</v>
      </c>
      <c r="Y216" s="40">
        <v>0.28289031982421875</v>
      </c>
      <c r="Z216" s="40">
        <v>0.25023669004440308</v>
      </c>
      <c r="AA216" s="40">
        <v>0.24540075659751892</v>
      </c>
      <c r="AB216" s="40">
        <v>0.24405118823051453</v>
      </c>
      <c r="AC216" s="40">
        <v>0.2585311233997345</v>
      </c>
      <c r="AD216" s="336" t="s">
        <v>941</v>
      </c>
      <c r="AE216" s="336" t="s">
        <v>851</v>
      </c>
      <c r="AF216" s="336" t="s">
        <v>851</v>
      </c>
      <c r="AG216" s="336" t="s">
        <v>851</v>
      </c>
      <c r="AH216" s="336" t="s">
        <v>851</v>
      </c>
      <c r="AI216" s="40">
        <v>2019</v>
      </c>
      <c r="AJ216" s="40">
        <v>0.16822558052418898</v>
      </c>
      <c r="AK216" s="40">
        <v>0.22520095466410703</v>
      </c>
      <c r="AL216" s="40">
        <v>5.6975375860929489E-2</v>
      </c>
      <c r="AM216" s="40">
        <v>0.26407909393310547</v>
      </c>
      <c r="AN216" s="40">
        <v>0.24961024522781372</v>
      </c>
      <c r="AO216" s="40">
        <v>0.24245266616344452</v>
      </c>
      <c r="AP216" s="40">
        <v>0.25885248184204102</v>
      </c>
      <c r="AQ216" s="40">
        <v>0.25299793481826782</v>
      </c>
      <c r="AR216" s="336" t="s">
        <v>840</v>
      </c>
      <c r="AS216" s="336" t="s">
        <v>851</v>
      </c>
      <c r="AT216" s="336" t="s">
        <v>851</v>
      </c>
      <c r="AU216" s="336" t="s">
        <v>851</v>
      </c>
      <c r="AV216" s="336" t="s">
        <v>851</v>
      </c>
      <c r="AW216" s="336" t="s">
        <v>851</v>
      </c>
      <c r="AX216" s="336" t="s">
        <v>851</v>
      </c>
      <c r="AY216" s="40">
        <v>0.28711670637130737</v>
      </c>
      <c r="AZ216" s="40">
        <v>0.25357979536056519</v>
      </c>
      <c r="BA216" s="40">
        <v>0.24664288759231567</v>
      </c>
      <c r="BB216" s="40">
        <v>0.23600216209888458</v>
      </c>
      <c r="BC216" s="40">
        <v>0.26866260170936584</v>
      </c>
      <c r="BD216" s="336" t="s">
        <v>1500</v>
      </c>
    </row>
    <row r="217" spans="1:56" ht="15.75">
      <c r="A217" s="336" t="s">
        <v>426</v>
      </c>
      <c r="B217" s="336" t="s">
        <v>210</v>
      </c>
      <c r="C217" s="336" t="s">
        <v>863</v>
      </c>
      <c r="D217" s="336" t="s">
        <v>851</v>
      </c>
      <c r="E217" s="336" t="s">
        <v>851</v>
      </c>
      <c r="F217" s="40">
        <v>2017</v>
      </c>
      <c r="G217" s="40">
        <v>0.43376255035400391</v>
      </c>
      <c r="H217" s="336" t="s">
        <v>470</v>
      </c>
      <c r="I217" s="40">
        <v>0.30253243446350098</v>
      </c>
      <c r="J217" s="336" t="s">
        <v>470</v>
      </c>
      <c r="K217" s="336" t="s">
        <v>851</v>
      </c>
      <c r="L217" s="336" t="s">
        <v>851</v>
      </c>
      <c r="M217" s="40">
        <v>0.46564069390296936</v>
      </c>
      <c r="N217" s="336" t="s">
        <v>470</v>
      </c>
      <c r="O217" s="40">
        <v>2017</v>
      </c>
      <c r="P217" s="40">
        <v>0.31769272685050964</v>
      </c>
      <c r="Q217" s="336" t="s">
        <v>470</v>
      </c>
      <c r="R217" s="336" t="s">
        <v>851</v>
      </c>
      <c r="S217" s="336" t="s">
        <v>851</v>
      </c>
      <c r="T217" s="336" t="s">
        <v>470</v>
      </c>
      <c r="U217" s="40">
        <v>0.70086503028869629</v>
      </c>
      <c r="V217" s="40">
        <v>0.41124999523162842</v>
      </c>
      <c r="W217" s="336" t="s">
        <v>470</v>
      </c>
      <c r="X217" s="336" t="s">
        <v>851</v>
      </c>
      <c r="Y217" s="40"/>
      <c r="Z217" s="40"/>
      <c r="AA217" s="40"/>
      <c r="AB217" s="40"/>
      <c r="AC217" s="40">
        <v>0.25188803672790527</v>
      </c>
      <c r="AD217" s="336" t="s">
        <v>470</v>
      </c>
      <c r="AE217" s="336" t="s">
        <v>851</v>
      </c>
      <c r="AF217" s="336" t="s">
        <v>851</v>
      </c>
      <c r="AG217" s="336" t="s">
        <v>851</v>
      </c>
      <c r="AH217" s="336" t="s">
        <v>851</v>
      </c>
      <c r="AI217" s="40">
        <v>2019</v>
      </c>
      <c r="AJ217" s="40">
        <v>5.2411217087414898E-2</v>
      </c>
      <c r="AK217" s="40">
        <v>0.23072107391112501</v>
      </c>
      <c r="AL217" s="40">
        <v>0.1783098578453064</v>
      </c>
      <c r="AM217" s="40">
        <v>0.73866033554077148</v>
      </c>
      <c r="AN217" s="40">
        <v>0.7540467381477356</v>
      </c>
      <c r="AO217" s="40">
        <v>0.80920112133026123</v>
      </c>
      <c r="AP217" s="40">
        <v>0.79437369108200073</v>
      </c>
      <c r="AQ217" s="40">
        <v>0.77283734083175659</v>
      </c>
      <c r="AR217" s="336" t="s">
        <v>840</v>
      </c>
      <c r="AS217" s="336" t="s">
        <v>851</v>
      </c>
      <c r="AT217" s="336" t="s">
        <v>851</v>
      </c>
      <c r="AU217" s="336" t="s">
        <v>851</v>
      </c>
      <c r="AV217" s="336" t="s">
        <v>851</v>
      </c>
      <c r="AW217" s="336" t="s">
        <v>851</v>
      </c>
      <c r="AX217" s="336" t="s">
        <v>851</v>
      </c>
      <c r="AY217" s="40"/>
      <c r="AZ217" s="40"/>
      <c r="BA217" s="40"/>
      <c r="BB217" s="40"/>
      <c r="BC217" s="40">
        <v>0.22887066006660461</v>
      </c>
      <c r="BD217" s="336" t="s">
        <v>470</v>
      </c>
    </row>
    <row r="218" spans="1:56" ht="15.75">
      <c r="A218" s="336" t="s">
        <v>424</v>
      </c>
      <c r="B218" s="336" t="s">
        <v>151</v>
      </c>
      <c r="C218" s="336" t="s">
        <v>401</v>
      </c>
      <c r="D218" s="336" t="s">
        <v>851</v>
      </c>
      <c r="E218" s="336" t="s">
        <v>851</v>
      </c>
      <c r="F218" s="40">
        <v>2017</v>
      </c>
      <c r="G218" s="40">
        <v>1.0784353017807007</v>
      </c>
      <c r="H218" s="336" t="s">
        <v>941</v>
      </c>
      <c r="I218" s="40">
        <v>0.51886880397796631</v>
      </c>
      <c r="J218" s="336" t="s">
        <v>941</v>
      </c>
      <c r="K218" s="336" t="s">
        <v>851</v>
      </c>
      <c r="L218" s="336" t="s">
        <v>851</v>
      </c>
      <c r="M218" s="40">
        <v>0.84574598073959351</v>
      </c>
      <c r="N218" s="336" t="s">
        <v>1500</v>
      </c>
      <c r="O218" s="40">
        <v>2017</v>
      </c>
      <c r="P218" s="40">
        <v>0.45821362733840942</v>
      </c>
      <c r="Q218" s="336" t="s">
        <v>1500</v>
      </c>
      <c r="R218" s="336" t="s">
        <v>851</v>
      </c>
      <c r="S218" s="336" t="s">
        <v>851</v>
      </c>
      <c r="T218" s="336" t="s">
        <v>1048</v>
      </c>
      <c r="U218" s="40">
        <v>0.49625521898269653</v>
      </c>
      <c r="V218" s="40">
        <v>0.23000000417232513</v>
      </c>
      <c r="W218" s="336" t="s">
        <v>1043</v>
      </c>
      <c r="X218" s="336" t="s">
        <v>851</v>
      </c>
      <c r="Y218" s="40">
        <v>0.27723878622055054</v>
      </c>
      <c r="Z218" s="40">
        <v>0.26911073923110962</v>
      </c>
      <c r="AA218" s="40">
        <v>0.29994970560073853</v>
      </c>
      <c r="AB218" s="40">
        <v>0.29023176431655884</v>
      </c>
      <c r="AC218" s="40">
        <v>0.19353558123111725</v>
      </c>
      <c r="AD218" s="336" t="s">
        <v>941</v>
      </c>
      <c r="AE218" s="336" t="s">
        <v>851</v>
      </c>
      <c r="AF218" s="336" t="s">
        <v>851</v>
      </c>
      <c r="AG218" s="336" t="s">
        <v>851</v>
      </c>
      <c r="AH218" s="336" t="s">
        <v>851</v>
      </c>
      <c r="AI218" s="40">
        <v>2019</v>
      </c>
      <c r="AJ218" s="40">
        <v>0.14994207552802702</v>
      </c>
      <c r="AK218" s="40">
        <v>0.205431001328682</v>
      </c>
      <c r="AL218" s="40">
        <v>5.548892542719841E-2</v>
      </c>
      <c r="AM218" s="40">
        <v>0.26861628890037537</v>
      </c>
      <c r="AN218" s="40">
        <v>0.29116323590278625</v>
      </c>
      <c r="AO218" s="40">
        <v>0.31723001599311829</v>
      </c>
      <c r="AP218" s="40">
        <v>0.31494435667991638</v>
      </c>
      <c r="AQ218" s="40">
        <v>0.27010980248451233</v>
      </c>
      <c r="AR218" s="336" t="s">
        <v>840</v>
      </c>
      <c r="AS218" s="336" t="s">
        <v>851</v>
      </c>
      <c r="AT218" s="336" t="s">
        <v>851</v>
      </c>
      <c r="AU218" s="336" t="s">
        <v>851</v>
      </c>
      <c r="AV218" s="336" t="s">
        <v>851</v>
      </c>
      <c r="AW218" s="336" t="s">
        <v>851</v>
      </c>
      <c r="AX218" s="336" t="s">
        <v>851</v>
      </c>
      <c r="AY218" s="40">
        <v>0.25571146607398987</v>
      </c>
      <c r="AZ218" s="40">
        <v>0.26468124985694885</v>
      </c>
      <c r="BA218" s="40">
        <v>0.33815723657608032</v>
      </c>
      <c r="BB218" s="40">
        <v>0.43501341342926025</v>
      </c>
      <c r="BC218" s="40">
        <v>0.51051712036132813</v>
      </c>
      <c r="BD218" s="336" t="s">
        <v>1500</v>
      </c>
    </row>
    <row r="219" spans="1:56" ht="15.75">
      <c r="A219" s="336" t="s">
        <v>425</v>
      </c>
      <c r="B219" s="336" t="s">
        <v>211</v>
      </c>
      <c r="C219" s="336" t="s">
        <v>402</v>
      </c>
      <c r="D219" s="336" t="s">
        <v>851</v>
      </c>
      <c r="E219" s="336" t="s">
        <v>851</v>
      </c>
      <c r="F219" s="40">
        <v>2017</v>
      </c>
      <c r="G219" s="40">
        <v>0.41553917527198792</v>
      </c>
      <c r="H219" s="336" t="s">
        <v>470</v>
      </c>
      <c r="I219" s="40">
        <v>0.29353886842727661</v>
      </c>
      <c r="J219" s="336" t="s">
        <v>470</v>
      </c>
      <c r="K219" s="336" t="s">
        <v>851</v>
      </c>
      <c r="L219" s="336" t="s">
        <v>851</v>
      </c>
      <c r="M219" s="40">
        <v>0.43648850917816162</v>
      </c>
      <c r="N219" s="336" t="s">
        <v>470</v>
      </c>
      <c r="O219" s="40">
        <v>2017</v>
      </c>
      <c r="P219" s="40">
        <v>0.30364203453063965</v>
      </c>
      <c r="Q219" s="336" t="s">
        <v>470</v>
      </c>
      <c r="R219" s="336" t="s">
        <v>851</v>
      </c>
      <c r="S219" s="336" t="s">
        <v>851</v>
      </c>
      <c r="T219" s="336" t="s">
        <v>470</v>
      </c>
      <c r="U219" s="40">
        <v>0.73750567436218262</v>
      </c>
      <c r="V219" s="40">
        <v>0.48249998688697815</v>
      </c>
      <c r="W219" s="336" t="s">
        <v>470</v>
      </c>
      <c r="X219" s="336" t="s">
        <v>851</v>
      </c>
      <c r="Y219" s="40"/>
      <c r="Z219" s="40"/>
      <c r="AA219" s="40"/>
      <c r="AB219" s="40"/>
      <c r="AC219" s="40">
        <v>0.223102867603302</v>
      </c>
      <c r="AD219" s="336" t="s">
        <v>470</v>
      </c>
      <c r="AE219" s="336" t="s">
        <v>851</v>
      </c>
      <c r="AF219" s="336" t="s">
        <v>851</v>
      </c>
      <c r="AG219" s="336" t="s">
        <v>851</v>
      </c>
      <c r="AH219" s="336" t="s">
        <v>851</v>
      </c>
      <c r="AI219" s="40">
        <v>2019</v>
      </c>
      <c r="AJ219" s="40"/>
      <c r="AK219" s="40"/>
      <c r="AL219" s="40"/>
      <c r="AM219" s="40"/>
      <c r="AN219" s="40"/>
      <c r="AO219" s="40"/>
      <c r="AP219" s="40"/>
      <c r="AQ219" s="40">
        <v>0.21862149238586426</v>
      </c>
      <c r="AR219" s="336" t="s">
        <v>470</v>
      </c>
      <c r="AS219" s="336" t="s">
        <v>851</v>
      </c>
      <c r="AT219" s="336" t="s">
        <v>851</v>
      </c>
      <c r="AU219" s="336" t="s">
        <v>851</v>
      </c>
      <c r="AV219" s="336" t="s">
        <v>851</v>
      </c>
      <c r="AW219" s="336" t="s">
        <v>851</v>
      </c>
      <c r="AX219" s="336" t="s">
        <v>851</v>
      </c>
      <c r="AY219" s="40"/>
      <c r="AZ219" s="40"/>
      <c r="BA219" s="40"/>
      <c r="BB219" s="40"/>
      <c r="BC219" s="40">
        <v>0.20907288789749146</v>
      </c>
      <c r="BD219" s="336" t="s">
        <v>470</v>
      </c>
    </row>
    <row r="220" spans="1:56" ht="15.75">
      <c r="A220" s="336" t="s">
        <v>517</v>
      </c>
      <c r="B220" s="336" t="s">
        <v>154</v>
      </c>
      <c r="C220" s="336" t="s">
        <v>403</v>
      </c>
      <c r="D220" s="336" t="s">
        <v>851</v>
      </c>
      <c r="E220" s="336" t="s">
        <v>851</v>
      </c>
      <c r="F220" s="40">
        <v>2017</v>
      </c>
      <c r="G220" s="40">
        <v>0.30137339234352112</v>
      </c>
      <c r="H220" s="336" t="s">
        <v>470</v>
      </c>
      <c r="I220" s="40">
        <v>0.23158103227615356</v>
      </c>
      <c r="J220" s="336" t="s">
        <v>470</v>
      </c>
      <c r="K220" s="336" t="s">
        <v>851</v>
      </c>
      <c r="L220" s="336" t="s">
        <v>851</v>
      </c>
      <c r="M220" s="40">
        <v>2.6686925888061523</v>
      </c>
      <c r="N220" s="336" t="s">
        <v>1500</v>
      </c>
      <c r="O220" s="40">
        <v>2017</v>
      </c>
      <c r="P220" s="40">
        <v>0.72742336988449097</v>
      </c>
      <c r="Q220" s="336" t="s">
        <v>1500</v>
      </c>
      <c r="R220" s="336" t="s">
        <v>851</v>
      </c>
      <c r="S220" s="336" t="s">
        <v>851</v>
      </c>
      <c r="T220" s="336" t="s">
        <v>470</v>
      </c>
      <c r="U220" s="40">
        <v>0.87120479345321655</v>
      </c>
      <c r="V220" s="40">
        <v>0.27500000596046448</v>
      </c>
      <c r="W220" s="336" t="s">
        <v>1043</v>
      </c>
      <c r="X220" s="336" t="s">
        <v>851</v>
      </c>
      <c r="Y220" s="40"/>
      <c r="Z220" s="40"/>
      <c r="AA220" s="40"/>
      <c r="AB220" s="40"/>
      <c r="AC220" s="40">
        <v>0.16091012954711914</v>
      </c>
      <c r="AD220" s="336" t="s">
        <v>470</v>
      </c>
      <c r="AE220" s="336" t="s">
        <v>851</v>
      </c>
      <c r="AF220" s="336" t="s">
        <v>851</v>
      </c>
      <c r="AG220" s="336" t="s">
        <v>851</v>
      </c>
      <c r="AH220" s="336" t="s">
        <v>851</v>
      </c>
      <c r="AI220" s="40">
        <v>2019</v>
      </c>
      <c r="AJ220" s="40"/>
      <c r="AK220" s="40"/>
      <c r="AL220" s="40"/>
      <c r="AM220" s="40"/>
      <c r="AN220" s="40"/>
      <c r="AO220" s="40"/>
      <c r="AP220" s="40"/>
      <c r="AQ220" s="40">
        <v>0.18877032399177551</v>
      </c>
      <c r="AR220" s="336" t="s">
        <v>470</v>
      </c>
      <c r="AS220" s="336" t="s">
        <v>851</v>
      </c>
      <c r="AT220" s="336" t="s">
        <v>851</v>
      </c>
      <c r="AU220" s="336" t="s">
        <v>851</v>
      </c>
      <c r="AV220" s="336" t="s">
        <v>851</v>
      </c>
      <c r="AW220" s="336" t="s">
        <v>851</v>
      </c>
      <c r="AX220" s="336" t="s">
        <v>851</v>
      </c>
      <c r="AY220" s="40">
        <v>0.54514384269714355</v>
      </c>
      <c r="AZ220" s="40">
        <v>0.63207054138183594</v>
      </c>
      <c r="BA220" s="40">
        <v>0.78541392087936401</v>
      </c>
      <c r="BB220" s="40">
        <v>0.73556119203567505</v>
      </c>
      <c r="BC220" s="40">
        <v>0.66647416353225708</v>
      </c>
      <c r="BD220" s="336" t="s">
        <v>1500</v>
      </c>
    </row>
    <row r="221" spans="1:56" ht="15.75">
      <c r="A221" s="336" t="s">
        <v>426</v>
      </c>
      <c r="B221" s="336" t="s">
        <v>155</v>
      </c>
      <c r="C221" s="336" t="s">
        <v>404</v>
      </c>
      <c r="D221" s="336" t="s">
        <v>851</v>
      </c>
      <c r="E221" s="336" t="s">
        <v>851</v>
      </c>
      <c r="F221" s="40">
        <v>2017</v>
      </c>
      <c r="G221" s="40">
        <v>0.45148453116416931</v>
      </c>
      <c r="H221" s="336" t="s">
        <v>941</v>
      </c>
      <c r="I221" s="40">
        <v>0.3110501766204834</v>
      </c>
      <c r="J221" s="336" t="s">
        <v>941</v>
      </c>
      <c r="K221" s="336" t="s">
        <v>851</v>
      </c>
      <c r="L221" s="336" t="s">
        <v>851</v>
      </c>
      <c r="M221" s="40">
        <v>0.54711782932281494</v>
      </c>
      <c r="N221" s="336" t="s">
        <v>1500</v>
      </c>
      <c r="O221" s="40">
        <v>2017</v>
      </c>
      <c r="P221" s="40">
        <v>0.35363680124282837</v>
      </c>
      <c r="Q221" s="336" t="s">
        <v>1500</v>
      </c>
      <c r="R221" s="336" t="s">
        <v>851</v>
      </c>
      <c r="S221" s="336" t="s">
        <v>851</v>
      </c>
      <c r="T221" s="336" t="s">
        <v>1048</v>
      </c>
      <c r="U221" s="40">
        <v>0.83348047733306885</v>
      </c>
      <c r="V221" s="40">
        <v>0.74250000715255737</v>
      </c>
      <c r="W221" s="336" t="s">
        <v>1043</v>
      </c>
      <c r="X221" s="336" t="s">
        <v>851</v>
      </c>
      <c r="Y221" s="40">
        <v>0.26423981785774231</v>
      </c>
      <c r="Z221" s="40">
        <v>0.26419216394424438</v>
      </c>
      <c r="AA221" s="40">
        <v>0.26515275239944458</v>
      </c>
      <c r="AB221" s="40">
        <v>0.24920359253883362</v>
      </c>
      <c r="AC221" s="40">
        <v>0.29588067531585693</v>
      </c>
      <c r="AD221" s="336" t="s">
        <v>941</v>
      </c>
      <c r="AE221" s="336" t="s">
        <v>851</v>
      </c>
      <c r="AF221" s="336" t="s">
        <v>851</v>
      </c>
      <c r="AG221" s="336" t="s">
        <v>851</v>
      </c>
      <c r="AH221" s="336" t="s">
        <v>851</v>
      </c>
      <c r="AI221" s="40">
        <v>2019</v>
      </c>
      <c r="AJ221" s="40"/>
      <c r="AK221" s="40">
        <v>0.183097277585336</v>
      </c>
      <c r="AL221" s="40"/>
      <c r="AM221" s="40">
        <v>0.15335638821125031</v>
      </c>
      <c r="AN221" s="40">
        <v>0.13624678552150726</v>
      </c>
      <c r="AO221" s="40"/>
      <c r="AP221" s="40"/>
      <c r="AQ221" s="40">
        <v>0.2165466845035553</v>
      </c>
      <c r="AR221" s="336" t="s">
        <v>470</v>
      </c>
      <c r="AS221" s="336" t="s">
        <v>851</v>
      </c>
      <c r="AT221" s="336" t="s">
        <v>851</v>
      </c>
      <c r="AU221" s="336" t="s">
        <v>851</v>
      </c>
      <c r="AV221" s="336" t="s">
        <v>851</v>
      </c>
      <c r="AW221" s="336" t="s">
        <v>851</v>
      </c>
      <c r="AX221" s="336" t="s">
        <v>851</v>
      </c>
      <c r="AY221" s="40">
        <v>0.26166892051696777</v>
      </c>
      <c r="AZ221" s="40">
        <v>0.26274046301841736</v>
      </c>
      <c r="BA221" s="40">
        <v>0.25884672999382019</v>
      </c>
      <c r="BB221" s="40">
        <v>0.24932649731636047</v>
      </c>
      <c r="BC221" s="40">
        <v>0.27677026391029358</v>
      </c>
      <c r="BD221" s="336" t="s">
        <v>1500</v>
      </c>
    </row>
    <row r="222" spans="1:56" ht="15.75">
      <c r="A222" s="336" t="s">
        <v>425</v>
      </c>
      <c r="B222" s="336" t="s">
        <v>156</v>
      </c>
      <c r="C222" s="336" t="s">
        <v>405</v>
      </c>
      <c r="D222" s="336" t="s">
        <v>851</v>
      </c>
      <c r="E222" s="336" t="s">
        <v>851</v>
      </c>
      <c r="F222" s="40">
        <v>2017</v>
      </c>
      <c r="G222" s="40">
        <v>0.24846072494983673</v>
      </c>
      <c r="H222" s="336" t="s">
        <v>941</v>
      </c>
      <c r="I222" s="40">
        <v>0.19901365041732788</v>
      </c>
      <c r="J222" s="336" t="s">
        <v>941</v>
      </c>
      <c r="K222" s="336" t="s">
        <v>851</v>
      </c>
      <c r="L222" s="336" t="s">
        <v>851</v>
      </c>
      <c r="M222" s="40">
        <v>0.38808786869049072</v>
      </c>
      <c r="N222" s="336" t="s">
        <v>1500</v>
      </c>
      <c r="O222" s="40">
        <v>2017</v>
      </c>
      <c r="P222" s="40">
        <v>0.27958452701568604</v>
      </c>
      <c r="Q222" s="336" t="s">
        <v>1500</v>
      </c>
      <c r="R222" s="336" t="s">
        <v>851</v>
      </c>
      <c r="S222" s="336" t="s">
        <v>851</v>
      </c>
      <c r="T222" s="336" t="s">
        <v>1048</v>
      </c>
      <c r="U222" s="40">
        <v>0.82336068153381348</v>
      </c>
      <c r="V222" s="40">
        <v>0.4699999988079071</v>
      </c>
      <c r="W222" s="336" t="s">
        <v>1043</v>
      </c>
      <c r="X222" s="336" t="s">
        <v>851</v>
      </c>
      <c r="Y222" s="40">
        <v>0.16993708908557892</v>
      </c>
      <c r="Z222" s="40">
        <v>0.14556577801704407</v>
      </c>
      <c r="AA222" s="40">
        <v>0.14875951409339905</v>
      </c>
      <c r="AB222" s="40">
        <v>0.14204849302768707</v>
      </c>
      <c r="AC222" s="40">
        <v>0.1410524994134903</v>
      </c>
      <c r="AD222" s="336" t="s">
        <v>941</v>
      </c>
      <c r="AE222" s="336" t="s">
        <v>851</v>
      </c>
      <c r="AF222" s="336" t="s">
        <v>851</v>
      </c>
      <c r="AG222" s="336" t="s">
        <v>851</v>
      </c>
      <c r="AH222" s="336" t="s">
        <v>851</v>
      </c>
      <c r="AI222" s="40">
        <v>2019</v>
      </c>
      <c r="AJ222" s="40"/>
      <c r="AK222" s="40">
        <v>0.25869446749648201</v>
      </c>
      <c r="AL222" s="40"/>
      <c r="AM222" s="40"/>
      <c r="AN222" s="40"/>
      <c r="AO222" s="40"/>
      <c r="AP222" s="40"/>
      <c r="AQ222" s="40">
        <v>0.21862149238586426</v>
      </c>
      <c r="AR222" s="336" t="s">
        <v>470</v>
      </c>
      <c r="AS222" s="336" t="s">
        <v>851</v>
      </c>
      <c r="AT222" s="336" t="s">
        <v>851</v>
      </c>
      <c r="AU222" s="336" t="s">
        <v>851</v>
      </c>
      <c r="AV222" s="336" t="s">
        <v>851</v>
      </c>
      <c r="AW222" s="336" t="s">
        <v>851</v>
      </c>
      <c r="AX222" s="336" t="s">
        <v>851</v>
      </c>
      <c r="AY222" s="40">
        <v>0.20171335339546204</v>
      </c>
      <c r="AZ222" s="40">
        <v>0.19576409459114075</v>
      </c>
      <c r="BA222" s="40">
        <v>0.20254766941070557</v>
      </c>
      <c r="BB222" s="40">
        <v>0.21408878266811371</v>
      </c>
      <c r="BC222" s="40">
        <v>0.21655227243900299</v>
      </c>
      <c r="BD222" s="336" t="s">
        <v>1500</v>
      </c>
    </row>
    <row r="223" spans="1:56" ht="15.75">
      <c r="A223" s="336" t="s">
        <v>425</v>
      </c>
      <c r="B223" s="336" t="s">
        <v>212</v>
      </c>
      <c r="C223" s="336" t="s">
        <v>406</v>
      </c>
      <c r="D223" s="336" t="s">
        <v>851</v>
      </c>
      <c r="E223" s="336" t="s">
        <v>851</v>
      </c>
      <c r="F223" s="40">
        <v>2017</v>
      </c>
      <c r="G223" s="40">
        <v>0.41553917527198792</v>
      </c>
      <c r="H223" s="336" t="s">
        <v>470</v>
      </c>
      <c r="I223" s="40">
        <v>0.29353886842727661</v>
      </c>
      <c r="J223" s="336" t="s">
        <v>470</v>
      </c>
      <c r="K223" s="336" t="s">
        <v>851</v>
      </c>
      <c r="L223" s="336" t="s">
        <v>851</v>
      </c>
      <c r="M223" s="40">
        <v>0.43648850917816162</v>
      </c>
      <c r="N223" s="336" t="s">
        <v>470</v>
      </c>
      <c r="O223" s="40">
        <v>2017</v>
      </c>
      <c r="P223" s="40">
        <v>0.30364203453063965</v>
      </c>
      <c r="Q223" s="336" t="s">
        <v>470</v>
      </c>
      <c r="R223" s="336" t="s">
        <v>851</v>
      </c>
      <c r="S223" s="336" t="s">
        <v>851</v>
      </c>
      <c r="T223" s="336" t="s">
        <v>470</v>
      </c>
      <c r="U223" s="40">
        <v>0.73750567436218262</v>
      </c>
      <c r="V223" s="40">
        <v>0.48249998688697815</v>
      </c>
      <c r="W223" s="336" t="s">
        <v>470</v>
      </c>
      <c r="X223" s="336" t="s">
        <v>851</v>
      </c>
      <c r="Y223" s="40"/>
      <c r="Z223" s="40"/>
      <c r="AA223" s="40"/>
      <c r="AB223" s="40"/>
      <c r="AC223" s="40">
        <v>0.223102867603302</v>
      </c>
      <c r="AD223" s="336" t="s">
        <v>470</v>
      </c>
      <c r="AE223" s="336" t="s">
        <v>851</v>
      </c>
      <c r="AF223" s="336" t="s">
        <v>851</v>
      </c>
      <c r="AG223" s="336" t="s">
        <v>851</v>
      </c>
      <c r="AH223" s="336" t="s">
        <v>851</v>
      </c>
      <c r="AI223" s="40">
        <v>2019</v>
      </c>
      <c r="AJ223" s="40"/>
      <c r="AK223" s="40"/>
      <c r="AL223" s="40"/>
      <c r="AM223" s="40">
        <v>7.9856067895889282E-2</v>
      </c>
      <c r="AN223" s="40">
        <v>7.9856067895889282E-2</v>
      </c>
      <c r="AO223" s="40">
        <v>0.11100104451179504</v>
      </c>
      <c r="AP223" s="40"/>
      <c r="AQ223" s="40">
        <v>0.21862149238586426</v>
      </c>
      <c r="AR223" s="336" t="s">
        <v>470</v>
      </c>
      <c r="AS223" s="336" t="s">
        <v>851</v>
      </c>
      <c r="AT223" s="336" t="s">
        <v>851</v>
      </c>
      <c r="AU223" s="336" t="s">
        <v>851</v>
      </c>
      <c r="AV223" s="336" t="s">
        <v>851</v>
      </c>
      <c r="AW223" s="336" t="s">
        <v>851</v>
      </c>
      <c r="AX223" s="336" t="s">
        <v>851</v>
      </c>
      <c r="AY223" s="40"/>
      <c r="AZ223" s="40"/>
      <c r="BA223" s="40"/>
      <c r="BB223" s="40"/>
      <c r="BC223" s="40">
        <v>0.20907288789749146</v>
      </c>
      <c r="BD223" s="336" t="s">
        <v>470</v>
      </c>
    </row>
    <row r="224" spans="1:56" ht="15.75">
      <c r="A224" s="336" t="s">
        <v>517</v>
      </c>
      <c r="B224" s="336" t="s">
        <v>213</v>
      </c>
      <c r="C224" s="336" t="s">
        <v>407</v>
      </c>
      <c r="D224" s="336" t="s">
        <v>851</v>
      </c>
      <c r="E224" s="336" t="s">
        <v>851</v>
      </c>
      <c r="F224" s="40">
        <v>2017</v>
      </c>
      <c r="G224" s="40">
        <v>0.30137339234352112</v>
      </c>
      <c r="H224" s="336" t="s">
        <v>470</v>
      </c>
      <c r="I224" s="40">
        <v>0.23158103227615356</v>
      </c>
      <c r="J224" s="336" t="s">
        <v>470</v>
      </c>
      <c r="K224" s="336" t="s">
        <v>851</v>
      </c>
      <c r="L224" s="336" t="s">
        <v>851</v>
      </c>
      <c r="M224" s="40">
        <v>0.32298409938812256</v>
      </c>
      <c r="N224" s="336" t="s">
        <v>470</v>
      </c>
      <c r="O224" s="40">
        <v>2017</v>
      </c>
      <c r="P224" s="40">
        <v>0.24413134157657623</v>
      </c>
      <c r="Q224" s="336" t="s">
        <v>470</v>
      </c>
      <c r="R224" s="336" t="s">
        <v>851</v>
      </c>
      <c r="S224" s="336" t="s">
        <v>851</v>
      </c>
      <c r="T224" s="336" t="s">
        <v>470</v>
      </c>
      <c r="U224" s="40">
        <v>0.87120479345321655</v>
      </c>
      <c r="V224" s="40">
        <v>0.29750001430511475</v>
      </c>
      <c r="W224" s="336" t="s">
        <v>470</v>
      </c>
      <c r="X224" s="336" t="s">
        <v>851</v>
      </c>
      <c r="Y224" s="40"/>
      <c r="Z224" s="40"/>
      <c r="AA224" s="40"/>
      <c r="AB224" s="40"/>
      <c r="AC224" s="40">
        <v>0.16091012954711914</v>
      </c>
      <c r="AD224" s="336" t="s">
        <v>470</v>
      </c>
      <c r="AE224" s="336" t="s">
        <v>851</v>
      </c>
      <c r="AF224" s="336" t="s">
        <v>851</v>
      </c>
      <c r="AG224" s="336" t="s">
        <v>851</v>
      </c>
      <c r="AH224" s="336" t="s">
        <v>851</v>
      </c>
      <c r="AI224" s="40">
        <v>2019</v>
      </c>
      <c r="AJ224" s="40"/>
      <c r="AK224" s="40"/>
      <c r="AL224" s="40"/>
      <c r="AM224" s="40"/>
      <c r="AN224" s="40"/>
      <c r="AO224" s="40"/>
      <c r="AP224" s="40"/>
      <c r="AQ224" s="40">
        <v>0.18877032399177551</v>
      </c>
      <c r="AR224" s="336" t="s">
        <v>470</v>
      </c>
      <c r="AS224" s="336" t="s">
        <v>851</v>
      </c>
      <c r="AT224" s="336" t="s">
        <v>851</v>
      </c>
      <c r="AU224" s="336" t="s">
        <v>851</v>
      </c>
      <c r="AV224" s="336" t="s">
        <v>851</v>
      </c>
      <c r="AW224" s="336" t="s">
        <v>851</v>
      </c>
      <c r="AX224" s="336" t="s">
        <v>851</v>
      </c>
      <c r="AY224" s="40"/>
      <c r="AZ224" s="40"/>
      <c r="BA224" s="40"/>
      <c r="BB224" s="40"/>
      <c r="BC224" s="40">
        <v>0.16025599837303162</v>
      </c>
      <c r="BD224" s="336" t="s">
        <v>470</v>
      </c>
    </row>
    <row r="225" spans="1:56" ht="15.75">
      <c r="A225" s="336" t="s">
        <v>425</v>
      </c>
      <c r="B225" s="336" t="s">
        <v>214</v>
      </c>
      <c r="C225" s="336" t="s">
        <v>408</v>
      </c>
      <c r="D225" s="336" t="s">
        <v>851</v>
      </c>
      <c r="E225" s="336" t="s">
        <v>851</v>
      </c>
      <c r="F225" s="40">
        <v>2017</v>
      </c>
      <c r="G225" s="40">
        <v>0.41553917527198792</v>
      </c>
      <c r="H225" s="336" t="s">
        <v>470</v>
      </c>
      <c r="I225" s="40">
        <v>0.29353886842727661</v>
      </c>
      <c r="J225" s="336" t="s">
        <v>470</v>
      </c>
      <c r="K225" s="336" t="s">
        <v>851</v>
      </c>
      <c r="L225" s="336" t="s">
        <v>851</v>
      </c>
      <c r="M225" s="40">
        <v>0.43648850917816162</v>
      </c>
      <c r="N225" s="336" t="s">
        <v>470</v>
      </c>
      <c r="O225" s="40">
        <v>2017</v>
      </c>
      <c r="P225" s="40">
        <v>0.30364203453063965</v>
      </c>
      <c r="Q225" s="336" t="s">
        <v>470</v>
      </c>
      <c r="R225" s="336" t="s">
        <v>851</v>
      </c>
      <c r="S225" s="336" t="s">
        <v>851</v>
      </c>
      <c r="T225" s="336" t="s">
        <v>470</v>
      </c>
      <c r="U225" s="40">
        <v>0.73750567436218262</v>
      </c>
      <c r="V225" s="40">
        <v>0.48249998688697815</v>
      </c>
      <c r="W225" s="336" t="s">
        <v>470</v>
      </c>
      <c r="X225" s="336" t="s">
        <v>851</v>
      </c>
      <c r="Y225" s="40"/>
      <c r="Z225" s="40"/>
      <c r="AA225" s="40"/>
      <c r="AB225" s="40"/>
      <c r="AC225" s="40">
        <v>0.223102867603302</v>
      </c>
      <c r="AD225" s="336" t="s">
        <v>470</v>
      </c>
      <c r="AE225" s="336" t="s">
        <v>851</v>
      </c>
      <c r="AF225" s="336" t="s">
        <v>851</v>
      </c>
      <c r="AG225" s="336" t="s">
        <v>851</v>
      </c>
      <c r="AH225" s="336" t="s">
        <v>851</v>
      </c>
      <c r="AI225" s="40">
        <v>2019</v>
      </c>
      <c r="AJ225" s="40"/>
      <c r="AK225" s="40"/>
      <c r="AL225" s="40"/>
      <c r="AM225" s="40"/>
      <c r="AN225" s="40"/>
      <c r="AO225" s="40"/>
      <c r="AP225" s="40"/>
      <c r="AQ225" s="40">
        <v>0.21862149238586426</v>
      </c>
      <c r="AR225" s="336" t="s">
        <v>470</v>
      </c>
      <c r="AS225" s="336" t="s">
        <v>851</v>
      </c>
      <c r="AT225" s="336" t="s">
        <v>851</v>
      </c>
      <c r="AU225" s="336" t="s">
        <v>851</v>
      </c>
      <c r="AV225" s="336" t="s">
        <v>851</v>
      </c>
      <c r="AW225" s="336" t="s">
        <v>851</v>
      </c>
      <c r="AX225" s="336" t="s">
        <v>851</v>
      </c>
      <c r="AY225" s="40"/>
      <c r="AZ225" s="40"/>
      <c r="BA225" s="40"/>
      <c r="BB225" s="40"/>
      <c r="BC225" s="40">
        <v>0.20907288789749146</v>
      </c>
      <c r="BD225" s="336" t="s">
        <v>470</v>
      </c>
    </row>
    <row r="226" spans="1:56" ht="15.75">
      <c r="A226" s="336" t="s">
        <v>424</v>
      </c>
      <c r="B226" s="336" t="s">
        <v>158</v>
      </c>
      <c r="C226" s="336" t="s">
        <v>409</v>
      </c>
      <c r="D226" s="336" t="s">
        <v>851</v>
      </c>
      <c r="E226" s="336" t="s">
        <v>851</v>
      </c>
      <c r="F226" s="40">
        <v>2017</v>
      </c>
      <c r="G226" s="40">
        <v>0.45388591289520264</v>
      </c>
      <c r="H226" s="336" t="s">
        <v>941</v>
      </c>
      <c r="I226" s="40">
        <v>0.31218811869621277</v>
      </c>
      <c r="J226" s="336" t="s">
        <v>941</v>
      </c>
      <c r="K226" s="336" t="s">
        <v>851</v>
      </c>
      <c r="L226" s="336" t="s">
        <v>851</v>
      </c>
      <c r="M226" s="40">
        <v>0.4609082043170929</v>
      </c>
      <c r="N226" s="336" t="s">
        <v>1500</v>
      </c>
      <c r="O226" s="40">
        <v>2017</v>
      </c>
      <c r="P226" s="40">
        <v>0.31549429893493652</v>
      </c>
      <c r="Q226" s="336" t="s">
        <v>1500</v>
      </c>
      <c r="R226" s="336" t="s">
        <v>851</v>
      </c>
      <c r="S226" s="336" t="s">
        <v>851</v>
      </c>
      <c r="T226" s="336" t="s">
        <v>470</v>
      </c>
      <c r="U226" s="40">
        <v>0.61454695463180542</v>
      </c>
      <c r="V226" s="40">
        <v>0.36000001430511475</v>
      </c>
      <c r="W226" s="336" t="s">
        <v>1043</v>
      </c>
      <c r="X226" s="336" t="s">
        <v>851</v>
      </c>
      <c r="Y226" s="40">
        <v>0.26635429263114929</v>
      </c>
      <c r="Z226" s="40">
        <v>0.26465600728988647</v>
      </c>
      <c r="AA226" s="40">
        <v>0.27698400616645813</v>
      </c>
      <c r="AB226" s="40">
        <v>0.31726667284965515</v>
      </c>
      <c r="AC226" s="40">
        <v>0.34064093232154846</v>
      </c>
      <c r="AD226" s="336" t="s">
        <v>941</v>
      </c>
      <c r="AE226" s="336" t="s">
        <v>851</v>
      </c>
      <c r="AF226" s="336" t="s">
        <v>851</v>
      </c>
      <c r="AG226" s="336" t="s">
        <v>851</v>
      </c>
      <c r="AH226" s="336" t="s">
        <v>851</v>
      </c>
      <c r="AI226" s="40">
        <v>2019</v>
      </c>
      <c r="AJ226" s="40">
        <v>0.19589395161242501</v>
      </c>
      <c r="AK226" s="40">
        <v>0.25331031261578701</v>
      </c>
      <c r="AL226" s="40">
        <v>5.7416364550590515E-2</v>
      </c>
      <c r="AM226" s="40">
        <v>0.21003417670726776</v>
      </c>
      <c r="AN226" s="40">
        <v>0.1868053674697876</v>
      </c>
      <c r="AO226" s="40">
        <v>0.17791680991649628</v>
      </c>
      <c r="AP226" s="40">
        <v>0.18658488988876343</v>
      </c>
      <c r="AQ226" s="40">
        <v>0.22666414082050323</v>
      </c>
      <c r="AR226" s="336" t="s">
        <v>840</v>
      </c>
      <c r="AS226" s="336" t="s">
        <v>851</v>
      </c>
      <c r="AT226" s="336" t="s">
        <v>851</v>
      </c>
      <c r="AU226" s="336" t="s">
        <v>851</v>
      </c>
      <c r="AV226" s="336" t="s">
        <v>851</v>
      </c>
      <c r="AW226" s="336" t="s">
        <v>851</v>
      </c>
      <c r="AX226" s="336" t="s">
        <v>851</v>
      </c>
      <c r="AY226" s="40">
        <v>0.263326495885849</v>
      </c>
      <c r="AZ226" s="40">
        <v>0.25794661045074463</v>
      </c>
      <c r="BA226" s="40">
        <v>0.26691991090774536</v>
      </c>
      <c r="BB226" s="40">
        <v>0.29383984208106995</v>
      </c>
      <c r="BC226" s="40">
        <v>0.34832847118377686</v>
      </c>
      <c r="BD226" s="336" t="s">
        <v>1500</v>
      </c>
    </row>
    <row r="227" spans="1:56" ht="15.75">
      <c r="A227" s="336" t="s">
        <v>426</v>
      </c>
      <c r="B227" s="336" t="s">
        <v>159</v>
      </c>
      <c r="C227" s="336" t="s">
        <v>410</v>
      </c>
      <c r="D227" s="336" t="s">
        <v>851</v>
      </c>
      <c r="E227" s="336" t="s">
        <v>851</v>
      </c>
      <c r="F227" s="40">
        <v>2017</v>
      </c>
      <c r="G227" s="40">
        <v>0.26160141825675964</v>
      </c>
      <c r="H227" s="336" t="s">
        <v>941</v>
      </c>
      <c r="I227" s="40">
        <v>0.20735661685466766</v>
      </c>
      <c r="J227" s="336" t="s">
        <v>941</v>
      </c>
      <c r="K227" s="336" t="s">
        <v>851</v>
      </c>
      <c r="L227" s="336" t="s">
        <v>851</v>
      </c>
      <c r="M227" s="40">
        <v>0.28418552875518799</v>
      </c>
      <c r="N227" s="336" t="s">
        <v>1500</v>
      </c>
      <c r="O227" s="40">
        <v>2017</v>
      </c>
      <c r="P227" s="40">
        <v>0.22129631042480469</v>
      </c>
      <c r="Q227" s="336" t="s">
        <v>1500</v>
      </c>
      <c r="R227" s="336" t="s">
        <v>851</v>
      </c>
      <c r="S227" s="336" t="s">
        <v>851</v>
      </c>
      <c r="T227" s="336" t="s">
        <v>1048</v>
      </c>
      <c r="U227" s="40">
        <v>0.88466769456863403</v>
      </c>
      <c r="V227" s="40">
        <v>0.48249998688697815</v>
      </c>
      <c r="W227" s="336" t="s">
        <v>1043</v>
      </c>
      <c r="X227" s="336" t="s">
        <v>851</v>
      </c>
      <c r="Y227" s="40">
        <v>0.16182078421115875</v>
      </c>
      <c r="Z227" s="40">
        <v>0.17733778059482574</v>
      </c>
      <c r="AA227" s="40">
        <v>0.16131223738193512</v>
      </c>
      <c r="AB227" s="40">
        <v>0.15772473812103271</v>
      </c>
      <c r="AC227" s="40">
        <v>0.20866535604000092</v>
      </c>
      <c r="AD227" s="336" t="s">
        <v>941</v>
      </c>
      <c r="AE227" s="336" t="s">
        <v>851</v>
      </c>
      <c r="AF227" s="336" t="s">
        <v>851</v>
      </c>
      <c r="AG227" s="336" t="s">
        <v>851</v>
      </c>
      <c r="AH227" s="336" t="s">
        <v>851</v>
      </c>
      <c r="AI227" s="40">
        <v>2019</v>
      </c>
      <c r="AJ227" s="40"/>
      <c r="AK227" s="40">
        <v>0.176105203423051</v>
      </c>
      <c r="AL227" s="40"/>
      <c r="AM227" s="40">
        <v>6.3092201948165894E-2</v>
      </c>
      <c r="AN227" s="40">
        <v>4.6738374978303909E-2</v>
      </c>
      <c r="AO227" s="40"/>
      <c r="AP227" s="40"/>
      <c r="AQ227" s="40">
        <v>0.2165466845035553</v>
      </c>
      <c r="AR227" s="336" t="s">
        <v>470</v>
      </c>
      <c r="AS227" s="336" t="s">
        <v>851</v>
      </c>
      <c r="AT227" s="336" t="s">
        <v>851</v>
      </c>
      <c r="AU227" s="336" t="s">
        <v>851</v>
      </c>
      <c r="AV227" s="336" t="s">
        <v>851</v>
      </c>
      <c r="AW227" s="336" t="s">
        <v>851</v>
      </c>
      <c r="AX227" s="336" t="s">
        <v>851</v>
      </c>
      <c r="AY227" s="40">
        <v>0.1563408225774765</v>
      </c>
      <c r="AZ227" s="40">
        <v>0.17405092716217041</v>
      </c>
      <c r="BA227" s="40">
        <v>0.16016198694705963</v>
      </c>
      <c r="BB227" s="40">
        <v>0.14657695591449738</v>
      </c>
      <c r="BC227" s="40">
        <v>0.1983458399772644</v>
      </c>
      <c r="BD227" s="336" t="s">
        <v>1500</v>
      </c>
    </row>
    <row r="228" spans="1:56" ht="15.75">
      <c r="A228" s="336" t="s">
        <v>517</v>
      </c>
      <c r="B228" s="336" t="s">
        <v>9</v>
      </c>
      <c r="C228" s="336" t="s">
        <v>411</v>
      </c>
      <c r="D228" s="336" t="s">
        <v>851</v>
      </c>
      <c r="E228" s="336" t="s">
        <v>851</v>
      </c>
      <c r="F228" s="40">
        <v>2017</v>
      </c>
      <c r="G228" s="40">
        <v>0.9481160044670105</v>
      </c>
      <c r="H228" s="336" t="s">
        <v>941</v>
      </c>
      <c r="I228" s="40">
        <v>0.48668354749679565</v>
      </c>
      <c r="J228" s="336" t="s">
        <v>941</v>
      </c>
      <c r="K228" s="336" t="s">
        <v>851</v>
      </c>
      <c r="L228" s="336" t="s">
        <v>851</v>
      </c>
      <c r="M228" s="40">
        <v>0.86604583263397217</v>
      </c>
      <c r="N228" s="336" t="s">
        <v>1500</v>
      </c>
      <c r="O228" s="40">
        <v>2017</v>
      </c>
      <c r="P228" s="40">
        <v>0.46410748362541199</v>
      </c>
      <c r="Q228" s="336" t="s">
        <v>1500</v>
      </c>
      <c r="R228" s="336" t="s">
        <v>851</v>
      </c>
      <c r="S228" s="336" t="s">
        <v>851</v>
      </c>
      <c r="T228" s="336" t="s">
        <v>470</v>
      </c>
      <c r="U228" s="40">
        <v>0.87120479345321655</v>
      </c>
      <c r="V228" s="40">
        <v>1</v>
      </c>
      <c r="W228" s="336" t="s">
        <v>1043</v>
      </c>
      <c r="X228" s="336" t="s">
        <v>851</v>
      </c>
      <c r="Y228" s="40">
        <v>0.42256227135658264</v>
      </c>
      <c r="Z228" s="40">
        <v>0.41888874769210815</v>
      </c>
      <c r="AA228" s="40">
        <v>0.43433183431625366</v>
      </c>
      <c r="AB228" s="40">
        <v>0.45872712135314941</v>
      </c>
      <c r="AC228" s="40">
        <v>0.42927363514900208</v>
      </c>
      <c r="AD228" s="336" t="s">
        <v>941</v>
      </c>
      <c r="AE228" s="336" t="s">
        <v>851</v>
      </c>
      <c r="AF228" s="336" t="s">
        <v>851</v>
      </c>
      <c r="AG228" s="336" t="s">
        <v>851</v>
      </c>
      <c r="AH228" s="336" t="s">
        <v>851</v>
      </c>
      <c r="AI228" s="40">
        <v>2019</v>
      </c>
      <c r="AJ228" s="40"/>
      <c r="AK228" s="40">
        <v>0.17637539189916399</v>
      </c>
      <c r="AL228" s="40"/>
      <c r="AM228" s="40">
        <v>0.42895424365997314</v>
      </c>
      <c r="AN228" s="40">
        <v>0.42990720272064209</v>
      </c>
      <c r="AO228" s="40">
        <v>0.45502182841300964</v>
      </c>
      <c r="AP228" s="40">
        <v>0.49244415760040283</v>
      </c>
      <c r="AQ228" s="40">
        <v>0.18877032399177551</v>
      </c>
      <c r="AR228" s="336" t="s">
        <v>470</v>
      </c>
      <c r="AS228" s="336" t="s">
        <v>851</v>
      </c>
      <c r="AT228" s="336" t="s">
        <v>851</v>
      </c>
      <c r="AU228" s="336" t="s">
        <v>851</v>
      </c>
      <c r="AV228" s="336" t="s">
        <v>851</v>
      </c>
      <c r="AW228" s="336" t="s">
        <v>851</v>
      </c>
      <c r="AX228" s="336" t="s">
        <v>851</v>
      </c>
      <c r="AY228" s="40">
        <v>0.42333561182022095</v>
      </c>
      <c r="AZ228" s="40">
        <v>0.41819518804550171</v>
      </c>
      <c r="BA228" s="40">
        <v>0.42122805118560791</v>
      </c>
      <c r="BB228" s="40">
        <v>0.45311209559440613</v>
      </c>
      <c r="BC228" s="40">
        <v>0.46773970127105713</v>
      </c>
      <c r="BD228" s="336" t="s">
        <v>1500</v>
      </c>
    </row>
    <row r="229" spans="1:56" ht="15.75">
      <c r="A229" s="336" t="s">
        <v>517</v>
      </c>
      <c r="B229" s="336" t="s">
        <v>59</v>
      </c>
      <c r="C229" s="336" t="s">
        <v>412</v>
      </c>
      <c r="D229" s="336" t="s">
        <v>851</v>
      </c>
      <c r="E229" s="336" t="s">
        <v>851</v>
      </c>
      <c r="F229" s="40">
        <v>2017</v>
      </c>
      <c r="G229" s="40">
        <v>0.25047379732131958</v>
      </c>
      <c r="H229" s="336" t="s">
        <v>941</v>
      </c>
      <c r="I229" s="40">
        <v>0.20030310750007629</v>
      </c>
      <c r="J229" s="336" t="s">
        <v>941</v>
      </c>
      <c r="K229" s="336" t="s">
        <v>851</v>
      </c>
      <c r="L229" s="336" t="s">
        <v>851</v>
      </c>
      <c r="M229" s="40">
        <v>0.39450946450233459</v>
      </c>
      <c r="N229" s="336" t="s">
        <v>1500</v>
      </c>
      <c r="O229" s="40">
        <v>2017</v>
      </c>
      <c r="P229" s="40">
        <v>0.28290197253227234</v>
      </c>
      <c r="Q229" s="336" t="s">
        <v>1500</v>
      </c>
      <c r="R229" s="336" t="s">
        <v>851</v>
      </c>
      <c r="S229" s="336" t="s">
        <v>851</v>
      </c>
      <c r="T229" s="336" t="s">
        <v>1048</v>
      </c>
      <c r="U229" s="40">
        <v>0.95300918817520142</v>
      </c>
      <c r="V229" s="40">
        <v>1</v>
      </c>
      <c r="W229" s="336" t="s">
        <v>1043</v>
      </c>
      <c r="X229" s="336" t="s">
        <v>851</v>
      </c>
      <c r="Y229" s="40">
        <v>0.14196327328681946</v>
      </c>
      <c r="Z229" s="40">
        <v>0.15651583671569824</v>
      </c>
      <c r="AA229" s="40">
        <v>0.17324216663837433</v>
      </c>
      <c r="AB229" s="40">
        <v>0.15726664662361145</v>
      </c>
      <c r="AC229" s="40">
        <v>0.15416724979877472</v>
      </c>
      <c r="AD229" s="336" t="s">
        <v>941</v>
      </c>
      <c r="AE229" s="336" t="s">
        <v>851</v>
      </c>
      <c r="AF229" s="336" t="s">
        <v>851</v>
      </c>
      <c r="AG229" s="336" t="s">
        <v>851</v>
      </c>
      <c r="AH229" s="336" t="s">
        <v>851</v>
      </c>
      <c r="AI229" s="40">
        <v>2019</v>
      </c>
      <c r="AJ229" s="40"/>
      <c r="AK229" s="40">
        <v>0.18013812868413401</v>
      </c>
      <c r="AL229" s="40"/>
      <c r="AM229" s="40"/>
      <c r="AN229" s="40"/>
      <c r="AO229" s="40"/>
      <c r="AP229" s="40"/>
      <c r="AQ229" s="40">
        <v>0.18877032399177551</v>
      </c>
      <c r="AR229" s="336" t="s">
        <v>470</v>
      </c>
      <c r="AS229" s="336" t="s">
        <v>851</v>
      </c>
      <c r="AT229" s="336" t="s">
        <v>851</v>
      </c>
      <c r="AU229" s="336" t="s">
        <v>851</v>
      </c>
      <c r="AV229" s="336" t="s">
        <v>851</v>
      </c>
      <c r="AW229" s="336" t="s">
        <v>851</v>
      </c>
      <c r="AX229" s="336" t="s">
        <v>851</v>
      </c>
      <c r="AY229" s="40">
        <v>0.14185655117034912</v>
      </c>
      <c r="AZ229" s="40">
        <v>0.15651525557041168</v>
      </c>
      <c r="BA229" s="40">
        <v>0.1739751398563385</v>
      </c>
      <c r="BB229" s="40">
        <v>0.16361567378044128</v>
      </c>
      <c r="BC229" s="40">
        <v>0.1571919173002243</v>
      </c>
      <c r="BD229" s="336" t="s">
        <v>1500</v>
      </c>
    </row>
    <row r="230" spans="1:56" ht="15.75">
      <c r="A230" s="336" t="s">
        <v>517</v>
      </c>
      <c r="B230" s="336" t="s">
        <v>161</v>
      </c>
      <c r="C230" s="336" t="s">
        <v>413</v>
      </c>
      <c r="D230" s="336" t="s">
        <v>851</v>
      </c>
      <c r="E230" s="336" t="s">
        <v>851</v>
      </c>
      <c r="F230" s="40">
        <v>2017</v>
      </c>
      <c r="G230" s="40">
        <v>0.35372507572174072</v>
      </c>
      <c r="H230" s="336" t="s">
        <v>941</v>
      </c>
      <c r="I230" s="40">
        <v>0.26129758358001709</v>
      </c>
      <c r="J230" s="336" t="s">
        <v>941</v>
      </c>
      <c r="K230" s="336" t="s">
        <v>851</v>
      </c>
      <c r="L230" s="336" t="s">
        <v>851</v>
      </c>
      <c r="M230" s="40">
        <v>0.36767572164535522</v>
      </c>
      <c r="N230" s="336" t="s">
        <v>1500</v>
      </c>
      <c r="O230" s="40">
        <v>2017</v>
      </c>
      <c r="P230" s="40">
        <v>0.26883253455162048</v>
      </c>
      <c r="Q230" s="336" t="s">
        <v>1500</v>
      </c>
      <c r="R230" s="336" t="s">
        <v>851</v>
      </c>
      <c r="S230" s="336" t="s">
        <v>851</v>
      </c>
      <c r="T230" s="336" t="s">
        <v>1048</v>
      </c>
      <c r="U230" s="40">
        <v>0.87048918008804321</v>
      </c>
      <c r="V230" s="40">
        <v>1</v>
      </c>
      <c r="W230" s="336" t="s">
        <v>1043</v>
      </c>
      <c r="X230" s="336" t="s">
        <v>851</v>
      </c>
      <c r="Y230" s="40">
        <v>0.19432684779167175</v>
      </c>
      <c r="Z230" s="40">
        <v>0.19518585503101349</v>
      </c>
      <c r="AA230" s="40">
        <v>0.19440129399299622</v>
      </c>
      <c r="AB230" s="40">
        <v>0.16849586367607117</v>
      </c>
      <c r="AC230" s="40">
        <v>0.16038109362125397</v>
      </c>
      <c r="AD230" s="336" t="s">
        <v>941</v>
      </c>
      <c r="AE230" s="336" t="s">
        <v>851</v>
      </c>
      <c r="AF230" s="336" t="s">
        <v>851</v>
      </c>
      <c r="AG230" s="336" t="s">
        <v>851</v>
      </c>
      <c r="AH230" s="336" t="s">
        <v>851</v>
      </c>
      <c r="AI230" s="40">
        <v>2019</v>
      </c>
      <c r="AJ230" s="40"/>
      <c r="AK230" s="40">
        <v>0.20961036258015001</v>
      </c>
      <c r="AL230" s="40"/>
      <c r="AM230" s="40">
        <v>0.19857881963253021</v>
      </c>
      <c r="AN230" s="40">
        <v>0.21382355690002441</v>
      </c>
      <c r="AO230" s="40">
        <v>0.223149374127388</v>
      </c>
      <c r="AP230" s="40"/>
      <c r="AQ230" s="40">
        <v>0.18877032399177551</v>
      </c>
      <c r="AR230" s="336" t="s">
        <v>470</v>
      </c>
      <c r="AS230" s="336" t="s">
        <v>851</v>
      </c>
      <c r="AT230" s="336" t="s">
        <v>851</v>
      </c>
      <c r="AU230" s="336" t="s">
        <v>851</v>
      </c>
      <c r="AV230" s="336" t="s">
        <v>851</v>
      </c>
      <c r="AW230" s="336" t="s">
        <v>851</v>
      </c>
      <c r="AX230" s="336" t="s">
        <v>851</v>
      </c>
      <c r="AY230" s="40">
        <v>0.18522533774375916</v>
      </c>
      <c r="AZ230" s="40">
        <v>0.19020262360572815</v>
      </c>
      <c r="BA230" s="40">
        <v>0.19526062905788422</v>
      </c>
      <c r="BB230" s="40">
        <v>0.17618680000305176</v>
      </c>
      <c r="BC230" s="40">
        <v>0.16739122569561005</v>
      </c>
      <c r="BD230" s="336" t="s">
        <v>1500</v>
      </c>
    </row>
    <row r="231" spans="1:56" ht="15.75">
      <c r="A231" s="336" t="s">
        <v>517</v>
      </c>
      <c r="B231" s="336" t="s">
        <v>160</v>
      </c>
      <c r="C231" s="336" t="s">
        <v>414</v>
      </c>
      <c r="D231" s="336" t="s">
        <v>851</v>
      </c>
      <c r="E231" s="336" t="s">
        <v>851</v>
      </c>
      <c r="F231" s="40">
        <v>2017</v>
      </c>
      <c r="G231" s="40">
        <v>0.50554287433624268</v>
      </c>
      <c r="H231" s="336" t="s">
        <v>941</v>
      </c>
      <c r="I231" s="40">
        <v>0.33578777313232422</v>
      </c>
      <c r="J231" s="336" t="s">
        <v>941</v>
      </c>
      <c r="K231" s="336" t="s">
        <v>851</v>
      </c>
      <c r="L231" s="336" t="s">
        <v>851</v>
      </c>
      <c r="M231" s="40">
        <v>0.67624688148498535</v>
      </c>
      <c r="N231" s="336" t="s">
        <v>1500</v>
      </c>
      <c r="O231" s="40">
        <v>2017</v>
      </c>
      <c r="P231" s="40">
        <v>0.40342918038368225</v>
      </c>
      <c r="Q231" s="336" t="s">
        <v>1500</v>
      </c>
      <c r="R231" s="336" t="s">
        <v>851</v>
      </c>
      <c r="S231" s="336" t="s">
        <v>851</v>
      </c>
      <c r="T231" s="336" t="s">
        <v>1048</v>
      </c>
      <c r="U231" s="40">
        <v>0.66746795177459717</v>
      </c>
      <c r="V231" s="40">
        <v>1</v>
      </c>
      <c r="W231" s="336" t="s">
        <v>1043</v>
      </c>
      <c r="X231" s="336" t="s">
        <v>851</v>
      </c>
      <c r="Y231" s="40">
        <v>0.227336585521698</v>
      </c>
      <c r="Z231" s="40">
        <v>0.223396897315979</v>
      </c>
      <c r="AA231" s="40">
        <v>0.22337102890014648</v>
      </c>
      <c r="AB231" s="40">
        <v>0.22670117020606995</v>
      </c>
      <c r="AC231" s="40">
        <v>0.23190441727638245</v>
      </c>
      <c r="AD231" s="336" t="s">
        <v>941</v>
      </c>
      <c r="AE231" s="336" t="s">
        <v>851</v>
      </c>
      <c r="AF231" s="336" t="s">
        <v>851</v>
      </c>
      <c r="AG231" s="336" t="s">
        <v>851</v>
      </c>
      <c r="AH231" s="336" t="s">
        <v>851</v>
      </c>
      <c r="AI231" s="40">
        <v>2019</v>
      </c>
      <c r="AJ231" s="40"/>
      <c r="AK231" s="40">
        <v>0.15404332987734901</v>
      </c>
      <c r="AL231" s="40"/>
      <c r="AM231" s="40">
        <v>0.22588743269443512</v>
      </c>
      <c r="AN231" s="40">
        <v>0.21656689047813416</v>
      </c>
      <c r="AO231" s="40">
        <v>0.20763342082500458</v>
      </c>
      <c r="AP231" s="40">
        <v>0.23060090839862823</v>
      </c>
      <c r="AQ231" s="40">
        <v>0.18877032399177551</v>
      </c>
      <c r="AR231" s="336" t="s">
        <v>470</v>
      </c>
      <c r="AS231" s="336" t="s">
        <v>851</v>
      </c>
      <c r="AT231" s="336" t="s">
        <v>851</v>
      </c>
      <c r="AU231" s="336" t="s">
        <v>851</v>
      </c>
      <c r="AV231" s="336" t="s">
        <v>851</v>
      </c>
      <c r="AW231" s="336" t="s">
        <v>851</v>
      </c>
      <c r="AX231" s="336" t="s">
        <v>851</v>
      </c>
      <c r="AY231" s="40">
        <v>0.22621266543865204</v>
      </c>
      <c r="AZ231" s="40">
        <v>0.22375690937042236</v>
      </c>
      <c r="BA231" s="40">
        <v>0.22275634109973907</v>
      </c>
      <c r="BB231" s="40">
        <v>0.21499441564083099</v>
      </c>
      <c r="BC231" s="40">
        <v>0.25089851021766663</v>
      </c>
      <c r="BD231" s="336" t="s">
        <v>1500</v>
      </c>
    </row>
    <row r="232" spans="1:56" ht="15.75">
      <c r="A232" s="336" t="s">
        <v>426</v>
      </c>
      <c r="B232" s="336" t="s">
        <v>162</v>
      </c>
      <c r="C232" s="336" t="s">
        <v>415</v>
      </c>
      <c r="D232" s="336" t="s">
        <v>851</v>
      </c>
      <c r="E232" s="336" t="s">
        <v>851</v>
      </c>
      <c r="F232" s="40">
        <v>2017</v>
      </c>
      <c r="G232" s="40">
        <v>0.53018009662628174</v>
      </c>
      <c r="H232" s="336" t="s">
        <v>941</v>
      </c>
      <c r="I232" s="40">
        <v>0.34648215770721436</v>
      </c>
      <c r="J232" s="336" t="s">
        <v>941</v>
      </c>
      <c r="K232" s="336" t="s">
        <v>851</v>
      </c>
      <c r="L232" s="336" t="s">
        <v>851</v>
      </c>
      <c r="M232" s="40">
        <v>0.45158758759498596</v>
      </c>
      <c r="N232" s="336" t="s">
        <v>1500</v>
      </c>
      <c r="O232" s="40">
        <v>2017</v>
      </c>
      <c r="P232" s="40">
        <v>0.31109911203384399</v>
      </c>
      <c r="Q232" s="336" t="s">
        <v>1500</v>
      </c>
      <c r="R232" s="336" t="s">
        <v>851</v>
      </c>
      <c r="S232" s="336" t="s">
        <v>851</v>
      </c>
      <c r="T232" s="336" t="s">
        <v>1048</v>
      </c>
      <c r="U232" s="40">
        <v>0.88368314504623413</v>
      </c>
      <c r="V232" s="40">
        <v>0.39661011099815369</v>
      </c>
      <c r="W232" s="336" t="s">
        <v>1043</v>
      </c>
      <c r="X232" s="336" t="s">
        <v>851</v>
      </c>
      <c r="Y232" s="40">
        <v>0.25325551629066467</v>
      </c>
      <c r="Z232" s="40">
        <v>0.16695721447467804</v>
      </c>
      <c r="AA232" s="40">
        <v>0.12497143447399139</v>
      </c>
      <c r="AB232" s="40">
        <v>0.12632131576538086</v>
      </c>
      <c r="AC232" s="40">
        <v>0.12319464981555939</v>
      </c>
      <c r="AD232" s="336" t="s">
        <v>941</v>
      </c>
      <c r="AE232" s="336" t="s">
        <v>851</v>
      </c>
      <c r="AF232" s="336" t="s">
        <v>851</v>
      </c>
      <c r="AG232" s="336" t="s">
        <v>851</v>
      </c>
      <c r="AH232" s="336" t="s">
        <v>851</v>
      </c>
      <c r="AI232" s="40">
        <v>2019</v>
      </c>
      <c r="AJ232" s="40"/>
      <c r="AK232" s="40">
        <v>0.40899790204032099</v>
      </c>
      <c r="AL232" s="40"/>
      <c r="AM232" s="40">
        <v>0.15798726677894592</v>
      </c>
      <c r="AN232" s="40">
        <v>0.14453290402889252</v>
      </c>
      <c r="AO232" s="40">
        <v>0.18519793450832367</v>
      </c>
      <c r="AP232" s="40">
        <v>0.18467076122760773</v>
      </c>
      <c r="AQ232" s="40">
        <v>0.2165466845035553</v>
      </c>
      <c r="AR232" s="336" t="s">
        <v>470</v>
      </c>
      <c r="AS232" s="336" t="s">
        <v>851</v>
      </c>
      <c r="AT232" s="336" t="s">
        <v>851</v>
      </c>
      <c r="AU232" s="336" t="s">
        <v>851</v>
      </c>
      <c r="AV232" s="336" t="s">
        <v>851</v>
      </c>
      <c r="AW232" s="336" t="s">
        <v>851</v>
      </c>
      <c r="AX232" s="336" t="s">
        <v>851</v>
      </c>
      <c r="AY232" s="40">
        <v>0.2732003927230835</v>
      </c>
      <c r="AZ232" s="40">
        <v>0.1920626312494278</v>
      </c>
      <c r="BA232" s="40">
        <v>0.12855580449104309</v>
      </c>
      <c r="BB232" s="40">
        <v>0.12821218371391296</v>
      </c>
      <c r="BC232" s="40">
        <v>0.11971317976713181</v>
      </c>
      <c r="BD232" s="336" t="s">
        <v>1500</v>
      </c>
    </row>
    <row r="233" spans="1:56" ht="15.75">
      <c r="A233" s="336" t="s">
        <v>426</v>
      </c>
      <c r="B233" s="336" t="s">
        <v>166</v>
      </c>
      <c r="C233" s="336" t="s">
        <v>416</v>
      </c>
      <c r="D233" s="336" t="s">
        <v>851</v>
      </c>
      <c r="E233" s="336" t="s">
        <v>851</v>
      </c>
      <c r="F233" s="40">
        <v>2017</v>
      </c>
      <c r="G233" s="40">
        <v>0.43376255035400391</v>
      </c>
      <c r="H233" s="336" t="s">
        <v>470</v>
      </c>
      <c r="I233" s="40">
        <v>0.30253243446350098</v>
      </c>
      <c r="J233" s="336" t="s">
        <v>470</v>
      </c>
      <c r="K233" s="336" t="s">
        <v>851</v>
      </c>
      <c r="L233" s="336" t="s">
        <v>851</v>
      </c>
      <c r="M233" s="40">
        <v>0.46564069390296936</v>
      </c>
      <c r="N233" s="336" t="s">
        <v>470</v>
      </c>
      <c r="O233" s="40">
        <v>2017</v>
      </c>
      <c r="P233" s="40">
        <v>0.31769272685050964</v>
      </c>
      <c r="Q233" s="336" t="s">
        <v>470</v>
      </c>
      <c r="R233" s="336" t="s">
        <v>851</v>
      </c>
      <c r="S233" s="336" t="s">
        <v>851</v>
      </c>
      <c r="T233" s="336" t="s">
        <v>470</v>
      </c>
      <c r="U233" s="40">
        <v>0.70086503028869629</v>
      </c>
      <c r="V233" s="40">
        <v>0.44498732686042786</v>
      </c>
      <c r="W233" s="336" t="s">
        <v>1043</v>
      </c>
      <c r="X233" s="336" t="s">
        <v>851</v>
      </c>
      <c r="Y233" s="40"/>
      <c r="Z233" s="40"/>
      <c r="AA233" s="40"/>
      <c r="AB233" s="40"/>
      <c r="AC233" s="40">
        <v>0.25188803672790527</v>
      </c>
      <c r="AD233" s="336" t="s">
        <v>470</v>
      </c>
      <c r="AE233" s="336" t="s">
        <v>851</v>
      </c>
      <c r="AF233" s="336" t="s">
        <v>851</v>
      </c>
      <c r="AG233" s="336" t="s">
        <v>851</v>
      </c>
      <c r="AH233" s="336" t="s">
        <v>851</v>
      </c>
      <c r="AI233" s="40">
        <v>2019</v>
      </c>
      <c r="AJ233" s="40"/>
      <c r="AK233" s="40">
        <v>0.30504965336331297</v>
      </c>
      <c r="AL233" s="40"/>
      <c r="AM233" s="40"/>
      <c r="AN233" s="40"/>
      <c r="AO233" s="40"/>
      <c r="AP233" s="40"/>
      <c r="AQ233" s="40">
        <v>0.2165466845035553</v>
      </c>
      <c r="AR233" s="336" t="s">
        <v>470</v>
      </c>
      <c r="AS233" s="336" t="s">
        <v>851</v>
      </c>
      <c r="AT233" s="336" t="s">
        <v>851</v>
      </c>
      <c r="AU233" s="336" t="s">
        <v>851</v>
      </c>
      <c r="AV233" s="336" t="s">
        <v>851</v>
      </c>
      <c r="AW233" s="336" t="s">
        <v>851</v>
      </c>
      <c r="AX233" s="336" t="s">
        <v>851</v>
      </c>
      <c r="AY233" s="40"/>
      <c r="AZ233" s="40"/>
      <c r="BA233" s="40"/>
      <c r="BB233" s="40"/>
      <c r="BC233" s="40">
        <v>0.22887066006660461</v>
      </c>
      <c r="BD233" s="336" t="s">
        <v>470</v>
      </c>
    </row>
    <row r="234" spans="1:56" ht="15.75">
      <c r="A234" s="336" t="s">
        <v>425</v>
      </c>
      <c r="B234" s="336" t="s">
        <v>164</v>
      </c>
      <c r="C234" s="336" t="s">
        <v>417</v>
      </c>
      <c r="D234" s="336" t="s">
        <v>851</v>
      </c>
      <c r="E234" s="336" t="s">
        <v>851</v>
      </c>
      <c r="F234" s="40">
        <v>2017</v>
      </c>
      <c r="G234" s="40">
        <v>1.5900282859802246</v>
      </c>
      <c r="H234" s="336" t="s">
        <v>941</v>
      </c>
      <c r="I234" s="40">
        <v>0.61390382051467896</v>
      </c>
      <c r="J234" s="336" t="s">
        <v>941</v>
      </c>
      <c r="K234" s="336" t="s">
        <v>851</v>
      </c>
      <c r="L234" s="336" t="s">
        <v>851</v>
      </c>
      <c r="M234" s="40">
        <v>1.8589613437652588</v>
      </c>
      <c r="N234" s="336" t="s">
        <v>1500</v>
      </c>
      <c r="O234" s="40">
        <v>2017</v>
      </c>
      <c r="P234" s="40">
        <v>0.65022265911102295</v>
      </c>
      <c r="Q234" s="336" t="s">
        <v>1500</v>
      </c>
      <c r="R234" s="336" t="s">
        <v>851</v>
      </c>
      <c r="S234" s="336" t="s">
        <v>851</v>
      </c>
      <c r="T234" s="336" t="s">
        <v>1048</v>
      </c>
      <c r="U234" s="40">
        <v>0.6110723614692688</v>
      </c>
      <c r="V234" s="40">
        <v>0.52810907363891602</v>
      </c>
      <c r="W234" s="336" t="s">
        <v>1043</v>
      </c>
      <c r="X234" s="336" t="s">
        <v>851</v>
      </c>
      <c r="Y234" s="40">
        <v>0.49836435914039612</v>
      </c>
      <c r="Z234" s="40">
        <v>0.54665374755859375</v>
      </c>
      <c r="AA234" s="40">
        <v>0.58769303560256958</v>
      </c>
      <c r="AB234" s="40">
        <v>0.59060275554656982</v>
      </c>
      <c r="AC234" s="40">
        <v>0.59060275554656982</v>
      </c>
      <c r="AD234" s="336" t="s">
        <v>941</v>
      </c>
      <c r="AE234" s="336" t="s">
        <v>851</v>
      </c>
      <c r="AF234" s="336" t="s">
        <v>851</v>
      </c>
      <c r="AG234" s="336" t="s">
        <v>851</v>
      </c>
      <c r="AH234" s="336" t="s">
        <v>851</v>
      </c>
      <c r="AI234" s="40">
        <v>2019</v>
      </c>
      <c r="AJ234" s="40"/>
      <c r="AK234" s="40"/>
      <c r="AL234" s="40"/>
      <c r="AM234" s="40">
        <v>0.52232468128204346</v>
      </c>
      <c r="AN234" s="40">
        <v>0.58546566963195801</v>
      </c>
      <c r="AO234" s="40">
        <v>0.67498046159744263</v>
      </c>
      <c r="AP234" s="40"/>
      <c r="AQ234" s="40">
        <v>0.21862149238586426</v>
      </c>
      <c r="AR234" s="336" t="s">
        <v>470</v>
      </c>
      <c r="AS234" s="336" t="s">
        <v>851</v>
      </c>
      <c r="AT234" s="336" t="s">
        <v>851</v>
      </c>
      <c r="AU234" s="336" t="s">
        <v>851</v>
      </c>
      <c r="AV234" s="336" t="s">
        <v>851</v>
      </c>
      <c r="AW234" s="336" t="s">
        <v>851</v>
      </c>
      <c r="AX234" s="336" t="s">
        <v>851</v>
      </c>
      <c r="AY234" s="40">
        <v>0.48964670300483704</v>
      </c>
      <c r="AZ234" s="40">
        <v>0.53665000200271606</v>
      </c>
      <c r="BA234" s="40">
        <v>0.57709842920303345</v>
      </c>
      <c r="BB234" s="40">
        <v>0.59060275554656982</v>
      </c>
      <c r="BC234" s="40">
        <v>0.59060275554656982</v>
      </c>
      <c r="BD234" s="336" t="s">
        <v>1500</v>
      </c>
    </row>
    <row r="235" spans="1:56" ht="15.75">
      <c r="A235" s="336" t="s">
        <v>426</v>
      </c>
      <c r="B235" s="336" t="s">
        <v>165</v>
      </c>
      <c r="C235" s="336" t="s">
        <v>418</v>
      </c>
      <c r="D235" s="336" t="s">
        <v>851</v>
      </c>
      <c r="E235" s="336" t="s">
        <v>851</v>
      </c>
      <c r="F235" s="40">
        <v>2017</v>
      </c>
      <c r="G235" s="40">
        <v>0.53457289934158325</v>
      </c>
      <c r="H235" s="336" t="s">
        <v>941</v>
      </c>
      <c r="I235" s="40">
        <v>0.34835287928581238</v>
      </c>
      <c r="J235" s="336" t="s">
        <v>941</v>
      </c>
      <c r="K235" s="336" t="s">
        <v>851</v>
      </c>
      <c r="L235" s="336" t="s">
        <v>851</v>
      </c>
      <c r="M235" s="40">
        <v>0.55508112907409668</v>
      </c>
      <c r="N235" s="336" t="s">
        <v>1500</v>
      </c>
      <c r="O235" s="40">
        <v>2017</v>
      </c>
      <c r="P235" s="40">
        <v>0.35694673657417297</v>
      </c>
      <c r="Q235" s="336" t="s">
        <v>1500</v>
      </c>
      <c r="R235" s="336" t="s">
        <v>851</v>
      </c>
      <c r="S235" s="336" t="s">
        <v>851</v>
      </c>
      <c r="T235" s="336" t="s">
        <v>1048</v>
      </c>
      <c r="U235" s="40">
        <v>0.79303181171417236</v>
      </c>
      <c r="V235" s="40">
        <v>0.39856082201004028</v>
      </c>
      <c r="W235" s="336" t="s">
        <v>1043</v>
      </c>
      <c r="X235" s="336" t="s">
        <v>851</v>
      </c>
      <c r="Y235" s="40">
        <v>0.30715924501419067</v>
      </c>
      <c r="Z235" s="40">
        <v>0.3209460973739624</v>
      </c>
      <c r="AA235" s="40">
        <v>0.33738577365875244</v>
      </c>
      <c r="AB235" s="40">
        <v>0.34176081418991089</v>
      </c>
      <c r="AC235" s="40">
        <v>0.34123349189758301</v>
      </c>
      <c r="AD235" s="336" t="s">
        <v>941</v>
      </c>
      <c r="AE235" s="336" t="s">
        <v>851</v>
      </c>
      <c r="AF235" s="336" t="s">
        <v>851</v>
      </c>
      <c r="AG235" s="336" t="s">
        <v>851</v>
      </c>
      <c r="AH235" s="336" t="s">
        <v>851</v>
      </c>
      <c r="AI235" s="40">
        <v>2019</v>
      </c>
      <c r="AJ235" s="40"/>
      <c r="AK235" s="40">
        <v>0.24232394753458</v>
      </c>
      <c r="AL235" s="40"/>
      <c r="AM235" s="40"/>
      <c r="AN235" s="40"/>
      <c r="AO235" s="40"/>
      <c r="AP235" s="40"/>
      <c r="AQ235" s="40">
        <v>0.2165466845035553</v>
      </c>
      <c r="AR235" s="336" t="s">
        <v>470</v>
      </c>
      <c r="AS235" s="336" t="s">
        <v>851</v>
      </c>
      <c r="AT235" s="336" t="s">
        <v>851</v>
      </c>
      <c r="AU235" s="336" t="s">
        <v>851</v>
      </c>
      <c r="AV235" s="336" t="s">
        <v>851</v>
      </c>
      <c r="AW235" s="336" t="s">
        <v>851</v>
      </c>
      <c r="AX235" s="336" t="s">
        <v>851</v>
      </c>
      <c r="AY235" s="40">
        <v>0.30173084139823914</v>
      </c>
      <c r="AZ235" s="40">
        <v>0.31822499632835388</v>
      </c>
      <c r="BA235" s="40">
        <v>0.32961523532867432</v>
      </c>
      <c r="BB235" s="40">
        <v>0.34839963912963867</v>
      </c>
      <c r="BC235" s="40">
        <v>0.33131670951843262</v>
      </c>
      <c r="BD235" s="336" t="s">
        <v>1500</v>
      </c>
    </row>
    <row r="236" spans="1:56" ht="15.75">
      <c r="A236" s="336" t="s">
        <v>517</v>
      </c>
      <c r="B236" s="336" t="s">
        <v>215</v>
      </c>
      <c r="C236" s="336" t="s">
        <v>419</v>
      </c>
      <c r="D236" s="336" t="s">
        <v>851</v>
      </c>
      <c r="E236" s="336" t="s">
        <v>851</v>
      </c>
      <c r="F236" s="40">
        <v>2017</v>
      </c>
      <c r="G236" s="40">
        <v>0.30137339234352112</v>
      </c>
      <c r="H236" s="336" t="s">
        <v>470</v>
      </c>
      <c r="I236" s="40">
        <v>0.23158103227615356</v>
      </c>
      <c r="J236" s="336" t="s">
        <v>470</v>
      </c>
      <c r="K236" s="336" t="s">
        <v>851</v>
      </c>
      <c r="L236" s="336" t="s">
        <v>851</v>
      </c>
      <c r="M236" s="40">
        <v>0.32298409938812256</v>
      </c>
      <c r="N236" s="336" t="s">
        <v>470</v>
      </c>
      <c r="O236" s="40">
        <v>2017</v>
      </c>
      <c r="P236" s="40">
        <v>0.24413134157657623</v>
      </c>
      <c r="Q236" s="336" t="s">
        <v>470</v>
      </c>
      <c r="R236" s="336" t="s">
        <v>851</v>
      </c>
      <c r="S236" s="336" t="s">
        <v>851</v>
      </c>
      <c r="T236" s="336" t="s">
        <v>470</v>
      </c>
      <c r="U236" s="40">
        <v>0.87120479345321655</v>
      </c>
      <c r="V236" s="40">
        <v>0.29750001430511475</v>
      </c>
      <c r="W236" s="336" t="s">
        <v>470</v>
      </c>
      <c r="X236" s="336" t="s">
        <v>851</v>
      </c>
      <c r="Y236" s="40"/>
      <c r="Z236" s="40"/>
      <c r="AA236" s="40"/>
      <c r="AB236" s="40"/>
      <c r="AC236" s="40">
        <v>0.16091012954711914</v>
      </c>
      <c r="AD236" s="336" t="s">
        <v>470</v>
      </c>
      <c r="AE236" s="336" t="s">
        <v>851</v>
      </c>
      <c r="AF236" s="336" t="s">
        <v>851</v>
      </c>
      <c r="AG236" s="336" t="s">
        <v>851</v>
      </c>
      <c r="AH236" s="336" t="s">
        <v>851</v>
      </c>
      <c r="AI236" s="40">
        <v>2019</v>
      </c>
      <c r="AJ236" s="40"/>
      <c r="AK236" s="40"/>
      <c r="AL236" s="40"/>
      <c r="AM236" s="40"/>
      <c r="AN236" s="40"/>
      <c r="AO236" s="40"/>
      <c r="AP236" s="40"/>
      <c r="AQ236" s="40">
        <v>0.18877032399177551</v>
      </c>
      <c r="AR236" s="336" t="s">
        <v>470</v>
      </c>
      <c r="AS236" s="336" t="s">
        <v>851</v>
      </c>
      <c r="AT236" s="336" t="s">
        <v>851</v>
      </c>
      <c r="AU236" s="336" t="s">
        <v>851</v>
      </c>
      <c r="AV236" s="336" t="s">
        <v>851</v>
      </c>
      <c r="AW236" s="336" t="s">
        <v>851</v>
      </c>
      <c r="AX236" s="336" t="s">
        <v>851</v>
      </c>
      <c r="AY236" s="40"/>
      <c r="AZ236" s="40"/>
      <c r="BA236" s="40"/>
      <c r="BB236" s="40"/>
      <c r="BC236" s="40">
        <v>0.16025599837303162</v>
      </c>
      <c r="BD236" s="336" t="s">
        <v>470</v>
      </c>
    </row>
    <row r="237" spans="1:56" ht="15.75">
      <c r="A237" s="336" t="s">
        <v>426</v>
      </c>
      <c r="B237" s="336" t="s">
        <v>167</v>
      </c>
      <c r="C237" s="336" t="s">
        <v>861</v>
      </c>
      <c r="D237" s="336" t="s">
        <v>851</v>
      </c>
      <c r="E237" s="336" t="s">
        <v>851</v>
      </c>
      <c r="F237" s="40">
        <v>2017</v>
      </c>
      <c r="G237" s="40">
        <v>0.43376255035400391</v>
      </c>
      <c r="H237" s="336" t="s">
        <v>470</v>
      </c>
      <c r="I237" s="40">
        <v>0.30253243446350098</v>
      </c>
      <c r="J237" s="336" t="s">
        <v>470</v>
      </c>
      <c r="K237" s="336" t="s">
        <v>851</v>
      </c>
      <c r="L237" s="336" t="s">
        <v>851</v>
      </c>
      <c r="M237" s="40">
        <v>0.46564069390296936</v>
      </c>
      <c r="N237" s="336" t="s">
        <v>470</v>
      </c>
      <c r="O237" s="40">
        <v>2017</v>
      </c>
      <c r="P237" s="40">
        <v>0.31769272685050964</v>
      </c>
      <c r="Q237" s="336" t="s">
        <v>470</v>
      </c>
      <c r="R237" s="336" t="s">
        <v>851</v>
      </c>
      <c r="S237" s="336" t="s">
        <v>851</v>
      </c>
      <c r="T237" s="336" t="s">
        <v>470</v>
      </c>
      <c r="U237" s="40">
        <v>0.70086503028869629</v>
      </c>
      <c r="V237" s="40">
        <v>0.41124999523162842</v>
      </c>
      <c r="W237" s="336" t="s">
        <v>470</v>
      </c>
      <c r="X237" s="336" t="s">
        <v>851</v>
      </c>
      <c r="Y237" s="40"/>
      <c r="Z237" s="40"/>
      <c r="AA237" s="40"/>
      <c r="AB237" s="40"/>
      <c r="AC237" s="40">
        <v>0.25188803672790527</v>
      </c>
      <c r="AD237" s="336" t="s">
        <v>470</v>
      </c>
      <c r="AE237" s="336" t="s">
        <v>851</v>
      </c>
      <c r="AF237" s="336" t="s">
        <v>851</v>
      </c>
      <c r="AG237" s="336" t="s">
        <v>851</v>
      </c>
      <c r="AH237" s="336" t="s">
        <v>851</v>
      </c>
      <c r="AI237" s="40">
        <v>2019</v>
      </c>
      <c r="AJ237" s="40"/>
      <c r="AK237" s="40">
        <v>0.25237108588437901</v>
      </c>
      <c r="AL237" s="40"/>
      <c r="AM237" s="40"/>
      <c r="AN237" s="40"/>
      <c r="AO237" s="40"/>
      <c r="AP237" s="40"/>
      <c r="AQ237" s="40">
        <v>0.2165466845035553</v>
      </c>
      <c r="AR237" s="336" t="s">
        <v>470</v>
      </c>
      <c r="AS237" s="336" t="s">
        <v>851</v>
      </c>
      <c r="AT237" s="336" t="s">
        <v>851</v>
      </c>
      <c r="AU237" s="336" t="s">
        <v>851</v>
      </c>
      <c r="AV237" s="336" t="s">
        <v>851</v>
      </c>
      <c r="AW237" s="336" t="s">
        <v>851</v>
      </c>
      <c r="AX237" s="336" t="s">
        <v>851</v>
      </c>
      <c r="AY237" s="40"/>
      <c r="AZ237" s="40"/>
      <c r="BA237" s="40"/>
      <c r="BB237" s="40"/>
      <c r="BC237" s="40">
        <v>0.22887066006660461</v>
      </c>
      <c r="BD237" s="336" t="s">
        <v>470</v>
      </c>
    </row>
    <row r="238" spans="1:56" ht="15.75">
      <c r="A238" s="336" t="s">
        <v>424</v>
      </c>
      <c r="B238" s="336" t="s">
        <v>168</v>
      </c>
      <c r="C238" s="336" t="s">
        <v>420</v>
      </c>
      <c r="D238" s="336" t="s">
        <v>851</v>
      </c>
      <c r="E238" s="336" t="s">
        <v>851</v>
      </c>
      <c r="F238" s="40">
        <v>2017</v>
      </c>
      <c r="G238" s="40">
        <v>0.66520202159881592</v>
      </c>
      <c r="H238" s="336" t="s">
        <v>941</v>
      </c>
      <c r="I238" s="40">
        <v>0.39947226643562317</v>
      </c>
      <c r="J238" s="336" t="s">
        <v>941</v>
      </c>
      <c r="K238" s="336" t="s">
        <v>851</v>
      </c>
      <c r="L238" s="336" t="s">
        <v>851</v>
      </c>
      <c r="M238" s="40">
        <v>0.80661255121231079</v>
      </c>
      <c r="N238" s="336" t="s">
        <v>1500</v>
      </c>
      <c r="O238" s="40">
        <v>2017</v>
      </c>
      <c r="P238" s="40">
        <v>0.44647789001464844</v>
      </c>
      <c r="Q238" s="336" t="s">
        <v>1500</v>
      </c>
      <c r="R238" s="336" t="s">
        <v>851</v>
      </c>
      <c r="S238" s="336" t="s">
        <v>851</v>
      </c>
      <c r="T238" s="336" t="s">
        <v>1048</v>
      </c>
      <c r="U238" s="40">
        <v>0.622669517993927</v>
      </c>
      <c r="V238" s="40">
        <v>0.20000000298023224</v>
      </c>
      <c r="W238" s="336" t="s">
        <v>1043</v>
      </c>
      <c r="X238" s="336" t="s">
        <v>851</v>
      </c>
      <c r="Y238" s="40">
        <v>0.34011003375053406</v>
      </c>
      <c r="Z238" s="40">
        <v>0.36250227689743042</v>
      </c>
      <c r="AA238" s="40">
        <v>0.32983472943305969</v>
      </c>
      <c r="AB238" s="40">
        <v>0.24848364293575287</v>
      </c>
      <c r="AC238" s="40">
        <v>4.0164869278669357E-2</v>
      </c>
      <c r="AD238" s="336" t="s">
        <v>941</v>
      </c>
      <c r="AE238" s="336" t="s">
        <v>851</v>
      </c>
      <c r="AF238" s="336" t="s">
        <v>851</v>
      </c>
      <c r="AG238" s="336" t="s">
        <v>851</v>
      </c>
      <c r="AH238" s="336" t="s">
        <v>851</v>
      </c>
      <c r="AI238" s="40">
        <v>2019</v>
      </c>
      <c r="AJ238" s="40"/>
      <c r="AK238" s="40"/>
      <c r="AL238" s="40"/>
      <c r="AM238" s="40"/>
      <c r="AN238" s="40"/>
      <c r="AO238" s="40"/>
      <c r="AP238" s="40"/>
      <c r="AQ238" s="40">
        <v>0.27010980248451233</v>
      </c>
      <c r="AR238" s="336" t="s">
        <v>470</v>
      </c>
      <c r="AS238" s="336" t="s">
        <v>851</v>
      </c>
      <c r="AT238" s="336" t="s">
        <v>851</v>
      </c>
      <c r="AU238" s="336" t="s">
        <v>851</v>
      </c>
      <c r="AV238" s="336" t="s">
        <v>851</v>
      </c>
      <c r="AW238" s="336" t="s">
        <v>851</v>
      </c>
      <c r="AX238" s="336" t="s">
        <v>851</v>
      </c>
      <c r="AY238" s="40">
        <v>0.34885376691818237</v>
      </c>
      <c r="AZ238" s="40">
        <v>0.38124781847000122</v>
      </c>
      <c r="BA238" s="40">
        <v>0.36765941977500916</v>
      </c>
      <c r="BB238" s="40">
        <v>0.32556483149528503</v>
      </c>
      <c r="BC238" s="40">
        <v>0.28672701120376587</v>
      </c>
      <c r="BD238" s="336" t="s">
        <v>1500</v>
      </c>
    </row>
    <row r="239" spans="1:56" ht="15.75">
      <c r="A239" s="336" t="s">
        <v>426</v>
      </c>
      <c r="B239" s="336" t="s">
        <v>171</v>
      </c>
      <c r="C239" s="336" t="s">
        <v>421</v>
      </c>
      <c r="D239" s="336" t="s">
        <v>851</v>
      </c>
      <c r="E239" s="336" t="s">
        <v>851</v>
      </c>
      <c r="F239" s="40">
        <v>2017</v>
      </c>
      <c r="G239" s="40">
        <v>0.20761656761169434</v>
      </c>
      <c r="H239" s="336" t="s">
        <v>941</v>
      </c>
      <c r="I239" s="40">
        <v>0.17192259430885315</v>
      </c>
      <c r="J239" s="336" t="s">
        <v>941</v>
      </c>
      <c r="K239" s="336" t="s">
        <v>851</v>
      </c>
      <c r="L239" s="336" t="s">
        <v>851</v>
      </c>
      <c r="M239" s="40">
        <v>0.26113888621330261</v>
      </c>
      <c r="N239" s="336" t="s">
        <v>1500</v>
      </c>
      <c r="O239" s="40">
        <v>2017</v>
      </c>
      <c r="P239" s="40">
        <v>0.20706592500209808</v>
      </c>
      <c r="Q239" s="336" t="s">
        <v>1500</v>
      </c>
      <c r="R239" s="336" t="s">
        <v>851</v>
      </c>
      <c r="S239" s="336" t="s">
        <v>851</v>
      </c>
      <c r="T239" s="336" t="s">
        <v>1048</v>
      </c>
      <c r="U239" s="40">
        <v>0.69864821434020996</v>
      </c>
      <c r="V239" s="40">
        <v>0.4675000011920929</v>
      </c>
      <c r="W239" s="336" t="s">
        <v>1043</v>
      </c>
      <c r="X239" s="336" t="s">
        <v>851</v>
      </c>
      <c r="Y239" s="40">
        <v>0.17592655122280121</v>
      </c>
      <c r="Z239" s="40">
        <v>0.144756019115448</v>
      </c>
      <c r="AA239" s="40">
        <v>0.13036766648292542</v>
      </c>
      <c r="AB239" s="40">
        <v>0.14707304537296295</v>
      </c>
      <c r="AC239" s="40">
        <v>0.14291276037693024</v>
      </c>
      <c r="AD239" s="336" t="s">
        <v>941</v>
      </c>
      <c r="AE239" s="336" t="s">
        <v>851</v>
      </c>
      <c r="AF239" s="336" t="s">
        <v>851</v>
      </c>
      <c r="AG239" s="336" t="s">
        <v>851</v>
      </c>
      <c r="AH239" s="336" t="s">
        <v>851</v>
      </c>
      <c r="AI239" s="40">
        <v>2019</v>
      </c>
      <c r="AJ239" s="40"/>
      <c r="AK239" s="40">
        <v>0.35756484461589205</v>
      </c>
      <c r="AL239" s="40"/>
      <c r="AM239" s="40"/>
      <c r="AN239" s="40"/>
      <c r="AO239" s="40"/>
      <c r="AP239" s="40"/>
      <c r="AQ239" s="40">
        <v>0.2165466845035553</v>
      </c>
      <c r="AR239" s="336" t="s">
        <v>470</v>
      </c>
      <c r="AS239" s="336" t="s">
        <v>851</v>
      </c>
      <c r="AT239" s="336" t="s">
        <v>851</v>
      </c>
      <c r="AU239" s="336" t="s">
        <v>851</v>
      </c>
      <c r="AV239" s="336" t="s">
        <v>851</v>
      </c>
      <c r="AW239" s="336" t="s">
        <v>851</v>
      </c>
      <c r="AX239" s="336" t="s">
        <v>851</v>
      </c>
      <c r="AY239" s="40">
        <v>0.17887108027935028</v>
      </c>
      <c r="AZ239" s="40">
        <v>0.15719076991081238</v>
      </c>
      <c r="BA239" s="40">
        <v>0.12640617787837982</v>
      </c>
      <c r="BB239" s="40">
        <v>0.15654651820659637</v>
      </c>
      <c r="BC239" s="40">
        <v>0.10364386439323425</v>
      </c>
      <c r="BD239" s="336" t="s">
        <v>1500</v>
      </c>
    </row>
    <row r="240" spans="1:56" ht="15.75">
      <c r="A240" s="336" t="s">
        <v>426</v>
      </c>
      <c r="B240" s="336" t="s">
        <v>172</v>
      </c>
      <c r="C240" s="336" t="s">
        <v>422</v>
      </c>
      <c r="D240" s="336" t="s">
        <v>851</v>
      </c>
      <c r="E240" s="336" t="s">
        <v>851</v>
      </c>
      <c r="F240" s="40">
        <v>2017</v>
      </c>
      <c r="G240" s="40">
        <v>0.34687459468841553</v>
      </c>
      <c r="H240" s="336" t="s">
        <v>941</v>
      </c>
      <c r="I240" s="40">
        <v>0.25754037499427795</v>
      </c>
      <c r="J240" s="336" t="s">
        <v>941</v>
      </c>
      <c r="K240" s="336" t="s">
        <v>851</v>
      </c>
      <c r="L240" s="336" t="s">
        <v>851</v>
      </c>
      <c r="M240" s="40">
        <v>0.46564069390296936</v>
      </c>
      <c r="N240" s="336" t="s">
        <v>470</v>
      </c>
      <c r="O240" s="40">
        <v>2017</v>
      </c>
      <c r="P240" s="40">
        <v>0.31769272685050964</v>
      </c>
      <c r="Q240" s="336" t="s">
        <v>470</v>
      </c>
      <c r="R240" s="336" t="s">
        <v>851</v>
      </c>
      <c r="S240" s="336" t="s">
        <v>851</v>
      </c>
      <c r="T240" s="336" t="s">
        <v>1048</v>
      </c>
      <c r="U240" s="40">
        <v>0.58230316638946533</v>
      </c>
      <c r="V240" s="40">
        <v>0.37451785802841187</v>
      </c>
      <c r="W240" s="336" t="s">
        <v>1043</v>
      </c>
      <c r="X240" s="336" t="s">
        <v>851</v>
      </c>
      <c r="Y240" s="40">
        <v>0.21218501031398773</v>
      </c>
      <c r="Z240" s="40">
        <v>0.22245626151561737</v>
      </c>
      <c r="AA240" s="40">
        <v>0.24299876391887665</v>
      </c>
      <c r="AB240" s="40">
        <v>0.31115740537643433</v>
      </c>
      <c r="AC240" s="40">
        <v>0.51110148429870605</v>
      </c>
      <c r="AD240" s="336" t="s">
        <v>941</v>
      </c>
      <c r="AE240" s="336" t="s">
        <v>851</v>
      </c>
      <c r="AF240" s="336" t="s">
        <v>851</v>
      </c>
      <c r="AG240" s="336" t="s">
        <v>851</v>
      </c>
      <c r="AH240" s="336" t="s">
        <v>851</v>
      </c>
      <c r="AI240" s="40">
        <v>2019</v>
      </c>
      <c r="AJ240" s="40"/>
      <c r="AK240" s="40"/>
      <c r="AL240" s="40"/>
      <c r="AM240" s="40">
        <v>0.43838471174240112</v>
      </c>
      <c r="AN240" s="40">
        <v>0.58933573961257935</v>
      </c>
      <c r="AO240" s="40"/>
      <c r="AP240" s="40"/>
      <c r="AQ240" s="40">
        <v>0.2165466845035553</v>
      </c>
      <c r="AR240" s="336" t="s">
        <v>470</v>
      </c>
      <c r="AS240" s="336" t="s">
        <v>851</v>
      </c>
      <c r="AT240" s="336" t="s">
        <v>851</v>
      </c>
      <c r="AU240" s="336" t="s">
        <v>851</v>
      </c>
      <c r="AV240" s="336" t="s">
        <v>851</v>
      </c>
      <c r="AW240" s="336" t="s">
        <v>851</v>
      </c>
      <c r="AX240" s="336" t="s">
        <v>851</v>
      </c>
      <c r="AY240" s="40"/>
      <c r="AZ240" s="40"/>
      <c r="BA240" s="40"/>
      <c r="BB240" s="40"/>
      <c r="BC240" s="40">
        <v>0.22887066006660461</v>
      </c>
      <c r="BD240" s="336" t="s">
        <v>470</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U82"/>
  <sheetViews>
    <sheetView zoomScaleNormal="100" workbookViewId="0">
      <pane xSplit="5" ySplit="4" topLeftCell="F5" activePane="bottomRight" state="frozen"/>
      <selection activeCell="E50" sqref="E50:AL50"/>
      <selection pane="topRight" activeCell="E50" sqref="E50:AL50"/>
      <selection pane="bottomLeft" activeCell="E50" sqref="E50:AL50"/>
      <selection pane="bottomRight" activeCell="H35" sqref="H35"/>
    </sheetView>
  </sheetViews>
  <sheetFormatPr defaultColWidth="11" defaultRowHeight="15.75"/>
  <cols>
    <col min="1" max="1" width="3" style="46" customWidth="1"/>
    <col min="2" max="2" width="4.125" customWidth="1"/>
    <col min="3" max="3" width="47.875" customWidth="1"/>
    <col min="4" max="4" width="11.125" customWidth="1"/>
    <col min="5" max="5" width="12.625" customWidth="1"/>
    <col min="6" max="6" width="11.125" customWidth="1"/>
    <col min="7" max="33" width="11.125" bestFit="1" customWidth="1"/>
    <col min="34" max="34" width="11.125" customWidth="1"/>
    <col min="35" max="39" width="11.125" hidden="1" customWidth="1"/>
    <col min="40" max="41" width="11" hidden="1" customWidth="1"/>
    <col min="42" max="42" width="10.625" hidden="1" customWidth="1"/>
    <col min="43" max="71" width="12" hidden="1" customWidth="1"/>
    <col min="72" max="72" width="11.625" customWidth="1"/>
  </cols>
  <sheetData>
    <row r="1" spans="1:73" ht="18.75">
      <c r="A1" s="1" t="s">
        <v>740</v>
      </c>
      <c r="B1" s="300">
        <f>InputDataA_GeneralAssumptions!I9*1</f>
        <v>0.17</v>
      </c>
      <c r="C1" s="20" t="s">
        <v>1015</v>
      </c>
      <c r="D1" s="299" t="s">
        <v>739</v>
      </c>
      <c r="E1" s="367">
        <f>InputDataA_GeneralAssumptions!D28</f>
        <v>0.02</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pans="1:73">
      <c r="A2"/>
      <c r="C2" s="39" t="s">
        <v>0</v>
      </c>
      <c r="D2" s="374">
        <f>InputDataA_GeneralAssumptions!D18</f>
        <v>0.54391765594482422</v>
      </c>
      <c r="F2" s="359"/>
      <c r="AG2" s="774"/>
      <c r="AH2" s="774" t="str">
        <f>"30 hidden columns for years "&amp;AH4+1&amp;" to "&amp;AO4+30&amp;" --&gt;"</f>
        <v>30 hidden columns for years 2051 to 2087 --&gt;</v>
      </c>
      <c r="AL2" s="152"/>
      <c r="AM2" s="328" t="s">
        <v>1082</v>
      </c>
      <c r="AO2" s="152"/>
    </row>
    <row r="3" spans="1:73">
      <c r="A3"/>
      <c r="C3" s="125" t="s">
        <v>738</v>
      </c>
      <c r="D3" s="330">
        <f>InputDataA_GeneralAssumptions!I28</f>
        <v>3.9814812933635375E-2</v>
      </c>
      <c r="AM3">
        <f t="shared" ref="AM3" si="0">AL3+1</f>
        <v>1</v>
      </c>
    </row>
    <row r="4" spans="1:73">
      <c r="A4"/>
      <c r="B4" s="1"/>
      <c r="C4" s="301" t="s">
        <v>745</v>
      </c>
      <c r="D4" s="302">
        <f>VLOOKUP(InputDataA_GeneralAssumptions!$I$11,DataSummary!A403:B404,2,FALSE)</f>
        <v>1</v>
      </c>
      <c r="E4" s="28">
        <f>InputDataA_GeneralAssumptions!D7</f>
        <v>2021</v>
      </c>
      <c r="F4" s="28">
        <f>E4+1</f>
        <v>2022</v>
      </c>
      <c r="G4" s="28">
        <f t="shared" ref="G4:AM4" si="1">F4+1</f>
        <v>2023</v>
      </c>
      <c r="H4" s="28">
        <f t="shared" si="1"/>
        <v>2024</v>
      </c>
      <c r="I4" s="28">
        <f t="shared" si="1"/>
        <v>2025</v>
      </c>
      <c r="J4" s="28">
        <f t="shared" si="1"/>
        <v>2026</v>
      </c>
      <c r="K4" s="28">
        <f t="shared" si="1"/>
        <v>2027</v>
      </c>
      <c r="L4" s="28">
        <f t="shared" si="1"/>
        <v>2028</v>
      </c>
      <c r="M4" s="28">
        <f t="shared" si="1"/>
        <v>2029</v>
      </c>
      <c r="N4" s="28">
        <f t="shared" si="1"/>
        <v>2030</v>
      </c>
      <c r="O4" s="28">
        <f t="shared" si="1"/>
        <v>2031</v>
      </c>
      <c r="P4" s="28">
        <f t="shared" si="1"/>
        <v>2032</v>
      </c>
      <c r="Q4" s="28">
        <f t="shared" si="1"/>
        <v>2033</v>
      </c>
      <c r="R4" s="28">
        <f t="shared" si="1"/>
        <v>2034</v>
      </c>
      <c r="S4" s="28">
        <f t="shared" si="1"/>
        <v>2035</v>
      </c>
      <c r="T4" s="28">
        <f t="shared" si="1"/>
        <v>2036</v>
      </c>
      <c r="U4" s="28">
        <f t="shared" si="1"/>
        <v>2037</v>
      </c>
      <c r="V4" s="28">
        <f>U4+1</f>
        <v>2038</v>
      </c>
      <c r="W4" s="28">
        <f t="shared" si="1"/>
        <v>2039</v>
      </c>
      <c r="X4" s="28">
        <f t="shared" si="1"/>
        <v>2040</v>
      </c>
      <c r="Y4" s="28">
        <f t="shared" si="1"/>
        <v>2041</v>
      </c>
      <c r="Z4" s="28">
        <f t="shared" si="1"/>
        <v>2042</v>
      </c>
      <c r="AA4" s="28">
        <f t="shared" si="1"/>
        <v>2043</v>
      </c>
      <c r="AB4" s="28">
        <f t="shared" si="1"/>
        <v>2044</v>
      </c>
      <c r="AC4" s="28">
        <f t="shared" si="1"/>
        <v>2045</v>
      </c>
      <c r="AD4" s="28">
        <f t="shared" si="1"/>
        <v>2046</v>
      </c>
      <c r="AE4" s="28">
        <f t="shared" si="1"/>
        <v>2047</v>
      </c>
      <c r="AF4" s="28">
        <f t="shared" si="1"/>
        <v>2048</v>
      </c>
      <c r="AG4" s="28">
        <f t="shared" si="1"/>
        <v>2049</v>
      </c>
      <c r="AH4" s="28">
        <f t="shared" si="1"/>
        <v>2050</v>
      </c>
      <c r="AI4" s="28">
        <f t="shared" si="1"/>
        <v>2051</v>
      </c>
      <c r="AJ4" s="28">
        <f t="shared" si="1"/>
        <v>2052</v>
      </c>
      <c r="AK4" s="28">
        <f t="shared" si="1"/>
        <v>2053</v>
      </c>
      <c r="AL4" s="28">
        <f t="shared" si="1"/>
        <v>2054</v>
      </c>
      <c r="AM4" s="28">
        <f t="shared" si="1"/>
        <v>2055</v>
      </c>
      <c r="AN4" s="28">
        <f t="shared" ref="AN4" si="2">AM4+1</f>
        <v>2056</v>
      </c>
      <c r="AO4" s="28">
        <f t="shared" ref="AO4" si="3">AN4+1</f>
        <v>2057</v>
      </c>
      <c r="AP4" s="28">
        <f t="shared" ref="AP4" si="4">AO4+1</f>
        <v>2058</v>
      </c>
      <c r="AQ4" s="28">
        <f t="shared" ref="AQ4" si="5">AP4+1</f>
        <v>2059</v>
      </c>
      <c r="AR4" s="28">
        <f t="shared" ref="AR4" si="6">AQ4+1</f>
        <v>2060</v>
      </c>
      <c r="AS4" s="28">
        <f t="shared" ref="AS4" si="7">AR4+1</f>
        <v>2061</v>
      </c>
      <c r="AT4" s="28">
        <f t="shared" ref="AT4" si="8">AS4+1</f>
        <v>2062</v>
      </c>
      <c r="AU4" s="28">
        <f t="shared" ref="AU4" si="9">AT4+1</f>
        <v>2063</v>
      </c>
      <c r="AV4" s="28">
        <f t="shared" ref="AV4" si="10">AU4+1</f>
        <v>2064</v>
      </c>
      <c r="AW4" s="28">
        <f t="shared" ref="AW4" si="11">AV4+1</f>
        <v>2065</v>
      </c>
      <c r="AX4" s="28">
        <f t="shared" ref="AX4" si="12">AW4+1</f>
        <v>2066</v>
      </c>
      <c r="AY4" s="28">
        <f t="shared" ref="AY4" si="13">AX4+1</f>
        <v>2067</v>
      </c>
      <c r="AZ4" s="28">
        <f t="shared" ref="AZ4" si="14">AY4+1</f>
        <v>2068</v>
      </c>
      <c r="BA4" s="28">
        <f t="shared" ref="BA4" si="15">AZ4+1</f>
        <v>2069</v>
      </c>
      <c r="BB4" s="28">
        <f t="shared" ref="BB4" si="16">BA4+1</f>
        <v>2070</v>
      </c>
      <c r="BC4" s="28">
        <f t="shared" ref="BC4" si="17">BB4+1</f>
        <v>2071</v>
      </c>
      <c r="BD4" s="28">
        <f t="shared" ref="BD4" si="18">BC4+1</f>
        <v>2072</v>
      </c>
      <c r="BE4" s="28">
        <f t="shared" ref="BE4" si="19">BD4+1</f>
        <v>2073</v>
      </c>
      <c r="BF4" s="28">
        <f t="shared" ref="BF4" si="20">BE4+1</f>
        <v>2074</v>
      </c>
      <c r="BG4" s="28">
        <f t="shared" ref="BG4" si="21">BF4+1</f>
        <v>2075</v>
      </c>
      <c r="BH4" s="28">
        <f t="shared" ref="BH4" si="22">BG4+1</f>
        <v>2076</v>
      </c>
      <c r="BI4" s="28">
        <f t="shared" ref="BI4" si="23">BH4+1</f>
        <v>2077</v>
      </c>
      <c r="BJ4" s="28">
        <f t="shared" ref="BJ4" si="24">BI4+1</f>
        <v>2078</v>
      </c>
      <c r="BK4" s="28">
        <f t="shared" ref="BK4" si="25">BJ4+1</f>
        <v>2079</v>
      </c>
      <c r="BL4" s="28">
        <f t="shared" ref="BL4" si="26">BK4+1</f>
        <v>2080</v>
      </c>
      <c r="BM4" s="28">
        <f t="shared" ref="BM4" si="27">BL4+1</f>
        <v>2081</v>
      </c>
      <c r="BN4" s="28">
        <f t="shared" ref="BN4" si="28">BM4+1</f>
        <v>2082</v>
      </c>
      <c r="BO4" s="28">
        <f t="shared" ref="BO4" si="29">BN4+1</f>
        <v>2083</v>
      </c>
      <c r="BP4" s="28">
        <f t="shared" ref="BP4" si="30">BO4+1</f>
        <v>2084</v>
      </c>
      <c r="BQ4" s="28">
        <f t="shared" ref="BQ4" si="31">BP4+1</f>
        <v>2085</v>
      </c>
      <c r="BR4" s="28">
        <f t="shared" ref="BR4" si="32">BQ4+1</f>
        <v>2086</v>
      </c>
      <c r="BS4" s="28">
        <f t="shared" ref="BS4" si="33">BR4+1</f>
        <v>2087</v>
      </c>
      <c r="BU4" s="40"/>
    </row>
    <row r="5" spans="1:73">
      <c r="B5" s="1"/>
      <c r="C5" s="2" t="s">
        <v>488</v>
      </c>
    </row>
    <row r="6" spans="1:73">
      <c r="A6" s="60"/>
      <c r="B6" s="1" t="str">
        <f>LEFT(InputDataA_GeneralAssumptions!D36,1)</f>
        <v>A</v>
      </c>
      <c r="C6" s="23" t="s">
        <v>442</v>
      </c>
      <c r="D6" s="363" t="s">
        <v>441</v>
      </c>
      <c r="E6" s="22">
        <f>InputDataA_GeneralAssumptions!I34</f>
        <v>7.6292520388960838E-3</v>
      </c>
      <c r="F6" s="22">
        <f>InputDataA_GeneralAssumptions!J34</f>
        <v>7.6292520388960838E-3</v>
      </c>
      <c r="G6" s="22">
        <f>InputDataA_GeneralAssumptions!K34</f>
        <v>7.6292520388960838E-3</v>
      </c>
      <c r="H6" s="22">
        <f>InputDataA_GeneralAssumptions!L34</f>
        <v>7.6292520388960838E-3</v>
      </c>
      <c r="I6" s="22">
        <f>InputDataA_GeneralAssumptions!M34</f>
        <v>7.6292520388960838E-3</v>
      </c>
      <c r="J6" s="22">
        <f>InputDataA_GeneralAssumptions!N34</f>
        <v>7.6292520388960838E-3</v>
      </c>
      <c r="K6" s="22">
        <f>InputDataA_GeneralAssumptions!O34</f>
        <v>7.6292520388960838E-3</v>
      </c>
      <c r="L6" s="22">
        <f>InputDataA_GeneralAssumptions!P34</f>
        <v>7.6292520388960838E-3</v>
      </c>
      <c r="M6" s="22">
        <f>InputDataA_GeneralAssumptions!Q34</f>
        <v>7.6292520388960838E-3</v>
      </c>
      <c r="N6" s="22">
        <f>InputDataA_GeneralAssumptions!R34</f>
        <v>7.6292520388960838E-3</v>
      </c>
      <c r="O6" s="22">
        <f>InputDataA_GeneralAssumptions!S34</f>
        <v>7.6292520388960838E-3</v>
      </c>
      <c r="P6" s="22">
        <f>InputDataA_GeneralAssumptions!T34</f>
        <v>7.6292520388960838E-3</v>
      </c>
      <c r="Q6" s="22">
        <f>InputDataA_GeneralAssumptions!U34</f>
        <v>7.6292520388960838E-3</v>
      </c>
      <c r="R6" s="22">
        <f>InputDataA_GeneralAssumptions!V34</f>
        <v>7.6292520388960838E-3</v>
      </c>
      <c r="S6" s="22">
        <f>InputDataA_GeneralAssumptions!W34</f>
        <v>7.6292520388960838E-3</v>
      </c>
      <c r="T6" s="22">
        <f>InputDataA_GeneralAssumptions!X34</f>
        <v>7.6292520388960838E-3</v>
      </c>
      <c r="U6" s="22">
        <f>InputDataA_GeneralAssumptions!Y34</f>
        <v>7.6292520388960838E-3</v>
      </c>
      <c r="V6" s="22">
        <f>InputDataA_GeneralAssumptions!Z34</f>
        <v>7.6292520388960838E-3</v>
      </c>
      <c r="W6" s="22">
        <f>InputDataA_GeneralAssumptions!AA34</f>
        <v>7.6292520388960838E-3</v>
      </c>
      <c r="X6" s="22">
        <f>InputDataA_GeneralAssumptions!AB34</f>
        <v>7.6292520388960838E-3</v>
      </c>
      <c r="Y6" s="22">
        <f>InputDataA_GeneralAssumptions!AC34</f>
        <v>7.6292520388960838E-3</v>
      </c>
      <c r="Z6" s="22">
        <f>InputDataA_GeneralAssumptions!AD34</f>
        <v>7.6292520388960838E-3</v>
      </c>
      <c r="AA6" s="22">
        <f>InputDataA_GeneralAssumptions!AE34</f>
        <v>7.6292520388960838E-3</v>
      </c>
      <c r="AB6" s="22">
        <f>InputDataA_GeneralAssumptions!AF34</f>
        <v>7.6292520388960838E-3</v>
      </c>
      <c r="AC6" s="22">
        <f>InputDataA_GeneralAssumptions!AG34</f>
        <v>7.6292520388960838E-3</v>
      </c>
      <c r="AD6" s="22">
        <f>InputDataA_GeneralAssumptions!AH34</f>
        <v>7.6292520388960838E-3</v>
      </c>
      <c r="AE6" s="22">
        <f>InputDataA_GeneralAssumptions!AI34</f>
        <v>7.6292520388960838E-3</v>
      </c>
      <c r="AF6" s="22">
        <f>InputDataA_GeneralAssumptions!AJ34</f>
        <v>7.6292520388960838E-3</v>
      </c>
      <c r="AG6" s="22">
        <f>InputDataA_GeneralAssumptions!AK34</f>
        <v>7.6292520388960838E-3</v>
      </c>
      <c r="AH6" s="22">
        <f>InputDataA_GeneralAssumptions!AL34</f>
        <v>7.6292520388960838E-3</v>
      </c>
      <c r="AI6" s="22">
        <f>InputDataA_GeneralAssumptions!AM34</f>
        <v>7.6292520388960838E-3</v>
      </c>
      <c r="AJ6" s="22">
        <f>InputDataA_GeneralAssumptions!AN34</f>
        <v>7.6292520388960838E-3</v>
      </c>
      <c r="AK6" s="22">
        <f>InputDataA_GeneralAssumptions!AO34</f>
        <v>7.6292520388960838E-3</v>
      </c>
      <c r="AL6" s="22">
        <f>InputDataA_GeneralAssumptions!AP34</f>
        <v>7.6292520388960838E-3</v>
      </c>
      <c r="AM6" s="22">
        <f>InputDataA_GeneralAssumptions!AQ34</f>
        <v>7.6292520388960838E-3</v>
      </c>
      <c r="AN6" s="22">
        <f>InputDataA_GeneralAssumptions!AR34</f>
        <v>7.6292520388960838E-3</v>
      </c>
      <c r="AO6" s="22">
        <f>InputDataA_GeneralAssumptions!AS34</f>
        <v>7.6292520388960838E-3</v>
      </c>
      <c r="AP6" s="22">
        <f>InputDataA_GeneralAssumptions!AT34</f>
        <v>7.6292520388960838E-3</v>
      </c>
      <c r="AQ6" s="22">
        <f>InputDataA_GeneralAssumptions!AU34</f>
        <v>7.6292520388960838E-3</v>
      </c>
      <c r="AR6" s="22">
        <f>InputDataA_GeneralAssumptions!AV34</f>
        <v>7.6292520388960838E-3</v>
      </c>
      <c r="AS6" s="22">
        <f>InputDataA_GeneralAssumptions!AW34</f>
        <v>7.6292520388960838E-3</v>
      </c>
      <c r="AT6" s="22">
        <f>InputDataA_GeneralAssumptions!AX34</f>
        <v>7.6292520388960838E-3</v>
      </c>
      <c r="AU6" s="22">
        <f>InputDataA_GeneralAssumptions!AY34</f>
        <v>7.6292520388960838E-3</v>
      </c>
      <c r="AV6" s="22">
        <f>InputDataA_GeneralAssumptions!AZ34</f>
        <v>7.6292520388960838E-3</v>
      </c>
      <c r="AW6" s="22">
        <f>InputDataA_GeneralAssumptions!BA34</f>
        <v>7.6292520388960838E-3</v>
      </c>
      <c r="AX6" s="22">
        <f>InputDataA_GeneralAssumptions!BB34</f>
        <v>7.6292520388960838E-3</v>
      </c>
      <c r="AY6" s="22">
        <f>InputDataA_GeneralAssumptions!BC34</f>
        <v>7.6292520388960838E-3</v>
      </c>
      <c r="AZ6" s="22">
        <f>InputDataA_GeneralAssumptions!BD34</f>
        <v>7.6292520388960838E-3</v>
      </c>
      <c r="BA6" s="22">
        <f>InputDataA_GeneralAssumptions!BE34</f>
        <v>7.6292520388960838E-3</v>
      </c>
      <c r="BB6" s="22">
        <f>InputDataA_GeneralAssumptions!BF34</f>
        <v>7.6292520388960838E-3</v>
      </c>
      <c r="BC6" s="22">
        <f>InputDataA_GeneralAssumptions!BG34</f>
        <v>7.6292520388960838E-3</v>
      </c>
      <c r="BD6" s="22">
        <f>InputDataA_GeneralAssumptions!BH34</f>
        <v>7.6292520388960838E-3</v>
      </c>
      <c r="BE6" s="22">
        <f>InputDataA_GeneralAssumptions!BI34</f>
        <v>7.6292520388960838E-3</v>
      </c>
      <c r="BF6" s="22">
        <f>InputDataA_GeneralAssumptions!BJ34</f>
        <v>7.6292520388960838E-3</v>
      </c>
      <c r="BG6" s="22">
        <f>InputDataA_GeneralAssumptions!BK34</f>
        <v>7.6292520388960838E-3</v>
      </c>
      <c r="BH6" s="22">
        <f>InputDataA_GeneralAssumptions!BL34</f>
        <v>7.6292520388960838E-3</v>
      </c>
      <c r="BI6" s="22">
        <f>InputDataA_GeneralAssumptions!BM34</f>
        <v>7.6292520388960838E-3</v>
      </c>
      <c r="BJ6" s="22">
        <f>InputDataA_GeneralAssumptions!BN34</f>
        <v>7.6292520388960838E-3</v>
      </c>
      <c r="BK6" s="22">
        <f>InputDataA_GeneralAssumptions!BO34</f>
        <v>7.6292520388960838E-3</v>
      </c>
      <c r="BL6" s="22">
        <f>InputDataA_GeneralAssumptions!BP34</f>
        <v>7.6292520388960838E-3</v>
      </c>
      <c r="BM6" s="22">
        <f>InputDataA_GeneralAssumptions!BQ34</f>
        <v>7.6292520388960838E-3</v>
      </c>
      <c r="BN6" s="22">
        <f>InputDataA_GeneralAssumptions!BR34</f>
        <v>7.6292520388960838E-3</v>
      </c>
      <c r="BO6" s="22">
        <f>InputDataA_GeneralAssumptions!BS34</f>
        <v>7.6292520388960838E-3</v>
      </c>
      <c r="BP6" s="22">
        <f>InputDataA_GeneralAssumptions!BT34</f>
        <v>7.6292520388960838E-3</v>
      </c>
      <c r="BQ6" s="22">
        <f>InputDataA_GeneralAssumptions!BU34</f>
        <v>7.6292520388960838E-3</v>
      </c>
      <c r="BR6" s="22">
        <f>InputDataA_GeneralAssumptions!BV34</f>
        <v>7.6292520388960838E-3</v>
      </c>
      <c r="BS6" s="22">
        <f>InputDataA_GeneralAssumptions!BW34</f>
        <v>7.6292520388960838E-3</v>
      </c>
    </row>
    <row r="7" spans="1:73">
      <c r="B7" s="1" t="str">
        <f>LEFT(InputDataA_GeneralAssumptions!D45,1)</f>
        <v>A</v>
      </c>
      <c r="C7" s="354" t="s">
        <v>734</v>
      </c>
      <c r="D7" s="364" t="s">
        <v>441</v>
      </c>
      <c r="E7" s="344">
        <f>InputDataA_GeneralAssumptions!I43</f>
        <v>-2.3101656697690487E-3</v>
      </c>
      <c r="F7" s="344">
        <f>InputDataA_GeneralAssumptions!J43</f>
        <v>-2.3101656697690487E-3</v>
      </c>
      <c r="G7" s="344">
        <f>InputDataA_GeneralAssumptions!K43</f>
        <v>-2.3101656697690487E-3</v>
      </c>
      <c r="H7" s="344">
        <f>InputDataA_GeneralAssumptions!L43</f>
        <v>-2.3101656697690487E-3</v>
      </c>
      <c r="I7" s="344">
        <f>InputDataA_GeneralAssumptions!M43</f>
        <v>-2.3101656697690487E-3</v>
      </c>
      <c r="J7" s="344">
        <f>InputDataA_GeneralAssumptions!N43</f>
        <v>-2.3101656697690487E-3</v>
      </c>
      <c r="K7" s="344">
        <f>InputDataA_GeneralAssumptions!O43</f>
        <v>-2.3101656697690487E-3</v>
      </c>
      <c r="L7" s="344">
        <f>InputDataA_GeneralAssumptions!P43</f>
        <v>-2.3101656697690487E-3</v>
      </c>
      <c r="M7" s="344">
        <f>InputDataA_GeneralAssumptions!Q43</f>
        <v>-2.3101656697690487E-3</v>
      </c>
      <c r="N7" s="344">
        <f>InputDataA_GeneralAssumptions!R43</f>
        <v>-2.3101656697690487E-3</v>
      </c>
      <c r="O7" s="344">
        <f>InputDataA_GeneralAssumptions!S43</f>
        <v>-2.3101656697690487E-3</v>
      </c>
      <c r="P7" s="344">
        <f>InputDataA_GeneralAssumptions!T43</f>
        <v>-2.3101656697690487E-3</v>
      </c>
      <c r="Q7" s="344">
        <f>InputDataA_GeneralAssumptions!U43</f>
        <v>-2.3101656697690487E-3</v>
      </c>
      <c r="R7" s="344">
        <f>InputDataA_GeneralAssumptions!V43</f>
        <v>-2.3101656697690487E-3</v>
      </c>
      <c r="S7" s="344">
        <f>InputDataA_GeneralAssumptions!W43</f>
        <v>-2.3101656697690487E-3</v>
      </c>
      <c r="T7" s="344">
        <f>InputDataA_GeneralAssumptions!X43</f>
        <v>-2.3101656697690487E-3</v>
      </c>
      <c r="U7" s="344">
        <f>InputDataA_GeneralAssumptions!Y43</f>
        <v>-2.3101656697690487E-3</v>
      </c>
      <c r="V7" s="344">
        <f>InputDataA_GeneralAssumptions!Z43</f>
        <v>-2.3101656697690487E-3</v>
      </c>
      <c r="W7" s="344">
        <f>InputDataA_GeneralAssumptions!AA43</f>
        <v>-2.3101656697690487E-3</v>
      </c>
      <c r="X7" s="344">
        <f>InputDataA_GeneralAssumptions!AB43</f>
        <v>-2.3101656697690487E-3</v>
      </c>
      <c r="Y7" s="344">
        <f>InputDataA_GeneralAssumptions!AC43</f>
        <v>-2.3101656697690487E-3</v>
      </c>
      <c r="Z7" s="344">
        <f>InputDataA_GeneralAssumptions!AD43</f>
        <v>-2.3101656697690487E-3</v>
      </c>
      <c r="AA7" s="344">
        <f>InputDataA_GeneralAssumptions!AE43</f>
        <v>-2.3101656697690487E-3</v>
      </c>
      <c r="AB7" s="344">
        <f>InputDataA_GeneralAssumptions!AF43</f>
        <v>-2.3101656697690487E-3</v>
      </c>
      <c r="AC7" s="344">
        <f>InputDataA_GeneralAssumptions!AG43</f>
        <v>-2.3101656697690487E-3</v>
      </c>
      <c r="AD7" s="344">
        <f>InputDataA_GeneralAssumptions!AH43</f>
        <v>-2.3101656697690487E-3</v>
      </c>
      <c r="AE7" s="344">
        <f>InputDataA_GeneralAssumptions!AI43</f>
        <v>-2.3101656697690487E-3</v>
      </c>
      <c r="AF7" s="344">
        <f>InputDataA_GeneralAssumptions!AJ43</f>
        <v>-2.3101656697690487E-3</v>
      </c>
      <c r="AG7" s="344">
        <f>InputDataA_GeneralAssumptions!AK43</f>
        <v>-2.3101656697690487E-3</v>
      </c>
      <c r="AH7" s="344">
        <f>InputDataA_GeneralAssumptions!AL43</f>
        <v>-2.3101656697690487E-3</v>
      </c>
      <c r="AI7" s="344">
        <f>InputDataA_GeneralAssumptions!AM43</f>
        <v>-2.3101656697690487E-3</v>
      </c>
      <c r="AJ7" s="344">
        <f>InputDataA_GeneralAssumptions!AN43</f>
        <v>-2.3101656697690487E-3</v>
      </c>
      <c r="AK7" s="344">
        <f>InputDataA_GeneralAssumptions!AO43</f>
        <v>-2.3101656697690487E-3</v>
      </c>
      <c r="AL7" s="344">
        <f>InputDataA_GeneralAssumptions!AP43</f>
        <v>-2.3101656697690487E-3</v>
      </c>
      <c r="AM7" s="344">
        <f>InputDataA_GeneralAssumptions!AQ43</f>
        <v>-2.3101656697690487E-3</v>
      </c>
      <c r="AN7" s="344">
        <f>InputDataA_GeneralAssumptions!AR43</f>
        <v>-2.3101656697690487E-3</v>
      </c>
      <c r="AO7" s="344">
        <f>InputDataA_GeneralAssumptions!AS43</f>
        <v>-2.3101656697690487E-3</v>
      </c>
      <c r="AP7" s="344">
        <f>InputDataA_GeneralAssumptions!AT43</f>
        <v>-2.3101656697690487E-3</v>
      </c>
      <c r="AQ7" s="344">
        <f>InputDataA_GeneralAssumptions!AU43</f>
        <v>-2.3101656697690487E-3</v>
      </c>
      <c r="AR7" s="344">
        <f>InputDataA_GeneralAssumptions!AV43</f>
        <v>-2.3101656697690487E-3</v>
      </c>
      <c r="AS7" s="344">
        <f>InputDataA_GeneralAssumptions!AW43</f>
        <v>-2.3101656697690487E-3</v>
      </c>
      <c r="AT7" s="344">
        <f>InputDataA_GeneralAssumptions!AX43</f>
        <v>-2.3101656697690487E-3</v>
      </c>
      <c r="AU7" s="344">
        <f>InputDataA_GeneralAssumptions!AY43</f>
        <v>-2.3101656697690487E-3</v>
      </c>
      <c r="AV7" s="344">
        <f>InputDataA_GeneralAssumptions!AZ43</f>
        <v>-2.3101656697690487E-3</v>
      </c>
      <c r="AW7" s="344">
        <f>InputDataA_GeneralAssumptions!BA43</f>
        <v>-2.3101656697690487E-3</v>
      </c>
      <c r="AX7" s="344">
        <f>InputDataA_GeneralAssumptions!BB43</f>
        <v>-2.3101656697690487E-3</v>
      </c>
      <c r="AY7" s="344">
        <f>InputDataA_GeneralAssumptions!BC43</f>
        <v>-2.3101656697690487E-3</v>
      </c>
      <c r="AZ7" s="344">
        <f>InputDataA_GeneralAssumptions!BD43</f>
        <v>-2.3101656697690487E-3</v>
      </c>
      <c r="BA7" s="344">
        <f>InputDataA_GeneralAssumptions!BE43</f>
        <v>-2.3101656697690487E-3</v>
      </c>
      <c r="BB7" s="344">
        <f>InputDataA_GeneralAssumptions!BF43</f>
        <v>-2.3101656697690487E-3</v>
      </c>
      <c r="BC7" s="344">
        <f>InputDataA_GeneralAssumptions!BG43</f>
        <v>-2.3101656697690487E-3</v>
      </c>
      <c r="BD7" s="344">
        <f>InputDataA_GeneralAssumptions!BH43</f>
        <v>-2.3101656697690487E-3</v>
      </c>
      <c r="BE7" s="344">
        <f>InputDataA_GeneralAssumptions!BI43</f>
        <v>-2.3101656697690487E-3</v>
      </c>
      <c r="BF7" s="344">
        <f>InputDataA_GeneralAssumptions!BJ43</f>
        <v>-2.3101656697690487E-3</v>
      </c>
      <c r="BG7" s="344">
        <f>InputDataA_GeneralAssumptions!BK43</f>
        <v>-2.3101656697690487E-3</v>
      </c>
      <c r="BH7" s="344">
        <f>InputDataA_GeneralAssumptions!BL43</f>
        <v>-2.3101656697690487E-3</v>
      </c>
      <c r="BI7" s="344">
        <f>InputDataA_GeneralAssumptions!BM43</f>
        <v>-2.3101656697690487E-3</v>
      </c>
      <c r="BJ7" s="344">
        <f>InputDataA_GeneralAssumptions!BN43</f>
        <v>-2.3101656697690487E-3</v>
      </c>
      <c r="BK7" s="344">
        <f>InputDataA_GeneralAssumptions!BO43</f>
        <v>-2.3101656697690487E-3</v>
      </c>
      <c r="BL7" s="344">
        <f>InputDataA_GeneralAssumptions!BP43</f>
        <v>-2.3101656697690487E-3</v>
      </c>
      <c r="BM7" s="344">
        <f>InputDataA_GeneralAssumptions!BQ43</f>
        <v>-2.3101656697690487E-3</v>
      </c>
      <c r="BN7" s="344">
        <f>InputDataA_GeneralAssumptions!BR43</f>
        <v>-2.3101656697690487E-3</v>
      </c>
      <c r="BO7" s="344">
        <f>InputDataA_GeneralAssumptions!BS43</f>
        <v>-2.3101656697690487E-3</v>
      </c>
      <c r="BP7" s="344">
        <f>InputDataA_GeneralAssumptions!BT43</f>
        <v>-2.3101656697690487E-3</v>
      </c>
      <c r="BQ7" s="344">
        <f>InputDataA_GeneralAssumptions!BU43</f>
        <v>-2.3101656697690487E-3</v>
      </c>
      <c r="BR7" s="344">
        <f>InputDataA_GeneralAssumptions!BV43</f>
        <v>-2.3101656697690487E-3</v>
      </c>
      <c r="BS7" s="344">
        <f>InputDataA_GeneralAssumptions!BW43</f>
        <v>-2.3101656697690487E-3</v>
      </c>
    </row>
    <row r="8" spans="1:73" s="9" customFormat="1">
      <c r="A8" s="60"/>
      <c r="B8" s="1" t="str">
        <f>LEFT(InputDataA_GeneralAssumptions!D104,1)</f>
        <v>A</v>
      </c>
      <c r="C8" s="24" t="s">
        <v>444</v>
      </c>
      <c r="D8" s="364" t="s">
        <v>441</v>
      </c>
      <c r="E8" s="338">
        <f>InputDataA_GeneralAssumptions!I106</f>
        <v>8.9745714122446696E-3</v>
      </c>
      <c r="F8" s="338">
        <f>InputDataA_GeneralAssumptions!J106</f>
        <v>8.824043333915732E-3</v>
      </c>
      <c r="G8" s="338">
        <f>InputDataA_GeneralAssumptions!K106</f>
        <v>8.6169567853122686E-3</v>
      </c>
      <c r="H8" s="338">
        <f>InputDataA_GeneralAssumptions!L106</f>
        <v>8.4574764950844372E-3</v>
      </c>
      <c r="I8" s="338">
        <f>InputDataA_GeneralAssumptions!M106</f>
        <v>8.2588335461899476E-3</v>
      </c>
      <c r="J8" s="338">
        <f>InputDataA_GeneralAssumptions!N106</f>
        <v>8.0645161290322509E-3</v>
      </c>
      <c r="K8" s="338">
        <f>InputDataA_GeneralAssumptions!O106</f>
        <v>7.8743455497383152E-3</v>
      </c>
      <c r="L8" s="338">
        <f>InputDataA_GeneralAssumptions!P106</f>
        <v>7.6881519345053384E-3</v>
      </c>
      <c r="M8" s="338">
        <f>InputDataA_GeneralAssumptions!Q106</f>
        <v>7.5057736720554047E-3</v>
      </c>
      <c r="N8" s="338">
        <f>InputDataA_GeneralAssumptions!R106</f>
        <v>7.3065902578797193E-3</v>
      </c>
      <c r="O8" s="338">
        <f>InputDataA_GeneralAssumptions!S106</f>
        <v>7.1316821423492716E-3</v>
      </c>
      <c r="P8" s="338">
        <f>InputDataA_GeneralAssumptions!T106</f>
        <v>6.9399612653324727E-3</v>
      </c>
      <c r="Q8" s="338">
        <f>InputDataA_GeneralAssumptions!U106</f>
        <v>6.7518833146338331E-3</v>
      </c>
      <c r="R8" s="338">
        <f>InputDataA_GeneralAssumptions!V106</f>
        <v>6.5672948715398416E-3</v>
      </c>
      <c r="S8" s="338">
        <f>InputDataA_GeneralAssumptions!W106</f>
        <v>6.4058205974810711E-3</v>
      </c>
      <c r="T8" s="338">
        <f>InputDataA_GeneralAssumptions!X106</f>
        <v>6.2471760014144451E-3</v>
      </c>
      <c r="U8" s="338">
        <f>InputDataA_GeneralAssumptions!Y106</f>
        <v>6.0912516350715151E-3</v>
      </c>
      <c r="V8" s="338">
        <f>InputDataA_GeneralAssumptions!Z106</f>
        <v>5.9185376360777475E-3</v>
      </c>
      <c r="W8" s="338">
        <f>InputDataA_GeneralAssumptions!AA106</f>
        <v>5.7679694432655193E-3</v>
      </c>
      <c r="X8" s="338">
        <f>InputDataA_GeneralAssumptions!AB106</f>
        <v>5.6198093484474132E-3</v>
      </c>
      <c r="Y8" s="338">
        <f>InputDataA_GeneralAssumptions!AC106</f>
        <v>5.4548922372688047E-3</v>
      </c>
      <c r="Z8" s="338">
        <f>InputDataA_GeneralAssumptions!AD106</f>
        <v>5.2925108126564702E-3</v>
      </c>
      <c r="AA8" s="338">
        <f>InputDataA_GeneralAssumptions!AE106</f>
        <v>5.1514293801302458E-3</v>
      </c>
      <c r="AB8" s="338">
        <f>InputDataA_GeneralAssumptions!AF106</f>
        <v>4.9936171810467389E-3</v>
      </c>
      <c r="AC8" s="338">
        <f>InputDataA_GeneralAssumptions!AG106</f>
        <v>4.8567265662942116E-3</v>
      </c>
      <c r="AD8" s="338">
        <f>InputDataA_GeneralAssumptions!AH106</f>
        <v>4.7031267427595225E-3</v>
      </c>
      <c r="AE8" s="338">
        <f>InputDataA_GeneralAssumptions!AI106</f>
        <v>4.5700963975798814E-3</v>
      </c>
      <c r="AF8" s="338">
        <f>InputDataA_GeneralAssumptions!AJ106</f>
        <v>4.4387961837404344E-3</v>
      </c>
      <c r="AG8" s="338">
        <f>InputDataA_GeneralAssumptions!AK106</f>
        <v>4.2724855597322531E-3</v>
      </c>
      <c r="AH8" s="338">
        <f>InputDataA_GeneralAssumptions!AL106</f>
        <v>4.1082383873793926E-3</v>
      </c>
      <c r="AI8" s="338" t="str">
        <f>InputDataA_GeneralAssumptions!AM106</f>
        <v>#N/A</v>
      </c>
      <c r="AJ8" s="338" t="str">
        <f>InputDataA_GeneralAssumptions!AN106</f>
        <v>#N/A</v>
      </c>
      <c r="AK8" s="338" t="str">
        <f>InputDataA_GeneralAssumptions!AO106</f>
        <v>#N/A</v>
      </c>
      <c r="AL8" s="338" t="str">
        <f>InputDataA_GeneralAssumptions!AP106</f>
        <v>#N/A</v>
      </c>
      <c r="AM8" s="338" t="str">
        <f>InputDataA_GeneralAssumptions!AQ106</f>
        <v>#N/A</v>
      </c>
      <c r="AN8" s="338" t="str">
        <f>InputDataA_GeneralAssumptions!AR106</f>
        <v>#N/A</v>
      </c>
      <c r="AO8" s="338" t="str">
        <f>InputDataA_GeneralAssumptions!AS106</f>
        <v>#N/A</v>
      </c>
      <c r="AP8" s="338" t="str">
        <f>InputDataA_GeneralAssumptions!AT106</f>
        <v>#N/A</v>
      </c>
      <c r="AQ8" s="338" t="str">
        <f>InputDataA_GeneralAssumptions!AU106</f>
        <v>#N/A</v>
      </c>
      <c r="AR8" s="338" t="str">
        <f>InputDataA_GeneralAssumptions!AV106</f>
        <v>#N/A</v>
      </c>
      <c r="AS8" s="338" t="str">
        <f>InputDataA_GeneralAssumptions!AW106</f>
        <v>#N/A</v>
      </c>
      <c r="AT8" s="338" t="str">
        <f>InputDataA_GeneralAssumptions!AX106</f>
        <v>#N/A</v>
      </c>
      <c r="AU8" s="338" t="str">
        <f>InputDataA_GeneralAssumptions!AY106</f>
        <v>#N/A</v>
      </c>
      <c r="AV8" s="338" t="str">
        <f>InputDataA_GeneralAssumptions!AZ106</f>
        <v>#N/A</v>
      </c>
      <c r="AW8" s="338" t="str">
        <f>InputDataA_GeneralAssumptions!BA106</f>
        <v>#N/A</v>
      </c>
      <c r="AX8" s="338" t="str">
        <f>InputDataA_GeneralAssumptions!BB106</f>
        <v>#N/A</v>
      </c>
      <c r="AY8" s="338" t="str">
        <f>InputDataA_GeneralAssumptions!BC106</f>
        <v>#N/A</v>
      </c>
      <c r="AZ8" s="338" t="str">
        <f>InputDataA_GeneralAssumptions!BD106</f>
        <v>#N/A</v>
      </c>
      <c r="BA8" s="338" t="str">
        <f>InputDataA_GeneralAssumptions!BE106</f>
        <v>#N/A</v>
      </c>
      <c r="BB8" s="338" t="str">
        <f>InputDataA_GeneralAssumptions!BF106</f>
        <v>#N/A</v>
      </c>
      <c r="BC8" s="338" t="str">
        <f>InputDataA_GeneralAssumptions!BG106</f>
        <v>#N/A</v>
      </c>
      <c r="BD8" s="338" t="str">
        <f>InputDataA_GeneralAssumptions!BH106</f>
        <v>#N/A</v>
      </c>
      <c r="BE8" s="338" t="str">
        <f>InputDataA_GeneralAssumptions!BI106</f>
        <v>#N/A</v>
      </c>
      <c r="BF8" s="338" t="str">
        <f>InputDataA_GeneralAssumptions!BJ106</f>
        <v>#N/A</v>
      </c>
      <c r="BG8" s="338" t="str">
        <f>InputDataA_GeneralAssumptions!BK106</f>
        <v>#N/A</v>
      </c>
      <c r="BH8" s="338" t="str">
        <f>InputDataA_GeneralAssumptions!BL106</f>
        <v>#N/A</v>
      </c>
      <c r="BI8" s="338" t="str">
        <f>InputDataA_GeneralAssumptions!BM106</f>
        <v>#N/A</v>
      </c>
      <c r="BJ8" s="338" t="str">
        <f>InputDataA_GeneralAssumptions!BN106</f>
        <v>#N/A</v>
      </c>
      <c r="BK8" s="338" t="str">
        <f>InputDataA_GeneralAssumptions!BO106</f>
        <v>#N/A</v>
      </c>
      <c r="BL8" s="338" t="str">
        <f>InputDataA_GeneralAssumptions!BP106</f>
        <v>#N/A</v>
      </c>
      <c r="BM8" s="338" t="str">
        <f>InputDataA_GeneralAssumptions!BQ106</f>
        <v>#N/A</v>
      </c>
      <c r="BN8" s="338" t="str">
        <f>InputDataA_GeneralAssumptions!BR106</f>
        <v>#N/A</v>
      </c>
      <c r="BO8" s="338" t="str">
        <f>InputDataA_GeneralAssumptions!BS106</f>
        <v>#N/A</v>
      </c>
      <c r="BP8" s="338" t="str">
        <f>InputDataA_GeneralAssumptions!BT106</f>
        <v>#N/A</v>
      </c>
      <c r="BQ8" s="338" t="str">
        <f>InputDataA_GeneralAssumptions!BU106</f>
        <v>#N/A</v>
      </c>
      <c r="BR8" s="338" t="str">
        <f>InputDataA_GeneralAssumptions!BV106</f>
        <v>#N/A</v>
      </c>
      <c r="BS8" s="338" t="str">
        <f>InputDataA_GeneralAssumptions!BW106</f>
        <v>#N/A</v>
      </c>
    </row>
    <row r="9" spans="1:73" s="9" customFormat="1">
      <c r="A9" s="60" t="s">
        <v>478</v>
      </c>
      <c r="B9" s="1" t="str">
        <f>LEFT(InputDataA_GeneralAssumptions!D104,1)</f>
        <v>A</v>
      </c>
      <c r="C9" s="24" t="s">
        <v>479</v>
      </c>
      <c r="D9" s="364" t="s">
        <v>441</v>
      </c>
      <c r="E9" s="338">
        <f>InputDataA_GeneralAssumptions!I125</f>
        <v>3.9143351103509971E-4</v>
      </c>
      <c r="F9" s="338">
        <f>InputDataA_GeneralAssumptions!J125</f>
        <v>4.2274240936079899E-4</v>
      </c>
      <c r="G9" s="338">
        <f>InputDataA_GeneralAssumptions!K125</f>
        <v>5.4399867599785878E-4</v>
      </c>
      <c r="H9" s="338">
        <f>InputDataA_GeneralAssumptions!L125</f>
        <v>6.1963957986521656E-4</v>
      </c>
      <c r="I9" s="338">
        <f>InputDataA_GeneralAssumptions!M125</f>
        <v>8.0142809687000494E-4</v>
      </c>
      <c r="J9" s="338">
        <f>InputDataA_GeneralAssumptions!N125</f>
        <v>6.2070430309923985E-4</v>
      </c>
      <c r="K9" s="338">
        <f>InputDataA_GeneralAssumptions!O125</f>
        <v>7.3524118520218451E-4</v>
      </c>
      <c r="L9" s="338">
        <f>InputDataA_GeneralAssumptions!P125</f>
        <v>8.7912624393404748E-4</v>
      </c>
      <c r="M9" s="338">
        <f>InputDataA_GeneralAssumptions!Q125</f>
        <v>9.8791736598724533E-4</v>
      </c>
      <c r="N9" s="338">
        <f>InputDataA_GeneralAssumptions!R125</f>
        <v>1.0832001444143202E-3</v>
      </c>
      <c r="O9" s="338">
        <f>InputDataA_GeneralAssumptions!S125</f>
        <v>8.75708003790443E-4</v>
      </c>
      <c r="P9" s="338">
        <f>InputDataA_GeneralAssumptions!T125</f>
        <v>1.0339216570158793E-3</v>
      </c>
      <c r="Q9" s="338">
        <f>InputDataA_GeneralAssumptions!U125</f>
        <v>1.0659786986446651E-3</v>
      </c>
      <c r="R9" s="338">
        <f>InputDataA_GeneralAssumptions!V125</f>
        <v>8.8432112704839305E-4</v>
      </c>
      <c r="S9" s="338">
        <f>InputDataA_GeneralAssumptions!W125</f>
        <v>5.6625157163270323E-4</v>
      </c>
      <c r="T9" s="338">
        <f>InputDataA_GeneralAssumptions!X125</f>
        <v>2.2505077639300985E-4</v>
      </c>
      <c r="U9" s="338">
        <f>InputDataA_GeneralAssumptions!Y125</f>
        <v>1.0185569140785944E-5</v>
      </c>
      <c r="V9" s="338">
        <f>InputDataA_GeneralAssumptions!Z125</f>
        <v>-2.7078656201273699E-4</v>
      </c>
      <c r="W9" s="338">
        <f>InputDataA_GeneralAssumptions!AA125</f>
        <v>-6.8426316788972041E-4</v>
      </c>
      <c r="X9" s="338">
        <f>InputDataA_GeneralAssumptions!AB125</f>
        <v>-1.1504043728776114E-3</v>
      </c>
      <c r="Y9" s="338">
        <f>InputDataA_GeneralAssumptions!AC125</f>
        <v>-1.7671803762610017E-3</v>
      </c>
      <c r="Z9" s="338">
        <f>InputDataA_GeneralAssumptions!AD125</f>
        <v>-2.0859024443582452E-3</v>
      </c>
      <c r="AA9" s="338">
        <f>InputDataA_GeneralAssumptions!AE125</f>
        <v>-2.3048827532018423E-3</v>
      </c>
      <c r="AB9" s="338">
        <f>InputDataA_GeneralAssumptions!AF125</f>
        <v>-2.3011402538091197E-3</v>
      </c>
      <c r="AC9" s="338">
        <f>InputDataA_GeneralAssumptions!AG125</f>
        <v>-2.1145760428976645E-3</v>
      </c>
      <c r="AD9" s="338">
        <f>InputDataA_GeneralAssumptions!AH125</f>
        <v>-1.9405327678302386E-3</v>
      </c>
      <c r="AE9" s="338">
        <f>InputDataA_GeneralAssumptions!AI125</f>
        <v>-1.7008136082966585E-3</v>
      </c>
      <c r="AF9" s="338">
        <f>InputDataA_GeneralAssumptions!AJ125</f>
        <v>-1.6070812308208726E-3</v>
      </c>
      <c r="AG9" s="338">
        <f>InputDataA_GeneralAssumptions!AK125</f>
        <v>-1.7072945150770069E-3</v>
      </c>
      <c r="AH9" s="338">
        <f>InputDataA_GeneralAssumptions!AL125</f>
        <v>-1.978701631464963E-3</v>
      </c>
      <c r="AI9" s="338" t="e">
        <f>InputDataA_GeneralAssumptions!AM125</f>
        <v>#VALUE!</v>
      </c>
      <c r="AJ9" s="338" t="e">
        <f>InputDataA_GeneralAssumptions!AN125</f>
        <v>#VALUE!</v>
      </c>
      <c r="AK9" s="338" t="e">
        <f>InputDataA_GeneralAssumptions!AO125</f>
        <v>#VALUE!</v>
      </c>
      <c r="AL9" s="338" t="e">
        <f>InputDataA_GeneralAssumptions!AP125</f>
        <v>#VALUE!</v>
      </c>
      <c r="AM9" s="338" t="e">
        <f>InputDataA_GeneralAssumptions!AQ125</f>
        <v>#VALUE!</v>
      </c>
      <c r="AN9" s="338" t="e">
        <f>InputDataA_GeneralAssumptions!AR125</f>
        <v>#VALUE!</v>
      </c>
      <c r="AO9" s="338" t="e">
        <f>InputDataA_GeneralAssumptions!AS125</f>
        <v>#VALUE!</v>
      </c>
      <c r="AP9" s="338" t="e">
        <f>InputDataA_GeneralAssumptions!AT125</f>
        <v>#VALUE!</v>
      </c>
      <c r="AQ9" s="338" t="e">
        <f>InputDataA_GeneralAssumptions!AU125</f>
        <v>#VALUE!</v>
      </c>
      <c r="AR9" s="338" t="e">
        <f>InputDataA_GeneralAssumptions!AV125</f>
        <v>#VALUE!</v>
      </c>
      <c r="AS9" s="338" t="e">
        <f>InputDataA_GeneralAssumptions!AW125</f>
        <v>#VALUE!</v>
      </c>
      <c r="AT9" s="338" t="e">
        <f>InputDataA_GeneralAssumptions!AX125</f>
        <v>#VALUE!</v>
      </c>
      <c r="AU9" s="338" t="e">
        <f>InputDataA_GeneralAssumptions!AY125</f>
        <v>#VALUE!</v>
      </c>
      <c r="AV9" s="338" t="e">
        <f>InputDataA_GeneralAssumptions!AZ125</f>
        <v>#VALUE!</v>
      </c>
      <c r="AW9" s="338" t="e">
        <f>InputDataA_GeneralAssumptions!BA125</f>
        <v>#VALUE!</v>
      </c>
      <c r="AX9" s="338" t="e">
        <f>InputDataA_GeneralAssumptions!BB125</f>
        <v>#VALUE!</v>
      </c>
      <c r="AY9" s="338" t="e">
        <f>InputDataA_GeneralAssumptions!BC125</f>
        <v>#VALUE!</v>
      </c>
      <c r="AZ9" s="338" t="e">
        <f>InputDataA_GeneralAssumptions!BD125</f>
        <v>#VALUE!</v>
      </c>
      <c r="BA9" s="338" t="e">
        <f>InputDataA_GeneralAssumptions!BE125</f>
        <v>#VALUE!</v>
      </c>
      <c r="BB9" s="338" t="e">
        <f>InputDataA_GeneralAssumptions!BF125</f>
        <v>#VALUE!</v>
      </c>
      <c r="BC9" s="338" t="e">
        <f>InputDataA_GeneralAssumptions!BG125</f>
        <v>#VALUE!</v>
      </c>
      <c r="BD9" s="338" t="e">
        <f>InputDataA_GeneralAssumptions!BH125</f>
        <v>#VALUE!</v>
      </c>
      <c r="BE9" s="338" t="e">
        <f>InputDataA_GeneralAssumptions!BI125</f>
        <v>#VALUE!</v>
      </c>
      <c r="BF9" s="338" t="e">
        <f>InputDataA_GeneralAssumptions!BJ125</f>
        <v>#VALUE!</v>
      </c>
      <c r="BG9" s="338" t="e">
        <f>InputDataA_GeneralAssumptions!BK125</f>
        <v>#VALUE!</v>
      </c>
      <c r="BH9" s="338" t="e">
        <f>InputDataA_GeneralAssumptions!BL125</f>
        <v>#VALUE!</v>
      </c>
      <c r="BI9" s="338" t="e">
        <f>InputDataA_GeneralAssumptions!BM125</f>
        <v>#VALUE!</v>
      </c>
      <c r="BJ9" s="338" t="e">
        <f>InputDataA_GeneralAssumptions!BN125</f>
        <v>#VALUE!</v>
      </c>
      <c r="BK9" s="338" t="e">
        <f>InputDataA_GeneralAssumptions!BO125</f>
        <v>#VALUE!</v>
      </c>
      <c r="BL9" s="338" t="e">
        <f>InputDataA_GeneralAssumptions!BP125</f>
        <v>#VALUE!</v>
      </c>
      <c r="BM9" s="338" t="e">
        <f>InputDataA_GeneralAssumptions!BQ125</f>
        <v>#VALUE!</v>
      </c>
      <c r="BN9" s="338" t="e">
        <f>InputDataA_GeneralAssumptions!BR125</f>
        <v>#VALUE!</v>
      </c>
      <c r="BO9" s="338" t="e">
        <f>InputDataA_GeneralAssumptions!BS125</f>
        <v>#VALUE!</v>
      </c>
      <c r="BP9" s="338" t="e">
        <f>InputDataA_GeneralAssumptions!BT125</f>
        <v>#VALUE!</v>
      </c>
      <c r="BQ9" s="338" t="e">
        <f>InputDataA_GeneralAssumptions!BU125</f>
        <v>#VALUE!</v>
      </c>
      <c r="BR9" s="338" t="e">
        <f>InputDataA_GeneralAssumptions!BV125</f>
        <v>#VALUE!</v>
      </c>
      <c r="BS9" s="338" t="e">
        <f>InputDataA_GeneralAssumptions!BW125</f>
        <v>#VALUE!</v>
      </c>
    </row>
    <row r="10" spans="1:73" s="9" customFormat="1">
      <c r="A10" s="60"/>
      <c r="B10" s="1" t="str">
        <f>LEFT(InputDataB_ModelSpecAssumptions!D22,1)</f>
        <v>A</v>
      </c>
      <c r="C10" s="24" t="s">
        <v>723</v>
      </c>
      <c r="D10" s="364" t="s">
        <v>2</v>
      </c>
      <c r="E10" s="338">
        <f>InputDataB_ModelSpecAssumptions!I20</f>
        <v>0.10368351452428204</v>
      </c>
      <c r="F10" s="338">
        <f>InputDataB_ModelSpecAssumptions!J20</f>
        <v>0.10368351452428204</v>
      </c>
      <c r="G10" s="338">
        <f>InputDataB_ModelSpecAssumptions!K20</f>
        <v>0.10368351452428204</v>
      </c>
      <c r="H10" s="338">
        <f>InputDataB_ModelSpecAssumptions!L20</f>
        <v>0.10368351452428204</v>
      </c>
      <c r="I10" s="338">
        <f>InputDataB_ModelSpecAssumptions!M20</f>
        <v>0.10368351452428204</v>
      </c>
      <c r="J10" s="338">
        <f>InputDataB_ModelSpecAssumptions!N20</f>
        <v>0.10368351452428204</v>
      </c>
      <c r="K10" s="338">
        <f>InputDataB_ModelSpecAssumptions!O20</f>
        <v>0.10368351452428204</v>
      </c>
      <c r="L10" s="338">
        <f>InputDataB_ModelSpecAssumptions!P20</f>
        <v>0.10368351452428204</v>
      </c>
      <c r="M10" s="338">
        <f>InputDataB_ModelSpecAssumptions!Q20</f>
        <v>0.10368351452428204</v>
      </c>
      <c r="N10" s="338">
        <f>InputDataB_ModelSpecAssumptions!R20</f>
        <v>0.10368351452428204</v>
      </c>
      <c r="O10" s="338">
        <f>InputDataB_ModelSpecAssumptions!S20</f>
        <v>0.10368351452428204</v>
      </c>
      <c r="P10" s="338">
        <f>InputDataB_ModelSpecAssumptions!T20</f>
        <v>0.10368351452428204</v>
      </c>
      <c r="Q10" s="338">
        <f>InputDataB_ModelSpecAssumptions!U20</f>
        <v>0.10368351452428204</v>
      </c>
      <c r="R10" s="338">
        <f>InputDataB_ModelSpecAssumptions!V20</f>
        <v>0.10368351452428204</v>
      </c>
      <c r="S10" s="338">
        <f>InputDataB_ModelSpecAssumptions!W20</f>
        <v>0.10368351452428204</v>
      </c>
      <c r="T10" s="338">
        <f>InputDataB_ModelSpecAssumptions!X20</f>
        <v>0.10368351452428204</v>
      </c>
      <c r="U10" s="338">
        <f>InputDataB_ModelSpecAssumptions!Y20</f>
        <v>0.10368351452428204</v>
      </c>
      <c r="V10" s="338">
        <f>InputDataB_ModelSpecAssumptions!Z20</f>
        <v>0.10368351452428204</v>
      </c>
      <c r="W10" s="338">
        <f>InputDataB_ModelSpecAssumptions!AA20</f>
        <v>0.10368351452428204</v>
      </c>
      <c r="X10" s="338">
        <f>InputDataB_ModelSpecAssumptions!AB20</f>
        <v>0.10368351452428204</v>
      </c>
      <c r="Y10" s="338">
        <f>InputDataB_ModelSpecAssumptions!AC20</f>
        <v>0.10368351452428204</v>
      </c>
      <c r="Z10" s="338">
        <f>InputDataB_ModelSpecAssumptions!AD20</f>
        <v>0.10368351452428204</v>
      </c>
      <c r="AA10" s="338">
        <f>InputDataB_ModelSpecAssumptions!AE20</f>
        <v>0.10368351452428204</v>
      </c>
      <c r="AB10" s="338">
        <f>InputDataB_ModelSpecAssumptions!AF20</f>
        <v>0.10368351452428204</v>
      </c>
      <c r="AC10" s="338">
        <f>InputDataB_ModelSpecAssumptions!AG20</f>
        <v>0.10368351452428204</v>
      </c>
      <c r="AD10" s="338">
        <f>InputDataB_ModelSpecAssumptions!AH20</f>
        <v>0.10368351452428204</v>
      </c>
      <c r="AE10" s="338">
        <f>InputDataB_ModelSpecAssumptions!AI20</f>
        <v>0.10368351452428204</v>
      </c>
      <c r="AF10" s="338">
        <f>InputDataB_ModelSpecAssumptions!AJ20</f>
        <v>0.10368351452428204</v>
      </c>
      <c r="AG10" s="338">
        <f>InputDataB_ModelSpecAssumptions!AK20</f>
        <v>0.10368351452428204</v>
      </c>
      <c r="AH10" s="338">
        <f>InputDataB_ModelSpecAssumptions!AL20</f>
        <v>0.10368351452428204</v>
      </c>
      <c r="AI10" s="338">
        <f>InputDataB_ModelSpecAssumptions!AM20</f>
        <v>0.10368351452428204</v>
      </c>
      <c r="AJ10" s="338">
        <f>InputDataB_ModelSpecAssumptions!AN20</f>
        <v>0.10368351452428204</v>
      </c>
      <c r="AK10" s="338">
        <f>InputDataB_ModelSpecAssumptions!AO20</f>
        <v>0.10368351452428204</v>
      </c>
      <c r="AL10" s="338">
        <f>InputDataB_ModelSpecAssumptions!AP20</f>
        <v>0.10368351452428204</v>
      </c>
      <c r="AM10" s="338">
        <f>InputDataB_ModelSpecAssumptions!AQ20</f>
        <v>0.10368351452428204</v>
      </c>
      <c r="AN10" s="338">
        <f>InputDataB_ModelSpecAssumptions!AR20</f>
        <v>0.10368351452428204</v>
      </c>
      <c r="AO10" s="338">
        <f>InputDataB_ModelSpecAssumptions!AS20</f>
        <v>0.10368351452428204</v>
      </c>
      <c r="AP10" s="338">
        <f>InputDataB_ModelSpecAssumptions!AT20</f>
        <v>0.10368351452428204</v>
      </c>
      <c r="AQ10" s="338">
        <f>InputDataB_ModelSpecAssumptions!AU20</f>
        <v>0.10368351452428204</v>
      </c>
      <c r="AR10" s="338">
        <f>InputDataB_ModelSpecAssumptions!AV20</f>
        <v>0.10368351452428204</v>
      </c>
      <c r="AS10" s="338">
        <f>InputDataB_ModelSpecAssumptions!AW20</f>
        <v>0.10368351452428204</v>
      </c>
      <c r="AT10" s="338">
        <f>InputDataB_ModelSpecAssumptions!AX20</f>
        <v>0.10368351452428204</v>
      </c>
      <c r="AU10" s="338">
        <f>InputDataB_ModelSpecAssumptions!AY20</f>
        <v>0.10368351452428204</v>
      </c>
      <c r="AV10" s="338">
        <f>InputDataB_ModelSpecAssumptions!AZ20</f>
        <v>0.10368351452428204</v>
      </c>
      <c r="AW10" s="338">
        <f>InputDataB_ModelSpecAssumptions!BA20</f>
        <v>0.10368351452428204</v>
      </c>
      <c r="AX10" s="338">
        <f>InputDataB_ModelSpecAssumptions!BB20</f>
        <v>0.10368351452428204</v>
      </c>
      <c r="AY10" s="338">
        <f>InputDataB_ModelSpecAssumptions!BC20</f>
        <v>0.10368351452428204</v>
      </c>
      <c r="AZ10" s="338">
        <f>InputDataB_ModelSpecAssumptions!BD20</f>
        <v>0.10368351452428204</v>
      </c>
      <c r="BA10" s="338">
        <f>InputDataB_ModelSpecAssumptions!BE20</f>
        <v>0.10368351452428204</v>
      </c>
      <c r="BB10" s="338">
        <f>InputDataB_ModelSpecAssumptions!BF20</f>
        <v>0.10368351452428204</v>
      </c>
      <c r="BC10" s="338">
        <f>InputDataB_ModelSpecAssumptions!BG20</f>
        <v>0.10368351452428204</v>
      </c>
      <c r="BD10" s="338">
        <f>InputDataB_ModelSpecAssumptions!BH20</f>
        <v>0.10368351452428204</v>
      </c>
      <c r="BE10" s="338">
        <f>InputDataB_ModelSpecAssumptions!BI20</f>
        <v>0.10368351452428204</v>
      </c>
      <c r="BF10" s="338">
        <f>InputDataB_ModelSpecAssumptions!BJ20</f>
        <v>0.10368351452428204</v>
      </c>
      <c r="BG10" s="338">
        <f>InputDataB_ModelSpecAssumptions!BK20</f>
        <v>0.10368351452428204</v>
      </c>
      <c r="BH10" s="338">
        <f>InputDataB_ModelSpecAssumptions!BL20</f>
        <v>0.10368351452428204</v>
      </c>
      <c r="BI10" s="338">
        <f>InputDataB_ModelSpecAssumptions!BM20</f>
        <v>0.10368351452428204</v>
      </c>
      <c r="BJ10" s="338">
        <f>InputDataB_ModelSpecAssumptions!BN20</f>
        <v>0.10368351452428204</v>
      </c>
      <c r="BK10" s="338">
        <f>InputDataB_ModelSpecAssumptions!BO20</f>
        <v>0.10368351452428204</v>
      </c>
      <c r="BL10" s="338">
        <f>InputDataB_ModelSpecAssumptions!BP20</f>
        <v>0.10368351452428204</v>
      </c>
      <c r="BM10" s="338">
        <f>InputDataB_ModelSpecAssumptions!BQ20</f>
        <v>0.10368351452428204</v>
      </c>
      <c r="BN10" s="338">
        <f>InputDataB_ModelSpecAssumptions!BR20</f>
        <v>0.10368351452428204</v>
      </c>
      <c r="BO10" s="338">
        <f>InputDataB_ModelSpecAssumptions!BS20</f>
        <v>0.10368351452428204</v>
      </c>
      <c r="BP10" s="338">
        <f>InputDataB_ModelSpecAssumptions!BT20</f>
        <v>0.10368351452428204</v>
      </c>
      <c r="BQ10" s="338">
        <f>InputDataB_ModelSpecAssumptions!BU20</f>
        <v>0.10368351452428204</v>
      </c>
      <c r="BR10" s="338">
        <f>InputDataB_ModelSpecAssumptions!BV20</f>
        <v>0.10368351452428204</v>
      </c>
      <c r="BS10" s="338">
        <f>InputDataB_ModelSpecAssumptions!BW20</f>
        <v>0.10368351452428204</v>
      </c>
    </row>
    <row r="11" spans="1:73" s="9" customFormat="1">
      <c r="A11" s="60" t="s">
        <v>478</v>
      </c>
      <c r="B11" s="1" t="str">
        <f>LEFT(InputDataA_GeneralAssumptions!D104,1)</f>
        <v>A</v>
      </c>
      <c r="C11" s="191" t="s">
        <v>574</v>
      </c>
      <c r="D11" s="364" t="s">
        <v>482</v>
      </c>
      <c r="E11" s="338">
        <f>InputDataA_GeneralAssumptions!I115</f>
        <v>0.48797685330664897</v>
      </c>
      <c r="F11" s="338">
        <f>InputDataA_GeneralAssumptions!J115</f>
        <v>0.48809603967673804</v>
      </c>
      <c r="G11" s="338">
        <f>InputDataA_GeneralAssumptions!K115</f>
        <v>0.48821572407678998</v>
      </c>
      <c r="H11" s="338">
        <f>InputDataA_GeneralAssumptions!L115</f>
        <v>0.48833470279533697</v>
      </c>
      <c r="I11" s="338">
        <f>InputDataA_GeneralAssumptions!M115</f>
        <v>0.48845235626856598</v>
      </c>
      <c r="J11" s="338">
        <f>InputDataA_GeneralAssumptions!N115</f>
        <v>0.488568628375811</v>
      </c>
      <c r="K11" s="338">
        <f>InputDataA_GeneralAssumptions!O115</f>
        <v>0.48868421320425298</v>
      </c>
      <c r="L11" s="338">
        <f>InputDataA_GeneralAssumptions!P115</f>
        <v>0.48879929328675997</v>
      </c>
      <c r="M11" s="338">
        <f>InputDataA_GeneralAssumptions!Q115</f>
        <v>0.48891432306818206</v>
      </c>
      <c r="N11" s="338">
        <f>InputDataA_GeneralAssumptions!R115</f>
        <v>0.48902947197540697</v>
      </c>
      <c r="O11" s="338">
        <f>InputDataA_GeneralAssumptions!S115</f>
        <v>0.48914489698875102</v>
      </c>
      <c r="P11" s="338">
        <f>InputDataA_GeneralAssumptions!T115</f>
        <v>0.489260944037826</v>
      </c>
      <c r="Q11" s="338">
        <f>InputDataA_GeneralAssumptions!U115</f>
        <v>0.48937825721205896</v>
      </c>
      <c r="R11" s="338">
        <f>InputDataA_GeneralAssumptions!V115</f>
        <v>0.48949761610138703</v>
      </c>
      <c r="S11" s="338">
        <f>InputDataA_GeneralAssumptions!W115</f>
        <v>0.48961957973100101</v>
      </c>
      <c r="T11" s="338">
        <f>InputDataA_GeneralAssumptions!X115</f>
        <v>0.48974435336449601</v>
      </c>
      <c r="U11" s="338">
        <f>InputDataA_GeneralAssumptions!Y115</f>
        <v>0.48987210462522301</v>
      </c>
      <c r="V11" s="338">
        <f>InputDataA_GeneralAssumptions!Z115</f>
        <v>0.49000264943967403</v>
      </c>
      <c r="W11" s="338">
        <f>InputDataA_GeneralAssumptions!AA115</f>
        <v>0.49013583518878595</v>
      </c>
      <c r="X11" s="338">
        <f>InputDataA_GeneralAssumptions!AB115</f>
        <v>0.49027162162177701</v>
      </c>
      <c r="Y11" s="338">
        <f>InputDataA_GeneralAssumptions!AC115</f>
        <v>0.49040980125323602</v>
      </c>
      <c r="Z11" s="338">
        <f>InputDataA_GeneralAssumptions!AD115</f>
        <v>0.49055059094251097</v>
      </c>
      <c r="AA11" s="338">
        <f>InputDataA_GeneralAssumptions!AE115</f>
        <v>0.49069365411842497</v>
      </c>
      <c r="AB11" s="338">
        <f>InputDataA_GeneralAssumptions!AF115</f>
        <v>0.49083890142053699</v>
      </c>
      <c r="AC11" s="338">
        <f>InputDataA_GeneralAssumptions!AG115</f>
        <v>0.49098598447567704</v>
      </c>
      <c r="AD11" s="338">
        <f>InputDataA_GeneralAssumptions!AH115</f>
        <v>0.49113498241792697</v>
      </c>
      <c r="AE11" s="338">
        <f>InputDataA_GeneralAssumptions!AI115</f>
        <v>0.49128566072854002</v>
      </c>
      <c r="AF11" s="338">
        <f>InputDataA_GeneralAssumptions!AJ115</f>
        <v>0.49143774147298996</v>
      </c>
      <c r="AG11" s="338">
        <f>InputDataA_GeneralAssumptions!AK115</f>
        <v>0.49159094615124305</v>
      </c>
      <c r="AH11" s="338">
        <f>InputDataA_GeneralAssumptions!AL115</f>
        <v>0.49174474724885103</v>
      </c>
      <c r="AI11" s="338" t="str">
        <f>InputDataA_GeneralAssumptions!AM115</f>
        <v>N/A</v>
      </c>
      <c r="AJ11" s="338" t="str">
        <f>InputDataA_GeneralAssumptions!AN115</f>
        <v>N/A</v>
      </c>
      <c r="AK11" s="338" t="str">
        <f>InputDataA_GeneralAssumptions!AO115</f>
        <v>N/A</v>
      </c>
      <c r="AL11" s="338" t="str">
        <f>InputDataA_GeneralAssumptions!AP115</f>
        <v>N/A</v>
      </c>
      <c r="AM11" s="338" t="str">
        <f>InputDataA_GeneralAssumptions!AQ115</f>
        <v>N/A</v>
      </c>
      <c r="AN11" s="338" t="str">
        <f>InputDataA_GeneralAssumptions!AR115</f>
        <v>N/A</v>
      </c>
      <c r="AO11" s="338" t="str">
        <f>InputDataA_GeneralAssumptions!AS115</f>
        <v>N/A</v>
      </c>
      <c r="AP11" s="338" t="str">
        <f>InputDataA_GeneralAssumptions!AT115</f>
        <v>N/A</v>
      </c>
      <c r="AQ11" s="338" t="str">
        <f>InputDataA_GeneralAssumptions!AU115</f>
        <v>N/A</v>
      </c>
      <c r="AR11" s="338" t="str">
        <f>InputDataA_GeneralAssumptions!AV115</f>
        <v>N/A</v>
      </c>
      <c r="AS11" s="338" t="str">
        <f>InputDataA_GeneralAssumptions!AW115</f>
        <v>N/A</v>
      </c>
      <c r="AT11" s="338" t="str">
        <f>InputDataA_GeneralAssumptions!AX115</f>
        <v>N/A</v>
      </c>
      <c r="AU11" s="338" t="str">
        <f>InputDataA_GeneralAssumptions!AY115</f>
        <v>N/A</v>
      </c>
      <c r="AV11" s="338" t="str">
        <f>InputDataA_GeneralAssumptions!AZ115</f>
        <v>N/A</v>
      </c>
      <c r="AW11" s="338" t="str">
        <f>InputDataA_GeneralAssumptions!BA115</f>
        <v>N/A</v>
      </c>
      <c r="AX11" s="338" t="str">
        <f>InputDataA_GeneralAssumptions!BB115</f>
        <v>N/A</v>
      </c>
      <c r="AY11" s="338" t="str">
        <f>InputDataA_GeneralAssumptions!BC115</f>
        <v>N/A</v>
      </c>
      <c r="AZ11" s="338" t="str">
        <f>InputDataA_GeneralAssumptions!BD115</f>
        <v>N/A</v>
      </c>
      <c r="BA11" s="338" t="str">
        <f>InputDataA_GeneralAssumptions!BE115</f>
        <v>N/A</v>
      </c>
      <c r="BB11" s="338" t="str">
        <f>InputDataA_GeneralAssumptions!BF115</f>
        <v>N/A</v>
      </c>
      <c r="BC11" s="338" t="str">
        <f>InputDataA_GeneralAssumptions!BG115</f>
        <v>N/A</v>
      </c>
      <c r="BD11" s="338" t="str">
        <f>InputDataA_GeneralAssumptions!BH115</f>
        <v>N/A</v>
      </c>
      <c r="BE11" s="338" t="str">
        <f>InputDataA_GeneralAssumptions!BI115</f>
        <v>N/A</v>
      </c>
      <c r="BF11" s="338" t="str">
        <f>InputDataA_GeneralAssumptions!BJ115</f>
        <v>N/A</v>
      </c>
      <c r="BG11" s="338" t="str">
        <f>InputDataA_GeneralAssumptions!BK115</f>
        <v>N/A</v>
      </c>
      <c r="BH11" s="338" t="str">
        <f>InputDataA_GeneralAssumptions!BL115</f>
        <v>N/A</v>
      </c>
      <c r="BI11" s="338" t="str">
        <f>InputDataA_GeneralAssumptions!BM115</f>
        <v>N/A</v>
      </c>
      <c r="BJ11" s="338" t="str">
        <f>InputDataA_GeneralAssumptions!BN115</f>
        <v>N/A</v>
      </c>
      <c r="BK11" s="338" t="str">
        <f>InputDataA_GeneralAssumptions!BO115</f>
        <v>N/A</v>
      </c>
      <c r="BL11" s="338" t="str">
        <f>InputDataA_GeneralAssumptions!BP115</f>
        <v>N/A</v>
      </c>
      <c r="BM11" s="338" t="str">
        <f>InputDataA_GeneralAssumptions!BQ115</f>
        <v>N/A</v>
      </c>
      <c r="BN11" s="338" t="str">
        <f>InputDataA_GeneralAssumptions!BR115</f>
        <v>N/A</v>
      </c>
      <c r="BO11" s="338" t="str">
        <f>InputDataA_GeneralAssumptions!BS115</f>
        <v>N/A</v>
      </c>
      <c r="BP11" s="338" t="str">
        <f>InputDataA_GeneralAssumptions!BT115</f>
        <v>N/A</v>
      </c>
      <c r="BQ11" s="338" t="str">
        <f>InputDataA_GeneralAssumptions!BU115</f>
        <v>N/A</v>
      </c>
      <c r="BR11" s="338" t="str">
        <f>InputDataA_GeneralAssumptions!BV115</f>
        <v>N/A</v>
      </c>
      <c r="BS11" s="338" t="str">
        <f>InputDataA_GeneralAssumptions!BW115</f>
        <v>N/A</v>
      </c>
    </row>
    <row r="12" spans="1:73" s="9" customFormat="1">
      <c r="A12" s="60"/>
      <c r="B12" s="1" t="str">
        <f>LEFT(InputDataA_GeneralAssumptions!D51,1)</f>
        <v>A</v>
      </c>
      <c r="C12" s="24" t="s">
        <v>459</v>
      </c>
      <c r="D12" s="364" t="s">
        <v>2</v>
      </c>
      <c r="E12" s="338">
        <f>InputDataA_GeneralAssumptions!I53</f>
        <v>0.79480000000000006</v>
      </c>
      <c r="F12" s="338">
        <f>InputDataA_GeneralAssumptions!J53</f>
        <v>0.79480000000000006</v>
      </c>
      <c r="G12" s="338">
        <f>InputDataA_GeneralAssumptions!K53</f>
        <v>0.79480000000000006</v>
      </c>
      <c r="H12" s="338">
        <f>InputDataA_GeneralAssumptions!L53</f>
        <v>0.79480000000000006</v>
      </c>
      <c r="I12" s="338">
        <f>InputDataA_GeneralAssumptions!M53</f>
        <v>0.79480000000000006</v>
      </c>
      <c r="J12" s="338">
        <f>InputDataA_GeneralAssumptions!N53</f>
        <v>0.79480000000000006</v>
      </c>
      <c r="K12" s="338">
        <f>InputDataA_GeneralAssumptions!O53</f>
        <v>0.79480000000000006</v>
      </c>
      <c r="L12" s="338">
        <f>InputDataA_GeneralAssumptions!P53</f>
        <v>0.79480000000000006</v>
      </c>
      <c r="M12" s="338">
        <f>InputDataA_GeneralAssumptions!Q53</f>
        <v>0.79480000000000006</v>
      </c>
      <c r="N12" s="338">
        <f>InputDataA_GeneralAssumptions!R53</f>
        <v>0.79480000000000006</v>
      </c>
      <c r="O12" s="338">
        <f>InputDataA_GeneralAssumptions!S53</f>
        <v>0.79480000000000006</v>
      </c>
      <c r="P12" s="338">
        <f>InputDataA_GeneralAssumptions!T53</f>
        <v>0.79480000000000006</v>
      </c>
      <c r="Q12" s="338">
        <f>InputDataA_GeneralAssumptions!U53</f>
        <v>0.79480000000000006</v>
      </c>
      <c r="R12" s="338">
        <f>InputDataA_GeneralAssumptions!V53</f>
        <v>0.79480000000000006</v>
      </c>
      <c r="S12" s="338">
        <f>InputDataA_GeneralAssumptions!W53</f>
        <v>0.79480000000000006</v>
      </c>
      <c r="T12" s="338">
        <f>InputDataA_GeneralAssumptions!X53</f>
        <v>0.79480000000000006</v>
      </c>
      <c r="U12" s="338">
        <f>InputDataA_GeneralAssumptions!Y53</f>
        <v>0.79480000000000006</v>
      </c>
      <c r="V12" s="338">
        <f>InputDataA_GeneralAssumptions!Z53</f>
        <v>0.79480000000000006</v>
      </c>
      <c r="W12" s="338">
        <f>InputDataA_GeneralAssumptions!AA53</f>
        <v>0.79480000000000006</v>
      </c>
      <c r="X12" s="338">
        <f>InputDataA_GeneralAssumptions!AB53</f>
        <v>0.79480000000000006</v>
      </c>
      <c r="Y12" s="338">
        <f>InputDataA_GeneralAssumptions!AC53</f>
        <v>0.79480000000000006</v>
      </c>
      <c r="Z12" s="338">
        <f>InputDataA_GeneralAssumptions!AD53</f>
        <v>0.79480000000000006</v>
      </c>
      <c r="AA12" s="338">
        <f>InputDataA_GeneralAssumptions!AE53</f>
        <v>0.79480000000000006</v>
      </c>
      <c r="AB12" s="338">
        <f>InputDataA_GeneralAssumptions!AF53</f>
        <v>0.79480000000000006</v>
      </c>
      <c r="AC12" s="338">
        <f>InputDataA_GeneralAssumptions!AG53</f>
        <v>0.79480000000000006</v>
      </c>
      <c r="AD12" s="338">
        <f>InputDataA_GeneralAssumptions!AH53</f>
        <v>0.79480000000000006</v>
      </c>
      <c r="AE12" s="338">
        <f>InputDataA_GeneralAssumptions!AI53</f>
        <v>0.79480000000000006</v>
      </c>
      <c r="AF12" s="338">
        <f>InputDataA_GeneralAssumptions!AJ53</f>
        <v>0.79480000000000006</v>
      </c>
      <c r="AG12" s="338">
        <f>InputDataA_GeneralAssumptions!AK53</f>
        <v>0.79480000000000006</v>
      </c>
      <c r="AH12" s="338">
        <f>InputDataA_GeneralAssumptions!AL53</f>
        <v>0.79480000000000006</v>
      </c>
      <c r="AI12" s="338">
        <f>InputDataA_GeneralAssumptions!AM53</f>
        <v>0.79480000000000006</v>
      </c>
      <c r="AJ12" s="338">
        <f>InputDataA_GeneralAssumptions!AN53</f>
        <v>0.79480000000000006</v>
      </c>
      <c r="AK12" s="338">
        <f>InputDataA_GeneralAssumptions!AO53</f>
        <v>0.79480000000000006</v>
      </c>
      <c r="AL12" s="338">
        <f>InputDataA_GeneralAssumptions!AP53</f>
        <v>0.79480000000000006</v>
      </c>
      <c r="AM12" s="338">
        <f>InputDataA_GeneralAssumptions!AQ53</f>
        <v>0.79480000000000006</v>
      </c>
      <c r="AN12" s="338">
        <f>InputDataA_GeneralAssumptions!AR53</f>
        <v>0.79480000000000006</v>
      </c>
      <c r="AO12" s="338">
        <f>InputDataA_GeneralAssumptions!AS53</f>
        <v>0.79480000000000006</v>
      </c>
      <c r="AP12" s="338">
        <f>InputDataA_GeneralAssumptions!AT53</f>
        <v>0.79480000000000006</v>
      </c>
      <c r="AQ12" s="338">
        <f>InputDataA_GeneralAssumptions!AU53</f>
        <v>0.79480000000000006</v>
      </c>
      <c r="AR12" s="338">
        <f>InputDataA_GeneralAssumptions!AV53</f>
        <v>0.79480000000000006</v>
      </c>
      <c r="AS12" s="338">
        <f>InputDataA_GeneralAssumptions!AW53</f>
        <v>0.79480000000000006</v>
      </c>
      <c r="AT12" s="338">
        <f>InputDataA_GeneralAssumptions!AX53</f>
        <v>0.79480000000000006</v>
      </c>
      <c r="AU12" s="338">
        <f>InputDataA_GeneralAssumptions!AY53</f>
        <v>0.79480000000000006</v>
      </c>
      <c r="AV12" s="338">
        <f>InputDataA_GeneralAssumptions!AZ53</f>
        <v>0.79480000000000006</v>
      </c>
      <c r="AW12" s="338">
        <f>InputDataA_GeneralAssumptions!BA53</f>
        <v>0.79480000000000006</v>
      </c>
      <c r="AX12" s="338">
        <f>InputDataA_GeneralAssumptions!BB53</f>
        <v>0.79480000000000006</v>
      </c>
      <c r="AY12" s="338">
        <f>InputDataA_GeneralAssumptions!BC53</f>
        <v>0.79480000000000006</v>
      </c>
      <c r="AZ12" s="338">
        <f>InputDataA_GeneralAssumptions!BD53</f>
        <v>0.79480000000000006</v>
      </c>
      <c r="BA12" s="338">
        <f>InputDataA_GeneralAssumptions!BE53</f>
        <v>0.79480000000000006</v>
      </c>
      <c r="BB12" s="338">
        <f>InputDataA_GeneralAssumptions!BF53</f>
        <v>0.79480000000000006</v>
      </c>
      <c r="BC12" s="338">
        <f>InputDataA_GeneralAssumptions!BG53</f>
        <v>0.79480000000000006</v>
      </c>
      <c r="BD12" s="338">
        <f>InputDataA_GeneralAssumptions!BH53</f>
        <v>0.79480000000000006</v>
      </c>
      <c r="BE12" s="338">
        <f>InputDataA_GeneralAssumptions!BI53</f>
        <v>0.79480000000000006</v>
      </c>
      <c r="BF12" s="338">
        <f>InputDataA_GeneralAssumptions!BJ53</f>
        <v>0.79480000000000006</v>
      </c>
      <c r="BG12" s="338">
        <f>InputDataA_GeneralAssumptions!BK53</f>
        <v>0.79480000000000006</v>
      </c>
      <c r="BH12" s="338">
        <f>InputDataA_GeneralAssumptions!BL53</f>
        <v>0.79480000000000006</v>
      </c>
      <c r="BI12" s="338">
        <f>InputDataA_GeneralAssumptions!BM53</f>
        <v>0.79480000000000006</v>
      </c>
      <c r="BJ12" s="338">
        <f>InputDataA_GeneralAssumptions!BN53</f>
        <v>0.79480000000000006</v>
      </c>
      <c r="BK12" s="338">
        <f>InputDataA_GeneralAssumptions!BO53</f>
        <v>0.79480000000000006</v>
      </c>
      <c r="BL12" s="338">
        <f>InputDataA_GeneralAssumptions!BP53</f>
        <v>0.79480000000000006</v>
      </c>
      <c r="BM12" s="338">
        <f>InputDataA_GeneralAssumptions!BQ53</f>
        <v>0.79480000000000006</v>
      </c>
      <c r="BN12" s="338">
        <f>InputDataA_GeneralAssumptions!BR53</f>
        <v>0.79480000000000006</v>
      </c>
      <c r="BO12" s="338">
        <f>InputDataA_GeneralAssumptions!BS53</f>
        <v>0.79480000000000006</v>
      </c>
      <c r="BP12" s="338">
        <f>InputDataA_GeneralAssumptions!BT53</f>
        <v>0.79480000000000006</v>
      </c>
      <c r="BQ12" s="338">
        <f>InputDataA_GeneralAssumptions!BU53</f>
        <v>0.79480000000000006</v>
      </c>
      <c r="BR12" s="338">
        <f>InputDataA_GeneralAssumptions!BV53</f>
        <v>0.79480000000000006</v>
      </c>
      <c r="BS12" s="338">
        <f>InputDataA_GeneralAssumptions!BW53</f>
        <v>0.79480000000000006</v>
      </c>
    </row>
    <row r="13" spans="1:73">
      <c r="A13" s="60"/>
      <c r="B13" s="1" t="str">
        <f>LEFT(InputDataA_GeneralAssumptions!D51,1)</f>
        <v>A</v>
      </c>
      <c r="C13" s="24" t="s">
        <v>460</v>
      </c>
      <c r="D13" s="364" t="s">
        <v>2</v>
      </c>
      <c r="E13" s="338">
        <f>InputDataA_GeneralAssumptions!I62</f>
        <v>0.59530000000000005</v>
      </c>
      <c r="F13" s="338">
        <f>InputDataA_GeneralAssumptions!J62</f>
        <v>0.59530000000000005</v>
      </c>
      <c r="G13" s="338">
        <f>InputDataA_GeneralAssumptions!K62</f>
        <v>0.59530000000000005</v>
      </c>
      <c r="H13" s="338">
        <f>InputDataA_GeneralAssumptions!L62</f>
        <v>0.59530000000000005</v>
      </c>
      <c r="I13" s="338">
        <f>InputDataA_GeneralAssumptions!M62</f>
        <v>0.59530000000000005</v>
      </c>
      <c r="J13" s="338">
        <f>InputDataA_GeneralAssumptions!N62</f>
        <v>0.59530000000000005</v>
      </c>
      <c r="K13" s="338">
        <f>InputDataA_GeneralAssumptions!O62</f>
        <v>0.59530000000000005</v>
      </c>
      <c r="L13" s="338">
        <f>InputDataA_GeneralAssumptions!P62</f>
        <v>0.59530000000000005</v>
      </c>
      <c r="M13" s="338">
        <f>InputDataA_GeneralAssumptions!Q62</f>
        <v>0.59530000000000005</v>
      </c>
      <c r="N13" s="338">
        <f>InputDataA_GeneralAssumptions!R62</f>
        <v>0.59530000000000005</v>
      </c>
      <c r="O13" s="338">
        <f>InputDataA_GeneralAssumptions!S62</f>
        <v>0.59530000000000005</v>
      </c>
      <c r="P13" s="338">
        <f>InputDataA_GeneralAssumptions!T62</f>
        <v>0.59530000000000005</v>
      </c>
      <c r="Q13" s="338">
        <f>InputDataA_GeneralAssumptions!U62</f>
        <v>0.59530000000000005</v>
      </c>
      <c r="R13" s="338">
        <f>InputDataA_GeneralAssumptions!V62</f>
        <v>0.59530000000000005</v>
      </c>
      <c r="S13" s="338">
        <f>InputDataA_GeneralAssumptions!W62</f>
        <v>0.59530000000000005</v>
      </c>
      <c r="T13" s="338">
        <f>InputDataA_GeneralAssumptions!X62</f>
        <v>0.59530000000000005</v>
      </c>
      <c r="U13" s="338">
        <f>InputDataA_GeneralAssumptions!Y62</f>
        <v>0.59530000000000005</v>
      </c>
      <c r="V13" s="338">
        <f>InputDataA_GeneralAssumptions!Z62</f>
        <v>0.59530000000000005</v>
      </c>
      <c r="W13" s="338">
        <f>InputDataA_GeneralAssumptions!AA62</f>
        <v>0.59530000000000005</v>
      </c>
      <c r="X13" s="338">
        <f>InputDataA_GeneralAssumptions!AB62</f>
        <v>0.59530000000000005</v>
      </c>
      <c r="Y13" s="338">
        <f>InputDataA_GeneralAssumptions!AC62</f>
        <v>0.59530000000000005</v>
      </c>
      <c r="Z13" s="338">
        <f>InputDataA_GeneralAssumptions!AD62</f>
        <v>0.59530000000000005</v>
      </c>
      <c r="AA13" s="338">
        <f>InputDataA_GeneralAssumptions!AE62</f>
        <v>0.59530000000000005</v>
      </c>
      <c r="AB13" s="338">
        <f>InputDataA_GeneralAssumptions!AF62</f>
        <v>0.59530000000000005</v>
      </c>
      <c r="AC13" s="338">
        <f>InputDataA_GeneralAssumptions!AG62</f>
        <v>0.59530000000000005</v>
      </c>
      <c r="AD13" s="338">
        <f>InputDataA_GeneralAssumptions!AH62</f>
        <v>0.59530000000000005</v>
      </c>
      <c r="AE13" s="338">
        <f>InputDataA_GeneralAssumptions!AI62</f>
        <v>0.59530000000000005</v>
      </c>
      <c r="AF13" s="338">
        <f>InputDataA_GeneralAssumptions!AJ62</f>
        <v>0.59530000000000005</v>
      </c>
      <c r="AG13" s="338">
        <f>InputDataA_GeneralAssumptions!AK62</f>
        <v>0.59530000000000005</v>
      </c>
      <c r="AH13" s="338">
        <f>InputDataA_GeneralAssumptions!AL62</f>
        <v>0.59530000000000005</v>
      </c>
      <c r="AI13" s="338">
        <f>InputDataA_GeneralAssumptions!AM62</f>
        <v>0.59530000000000005</v>
      </c>
      <c r="AJ13" s="338">
        <f>InputDataA_GeneralAssumptions!AN62</f>
        <v>0.59530000000000005</v>
      </c>
      <c r="AK13" s="338">
        <f>InputDataA_GeneralAssumptions!AO62</f>
        <v>0.59530000000000005</v>
      </c>
      <c r="AL13" s="338">
        <f>InputDataA_GeneralAssumptions!AP62</f>
        <v>0.59530000000000005</v>
      </c>
      <c r="AM13" s="338">
        <f>InputDataA_GeneralAssumptions!AQ62</f>
        <v>0.59530000000000005</v>
      </c>
      <c r="AN13" s="338">
        <f>InputDataA_GeneralAssumptions!AR62</f>
        <v>0.59530000000000005</v>
      </c>
      <c r="AO13" s="338">
        <f>InputDataA_GeneralAssumptions!AS62</f>
        <v>0.59530000000000005</v>
      </c>
      <c r="AP13" s="338">
        <f>InputDataA_GeneralAssumptions!AT62</f>
        <v>0.59530000000000005</v>
      </c>
      <c r="AQ13" s="338">
        <f>InputDataA_GeneralAssumptions!AU62</f>
        <v>0.59530000000000005</v>
      </c>
      <c r="AR13" s="338">
        <f>InputDataA_GeneralAssumptions!AV62</f>
        <v>0.59530000000000005</v>
      </c>
      <c r="AS13" s="338">
        <f>InputDataA_GeneralAssumptions!AW62</f>
        <v>0.59530000000000005</v>
      </c>
      <c r="AT13" s="338">
        <f>InputDataA_GeneralAssumptions!AX62</f>
        <v>0.59530000000000005</v>
      </c>
      <c r="AU13" s="338">
        <f>InputDataA_GeneralAssumptions!AY62</f>
        <v>0.59530000000000005</v>
      </c>
      <c r="AV13" s="338">
        <f>InputDataA_GeneralAssumptions!AZ62</f>
        <v>0.59530000000000005</v>
      </c>
      <c r="AW13" s="338">
        <f>InputDataA_GeneralAssumptions!BA62</f>
        <v>0.59530000000000005</v>
      </c>
      <c r="AX13" s="338">
        <f>InputDataA_GeneralAssumptions!BB62</f>
        <v>0.59530000000000005</v>
      </c>
      <c r="AY13" s="338">
        <f>InputDataA_GeneralAssumptions!BC62</f>
        <v>0.59530000000000005</v>
      </c>
      <c r="AZ13" s="338">
        <f>InputDataA_GeneralAssumptions!BD62</f>
        <v>0.59530000000000005</v>
      </c>
      <c r="BA13" s="338">
        <f>InputDataA_GeneralAssumptions!BE62</f>
        <v>0.59530000000000005</v>
      </c>
      <c r="BB13" s="338">
        <f>InputDataA_GeneralAssumptions!BF62</f>
        <v>0.59530000000000005</v>
      </c>
      <c r="BC13" s="338">
        <f>InputDataA_GeneralAssumptions!BG62</f>
        <v>0.59530000000000005</v>
      </c>
      <c r="BD13" s="338">
        <f>InputDataA_GeneralAssumptions!BH62</f>
        <v>0.59530000000000005</v>
      </c>
      <c r="BE13" s="338">
        <f>InputDataA_GeneralAssumptions!BI62</f>
        <v>0.59530000000000005</v>
      </c>
      <c r="BF13" s="338">
        <f>InputDataA_GeneralAssumptions!BJ62</f>
        <v>0.59530000000000005</v>
      </c>
      <c r="BG13" s="338">
        <f>InputDataA_GeneralAssumptions!BK62</f>
        <v>0.59530000000000005</v>
      </c>
      <c r="BH13" s="338">
        <f>InputDataA_GeneralAssumptions!BL62</f>
        <v>0.59530000000000005</v>
      </c>
      <c r="BI13" s="338">
        <f>InputDataA_GeneralAssumptions!BM62</f>
        <v>0.59530000000000005</v>
      </c>
      <c r="BJ13" s="338">
        <f>InputDataA_GeneralAssumptions!BN62</f>
        <v>0.59530000000000005</v>
      </c>
      <c r="BK13" s="338">
        <f>InputDataA_GeneralAssumptions!BO62</f>
        <v>0.59530000000000005</v>
      </c>
      <c r="BL13" s="338">
        <f>InputDataA_GeneralAssumptions!BP62</f>
        <v>0.59530000000000005</v>
      </c>
      <c r="BM13" s="338">
        <f>InputDataA_GeneralAssumptions!BQ62</f>
        <v>0.59530000000000005</v>
      </c>
      <c r="BN13" s="338">
        <f>InputDataA_GeneralAssumptions!BR62</f>
        <v>0.59530000000000005</v>
      </c>
      <c r="BO13" s="338">
        <f>InputDataA_GeneralAssumptions!BS62</f>
        <v>0.59530000000000005</v>
      </c>
      <c r="BP13" s="338">
        <f>InputDataA_GeneralAssumptions!BT62</f>
        <v>0.59530000000000005</v>
      </c>
      <c r="BQ13" s="338">
        <f>InputDataA_GeneralAssumptions!BU62</f>
        <v>0.59530000000000005</v>
      </c>
      <c r="BR13" s="338">
        <f>InputDataA_GeneralAssumptions!BV62</f>
        <v>0.59530000000000005</v>
      </c>
      <c r="BS13" s="338">
        <f>InputDataA_GeneralAssumptions!BW62</f>
        <v>0.59530000000000005</v>
      </c>
    </row>
    <row r="14" spans="1:73">
      <c r="A14" s="46" t="s">
        <v>478</v>
      </c>
      <c r="B14" s="1" t="str">
        <f>LEFT(InputDataA_GeneralAssumptions!D51,1)</f>
        <v>A</v>
      </c>
      <c r="C14" s="24" t="s">
        <v>481</v>
      </c>
      <c r="D14" s="364" t="s">
        <v>483</v>
      </c>
      <c r="E14" s="338">
        <f>InputDataA_GeneralAssumptions!I68</f>
        <v>0.69265138223467648</v>
      </c>
      <c r="F14" s="338">
        <f>InputDataA_GeneralAssumptions!J68</f>
        <v>0.69267515991550932</v>
      </c>
      <c r="G14" s="338">
        <f>InputDataA_GeneralAssumptions!K68</f>
        <v>0.69269903695331969</v>
      </c>
      <c r="H14" s="338">
        <f>InputDataA_GeneralAssumptions!L68</f>
        <v>0.69272277320766973</v>
      </c>
      <c r="I14" s="338">
        <f>InputDataA_GeneralAssumptions!M68</f>
        <v>0.69274624507557903</v>
      </c>
      <c r="J14" s="338">
        <f>InputDataA_GeneralAssumptions!N68</f>
        <v>0.69276944136097429</v>
      </c>
      <c r="K14" s="338">
        <f>InputDataA_GeneralAssumptions!O68</f>
        <v>0.69279250053424846</v>
      </c>
      <c r="L14" s="338">
        <f>InputDataA_GeneralAssumptions!P68</f>
        <v>0.69281545901070873</v>
      </c>
      <c r="M14" s="338">
        <f>InputDataA_GeneralAssumptions!Q68</f>
        <v>0.69283840745210235</v>
      </c>
      <c r="N14" s="338">
        <f>InputDataA_GeneralAssumptions!R68</f>
        <v>0.69286137965909378</v>
      </c>
      <c r="O14" s="338">
        <f>InputDataA_GeneralAssumptions!S68</f>
        <v>0.6928844069492559</v>
      </c>
      <c r="P14" s="338">
        <f>InputDataA_GeneralAssumptions!T68</f>
        <v>0.6929075583355464</v>
      </c>
      <c r="Q14" s="338">
        <f>InputDataA_GeneralAssumptions!U68</f>
        <v>0.6929309623138058</v>
      </c>
      <c r="R14" s="338">
        <f>InputDataA_GeneralAssumptions!V68</f>
        <v>0.69295477441222675</v>
      </c>
      <c r="S14" s="338">
        <f>InputDataA_GeneralAssumptions!W68</f>
        <v>0.69297910615633473</v>
      </c>
      <c r="T14" s="338">
        <f>InputDataA_GeneralAssumptions!X68</f>
        <v>0.69300399849621697</v>
      </c>
      <c r="U14" s="338">
        <f>InputDataA_GeneralAssumptions!Y68</f>
        <v>0.69302948487273208</v>
      </c>
      <c r="V14" s="338">
        <f>InputDataA_GeneralAssumptions!Z68</f>
        <v>0.69305552856321495</v>
      </c>
      <c r="W14" s="338">
        <f>InputDataA_GeneralAssumptions!AA68</f>
        <v>0.69308209912016294</v>
      </c>
      <c r="X14" s="338">
        <f>InputDataA_GeneralAssumptions!AB68</f>
        <v>0.69310918851354453</v>
      </c>
      <c r="Y14" s="338">
        <f>InputDataA_GeneralAssumptions!AC68</f>
        <v>0.69313675535002062</v>
      </c>
      <c r="Z14" s="338">
        <f>InputDataA_GeneralAssumptions!AD68</f>
        <v>0.69316484289303104</v>
      </c>
      <c r="AA14" s="338">
        <f>InputDataA_GeneralAssumptions!AE68</f>
        <v>0.69319338399662578</v>
      </c>
      <c r="AB14" s="338">
        <f>InputDataA_GeneralAssumptions!AF68</f>
        <v>0.69322236083339717</v>
      </c>
      <c r="AC14" s="338">
        <f>InputDataA_GeneralAssumptions!AG68</f>
        <v>0.69325170390289759</v>
      </c>
      <c r="AD14" s="338">
        <f>InputDataA_GeneralAssumptions!AH68</f>
        <v>0.69328142899237655</v>
      </c>
      <c r="AE14" s="338">
        <f>InputDataA_GeneralAssumptions!AI68</f>
        <v>0.69331148931534381</v>
      </c>
      <c r="AF14" s="338">
        <f>InputDataA_GeneralAssumptions!AJ68</f>
        <v>0.69334182942386158</v>
      </c>
      <c r="AG14" s="338">
        <f>InputDataA_GeneralAssumptions!AK68</f>
        <v>0.69337239375717297</v>
      </c>
      <c r="AH14" s="338">
        <f>InputDataA_GeneralAssumptions!AL68</f>
        <v>0.6934030770761459</v>
      </c>
      <c r="AI14" s="338" t="e">
        <f>InputDataA_GeneralAssumptions!AM68</f>
        <v>#VALUE!</v>
      </c>
      <c r="AJ14" s="338" t="e">
        <f>InputDataA_GeneralAssumptions!AN68</f>
        <v>#VALUE!</v>
      </c>
      <c r="AK14" s="338" t="e">
        <f>InputDataA_GeneralAssumptions!AO68</f>
        <v>#VALUE!</v>
      </c>
      <c r="AL14" s="338" t="e">
        <f>InputDataA_GeneralAssumptions!AP68</f>
        <v>#VALUE!</v>
      </c>
      <c r="AM14" s="338" t="e">
        <f>InputDataA_GeneralAssumptions!AQ68</f>
        <v>#VALUE!</v>
      </c>
      <c r="AN14" s="338" t="e">
        <f>InputDataA_GeneralAssumptions!AR68</f>
        <v>#VALUE!</v>
      </c>
      <c r="AO14" s="338" t="e">
        <f>InputDataA_GeneralAssumptions!AS68</f>
        <v>#VALUE!</v>
      </c>
      <c r="AP14" s="338" t="e">
        <f>InputDataA_GeneralAssumptions!AT68</f>
        <v>#VALUE!</v>
      </c>
      <c r="AQ14" s="338" t="e">
        <f>InputDataA_GeneralAssumptions!AU68</f>
        <v>#VALUE!</v>
      </c>
      <c r="AR14" s="338" t="e">
        <f>InputDataA_GeneralAssumptions!AV68</f>
        <v>#VALUE!</v>
      </c>
      <c r="AS14" s="338" t="e">
        <f>InputDataA_GeneralAssumptions!AW68</f>
        <v>#VALUE!</v>
      </c>
      <c r="AT14" s="338" t="e">
        <f>InputDataA_GeneralAssumptions!AX68</f>
        <v>#VALUE!</v>
      </c>
      <c r="AU14" s="338" t="e">
        <f>InputDataA_GeneralAssumptions!AY68</f>
        <v>#VALUE!</v>
      </c>
      <c r="AV14" s="338" t="e">
        <f>InputDataA_GeneralAssumptions!AZ68</f>
        <v>#VALUE!</v>
      </c>
      <c r="AW14" s="338" t="e">
        <f>InputDataA_GeneralAssumptions!BA68</f>
        <v>#VALUE!</v>
      </c>
      <c r="AX14" s="338" t="e">
        <f>InputDataA_GeneralAssumptions!BB68</f>
        <v>#VALUE!</v>
      </c>
      <c r="AY14" s="338" t="e">
        <f>InputDataA_GeneralAssumptions!BC68</f>
        <v>#VALUE!</v>
      </c>
      <c r="AZ14" s="338" t="e">
        <f>InputDataA_GeneralAssumptions!BD68</f>
        <v>#VALUE!</v>
      </c>
      <c r="BA14" s="338" t="e">
        <f>InputDataA_GeneralAssumptions!BE68</f>
        <v>#VALUE!</v>
      </c>
      <c r="BB14" s="338" t="e">
        <f>InputDataA_GeneralAssumptions!BF68</f>
        <v>#VALUE!</v>
      </c>
      <c r="BC14" s="338" t="e">
        <f>InputDataA_GeneralAssumptions!BG68</f>
        <v>#VALUE!</v>
      </c>
      <c r="BD14" s="338" t="e">
        <f>InputDataA_GeneralAssumptions!BH68</f>
        <v>#VALUE!</v>
      </c>
      <c r="BE14" s="338" t="e">
        <f>InputDataA_GeneralAssumptions!BI68</f>
        <v>#VALUE!</v>
      </c>
      <c r="BF14" s="338" t="e">
        <f>InputDataA_GeneralAssumptions!BJ68</f>
        <v>#VALUE!</v>
      </c>
      <c r="BG14" s="338" t="e">
        <f>InputDataA_GeneralAssumptions!BK68</f>
        <v>#VALUE!</v>
      </c>
      <c r="BH14" s="338" t="e">
        <f>InputDataA_GeneralAssumptions!BL68</f>
        <v>#VALUE!</v>
      </c>
      <c r="BI14" s="338" t="e">
        <f>InputDataA_GeneralAssumptions!BM68</f>
        <v>#VALUE!</v>
      </c>
      <c r="BJ14" s="338" t="e">
        <f>InputDataA_GeneralAssumptions!BN68</f>
        <v>#VALUE!</v>
      </c>
      <c r="BK14" s="338" t="e">
        <f>InputDataA_GeneralAssumptions!BO68</f>
        <v>#VALUE!</v>
      </c>
      <c r="BL14" s="338" t="e">
        <f>InputDataA_GeneralAssumptions!BP68</f>
        <v>#VALUE!</v>
      </c>
      <c r="BM14" s="338" t="e">
        <f>InputDataA_GeneralAssumptions!BQ68</f>
        <v>#VALUE!</v>
      </c>
      <c r="BN14" s="338" t="e">
        <f>InputDataA_GeneralAssumptions!BR68</f>
        <v>#VALUE!</v>
      </c>
      <c r="BO14" s="338" t="e">
        <f>InputDataA_GeneralAssumptions!BS68</f>
        <v>#VALUE!</v>
      </c>
      <c r="BP14" s="338" t="e">
        <f>InputDataA_GeneralAssumptions!BT68</f>
        <v>#VALUE!</v>
      </c>
      <c r="BQ14" s="338" t="e">
        <f>InputDataA_GeneralAssumptions!BU68</f>
        <v>#VALUE!</v>
      </c>
      <c r="BR14" s="338" t="e">
        <f>InputDataA_GeneralAssumptions!BV68</f>
        <v>#VALUE!</v>
      </c>
      <c r="BS14" s="338" t="e">
        <f>InputDataA_GeneralAssumptions!BW68</f>
        <v>#VALUE!</v>
      </c>
    </row>
    <row r="15" spans="1:73">
      <c r="A15" s="46" t="s">
        <v>478</v>
      </c>
      <c r="B15" s="1" t="str">
        <f>LEFT(InputDataA_GeneralAssumptions!D51,1)</f>
        <v>A</v>
      </c>
      <c r="C15" s="24" t="s">
        <v>480</v>
      </c>
      <c r="D15" s="364" t="s">
        <v>441</v>
      </c>
      <c r="E15" s="338">
        <f>InputDataA_GeneralAssumptions!I133</f>
        <v>0</v>
      </c>
      <c r="F15" s="338">
        <f>InputDataA_GeneralAssumptions!J133</f>
        <v>3.4328496907320982E-5</v>
      </c>
      <c r="G15" s="338">
        <f>InputDataA_GeneralAssumptions!K133</f>
        <v>3.4470758000448853E-5</v>
      </c>
      <c r="H15" s="338">
        <f>InputDataA_GeneralAssumptions!L133</f>
        <v>3.4266330807053436E-5</v>
      </c>
      <c r="I15" s="338">
        <f>InputDataA_GeneralAssumptions!M133</f>
        <v>3.3883493970598977E-5</v>
      </c>
      <c r="J15" s="338">
        <f>InputDataA_GeneralAssumptions!N133</f>
        <v>3.3484534286865042E-5</v>
      </c>
      <c r="K15" s="338">
        <f>InputDataA_GeneralAssumptions!O133</f>
        <v>3.3285494274837291E-5</v>
      </c>
      <c r="L15" s="338">
        <f>InputDataA_GeneralAssumptions!P133</f>
        <v>3.3139037219021006E-5</v>
      </c>
      <c r="M15" s="338">
        <f>InputDataA_GeneralAssumptions!Q133</f>
        <v>3.3123454586947432E-5</v>
      </c>
      <c r="N15" s="338">
        <f>InputDataA_GeneralAssumptions!R133</f>
        <v>3.3156659250410669E-5</v>
      </c>
      <c r="O15" s="338">
        <f>InputDataA_GeneralAssumptions!S133</f>
        <v>3.3235060920011605E-5</v>
      </c>
      <c r="P15" s="338">
        <f>InputDataA_GeneralAssumptions!T133</f>
        <v>3.3413057153985903E-5</v>
      </c>
      <c r="Q15" s="338">
        <f>InputDataA_GeneralAssumptions!U133</f>
        <v>3.3776479961611372E-5</v>
      </c>
      <c r="R15" s="338">
        <f>InputDataA_GeneralAssumptions!V133</f>
        <v>3.4364315806278967E-5</v>
      </c>
      <c r="S15" s="338">
        <f>InputDataA_GeneralAssumptions!W133</f>
        <v>3.5113033355793632E-5</v>
      </c>
      <c r="T15" s="338">
        <f>InputDataA_GeneralAssumptions!X133</f>
        <v>3.5920765375285768E-5</v>
      </c>
      <c r="U15" s="338">
        <f>InputDataA_GeneralAssumptions!Y133</f>
        <v>3.6776665892856997E-5</v>
      </c>
      <c r="V15" s="338">
        <f>InputDataA_GeneralAssumptions!Z133</f>
        <v>3.7579484064353963E-5</v>
      </c>
      <c r="W15" s="338">
        <f>InputDataA_GeneralAssumptions!AA133</f>
        <v>3.8338280055283391E-5</v>
      </c>
      <c r="X15" s="338">
        <f>InputDataA_GeneralAssumptions!AB133</f>
        <v>3.9085403325200829E-5</v>
      </c>
      <c r="Y15" s="338">
        <f>InputDataA_GeneralAssumptions!AC133</f>
        <v>3.9772718257058415E-5</v>
      </c>
      <c r="Z15" s="338">
        <f>InputDataA_GeneralAssumptions!AD133</f>
        <v>4.0522368484507965E-5</v>
      </c>
      <c r="AA15" s="338">
        <f>InputDataA_GeneralAssumptions!AE133</f>
        <v>4.1175059421139082E-5</v>
      </c>
      <c r="AB15" s="338">
        <f>InputDataA_GeneralAssumptions!AF133</f>
        <v>4.1801952298303746E-5</v>
      </c>
      <c r="AC15" s="338">
        <f>InputDataA_GeneralAssumptions!AG133</f>
        <v>4.2328509809008708E-5</v>
      </c>
      <c r="AD15" s="338">
        <f>InputDataA_GeneralAssumptions!AH133</f>
        <v>4.287777341427379E-5</v>
      </c>
      <c r="AE15" s="338">
        <f>InputDataA_GeneralAssumptions!AI133</f>
        <v>4.3359481027627211E-5</v>
      </c>
      <c r="AF15" s="338">
        <f>InputDataA_GeneralAssumptions!AJ133</f>
        <v>4.3761150630539092E-5</v>
      </c>
      <c r="AG15" s="338">
        <f>InputDataA_GeneralAssumptions!AK133</f>
        <v>4.4082632857822546E-5</v>
      </c>
      <c r="AH15" s="338">
        <f>InputDataA_GeneralAssumptions!AL133</f>
        <v>4.4252293932123266E-5</v>
      </c>
      <c r="AI15" s="338" t="e">
        <f>InputDataA_GeneralAssumptions!AM133</f>
        <v>#VALUE!</v>
      </c>
      <c r="AJ15" s="338" t="e">
        <f>InputDataA_GeneralAssumptions!AN133</f>
        <v>#VALUE!</v>
      </c>
      <c r="AK15" s="338" t="e">
        <f>InputDataA_GeneralAssumptions!AO133</f>
        <v>#VALUE!</v>
      </c>
      <c r="AL15" s="338" t="e">
        <f>InputDataA_GeneralAssumptions!AP133</f>
        <v>#VALUE!</v>
      </c>
      <c r="AM15" s="338" t="e">
        <f>InputDataA_GeneralAssumptions!AQ133</f>
        <v>#VALUE!</v>
      </c>
      <c r="AN15" s="338" t="e">
        <f>InputDataA_GeneralAssumptions!AR133</f>
        <v>#VALUE!</v>
      </c>
      <c r="AO15" s="338" t="e">
        <f>InputDataA_GeneralAssumptions!AS133</f>
        <v>#VALUE!</v>
      </c>
      <c r="AP15" s="338" t="e">
        <f>InputDataA_GeneralAssumptions!AT133</f>
        <v>#VALUE!</v>
      </c>
      <c r="AQ15" s="338" t="e">
        <f>InputDataA_GeneralAssumptions!AU133</f>
        <v>#VALUE!</v>
      </c>
      <c r="AR15" s="338" t="e">
        <f>InputDataA_GeneralAssumptions!AV133</f>
        <v>#VALUE!</v>
      </c>
      <c r="AS15" s="338" t="e">
        <f>InputDataA_GeneralAssumptions!AW133</f>
        <v>#VALUE!</v>
      </c>
      <c r="AT15" s="338" t="e">
        <f>InputDataA_GeneralAssumptions!AX133</f>
        <v>#VALUE!</v>
      </c>
      <c r="AU15" s="338" t="e">
        <f>InputDataA_GeneralAssumptions!AY133</f>
        <v>#VALUE!</v>
      </c>
      <c r="AV15" s="338" t="e">
        <f>InputDataA_GeneralAssumptions!AZ133</f>
        <v>#VALUE!</v>
      </c>
      <c r="AW15" s="338" t="e">
        <f>InputDataA_GeneralAssumptions!BA133</f>
        <v>#VALUE!</v>
      </c>
      <c r="AX15" s="338" t="e">
        <f>InputDataA_GeneralAssumptions!BB133</f>
        <v>#VALUE!</v>
      </c>
      <c r="AY15" s="338" t="e">
        <f>InputDataA_GeneralAssumptions!BC133</f>
        <v>#VALUE!</v>
      </c>
      <c r="AZ15" s="338" t="e">
        <f>InputDataA_GeneralAssumptions!BD133</f>
        <v>#VALUE!</v>
      </c>
      <c r="BA15" s="338" t="e">
        <f>InputDataA_GeneralAssumptions!BE133</f>
        <v>#VALUE!</v>
      </c>
      <c r="BB15" s="338" t="e">
        <f>InputDataA_GeneralAssumptions!BF133</f>
        <v>#VALUE!</v>
      </c>
      <c r="BC15" s="338" t="e">
        <f>InputDataA_GeneralAssumptions!BG133</f>
        <v>#VALUE!</v>
      </c>
      <c r="BD15" s="338" t="e">
        <f>InputDataA_GeneralAssumptions!BH133</f>
        <v>#VALUE!</v>
      </c>
      <c r="BE15" s="338" t="e">
        <f>InputDataA_GeneralAssumptions!BI133</f>
        <v>#VALUE!</v>
      </c>
      <c r="BF15" s="338" t="e">
        <f>InputDataA_GeneralAssumptions!BJ133</f>
        <v>#VALUE!</v>
      </c>
      <c r="BG15" s="338" t="e">
        <f>InputDataA_GeneralAssumptions!BK133</f>
        <v>#VALUE!</v>
      </c>
      <c r="BH15" s="338" t="e">
        <f>InputDataA_GeneralAssumptions!BL133</f>
        <v>#VALUE!</v>
      </c>
      <c r="BI15" s="338" t="e">
        <f>InputDataA_GeneralAssumptions!BM133</f>
        <v>#VALUE!</v>
      </c>
      <c r="BJ15" s="338" t="e">
        <f>InputDataA_GeneralAssumptions!BN133</f>
        <v>#VALUE!</v>
      </c>
      <c r="BK15" s="338" t="e">
        <f>InputDataA_GeneralAssumptions!BO133</f>
        <v>#VALUE!</v>
      </c>
      <c r="BL15" s="338" t="e">
        <f>InputDataA_GeneralAssumptions!BP133</f>
        <v>#VALUE!</v>
      </c>
      <c r="BM15" s="338" t="e">
        <f>InputDataA_GeneralAssumptions!BQ133</f>
        <v>#VALUE!</v>
      </c>
      <c r="BN15" s="338" t="e">
        <f>InputDataA_GeneralAssumptions!BR133</f>
        <v>#VALUE!</v>
      </c>
      <c r="BO15" s="338" t="e">
        <f>InputDataA_GeneralAssumptions!BS133</f>
        <v>#VALUE!</v>
      </c>
      <c r="BP15" s="338" t="e">
        <f>InputDataA_GeneralAssumptions!BT133</f>
        <v>#VALUE!</v>
      </c>
      <c r="BQ15" s="338" t="e">
        <f>InputDataA_GeneralAssumptions!BU133</f>
        <v>#VALUE!</v>
      </c>
      <c r="BR15" s="338" t="e">
        <f>InputDataA_GeneralAssumptions!BV133</f>
        <v>#VALUE!</v>
      </c>
      <c r="BS15" s="338" t="e">
        <f>InputDataA_GeneralAssumptions!BW133</f>
        <v>#VALUE!</v>
      </c>
    </row>
    <row r="16" spans="1:73">
      <c r="B16" s="1" t="str">
        <f>LEFT(InputDataA_GeneralAssumptions!D99,1)</f>
        <v>A</v>
      </c>
      <c r="C16" s="24" t="s">
        <v>563</v>
      </c>
      <c r="D16" s="364" t="s">
        <v>2</v>
      </c>
      <c r="E16" s="338">
        <f>InputDataA_GeneralAssumptions!I97</f>
        <v>1.4958209358155727E-2</v>
      </c>
      <c r="F16" s="338">
        <f>InputDataA_GeneralAssumptions!J97</f>
        <v>1.4958209358155727E-2</v>
      </c>
      <c r="G16" s="338">
        <f>InputDataA_GeneralAssumptions!K97</f>
        <v>1.4958209358155727E-2</v>
      </c>
      <c r="H16" s="338">
        <f>InputDataA_GeneralAssumptions!L97</f>
        <v>1.4958209358155727E-2</v>
      </c>
      <c r="I16" s="338">
        <f>InputDataA_GeneralAssumptions!M97</f>
        <v>1.4958209358155727E-2</v>
      </c>
      <c r="J16" s="338">
        <f>InputDataA_GeneralAssumptions!N97</f>
        <v>1.4958209358155727E-2</v>
      </c>
      <c r="K16" s="338">
        <f>InputDataA_GeneralAssumptions!O97</f>
        <v>1.4958209358155727E-2</v>
      </c>
      <c r="L16" s="338">
        <f>InputDataA_GeneralAssumptions!P97</f>
        <v>1.4958209358155727E-2</v>
      </c>
      <c r="M16" s="338">
        <f>InputDataA_GeneralAssumptions!Q97</f>
        <v>1.4958209358155727E-2</v>
      </c>
      <c r="N16" s="338">
        <f>InputDataA_GeneralAssumptions!R97</f>
        <v>1.4958209358155727E-2</v>
      </c>
      <c r="O16" s="338">
        <f>InputDataA_GeneralAssumptions!S97</f>
        <v>1.4958209358155727E-2</v>
      </c>
      <c r="P16" s="338">
        <f>InputDataA_GeneralAssumptions!T97</f>
        <v>1.4958209358155727E-2</v>
      </c>
      <c r="Q16" s="338">
        <f>InputDataA_GeneralAssumptions!U97</f>
        <v>1.4958209358155727E-2</v>
      </c>
      <c r="R16" s="338">
        <f>InputDataA_GeneralAssumptions!V97</f>
        <v>1.4958209358155727E-2</v>
      </c>
      <c r="S16" s="338">
        <f>InputDataA_GeneralAssumptions!W97</f>
        <v>1.4958209358155727E-2</v>
      </c>
      <c r="T16" s="338">
        <f>InputDataA_GeneralAssumptions!X97</f>
        <v>1.4958209358155727E-2</v>
      </c>
      <c r="U16" s="338">
        <f>InputDataA_GeneralAssumptions!Y97</f>
        <v>1.4958209358155727E-2</v>
      </c>
      <c r="V16" s="338">
        <f>InputDataA_GeneralAssumptions!Z97</f>
        <v>1.4958209358155727E-2</v>
      </c>
      <c r="W16" s="338">
        <f>InputDataA_GeneralAssumptions!AA97</f>
        <v>1.4958209358155727E-2</v>
      </c>
      <c r="X16" s="338">
        <f>InputDataA_GeneralAssumptions!AB97</f>
        <v>1.4958209358155727E-2</v>
      </c>
      <c r="Y16" s="338">
        <f>InputDataA_GeneralAssumptions!AC97</f>
        <v>1.4958209358155727E-2</v>
      </c>
      <c r="Z16" s="338">
        <f>InputDataA_GeneralAssumptions!AD97</f>
        <v>1.4958209358155727E-2</v>
      </c>
      <c r="AA16" s="338">
        <f>InputDataA_GeneralAssumptions!AE97</f>
        <v>1.4958209358155727E-2</v>
      </c>
      <c r="AB16" s="338">
        <f>InputDataA_GeneralAssumptions!AF97</f>
        <v>1.4958209358155727E-2</v>
      </c>
      <c r="AC16" s="338">
        <f>InputDataA_GeneralAssumptions!AG97</f>
        <v>1.4958209358155727E-2</v>
      </c>
      <c r="AD16" s="338">
        <f>InputDataA_GeneralAssumptions!AH97</f>
        <v>1.4958209358155727E-2</v>
      </c>
      <c r="AE16" s="338">
        <f>InputDataA_GeneralAssumptions!AI97</f>
        <v>1.4958209358155727E-2</v>
      </c>
      <c r="AF16" s="338">
        <f>InputDataA_GeneralAssumptions!AJ97</f>
        <v>1.4958209358155727E-2</v>
      </c>
      <c r="AG16" s="338">
        <f>InputDataA_GeneralAssumptions!AK97</f>
        <v>1.4958209358155727E-2</v>
      </c>
      <c r="AH16" s="338">
        <f>InputDataA_GeneralAssumptions!AL97</f>
        <v>1.4958209358155727E-2</v>
      </c>
      <c r="AI16" s="338">
        <f>InputDataA_GeneralAssumptions!AM97</f>
        <v>1.4958209358155727E-2</v>
      </c>
      <c r="AJ16" s="338">
        <f>InputDataA_GeneralAssumptions!AN97</f>
        <v>1.4958209358155727E-2</v>
      </c>
      <c r="AK16" s="338">
        <f>InputDataA_GeneralAssumptions!AO97</f>
        <v>1.4958209358155727E-2</v>
      </c>
      <c r="AL16" s="338">
        <f>InputDataA_GeneralAssumptions!AP97</f>
        <v>1.4958209358155727E-2</v>
      </c>
      <c r="AM16" s="338">
        <f>InputDataA_GeneralAssumptions!AQ97</f>
        <v>1.4958209358155727E-2</v>
      </c>
      <c r="AN16" s="338">
        <f>InputDataA_GeneralAssumptions!AR97</f>
        <v>1.4958209358155727E-2</v>
      </c>
      <c r="AO16" s="338">
        <f>InputDataA_GeneralAssumptions!AS97</f>
        <v>1.4958209358155727E-2</v>
      </c>
      <c r="AP16" s="338">
        <f>InputDataA_GeneralAssumptions!AT97</f>
        <v>1.4958209358155727E-2</v>
      </c>
      <c r="AQ16" s="338">
        <f>InputDataA_GeneralAssumptions!AU97</f>
        <v>1.4958209358155727E-2</v>
      </c>
      <c r="AR16" s="338">
        <f>InputDataA_GeneralAssumptions!AV97</f>
        <v>1.4958209358155727E-2</v>
      </c>
      <c r="AS16" s="338">
        <f>InputDataA_GeneralAssumptions!AW97</f>
        <v>1.4958209358155727E-2</v>
      </c>
      <c r="AT16" s="338">
        <f>InputDataA_GeneralAssumptions!AX97</f>
        <v>1.4958209358155727E-2</v>
      </c>
      <c r="AU16" s="338">
        <f>InputDataA_GeneralAssumptions!AY97</f>
        <v>1.4958209358155727E-2</v>
      </c>
      <c r="AV16" s="338">
        <f>InputDataA_GeneralAssumptions!AZ97</f>
        <v>1.4958209358155727E-2</v>
      </c>
      <c r="AW16" s="338">
        <f>InputDataA_GeneralAssumptions!BA97</f>
        <v>1.4958209358155727E-2</v>
      </c>
      <c r="AX16" s="338">
        <f>InputDataA_GeneralAssumptions!BB97</f>
        <v>1.4958209358155727E-2</v>
      </c>
      <c r="AY16" s="338">
        <f>InputDataA_GeneralAssumptions!BC97</f>
        <v>1.4958209358155727E-2</v>
      </c>
      <c r="AZ16" s="338">
        <f>InputDataA_GeneralAssumptions!BD97</f>
        <v>1.4958209358155727E-2</v>
      </c>
      <c r="BA16" s="338">
        <f>InputDataA_GeneralAssumptions!BE97</f>
        <v>1.4958209358155727E-2</v>
      </c>
      <c r="BB16" s="338">
        <f>InputDataA_GeneralAssumptions!BF97</f>
        <v>1.4958209358155727E-2</v>
      </c>
      <c r="BC16" s="338">
        <f>InputDataA_GeneralAssumptions!BG97</f>
        <v>1.4958209358155727E-2</v>
      </c>
      <c r="BD16" s="338">
        <f>InputDataA_GeneralAssumptions!BH97</f>
        <v>1.4958209358155727E-2</v>
      </c>
      <c r="BE16" s="338">
        <f>InputDataA_GeneralAssumptions!BI97</f>
        <v>1.4958209358155727E-2</v>
      </c>
      <c r="BF16" s="338">
        <f>InputDataA_GeneralAssumptions!BJ97</f>
        <v>1.4958209358155727E-2</v>
      </c>
      <c r="BG16" s="338">
        <f>InputDataA_GeneralAssumptions!BK97</f>
        <v>1.4958209358155727E-2</v>
      </c>
      <c r="BH16" s="338">
        <f>InputDataA_GeneralAssumptions!BL97</f>
        <v>1.4958209358155727E-2</v>
      </c>
      <c r="BI16" s="338">
        <f>InputDataA_GeneralAssumptions!BM97</f>
        <v>1.4958209358155727E-2</v>
      </c>
      <c r="BJ16" s="338">
        <f>InputDataA_GeneralAssumptions!BN97</f>
        <v>1.4958209358155727E-2</v>
      </c>
      <c r="BK16" s="338">
        <f>InputDataA_GeneralAssumptions!BO97</f>
        <v>1.4958209358155727E-2</v>
      </c>
      <c r="BL16" s="338">
        <f>InputDataA_GeneralAssumptions!BP97</f>
        <v>1.4958209358155727E-2</v>
      </c>
      <c r="BM16" s="338">
        <f>InputDataA_GeneralAssumptions!BQ97</f>
        <v>1.4958209358155727E-2</v>
      </c>
      <c r="BN16" s="338">
        <f>InputDataA_GeneralAssumptions!BR97</f>
        <v>1.4958209358155727E-2</v>
      </c>
      <c r="BO16" s="338">
        <f>InputDataA_GeneralAssumptions!BS97</f>
        <v>1.4958209358155727E-2</v>
      </c>
      <c r="BP16" s="338">
        <f>InputDataA_GeneralAssumptions!BT97</f>
        <v>1.4958209358155727E-2</v>
      </c>
      <c r="BQ16" s="338">
        <f>InputDataA_GeneralAssumptions!BU97</f>
        <v>1.4958209358155727E-2</v>
      </c>
      <c r="BR16" s="338">
        <f>InputDataA_GeneralAssumptions!BV97</f>
        <v>1.4958209358155727E-2</v>
      </c>
      <c r="BS16" s="338">
        <f>InputDataA_GeneralAssumptions!BW97</f>
        <v>1.4958209358155727E-2</v>
      </c>
    </row>
    <row r="17" spans="1:71">
      <c r="B17" s="1" t="str">
        <f>LEFT(InputDataA_GeneralAssumptions!D80,1)</f>
        <v>A</v>
      </c>
      <c r="C17" s="24" t="s">
        <v>576</v>
      </c>
      <c r="D17" s="364" t="s">
        <v>2</v>
      </c>
      <c r="E17" s="119" t="str">
        <f>InputDataA_GeneralAssumptions!I88</f>
        <v>Not an input</v>
      </c>
      <c r="F17" s="119" t="str">
        <f>InputDataA_GeneralAssumptions!J88</f>
        <v>Not an input</v>
      </c>
      <c r="G17" s="119" t="str">
        <f>InputDataA_GeneralAssumptions!K88</f>
        <v>Not an input</v>
      </c>
      <c r="H17" s="119" t="str">
        <f>InputDataA_GeneralAssumptions!L88</f>
        <v>Not an input</v>
      </c>
      <c r="I17" s="119" t="str">
        <f>InputDataA_GeneralAssumptions!M88</f>
        <v>Not an input</v>
      </c>
      <c r="J17" s="119" t="str">
        <f>InputDataA_GeneralAssumptions!N88</f>
        <v>Not an input</v>
      </c>
      <c r="K17" s="119" t="str">
        <f>InputDataA_GeneralAssumptions!O88</f>
        <v>Not an input</v>
      </c>
      <c r="L17" s="119" t="str">
        <f>InputDataA_GeneralAssumptions!P88</f>
        <v>Not an input</v>
      </c>
      <c r="M17" s="119" t="str">
        <f>InputDataA_GeneralAssumptions!Q88</f>
        <v>Not an input</v>
      </c>
      <c r="N17" s="119" t="str">
        <f>InputDataA_GeneralAssumptions!R88</f>
        <v>Not an input</v>
      </c>
      <c r="O17" s="119" t="str">
        <f>InputDataA_GeneralAssumptions!S88</f>
        <v>Not an input</v>
      </c>
      <c r="P17" s="119" t="str">
        <f>InputDataA_GeneralAssumptions!T88</f>
        <v>Not an input</v>
      </c>
      <c r="Q17" s="119" t="str">
        <f>InputDataA_GeneralAssumptions!U88</f>
        <v>Not an input</v>
      </c>
      <c r="R17" s="119" t="str">
        <f>InputDataA_GeneralAssumptions!V88</f>
        <v>Not an input</v>
      </c>
      <c r="S17" s="119" t="str">
        <f>InputDataA_GeneralAssumptions!W88</f>
        <v>Not an input</v>
      </c>
      <c r="T17" s="119" t="str">
        <f>InputDataA_GeneralAssumptions!X88</f>
        <v>Not an input</v>
      </c>
      <c r="U17" s="119" t="str">
        <f>InputDataA_GeneralAssumptions!Y88</f>
        <v>Not an input</v>
      </c>
      <c r="V17" s="119" t="str">
        <f>InputDataA_GeneralAssumptions!Z88</f>
        <v>Not an input</v>
      </c>
      <c r="W17" s="119" t="str">
        <f>InputDataA_GeneralAssumptions!AA88</f>
        <v>Not an input</v>
      </c>
      <c r="X17" s="119" t="str">
        <f>InputDataA_GeneralAssumptions!AB88</f>
        <v>Not an input</v>
      </c>
      <c r="Y17" s="119" t="str">
        <f>InputDataA_GeneralAssumptions!AC88</f>
        <v>Not an input</v>
      </c>
      <c r="Z17" s="119" t="str">
        <f>InputDataA_GeneralAssumptions!AD88</f>
        <v>Not an input</v>
      </c>
      <c r="AA17" s="119" t="str">
        <f>InputDataA_GeneralAssumptions!AE88</f>
        <v>Not an input</v>
      </c>
      <c r="AB17" s="119" t="str">
        <f>InputDataA_GeneralAssumptions!AF88</f>
        <v>Not an input</v>
      </c>
      <c r="AC17" s="119" t="str">
        <f>InputDataA_GeneralAssumptions!AG88</f>
        <v>Not an input</v>
      </c>
      <c r="AD17" s="119" t="str">
        <f>InputDataA_GeneralAssumptions!AH88</f>
        <v>Not an input</v>
      </c>
      <c r="AE17" s="119" t="str">
        <f>InputDataA_GeneralAssumptions!AI88</f>
        <v>Not an input</v>
      </c>
      <c r="AF17" s="119" t="str">
        <f>InputDataA_GeneralAssumptions!AJ88</f>
        <v>Not an input</v>
      </c>
      <c r="AG17" s="119" t="str">
        <f>InputDataA_GeneralAssumptions!AK88</f>
        <v>Not an input</v>
      </c>
      <c r="AH17" s="119" t="str">
        <f>InputDataA_GeneralAssumptions!AL88</f>
        <v>Not an input</v>
      </c>
      <c r="AI17" s="119" t="str">
        <f>InputDataA_GeneralAssumptions!AM88</f>
        <v>Not an input</v>
      </c>
      <c r="AJ17" s="119" t="str">
        <f>InputDataA_GeneralAssumptions!AN88</f>
        <v>Not an input</v>
      </c>
      <c r="AK17" s="119" t="str">
        <f>InputDataA_GeneralAssumptions!AO88</f>
        <v>Not an input</v>
      </c>
      <c r="AL17" s="119" t="str">
        <f>InputDataA_GeneralAssumptions!AP88</f>
        <v>Not an input</v>
      </c>
      <c r="AM17" s="119" t="str">
        <f>InputDataA_GeneralAssumptions!AQ88</f>
        <v>Not an input</v>
      </c>
      <c r="AN17" s="119" t="str">
        <f>InputDataA_GeneralAssumptions!AR88</f>
        <v>Not an input</v>
      </c>
      <c r="AO17" s="119" t="str">
        <f>InputDataA_GeneralAssumptions!AS88</f>
        <v>Not an input</v>
      </c>
      <c r="AP17" s="119" t="str">
        <f>InputDataA_GeneralAssumptions!AT88</f>
        <v>Not an input</v>
      </c>
      <c r="AQ17" s="119" t="str">
        <f>InputDataA_GeneralAssumptions!AU88</f>
        <v>Not an input</v>
      </c>
      <c r="AR17" s="119" t="str">
        <f>InputDataA_GeneralAssumptions!AV88</f>
        <v>Not an input</v>
      </c>
      <c r="AS17" s="119" t="str">
        <f>InputDataA_GeneralAssumptions!AW88</f>
        <v>Not an input</v>
      </c>
      <c r="AT17" s="119" t="str">
        <f>InputDataA_GeneralAssumptions!AX88</f>
        <v>Not an input</v>
      </c>
      <c r="AU17" s="119" t="str">
        <f>InputDataA_GeneralAssumptions!AY88</f>
        <v>Not an input</v>
      </c>
      <c r="AV17" s="119" t="str">
        <f>InputDataA_GeneralAssumptions!AZ88</f>
        <v>Not an input</v>
      </c>
      <c r="AW17" s="119" t="str">
        <f>InputDataA_GeneralAssumptions!BA88</f>
        <v>Not an input</v>
      </c>
      <c r="AX17" s="119" t="str">
        <f>InputDataA_GeneralAssumptions!BB88</f>
        <v>Not an input</v>
      </c>
      <c r="AY17" s="119" t="str">
        <f>InputDataA_GeneralAssumptions!BC88</f>
        <v>Not an input</v>
      </c>
      <c r="AZ17" s="119" t="str">
        <f>InputDataA_GeneralAssumptions!BD88</f>
        <v>Not an input</v>
      </c>
      <c r="BA17" s="119" t="str">
        <f>InputDataA_GeneralAssumptions!BE88</f>
        <v>Not an input</v>
      </c>
      <c r="BB17" s="119" t="str">
        <f>InputDataA_GeneralAssumptions!BF88</f>
        <v>Not an input</v>
      </c>
      <c r="BC17" s="119" t="str">
        <f>InputDataA_GeneralAssumptions!BG88</f>
        <v>Not an input</v>
      </c>
      <c r="BD17" s="119" t="str">
        <f>InputDataA_GeneralAssumptions!BH88</f>
        <v>Not an input</v>
      </c>
      <c r="BE17" s="119" t="str">
        <f>InputDataA_GeneralAssumptions!BI88</f>
        <v>Not an input</v>
      </c>
      <c r="BF17" s="119" t="str">
        <f>InputDataA_GeneralAssumptions!BJ88</f>
        <v>Not an input</v>
      </c>
      <c r="BG17" s="119" t="str">
        <f>InputDataA_GeneralAssumptions!BK88</f>
        <v>Not an input</v>
      </c>
      <c r="BH17" s="119" t="str">
        <f>InputDataA_GeneralAssumptions!BL88</f>
        <v>Not an input</v>
      </c>
      <c r="BI17" s="119" t="str">
        <f>InputDataA_GeneralAssumptions!BM88</f>
        <v>Not an input</v>
      </c>
      <c r="BJ17" s="119" t="str">
        <f>InputDataA_GeneralAssumptions!BN88</f>
        <v>Not an input</v>
      </c>
      <c r="BK17" s="119" t="str">
        <f>InputDataA_GeneralAssumptions!BO88</f>
        <v>Not an input</v>
      </c>
      <c r="BL17" s="119" t="str">
        <f>InputDataA_GeneralAssumptions!BP88</f>
        <v>Not an input</v>
      </c>
      <c r="BM17" s="119" t="str">
        <f>InputDataA_GeneralAssumptions!BQ88</f>
        <v>Not an input</v>
      </c>
      <c r="BN17" s="119" t="str">
        <f>InputDataA_GeneralAssumptions!BR88</f>
        <v>Not an input</v>
      </c>
      <c r="BO17" s="119" t="str">
        <f>InputDataA_GeneralAssumptions!BS88</f>
        <v>Not an input</v>
      </c>
      <c r="BP17" s="119" t="str">
        <f>InputDataA_GeneralAssumptions!BT88</f>
        <v>Not an input</v>
      </c>
      <c r="BQ17" s="119" t="str">
        <f>InputDataA_GeneralAssumptions!BU88</f>
        <v>Not an input</v>
      </c>
      <c r="BR17" s="119" t="str">
        <f>InputDataA_GeneralAssumptions!BV88</f>
        <v>Not an input</v>
      </c>
      <c r="BS17" s="119" t="str">
        <f>InputDataA_GeneralAssumptions!BW88</f>
        <v>Not an input</v>
      </c>
    </row>
    <row r="18" spans="1:71">
      <c r="B18" s="1" t="str">
        <f>LEFT(InputDataA_GeneralAssumptions!D80,1)</f>
        <v>A</v>
      </c>
      <c r="C18" s="25" t="s">
        <v>474</v>
      </c>
      <c r="D18" s="365" t="s">
        <v>2</v>
      </c>
      <c r="E18" s="120">
        <f>InputDataA_GeneralAssumptions!I78</f>
        <v>-8.9730862528085709E-3</v>
      </c>
      <c r="F18" s="120">
        <f>InputDataA_GeneralAssumptions!J78</f>
        <v>-8.9730862528085709E-3</v>
      </c>
      <c r="G18" s="120">
        <f>InputDataA_GeneralAssumptions!K78</f>
        <v>-8.9730862528085709E-3</v>
      </c>
      <c r="H18" s="120">
        <f>InputDataA_GeneralAssumptions!L78</f>
        <v>-8.9730862528085709E-3</v>
      </c>
      <c r="I18" s="120">
        <f>InputDataA_GeneralAssumptions!M78</f>
        <v>-8.9730862528085709E-3</v>
      </c>
      <c r="J18" s="120">
        <f>InputDataA_GeneralAssumptions!N78</f>
        <v>-8.9730862528085709E-3</v>
      </c>
      <c r="K18" s="120">
        <f>InputDataA_GeneralAssumptions!O78</f>
        <v>-8.9730862528085709E-3</v>
      </c>
      <c r="L18" s="120">
        <f>InputDataA_GeneralAssumptions!P78</f>
        <v>-8.9730862528085709E-3</v>
      </c>
      <c r="M18" s="120">
        <f>InputDataA_GeneralAssumptions!Q78</f>
        <v>-8.9730862528085709E-3</v>
      </c>
      <c r="N18" s="120">
        <f>InputDataA_GeneralAssumptions!R78</f>
        <v>-8.9730862528085709E-3</v>
      </c>
      <c r="O18" s="120">
        <f>InputDataA_GeneralAssumptions!S78</f>
        <v>-8.9730862528085709E-3</v>
      </c>
      <c r="P18" s="120">
        <f>InputDataA_GeneralAssumptions!T78</f>
        <v>-8.9730862528085709E-3</v>
      </c>
      <c r="Q18" s="120">
        <f>InputDataA_GeneralAssumptions!U78</f>
        <v>-8.9730862528085709E-3</v>
      </c>
      <c r="R18" s="120">
        <f>InputDataA_GeneralAssumptions!V78</f>
        <v>-8.9730862528085709E-3</v>
      </c>
      <c r="S18" s="120">
        <f>InputDataA_GeneralAssumptions!W78</f>
        <v>-8.9730862528085709E-3</v>
      </c>
      <c r="T18" s="120">
        <f>InputDataA_GeneralAssumptions!X78</f>
        <v>-8.9730862528085709E-3</v>
      </c>
      <c r="U18" s="120">
        <f>InputDataA_GeneralAssumptions!Y78</f>
        <v>-8.9730862528085709E-3</v>
      </c>
      <c r="V18" s="120">
        <f>InputDataA_GeneralAssumptions!Z78</f>
        <v>-8.9730862528085709E-3</v>
      </c>
      <c r="W18" s="120">
        <f>InputDataA_GeneralAssumptions!AA78</f>
        <v>-8.9730862528085709E-3</v>
      </c>
      <c r="X18" s="120">
        <f>InputDataA_GeneralAssumptions!AB78</f>
        <v>-8.9730862528085709E-3</v>
      </c>
      <c r="Y18" s="120">
        <f>InputDataA_GeneralAssumptions!AC78</f>
        <v>-8.9730862528085709E-3</v>
      </c>
      <c r="Z18" s="120">
        <f>InputDataA_GeneralAssumptions!AD78</f>
        <v>-8.9730862528085709E-3</v>
      </c>
      <c r="AA18" s="120">
        <f>InputDataA_GeneralAssumptions!AE78</f>
        <v>-8.9730862528085709E-3</v>
      </c>
      <c r="AB18" s="120">
        <f>InputDataA_GeneralAssumptions!AF78</f>
        <v>-8.9730862528085709E-3</v>
      </c>
      <c r="AC18" s="120">
        <f>InputDataA_GeneralAssumptions!AG78</f>
        <v>-8.9730862528085709E-3</v>
      </c>
      <c r="AD18" s="120">
        <f>InputDataA_GeneralAssumptions!AH78</f>
        <v>-8.9730862528085709E-3</v>
      </c>
      <c r="AE18" s="120">
        <f>InputDataA_GeneralAssumptions!AI78</f>
        <v>-8.9730862528085709E-3</v>
      </c>
      <c r="AF18" s="120">
        <f>InputDataA_GeneralAssumptions!AJ78</f>
        <v>-8.9730862528085709E-3</v>
      </c>
      <c r="AG18" s="120">
        <f>InputDataA_GeneralAssumptions!AK78</f>
        <v>-8.9730862528085709E-3</v>
      </c>
      <c r="AH18" s="120">
        <f>InputDataA_GeneralAssumptions!AL78</f>
        <v>-8.9730862528085709E-3</v>
      </c>
      <c r="AI18" s="120">
        <f>InputDataA_GeneralAssumptions!AM78</f>
        <v>-8.9730862528085709E-3</v>
      </c>
      <c r="AJ18" s="120">
        <f>InputDataA_GeneralAssumptions!AN78</f>
        <v>-8.9730862528085709E-3</v>
      </c>
      <c r="AK18" s="120">
        <f>InputDataA_GeneralAssumptions!AO78</f>
        <v>-8.9730862528085709E-3</v>
      </c>
      <c r="AL18" s="120">
        <f>InputDataA_GeneralAssumptions!AP78</f>
        <v>-8.9730862528085709E-3</v>
      </c>
      <c r="AM18" s="120">
        <f>InputDataA_GeneralAssumptions!AQ78</f>
        <v>-8.9730862528085709E-3</v>
      </c>
      <c r="AN18" s="120">
        <f>InputDataA_GeneralAssumptions!AR78</f>
        <v>-8.9730862528085709E-3</v>
      </c>
      <c r="AO18" s="120">
        <f>InputDataA_GeneralAssumptions!AS78</f>
        <v>-8.9730862528085709E-3</v>
      </c>
      <c r="AP18" s="120">
        <f>InputDataA_GeneralAssumptions!AT78</f>
        <v>-8.9730862528085709E-3</v>
      </c>
      <c r="AQ18" s="120">
        <f>InputDataA_GeneralAssumptions!AU78</f>
        <v>-8.9730862528085709E-3</v>
      </c>
      <c r="AR18" s="120">
        <f>InputDataA_GeneralAssumptions!AV78</f>
        <v>-8.9730862528085709E-3</v>
      </c>
      <c r="AS18" s="120">
        <f>InputDataA_GeneralAssumptions!AW78</f>
        <v>-8.9730862528085709E-3</v>
      </c>
      <c r="AT18" s="120">
        <f>InputDataA_GeneralAssumptions!AX78</f>
        <v>-8.9730862528085709E-3</v>
      </c>
      <c r="AU18" s="120">
        <f>InputDataA_GeneralAssumptions!AY78</f>
        <v>-8.9730862528085709E-3</v>
      </c>
      <c r="AV18" s="120">
        <f>InputDataA_GeneralAssumptions!AZ78</f>
        <v>-8.9730862528085709E-3</v>
      </c>
      <c r="AW18" s="120">
        <f>InputDataA_GeneralAssumptions!BA78</f>
        <v>-8.9730862528085709E-3</v>
      </c>
      <c r="AX18" s="120">
        <f>InputDataA_GeneralAssumptions!BB78</f>
        <v>-8.9730862528085709E-3</v>
      </c>
      <c r="AY18" s="120">
        <f>InputDataA_GeneralAssumptions!BC78</f>
        <v>-8.9730862528085709E-3</v>
      </c>
      <c r="AZ18" s="120">
        <f>InputDataA_GeneralAssumptions!BD78</f>
        <v>-8.9730862528085709E-3</v>
      </c>
      <c r="BA18" s="120">
        <f>InputDataA_GeneralAssumptions!BE78</f>
        <v>-8.9730862528085709E-3</v>
      </c>
      <c r="BB18" s="120">
        <f>InputDataA_GeneralAssumptions!BF78</f>
        <v>-8.9730862528085709E-3</v>
      </c>
      <c r="BC18" s="120">
        <f>InputDataA_GeneralAssumptions!BG78</f>
        <v>-8.9730862528085709E-3</v>
      </c>
      <c r="BD18" s="120">
        <f>InputDataA_GeneralAssumptions!BH78</f>
        <v>-8.9730862528085709E-3</v>
      </c>
      <c r="BE18" s="120">
        <f>InputDataA_GeneralAssumptions!BI78</f>
        <v>-8.9730862528085709E-3</v>
      </c>
      <c r="BF18" s="120">
        <f>InputDataA_GeneralAssumptions!BJ78</f>
        <v>-8.9730862528085709E-3</v>
      </c>
      <c r="BG18" s="120">
        <f>InputDataA_GeneralAssumptions!BK78</f>
        <v>-8.9730862528085709E-3</v>
      </c>
      <c r="BH18" s="120">
        <f>InputDataA_GeneralAssumptions!BL78</f>
        <v>-8.9730862528085709E-3</v>
      </c>
      <c r="BI18" s="120">
        <f>InputDataA_GeneralAssumptions!BM78</f>
        <v>-8.9730862528085709E-3</v>
      </c>
      <c r="BJ18" s="120">
        <f>InputDataA_GeneralAssumptions!BN78</f>
        <v>-8.9730862528085709E-3</v>
      </c>
      <c r="BK18" s="120">
        <f>InputDataA_GeneralAssumptions!BO78</f>
        <v>-8.9730862528085709E-3</v>
      </c>
      <c r="BL18" s="120">
        <f>InputDataA_GeneralAssumptions!BP78</f>
        <v>-8.9730862528085709E-3</v>
      </c>
      <c r="BM18" s="120">
        <f>InputDataA_GeneralAssumptions!BQ78</f>
        <v>-8.9730862528085709E-3</v>
      </c>
      <c r="BN18" s="120">
        <f>InputDataA_GeneralAssumptions!BR78</f>
        <v>-8.9730862528085709E-3</v>
      </c>
      <c r="BO18" s="120">
        <f>InputDataA_GeneralAssumptions!BS78</f>
        <v>-8.9730862528085709E-3</v>
      </c>
      <c r="BP18" s="120">
        <f>InputDataA_GeneralAssumptions!BT78</f>
        <v>-8.9730862528085709E-3</v>
      </c>
      <c r="BQ18" s="120">
        <f>InputDataA_GeneralAssumptions!BU78</f>
        <v>-8.9730862528085709E-3</v>
      </c>
      <c r="BR18" s="120">
        <f>InputDataA_GeneralAssumptions!BV78</f>
        <v>-8.9730862528085709E-3</v>
      </c>
      <c r="BS18" s="120">
        <f>InputDataA_GeneralAssumptions!BW78</f>
        <v>-8.9730862528085709E-3</v>
      </c>
    </row>
    <row r="19" spans="1:71" s="279" customFormat="1">
      <c r="A19" s="46"/>
      <c r="B19" s="1" t="str">
        <f>LEFT(InputDataA_GeneralAssumptions!D143,1)</f>
        <v>A</v>
      </c>
      <c r="C19" s="24" t="s">
        <v>753</v>
      </c>
      <c r="D19" s="364"/>
      <c r="E19" s="119">
        <f>InputDataA_GeneralAssumptions!I141</f>
        <v>0.7212674617767334</v>
      </c>
      <c r="F19" s="119">
        <f>InputDataA_GeneralAssumptions!J141</f>
        <v>0.7212674617767334</v>
      </c>
      <c r="G19" s="119">
        <f>InputDataA_GeneralAssumptions!K141</f>
        <v>0.7212674617767334</v>
      </c>
      <c r="H19" s="119">
        <f>InputDataA_GeneralAssumptions!L141</f>
        <v>0.7212674617767334</v>
      </c>
      <c r="I19" s="119">
        <f>InputDataA_GeneralAssumptions!M141</f>
        <v>0.7212674617767334</v>
      </c>
      <c r="J19" s="119">
        <f>InputDataA_GeneralAssumptions!N141</f>
        <v>0.7212674617767334</v>
      </c>
      <c r="K19" s="119">
        <f>InputDataA_GeneralAssumptions!O141</f>
        <v>0.7212674617767334</v>
      </c>
      <c r="L19" s="119">
        <f>InputDataA_GeneralAssumptions!P141</f>
        <v>0.7212674617767334</v>
      </c>
      <c r="M19" s="119">
        <f>InputDataA_GeneralAssumptions!Q141</f>
        <v>0.7212674617767334</v>
      </c>
      <c r="N19" s="119">
        <f>InputDataA_GeneralAssumptions!R141</f>
        <v>0.7212674617767334</v>
      </c>
      <c r="O19" s="119">
        <f>InputDataA_GeneralAssumptions!S141</f>
        <v>0.7212674617767334</v>
      </c>
      <c r="P19" s="119">
        <f>InputDataA_GeneralAssumptions!T141</f>
        <v>0.7212674617767334</v>
      </c>
      <c r="Q19" s="119">
        <f>InputDataA_GeneralAssumptions!U141</f>
        <v>0.7212674617767334</v>
      </c>
      <c r="R19" s="119">
        <f>InputDataA_GeneralAssumptions!V141</f>
        <v>0.7212674617767334</v>
      </c>
      <c r="S19" s="119">
        <f>InputDataA_GeneralAssumptions!W141</f>
        <v>0.7212674617767334</v>
      </c>
      <c r="T19" s="119">
        <f>InputDataA_GeneralAssumptions!X141</f>
        <v>0.7212674617767334</v>
      </c>
      <c r="U19" s="119">
        <f>InputDataA_GeneralAssumptions!Y141</f>
        <v>0.7212674617767334</v>
      </c>
      <c r="V19" s="119">
        <f>InputDataA_GeneralAssumptions!Z141</f>
        <v>0.7212674617767334</v>
      </c>
      <c r="W19" s="119">
        <f>InputDataA_GeneralAssumptions!AA141</f>
        <v>0.7212674617767334</v>
      </c>
      <c r="X19" s="119">
        <f>InputDataA_GeneralAssumptions!AB141</f>
        <v>0.7212674617767334</v>
      </c>
      <c r="Y19" s="119">
        <f>InputDataA_GeneralAssumptions!AC141</f>
        <v>0.7212674617767334</v>
      </c>
      <c r="Z19" s="119">
        <f>InputDataA_GeneralAssumptions!AD141</f>
        <v>0.7212674617767334</v>
      </c>
      <c r="AA19" s="119">
        <f>InputDataA_GeneralAssumptions!AE141</f>
        <v>0.7212674617767334</v>
      </c>
      <c r="AB19" s="119">
        <f>InputDataA_GeneralAssumptions!AF141</f>
        <v>0.7212674617767334</v>
      </c>
      <c r="AC19" s="119">
        <f>InputDataA_GeneralAssumptions!AG141</f>
        <v>0.7212674617767334</v>
      </c>
      <c r="AD19" s="119">
        <f>InputDataA_GeneralAssumptions!AH141</f>
        <v>0.7212674617767334</v>
      </c>
      <c r="AE19" s="119">
        <f>InputDataA_GeneralAssumptions!AI141</f>
        <v>0.7212674617767334</v>
      </c>
      <c r="AF19" s="119">
        <f>InputDataA_GeneralAssumptions!AJ141</f>
        <v>0.7212674617767334</v>
      </c>
      <c r="AG19" s="119">
        <f>InputDataA_GeneralAssumptions!AK141</f>
        <v>0.7212674617767334</v>
      </c>
      <c r="AH19" s="119">
        <f>InputDataA_GeneralAssumptions!AL141</f>
        <v>0.7212674617767334</v>
      </c>
      <c r="AI19" s="119">
        <f>InputDataA_GeneralAssumptions!AM141</f>
        <v>0.7212674617767334</v>
      </c>
      <c r="AJ19" s="119">
        <f>InputDataA_GeneralAssumptions!AN141</f>
        <v>0.7212674617767334</v>
      </c>
      <c r="AK19" s="119">
        <f>InputDataA_GeneralAssumptions!AO141</f>
        <v>0.7212674617767334</v>
      </c>
      <c r="AL19" s="119">
        <f>InputDataA_GeneralAssumptions!AP141</f>
        <v>0.7212674617767334</v>
      </c>
      <c r="AM19" s="119">
        <f>InputDataA_GeneralAssumptions!AQ141</f>
        <v>0.7212674617767334</v>
      </c>
      <c r="AN19" s="119">
        <f>InputDataA_GeneralAssumptions!AR141</f>
        <v>0.7212674617767334</v>
      </c>
      <c r="AO19" s="119">
        <f>InputDataA_GeneralAssumptions!AS141</f>
        <v>0.7212674617767334</v>
      </c>
      <c r="AP19" s="119">
        <f>InputDataA_GeneralAssumptions!AT141</f>
        <v>0.7212674617767334</v>
      </c>
      <c r="AQ19" s="119">
        <f>InputDataA_GeneralAssumptions!AU141</f>
        <v>0.7212674617767334</v>
      </c>
      <c r="AR19" s="119">
        <f>InputDataA_GeneralAssumptions!AV141</f>
        <v>0.7212674617767334</v>
      </c>
      <c r="AS19" s="119">
        <f>InputDataA_GeneralAssumptions!AW141</f>
        <v>0.7212674617767334</v>
      </c>
      <c r="AT19" s="119">
        <f>InputDataA_GeneralAssumptions!AX141</f>
        <v>0.7212674617767334</v>
      </c>
      <c r="AU19" s="119">
        <f>InputDataA_GeneralAssumptions!AY141</f>
        <v>0.7212674617767334</v>
      </c>
      <c r="AV19" s="119">
        <f>InputDataA_GeneralAssumptions!AZ141</f>
        <v>0.7212674617767334</v>
      </c>
      <c r="AW19" s="119">
        <f>InputDataA_GeneralAssumptions!BA141</f>
        <v>0.7212674617767334</v>
      </c>
      <c r="AX19" s="119">
        <f>InputDataA_GeneralAssumptions!BB141</f>
        <v>0.7212674617767334</v>
      </c>
      <c r="AY19" s="119">
        <f>InputDataA_GeneralAssumptions!BC141</f>
        <v>0.7212674617767334</v>
      </c>
      <c r="AZ19" s="119">
        <f>InputDataA_GeneralAssumptions!BD141</f>
        <v>0.7212674617767334</v>
      </c>
      <c r="BA19" s="119">
        <f>InputDataA_GeneralAssumptions!BE141</f>
        <v>0.7212674617767334</v>
      </c>
      <c r="BB19" s="119">
        <f>InputDataA_GeneralAssumptions!BF141</f>
        <v>0.7212674617767334</v>
      </c>
      <c r="BC19" s="119">
        <f>InputDataA_GeneralAssumptions!BG141</f>
        <v>0.7212674617767334</v>
      </c>
      <c r="BD19" s="119">
        <f>InputDataA_GeneralAssumptions!BH141</f>
        <v>0.7212674617767334</v>
      </c>
      <c r="BE19" s="119">
        <f>InputDataA_GeneralAssumptions!BI141</f>
        <v>0.7212674617767334</v>
      </c>
      <c r="BF19" s="119">
        <f>InputDataA_GeneralAssumptions!BJ141</f>
        <v>0.7212674617767334</v>
      </c>
      <c r="BG19" s="119">
        <f>InputDataA_GeneralAssumptions!BK141</f>
        <v>0.7212674617767334</v>
      </c>
      <c r="BH19" s="119">
        <f>InputDataA_GeneralAssumptions!BL141</f>
        <v>0.7212674617767334</v>
      </c>
      <c r="BI19" s="119">
        <f>InputDataA_GeneralAssumptions!BM141</f>
        <v>0.7212674617767334</v>
      </c>
      <c r="BJ19" s="119">
        <f>InputDataA_GeneralAssumptions!BN141</f>
        <v>0.7212674617767334</v>
      </c>
      <c r="BK19" s="119">
        <f>InputDataA_GeneralAssumptions!BO141</f>
        <v>0.7212674617767334</v>
      </c>
      <c r="BL19" s="119">
        <f>InputDataA_GeneralAssumptions!BP141</f>
        <v>0.7212674617767334</v>
      </c>
      <c r="BM19" s="119">
        <f>InputDataA_GeneralAssumptions!BQ141</f>
        <v>0.7212674617767334</v>
      </c>
      <c r="BN19" s="119">
        <f>InputDataA_GeneralAssumptions!BR141</f>
        <v>0.7212674617767334</v>
      </c>
      <c r="BO19" s="119">
        <f>InputDataA_GeneralAssumptions!BS141</f>
        <v>0.7212674617767334</v>
      </c>
      <c r="BP19" s="119">
        <f>InputDataA_GeneralAssumptions!BT141</f>
        <v>0.7212674617767334</v>
      </c>
      <c r="BQ19" s="119">
        <f>InputDataA_GeneralAssumptions!BU141</f>
        <v>0.7212674617767334</v>
      </c>
      <c r="BR19" s="119">
        <f>InputDataA_GeneralAssumptions!BV141</f>
        <v>0.7212674617767334</v>
      </c>
      <c r="BS19" s="119">
        <f>InputDataA_GeneralAssumptions!BW141</f>
        <v>0.7212674617767334</v>
      </c>
    </row>
    <row r="20" spans="1:71" s="9" customFormat="1">
      <c r="A20" s="60"/>
      <c r="B20" s="1" t="str">
        <f>LEFT(InputDataB_ModelSpecAssumptions!D22,1)</f>
        <v>A</v>
      </c>
      <c r="C20" s="24" t="s">
        <v>722</v>
      </c>
      <c r="D20" s="364" t="s">
        <v>2</v>
      </c>
      <c r="E20" s="338">
        <f>InputDataB_ModelSpecAssumptions!I10</f>
        <v>3.1757386397539555E-2</v>
      </c>
      <c r="F20" s="338">
        <f>InputDataB_ModelSpecAssumptions!J10</f>
        <v>3.1757386397539555E-2</v>
      </c>
      <c r="G20" s="338">
        <f>InputDataB_ModelSpecAssumptions!K10</f>
        <v>3.1757386397539555E-2</v>
      </c>
      <c r="H20" s="338">
        <f>InputDataB_ModelSpecAssumptions!L10</f>
        <v>3.1757386397539555E-2</v>
      </c>
      <c r="I20" s="338">
        <f>InputDataB_ModelSpecAssumptions!M10</f>
        <v>3.1757386397539555E-2</v>
      </c>
      <c r="J20" s="338">
        <f>InputDataB_ModelSpecAssumptions!N10</f>
        <v>3.1757386397539555E-2</v>
      </c>
      <c r="K20" s="338">
        <f>InputDataB_ModelSpecAssumptions!O10</f>
        <v>3.1757386397539555E-2</v>
      </c>
      <c r="L20" s="338">
        <f>InputDataB_ModelSpecAssumptions!P10</f>
        <v>3.1757386397539555E-2</v>
      </c>
      <c r="M20" s="338">
        <f>InputDataB_ModelSpecAssumptions!Q10</f>
        <v>3.1757386397539555E-2</v>
      </c>
      <c r="N20" s="338">
        <f>InputDataB_ModelSpecAssumptions!R10</f>
        <v>3.1757386397539555E-2</v>
      </c>
      <c r="O20" s="338">
        <f>InputDataB_ModelSpecAssumptions!S10</f>
        <v>3.1757386397539555E-2</v>
      </c>
      <c r="P20" s="338">
        <f>InputDataB_ModelSpecAssumptions!T10</f>
        <v>3.1757386397539555E-2</v>
      </c>
      <c r="Q20" s="338">
        <f>InputDataB_ModelSpecAssumptions!U10</f>
        <v>3.1757386397539555E-2</v>
      </c>
      <c r="R20" s="338">
        <f>InputDataB_ModelSpecAssumptions!V10</f>
        <v>3.1757386397539555E-2</v>
      </c>
      <c r="S20" s="338">
        <f>InputDataB_ModelSpecAssumptions!W10</f>
        <v>3.1757386397539555E-2</v>
      </c>
      <c r="T20" s="338">
        <f>InputDataB_ModelSpecAssumptions!X10</f>
        <v>3.1757386397539555E-2</v>
      </c>
      <c r="U20" s="338">
        <f>InputDataB_ModelSpecAssumptions!Y10</f>
        <v>3.1757386397539555E-2</v>
      </c>
      <c r="V20" s="338">
        <f>InputDataB_ModelSpecAssumptions!Z10</f>
        <v>3.1757386397539555E-2</v>
      </c>
      <c r="W20" s="338">
        <f>InputDataB_ModelSpecAssumptions!AA10</f>
        <v>3.1757386397539555E-2</v>
      </c>
      <c r="X20" s="338">
        <f>InputDataB_ModelSpecAssumptions!AB10</f>
        <v>3.1757386397539555E-2</v>
      </c>
      <c r="Y20" s="338">
        <f>InputDataB_ModelSpecAssumptions!AC10</f>
        <v>3.1757386397539555E-2</v>
      </c>
      <c r="Z20" s="338">
        <f>InputDataB_ModelSpecAssumptions!AD10</f>
        <v>3.1757386397539555E-2</v>
      </c>
      <c r="AA20" s="338">
        <f>InputDataB_ModelSpecAssumptions!AE10</f>
        <v>3.1757386397539555E-2</v>
      </c>
      <c r="AB20" s="338">
        <f>InputDataB_ModelSpecAssumptions!AF10</f>
        <v>3.1757386397539555E-2</v>
      </c>
      <c r="AC20" s="338">
        <f>InputDataB_ModelSpecAssumptions!AG10</f>
        <v>3.1757386397539555E-2</v>
      </c>
      <c r="AD20" s="338">
        <f>InputDataB_ModelSpecAssumptions!AH10</f>
        <v>3.1757386397539555E-2</v>
      </c>
      <c r="AE20" s="338">
        <f>InputDataB_ModelSpecAssumptions!AI10</f>
        <v>3.1757386397539555E-2</v>
      </c>
      <c r="AF20" s="338">
        <f>InputDataB_ModelSpecAssumptions!AJ10</f>
        <v>3.1757386397539555E-2</v>
      </c>
      <c r="AG20" s="338">
        <f>InputDataB_ModelSpecAssumptions!AK10</f>
        <v>3.1757386397539555E-2</v>
      </c>
      <c r="AH20" s="338">
        <f>InputDataB_ModelSpecAssumptions!AL10</f>
        <v>3.1757386397539555E-2</v>
      </c>
      <c r="AI20" s="338">
        <f>InputDataB_ModelSpecAssumptions!AM10</f>
        <v>3.1757386397539555E-2</v>
      </c>
      <c r="AJ20" s="338">
        <f>InputDataB_ModelSpecAssumptions!AN10</f>
        <v>3.1757386397539555E-2</v>
      </c>
      <c r="AK20" s="338">
        <f>InputDataB_ModelSpecAssumptions!AO10</f>
        <v>3.1757386397539555E-2</v>
      </c>
      <c r="AL20" s="338">
        <f>InputDataB_ModelSpecAssumptions!AP10</f>
        <v>3.1757386397539555E-2</v>
      </c>
      <c r="AM20" s="338">
        <f>InputDataB_ModelSpecAssumptions!AQ10</f>
        <v>3.1757386397539555E-2</v>
      </c>
      <c r="AN20" s="338">
        <f>InputDataB_ModelSpecAssumptions!AR10</f>
        <v>3.1757386397539555E-2</v>
      </c>
      <c r="AO20" s="338">
        <f>InputDataB_ModelSpecAssumptions!AS10</f>
        <v>3.1757386397539555E-2</v>
      </c>
      <c r="AP20" s="338">
        <f>InputDataB_ModelSpecAssumptions!AT10</f>
        <v>3.1757386397539555E-2</v>
      </c>
      <c r="AQ20" s="338">
        <f>InputDataB_ModelSpecAssumptions!AU10</f>
        <v>3.1757386397539555E-2</v>
      </c>
      <c r="AR20" s="338">
        <f>InputDataB_ModelSpecAssumptions!AV10</f>
        <v>3.1757386397539555E-2</v>
      </c>
      <c r="AS20" s="338">
        <f>InputDataB_ModelSpecAssumptions!AW10</f>
        <v>3.1757386397539555E-2</v>
      </c>
      <c r="AT20" s="338">
        <f>InputDataB_ModelSpecAssumptions!AX10</f>
        <v>3.1757386397539555E-2</v>
      </c>
      <c r="AU20" s="338">
        <f>InputDataB_ModelSpecAssumptions!AY10</f>
        <v>3.1757386397539555E-2</v>
      </c>
      <c r="AV20" s="338">
        <f>InputDataB_ModelSpecAssumptions!AZ10</f>
        <v>3.1757386397539555E-2</v>
      </c>
      <c r="AW20" s="338">
        <f>InputDataB_ModelSpecAssumptions!BA10</f>
        <v>3.1757386397539555E-2</v>
      </c>
      <c r="AX20" s="338">
        <f>InputDataB_ModelSpecAssumptions!BB10</f>
        <v>3.1757386397539555E-2</v>
      </c>
      <c r="AY20" s="338">
        <f>InputDataB_ModelSpecAssumptions!BC10</f>
        <v>3.1757386397539555E-2</v>
      </c>
      <c r="AZ20" s="338">
        <f>InputDataB_ModelSpecAssumptions!BD10</f>
        <v>3.1757386397539555E-2</v>
      </c>
      <c r="BA20" s="338">
        <f>InputDataB_ModelSpecAssumptions!BE10</f>
        <v>3.1757386397539555E-2</v>
      </c>
      <c r="BB20" s="338">
        <f>InputDataB_ModelSpecAssumptions!BF10</f>
        <v>3.1757386397539555E-2</v>
      </c>
      <c r="BC20" s="338">
        <f>InputDataB_ModelSpecAssumptions!BG10</f>
        <v>3.1757386397539555E-2</v>
      </c>
      <c r="BD20" s="338">
        <f>InputDataB_ModelSpecAssumptions!BH10</f>
        <v>3.1757386397539555E-2</v>
      </c>
      <c r="BE20" s="338">
        <f>InputDataB_ModelSpecAssumptions!BI10</f>
        <v>3.1757386397539555E-2</v>
      </c>
      <c r="BF20" s="338">
        <f>InputDataB_ModelSpecAssumptions!BJ10</f>
        <v>3.1757386397539555E-2</v>
      </c>
      <c r="BG20" s="338">
        <f>InputDataB_ModelSpecAssumptions!BK10</f>
        <v>3.1757386397539555E-2</v>
      </c>
      <c r="BH20" s="338">
        <f>InputDataB_ModelSpecAssumptions!BL10</f>
        <v>3.1757386397539555E-2</v>
      </c>
      <c r="BI20" s="338">
        <f>InputDataB_ModelSpecAssumptions!BM10</f>
        <v>3.1757386397539555E-2</v>
      </c>
      <c r="BJ20" s="338">
        <f>InputDataB_ModelSpecAssumptions!BN10</f>
        <v>3.1757386397539555E-2</v>
      </c>
      <c r="BK20" s="338">
        <f>InputDataB_ModelSpecAssumptions!BO10</f>
        <v>3.1757386397539555E-2</v>
      </c>
      <c r="BL20" s="338">
        <f>InputDataB_ModelSpecAssumptions!BP10</f>
        <v>3.1757386397539555E-2</v>
      </c>
      <c r="BM20" s="338">
        <f>InputDataB_ModelSpecAssumptions!BQ10</f>
        <v>3.1757386397539555E-2</v>
      </c>
      <c r="BN20" s="338">
        <f>InputDataB_ModelSpecAssumptions!BR10</f>
        <v>3.1757386397539555E-2</v>
      </c>
      <c r="BO20" s="338">
        <f>InputDataB_ModelSpecAssumptions!BS10</f>
        <v>3.1757386397539555E-2</v>
      </c>
      <c r="BP20" s="338">
        <f>InputDataB_ModelSpecAssumptions!BT10</f>
        <v>3.1757386397539555E-2</v>
      </c>
      <c r="BQ20" s="338">
        <f>InputDataB_ModelSpecAssumptions!BU10</f>
        <v>3.1757386397539555E-2</v>
      </c>
      <c r="BR20" s="338">
        <f>InputDataB_ModelSpecAssumptions!BV10</f>
        <v>3.1757386397539555E-2</v>
      </c>
      <c r="BS20" s="338">
        <f>InputDataB_ModelSpecAssumptions!BW10</f>
        <v>3.1757386397539555E-2</v>
      </c>
    </row>
    <row r="21" spans="1:71">
      <c r="C21" s="27" t="s">
        <v>502</v>
      </c>
      <c r="D21" s="48" t="s">
        <v>805</v>
      </c>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row>
    <row r="22" spans="1:71" s="279" customFormat="1">
      <c r="A22" s="46"/>
      <c r="C22" s="353" t="s">
        <v>754</v>
      </c>
      <c r="D22" s="351" t="s">
        <v>774</v>
      </c>
      <c r="E22" s="344">
        <f>E19</f>
        <v>0.7212674617767334</v>
      </c>
      <c r="F22" s="344">
        <f>(1+F23)*E22</f>
        <v>0.7212674617767334</v>
      </c>
      <c r="G22" s="344">
        <f t="shared" ref="G22:AL22" si="34">(1+G23)*F22</f>
        <v>0.7212674617767334</v>
      </c>
      <c r="H22" s="344">
        <f t="shared" si="34"/>
        <v>0.7212674617767334</v>
      </c>
      <c r="I22" s="344">
        <f t="shared" si="34"/>
        <v>0.7212674617767334</v>
      </c>
      <c r="J22" s="344">
        <f t="shared" si="34"/>
        <v>0.7212674617767334</v>
      </c>
      <c r="K22" s="344">
        <f t="shared" si="34"/>
        <v>0.7212674617767334</v>
      </c>
      <c r="L22" s="344">
        <f t="shared" si="34"/>
        <v>0.7212674617767334</v>
      </c>
      <c r="M22" s="344">
        <f t="shared" si="34"/>
        <v>0.7212674617767334</v>
      </c>
      <c r="N22" s="344">
        <f t="shared" si="34"/>
        <v>0.7212674617767334</v>
      </c>
      <c r="O22" s="344">
        <f t="shared" si="34"/>
        <v>0.7212674617767334</v>
      </c>
      <c r="P22" s="344">
        <f t="shared" si="34"/>
        <v>0.7212674617767334</v>
      </c>
      <c r="Q22" s="344">
        <f t="shared" si="34"/>
        <v>0.7212674617767334</v>
      </c>
      <c r="R22" s="344">
        <f t="shared" si="34"/>
        <v>0.7212674617767334</v>
      </c>
      <c r="S22" s="344">
        <f t="shared" si="34"/>
        <v>0.7212674617767334</v>
      </c>
      <c r="T22" s="344">
        <f t="shared" si="34"/>
        <v>0.7212674617767334</v>
      </c>
      <c r="U22" s="344">
        <f t="shared" si="34"/>
        <v>0.7212674617767334</v>
      </c>
      <c r="V22" s="344">
        <f t="shared" si="34"/>
        <v>0.7212674617767334</v>
      </c>
      <c r="W22" s="344">
        <f t="shared" si="34"/>
        <v>0.7212674617767334</v>
      </c>
      <c r="X22" s="344">
        <f t="shared" si="34"/>
        <v>0.7212674617767334</v>
      </c>
      <c r="Y22" s="344">
        <f t="shared" si="34"/>
        <v>0.7212674617767334</v>
      </c>
      <c r="Z22" s="344">
        <f t="shared" si="34"/>
        <v>0.7212674617767334</v>
      </c>
      <c r="AA22" s="344">
        <f t="shared" si="34"/>
        <v>0.7212674617767334</v>
      </c>
      <c r="AB22" s="344">
        <f t="shared" si="34"/>
        <v>0.7212674617767334</v>
      </c>
      <c r="AC22" s="344">
        <f t="shared" si="34"/>
        <v>0.7212674617767334</v>
      </c>
      <c r="AD22" s="344">
        <f t="shared" si="34"/>
        <v>0.7212674617767334</v>
      </c>
      <c r="AE22" s="344">
        <f t="shared" si="34"/>
        <v>0.7212674617767334</v>
      </c>
      <c r="AF22" s="344">
        <f t="shared" si="34"/>
        <v>0.7212674617767334</v>
      </c>
      <c r="AG22" s="344">
        <f t="shared" si="34"/>
        <v>0.7212674617767334</v>
      </c>
      <c r="AH22" s="344">
        <f t="shared" si="34"/>
        <v>0.7212674617767334</v>
      </c>
      <c r="AI22" s="344">
        <f t="shared" si="34"/>
        <v>0.7212674617767334</v>
      </c>
      <c r="AJ22" s="344" t="e">
        <f t="shared" si="34"/>
        <v>#VALUE!</v>
      </c>
      <c r="AK22" s="344" t="e">
        <f t="shared" si="34"/>
        <v>#VALUE!</v>
      </c>
      <c r="AL22" s="344" t="e">
        <f t="shared" si="34"/>
        <v>#VALUE!</v>
      </c>
      <c r="AM22" s="344" t="e">
        <f t="shared" ref="AM22" si="35">(1+AM23)*AL22</f>
        <v>#VALUE!</v>
      </c>
      <c r="AN22" s="344" t="e">
        <f t="shared" ref="AN22" si="36">(1+AN23)*AM22</f>
        <v>#VALUE!</v>
      </c>
      <c r="AO22" s="344" t="e">
        <f t="shared" ref="AO22" si="37">(1+AO23)*AN22</f>
        <v>#VALUE!</v>
      </c>
      <c r="AP22" s="344" t="e">
        <f t="shared" ref="AP22" si="38">(1+AP23)*AO22</f>
        <v>#VALUE!</v>
      </c>
      <c r="AQ22" s="344" t="e">
        <f t="shared" ref="AQ22" si="39">(1+AQ23)*AP22</f>
        <v>#VALUE!</v>
      </c>
      <c r="AR22" s="344" t="e">
        <f t="shared" ref="AR22" si="40">(1+AR23)*AQ22</f>
        <v>#VALUE!</v>
      </c>
      <c r="AS22" s="344" t="e">
        <f t="shared" ref="AS22" si="41">(1+AS23)*AR22</f>
        <v>#VALUE!</v>
      </c>
      <c r="AT22" s="344" t="e">
        <f t="shared" ref="AT22" si="42">(1+AT23)*AS22</f>
        <v>#VALUE!</v>
      </c>
      <c r="AU22" s="344" t="e">
        <f t="shared" ref="AU22" si="43">(1+AU23)*AT22</f>
        <v>#VALUE!</v>
      </c>
      <c r="AV22" s="344" t="e">
        <f t="shared" ref="AV22" si="44">(1+AV23)*AU22</f>
        <v>#VALUE!</v>
      </c>
      <c r="AW22" s="344" t="e">
        <f t="shared" ref="AW22" si="45">(1+AW23)*AV22</f>
        <v>#VALUE!</v>
      </c>
      <c r="AX22" s="344" t="e">
        <f t="shared" ref="AX22" si="46">(1+AX23)*AW22</f>
        <v>#VALUE!</v>
      </c>
      <c r="AY22" s="344" t="e">
        <f t="shared" ref="AY22" si="47">(1+AY23)*AX22</f>
        <v>#VALUE!</v>
      </c>
      <c r="AZ22" s="344" t="e">
        <f t="shared" ref="AZ22" si="48">(1+AZ23)*AY22</f>
        <v>#VALUE!</v>
      </c>
      <c r="BA22" s="344" t="e">
        <f t="shared" ref="BA22" si="49">(1+BA23)*AZ22</f>
        <v>#VALUE!</v>
      </c>
      <c r="BB22" s="344" t="e">
        <f t="shared" ref="BB22" si="50">(1+BB23)*BA22</f>
        <v>#VALUE!</v>
      </c>
      <c r="BC22" s="344" t="e">
        <f t="shared" ref="BC22" si="51">(1+BC23)*BB22</f>
        <v>#VALUE!</v>
      </c>
      <c r="BD22" s="344" t="e">
        <f t="shared" ref="BD22" si="52">(1+BD23)*BC22</f>
        <v>#VALUE!</v>
      </c>
      <c r="BE22" s="344" t="e">
        <f t="shared" ref="BE22" si="53">(1+BE23)*BD22</f>
        <v>#VALUE!</v>
      </c>
      <c r="BF22" s="344" t="e">
        <f t="shared" ref="BF22" si="54">(1+BF23)*BE22</f>
        <v>#VALUE!</v>
      </c>
      <c r="BG22" s="344" t="e">
        <f t="shared" ref="BG22" si="55">(1+BG23)*BF22</f>
        <v>#VALUE!</v>
      </c>
      <c r="BH22" s="344" t="e">
        <f t="shared" ref="BH22" si="56">(1+BH23)*BG22</f>
        <v>#VALUE!</v>
      </c>
      <c r="BI22" s="344" t="e">
        <f t="shared" ref="BI22" si="57">(1+BI23)*BH22</f>
        <v>#VALUE!</v>
      </c>
      <c r="BJ22" s="344" t="e">
        <f t="shared" ref="BJ22" si="58">(1+BJ23)*BI22</f>
        <v>#VALUE!</v>
      </c>
      <c r="BK22" s="344" t="e">
        <f t="shared" ref="BK22" si="59">(1+BK23)*BJ22</f>
        <v>#VALUE!</v>
      </c>
      <c r="BL22" s="344" t="e">
        <f t="shared" ref="BL22" si="60">(1+BL23)*BK22</f>
        <v>#VALUE!</v>
      </c>
      <c r="BM22" s="344" t="e">
        <f t="shared" ref="BM22" si="61">(1+BM23)*BL22</f>
        <v>#VALUE!</v>
      </c>
      <c r="BN22" s="344" t="e">
        <f t="shared" ref="BN22" si="62">(1+BN23)*BM22</f>
        <v>#VALUE!</v>
      </c>
      <c r="BO22" s="344" t="e">
        <f t="shared" ref="BO22" si="63">(1+BO23)*BN22</f>
        <v>#VALUE!</v>
      </c>
      <c r="BP22" s="344" t="e">
        <f t="shared" ref="BP22" si="64">(1+BP23)*BO22</f>
        <v>#VALUE!</v>
      </c>
      <c r="BQ22" s="344" t="e">
        <f t="shared" ref="BQ22" si="65">(1+BQ23)*BP22</f>
        <v>#VALUE!</v>
      </c>
      <c r="BR22" s="344" t="e">
        <f t="shared" ref="BR22" si="66">(1+BR23)*BQ22</f>
        <v>#VALUE!</v>
      </c>
      <c r="BS22" s="344" t="e">
        <f t="shared" ref="BS22" si="67">(1+BS23)*BR22</f>
        <v>#VALUE!</v>
      </c>
    </row>
    <row r="23" spans="1:71" s="279" customFormat="1">
      <c r="A23" s="46"/>
      <c r="C23" s="353" t="s">
        <v>755</v>
      </c>
      <c r="D23" s="352" t="s">
        <v>767</v>
      </c>
      <c r="E23" s="344"/>
      <c r="F23" s="344">
        <f>((1-$E$1)+(E19/E22)*E20/E24)/(1+F25)-1</f>
        <v>0</v>
      </c>
      <c r="G23" s="344">
        <f t="shared" ref="G23:AL23" si="68">((1-$E$1)+(F19/F22)*F20/F24)/(1+G25)-1</f>
        <v>0</v>
      </c>
      <c r="H23" s="344">
        <f t="shared" si="68"/>
        <v>0</v>
      </c>
      <c r="I23" s="344">
        <f t="shared" si="68"/>
        <v>0</v>
      </c>
      <c r="J23" s="344">
        <f t="shared" si="68"/>
        <v>0</v>
      </c>
      <c r="K23" s="344">
        <f t="shared" si="68"/>
        <v>0</v>
      </c>
      <c r="L23" s="344">
        <f t="shared" si="68"/>
        <v>0</v>
      </c>
      <c r="M23" s="344">
        <f t="shared" si="68"/>
        <v>0</v>
      </c>
      <c r="N23" s="344">
        <f t="shared" si="68"/>
        <v>0</v>
      </c>
      <c r="O23" s="344">
        <f t="shared" si="68"/>
        <v>0</v>
      </c>
      <c r="P23" s="344">
        <f t="shared" si="68"/>
        <v>0</v>
      </c>
      <c r="Q23" s="344">
        <f t="shared" si="68"/>
        <v>0</v>
      </c>
      <c r="R23" s="344">
        <f t="shared" si="68"/>
        <v>0</v>
      </c>
      <c r="S23" s="344">
        <f t="shared" si="68"/>
        <v>0</v>
      </c>
      <c r="T23" s="344">
        <f t="shared" si="68"/>
        <v>0</v>
      </c>
      <c r="U23" s="344">
        <f t="shared" si="68"/>
        <v>0</v>
      </c>
      <c r="V23" s="344">
        <f t="shared" si="68"/>
        <v>0</v>
      </c>
      <c r="W23" s="344">
        <f t="shared" si="68"/>
        <v>0</v>
      </c>
      <c r="X23" s="344">
        <f t="shared" si="68"/>
        <v>0</v>
      </c>
      <c r="Y23" s="344">
        <f t="shared" si="68"/>
        <v>0</v>
      </c>
      <c r="Z23" s="344">
        <f t="shared" si="68"/>
        <v>0</v>
      </c>
      <c r="AA23" s="344">
        <f t="shared" si="68"/>
        <v>0</v>
      </c>
      <c r="AB23" s="344">
        <f t="shared" si="68"/>
        <v>0</v>
      </c>
      <c r="AC23" s="344">
        <f t="shared" si="68"/>
        <v>0</v>
      </c>
      <c r="AD23" s="344">
        <f t="shared" si="68"/>
        <v>0</v>
      </c>
      <c r="AE23" s="344">
        <f t="shared" si="68"/>
        <v>0</v>
      </c>
      <c r="AF23" s="344">
        <f t="shared" si="68"/>
        <v>0</v>
      </c>
      <c r="AG23" s="344">
        <f t="shared" si="68"/>
        <v>0</v>
      </c>
      <c r="AH23" s="344">
        <f t="shared" si="68"/>
        <v>0</v>
      </c>
      <c r="AI23" s="344">
        <f t="shared" si="68"/>
        <v>0</v>
      </c>
      <c r="AJ23" s="344" t="e">
        <f t="shared" si="68"/>
        <v>#VALUE!</v>
      </c>
      <c r="AK23" s="344" t="e">
        <f t="shared" si="68"/>
        <v>#VALUE!</v>
      </c>
      <c r="AL23" s="344" t="e">
        <f t="shared" si="68"/>
        <v>#VALUE!</v>
      </c>
      <c r="AM23" s="344" t="e">
        <f t="shared" ref="AM23" si="69">((1-$E$1)+(AL19/AL22)*AL20/AL24)/(1+AM25)-1</f>
        <v>#VALUE!</v>
      </c>
      <c r="AN23" s="344" t="e">
        <f t="shared" ref="AN23" si="70">((1-$E$1)+(AM19/AM22)*AM20/AM24)/(1+AN25)-1</f>
        <v>#VALUE!</v>
      </c>
      <c r="AO23" s="344" t="e">
        <f t="shared" ref="AO23" si="71">((1-$E$1)+(AN19/AN22)*AN20/AN24)/(1+AO25)-1</f>
        <v>#VALUE!</v>
      </c>
      <c r="AP23" s="344" t="e">
        <f t="shared" ref="AP23" si="72">((1-$E$1)+(AO19/AO22)*AO20/AO24)/(1+AP25)-1</f>
        <v>#VALUE!</v>
      </c>
      <c r="AQ23" s="344" t="e">
        <f t="shared" ref="AQ23" si="73">((1-$E$1)+(AP19/AP22)*AP20/AP24)/(1+AQ25)-1</f>
        <v>#VALUE!</v>
      </c>
      <c r="AR23" s="344" t="e">
        <f t="shared" ref="AR23" si="74">((1-$E$1)+(AQ19/AQ22)*AQ20/AQ24)/(1+AR25)-1</f>
        <v>#VALUE!</v>
      </c>
      <c r="AS23" s="344" t="e">
        <f t="shared" ref="AS23" si="75">((1-$E$1)+(AR19/AR22)*AR20/AR24)/(1+AS25)-1</f>
        <v>#VALUE!</v>
      </c>
      <c r="AT23" s="344" t="e">
        <f t="shared" ref="AT23" si="76">((1-$E$1)+(AS19/AS22)*AS20/AS24)/(1+AT25)-1</f>
        <v>#VALUE!</v>
      </c>
      <c r="AU23" s="344" t="e">
        <f t="shared" ref="AU23" si="77">((1-$E$1)+(AT19/AT22)*AT20/AT24)/(1+AU25)-1</f>
        <v>#VALUE!</v>
      </c>
      <c r="AV23" s="344" t="e">
        <f t="shared" ref="AV23" si="78">((1-$E$1)+(AU19/AU22)*AU20/AU24)/(1+AV25)-1</f>
        <v>#VALUE!</v>
      </c>
      <c r="AW23" s="344" t="e">
        <f t="shared" ref="AW23" si="79">((1-$E$1)+(AV19/AV22)*AV20/AV24)/(1+AW25)-1</f>
        <v>#VALUE!</v>
      </c>
      <c r="AX23" s="344" t="e">
        <f t="shared" ref="AX23" si="80">((1-$E$1)+(AW19/AW22)*AW20/AW24)/(1+AX25)-1</f>
        <v>#VALUE!</v>
      </c>
      <c r="AY23" s="344" t="e">
        <f t="shared" ref="AY23" si="81">((1-$E$1)+(AX19/AX22)*AX20/AX24)/(1+AY25)-1</f>
        <v>#VALUE!</v>
      </c>
      <c r="AZ23" s="344" t="e">
        <f t="shared" ref="AZ23" si="82">((1-$E$1)+(AY19/AY22)*AY20/AY24)/(1+AZ25)-1</f>
        <v>#VALUE!</v>
      </c>
      <c r="BA23" s="344" t="e">
        <f t="shared" ref="BA23" si="83">((1-$E$1)+(AZ19/AZ22)*AZ20/AZ24)/(1+BA25)-1</f>
        <v>#VALUE!</v>
      </c>
      <c r="BB23" s="344" t="e">
        <f t="shared" ref="BB23" si="84">((1-$E$1)+(BA19/BA22)*BA20/BA24)/(1+BB25)-1</f>
        <v>#VALUE!</v>
      </c>
      <c r="BC23" s="344" t="e">
        <f t="shared" ref="BC23" si="85">((1-$E$1)+(BB19/BB22)*BB20/BB24)/(1+BC25)-1</f>
        <v>#VALUE!</v>
      </c>
      <c r="BD23" s="344" t="e">
        <f t="shared" ref="BD23" si="86">((1-$E$1)+(BC19/BC22)*BC20/BC24)/(1+BD25)-1</f>
        <v>#VALUE!</v>
      </c>
      <c r="BE23" s="344" t="e">
        <f t="shared" ref="BE23" si="87">((1-$E$1)+(BD19/BD22)*BD20/BD24)/(1+BE25)-1</f>
        <v>#VALUE!</v>
      </c>
      <c r="BF23" s="344" t="e">
        <f t="shared" ref="BF23" si="88">((1-$E$1)+(BE19/BE22)*BE20/BE24)/(1+BF25)-1</f>
        <v>#VALUE!</v>
      </c>
      <c r="BG23" s="344" t="e">
        <f t="shared" ref="BG23" si="89">((1-$E$1)+(BF19/BF22)*BF20/BF24)/(1+BG25)-1</f>
        <v>#VALUE!</v>
      </c>
      <c r="BH23" s="344" t="e">
        <f t="shared" ref="BH23" si="90">((1-$E$1)+(BG19/BG22)*BG20/BG24)/(1+BH25)-1</f>
        <v>#VALUE!</v>
      </c>
      <c r="BI23" s="344" t="e">
        <f t="shared" ref="BI23" si="91">((1-$E$1)+(BH19/BH22)*BH20/BH24)/(1+BI25)-1</f>
        <v>#VALUE!</v>
      </c>
      <c r="BJ23" s="344" t="e">
        <f t="shared" ref="BJ23" si="92">((1-$E$1)+(BI19/BI22)*BI20/BI24)/(1+BJ25)-1</f>
        <v>#VALUE!</v>
      </c>
      <c r="BK23" s="344" t="e">
        <f t="shared" ref="BK23" si="93">((1-$E$1)+(BJ19/BJ22)*BJ20/BJ24)/(1+BK25)-1</f>
        <v>#VALUE!</v>
      </c>
      <c r="BL23" s="344" t="e">
        <f t="shared" ref="BL23" si="94">((1-$E$1)+(BK19/BK22)*BK20/BK24)/(1+BL25)-1</f>
        <v>#VALUE!</v>
      </c>
      <c r="BM23" s="344" t="e">
        <f t="shared" ref="BM23" si="95">((1-$E$1)+(BL19/BL22)*BL20/BL24)/(1+BM25)-1</f>
        <v>#VALUE!</v>
      </c>
      <c r="BN23" s="344" t="e">
        <f t="shared" ref="BN23" si="96">((1-$E$1)+(BM19/BM22)*BM20/BM24)/(1+BN25)-1</f>
        <v>#VALUE!</v>
      </c>
      <c r="BO23" s="344" t="e">
        <f t="shared" ref="BO23" si="97">((1-$E$1)+(BN19/BN22)*BN20/BN24)/(1+BO25)-1</f>
        <v>#VALUE!</v>
      </c>
      <c r="BP23" s="344" t="e">
        <f t="shared" ref="BP23" si="98">((1-$E$1)+(BO19/BO22)*BO20/BO24)/(1+BP25)-1</f>
        <v>#VALUE!</v>
      </c>
      <c r="BQ23" s="344" t="e">
        <f t="shared" ref="BQ23" si="99">((1-$E$1)+(BP19/BP22)*BP20/BP24)/(1+BQ25)-1</f>
        <v>#VALUE!</v>
      </c>
      <c r="BR23" s="344" t="e">
        <f t="shared" ref="BR23" si="100">((1-$E$1)+(BQ19/BQ22)*BQ20/BQ24)/(1+BR25)-1</f>
        <v>#VALUE!</v>
      </c>
      <c r="BS23" s="344" t="e">
        <f t="shared" ref="BS23" si="101">((1-$E$1)+(BR19/BR22)*BR20/BR24)/(1+BS25)-1</f>
        <v>#VALUE!</v>
      </c>
    </row>
    <row r="24" spans="1:71" s="279" customFormat="1">
      <c r="A24" s="46"/>
      <c r="C24" s="353" t="s">
        <v>735</v>
      </c>
      <c r="D24" s="352" t="s">
        <v>757</v>
      </c>
      <c r="E24" s="344">
        <f>InputDataA_GeneralAssumptions!D24</f>
        <v>0.66955456156858872</v>
      </c>
      <c r="F24" s="344">
        <f>E24*((1+F26)/(1+F29))</f>
        <v>0.67943148020215149</v>
      </c>
      <c r="G24" s="344">
        <f t="shared" ref="G24:BR24" si="102">F24*((1+G26)/(1+G29))</f>
        <v>0.68902452241091949</v>
      </c>
      <c r="H24" s="344">
        <f t="shared" si="102"/>
        <v>0.69834196264126747</v>
      </c>
      <c r="I24" s="344">
        <f t="shared" si="102"/>
        <v>0.70736664932664517</v>
      </c>
      <c r="J24" s="344">
        <f t="shared" si="102"/>
        <v>0.71624622921639536</v>
      </c>
      <c r="K24" s="344">
        <f t="shared" si="102"/>
        <v>0.72487253360873016</v>
      </c>
      <c r="L24" s="344">
        <f t="shared" si="102"/>
        <v>0.73324050261607965</v>
      </c>
      <c r="M24" s="344">
        <f t="shared" si="102"/>
        <v>0.74137064516040452</v>
      </c>
      <c r="N24" s="344">
        <f t="shared" si="102"/>
        <v>0.7492831824010846</v>
      </c>
      <c r="O24" s="344">
        <f t="shared" si="102"/>
        <v>0.75710062371699938</v>
      </c>
      <c r="P24" s="344">
        <f t="shared" si="102"/>
        <v>0.76468667408448598</v>
      </c>
      <c r="Q24" s="344">
        <f t="shared" si="102"/>
        <v>0.77209995948734733</v>
      </c>
      <c r="R24" s="344">
        <f t="shared" si="102"/>
        <v>0.7794369605999768</v>
      </c>
      <c r="S24" s="344">
        <f t="shared" si="102"/>
        <v>0.78675415670835236</v>
      </c>
      <c r="T24" s="344">
        <f t="shared" si="102"/>
        <v>0.79406854227043644</v>
      </c>
      <c r="U24" s="344">
        <f t="shared" si="102"/>
        <v>0.80133198227802394</v>
      </c>
      <c r="V24" s="344">
        <f t="shared" si="102"/>
        <v>0.80858837196448696</v>
      </c>
      <c r="W24" s="344">
        <f t="shared" si="102"/>
        <v>0.81589435796667809</v>
      </c>
      <c r="X24" s="344">
        <f t="shared" si="102"/>
        <v>0.82328031712284389</v>
      </c>
      <c r="Y24" s="344">
        <f t="shared" si="102"/>
        <v>0.83082990949290259</v>
      </c>
      <c r="Z24" s="344">
        <f t="shared" si="102"/>
        <v>0.83841435030443223</v>
      </c>
      <c r="AA24" s="344">
        <f t="shared" si="102"/>
        <v>0.84598500771920238</v>
      </c>
      <c r="AB24" s="344">
        <f t="shared" si="102"/>
        <v>0.85345232483827804</v>
      </c>
      <c r="AC24" s="344">
        <f t="shared" si="102"/>
        <v>0.86072606911617489</v>
      </c>
      <c r="AD24" s="344">
        <f t="shared" si="102"/>
        <v>0.8678242931046094</v>
      </c>
      <c r="AE24" s="344">
        <f t="shared" si="102"/>
        <v>0.87471027436955384</v>
      </c>
      <c r="AF24" s="344">
        <f t="shared" si="102"/>
        <v>0.88145722193089027</v>
      </c>
      <c r="AG24" s="344">
        <f t="shared" si="102"/>
        <v>0.88818009890837846</v>
      </c>
      <c r="AH24" s="344">
        <f t="shared" si="102"/>
        <v>0.89496631684984174</v>
      </c>
      <c r="AI24" s="344" t="e">
        <f t="shared" si="102"/>
        <v>#VALUE!</v>
      </c>
      <c r="AJ24" s="344" t="e">
        <f t="shared" si="102"/>
        <v>#VALUE!</v>
      </c>
      <c r="AK24" s="344" t="e">
        <f t="shared" si="102"/>
        <v>#VALUE!</v>
      </c>
      <c r="AL24" s="344" t="e">
        <f t="shared" si="102"/>
        <v>#VALUE!</v>
      </c>
      <c r="AM24" s="344" t="e">
        <f t="shared" si="102"/>
        <v>#VALUE!</v>
      </c>
      <c r="AN24" s="344" t="e">
        <f t="shared" si="102"/>
        <v>#VALUE!</v>
      </c>
      <c r="AO24" s="344" t="e">
        <f t="shared" si="102"/>
        <v>#VALUE!</v>
      </c>
      <c r="AP24" s="344" t="e">
        <f t="shared" si="102"/>
        <v>#VALUE!</v>
      </c>
      <c r="AQ24" s="344" t="e">
        <f t="shared" si="102"/>
        <v>#VALUE!</v>
      </c>
      <c r="AR24" s="344" t="e">
        <f t="shared" si="102"/>
        <v>#VALUE!</v>
      </c>
      <c r="AS24" s="344" t="e">
        <f t="shared" si="102"/>
        <v>#VALUE!</v>
      </c>
      <c r="AT24" s="344" t="e">
        <f t="shared" si="102"/>
        <v>#VALUE!</v>
      </c>
      <c r="AU24" s="344" t="e">
        <f t="shared" si="102"/>
        <v>#VALUE!</v>
      </c>
      <c r="AV24" s="344" t="e">
        <f t="shared" si="102"/>
        <v>#VALUE!</v>
      </c>
      <c r="AW24" s="344" t="e">
        <f t="shared" si="102"/>
        <v>#VALUE!</v>
      </c>
      <c r="AX24" s="344" t="e">
        <f t="shared" si="102"/>
        <v>#VALUE!</v>
      </c>
      <c r="AY24" s="344" t="e">
        <f t="shared" si="102"/>
        <v>#VALUE!</v>
      </c>
      <c r="AZ24" s="344" t="e">
        <f t="shared" si="102"/>
        <v>#VALUE!</v>
      </c>
      <c r="BA24" s="344" t="e">
        <f t="shared" si="102"/>
        <v>#VALUE!</v>
      </c>
      <c r="BB24" s="344" t="e">
        <f t="shared" si="102"/>
        <v>#VALUE!</v>
      </c>
      <c r="BC24" s="344" t="e">
        <f t="shared" si="102"/>
        <v>#VALUE!</v>
      </c>
      <c r="BD24" s="344" t="e">
        <f t="shared" si="102"/>
        <v>#VALUE!</v>
      </c>
      <c r="BE24" s="344" t="e">
        <f t="shared" si="102"/>
        <v>#VALUE!</v>
      </c>
      <c r="BF24" s="344" t="e">
        <f t="shared" si="102"/>
        <v>#VALUE!</v>
      </c>
      <c r="BG24" s="344" t="e">
        <f t="shared" si="102"/>
        <v>#VALUE!</v>
      </c>
      <c r="BH24" s="344" t="e">
        <f t="shared" si="102"/>
        <v>#VALUE!</v>
      </c>
      <c r="BI24" s="344" t="e">
        <f t="shared" si="102"/>
        <v>#VALUE!</v>
      </c>
      <c r="BJ24" s="344" t="e">
        <f t="shared" si="102"/>
        <v>#VALUE!</v>
      </c>
      <c r="BK24" s="344" t="e">
        <f t="shared" si="102"/>
        <v>#VALUE!</v>
      </c>
      <c r="BL24" s="344" t="e">
        <f t="shared" si="102"/>
        <v>#VALUE!</v>
      </c>
      <c r="BM24" s="344" t="e">
        <f t="shared" si="102"/>
        <v>#VALUE!</v>
      </c>
      <c r="BN24" s="344" t="e">
        <f t="shared" si="102"/>
        <v>#VALUE!</v>
      </c>
      <c r="BO24" s="344" t="e">
        <f t="shared" si="102"/>
        <v>#VALUE!</v>
      </c>
      <c r="BP24" s="344" t="e">
        <f t="shared" si="102"/>
        <v>#VALUE!</v>
      </c>
      <c r="BQ24" s="344" t="e">
        <f t="shared" si="102"/>
        <v>#VALUE!</v>
      </c>
      <c r="BR24" s="344" t="e">
        <f t="shared" si="102"/>
        <v>#VALUE!</v>
      </c>
      <c r="BS24" s="344" t="e">
        <f>BR24*((1+BS26)/(1+BS29))</f>
        <v>#VALUE!</v>
      </c>
    </row>
    <row r="25" spans="1:71" s="279" customFormat="1">
      <c r="A25" s="46"/>
      <c r="C25" s="354" t="s">
        <v>1087</v>
      </c>
      <c r="D25" s="352" t="s">
        <v>771</v>
      </c>
      <c r="E25" s="344"/>
      <c r="F25" s="366">
        <f>(1-$E$1)+E20/E24-1</f>
        <v>2.7430617638001698E-2</v>
      </c>
      <c r="G25" s="366">
        <f t="shared" ref="G25:AL25" si="103">(1-$E$1)+F20/F24-1</f>
        <v>2.6741117129413405E-2</v>
      </c>
      <c r="H25" s="366">
        <f t="shared" si="103"/>
        <v>2.6090357258141461E-2</v>
      </c>
      <c r="I25" s="366">
        <f t="shared" si="103"/>
        <v>2.5475409035176533E-2</v>
      </c>
      <c r="J25" s="366">
        <f t="shared" si="103"/>
        <v>2.4895227146727983E-2</v>
      </c>
      <c r="K25" s="366">
        <f t="shared" si="103"/>
        <v>2.4338643754234557E-2</v>
      </c>
      <c r="L25" s="366">
        <f t="shared" si="103"/>
        <v>2.3810994243963712E-2</v>
      </c>
      <c r="M25" s="366">
        <f t="shared" si="103"/>
        <v>2.3311009531299165E-2</v>
      </c>
      <c r="N25" s="366">
        <f t="shared" si="103"/>
        <v>2.2836045107597291E-2</v>
      </c>
      <c r="O25" s="366">
        <f t="shared" si="103"/>
        <v>2.2383690363598774E-2</v>
      </c>
      <c r="P25" s="366">
        <f t="shared" si="103"/>
        <v>2.1946057634487204E-2</v>
      </c>
      <c r="Q25" s="366">
        <f t="shared" si="103"/>
        <v>2.1529933074302399E-2</v>
      </c>
      <c r="R25" s="366">
        <f t="shared" si="103"/>
        <v>2.1131185162379218E-2</v>
      </c>
      <c r="S25" s="366">
        <f t="shared" si="103"/>
        <v>2.0744008820282378E-2</v>
      </c>
      <c r="T25" s="366">
        <f t="shared" si="103"/>
        <v>2.0365069732083851E-2</v>
      </c>
      <c r="U25" s="366">
        <f t="shared" si="103"/>
        <v>1.9993255880326632E-2</v>
      </c>
      <c r="V25" s="366">
        <f t="shared" si="103"/>
        <v>1.9630748678294063E-2</v>
      </c>
      <c r="W25" s="366">
        <f t="shared" si="103"/>
        <v>1.9275096574025818E-2</v>
      </c>
      <c r="X25" s="366">
        <f t="shared" si="103"/>
        <v>1.8923404834767288E-2</v>
      </c>
      <c r="Y25" s="366">
        <f t="shared" si="103"/>
        <v>1.8574208246012303E-2</v>
      </c>
      <c r="Z25" s="366">
        <f t="shared" si="103"/>
        <v>1.8223691798628927E-2</v>
      </c>
      <c r="AA25" s="366">
        <f t="shared" si="103"/>
        <v>1.7877913690299119E-2</v>
      </c>
      <c r="AB25" s="366">
        <f t="shared" si="103"/>
        <v>1.7538947035430574E-2</v>
      </c>
      <c r="AC25" s="366">
        <f t="shared" si="103"/>
        <v>1.7210498434762966E-2</v>
      </c>
      <c r="AD25" s="366">
        <f t="shared" si="103"/>
        <v>1.6896043395257188E-2</v>
      </c>
      <c r="AE25" s="366">
        <f t="shared" si="103"/>
        <v>1.6594258365283387E-2</v>
      </c>
      <c r="AF25" s="366">
        <f t="shared" si="103"/>
        <v>1.6306177403059063E-2</v>
      </c>
      <c r="AG25" s="366">
        <f t="shared" si="103"/>
        <v>1.6028278636112336E-2</v>
      </c>
      <c r="AH25" s="366">
        <f t="shared" si="103"/>
        <v>1.5755570786342821E-2</v>
      </c>
      <c r="AI25" s="366">
        <f t="shared" si="103"/>
        <v>1.5484448743636747E-2</v>
      </c>
      <c r="AJ25" s="366" t="e">
        <f t="shared" si="103"/>
        <v>#VALUE!</v>
      </c>
      <c r="AK25" s="366" t="e">
        <f t="shared" si="103"/>
        <v>#VALUE!</v>
      </c>
      <c r="AL25" s="366" t="e">
        <f t="shared" si="103"/>
        <v>#VALUE!</v>
      </c>
      <c r="AM25" s="366" t="e">
        <f t="shared" ref="AM25" si="104">(1-$E$1)+AL20/AL24-1</f>
        <v>#VALUE!</v>
      </c>
      <c r="AN25" s="366" t="e">
        <f t="shared" ref="AN25" si="105">(1-$E$1)+AM20/AM24-1</f>
        <v>#VALUE!</v>
      </c>
      <c r="AO25" s="366" t="e">
        <f t="shared" ref="AO25" si="106">(1-$E$1)+AN20/AN24-1</f>
        <v>#VALUE!</v>
      </c>
      <c r="AP25" s="366" t="e">
        <f t="shared" ref="AP25" si="107">(1-$E$1)+AO20/AO24-1</f>
        <v>#VALUE!</v>
      </c>
      <c r="AQ25" s="366" t="e">
        <f t="shared" ref="AQ25" si="108">(1-$E$1)+AP20/AP24-1</f>
        <v>#VALUE!</v>
      </c>
      <c r="AR25" s="366" t="e">
        <f t="shared" ref="AR25" si="109">(1-$E$1)+AQ20/AQ24-1</f>
        <v>#VALUE!</v>
      </c>
      <c r="AS25" s="366" t="e">
        <f t="shared" ref="AS25" si="110">(1-$E$1)+AR20/AR24-1</f>
        <v>#VALUE!</v>
      </c>
      <c r="AT25" s="366" t="e">
        <f t="shared" ref="AT25" si="111">(1-$E$1)+AS20/AS24-1</f>
        <v>#VALUE!</v>
      </c>
      <c r="AU25" s="366" t="e">
        <f t="shared" ref="AU25" si="112">(1-$E$1)+AT20/AT24-1</f>
        <v>#VALUE!</v>
      </c>
      <c r="AV25" s="366" t="e">
        <f t="shared" ref="AV25" si="113">(1-$E$1)+AU20/AU24-1</f>
        <v>#VALUE!</v>
      </c>
      <c r="AW25" s="366" t="e">
        <f t="shared" ref="AW25" si="114">(1-$E$1)+AV20/AV24-1</f>
        <v>#VALUE!</v>
      </c>
      <c r="AX25" s="366" t="e">
        <f t="shared" ref="AX25" si="115">(1-$E$1)+AW20/AW24-1</f>
        <v>#VALUE!</v>
      </c>
      <c r="AY25" s="366" t="e">
        <f t="shared" ref="AY25" si="116">(1-$E$1)+AX20/AX24-1</f>
        <v>#VALUE!</v>
      </c>
      <c r="AZ25" s="366" t="e">
        <f t="shared" ref="AZ25" si="117">(1-$E$1)+AY20/AY24-1</f>
        <v>#VALUE!</v>
      </c>
      <c r="BA25" s="366" t="e">
        <f t="shared" ref="BA25" si="118">(1-$E$1)+AZ20/AZ24-1</f>
        <v>#VALUE!</v>
      </c>
      <c r="BB25" s="366" t="e">
        <f t="shared" ref="BB25" si="119">(1-$E$1)+BA20/BA24-1</f>
        <v>#VALUE!</v>
      </c>
      <c r="BC25" s="366" t="e">
        <f t="shared" ref="BC25" si="120">(1-$E$1)+BB20/BB24-1</f>
        <v>#VALUE!</v>
      </c>
      <c r="BD25" s="366" t="e">
        <f t="shared" ref="BD25" si="121">(1-$E$1)+BC20/BC24-1</f>
        <v>#VALUE!</v>
      </c>
      <c r="BE25" s="366" t="e">
        <f t="shared" ref="BE25" si="122">(1-$E$1)+BD20/BD24-1</f>
        <v>#VALUE!</v>
      </c>
      <c r="BF25" s="366" t="e">
        <f t="shared" ref="BF25" si="123">(1-$E$1)+BE20/BE24-1</f>
        <v>#VALUE!</v>
      </c>
      <c r="BG25" s="366" t="e">
        <f t="shared" ref="BG25" si="124">(1-$E$1)+BF20/BF24-1</f>
        <v>#VALUE!</v>
      </c>
      <c r="BH25" s="366" t="e">
        <f t="shared" ref="BH25" si="125">(1-$E$1)+BG20/BG24-1</f>
        <v>#VALUE!</v>
      </c>
      <c r="BI25" s="366" t="e">
        <f t="shared" ref="BI25" si="126">(1-$E$1)+BH20/BH24-1</f>
        <v>#VALUE!</v>
      </c>
      <c r="BJ25" s="366" t="e">
        <f t="shared" ref="BJ25" si="127">(1-$E$1)+BI20/BI24-1</f>
        <v>#VALUE!</v>
      </c>
      <c r="BK25" s="366" t="e">
        <f t="shared" ref="BK25" si="128">(1-$E$1)+BJ20/BJ24-1</f>
        <v>#VALUE!</v>
      </c>
      <c r="BL25" s="366" t="e">
        <f t="shared" ref="BL25" si="129">(1-$E$1)+BK20/BK24-1</f>
        <v>#VALUE!</v>
      </c>
      <c r="BM25" s="366" t="e">
        <f t="shared" ref="BM25" si="130">(1-$E$1)+BL20/BL24-1</f>
        <v>#VALUE!</v>
      </c>
      <c r="BN25" s="366" t="e">
        <f t="shared" ref="BN25" si="131">(1-$E$1)+BM20/BM24-1</f>
        <v>#VALUE!</v>
      </c>
      <c r="BO25" s="366" t="e">
        <f t="shared" ref="BO25" si="132">(1-$E$1)+BN20/BN24-1</f>
        <v>#VALUE!</v>
      </c>
      <c r="BP25" s="366" t="e">
        <f t="shared" ref="BP25" si="133">(1-$E$1)+BO20/BO24-1</f>
        <v>#VALUE!</v>
      </c>
      <c r="BQ25" s="366" t="e">
        <f t="shared" ref="BQ25" si="134">(1-$E$1)+BP20/BP24-1</f>
        <v>#VALUE!</v>
      </c>
      <c r="BR25" s="366" t="e">
        <f t="shared" ref="BR25" si="135">(1-$E$1)+BQ20/BQ24-1</f>
        <v>#VALUE!</v>
      </c>
      <c r="BS25" s="366" t="e">
        <f t="shared" ref="BS25" si="136">(1-$E$1)+BR20/BR24-1</f>
        <v>#VALUE!</v>
      </c>
    </row>
    <row r="26" spans="1:71" s="336" customFormat="1">
      <c r="A26" s="341"/>
      <c r="C26" s="354" t="s">
        <v>770</v>
      </c>
      <c r="D26" s="352" t="s">
        <v>775</v>
      </c>
      <c r="E26" s="344"/>
      <c r="F26" s="344">
        <f>(1+F25)/(1+F27)-1</f>
        <v>1.797852205270023E-2</v>
      </c>
      <c r="G26" s="344">
        <f t="shared" ref="G26:AL26" si="137">(1+G25)/(1+G27)-1</f>
        <v>1.738077673450511E-2</v>
      </c>
      <c r="H26" s="344">
        <f t="shared" si="137"/>
        <v>1.682007552417053E-2</v>
      </c>
      <c r="I26" s="344">
        <f t="shared" si="137"/>
        <v>1.6226657850609838E-2</v>
      </c>
      <c r="J26" s="344">
        <f t="shared" si="137"/>
        <v>1.6031367833093224E-2</v>
      </c>
      <c r="K26" s="344">
        <f t="shared" si="137"/>
        <v>1.5555159441276611E-2</v>
      </c>
      <c r="L26" s="344">
        <f t="shared" si="137"/>
        <v>1.5073787014938222E-2</v>
      </c>
      <c r="M26" s="344">
        <f t="shared" si="137"/>
        <v>1.4651455359196985E-2</v>
      </c>
      <c r="N26" s="344">
        <f t="shared" si="137"/>
        <v>1.428447073399175E-2</v>
      </c>
      <c r="O26" s="344">
        <f t="shared" si="137"/>
        <v>1.422210631646359E-2</v>
      </c>
      <c r="P26" s="344">
        <f t="shared" si="137"/>
        <v>1.3820551507451428E-2</v>
      </c>
      <c r="Q26" s="344">
        <f t="shared" si="137"/>
        <v>1.3564230270026734E-2</v>
      </c>
      <c r="R26" s="344">
        <f t="shared" si="137"/>
        <v>1.3537715816115181E-2</v>
      </c>
      <c r="S26" s="344">
        <f t="shared" si="137"/>
        <v>1.3637339205279098E-2</v>
      </c>
      <c r="T26" s="344">
        <f t="shared" si="137"/>
        <v>1.3765672139300467E-2</v>
      </c>
      <c r="U26" s="344">
        <f t="shared" si="137"/>
        <v>1.3770227031713045E-2</v>
      </c>
      <c r="V26" s="344">
        <f t="shared" si="137"/>
        <v>1.386798381230081E-2</v>
      </c>
      <c r="W26" s="344">
        <f t="shared" si="137"/>
        <v>1.4084714390429687E-2</v>
      </c>
      <c r="X26" s="344">
        <f t="shared" si="137"/>
        <v>1.435656893209325E-2</v>
      </c>
      <c r="Y26" s="344">
        <f t="shared" si="137"/>
        <v>1.4801186478923478E-2</v>
      </c>
      <c r="Z26" s="344">
        <f t="shared" si="137"/>
        <v>1.4939124927722203E-2</v>
      </c>
      <c r="AA26" s="344">
        <f t="shared" si="137"/>
        <v>1.4958927375821718E-2</v>
      </c>
      <c r="AB26" s="344">
        <f t="shared" si="137"/>
        <v>1.4775814035857371E-2</v>
      </c>
      <c r="AC26" s="344">
        <f t="shared" si="137"/>
        <v>1.439623385484734E-2</v>
      </c>
      <c r="AD26" s="344">
        <f t="shared" si="137"/>
        <v>1.4060261152469389E-2</v>
      </c>
      <c r="AE26" s="344">
        <f t="shared" si="137"/>
        <v>1.3649612867396854E-2</v>
      </c>
      <c r="AF26" s="344">
        <f t="shared" si="137"/>
        <v>1.3399275828730239E-2</v>
      </c>
      <c r="AG26" s="344">
        <f t="shared" si="137"/>
        <v>1.3391341088820674E-2</v>
      </c>
      <c r="AH26" s="344">
        <f t="shared" si="137"/>
        <v>1.356044824300251E-2</v>
      </c>
      <c r="AI26" s="344" t="e">
        <f t="shared" si="137"/>
        <v>#VALUE!</v>
      </c>
      <c r="AJ26" s="344" t="e">
        <f t="shared" si="137"/>
        <v>#VALUE!</v>
      </c>
      <c r="AK26" s="344" t="e">
        <f t="shared" si="137"/>
        <v>#VALUE!</v>
      </c>
      <c r="AL26" s="344" t="e">
        <f t="shared" si="137"/>
        <v>#VALUE!</v>
      </c>
      <c r="AM26" s="344" t="e">
        <f t="shared" ref="AM26:BS26" si="138">(1+AM25)/(1+AM27)-1</f>
        <v>#VALUE!</v>
      </c>
      <c r="AN26" s="344" t="e">
        <f t="shared" si="138"/>
        <v>#VALUE!</v>
      </c>
      <c r="AO26" s="344" t="e">
        <f t="shared" si="138"/>
        <v>#VALUE!</v>
      </c>
      <c r="AP26" s="344" t="e">
        <f t="shared" si="138"/>
        <v>#VALUE!</v>
      </c>
      <c r="AQ26" s="344" t="e">
        <f t="shared" si="138"/>
        <v>#VALUE!</v>
      </c>
      <c r="AR26" s="344" t="e">
        <f t="shared" si="138"/>
        <v>#VALUE!</v>
      </c>
      <c r="AS26" s="344" t="e">
        <f t="shared" si="138"/>
        <v>#VALUE!</v>
      </c>
      <c r="AT26" s="344" t="e">
        <f t="shared" si="138"/>
        <v>#VALUE!</v>
      </c>
      <c r="AU26" s="344" t="e">
        <f t="shared" si="138"/>
        <v>#VALUE!</v>
      </c>
      <c r="AV26" s="344" t="e">
        <f t="shared" si="138"/>
        <v>#VALUE!</v>
      </c>
      <c r="AW26" s="344" t="e">
        <f t="shared" si="138"/>
        <v>#VALUE!</v>
      </c>
      <c r="AX26" s="344" t="e">
        <f t="shared" si="138"/>
        <v>#VALUE!</v>
      </c>
      <c r="AY26" s="344" t="e">
        <f t="shared" si="138"/>
        <v>#VALUE!</v>
      </c>
      <c r="AZ26" s="344" t="e">
        <f t="shared" si="138"/>
        <v>#VALUE!</v>
      </c>
      <c r="BA26" s="344" t="e">
        <f t="shared" si="138"/>
        <v>#VALUE!</v>
      </c>
      <c r="BB26" s="344" t="e">
        <f t="shared" si="138"/>
        <v>#VALUE!</v>
      </c>
      <c r="BC26" s="344" t="e">
        <f t="shared" si="138"/>
        <v>#VALUE!</v>
      </c>
      <c r="BD26" s="344" t="e">
        <f t="shared" si="138"/>
        <v>#VALUE!</v>
      </c>
      <c r="BE26" s="344" t="e">
        <f t="shared" si="138"/>
        <v>#VALUE!</v>
      </c>
      <c r="BF26" s="344" t="e">
        <f t="shared" si="138"/>
        <v>#VALUE!</v>
      </c>
      <c r="BG26" s="344" t="e">
        <f t="shared" si="138"/>
        <v>#VALUE!</v>
      </c>
      <c r="BH26" s="344" t="e">
        <f t="shared" si="138"/>
        <v>#VALUE!</v>
      </c>
      <c r="BI26" s="344" t="e">
        <f t="shared" si="138"/>
        <v>#VALUE!</v>
      </c>
      <c r="BJ26" s="344" t="e">
        <f t="shared" si="138"/>
        <v>#VALUE!</v>
      </c>
      <c r="BK26" s="344" t="e">
        <f t="shared" si="138"/>
        <v>#VALUE!</v>
      </c>
      <c r="BL26" s="344" t="e">
        <f t="shared" si="138"/>
        <v>#VALUE!</v>
      </c>
      <c r="BM26" s="344" t="e">
        <f t="shared" si="138"/>
        <v>#VALUE!</v>
      </c>
      <c r="BN26" s="344" t="e">
        <f t="shared" si="138"/>
        <v>#VALUE!</v>
      </c>
      <c r="BO26" s="344" t="e">
        <f t="shared" si="138"/>
        <v>#VALUE!</v>
      </c>
      <c r="BP26" s="344" t="e">
        <f t="shared" si="138"/>
        <v>#VALUE!</v>
      </c>
      <c r="BQ26" s="344" t="e">
        <f t="shared" si="138"/>
        <v>#VALUE!</v>
      </c>
      <c r="BR26" s="344" t="e">
        <f t="shared" si="138"/>
        <v>#VALUE!</v>
      </c>
      <c r="BS26" s="344" t="e">
        <f t="shared" si="138"/>
        <v>#VALUE!</v>
      </c>
    </row>
    <row r="27" spans="1:71" s="9" customFormat="1">
      <c r="A27" s="60"/>
      <c r="C27" s="24" t="s">
        <v>776</v>
      </c>
      <c r="D27" s="352" t="s">
        <v>756</v>
      </c>
      <c r="E27" s="338">
        <f>(1+E8)*(1+E15)*(1+E9)-1</f>
        <v>9.3695178712775995E-3</v>
      </c>
      <c r="F27" s="338">
        <f>(1+F8)*(1+F15)*(1+F9)-1</f>
        <v>9.2851620938345647E-3</v>
      </c>
      <c r="G27" s="338">
        <f t="shared" ref="G27:AL27" si="139">(1+G8)*(1+G15)*(1+G9)-1</f>
        <v>9.2004297790571066E-3</v>
      </c>
      <c r="H27" s="338">
        <f t="shared" si="139"/>
        <v>9.1169342119765684E-3</v>
      </c>
      <c r="I27" s="338">
        <f t="shared" si="139"/>
        <v>9.1010712158727802E-3</v>
      </c>
      <c r="J27" s="338">
        <f t="shared" si="139"/>
        <v>8.7240016344563021E-3</v>
      </c>
      <c r="K27" s="338">
        <f t="shared" si="139"/>
        <v>8.6489485394276588E-3</v>
      </c>
      <c r="L27" s="338">
        <f t="shared" si="139"/>
        <v>8.6074602071237738E-3</v>
      </c>
      <c r="M27" s="338">
        <f t="shared" si="139"/>
        <v>8.5345111627879167E-3</v>
      </c>
      <c r="N27" s="338">
        <f t="shared" si="139"/>
        <v>8.4311400010068649E-3</v>
      </c>
      <c r="O27" s="338">
        <f t="shared" si="139"/>
        <v>8.0471368118537612E-3</v>
      </c>
      <c r="P27" s="338">
        <f t="shared" si="139"/>
        <v>8.014738027310564E-3</v>
      </c>
      <c r="Q27" s="338">
        <f t="shared" si="139"/>
        <v>7.859100159990362E-3</v>
      </c>
      <c r="R27" s="338">
        <f t="shared" si="139"/>
        <v>7.4920441812564853E-3</v>
      </c>
      <c r="S27" s="338">
        <f t="shared" si="139"/>
        <v>7.0110574464188335E-3</v>
      </c>
      <c r="T27" s="338">
        <f t="shared" si="139"/>
        <v>6.509786012833807E-3</v>
      </c>
      <c r="U27" s="338">
        <f t="shared" si="139"/>
        <v>6.1385003057690124E-3</v>
      </c>
      <c r="V27" s="338">
        <f t="shared" si="139"/>
        <v>5.683940077015226E-3</v>
      </c>
      <c r="W27" s="338">
        <f t="shared" si="139"/>
        <v>5.1182924956285625E-3</v>
      </c>
      <c r="X27" s="338">
        <f t="shared" si="139"/>
        <v>4.5021997614527187E-3</v>
      </c>
      <c r="Y27" s="338">
        <f t="shared" si="139"/>
        <v>3.7179910876732336E-3</v>
      </c>
      <c r="Z27" s="338">
        <f t="shared" si="139"/>
        <v>3.2362205675544597E-3</v>
      </c>
      <c r="AA27" s="338">
        <f t="shared" si="139"/>
        <v>2.8759649634537698E-3</v>
      </c>
      <c r="AB27" s="338">
        <f t="shared" si="139"/>
        <v>2.7228999364736772E-3</v>
      </c>
      <c r="AC27" s="338">
        <f t="shared" si="139"/>
        <v>2.7743247519966818E-3</v>
      </c>
      <c r="AD27" s="338">
        <f t="shared" si="139"/>
        <v>2.7964632393393529E-3</v>
      </c>
      <c r="AE27" s="338">
        <f t="shared" si="139"/>
        <v>2.9049934617513262E-3</v>
      </c>
      <c r="AF27" s="338">
        <f t="shared" si="139"/>
        <v>2.8684662044500264E-3</v>
      </c>
      <c r="AG27" s="338">
        <f t="shared" si="139"/>
        <v>2.6020920451703677E-3</v>
      </c>
      <c r="AH27" s="338">
        <f t="shared" si="139"/>
        <v>2.1657539490076427E-3</v>
      </c>
      <c r="AI27" s="338" t="e">
        <f t="shared" si="139"/>
        <v>#VALUE!</v>
      </c>
      <c r="AJ27" s="338" t="e">
        <f t="shared" si="139"/>
        <v>#VALUE!</v>
      </c>
      <c r="AK27" s="338" t="e">
        <f t="shared" si="139"/>
        <v>#VALUE!</v>
      </c>
      <c r="AL27" s="338" t="e">
        <f t="shared" si="139"/>
        <v>#VALUE!</v>
      </c>
      <c r="AM27" s="338" t="e">
        <f t="shared" ref="AM27:BS27" si="140">(1+AM8)*(1+AM15)*(1+AM9)-1</f>
        <v>#VALUE!</v>
      </c>
      <c r="AN27" s="338" t="e">
        <f t="shared" si="140"/>
        <v>#VALUE!</v>
      </c>
      <c r="AO27" s="338" t="e">
        <f t="shared" si="140"/>
        <v>#VALUE!</v>
      </c>
      <c r="AP27" s="338" t="e">
        <f t="shared" si="140"/>
        <v>#VALUE!</v>
      </c>
      <c r="AQ27" s="338" t="e">
        <f t="shared" si="140"/>
        <v>#VALUE!</v>
      </c>
      <c r="AR27" s="338" t="e">
        <f t="shared" si="140"/>
        <v>#VALUE!</v>
      </c>
      <c r="AS27" s="338" t="e">
        <f t="shared" si="140"/>
        <v>#VALUE!</v>
      </c>
      <c r="AT27" s="338" t="e">
        <f t="shared" si="140"/>
        <v>#VALUE!</v>
      </c>
      <c r="AU27" s="338" t="e">
        <f t="shared" si="140"/>
        <v>#VALUE!</v>
      </c>
      <c r="AV27" s="338" t="e">
        <f t="shared" si="140"/>
        <v>#VALUE!</v>
      </c>
      <c r="AW27" s="338" t="e">
        <f t="shared" si="140"/>
        <v>#VALUE!</v>
      </c>
      <c r="AX27" s="338" t="e">
        <f t="shared" si="140"/>
        <v>#VALUE!</v>
      </c>
      <c r="AY27" s="338" t="e">
        <f t="shared" si="140"/>
        <v>#VALUE!</v>
      </c>
      <c r="AZ27" s="338" t="e">
        <f t="shared" si="140"/>
        <v>#VALUE!</v>
      </c>
      <c r="BA27" s="338" t="e">
        <f t="shared" si="140"/>
        <v>#VALUE!</v>
      </c>
      <c r="BB27" s="338" t="e">
        <f t="shared" si="140"/>
        <v>#VALUE!</v>
      </c>
      <c r="BC27" s="338" t="e">
        <f t="shared" si="140"/>
        <v>#VALUE!</v>
      </c>
      <c r="BD27" s="338" t="e">
        <f t="shared" si="140"/>
        <v>#VALUE!</v>
      </c>
      <c r="BE27" s="338" t="e">
        <f t="shared" si="140"/>
        <v>#VALUE!</v>
      </c>
      <c r="BF27" s="338" t="e">
        <f t="shared" si="140"/>
        <v>#VALUE!</v>
      </c>
      <c r="BG27" s="338" t="e">
        <f t="shared" si="140"/>
        <v>#VALUE!</v>
      </c>
      <c r="BH27" s="338" t="e">
        <f t="shared" si="140"/>
        <v>#VALUE!</v>
      </c>
      <c r="BI27" s="338" t="e">
        <f t="shared" si="140"/>
        <v>#VALUE!</v>
      </c>
      <c r="BJ27" s="338" t="e">
        <f t="shared" si="140"/>
        <v>#VALUE!</v>
      </c>
      <c r="BK27" s="338" t="e">
        <f t="shared" si="140"/>
        <v>#VALUE!</v>
      </c>
      <c r="BL27" s="338" t="e">
        <f t="shared" si="140"/>
        <v>#VALUE!</v>
      </c>
      <c r="BM27" s="338" t="e">
        <f t="shared" si="140"/>
        <v>#VALUE!</v>
      </c>
      <c r="BN27" s="338" t="e">
        <f t="shared" si="140"/>
        <v>#VALUE!</v>
      </c>
      <c r="BO27" s="338" t="e">
        <f t="shared" si="140"/>
        <v>#VALUE!</v>
      </c>
      <c r="BP27" s="338" t="e">
        <f t="shared" si="140"/>
        <v>#VALUE!</v>
      </c>
      <c r="BQ27" s="338" t="e">
        <f t="shared" si="140"/>
        <v>#VALUE!</v>
      </c>
      <c r="BR27" s="338" t="e">
        <f t="shared" si="140"/>
        <v>#VALUE!</v>
      </c>
      <c r="BS27" s="338" t="e">
        <f t="shared" si="140"/>
        <v>#VALUE!</v>
      </c>
    </row>
    <row r="28" spans="1:71">
      <c r="A28" s="46" t="s">
        <v>487</v>
      </c>
      <c r="C28" s="355" t="s">
        <v>732</v>
      </c>
      <c r="D28" s="352" t="s">
        <v>768</v>
      </c>
      <c r="E28" s="22"/>
      <c r="F28" s="22">
        <f>((1-$D$3)+E10/E31)/(1+F27)-1</f>
        <v>-5.8385770449927987E-3</v>
      </c>
      <c r="G28" s="22">
        <f t="shared" ref="G28:AL28" si="141">((1-$D$3)+F10/F31)/(1+G27)-1</f>
        <v>-5.3667191408632853E-3</v>
      </c>
      <c r="H28" s="22">
        <f t="shared" si="141"/>
        <v>-4.9115962257113566E-3</v>
      </c>
      <c r="I28" s="22">
        <f t="shared" si="141"/>
        <v>-4.5383756718511137E-3</v>
      </c>
      <c r="J28" s="22">
        <f t="shared" si="141"/>
        <v>-3.8218750778159505E-3</v>
      </c>
      <c r="K28" s="22">
        <f t="shared" si="141"/>
        <v>-3.4250232443675532E-3</v>
      </c>
      <c r="L28" s="22">
        <f t="shared" si="141"/>
        <v>-3.0752997052584385E-3</v>
      </c>
      <c r="M28" s="22">
        <f t="shared" si="141"/>
        <v>-2.7072803846851512E-3</v>
      </c>
      <c r="N28" s="22">
        <f t="shared" si="141"/>
        <v>-2.3223791740929478E-3</v>
      </c>
      <c r="O28" s="22">
        <f t="shared" si="141"/>
        <v>-1.6732180963162646E-3</v>
      </c>
      <c r="P28" s="22">
        <f t="shared" si="141"/>
        <v>-1.3922979870514274E-3</v>
      </c>
      <c r="Q28" s="22">
        <f t="shared" si="141"/>
        <v>-1.0002847421896055E-3</v>
      </c>
      <c r="R28" s="22">
        <f t="shared" si="141"/>
        <v>-4.1224842364140368E-4</v>
      </c>
      <c r="S28" s="22">
        <f t="shared" si="141"/>
        <v>2.7059774503679357E-4</v>
      </c>
      <c r="T28" s="22">
        <f t="shared" si="141"/>
        <v>9.530523063594476E-4</v>
      </c>
      <c r="U28" s="22">
        <f t="shared" si="141"/>
        <v>1.4855564561500056E-3</v>
      </c>
      <c r="V28" s="22">
        <f t="shared" si="141"/>
        <v>2.0840544348543766E-3</v>
      </c>
      <c r="W28" s="22">
        <f t="shared" si="141"/>
        <v>2.7748865500021314E-3</v>
      </c>
      <c r="X28" s="22">
        <f t="shared" si="141"/>
        <v>3.4955290800497973E-3</v>
      </c>
      <c r="Y28" s="22">
        <f t="shared" si="141"/>
        <v>4.3631787642253173E-3</v>
      </c>
      <c r="Z28" s="22">
        <f t="shared" si="141"/>
        <v>4.9033449425623932E-3</v>
      </c>
      <c r="AA28" s="22">
        <f t="shared" si="141"/>
        <v>5.3050007803954191E-3</v>
      </c>
      <c r="AB28" s="22">
        <f t="shared" si="141"/>
        <v>5.4856619326428824E-3</v>
      </c>
      <c r="AC28" s="22">
        <f t="shared" si="141"/>
        <v>5.4536954183643793E-3</v>
      </c>
      <c r="AD28" s="22">
        <f t="shared" si="141"/>
        <v>5.4491421722375755E-3</v>
      </c>
      <c r="AE28" s="22">
        <f t="shared" si="141"/>
        <v>5.3554397369444118E-3</v>
      </c>
      <c r="AF28" s="22">
        <f t="shared" si="141"/>
        <v>5.4070547111844114E-3</v>
      </c>
      <c r="AG28" s="22">
        <f t="shared" si="141"/>
        <v>5.6854056052899615E-3</v>
      </c>
      <c r="AH28" s="22">
        <f t="shared" si="141"/>
        <v>6.1249614473557479E-3</v>
      </c>
      <c r="AI28" s="22" t="e">
        <f t="shared" si="141"/>
        <v>#VALUE!</v>
      </c>
      <c r="AJ28" s="22" t="e">
        <f t="shared" si="141"/>
        <v>#VALUE!</v>
      </c>
      <c r="AK28" s="22" t="e">
        <f t="shared" si="141"/>
        <v>#VALUE!</v>
      </c>
      <c r="AL28" s="22" t="e">
        <f t="shared" si="141"/>
        <v>#VALUE!</v>
      </c>
      <c r="AM28" s="22" t="e">
        <f t="shared" ref="AM28" si="142">((1-$D$3)+AL10/AL31)/(1+AM27)-1</f>
        <v>#VALUE!</v>
      </c>
      <c r="AN28" s="22" t="e">
        <f t="shared" ref="AN28" si="143">((1-$D$3)+AM10/AM31)/(1+AN27)-1</f>
        <v>#VALUE!</v>
      </c>
      <c r="AO28" s="22" t="e">
        <f t="shared" ref="AO28" si="144">((1-$D$3)+AN10/AN31)/(1+AO27)-1</f>
        <v>#VALUE!</v>
      </c>
      <c r="AP28" s="22" t="e">
        <f t="shared" ref="AP28" si="145">((1-$D$3)+AO10/AO31)/(1+AP27)-1</f>
        <v>#VALUE!</v>
      </c>
      <c r="AQ28" s="22" t="e">
        <f t="shared" ref="AQ28" si="146">((1-$D$3)+AP10/AP31)/(1+AQ27)-1</f>
        <v>#VALUE!</v>
      </c>
      <c r="AR28" s="22" t="e">
        <f t="shared" ref="AR28" si="147">((1-$D$3)+AQ10/AQ31)/(1+AR27)-1</f>
        <v>#VALUE!</v>
      </c>
      <c r="AS28" s="22" t="e">
        <f t="shared" ref="AS28" si="148">((1-$D$3)+AR10/AR31)/(1+AS27)-1</f>
        <v>#VALUE!</v>
      </c>
      <c r="AT28" s="22" t="e">
        <f t="shared" ref="AT28" si="149">((1-$D$3)+AS10/AS31)/(1+AT27)-1</f>
        <v>#VALUE!</v>
      </c>
      <c r="AU28" s="22" t="e">
        <f t="shared" ref="AU28" si="150">((1-$D$3)+AT10/AT31)/(1+AU27)-1</f>
        <v>#VALUE!</v>
      </c>
      <c r="AV28" s="22" t="e">
        <f t="shared" ref="AV28" si="151">((1-$D$3)+AU10/AU31)/(1+AV27)-1</f>
        <v>#VALUE!</v>
      </c>
      <c r="AW28" s="22" t="e">
        <f t="shared" ref="AW28" si="152">((1-$D$3)+AV10/AV31)/(1+AW27)-1</f>
        <v>#VALUE!</v>
      </c>
      <c r="AX28" s="22" t="e">
        <f t="shared" ref="AX28" si="153">((1-$D$3)+AW10/AW31)/(1+AX27)-1</f>
        <v>#VALUE!</v>
      </c>
      <c r="AY28" s="22" t="e">
        <f t="shared" ref="AY28" si="154">((1-$D$3)+AX10/AX31)/(1+AY27)-1</f>
        <v>#VALUE!</v>
      </c>
      <c r="AZ28" s="22" t="e">
        <f t="shared" ref="AZ28" si="155">((1-$D$3)+AY10/AY31)/(1+AZ27)-1</f>
        <v>#VALUE!</v>
      </c>
      <c r="BA28" s="22" t="e">
        <f t="shared" ref="BA28" si="156">((1-$D$3)+AZ10/AZ31)/(1+BA27)-1</f>
        <v>#VALUE!</v>
      </c>
      <c r="BB28" s="22" t="e">
        <f t="shared" ref="BB28" si="157">((1-$D$3)+BA10/BA31)/(1+BB27)-1</f>
        <v>#VALUE!</v>
      </c>
      <c r="BC28" s="22" t="e">
        <f t="shared" ref="BC28" si="158">((1-$D$3)+BB10/BB31)/(1+BC27)-1</f>
        <v>#VALUE!</v>
      </c>
      <c r="BD28" s="22" t="e">
        <f t="shared" ref="BD28" si="159">((1-$D$3)+BC10/BC31)/(1+BD27)-1</f>
        <v>#VALUE!</v>
      </c>
      <c r="BE28" s="22" t="e">
        <f t="shared" ref="BE28" si="160">((1-$D$3)+BD10/BD31)/(1+BE27)-1</f>
        <v>#VALUE!</v>
      </c>
      <c r="BF28" s="22" t="e">
        <f t="shared" ref="BF28" si="161">((1-$D$3)+BE10/BE31)/(1+BF27)-1</f>
        <v>#VALUE!</v>
      </c>
      <c r="BG28" s="22" t="e">
        <f t="shared" ref="BG28" si="162">((1-$D$3)+BF10/BF31)/(1+BG27)-1</f>
        <v>#VALUE!</v>
      </c>
      <c r="BH28" s="22" t="e">
        <f t="shared" ref="BH28" si="163">((1-$D$3)+BG10/BG31)/(1+BH27)-1</f>
        <v>#VALUE!</v>
      </c>
      <c r="BI28" s="22" t="e">
        <f t="shared" ref="BI28" si="164">((1-$D$3)+BH10/BH31)/(1+BI27)-1</f>
        <v>#VALUE!</v>
      </c>
      <c r="BJ28" s="22" t="e">
        <f t="shared" ref="BJ28" si="165">((1-$D$3)+BI10/BI31)/(1+BJ27)-1</f>
        <v>#VALUE!</v>
      </c>
      <c r="BK28" s="22" t="e">
        <f t="shared" ref="BK28" si="166">((1-$D$3)+BJ10/BJ31)/(1+BK27)-1</f>
        <v>#VALUE!</v>
      </c>
      <c r="BL28" s="22" t="e">
        <f t="shared" ref="BL28" si="167">((1-$D$3)+BK10/BK31)/(1+BL27)-1</f>
        <v>#VALUE!</v>
      </c>
      <c r="BM28" s="22" t="e">
        <f t="shared" ref="BM28" si="168">((1-$D$3)+BL10/BL31)/(1+BM27)-1</f>
        <v>#VALUE!</v>
      </c>
      <c r="BN28" s="22" t="e">
        <f t="shared" ref="BN28" si="169">((1-$D$3)+BM10/BM31)/(1+BN27)-1</f>
        <v>#VALUE!</v>
      </c>
      <c r="BO28" s="22" t="e">
        <f t="shared" ref="BO28" si="170">((1-$D$3)+BN10/BN31)/(1+BO27)-1</f>
        <v>#VALUE!</v>
      </c>
      <c r="BP28" s="22" t="e">
        <f t="shared" ref="BP28" si="171">((1-$D$3)+BO10/BO31)/(1+BP27)-1</f>
        <v>#VALUE!</v>
      </c>
      <c r="BQ28" s="22" t="e">
        <f t="shared" ref="BQ28" si="172">((1-$D$3)+BP10/BP31)/(1+BQ27)-1</f>
        <v>#VALUE!</v>
      </c>
      <c r="BR28" s="22" t="e">
        <f t="shared" ref="BR28" si="173">((1-$D$3)+BQ10/BQ31)/(1+BR27)-1</f>
        <v>#VALUE!</v>
      </c>
      <c r="BS28" s="22" t="e">
        <f t="shared" ref="BS28" si="174">((1-$D$3)+BR10/BR31)/(1+BS27)-1</f>
        <v>#VALUE!</v>
      </c>
    </row>
    <row r="29" spans="1:71">
      <c r="A29" s="46" t="s">
        <v>487</v>
      </c>
      <c r="C29" s="21" t="s">
        <v>484</v>
      </c>
      <c r="D29" s="352" t="s">
        <v>777</v>
      </c>
      <c r="E29" s="338"/>
      <c r="F29" s="338">
        <f>(1+F27)^($B$1*(1-$D$4))*(1+F7)*(1+F23)^$B$1*(1+F26)^$B$1*(1+F28)^(1-$D$2-$D$4*$B$1)*(1+F6)^$D$2-1</f>
        <v>3.1801335087406901E-3</v>
      </c>
      <c r="G29" s="338">
        <f t="shared" ref="G29" si="175">(1+G27)^($B$1*(1-$D$4))*(1+G7)*(1+G23)^$B$1*(1+G26)^$B$1*(1+G28)^(1-$D$2-$D$4*$B$1)*(1+G6)^$D$2-1</f>
        <v>3.2161477319645471E-3</v>
      </c>
      <c r="H29" s="338">
        <f t="shared" ref="H29" si="176">(1+H27)^($B$1*(1-$D$4))*(1+H7)*(1+H23)^$B$1*(1+H26)^$B$1*(1+H28)^(1-$D$2-$D$4*$B$1)*(1+H6)^$D$2-1</f>
        <v>3.2534265390784523E-3</v>
      </c>
      <c r="I29" s="338">
        <f t="shared" ref="I29" si="177">(1+I27)^($B$1*(1-$D$4))*(1+I7)*(1+I23)^$B$1*(1+I26)^$B$1*(1+I28)^(1-$D$2-$D$4*$B$1)*(1+I6)^$D$2-1</f>
        <v>3.2614902148999647E-3</v>
      </c>
      <c r="J29" s="338">
        <f t="shared" ref="J29" si="178">(1+J27)^($B$1*(1-$D$4))*(1+J7)*(1+J23)^$B$1*(1+J26)^$B$1*(1+J28)^(1-$D$2-$D$4*$B$1)*(1+J6)^$D$2-1</f>
        <v>3.4352363169294353E-3</v>
      </c>
      <c r="K29" s="338">
        <f t="shared" ref="K29" si="179">(1+K27)^($B$1*(1-$D$4))*(1+K7)*(1+K23)^$B$1*(1+K26)^$B$1*(1+K28)^(1-$D$2-$D$4*$B$1)*(1+K6)^$D$2-1</f>
        <v>3.4696029794625272E-3</v>
      </c>
      <c r="L29" s="338">
        <f t="shared" ref="L29" si="180">(1+L27)^($B$1*(1-$D$4))*(1+L7)*(1+L23)^$B$1*(1+L26)^$B$1*(1+L28)^(1-$D$2-$D$4*$B$1)*(1+L6)^$D$2-1</f>
        <v>3.4894487799275176E-3</v>
      </c>
      <c r="M29" s="338">
        <f t="shared" ref="M29" si="181">(1+M27)^($B$1*(1-$D$4))*(1+M7)*(1+M23)^$B$1*(1+M26)^$B$1*(1+M28)^(1-$D$2-$D$4*$B$1)*(1+M6)^$D$2-1</f>
        <v>3.5244151685349667E-3</v>
      </c>
      <c r="N29" s="338">
        <f t="shared" ref="N29" si="182">(1+N27)^($B$1*(1-$D$4))*(1+N7)*(1+N23)^$B$1*(1+N26)^$B$1*(1+N28)^(1-$D$2-$D$4*$B$1)*(1+N6)^$D$2-1</f>
        <v>3.5734821040211973E-3</v>
      </c>
      <c r="O29" s="338">
        <f t="shared" ref="O29" si="183">(1+O27)^($B$1*(1-$D$4))*(1+O7)*(1+O23)^$B$1*(1+O26)^$B$1*(1+O28)^(1-$D$2-$D$4*$B$1)*(1+O6)^$D$2-1</f>
        <v>3.7497575307676723E-3</v>
      </c>
      <c r="P29" s="338">
        <f t="shared" ref="P29" si="184">(1+P27)^($B$1*(1-$D$4))*(1+P7)*(1+P23)^$B$1*(1+P26)^$B$1*(1+P28)^(1-$D$2-$D$4*$B$1)*(1+P6)^$D$2-1</f>
        <v>3.7629762573838654E-3</v>
      </c>
      <c r="Q29" s="338">
        <f t="shared" ref="Q29" si="185">(1+Q27)^($B$1*(1-$D$4))*(1+Q7)*(1+Q23)^$B$1*(1+Q26)^$B$1*(1+Q28)^(1-$D$2-$D$4*$B$1)*(1+Q6)^$D$2-1</f>
        <v>3.8325357908401969E-3</v>
      </c>
      <c r="R29" s="338">
        <f t="shared" ref="R29" si="186">(1+R27)^($B$1*(1-$D$4))*(1+R7)*(1+R23)^$B$1*(1+R26)^$B$1*(1+R28)^(1-$D$2-$D$4*$B$1)*(1+R6)^$D$2-1</f>
        <v>3.9970759381824372E-3</v>
      </c>
      <c r="S29" s="338">
        <f t="shared" ref="S29" si="187">(1+S27)^($B$1*(1-$D$4))*(1+S7)*(1+S23)^$B$1*(1+S26)^$B$1*(1+S28)^(1-$D$2-$D$4*$B$1)*(1+S6)^$D$2-1</f>
        <v>4.2100192089431498E-3</v>
      </c>
      <c r="T29" s="338">
        <f t="shared" ref="T29" si="188">(1+T27)^($B$1*(1-$D$4))*(1+T7)*(1+T23)^$B$1*(1+T26)^$B$1*(1+T28)^(1-$D$2-$D$4*$B$1)*(1+T6)^$D$2-1</f>
        <v>4.4275953853332162E-3</v>
      </c>
      <c r="U29" s="338">
        <f t="shared" ref="U29" si="189">(1+U27)^($B$1*(1-$D$4))*(1+U7)*(1+U23)^$B$1*(1+U26)^$B$1*(1+U28)^(1-$D$2-$D$4*$B$1)*(1+U6)^$D$2-1</f>
        <v>4.5812025220579589E-3</v>
      </c>
      <c r="V29" s="338">
        <f t="shared" ref="V29" si="190">(1+V27)^($B$1*(1-$D$4))*(1+V7)*(1+V23)^$B$1*(1+V26)^$B$1*(1+V28)^(1-$D$2-$D$4*$B$1)*(1+V6)^$D$2-1</f>
        <v>4.7693850242715996E-3</v>
      </c>
      <c r="W29" s="338">
        <f t="shared" ref="W29" si="191">(1+W27)^($B$1*(1-$D$4))*(1+W7)*(1+W23)^$B$1*(1+W26)^$B$1*(1+W28)^(1-$D$2-$D$4*$B$1)*(1+W6)^$D$2-1</f>
        <v>5.0040182733044336E-3</v>
      </c>
      <c r="X29" s="338">
        <f t="shared" ref="X29" si="192">(1+X27)^($B$1*(1-$D$4))*(1+X7)*(1+X23)^$B$1*(1+X26)^$B$1*(1+X28)^(1-$D$2-$D$4*$B$1)*(1+X6)^$D$2-1</f>
        <v>5.2563924404414042E-3</v>
      </c>
      <c r="Y29" s="338">
        <f t="shared" ref="Y29" si="193">(1+Y27)^($B$1*(1-$D$4))*(1+Y7)*(1+Y23)^$B$1*(1+Y26)^$B$1*(1+Y28)^(1-$D$2-$D$4*$B$1)*(1+Y6)^$D$2-1</f>
        <v>5.579882326255392E-3</v>
      </c>
      <c r="Z29" s="338">
        <f t="shared" ref="Z29" si="194">(1+Z27)^($B$1*(1-$D$4))*(1+Z7)*(1+Z23)^$B$1*(1+Z26)^$B$1*(1+Z28)^(1-$D$2-$D$4*$B$1)*(1+Z6)^$D$2-1</f>
        <v>5.7578105602797969E-3</v>
      </c>
      <c r="AA29" s="338">
        <f t="shared" ref="AA29" si="195">(1+AA27)^($B$1*(1-$D$4))*(1+AA7)*(1+AA23)^$B$1*(1+AA26)^$B$1*(1+AA28)^(1-$D$2-$D$4*$B$1)*(1+AA6)^$D$2-1</f>
        <v>5.8761348214466658E-3</v>
      </c>
      <c r="AB29" s="338">
        <f t="shared" ref="AB29" si="196">(1+AB27)^($B$1*(1-$D$4))*(1+AB7)*(1+AB23)^$B$1*(1+AB26)^$B$1*(1+AB28)^(1-$D$2-$D$4*$B$1)*(1+AB6)^$D$2-1</f>
        <v>5.8969902426129206E-3</v>
      </c>
      <c r="AC29" s="338">
        <f t="shared" ref="AC29" si="197">(1+AC27)^($B$1*(1-$D$4))*(1+AC7)*(1+AC23)^$B$1*(1+AC26)^$B$1*(1+AC28)^(1-$D$2-$D$4*$B$1)*(1+AC6)^$D$2-1</f>
        <v>5.8238679578803687E-3</v>
      </c>
      <c r="AD29" s="338">
        <f t="shared" ref="AD29" si="198">(1+AD27)^($B$1*(1-$D$4))*(1+AD7)*(1+AD23)^$B$1*(1+AD26)^$B$1*(1+AD28)^(1-$D$2-$D$4*$B$1)*(1+AD6)^$D$2-1</f>
        <v>5.7659244663184062E-3</v>
      </c>
      <c r="AE29" s="338">
        <f t="shared" ref="AE29" si="199">(1+AE27)^($B$1*(1-$D$4))*(1+AE7)*(1+AE23)^$B$1*(1+AE26)^$B$1*(1+AE28)^(1-$D$2-$D$4*$B$1)*(1+AE6)^$D$2-1</f>
        <v>5.6698595159756504E-3</v>
      </c>
      <c r="AF29" s="338">
        <f t="shared" ref="AF29" si="200">(1+AF27)^($B$1*(1-$D$4))*(1+AF7)*(1+AF23)^$B$1*(1+AF26)^$B$1*(1+AF28)^(1-$D$2-$D$4*$B$1)*(1+AF6)^$D$2-1</f>
        <v>5.6424027751122985E-3</v>
      </c>
      <c r="AG29" s="338">
        <f t="shared" ref="AG29" si="201">(1+AG27)^($B$1*(1-$D$4))*(1+AG7)*(1+AG23)^$B$1*(1+AG26)^$B$1*(1+AG28)^(1-$D$2-$D$4*$B$1)*(1+AG6)^$D$2-1</f>
        <v>5.7207061302515516E-3</v>
      </c>
      <c r="AH29" s="338">
        <f t="shared" ref="AH29" si="202">(1+AH27)^($B$1*(1-$D$4))*(1+AH7)*(1+AH23)^$B$1*(1+AH26)^$B$1*(1+AH28)^(1-$D$2-$D$4*$B$1)*(1+AH6)^$D$2-1</f>
        <v>5.8749722992432751E-3</v>
      </c>
      <c r="AI29" s="338" t="e">
        <f t="shared" ref="AI29" si="203">(1+AI27)^($B$1*(1-$D$4))*(1+AI7)*(1+AI23)^$B$1*(1+AI26)^$B$1*(1+AI28)^(1-$D$2-$D$4*$B$1)*(1+AI6)^$D$2-1</f>
        <v>#VALUE!</v>
      </c>
      <c r="AJ29" s="338" t="e">
        <f t="shared" ref="AJ29" si="204">(1+AJ27)^($B$1*(1-$D$4))*(1+AJ7)*(1+AJ23)^$B$1*(1+AJ26)^$B$1*(1+AJ28)^(1-$D$2-$D$4*$B$1)*(1+AJ6)^$D$2-1</f>
        <v>#VALUE!</v>
      </c>
      <c r="AK29" s="338" t="e">
        <f t="shared" ref="AK29" si="205">(1+AK27)^($B$1*(1-$D$4))*(1+AK7)*(1+AK23)^$B$1*(1+AK26)^$B$1*(1+AK28)^(1-$D$2-$D$4*$B$1)*(1+AK6)^$D$2-1</f>
        <v>#VALUE!</v>
      </c>
      <c r="AL29" s="338" t="e">
        <f t="shared" ref="AL29:BS29" si="206">(1+AL27)^($B$1*(1-$D$4))*(1+AL7)*(1+AL23)^$B$1*(1+AL26)^$B$1*(1+AL28)^(1-$D$2-$D$4*$B$1)*(1+AL6)^$D$2-1</f>
        <v>#VALUE!</v>
      </c>
      <c r="AM29" s="338" t="e">
        <f t="shared" si="206"/>
        <v>#VALUE!</v>
      </c>
      <c r="AN29" s="338" t="e">
        <f t="shared" si="206"/>
        <v>#VALUE!</v>
      </c>
      <c r="AO29" s="338" t="e">
        <f t="shared" si="206"/>
        <v>#VALUE!</v>
      </c>
      <c r="AP29" s="338" t="e">
        <f t="shared" si="206"/>
        <v>#VALUE!</v>
      </c>
      <c r="AQ29" s="338" t="e">
        <f t="shared" si="206"/>
        <v>#VALUE!</v>
      </c>
      <c r="AR29" s="338" t="e">
        <f t="shared" si="206"/>
        <v>#VALUE!</v>
      </c>
      <c r="AS29" s="338" t="e">
        <f t="shared" si="206"/>
        <v>#VALUE!</v>
      </c>
      <c r="AT29" s="338" t="e">
        <f t="shared" si="206"/>
        <v>#VALUE!</v>
      </c>
      <c r="AU29" s="338" t="e">
        <f t="shared" si="206"/>
        <v>#VALUE!</v>
      </c>
      <c r="AV29" s="338" t="e">
        <f t="shared" si="206"/>
        <v>#VALUE!</v>
      </c>
      <c r="AW29" s="338" t="e">
        <f t="shared" si="206"/>
        <v>#VALUE!</v>
      </c>
      <c r="AX29" s="338" t="e">
        <f t="shared" si="206"/>
        <v>#VALUE!</v>
      </c>
      <c r="AY29" s="338" t="e">
        <f t="shared" si="206"/>
        <v>#VALUE!</v>
      </c>
      <c r="AZ29" s="338" t="e">
        <f t="shared" si="206"/>
        <v>#VALUE!</v>
      </c>
      <c r="BA29" s="338" t="e">
        <f t="shared" si="206"/>
        <v>#VALUE!</v>
      </c>
      <c r="BB29" s="338" t="e">
        <f t="shared" si="206"/>
        <v>#VALUE!</v>
      </c>
      <c r="BC29" s="338" t="e">
        <f t="shared" si="206"/>
        <v>#VALUE!</v>
      </c>
      <c r="BD29" s="338" t="e">
        <f t="shared" si="206"/>
        <v>#VALUE!</v>
      </c>
      <c r="BE29" s="338" t="e">
        <f t="shared" si="206"/>
        <v>#VALUE!</v>
      </c>
      <c r="BF29" s="338" t="e">
        <f t="shared" si="206"/>
        <v>#VALUE!</v>
      </c>
      <c r="BG29" s="338" t="e">
        <f t="shared" si="206"/>
        <v>#VALUE!</v>
      </c>
      <c r="BH29" s="338" t="e">
        <f t="shared" si="206"/>
        <v>#VALUE!</v>
      </c>
      <c r="BI29" s="338" t="e">
        <f t="shared" si="206"/>
        <v>#VALUE!</v>
      </c>
      <c r="BJ29" s="338" t="e">
        <f t="shared" si="206"/>
        <v>#VALUE!</v>
      </c>
      <c r="BK29" s="338" t="e">
        <f t="shared" si="206"/>
        <v>#VALUE!</v>
      </c>
      <c r="BL29" s="338" t="e">
        <f t="shared" si="206"/>
        <v>#VALUE!</v>
      </c>
      <c r="BM29" s="338" t="e">
        <f t="shared" si="206"/>
        <v>#VALUE!</v>
      </c>
      <c r="BN29" s="338" t="e">
        <f t="shared" si="206"/>
        <v>#VALUE!</v>
      </c>
      <c r="BO29" s="338" t="e">
        <f t="shared" si="206"/>
        <v>#VALUE!</v>
      </c>
      <c r="BP29" s="338" t="e">
        <f t="shared" si="206"/>
        <v>#VALUE!</v>
      </c>
      <c r="BQ29" s="338" t="e">
        <f t="shared" si="206"/>
        <v>#VALUE!</v>
      </c>
      <c r="BR29" s="338" t="e">
        <f t="shared" si="206"/>
        <v>#VALUE!</v>
      </c>
      <c r="BS29" s="338" t="e">
        <f t="shared" si="206"/>
        <v>#VALUE!</v>
      </c>
    </row>
    <row r="30" spans="1:71">
      <c r="A30" s="46" t="s">
        <v>487</v>
      </c>
      <c r="C30" s="21" t="s">
        <v>485</v>
      </c>
      <c r="D30" s="352" t="s">
        <v>778</v>
      </c>
      <c r="E30" s="338"/>
      <c r="F30" s="338">
        <f>(1+F29)*(1+F9)*(1+F15)-1</f>
        <v>3.6386725197754544E-3</v>
      </c>
      <c r="G30" s="338">
        <f t="shared" ref="G30:AL30" si="207">(1+G29)*(1+G9)*(1+G15)-1</f>
        <v>3.796496421476947E-3</v>
      </c>
      <c r="H30" s="338">
        <f t="shared" si="207"/>
        <v>3.9094811864488488E-3</v>
      </c>
      <c r="I30" s="338">
        <f t="shared" si="207"/>
        <v>4.0995534100709552E-3</v>
      </c>
      <c r="J30" s="338">
        <f t="shared" si="207"/>
        <v>4.0916933029602198E-3</v>
      </c>
      <c r="K30" s="338">
        <f t="shared" si="207"/>
        <v>4.2408206991737529E-3</v>
      </c>
      <c r="L30" s="338">
        <f t="shared" si="207"/>
        <v>4.4049265991095155E-3</v>
      </c>
      <c r="M30" s="338">
        <f t="shared" si="207"/>
        <v>4.549087399431162E-3</v>
      </c>
      <c r="N30" s="338">
        <f t="shared" si="207"/>
        <v>4.69386423238638E-3</v>
      </c>
      <c r="O30" s="338">
        <f t="shared" si="207"/>
        <v>4.6621381249225546E-3</v>
      </c>
      <c r="P30" s="338">
        <f t="shared" si="207"/>
        <v>4.8343620032229584E-3</v>
      </c>
      <c r="Q30" s="338">
        <f t="shared" si="207"/>
        <v>4.9365419635283292E-3</v>
      </c>
      <c r="R30" s="338">
        <f t="shared" si="207"/>
        <v>4.9194639470735435E-3</v>
      </c>
      <c r="S30" s="338">
        <f t="shared" si="207"/>
        <v>4.8139355369876125E-3</v>
      </c>
      <c r="T30" s="338">
        <f t="shared" si="207"/>
        <v>4.6897305232844744E-3</v>
      </c>
      <c r="U30" s="338">
        <f t="shared" si="207"/>
        <v>4.6283802769084836E-3</v>
      </c>
      <c r="V30" s="338">
        <f t="shared" si="207"/>
        <v>4.5350554674254973E-3</v>
      </c>
      <c r="W30" s="338">
        <f t="shared" si="207"/>
        <v>4.35483480078247E-3</v>
      </c>
      <c r="X30" s="338">
        <f t="shared" si="207"/>
        <v>4.1391867418911765E-3</v>
      </c>
      <c r="Y30" s="338">
        <f t="shared" si="207"/>
        <v>3.842765259037817E-3</v>
      </c>
      <c r="Z30" s="338">
        <f t="shared" si="207"/>
        <v>3.7005685610149719E-3</v>
      </c>
      <c r="AA30" s="338">
        <f t="shared" si="207"/>
        <v>3.5990298147097199E-3</v>
      </c>
      <c r="AB30" s="338">
        <f t="shared" si="207"/>
        <v>3.6242318857839795E-3</v>
      </c>
      <c r="AC30" s="338">
        <f t="shared" si="207"/>
        <v>3.7394619006541063E-3</v>
      </c>
      <c r="AD30" s="338">
        <f t="shared" si="207"/>
        <v>3.8572440510593609E-3</v>
      </c>
      <c r="AE30" s="338">
        <f t="shared" si="207"/>
        <v>4.002933692123678E-3</v>
      </c>
      <c r="AF30" s="338">
        <f t="shared" si="207"/>
        <v>4.0701910888221171E-3</v>
      </c>
      <c r="AG30" s="338">
        <f t="shared" si="207"/>
        <v>4.047903809032638E-3</v>
      </c>
      <c r="AH30" s="338">
        <f t="shared" si="207"/>
        <v>3.9290700489271746E-3</v>
      </c>
      <c r="AI30" s="338" t="e">
        <f t="shared" si="207"/>
        <v>#VALUE!</v>
      </c>
      <c r="AJ30" s="338" t="e">
        <f t="shared" si="207"/>
        <v>#VALUE!</v>
      </c>
      <c r="AK30" s="338" t="e">
        <f t="shared" si="207"/>
        <v>#VALUE!</v>
      </c>
      <c r="AL30" s="338" t="e">
        <f t="shared" si="207"/>
        <v>#VALUE!</v>
      </c>
      <c r="AM30" s="338" t="e">
        <f t="shared" ref="AM30:BS30" si="208">(1+AM29)*(1+AM9)*(1+AM15)-1</f>
        <v>#VALUE!</v>
      </c>
      <c r="AN30" s="338" t="e">
        <f t="shared" si="208"/>
        <v>#VALUE!</v>
      </c>
      <c r="AO30" s="338" t="e">
        <f t="shared" si="208"/>
        <v>#VALUE!</v>
      </c>
      <c r="AP30" s="338" t="e">
        <f t="shared" si="208"/>
        <v>#VALUE!</v>
      </c>
      <c r="AQ30" s="338" t="e">
        <f t="shared" si="208"/>
        <v>#VALUE!</v>
      </c>
      <c r="AR30" s="338" t="e">
        <f t="shared" si="208"/>
        <v>#VALUE!</v>
      </c>
      <c r="AS30" s="338" t="e">
        <f t="shared" si="208"/>
        <v>#VALUE!</v>
      </c>
      <c r="AT30" s="338" t="e">
        <f t="shared" si="208"/>
        <v>#VALUE!</v>
      </c>
      <c r="AU30" s="338" t="e">
        <f t="shared" si="208"/>
        <v>#VALUE!</v>
      </c>
      <c r="AV30" s="338" t="e">
        <f t="shared" si="208"/>
        <v>#VALUE!</v>
      </c>
      <c r="AW30" s="338" t="e">
        <f t="shared" si="208"/>
        <v>#VALUE!</v>
      </c>
      <c r="AX30" s="338" t="e">
        <f t="shared" si="208"/>
        <v>#VALUE!</v>
      </c>
      <c r="AY30" s="338" t="e">
        <f t="shared" si="208"/>
        <v>#VALUE!</v>
      </c>
      <c r="AZ30" s="338" t="e">
        <f t="shared" si="208"/>
        <v>#VALUE!</v>
      </c>
      <c r="BA30" s="338" t="e">
        <f t="shared" si="208"/>
        <v>#VALUE!</v>
      </c>
      <c r="BB30" s="338" t="e">
        <f t="shared" si="208"/>
        <v>#VALUE!</v>
      </c>
      <c r="BC30" s="338" t="e">
        <f t="shared" si="208"/>
        <v>#VALUE!</v>
      </c>
      <c r="BD30" s="338" t="e">
        <f t="shared" si="208"/>
        <v>#VALUE!</v>
      </c>
      <c r="BE30" s="338" t="e">
        <f t="shared" si="208"/>
        <v>#VALUE!</v>
      </c>
      <c r="BF30" s="338" t="e">
        <f t="shared" si="208"/>
        <v>#VALUE!</v>
      </c>
      <c r="BG30" s="338" t="e">
        <f t="shared" si="208"/>
        <v>#VALUE!</v>
      </c>
      <c r="BH30" s="338" t="e">
        <f t="shared" si="208"/>
        <v>#VALUE!</v>
      </c>
      <c r="BI30" s="338" t="e">
        <f t="shared" si="208"/>
        <v>#VALUE!</v>
      </c>
      <c r="BJ30" s="338" t="e">
        <f t="shared" si="208"/>
        <v>#VALUE!</v>
      </c>
      <c r="BK30" s="338" t="e">
        <f t="shared" si="208"/>
        <v>#VALUE!</v>
      </c>
      <c r="BL30" s="338" t="e">
        <f t="shared" si="208"/>
        <v>#VALUE!</v>
      </c>
      <c r="BM30" s="338" t="e">
        <f t="shared" si="208"/>
        <v>#VALUE!</v>
      </c>
      <c r="BN30" s="338" t="e">
        <f t="shared" si="208"/>
        <v>#VALUE!</v>
      </c>
      <c r="BO30" s="338" t="e">
        <f t="shared" si="208"/>
        <v>#VALUE!</v>
      </c>
      <c r="BP30" s="338" t="e">
        <f t="shared" si="208"/>
        <v>#VALUE!</v>
      </c>
      <c r="BQ30" s="338" t="e">
        <f t="shared" si="208"/>
        <v>#VALUE!</v>
      </c>
      <c r="BR30" s="338" t="e">
        <f t="shared" si="208"/>
        <v>#VALUE!</v>
      </c>
      <c r="BS30" s="338" t="e">
        <f t="shared" si="208"/>
        <v>#VALUE!</v>
      </c>
    </row>
    <row r="31" spans="1:71">
      <c r="A31" s="46" t="s">
        <v>487</v>
      </c>
      <c r="C31" s="353" t="s">
        <v>733</v>
      </c>
      <c r="D31" s="352" t="s">
        <v>758</v>
      </c>
      <c r="E31" s="338">
        <f>InputDataA_GeneralAssumptions!I24</f>
        <v>2.399682193802505</v>
      </c>
      <c r="F31" s="338">
        <f>E31*((1+F28)/(1+F29))</f>
        <v>2.3781087610719771</v>
      </c>
      <c r="G31" s="338">
        <f t="shared" ref="G31:AL31" si="209">F31*((1+G28)/(1+G29))</f>
        <v>2.3577632044822723</v>
      </c>
      <c r="H31" s="338">
        <f t="shared" si="209"/>
        <v>2.3385744434680267</v>
      </c>
      <c r="I31" s="338">
        <f t="shared" si="209"/>
        <v>2.3203931744737116</v>
      </c>
      <c r="J31" s="338">
        <f t="shared" si="209"/>
        <v>2.3036114718412919</v>
      </c>
      <c r="K31" s="338">
        <f t="shared" si="209"/>
        <v>2.2877838473511081</v>
      </c>
      <c r="L31" s="338">
        <f t="shared" si="209"/>
        <v>2.2728173466424146</v>
      </c>
      <c r="M31" s="338">
        <f>L31*((1+M28)/(1+M29))</f>
        <v>2.2587035836504357</v>
      </c>
      <c r="N31" s="338">
        <f t="shared" si="209"/>
        <v>2.2454339992751464</v>
      </c>
      <c r="O31" s="338">
        <f t="shared" si="209"/>
        <v>2.2333025553978896</v>
      </c>
      <c r="P31" s="338">
        <f t="shared" si="209"/>
        <v>2.2218324300633188</v>
      </c>
      <c r="Q31" s="338">
        <f t="shared" si="209"/>
        <v>2.2111357082435759</v>
      </c>
      <c r="R31" s="338">
        <f t="shared" si="209"/>
        <v>2.2014249085019069</v>
      </c>
      <c r="S31" s="338">
        <f t="shared" si="209"/>
        <v>2.1927889256199973</v>
      </c>
      <c r="T31" s="338">
        <f t="shared" si="209"/>
        <v>2.185203570916316</v>
      </c>
      <c r="U31" s="338">
        <f t="shared" si="209"/>
        <v>2.1784698028341221</v>
      </c>
      <c r="V31" s="338">
        <f t="shared" si="209"/>
        <v>2.172647659278732</v>
      </c>
      <c r="W31" s="338">
        <f t="shared" si="209"/>
        <v>2.1678286558391462</v>
      </c>
      <c r="X31" s="338">
        <f t="shared" si="209"/>
        <v>2.1640313658339494</v>
      </c>
      <c r="Y31" s="338">
        <f t="shared" si="209"/>
        <v>2.1614129913841107</v>
      </c>
      <c r="Z31" s="338">
        <f t="shared" si="209"/>
        <v>2.1595767112504305</v>
      </c>
      <c r="AA31" s="338">
        <f t="shared" si="209"/>
        <v>2.1583505088072483</v>
      </c>
      <c r="AB31" s="338">
        <f t="shared" si="209"/>
        <v>2.1574679227415552</v>
      </c>
      <c r="AC31" s="338">
        <f t="shared" si="209"/>
        <v>2.1566739115778444</v>
      </c>
      <c r="AD31" s="338">
        <f t="shared" si="209"/>
        <v>2.1559946321424661</v>
      </c>
      <c r="AE31" s="338">
        <f t="shared" si="209"/>
        <v>2.1553205666433199</v>
      </c>
      <c r="AF31" s="338">
        <f t="shared" si="209"/>
        <v>2.1548161621739941</v>
      </c>
      <c r="AG31" s="338">
        <f t="shared" si="209"/>
        <v>2.1547405287090999</v>
      </c>
      <c r="AH31" s="338">
        <f t="shared" si="209"/>
        <v>2.1552760443189021</v>
      </c>
      <c r="AI31" s="338" t="e">
        <f t="shared" si="209"/>
        <v>#VALUE!</v>
      </c>
      <c r="AJ31" s="338" t="e">
        <f t="shared" si="209"/>
        <v>#VALUE!</v>
      </c>
      <c r="AK31" s="338" t="e">
        <f t="shared" si="209"/>
        <v>#VALUE!</v>
      </c>
      <c r="AL31" s="338" t="e">
        <f t="shared" si="209"/>
        <v>#VALUE!</v>
      </c>
      <c r="AM31" s="338" t="e">
        <f t="shared" ref="AM31" si="210">AL31*((1+AM28)/(1+AM29))</f>
        <v>#VALUE!</v>
      </c>
      <c r="AN31" s="338" t="e">
        <f t="shared" ref="AN31" si="211">AM31*((1+AN28)/(1+AN29))</f>
        <v>#VALUE!</v>
      </c>
      <c r="AO31" s="338" t="e">
        <f t="shared" ref="AO31" si="212">AN31*((1+AO28)/(1+AO29))</f>
        <v>#VALUE!</v>
      </c>
      <c r="AP31" s="338" t="e">
        <f t="shared" ref="AP31" si="213">AO31*((1+AP28)/(1+AP29))</f>
        <v>#VALUE!</v>
      </c>
      <c r="AQ31" s="338" t="e">
        <f t="shared" ref="AQ31" si="214">AP31*((1+AQ28)/(1+AQ29))</f>
        <v>#VALUE!</v>
      </c>
      <c r="AR31" s="338" t="e">
        <f t="shared" ref="AR31" si="215">AQ31*((1+AR28)/(1+AR29))</f>
        <v>#VALUE!</v>
      </c>
      <c r="AS31" s="338" t="e">
        <f t="shared" ref="AS31" si="216">AR31*((1+AS28)/(1+AS29))</f>
        <v>#VALUE!</v>
      </c>
      <c r="AT31" s="338" t="e">
        <f t="shared" ref="AT31" si="217">AS31*((1+AT28)/(1+AT29))</f>
        <v>#VALUE!</v>
      </c>
      <c r="AU31" s="338" t="e">
        <f t="shared" ref="AU31" si="218">AT31*((1+AU28)/(1+AU29))</f>
        <v>#VALUE!</v>
      </c>
      <c r="AV31" s="338" t="e">
        <f t="shared" ref="AV31" si="219">AU31*((1+AV28)/(1+AV29))</f>
        <v>#VALUE!</v>
      </c>
      <c r="AW31" s="338" t="e">
        <f t="shared" ref="AW31" si="220">AV31*((1+AW28)/(1+AW29))</f>
        <v>#VALUE!</v>
      </c>
      <c r="AX31" s="338" t="e">
        <f t="shared" ref="AX31" si="221">AW31*((1+AX28)/(1+AX29))</f>
        <v>#VALUE!</v>
      </c>
      <c r="AY31" s="338" t="e">
        <f t="shared" ref="AY31" si="222">AX31*((1+AY28)/(1+AY29))</f>
        <v>#VALUE!</v>
      </c>
      <c r="AZ31" s="338" t="e">
        <f t="shared" ref="AZ31" si="223">AY31*((1+AZ28)/(1+AZ29))</f>
        <v>#VALUE!</v>
      </c>
      <c r="BA31" s="338" t="e">
        <f t="shared" ref="BA31" si="224">AZ31*((1+BA28)/(1+BA29))</f>
        <v>#VALUE!</v>
      </c>
      <c r="BB31" s="338" t="e">
        <f t="shared" ref="BB31" si="225">BA31*((1+BB28)/(1+BB29))</f>
        <v>#VALUE!</v>
      </c>
      <c r="BC31" s="338" t="e">
        <f t="shared" ref="BC31" si="226">BB31*((1+BC28)/(1+BC29))</f>
        <v>#VALUE!</v>
      </c>
      <c r="BD31" s="338" t="e">
        <f t="shared" ref="BD31" si="227">BC31*((1+BD28)/(1+BD29))</f>
        <v>#VALUE!</v>
      </c>
      <c r="BE31" s="338" t="e">
        <f t="shared" ref="BE31" si="228">BD31*((1+BE28)/(1+BE29))</f>
        <v>#VALUE!</v>
      </c>
      <c r="BF31" s="338" t="e">
        <f t="shared" ref="BF31" si="229">BE31*((1+BF28)/(1+BF29))</f>
        <v>#VALUE!</v>
      </c>
      <c r="BG31" s="338" t="e">
        <f t="shared" ref="BG31" si="230">BF31*((1+BG28)/(1+BG29))</f>
        <v>#VALUE!</v>
      </c>
      <c r="BH31" s="338" t="e">
        <f t="shared" ref="BH31" si="231">BG31*((1+BH28)/(1+BH29))</f>
        <v>#VALUE!</v>
      </c>
      <c r="BI31" s="338" t="e">
        <f t="shared" ref="BI31" si="232">BH31*((1+BI28)/(1+BI29))</f>
        <v>#VALUE!</v>
      </c>
      <c r="BJ31" s="338" t="e">
        <f t="shared" ref="BJ31" si="233">BI31*((1+BJ28)/(1+BJ29))</f>
        <v>#VALUE!</v>
      </c>
      <c r="BK31" s="338" t="e">
        <f t="shared" ref="BK31" si="234">BJ31*((1+BK28)/(1+BK29))</f>
        <v>#VALUE!</v>
      </c>
      <c r="BL31" s="338" t="e">
        <f t="shared" ref="BL31" si="235">BK31*((1+BL28)/(1+BL29))</f>
        <v>#VALUE!</v>
      </c>
      <c r="BM31" s="338" t="e">
        <f t="shared" ref="BM31" si="236">BL31*((1+BM28)/(1+BM29))</f>
        <v>#VALUE!</v>
      </c>
      <c r="BN31" s="338" t="e">
        <f t="shared" ref="BN31" si="237">BM31*((1+BN28)/(1+BN29))</f>
        <v>#VALUE!</v>
      </c>
      <c r="BO31" s="338" t="e">
        <f t="shared" ref="BO31" si="238">BN31*((1+BO28)/(1+BO29))</f>
        <v>#VALUE!</v>
      </c>
      <c r="BP31" s="338" t="e">
        <f t="shared" ref="BP31" si="239">BO31*((1+BP28)/(1+BP29))</f>
        <v>#VALUE!</v>
      </c>
      <c r="BQ31" s="338" t="e">
        <f t="shared" ref="BQ31" si="240">BP31*((1+BQ28)/(1+BQ29))</f>
        <v>#VALUE!</v>
      </c>
      <c r="BR31" s="338" t="e">
        <f t="shared" ref="BR31" si="241">BQ31*((1+BR28)/(1+BR29))</f>
        <v>#VALUE!</v>
      </c>
      <c r="BS31" s="338" t="e">
        <f t="shared" ref="BS31" si="242">BR31*((1+BS28)/(1+BS29))</f>
        <v>#VALUE!</v>
      </c>
    </row>
    <row r="32" spans="1:71">
      <c r="C32" s="24" t="s">
        <v>576</v>
      </c>
      <c r="D32" s="121" t="str">
        <f>D33</f>
        <v>(Equation 10)</v>
      </c>
      <c r="E32" s="119">
        <f>InputDataA_GeneralAssumptions!D87</f>
        <v>0.66244304180145264</v>
      </c>
      <c r="F32" s="119">
        <f t="shared" ref="F32" si="243">IF(ISNUMBER(F17)=TRUE,"not an output",(E32)/((1+F8)*(1+F30))-F18-F16)</f>
        <v>0.648282954442296</v>
      </c>
      <c r="G32" s="119">
        <f t="shared" ref="G32" si="244">IF(ISNUMBER(G17)=TRUE,"not an output",(F32)/((1+G8)*(1+G30))-G18-G16)</f>
        <v>0.63432838222754973</v>
      </c>
      <c r="H32" s="119">
        <f t="shared" ref="H32" si="245">IF(ISNUMBER(H17)=TRUE,"not an output",(G32)/((1+H8)*(1+H30))-H18-H16)</f>
        <v>0.62057391327007205</v>
      </c>
      <c r="I32" s="119">
        <f t="shared" ref="I32" si="246">IF(ISNUMBER(I17)=TRUE,"not an output",(H32)/((1+I8)*(1+I30))-I18-I16)</f>
        <v>0.60699262010667854</v>
      </c>
      <c r="J32" s="119">
        <f t="shared" ref="J32" si="247">IF(ISNUMBER(J17)=TRUE,"not an output",(I32)/((1+J8)*(1+J30))-J18-J16)</f>
        <v>0.593697837287539</v>
      </c>
      <c r="K32" s="119">
        <f t="shared" ref="K32" si="248">IF(ISNUMBER(K17)=TRUE,"not an output",(J32)/((1+K8)*(1+K30))-K18-K16)</f>
        <v>0.58058671109731119</v>
      </c>
      <c r="L32" s="119">
        <f t="shared" ref="L32" si="249">IF(ISNUMBER(L17)=TRUE,"not an output",(K32)/((1+L8)*(1+L30))-L18-L16)</f>
        <v>0.56764520496693416</v>
      </c>
      <c r="M32" s="119">
        <f t="shared" ref="M32" si="250">IF(ISNUMBER(M17)=TRUE,"not an output",(L32)/((1+M8)*(1+M30))-M18-M16)</f>
        <v>0.55487978293227236</v>
      </c>
      <c r="N32" s="119">
        <f t="shared" ref="N32" si="251">IF(ISNUMBER(N17)=TRUE,"not an output",(M32)/((1+N8)*(1+N30))-N18-N16)</f>
        <v>0.54229623046007547</v>
      </c>
      <c r="O32" s="119">
        <f t="shared" ref="O32" si="252">IF(ISNUMBER(O17)=TRUE,"not an output",(N32)/((1+O8)*(1+O30))-O18-O16)</f>
        <v>0.52997230182620458</v>
      </c>
      <c r="P32" s="119">
        <f t="shared" ref="P32" si="253">IF(ISNUMBER(P17)=TRUE,"not an output",(O32)/((1+P8)*(1+P30))-P18-P16)</f>
        <v>0.51780236232394994</v>
      </c>
      <c r="Q32" s="119">
        <f t="shared" ref="Q32" si="254">IF(ISNUMBER(Q17)=TRUE,"not an output",(P32)/((1+Q8)*(1+Q30))-Q18-Q16)</f>
        <v>0.50581800768000618</v>
      </c>
      <c r="R32" s="119">
        <f t="shared" ref="R32" si="255">IF(ISNUMBER(R17)=TRUE,"not an output",(Q32)/((1+R8)*(1+R30))-R18-R16)</f>
        <v>0.49407268547925332</v>
      </c>
      <c r="S32" s="119">
        <f t="shared" ref="S32" si="256">IF(ISNUMBER(S17)=TRUE,"not an output",(R32)/((1+S8)*(1+S30))-S18-S16)</f>
        <v>0.48259079342043509</v>
      </c>
      <c r="T32" s="119">
        <f t="shared" ref="T32" si="257">IF(ISNUMBER(T17)=TRUE,"not an output",(S32)/((1+T8)*(1+T30))-T18-T16)</f>
        <v>0.47137088688278267</v>
      </c>
      <c r="U32" s="119">
        <f t="shared" ref="U32" si="258">IF(ISNUMBER(U17)=TRUE,"not an output",(T32)/((1+U8)*(1+U30))-U18-U16)</f>
        <v>0.46037342394063191</v>
      </c>
      <c r="V32" s="119">
        <f t="shared" ref="V32" si="259">IF(ISNUMBER(V17)=TRUE,"not an output",(U32)/((1+V8)*(1+V30))-V18-V16)</f>
        <v>0.44961343026619299</v>
      </c>
      <c r="W32" s="119">
        <f t="shared" ref="W32" si="260">IF(ISNUMBER(W17)=TRUE,"not an output",(V32)/((1+W8)*(1+W30))-W18-W16)</f>
        <v>0.43911150098190926</v>
      </c>
      <c r="X32" s="119">
        <f t="shared" ref="X32" si="261">IF(ISNUMBER(X17)=TRUE,"not an output",(W32)/((1+X8)*(1+X30))-X18-X16)</f>
        <v>0.42887248872842521</v>
      </c>
      <c r="Y32" s="119">
        <f t="shared" ref="Y32" si="262">IF(ISNUMBER(Y17)=TRUE,"not an output",(X32)/((1+Y8)*(1+Y30))-Y18-Y16)</f>
        <v>0.41892776416262745</v>
      </c>
      <c r="Z32" s="119">
        <f t="shared" ref="Z32" si="263">IF(ISNUMBER(Z17)=TRUE,"not an output",(Y32)/((1+Z8)*(1+Z30))-Z18-Z16)</f>
        <v>0.40920071036333278</v>
      </c>
      <c r="AA32" s="119">
        <f t="shared" ref="AA32" si="264">IF(ISNUMBER(AA17)=TRUE,"not an output",(Z32)/((1+AA8)*(1+AA30))-AA18-AA16)</f>
        <v>0.39965849860580271</v>
      </c>
      <c r="AB32" s="119">
        <f t="shared" ref="AB32" si="265">IF(ISNUMBER(AB17)=TRUE,"not an output",(AA32)/((1+AB8)*(1+AB30))-AB18-AB16)</f>
        <v>0.39025149701263179</v>
      </c>
      <c r="AC32" s="119">
        <f t="shared" ref="AC32" si="266">IF(ISNUMBER(AC17)=TRUE,"not an output",(AB32)/((1+AC8)*(1+AC30))-AC18-AC16)</f>
        <v>0.38093332298697002</v>
      </c>
      <c r="AD32" s="119">
        <f t="shared" ref="AD32" si="267">IF(ISNUMBER(AD17)=TRUE,"not an output",(AC32)/((1+AD8)*(1+AD30))-AD18-AD16)</f>
        <v>0.37170815361219667</v>
      </c>
      <c r="AE32" s="119">
        <f t="shared" ref="AE32" si="268">IF(ISNUMBER(AE17)=TRUE,"not an output",(AD32)/((1+AE8)*(1+AE30))-AE18-AE16)</f>
        <v>0.36255676775815388</v>
      </c>
      <c r="AF32" s="119">
        <f t="shared" ref="AF32" si="269">IF(ISNUMBER(AF17)=TRUE,"not an output",(AE32)/((1+AF8)*(1+AF30))-AF18-AF16)</f>
        <v>0.35350624235932204</v>
      </c>
      <c r="AG32" s="119">
        <f t="shared" ref="AG32" si="270">IF(ISNUMBER(AG17)=TRUE,"not an output",(AF32)/((1+AG8)*(1+AG30))-AG18-AG16)</f>
        <v>0.34459806740304849</v>
      </c>
      <c r="AH32" s="119">
        <f t="shared" ref="AH32" si="271">IF(ISNUMBER(AH17)=TRUE,"not an output",(AG32)/((1+AH8)*(1+AH30))-AH18-AH16)</f>
        <v>0.33585991239901142</v>
      </c>
      <c r="AI32" s="119" t="e">
        <f t="shared" ref="AI32" si="272">IF(ISNUMBER(AI17)=TRUE,"not an output",(AH32)/((1+AI8)*(1+AI30))-AI18-AI16)</f>
        <v>#VALUE!</v>
      </c>
      <c r="AJ32" s="119" t="e">
        <f t="shared" ref="AJ32" si="273">IF(ISNUMBER(AJ17)=TRUE,"not an output",(AI32)/((1+AJ8)*(1+AJ30))-AJ18-AJ16)</f>
        <v>#VALUE!</v>
      </c>
      <c r="AK32" s="119" t="e">
        <f t="shared" ref="AK32" si="274">IF(ISNUMBER(AK17)=TRUE,"not an output",(AJ32)/((1+AK8)*(1+AK30))-AK18-AK16)</f>
        <v>#VALUE!</v>
      </c>
      <c r="AL32" s="119" t="e">
        <f t="shared" ref="AL32" si="275">IF(ISNUMBER(AL17)=TRUE,"not an output",(AK32)/((1+AL8)*(1+AL30))-AL18-AL16)</f>
        <v>#VALUE!</v>
      </c>
      <c r="AM32" s="119" t="e">
        <f t="shared" ref="AM32" si="276">IF(ISNUMBER(AM17)=TRUE,"not an output",(AL32)/((1+AM8)*(1+AM30))-AM18-AM16)</f>
        <v>#VALUE!</v>
      </c>
      <c r="AN32" s="119" t="e">
        <f t="shared" ref="AN32" si="277">IF(ISNUMBER(AN17)=TRUE,"not an output",(AM32)/((1+AN8)*(1+AN30))-AN18-AN16)</f>
        <v>#VALUE!</v>
      </c>
      <c r="AO32" s="119" t="e">
        <f t="shared" ref="AO32" si="278">IF(ISNUMBER(AO17)=TRUE,"not an output",(AN32)/((1+AO8)*(1+AO30))-AO18-AO16)</f>
        <v>#VALUE!</v>
      </c>
      <c r="AP32" s="119" t="e">
        <f t="shared" ref="AP32" si="279">IF(ISNUMBER(AP17)=TRUE,"not an output",(AO32)/((1+AP8)*(1+AP30))-AP18-AP16)</f>
        <v>#VALUE!</v>
      </c>
      <c r="AQ32" s="119" t="e">
        <f t="shared" ref="AQ32" si="280">IF(ISNUMBER(AQ17)=TRUE,"not an output",(AP32)/((1+AQ8)*(1+AQ30))-AQ18-AQ16)</f>
        <v>#VALUE!</v>
      </c>
      <c r="AR32" s="119" t="e">
        <f t="shared" ref="AR32" si="281">IF(ISNUMBER(AR17)=TRUE,"not an output",(AQ32)/((1+AR8)*(1+AR30))-AR18-AR16)</f>
        <v>#VALUE!</v>
      </c>
      <c r="AS32" s="119" t="e">
        <f t="shared" ref="AS32" si="282">IF(ISNUMBER(AS17)=TRUE,"not an output",(AR32)/((1+AS8)*(1+AS30))-AS18-AS16)</f>
        <v>#VALUE!</v>
      </c>
      <c r="AT32" s="119" t="e">
        <f t="shared" ref="AT32" si="283">IF(ISNUMBER(AT17)=TRUE,"not an output",(AS32)/((1+AT8)*(1+AT30))-AT18-AT16)</f>
        <v>#VALUE!</v>
      </c>
      <c r="AU32" s="119" t="e">
        <f t="shared" ref="AU32" si="284">IF(ISNUMBER(AU17)=TRUE,"not an output",(AT32)/((1+AU8)*(1+AU30))-AU18-AU16)</f>
        <v>#VALUE!</v>
      </c>
      <c r="AV32" s="119" t="e">
        <f t="shared" ref="AV32" si="285">IF(ISNUMBER(AV17)=TRUE,"not an output",(AU32)/((1+AV8)*(1+AV30))-AV18-AV16)</f>
        <v>#VALUE!</v>
      </c>
      <c r="AW32" s="119" t="e">
        <f t="shared" ref="AW32" si="286">IF(ISNUMBER(AW17)=TRUE,"not an output",(AV32)/((1+AW8)*(1+AW30))-AW18-AW16)</f>
        <v>#VALUE!</v>
      </c>
      <c r="AX32" s="119" t="e">
        <f t="shared" ref="AX32" si="287">IF(ISNUMBER(AX17)=TRUE,"not an output",(AW32)/((1+AX8)*(1+AX30))-AX18-AX16)</f>
        <v>#VALUE!</v>
      </c>
      <c r="AY32" s="119" t="e">
        <f t="shared" ref="AY32" si="288">IF(ISNUMBER(AY17)=TRUE,"not an output",(AX32)/((1+AY8)*(1+AY30))-AY18-AY16)</f>
        <v>#VALUE!</v>
      </c>
      <c r="AZ32" s="119" t="e">
        <f t="shared" ref="AZ32" si="289">IF(ISNUMBER(AZ17)=TRUE,"not an output",(AY32)/((1+AZ8)*(1+AZ30))-AZ18-AZ16)</f>
        <v>#VALUE!</v>
      </c>
      <c r="BA32" s="119" t="e">
        <f t="shared" ref="BA32" si="290">IF(ISNUMBER(BA17)=TRUE,"not an output",(AZ32)/((1+BA8)*(1+BA30))-BA18-BA16)</f>
        <v>#VALUE!</v>
      </c>
      <c r="BB32" s="119" t="e">
        <f t="shared" ref="BB32" si="291">IF(ISNUMBER(BB17)=TRUE,"not an output",(BA32)/((1+BB8)*(1+BB30))-BB18-BB16)</f>
        <v>#VALUE!</v>
      </c>
      <c r="BC32" s="119" t="e">
        <f t="shared" ref="BC32" si="292">IF(ISNUMBER(BC17)=TRUE,"not an output",(BB32)/((1+BC8)*(1+BC30))-BC18-BC16)</f>
        <v>#VALUE!</v>
      </c>
      <c r="BD32" s="119" t="e">
        <f t="shared" ref="BD32" si="293">IF(ISNUMBER(BD17)=TRUE,"not an output",(BC32)/((1+BD8)*(1+BD30))-BD18-BD16)</f>
        <v>#VALUE!</v>
      </c>
      <c r="BE32" s="119" t="e">
        <f t="shared" ref="BE32" si="294">IF(ISNUMBER(BE17)=TRUE,"not an output",(BD32)/((1+BE8)*(1+BE30))-BE18-BE16)</f>
        <v>#VALUE!</v>
      </c>
      <c r="BF32" s="119" t="e">
        <f t="shared" ref="BF32" si="295">IF(ISNUMBER(BF17)=TRUE,"not an output",(BE32)/((1+BF8)*(1+BF30))-BF18-BF16)</f>
        <v>#VALUE!</v>
      </c>
      <c r="BG32" s="119" t="e">
        <f t="shared" ref="BG32" si="296">IF(ISNUMBER(BG17)=TRUE,"not an output",(BF32)/((1+BG8)*(1+BG30))-BG18-BG16)</f>
        <v>#VALUE!</v>
      </c>
      <c r="BH32" s="119" t="e">
        <f t="shared" ref="BH32" si="297">IF(ISNUMBER(BH17)=TRUE,"not an output",(BG32)/((1+BH8)*(1+BH30))-BH18-BH16)</f>
        <v>#VALUE!</v>
      </c>
      <c r="BI32" s="119" t="e">
        <f t="shared" ref="BI32" si="298">IF(ISNUMBER(BI17)=TRUE,"not an output",(BH32)/((1+BI8)*(1+BI30))-BI18-BI16)</f>
        <v>#VALUE!</v>
      </c>
      <c r="BJ32" s="119" t="e">
        <f t="shared" ref="BJ32" si="299">IF(ISNUMBER(BJ17)=TRUE,"not an output",(BI32)/((1+BJ8)*(1+BJ30))-BJ18-BJ16)</f>
        <v>#VALUE!</v>
      </c>
      <c r="BK32" s="119" t="e">
        <f t="shared" ref="BK32" si="300">IF(ISNUMBER(BK17)=TRUE,"not an output",(BJ32)/((1+BK8)*(1+BK30))-BK18-BK16)</f>
        <v>#VALUE!</v>
      </c>
      <c r="BL32" s="119" t="e">
        <f t="shared" ref="BL32" si="301">IF(ISNUMBER(BL17)=TRUE,"not an output",(BK32)/((1+BL8)*(1+BL30))-BL18-BL16)</f>
        <v>#VALUE!</v>
      </c>
      <c r="BM32" s="119" t="e">
        <f t="shared" ref="BM32" si="302">IF(ISNUMBER(BM17)=TRUE,"not an output",(BL32)/((1+BM8)*(1+BM30))-BM18-BM16)</f>
        <v>#VALUE!</v>
      </c>
      <c r="BN32" s="119" t="e">
        <f t="shared" ref="BN32" si="303">IF(ISNUMBER(BN17)=TRUE,"not an output",(BM32)/((1+BN8)*(1+BN30))-BN18-BN16)</f>
        <v>#VALUE!</v>
      </c>
      <c r="BO32" s="119" t="e">
        <f t="shared" ref="BO32" si="304">IF(ISNUMBER(BO17)=TRUE,"not an output",(BN32)/((1+BO8)*(1+BO30))-BO18-BO16)</f>
        <v>#VALUE!</v>
      </c>
      <c r="BP32" s="119" t="e">
        <f t="shared" ref="BP32" si="305">IF(ISNUMBER(BP17)=TRUE,"not an output",(BO32)/((1+BP8)*(1+BP30))-BP18-BP16)</f>
        <v>#VALUE!</v>
      </c>
      <c r="BQ32" s="119" t="e">
        <f t="shared" ref="BQ32" si="306">IF(ISNUMBER(BQ17)=TRUE,"not an output",(BP32)/((1+BQ8)*(1+BQ30))-BQ18-BQ16)</f>
        <v>#VALUE!</v>
      </c>
      <c r="BR32" s="119" t="e">
        <f t="shared" ref="BR32" si="307">IF(ISNUMBER(BR17)=TRUE,"not an output",(BQ32)/((1+BR8)*(1+BR30))-BR18-BR16)</f>
        <v>#VALUE!</v>
      </c>
      <c r="BS32" s="119" t="e">
        <f t="shared" ref="BS32" si="308">IF(ISNUMBER(BS17)=TRUE,"not an output",(BR32)/((1+BS8)*(1+BS30))-BS18-BS16)</f>
        <v>#VALUE!</v>
      </c>
    </row>
    <row r="33" spans="1:71">
      <c r="C33" s="24" t="s">
        <v>474</v>
      </c>
      <c r="D33" s="121" t="s">
        <v>490</v>
      </c>
      <c r="E33" s="338">
        <f>E18</f>
        <v>-8.9730862528085709E-3</v>
      </c>
      <c r="F33" s="119" t="str">
        <f>IF(ISNUMBER(F18)=TRUE,"not an output",E17/((1+F30)*(1+F8))-F17-F16)</f>
        <v>not an output</v>
      </c>
      <c r="G33" s="119" t="str">
        <f t="shared" ref="G33" si="309">IF(ISNUMBER(G18)=TRUE,"not an output",F17/((1+G30)*(1+G8))-G17-G16)</f>
        <v>not an output</v>
      </c>
      <c r="H33" s="119" t="str">
        <f t="shared" ref="H33" si="310">IF(ISNUMBER(H18)=TRUE,"not an output",G17/((1+H30)*(1+H8))-H17-H16)</f>
        <v>not an output</v>
      </c>
      <c r="I33" s="119" t="str">
        <f t="shared" ref="I33" si="311">IF(ISNUMBER(I18)=TRUE,"not an output",H17/((1+I30)*(1+I8))-I17-I16)</f>
        <v>not an output</v>
      </c>
      <c r="J33" s="119" t="str">
        <f t="shared" ref="J33" si="312">IF(ISNUMBER(J18)=TRUE,"not an output",I17/((1+J30)*(1+J8))-J17-J16)</f>
        <v>not an output</v>
      </c>
      <c r="K33" s="119" t="str">
        <f t="shared" ref="K33" si="313">IF(ISNUMBER(K18)=TRUE,"not an output",J17/((1+K30)*(1+K8))-K17-K16)</f>
        <v>not an output</v>
      </c>
      <c r="L33" s="119" t="str">
        <f t="shared" ref="L33" si="314">IF(ISNUMBER(L18)=TRUE,"not an output",K17/((1+L30)*(1+L8))-L17-L16)</f>
        <v>not an output</v>
      </c>
      <c r="M33" s="119" t="str">
        <f t="shared" ref="M33" si="315">IF(ISNUMBER(M18)=TRUE,"not an output",L17/((1+M30)*(1+M8))-M17-M16)</f>
        <v>not an output</v>
      </c>
      <c r="N33" s="119" t="str">
        <f t="shared" ref="N33" si="316">IF(ISNUMBER(N18)=TRUE,"not an output",M17/((1+N30)*(1+N8))-N17-N16)</f>
        <v>not an output</v>
      </c>
      <c r="O33" s="119" t="str">
        <f t="shared" ref="O33" si="317">IF(ISNUMBER(O18)=TRUE,"not an output",N17/((1+O30)*(1+O8))-O17-O16)</f>
        <v>not an output</v>
      </c>
      <c r="P33" s="119" t="str">
        <f t="shared" ref="P33" si="318">IF(ISNUMBER(P18)=TRUE,"not an output",O17/((1+P30)*(1+P8))-P17-P16)</f>
        <v>not an output</v>
      </c>
      <c r="Q33" s="119" t="str">
        <f t="shared" ref="Q33" si="319">IF(ISNUMBER(Q18)=TRUE,"not an output",P17/((1+Q30)*(1+Q8))-Q17-Q16)</f>
        <v>not an output</v>
      </c>
      <c r="R33" s="119" t="str">
        <f t="shared" ref="R33" si="320">IF(ISNUMBER(R18)=TRUE,"not an output",Q17/((1+R30)*(1+R8))-R17-R16)</f>
        <v>not an output</v>
      </c>
      <c r="S33" s="119" t="str">
        <f t="shared" ref="S33" si="321">IF(ISNUMBER(S18)=TRUE,"not an output",R17/((1+S30)*(1+S8))-S17-S16)</f>
        <v>not an output</v>
      </c>
      <c r="T33" s="119" t="str">
        <f t="shared" ref="T33" si="322">IF(ISNUMBER(T18)=TRUE,"not an output",S17/((1+T30)*(1+T8))-T17-T16)</f>
        <v>not an output</v>
      </c>
      <c r="U33" s="119" t="str">
        <f t="shared" ref="U33" si="323">IF(ISNUMBER(U18)=TRUE,"not an output",T17/((1+U30)*(1+U8))-U17-U16)</f>
        <v>not an output</v>
      </c>
      <c r="V33" s="119" t="str">
        <f t="shared" ref="V33" si="324">IF(ISNUMBER(V18)=TRUE,"not an output",U17/((1+V30)*(1+V8))-V17-V16)</f>
        <v>not an output</v>
      </c>
      <c r="W33" s="119" t="str">
        <f t="shared" ref="W33" si="325">IF(ISNUMBER(W18)=TRUE,"not an output",V17/((1+W30)*(1+W8))-W17-W16)</f>
        <v>not an output</v>
      </c>
      <c r="X33" s="119" t="str">
        <f t="shared" ref="X33" si="326">IF(ISNUMBER(X18)=TRUE,"not an output",W17/((1+X30)*(1+X8))-X17-X16)</f>
        <v>not an output</v>
      </c>
      <c r="Y33" s="119" t="str">
        <f t="shared" ref="Y33" si="327">IF(ISNUMBER(Y18)=TRUE,"not an output",X17/((1+Y30)*(1+Y8))-Y17-Y16)</f>
        <v>not an output</v>
      </c>
      <c r="Z33" s="119" t="str">
        <f t="shared" ref="Z33" si="328">IF(ISNUMBER(Z18)=TRUE,"not an output",Y17/((1+Z30)*(1+Z8))-Z17-Z16)</f>
        <v>not an output</v>
      </c>
      <c r="AA33" s="119" t="str">
        <f t="shared" ref="AA33" si="329">IF(ISNUMBER(AA18)=TRUE,"not an output",Z17/((1+AA30)*(1+AA8))-AA17-AA16)</f>
        <v>not an output</v>
      </c>
      <c r="AB33" s="119" t="str">
        <f t="shared" ref="AB33" si="330">IF(ISNUMBER(AB18)=TRUE,"not an output",AA17/((1+AB30)*(1+AB8))-AB17-AB16)</f>
        <v>not an output</v>
      </c>
      <c r="AC33" s="119" t="str">
        <f t="shared" ref="AC33" si="331">IF(ISNUMBER(AC18)=TRUE,"not an output",AB17/((1+AC30)*(1+AC8))-AC17-AC16)</f>
        <v>not an output</v>
      </c>
      <c r="AD33" s="119" t="str">
        <f t="shared" ref="AD33" si="332">IF(ISNUMBER(AD18)=TRUE,"not an output",AC17/((1+AD30)*(1+AD8))-AD17-AD16)</f>
        <v>not an output</v>
      </c>
      <c r="AE33" s="119" t="str">
        <f t="shared" ref="AE33" si="333">IF(ISNUMBER(AE18)=TRUE,"not an output",AD17/((1+AE30)*(1+AE8))-AE17-AE16)</f>
        <v>not an output</v>
      </c>
      <c r="AF33" s="119" t="str">
        <f t="shared" ref="AF33" si="334">IF(ISNUMBER(AF18)=TRUE,"not an output",AE17/((1+AF30)*(1+AF8))-AF17-AF16)</f>
        <v>not an output</v>
      </c>
      <c r="AG33" s="119" t="str">
        <f t="shared" ref="AG33" si="335">IF(ISNUMBER(AG18)=TRUE,"not an output",AF17/((1+AG30)*(1+AG8))-AG17-AG16)</f>
        <v>not an output</v>
      </c>
      <c r="AH33" s="119" t="str">
        <f t="shared" ref="AH33" si="336">IF(ISNUMBER(AH18)=TRUE,"not an output",AG17/((1+AH30)*(1+AH8))-AH17-AH16)</f>
        <v>not an output</v>
      </c>
      <c r="AI33" s="119" t="str">
        <f t="shared" ref="AI33" si="337">IF(ISNUMBER(AI18)=TRUE,"not an output",AH17/((1+AI30)*(1+AI8))-AI17-AI16)</f>
        <v>not an output</v>
      </c>
      <c r="AJ33" s="119" t="str">
        <f t="shared" ref="AJ33" si="338">IF(ISNUMBER(AJ18)=TRUE,"not an output",AI17/((1+AJ30)*(1+AJ8))-AJ17-AJ16)</f>
        <v>not an output</v>
      </c>
      <c r="AK33" s="119" t="str">
        <f t="shared" ref="AK33" si="339">IF(ISNUMBER(AK18)=TRUE,"not an output",AJ17/((1+AK30)*(1+AK8))-AK17-AK16)</f>
        <v>not an output</v>
      </c>
      <c r="AL33" s="119" t="str">
        <f t="shared" ref="AL33" si="340">IF(ISNUMBER(AL18)=TRUE,"not an output",AK17/((1+AL30)*(1+AL8))-AL17-AL16)</f>
        <v>not an output</v>
      </c>
      <c r="AM33" s="119" t="str">
        <f t="shared" ref="AM33" si="341">IF(ISNUMBER(AM18)=TRUE,"not an output",AL17/((1+AM30)*(1+AM8))-AM17-AM16)</f>
        <v>not an output</v>
      </c>
      <c r="AN33" s="119" t="str">
        <f t="shared" ref="AN33" si="342">IF(ISNUMBER(AN18)=TRUE,"not an output",AM17/((1+AN30)*(1+AN8))-AN17-AN16)</f>
        <v>not an output</v>
      </c>
      <c r="AO33" s="119" t="str">
        <f t="shared" ref="AO33" si="343">IF(ISNUMBER(AO18)=TRUE,"not an output",AN17/((1+AO30)*(1+AO8))-AO17-AO16)</f>
        <v>not an output</v>
      </c>
      <c r="AP33" s="119" t="str">
        <f t="shared" ref="AP33" si="344">IF(ISNUMBER(AP18)=TRUE,"not an output",AO17/((1+AP30)*(1+AP8))-AP17-AP16)</f>
        <v>not an output</v>
      </c>
      <c r="AQ33" s="119" t="str">
        <f t="shared" ref="AQ33" si="345">IF(ISNUMBER(AQ18)=TRUE,"not an output",AP17/((1+AQ30)*(1+AQ8))-AQ17-AQ16)</f>
        <v>not an output</v>
      </c>
      <c r="AR33" s="119" t="str">
        <f t="shared" ref="AR33" si="346">IF(ISNUMBER(AR18)=TRUE,"not an output",AQ17/((1+AR30)*(1+AR8))-AR17-AR16)</f>
        <v>not an output</v>
      </c>
      <c r="AS33" s="119" t="str">
        <f t="shared" ref="AS33" si="347">IF(ISNUMBER(AS18)=TRUE,"not an output",AR17/((1+AS30)*(1+AS8))-AS17-AS16)</f>
        <v>not an output</v>
      </c>
      <c r="AT33" s="119" t="str">
        <f t="shared" ref="AT33" si="348">IF(ISNUMBER(AT18)=TRUE,"not an output",AS17/((1+AT30)*(1+AT8))-AT17-AT16)</f>
        <v>not an output</v>
      </c>
      <c r="AU33" s="119" t="str">
        <f t="shared" ref="AU33" si="349">IF(ISNUMBER(AU18)=TRUE,"not an output",AT17/((1+AU30)*(1+AU8))-AU17-AU16)</f>
        <v>not an output</v>
      </c>
      <c r="AV33" s="119" t="str">
        <f t="shared" ref="AV33" si="350">IF(ISNUMBER(AV18)=TRUE,"not an output",AU17/((1+AV30)*(1+AV8))-AV17-AV16)</f>
        <v>not an output</v>
      </c>
      <c r="AW33" s="119" t="str">
        <f t="shared" ref="AW33" si="351">IF(ISNUMBER(AW18)=TRUE,"not an output",AV17/((1+AW30)*(1+AW8))-AW17-AW16)</f>
        <v>not an output</v>
      </c>
      <c r="AX33" s="119" t="str">
        <f t="shared" ref="AX33" si="352">IF(ISNUMBER(AX18)=TRUE,"not an output",AW17/((1+AX30)*(1+AX8))-AX17-AX16)</f>
        <v>not an output</v>
      </c>
      <c r="AY33" s="119" t="str">
        <f t="shared" ref="AY33" si="353">IF(ISNUMBER(AY18)=TRUE,"not an output",AX17/((1+AY30)*(1+AY8))-AY17-AY16)</f>
        <v>not an output</v>
      </c>
      <c r="AZ33" s="119" t="str">
        <f t="shared" ref="AZ33" si="354">IF(ISNUMBER(AZ18)=TRUE,"not an output",AY17/((1+AZ30)*(1+AZ8))-AZ17-AZ16)</f>
        <v>not an output</v>
      </c>
      <c r="BA33" s="119" t="str">
        <f t="shared" ref="BA33" si="355">IF(ISNUMBER(BA18)=TRUE,"not an output",AZ17/((1+BA30)*(1+BA8))-BA17-BA16)</f>
        <v>not an output</v>
      </c>
      <c r="BB33" s="119" t="str">
        <f t="shared" ref="BB33" si="356">IF(ISNUMBER(BB18)=TRUE,"not an output",BA17/((1+BB30)*(1+BB8))-BB17-BB16)</f>
        <v>not an output</v>
      </c>
      <c r="BC33" s="119" t="str">
        <f t="shared" ref="BC33" si="357">IF(ISNUMBER(BC18)=TRUE,"not an output",BB17/((1+BC30)*(1+BC8))-BC17-BC16)</f>
        <v>not an output</v>
      </c>
      <c r="BD33" s="119" t="str">
        <f t="shared" ref="BD33" si="358">IF(ISNUMBER(BD18)=TRUE,"not an output",BC17/((1+BD30)*(1+BD8))-BD17-BD16)</f>
        <v>not an output</v>
      </c>
      <c r="BE33" s="119" t="str">
        <f t="shared" ref="BE33" si="359">IF(ISNUMBER(BE18)=TRUE,"not an output",BD17/((1+BE30)*(1+BE8))-BE17-BE16)</f>
        <v>not an output</v>
      </c>
      <c r="BF33" s="119" t="str">
        <f t="shared" ref="BF33" si="360">IF(ISNUMBER(BF18)=TRUE,"not an output",BE17/((1+BF30)*(1+BF8))-BF17-BF16)</f>
        <v>not an output</v>
      </c>
      <c r="BG33" s="119" t="str">
        <f t="shared" ref="BG33" si="361">IF(ISNUMBER(BG18)=TRUE,"not an output",BF17/((1+BG30)*(1+BG8))-BG17-BG16)</f>
        <v>not an output</v>
      </c>
      <c r="BH33" s="119" t="str">
        <f t="shared" ref="BH33" si="362">IF(ISNUMBER(BH18)=TRUE,"not an output",BG17/((1+BH30)*(1+BH8))-BH17-BH16)</f>
        <v>not an output</v>
      </c>
      <c r="BI33" s="119" t="str">
        <f t="shared" ref="BI33" si="363">IF(ISNUMBER(BI18)=TRUE,"not an output",BH17/((1+BI30)*(1+BI8))-BI17-BI16)</f>
        <v>not an output</v>
      </c>
      <c r="BJ33" s="119" t="str">
        <f t="shared" ref="BJ33" si="364">IF(ISNUMBER(BJ18)=TRUE,"not an output",BI17/((1+BJ30)*(1+BJ8))-BJ17-BJ16)</f>
        <v>not an output</v>
      </c>
      <c r="BK33" s="119" t="str">
        <f t="shared" ref="BK33" si="365">IF(ISNUMBER(BK18)=TRUE,"not an output",BJ17/((1+BK30)*(1+BK8))-BK17-BK16)</f>
        <v>not an output</v>
      </c>
      <c r="BL33" s="119" t="str">
        <f t="shared" ref="BL33" si="366">IF(ISNUMBER(BL18)=TRUE,"not an output",BK17/((1+BL30)*(1+BL8))-BL17-BL16)</f>
        <v>not an output</v>
      </c>
      <c r="BM33" s="119" t="str">
        <f t="shared" ref="BM33" si="367">IF(ISNUMBER(BM18)=TRUE,"not an output",BL17/((1+BM30)*(1+BM8))-BM17-BM16)</f>
        <v>not an output</v>
      </c>
      <c r="BN33" s="119" t="str">
        <f t="shared" ref="BN33" si="368">IF(ISNUMBER(BN18)=TRUE,"not an output",BM17/((1+BN30)*(1+BN8))-BN17-BN16)</f>
        <v>not an output</v>
      </c>
      <c r="BO33" s="119" t="str">
        <f t="shared" ref="BO33" si="369">IF(ISNUMBER(BO18)=TRUE,"not an output",BN17/((1+BO30)*(1+BO8))-BO17-BO16)</f>
        <v>not an output</v>
      </c>
      <c r="BP33" s="119" t="str">
        <f t="shared" ref="BP33" si="370">IF(ISNUMBER(BP18)=TRUE,"not an output",BO17/((1+BP30)*(1+BP8))-BP17-BP16)</f>
        <v>not an output</v>
      </c>
      <c r="BQ33" s="119" t="str">
        <f t="shared" ref="BQ33" si="371">IF(ISNUMBER(BQ18)=TRUE,"not an output",BP17/((1+BQ30)*(1+BQ8))-BQ17-BQ16)</f>
        <v>not an output</v>
      </c>
      <c r="BR33" s="119" t="str">
        <f t="shared" ref="BR33" si="372">IF(ISNUMBER(BR18)=TRUE,"not an output",BQ17/((1+BR30)*(1+BR8))-BR17-BR16)</f>
        <v>not an output</v>
      </c>
      <c r="BS33" s="119" t="str">
        <f t="shared" ref="BS33" si="373">IF(ISNUMBER(BS18)=TRUE,"not an output",BR17/((1+BS30)*(1+BS8))-BS17-BS16)</f>
        <v>not an output</v>
      </c>
    </row>
    <row r="34" spans="1:71">
      <c r="C34" s="90" t="s">
        <v>475</v>
      </c>
      <c r="D34" s="768" t="s">
        <v>1768</v>
      </c>
      <c r="E34" s="339">
        <f>IF(ISNUMBER(E33)=TRUE,E33+E10+E20,E18+E10+E20)</f>
        <v>0.12646781466901302</v>
      </c>
      <c r="F34" s="339">
        <f t="shared" ref="F34:BQ34" si="374">IF(ISNUMBER(F33)=TRUE,F33+F10+F20,F18+F10+F20)</f>
        <v>0.12646781466901302</v>
      </c>
      <c r="G34" s="339">
        <f t="shared" si="374"/>
        <v>0.12646781466901302</v>
      </c>
      <c r="H34" s="339">
        <f t="shared" si="374"/>
        <v>0.12646781466901302</v>
      </c>
      <c r="I34" s="339">
        <f t="shared" si="374"/>
        <v>0.12646781466901302</v>
      </c>
      <c r="J34" s="339">
        <f t="shared" si="374"/>
        <v>0.12646781466901302</v>
      </c>
      <c r="K34" s="339">
        <f t="shared" si="374"/>
        <v>0.12646781466901302</v>
      </c>
      <c r="L34" s="339">
        <f t="shared" si="374"/>
        <v>0.12646781466901302</v>
      </c>
      <c r="M34" s="339">
        <f t="shared" si="374"/>
        <v>0.12646781466901302</v>
      </c>
      <c r="N34" s="339">
        <f t="shared" si="374"/>
        <v>0.12646781466901302</v>
      </c>
      <c r="O34" s="339">
        <f t="shared" si="374"/>
        <v>0.12646781466901302</v>
      </c>
      <c r="P34" s="339">
        <f t="shared" si="374"/>
        <v>0.12646781466901302</v>
      </c>
      <c r="Q34" s="339">
        <f t="shared" si="374"/>
        <v>0.12646781466901302</v>
      </c>
      <c r="R34" s="339">
        <f t="shared" si="374"/>
        <v>0.12646781466901302</v>
      </c>
      <c r="S34" s="339">
        <f t="shared" si="374"/>
        <v>0.12646781466901302</v>
      </c>
      <c r="T34" s="339">
        <f t="shared" si="374"/>
        <v>0.12646781466901302</v>
      </c>
      <c r="U34" s="339">
        <f t="shared" si="374"/>
        <v>0.12646781466901302</v>
      </c>
      <c r="V34" s="339">
        <f t="shared" si="374"/>
        <v>0.12646781466901302</v>
      </c>
      <c r="W34" s="339">
        <f t="shared" si="374"/>
        <v>0.12646781466901302</v>
      </c>
      <c r="X34" s="339">
        <f t="shared" si="374"/>
        <v>0.12646781466901302</v>
      </c>
      <c r="Y34" s="339">
        <f t="shared" si="374"/>
        <v>0.12646781466901302</v>
      </c>
      <c r="Z34" s="339">
        <f t="shared" si="374"/>
        <v>0.12646781466901302</v>
      </c>
      <c r="AA34" s="339">
        <f t="shared" si="374"/>
        <v>0.12646781466901302</v>
      </c>
      <c r="AB34" s="339">
        <f t="shared" si="374"/>
        <v>0.12646781466901302</v>
      </c>
      <c r="AC34" s="339">
        <f t="shared" si="374"/>
        <v>0.12646781466901302</v>
      </c>
      <c r="AD34" s="339">
        <f t="shared" si="374"/>
        <v>0.12646781466901302</v>
      </c>
      <c r="AE34" s="339">
        <f t="shared" si="374"/>
        <v>0.12646781466901302</v>
      </c>
      <c r="AF34" s="339">
        <f t="shared" si="374"/>
        <v>0.12646781466901302</v>
      </c>
      <c r="AG34" s="339">
        <f t="shared" si="374"/>
        <v>0.12646781466901302</v>
      </c>
      <c r="AH34" s="339">
        <f t="shared" si="374"/>
        <v>0.12646781466901302</v>
      </c>
      <c r="AI34" s="339">
        <f t="shared" si="374"/>
        <v>0.12646781466901302</v>
      </c>
      <c r="AJ34" s="339">
        <f t="shared" si="374"/>
        <v>0.12646781466901302</v>
      </c>
      <c r="AK34" s="339">
        <f t="shared" si="374"/>
        <v>0.12646781466901302</v>
      </c>
      <c r="AL34" s="339">
        <f t="shared" si="374"/>
        <v>0.12646781466901302</v>
      </c>
      <c r="AM34" s="339">
        <f t="shared" si="374"/>
        <v>0.12646781466901302</v>
      </c>
      <c r="AN34" s="339">
        <f t="shared" si="374"/>
        <v>0.12646781466901302</v>
      </c>
      <c r="AO34" s="339">
        <f t="shared" si="374"/>
        <v>0.12646781466901302</v>
      </c>
      <c r="AP34" s="339">
        <f t="shared" si="374"/>
        <v>0.12646781466901302</v>
      </c>
      <c r="AQ34" s="339">
        <f t="shared" si="374"/>
        <v>0.12646781466901302</v>
      </c>
      <c r="AR34" s="339">
        <f t="shared" si="374"/>
        <v>0.12646781466901302</v>
      </c>
      <c r="AS34" s="339">
        <f t="shared" si="374"/>
        <v>0.12646781466901302</v>
      </c>
      <c r="AT34" s="339">
        <f t="shared" si="374"/>
        <v>0.12646781466901302</v>
      </c>
      <c r="AU34" s="339">
        <f t="shared" si="374"/>
        <v>0.12646781466901302</v>
      </c>
      <c r="AV34" s="339">
        <f t="shared" si="374"/>
        <v>0.12646781466901302</v>
      </c>
      <c r="AW34" s="339">
        <f t="shared" si="374"/>
        <v>0.12646781466901302</v>
      </c>
      <c r="AX34" s="339">
        <f t="shared" si="374"/>
        <v>0.12646781466901302</v>
      </c>
      <c r="AY34" s="339">
        <f t="shared" si="374"/>
        <v>0.12646781466901302</v>
      </c>
      <c r="AZ34" s="339">
        <f t="shared" si="374"/>
        <v>0.12646781466901302</v>
      </c>
      <c r="BA34" s="339">
        <f t="shared" si="374"/>
        <v>0.12646781466901302</v>
      </c>
      <c r="BB34" s="339">
        <f t="shared" si="374"/>
        <v>0.12646781466901302</v>
      </c>
      <c r="BC34" s="339">
        <f t="shared" si="374"/>
        <v>0.12646781466901302</v>
      </c>
      <c r="BD34" s="339">
        <f t="shared" si="374"/>
        <v>0.12646781466901302</v>
      </c>
      <c r="BE34" s="339">
        <f t="shared" si="374"/>
        <v>0.12646781466901302</v>
      </c>
      <c r="BF34" s="339">
        <f t="shared" si="374"/>
        <v>0.12646781466901302</v>
      </c>
      <c r="BG34" s="339">
        <f t="shared" si="374"/>
        <v>0.12646781466901302</v>
      </c>
      <c r="BH34" s="339">
        <f t="shared" si="374"/>
        <v>0.12646781466901302</v>
      </c>
      <c r="BI34" s="339">
        <f t="shared" si="374"/>
        <v>0.12646781466901302</v>
      </c>
      <c r="BJ34" s="339">
        <f t="shared" si="374"/>
        <v>0.12646781466901302</v>
      </c>
      <c r="BK34" s="339">
        <f t="shared" si="374"/>
        <v>0.12646781466901302</v>
      </c>
      <c r="BL34" s="339">
        <f t="shared" si="374"/>
        <v>0.12646781466901302</v>
      </c>
      <c r="BM34" s="339">
        <f t="shared" si="374"/>
        <v>0.12646781466901302</v>
      </c>
      <c r="BN34" s="339">
        <f t="shared" si="374"/>
        <v>0.12646781466901302</v>
      </c>
      <c r="BO34" s="339">
        <f t="shared" si="374"/>
        <v>0.12646781466901302</v>
      </c>
      <c r="BP34" s="339">
        <f t="shared" si="374"/>
        <v>0.12646781466901302</v>
      </c>
      <c r="BQ34" s="339">
        <f t="shared" si="374"/>
        <v>0.12646781466901302</v>
      </c>
      <c r="BR34" s="339">
        <f t="shared" ref="BR34:BS34" si="375">IF(ISNUMBER(BR33)=TRUE,BR33+BR10+BR20,BR18+BR10+BR20)</f>
        <v>0.12646781466901302</v>
      </c>
      <c r="BS34" s="339">
        <f t="shared" si="375"/>
        <v>0.12646781466901302</v>
      </c>
    </row>
    <row r="35" spans="1:71">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row>
    <row r="36" spans="1:71">
      <c r="C36" s="2" t="s">
        <v>449</v>
      </c>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row>
    <row r="37" spans="1:71">
      <c r="A37" s="46" t="s">
        <v>478</v>
      </c>
      <c r="C37" s="201" t="s">
        <v>491</v>
      </c>
      <c r="D37" s="352" t="s">
        <v>769</v>
      </c>
      <c r="E37" s="22"/>
      <c r="F37" s="22">
        <f>F7+$D$2*(F9+F15+F6)-(1-$D$2)*F8+(1-$D$2-$D$4*$B$1)*(E10/E31-$D$3)+$B$1*(E19/E22*E20/E24-$E$1)</f>
        <v>3.6973407777738674E-3</v>
      </c>
      <c r="G37" s="22">
        <f>G7+$D$2*(G9+G15+G6)-(1-$D$2)*G8+(1-$D$2-$D$4*$B$1)*(F10/F31-$D$3)+$B$1*(F19/F22*F20/F24-$E$1)</f>
        <v>3.8527383060587206E-3</v>
      </c>
      <c r="H37" s="22">
        <f t="shared" ref="H37:AL37" si="376">H7+$D$2*(H9+H15+H6)-(1-$D$2)*H8+(1-$D$2-$D$4*$B$1)*(G10/G31-$D$3)+$B$1*(G19/G22*G20/G24-$E$1)</f>
        <v>3.9635077684862458E-3</v>
      </c>
      <c r="I37" s="22">
        <f t="shared" si="376"/>
        <v>4.151461579748222E-3</v>
      </c>
      <c r="J37" s="22">
        <f t="shared" si="376"/>
        <v>4.1423225559138275E-3</v>
      </c>
      <c r="K37" s="22">
        <f t="shared" si="376"/>
        <v>4.2897521271418361E-3</v>
      </c>
      <c r="L37" s="22">
        <f t="shared" si="376"/>
        <v>4.4522357705960146E-3</v>
      </c>
      <c r="M37" s="22">
        <f t="shared" si="376"/>
        <v>4.5949599333833897E-3</v>
      </c>
      <c r="N37" s="22">
        <f t="shared" si="376"/>
        <v>4.7384532854980082E-3</v>
      </c>
      <c r="O37" s="22">
        <f t="shared" si="376"/>
        <v>4.7061160686120516E-3</v>
      </c>
      <c r="P37" s="22">
        <f t="shared" si="376"/>
        <v>4.8770682127741508E-3</v>
      </c>
      <c r="Q37" s="22">
        <f t="shared" si="376"/>
        <v>4.9783063305767414E-3</v>
      </c>
      <c r="R37" s="22">
        <f t="shared" si="376"/>
        <v>4.960803663549289E-3</v>
      </c>
      <c r="S37" s="22">
        <f t="shared" si="376"/>
        <v>4.8552076023313101E-3</v>
      </c>
      <c r="T37" s="22">
        <f t="shared" si="376"/>
        <v>4.7310626072862745E-3</v>
      </c>
      <c r="U37" s="22">
        <f t="shared" si="376"/>
        <v>4.6695208202869355E-3</v>
      </c>
      <c r="V37" s="22">
        <f t="shared" si="376"/>
        <v>4.5762354326926331E-3</v>
      </c>
      <c r="W37" s="22">
        <f t="shared" si="376"/>
        <v>4.3964489580884929E-3</v>
      </c>
      <c r="X37" s="22">
        <f t="shared" si="376"/>
        <v>4.1814474631054711E-3</v>
      </c>
      <c r="Y37" s="22">
        <f t="shared" si="376"/>
        <v>3.8862079713540289E-3</v>
      </c>
      <c r="Z37" s="22">
        <f t="shared" si="376"/>
        <v>3.7443333706781976E-3</v>
      </c>
      <c r="AA37" s="22">
        <f t="shared" si="376"/>
        <v>3.6428125876423203E-3</v>
      </c>
      <c r="AB37" s="22">
        <f t="shared" si="376"/>
        <v>3.667343396316078E-3</v>
      </c>
      <c r="AC37" s="22">
        <f t="shared" si="376"/>
        <v>3.7813245075320619E-3</v>
      </c>
      <c r="AD37" s="22">
        <f t="shared" si="376"/>
        <v>3.8979470077061197E-3</v>
      </c>
      <c r="AE37" s="22">
        <f t="shared" si="376"/>
        <v>4.0422991200766128E-3</v>
      </c>
      <c r="AF37" s="22">
        <f t="shared" si="376"/>
        <v>4.108712958321885E-3</v>
      </c>
      <c r="AG37" s="22">
        <f t="shared" si="376"/>
        <v>4.0862100883550072E-3</v>
      </c>
      <c r="AH37" s="22">
        <f t="shared" si="376"/>
        <v>3.967712329043009E-3</v>
      </c>
      <c r="AI37" s="22" t="e">
        <f t="shared" si="376"/>
        <v>#VALUE!</v>
      </c>
      <c r="AJ37" s="22" t="e">
        <f t="shared" si="376"/>
        <v>#VALUE!</v>
      </c>
      <c r="AK37" s="22" t="e">
        <f t="shared" si="376"/>
        <v>#VALUE!</v>
      </c>
      <c r="AL37" s="22" t="e">
        <f t="shared" si="376"/>
        <v>#VALUE!</v>
      </c>
      <c r="AM37" s="22" t="e">
        <f t="shared" ref="AM37" si="377">AM7+$D$2*(AM9+AM15+AM6)-(1-$D$2)*AM8+(1-$D$2-$D$4*$B$1)*(AL10/AL31-$D$3)+$B$1*(AL19/AL22*AL20/AL24-$E$1)</f>
        <v>#VALUE!</v>
      </c>
      <c r="AN37" s="22" t="e">
        <f t="shared" ref="AN37" si="378">AN7+$D$2*(AN9+AN15+AN6)-(1-$D$2)*AN8+(1-$D$2-$D$4*$B$1)*(AM10/AM31-$D$3)+$B$1*(AM19/AM22*AM20/AM24-$E$1)</f>
        <v>#VALUE!</v>
      </c>
      <c r="AO37" s="22" t="e">
        <f t="shared" ref="AO37" si="379">AO7+$D$2*(AO9+AO15+AO6)-(1-$D$2)*AO8+(1-$D$2-$D$4*$B$1)*(AN10/AN31-$D$3)+$B$1*(AN19/AN22*AN20/AN24-$E$1)</f>
        <v>#VALUE!</v>
      </c>
      <c r="AP37" s="22" t="e">
        <f t="shared" ref="AP37" si="380">AP7+$D$2*(AP9+AP15+AP6)-(1-$D$2)*AP8+(1-$D$2-$D$4*$B$1)*(AO10/AO31-$D$3)+$B$1*(AO19/AO22*AO20/AO24-$E$1)</f>
        <v>#VALUE!</v>
      </c>
      <c r="AQ37" s="22" t="e">
        <f t="shared" ref="AQ37" si="381">AQ7+$D$2*(AQ9+AQ15+AQ6)-(1-$D$2)*AQ8+(1-$D$2-$D$4*$B$1)*(AP10/AP31-$D$3)+$B$1*(AP19/AP22*AP20/AP24-$E$1)</f>
        <v>#VALUE!</v>
      </c>
      <c r="AR37" s="22" t="e">
        <f t="shared" ref="AR37" si="382">AR7+$D$2*(AR9+AR15+AR6)-(1-$D$2)*AR8+(1-$D$2-$D$4*$B$1)*(AQ10/AQ31-$D$3)+$B$1*(AQ19/AQ22*AQ20/AQ24-$E$1)</f>
        <v>#VALUE!</v>
      </c>
      <c r="AS37" s="22" t="e">
        <f t="shared" ref="AS37" si="383">AS7+$D$2*(AS9+AS15+AS6)-(1-$D$2)*AS8+(1-$D$2-$D$4*$B$1)*(AR10/AR31-$D$3)+$B$1*(AR19/AR22*AR20/AR24-$E$1)</f>
        <v>#VALUE!</v>
      </c>
      <c r="AT37" s="22" t="e">
        <f t="shared" ref="AT37" si="384">AT7+$D$2*(AT9+AT15+AT6)-(1-$D$2)*AT8+(1-$D$2-$D$4*$B$1)*(AS10/AS31-$D$3)+$B$1*(AS19/AS22*AS20/AS24-$E$1)</f>
        <v>#VALUE!</v>
      </c>
      <c r="AU37" s="22" t="e">
        <f t="shared" ref="AU37" si="385">AU7+$D$2*(AU9+AU15+AU6)-(1-$D$2)*AU8+(1-$D$2-$D$4*$B$1)*(AT10/AT31-$D$3)+$B$1*(AT19/AT22*AT20/AT24-$E$1)</f>
        <v>#VALUE!</v>
      </c>
      <c r="AV37" s="22" t="e">
        <f t="shared" ref="AV37" si="386">AV7+$D$2*(AV9+AV15+AV6)-(1-$D$2)*AV8+(1-$D$2-$D$4*$B$1)*(AU10/AU31-$D$3)+$B$1*(AU19/AU22*AU20/AU24-$E$1)</f>
        <v>#VALUE!</v>
      </c>
      <c r="AW37" s="22" t="e">
        <f t="shared" ref="AW37" si="387">AW7+$D$2*(AW9+AW15+AW6)-(1-$D$2)*AW8+(1-$D$2-$D$4*$B$1)*(AV10/AV31-$D$3)+$B$1*(AV19/AV22*AV20/AV24-$E$1)</f>
        <v>#VALUE!</v>
      </c>
      <c r="AX37" s="22" t="e">
        <f t="shared" ref="AX37" si="388">AX7+$D$2*(AX9+AX15+AX6)-(1-$D$2)*AX8+(1-$D$2-$D$4*$B$1)*(AW10/AW31-$D$3)+$B$1*(AW19/AW22*AW20/AW24-$E$1)</f>
        <v>#VALUE!</v>
      </c>
      <c r="AY37" s="22" t="e">
        <f t="shared" ref="AY37" si="389">AY7+$D$2*(AY9+AY15+AY6)-(1-$D$2)*AY8+(1-$D$2-$D$4*$B$1)*(AX10/AX31-$D$3)+$B$1*(AX19/AX22*AX20/AX24-$E$1)</f>
        <v>#VALUE!</v>
      </c>
      <c r="AZ37" s="22" t="e">
        <f t="shared" ref="AZ37" si="390">AZ7+$D$2*(AZ9+AZ15+AZ6)-(1-$D$2)*AZ8+(1-$D$2-$D$4*$B$1)*(AY10/AY31-$D$3)+$B$1*(AY19/AY22*AY20/AY24-$E$1)</f>
        <v>#VALUE!</v>
      </c>
      <c r="BA37" s="22" t="e">
        <f t="shared" ref="BA37" si="391">BA7+$D$2*(BA9+BA15+BA6)-(1-$D$2)*BA8+(1-$D$2-$D$4*$B$1)*(AZ10/AZ31-$D$3)+$B$1*(AZ19/AZ22*AZ20/AZ24-$E$1)</f>
        <v>#VALUE!</v>
      </c>
      <c r="BB37" s="22" t="e">
        <f t="shared" ref="BB37" si="392">BB7+$D$2*(BB9+BB15+BB6)-(1-$D$2)*BB8+(1-$D$2-$D$4*$B$1)*(BA10/BA31-$D$3)+$B$1*(BA19/BA22*BA20/BA24-$E$1)</f>
        <v>#VALUE!</v>
      </c>
      <c r="BC37" s="22" t="e">
        <f t="shared" ref="BC37" si="393">BC7+$D$2*(BC9+BC15+BC6)-(1-$D$2)*BC8+(1-$D$2-$D$4*$B$1)*(BB10/BB31-$D$3)+$B$1*(BB19/BB22*BB20/BB24-$E$1)</f>
        <v>#VALUE!</v>
      </c>
      <c r="BD37" s="22" t="e">
        <f t="shared" ref="BD37" si="394">BD7+$D$2*(BD9+BD15+BD6)-(1-$D$2)*BD8+(1-$D$2-$D$4*$B$1)*(BC10/BC31-$D$3)+$B$1*(BC19/BC22*BC20/BC24-$E$1)</f>
        <v>#VALUE!</v>
      </c>
      <c r="BE37" s="22" t="e">
        <f t="shared" ref="BE37" si="395">BE7+$D$2*(BE9+BE15+BE6)-(1-$D$2)*BE8+(1-$D$2-$D$4*$B$1)*(BD10/BD31-$D$3)+$B$1*(BD19/BD22*BD20/BD24-$E$1)</f>
        <v>#VALUE!</v>
      </c>
      <c r="BF37" s="22" t="e">
        <f t="shared" ref="BF37" si="396">BF7+$D$2*(BF9+BF15+BF6)-(1-$D$2)*BF8+(1-$D$2-$D$4*$B$1)*(BE10/BE31-$D$3)+$B$1*(BE19/BE22*BE20/BE24-$E$1)</f>
        <v>#VALUE!</v>
      </c>
      <c r="BG37" s="22" t="e">
        <f t="shared" ref="BG37" si="397">BG7+$D$2*(BG9+BG15+BG6)-(1-$D$2)*BG8+(1-$D$2-$D$4*$B$1)*(BF10/BF31-$D$3)+$B$1*(BF19/BF22*BF20/BF24-$E$1)</f>
        <v>#VALUE!</v>
      </c>
      <c r="BH37" s="22" t="e">
        <f t="shared" ref="BH37" si="398">BH7+$D$2*(BH9+BH15+BH6)-(1-$D$2)*BH8+(1-$D$2-$D$4*$B$1)*(BG10/BG31-$D$3)+$B$1*(BG19/BG22*BG20/BG24-$E$1)</f>
        <v>#VALUE!</v>
      </c>
      <c r="BI37" s="22" t="e">
        <f t="shared" ref="BI37" si="399">BI7+$D$2*(BI9+BI15+BI6)-(1-$D$2)*BI8+(1-$D$2-$D$4*$B$1)*(BH10/BH31-$D$3)+$B$1*(BH19/BH22*BH20/BH24-$E$1)</f>
        <v>#VALUE!</v>
      </c>
      <c r="BJ37" s="22" t="e">
        <f t="shared" ref="BJ37" si="400">BJ7+$D$2*(BJ9+BJ15+BJ6)-(1-$D$2)*BJ8+(1-$D$2-$D$4*$B$1)*(BI10/BI31-$D$3)+$B$1*(BI19/BI22*BI20/BI24-$E$1)</f>
        <v>#VALUE!</v>
      </c>
      <c r="BK37" s="22" t="e">
        <f t="shared" ref="BK37" si="401">BK7+$D$2*(BK9+BK15+BK6)-(1-$D$2)*BK8+(1-$D$2-$D$4*$B$1)*(BJ10/BJ31-$D$3)+$B$1*(BJ19/BJ22*BJ20/BJ24-$E$1)</f>
        <v>#VALUE!</v>
      </c>
      <c r="BL37" s="22" t="e">
        <f t="shared" ref="BL37" si="402">BL7+$D$2*(BL9+BL15+BL6)-(1-$D$2)*BL8+(1-$D$2-$D$4*$B$1)*(BK10/BK31-$D$3)+$B$1*(BK19/BK22*BK20/BK24-$E$1)</f>
        <v>#VALUE!</v>
      </c>
      <c r="BM37" s="22" t="e">
        <f t="shared" ref="BM37" si="403">BM7+$D$2*(BM9+BM15+BM6)-(1-$D$2)*BM8+(1-$D$2-$D$4*$B$1)*(BL10/BL31-$D$3)+$B$1*(BL19/BL22*BL20/BL24-$E$1)</f>
        <v>#VALUE!</v>
      </c>
      <c r="BN37" s="22" t="e">
        <f t="shared" ref="BN37" si="404">BN7+$D$2*(BN9+BN15+BN6)-(1-$D$2)*BN8+(1-$D$2-$D$4*$B$1)*(BM10/BM31-$D$3)+$B$1*(BM19/BM22*BM20/BM24-$E$1)</f>
        <v>#VALUE!</v>
      </c>
      <c r="BO37" s="22" t="e">
        <f t="shared" ref="BO37" si="405">BO7+$D$2*(BO9+BO15+BO6)-(1-$D$2)*BO8+(1-$D$2-$D$4*$B$1)*(BN10/BN31-$D$3)+$B$1*(BN19/BN22*BN20/BN24-$E$1)</f>
        <v>#VALUE!</v>
      </c>
      <c r="BP37" s="22" t="e">
        <f t="shared" ref="BP37" si="406">BP7+$D$2*(BP9+BP15+BP6)-(1-$D$2)*BP8+(1-$D$2-$D$4*$B$1)*(BO10/BO31-$D$3)+$B$1*(BO19/BO22*BO20/BO24-$E$1)</f>
        <v>#VALUE!</v>
      </c>
      <c r="BQ37" s="22" t="e">
        <f t="shared" ref="BQ37" si="407">BQ7+$D$2*(BQ9+BQ15+BQ6)-(1-$D$2)*BQ8+(1-$D$2-$D$4*$B$1)*(BP10/BP31-$D$3)+$B$1*(BP19/BP22*BP20/BP24-$E$1)</f>
        <v>#VALUE!</v>
      </c>
      <c r="BR37" s="22" t="e">
        <f t="shared" ref="BR37" si="408">BR7+$D$2*(BR9+BR15+BR6)-(1-$D$2)*BR8+(1-$D$2-$D$4*$B$1)*(BQ10/BQ31-$D$3)+$B$1*(BQ19/BQ22*BQ20/BQ24-$E$1)</f>
        <v>#VALUE!</v>
      </c>
      <c r="BS37" s="22" t="e">
        <f t="shared" ref="BS37" si="409">BS7+$D$2*(BS9+BS15+BS6)-(1-$D$2)*BS8+(1-$D$2-$D$4*$B$1)*(BR10/BR31-$D$3)+$B$1*(BR19/BR22*BR20/BR24-$E$1)</f>
        <v>#VALUE!</v>
      </c>
    </row>
    <row r="38" spans="1:71">
      <c r="A38" s="46" t="s">
        <v>487</v>
      </c>
      <c r="C38" s="202" t="s">
        <v>437</v>
      </c>
      <c r="D38" s="352" t="s">
        <v>779</v>
      </c>
      <c r="E38" s="338"/>
      <c r="F38" s="338">
        <f t="shared" ref="F38:AJ38" si="410">(1+F30)*(1+F8)-1</f>
        <v>1.2494823657683618E-2</v>
      </c>
      <c r="G38" s="338">
        <f t="shared" si="410"/>
        <v>1.2446167452388579E-2</v>
      </c>
      <c r="H38" s="338">
        <f t="shared" si="410"/>
        <v>1.2400022026775703E-2</v>
      </c>
      <c r="I38" s="338">
        <f t="shared" si="410"/>
        <v>1.2392244485488479E-2</v>
      </c>
      <c r="J38" s="338">
        <f t="shared" si="410"/>
        <v>1.2189206958629351E-2</v>
      </c>
      <c r="K38" s="338">
        <f t="shared" si="410"/>
        <v>1.2148559936511871E-2</v>
      </c>
      <c r="L38" s="338">
        <f t="shared" si="410"/>
        <v>1.2126944278569196E-2</v>
      </c>
      <c r="M38" s="338">
        <f t="shared" si="410"/>
        <v>1.2089005491921156E-2</v>
      </c>
      <c r="N38" s="338">
        <f t="shared" si="410"/>
        <v>1.2034750632938351E-2</v>
      </c>
      <c r="O38" s="338">
        <f t="shared" si="410"/>
        <v>1.1827069154482395E-2</v>
      </c>
      <c r="P38" s="338">
        <f t="shared" si="410"/>
        <v>1.1807873553600468E-2</v>
      </c>
      <c r="Q38" s="338">
        <f t="shared" si="410"/>
        <v>1.1721756233477709E-2</v>
      </c>
      <c r="R38" s="338">
        <f t="shared" si="410"/>
        <v>1.1519066388963717E-2</v>
      </c>
      <c r="S38" s="338">
        <f t="shared" si="410"/>
        <v>1.1250593341886495E-2</v>
      </c>
      <c r="T38" s="338">
        <f t="shared" si="410"/>
        <v>1.0966204096677146E-2</v>
      </c>
      <c r="U38" s="338">
        <f t="shared" si="410"/>
        <v>1.074782454090939E-2</v>
      </c>
      <c r="V38" s="338">
        <f t="shared" si="410"/>
        <v>1.0480433999968897E-2</v>
      </c>
      <c r="W38" s="338">
        <f t="shared" si="410"/>
        <v>1.0147922798109388E-2</v>
      </c>
      <c r="X38" s="338">
        <f t="shared" si="410"/>
        <v>9.782257530685623E-3</v>
      </c>
      <c r="Y38" s="338">
        <f t="shared" si="410"/>
        <v>9.3186193666878747E-3</v>
      </c>
      <c r="Z38" s="338">
        <f t="shared" si="410"/>
        <v>9.0126646727934911E-3</v>
      </c>
      <c r="AA38" s="338">
        <f t="shared" si="410"/>
        <v>8.7689993427675361E-3</v>
      </c>
      <c r="AB38" s="338">
        <f t="shared" si="410"/>
        <v>8.6359470934436189E-3</v>
      </c>
      <c r="AC38" s="338">
        <f t="shared" si="410"/>
        <v>8.6143500109048254E-3</v>
      </c>
      <c r="AD38" s="338">
        <f t="shared" si="410"/>
        <v>8.5785119014687439E-3</v>
      </c>
      <c r="AE38" s="338">
        <f t="shared" si="410"/>
        <v>8.591323882549684E-3</v>
      </c>
      <c r="AF38" s="338">
        <f t="shared" si="410"/>
        <v>8.5270540212347701E-3</v>
      </c>
      <c r="AG38" s="338">
        <f t="shared" si="410"/>
        <v>8.3376839793360968E-3</v>
      </c>
      <c r="AH38" s="338">
        <f t="shared" si="410"/>
        <v>8.0534499927082948E-3</v>
      </c>
      <c r="AI38" s="338" t="e">
        <f t="shared" si="410"/>
        <v>#VALUE!</v>
      </c>
      <c r="AJ38" s="338" t="e">
        <f t="shared" si="410"/>
        <v>#VALUE!</v>
      </c>
      <c r="AK38" s="338" t="e">
        <f t="shared" ref="AK38:AL38" si="411">(1+AK30)*(1+AK8)-1</f>
        <v>#VALUE!</v>
      </c>
      <c r="AL38" s="338" t="e">
        <f t="shared" si="411"/>
        <v>#VALUE!</v>
      </c>
      <c r="AM38" s="338" t="e">
        <f t="shared" ref="AM38:BS38" si="412">(1+AM30)*(1+AM8)-1</f>
        <v>#VALUE!</v>
      </c>
      <c r="AN38" s="338" t="e">
        <f t="shared" si="412"/>
        <v>#VALUE!</v>
      </c>
      <c r="AO38" s="338" t="e">
        <f t="shared" si="412"/>
        <v>#VALUE!</v>
      </c>
      <c r="AP38" s="338" t="e">
        <f t="shared" si="412"/>
        <v>#VALUE!</v>
      </c>
      <c r="AQ38" s="338" t="e">
        <f t="shared" si="412"/>
        <v>#VALUE!</v>
      </c>
      <c r="AR38" s="338" t="e">
        <f t="shared" si="412"/>
        <v>#VALUE!</v>
      </c>
      <c r="AS38" s="338" t="e">
        <f t="shared" si="412"/>
        <v>#VALUE!</v>
      </c>
      <c r="AT38" s="338" t="e">
        <f t="shared" si="412"/>
        <v>#VALUE!</v>
      </c>
      <c r="AU38" s="338" t="e">
        <f t="shared" si="412"/>
        <v>#VALUE!</v>
      </c>
      <c r="AV38" s="338" t="e">
        <f t="shared" si="412"/>
        <v>#VALUE!</v>
      </c>
      <c r="AW38" s="338" t="e">
        <f t="shared" si="412"/>
        <v>#VALUE!</v>
      </c>
      <c r="AX38" s="338" t="e">
        <f t="shared" si="412"/>
        <v>#VALUE!</v>
      </c>
      <c r="AY38" s="338" t="e">
        <f t="shared" si="412"/>
        <v>#VALUE!</v>
      </c>
      <c r="AZ38" s="338" t="e">
        <f t="shared" si="412"/>
        <v>#VALUE!</v>
      </c>
      <c r="BA38" s="338" t="e">
        <f t="shared" si="412"/>
        <v>#VALUE!</v>
      </c>
      <c r="BB38" s="338" t="e">
        <f t="shared" si="412"/>
        <v>#VALUE!</v>
      </c>
      <c r="BC38" s="338" t="e">
        <f t="shared" si="412"/>
        <v>#VALUE!</v>
      </c>
      <c r="BD38" s="338" t="e">
        <f t="shared" si="412"/>
        <v>#VALUE!</v>
      </c>
      <c r="BE38" s="338" t="e">
        <f t="shared" si="412"/>
        <v>#VALUE!</v>
      </c>
      <c r="BF38" s="338" t="e">
        <f t="shared" si="412"/>
        <v>#VALUE!</v>
      </c>
      <c r="BG38" s="338" t="e">
        <f t="shared" si="412"/>
        <v>#VALUE!</v>
      </c>
      <c r="BH38" s="338" t="e">
        <f t="shared" si="412"/>
        <v>#VALUE!</v>
      </c>
      <c r="BI38" s="338" t="e">
        <f t="shared" si="412"/>
        <v>#VALUE!</v>
      </c>
      <c r="BJ38" s="338" t="e">
        <f t="shared" si="412"/>
        <v>#VALUE!</v>
      </c>
      <c r="BK38" s="338" t="e">
        <f t="shared" si="412"/>
        <v>#VALUE!</v>
      </c>
      <c r="BL38" s="338" t="e">
        <f t="shared" si="412"/>
        <v>#VALUE!</v>
      </c>
      <c r="BM38" s="338" t="e">
        <f t="shared" si="412"/>
        <v>#VALUE!</v>
      </c>
      <c r="BN38" s="338" t="e">
        <f t="shared" si="412"/>
        <v>#VALUE!</v>
      </c>
      <c r="BO38" s="338" t="e">
        <f t="shared" si="412"/>
        <v>#VALUE!</v>
      </c>
      <c r="BP38" s="338" t="e">
        <f t="shared" si="412"/>
        <v>#VALUE!</v>
      </c>
      <c r="BQ38" s="338" t="e">
        <f t="shared" si="412"/>
        <v>#VALUE!</v>
      </c>
      <c r="BR38" s="338" t="e">
        <f t="shared" si="412"/>
        <v>#VALUE!</v>
      </c>
      <c r="BS38" s="338" t="e">
        <f t="shared" si="412"/>
        <v>#VALUE!</v>
      </c>
    </row>
    <row r="39" spans="1:71">
      <c r="C39" s="202" t="s">
        <v>484</v>
      </c>
      <c r="D39" s="44"/>
      <c r="E39" s="338"/>
      <c r="F39" s="338">
        <f>F29</f>
        <v>3.1801335087406901E-3</v>
      </c>
      <c r="G39" s="338">
        <f>G29</f>
        <v>3.2161477319645471E-3</v>
      </c>
      <c r="H39" s="338">
        <f t="shared" ref="H39:AL39" si="413">H29</f>
        <v>3.2534265390784523E-3</v>
      </c>
      <c r="I39" s="338">
        <f t="shared" si="413"/>
        <v>3.2614902148999647E-3</v>
      </c>
      <c r="J39" s="338">
        <f t="shared" si="413"/>
        <v>3.4352363169294353E-3</v>
      </c>
      <c r="K39" s="338">
        <f t="shared" si="413"/>
        <v>3.4696029794625272E-3</v>
      </c>
      <c r="L39" s="338">
        <f t="shared" si="413"/>
        <v>3.4894487799275176E-3</v>
      </c>
      <c r="M39" s="338">
        <f t="shared" si="413"/>
        <v>3.5244151685349667E-3</v>
      </c>
      <c r="N39" s="338">
        <f t="shared" si="413"/>
        <v>3.5734821040211973E-3</v>
      </c>
      <c r="O39" s="338">
        <f t="shared" si="413"/>
        <v>3.7497575307676723E-3</v>
      </c>
      <c r="P39" s="338">
        <f t="shared" si="413"/>
        <v>3.7629762573838654E-3</v>
      </c>
      <c r="Q39" s="338">
        <f t="shared" si="413"/>
        <v>3.8325357908401969E-3</v>
      </c>
      <c r="R39" s="338">
        <f t="shared" si="413"/>
        <v>3.9970759381824372E-3</v>
      </c>
      <c r="S39" s="338">
        <f t="shared" si="413"/>
        <v>4.2100192089431498E-3</v>
      </c>
      <c r="T39" s="338">
        <f t="shared" si="413"/>
        <v>4.4275953853332162E-3</v>
      </c>
      <c r="U39" s="338">
        <f t="shared" si="413"/>
        <v>4.5812025220579589E-3</v>
      </c>
      <c r="V39" s="338">
        <f t="shared" si="413"/>
        <v>4.7693850242715996E-3</v>
      </c>
      <c r="W39" s="338">
        <f t="shared" si="413"/>
        <v>5.0040182733044336E-3</v>
      </c>
      <c r="X39" s="338">
        <f t="shared" si="413"/>
        <v>5.2563924404414042E-3</v>
      </c>
      <c r="Y39" s="338">
        <f t="shared" si="413"/>
        <v>5.579882326255392E-3</v>
      </c>
      <c r="Z39" s="338">
        <f t="shared" si="413"/>
        <v>5.7578105602797969E-3</v>
      </c>
      <c r="AA39" s="338">
        <f t="shared" si="413"/>
        <v>5.8761348214466658E-3</v>
      </c>
      <c r="AB39" s="338">
        <f t="shared" si="413"/>
        <v>5.8969902426129206E-3</v>
      </c>
      <c r="AC39" s="338">
        <f t="shared" si="413"/>
        <v>5.8238679578803687E-3</v>
      </c>
      <c r="AD39" s="338">
        <f t="shared" si="413"/>
        <v>5.7659244663184062E-3</v>
      </c>
      <c r="AE39" s="338">
        <f t="shared" si="413"/>
        <v>5.6698595159756504E-3</v>
      </c>
      <c r="AF39" s="338">
        <f t="shared" si="413"/>
        <v>5.6424027751122985E-3</v>
      </c>
      <c r="AG39" s="338">
        <f t="shared" si="413"/>
        <v>5.7207061302515516E-3</v>
      </c>
      <c r="AH39" s="338">
        <f t="shared" si="413"/>
        <v>5.8749722992432751E-3</v>
      </c>
      <c r="AI39" s="338" t="e">
        <f t="shared" si="413"/>
        <v>#VALUE!</v>
      </c>
      <c r="AJ39" s="338" t="e">
        <f t="shared" si="413"/>
        <v>#VALUE!</v>
      </c>
      <c r="AK39" s="338" t="e">
        <f t="shared" si="413"/>
        <v>#VALUE!</v>
      </c>
      <c r="AL39" s="338" t="e">
        <f t="shared" si="413"/>
        <v>#VALUE!</v>
      </c>
      <c r="AM39" s="338" t="e">
        <f t="shared" ref="AM39:BS39" si="414">AM29</f>
        <v>#VALUE!</v>
      </c>
      <c r="AN39" s="338" t="e">
        <f t="shared" si="414"/>
        <v>#VALUE!</v>
      </c>
      <c r="AO39" s="338" t="e">
        <f t="shared" si="414"/>
        <v>#VALUE!</v>
      </c>
      <c r="AP39" s="338" t="e">
        <f t="shared" si="414"/>
        <v>#VALUE!</v>
      </c>
      <c r="AQ39" s="338" t="e">
        <f t="shared" si="414"/>
        <v>#VALUE!</v>
      </c>
      <c r="AR39" s="338" t="e">
        <f t="shared" si="414"/>
        <v>#VALUE!</v>
      </c>
      <c r="AS39" s="338" t="e">
        <f t="shared" si="414"/>
        <v>#VALUE!</v>
      </c>
      <c r="AT39" s="338" t="e">
        <f t="shared" si="414"/>
        <v>#VALUE!</v>
      </c>
      <c r="AU39" s="338" t="e">
        <f t="shared" si="414"/>
        <v>#VALUE!</v>
      </c>
      <c r="AV39" s="338" t="e">
        <f t="shared" si="414"/>
        <v>#VALUE!</v>
      </c>
      <c r="AW39" s="338" t="e">
        <f t="shared" si="414"/>
        <v>#VALUE!</v>
      </c>
      <c r="AX39" s="338" t="e">
        <f t="shared" si="414"/>
        <v>#VALUE!</v>
      </c>
      <c r="AY39" s="338" t="e">
        <f t="shared" si="414"/>
        <v>#VALUE!</v>
      </c>
      <c r="AZ39" s="338" t="e">
        <f t="shared" si="414"/>
        <v>#VALUE!</v>
      </c>
      <c r="BA39" s="338" t="e">
        <f t="shared" si="414"/>
        <v>#VALUE!</v>
      </c>
      <c r="BB39" s="338" t="e">
        <f t="shared" si="414"/>
        <v>#VALUE!</v>
      </c>
      <c r="BC39" s="338" t="e">
        <f t="shared" si="414"/>
        <v>#VALUE!</v>
      </c>
      <c r="BD39" s="338" t="e">
        <f t="shared" si="414"/>
        <v>#VALUE!</v>
      </c>
      <c r="BE39" s="338" t="e">
        <f t="shared" si="414"/>
        <v>#VALUE!</v>
      </c>
      <c r="BF39" s="338" t="e">
        <f t="shared" si="414"/>
        <v>#VALUE!</v>
      </c>
      <c r="BG39" s="338" t="e">
        <f t="shared" si="414"/>
        <v>#VALUE!</v>
      </c>
      <c r="BH39" s="338" t="e">
        <f t="shared" si="414"/>
        <v>#VALUE!</v>
      </c>
      <c r="BI39" s="338" t="e">
        <f t="shared" si="414"/>
        <v>#VALUE!</v>
      </c>
      <c r="BJ39" s="338" t="e">
        <f t="shared" si="414"/>
        <v>#VALUE!</v>
      </c>
      <c r="BK39" s="338" t="e">
        <f t="shared" si="414"/>
        <v>#VALUE!</v>
      </c>
      <c r="BL39" s="338" t="e">
        <f t="shared" si="414"/>
        <v>#VALUE!</v>
      </c>
      <c r="BM39" s="338" t="e">
        <f t="shared" si="414"/>
        <v>#VALUE!</v>
      </c>
      <c r="BN39" s="338" t="e">
        <f t="shared" si="414"/>
        <v>#VALUE!</v>
      </c>
      <c r="BO39" s="338" t="e">
        <f t="shared" si="414"/>
        <v>#VALUE!</v>
      </c>
      <c r="BP39" s="338" t="e">
        <f t="shared" si="414"/>
        <v>#VALUE!</v>
      </c>
      <c r="BQ39" s="338" t="e">
        <f t="shared" si="414"/>
        <v>#VALUE!</v>
      </c>
      <c r="BR39" s="338" t="e">
        <f t="shared" si="414"/>
        <v>#VALUE!</v>
      </c>
      <c r="BS39" s="338" t="e">
        <f t="shared" si="414"/>
        <v>#VALUE!</v>
      </c>
    </row>
    <row r="40" spans="1:71" s="8" customFormat="1">
      <c r="A40" s="47"/>
      <c r="B40"/>
      <c r="C40" s="203" t="s">
        <v>438</v>
      </c>
      <c r="D40" s="368" t="s">
        <v>423</v>
      </c>
      <c r="E40" s="339">
        <f>InputDataA_GeneralAssumptions!I18</f>
        <v>12711.705186853</v>
      </c>
      <c r="F40" s="339">
        <f t="shared" ref="F40:AL40" si="415">E40*(1+F30)</f>
        <v>12757.958919195889</v>
      </c>
      <c r="G40" s="339">
        <f>F40*(1+G30)</f>
        <v>12806.394464577967</v>
      </c>
      <c r="H40" s="339">
        <f t="shared" si="415"/>
        <v>12856.460822803478</v>
      </c>
      <c r="I40" s="339">
        <f t="shared" si="415"/>
        <v>12909.166570611045</v>
      </c>
      <c r="J40" s="339">
        <f t="shared" si="415"/>
        <v>12961.986921014812</v>
      </c>
      <c r="K40" s="339">
        <f t="shared" si="415"/>
        <v>13016.95638345187</v>
      </c>
      <c r="L40" s="339">
        <f t="shared" si="415"/>
        <v>13074.295120864786</v>
      </c>
      <c r="M40" s="339">
        <f t="shared" si="415"/>
        <v>13133.771232055557</v>
      </c>
      <c r="N40" s="339">
        <f t="shared" si="415"/>
        <v>13195.419371078047</v>
      </c>
      <c r="O40" s="339">
        <f t="shared" si="415"/>
        <v>13256.938238802291</v>
      </c>
      <c r="P40" s="339">
        <f t="shared" si="415"/>
        <v>13321.027077303032</v>
      </c>
      <c r="Q40" s="339">
        <f t="shared" si="415"/>
        <v>13386.786886467435</v>
      </c>
      <c r="R40" s="339">
        <f t="shared" si="415"/>
        <v>13452.642701922568</v>
      </c>
      <c r="S40" s="339">
        <f t="shared" si="415"/>
        <v>13517.402856691751</v>
      </c>
      <c r="T40" s="339">
        <f t="shared" si="415"/>
        <v>13580.795833464312</v>
      </c>
      <c r="U40" s="339">
        <f t="shared" si="415"/>
        <v>13643.652921044639</v>
      </c>
      <c r="V40" s="339">
        <f>U40*(1+V30)</f>
        <v>13705.527643819878</v>
      </c>
      <c r="W40" s="339">
        <f t="shared" si="415"/>
        <v>13765.212952566271</v>
      </c>
      <c r="X40" s="339">
        <f t="shared" si="415"/>
        <v>13822.189739518843</v>
      </c>
      <c r="Y40" s="339">
        <f t="shared" si="415"/>
        <v>13875.305170053694</v>
      </c>
      <c r="Z40" s="339">
        <f t="shared" si="415"/>
        <v>13926.651688140484</v>
      </c>
      <c r="AA40" s="339">
        <f t="shared" si="415"/>
        <v>13976.774122785178</v>
      </c>
      <c r="AB40" s="339">
        <f t="shared" si="415"/>
        <v>14027.429193221376</v>
      </c>
      <c r="AC40" s="339">
        <f t="shared" si="415"/>
        <v>14079.88423025355</v>
      </c>
      <c r="AD40" s="339">
        <f t="shared" si="415"/>
        <v>14134.1937799403</v>
      </c>
      <c r="AE40" s="339">
        <f t="shared" si="415"/>
        <v>14190.772020433029</v>
      </c>
      <c r="AF40" s="339">
        <f t="shared" si="415"/>
        <v>14248.531174254102</v>
      </c>
      <c r="AG40" s="339">
        <f t="shared" si="415"/>
        <v>14306.207857867485</v>
      </c>
      <c r="AH40" s="339">
        <f t="shared" si="415"/>
        <v>14362.417950675559</v>
      </c>
      <c r="AI40" s="339" t="e">
        <f t="shared" si="415"/>
        <v>#VALUE!</v>
      </c>
      <c r="AJ40" s="339" t="e">
        <f t="shared" si="415"/>
        <v>#VALUE!</v>
      </c>
      <c r="AK40" s="339" t="e">
        <f t="shared" si="415"/>
        <v>#VALUE!</v>
      </c>
      <c r="AL40" s="339" t="e">
        <f t="shared" si="415"/>
        <v>#VALUE!</v>
      </c>
      <c r="AM40" s="339" t="e">
        <f t="shared" ref="AM40" si="416">AL40*(1+AM30)</f>
        <v>#VALUE!</v>
      </c>
      <c r="AN40" s="339" t="e">
        <f t="shared" ref="AN40" si="417">AM40*(1+AN30)</f>
        <v>#VALUE!</v>
      </c>
      <c r="AO40" s="339" t="e">
        <f t="shared" ref="AO40" si="418">AN40*(1+AO30)</f>
        <v>#VALUE!</v>
      </c>
      <c r="AP40" s="339" t="e">
        <f t="shared" ref="AP40" si="419">AO40*(1+AP30)</f>
        <v>#VALUE!</v>
      </c>
      <c r="AQ40" s="339" t="e">
        <f t="shared" ref="AQ40" si="420">AP40*(1+AQ30)</f>
        <v>#VALUE!</v>
      </c>
      <c r="AR40" s="339" t="e">
        <f t="shared" ref="AR40" si="421">AQ40*(1+AR30)</f>
        <v>#VALUE!</v>
      </c>
      <c r="AS40" s="339" t="e">
        <f t="shared" ref="AS40" si="422">AR40*(1+AS30)</f>
        <v>#VALUE!</v>
      </c>
      <c r="AT40" s="339" t="e">
        <f t="shared" ref="AT40" si="423">AS40*(1+AT30)</f>
        <v>#VALUE!</v>
      </c>
      <c r="AU40" s="339" t="e">
        <f t="shared" ref="AU40" si="424">AT40*(1+AU30)</f>
        <v>#VALUE!</v>
      </c>
      <c r="AV40" s="339" t="e">
        <f t="shared" ref="AV40" si="425">AU40*(1+AV30)</f>
        <v>#VALUE!</v>
      </c>
      <c r="AW40" s="339" t="e">
        <f t="shared" ref="AW40" si="426">AV40*(1+AW30)</f>
        <v>#VALUE!</v>
      </c>
      <c r="AX40" s="339" t="e">
        <f t="shared" ref="AX40" si="427">AW40*(1+AX30)</f>
        <v>#VALUE!</v>
      </c>
      <c r="AY40" s="339" t="e">
        <f t="shared" ref="AY40" si="428">AX40*(1+AY30)</f>
        <v>#VALUE!</v>
      </c>
      <c r="AZ40" s="339" t="e">
        <f t="shared" ref="AZ40" si="429">AY40*(1+AZ30)</f>
        <v>#VALUE!</v>
      </c>
      <c r="BA40" s="339" t="e">
        <f t="shared" ref="BA40" si="430">AZ40*(1+BA30)</f>
        <v>#VALUE!</v>
      </c>
      <c r="BB40" s="339" t="e">
        <f t="shared" ref="BB40" si="431">BA40*(1+BB30)</f>
        <v>#VALUE!</v>
      </c>
      <c r="BC40" s="339" t="e">
        <f t="shared" ref="BC40" si="432">BB40*(1+BC30)</f>
        <v>#VALUE!</v>
      </c>
      <c r="BD40" s="339" t="e">
        <f t="shared" ref="BD40" si="433">BC40*(1+BD30)</f>
        <v>#VALUE!</v>
      </c>
      <c r="BE40" s="339" t="e">
        <f t="shared" ref="BE40" si="434">BD40*(1+BE30)</f>
        <v>#VALUE!</v>
      </c>
      <c r="BF40" s="339" t="e">
        <f t="shared" ref="BF40" si="435">BE40*(1+BF30)</f>
        <v>#VALUE!</v>
      </c>
      <c r="BG40" s="339" t="e">
        <f t="shared" ref="BG40" si="436">BF40*(1+BG30)</f>
        <v>#VALUE!</v>
      </c>
      <c r="BH40" s="339" t="e">
        <f t="shared" ref="BH40" si="437">BG40*(1+BH30)</f>
        <v>#VALUE!</v>
      </c>
      <c r="BI40" s="339" t="e">
        <f t="shared" ref="BI40" si="438">BH40*(1+BI30)</f>
        <v>#VALUE!</v>
      </c>
      <c r="BJ40" s="339" t="e">
        <f t="shared" ref="BJ40" si="439">BI40*(1+BJ30)</f>
        <v>#VALUE!</v>
      </c>
      <c r="BK40" s="339" t="e">
        <f t="shared" ref="BK40" si="440">BJ40*(1+BK30)</f>
        <v>#VALUE!</v>
      </c>
      <c r="BL40" s="339" t="e">
        <f t="shared" ref="BL40" si="441">BK40*(1+BL30)</f>
        <v>#VALUE!</v>
      </c>
      <c r="BM40" s="339" t="e">
        <f t="shared" ref="BM40" si="442">BL40*(1+BM30)</f>
        <v>#VALUE!</v>
      </c>
      <c r="BN40" s="339" t="e">
        <f t="shared" ref="BN40" si="443">BM40*(1+BN30)</f>
        <v>#VALUE!</v>
      </c>
      <c r="BO40" s="339" t="e">
        <f t="shared" ref="BO40" si="444">BN40*(1+BO30)</f>
        <v>#VALUE!</v>
      </c>
      <c r="BP40" s="339" t="e">
        <f t="shared" ref="BP40" si="445">BO40*(1+BP30)</f>
        <v>#VALUE!</v>
      </c>
      <c r="BQ40" s="339" t="e">
        <f t="shared" ref="BQ40" si="446">BP40*(1+BQ30)</f>
        <v>#VALUE!</v>
      </c>
      <c r="BR40" s="339" t="e">
        <f t="shared" ref="BR40" si="447">BQ40*(1+BR30)</f>
        <v>#VALUE!</v>
      </c>
      <c r="BS40" s="339" t="e">
        <f t="shared" ref="BS40" si="448">BR40*(1+BS30)</f>
        <v>#VALUE!</v>
      </c>
    </row>
    <row r="41" spans="1:71" s="9" customFormat="1">
      <c r="A41" s="60"/>
      <c r="B41"/>
      <c r="C41" s="84"/>
      <c r="D41" s="85"/>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row>
    <row r="42" spans="1:71" s="9" customFormat="1">
      <c r="A42" s="60"/>
      <c r="B42"/>
      <c r="C42" s="2" t="s">
        <v>513</v>
      </c>
      <c r="D42" s="85"/>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row>
    <row r="43" spans="1:71">
      <c r="A43" s="46" t="s">
        <v>486</v>
      </c>
      <c r="C43" s="204" t="s">
        <v>475</v>
      </c>
      <c r="D43" s="371" t="s">
        <v>2</v>
      </c>
      <c r="E43" s="22">
        <f>E18+E10</f>
        <v>9.4710428271473468E-2</v>
      </c>
      <c r="F43" s="22">
        <f t="shared" ref="F43:AK43" si="449">IF(ISNUMBER(F18)=TRUE,F18+F10,F10+F33)</f>
        <v>9.4710428271473468E-2</v>
      </c>
      <c r="G43" s="22">
        <f t="shared" si="449"/>
        <v>9.4710428271473468E-2</v>
      </c>
      <c r="H43" s="22">
        <f t="shared" si="449"/>
        <v>9.4710428271473468E-2</v>
      </c>
      <c r="I43" s="22">
        <f t="shared" si="449"/>
        <v>9.4710428271473468E-2</v>
      </c>
      <c r="J43" s="22">
        <f t="shared" si="449"/>
        <v>9.4710428271473468E-2</v>
      </c>
      <c r="K43" s="22">
        <f t="shared" si="449"/>
        <v>9.4710428271473468E-2</v>
      </c>
      <c r="L43" s="22">
        <f t="shared" si="449"/>
        <v>9.4710428271473468E-2</v>
      </c>
      <c r="M43" s="22">
        <f t="shared" si="449"/>
        <v>9.4710428271473468E-2</v>
      </c>
      <c r="N43" s="22">
        <f t="shared" si="449"/>
        <v>9.4710428271473468E-2</v>
      </c>
      <c r="O43" s="22">
        <f t="shared" si="449"/>
        <v>9.4710428271473468E-2</v>
      </c>
      <c r="P43" s="22">
        <f t="shared" si="449"/>
        <v>9.4710428271473468E-2</v>
      </c>
      <c r="Q43" s="22">
        <f t="shared" si="449"/>
        <v>9.4710428271473468E-2</v>
      </c>
      <c r="R43" s="22">
        <f t="shared" si="449"/>
        <v>9.4710428271473468E-2</v>
      </c>
      <c r="S43" s="22">
        <f t="shared" si="449"/>
        <v>9.4710428271473468E-2</v>
      </c>
      <c r="T43" s="22">
        <f t="shared" si="449"/>
        <v>9.4710428271473468E-2</v>
      </c>
      <c r="U43" s="22">
        <f t="shared" si="449"/>
        <v>9.4710428271473468E-2</v>
      </c>
      <c r="V43" s="22">
        <f t="shared" si="449"/>
        <v>9.4710428271473468E-2</v>
      </c>
      <c r="W43" s="22">
        <f t="shared" si="449"/>
        <v>9.4710428271473468E-2</v>
      </c>
      <c r="X43" s="22">
        <f t="shared" si="449"/>
        <v>9.4710428271473468E-2</v>
      </c>
      <c r="Y43" s="22">
        <f t="shared" si="449"/>
        <v>9.4710428271473468E-2</v>
      </c>
      <c r="Z43" s="22">
        <f t="shared" si="449"/>
        <v>9.4710428271473468E-2</v>
      </c>
      <c r="AA43" s="22">
        <f t="shared" si="449"/>
        <v>9.4710428271473468E-2</v>
      </c>
      <c r="AB43" s="22">
        <f t="shared" si="449"/>
        <v>9.4710428271473468E-2</v>
      </c>
      <c r="AC43" s="22">
        <f t="shared" si="449"/>
        <v>9.4710428271473468E-2</v>
      </c>
      <c r="AD43" s="22">
        <f t="shared" si="449"/>
        <v>9.4710428271473468E-2</v>
      </c>
      <c r="AE43" s="22">
        <f t="shared" si="449"/>
        <v>9.4710428271473468E-2</v>
      </c>
      <c r="AF43" s="22">
        <f t="shared" si="449"/>
        <v>9.4710428271473468E-2</v>
      </c>
      <c r="AG43" s="22">
        <f t="shared" si="449"/>
        <v>9.4710428271473468E-2</v>
      </c>
      <c r="AH43" s="22">
        <f t="shared" si="449"/>
        <v>9.4710428271473468E-2</v>
      </c>
      <c r="AI43" s="22">
        <f t="shared" si="449"/>
        <v>9.4710428271473468E-2</v>
      </c>
      <c r="AJ43" s="22">
        <f t="shared" si="449"/>
        <v>9.4710428271473468E-2</v>
      </c>
      <c r="AK43" s="22">
        <f t="shared" si="449"/>
        <v>9.4710428271473468E-2</v>
      </c>
      <c r="AL43" s="22">
        <f t="shared" ref="AL43" si="450">IF(ISNUMBER(AL18)=TRUE,AL18+AL10,AL10+AL33)</f>
        <v>9.4710428271473468E-2</v>
      </c>
      <c r="AM43" s="22">
        <f t="shared" ref="AM43:BS43" si="451">IF(ISNUMBER(AM18)=TRUE,AM18+AM10,AM10+AM33)</f>
        <v>9.4710428271473468E-2</v>
      </c>
      <c r="AN43" s="22">
        <f t="shared" si="451"/>
        <v>9.4710428271473468E-2</v>
      </c>
      <c r="AO43" s="22">
        <f t="shared" si="451"/>
        <v>9.4710428271473468E-2</v>
      </c>
      <c r="AP43" s="22">
        <f t="shared" si="451"/>
        <v>9.4710428271473468E-2</v>
      </c>
      <c r="AQ43" s="22">
        <f t="shared" si="451"/>
        <v>9.4710428271473468E-2</v>
      </c>
      <c r="AR43" s="22">
        <f t="shared" si="451"/>
        <v>9.4710428271473468E-2</v>
      </c>
      <c r="AS43" s="22">
        <f t="shared" si="451"/>
        <v>9.4710428271473468E-2</v>
      </c>
      <c r="AT43" s="22">
        <f t="shared" si="451"/>
        <v>9.4710428271473468E-2</v>
      </c>
      <c r="AU43" s="22">
        <f t="shared" si="451"/>
        <v>9.4710428271473468E-2</v>
      </c>
      <c r="AV43" s="22">
        <f t="shared" si="451"/>
        <v>9.4710428271473468E-2</v>
      </c>
      <c r="AW43" s="22">
        <f t="shared" si="451"/>
        <v>9.4710428271473468E-2</v>
      </c>
      <c r="AX43" s="22">
        <f t="shared" si="451"/>
        <v>9.4710428271473468E-2</v>
      </c>
      <c r="AY43" s="22">
        <f t="shared" si="451"/>
        <v>9.4710428271473468E-2</v>
      </c>
      <c r="AZ43" s="22">
        <f t="shared" si="451"/>
        <v>9.4710428271473468E-2</v>
      </c>
      <c r="BA43" s="22">
        <f t="shared" si="451"/>
        <v>9.4710428271473468E-2</v>
      </c>
      <c r="BB43" s="22">
        <f t="shared" si="451"/>
        <v>9.4710428271473468E-2</v>
      </c>
      <c r="BC43" s="22">
        <f t="shared" si="451"/>
        <v>9.4710428271473468E-2</v>
      </c>
      <c r="BD43" s="22">
        <f t="shared" si="451"/>
        <v>9.4710428271473468E-2</v>
      </c>
      <c r="BE43" s="22">
        <f t="shared" si="451"/>
        <v>9.4710428271473468E-2</v>
      </c>
      <c r="BF43" s="22">
        <f t="shared" si="451"/>
        <v>9.4710428271473468E-2</v>
      </c>
      <c r="BG43" s="22">
        <f t="shared" si="451"/>
        <v>9.4710428271473468E-2</v>
      </c>
      <c r="BH43" s="22">
        <f t="shared" si="451"/>
        <v>9.4710428271473468E-2</v>
      </c>
      <c r="BI43" s="22">
        <f t="shared" si="451"/>
        <v>9.4710428271473468E-2</v>
      </c>
      <c r="BJ43" s="22">
        <f t="shared" si="451"/>
        <v>9.4710428271473468E-2</v>
      </c>
      <c r="BK43" s="22">
        <f t="shared" si="451"/>
        <v>9.4710428271473468E-2</v>
      </c>
      <c r="BL43" s="22">
        <f t="shared" si="451"/>
        <v>9.4710428271473468E-2</v>
      </c>
      <c r="BM43" s="22">
        <f t="shared" si="451"/>
        <v>9.4710428271473468E-2</v>
      </c>
      <c r="BN43" s="22">
        <f t="shared" si="451"/>
        <v>9.4710428271473468E-2</v>
      </c>
      <c r="BO43" s="22">
        <f t="shared" si="451"/>
        <v>9.4710428271473468E-2</v>
      </c>
      <c r="BP43" s="22">
        <f t="shared" si="451"/>
        <v>9.4710428271473468E-2</v>
      </c>
      <c r="BQ43" s="22">
        <f t="shared" si="451"/>
        <v>9.4710428271473468E-2</v>
      </c>
      <c r="BR43" s="22">
        <f t="shared" si="451"/>
        <v>9.4710428271473468E-2</v>
      </c>
      <c r="BS43" s="22">
        <f t="shared" si="451"/>
        <v>9.4710428271473468E-2</v>
      </c>
    </row>
    <row r="44" spans="1:71">
      <c r="C44" s="205" t="s">
        <v>514</v>
      </c>
      <c r="D44" s="44"/>
      <c r="E44" s="338"/>
      <c r="F44" s="338">
        <f>F38/(E10+E20)</f>
        <v>9.225295736105453E-2</v>
      </c>
      <c r="G44" s="338">
        <f t="shared" ref="G44:AL44" si="452">G38/(F10+F20)</f>
        <v>9.1893714289250653E-2</v>
      </c>
      <c r="H44" s="338">
        <f t="shared" si="452"/>
        <v>9.1553009042173839E-2</v>
      </c>
      <c r="I44" s="338">
        <f t="shared" si="452"/>
        <v>9.1495585167743809E-2</v>
      </c>
      <c r="J44" s="338">
        <f t="shared" si="452"/>
        <v>8.9996499400614105E-2</v>
      </c>
      <c r="K44" s="338">
        <f t="shared" si="452"/>
        <v>8.9696390483434488E-2</v>
      </c>
      <c r="L44" s="338">
        <f t="shared" si="452"/>
        <v>8.9536795724424786E-2</v>
      </c>
      <c r="M44" s="338">
        <f t="shared" si="452"/>
        <v>8.9256682506114612E-2</v>
      </c>
      <c r="N44" s="338">
        <f t="shared" si="452"/>
        <v>8.885610292776315E-2</v>
      </c>
      <c r="O44" s="338">
        <f t="shared" si="452"/>
        <v>8.7322729500368179E-2</v>
      </c>
      <c r="P44" s="338">
        <f t="shared" si="452"/>
        <v>8.7181002734293231E-2</v>
      </c>
      <c r="Q44" s="338">
        <f t="shared" si="452"/>
        <v>8.6545173235695425E-2</v>
      </c>
      <c r="R44" s="338">
        <f t="shared" si="452"/>
        <v>8.5048654509561228E-2</v>
      </c>
      <c r="S44" s="338">
        <f t="shared" si="452"/>
        <v>8.3066439054333349E-2</v>
      </c>
      <c r="T44" s="338">
        <f t="shared" si="452"/>
        <v>8.0966709627891459E-2</v>
      </c>
      <c r="U44" s="338">
        <f t="shared" si="452"/>
        <v>7.9354349149768175E-2</v>
      </c>
      <c r="V44" s="338">
        <f t="shared" si="452"/>
        <v>7.7380126155675466E-2</v>
      </c>
      <c r="W44" s="338">
        <f t="shared" si="452"/>
        <v>7.4925098172278937E-2</v>
      </c>
      <c r="X44" s="338">
        <f t="shared" si="452"/>
        <v>7.2225283973355148E-2</v>
      </c>
      <c r="Y44" s="338">
        <f t="shared" si="452"/>
        <v>6.8802107068578297E-2</v>
      </c>
      <c r="Z44" s="338">
        <f t="shared" si="452"/>
        <v>6.6543153592840673E-2</v>
      </c>
      <c r="AA44" s="338">
        <f t="shared" si="452"/>
        <v>6.4744100807695645E-2</v>
      </c>
      <c r="AB44" s="338">
        <f t="shared" si="452"/>
        <v>6.3761736924862963E-2</v>
      </c>
      <c r="AC44" s="338">
        <f t="shared" si="452"/>
        <v>6.3602279313522511E-2</v>
      </c>
      <c r="AD44" s="338">
        <f t="shared" si="452"/>
        <v>6.3337676012804892E-2</v>
      </c>
      <c r="AE44" s="338">
        <f t="shared" si="452"/>
        <v>6.3432270636686897E-2</v>
      </c>
      <c r="AF44" s="338">
        <f t="shared" si="452"/>
        <v>6.2957747351050974E-2</v>
      </c>
      <c r="AG44" s="338">
        <f t="shared" si="452"/>
        <v>6.1559572644519889E-2</v>
      </c>
      <c r="AH44" s="338">
        <f t="shared" si="452"/>
        <v>5.9460989537841749E-2</v>
      </c>
      <c r="AI44" s="338" t="e">
        <f t="shared" si="452"/>
        <v>#VALUE!</v>
      </c>
      <c r="AJ44" s="338" t="e">
        <f t="shared" si="452"/>
        <v>#VALUE!</v>
      </c>
      <c r="AK44" s="338" t="e">
        <f t="shared" si="452"/>
        <v>#VALUE!</v>
      </c>
      <c r="AL44" s="338" t="e">
        <f t="shared" si="452"/>
        <v>#VALUE!</v>
      </c>
      <c r="AM44" s="338" t="e">
        <f t="shared" ref="AM44" si="453">AM38/(AL10+AL20)</f>
        <v>#VALUE!</v>
      </c>
      <c r="AN44" s="338" t="e">
        <f t="shared" ref="AN44" si="454">AN38/(AM10+AM20)</f>
        <v>#VALUE!</v>
      </c>
      <c r="AO44" s="338" t="e">
        <f t="shared" ref="AO44" si="455">AO38/(AN10+AN20)</f>
        <v>#VALUE!</v>
      </c>
      <c r="AP44" s="338" t="e">
        <f t="shared" ref="AP44" si="456">AP38/(AO10+AO20)</f>
        <v>#VALUE!</v>
      </c>
      <c r="AQ44" s="338" t="e">
        <f t="shared" ref="AQ44" si="457">AQ38/(AP10+AP20)</f>
        <v>#VALUE!</v>
      </c>
      <c r="AR44" s="338" t="e">
        <f t="shared" ref="AR44" si="458">AR38/(AQ10+AQ20)</f>
        <v>#VALUE!</v>
      </c>
      <c r="AS44" s="338" t="e">
        <f t="shared" ref="AS44" si="459">AS38/(AR10+AR20)</f>
        <v>#VALUE!</v>
      </c>
      <c r="AT44" s="338" t="e">
        <f t="shared" ref="AT44" si="460">AT38/(AS10+AS20)</f>
        <v>#VALUE!</v>
      </c>
      <c r="AU44" s="338" t="e">
        <f t="shared" ref="AU44" si="461">AU38/(AT10+AT20)</f>
        <v>#VALUE!</v>
      </c>
      <c r="AV44" s="338" t="e">
        <f t="shared" ref="AV44" si="462">AV38/(AU10+AU20)</f>
        <v>#VALUE!</v>
      </c>
      <c r="AW44" s="338" t="e">
        <f t="shared" ref="AW44" si="463">AW38/(AV10+AV20)</f>
        <v>#VALUE!</v>
      </c>
      <c r="AX44" s="338" t="e">
        <f t="shared" ref="AX44" si="464">AX38/(AW10+AW20)</f>
        <v>#VALUE!</v>
      </c>
      <c r="AY44" s="338" t="e">
        <f t="shared" ref="AY44" si="465">AY38/(AX10+AX20)</f>
        <v>#VALUE!</v>
      </c>
      <c r="AZ44" s="338" t="e">
        <f t="shared" ref="AZ44" si="466">AZ38/(AY10+AY20)</f>
        <v>#VALUE!</v>
      </c>
      <c r="BA44" s="338" t="e">
        <f t="shared" ref="BA44" si="467">BA38/(AZ10+AZ20)</f>
        <v>#VALUE!</v>
      </c>
      <c r="BB44" s="338" t="e">
        <f t="shared" ref="BB44" si="468">BB38/(BA10+BA20)</f>
        <v>#VALUE!</v>
      </c>
      <c r="BC44" s="338" t="e">
        <f t="shared" ref="BC44" si="469">BC38/(BB10+BB20)</f>
        <v>#VALUE!</v>
      </c>
      <c r="BD44" s="338" t="e">
        <f t="shared" ref="BD44" si="470">BD38/(BC10+BC20)</f>
        <v>#VALUE!</v>
      </c>
      <c r="BE44" s="338" t="e">
        <f t="shared" ref="BE44" si="471">BE38/(BD10+BD20)</f>
        <v>#VALUE!</v>
      </c>
      <c r="BF44" s="338" t="e">
        <f t="shared" ref="BF44" si="472">BF38/(BE10+BE20)</f>
        <v>#VALUE!</v>
      </c>
      <c r="BG44" s="338" t="e">
        <f t="shared" ref="BG44" si="473">BG38/(BF10+BF20)</f>
        <v>#VALUE!</v>
      </c>
      <c r="BH44" s="338" t="e">
        <f t="shared" ref="BH44" si="474">BH38/(BG10+BG20)</f>
        <v>#VALUE!</v>
      </c>
      <c r="BI44" s="338" t="e">
        <f t="shared" ref="BI44" si="475">BI38/(BH10+BH20)</f>
        <v>#VALUE!</v>
      </c>
      <c r="BJ44" s="338" t="e">
        <f t="shared" ref="BJ44" si="476">BJ38/(BI10+BI20)</f>
        <v>#VALUE!</v>
      </c>
      <c r="BK44" s="338" t="e">
        <f t="shared" ref="BK44" si="477">BK38/(BJ10+BJ20)</f>
        <v>#VALUE!</v>
      </c>
      <c r="BL44" s="338" t="e">
        <f t="shared" ref="BL44" si="478">BL38/(BK10+BK20)</f>
        <v>#VALUE!</v>
      </c>
      <c r="BM44" s="338" t="e">
        <f t="shared" ref="BM44" si="479">BM38/(BL10+BL20)</f>
        <v>#VALUE!</v>
      </c>
      <c r="BN44" s="338" t="e">
        <f t="shared" ref="BN44" si="480">BN38/(BM10+BM20)</f>
        <v>#VALUE!</v>
      </c>
      <c r="BO44" s="338" t="e">
        <f t="shared" ref="BO44" si="481">BO38/(BN10+BN20)</f>
        <v>#VALUE!</v>
      </c>
      <c r="BP44" s="338" t="e">
        <f t="shared" ref="BP44" si="482">BP38/(BO10+BO20)</f>
        <v>#VALUE!</v>
      </c>
      <c r="BQ44" s="338" t="e">
        <f t="shared" ref="BQ44" si="483">BQ38/(BP10+BP20)</f>
        <v>#VALUE!</v>
      </c>
      <c r="BR44" s="338" t="e">
        <f t="shared" ref="BR44" si="484">BR38/(BQ10+BQ20)</f>
        <v>#VALUE!</v>
      </c>
      <c r="BS44" s="338" t="e">
        <f t="shared" ref="BS44" si="485">BS38/(BR10+BR20)</f>
        <v>#VALUE!</v>
      </c>
    </row>
    <row r="45" spans="1:71">
      <c r="C45" s="205" t="s">
        <v>548</v>
      </c>
      <c r="D45" s="44"/>
      <c r="E45" s="338"/>
      <c r="F45" s="338">
        <f t="shared" ref="F45:AL45" si="486">1/F44</f>
        <v>10.839760898788915</v>
      </c>
      <c r="G45" s="338">
        <f t="shared" si="486"/>
        <v>10.882137126945754</v>
      </c>
      <c r="H45" s="338">
        <f t="shared" si="486"/>
        <v>10.922633897694729</v>
      </c>
      <c r="I45" s="338">
        <f t="shared" si="486"/>
        <v>10.929489091376878</v>
      </c>
      <c r="J45" s="338">
        <f t="shared" si="486"/>
        <v>11.111543300685053</v>
      </c>
      <c r="K45" s="338">
        <f t="shared" si="486"/>
        <v>11.148720640934645</v>
      </c>
      <c r="L45" s="338">
        <f t="shared" si="486"/>
        <v>11.168592665274591</v>
      </c>
      <c r="M45" s="338">
        <f t="shared" si="486"/>
        <v>11.20364293095359</v>
      </c>
      <c r="N45" s="338">
        <f t="shared" si="486"/>
        <v>11.254151004269954</v>
      </c>
      <c r="O45" s="338">
        <f t="shared" si="486"/>
        <v>11.451772129910159</v>
      </c>
      <c r="P45" s="338">
        <f t="shared" si="486"/>
        <v>11.470388830554748</v>
      </c>
      <c r="Q45" s="338">
        <f t="shared" si="486"/>
        <v>11.554659406326678</v>
      </c>
      <c r="R45" s="338">
        <f t="shared" si="486"/>
        <v>11.757975546662873</v>
      </c>
      <c r="S45" s="338">
        <f t="shared" si="486"/>
        <v>12.038556261523441</v>
      </c>
      <c r="T45" s="338">
        <f t="shared" si="486"/>
        <v>12.350755076942381</v>
      </c>
      <c r="U45" s="338">
        <f t="shared" si="486"/>
        <v>12.601703759332281</v>
      </c>
      <c r="V45" s="338">
        <f t="shared" si="486"/>
        <v>12.923214909060402</v>
      </c>
      <c r="W45" s="338">
        <f t="shared" si="486"/>
        <v>13.346662525561877</v>
      </c>
      <c r="X45" s="338">
        <f t="shared" si="486"/>
        <v>13.845566884429463</v>
      </c>
      <c r="Y45" s="338">
        <f t="shared" si="486"/>
        <v>14.534438589260834</v>
      </c>
      <c r="Z45" s="338">
        <f t="shared" si="486"/>
        <v>15.027842024421115</v>
      </c>
      <c r="AA45" s="338">
        <f t="shared" si="486"/>
        <v>15.44542263348783</v>
      </c>
      <c r="AB45" s="338">
        <f t="shared" si="486"/>
        <v>15.683387062971688</v>
      </c>
      <c r="AC45" s="338">
        <f t="shared" si="486"/>
        <v>15.722706965745322</v>
      </c>
      <c r="AD45" s="338">
        <f t="shared" si="486"/>
        <v>15.788391095969978</v>
      </c>
      <c r="AE45" s="338">
        <f t="shared" si="486"/>
        <v>15.764846346547726</v>
      </c>
      <c r="AF45" s="338">
        <f t="shared" si="486"/>
        <v>15.883668683760597</v>
      </c>
      <c r="AG45" s="338">
        <f t="shared" si="486"/>
        <v>16.244427260315319</v>
      </c>
      <c r="AH45" s="338">
        <f t="shared" si="486"/>
        <v>16.817749044751213</v>
      </c>
      <c r="AI45" s="338" t="e">
        <f t="shared" si="486"/>
        <v>#VALUE!</v>
      </c>
      <c r="AJ45" s="338" t="e">
        <f t="shared" si="486"/>
        <v>#VALUE!</v>
      </c>
      <c r="AK45" s="338" t="e">
        <f t="shared" si="486"/>
        <v>#VALUE!</v>
      </c>
      <c r="AL45" s="338" t="e">
        <f t="shared" si="486"/>
        <v>#VALUE!</v>
      </c>
      <c r="AM45" s="338" t="e">
        <f t="shared" ref="AM45:BS45" si="487">1/AM44</f>
        <v>#VALUE!</v>
      </c>
      <c r="AN45" s="338" t="e">
        <f t="shared" si="487"/>
        <v>#VALUE!</v>
      </c>
      <c r="AO45" s="338" t="e">
        <f t="shared" si="487"/>
        <v>#VALUE!</v>
      </c>
      <c r="AP45" s="338" t="e">
        <f t="shared" si="487"/>
        <v>#VALUE!</v>
      </c>
      <c r="AQ45" s="338" t="e">
        <f t="shared" si="487"/>
        <v>#VALUE!</v>
      </c>
      <c r="AR45" s="338" t="e">
        <f t="shared" si="487"/>
        <v>#VALUE!</v>
      </c>
      <c r="AS45" s="338" t="e">
        <f t="shared" si="487"/>
        <v>#VALUE!</v>
      </c>
      <c r="AT45" s="338" t="e">
        <f t="shared" si="487"/>
        <v>#VALUE!</v>
      </c>
      <c r="AU45" s="338" t="e">
        <f t="shared" si="487"/>
        <v>#VALUE!</v>
      </c>
      <c r="AV45" s="338" t="e">
        <f t="shared" si="487"/>
        <v>#VALUE!</v>
      </c>
      <c r="AW45" s="338" t="e">
        <f t="shared" si="487"/>
        <v>#VALUE!</v>
      </c>
      <c r="AX45" s="338" t="e">
        <f t="shared" si="487"/>
        <v>#VALUE!</v>
      </c>
      <c r="AY45" s="338" t="e">
        <f t="shared" si="487"/>
        <v>#VALUE!</v>
      </c>
      <c r="AZ45" s="338" t="e">
        <f t="shared" si="487"/>
        <v>#VALUE!</v>
      </c>
      <c r="BA45" s="338" t="e">
        <f t="shared" si="487"/>
        <v>#VALUE!</v>
      </c>
      <c r="BB45" s="338" t="e">
        <f t="shared" si="487"/>
        <v>#VALUE!</v>
      </c>
      <c r="BC45" s="338" t="e">
        <f t="shared" si="487"/>
        <v>#VALUE!</v>
      </c>
      <c r="BD45" s="338" t="e">
        <f t="shared" si="487"/>
        <v>#VALUE!</v>
      </c>
      <c r="BE45" s="338" t="e">
        <f t="shared" si="487"/>
        <v>#VALUE!</v>
      </c>
      <c r="BF45" s="338" t="e">
        <f t="shared" si="487"/>
        <v>#VALUE!</v>
      </c>
      <c r="BG45" s="338" t="e">
        <f t="shared" si="487"/>
        <v>#VALUE!</v>
      </c>
      <c r="BH45" s="338" t="e">
        <f t="shared" si="487"/>
        <v>#VALUE!</v>
      </c>
      <c r="BI45" s="338" t="e">
        <f t="shared" si="487"/>
        <v>#VALUE!</v>
      </c>
      <c r="BJ45" s="338" t="e">
        <f t="shared" si="487"/>
        <v>#VALUE!</v>
      </c>
      <c r="BK45" s="338" t="e">
        <f t="shared" si="487"/>
        <v>#VALUE!</v>
      </c>
      <c r="BL45" s="338" t="e">
        <f t="shared" si="487"/>
        <v>#VALUE!</v>
      </c>
      <c r="BM45" s="338" t="e">
        <f t="shared" si="487"/>
        <v>#VALUE!</v>
      </c>
      <c r="BN45" s="338" t="e">
        <f t="shared" si="487"/>
        <v>#VALUE!</v>
      </c>
      <c r="BO45" s="338" t="e">
        <f t="shared" si="487"/>
        <v>#VALUE!</v>
      </c>
      <c r="BP45" s="338" t="e">
        <f t="shared" si="487"/>
        <v>#VALUE!</v>
      </c>
      <c r="BQ45" s="338" t="e">
        <f t="shared" si="487"/>
        <v>#VALUE!</v>
      </c>
      <c r="BR45" s="338" t="e">
        <f t="shared" si="487"/>
        <v>#VALUE!</v>
      </c>
      <c r="BS45" s="338" t="e">
        <f t="shared" si="487"/>
        <v>#VALUE!</v>
      </c>
    </row>
    <row r="46" spans="1:71" s="336" customFormat="1">
      <c r="A46" s="341"/>
      <c r="C46" s="205" t="s">
        <v>785</v>
      </c>
      <c r="D46" s="352" t="s">
        <v>789</v>
      </c>
      <c r="E46" s="338">
        <f>$B$1/E24</f>
        <v>0.25390014460021765</v>
      </c>
      <c r="F46" s="338">
        <f t="shared" ref="F46:AL46" si="488">$B$1/F24</f>
        <v>0.25020918952624899</v>
      </c>
      <c r="G46" s="338">
        <f t="shared" si="488"/>
        <v>0.24672561639049423</v>
      </c>
      <c r="H46" s="338">
        <f t="shared" si="488"/>
        <v>0.24343374606478807</v>
      </c>
      <c r="I46" s="338">
        <f t="shared" si="488"/>
        <v>0.24032798289518742</v>
      </c>
      <c r="J46" s="338">
        <f t="shared" si="488"/>
        <v>0.23734854448865642</v>
      </c>
      <c r="K46" s="338">
        <f t="shared" si="488"/>
        <v>0.23452399162328058</v>
      </c>
      <c r="L46" s="338">
        <f t="shared" si="488"/>
        <v>0.23184753078078529</v>
      </c>
      <c r="M46" s="338">
        <f t="shared" si="488"/>
        <v>0.22930500568068549</v>
      </c>
      <c r="N46" s="338">
        <f t="shared" si="488"/>
        <v>0.22688351212586075</v>
      </c>
      <c r="O46" s="338">
        <f t="shared" si="488"/>
        <v>0.22454082677330511</v>
      </c>
      <c r="P46" s="338">
        <f t="shared" si="488"/>
        <v>0.22231327648481769</v>
      </c>
      <c r="Q46" s="338">
        <f t="shared" si="488"/>
        <v>0.22017874487763894</v>
      </c>
      <c r="R46" s="338">
        <f t="shared" si="488"/>
        <v>0.21810615687141829</v>
      </c>
      <c r="S46" s="338">
        <f t="shared" si="488"/>
        <v>0.21607766358839658</v>
      </c>
      <c r="T46" s="338">
        <f t="shared" si="488"/>
        <v>0.21408731230421038</v>
      </c>
      <c r="U46" s="338">
        <f t="shared" si="488"/>
        <v>0.21214678031035847</v>
      </c>
      <c r="V46" s="338">
        <f t="shared" si="488"/>
        <v>0.21024294423994805</v>
      </c>
      <c r="W46" s="338">
        <f t="shared" si="488"/>
        <v>0.20836030834146665</v>
      </c>
      <c r="X46" s="338">
        <f t="shared" si="488"/>
        <v>0.20649102919660092</v>
      </c>
      <c r="Y46" s="338">
        <f t="shared" si="488"/>
        <v>0.20461468473584393</v>
      </c>
      <c r="Z46" s="338">
        <f t="shared" si="488"/>
        <v>0.20276370500847488</v>
      </c>
      <c r="AA46" s="338">
        <f t="shared" si="488"/>
        <v>0.20094918757286781</v>
      </c>
      <c r="AB46" s="338">
        <f t="shared" si="488"/>
        <v>0.19919097417915355</v>
      </c>
      <c r="AC46" s="338">
        <f t="shared" si="488"/>
        <v>0.19750766951274318</v>
      </c>
      <c r="AD46" s="338">
        <f t="shared" si="488"/>
        <v>0.19589218848879106</v>
      </c>
      <c r="AE46" s="338">
        <f t="shared" si="488"/>
        <v>0.19435006650919617</v>
      </c>
      <c r="AF46" s="338">
        <f t="shared" si="488"/>
        <v>0.19286245069001054</v>
      </c>
      <c r="AG46" s="338">
        <f t="shared" si="488"/>
        <v>0.19140262229354074</v>
      </c>
      <c r="AH46" s="338">
        <f t="shared" si="488"/>
        <v>0.18995128285763493</v>
      </c>
      <c r="AI46" s="338" t="e">
        <f t="shared" si="488"/>
        <v>#VALUE!</v>
      </c>
      <c r="AJ46" s="338" t="e">
        <f t="shared" si="488"/>
        <v>#VALUE!</v>
      </c>
      <c r="AK46" s="338" t="e">
        <f t="shared" si="488"/>
        <v>#VALUE!</v>
      </c>
      <c r="AL46" s="338" t="e">
        <f t="shared" si="488"/>
        <v>#VALUE!</v>
      </c>
      <c r="AM46" s="338" t="e">
        <f t="shared" ref="AM46:BS46" si="489">$B$1/AM24</f>
        <v>#VALUE!</v>
      </c>
      <c r="AN46" s="338" t="e">
        <f t="shared" si="489"/>
        <v>#VALUE!</v>
      </c>
      <c r="AO46" s="338" t="e">
        <f t="shared" si="489"/>
        <v>#VALUE!</v>
      </c>
      <c r="AP46" s="338" t="e">
        <f t="shared" si="489"/>
        <v>#VALUE!</v>
      </c>
      <c r="AQ46" s="338" t="e">
        <f t="shared" si="489"/>
        <v>#VALUE!</v>
      </c>
      <c r="AR46" s="338" t="e">
        <f t="shared" si="489"/>
        <v>#VALUE!</v>
      </c>
      <c r="AS46" s="338" t="e">
        <f t="shared" si="489"/>
        <v>#VALUE!</v>
      </c>
      <c r="AT46" s="338" t="e">
        <f t="shared" si="489"/>
        <v>#VALUE!</v>
      </c>
      <c r="AU46" s="338" t="e">
        <f t="shared" si="489"/>
        <v>#VALUE!</v>
      </c>
      <c r="AV46" s="338" t="e">
        <f t="shared" si="489"/>
        <v>#VALUE!</v>
      </c>
      <c r="AW46" s="338" t="e">
        <f t="shared" si="489"/>
        <v>#VALUE!</v>
      </c>
      <c r="AX46" s="338" t="e">
        <f t="shared" si="489"/>
        <v>#VALUE!</v>
      </c>
      <c r="AY46" s="338" t="e">
        <f t="shared" si="489"/>
        <v>#VALUE!</v>
      </c>
      <c r="AZ46" s="338" t="e">
        <f t="shared" si="489"/>
        <v>#VALUE!</v>
      </c>
      <c r="BA46" s="338" t="e">
        <f t="shared" si="489"/>
        <v>#VALUE!</v>
      </c>
      <c r="BB46" s="338" t="e">
        <f t="shared" si="489"/>
        <v>#VALUE!</v>
      </c>
      <c r="BC46" s="338" t="e">
        <f t="shared" si="489"/>
        <v>#VALUE!</v>
      </c>
      <c r="BD46" s="338" t="e">
        <f t="shared" si="489"/>
        <v>#VALUE!</v>
      </c>
      <c r="BE46" s="338" t="e">
        <f t="shared" si="489"/>
        <v>#VALUE!</v>
      </c>
      <c r="BF46" s="338" t="e">
        <f t="shared" si="489"/>
        <v>#VALUE!</v>
      </c>
      <c r="BG46" s="338" t="e">
        <f t="shared" si="489"/>
        <v>#VALUE!</v>
      </c>
      <c r="BH46" s="338" t="e">
        <f t="shared" si="489"/>
        <v>#VALUE!</v>
      </c>
      <c r="BI46" s="338" t="e">
        <f t="shared" si="489"/>
        <v>#VALUE!</v>
      </c>
      <c r="BJ46" s="338" t="e">
        <f t="shared" si="489"/>
        <v>#VALUE!</v>
      </c>
      <c r="BK46" s="338" t="e">
        <f t="shared" si="489"/>
        <v>#VALUE!</v>
      </c>
      <c r="BL46" s="338" t="e">
        <f t="shared" si="489"/>
        <v>#VALUE!</v>
      </c>
      <c r="BM46" s="338" t="e">
        <f t="shared" si="489"/>
        <v>#VALUE!</v>
      </c>
      <c r="BN46" s="338" t="e">
        <f t="shared" si="489"/>
        <v>#VALUE!</v>
      </c>
      <c r="BO46" s="338" t="e">
        <f t="shared" si="489"/>
        <v>#VALUE!</v>
      </c>
      <c r="BP46" s="338" t="e">
        <f t="shared" si="489"/>
        <v>#VALUE!</v>
      </c>
      <c r="BQ46" s="338" t="e">
        <f t="shared" si="489"/>
        <v>#VALUE!</v>
      </c>
      <c r="BR46" s="338" t="e">
        <f t="shared" si="489"/>
        <v>#VALUE!</v>
      </c>
      <c r="BS46" s="338" t="e">
        <f t="shared" si="489"/>
        <v>#VALUE!</v>
      </c>
    </row>
    <row r="47" spans="1:71">
      <c r="C47" s="205" t="s">
        <v>786</v>
      </c>
      <c r="D47" s="352" t="s">
        <v>790</v>
      </c>
      <c r="E47" s="338">
        <f>(1-$D$2-$D$4*$B$1)/E31</f>
        <v>0.1192167632839136</v>
      </c>
      <c r="F47" s="338">
        <f t="shared" ref="F47:AL47" si="490">(1-$D$2-$D$4*$B$1)/F31</f>
        <v>0.12029825916213301</v>
      </c>
      <c r="G47" s="338">
        <f t="shared" si="490"/>
        <v>0.12133633416252881</v>
      </c>
      <c r="H47" s="338">
        <f t="shared" si="490"/>
        <v>0.12233193809769224</v>
      </c>
      <c r="I47" s="338">
        <f t="shared" si="490"/>
        <v>0.12329046094529307</v>
      </c>
      <c r="J47" s="338">
        <f t="shared" si="490"/>
        <v>0.12418862622979918</v>
      </c>
      <c r="K47" s="338">
        <f t="shared" si="490"/>
        <v>0.12504780308962049</v>
      </c>
      <c r="L47" s="338">
        <f t="shared" si="490"/>
        <v>0.12587124278939493</v>
      </c>
      <c r="M47" s="338">
        <f t="shared" si="490"/>
        <v>0.12665776338514492</v>
      </c>
      <c r="N47" s="338">
        <f t="shared" si="490"/>
        <v>0.12740625827680824</v>
      </c>
      <c r="O47" s="338">
        <f t="shared" si="490"/>
        <v>0.12809833730934264</v>
      </c>
      <c r="P47" s="338">
        <f t="shared" si="490"/>
        <v>0.12875964009897131</v>
      </c>
      <c r="Q47" s="338">
        <f t="shared" si="490"/>
        <v>0.12938253540413688</v>
      </c>
      <c r="R47" s="338">
        <f t="shared" si="490"/>
        <v>0.12995326024990689</v>
      </c>
      <c r="S47" s="338">
        <f t="shared" si="490"/>
        <v>0.13046506242012681</v>
      </c>
      <c r="T47" s="338">
        <f t="shared" si="490"/>
        <v>0.13091793728637077</v>
      </c>
      <c r="U47" s="338">
        <f t="shared" si="490"/>
        <v>0.1313226117171748</v>
      </c>
      <c r="V47" s="338">
        <f t="shared" si="490"/>
        <v>0.13167452294135365</v>
      </c>
      <c r="W47" s="338">
        <f t="shared" si="490"/>
        <v>0.13196723056713905</v>
      </c>
      <c r="X47" s="338">
        <f t="shared" si="490"/>
        <v>0.13219879737968984</v>
      </c>
      <c r="Y47" s="338">
        <f t="shared" si="490"/>
        <v>0.13235894537303411</v>
      </c>
      <c r="Z47" s="338">
        <f t="shared" si="490"/>
        <v>0.13247148969740896</v>
      </c>
      <c r="AA47" s="338">
        <f t="shared" si="490"/>
        <v>0.13254674942174757</v>
      </c>
      <c r="AB47" s="338">
        <f t="shared" si="490"/>
        <v>0.13260097220432498</v>
      </c>
      <c r="AC47" s="338">
        <f t="shared" si="490"/>
        <v>0.13264979119902046</v>
      </c>
      <c r="AD47" s="338">
        <f t="shared" si="490"/>
        <v>0.13269158456618629</v>
      </c>
      <c r="AE47" s="338">
        <f t="shared" si="490"/>
        <v>0.13273308318155114</v>
      </c>
      <c r="AF47" s="338">
        <f t="shared" si="490"/>
        <v>0.13276415365594216</v>
      </c>
      <c r="AG47" s="338">
        <f t="shared" si="490"/>
        <v>0.13276881380542233</v>
      </c>
      <c r="AH47" s="338">
        <f t="shared" si="490"/>
        <v>0.13273582509732845</v>
      </c>
      <c r="AI47" s="338" t="e">
        <f t="shared" si="490"/>
        <v>#VALUE!</v>
      </c>
      <c r="AJ47" s="338" t="e">
        <f t="shared" si="490"/>
        <v>#VALUE!</v>
      </c>
      <c r="AK47" s="338" t="e">
        <f t="shared" si="490"/>
        <v>#VALUE!</v>
      </c>
      <c r="AL47" s="338" t="e">
        <f t="shared" si="490"/>
        <v>#VALUE!</v>
      </c>
      <c r="AM47" s="338" t="e">
        <f t="shared" ref="AM47:BS47" si="491">(1-$D$2-$D$4*$B$1)/AM31</f>
        <v>#VALUE!</v>
      </c>
      <c r="AN47" s="338" t="e">
        <f t="shared" si="491"/>
        <v>#VALUE!</v>
      </c>
      <c r="AO47" s="338" t="e">
        <f t="shared" si="491"/>
        <v>#VALUE!</v>
      </c>
      <c r="AP47" s="338" t="e">
        <f t="shared" si="491"/>
        <v>#VALUE!</v>
      </c>
      <c r="AQ47" s="338" t="e">
        <f t="shared" si="491"/>
        <v>#VALUE!</v>
      </c>
      <c r="AR47" s="338" t="e">
        <f t="shared" si="491"/>
        <v>#VALUE!</v>
      </c>
      <c r="AS47" s="338" t="e">
        <f t="shared" si="491"/>
        <v>#VALUE!</v>
      </c>
      <c r="AT47" s="338" t="e">
        <f t="shared" si="491"/>
        <v>#VALUE!</v>
      </c>
      <c r="AU47" s="338" t="e">
        <f t="shared" si="491"/>
        <v>#VALUE!</v>
      </c>
      <c r="AV47" s="338" t="e">
        <f t="shared" si="491"/>
        <v>#VALUE!</v>
      </c>
      <c r="AW47" s="338" t="e">
        <f t="shared" si="491"/>
        <v>#VALUE!</v>
      </c>
      <c r="AX47" s="338" t="e">
        <f t="shared" si="491"/>
        <v>#VALUE!</v>
      </c>
      <c r="AY47" s="338" t="e">
        <f t="shared" si="491"/>
        <v>#VALUE!</v>
      </c>
      <c r="AZ47" s="338" t="e">
        <f t="shared" si="491"/>
        <v>#VALUE!</v>
      </c>
      <c r="BA47" s="338" t="e">
        <f t="shared" si="491"/>
        <v>#VALUE!</v>
      </c>
      <c r="BB47" s="338" t="e">
        <f t="shared" si="491"/>
        <v>#VALUE!</v>
      </c>
      <c r="BC47" s="338" t="e">
        <f t="shared" si="491"/>
        <v>#VALUE!</v>
      </c>
      <c r="BD47" s="338" t="e">
        <f t="shared" si="491"/>
        <v>#VALUE!</v>
      </c>
      <c r="BE47" s="338" t="e">
        <f t="shared" si="491"/>
        <v>#VALUE!</v>
      </c>
      <c r="BF47" s="338" t="e">
        <f t="shared" si="491"/>
        <v>#VALUE!</v>
      </c>
      <c r="BG47" s="338" t="e">
        <f t="shared" si="491"/>
        <v>#VALUE!</v>
      </c>
      <c r="BH47" s="338" t="e">
        <f t="shared" si="491"/>
        <v>#VALUE!</v>
      </c>
      <c r="BI47" s="338" t="e">
        <f t="shared" si="491"/>
        <v>#VALUE!</v>
      </c>
      <c r="BJ47" s="338" t="e">
        <f t="shared" si="491"/>
        <v>#VALUE!</v>
      </c>
      <c r="BK47" s="338" t="e">
        <f t="shared" si="491"/>
        <v>#VALUE!</v>
      </c>
      <c r="BL47" s="338" t="e">
        <f t="shared" si="491"/>
        <v>#VALUE!</v>
      </c>
      <c r="BM47" s="338" t="e">
        <f t="shared" si="491"/>
        <v>#VALUE!</v>
      </c>
      <c r="BN47" s="338" t="e">
        <f t="shared" si="491"/>
        <v>#VALUE!</v>
      </c>
      <c r="BO47" s="338" t="e">
        <f t="shared" si="491"/>
        <v>#VALUE!</v>
      </c>
      <c r="BP47" s="338" t="e">
        <f t="shared" si="491"/>
        <v>#VALUE!</v>
      </c>
      <c r="BQ47" s="338" t="e">
        <f t="shared" si="491"/>
        <v>#VALUE!</v>
      </c>
      <c r="BR47" s="338" t="e">
        <f t="shared" si="491"/>
        <v>#VALUE!</v>
      </c>
      <c r="BS47" s="338" t="e">
        <f t="shared" si="491"/>
        <v>#VALUE!</v>
      </c>
    </row>
    <row r="48" spans="1:71" s="336" customFormat="1">
      <c r="A48" s="341"/>
      <c r="C48" s="205" t="s">
        <v>787</v>
      </c>
      <c r="D48" s="44"/>
      <c r="E48" s="338">
        <f>1/E46</f>
        <v>3.9385562445211102</v>
      </c>
      <c r="F48" s="338">
        <f t="shared" ref="F48:AL48" si="492">1/F46</f>
        <v>3.9966557658950084</v>
      </c>
      <c r="G48" s="338">
        <f t="shared" si="492"/>
        <v>4.0530854259465849</v>
      </c>
      <c r="H48" s="338">
        <f t="shared" si="492"/>
        <v>4.1078938978898085</v>
      </c>
      <c r="I48" s="338">
        <f t="shared" si="492"/>
        <v>4.1609802901567354</v>
      </c>
      <c r="J48" s="338">
        <f t="shared" si="492"/>
        <v>4.2132131130376198</v>
      </c>
      <c r="K48" s="338">
        <f t="shared" si="492"/>
        <v>4.2639560800513534</v>
      </c>
      <c r="L48" s="338">
        <f t="shared" si="492"/>
        <v>4.3131794271534094</v>
      </c>
      <c r="M48" s="338">
        <f t="shared" si="492"/>
        <v>4.3610037950612028</v>
      </c>
      <c r="N48" s="338">
        <f t="shared" si="492"/>
        <v>4.4075481317710858</v>
      </c>
      <c r="O48" s="338">
        <f t="shared" si="492"/>
        <v>4.4535330806882314</v>
      </c>
      <c r="P48" s="338">
        <f t="shared" si="492"/>
        <v>4.4981569063793287</v>
      </c>
      <c r="Q48" s="338">
        <f t="shared" si="492"/>
        <v>4.541764467572631</v>
      </c>
      <c r="R48" s="338">
        <f t="shared" si="492"/>
        <v>4.5849232976469221</v>
      </c>
      <c r="S48" s="338">
        <f t="shared" si="492"/>
        <v>4.6279656276961898</v>
      </c>
      <c r="T48" s="338">
        <f t="shared" si="492"/>
        <v>4.6709914251202145</v>
      </c>
      <c r="U48" s="338">
        <f t="shared" si="492"/>
        <v>4.7137175428119056</v>
      </c>
      <c r="V48" s="338">
        <f t="shared" si="492"/>
        <v>4.756402188026394</v>
      </c>
      <c r="W48" s="338">
        <f t="shared" si="492"/>
        <v>4.7993785762745764</v>
      </c>
      <c r="X48" s="338">
        <f t="shared" si="492"/>
        <v>4.8428253948402578</v>
      </c>
      <c r="Y48" s="338">
        <f t="shared" si="492"/>
        <v>4.8872347617229561</v>
      </c>
      <c r="Z48" s="338">
        <f t="shared" si="492"/>
        <v>4.9318491194378362</v>
      </c>
      <c r="AA48" s="338">
        <f t="shared" si="492"/>
        <v>4.9763823983482487</v>
      </c>
      <c r="AB48" s="338">
        <f t="shared" si="492"/>
        <v>5.0203077931663413</v>
      </c>
      <c r="AC48" s="338">
        <f t="shared" si="492"/>
        <v>5.0630945242127927</v>
      </c>
      <c r="AD48" s="338">
        <f t="shared" si="492"/>
        <v>5.1048487829682907</v>
      </c>
      <c r="AE48" s="338">
        <f t="shared" si="492"/>
        <v>5.1453545551150217</v>
      </c>
      <c r="AF48" s="338">
        <f t="shared" si="492"/>
        <v>5.1850424819464136</v>
      </c>
      <c r="AG48" s="338">
        <f t="shared" si="492"/>
        <v>5.2245888171081081</v>
      </c>
      <c r="AH48" s="338">
        <f t="shared" si="492"/>
        <v>5.2645077461755392</v>
      </c>
      <c r="AI48" s="338" t="e">
        <f t="shared" si="492"/>
        <v>#VALUE!</v>
      </c>
      <c r="AJ48" s="338" t="e">
        <f t="shared" si="492"/>
        <v>#VALUE!</v>
      </c>
      <c r="AK48" s="338" t="e">
        <f t="shared" si="492"/>
        <v>#VALUE!</v>
      </c>
      <c r="AL48" s="338" t="e">
        <f t="shared" si="492"/>
        <v>#VALUE!</v>
      </c>
      <c r="AM48" s="338" t="e">
        <f t="shared" ref="AM48:BS48" si="493">1/AM46</f>
        <v>#VALUE!</v>
      </c>
      <c r="AN48" s="338" t="e">
        <f t="shared" si="493"/>
        <v>#VALUE!</v>
      </c>
      <c r="AO48" s="338" t="e">
        <f t="shared" si="493"/>
        <v>#VALUE!</v>
      </c>
      <c r="AP48" s="338" t="e">
        <f t="shared" si="493"/>
        <v>#VALUE!</v>
      </c>
      <c r="AQ48" s="338" t="e">
        <f t="shared" si="493"/>
        <v>#VALUE!</v>
      </c>
      <c r="AR48" s="338" t="e">
        <f t="shared" si="493"/>
        <v>#VALUE!</v>
      </c>
      <c r="AS48" s="338" t="e">
        <f t="shared" si="493"/>
        <v>#VALUE!</v>
      </c>
      <c r="AT48" s="338" t="e">
        <f t="shared" si="493"/>
        <v>#VALUE!</v>
      </c>
      <c r="AU48" s="338" t="e">
        <f t="shared" si="493"/>
        <v>#VALUE!</v>
      </c>
      <c r="AV48" s="338" t="e">
        <f t="shared" si="493"/>
        <v>#VALUE!</v>
      </c>
      <c r="AW48" s="338" t="e">
        <f t="shared" si="493"/>
        <v>#VALUE!</v>
      </c>
      <c r="AX48" s="338" t="e">
        <f t="shared" si="493"/>
        <v>#VALUE!</v>
      </c>
      <c r="AY48" s="338" t="e">
        <f t="shared" si="493"/>
        <v>#VALUE!</v>
      </c>
      <c r="AZ48" s="338" t="e">
        <f t="shared" si="493"/>
        <v>#VALUE!</v>
      </c>
      <c r="BA48" s="338" t="e">
        <f t="shared" si="493"/>
        <v>#VALUE!</v>
      </c>
      <c r="BB48" s="338" t="e">
        <f t="shared" si="493"/>
        <v>#VALUE!</v>
      </c>
      <c r="BC48" s="338" t="e">
        <f t="shared" si="493"/>
        <v>#VALUE!</v>
      </c>
      <c r="BD48" s="338" t="e">
        <f t="shared" si="493"/>
        <v>#VALUE!</v>
      </c>
      <c r="BE48" s="338" t="e">
        <f t="shared" si="493"/>
        <v>#VALUE!</v>
      </c>
      <c r="BF48" s="338" t="e">
        <f t="shared" si="493"/>
        <v>#VALUE!</v>
      </c>
      <c r="BG48" s="338" t="e">
        <f t="shared" si="493"/>
        <v>#VALUE!</v>
      </c>
      <c r="BH48" s="338" t="e">
        <f t="shared" si="493"/>
        <v>#VALUE!</v>
      </c>
      <c r="BI48" s="338" t="e">
        <f t="shared" si="493"/>
        <v>#VALUE!</v>
      </c>
      <c r="BJ48" s="338" t="e">
        <f t="shared" si="493"/>
        <v>#VALUE!</v>
      </c>
      <c r="BK48" s="338" t="e">
        <f t="shared" si="493"/>
        <v>#VALUE!</v>
      </c>
      <c r="BL48" s="338" t="e">
        <f t="shared" si="493"/>
        <v>#VALUE!</v>
      </c>
      <c r="BM48" s="338" t="e">
        <f t="shared" si="493"/>
        <v>#VALUE!</v>
      </c>
      <c r="BN48" s="338" t="e">
        <f t="shared" si="493"/>
        <v>#VALUE!</v>
      </c>
      <c r="BO48" s="338" t="e">
        <f t="shared" si="493"/>
        <v>#VALUE!</v>
      </c>
      <c r="BP48" s="338" t="e">
        <f t="shared" si="493"/>
        <v>#VALUE!</v>
      </c>
      <c r="BQ48" s="338" t="e">
        <f t="shared" si="493"/>
        <v>#VALUE!</v>
      </c>
      <c r="BR48" s="338" t="e">
        <f t="shared" si="493"/>
        <v>#VALUE!</v>
      </c>
      <c r="BS48" s="338" t="e">
        <f t="shared" si="493"/>
        <v>#VALUE!</v>
      </c>
    </row>
    <row r="49" spans="1:71">
      <c r="C49" s="205" t="s">
        <v>788</v>
      </c>
      <c r="D49" s="44"/>
      <c r="E49" s="338">
        <f>1/E47</f>
        <v>8.3880821157550578</v>
      </c>
      <c r="F49" s="338">
        <f t="shared" ref="F49:AL49" si="494">1/F47</f>
        <v>8.3126722445105496</v>
      </c>
      <c r="G49" s="338">
        <f t="shared" si="494"/>
        <v>8.241554410738253</v>
      </c>
      <c r="H49" s="338">
        <f t="shared" si="494"/>
        <v>8.1744801525290693</v>
      </c>
      <c r="I49" s="338">
        <f t="shared" si="494"/>
        <v>8.110927579739716</v>
      </c>
      <c r="J49" s="338">
        <f t="shared" si="494"/>
        <v>8.0522671870900293</v>
      </c>
      <c r="K49" s="338">
        <f t="shared" si="494"/>
        <v>7.9969417718063402</v>
      </c>
      <c r="L49" s="338">
        <f t="shared" si="494"/>
        <v>7.9446264121915329</v>
      </c>
      <c r="M49" s="338">
        <f t="shared" si="494"/>
        <v>7.8952917947806203</v>
      </c>
      <c r="N49" s="338">
        <f t="shared" si="494"/>
        <v>7.8489080012644088</v>
      </c>
      <c r="O49" s="338">
        <f t="shared" si="494"/>
        <v>7.8065025745425238</v>
      </c>
      <c r="P49" s="338">
        <f t="shared" si="494"/>
        <v>7.7664087848595127</v>
      </c>
      <c r="Q49" s="338">
        <f t="shared" si="494"/>
        <v>7.729018424908884</v>
      </c>
      <c r="R49" s="338">
        <f t="shared" si="494"/>
        <v>7.6950743527091809</v>
      </c>
      <c r="S49" s="338">
        <f t="shared" si="494"/>
        <v>7.664887299710748</v>
      </c>
      <c r="T49" s="338">
        <f t="shared" si="494"/>
        <v>7.6383727144477787</v>
      </c>
      <c r="U49" s="338">
        <f t="shared" si="494"/>
        <v>7.6148348477386909</v>
      </c>
      <c r="V49" s="338">
        <f t="shared" si="494"/>
        <v>7.5944835619065714</v>
      </c>
      <c r="W49" s="338">
        <f t="shared" si="494"/>
        <v>7.5776387494260895</v>
      </c>
      <c r="X49" s="338">
        <f t="shared" si="494"/>
        <v>7.5643653332782392</v>
      </c>
      <c r="Y49" s="338">
        <f t="shared" si="494"/>
        <v>7.5552128130187794</v>
      </c>
      <c r="Z49" s="338">
        <f t="shared" si="494"/>
        <v>7.5487941011624269</v>
      </c>
      <c r="AA49" s="338">
        <f t="shared" si="494"/>
        <v>7.5445079140954423</v>
      </c>
      <c r="AB49" s="338">
        <f t="shared" si="494"/>
        <v>7.5414228370746699</v>
      </c>
      <c r="AC49" s="338">
        <f t="shared" si="494"/>
        <v>7.5386473733656691</v>
      </c>
      <c r="AD49" s="338">
        <f t="shared" si="494"/>
        <v>7.5362729540787274</v>
      </c>
      <c r="AE49" s="338">
        <f t="shared" si="494"/>
        <v>7.5339167600906913</v>
      </c>
      <c r="AF49" s="338">
        <f t="shared" si="494"/>
        <v>7.5321536157379994</v>
      </c>
      <c r="AG49" s="338">
        <f t="shared" si="494"/>
        <v>7.531889239181857</v>
      </c>
      <c r="AH49" s="338">
        <f t="shared" si="494"/>
        <v>7.5337611324354272</v>
      </c>
      <c r="AI49" s="338" t="e">
        <f t="shared" si="494"/>
        <v>#VALUE!</v>
      </c>
      <c r="AJ49" s="338" t="e">
        <f t="shared" si="494"/>
        <v>#VALUE!</v>
      </c>
      <c r="AK49" s="338" t="e">
        <f t="shared" si="494"/>
        <v>#VALUE!</v>
      </c>
      <c r="AL49" s="338" t="e">
        <f t="shared" si="494"/>
        <v>#VALUE!</v>
      </c>
      <c r="AM49" s="338" t="e">
        <f t="shared" ref="AM49:BS49" si="495">1/AM47</f>
        <v>#VALUE!</v>
      </c>
      <c r="AN49" s="338" t="e">
        <f t="shared" si="495"/>
        <v>#VALUE!</v>
      </c>
      <c r="AO49" s="338" t="e">
        <f t="shared" si="495"/>
        <v>#VALUE!</v>
      </c>
      <c r="AP49" s="338" t="e">
        <f t="shared" si="495"/>
        <v>#VALUE!</v>
      </c>
      <c r="AQ49" s="338" t="e">
        <f t="shared" si="495"/>
        <v>#VALUE!</v>
      </c>
      <c r="AR49" s="338" t="e">
        <f t="shared" si="495"/>
        <v>#VALUE!</v>
      </c>
      <c r="AS49" s="338" t="e">
        <f t="shared" si="495"/>
        <v>#VALUE!</v>
      </c>
      <c r="AT49" s="338" t="e">
        <f t="shared" si="495"/>
        <v>#VALUE!</v>
      </c>
      <c r="AU49" s="338" t="e">
        <f t="shared" si="495"/>
        <v>#VALUE!</v>
      </c>
      <c r="AV49" s="338" t="e">
        <f t="shared" si="495"/>
        <v>#VALUE!</v>
      </c>
      <c r="AW49" s="338" t="e">
        <f t="shared" si="495"/>
        <v>#VALUE!</v>
      </c>
      <c r="AX49" s="338" t="e">
        <f t="shared" si="495"/>
        <v>#VALUE!</v>
      </c>
      <c r="AY49" s="338" t="e">
        <f t="shared" si="495"/>
        <v>#VALUE!</v>
      </c>
      <c r="AZ49" s="338" t="e">
        <f t="shared" si="495"/>
        <v>#VALUE!</v>
      </c>
      <c r="BA49" s="338" t="e">
        <f t="shared" si="495"/>
        <v>#VALUE!</v>
      </c>
      <c r="BB49" s="338" t="e">
        <f t="shared" si="495"/>
        <v>#VALUE!</v>
      </c>
      <c r="BC49" s="338" t="e">
        <f t="shared" si="495"/>
        <v>#VALUE!</v>
      </c>
      <c r="BD49" s="338" t="e">
        <f t="shared" si="495"/>
        <v>#VALUE!</v>
      </c>
      <c r="BE49" s="338" t="e">
        <f t="shared" si="495"/>
        <v>#VALUE!</v>
      </c>
      <c r="BF49" s="338" t="e">
        <f t="shared" si="495"/>
        <v>#VALUE!</v>
      </c>
      <c r="BG49" s="338" t="e">
        <f t="shared" si="495"/>
        <v>#VALUE!</v>
      </c>
      <c r="BH49" s="338" t="e">
        <f t="shared" si="495"/>
        <v>#VALUE!</v>
      </c>
      <c r="BI49" s="338" t="e">
        <f t="shared" si="495"/>
        <v>#VALUE!</v>
      </c>
      <c r="BJ49" s="338" t="e">
        <f t="shared" si="495"/>
        <v>#VALUE!</v>
      </c>
      <c r="BK49" s="338" t="e">
        <f t="shared" si="495"/>
        <v>#VALUE!</v>
      </c>
      <c r="BL49" s="338" t="e">
        <f t="shared" si="495"/>
        <v>#VALUE!</v>
      </c>
      <c r="BM49" s="338" t="e">
        <f t="shared" si="495"/>
        <v>#VALUE!</v>
      </c>
      <c r="BN49" s="338" t="e">
        <f t="shared" si="495"/>
        <v>#VALUE!</v>
      </c>
      <c r="BO49" s="338" t="e">
        <f t="shared" si="495"/>
        <v>#VALUE!</v>
      </c>
      <c r="BP49" s="338" t="e">
        <f t="shared" si="495"/>
        <v>#VALUE!</v>
      </c>
      <c r="BQ49" s="338" t="e">
        <f t="shared" si="495"/>
        <v>#VALUE!</v>
      </c>
      <c r="BR49" s="338" t="e">
        <f t="shared" si="495"/>
        <v>#VALUE!</v>
      </c>
      <c r="BS49" s="338" t="e">
        <f t="shared" si="495"/>
        <v>#VALUE!</v>
      </c>
    </row>
    <row r="50" spans="1:71" s="336" customFormat="1">
      <c r="A50" s="341"/>
      <c r="C50" s="205" t="s">
        <v>1077</v>
      </c>
      <c r="D50" s="352" t="s">
        <v>1078</v>
      </c>
      <c r="E50" s="338">
        <f>$B$1*(E$20/(E$22*E$24))</f>
        <v>1.1179216345900024E-2</v>
      </c>
      <c r="F50" s="338">
        <f t="shared" ref="F50:AL50" si="496">$B$1*(F$20/(F$22*F$24))</f>
        <v>1.1016703696055483E-2</v>
      </c>
      <c r="G50" s="338">
        <f t="shared" si="496"/>
        <v>1.0863322067215976E-2</v>
      </c>
      <c r="H50" s="338">
        <f t="shared" si="496"/>
        <v>1.0718381107801944E-2</v>
      </c>
      <c r="I50" s="338">
        <f t="shared" si="496"/>
        <v>1.0581634441324997E-2</v>
      </c>
      <c r="J50" s="338">
        <f t="shared" si="496"/>
        <v>1.0450449850672878E-2</v>
      </c>
      <c r="K50" s="338">
        <f t="shared" si="496"/>
        <v>1.0326084866114926E-2</v>
      </c>
      <c r="L50" s="338">
        <f t="shared" si="496"/>
        <v>1.0208240369229361E-2</v>
      </c>
      <c r="M50" s="338">
        <f t="shared" si="496"/>
        <v>1.0096293059377877E-2</v>
      </c>
      <c r="N50" s="338">
        <f t="shared" si="496"/>
        <v>9.9896747651180926E-3</v>
      </c>
      <c r="O50" s="338">
        <f t="shared" si="496"/>
        <v>9.8865263938250087E-3</v>
      </c>
      <c r="P50" s="338">
        <f t="shared" si="496"/>
        <v>9.788447416219136E-3</v>
      </c>
      <c r="Q50" s="338">
        <f t="shared" si="496"/>
        <v>9.6944640485791284E-3</v>
      </c>
      <c r="R50" s="338">
        <f t="shared" si="496"/>
        <v>9.6032080559764425E-3</v>
      </c>
      <c r="S50" s="338">
        <f t="shared" si="496"/>
        <v>9.5138935528169006E-3</v>
      </c>
      <c r="T50" s="338">
        <f t="shared" si="496"/>
        <v>9.426258440811382E-3</v>
      </c>
      <c r="U50" s="338">
        <f t="shared" si="496"/>
        <v>9.3408168707816777E-3</v>
      </c>
      <c r="V50" s="338">
        <f t="shared" si="496"/>
        <v>9.2569910212463875E-3</v>
      </c>
      <c r="W50" s="338">
        <f t="shared" si="496"/>
        <v>9.1740986146949047E-3</v>
      </c>
      <c r="X50" s="338">
        <f t="shared" si="496"/>
        <v>9.0917943056357791E-3</v>
      </c>
      <c r="Y50" s="338">
        <f t="shared" si="496"/>
        <v>9.0091789109133322E-3</v>
      </c>
      <c r="Z50" s="338">
        <f t="shared" si="496"/>
        <v>8.9276803247005706E-3</v>
      </c>
      <c r="AA50" s="338">
        <f t="shared" si="496"/>
        <v>8.8477871721858326E-3</v>
      </c>
      <c r="AB50" s="338">
        <f t="shared" si="496"/>
        <v>8.7703730850787164E-3</v>
      </c>
      <c r="AC50" s="338">
        <f t="shared" si="496"/>
        <v>8.696257227163412E-3</v>
      </c>
      <c r="AD50" s="338">
        <f t="shared" si="496"/>
        <v>8.6251276423500878E-3</v>
      </c>
      <c r="AE50" s="338">
        <f t="shared" si="496"/>
        <v>8.5572280542312845E-3</v>
      </c>
      <c r="AF50" s="338">
        <f t="shared" si="496"/>
        <v>8.4917283708480992E-3</v>
      </c>
      <c r="AG50" s="338">
        <f t="shared" si="496"/>
        <v>8.4274521669187134E-3</v>
      </c>
      <c r="AH50" s="338">
        <f t="shared" si="496"/>
        <v>8.3635497316882218E-3</v>
      </c>
      <c r="AI50" s="338" t="e">
        <f t="shared" si="496"/>
        <v>#VALUE!</v>
      </c>
      <c r="AJ50" s="338" t="e">
        <f t="shared" si="496"/>
        <v>#VALUE!</v>
      </c>
      <c r="AK50" s="338" t="e">
        <f t="shared" si="496"/>
        <v>#VALUE!</v>
      </c>
      <c r="AL50" s="338" t="e">
        <f t="shared" si="496"/>
        <v>#VALUE!</v>
      </c>
      <c r="AM50" s="338"/>
      <c r="AN50" s="338"/>
      <c r="AO50" s="338"/>
      <c r="AP50" s="338"/>
      <c r="AQ50" s="338"/>
      <c r="AR50" s="338"/>
      <c r="AS50" s="338"/>
      <c r="AT50" s="338"/>
      <c r="AU50" s="338"/>
      <c r="AV50" s="338"/>
      <c r="AW50" s="338"/>
      <c r="AX50" s="338"/>
      <c r="AY50" s="338"/>
      <c r="AZ50" s="338"/>
      <c r="BA50" s="338"/>
      <c r="BB50" s="338"/>
      <c r="BC50" s="338"/>
      <c r="BD50" s="338"/>
      <c r="BE50" s="338"/>
      <c r="BF50" s="338"/>
      <c r="BG50" s="338"/>
      <c r="BH50" s="338"/>
      <c r="BI50" s="338"/>
      <c r="BJ50" s="338"/>
      <c r="BK50" s="338"/>
      <c r="BL50" s="338"/>
      <c r="BM50" s="338"/>
      <c r="BN50" s="338"/>
      <c r="BO50" s="338"/>
      <c r="BP50" s="338"/>
      <c r="BQ50" s="338"/>
      <c r="BR50" s="338"/>
      <c r="BS50" s="338"/>
    </row>
    <row r="51" spans="1:71">
      <c r="C51" s="24" t="s">
        <v>500</v>
      </c>
      <c r="D51" s="369" t="s">
        <v>462</v>
      </c>
      <c r="E51" s="338">
        <f>DataSummary!F95*10^(-6)</f>
        <v>45.783999999999999</v>
      </c>
      <c r="F51" s="338">
        <f t="shared" ref="F51:AK51" si="497">E51*(1+F8)</f>
        <v>46.187999999999995</v>
      </c>
      <c r="G51" s="338">
        <f t="shared" si="497"/>
        <v>46.585999999999999</v>
      </c>
      <c r="H51" s="338">
        <f t="shared" si="497"/>
        <v>46.980000000000004</v>
      </c>
      <c r="I51" s="338">
        <f t="shared" si="497"/>
        <v>47.368000000000009</v>
      </c>
      <c r="J51" s="338">
        <f t="shared" si="497"/>
        <v>47.750000000000007</v>
      </c>
      <c r="K51" s="338">
        <f t="shared" si="497"/>
        <v>48.126000000000012</v>
      </c>
      <c r="L51" s="338">
        <f t="shared" si="497"/>
        <v>48.496000000000016</v>
      </c>
      <c r="M51" s="338">
        <f t="shared" si="497"/>
        <v>48.860000000000014</v>
      </c>
      <c r="N51" s="338">
        <f t="shared" si="497"/>
        <v>49.21700000000002</v>
      </c>
      <c r="O51" s="338">
        <f t="shared" si="497"/>
        <v>49.568000000000026</v>
      </c>
      <c r="P51" s="338">
        <f t="shared" si="497"/>
        <v>49.912000000000027</v>
      </c>
      <c r="Q51" s="338">
        <f t="shared" si="497"/>
        <v>50.249000000000031</v>
      </c>
      <c r="R51" s="338">
        <f t="shared" si="497"/>
        <v>50.579000000000036</v>
      </c>
      <c r="S51" s="338">
        <f t="shared" si="497"/>
        <v>50.903000000000034</v>
      </c>
      <c r="T51" s="338">
        <f t="shared" si="497"/>
        <v>51.221000000000032</v>
      </c>
      <c r="U51" s="338">
        <f t="shared" si="497"/>
        <v>51.53300000000003</v>
      </c>
      <c r="V51" s="338">
        <f t="shared" si="497"/>
        <v>51.838000000000022</v>
      </c>
      <c r="W51" s="338">
        <f t="shared" si="497"/>
        <v>52.137000000000022</v>
      </c>
      <c r="X51" s="338">
        <f t="shared" si="497"/>
        <v>52.430000000000028</v>
      </c>
      <c r="Y51" s="338">
        <f t="shared" si="497"/>
        <v>52.71600000000003</v>
      </c>
      <c r="Z51" s="338">
        <f t="shared" si="497"/>
        <v>52.995000000000026</v>
      </c>
      <c r="AA51" s="338">
        <f t="shared" si="497"/>
        <v>53.268000000000029</v>
      </c>
      <c r="AB51" s="338">
        <f t="shared" si="497"/>
        <v>53.534000000000027</v>
      </c>
      <c r="AC51" s="338">
        <f t="shared" si="497"/>
        <v>53.794000000000025</v>
      </c>
      <c r="AD51" s="338">
        <f t="shared" si="497"/>
        <v>54.047000000000033</v>
      </c>
      <c r="AE51" s="338">
        <f t="shared" si="497"/>
        <v>54.294000000000032</v>
      </c>
      <c r="AF51" s="338">
        <f t="shared" si="497"/>
        <v>54.535000000000039</v>
      </c>
      <c r="AG51" s="338">
        <f t="shared" si="497"/>
        <v>54.768000000000036</v>
      </c>
      <c r="AH51" s="338">
        <f t="shared" si="497"/>
        <v>54.993000000000031</v>
      </c>
      <c r="AI51" s="338" t="e">
        <f t="shared" si="497"/>
        <v>#VALUE!</v>
      </c>
      <c r="AJ51" s="338" t="e">
        <f t="shared" si="497"/>
        <v>#VALUE!</v>
      </c>
      <c r="AK51" s="338" t="e">
        <f t="shared" si="497"/>
        <v>#VALUE!</v>
      </c>
      <c r="AL51" s="338" t="e">
        <f t="shared" ref="AL51" si="498">AK51*(1+AL8)</f>
        <v>#VALUE!</v>
      </c>
      <c r="AM51" s="338" t="e">
        <f t="shared" ref="AM51" si="499">AL51*(1+AM8)</f>
        <v>#VALUE!</v>
      </c>
      <c r="AN51" s="338" t="e">
        <f t="shared" ref="AN51" si="500">AM51*(1+AN8)</f>
        <v>#VALUE!</v>
      </c>
      <c r="AO51" s="338" t="e">
        <f t="shared" ref="AO51" si="501">AN51*(1+AO8)</f>
        <v>#VALUE!</v>
      </c>
      <c r="AP51" s="338" t="e">
        <f t="shared" ref="AP51" si="502">AO51*(1+AP8)</f>
        <v>#VALUE!</v>
      </c>
      <c r="AQ51" s="338" t="e">
        <f t="shared" ref="AQ51" si="503">AP51*(1+AQ8)</f>
        <v>#VALUE!</v>
      </c>
      <c r="AR51" s="338" t="e">
        <f t="shared" ref="AR51" si="504">AQ51*(1+AR8)</f>
        <v>#VALUE!</v>
      </c>
      <c r="AS51" s="338" t="e">
        <f t="shared" ref="AS51" si="505">AR51*(1+AS8)</f>
        <v>#VALUE!</v>
      </c>
      <c r="AT51" s="338" t="e">
        <f t="shared" ref="AT51" si="506">AS51*(1+AT8)</f>
        <v>#VALUE!</v>
      </c>
      <c r="AU51" s="338" t="e">
        <f t="shared" ref="AU51" si="507">AT51*(1+AU8)</f>
        <v>#VALUE!</v>
      </c>
      <c r="AV51" s="338" t="e">
        <f t="shared" ref="AV51" si="508">AU51*(1+AV8)</f>
        <v>#VALUE!</v>
      </c>
      <c r="AW51" s="338" t="e">
        <f t="shared" ref="AW51" si="509">AV51*(1+AW8)</f>
        <v>#VALUE!</v>
      </c>
      <c r="AX51" s="338" t="e">
        <f t="shared" ref="AX51" si="510">AW51*(1+AX8)</f>
        <v>#VALUE!</v>
      </c>
      <c r="AY51" s="338" t="e">
        <f t="shared" ref="AY51" si="511">AX51*(1+AY8)</f>
        <v>#VALUE!</v>
      </c>
      <c r="AZ51" s="338" t="e">
        <f t="shared" ref="AZ51" si="512">AY51*(1+AZ8)</f>
        <v>#VALUE!</v>
      </c>
      <c r="BA51" s="338" t="e">
        <f t="shared" ref="BA51" si="513">AZ51*(1+BA8)</f>
        <v>#VALUE!</v>
      </c>
      <c r="BB51" s="338" t="e">
        <f t="shared" ref="BB51" si="514">BA51*(1+BB8)</f>
        <v>#VALUE!</v>
      </c>
      <c r="BC51" s="338" t="e">
        <f t="shared" ref="BC51" si="515">BB51*(1+BC8)</f>
        <v>#VALUE!</v>
      </c>
      <c r="BD51" s="338" t="e">
        <f t="shared" ref="BD51" si="516">BC51*(1+BD8)</f>
        <v>#VALUE!</v>
      </c>
      <c r="BE51" s="338" t="e">
        <f t="shared" ref="BE51" si="517">BD51*(1+BE8)</f>
        <v>#VALUE!</v>
      </c>
      <c r="BF51" s="338" t="e">
        <f t="shared" ref="BF51" si="518">BE51*(1+BF8)</f>
        <v>#VALUE!</v>
      </c>
      <c r="BG51" s="338" t="e">
        <f t="shared" ref="BG51" si="519">BF51*(1+BG8)</f>
        <v>#VALUE!</v>
      </c>
      <c r="BH51" s="338" t="e">
        <f t="shared" ref="BH51" si="520">BG51*(1+BH8)</f>
        <v>#VALUE!</v>
      </c>
      <c r="BI51" s="338" t="e">
        <f t="shared" ref="BI51" si="521">BH51*(1+BI8)</f>
        <v>#VALUE!</v>
      </c>
      <c r="BJ51" s="338" t="e">
        <f t="shared" ref="BJ51" si="522">BI51*(1+BJ8)</f>
        <v>#VALUE!</v>
      </c>
      <c r="BK51" s="338" t="e">
        <f t="shared" ref="BK51" si="523">BJ51*(1+BK8)</f>
        <v>#VALUE!</v>
      </c>
      <c r="BL51" s="338" t="e">
        <f t="shared" ref="BL51" si="524">BK51*(1+BL8)</f>
        <v>#VALUE!</v>
      </c>
      <c r="BM51" s="338" t="e">
        <f t="shared" ref="BM51" si="525">BL51*(1+BM8)</f>
        <v>#VALUE!</v>
      </c>
      <c r="BN51" s="338" t="e">
        <f t="shared" ref="BN51" si="526">BM51*(1+BN8)</f>
        <v>#VALUE!</v>
      </c>
      <c r="BO51" s="338" t="e">
        <f t="shared" ref="BO51" si="527">BN51*(1+BO8)</f>
        <v>#VALUE!</v>
      </c>
      <c r="BP51" s="338" t="e">
        <f t="shared" ref="BP51" si="528">BO51*(1+BP8)</f>
        <v>#VALUE!</v>
      </c>
      <c r="BQ51" s="338" t="e">
        <f t="shared" ref="BQ51" si="529">BP51*(1+BQ8)</f>
        <v>#VALUE!</v>
      </c>
      <c r="BR51" s="338" t="e">
        <f t="shared" ref="BR51" si="530">BQ51*(1+BR8)</f>
        <v>#VALUE!</v>
      </c>
      <c r="BS51" s="338" t="e">
        <f t="shared" ref="BS51" si="531">BR51*(1+BS8)</f>
        <v>#VALUE!</v>
      </c>
    </row>
    <row r="52" spans="1:71">
      <c r="C52" s="24" t="s">
        <v>455</v>
      </c>
      <c r="D52" s="369" t="s">
        <v>462</v>
      </c>
      <c r="E52" s="338">
        <f>E51*InputDataA_GeneralAssumptions!I124</f>
        <v>29.403999046802522</v>
      </c>
      <c r="F52" s="338">
        <f>F51*InputDataA_GeneralAssumptions!J124</f>
        <v>29.676001211643214</v>
      </c>
      <c r="G52" s="338">
        <f>G51*InputDataA_GeneralAssumptions!K124</f>
        <v>29.948000846624375</v>
      </c>
      <c r="H52" s="338">
        <f>H51*InputDataA_GeneralAssumptions!L124</f>
        <v>30.219999271631245</v>
      </c>
      <c r="I52" s="338">
        <f>I51*InputDataA_GeneralAssumptions!M124</f>
        <v>30.494000393867498</v>
      </c>
      <c r="J52" s="338">
        <f>J51*InputDataA_GeneralAssumptions!N124</f>
        <v>30.759000152349476</v>
      </c>
      <c r="K52" s="338">
        <f>K51*InputDataA_GeneralAssumptions!O124</f>
        <v>31.024000512599951</v>
      </c>
      <c r="L52" s="338">
        <f>L51*InputDataA_GeneralAssumptions!P124</f>
        <v>31.290001441955578</v>
      </c>
      <c r="M52" s="338">
        <f>M51*InputDataA_GeneralAssumptions!Q124</f>
        <v>31.556001064777384</v>
      </c>
      <c r="N52" s="338">
        <f>N51*InputDataA_GeneralAssumptions!R124</f>
        <v>31.820999049603952</v>
      </c>
      <c r="O52" s="338">
        <f>O51*InputDataA_GeneralAssumptions!S124</f>
        <v>32.076000934600849</v>
      </c>
      <c r="P52" s="338">
        <f>P51*InputDataA_GeneralAssumptions!T124</f>
        <v>32.332001368045823</v>
      </c>
      <c r="Q52" s="338">
        <f>Q51*InputDataA_GeneralAssumptions!U124</f>
        <v>32.585001198530215</v>
      </c>
      <c r="R52" s="338">
        <f>R51*InputDataA_GeneralAssumptions!V124</f>
        <v>32.82800135535004</v>
      </c>
      <c r="S52" s="338">
        <f>S51*InputDataA_GeneralAssumptions!W124</f>
        <v>33.056999627172971</v>
      </c>
      <c r="T52" s="338">
        <f>T51*InputDataA_GeneralAssumptions!X124</f>
        <v>33.27099850124123</v>
      </c>
      <c r="U52" s="338">
        <f>U51*InputDataA_GeneralAssumptions!Y124</f>
        <v>33.474001473546046</v>
      </c>
      <c r="V52" s="338">
        <f>V51*InputDataA_GeneralAssumptions!Z124</f>
        <v>33.663000653862966</v>
      </c>
      <c r="W52" s="338">
        <f>W51*InputDataA_GeneralAssumptions!AA124</f>
        <v>33.834000600099579</v>
      </c>
      <c r="X52" s="338">
        <f>X51*InputDataA_GeneralAssumptions!AB124</f>
        <v>33.984999712109584</v>
      </c>
      <c r="Y52" s="338">
        <f>Y51*InputDataA_GeneralAssumptions!AC124</f>
        <v>34.109998990774173</v>
      </c>
      <c r="Z52" s="338">
        <f>Z51*InputDataA_GeneralAssumptions!AD124</f>
        <v>34.21899983614685</v>
      </c>
      <c r="AA52" s="338">
        <f>AA51*InputDataA_GeneralAssumptions!AE124</f>
        <v>34.315999517440815</v>
      </c>
      <c r="AB52" s="338">
        <f>AB51*InputDataA_GeneralAssumptions!AF124</f>
        <v>34.408000228762646</v>
      </c>
      <c r="AC52" s="338">
        <f>AC51*InputDataA_GeneralAssumptions!AG124</f>
        <v>34.50199877727033</v>
      </c>
      <c r="AD52" s="338">
        <f>AD51*InputDataA_GeneralAssumptions!AH124</f>
        <v>34.59699890625479</v>
      </c>
      <c r="AE52" s="338">
        <f>AE51*InputDataA_GeneralAssumptions!AI124</f>
        <v>34.695998561382318</v>
      </c>
      <c r="AF52" s="338">
        <f>AF51*InputDataA_GeneralAssumptions!AJ124</f>
        <v>34.794000235199952</v>
      </c>
      <c r="AG52" s="338">
        <f>AG51*InputDataA_GeneralAssumptions!AK124</f>
        <v>34.882999691963221</v>
      </c>
      <c r="AH52" s="338">
        <f>AH51*InputDataA_GeneralAssumptions!AL124</f>
        <v>34.957000758826752</v>
      </c>
      <c r="AI52" s="338" t="e">
        <f>AI51*InputDataA_GeneralAssumptions!AM124</f>
        <v>#VALUE!</v>
      </c>
      <c r="AJ52" s="338" t="e">
        <f>AJ51*InputDataA_GeneralAssumptions!AN124</f>
        <v>#VALUE!</v>
      </c>
      <c r="AK52" s="338" t="e">
        <f>AK51*InputDataA_GeneralAssumptions!AO124</f>
        <v>#VALUE!</v>
      </c>
      <c r="AL52" s="338" t="e">
        <f>AL51*InputDataA_GeneralAssumptions!AP124</f>
        <v>#VALUE!</v>
      </c>
      <c r="AM52" s="338" t="e">
        <f>AM51*InputDataA_GeneralAssumptions!AQ124</f>
        <v>#VALUE!</v>
      </c>
      <c r="AN52" s="338" t="e">
        <f>AN51*InputDataA_GeneralAssumptions!AR124</f>
        <v>#VALUE!</v>
      </c>
      <c r="AO52" s="338" t="e">
        <f>AO51*InputDataA_GeneralAssumptions!AS124</f>
        <v>#VALUE!</v>
      </c>
      <c r="AP52" s="338" t="e">
        <f>AP51*InputDataA_GeneralAssumptions!AT124</f>
        <v>#VALUE!</v>
      </c>
      <c r="AQ52" s="338" t="e">
        <f>AQ51*InputDataA_GeneralAssumptions!AU124</f>
        <v>#VALUE!</v>
      </c>
      <c r="AR52" s="338" t="e">
        <f>AR51*InputDataA_GeneralAssumptions!AV124</f>
        <v>#VALUE!</v>
      </c>
      <c r="AS52" s="338" t="e">
        <f>AS51*InputDataA_GeneralAssumptions!AW124</f>
        <v>#VALUE!</v>
      </c>
      <c r="AT52" s="338" t="e">
        <f>AT51*InputDataA_GeneralAssumptions!AX124</f>
        <v>#VALUE!</v>
      </c>
      <c r="AU52" s="338" t="e">
        <f>AU51*InputDataA_GeneralAssumptions!AY124</f>
        <v>#VALUE!</v>
      </c>
      <c r="AV52" s="338" t="e">
        <f>AV51*InputDataA_GeneralAssumptions!AZ124</f>
        <v>#VALUE!</v>
      </c>
      <c r="AW52" s="338" t="e">
        <f>AW51*InputDataA_GeneralAssumptions!BA124</f>
        <v>#VALUE!</v>
      </c>
      <c r="AX52" s="338" t="e">
        <f>AX51*InputDataA_GeneralAssumptions!BB124</f>
        <v>#VALUE!</v>
      </c>
      <c r="AY52" s="338" t="e">
        <f>AY51*InputDataA_GeneralAssumptions!BC124</f>
        <v>#VALUE!</v>
      </c>
      <c r="AZ52" s="338" t="e">
        <f>AZ51*InputDataA_GeneralAssumptions!BD124</f>
        <v>#VALUE!</v>
      </c>
      <c r="BA52" s="338" t="e">
        <f>BA51*InputDataA_GeneralAssumptions!BE124</f>
        <v>#VALUE!</v>
      </c>
      <c r="BB52" s="338" t="e">
        <f>BB51*InputDataA_GeneralAssumptions!BF124</f>
        <v>#VALUE!</v>
      </c>
      <c r="BC52" s="338" t="e">
        <f>BC51*InputDataA_GeneralAssumptions!BG124</f>
        <v>#VALUE!</v>
      </c>
      <c r="BD52" s="338" t="e">
        <f>BD51*InputDataA_GeneralAssumptions!BH124</f>
        <v>#VALUE!</v>
      </c>
      <c r="BE52" s="338" t="e">
        <f>BE51*InputDataA_GeneralAssumptions!BI124</f>
        <v>#VALUE!</v>
      </c>
      <c r="BF52" s="338" t="e">
        <f>BF51*InputDataA_GeneralAssumptions!BJ124</f>
        <v>#VALUE!</v>
      </c>
      <c r="BG52" s="338" t="e">
        <f>BG51*InputDataA_GeneralAssumptions!BK124</f>
        <v>#VALUE!</v>
      </c>
      <c r="BH52" s="338" t="e">
        <f>BH51*InputDataA_GeneralAssumptions!BL124</f>
        <v>#VALUE!</v>
      </c>
      <c r="BI52" s="338" t="e">
        <f>BI51*InputDataA_GeneralAssumptions!BM124</f>
        <v>#VALUE!</v>
      </c>
      <c r="BJ52" s="338" t="e">
        <f>BJ51*InputDataA_GeneralAssumptions!BN124</f>
        <v>#VALUE!</v>
      </c>
      <c r="BK52" s="338" t="e">
        <f>BK51*InputDataA_GeneralAssumptions!BO124</f>
        <v>#VALUE!</v>
      </c>
      <c r="BL52" s="338" t="e">
        <f>BL51*InputDataA_GeneralAssumptions!BP124</f>
        <v>#VALUE!</v>
      </c>
      <c r="BM52" s="338" t="e">
        <f>BM51*InputDataA_GeneralAssumptions!BQ124</f>
        <v>#VALUE!</v>
      </c>
      <c r="BN52" s="338" t="e">
        <f>BN51*InputDataA_GeneralAssumptions!BR124</f>
        <v>#VALUE!</v>
      </c>
      <c r="BO52" s="338" t="e">
        <f>BO51*InputDataA_GeneralAssumptions!BS124</f>
        <v>#VALUE!</v>
      </c>
      <c r="BP52" s="338" t="e">
        <f>BP51*InputDataA_GeneralAssumptions!BT124</f>
        <v>#VALUE!</v>
      </c>
      <c r="BQ52" s="338" t="e">
        <f>BQ51*InputDataA_GeneralAssumptions!BU124</f>
        <v>#VALUE!</v>
      </c>
      <c r="BR52" s="338" t="e">
        <f>BR51*InputDataA_GeneralAssumptions!BV124</f>
        <v>#VALUE!</v>
      </c>
      <c r="BS52" s="338" t="e">
        <f>BS51*InputDataA_GeneralAssumptions!BW124</f>
        <v>#VALUE!</v>
      </c>
    </row>
    <row r="53" spans="1:71">
      <c r="C53" s="24" t="s">
        <v>456</v>
      </c>
      <c r="D53" s="369" t="s">
        <v>462</v>
      </c>
      <c r="E53" s="338">
        <f>E52-E54</f>
        <v>14.3484709294904</v>
      </c>
      <c r="F53" s="338">
        <f t="shared" ref="F53:AL53" si="532">F52-F54</f>
        <v>14.48473866484513</v>
      </c>
      <c r="G53" s="338">
        <f t="shared" si="532"/>
        <v>14.621084917987037</v>
      </c>
      <c r="H53" s="338">
        <f t="shared" si="532"/>
        <v>14.757474362787343</v>
      </c>
      <c r="I53" s="338">
        <f t="shared" si="532"/>
        <v>14.894866344439158</v>
      </c>
      <c r="J53" s="338">
        <f t="shared" si="532"/>
        <v>15.027882514644746</v>
      </c>
      <c r="K53" s="338">
        <f t="shared" si="532"/>
        <v>15.16093928094825</v>
      </c>
      <c r="L53" s="338">
        <f t="shared" si="532"/>
        <v>15.294530591769586</v>
      </c>
      <c r="M53" s="338">
        <f t="shared" si="532"/>
        <v>15.428180899324467</v>
      </c>
      <c r="N53" s="338">
        <f t="shared" si="532"/>
        <v>15.561406362957747</v>
      </c>
      <c r="O53" s="338">
        <f t="shared" si="532"/>
        <v>15.689812172966416</v>
      </c>
      <c r="P53" s="338">
        <f t="shared" si="532"/>
        <v>15.818785511962378</v>
      </c>
      <c r="Q53" s="338">
        <f t="shared" si="532"/>
        <v>15.946391097789569</v>
      </c>
      <c r="R53" s="338">
        <f t="shared" si="532"/>
        <v>16.06922840481695</v>
      </c>
      <c r="S53" s="338">
        <f t="shared" si="532"/>
        <v>16.185354264624287</v>
      </c>
      <c r="T53" s="338">
        <f t="shared" si="532"/>
        <v>16.294283646781505</v>
      </c>
      <c r="U53" s="338">
        <f t="shared" si="532"/>
        <v>16.397979552073817</v>
      </c>
      <c r="V53" s="338">
        <f t="shared" si="532"/>
        <v>16.494959508482335</v>
      </c>
      <c r="W53" s="338">
        <f t="shared" si="532"/>
        <v>16.58325614190769</v>
      </c>
      <c r="X53" s="338">
        <f t="shared" si="532"/>
        <v>16.661880919671592</v>
      </c>
      <c r="Y53" s="338">
        <f t="shared" si="532"/>
        <v>16.727877825813646</v>
      </c>
      <c r="Z53" s="338">
        <f t="shared" si="532"/>
        <v>16.786150591083523</v>
      </c>
      <c r="AA53" s="338">
        <f t="shared" si="532"/>
        <v>16.838643197939142</v>
      </c>
      <c r="AB53" s="338">
        <f t="shared" si="532"/>
        <v>16.888785032363444</v>
      </c>
      <c r="AC53" s="338">
        <f t="shared" si="532"/>
        <v>16.939997836036678</v>
      </c>
      <c r="AD53" s="338">
        <f t="shared" si="532"/>
        <v>16.991796449536483</v>
      </c>
      <c r="AE53" s="338">
        <f t="shared" si="532"/>
        <v>17.045646577865188</v>
      </c>
      <c r="AF53" s="338">
        <f t="shared" si="532"/>
        <v>17.099084892397347</v>
      </c>
      <c r="AG53" s="338">
        <f t="shared" si="532"/>
        <v>17.14816682316572</v>
      </c>
      <c r="AH53" s="338">
        <f t="shared" si="532"/>
        <v>17.189921502727152</v>
      </c>
      <c r="AI53" s="338" t="e">
        <f t="shared" si="532"/>
        <v>#VALUE!</v>
      </c>
      <c r="AJ53" s="338" t="e">
        <f t="shared" si="532"/>
        <v>#VALUE!</v>
      </c>
      <c r="AK53" s="338" t="e">
        <f t="shared" si="532"/>
        <v>#VALUE!</v>
      </c>
      <c r="AL53" s="338" t="e">
        <f t="shared" si="532"/>
        <v>#VALUE!</v>
      </c>
      <c r="AM53" s="338" t="e">
        <f t="shared" ref="AM53:BS53" si="533">AM52-AM54</f>
        <v>#VALUE!</v>
      </c>
      <c r="AN53" s="338" t="e">
        <f t="shared" si="533"/>
        <v>#VALUE!</v>
      </c>
      <c r="AO53" s="338" t="e">
        <f t="shared" si="533"/>
        <v>#VALUE!</v>
      </c>
      <c r="AP53" s="338" t="e">
        <f t="shared" si="533"/>
        <v>#VALUE!</v>
      </c>
      <c r="AQ53" s="338" t="e">
        <f t="shared" si="533"/>
        <v>#VALUE!</v>
      </c>
      <c r="AR53" s="338" t="e">
        <f t="shared" si="533"/>
        <v>#VALUE!</v>
      </c>
      <c r="AS53" s="338" t="e">
        <f t="shared" si="533"/>
        <v>#VALUE!</v>
      </c>
      <c r="AT53" s="338" t="e">
        <f t="shared" si="533"/>
        <v>#VALUE!</v>
      </c>
      <c r="AU53" s="338" t="e">
        <f t="shared" si="533"/>
        <v>#VALUE!</v>
      </c>
      <c r="AV53" s="338" t="e">
        <f t="shared" si="533"/>
        <v>#VALUE!</v>
      </c>
      <c r="AW53" s="338" t="e">
        <f t="shared" si="533"/>
        <v>#VALUE!</v>
      </c>
      <c r="AX53" s="338" t="e">
        <f t="shared" si="533"/>
        <v>#VALUE!</v>
      </c>
      <c r="AY53" s="338" t="e">
        <f t="shared" si="533"/>
        <v>#VALUE!</v>
      </c>
      <c r="AZ53" s="338" t="e">
        <f t="shared" si="533"/>
        <v>#VALUE!</v>
      </c>
      <c r="BA53" s="338" t="e">
        <f t="shared" si="533"/>
        <v>#VALUE!</v>
      </c>
      <c r="BB53" s="338" t="e">
        <f t="shared" si="533"/>
        <v>#VALUE!</v>
      </c>
      <c r="BC53" s="338" t="e">
        <f t="shared" si="533"/>
        <v>#VALUE!</v>
      </c>
      <c r="BD53" s="338" t="e">
        <f t="shared" si="533"/>
        <v>#VALUE!</v>
      </c>
      <c r="BE53" s="338" t="e">
        <f t="shared" si="533"/>
        <v>#VALUE!</v>
      </c>
      <c r="BF53" s="338" t="e">
        <f t="shared" si="533"/>
        <v>#VALUE!</v>
      </c>
      <c r="BG53" s="338" t="e">
        <f t="shared" si="533"/>
        <v>#VALUE!</v>
      </c>
      <c r="BH53" s="338" t="e">
        <f t="shared" si="533"/>
        <v>#VALUE!</v>
      </c>
      <c r="BI53" s="338" t="e">
        <f t="shared" si="533"/>
        <v>#VALUE!</v>
      </c>
      <c r="BJ53" s="338" t="e">
        <f t="shared" si="533"/>
        <v>#VALUE!</v>
      </c>
      <c r="BK53" s="338" t="e">
        <f t="shared" si="533"/>
        <v>#VALUE!</v>
      </c>
      <c r="BL53" s="338" t="e">
        <f t="shared" si="533"/>
        <v>#VALUE!</v>
      </c>
      <c r="BM53" s="338" t="e">
        <f t="shared" si="533"/>
        <v>#VALUE!</v>
      </c>
      <c r="BN53" s="338" t="e">
        <f t="shared" si="533"/>
        <v>#VALUE!</v>
      </c>
      <c r="BO53" s="338" t="e">
        <f t="shared" si="533"/>
        <v>#VALUE!</v>
      </c>
      <c r="BP53" s="338" t="e">
        <f t="shared" si="533"/>
        <v>#VALUE!</v>
      </c>
      <c r="BQ53" s="338" t="e">
        <f t="shared" si="533"/>
        <v>#VALUE!</v>
      </c>
      <c r="BR53" s="338" t="e">
        <f t="shared" si="533"/>
        <v>#VALUE!</v>
      </c>
      <c r="BS53" s="338" t="e">
        <f t="shared" si="533"/>
        <v>#VALUE!</v>
      </c>
    </row>
    <row r="54" spans="1:71">
      <c r="C54" s="24" t="s">
        <v>457</v>
      </c>
      <c r="D54" s="369" t="s">
        <v>462</v>
      </c>
      <c r="E54" s="338">
        <f t="shared" ref="E54:AJ54" si="534">E52*(1-E11)</f>
        <v>15.055528117312122</v>
      </c>
      <c r="F54" s="338">
        <f t="shared" si="534"/>
        <v>15.191262546798084</v>
      </c>
      <c r="G54" s="338">
        <f t="shared" si="534"/>
        <v>15.326915928637337</v>
      </c>
      <c r="H54" s="338">
        <f t="shared" si="534"/>
        <v>15.462524908843902</v>
      </c>
      <c r="I54" s="338">
        <f t="shared" si="534"/>
        <v>15.59913404942834</v>
      </c>
      <c r="J54" s="338">
        <f t="shared" si="534"/>
        <v>15.731117637704729</v>
      </c>
      <c r="K54" s="338">
        <f t="shared" si="534"/>
        <v>15.863061231651701</v>
      </c>
      <c r="L54" s="338">
        <f t="shared" si="534"/>
        <v>15.995470850185992</v>
      </c>
      <c r="M54" s="338">
        <f t="shared" si="534"/>
        <v>16.127820165452917</v>
      </c>
      <c r="N54" s="338">
        <f t="shared" si="534"/>
        <v>16.259592686646204</v>
      </c>
      <c r="O54" s="338">
        <f t="shared" si="534"/>
        <v>16.386188761634433</v>
      </c>
      <c r="P54" s="338">
        <f t="shared" si="534"/>
        <v>16.513215856083445</v>
      </c>
      <c r="Q54" s="338">
        <f t="shared" si="534"/>
        <v>16.638610100740646</v>
      </c>
      <c r="R54" s="338">
        <f t="shared" si="534"/>
        <v>16.758772950533089</v>
      </c>
      <c r="S54" s="338">
        <f t="shared" si="534"/>
        <v>16.871645362548684</v>
      </c>
      <c r="T54" s="338">
        <f t="shared" si="534"/>
        <v>16.976714854459726</v>
      </c>
      <c r="U54" s="338">
        <f t="shared" si="534"/>
        <v>17.076021921472229</v>
      </c>
      <c r="V54" s="338">
        <f t="shared" si="534"/>
        <v>17.168041145380631</v>
      </c>
      <c r="W54" s="338">
        <f t="shared" si="534"/>
        <v>17.250744458191889</v>
      </c>
      <c r="X54" s="338">
        <f t="shared" si="534"/>
        <v>17.323118792437992</v>
      </c>
      <c r="Y54" s="338">
        <f t="shared" si="534"/>
        <v>17.382121164960527</v>
      </c>
      <c r="Z54" s="338">
        <f t="shared" si="534"/>
        <v>17.432849245063327</v>
      </c>
      <c r="AA54" s="338">
        <f t="shared" si="534"/>
        <v>17.477356319501673</v>
      </c>
      <c r="AB54" s="338">
        <f t="shared" si="534"/>
        <v>17.519215196399202</v>
      </c>
      <c r="AC54" s="338">
        <f t="shared" si="534"/>
        <v>17.562000941233652</v>
      </c>
      <c r="AD54" s="338">
        <f t="shared" si="534"/>
        <v>17.605202456718306</v>
      </c>
      <c r="AE54" s="338">
        <f t="shared" si="534"/>
        <v>17.65035198351713</v>
      </c>
      <c r="AF54" s="338">
        <f t="shared" si="534"/>
        <v>17.694915342802606</v>
      </c>
      <c r="AG54" s="338">
        <f t="shared" si="534"/>
        <v>17.734832868797501</v>
      </c>
      <c r="AH54" s="338">
        <f t="shared" si="534"/>
        <v>17.767079256099599</v>
      </c>
      <c r="AI54" s="338" t="e">
        <f t="shared" si="534"/>
        <v>#VALUE!</v>
      </c>
      <c r="AJ54" s="338" t="e">
        <f t="shared" si="534"/>
        <v>#VALUE!</v>
      </c>
      <c r="AK54" s="338" t="e">
        <f t="shared" ref="AK54:AL54" si="535">AK52*(1-AK11)</f>
        <v>#VALUE!</v>
      </c>
      <c r="AL54" s="338" t="e">
        <f t="shared" si="535"/>
        <v>#VALUE!</v>
      </c>
      <c r="AM54" s="338" t="e">
        <f t="shared" ref="AM54:BS54" si="536">AM52*(1-AM11)</f>
        <v>#VALUE!</v>
      </c>
      <c r="AN54" s="338" t="e">
        <f t="shared" si="536"/>
        <v>#VALUE!</v>
      </c>
      <c r="AO54" s="338" t="e">
        <f t="shared" si="536"/>
        <v>#VALUE!</v>
      </c>
      <c r="AP54" s="338" t="e">
        <f t="shared" si="536"/>
        <v>#VALUE!</v>
      </c>
      <c r="AQ54" s="338" t="e">
        <f t="shared" si="536"/>
        <v>#VALUE!</v>
      </c>
      <c r="AR54" s="338" t="e">
        <f t="shared" si="536"/>
        <v>#VALUE!</v>
      </c>
      <c r="AS54" s="338" t="e">
        <f t="shared" si="536"/>
        <v>#VALUE!</v>
      </c>
      <c r="AT54" s="338" t="e">
        <f t="shared" si="536"/>
        <v>#VALUE!</v>
      </c>
      <c r="AU54" s="338" t="e">
        <f t="shared" si="536"/>
        <v>#VALUE!</v>
      </c>
      <c r="AV54" s="338" t="e">
        <f t="shared" si="536"/>
        <v>#VALUE!</v>
      </c>
      <c r="AW54" s="338" t="e">
        <f t="shared" si="536"/>
        <v>#VALUE!</v>
      </c>
      <c r="AX54" s="338" t="e">
        <f t="shared" si="536"/>
        <v>#VALUE!</v>
      </c>
      <c r="AY54" s="338" t="e">
        <f t="shared" si="536"/>
        <v>#VALUE!</v>
      </c>
      <c r="AZ54" s="338" t="e">
        <f t="shared" si="536"/>
        <v>#VALUE!</v>
      </c>
      <c r="BA54" s="338" t="e">
        <f t="shared" si="536"/>
        <v>#VALUE!</v>
      </c>
      <c r="BB54" s="338" t="e">
        <f t="shared" si="536"/>
        <v>#VALUE!</v>
      </c>
      <c r="BC54" s="338" t="e">
        <f t="shared" si="536"/>
        <v>#VALUE!</v>
      </c>
      <c r="BD54" s="338" t="e">
        <f t="shared" si="536"/>
        <v>#VALUE!</v>
      </c>
      <c r="BE54" s="338" t="e">
        <f t="shared" si="536"/>
        <v>#VALUE!</v>
      </c>
      <c r="BF54" s="338" t="e">
        <f t="shared" si="536"/>
        <v>#VALUE!</v>
      </c>
      <c r="BG54" s="338" t="e">
        <f t="shared" si="536"/>
        <v>#VALUE!</v>
      </c>
      <c r="BH54" s="338" t="e">
        <f t="shared" si="536"/>
        <v>#VALUE!</v>
      </c>
      <c r="BI54" s="338" t="e">
        <f t="shared" si="536"/>
        <v>#VALUE!</v>
      </c>
      <c r="BJ54" s="338" t="e">
        <f t="shared" si="536"/>
        <v>#VALUE!</v>
      </c>
      <c r="BK54" s="338" t="e">
        <f t="shared" si="536"/>
        <v>#VALUE!</v>
      </c>
      <c r="BL54" s="338" t="e">
        <f t="shared" si="536"/>
        <v>#VALUE!</v>
      </c>
      <c r="BM54" s="338" t="e">
        <f t="shared" si="536"/>
        <v>#VALUE!</v>
      </c>
      <c r="BN54" s="338" t="e">
        <f t="shared" si="536"/>
        <v>#VALUE!</v>
      </c>
      <c r="BO54" s="338" t="e">
        <f t="shared" si="536"/>
        <v>#VALUE!</v>
      </c>
      <c r="BP54" s="338" t="e">
        <f t="shared" si="536"/>
        <v>#VALUE!</v>
      </c>
      <c r="BQ54" s="338" t="e">
        <f t="shared" si="536"/>
        <v>#VALUE!</v>
      </c>
      <c r="BR54" s="338" t="e">
        <f t="shared" si="536"/>
        <v>#VALUE!</v>
      </c>
      <c r="BS54" s="338" t="e">
        <f t="shared" si="536"/>
        <v>#VALUE!</v>
      </c>
    </row>
    <row r="55" spans="1:71">
      <c r="C55" s="205" t="s">
        <v>464</v>
      </c>
      <c r="D55" s="369" t="s">
        <v>465</v>
      </c>
      <c r="E55" s="338">
        <f>E52/E51*100</f>
        <v>64.223307371139526</v>
      </c>
      <c r="F55" s="338">
        <f>F52/F51*100</f>
        <v>64.250457286834717</v>
      </c>
      <c r="G55" s="338">
        <f t="shared" ref="G55:AL55" si="537">G52/G51*100</f>
        <v>64.285409450531006</v>
      </c>
      <c r="H55" s="338">
        <f t="shared" si="537"/>
        <v>64.325243234634399</v>
      </c>
      <c r="I55" s="338">
        <f t="shared" si="537"/>
        <v>64.376795291900635</v>
      </c>
      <c r="J55" s="338">
        <f t="shared" si="537"/>
        <v>64.416754245758057</v>
      </c>
      <c r="K55" s="338">
        <f t="shared" si="537"/>
        <v>64.464116096496582</v>
      </c>
      <c r="L55" s="338">
        <f t="shared" si="537"/>
        <v>64.520788192749023</v>
      </c>
      <c r="M55" s="338">
        <f t="shared" si="537"/>
        <v>64.584529399871826</v>
      </c>
      <c r="N55" s="338">
        <f t="shared" si="537"/>
        <v>64.654487371444702</v>
      </c>
      <c r="O55" s="338">
        <f t="shared" si="537"/>
        <v>64.711105823516846</v>
      </c>
      <c r="P55" s="338">
        <f t="shared" si="537"/>
        <v>64.778012037277222</v>
      </c>
      <c r="Q55" s="338">
        <f t="shared" si="537"/>
        <v>64.847064018249512</v>
      </c>
      <c r="R55" s="338">
        <f t="shared" si="537"/>
        <v>64.904409646987915</v>
      </c>
      <c r="S55" s="338">
        <f t="shared" si="537"/>
        <v>64.941161870956421</v>
      </c>
      <c r="T55" s="338">
        <f t="shared" si="537"/>
        <v>64.955776929855347</v>
      </c>
      <c r="U55" s="338">
        <f t="shared" si="537"/>
        <v>64.956438541412354</v>
      </c>
      <c r="V55" s="338">
        <f t="shared" si="537"/>
        <v>64.938849210739136</v>
      </c>
      <c r="W55" s="338">
        <f t="shared" si="537"/>
        <v>64.894413948059082</v>
      </c>
      <c r="X55" s="338">
        <f t="shared" si="537"/>
        <v>64.819759130477905</v>
      </c>
      <c r="Y55" s="338">
        <f t="shared" si="537"/>
        <v>64.70521092414856</v>
      </c>
      <c r="Z55" s="338">
        <f t="shared" si="537"/>
        <v>64.570242166519165</v>
      </c>
      <c r="AA55" s="338">
        <f t="shared" si="537"/>
        <v>64.421415328979492</v>
      </c>
      <c r="AB55" s="338">
        <f t="shared" si="537"/>
        <v>64.273172616958618</v>
      </c>
      <c r="AC55" s="338">
        <f t="shared" si="537"/>
        <v>64.137262105941758</v>
      </c>
      <c r="AD55" s="338">
        <f t="shared" si="537"/>
        <v>64.012801647186279</v>
      </c>
      <c r="AE55" s="338">
        <f t="shared" si="537"/>
        <v>63.903927803039565</v>
      </c>
      <c r="AF55" s="338">
        <f t="shared" si="537"/>
        <v>63.801229000091553</v>
      </c>
      <c r="AG55" s="338">
        <f t="shared" si="537"/>
        <v>63.692301511764526</v>
      </c>
      <c r="AH55" s="338">
        <f t="shared" si="537"/>
        <v>63.56627345085144</v>
      </c>
      <c r="AI55" s="338" t="e">
        <f t="shared" si="537"/>
        <v>#VALUE!</v>
      </c>
      <c r="AJ55" s="338" t="e">
        <f t="shared" si="537"/>
        <v>#VALUE!</v>
      </c>
      <c r="AK55" s="338" t="e">
        <f t="shared" si="537"/>
        <v>#VALUE!</v>
      </c>
      <c r="AL55" s="338" t="e">
        <f t="shared" si="537"/>
        <v>#VALUE!</v>
      </c>
      <c r="AM55" s="338" t="e">
        <f t="shared" ref="AM55:BS55" si="538">AM52/AM51*100</f>
        <v>#VALUE!</v>
      </c>
      <c r="AN55" s="338" t="e">
        <f t="shared" si="538"/>
        <v>#VALUE!</v>
      </c>
      <c r="AO55" s="338" t="e">
        <f t="shared" si="538"/>
        <v>#VALUE!</v>
      </c>
      <c r="AP55" s="338" t="e">
        <f t="shared" si="538"/>
        <v>#VALUE!</v>
      </c>
      <c r="AQ55" s="338" t="e">
        <f t="shared" si="538"/>
        <v>#VALUE!</v>
      </c>
      <c r="AR55" s="338" t="e">
        <f t="shared" si="538"/>
        <v>#VALUE!</v>
      </c>
      <c r="AS55" s="338" t="e">
        <f t="shared" si="538"/>
        <v>#VALUE!</v>
      </c>
      <c r="AT55" s="338" t="e">
        <f t="shared" si="538"/>
        <v>#VALUE!</v>
      </c>
      <c r="AU55" s="338" t="e">
        <f t="shared" si="538"/>
        <v>#VALUE!</v>
      </c>
      <c r="AV55" s="338" t="e">
        <f t="shared" si="538"/>
        <v>#VALUE!</v>
      </c>
      <c r="AW55" s="338" t="e">
        <f t="shared" si="538"/>
        <v>#VALUE!</v>
      </c>
      <c r="AX55" s="338" t="e">
        <f t="shared" si="538"/>
        <v>#VALUE!</v>
      </c>
      <c r="AY55" s="338" t="e">
        <f t="shared" si="538"/>
        <v>#VALUE!</v>
      </c>
      <c r="AZ55" s="338" t="e">
        <f t="shared" si="538"/>
        <v>#VALUE!</v>
      </c>
      <c r="BA55" s="338" t="e">
        <f t="shared" si="538"/>
        <v>#VALUE!</v>
      </c>
      <c r="BB55" s="338" t="e">
        <f t="shared" si="538"/>
        <v>#VALUE!</v>
      </c>
      <c r="BC55" s="338" t="e">
        <f t="shared" si="538"/>
        <v>#VALUE!</v>
      </c>
      <c r="BD55" s="338" t="e">
        <f t="shared" si="538"/>
        <v>#VALUE!</v>
      </c>
      <c r="BE55" s="338" t="e">
        <f t="shared" si="538"/>
        <v>#VALUE!</v>
      </c>
      <c r="BF55" s="338" t="e">
        <f t="shared" si="538"/>
        <v>#VALUE!</v>
      </c>
      <c r="BG55" s="338" t="e">
        <f t="shared" si="538"/>
        <v>#VALUE!</v>
      </c>
      <c r="BH55" s="338" t="e">
        <f t="shared" si="538"/>
        <v>#VALUE!</v>
      </c>
      <c r="BI55" s="338" t="e">
        <f t="shared" si="538"/>
        <v>#VALUE!</v>
      </c>
      <c r="BJ55" s="338" t="e">
        <f t="shared" si="538"/>
        <v>#VALUE!</v>
      </c>
      <c r="BK55" s="338" t="e">
        <f t="shared" si="538"/>
        <v>#VALUE!</v>
      </c>
      <c r="BL55" s="338" t="e">
        <f t="shared" si="538"/>
        <v>#VALUE!</v>
      </c>
      <c r="BM55" s="338" t="e">
        <f t="shared" si="538"/>
        <v>#VALUE!</v>
      </c>
      <c r="BN55" s="338" t="e">
        <f t="shared" si="538"/>
        <v>#VALUE!</v>
      </c>
      <c r="BO55" s="338" t="e">
        <f t="shared" si="538"/>
        <v>#VALUE!</v>
      </c>
      <c r="BP55" s="338" t="e">
        <f t="shared" si="538"/>
        <v>#VALUE!</v>
      </c>
      <c r="BQ55" s="338" t="e">
        <f t="shared" si="538"/>
        <v>#VALUE!</v>
      </c>
      <c r="BR55" s="338" t="e">
        <f t="shared" si="538"/>
        <v>#VALUE!</v>
      </c>
      <c r="BS55" s="338" t="e">
        <f t="shared" si="538"/>
        <v>#VALUE!</v>
      </c>
    </row>
    <row r="56" spans="1:71">
      <c r="C56" s="205" t="s">
        <v>472</v>
      </c>
      <c r="D56" s="369" t="s">
        <v>2</v>
      </c>
      <c r="E56" s="338">
        <f>(E51-E52)/E52</f>
        <v>0.55706711618121507</v>
      </c>
      <c r="F56" s="338">
        <f>(F51-F52)/F52</f>
        <v>0.55640915602464625</v>
      </c>
      <c r="G56" s="338">
        <f t="shared" ref="G56:AL56" si="539">(G51-G52)/G52</f>
        <v>0.55556293184928895</v>
      </c>
      <c r="H56" s="338">
        <f>(H51-H52)/H52</f>
        <v>0.5545996403812643</v>
      </c>
      <c r="I56" s="338">
        <f t="shared" si="539"/>
        <v>0.553354738249625</v>
      </c>
      <c r="J56" s="338">
        <f t="shared" si="539"/>
        <v>0.5523911623750456</v>
      </c>
      <c r="K56" s="338">
        <f t="shared" si="539"/>
        <v>0.55125061903136352</v>
      </c>
      <c r="L56" s="338">
        <f t="shared" si="539"/>
        <v>0.54988807175232557</v>
      </c>
      <c r="M56" s="338">
        <f t="shared" si="539"/>
        <v>0.54835842157887515</v>
      </c>
      <c r="N56" s="338">
        <f t="shared" si="539"/>
        <v>0.5466830542711254</v>
      </c>
      <c r="O56" s="338">
        <f t="shared" si="539"/>
        <v>0.54532979659974701</v>
      </c>
      <c r="P56" s="338">
        <f t="shared" si="539"/>
        <v>0.54373369689785944</v>
      </c>
      <c r="Q56" s="338">
        <f t="shared" si="539"/>
        <v>0.54208986195362097</v>
      </c>
      <c r="R56" s="338">
        <f t="shared" si="539"/>
        <v>0.54072736419444201</v>
      </c>
      <c r="S56" s="338">
        <f t="shared" si="539"/>
        <v>0.53985541864354769</v>
      </c>
      <c r="T56" s="338">
        <f t="shared" si="539"/>
        <v>0.5395089509588703</v>
      </c>
      <c r="U56" s="338">
        <f t="shared" si="539"/>
        <v>0.53949327034372374</v>
      </c>
      <c r="V56" s="338">
        <f t="shared" si="539"/>
        <v>0.53991025734811915</v>
      </c>
      <c r="W56" s="338">
        <f t="shared" si="539"/>
        <v>0.5409646827235256</v>
      </c>
      <c r="X56" s="338">
        <f t="shared" si="539"/>
        <v>0.54273945694100134</v>
      </c>
      <c r="Y56" s="338">
        <f t="shared" si="539"/>
        <v>0.54547058222599987</v>
      </c>
      <c r="Z56" s="338">
        <f t="shared" si="539"/>
        <v>0.54870102147226885</v>
      </c>
      <c r="AA56" s="338">
        <f t="shared" si="539"/>
        <v>0.5522788422038245</v>
      </c>
      <c r="AB56" s="338">
        <f t="shared" si="539"/>
        <v>0.5558590921901182</v>
      </c>
      <c r="AC56" s="338">
        <f t="shared" si="539"/>
        <v>0.55915604621257853</v>
      </c>
      <c r="AD56" s="338">
        <f t="shared" si="539"/>
        <v>0.56218752228907576</v>
      </c>
      <c r="AE56" s="338">
        <f t="shared" si="539"/>
        <v>0.56484903882924631</v>
      </c>
      <c r="AF56" s="338">
        <f t="shared" si="539"/>
        <v>0.56736792640556355</v>
      </c>
      <c r="AG56" s="338">
        <f t="shared" si="539"/>
        <v>0.57004846153234257</v>
      </c>
      <c r="AH56" s="338">
        <f t="shared" si="539"/>
        <v>0.57316127832031261</v>
      </c>
      <c r="AI56" s="338" t="e">
        <f t="shared" si="539"/>
        <v>#VALUE!</v>
      </c>
      <c r="AJ56" s="338" t="e">
        <f t="shared" si="539"/>
        <v>#VALUE!</v>
      </c>
      <c r="AK56" s="338" t="e">
        <f t="shared" si="539"/>
        <v>#VALUE!</v>
      </c>
      <c r="AL56" s="338" t="e">
        <f t="shared" si="539"/>
        <v>#VALUE!</v>
      </c>
      <c r="AM56" s="338" t="e">
        <f t="shared" ref="AM56:BS56" si="540">(AM51-AM52)/AM52</f>
        <v>#VALUE!</v>
      </c>
      <c r="AN56" s="338" t="e">
        <f t="shared" si="540"/>
        <v>#VALUE!</v>
      </c>
      <c r="AO56" s="338" t="e">
        <f t="shared" si="540"/>
        <v>#VALUE!</v>
      </c>
      <c r="AP56" s="338" t="e">
        <f t="shared" si="540"/>
        <v>#VALUE!</v>
      </c>
      <c r="AQ56" s="338" t="e">
        <f t="shared" si="540"/>
        <v>#VALUE!</v>
      </c>
      <c r="AR56" s="338" t="e">
        <f t="shared" si="540"/>
        <v>#VALUE!</v>
      </c>
      <c r="AS56" s="338" t="e">
        <f t="shared" si="540"/>
        <v>#VALUE!</v>
      </c>
      <c r="AT56" s="338" t="e">
        <f t="shared" si="540"/>
        <v>#VALUE!</v>
      </c>
      <c r="AU56" s="338" t="e">
        <f t="shared" si="540"/>
        <v>#VALUE!</v>
      </c>
      <c r="AV56" s="338" t="e">
        <f t="shared" si="540"/>
        <v>#VALUE!</v>
      </c>
      <c r="AW56" s="338" t="e">
        <f t="shared" si="540"/>
        <v>#VALUE!</v>
      </c>
      <c r="AX56" s="338" t="e">
        <f t="shared" si="540"/>
        <v>#VALUE!</v>
      </c>
      <c r="AY56" s="338" t="e">
        <f t="shared" si="540"/>
        <v>#VALUE!</v>
      </c>
      <c r="AZ56" s="338" t="e">
        <f t="shared" si="540"/>
        <v>#VALUE!</v>
      </c>
      <c r="BA56" s="338" t="e">
        <f t="shared" si="540"/>
        <v>#VALUE!</v>
      </c>
      <c r="BB56" s="338" t="e">
        <f t="shared" si="540"/>
        <v>#VALUE!</v>
      </c>
      <c r="BC56" s="338" t="e">
        <f t="shared" si="540"/>
        <v>#VALUE!</v>
      </c>
      <c r="BD56" s="338" t="e">
        <f t="shared" si="540"/>
        <v>#VALUE!</v>
      </c>
      <c r="BE56" s="338" t="e">
        <f t="shared" si="540"/>
        <v>#VALUE!</v>
      </c>
      <c r="BF56" s="338" t="e">
        <f t="shared" si="540"/>
        <v>#VALUE!</v>
      </c>
      <c r="BG56" s="338" t="e">
        <f t="shared" si="540"/>
        <v>#VALUE!</v>
      </c>
      <c r="BH56" s="338" t="e">
        <f t="shared" si="540"/>
        <v>#VALUE!</v>
      </c>
      <c r="BI56" s="338" t="e">
        <f t="shared" si="540"/>
        <v>#VALUE!</v>
      </c>
      <c r="BJ56" s="338" t="e">
        <f t="shared" si="540"/>
        <v>#VALUE!</v>
      </c>
      <c r="BK56" s="338" t="e">
        <f t="shared" si="540"/>
        <v>#VALUE!</v>
      </c>
      <c r="BL56" s="338" t="e">
        <f t="shared" si="540"/>
        <v>#VALUE!</v>
      </c>
      <c r="BM56" s="338" t="e">
        <f t="shared" si="540"/>
        <v>#VALUE!</v>
      </c>
      <c r="BN56" s="338" t="e">
        <f t="shared" si="540"/>
        <v>#VALUE!</v>
      </c>
      <c r="BO56" s="338" t="e">
        <f t="shared" si="540"/>
        <v>#VALUE!</v>
      </c>
      <c r="BP56" s="338" t="e">
        <f t="shared" si="540"/>
        <v>#VALUE!</v>
      </c>
      <c r="BQ56" s="338" t="e">
        <f t="shared" si="540"/>
        <v>#VALUE!</v>
      </c>
      <c r="BR56" s="338" t="e">
        <f t="shared" si="540"/>
        <v>#VALUE!</v>
      </c>
      <c r="BS56" s="338" t="e">
        <f t="shared" si="540"/>
        <v>#VALUE!</v>
      </c>
    </row>
    <row r="57" spans="1:71">
      <c r="C57" s="205" t="s">
        <v>435</v>
      </c>
      <c r="D57" s="369" t="s">
        <v>462</v>
      </c>
      <c r="E57" s="119">
        <f t="shared" ref="E57:AK57" si="541">E53*E12+E54*E13</f>
        <v>20.366720582994876</v>
      </c>
      <c r="F57" s="119">
        <f t="shared" si="541"/>
        <v>20.555828884927813</v>
      </c>
      <c r="G57" s="119">
        <f t="shared" si="541"/>
        <v>20.744951345133906</v>
      </c>
      <c r="H57" s="119">
        <f t="shared" si="541"/>
        <v>20.934081701778155</v>
      </c>
      <c r="I57" s="119">
        <f t="shared" si="541"/>
        <v>21.124604270184935</v>
      </c>
      <c r="J57" s="119">
        <f t="shared" si="541"/>
        <v>21.308895352365273</v>
      </c>
      <c r="K57" s="119">
        <f t="shared" si="541"/>
        <v>21.493194891699929</v>
      </c>
      <c r="L57" s="119">
        <f t="shared" si="541"/>
        <v>21.678196711454191</v>
      </c>
      <c r="M57" s="119">
        <f t="shared" si="541"/>
        <v>21.863209523277209</v>
      </c>
      <c r="N57" s="119">
        <f t="shared" si="541"/>
        <v>22.047541303639306</v>
      </c>
      <c r="O57" s="119">
        <f t="shared" si="541"/>
        <v>22.224960884874687</v>
      </c>
      <c r="P57" s="119">
        <f t="shared" si="541"/>
        <v>22.403088124034173</v>
      </c>
      <c r="Q57" s="119">
        <f t="shared" si="541"/>
        <v>22.579156237494058</v>
      </c>
      <c r="R57" s="119">
        <f t="shared" si="541"/>
        <v>22.748320273600861</v>
      </c>
      <c r="S57" s="119">
        <f t="shared" si="541"/>
        <v>22.907810053848614</v>
      </c>
      <c r="T57" s="119">
        <f t="shared" si="541"/>
        <v>23.056934995321818</v>
      </c>
      <c r="U57" s="119">
        <f t="shared" si="541"/>
        <v>23.198469997840689</v>
      </c>
      <c r="V57" s="119">
        <f t="shared" si="541"/>
        <v>23.330328711186851</v>
      </c>
      <c r="W57" s="119">
        <f t="shared" si="541"/>
        <v>23.449740157549865</v>
      </c>
      <c r="X57" s="119">
        <f t="shared" si="541"/>
        <v>23.55531557209332</v>
      </c>
      <c r="Y57" s="119">
        <f t="shared" si="541"/>
        <v>23.642894025457689</v>
      </c>
      <c r="Z57" s="119">
        <f t="shared" si="541"/>
        <v>23.719407645379384</v>
      </c>
      <c r="AA57" s="119">
        <f t="shared" si="541"/>
        <v>23.78762383072138</v>
      </c>
      <c r="AB57" s="119">
        <f t="shared" si="541"/>
        <v>23.852395150138911</v>
      </c>
      <c r="AC57" s="119">
        <f t="shared" si="541"/>
        <v>23.918569440398347</v>
      </c>
      <c r="AD57" s="119">
        <f t="shared" si="541"/>
        <v>23.985456840576006</v>
      </c>
      <c r="AE57" s="119">
        <f t="shared" si="541"/>
        <v>24.055134435875001</v>
      </c>
      <c r="AF57" s="119">
        <f t="shared" si="541"/>
        <v>24.124135776047805</v>
      </c>
      <c r="AG57" s="119">
        <f t="shared" si="541"/>
        <v>24.186908997847269</v>
      </c>
      <c r="AH57" s="119">
        <f t="shared" si="541"/>
        <v>24.239291891523635</v>
      </c>
      <c r="AI57" s="119" t="e">
        <f t="shared" si="541"/>
        <v>#VALUE!</v>
      </c>
      <c r="AJ57" s="119" t="e">
        <f t="shared" si="541"/>
        <v>#VALUE!</v>
      </c>
      <c r="AK57" s="119" t="e">
        <f t="shared" si="541"/>
        <v>#VALUE!</v>
      </c>
      <c r="AL57" s="119" t="e">
        <f t="shared" ref="AL57" si="542">AL53*AL12+AL54*AL13</f>
        <v>#VALUE!</v>
      </c>
      <c r="AM57" s="119" t="e">
        <f t="shared" ref="AM57:BS57" si="543">AM53*AM12+AM54*AM13</f>
        <v>#VALUE!</v>
      </c>
      <c r="AN57" s="119" t="e">
        <f t="shared" si="543"/>
        <v>#VALUE!</v>
      </c>
      <c r="AO57" s="119" t="e">
        <f t="shared" si="543"/>
        <v>#VALUE!</v>
      </c>
      <c r="AP57" s="119" t="e">
        <f t="shared" si="543"/>
        <v>#VALUE!</v>
      </c>
      <c r="AQ57" s="119" t="e">
        <f t="shared" si="543"/>
        <v>#VALUE!</v>
      </c>
      <c r="AR57" s="119" t="e">
        <f t="shared" si="543"/>
        <v>#VALUE!</v>
      </c>
      <c r="AS57" s="119" t="e">
        <f t="shared" si="543"/>
        <v>#VALUE!</v>
      </c>
      <c r="AT57" s="119" t="e">
        <f t="shared" si="543"/>
        <v>#VALUE!</v>
      </c>
      <c r="AU57" s="119" t="e">
        <f t="shared" si="543"/>
        <v>#VALUE!</v>
      </c>
      <c r="AV57" s="119" t="e">
        <f t="shared" si="543"/>
        <v>#VALUE!</v>
      </c>
      <c r="AW57" s="119" t="e">
        <f t="shared" si="543"/>
        <v>#VALUE!</v>
      </c>
      <c r="AX57" s="119" t="e">
        <f t="shared" si="543"/>
        <v>#VALUE!</v>
      </c>
      <c r="AY57" s="119" t="e">
        <f t="shared" si="543"/>
        <v>#VALUE!</v>
      </c>
      <c r="AZ57" s="119" t="e">
        <f t="shared" si="543"/>
        <v>#VALUE!</v>
      </c>
      <c r="BA57" s="119" t="e">
        <f t="shared" si="543"/>
        <v>#VALUE!</v>
      </c>
      <c r="BB57" s="119" t="e">
        <f t="shared" si="543"/>
        <v>#VALUE!</v>
      </c>
      <c r="BC57" s="119" t="e">
        <f t="shared" si="543"/>
        <v>#VALUE!</v>
      </c>
      <c r="BD57" s="119" t="e">
        <f t="shared" si="543"/>
        <v>#VALUE!</v>
      </c>
      <c r="BE57" s="119" t="e">
        <f t="shared" si="543"/>
        <v>#VALUE!</v>
      </c>
      <c r="BF57" s="119" t="e">
        <f t="shared" si="543"/>
        <v>#VALUE!</v>
      </c>
      <c r="BG57" s="119" t="e">
        <f t="shared" si="543"/>
        <v>#VALUE!</v>
      </c>
      <c r="BH57" s="119" t="e">
        <f t="shared" si="543"/>
        <v>#VALUE!</v>
      </c>
      <c r="BI57" s="119" t="e">
        <f t="shared" si="543"/>
        <v>#VALUE!</v>
      </c>
      <c r="BJ57" s="119" t="e">
        <f t="shared" si="543"/>
        <v>#VALUE!</v>
      </c>
      <c r="BK57" s="119" t="e">
        <f t="shared" si="543"/>
        <v>#VALUE!</v>
      </c>
      <c r="BL57" s="119" t="e">
        <f t="shared" si="543"/>
        <v>#VALUE!</v>
      </c>
      <c r="BM57" s="119" t="e">
        <f t="shared" si="543"/>
        <v>#VALUE!</v>
      </c>
      <c r="BN57" s="119" t="e">
        <f t="shared" si="543"/>
        <v>#VALUE!</v>
      </c>
      <c r="BO57" s="119" t="e">
        <f t="shared" si="543"/>
        <v>#VALUE!</v>
      </c>
      <c r="BP57" s="119" t="e">
        <f t="shared" si="543"/>
        <v>#VALUE!</v>
      </c>
      <c r="BQ57" s="119" t="e">
        <f t="shared" si="543"/>
        <v>#VALUE!</v>
      </c>
      <c r="BR57" s="119" t="e">
        <f t="shared" si="543"/>
        <v>#VALUE!</v>
      </c>
      <c r="BS57" s="119" t="e">
        <f t="shared" si="543"/>
        <v>#VALUE!</v>
      </c>
    </row>
    <row r="58" spans="1:71">
      <c r="C58" s="205" t="s">
        <v>463</v>
      </c>
      <c r="D58" s="369" t="s">
        <v>441</v>
      </c>
      <c r="E58" s="338"/>
      <c r="F58" s="338">
        <f t="shared" ref="F58:AL58" si="544">F60/E60-1</f>
        <v>3.4328496907098938E-5</v>
      </c>
      <c r="G58" s="338">
        <f t="shared" si="544"/>
        <v>3.4470758000670898E-5</v>
      </c>
      <c r="H58" s="338">
        <f t="shared" si="544"/>
        <v>3.4266330807053436E-5</v>
      </c>
      <c r="I58" s="338">
        <f t="shared" si="544"/>
        <v>3.3883493970376932E-5</v>
      </c>
      <c r="J58" s="338">
        <f t="shared" si="544"/>
        <v>3.3484534287087087E-5</v>
      </c>
      <c r="K58" s="338">
        <f t="shared" si="544"/>
        <v>3.3285494274837291E-5</v>
      </c>
      <c r="L58" s="338">
        <f t="shared" si="544"/>
        <v>3.3139037218798961E-5</v>
      </c>
      <c r="M58" s="338">
        <f t="shared" si="544"/>
        <v>3.3123454586947432E-5</v>
      </c>
      <c r="N58" s="338">
        <f t="shared" si="544"/>
        <v>3.3156659250188625E-5</v>
      </c>
      <c r="O58" s="338">
        <f t="shared" si="544"/>
        <v>3.323506092023365E-5</v>
      </c>
      <c r="P58" s="338">
        <f t="shared" si="544"/>
        <v>3.3413057153763859E-5</v>
      </c>
      <c r="Q58" s="338">
        <f t="shared" si="544"/>
        <v>3.3776479962055461E-5</v>
      </c>
      <c r="R58" s="338">
        <f t="shared" si="544"/>
        <v>3.4364315806501011E-5</v>
      </c>
      <c r="S58" s="338">
        <f t="shared" si="544"/>
        <v>3.5113033355571588E-5</v>
      </c>
      <c r="T58" s="338">
        <f t="shared" si="544"/>
        <v>3.5920765375507813E-5</v>
      </c>
      <c r="U58" s="338">
        <f t="shared" si="544"/>
        <v>3.6776665892634952E-5</v>
      </c>
      <c r="V58" s="338">
        <f>V60/U60-1</f>
        <v>3.7579484064353963E-5</v>
      </c>
      <c r="W58" s="338">
        <f t="shared" si="544"/>
        <v>3.8338280055283391E-5</v>
      </c>
      <c r="X58" s="338">
        <f t="shared" si="544"/>
        <v>3.9085403325422874E-5</v>
      </c>
      <c r="Y58" s="338">
        <f t="shared" si="544"/>
        <v>3.9772718257058415E-5</v>
      </c>
      <c r="Z58" s="338">
        <f t="shared" si="544"/>
        <v>4.052236848428592E-5</v>
      </c>
      <c r="AA58" s="338">
        <f t="shared" si="544"/>
        <v>4.1175059421139082E-5</v>
      </c>
      <c r="AB58" s="338">
        <f t="shared" si="544"/>
        <v>4.1801952298303746E-5</v>
      </c>
      <c r="AC58" s="338">
        <f t="shared" si="544"/>
        <v>4.2328509809008708E-5</v>
      </c>
      <c r="AD58" s="338">
        <f t="shared" si="544"/>
        <v>4.287777341427379E-5</v>
      </c>
      <c r="AE58" s="338">
        <f t="shared" si="544"/>
        <v>4.3359481027627211E-5</v>
      </c>
      <c r="AF58" s="338">
        <f t="shared" si="544"/>
        <v>4.3761150630539092E-5</v>
      </c>
      <c r="AG58" s="338">
        <f t="shared" si="544"/>
        <v>4.4082632857822546E-5</v>
      </c>
      <c r="AH58" s="338">
        <f t="shared" si="544"/>
        <v>4.4252293932123266E-5</v>
      </c>
      <c r="AI58" s="338" t="e">
        <f t="shared" si="544"/>
        <v>#VALUE!</v>
      </c>
      <c r="AJ58" s="338" t="e">
        <f t="shared" si="544"/>
        <v>#VALUE!</v>
      </c>
      <c r="AK58" s="338" t="e">
        <f t="shared" si="544"/>
        <v>#VALUE!</v>
      </c>
      <c r="AL58" s="338" t="e">
        <f t="shared" si="544"/>
        <v>#VALUE!</v>
      </c>
      <c r="AM58" s="338" t="e">
        <f t="shared" ref="AM58" si="545">AM60/AL60-1</f>
        <v>#VALUE!</v>
      </c>
      <c r="AN58" s="338" t="e">
        <f t="shared" ref="AN58" si="546">AN60/AM60-1</f>
        <v>#VALUE!</v>
      </c>
      <c r="AO58" s="338" t="e">
        <f t="shared" ref="AO58" si="547">AO60/AN60-1</f>
        <v>#VALUE!</v>
      </c>
      <c r="AP58" s="338" t="e">
        <f t="shared" ref="AP58" si="548">AP60/AO60-1</f>
        <v>#VALUE!</v>
      </c>
      <c r="AQ58" s="338" t="e">
        <f t="shared" ref="AQ58" si="549">AQ60/AP60-1</f>
        <v>#VALUE!</v>
      </c>
      <c r="AR58" s="338" t="e">
        <f t="shared" ref="AR58" si="550">AR60/AQ60-1</f>
        <v>#VALUE!</v>
      </c>
      <c r="AS58" s="338" t="e">
        <f t="shared" ref="AS58" si="551">AS60/AR60-1</f>
        <v>#VALUE!</v>
      </c>
      <c r="AT58" s="338" t="e">
        <f t="shared" ref="AT58" si="552">AT60/AS60-1</f>
        <v>#VALUE!</v>
      </c>
      <c r="AU58" s="338" t="e">
        <f t="shared" ref="AU58" si="553">AU60/AT60-1</f>
        <v>#VALUE!</v>
      </c>
      <c r="AV58" s="338" t="e">
        <f t="shared" ref="AV58" si="554">AV60/AU60-1</f>
        <v>#VALUE!</v>
      </c>
      <c r="AW58" s="338" t="e">
        <f t="shared" ref="AW58" si="555">AW60/AV60-1</f>
        <v>#VALUE!</v>
      </c>
      <c r="AX58" s="338" t="e">
        <f t="shared" ref="AX58" si="556">AX60/AW60-1</f>
        <v>#VALUE!</v>
      </c>
      <c r="AY58" s="338" t="e">
        <f t="shared" ref="AY58" si="557">AY60/AX60-1</f>
        <v>#VALUE!</v>
      </c>
      <c r="AZ58" s="338" t="e">
        <f t="shared" ref="AZ58" si="558">AZ60/AY60-1</f>
        <v>#VALUE!</v>
      </c>
      <c r="BA58" s="338" t="e">
        <f t="shared" ref="BA58" si="559">BA60/AZ60-1</f>
        <v>#VALUE!</v>
      </c>
      <c r="BB58" s="338" t="e">
        <f t="shared" ref="BB58" si="560">BB60/BA60-1</f>
        <v>#VALUE!</v>
      </c>
      <c r="BC58" s="338" t="e">
        <f t="shared" ref="BC58" si="561">BC60/BB60-1</f>
        <v>#VALUE!</v>
      </c>
      <c r="BD58" s="338" t="e">
        <f t="shared" ref="BD58" si="562">BD60/BC60-1</f>
        <v>#VALUE!</v>
      </c>
      <c r="BE58" s="338" t="e">
        <f t="shared" ref="BE58" si="563">BE60/BD60-1</f>
        <v>#VALUE!</v>
      </c>
      <c r="BF58" s="338" t="e">
        <f t="shared" ref="BF58" si="564">BF60/BE60-1</f>
        <v>#VALUE!</v>
      </c>
      <c r="BG58" s="338" t="e">
        <f t="shared" ref="BG58" si="565">BG60/BF60-1</f>
        <v>#VALUE!</v>
      </c>
      <c r="BH58" s="338" t="e">
        <f t="shared" ref="BH58" si="566">BH60/BG60-1</f>
        <v>#VALUE!</v>
      </c>
      <c r="BI58" s="338" t="e">
        <f t="shared" ref="BI58" si="567">BI60/BH60-1</f>
        <v>#VALUE!</v>
      </c>
      <c r="BJ58" s="338" t="e">
        <f t="shared" ref="BJ58" si="568">BJ60/BI60-1</f>
        <v>#VALUE!</v>
      </c>
      <c r="BK58" s="338" t="e">
        <f t="shared" ref="BK58" si="569">BK60/BJ60-1</f>
        <v>#VALUE!</v>
      </c>
      <c r="BL58" s="338" t="e">
        <f t="shared" ref="BL58" si="570">BL60/BK60-1</f>
        <v>#VALUE!</v>
      </c>
      <c r="BM58" s="338" t="e">
        <f t="shared" ref="BM58" si="571">BM60/BL60-1</f>
        <v>#VALUE!</v>
      </c>
      <c r="BN58" s="338" t="e">
        <f t="shared" ref="BN58" si="572">BN60/BM60-1</f>
        <v>#VALUE!</v>
      </c>
      <c r="BO58" s="338" t="e">
        <f t="shared" ref="BO58" si="573">BO60/BN60-1</f>
        <v>#VALUE!</v>
      </c>
      <c r="BP58" s="338" t="e">
        <f t="shared" ref="BP58" si="574">BP60/BO60-1</f>
        <v>#VALUE!</v>
      </c>
      <c r="BQ58" s="338" t="e">
        <f t="shared" ref="BQ58" si="575">BQ60/BP60-1</f>
        <v>#VALUE!</v>
      </c>
      <c r="BR58" s="338" t="e">
        <f t="shared" ref="BR58" si="576">BR60/BQ60-1</f>
        <v>#VALUE!</v>
      </c>
      <c r="BS58" s="338" t="e">
        <f t="shared" ref="BS58" si="577">BS60/BR60-1</f>
        <v>#VALUE!</v>
      </c>
    </row>
    <row r="59" spans="1:71">
      <c r="C59" s="205" t="s">
        <v>499</v>
      </c>
      <c r="D59" s="369" t="s">
        <v>441</v>
      </c>
      <c r="E59" s="338"/>
      <c r="F59" s="338">
        <f>F55/E55-1</f>
        <v>4.2274240936079899E-4</v>
      </c>
      <c r="G59" s="338">
        <f t="shared" ref="G59:AL59" si="578">G55/F55-1</f>
        <v>5.4399867599785878E-4</v>
      </c>
      <c r="H59" s="338">
        <f t="shared" si="578"/>
        <v>6.1963957986521656E-4</v>
      </c>
      <c r="I59" s="338">
        <f t="shared" si="578"/>
        <v>8.0142809687000494E-4</v>
      </c>
      <c r="J59" s="338">
        <f t="shared" si="578"/>
        <v>6.2070430309923985E-4</v>
      </c>
      <c r="K59" s="338">
        <f t="shared" si="578"/>
        <v>7.3524118520218451E-4</v>
      </c>
      <c r="L59" s="338">
        <f t="shared" si="578"/>
        <v>8.7912624393404748E-4</v>
      </c>
      <c r="M59" s="338">
        <f t="shared" si="578"/>
        <v>9.8791736598724533E-4</v>
      </c>
      <c r="N59" s="338">
        <f t="shared" si="578"/>
        <v>1.0832001444143202E-3</v>
      </c>
      <c r="O59" s="338">
        <f t="shared" si="578"/>
        <v>8.75708003790443E-4</v>
      </c>
      <c r="P59" s="338">
        <f t="shared" si="578"/>
        <v>1.0339216570158793E-3</v>
      </c>
      <c r="Q59" s="338">
        <f t="shared" si="578"/>
        <v>1.0659786986446651E-3</v>
      </c>
      <c r="R59" s="338">
        <f t="shared" si="578"/>
        <v>8.8432112704839305E-4</v>
      </c>
      <c r="S59" s="338">
        <f t="shared" si="578"/>
        <v>5.6625157163270323E-4</v>
      </c>
      <c r="T59" s="338">
        <f t="shared" si="578"/>
        <v>2.2505077639300985E-4</v>
      </c>
      <c r="U59" s="338">
        <f t="shared" si="578"/>
        <v>1.0185569140785944E-5</v>
      </c>
      <c r="V59" s="338">
        <f>V55/U55-1</f>
        <v>-2.7078656201273699E-4</v>
      </c>
      <c r="W59" s="338">
        <f t="shared" si="578"/>
        <v>-6.8426316788972041E-4</v>
      </c>
      <c r="X59" s="338">
        <f t="shared" si="578"/>
        <v>-1.1504043728776114E-3</v>
      </c>
      <c r="Y59" s="338">
        <f t="shared" si="578"/>
        <v>-1.7671803762610017E-3</v>
      </c>
      <c r="Z59" s="338">
        <f t="shared" si="578"/>
        <v>-2.0859024443582452E-3</v>
      </c>
      <c r="AA59" s="338">
        <f t="shared" si="578"/>
        <v>-2.3048827532018423E-3</v>
      </c>
      <c r="AB59" s="338">
        <f t="shared" si="578"/>
        <v>-2.3011402538091197E-3</v>
      </c>
      <c r="AC59" s="338">
        <f t="shared" si="578"/>
        <v>-2.1145760428978866E-3</v>
      </c>
      <c r="AD59" s="338">
        <f t="shared" si="578"/>
        <v>-1.9405327678300166E-3</v>
      </c>
      <c r="AE59" s="338">
        <f t="shared" si="578"/>
        <v>-1.7008136082964365E-3</v>
      </c>
      <c r="AF59" s="338">
        <f t="shared" si="578"/>
        <v>-1.6070812308210947E-3</v>
      </c>
      <c r="AG59" s="338">
        <f t="shared" si="578"/>
        <v>-1.7072945150770069E-3</v>
      </c>
      <c r="AH59" s="338">
        <f t="shared" si="578"/>
        <v>-1.978701631464963E-3</v>
      </c>
      <c r="AI59" s="338" t="e">
        <f t="shared" si="578"/>
        <v>#VALUE!</v>
      </c>
      <c r="AJ59" s="338" t="e">
        <f t="shared" si="578"/>
        <v>#VALUE!</v>
      </c>
      <c r="AK59" s="338" t="e">
        <f t="shared" si="578"/>
        <v>#VALUE!</v>
      </c>
      <c r="AL59" s="338" t="e">
        <f t="shared" si="578"/>
        <v>#VALUE!</v>
      </c>
      <c r="AM59" s="338" t="e">
        <f t="shared" ref="AM59" si="579">AM55/AL55-1</f>
        <v>#VALUE!</v>
      </c>
      <c r="AN59" s="338" t="e">
        <f t="shared" ref="AN59" si="580">AN55/AM55-1</f>
        <v>#VALUE!</v>
      </c>
      <c r="AO59" s="338" t="e">
        <f t="shared" ref="AO59" si="581">AO55/AN55-1</f>
        <v>#VALUE!</v>
      </c>
      <c r="AP59" s="338" t="e">
        <f t="shared" ref="AP59" si="582">AP55/AO55-1</f>
        <v>#VALUE!</v>
      </c>
      <c r="AQ59" s="338" t="e">
        <f t="shared" ref="AQ59" si="583">AQ55/AP55-1</f>
        <v>#VALUE!</v>
      </c>
      <c r="AR59" s="338" t="e">
        <f t="shared" ref="AR59" si="584">AR55/AQ55-1</f>
        <v>#VALUE!</v>
      </c>
      <c r="AS59" s="338" t="e">
        <f t="shared" ref="AS59" si="585">AS55/AR55-1</f>
        <v>#VALUE!</v>
      </c>
      <c r="AT59" s="338" t="e">
        <f t="shared" ref="AT59" si="586">AT55/AS55-1</f>
        <v>#VALUE!</v>
      </c>
      <c r="AU59" s="338" t="e">
        <f t="shared" ref="AU59" si="587">AU55/AT55-1</f>
        <v>#VALUE!</v>
      </c>
      <c r="AV59" s="338" t="e">
        <f t="shared" ref="AV59" si="588">AV55/AU55-1</f>
        <v>#VALUE!</v>
      </c>
      <c r="AW59" s="338" t="e">
        <f t="shared" ref="AW59" si="589">AW55/AV55-1</f>
        <v>#VALUE!</v>
      </c>
      <c r="AX59" s="338" t="e">
        <f t="shared" ref="AX59" si="590">AX55/AW55-1</f>
        <v>#VALUE!</v>
      </c>
      <c r="AY59" s="338" t="e">
        <f t="shared" ref="AY59" si="591">AY55/AX55-1</f>
        <v>#VALUE!</v>
      </c>
      <c r="AZ59" s="338" t="e">
        <f t="shared" ref="AZ59" si="592">AZ55/AY55-1</f>
        <v>#VALUE!</v>
      </c>
      <c r="BA59" s="338" t="e">
        <f t="shared" ref="BA59" si="593">BA55/AZ55-1</f>
        <v>#VALUE!</v>
      </c>
      <c r="BB59" s="338" t="e">
        <f t="shared" ref="BB59" si="594">BB55/BA55-1</f>
        <v>#VALUE!</v>
      </c>
      <c r="BC59" s="338" t="e">
        <f t="shared" ref="BC59" si="595">BC55/BB55-1</f>
        <v>#VALUE!</v>
      </c>
      <c r="BD59" s="338" t="e">
        <f t="shared" ref="BD59" si="596">BD55/BC55-1</f>
        <v>#VALUE!</v>
      </c>
      <c r="BE59" s="338" t="e">
        <f t="shared" ref="BE59" si="597">BE55/BD55-1</f>
        <v>#VALUE!</v>
      </c>
      <c r="BF59" s="338" t="e">
        <f t="shared" ref="BF59" si="598">BF55/BE55-1</f>
        <v>#VALUE!</v>
      </c>
      <c r="BG59" s="338" t="e">
        <f t="shared" ref="BG59" si="599">BG55/BF55-1</f>
        <v>#VALUE!</v>
      </c>
      <c r="BH59" s="338" t="e">
        <f t="shared" ref="BH59" si="600">BH55/BG55-1</f>
        <v>#VALUE!</v>
      </c>
      <c r="BI59" s="338" t="e">
        <f t="shared" ref="BI59" si="601">BI55/BH55-1</f>
        <v>#VALUE!</v>
      </c>
      <c r="BJ59" s="338" t="e">
        <f t="shared" ref="BJ59" si="602">BJ55/BI55-1</f>
        <v>#VALUE!</v>
      </c>
      <c r="BK59" s="338" t="e">
        <f t="shared" ref="BK59" si="603">BK55/BJ55-1</f>
        <v>#VALUE!</v>
      </c>
      <c r="BL59" s="338" t="e">
        <f t="shared" ref="BL59" si="604">BL55/BK55-1</f>
        <v>#VALUE!</v>
      </c>
      <c r="BM59" s="338" t="e">
        <f t="shared" ref="BM59" si="605">BM55/BL55-1</f>
        <v>#VALUE!</v>
      </c>
      <c r="BN59" s="338" t="e">
        <f t="shared" ref="BN59" si="606">BN55/BM55-1</f>
        <v>#VALUE!</v>
      </c>
      <c r="BO59" s="338" t="e">
        <f t="shared" ref="BO59" si="607">BO55/BN55-1</f>
        <v>#VALUE!</v>
      </c>
      <c r="BP59" s="338" t="e">
        <f t="shared" ref="BP59" si="608">BP55/BO55-1</f>
        <v>#VALUE!</v>
      </c>
      <c r="BQ59" s="338" t="e">
        <f t="shared" ref="BQ59" si="609">BQ55/BP55-1</f>
        <v>#VALUE!</v>
      </c>
      <c r="BR59" s="338" t="e">
        <f t="shared" ref="BR59" si="610">BR55/BQ55-1</f>
        <v>#VALUE!</v>
      </c>
      <c r="BS59" s="338" t="e">
        <f t="shared" ref="BS59" si="611">BS55/BR55-1</f>
        <v>#VALUE!</v>
      </c>
    </row>
    <row r="60" spans="1:71">
      <c r="A60" s="46" t="s">
        <v>486</v>
      </c>
      <c r="C60" s="205" t="s">
        <v>461</v>
      </c>
      <c r="D60" s="369" t="s">
        <v>2</v>
      </c>
      <c r="E60" s="338">
        <f>E12*E53/E52+E13*E54/E52</f>
        <v>0.69265138223467648</v>
      </c>
      <c r="F60" s="338">
        <f t="shared" ref="F60:AJ60" si="612">F12*F53/F52+F13*F54/F52</f>
        <v>0.69267515991550921</v>
      </c>
      <c r="G60" s="338">
        <f t="shared" si="612"/>
        <v>0.69269903695331969</v>
      </c>
      <c r="H60" s="338">
        <f t="shared" si="612"/>
        <v>0.69272277320766973</v>
      </c>
      <c r="I60" s="338">
        <f t="shared" si="612"/>
        <v>0.69274624507557891</v>
      </c>
      <c r="J60" s="338">
        <f t="shared" si="612"/>
        <v>0.6927694413609744</v>
      </c>
      <c r="K60" s="338">
        <f t="shared" si="612"/>
        <v>0.69279250053424857</v>
      </c>
      <c r="L60" s="338">
        <f t="shared" si="612"/>
        <v>0.69281545901070873</v>
      </c>
      <c r="M60" s="338">
        <f t="shared" si="612"/>
        <v>0.69283840745210235</v>
      </c>
      <c r="N60" s="338">
        <f t="shared" si="612"/>
        <v>0.69286137965909367</v>
      </c>
      <c r="O60" s="338">
        <f t="shared" si="612"/>
        <v>0.6928844069492559</v>
      </c>
      <c r="P60" s="338">
        <f t="shared" si="612"/>
        <v>0.69290755833554618</v>
      </c>
      <c r="Q60" s="338">
        <f t="shared" si="612"/>
        <v>0.6929309623138058</v>
      </c>
      <c r="R60" s="338">
        <f t="shared" si="612"/>
        <v>0.69295477441222686</v>
      </c>
      <c r="S60" s="338">
        <f t="shared" si="612"/>
        <v>0.69297910615633473</v>
      </c>
      <c r="T60" s="338">
        <f t="shared" si="612"/>
        <v>0.69300399849621708</v>
      </c>
      <c r="U60" s="338">
        <f t="shared" si="612"/>
        <v>0.69302948487273208</v>
      </c>
      <c r="V60" s="338">
        <f t="shared" si="612"/>
        <v>0.69305552856321495</v>
      </c>
      <c r="W60" s="338">
        <f t="shared" si="612"/>
        <v>0.69308209912016283</v>
      </c>
      <c r="X60" s="338">
        <f t="shared" si="612"/>
        <v>0.69310918851354453</v>
      </c>
      <c r="Y60" s="338">
        <f t="shared" si="612"/>
        <v>0.69313675535002073</v>
      </c>
      <c r="Z60" s="338">
        <f t="shared" si="612"/>
        <v>0.69316484289303104</v>
      </c>
      <c r="AA60" s="338">
        <f t="shared" si="612"/>
        <v>0.69319338399662578</v>
      </c>
      <c r="AB60" s="338">
        <f t="shared" si="612"/>
        <v>0.69322236083339717</v>
      </c>
      <c r="AC60" s="338">
        <f t="shared" si="612"/>
        <v>0.69325170390289759</v>
      </c>
      <c r="AD60" s="338">
        <f t="shared" si="612"/>
        <v>0.69328142899237655</v>
      </c>
      <c r="AE60" s="338">
        <f t="shared" si="612"/>
        <v>0.69331148931534381</v>
      </c>
      <c r="AF60" s="338">
        <f t="shared" si="612"/>
        <v>0.69334182942386158</v>
      </c>
      <c r="AG60" s="338">
        <f t="shared" si="612"/>
        <v>0.69337239375717297</v>
      </c>
      <c r="AH60" s="338">
        <f t="shared" si="612"/>
        <v>0.6934030770761459</v>
      </c>
      <c r="AI60" s="338" t="e">
        <f t="shared" si="612"/>
        <v>#VALUE!</v>
      </c>
      <c r="AJ60" s="338" t="e">
        <f t="shared" si="612"/>
        <v>#VALUE!</v>
      </c>
      <c r="AK60" s="338" t="e">
        <f t="shared" ref="AK60:AL60" si="613">AK12*AK53/AK52+AK13*AK54/AK52</f>
        <v>#VALUE!</v>
      </c>
      <c r="AL60" s="338" t="e">
        <f t="shared" si="613"/>
        <v>#VALUE!</v>
      </c>
      <c r="AM60" s="338" t="e">
        <f t="shared" ref="AM60:BS60" si="614">AM12*AM53/AM52+AM13*AM54/AM52</f>
        <v>#VALUE!</v>
      </c>
      <c r="AN60" s="338" t="e">
        <f t="shared" si="614"/>
        <v>#VALUE!</v>
      </c>
      <c r="AO60" s="338" t="e">
        <f t="shared" si="614"/>
        <v>#VALUE!</v>
      </c>
      <c r="AP60" s="338" t="e">
        <f t="shared" si="614"/>
        <v>#VALUE!</v>
      </c>
      <c r="AQ60" s="338" t="e">
        <f t="shared" si="614"/>
        <v>#VALUE!</v>
      </c>
      <c r="AR60" s="338" t="e">
        <f t="shared" si="614"/>
        <v>#VALUE!</v>
      </c>
      <c r="AS60" s="338" t="e">
        <f t="shared" si="614"/>
        <v>#VALUE!</v>
      </c>
      <c r="AT60" s="338" t="e">
        <f t="shared" si="614"/>
        <v>#VALUE!</v>
      </c>
      <c r="AU60" s="338" t="e">
        <f t="shared" si="614"/>
        <v>#VALUE!</v>
      </c>
      <c r="AV60" s="338" t="e">
        <f t="shared" si="614"/>
        <v>#VALUE!</v>
      </c>
      <c r="AW60" s="338" t="e">
        <f t="shared" si="614"/>
        <v>#VALUE!</v>
      </c>
      <c r="AX60" s="338" t="e">
        <f t="shared" si="614"/>
        <v>#VALUE!</v>
      </c>
      <c r="AY60" s="338" t="e">
        <f t="shared" si="614"/>
        <v>#VALUE!</v>
      </c>
      <c r="AZ60" s="338" t="e">
        <f t="shared" si="614"/>
        <v>#VALUE!</v>
      </c>
      <c r="BA60" s="338" t="e">
        <f t="shared" si="614"/>
        <v>#VALUE!</v>
      </c>
      <c r="BB60" s="338" t="e">
        <f t="shared" si="614"/>
        <v>#VALUE!</v>
      </c>
      <c r="BC60" s="338" t="e">
        <f t="shared" si="614"/>
        <v>#VALUE!</v>
      </c>
      <c r="BD60" s="338" t="e">
        <f t="shared" si="614"/>
        <v>#VALUE!</v>
      </c>
      <c r="BE60" s="338" t="e">
        <f t="shared" si="614"/>
        <v>#VALUE!</v>
      </c>
      <c r="BF60" s="338" t="e">
        <f t="shared" si="614"/>
        <v>#VALUE!</v>
      </c>
      <c r="BG60" s="338" t="e">
        <f t="shared" si="614"/>
        <v>#VALUE!</v>
      </c>
      <c r="BH60" s="338" t="e">
        <f t="shared" si="614"/>
        <v>#VALUE!</v>
      </c>
      <c r="BI60" s="338" t="e">
        <f t="shared" si="614"/>
        <v>#VALUE!</v>
      </c>
      <c r="BJ60" s="338" t="e">
        <f t="shared" si="614"/>
        <v>#VALUE!</v>
      </c>
      <c r="BK60" s="338" t="e">
        <f t="shared" si="614"/>
        <v>#VALUE!</v>
      </c>
      <c r="BL60" s="338" t="e">
        <f t="shared" si="614"/>
        <v>#VALUE!</v>
      </c>
      <c r="BM60" s="338" t="e">
        <f t="shared" si="614"/>
        <v>#VALUE!</v>
      </c>
      <c r="BN60" s="338" t="e">
        <f t="shared" si="614"/>
        <v>#VALUE!</v>
      </c>
      <c r="BO60" s="338" t="e">
        <f t="shared" si="614"/>
        <v>#VALUE!</v>
      </c>
      <c r="BP60" s="338" t="e">
        <f t="shared" si="614"/>
        <v>#VALUE!</v>
      </c>
      <c r="BQ60" s="338" t="e">
        <f t="shared" si="614"/>
        <v>#VALUE!</v>
      </c>
      <c r="BR60" s="338" t="e">
        <f t="shared" si="614"/>
        <v>#VALUE!</v>
      </c>
      <c r="BS60" s="338" t="e">
        <f t="shared" si="614"/>
        <v>#VALUE!</v>
      </c>
    </row>
    <row r="61" spans="1:71">
      <c r="A61" s="46" t="s">
        <v>486</v>
      </c>
      <c r="C61" s="205" t="s">
        <v>450</v>
      </c>
      <c r="D61" s="369" t="s">
        <v>441</v>
      </c>
      <c r="E61" s="338"/>
      <c r="F61" s="338">
        <f t="shared" ref="F61:AL61" si="615">F57/E57-1</f>
        <v>9.2851620938341206E-3</v>
      </c>
      <c r="G61" s="338">
        <f t="shared" si="615"/>
        <v>9.2004297790571066E-3</v>
      </c>
      <c r="H61" s="338">
        <f t="shared" si="615"/>
        <v>9.1169342119770125E-3</v>
      </c>
      <c r="I61" s="338">
        <f t="shared" si="615"/>
        <v>9.1010712158727802E-3</v>
      </c>
      <c r="J61" s="338">
        <f t="shared" si="615"/>
        <v>8.7240016344563021E-3</v>
      </c>
      <c r="K61" s="338">
        <f t="shared" si="615"/>
        <v>8.6489485394276588E-3</v>
      </c>
      <c r="L61" s="338">
        <f t="shared" si="615"/>
        <v>8.6074602071237738E-3</v>
      </c>
      <c r="M61" s="338">
        <f t="shared" si="615"/>
        <v>8.5345111627879167E-3</v>
      </c>
      <c r="N61" s="338">
        <f t="shared" si="615"/>
        <v>8.4311400010068649E-3</v>
      </c>
      <c r="O61" s="338">
        <f t="shared" si="615"/>
        <v>8.0471368118537612E-3</v>
      </c>
      <c r="P61" s="338">
        <f t="shared" si="615"/>
        <v>8.0147380273101199E-3</v>
      </c>
      <c r="Q61" s="338">
        <f t="shared" si="615"/>
        <v>7.8591001599908061E-3</v>
      </c>
      <c r="R61" s="338">
        <f t="shared" si="615"/>
        <v>7.4920441812567073E-3</v>
      </c>
      <c r="S61" s="338">
        <f t="shared" si="615"/>
        <v>7.0110574464190556E-3</v>
      </c>
      <c r="T61" s="338">
        <f t="shared" si="615"/>
        <v>6.509786012834029E-3</v>
      </c>
      <c r="U61" s="338">
        <f t="shared" si="615"/>
        <v>6.1385003057685683E-3</v>
      </c>
      <c r="V61" s="338">
        <f>V57/U57-1</f>
        <v>5.683940077015226E-3</v>
      </c>
      <c r="W61" s="338">
        <f t="shared" si="615"/>
        <v>5.1182924956285625E-3</v>
      </c>
      <c r="X61" s="338">
        <f t="shared" si="615"/>
        <v>4.5021997614529408E-3</v>
      </c>
      <c r="Y61" s="338">
        <f t="shared" si="615"/>
        <v>3.7179910876730116E-3</v>
      </c>
      <c r="Z61" s="338">
        <f t="shared" si="615"/>
        <v>3.2362205675544597E-3</v>
      </c>
      <c r="AA61" s="338">
        <f t="shared" si="615"/>
        <v>2.8759649634539919E-3</v>
      </c>
      <c r="AB61" s="338">
        <f t="shared" si="615"/>
        <v>2.7228999364736772E-3</v>
      </c>
      <c r="AC61" s="338">
        <f t="shared" si="615"/>
        <v>2.7743247519966818E-3</v>
      </c>
      <c r="AD61" s="338">
        <f t="shared" si="615"/>
        <v>2.7964632393393529E-3</v>
      </c>
      <c r="AE61" s="338">
        <f t="shared" si="615"/>
        <v>2.9049934617513262E-3</v>
      </c>
      <c r="AF61" s="338">
        <f t="shared" si="615"/>
        <v>2.8684662044498044E-3</v>
      </c>
      <c r="AG61" s="338">
        <f t="shared" si="615"/>
        <v>2.6020920451703677E-3</v>
      </c>
      <c r="AH61" s="338">
        <f t="shared" si="615"/>
        <v>2.1657539490071986E-3</v>
      </c>
      <c r="AI61" s="338" t="e">
        <f t="shared" si="615"/>
        <v>#VALUE!</v>
      </c>
      <c r="AJ61" s="338" t="e">
        <f t="shared" si="615"/>
        <v>#VALUE!</v>
      </c>
      <c r="AK61" s="338" t="e">
        <f t="shared" si="615"/>
        <v>#VALUE!</v>
      </c>
      <c r="AL61" s="338" t="e">
        <f t="shared" si="615"/>
        <v>#VALUE!</v>
      </c>
      <c r="AM61" s="338" t="e">
        <f t="shared" ref="AM61" si="616">AM57/AL57-1</f>
        <v>#VALUE!</v>
      </c>
      <c r="AN61" s="338" t="e">
        <f t="shared" ref="AN61" si="617">AN57/AM57-1</f>
        <v>#VALUE!</v>
      </c>
      <c r="AO61" s="338" t="e">
        <f t="shared" ref="AO61" si="618">AO57/AN57-1</f>
        <v>#VALUE!</v>
      </c>
      <c r="AP61" s="338" t="e">
        <f t="shared" ref="AP61" si="619">AP57/AO57-1</f>
        <v>#VALUE!</v>
      </c>
      <c r="AQ61" s="338" t="e">
        <f t="shared" ref="AQ61" si="620">AQ57/AP57-1</f>
        <v>#VALUE!</v>
      </c>
      <c r="AR61" s="338" t="e">
        <f t="shared" ref="AR61" si="621">AR57/AQ57-1</f>
        <v>#VALUE!</v>
      </c>
      <c r="AS61" s="338" t="e">
        <f t="shared" ref="AS61" si="622">AS57/AR57-1</f>
        <v>#VALUE!</v>
      </c>
      <c r="AT61" s="338" t="e">
        <f t="shared" ref="AT61" si="623">AT57/AS57-1</f>
        <v>#VALUE!</v>
      </c>
      <c r="AU61" s="338" t="e">
        <f t="shared" ref="AU61" si="624">AU57/AT57-1</f>
        <v>#VALUE!</v>
      </c>
      <c r="AV61" s="338" t="e">
        <f t="shared" ref="AV61" si="625">AV57/AU57-1</f>
        <v>#VALUE!</v>
      </c>
      <c r="AW61" s="338" t="e">
        <f t="shared" ref="AW61" si="626">AW57/AV57-1</f>
        <v>#VALUE!</v>
      </c>
      <c r="AX61" s="338" t="e">
        <f t="shared" ref="AX61" si="627">AX57/AW57-1</f>
        <v>#VALUE!</v>
      </c>
      <c r="AY61" s="338" t="e">
        <f t="shared" ref="AY61" si="628">AY57/AX57-1</f>
        <v>#VALUE!</v>
      </c>
      <c r="AZ61" s="338" t="e">
        <f t="shared" ref="AZ61" si="629">AZ57/AY57-1</f>
        <v>#VALUE!</v>
      </c>
      <c r="BA61" s="338" t="e">
        <f t="shared" ref="BA61" si="630">BA57/AZ57-1</f>
        <v>#VALUE!</v>
      </c>
      <c r="BB61" s="338" t="e">
        <f t="shared" ref="BB61" si="631">BB57/BA57-1</f>
        <v>#VALUE!</v>
      </c>
      <c r="BC61" s="338" t="e">
        <f t="shared" ref="BC61" si="632">BC57/BB57-1</f>
        <v>#VALUE!</v>
      </c>
      <c r="BD61" s="338" t="e">
        <f t="shared" ref="BD61" si="633">BD57/BC57-1</f>
        <v>#VALUE!</v>
      </c>
      <c r="BE61" s="338" t="e">
        <f t="shared" ref="BE61" si="634">BE57/BD57-1</f>
        <v>#VALUE!</v>
      </c>
      <c r="BF61" s="338" t="e">
        <f t="shared" ref="BF61" si="635">BF57/BE57-1</f>
        <v>#VALUE!</v>
      </c>
      <c r="BG61" s="338" t="e">
        <f t="shared" ref="BG61" si="636">BG57/BF57-1</f>
        <v>#VALUE!</v>
      </c>
      <c r="BH61" s="338" t="e">
        <f t="shared" ref="BH61" si="637">BH57/BG57-1</f>
        <v>#VALUE!</v>
      </c>
      <c r="BI61" s="338" t="e">
        <f t="shared" ref="BI61" si="638">BI57/BH57-1</f>
        <v>#VALUE!</v>
      </c>
      <c r="BJ61" s="338" t="e">
        <f t="shared" ref="BJ61" si="639">BJ57/BI57-1</f>
        <v>#VALUE!</v>
      </c>
      <c r="BK61" s="338" t="e">
        <f t="shared" ref="BK61" si="640">BK57/BJ57-1</f>
        <v>#VALUE!</v>
      </c>
      <c r="BL61" s="338" t="e">
        <f t="shared" ref="BL61" si="641">BL57/BK57-1</f>
        <v>#VALUE!</v>
      </c>
      <c r="BM61" s="338" t="e">
        <f t="shared" ref="BM61" si="642">BM57/BL57-1</f>
        <v>#VALUE!</v>
      </c>
      <c r="BN61" s="338" t="e">
        <f t="shared" ref="BN61" si="643">BN57/BM57-1</f>
        <v>#VALUE!</v>
      </c>
      <c r="BO61" s="338" t="e">
        <f t="shared" ref="BO61" si="644">BO57/BN57-1</f>
        <v>#VALUE!</v>
      </c>
      <c r="BP61" s="338" t="e">
        <f t="shared" ref="BP61" si="645">BP57/BO57-1</f>
        <v>#VALUE!</v>
      </c>
      <c r="BQ61" s="338" t="e">
        <f t="shared" ref="BQ61" si="646">BQ57/BP57-1</f>
        <v>#VALUE!</v>
      </c>
      <c r="BR61" s="338" t="e">
        <f t="shared" ref="BR61" si="647">BR57/BQ57-1</f>
        <v>#VALUE!</v>
      </c>
      <c r="BS61" s="338" t="e">
        <f t="shared" ref="BS61" si="648">BS57/BR57-1</f>
        <v>#VALUE!</v>
      </c>
    </row>
    <row r="62" spans="1:71" s="8" customFormat="1">
      <c r="A62" s="47"/>
      <c r="B62"/>
      <c r="C62" s="206" t="s">
        <v>431</v>
      </c>
      <c r="D62" s="369" t="s">
        <v>501</v>
      </c>
      <c r="E62" s="338">
        <f>E40*E51</f>
        <v>581992.71027487773</v>
      </c>
      <c r="F62" s="338">
        <f t="shared" ref="F62:AJ62" si="649">F40*F51</f>
        <v>589264.60655981966</v>
      </c>
      <c r="G62" s="338">
        <f t="shared" si="649"/>
        <v>596598.69252682908</v>
      </c>
      <c r="H62" s="338">
        <f t="shared" si="649"/>
        <v>603996.52945530741</v>
      </c>
      <c r="I62" s="338">
        <f t="shared" si="649"/>
        <v>611481.40211670415</v>
      </c>
      <c r="J62" s="338">
        <f t="shared" si="649"/>
        <v>618934.87547845731</v>
      </c>
      <c r="K62" s="338">
        <f t="shared" si="649"/>
        <v>626454.04291000485</v>
      </c>
      <c r="L62" s="338">
        <f t="shared" si="649"/>
        <v>634051.01618145895</v>
      </c>
      <c r="M62" s="338">
        <f t="shared" si="649"/>
        <v>641716.06239823462</v>
      </c>
      <c r="N62" s="338">
        <f t="shared" si="649"/>
        <v>649438.95518634852</v>
      </c>
      <c r="O62" s="338">
        <f t="shared" si="649"/>
        <v>657119.91462095233</v>
      </c>
      <c r="P62" s="338">
        <f t="shared" si="649"/>
        <v>664879.10348234931</v>
      </c>
      <c r="Q62" s="338">
        <f t="shared" si="649"/>
        <v>672672.65425810253</v>
      </c>
      <c r="R62" s="338">
        <f t="shared" si="649"/>
        <v>680421.21522054204</v>
      </c>
      <c r="S62" s="338">
        <f t="shared" si="649"/>
        <v>688076.35761418066</v>
      </c>
      <c r="T62" s="338">
        <f t="shared" si="649"/>
        <v>695621.9433858759</v>
      </c>
      <c r="U62" s="338">
        <f t="shared" si="649"/>
        <v>703098.36598019372</v>
      </c>
      <c r="V62" s="338">
        <f t="shared" si="649"/>
        <v>710467.14200033515</v>
      </c>
      <c r="W62" s="338">
        <f t="shared" si="649"/>
        <v>717676.907707948</v>
      </c>
      <c r="X62" s="338">
        <f t="shared" si="649"/>
        <v>724697.40804297326</v>
      </c>
      <c r="Y62" s="338">
        <f t="shared" si="649"/>
        <v>731450.58734455099</v>
      </c>
      <c r="Z62" s="338">
        <f t="shared" si="649"/>
        <v>738042.90621300531</v>
      </c>
      <c r="AA62" s="338">
        <f t="shared" si="649"/>
        <v>744514.80397252133</v>
      </c>
      <c r="AB62" s="338">
        <f t="shared" si="649"/>
        <v>750944.39442991361</v>
      </c>
      <c r="AC62" s="338">
        <f t="shared" si="649"/>
        <v>757413.29228225979</v>
      </c>
      <c r="AD62" s="338">
        <f t="shared" si="649"/>
        <v>763910.77122443391</v>
      </c>
      <c r="AE62" s="338">
        <f t="shared" si="649"/>
        <v>770473.77607739135</v>
      </c>
      <c r="AF62" s="338">
        <f t="shared" si="649"/>
        <v>777043.64758794801</v>
      </c>
      <c r="AG62" s="338">
        <f t="shared" si="649"/>
        <v>783522.39195968688</v>
      </c>
      <c r="AH62" s="338">
        <f t="shared" si="649"/>
        <v>789832.45036150143</v>
      </c>
      <c r="AI62" s="338" t="e">
        <f t="shared" si="649"/>
        <v>#VALUE!</v>
      </c>
      <c r="AJ62" s="338" t="e">
        <f t="shared" si="649"/>
        <v>#VALUE!</v>
      </c>
      <c r="AK62" s="338" t="e">
        <f t="shared" ref="AK62:AL62" si="650">AK40*AK51</f>
        <v>#VALUE!</v>
      </c>
      <c r="AL62" s="338" t="e">
        <f t="shared" si="650"/>
        <v>#VALUE!</v>
      </c>
      <c r="AM62" s="338" t="e">
        <f t="shared" ref="AM62:BS62" si="651">AM40*AM51</f>
        <v>#VALUE!</v>
      </c>
      <c r="AN62" s="338" t="e">
        <f t="shared" si="651"/>
        <v>#VALUE!</v>
      </c>
      <c r="AO62" s="338" t="e">
        <f t="shared" si="651"/>
        <v>#VALUE!</v>
      </c>
      <c r="AP62" s="338" t="e">
        <f t="shared" si="651"/>
        <v>#VALUE!</v>
      </c>
      <c r="AQ62" s="338" t="e">
        <f t="shared" si="651"/>
        <v>#VALUE!</v>
      </c>
      <c r="AR62" s="338" t="e">
        <f t="shared" si="651"/>
        <v>#VALUE!</v>
      </c>
      <c r="AS62" s="338" t="e">
        <f t="shared" si="651"/>
        <v>#VALUE!</v>
      </c>
      <c r="AT62" s="338" t="e">
        <f t="shared" si="651"/>
        <v>#VALUE!</v>
      </c>
      <c r="AU62" s="338" t="e">
        <f t="shared" si="651"/>
        <v>#VALUE!</v>
      </c>
      <c r="AV62" s="338" t="e">
        <f t="shared" si="651"/>
        <v>#VALUE!</v>
      </c>
      <c r="AW62" s="338" t="e">
        <f t="shared" si="651"/>
        <v>#VALUE!</v>
      </c>
      <c r="AX62" s="338" t="e">
        <f t="shared" si="651"/>
        <v>#VALUE!</v>
      </c>
      <c r="AY62" s="338" t="e">
        <f t="shared" si="651"/>
        <v>#VALUE!</v>
      </c>
      <c r="AZ62" s="338" t="e">
        <f t="shared" si="651"/>
        <v>#VALUE!</v>
      </c>
      <c r="BA62" s="338" t="e">
        <f t="shared" si="651"/>
        <v>#VALUE!</v>
      </c>
      <c r="BB62" s="338" t="e">
        <f t="shared" si="651"/>
        <v>#VALUE!</v>
      </c>
      <c r="BC62" s="338" t="e">
        <f t="shared" si="651"/>
        <v>#VALUE!</v>
      </c>
      <c r="BD62" s="338" t="e">
        <f t="shared" si="651"/>
        <v>#VALUE!</v>
      </c>
      <c r="BE62" s="338" t="e">
        <f t="shared" si="651"/>
        <v>#VALUE!</v>
      </c>
      <c r="BF62" s="338" t="e">
        <f t="shared" si="651"/>
        <v>#VALUE!</v>
      </c>
      <c r="BG62" s="338" t="e">
        <f t="shared" si="651"/>
        <v>#VALUE!</v>
      </c>
      <c r="BH62" s="338" t="e">
        <f t="shared" si="651"/>
        <v>#VALUE!</v>
      </c>
      <c r="BI62" s="338" t="e">
        <f t="shared" si="651"/>
        <v>#VALUE!</v>
      </c>
      <c r="BJ62" s="338" t="e">
        <f t="shared" si="651"/>
        <v>#VALUE!</v>
      </c>
      <c r="BK62" s="338" t="e">
        <f t="shared" si="651"/>
        <v>#VALUE!</v>
      </c>
      <c r="BL62" s="338" t="e">
        <f t="shared" si="651"/>
        <v>#VALUE!</v>
      </c>
      <c r="BM62" s="338" t="e">
        <f t="shared" si="651"/>
        <v>#VALUE!</v>
      </c>
      <c r="BN62" s="338" t="e">
        <f t="shared" si="651"/>
        <v>#VALUE!</v>
      </c>
      <c r="BO62" s="338" t="e">
        <f t="shared" si="651"/>
        <v>#VALUE!</v>
      </c>
      <c r="BP62" s="338" t="e">
        <f t="shared" si="651"/>
        <v>#VALUE!</v>
      </c>
      <c r="BQ62" s="338" t="e">
        <f t="shared" si="651"/>
        <v>#VALUE!</v>
      </c>
      <c r="BR62" s="338" t="e">
        <f t="shared" si="651"/>
        <v>#VALUE!</v>
      </c>
      <c r="BS62" s="338" t="e">
        <f t="shared" si="651"/>
        <v>#VALUE!</v>
      </c>
    </row>
    <row r="63" spans="1:71" s="8" customFormat="1">
      <c r="A63" s="47"/>
      <c r="B63"/>
      <c r="C63" s="206" t="s">
        <v>451</v>
      </c>
      <c r="D63" s="370" t="s">
        <v>423</v>
      </c>
      <c r="E63" s="338">
        <f>E62/E57</f>
        <v>28575.671174121697</v>
      </c>
      <c r="F63" s="338">
        <f t="shared" ref="F63:AL63" si="652">F62/F57</f>
        <v>28666.545623557278</v>
      </c>
      <c r="G63" s="338">
        <f t="shared" si="652"/>
        <v>28758.741469247736</v>
      </c>
      <c r="H63" s="338">
        <f t="shared" si="652"/>
        <v>28852.305921974286</v>
      </c>
      <c r="I63" s="338">
        <f t="shared" si="652"/>
        <v>28946.407435416113</v>
      </c>
      <c r="J63" s="338">
        <f t="shared" si="652"/>
        <v>29045.845185482878</v>
      </c>
      <c r="K63" s="338">
        <f t="shared" si="652"/>
        <v>29146.622736479436</v>
      </c>
      <c r="L63" s="338">
        <f t="shared" si="652"/>
        <v>29248.328383626253</v>
      </c>
      <c r="M63" s="338">
        <f t="shared" si="652"/>
        <v>29351.411635835793</v>
      </c>
      <c r="N63" s="338">
        <f t="shared" si="652"/>
        <v>29456.29838004422</v>
      </c>
      <c r="O63" s="338">
        <f t="shared" si="652"/>
        <v>29566.752356723326</v>
      </c>
      <c r="P63" s="338">
        <f t="shared" si="652"/>
        <v>29678.011343849637</v>
      </c>
      <c r="Q63" s="338">
        <f t="shared" si="652"/>
        <v>29791.753384525895</v>
      </c>
      <c r="R63" s="338">
        <f t="shared" si="652"/>
        <v>29910.833285135443</v>
      </c>
      <c r="S63" s="338">
        <f t="shared" si="652"/>
        <v>30036.758467821361</v>
      </c>
      <c r="T63" s="338">
        <f t="shared" si="652"/>
        <v>30169.749081003851</v>
      </c>
      <c r="U63" s="338">
        <f t="shared" si="652"/>
        <v>30307.962811583609</v>
      </c>
      <c r="V63" s="338">
        <f t="shared" si="652"/>
        <v>30452.513155533357</v>
      </c>
      <c r="W63" s="338">
        <f t="shared" si="652"/>
        <v>30604.898087831698</v>
      </c>
      <c r="X63" s="338">
        <f t="shared" si="652"/>
        <v>30765.769442781049</v>
      </c>
      <c r="Y63" s="338">
        <f t="shared" si="652"/>
        <v>30937.438815948473</v>
      </c>
      <c r="Z63" s="338">
        <f t="shared" si="652"/>
        <v>31115.570727870956</v>
      </c>
      <c r="AA63" s="338">
        <f t="shared" si="652"/>
        <v>31298.410016514175</v>
      </c>
      <c r="AB63" s="338">
        <f t="shared" si="652"/>
        <v>31482.976434990862</v>
      </c>
      <c r="AC63" s="338">
        <f t="shared" si="652"/>
        <v>31666.3291326693</v>
      </c>
      <c r="AD63" s="338">
        <f t="shared" si="652"/>
        <v>31848.914794573859</v>
      </c>
      <c r="AE63" s="338">
        <f t="shared" si="652"/>
        <v>32029.493667195358</v>
      </c>
      <c r="AF63" s="338">
        <f t="shared" si="652"/>
        <v>32210.216971148595</v>
      </c>
      <c r="AG63" s="338">
        <f t="shared" si="652"/>
        <v>32394.482156832171</v>
      </c>
      <c r="AH63" s="338">
        <f t="shared" si="652"/>
        <v>32584.798842151908</v>
      </c>
      <c r="AI63" s="338" t="e">
        <f t="shared" si="652"/>
        <v>#VALUE!</v>
      </c>
      <c r="AJ63" s="338" t="e">
        <f t="shared" si="652"/>
        <v>#VALUE!</v>
      </c>
      <c r="AK63" s="338" t="e">
        <f t="shared" si="652"/>
        <v>#VALUE!</v>
      </c>
      <c r="AL63" s="338" t="e">
        <f t="shared" si="652"/>
        <v>#VALUE!</v>
      </c>
      <c r="AM63" s="338" t="e">
        <f t="shared" ref="AM63:BS63" si="653">AM62/AM57</f>
        <v>#VALUE!</v>
      </c>
      <c r="AN63" s="338" t="e">
        <f t="shared" si="653"/>
        <v>#VALUE!</v>
      </c>
      <c r="AO63" s="338" t="e">
        <f t="shared" si="653"/>
        <v>#VALUE!</v>
      </c>
      <c r="AP63" s="338" t="e">
        <f t="shared" si="653"/>
        <v>#VALUE!</v>
      </c>
      <c r="AQ63" s="338" t="e">
        <f t="shared" si="653"/>
        <v>#VALUE!</v>
      </c>
      <c r="AR63" s="338" t="e">
        <f t="shared" si="653"/>
        <v>#VALUE!</v>
      </c>
      <c r="AS63" s="338" t="e">
        <f t="shared" si="653"/>
        <v>#VALUE!</v>
      </c>
      <c r="AT63" s="338" t="e">
        <f t="shared" si="653"/>
        <v>#VALUE!</v>
      </c>
      <c r="AU63" s="338" t="e">
        <f t="shared" si="653"/>
        <v>#VALUE!</v>
      </c>
      <c r="AV63" s="338" t="e">
        <f t="shared" si="653"/>
        <v>#VALUE!</v>
      </c>
      <c r="AW63" s="338" t="e">
        <f t="shared" si="653"/>
        <v>#VALUE!</v>
      </c>
      <c r="AX63" s="338" t="e">
        <f t="shared" si="653"/>
        <v>#VALUE!</v>
      </c>
      <c r="AY63" s="338" t="e">
        <f t="shared" si="653"/>
        <v>#VALUE!</v>
      </c>
      <c r="AZ63" s="338" t="e">
        <f t="shared" si="653"/>
        <v>#VALUE!</v>
      </c>
      <c r="BA63" s="338" t="e">
        <f t="shared" si="653"/>
        <v>#VALUE!</v>
      </c>
      <c r="BB63" s="338" t="e">
        <f t="shared" si="653"/>
        <v>#VALUE!</v>
      </c>
      <c r="BC63" s="338" t="e">
        <f t="shared" si="653"/>
        <v>#VALUE!</v>
      </c>
      <c r="BD63" s="338" t="e">
        <f t="shared" si="653"/>
        <v>#VALUE!</v>
      </c>
      <c r="BE63" s="338" t="e">
        <f t="shared" si="653"/>
        <v>#VALUE!</v>
      </c>
      <c r="BF63" s="338" t="e">
        <f t="shared" si="653"/>
        <v>#VALUE!</v>
      </c>
      <c r="BG63" s="338" t="e">
        <f t="shared" si="653"/>
        <v>#VALUE!</v>
      </c>
      <c r="BH63" s="338" t="e">
        <f t="shared" si="653"/>
        <v>#VALUE!</v>
      </c>
      <c r="BI63" s="338" t="e">
        <f t="shared" si="653"/>
        <v>#VALUE!</v>
      </c>
      <c r="BJ63" s="338" t="e">
        <f t="shared" si="653"/>
        <v>#VALUE!</v>
      </c>
      <c r="BK63" s="338" t="e">
        <f t="shared" si="653"/>
        <v>#VALUE!</v>
      </c>
      <c r="BL63" s="338" t="e">
        <f t="shared" si="653"/>
        <v>#VALUE!</v>
      </c>
      <c r="BM63" s="338" t="e">
        <f t="shared" si="653"/>
        <v>#VALUE!</v>
      </c>
      <c r="BN63" s="338" t="e">
        <f t="shared" si="653"/>
        <v>#VALUE!</v>
      </c>
      <c r="BO63" s="338" t="e">
        <f t="shared" si="653"/>
        <v>#VALUE!</v>
      </c>
      <c r="BP63" s="338" t="e">
        <f t="shared" si="653"/>
        <v>#VALUE!</v>
      </c>
      <c r="BQ63" s="338" t="e">
        <f t="shared" si="653"/>
        <v>#VALUE!</v>
      </c>
      <c r="BR63" s="338" t="e">
        <f t="shared" si="653"/>
        <v>#VALUE!</v>
      </c>
      <c r="BS63" s="338" t="e">
        <f t="shared" si="653"/>
        <v>#VALUE!</v>
      </c>
    </row>
    <row r="64" spans="1:71" s="8" customFormat="1">
      <c r="A64" s="47"/>
      <c r="B64"/>
      <c r="C64" s="24"/>
      <c r="D64" s="369"/>
      <c r="E64" s="338"/>
      <c r="F64" s="338"/>
      <c r="G64" s="338"/>
      <c r="H64" s="338"/>
      <c r="I64" s="338"/>
      <c r="J64" s="338"/>
      <c r="K64" s="338"/>
      <c r="L64" s="338"/>
      <c r="M64" s="338"/>
      <c r="N64" s="338"/>
      <c r="O64" s="338"/>
      <c r="P64" s="338"/>
      <c r="Q64" s="338"/>
      <c r="R64" s="338"/>
      <c r="S64" s="338"/>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c r="AP64" s="338"/>
      <c r="AQ64" s="338"/>
      <c r="AR64" s="338"/>
      <c r="AS64" s="338"/>
      <c r="AT64" s="338"/>
      <c r="AU64" s="338"/>
      <c r="AV64" s="338"/>
      <c r="AW64" s="338"/>
      <c r="AX64" s="338"/>
      <c r="AY64" s="338"/>
      <c r="AZ64" s="338"/>
      <c r="BA64" s="338"/>
      <c r="BB64" s="338"/>
      <c r="BC64" s="338"/>
      <c r="BD64" s="338"/>
      <c r="BE64" s="338"/>
      <c r="BF64" s="338"/>
      <c r="BG64" s="338"/>
      <c r="BH64" s="338"/>
      <c r="BI64" s="338"/>
      <c r="BJ64" s="338"/>
      <c r="BK64" s="338"/>
      <c r="BL64" s="338"/>
      <c r="BM64" s="338"/>
      <c r="BN64" s="338"/>
      <c r="BO64" s="338"/>
      <c r="BP64" s="338"/>
      <c r="BQ64" s="338"/>
      <c r="BR64" s="338"/>
      <c r="BS64" s="338"/>
    </row>
    <row r="65" spans="1:71" s="8" customFormat="1">
      <c r="A65" s="47"/>
      <c r="B65"/>
      <c r="C65" s="24" t="s">
        <v>474</v>
      </c>
      <c r="D65" s="369" t="s">
        <v>441</v>
      </c>
      <c r="E65" s="338">
        <f>IF(ISNUMBER(E33)=TRUE,E33,E18)</f>
        <v>-8.9730862528085709E-3</v>
      </c>
      <c r="F65" s="338">
        <f t="shared" ref="F65:AJ65" si="654">IF(ISNUMBER(F33)=TRUE,F33,F18)</f>
        <v>-8.9730862528085709E-3</v>
      </c>
      <c r="G65" s="338">
        <f t="shared" si="654"/>
        <v>-8.9730862528085709E-3</v>
      </c>
      <c r="H65" s="338">
        <f t="shared" si="654"/>
        <v>-8.9730862528085709E-3</v>
      </c>
      <c r="I65" s="338">
        <f t="shared" si="654"/>
        <v>-8.9730862528085709E-3</v>
      </c>
      <c r="J65" s="338">
        <f t="shared" si="654"/>
        <v>-8.9730862528085709E-3</v>
      </c>
      <c r="K65" s="338">
        <f t="shared" si="654"/>
        <v>-8.9730862528085709E-3</v>
      </c>
      <c r="L65" s="338">
        <f t="shared" si="654"/>
        <v>-8.9730862528085709E-3</v>
      </c>
      <c r="M65" s="338">
        <f t="shared" si="654"/>
        <v>-8.9730862528085709E-3</v>
      </c>
      <c r="N65" s="338">
        <f t="shared" si="654"/>
        <v>-8.9730862528085709E-3</v>
      </c>
      <c r="O65" s="338">
        <f t="shared" si="654"/>
        <v>-8.9730862528085709E-3</v>
      </c>
      <c r="P65" s="338">
        <f t="shared" si="654"/>
        <v>-8.9730862528085709E-3</v>
      </c>
      <c r="Q65" s="338">
        <f t="shared" si="654"/>
        <v>-8.9730862528085709E-3</v>
      </c>
      <c r="R65" s="338">
        <f t="shared" si="654"/>
        <v>-8.9730862528085709E-3</v>
      </c>
      <c r="S65" s="338">
        <f t="shared" si="654"/>
        <v>-8.9730862528085709E-3</v>
      </c>
      <c r="T65" s="338">
        <f t="shared" si="654"/>
        <v>-8.9730862528085709E-3</v>
      </c>
      <c r="U65" s="338">
        <f t="shared" si="654"/>
        <v>-8.9730862528085709E-3</v>
      </c>
      <c r="V65" s="338">
        <f t="shared" si="654"/>
        <v>-8.9730862528085709E-3</v>
      </c>
      <c r="W65" s="338">
        <f t="shared" si="654"/>
        <v>-8.9730862528085709E-3</v>
      </c>
      <c r="X65" s="338">
        <f t="shared" si="654"/>
        <v>-8.9730862528085709E-3</v>
      </c>
      <c r="Y65" s="338">
        <f t="shared" si="654"/>
        <v>-8.9730862528085709E-3</v>
      </c>
      <c r="Z65" s="338">
        <f t="shared" si="654"/>
        <v>-8.9730862528085709E-3</v>
      </c>
      <c r="AA65" s="338">
        <f t="shared" si="654"/>
        <v>-8.9730862528085709E-3</v>
      </c>
      <c r="AB65" s="338">
        <f t="shared" si="654"/>
        <v>-8.9730862528085709E-3</v>
      </c>
      <c r="AC65" s="338">
        <f t="shared" si="654"/>
        <v>-8.9730862528085709E-3</v>
      </c>
      <c r="AD65" s="338">
        <f t="shared" si="654"/>
        <v>-8.9730862528085709E-3</v>
      </c>
      <c r="AE65" s="338">
        <f t="shared" si="654"/>
        <v>-8.9730862528085709E-3</v>
      </c>
      <c r="AF65" s="338">
        <f t="shared" si="654"/>
        <v>-8.9730862528085709E-3</v>
      </c>
      <c r="AG65" s="338">
        <f t="shared" si="654"/>
        <v>-8.9730862528085709E-3</v>
      </c>
      <c r="AH65" s="338">
        <f t="shared" si="654"/>
        <v>-8.9730862528085709E-3</v>
      </c>
      <c r="AI65" s="338">
        <f t="shared" si="654"/>
        <v>-8.9730862528085709E-3</v>
      </c>
      <c r="AJ65" s="338">
        <f t="shared" si="654"/>
        <v>-8.9730862528085709E-3</v>
      </c>
      <c r="AK65" s="338">
        <f t="shared" ref="AK65:AL65" si="655">IF(ISNUMBER(AK33)=TRUE,AK33,AK18)</f>
        <v>-8.9730862528085709E-3</v>
      </c>
      <c r="AL65" s="338">
        <f t="shared" si="655"/>
        <v>-8.9730862528085709E-3</v>
      </c>
      <c r="AM65" s="338">
        <f t="shared" ref="AM65:BS65" si="656">IF(ISNUMBER(AM33)=TRUE,AM33,AM18)</f>
        <v>-8.9730862528085709E-3</v>
      </c>
      <c r="AN65" s="338">
        <f t="shared" si="656"/>
        <v>-8.9730862528085709E-3</v>
      </c>
      <c r="AO65" s="338">
        <f t="shared" si="656"/>
        <v>-8.9730862528085709E-3</v>
      </c>
      <c r="AP65" s="338">
        <f t="shared" si="656"/>
        <v>-8.9730862528085709E-3</v>
      </c>
      <c r="AQ65" s="338">
        <f t="shared" si="656"/>
        <v>-8.9730862528085709E-3</v>
      </c>
      <c r="AR65" s="338">
        <f t="shared" si="656"/>
        <v>-8.9730862528085709E-3</v>
      </c>
      <c r="AS65" s="338">
        <f t="shared" si="656"/>
        <v>-8.9730862528085709E-3</v>
      </c>
      <c r="AT65" s="338">
        <f t="shared" si="656"/>
        <v>-8.9730862528085709E-3</v>
      </c>
      <c r="AU65" s="338">
        <f t="shared" si="656"/>
        <v>-8.9730862528085709E-3</v>
      </c>
      <c r="AV65" s="338">
        <f t="shared" si="656"/>
        <v>-8.9730862528085709E-3</v>
      </c>
      <c r="AW65" s="338">
        <f t="shared" si="656"/>
        <v>-8.9730862528085709E-3</v>
      </c>
      <c r="AX65" s="338">
        <f t="shared" si="656"/>
        <v>-8.9730862528085709E-3</v>
      </c>
      <c r="AY65" s="338">
        <f t="shared" si="656"/>
        <v>-8.9730862528085709E-3</v>
      </c>
      <c r="AZ65" s="338">
        <f t="shared" si="656"/>
        <v>-8.9730862528085709E-3</v>
      </c>
      <c r="BA65" s="338">
        <f t="shared" si="656"/>
        <v>-8.9730862528085709E-3</v>
      </c>
      <c r="BB65" s="338">
        <f t="shared" si="656"/>
        <v>-8.9730862528085709E-3</v>
      </c>
      <c r="BC65" s="338">
        <f t="shared" si="656"/>
        <v>-8.9730862528085709E-3</v>
      </c>
      <c r="BD65" s="338">
        <f t="shared" si="656"/>
        <v>-8.9730862528085709E-3</v>
      </c>
      <c r="BE65" s="338">
        <f t="shared" si="656"/>
        <v>-8.9730862528085709E-3</v>
      </c>
      <c r="BF65" s="338">
        <f t="shared" si="656"/>
        <v>-8.9730862528085709E-3</v>
      </c>
      <c r="BG65" s="338">
        <f t="shared" si="656"/>
        <v>-8.9730862528085709E-3</v>
      </c>
      <c r="BH65" s="338">
        <f t="shared" si="656"/>
        <v>-8.9730862528085709E-3</v>
      </c>
      <c r="BI65" s="338">
        <f t="shared" si="656"/>
        <v>-8.9730862528085709E-3</v>
      </c>
      <c r="BJ65" s="338">
        <f t="shared" si="656"/>
        <v>-8.9730862528085709E-3</v>
      </c>
      <c r="BK65" s="338">
        <f t="shared" si="656"/>
        <v>-8.9730862528085709E-3</v>
      </c>
      <c r="BL65" s="338">
        <f t="shared" si="656"/>
        <v>-8.9730862528085709E-3</v>
      </c>
      <c r="BM65" s="338">
        <f t="shared" si="656"/>
        <v>-8.9730862528085709E-3</v>
      </c>
      <c r="BN65" s="338">
        <f t="shared" si="656"/>
        <v>-8.9730862528085709E-3</v>
      </c>
      <c r="BO65" s="338">
        <f t="shared" si="656"/>
        <v>-8.9730862528085709E-3</v>
      </c>
      <c r="BP65" s="338">
        <f t="shared" si="656"/>
        <v>-8.9730862528085709E-3</v>
      </c>
      <c r="BQ65" s="338">
        <f t="shared" si="656"/>
        <v>-8.9730862528085709E-3</v>
      </c>
      <c r="BR65" s="338">
        <f t="shared" si="656"/>
        <v>-8.9730862528085709E-3</v>
      </c>
      <c r="BS65" s="338">
        <f t="shared" si="656"/>
        <v>-8.9730862528085709E-3</v>
      </c>
    </row>
    <row r="66" spans="1:71" s="8" customFormat="1">
      <c r="A66" s="47"/>
      <c r="B66"/>
      <c r="C66" s="24" t="s">
        <v>576</v>
      </c>
      <c r="D66" s="369"/>
      <c r="E66" s="338">
        <f t="shared" ref="E66:AJ66" si="657">IF(ISNUMBER(E32)=TRUE,E32,E17)</f>
        <v>0.66244304180145264</v>
      </c>
      <c r="F66" s="338">
        <f t="shared" si="657"/>
        <v>0.648282954442296</v>
      </c>
      <c r="G66" s="338">
        <f t="shared" si="657"/>
        <v>0.63432838222754973</v>
      </c>
      <c r="H66" s="338">
        <f t="shared" si="657"/>
        <v>0.62057391327007205</v>
      </c>
      <c r="I66" s="338">
        <f t="shared" si="657"/>
        <v>0.60699262010667854</v>
      </c>
      <c r="J66" s="338">
        <f t="shared" si="657"/>
        <v>0.593697837287539</v>
      </c>
      <c r="K66" s="338">
        <f t="shared" si="657"/>
        <v>0.58058671109731119</v>
      </c>
      <c r="L66" s="338">
        <f t="shared" si="657"/>
        <v>0.56764520496693416</v>
      </c>
      <c r="M66" s="338">
        <f t="shared" si="657"/>
        <v>0.55487978293227236</v>
      </c>
      <c r="N66" s="338">
        <f t="shared" si="657"/>
        <v>0.54229623046007547</v>
      </c>
      <c r="O66" s="338">
        <f t="shared" si="657"/>
        <v>0.52997230182620458</v>
      </c>
      <c r="P66" s="338">
        <f t="shared" si="657"/>
        <v>0.51780236232394994</v>
      </c>
      <c r="Q66" s="338">
        <f t="shared" si="657"/>
        <v>0.50581800768000618</v>
      </c>
      <c r="R66" s="338">
        <f t="shared" si="657"/>
        <v>0.49407268547925332</v>
      </c>
      <c r="S66" s="338">
        <f t="shared" si="657"/>
        <v>0.48259079342043509</v>
      </c>
      <c r="T66" s="338">
        <f t="shared" si="657"/>
        <v>0.47137088688278267</v>
      </c>
      <c r="U66" s="338">
        <f t="shared" si="657"/>
        <v>0.46037342394063191</v>
      </c>
      <c r="V66" s="338">
        <f t="shared" si="657"/>
        <v>0.44961343026619299</v>
      </c>
      <c r="W66" s="338">
        <f t="shared" si="657"/>
        <v>0.43911150098190926</v>
      </c>
      <c r="X66" s="338">
        <f t="shared" si="657"/>
        <v>0.42887248872842521</v>
      </c>
      <c r="Y66" s="338">
        <f t="shared" si="657"/>
        <v>0.41892776416262745</v>
      </c>
      <c r="Z66" s="338">
        <f t="shared" si="657"/>
        <v>0.40920071036333278</v>
      </c>
      <c r="AA66" s="338">
        <f t="shared" si="657"/>
        <v>0.39965849860580271</v>
      </c>
      <c r="AB66" s="338">
        <f t="shared" si="657"/>
        <v>0.39025149701263179</v>
      </c>
      <c r="AC66" s="338">
        <f t="shared" si="657"/>
        <v>0.38093332298697002</v>
      </c>
      <c r="AD66" s="338">
        <f t="shared" si="657"/>
        <v>0.37170815361219667</v>
      </c>
      <c r="AE66" s="338">
        <f t="shared" si="657"/>
        <v>0.36255676775815388</v>
      </c>
      <c r="AF66" s="338">
        <f t="shared" si="657"/>
        <v>0.35350624235932204</v>
      </c>
      <c r="AG66" s="338">
        <f t="shared" si="657"/>
        <v>0.34459806740304849</v>
      </c>
      <c r="AH66" s="338">
        <f t="shared" si="657"/>
        <v>0.33585991239901142</v>
      </c>
      <c r="AI66" s="338" t="str">
        <f t="shared" si="657"/>
        <v>Not an input</v>
      </c>
      <c r="AJ66" s="338" t="str">
        <f t="shared" si="657"/>
        <v>Not an input</v>
      </c>
      <c r="AK66" s="338" t="str">
        <f t="shared" ref="AK66:AL66" si="658">IF(ISNUMBER(AK32)=TRUE,AK32,AK17)</f>
        <v>Not an input</v>
      </c>
      <c r="AL66" s="338" t="str">
        <f t="shared" si="658"/>
        <v>Not an input</v>
      </c>
      <c r="AM66" s="338" t="str">
        <f t="shared" ref="AM66:BS66" si="659">IF(ISNUMBER(AM32)=TRUE,AM32,AM17)</f>
        <v>Not an input</v>
      </c>
      <c r="AN66" s="338" t="str">
        <f t="shared" si="659"/>
        <v>Not an input</v>
      </c>
      <c r="AO66" s="338" t="str">
        <f t="shared" si="659"/>
        <v>Not an input</v>
      </c>
      <c r="AP66" s="338" t="str">
        <f t="shared" si="659"/>
        <v>Not an input</v>
      </c>
      <c r="AQ66" s="338" t="str">
        <f t="shared" si="659"/>
        <v>Not an input</v>
      </c>
      <c r="AR66" s="338" t="str">
        <f t="shared" si="659"/>
        <v>Not an input</v>
      </c>
      <c r="AS66" s="338" t="str">
        <f t="shared" si="659"/>
        <v>Not an input</v>
      </c>
      <c r="AT66" s="338" t="str">
        <f t="shared" si="659"/>
        <v>Not an input</v>
      </c>
      <c r="AU66" s="338" t="str">
        <f t="shared" si="659"/>
        <v>Not an input</v>
      </c>
      <c r="AV66" s="338" t="str">
        <f t="shared" si="659"/>
        <v>Not an input</v>
      </c>
      <c r="AW66" s="338" t="str">
        <f t="shared" si="659"/>
        <v>Not an input</v>
      </c>
      <c r="AX66" s="338" t="str">
        <f t="shared" si="659"/>
        <v>Not an input</v>
      </c>
      <c r="AY66" s="338" t="str">
        <f t="shared" si="659"/>
        <v>Not an input</v>
      </c>
      <c r="AZ66" s="338" t="str">
        <f t="shared" si="659"/>
        <v>Not an input</v>
      </c>
      <c r="BA66" s="338" t="str">
        <f t="shared" si="659"/>
        <v>Not an input</v>
      </c>
      <c r="BB66" s="338" t="str">
        <f t="shared" si="659"/>
        <v>Not an input</v>
      </c>
      <c r="BC66" s="338" t="str">
        <f t="shared" si="659"/>
        <v>Not an input</v>
      </c>
      <c r="BD66" s="338" t="str">
        <f t="shared" si="659"/>
        <v>Not an input</v>
      </c>
      <c r="BE66" s="338" t="str">
        <f t="shared" si="659"/>
        <v>Not an input</v>
      </c>
      <c r="BF66" s="338" t="str">
        <f t="shared" si="659"/>
        <v>Not an input</v>
      </c>
      <c r="BG66" s="338" t="str">
        <f t="shared" si="659"/>
        <v>Not an input</v>
      </c>
      <c r="BH66" s="338" t="str">
        <f t="shared" si="659"/>
        <v>Not an input</v>
      </c>
      <c r="BI66" s="338" t="str">
        <f t="shared" si="659"/>
        <v>Not an input</v>
      </c>
      <c r="BJ66" s="338" t="str">
        <f t="shared" si="659"/>
        <v>Not an input</v>
      </c>
      <c r="BK66" s="338" t="str">
        <f t="shared" si="659"/>
        <v>Not an input</v>
      </c>
      <c r="BL66" s="338" t="str">
        <f t="shared" si="659"/>
        <v>Not an input</v>
      </c>
      <c r="BM66" s="338" t="str">
        <f t="shared" si="659"/>
        <v>Not an input</v>
      </c>
      <c r="BN66" s="338" t="str">
        <f t="shared" si="659"/>
        <v>Not an input</v>
      </c>
      <c r="BO66" s="338" t="str">
        <f t="shared" si="659"/>
        <v>Not an input</v>
      </c>
      <c r="BP66" s="338" t="str">
        <f t="shared" si="659"/>
        <v>Not an input</v>
      </c>
      <c r="BQ66" s="338" t="str">
        <f t="shared" si="659"/>
        <v>Not an input</v>
      </c>
      <c r="BR66" s="338" t="str">
        <f t="shared" si="659"/>
        <v>Not an input</v>
      </c>
      <c r="BS66" s="338" t="str">
        <f t="shared" si="659"/>
        <v>Not an input</v>
      </c>
    </row>
    <row r="67" spans="1:71">
      <c r="C67" s="24" t="s">
        <v>512</v>
      </c>
      <c r="D67" s="369"/>
      <c r="E67" s="338"/>
      <c r="F67" s="338">
        <f t="shared" ref="F67:AJ67" si="660">F28*(1-$D$2)</f>
        <v>-2.6628719046270571E-3</v>
      </c>
      <c r="G67" s="338">
        <f t="shared" si="660"/>
        <v>-2.4476658456507061E-3</v>
      </c>
      <c r="H67" s="338">
        <f t="shared" si="660"/>
        <v>-2.2400923196749896E-3</v>
      </c>
      <c r="I67" s="338">
        <f t="shared" si="660"/>
        <v>-2.0698730146208391E-3</v>
      </c>
      <c r="J67" s="338">
        <f t="shared" si="660"/>
        <v>-1.7430897441763561E-3</v>
      </c>
      <c r="K67" s="338">
        <f t="shared" si="660"/>
        <v>-1.5620926297346168E-3</v>
      </c>
      <c r="L67" s="338">
        <f t="shared" si="660"/>
        <v>-1.4025898982464599E-3</v>
      </c>
      <c r="M67" s="338">
        <f t="shared" si="660"/>
        <v>-1.2347427838618017E-3</v>
      </c>
      <c r="N67" s="338">
        <f t="shared" si="660"/>
        <v>-1.0591961375052347E-3</v>
      </c>
      <c r="O67" s="338">
        <f t="shared" si="660"/>
        <v>-7.6312523148346089E-4</v>
      </c>
      <c r="P67" s="338">
        <f t="shared" si="660"/>
        <v>-6.3500252955771773E-4</v>
      </c>
      <c r="Q67" s="338">
        <f t="shared" si="660"/>
        <v>-4.5621220994046248E-4</v>
      </c>
      <c r="R67" s="338">
        <f t="shared" si="660"/>
        <v>-1.8801922738742255E-4</v>
      </c>
      <c r="S67" s="338">
        <f t="shared" si="660"/>
        <v>1.2341485385242561E-4</v>
      </c>
      <c r="T67" s="338">
        <f t="shared" si="660"/>
        <v>4.346703298916084E-4</v>
      </c>
      <c r="U67" s="338">
        <f t="shared" si="660"/>
        <v>6.7753607074719452E-4</v>
      </c>
      <c r="V67" s="338">
        <f t="shared" si="660"/>
        <v>9.5050043178696866E-4</v>
      </c>
      <c r="W67" s="338">
        <f t="shared" si="660"/>
        <v>1.2655767622121517E-3</v>
      </c>
      <c r="X67" s="338">
        <f t="shared" si="660"/>
        <v>1.5942490965421437E-3</v>
      </c>
      <c r="Y67" s="338">
        <f t="shared" si="660"/>
        <v>1.9899687983196477E-3</v>
      </c>
      <c r="Z67" s="338">
        <f t="shared" si="660"/>
        <v>2.2363290551149473E-3</v>
      </c>
      <c r="AA67" s="338">
        <f t="shared" si="660"/>
        <v>2.4195171911372795E-3</v>
      </c>
      <c r="AB67" s="338">
        <f t="shared" si="660"/>
        <v>2.5019135529340117E-3</v>
      </c>
      <c r="AC67" s="338">
        <f t="shared" si="660"/>
        <v>2.4873341901705988E-3</v>
      </c>
      <c r="AD67" s="338">
        <f t="shared" si="660"/>
        <v>2.4852575350040257E-3</v>
      </c>
      <c r="AE67" s="338">
        <f t="shared" si="660"/>
        <v>2.4425215086718412E-3</v>
      </c>
      <c r="AF67" s="338">
        <f t="shared" si="660"/>
        <v>2.4660621871115678E-3</v>
      </c>
      <c r="AG67" s="338">
        <f t="shared" si="660"/>
        <v>2.5930131153650811E-3</v>
      </c>
      <c r="AH67" s="338">
        <f t="shared" si="660"/>
        <v>2.7934867741575917E-3</v>
      </c>
      <c r="AI67" s="338" t="e">
        <f t="shared" si="660"/>
        <v>#VALUE!</v>
      </c>
      <c r="AJ67" s="338" t="e">
        <f t="shared" si="660"/>
        <v>#VALUE!</v>
      </c>
      <c r="AK67" s="338" t="e">
        <f t="shared" ref="AK67:AL67" si="661">AK28*(1-$D$2)</f>
        <v>#VALUE!</v>
      </c>
      <c r="AL67" s="338" t="e">
        <f t="shared" si="661"/>
        <v>#VALUE!</v>
      </c>
      <c r="AM67" s="338" t="e">
        <f t="shared" ref="AM67:BS67" si="662">AM28*(1-$D$2)</f>
        <v>#VALUE!</v>
      </c>
      <c r="AN67" s="338" t="e">
        <f t="shared" si="662"/>
        <v>#VALUE!</v>
      </c>
      <c r="AO67" s="338" t="e">
        <f t="shared" si="662"/>
        <v>#VALUE!</v>
      </c>
      <c r="AP67" s="338" t="e">
        <f t="shared" si="662"/>
        <v>#VALUE!</v>
      </c>
      <c r="AQ67" s="338" t="e">
        <f t="shared" si="662"/>
        <v>#VALUE!</v>
      </c>
      <c r="AR67" s="338" t="e">
        <f t="shared" si="662"/>
        <v>#VALUE!</v>
      </c>
      <c r="AS67" s="338" t="e">
        <f t="shared" si="662"/>
        <v>#VALUE!</v>
      </c>
      <c r="AT67" s="338" t="e">
        <f t="shared" si="662"/>
        <v>#VALUE!</v>
      </c>
      <c r="AU67" s="338" t="e">
        <f t="shared" si="662"/>
        <v>#VALUE!</v>
      </c>
      <c r="AV67" s="338" t="e">
        <f t="shared" si="662"/>
        <v>#VALUE!</v>
      </c>
      <c r="AW67" s="338" t="e">
        <f t="shared" si="662"/>
        <v>#VALUE!</v>
      </c>
      <c r="AX67" s="338" t="e">
        <f t="shared" si="662"/>
        <v>#VALUE!</v>
      </c>
      <c r="AY67" s="338" t="e">
        <f t="shared" si="662"/>
        <v>#VALUE!</v>
      </c>
      <c r="AZ67" s="338" t="e">
        <f t="shared" si="662"/>
        <v>#VALUE!</v>
      </c>
      <c r="BA67" s="338" t="e">
        <f t="shared" si="662"/>
        <v>#VALUE!</v>
      </c>
      <c r="BB67" s="338" t="e">
        <f t="shared" si="662"/>
        <v>#VALUE!</v>
      </c>
      <c r="BC67" s="338" t="e">
        <f t="shared" si="662"/>
        <v>#VALUE!</v>
      </c>
      <c r="BD67" s="338" t="e">
        <f t="shared" si="662"/>
        <v>#VALUE!</v>
      </c>
      <c r="BE67" s="338" t="e">
        <f t="shared" si="662"/>
        <v>#VALUE!</v>
      </c>
      <c r="BF67" s="338" t="e">
        <f t="shared" si="662"/>
        <v>#VALUE!</v>
      </c>
      <c r="BG67" s="338" t="e">
        <f t="shared" si="662"/>
        <v>#VALUE!</v>
      </c>
      <c r="BH67" s="338" t="e">
        <f t="shared" si="662"/>
        <v>#VALUE!</v>
      </c>
      <c r="BI67" s="338" t="e">
        <f t="shared" si="662"/>
        <v>#VALUE!</v>
      </c>
      <c r="BJ67" s="338" t="e">
        <f t="shared" si="662"/>
        <v>#VALUE!</v>
      </c>
      <c r="BK67" s="338" t="e">
        <f t="shared" si="662"/>
        <v>#VALUE!</v>
      </c>
      <c r="BL67" s="338" t="e">
        <f t="shared" si="662"/>
        <v>#VALUE!</v>
      </c>
      <c r="BM67" s="338" t="e">
        <f t="shared" si="662"/>
        <v>#VALUE!</v>
      </c>
      <c r="BN67" s="338" t="e">
        <f t="shared" si="662"/>
        <v>#VALUE!</v>
      </c>
      <c r="BO67" s="338" t="e">
        <f t="shared" si="662"/>
        <v>#VALUE!</v>
      </c>
      <c r="BP67" s="338" t="e">
        <f t="shared" si="662"/>
        <v>#VALUE!</v>
      </c>
      <c r="BQ67" s="338" t="e">
        <f t="shared" si="662"/>
        <v>#VALUE!</v>
      </c>
      <c r="BR67" s="338" t="e">
        <f t="shared" si="662"/>
        <v>#VALUE!</v>
      </c>
      <c r="BS67" s="338" t="e">
        <f t="shared" si="662"/>
        <v>#VALUE!</v>
      </c>
    </row>
    <row r="68" spans="1:71">
      <c r="C68" s="25" t="s">
        <v>511</v>
      </c>
      <c r="D68" s="368"/>
      <c r="E68" s="339"/>
      <c r="F68" s="339">
        <f t="shared" ref="F68:AJ68" si="663">F6*$D$2</f>
        <v>4.1496848856086288E-3</v>
      </c>
      <c r="G68" s="339">
        <f t="shared" si="663"/>
        <v>4.1496848856086288E-3</v>
      </c>
      <c r="H68" s="339">
        <f t="shared" si="663"/>
        <v>4.1496848856086288E-3</v>
      </c>
      <c r="I68" s="339">
        <f t="shared" si="663"/>
        <v>4.1496848856086288E-3</v>
      </c>
      <c r="J68" s="339">
        <f t="shared" si="663"/>
        <v>4.1496848856086288E-3</v>
      </c>
      <c r="K68" s="339">
        <f t="shared" si="663"/>
        <v>4.1496848856086288E-3</v>
      </c>
      <c r="L68" s="339">
        <f t="shared" si="663"/>
        <v>4.1496848856086288E-3</v>
      </c>
      <c r="M68" s="339">
        <f t="shared" si="663"/>
        <v>4.1496848856086288E-3</v>
      </c>
      <c r="N68" s="339">
        <f t="shared" si="663"/>
        <v>4.1496848856086288E-3</v>
      </c>
      <c r="O68" s="339">
        <f t="shared" si="663"/>
        <v>4.1496848856086288E-3</v>
      </c>
      <c r="P68" s="339">
        <f t="shared" si="663"/>
        <v>4.1496848856086288E-3</v>
      </c>
      <c r="Q68" s="339">
        <f t="shared" si="663"/>
        <v>4.1496848856086288E-3</v>
      </c>
      <c r="R68" s="339">
        <f t="shared" si="663"/>
        <v>4.1496848856086288E-3</v>
      </c>
      <c r="S68" s="339">
        <f t="shared" si="663"/>
        <v>4.1496848856086288E-3</v>
      </c>
      <c r="T68" s="339">
        <f t="shared" si="663"/>
        <v>4.1496848856086288E-3</v>
      </c>
      <c r="U68" s="339">
        <f t="shared" si="663"/>
        <v>4.1496848856086288E-3</v>
      </c>
      <c r="V68" s="339">
        <f t="shared" si="663"/>
        <v>4.1496848856086288E-3</v>
      </c>
      <c r="W68" s="339">
        <f t="shared" si="663"/>
        <v>4.1496848856086288E-3</v>
      </c>
      <c r="X68" s="339">
        <f t="shared" si="663"/>
        <v>4.1496848856086288E-3</v>
      </c>
      <c r="Y68" s="339">
        <f t="shared" si="663"/>
        <v>4.1496848856086288E-3</v>
      </c>
      <c r="Z68" s="339">
        <f t="shared" si="663"/>
        <v>4.1496848856086288E-3</v>
      </c>
      <c r="AA68" s="339">
        <f t="shared" si="663"/>
        <v>4.1496848856086288E-3</v>
      </c>
      <c r="AB68" s="339">
        <f t="shared" si="663"/>
        <v>4.1496848856086288E-3</v>
      </c>
      <c r="AC68" s="339">
        <f t="shared" si="663"/>
        <v>4.1496848856086288E-3</v>
      </c>
      <c r="AD68" s="339">
        <f t="shared" si="663"/>
        <v>4.1496848856086288E-3</v>
      </c>
      <c r="AE68" s="339">
        <f t="shared" si="663"/>
        <v>4.1496848856086288E-3</v>
      </c>
      <c r="AF68" s="339">
        <f t="shared" si="663"/>
        <v>4.1496848856086288E-3</v>
      </c>
      <c r="AG68" s="339">
        <f t="shared" si="663"/>
        <v>4.1496848856086288E-3</v>
      </c>
      <c r="AH68" s="339">
        <f t="shared" si="663"/>
        <v>4.1496848856086288E-3</v>
      </c>
      <c r="AI68" s="339">
        <f t="shared" si="663"/>
        <v>4.1496848856086288E-3</v>
      </c>
      <c r="AJ68" s="339">
        <f t="shared" si="663"/>
        <v>4.1496848856086288E-3</v>
      </c>
      <c r="AK68" s="339">
        <f t="shared" ref="AK68:AL68" si="664">AK6*$D$2</f>
        <v>4.1496848856086288E-3</v>
      </c>
      <c r="AL68" s="339">
        <f t="shared" si="664"/>
        <v>4.1496848856086288E-3</v>
      </c>
      <c r="AM68" s="339">
        <f t="shared" ref="AM68:BS68" si="665">AM6*$D$2</f>
        <v>4.1496848856086288E-3</v>
      </c>
      <c r="AN68" s="339">
        <f t="shared" si="665"/>
        <v>4.1496848856086288E-3</v>
      </c>
      <c r="AO68" s="339">
        <f t="shared" si="665"/>
        <v>4.1496848856086288E-3</v>
      </c>
      <c r="AP68" s="339">
        <f t="shared" si="665"/>
        <v>4.1496848856086288E-3</v>
      </c>
      <c r="AQ68" s="339">
        <f t="shared" si="665"/>
        <v>4.1496848856086288E-3</v>
      </c>
      <c r="AR68" s="339">
        <f t="shared" si="665"/>
        <v>4.1496848856086288E-3</v>
      </c>
      <c r="AS68" s="339">
        <f t="shared" si="665"/>
        <v>4.1496848856086288E-3</v>
      </c>
      <c r="AT68" s="339">
        <f t="shared" si="665"/>
        <v>4.1496848856086288E-3</v>
      </c>
      <c r="AU68" s="339">
        <f t="shared" si="665"/>
        <v>4.1496848856086288E-3</v>
      </c>
      <c r="AV68" s="339">
        <f t="shared" si="665"/>
        <v>4.1496848856086288E-3</v>
      </c>
      <c r="AW68" s="339">
        <f t="shared" si="665"/>
        <v>4.1496848856086288E-3</v>
      </c>
      <c r="AX68" s="339">
        <f t="shared" si="665"/>
        <v>4.1496848856086288E-3</v>
      </c>
      <c r="AY68" s="339">
        <f t="shared" si="665"/>
        <v>4.1496848856086288E-3</v>
      </c>
      <c r="AZ68" s="339">
        <f t="shared" si="665"/>
        <v>4.1496848856086288E-3</v>
      </c>
      <c r="BA68" s="339">
        <f t="shared" si="665"/>
        <v>4.1496848856086288E-3</v>
      </c>
      <c r="BB68" s="339">
        <f t="shared" si="665"/>
        <v>4.1496848856086288E-3</v>
      </c>
      <c r="BC68" s="339">
        <f t="shared" si="665"/>
        <v>4.1496848856086288E-3</v>
      </c>
      <c r="BD68" s="339">
        <f t="shared" si="665"/>
        <v>4.1496848856086288E-3</v>
      </c>
      <c r="BE68" s="339">
        <f t="shared" si="665"/>
        <v>4.1496848856086288E-3</v>
      </c>
      <c r="BF68" s="339">
        <f t="shared" si="665"/>
        <v>4.1496848856086288E-3</v>
      </c>
      <c r="BG68" s="339">
        <f t="shared" si="665"/>
        <v>4.1496848856086288E-3</v>
      </c>
      <c r="BH68" s="339">
        <f t="shared" si="665"/>
        <v>4.1496848856086288E-3</v>
      </c>
      <c r="BI68" s="339">
        <f t="shared" si="665"/>
        <v>4.1496848856086288E-3</v>
      </c>
      <c r="BJ68" s="339">
        <f t="shared" si="665"/>
        <v>4.1496848856086288E-3</v>
      </c>
      <c r="BK68" s="339">
        <f t="shared" si="665"/>
        <v>4.1496848856086288E-3</v>
      </c>
      <c r="BL68" s="339">
        <f t="shared" si="665"/>
        <v>4.1496848856086288E-3</v>
      </c>
      <c r="BM68" s="339">
        <f t="shared" si="665"/>
        <v>4.1496848856086288E-3</v>
      </c>
      <c r="BN68" s="339">
        <f t="shared" si="665"/>
        <v>4.1496848856086288E-3</v>
      </c>
      <c r="BO68" s="339">
        <f t="shared" si="665"/>
        <v>4.1496848856086288E-3</v>
      </c>
      <c r="BP68" s="339">
        <f t="shared" si="665"/>
        <v>4.1496848856086288E-3</v>
      </c>
      <c r="BQ68" s="339">
        <f t="shared" si="665"/>
        <v>4.1496848856086288E-3</v>
      </c>
      <c r="BR68" s="339">
        <f t="shared" si="665"/>
        <v>4.1496848856086288E-3</v>
      </c>
      <c r="BS68" s="339">
        <f t="shared" si="665"/>
        <v>4.1496848856086288E-3</v>
      </c>
    </row>
    <row r="69" spans="1:71">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row>
    <row r="70" spans="1:71">
      <c r="C70" s="2" t="s">
        <v>663</v>
      </c>
      <c r="D70" s="268" t="s">
        <v>670</v>
      </c>
      <c r="E70" s="344" t="str">
        <f>InputDataA_GeneralAssumptions!$D$155</f>
        <v>National Poverty Line</v>
      </c>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row>
    <row r="71" spans="1:71">
      <c r="C71" s="201" t="s">
        <v>664</v>
      </c>
      <c r="D71" s="45"/>
      <c r="E71" s="22">
        <f>IF(InputDataA_GeneralAssumptions!$F$157="Automatic",InputDataA_GeneralAssumptions!I170,"Not an input")</f>
        <v>0.42899999999999999</v>
      </c>
      <c r="F71" s="22">
        <f>IF(InputDataA_GeneralAssumptions!$F$157="Automatic",InputDataA_GeneralAssumptions!J170,"Not an input")</f>
        <v>0.42899999999999999</v>
      </c>
      <c r="G71" s="22">
        <f>IF(InputDataA_GeneralAssumptions!$F$157="Automatic",InputDataA_GeneralAssumptions!K170,"Not an input")</f>
        <v>0.42899999999999999</v>
      </c>
      <c r="H71" s="22">
        <f>IF(InputDataA_GeneralAssumptions!$F$157="Automatic",InputDataA_GeneralAssumptions!L170,"Not an input")</f>
        <v>0.42899999999999999</v>
      </c>
      <c r="I71" s="22">
        <f>IF(InputDataA_GeneralAssumptions!$F$157="Automatic",InputDataA_GeneralAssumptions!M170,"Not an input")</f>
        <v>0.42899999999999999</v>
      </c>
      <c r="J71" s="22">
        <f>IF(InputDataA_GeneralAssumptions!$F$157="Automatic",InputDataA_GeneralAssumptions!N170,"Not an input")</f>
        <v>0.42899999999999999</v>
      </c>
      <c r="K71" s="22">
        <f>IF(InputDataA_GeneralAssumptions!$F$157="Automatic",InputDataA_GeneralAssumptions!O170,"Not an input")</f>
        <v>0.42899999999999999</v>
      </c>
      <c r="L71" s="22">
        <f>IF(InputDataA_GeneralAssumptions!$F$157="Automatic",InputDataA_GeneralAssumptions!P170,"Not an input")</f>
        <v>0.42899999999999999</v>
      </c>
      <c r="M71" s="22">
        <f>IF(InputDataA_GeneralAssumptions!$F$157="Automatic",InputDataA_GeneralAssumptions!Q170,"Not an input")</f>
        <v>0.42899999999999999</v>
      </c>
      <c r="N71" s="22">
        <f>IF(InputDataA_GeneralAssumptions!$F$157="Automatic",InputDataA_GeneralAssumptions!R170,"Not an input")</f>
        <v>0.42899999999999999</v>
      </c>
      <c r="O71" s="22">
        <f>IF(InputDataA_GeneralAssumptions!$F$157="Automatic",InputDataA_GeneralAssumptions!S170,"Not an input")</f>
        <v>0.42899999999999999</v>
      </c>
      <c r="P71" s="22">
        <f>IF(InputDataA_GeneralAssumptions!$F$157="Automatic",InputDataA_GeneralAssumptions!T170,"Not an input")</f>
        <v>0.42899999999999999</v>
      </c>
      <c r="Q71" s="22">
        <f>IF(InputDataA_GeneralAssumptions!$F$157="Automatic",InputDataA_GeneralAssumptions!U170,"Not an input")</f>
        <v>0.42899999999999999</v>
      </c>
      <c r="R71" s="22">
        <f>IF(InputDataA_GeneralAssumptions!$F$157="Automatic",InputDataA_GeneralAssumptions!V170,"Not an input")</f>
        <v>0.42899999999999999</v>
      </c>
      <c r="S71" s="22">
        <f>IF(InputDataA_GeneralAssumptions!$F$157="Automatic",InputDataA_GeneralAssumptions!W170,"Not an input")</f>
        <v>0.42899999999999999</v>
      </c>
      <c r="T71" s="22">
        <f>IF(InputDataA_GeneralAssumptions!$F$157="Automatic",InputDataA_GeneralAssumptions!X170,"Not an input")</f>
        <v>0.42899999999999999</v>
      </c>
      <c r="U71" s="22">
        <f>IF(InputDataA_GeneralAssumptions!$F$157="Automatic",InputDataA_GeneralAssumptions!Y170,"Not an input")</f>
        <v>0.42899999999999999</v>
      </c>
      <c r="V71" s="22">
        <f>IF(InputDataA_GeneralAssumptions!$F$157="Automatic",InputDataA_GeneralAssumptions!Z170,"Not an input")</f>
        <v>0.42899999999999999</v>
      </c>
      <c r="W71" s="22">
        <f>IF(InputDataA_GeneralAssumptions!$F$157="Automatic",InputDataA_GeneralAssumptions!AA170,"Not an input")</f>
        <v>0.42899999999999999</v>
      </c>
      <c r="X71" s="22">
        <f>IF(InputDataA_GeneralAssumptions!$F$157="Automatic",InputDataA_GeneralAssumptions!AB170,"Not an input")</f>
        <v>0.42899999999999999</v>
      </c>
      <c r="Y71" s="22">
        <f>IF(InputDataA_GeneralAssumptions!$F$157="Automatic",InputDataA_GeneralAssumptions!AC170,"Not an input")</f>
        <v>0.42899999999999999</v>
      </c>
      <c r="Z71" s="22">
        <f>IF(InputDataA_GeneralAssumptions!$F$157="Automatic",InputDataA_GeneralAssumptions!AD170,"Not an input")</f>
        <v>0.42899999999999999</v>
      </c>
      <c r="AA71" s="22">
        <f>IF(InputDataA_GeneralAssumptions!$F$157="Automatic",InputDataA_GeneralAssumptions!AE170,"Not an input")</f>
        <v>0.42899999999999999</v>
      </c>
      <c r="AB71" s="22">
        <f>IF(InputDataA_GeneralAssumptions!$F$157="Automatic",InputDataA_GeneralAssumptions!AF170,"Not an input")</f>
        <v>0.42899999999999999</v>
      </c>
      <c r="AC71" s="22">
        <f>IF(InputDataA_GeneralAssumptions!$F$157="Automatic",InputDataA_GeneralAssumptions!AG170,"Not an input")</f>
        <v>0.42899999999999999</v>
      </c>
      <c r="AD71" s="22">
        <f>IF(InputDataA_GeneralAssumptions!$F$157="Automatic",InputDataA_GeneralAssumptions!AH170,"Not an input")</f>
        <v>0.42899999999999999</v>
      </c>
      <c r="AE71" s="22">
        <f>IF(InputDataA_GeneralAssumptions!$F$157="Automatic",InputDataA_GeneralAssumptions!AI170,"Not an input")</f>
        <v>0.42899999999999999</v>
      </c>
      <c r="AF71" s="22">
        <f>IF(InputDataA_GeneralAssumptions!$F$157="Automatic",InputDataA_GeneralAssumptions!AJ170,"Not an input")</f>
        <v>0.42899999999999999</v>
      </c>
      <c r="AG71" s="22">
        <f>IF(InputDataA_GeneralAssumptions!$F$157="Automatic",InputDataA_GeneralAssumptions!AK170,"Not an input")</f>
        <v>0.42899999999999999</v>
      </c>
      <c r="AH71" s="22">
        <f>IF(InputDataA_GeneralAssumptions!$F$157="Automatic",InputDataA_GeneralAssumptions!AL170,"Not an input")</f>
        <v>0.42899999999999999</v>
      </c>
      <c r="AI71" s="22">
        <f>IF(InputDataA_GeneralAssumptions!$F$157="Automatic",InputDataA_GeneralAssumptions!AM170,"Not an input")</f>
        <v>0.42899999999999999</v>
      </c>
      <c r="AJ71" s="22">
        <f>IF(InputDataA_GeneralAssumptions!$F$157="Automatic",InputDataA_GeneralAssumptions!AN170,"Not an input")</f>
        <v>0.42899999999999999</v>
      </c>
      <c r="AK71" s="22">
        <f>IF(InputDataA_GeneralAssumptions!$F$157="Automatic",InputDataA_GeneralAssumptions!AO170,"Not an input")</f>
        <v>0.42899999999999999</v>
      </c>
      <c r="AL71" s="22">
        <f>IF(InputDataA_GeneralAssumptions!$F$157="Automatic",InputDataA_GeneralAssumptions!AP170,"Not an input")</f>
        <v>0.42899999999999999</v>
      </c>
      <c r="AM71" s="22">
        <f>IF(InputDataA_GeneralAssumptions!$F$157="Automatic",InputDataA_GeneralAssumptions!AQ170,"Not an input")</f>
        <v>0.42899999999999999</v>
      </c>
      <c r="AN71" s="22">
        <f>IF(InputDataA_GeneralAssumptions!$F$157="Automatic",InputDataA_GeneralAssumptions!AR170,"Not an input")</f>
        <v>0.42899999999999999</v>
      </c>
      <c r="AO71" s="22">
        <f>IF(InputDataA_GeneralAssumptions!$F$157="Automatic",InputDataA_GeneralAssumptions!AS170,"Not an input")</f>
        <v>0.42899999999999999</v>
      </c>
      <c r="AP71" s="22">
        <f>IF(InputDataA_GeneralAssumptions!$F$157="Automatic",InputDataA_GeneralAssumptions!AT170,"Not an input")</f>
        <v>0.42899999999999999</v>
      </c>
      <c r="AQ71" s="22">
        <f>IF(InputDataA_GeneralAssumptions!$F$157="Automatic",InputDataA_GeneralAssumptions!AU170,"Not an input")</f>
        <v>0.42899999999999999</v>
      </c>
      <c r="AR71" s="22">
        <f>IF(InputDataA_GeneralAssumptions!$F$157="Automatic",InputDataA_GeneralAssumptions!AV170,"Not an input")</f>
        <v>0.42899999999999999</v>
      </c>
      <c r="AS71" s="22">
        <f>IF(InputDataA_GeneralAssumptions!$F$157="Automatic",InputDataA_GeneralAssumptions!AW170,"Not an input")</f>
        <v>0.42899999999999999</v>
      </c>
      <c r="AT71" s="22">
        <f>IF(InputDataA_GeneralAssumptions!$F$157="Automatic",InputDataA_GeneralAssumptions!AX170,"Not an input")</f>
        <v>0.42899999999999999</v>
      </c>
      <c r="AU71" s="22">
        <f>IF(InputDataA_GeneralAssumptions!$F$157="Automatic",InputDataA_GeneralAssumptions!AY170,"Not an input")</f>
        <v>0.42899999999999999</v>
      </c>
      <c r="AV71" s="22">
        <f>IF(InputDataA_GeneralAssumptions!$F$157="Automatic",InputDataA_GeneralAssumptions!AZ170,"Not an input")</f>
        <v>0.42899999999999999</v>
      </c>
      <c r="AW71" s="22">
        <f>IF(InputDataA_GeneralAssumptions!$F$157="Automatic",InputDataA_GeneralAssumptions!BA170,"Not an input")</f>
        <v>0.42899999999999999</v>
      </c>
      <c r="AX71" s="22">
        <f>IF(InputDataA_GeneralAssumptions!$F$157="Automatic",InputDataA_GeneralAssumptions!BB170,"Not an input")</f>
        <v>0.42899999999999999</v>
      </c>
      <c r="AY71" s="22">
        <f>IF(InputDataA_GeneralAssumptions!$F$157="Automatic",InputDataA_GeneralAssumptions!BC170,"Not an input")</f>
        <v>0.42899999999999999</v>
      </c>
      <c r="AZ71" s="22">
        <f>IF(InputDataA_GeneralAssumptions!$F$157="Automatic",InputDataA_GeneralAssumptions!BD170,"Not an input")</f>
        <v>0.42899999999999999</v>
      </c>
      <c r="BA71" s="22">
        <f>IF(InputDataA_GeneralAssumptions!$F$157="Automatic",InputDataA_GeneralAssumptions!BE170,"Not an input")</f>
        <v>0.42899999999999999</v>
      </c>
      <c r="BB71" s="22">
        <f>IF(InputDataA_GeneralAssumptions!$F$157="Automatic",InputDataA_GeneralAssumptions!BF170,"Not an input")</f>
        <v>0.42899999999999999</v>
      </c>
      <c r="BC71" s="22">
        <f>IF(InputDataA_GeneralAssumptions!$F$157="Automatic",InputDataA_GeneralAssumptions!BG170,"Not an input")</f>
        <v>0.42899999999999999</v>
      </c>
      <c r="BD71" s="22">
        <f>IF(InputDataA_GeneralAssumptions!$F$157="Automatic",InputDataA_GeneralAssumptions!BH170,"Not an input")</f>
        <v>0.42899999999999999</v>
      </c>
      <c r="BE71" s="22">
        <f>IF(InputDataA_GeneralAssumptions!$F$157="Automatic",InputDataA_GeneralAssumptions!BI170,"Not an input")</f>
        <v>0.42899999999999999</v>
      </c>
      <c r="BF71" s="22">
        <f>IF(InputDataA_GeneralAssumptions!$F$157="Automatic",InputDataA_GeneralAssumptions!BJ170,"Not an input")</f>
        <v>0.42899999999999999</v>
      </c>
      <c r="BG71" s="22">
        <f>IF(InputDataA_GeneralAssumptions!$F$157="Automatic",InputDataA_GeneralAssumptions!BK170,"Not an input")</f>
        <v>0.42899999999999999</v>
      </c>
      <c r="BH71" s="22">
        <f>IF(InputDataA_GeneralAssumptions!$F$157="Automatic",InputDataA_GeneralAssumptions!BL170,"Not an input")</f>
        <v>0.42899999999999999</v>
      </c>
      <c r="BI71" s="22">
        <f>IF(InputDataA_GeneralAssumptions!$F$157="Automatic",InputDataA_GeneralAssumptions!BM170,"Not an input")</f>
        <v>0.42899999999999999</v>
      </c>
      <c r="BJ71" s="22">
        <f>IF(InputDataA_GeneralAssumptions!$F$157="Automatic",InputDataA_GeneralAssumptions!BN170,"Not an input")</f>
        <v>0.42899999999999999</v>
      </c>
      <c r="BK71" s="22">
        <f>IF(InputDataA_GeneralAssumptions!$F$157="Automatic",InputDataA_GeneralAssumptions!BO170,"Not an input")</f>
        <v>0.42899999999999999</v>
      </c>
      <c r="BL71" s="22">
        <f>IF(InputDataA_GeneralAssumptions!$F$157="Automatic",InputDataA_GeneralAssumptions!BP170,"Not an input")</f>
        <v>0.42899999999999999</v>
      </c>
      <c r="BM71" s="22">
        <f>IF(InputDataA_GeneralAssumptions!$F$157="Automatic",InputDataA_GeneralAssumptions!BQ170,"Not an input")</f>
        <v>0.42899999999999999</v>
      </c>
      <c r="BN71" s="22">
        <f>IF(InputDataA_GeneralAssumptions!$F$157="Automatic",InputDataA_GeneralAssumptions!BR170,"Not an input")</f>
        <v>0.42899999999999999</v>
      </c>
      <c r="BO71" s="22">
        <f>IF(InputDataA_GeneralAssumptions!$F$157="Automatic",InputDataA_GeneralAssumptions!BS170,"Not an input")</f>
        <v>0.42899999999999999</v>
      </c>
      <c r="BP71" s="22">
        <f>IF(InputDataA_GeneralAssumptions!$F$157="Automatic",InputDataA_GeneralAssumptions!BT170,"Not an input")</f>
        <v>0.42899999999999999</v>
      </c>
      <c r="BQ71" s="22">
        <f>IF(InputDataA_GeneralAssumptions!$F$157="Automatic",InputDataA_GeneralAssumptions!BU170,"Not an input")</f>
        <v>0.42899999999999999</v>
      </c>
      <c r="BR71" s="22">
        <f>IF(InputDataA_GeneralAssumptions!$F$157="Automatic",InputDataA_GeneralAssumptions!BV170,"Not an input")</f>
        <v>0.42899999999999999</v>
      </c>
      <c r="BS71" s="22">
        <f>IF(InputDataA_GeneralAssumptions!$F$157="Automatic",InputDataA_GeneralAssumptions!BW170,"Not an input")</f>
        <v>0.42899999999999999</v>
      </c>
    </row>
    <row r="72" spans="1:71">
      <c r="C72" s="201" t="s">
        <v>665</v>
      </c>
      <c r="D72" s="45" t="s">
        <v>703</v>
      </c>
      <c r="E72" s="22">
        <f>IF(InputDataA_GeneralAssumptions!$F$157="Automatic",SQRT(2)*NORMSINV(0.5*(E71+1)),"Not an input")</f>
        <v>0.80126421753706512</v>
      </c>
      <c r="F72" s="22">
        <f>IF(InputDataA_GeneralAssumptions!$F$157="Automatic",SQRT(2)*NORMSINV(0.5*(F71+1)),"Not an input")</f>
        <v>0.80126421753706512</v>
      </c>
      <c r="G72" s="22">
        <f>IF(InputDataA_GeneralAssumptions!$F$157="Automatic",SQRT(2)*NORMSINV(0.5*(G71+1)),"Not an input")</f>
        <v>0.80126421753706512</v>
      </c>
      <c r="H72" s="22">
        <f>IF(InputDataA_GeneralAssumptions!$F$157="Automatic",SQRT(2)*NORMSINV(0.5*(H71+1)),"Not an input")</f>
        <v>0.80126421753706512</v>
      </c>
      <c r="I72" s="22">
        <f>IF(InputDataA_GeneralAssumptions!$F$157="Automatic",SQRT(2)*NORMSINV(0.5*(I71+1)),"Not an input")</f>
        <v>0.80126421753706512</v>
      </c>
      <c r="J72" s="22">
        <f>IF(InputDataA_GeneralAssumptions!$F$157="Automatic",SQRT(2)*NORMSINV(0.5*(J71+1)),"Not an input")</f>
        <v>0.80126421753706512</v>
      </c>
      <c r="K72" s="22">
        <f>IF(InputDataA_GeneralAssumptions!$F$157="Automatic",SQRT(2)*NORMSINV(0.5*(K71+1)),"Not an input")</f>
        <v>0.80126421753706512</v>
      </c>
      <c r="L72" s="22">
        <f>IF(InputDataA_GeneralAssumptions!$F$157="Automatic",SQRT(2)*NORMSINV(0.5*(L71+1)),"Not an input")</f>
        <v>0.80126421753706512</v>
      </c>
      <c r="M72" s="22">
        <f>IF(InputDataA_GeneralAssumptions!$F$157="Automatic",SQRT(2)*NORMSINV(0.5*(M71+1)),"Not an input")</f>
        <v>0.80126421753706512</v>
      </c>
      <c r="N72" s="22">
        <f>IF(InputDataA_GeneralAssumptions!$F$157="Automatic",SQRT(2)*NORMSINV(0.5*(N71+1)),"Not an input")</f>
        <v>0.80126421753706512</v>
      </c>
      <c r="O72" s="22">
        <f>IF(InputDataA_GeneralAssumptions!$F$157="Automatic",SQRT(2)*NORMSINV(0.5*(O71+1)),"Not an input")</f>
        <v>0.80126421753706512</v>
      </c>
      <c r="P72" s="22">
        <f>IF(InputDataA_GeneralAssumptions!$F$157="Automatic",SQRT(2)*NORMSINV(0.5*(P71+1)),"Not an input")</f>
        <v>0.80126421753706512</v>
      </c>
      <c r="Q72" s="22">
        <f>IF(InputDataA_GeneralAssumptions!$F$157="Automatic",SQRT(2)*NORMSINV(0.5*(Q71+1)),"Not an input")</f>
        <v>0.80126421753706512</v>
      </c>
      <c r="R72" s="22">
        <f>IF(InputDataA_GeneralAssumptions!$F$157="Automatic",SQRT(2)*NORMSINV(0.5*(R71+1)),"Not an input")</f>
        <v>0.80126421753706512</v>
      </c>
      <c r="S72" s="22">
        <f>IF(InputDataA_GeneralAssumptions!$F$157="Automatic",SQRT(2)*NORMSINV(0.5*(S71+1)),"Not an input")</f>
        <v>0.80126421753706512</v>
      </c>
      <c r="T72" s="22">
        <f>IF(InputDataA_GeneralAssumptions!$F$157="Automatic",SQRT(2)*NORMSINV(0.5*(T71+1)),"Not an input")</f>
        <v>0.80126421753706512</v>
      </c>
      <c r="U72" s="22">
        <f>IF(InputDataA_GeneralAssumptions!$F$157="Automatic",SQRT(2)*NORMSINV(0.5*(U71+1)),"Not an input")</f>
        <v>0.80126421753706512</v>
      </c>
      <c r="V72" s="22">
        <f>IF(InputDataA_GeneralAssumptions!$F$157="Automatic",SQRT(2)*NORMSINV(0.5*(V71+1)),"Not an input")</f>
        <v>0.80126421753706512</v>
      </c>
      <c r="W72" s="22">
        <f>IF(InputDataA_GeneralAssumptions!$F$157="Automatic",SQRT(2)*NORMSINV(0.5*(W71+1)),"Not an input")</f>
        <v>0.80126421753706512</v>
      </c>
      <c r="X72" s="22">
        <f>IF(InputDataA_GeneralAssumptions!$F$157="Automatic",SQRT(2)*NORMSINV(0.5*(X71+1)),"Not an input")</f>
        <v>0.80126421753706512</v>
      </c>
      <c r="Y72" s="22">
        <f>IF(InputDataA_GeneralAssumptions!$F$157="Automatic",SQRT(2)*NORMSINV(0.5*(Y71+1)),"Not an input")</f>
        <v>0.80126421753706512</v>
      </c>
      <c r="Z72" s="22">
        <f>IF(InputDataA_GeneralAssumptions!$F$157="Automatic",SQRT(2)*NORMSINV(0.5*(Z71+1)),"Not an input")</f>
        <v>0.80126421753706512</v>
      </c>
      <c r="AA72" s="22">
        <f>IF(InputDataA_GeneralAssumptions!$F$157="Automatic",SQRT(2)*NORMSINV(0.5*(AA71+1)),"Not an input")</f>
        <v>0.80126421753706512</v>
      </c>
      <c r="AB72" s="22">
        <f>IF(InputDataA_GeneralAssumptions!$F$157="Automatic",SQRT(2)*NORMSINV(0.5*(AB71+1)),"Not an input")</f>
        <v>0.80126421753706512</v>
      </c>
      <c r="AC72" s="22">
        <f>IF(InputDataA_GeneralAssumptions!$F$157="Automatic",SQRT(2)*NORMSINV(0.5*(AC71+1)),"Not an input")</f>
        <v>0.80126421753706512</v>
      </c>
      <c r="AD72" s="22">
        <f>IF(InputDataA_GeneralAssumptions!$F$157="Automatic",SQRT(2)*NORMSINV(0.5*(AD71+1)),"Not an input")</f>
        <v>0.80126421753706512</v>
      </c>
      <c r="AE72" s="22">
        <f>IF(InputDataA_GeneralAssumptions!$F$157="Automatic",SQRT(2)*NORMSINV(0.5*(AE71+1)),"Not an input")</f>
        <v>0.80126421753706512</v>
      </c>
      <c r="AF72" s="22">
        <f>IF(InputDataA_GeneralAssumptions!$F$157="Automatic",SQRT(2)*NORMSINV(0.5*(AF71+1)),"Not an input")</f>
        <v>0.80126421753706512</v>
      </c>
      <c r="AG72" s="22">
        <f>IF(InputDataA_GeneralAssumptions!$F$157="Automatic",SQRT(2)*NORMSINV(0.5*(AG71+1)),"Not an input")</f>
        <v>0.80126421753706512</v>
      </c>
      <c r="AH72" s="22">
        <f>IF(InputDataA_GeneralAssumptions!$F$157="Automatic",SQRT(2)*NORMSINV(0.5*(AH71+1)),"Not an input")</f>
        <v>0.80126421753706512</v>
      </c>
      <c r="AI72" s="22">
        <f>IF(InputDataA_GeneralAssumptions!$F$157="Automatic",SQRT(2)*NORMSINV(0.5*(AI71+1)),"Not an input")</f>
        <v>0.80126421753706512</v>
      </c>
      <c r="AJ72" s="22">
        <f>IF(InputDataA_GeneralAssumptions!$F$157="Automatic",SQRT(2)*NORMSINV(0.5*(AJ71+1)),"Not an input")</f>
        <v>0.80126421753706512</v>
      </c>
      <c r="AK72" s="22">
        <f>IF(InputDataA_GeneralAssumptions!$F$157="Automatic",SQRT(2)*NORMSINV(0.5*(AK71+1)),"Not an input")</f>
        <v>0.80126421753706512</v>
      </c>
      <c r="AL72" s="22">
        <f>IF(InputDataA_GeneralAssumptions!$F$157="Automatic",SQRT(2)*NORMSINV(0.5*(AL71+1)),"Not an input")</f>
        <v>0.80126421753706512</v>
      </c>
      <c r="AM72" s="22">
        <f>IF(InputDataA_GeneralAssumptions!$F$157="Automatic",SQRT(2)*NORMSINV(0.5*(AM71+1)),"Not an input")</f>
        <v>0.80126421753706512</v>
      </c>
      <c r="AN72" s="22">
        <f>IF(InputDataA_GeneralAssumptions!$F$157="Automatic",SQRT(2)*NORMSINV(0.5*(AN71+1)),"Not an input")</f>
        <v>0.80126421753706512</v>
      </c>
      <c r="AO72" s="22">
        <f>IF(InputDataA_GeneralAssumptions!$F$157="Automatic",SQRT(2)*NORMSINV(0.5*(AO71+1)),"Not an input")</f>
        <v>0.80126421753706512</v>
      </c>
      <c r="AP72" s="22">
        <f>IF(InputDataA_GeneralAssumptions!$F$157="Automatic",SQRT(2)*NORMSINV(0.5*(AP71+1)),"Not an input")</f>
        <v>0.80126421753706512</v>
      </c>
      <c r="AQ72" s="22">
        <f>IF(InputDataA_GeneralAssumptions!$F$157="Automatic",SQRT(2)*NORMSINV(0.5*(AQ71+1)),"Not an input")</f>
        <v>0.80126421753706512</v>
      </c>
      <c r="AR72" s="22">
        <f>IF(InputDataA_GeneralAssumptions!$F$157="Automatic",SQRT(2)*NORMSINV(0.5*(AR71+1)),"Not an input")</f>
        <v>0.80126421753706512</v>
      </c>
      <c r="AS72" s="22">
        <f>IF(InputDataA_GeneralAssumptions!$F$157="Automatic",SQRT(2)*NORMSINV(0.5*(AS71+1)),"Not an input")</f>
        <v>0.80126421753706512</v>
      </c>
      <c r="AT72" s="22">
        <f>IF(InputDataA_GeneralAssumptions!$F$157="Automatic",SQRT(2)*NORMSINV(0.5*(AT71+1)),"Not an input")</f>
        <v>0.80126421753706512</v>
      </c>
      <c r="AU72" s="22">
        <f>IF(InputDataA_GeneralAssumptions!$F$157="Automatic",SQRT(2)*NORMSINV(0.5*(AU71+1)),"Not an input")</f>
        <v>0.80126421753706512</v>
      </c>
      <c r="AV72" s="22">
        <f>IF(InputDataA_GeneralAssumptions!$F$157="Automatic",SQRT(2)*NORMSINV(0.5*(AV71+1)),"Not an input")</f>
        <v>0.80126421753706512</v>
      </c>
      <c r="AW72" s="22">
        <f>IF(InputDataA_GeneralAssumptions!$F$157="Automatic",SQRT(2)*NORMSINV(0.5*(AW71+1)),"Not an input")</f>
        <v>0.80126421753706512</v>
      </c>
      <c r="AX72" s="22">
        <f>IF(InputDataA_GeneralAssumptions!$F$157="Automatic",SQRT(2)*NORMSINV(0.5*(AX71+1)),"Not an input")</f>
        <v>0.80126421753706512</v>
      </c>
      <c r="AY72" s="22">
        <f>IF(InputDataA_GeneralAssumptions!$F$157="Automatic",SQRT(2)*NORMSINV(0.5*(AY71+1)),"Not an input")</f>
        <v>0.80126421753706512</v>
      </c>
      <c r="AZ72" s="22">
        <f>IF(InputDataA_GeneralAssumptions!$F$157="Automatic",SQRT(2)*NORMSINV(0.5*(AZ71+1)),"Not an input")</f>
        <v>0.80126421753706512</v>
      </c>
      <c r="BA72" s="22">
        <f>IF(InputDataA_GeneralAssumptions!$F$157="Automatic",SQRT(2)*NORMSINV(0.5*(BA71+1)),"Not an input")</f>
        <v>0.80126421753706512</v>
      </c>
      <c r="BB72" s="22">
        <f>IF(InputDataA_GeneralAssumptions!$F$157="Automatic",SQRT(2)*NORMSINV(0.5*(BB71+1)),"Not an input")</f>
        <v>0.80126421753706512</v>
      </c>
      <c r="BC72" s="22">
        <f>IF(InputDataA_GeneralAssumptions!$F$157="Automatic",SQRT(2)*NORMSINV(0.5*(BC71+1)),"Not an input")</f>
        <v>0.80126421753706512</v>
      </c>
      <c r="BD72" s="22">
        <f>IF(InputDataA_GeneralAssumptions!$F$157="Automatic",SQRT(2)*NORMSINV(0.5*(BD71+1)),"Not an input")</f>
        <v>0.80126421753706512</v>
      </c>
      <c r="BE72" s="22">
        <f>IF(InputDataA_GeneralAssumptions!$F$157="Automatic",SQRT(2)*NORMSINV(0.5*(BE71+1)),"Not an input")</f>
        <v>0.80126421753706512</v>
      </c>
      <c r="BF72" s="22">
        <f>IF(InputDataA_GeneralAssumptions!$F$157="Automatic",SQRT(2)*NORMSINV(0.5*(BF71+1)),"Not an input")</f>
        <v>0.80126421753706512</v>
      </c>
      <c r="BG72" s="22">
        <f>IF(InputDataA_GeneralAssumptions!$F$157="Automatic",SQRT(2)*NORMSINV(0.5*(BG71+1)),"Not an input")</f>
        <v>0.80126421753706512</v>
      </c>
      <c r="BH72" s="22">
        <f>IF(InputDataA_GeneralAssumptions!$F$157="Automatic",SQRT(2)*NORMSINV(0.5*(BH71+1)),"Not an input")</f>
        <v>0.80126421753706512</v>
      </c>
      <c r="BI72" s="22">
        <f>IF(InputDataA_GeneralAssumptions!$F$157="Automatic",SQRT(2)*NORMSINV(0.5*(BI71+1)),"Not an input")</f>
        <v>0.80126421753706512</v>
      </c>
      <c r="BJ72" s="22">
        <f>IF(InputDataA_GeneralAssumptions!$F$157="Automatic",SQRT(2)*NORMSINV(0.5*(BJ71+1)),"Not an input")</f>
        <v>0.80126421753706512</v>
      </c>
      <c r="BK72" s="22">
        <f>IF(InputDataA_GeneralAssumptions!$F$157="Automatic",SQRT(2)*NORMSINV(0.5*(BK71+1)),"Not an input")</f>
        <v>0.80126421753706512</v>
      </c>
      <c r="BL72" s="22">
        <f>IF(InputDataA_GeneralAssumptions!$F$157="Automatic",SQRT(2)*NORMSINV(0.5*(BL71+1)),"Not an input")</f>
        <v>0.80126421753706512</v>
      </c>
      <c r="BM72" s="22">
        <f>IF(InputDataA_GeneralAssumptions!$F$157="Automatic",SQRT(2)*NORMSINV(0.5*(BM71+1)),"Not an input")</f>
        <v>0.80126421753706512</v>
      </c>
      <c r="BN72" s="22">
        <f>IF(InputDataA_GeneralAssumptions!$F$157="Automatic",SQRT(2)*NORMSINV(0.5*(BN71+1)),"Not an input")</f>
        <v>0.80126421753706512</v>
      </c>
      <c r="BO72" s="22">
        <f>IF(InputDataA_GeneralAssumptions!$F$157="Automatic",SQRT(2)*NORMSINV(0.5*(BO71+1)),"Not an input")</f>
        <v>0.80126421753706512</v>
      </c>
      <c r="BP72" s="22">
        <f>IF(InputDataA_GeneralAssumptions!$F$157="Automatic",SQRT(2)*NORMSINV(0.5*(BP71+1)),"Not an input")</f>
        <v>0.80126421753706512</v>
      </c>
      <c r="BQ72" s="22">
        <f>IF(InputDataA_GeneralAssumptions!$F$157="Automatic",SQRT(2)*NORMSINV(0.5*(BQ71+1)),"Not an input")</f>
        <v>0.80126421753706512</v>
      </c>
      <c r="BR72" s="22">
        <f>IF(InputDataA_GeneralAssumptions!$F$157="Automatic",SQRT(2)*NORMSINV(0.5*(BR71+1)),"Not an input")</f>
        <v>0.80126421753706512</v>
      </c>
      <c r="BS72" s="22">
        <f>IF(InputDataA_GeneralAssumptions!$F$157="Automatic",SQRT(2)*NORMSINV(0.5*(BS71+1)),"Not an input")</f>
        <v>0.80126421753706512</v>
      </c>
    </row>
    <row r="73" spans="1:71">
      <c r="C73" s="201" t="s">
        <v>666</v>
      </c>
      <c r="D73" s="45" t="s">
        <v>704</v>
      </c>
      <c r="E73" s="22">
        <f>IF(InputDataA_GeneralAssumptions!$F$157="Automatic",LN($D$76)-E72*NORMSINV(E75),"Not an input")</f>
        <v>0.16177002059043091</v>
      </c>
      <c r="F73" s="22">
        <f>IF(InputDataA_GeneralAssumptions!$F$157="Automatic",E73+LN(1+F30)-0.5*(F72^2-E72^2),"Not an input")</f>
        <v>0.16540208915625565</v>
      </c>
      <c r="G73" s="22">
        <f>IF(InputDataA_GeneralAssumptions!$F$157="Automatic",F73+LN(1+G30)-0.5*(G72^2-F72^2),"Not an input")</f>
        <v>0.16919139707353589</v>
      </c>
      <c r="H73" s="22">
        <f>IF(InputDataA_GeneralAssumptions!$F$157="Automatic",G73+LN(1+H30)-0.5*(H72^2-G72^2),"Not an input")</f>
        <v>0.17309325609775242</v>
      </c>
      <c r="I73" s="22">
        <f>IF(InputDataA_GeneralAssumptions!$F$157="Automatic",H73+LN(1+I30)-0.5*(I72^2-H72^2),"Not an input")</f>
        <v>0.17718442923452021</v>
      </c>
      <c r="J73" s="22">
        <f>IF(InputDataA_GeneralAssumptions!$F$157="Automatic",I73+LN(1+J30)-0.5*(J72^2-I72^2),"Not an input")</f>
        <v>0.18126777432490682</v>
      </c>
      <c r="K73" s="22">
        <f>IF(InputDataA_GeneralAssumptions!$F$157="Automatic",J73+LN(1+K30)-0.5*(K72^2-J72^2),"Not an input")</f>
        <v>0.18549962808648995</v>
      </c>
      <c r="L73" s="22">
        <f>IF(InputDataA_GeneralAssumptions!$F$157="Automatic",K73+LN(1+L30)-0.5*(L72^2-K72^2),"Not an input")</f>
        <v>0.18989488139278785</v>
      </c>
      <c r="M73" s="22">
        <f>IF(InputDataA_GeneralAssumptions!$F$157="Automatic",L73+LN(1+M30)-0.5*(M72^2-L72^2),"Not an input")</f>
        <v>0.19443365296736323</v>
      </c>
      <c r="N73" s="22">
        <f>IF(InputDataA_GeneralAssumptions!$F$157="Automatic",M73+LN(1+N30)-0.5*(N72^2-M72^2),"Not an input")</f>
        <v>0.19911653537043569</v>
      </c>
      <c r="O73" s="22">
        <f>IF(InputDataA_GeneralAssumptions!$F$157="Automatic",N73+LN(1+O30)-0.5*(O72^2-N72^2),"Not an input")</f>
        <v>0.20376783938975809</v>
      </c>
      <c r="P73" s="22">
        <f>IF(InputDataA_GeneralAssumptions!$F$157="Automatic",O73+LN(1+P30)-0.5*(P72^2-O72^2),"Not an input")</f>
        <v>0.20859055339034804</v>
      </c>
      <c r="Q73" s="22">
        <f>IF(InputDataA_GeneralAssumptions!$F$157="Automatic",P73+LN(1+Q30)-0.5*(Q72^2-P72^2),"Not an input")</f>
        <v>0.21351495058297917</v>
      </c>
      <c r="R73" s="22">
        <f>IF(InputDataA_GeneralAssumptions!$F$157="Automatic",Q73+LN(1+R30)-0.5*(R72^2-Q72^2),"Not an input")</f>
        <v>0.21842235350696124</v>
      </c>
      <c r="S73" s="22">
        <f>IF(InputDataA_GeneralAssumptions!$F$157="Automatic",R73+LN(1+S30)-0.5*(S72^2-R72^2),"Not an input")</f>
        <v>0.22322473910853624</v>
      </c>
      <c r="T73" s="22">
        <f>IF(InputDataA_GeneralAssumptions!$F$157="Automatic",S73+LN(1+T30)-0.5*(T72^2-S72^2),"Not an input")</f>
        <v>0.22790350710646207</v>
      </c>
      <c r="U73" s="22">
        <f>IF(InputDataA_GeneralAssumptions!$F$157="Automatic",T73+LN(1+U30)-0.5*(U72^2-T72^2),"Not an input")</f>
        <v>0.23252120936664802</v>
      </c>
      <c r="V73" s="22">
        <f>IF(InputDataA_GeneralAssumptions!$F$157="Automatic",U73+LN(1+V30)-0.5*(V72^2-U72^2),"Not an input")</f>
        <v>0.23704601245507942</v>
      </c>
      <c r="W73" s="22">
        <f>IF(InputDataA_GeneralAssumptions!$F$157="Automatic",V73+LN(1+W30)-0.5*(W72^2-V72^2),"Not an input")</f>
        <v>0.24139139240240232</v>
      </c>
      <c r="X73" s="22">
        <f>IF(InputDataA_GeneralAssumptions!$F$157="Automatic",W73+LN(1+X30)-0.5*(X72^2-W72^2),"Not an input")</f>
        <v>0.24552203627642158</v>
      </c>
      <c r="Y73" s="22">
        <f>IF(InputDataA_GeneralAssumptions!$F$157="Automatic",X73+LN(1+Y30)-0.5*(Y72^2-X72^2),"Not an input")</f>
        <v>0.24935743697386625</v>
      </c>
      <c r="Z73" s="22">
        <f>IF(InputDataA_GeneralAssumptions!$F$157="Automatic",Y73+LN(1+Z30)-0.5*(Z72^2-Y72^2),"Not an input")</f>
        <v>0.25305117527641752</v>
      </c>
      <c r="AA73" s="22">
        <f>IF(InputDataA_GeneralAssumptions!$F$157="Automatic",Z73+LN(1+AA30)-0.5*(AA72^2-Z72^2),"Not an input")</f>
        <v>0.25664374408092872</v>
      </c>
      <c r="AB73" s="22">
        <f>IF(InputDataA_GeneralAssumptions!$F$157="Automatic",AA73+LN(1+AB30)-0.5*(AB72^2-AA72^2),"Not an input")</f>
        <v>0.26026142426348781</v>
      </c>
      <c r="AC73" s="22">
        <f>IF(InputDataA_GeneralAssumptions!$F$157="Automatic",AB73+LN(1+AC30)-0.5*(AC72^2-AB72^2),"Not an input")</f>
        <v>0.26399391175809844</v>
      </c>
      <c r="AD73" s="22">
        <f>IF(InputDataA_GeneralAssumptions!$F$157="Automatic",AC73+LN(1+AD30)-0.5*(AD72^2-AC72^2),"Not an input")</f>
        <v>0.26784373571793757</v>
      </c>
      <c r="AE73" s="22">
        <f>IF(InputDataA_GeneralAssumptions!$F$157="Automatic",AD73+LN(1+AE30)-0.5*(AE72^2-AD72^2),"Not an input")</f>
        <v>0.27183867898731323</v>
      </c>
      <c r="AF73" s="22">
        <f>IF(InputDataA_GeneralAssumptions!$F$157="Automatic",AE73+LN(1+AF30)-0.5*(AF72^2-AE72^2),"Not an input")</f>
        <v>0.27590060925620957</v>
      </c>
      <c r="AG73" s="22">
        <f>IF(InputDataA_GeneralAssumptions!$F$157="Automatic",AF73+LN(1+AG30)-0.5*(AG72^2-AF72^2),"Not an input")</f>
        <v>0.27994034234472392</v>
      </c>
      <c r="AH73" s="22">
        <f>IF(InputDataA_GeneralAssumptions!$F$157="Automatic",AG73+LN(1+AH30)-0.5*(AH72^2-AG72^2),"Not an input")</f>
        <v>0.28386171375699265</v>
      </c>
      <c r="AI73" s="22" t="e">
        <f>IF(InputDataA_GeneralAssumptions!$F$157="Automatic",AH73+LN(1+AI30)-0.5*(AI72^2-AH72^2),"Not an input")</f>
        <v>#VALUE!</v>
      </c>
      <c r="AJ73" s="22" t="e">
        <f>IF(InputDataA_GeneralAssumptions!$F$157="Automatic",AI73+LN(1+AJ30)-0.5*(AJ72^2-AI72^2),"Not an input")</f>
        <v>#VALUE!</v>
      </c>
      <c r="AK73" s="22" t="e">
        <f>IF(InputDataA_GeneralAssumptions!$F$157="Automatic",AJ73+LN(1+AK30)-0.5*(AK72^2-AJ72^2),"Not an input")</f>
        <v>#VALUE!</v>
      </c>
      <c r="AL73" s="22" t="e">
        <f>IF(InputDataA_GeneralAssumptions!$F$157="Automatic",AK73+LN(1+AL30)-0.5*(AL72^2-AK72^2),"Not an input")</f>
        <v>#VALUE!</v>
      </c>
      <c r="AM73" s="22" t="e">
        <f>IF(InputDataA_GeneralAssumptions!$F$157="Automatic",AL73+LN(1+AM30)-0.5*(AM72^2-AL72^2),"Not an input")</f>
        <v>#VALUE!</v>
      </c>
      <c r="AN73" s="22" t="e">
        <f>IF(InputDataA_GeneralAssumptions!$F$157="Automatic",AM73+LN(1+AN30)-0.5*(AN72^2-AM72^2),"Not an input")</f>
        <v>#VALUE!</v>
      </c>
      <c r="AO73" s="22" t="e">
        <f>IF(InputDataA_GeneralAssumptions!$F$157="Automatic",AN73+LN(1+AO30)-0.5*(AO72^2-AN72^2),"Not an input")</f>
        <v>#VALUE!</v>
      </c>
      <c r="AP73" s="22" t="e">
        <f>IF(InputDataA_GeneralAssumptions!$F$157="Automatic",AO73+LN(1+AP30)-0.5*(AP72^2-AO72^2),"Not an input")</f>
        <v>#VALUE!</v>
      </c>
      <c r="AQ73" s="22" t="e">
        <f>IF(InputDataA_GeneralAssumptions!$F$157="Automatic",AP73+LN(1+AQ30)-0.5*(AQ72^2-AP72^2),"Not an input")</f>
        <v>#VALUE!</v>
      </c>
      <c r="AR73" s="22" t="e">
        <f>IF(InputDataA_GeneralAssumptions!$F$157="Automatic",AQ73+LN(1+AR30)-0.5*(AR72^2-AQ72^2),"Not an input")</f>
        <v>#VALUE!</v>
      </c>
      <c r="AS73" s="22" t="e">
        <f>IF(InputDataA_GeneralAssumptions!$F$157="Automatic",AR73+LN(1+AS30)-0.5*(AS72^2-AR72^2),"Not an input")</f>
        <v>#VALUE!</v>
      </c>
      <c r="AT73" s="22" t="e">
        <f>IF(InputDataA_GeneralAssumptions!$F$157="Automatic",AS73+LN(1+AT30)-0.5*(AT72^2-AS72^2),"Not an input")</f>
        <v>#VALUE!</v>
      </c>
      <c r="AU73" s="22" t="e">
        <f>IF(InputDataA_GeneralAssumptions!$F$157="Automatic",AT73+LN(1+AU30)-0.5*(AU72^2-AT72^2),"Not an input")</f>
        <v>#VALUE!</v>
      </c>
      <c r="AV73" s="22" t="e">
        <f>IF(InputDataA_GeneralAssumptions!$F$157="Automatic",AU73+LN(1+AV30)-0.5*(AV72^2-AU72^2),"Not an input")</f>
        <v>#VALUE!</v>
      </c>
      <c r="AW73" s="22" t="e">
        <f>IF(InputDataA_GeneralAssumptions!$F$157="Automatic",AV73+LN(1+AW30)-0.5*(AW72^2-AV72^2),"Not an input")</f>
        <v>#VALUE!</v>
      </c>
      <c r="AX73" s="22" t="e">
        <f>IF(InputDataA_GeneralAssumptions!$F$157="Automatic",AW73+LN(1+AX30)-0.5*(AX72^2-AW72^2),"Not an input")</f>
        <v>#VALUE!</v>
      </c>
      <c r="AY73" s="22" t="e">
        <f>IF(InputDataA_GeneralAssumptions!$F$157="Automatic",AX73+LN(1+AY30)-0.5*(AY72^2-AX72^2),"Not an input")</f>
        <v>#VALUE!</v>
      </c>
      <c r="AZ73" s="22" t="e">
        <f>IF(InputDataA_GeneralAssumptions!$F$157="Automatic",AY73+LN(1+AZ30)-0.5*(AZ72^2-AY72^2),"Not an input")</f>
        <v>#VALUE!</v>
      </c>
      <c r="BA73" s="22" t="e">
        <f>IF(InputDataA_GeneralAssumptions!$F$157="Automatic",AZ73+LN(1+BA30)-0.5*(BA72^2-AZ72^2),"Not an input")</f>
        <v>#VALUE!</v>
      </c>
      <c r="BB73" s="22" t="e">
        <f>IF(InputDataA_GeneralAssumptions!$F$157="Automatic",BA73+LN(1+BB30)-0.5*(BB72^2-BA72^2),"Not an input")</f>
        <v>#VALUE!</v>
      </c>
      <c r="BC73" s="22" t="e">
        <f>IF(InputDataA_GeneralAssumptions!$F$157="Automatic",BB73+LN(1+BC30)-0.5*(BC72^2-BB72^2),"Not an input")</f>
        <v>#VALUE!</v>
      </c>
      <c r="BD73" s="22" t="e">
        <f>IF(InputDataA_GeneralAssumptions!$F$157="Automatic",BC73+LN(1+BD30)-0.5*(BD72^2-BC72^2),"Not an input")</f>
        <v>#VALUE!</v>
      </c>
      <c r="BE73" s="22" t="e">
        <f>IF(InputDataA_GeneralAssumptions!$F$157="Automatic",BD73+LN(1+BE30)-0.5*(BE72^2-BD72^2),"Not an input")</f>
        <v>#VALUE!</v>
      </c>
      <c r="BF73" s="22" t="e">
        <f>IF(InputDataA_GeneralAssumptions!$F$157="Automatic",BE73+LN(1+BF30)-0.5*(BF72^2-BE72^2),"Not an input")</f>
        <v>#VALUE!</v>
      </c>
      <c r="BG73" s="22" t="e">
        <f>IF(InputDataA_GeneralAssumptions!$F$157="Automatic",BF73+LN(1+BG30)-0.5*(BG72^2-BF72^2),"Not an input")</f>
        <v>#VALUE!</v>
      </c>
      <c r="BH73" s="22" t="e">
        <f>IF(InputDataA_GeneralAssumptions!$F$157="Automatic",BG73+LN(1+BH30)-0.5*(BH72^2-BG72^2),"Not an input")</f>
        <v>#VALUE!</v>
      </c>
      <c r="BI73" s="22" t="e">
        <f>IF(InputDataA_GeneralAssumptions!$F$157="Automatic",BH73+LN(1+BI30)-0.5*(BI72^2-BH72^2),"Not an input")</f>
        <v>#VALUE!</v>
      </c>
      <c r="BJ73" s="22" t="e">
        <f>IF(InputDataA_GeneralAssumptions!$F$157="Automatic",BI73+LN(1+BJ30)-0.5*(BJ72^2-BI72^2),"Not an input")</f>
        <v>#VALUE!</v>
      </c>
      <c r="BK73" s="22" t="e">
        <f>IF(InputDataA_GeneralAssumptions!$F$157="Automatic",BJ73+LN(1+BK30)-0.5*(BK72^2-BJ72^2),"Not an input")</f>
        <v>#VALUE!</v>
      </c>
      <c r="BL73" s="22" t="e">
        <f>IF(InputDataA_GeneralAssumptions!$F$157="Automatic",BK73+LN(1+BL30)-0.5*(BL72^2-BK72^2),"Not an input")</f>
        <v>#VALUE!</v>
      </c>
      <c r="BM73" s="22" t="e">
        <f>IF(InputDataA_GeneralAssumptions!$F$157="Automatic",BL73+LN(1+BM30)-0.5*(BM72^2-BL72^2),"Not an input")</f>
        <v>#VALUE!</v>
      </c>
      <c r="BN73" s="22" t="e">
        <f>IF(InputDataA_GeneralAssumptions!$F$157="Automatic",BM73+LN(1+BN30)-0.5*(BN72^2-BM72^2),"Not an input")</f>
        <v>#VALUE!</v>
      </c>
      <c r="BO73" s="22" t="e">
        <f>IF(InputDataA_GeneralAssumptions!$F$157="Automatic",BN73+LN(1+BO30)-0.5*(BO72^2-BN72^2),"Not an input")</f>
        <v>#VALUE!</v>
      </c>
      <c r="BP73" s="22" t="e">
        <f>IF(InputDataA_GeneralAssumptions!$F$157="Automatic",BO73+LN(1+BP30)-0.5*(BP72^2-BO72^2),"Not an input")</f>
        <v>#VALUE!</v>
      </c>
      <c r="BQ73" s="22" t="e">
        <f>IF(InputDataA_GeneralAssumptions!$F$157="Automatic",BP73+LN(1+BQ30)-0.5*(BQ72^2-BP72^2),"Not an input")</f>
        <v>#VALUE!</v>
      </c>
      <c r="BR73" s="22" t="e">
        <f>IF(InputDataA_GeneralAssumptions!$F$157="Automatic",BQ73+LN(1+BR30)-0.5*(BR72^2-BQ72^2),"Not an input")</f>
        <v>#VALUE!</v>
      </c>
      <c r="BS73" s="22" t="e">
        <f>IF(InputDataA_GeneralAssumptions!$F$157="Automatic",BR73+LN(1+BS30)-0.5*(BS72^2-BR72^2),"Not an input")</f>
        <v>#VALUE!</v>
      </c>
    </row>
    <row r="74" spans="1:71">
      <c r="C74" s="201" t="s">
        <v>655</v>
      </c>
      <c r="D74" s="45" t="s">
        <v>709</v>
      </c>
      <c r="E74" s="22">
        <f>IF(InputDataA_GeneralAssumptions!$F$157="Automatic",(1/E72)*NORMDIST((LN($D$76)-(E73))/E72,0,1,FALSE)/NORMSDIST((LN($D$76)-(E73))/E72),InputDataA_GeneralAssumptions!I158)</f>
        <v>1.161539258806384</v>
      </c>
      <c r="F74" s="22">
        <f>IF(InputDataA_GeneralAssumptions!$F$157="Automatic",(1/F72)*NORMDIST((LN($D$76)-(F73))/F72,0,1,FALSE)/NORMSDIST((LN($D$76)-(F73))/F72),InputDataA_GeneralAssumptions!J158)</f>
        <v>1.1653790436661589</v>
      </c>
      <c r="G74" s="22">
        <f>IF(InputDataA_GeneralAssumptions!$F$157="Automatic",(1/G72)*NORMDIST((LN($D$76)-(G73))/G72,0,1,FALSE)/NORMSDIST((LN($D$76)-(G73))/G72),InputDataA_GeneralAssumptions!K158)</f>
        <v>1.1693903745176069</v>
      </c>
      <c r="H74" s="22">
        <f>IF(InputDataA_GeneralAssumptions!$F$157="Automatic",(1/H72)*NORMDIST((LN($D$76)-(H73))/H72,0,1,FALSE)/NORMSDIST((LN($D$76)-(H73))/H72),InputDataA_GeneralAssumptions!L158)</f>
        <v>1.1735265065371832</v>
      </c>
      <c r="I74" s="22">
        <f>IF(InputDataA_GeneralAssumptions!$F$157="Automatic",(1/I72)*NORMDIST((LN($D$76)-(I73))/I72,0,1,FALSE)/NORMSDIST((LN($D$76)-(I73))/I72),InputDataA_GeneralAssumptions!M158)</f>
        <v>1.1778694644071854</v>
      </c>
      <c r="J74" s="22">
        <f>IF(InputDataA_GeneralAssumptions!$F$157="Automatic",(1/J72)*NORMDIST((LN($D$76)-(J73))/J72,0,1,FALSE)/NORMSDIST((LN($D$76)-(J73))/J72),InputDataA_GeneralAssumptions!N158)</f>
        <v>1.1822103666827473</v>
      </c>
      <c r="K74" s="22">
        <f>IF(InputDataA_GeneralAssumptions!$F$157="Automatic",(1/K72)*NORMDIST((LN($D$76)-(K73))/K72,0,1,FALSE)/NORMSDIST((LN($D$76)-(K73))/K72),InputDataA_GeneralAssumptions!O158)</f>
        <v>1.1867157182021177</v>
      </c>
      <c r="L74" s="22">
        <f>IF(InputDataA_GeneralAssumptions!$F$157="Automatic",(1/L72)*NORMDIST((LN($D$76)-(L73))/L72,0,1,FALSE)/NORMSDIST((LN($D$76)-(L73))/L72),InputDataA_GeneralAssumptions!P158)</f>
        <v>1.1914020909096634</v>
      </c>
      <c r="M74" s="22">
        <f>IF(InputDataA_GeneralAssumptions!$F$157="Automatic",(1/M72)*NORMDIST((LN($D$76)-(M73))/M72,0,1,FALSE)/NORMSDIST((LN($D$76)-(M73))/M72),InputDataA_GeneralAssumptions!Q158)</f>
        <v>1.19624901499259</v>
      </c>
      <c r="N74" s="22">
        <f>IF(InputDataA_GeneralAssumptions!$F$157="Automatic",(1/N72)*NORMDIST((LN($D$76)-(N73))/N72,0,1,FALSE)/NORMSDIST((LN($D$76)-(N73))/N72),InputDataA_GeneralAssumptions!R158)</f>
        <v>1.2012578236447424</v>
      </c>
      <c r="O74" s="22">
        <f>IF(InputDataA_GeneralAssumptions!$F$157="Automatic",(1/O72)*NORMDIST((LN($D$76)-(O73))/O72,0,1,FALSE)/NORMSDIST((LN($D$76)-(O73))/O72),InputDataA_GeneralAssumptions!S158)</f>
        <v>1.2062408613584199</v>
      </c>
      <c r="P74" s="22">
        <f>IF(InputDataA_GeneralAssumptions!$F$157="Automatic",(1/P72)*NORMDIST((LN($D$76)-(P73))/P72,0,1,FALSE)/NORMSDIST((LN($D$76)-(P73))/P72),InputDataA_GeneralAssumptions!T158)</f>
        <v>1.2114159295273985</v>
      </c>
      <c r="Q74" s="22">
        <f>IF(InputDataA_GeneralAssumptions!$F$157="Automatic",(1/Q72)*NORMDIST((LN($D$76)-(Q73))/Q72,0,1,FALSE)/NORMSDIST((LN($D$76)-(Q73))/Q72),InputDataA_GeneralAssumptions!U158)</f>
        <v>1.216708898352908</v>
      </c>
      <c r="R74" s="22">
        <f>IF(InputDataA_GeneralAssumptions!$F$157="Automatic",(1/R72)*NORMDIST((LN($D$76)-(R73))/R72,0,1,FALSE)/NORMSDIST((LN($D$76)-(R73))/R72),InputDataA_GeneralAssumptions!V158)</f>
        <v>1.2219924032174443</v>
      </c>
      <c r="S74" s="22">
        <f>IF(InputDataA_GeneralAssumptions!$F$157="Automatic",(1/S72)*NORMDIST((LN($D$76)-(S73))/S72,0,1,FALSE)/NORMSDIST((LN($D$76)-(S73))/S72),InputDataA_GeneralAssumptions!W158)</f>
        <v>1.2271713185624165</v>
      </c>
      <c r="T74" s="22">
        <f>IF(InputDataA_GeneralAssumptions!$F$157="Automatic",(1/T72)*NORMDIST((LN($D$76)-(T73))/T72,0,1,FALSE)/NORMSDIST((LN($D$76)-(T73))/T72),InputDataA_GeneralAssumptions!X158)</f>
        <v>1.2322249590895398</v>
      </c>
      <c r="U74" s="22">
        <f>IF(InputDataA_GeneralAssumptions!$F$157="Automatic",(1/U72)*NORMDIST((LN($D$76)-(U73))/U72,0,1,FALSE)/NORMSDIST((LN($D$76)-(U73))/U72),InputDataA_GeneralAssumptions!Y158)</f>
        <v>1.2372203896714471</v>
      </c>
      <c r="V74" s="22">
        <f>IF(InputDataA_GeneralAssumptions!$F$157="Automatic",(1/V72)*NORMDIST((LN($D$76)-(V73))/V72,0,1,FALSE)/NORMSDIST((LN($D$76)-(V73))/V72),InputDataA_GeneralAssumptions!Z158)</f>
        <v>1.2421227631936371</v>
      </c>
      <c r="W74" s="22">
        <f>IF(InputDataA_GeneralAssumptions!$F$157="Automatic",(1/W72)*NORMDIST((LN($D$76)-(W73))/W72,0,1,FALSE)/NORMSDIST((LN($D$76)-(W73))/W72),InputDataA_GeneralAssumptions!AA158)</f>
        <v>1.2468376517741584</v>
      </c>
      <c r="X74" s="22">
        <f>IF(InputDataA_GeneralAssumptions!$F$157="Automatic",(1/X72)*NORMDIST((LN($D$76)-(X73))/X72,0,1,FALSE)/NORMSDIST((LN($D$76)-(X73))/X72),InputDataA_GeneralAssumptions!AB158)</f>
        <v>1.2513258006446639</v>
      </c>
      <c r="Y74" s="22">
        <f>IF(InputDataA_GeneralAssumptions!$F$157="Automatic",(1/Y72)*NORMDIST((LN($D$76)-(Y73))/Y72,0,1,FALSE)/NORMSDIST((LN($D$76)-(Y73))/Y72),InputDataA_GeneralAssumptions!AC158)</f>
        <v>1.2554985961288931</v>
      </c>
      <c r="Z74" s="22">
        <f>IF(InputDataA_GeneralAssumptions!$F$157="Automatic",(1/Z72)*NORMDIST((LN($D$76)-(Z73))/Z72,0,1,FALSE)/NORMSDIST((LN($D$76)-(Z73))/Z72),InputDataA_GeneralAssumptions!AD158)</f>
        <v>1.2595222073341201</v>
      </c>
      <c r="AA74" s="22">
        <f>IF(InputDataA_GeneralAssumptions!$F$157="Automatic",(1/AA72)*NORMDIST((LN($D$76)-(AA73))/AA72,0,1,FALSE)/NORMSDIST((LN($D$76)-(AA73))/AA72),InputDataA_GeneralAssumptions!AE158)</f>
        <v>1.263440250749313</v>
      </c>
      <c r="AB74" s="22">
        <f>IF(InputDataA_GeneralAssumptions!$F$157="Automatic",(1/AB72)*NORMDIST((LN($D$76)-(AB73))/AB72,0,1,FALSE)/NORMSDIST((LN($D$76)-(AB73))/AB72),InputDataA_GeneralAssumptions!AF158)</f>
        <v>1.2673902883387209</v>
      </c>
      <c r="AC74" s="22">
        <f>IF(InputDataA_GeneralAssumptions!$F$157="Automatic",(1/AC72)*NORMDIST((LN($D$76)-(AC73))/AC72,0,1,FALSE)/NORMSDIST((LN($D$76)-(AC73))/AC72),InputDataA_GeneralAssumptions!AG158)</f>
        <v>1.2714705135835973</v>
      </c>
      <c r="AD74" s="22">
        <f>IF(InputDataA_GeneralAssumptions!$F$157="Automatic",(1/AD72)*NORMDIST((LN($D$76)-(AD73))/AD72,0,1,FALSE)/NORMSDIST((LN($D$76)-(AD73))/AD72),InputDataA_GeneralAssumptions!AH158)</f>
        <v>1.2756841348157426</v>
      </c>
      <c r="AE74" s="22">
        <f>IF(InputDataA_GeneralAssumptions!$F$157="Automatic",(1/AE72)*NORMDIST((LN($D$76)-(AE73))/AE72,0,1,FALSE)/NORMSDIST((LN($D$76)-(AE73))/AE72),InputDataA_GeneralAssumptions!AI158)</f>
        <v>1.2800620780034533</v>
      </c>
      <c r="AF74" s="22">
        <f>IF(InputDataA_GeneralAssumptions!$F$157="Automatic",(1/AF72)*NORMDIST((LN($D$76)-(AF73))/AF72,0,1,FALSE)/NORMSDIST((LN($D$76)-(AF73))/AF72),InputDataA_GeneralAssumptions!AJ158)</f>
        <v>1.2845191453471887</v>
      </c>
      <c r="AG74" s="22">
        <f>IF(InputDataA_GeneralAssumptions!$F$157="Automatic",(1/AG72)*NORMDIST((LN($D$76)-(AG73))/AG72,0,1,FALSE)/NORMSDIST((LN($D$76)-(AG73))/AG72),InputDataA_GeneralAssumptions!AK158)</f>
        <v>1.2889575541538041</v>
      </c>
      <c r="AH74" s="22">
        <f>IF(InputDataA_GeneralAssumptions!$F$157="Automatic",(1/AH72)*NORMDIST((LN($D$76)-(AH73))/AH72,0,1,FALSE)/NORMSDIST((LN($D$76)-(AH73))/AH72),InputDataA_GeneralAssumptions!AL158)</f>
        <v>1.2932713388466188</v>
      </c>
      <c r="AI74" s="22" t="e">
        <f>IF(InputDataA_GeneralAssumptions!$F$157="Automatic",(1/AI72)*NORMDIST((LN($D$76)-(AI73))/AI72,0,1,FALSE)/NORMSDIST((LN($D$76)-(AI73))/AI72),InputDataA_GeneralAssumptions!AM158)</f>
        <v>#VALUE!</v>
      </c>
      <c r="AJ74" s="22" t="e">
        <f>IF(InputDataA_GeneralAssumptions!$F$157="Automatic",(1/AJ72)*NORMDIST((LN($D$76)-(AJ73))/AJ72,0,1,FALSE)/NORMSDIST((LN($D$76)-(AJ73))/AJ72),InputDataA_GeneralAssumptions!AN158)</f>
        <v>#VALUE!</v>
      </c>
      <c r="AK74" s="22" t="e">
        <f>IF(InputDataA_GeneralAssumptions!$F$157="Automatic",(1/AK72)*NORMDIST((LN($D$76)-(AK73))/AK72,0,1,FALSE)/NORMSDIST((LN($D$76)-(AK73))/AK72),InputDataA_GeneralAssumptions!AO158)</f>
        <v>#VALUE!</v>
      </c>
      <c r="AL74" s="22" t="e">
        <f>IF(InputDataA_GeneralAssumptions!$F$157="Automatic",(1/AL72)*NORMDIST((LN($D$76)-(AL73))/AL72,0,1,FALSE)/NORMSDIST((LN($D$76)-(AL73))/AL72),InputDataA_GeneralAssumptions!AP158)</f>
        <v>#VALUE!</v>
      </c>
      <c r="AM74" s="22" t="e">
        <f>IF(InputDataA_GeneralAssumptions!$F$157="Automatic",(1/AM72)*NORMDIST((LN($D$76)-(AM73))/AM72,0,1,FALSE)/NORMSDIST((LN($D$76)-(AM73))/AM72),InputDataA_GeneralAssumptions!AQ158)</f>
        <v>#VALUE!</v>
      </c>
      <c r="AN74" s="22" t="e">
        <f>IF(InputDataA_GeneralAssumptions!$F$157="Automatic",(1/AN72)*NORMDIST((LN($D$76)-(AN73))/AN72,0,1,FALSE)/NORMSDIST((LN($D$76)-(AN73))/AN72),InputDataA_GeneralAssumptions!AR158)</f>
        <v>#VALUE!</v>
      </c>
      <c r="AO74" s="22" t="e">
        <f>IF(InputDataA_GeneralAssumptions!$F$157="Automatic",(1/AO72)*NORMDIST((LN($D$76)-(AO73))/AO72,0,1,FALSE)/NORMSDIST((LN($D$76)-(AO73))/AO72),InputDataA_GeneralAssumptions!AS158)</f>
        <v>#VALUE!</v>
      </c>
      <c r="AP74" s="22" t="e">
        <f>IF(InputDataA_GeneralAssumptions!$F$157="Automatic",(1/AP72)*NORMDIST((LN($D$76)-(AP73))/AP72,0,1,FALSE)/NORMSDIST((LN($D$76)-(AP73))/AP72),InputDataA_GeneralAssumptions!AT158)</f>
        <v>#VALUE!</v>
      </c>
      <c r="AQ74" s="22" t="e">
        <f>IF(InputDataA_GeneralAssumptions!$F$157="Automatic",(1/AQ72)*NORMDIST((LN($D$76)-(AQ73))/AQ72,0,1,FALSE)/NORMSDIST((LN($D$76)-(AQ73))/AQ72),InputDataA_GeneralAssumptions!AU158)</f>
        <v>#VALUE!</v>
      </c>
      <c r="AR74" s="22" t="e">
        <f>IF(InputDataA_GeneralAssumptions!$F$157="Automatic",(1/AR72)*NORMDIST((LN($D$76)-(AR73))/AR72,0,1,FALSE)/NORMSDIST((LN($D$76)-(AR73))/AR72),InputDataA_GeneralAssumptions!AV158)</f>
        <v>#VALUE!</v>
      </c>
      <c r="AS74" s="22" t="e">
        <f>IF(InputDataA_GeneralAssumptions!$F$157="Automatic",(1/AS72)*NORMDIST((LN($D$76)-(AS73))/AS72,0,1,FALSE)/NORMSDIST((LN($D$76)-(AS73))/AS72),InputDataA_GeneralAssumptions!AW158)</f>
        <v>#VALUE!</v>
      </c>
      <c r="AT74" s="22" t="e">
        <f>IF(InputDataA_GeneralAssumptions!$F$157="Automatic",(1/AT72)*NORMDIST((LN($D$76)-(AT73))/AT72,0,1,FALSE)/NORMSDIST((LN($D$76)-(AT73))/AT72),InputDataA_GeneralAssumptions!AX158)</f>
        <v>#VALUE!</v>
      </c>
      <c r="AU74" s="22" t="e">
        <f>IF(InputDataA_GeneralAssumptions!$F$157="Automatic",(1/AU72)*NORMDIST((LN($D$76)-(AU73))/AU72,0,1,FALSE)/NORMSDIST((LN($D$76)-(AU73))/AU72),InputDataA_GeneralAssumptions!AY158)</f>
        <v>#VALUE!</v>
      </c>
      <c r="AV74" s="22" t="e">
        <f>IF(InputDataA_GeneralAssumptions!$F$157="Automatic",(1/AV72)*NORMDIST((LN($D$76)-(AV73))/AV72,0,1,FALSE)/NORMSDIST((LN($D$76)-(AV73))/AV72),InputDataA_GeneralAssumptions!AZ158)</f>
        <v>#VALUE!</v>
      </c>
      <c r="AW74" s="22" t="e">
        <f>IF(InputDataA_GeneralAssumptions!$F$157="Automatic",(1/AW72)*NORMDIST((LN($D$76)-(AW73))/AW72,0,1,FALSE)/NORMSDIST((LN($D$76)-(AW73))/AW72),InputDataA_GeneralAssumptions!BA158)</f>
        <v>#VALUE!</v>
      </c>
      <c r="AX74" s="22" t="e">
        <f>IF(InputDataA_GeneralAssumptions!$F$157="Automatic",(1/AX72)*NORMDIST((LN($D$76)-(AX73))/AX72,0,1,FALSE)/NORMSDIST((LN($D$76)-(AX73))/AX72),InputDataA_GeneralAssumptions!BB158)</f>
        <v>#VALUE!</v>
      </c>
      <c r="AY74" s="22" t="e">
        <f>IF(InputDataA_GeneralAssumptions!$F$157="Automatic",(1/AY72)*NORMDIST((LN($D$76)-(AY73))/AY72,0,1,FALSE)/NORMSDIST((LN($D$76)-(AY73))/AY72),InputDataA_GeneralAssumptions!BC158)</f>
        <v>#VALUE!</v>
      </c>
      <c r="AZ74" s="22" t="e">
        <f>IF(InputDataA_GeneralAssumptions!$F$157="Automatic",(1/AZ72)*NORMDIST((LN($D$76)-(AZ73))/AZ72,0,1,FALSE)/NORMSDIST((LN($D$76)-(AZ73))/AZ72),InputDataA_GeneralAssumptions!BD158)</f>
        <v>#VALUE!</v>
      </c>
      <c r="BA74" s="22" t="e">
        <f>IF(InputDataA_GeneralAssumptions!$F$157="Automatic",(1/BA72)*NORMDIST((LN($D$76)-(BA73))/BA72,0,1,FALSE)/NORMSDIST((LN($D$76)-(BA73))/BA72),InputDataA_GeneralAssumptions!BE158)</f>
        <v>#VALUE!</v>
      </c>
      <c r="BB74" s="22" t="e">
        <f>IF(InputDataA_GeneralAssumptions!$F$157="Automatic",(1/BB72)*NORMDIST((LN($D$76)-(BB73))/BB72,0,1,FALSE)/NORMSDIST((LN($D$76)-(BB73))/BB72),InputDataA_GeneralAssumptions!BF158)</f>
        <v>#VALUE!</v>
      </c>
      <c r="BC74" s="22" t="e">
        <f>IF(InputDataA_GeneralAssumptions!$F$157="Automatic",(1/BC72)*NORMDIST((LN($D$76)-(BC73))/BC72,0,1,FALSE)/NORMSDIST((LN($D$76)-(BC73))/BC72),InputDataA_GeneralAssumptions!BG158)</f>
        <v>#VALUE!</v>
      </c>
      <c r="BD74" s="22" t="e">
        <f>IF(InputDataA_GeneralAssumptions!$F$157="Automatic",(1/BD72)*NORMDIST((LN($D$76)-(BD73))/BD72,0,1,FALSE)/NORMSDIST((LN($D$76)-(BD73))/BD72),InputDataA_GeneralAssumptions!BH158)</f>
        <v>#VALUE!</v>
      </c>
      <c r="BE74" s="22" t="e">
        <f>IF(InputDataA_GeneralAssumptions!$F$157="Automatic",(1/BE72)*NORMDIST((LN($D$76)-(BE73))/BE72,0,1,FALSE)/NORMSDIST((LN($D$76)-(BE73))/BE72),InputDataA_GeneralAssumptions!BI158)</f>
        <v>#VALUE!</v>
      </c>
      <c r="BF74" s="22" t="e">
        <f>IF(InputDataA_GeneralAssumptions!$F$157="Automatic",(1/BF72)*NORMDIST((LN($D$76)-(BF73))/BF72,0,1,FALSE)/NORMSDIST((LN($D$76)-(BF73))/BF72),InputDataA_GeneralAssumptions!BJ158)</f>
        <v>#VALUE!</v>
      </c>
      <c r="BG74" s="22" t="e">
        <f>IF(InputDataA_GeneralAssumptions!$F$157="Automatic",(1/BG72)*NORMDIST((LN($D$76)-(BG73))/BG72,0,1,FALSE)/NORMSDIST((LN($D$76)-(BG73))/BG72),InputDataA_GeneralAssumptions!BK158)</f>
        <v>#VALUE!</v>
      </c>
      <c r="BH74" s="22" t="e">
        <f>IF(InputDataA_GeneralAssumptions!$F$157="Automatic",(1/BH72)*NORMDIST((LN($D$76)-(BH73))/BH72,0,1,FALSE)/NORMSDIST((LN($D$76)-(BH73))/BH72),InputDataA_GeneralAssumptions!BL158)</f>
        <v>#VALUE!</v>
      </c>
      <c r="BI74" s="22" t="e">
        <f>IF(InputDataA_GeneralAssumptions!$F$157="Automatic",(1/BI72)*NORMDIST((LN($D$76)-(BI73))/BI72,0,1,FALSE)/NORMSDIST((LN($D$76)-(BI73))/BI72),InputDataA_GeneralAssumptions!BM158)</f>
        <v>#VALUE!</v>
      </c>
      <c r="BJ74" s="22" t="e">
        <f>IF(InputDataA_GeneralAssumptions!$F$157="Automatic",(1/BJ72)*NORMDIST((LN($D$76)-(BJ73))/BJ72,0,1,FALSE)/NORMSDIST((LN($D$76)-(BJ73))/BJ72),InputDataA_GeneralAssumptions!BN158)</f>
        <v>#VALUE!</v>
      </c>
      <c r="BK74" s="22" t="e">
        <f>IF(InputDataA_GeneralAssumptions!$F$157="Automatic",(1/BK72)*NORMDIST((LN($D$76)-(BK73))/BK72,0,1,FALSE)/NORMSDIST((LN($D$76)-(BK73))/BK72),InputDataA_GeneralAssumptions!BO158)</f>
        <v>#VALUE!</v>
      </c>
      <c r="BL74" s="22" t="e">
        <f>IF(InputDataA_GeneralAssumptions!$F$157="Automatic",(1/BL72)*NORMDIST((LN($D$76)-(BL73))/BL72,0,1,FALSE)/NORMSDIST((LN($D$76)-(BL73))/BL72),InputDataA_GeneralAssumptions!BP158)</f>
        <v>#VALUE!</v>
      </c>
      <c r="BM74" s="22" t="e">
        <f>IF(InputDataA_GeneralAssumptions!$F$157="Automatic",(1/BM72)*NORMDIST((LN($D$76)-(BM73))/BM72,0,1,FALSE)/NORMSDIST((LN($D$76)-(BM73))/BM72),InputDataA_GeneralAssumptions!BQ158)</f>
        <v>#VALUE!</v>
      </c>
      <c r="BN74" s="22" t="e">
        <f>IF(InputDataA_GeneralAssumptions!$F$157="Automatic",(1/BN72)*NORMDIST((LN($D$76)-(BN73))/BN72,0,1,FALSE)/NORMSDIST((LN($D$76)-(BN73))/BN72),InputDataA_GeneralAssumptions!BR158)</f>
        <v>#VALUE!</v>
      </c>
      <c r="BO74" s="22" t="e">
        <f>IF(InputDataA_GeneralAssumptions!$F$157="Automatic",(1/BO72)*NORMDIST((LN($D$76)-(BO73))/BO72,0,1,FALSE)/NORMSDIST((LN($D$76)-(BO73))/BO72),InputDataA_GeneralAssumptions!BS158)</f>
        <v>#VALUE!</v>
      </c>
      <c r="BP74" s="22" t="e">
        <f>IF(InputDataA_GeneralAssumptions!$F$157="Automatic",(1/BP72)*NORMDIST((LN($D$76)-(BP73))/BP72,0,1,FALSE)/NORMSDIST((LN($D$76)-(BP73))/BP72),InputDataA_GeneralAssumptions!BT158)</f>
        <v>#VALUE!</v>
      </c>
      <c r="BQ74" s="22" t="e">
        <f>IF(InputDataA_GeneralAssumptions!$F$157="Automatic",(1/BQ72)*NORMDIST((LN($D$76)-(BQ73))/BQ72,0,1,FALSE)/NORMSDIST((LN($D$76)-(BQ73))/BQ72),InputDataA_GeneralAssumptions!BU158)</f>
        <v>#VALUE!</v>
      </c>
      <c r="BR74" s="22" t="e">
        <f>IF(InputDataA_GeneralAssumptions!$F$157="Automatic",(1/BR72)*NORMDIST((LN($D$76)-(BR73))/BR72,0,1,FALSE)/NORMSDIST((LN($D$76)-(BR73))/BR72),InputDataA_GeneralAssumptions!BV158)</f>
        <v>#VALUE!</v>
      </c>
      <c r="BS74" s="22" t="e">
        <f>IF(InputDataA_GeneralAssumptions!$F$157="Automatic",(1/BS72)*NORMDIST((LN($D$76)-(BS73))/BS72,0,1,FALSE)/NORMSDIST((LN($D$76)-(BS73))/BS72),InputDataA_GeneralAssumptions!BW158)</f>
        <v>#VALUE!</v>
      </c>
    </row>
    <row r="75" spans="1:71">
      <c r="C75" s="201" t="s">
        <v>667</v>
      </c>
      <c r="D75" s="45" t="s">
        <v>706</v>
      </c>
      <c r="E75" s="22">
        <f>InputDataA_GeneralAssumptions!D151</f>
        <v>0.42</v>
      </c>
      <c r="F75" s="22">
        <f>IF(InputDataA_GeneralAssumptions!$F$157="Automatic",NORMSDIST((LN($D$76)-F73)/F72),(1-F74*F30)*E75)</f>
        <v>0.4182289247088718</v>
      </c>
      <c r="G75" s="22">
        <f>IF(InputDataA_GeneralAssumptions!$F$157="Automatic",NORMSDIST((LN($D$76)-G73)/G72),(1-G74*G30)*F75)</f>
        <v>0.41638294220174948</v>
      </c>
      <c r="H75" s="22">
        <f>IF(InputDataA_GeneralAssumptions!$F$157="Automatic",NORMSDIST((LN($D$76)-H73)/H72),(1-H74*H30)*G75)</f>
        <v>0.41448405555634871</v>
      </c>
      <c r="I75" s="22">
        <f>IF(InputDataA_GeneralAssumptions!$F$157="Automatic",NORMSDIST((LN($D$76)-I73)/I72),(1-I74*I30)*H75)</f>
        <v>0.41249518182009459</v>
      </c>
      <c r="J75" s="22">
        <f>IF(InputDataA_GeneralAssumptions!$F$157="Automatic",NORMSDIST((LN($D$76)-J73)/J72),(1-J74*J30)*I75)</f>
        <v>0.41051235143513148</v>
      </c>
      <c r="K75" s="22">
        <f>IF(InputDataA_GeneralAssumptions!$F$157="Automatic",NORMSDIST((LN($D$76)-K73)/K72),(1-K74*K30)*J75)</f>
        <v>0.40845981818759436</v>
      </c>
      <c r="L75" s="22">
        <f>IF(InputDataA_GeneralAssumptions!$F$157="Automatic",NORMSDIST((LN($D$76)-L73)/L72),(1-L74*L30)*K75)</f>
        <v>0.40633068888745399</v>
      </c>
      <c r="M75" s="22">
        <f>IF(InputDataA_GeneralAssumptions!$F$157="Automatic",NORMSDIST((LN($D$76)-M73)/M72),(1-M74*M30)*L75)</f>
        <v>0.40413494082111551</v>
      </c>
      <c r="N75" s="22">
        <f>IF(InputDataA_GeneralAssumptions!$F$157="Automatic",NORMSDIST((LN($D$76)-N73)/N72),(1-N74*N30)*M75)</f>
        <v>0.40187263738440182</v>
      </c>
      <c r="O75" s="22">
        <f>IF(InputDataA_GeneralAssumptions!$F$157="Automatic",NORMSDIST((LN($D$76)-O73)/O72),(1-O74*O30)*N75)</f>
        <v>0.39962883943377381</v>
      </c>
      <c r="P75" s="22">
        <f>IF(InputDataA_GeneralAssumptions!$F$157="Automatic",NORMSDIST((LN($D$76)-P73)/P72),(1-P74*P30)*O75)</f>
        <v>0.39730584905669786</v>
      </c>
      <c r="Q75" s="22">
        <f>IF(InputDataA_GeneralAssumptions!$F$157="Automatic",NORMSDIST((LN($D$76)-Q73)/Q72),(1-Q74*Q30)*P75)</f>
        <v>0.39493763360283901</v>
      </c>
      <c r="R75" s="22">
        <f>IF(InputDataA_GeneralAssumptions!$F$157="Automatic",NORMSDIST((LN($D$76)-R73)/R72),(1-R74*R30)*Q75)</f>
        <v>0.39258144601235434</v>
      </c>
      <c r="S75" s="22">
        <f>IF(InputDataA_GeneralAssumptions!$F$157="Automatic",NORMSDIST((LN($D$76)-S73)/S72),(1-S74*S30)*R75)</f>
        <v>0.3902794849373239</v>
      </c>
      <c r="T75" s="22">
        <f>IF(InputDataA_GeneralAssumptions!$F$157="Automatic",NORMSDIST((LN($D$76)-T73)/T72),(1-T74*T30)*S75)</f>
        <v>0.38804047116125534</v>
      </c>
      <c r="U75" s="22">
        <f>IF(InputDataA_GeneralAssumptions!$F$157="Automatic",NORMSDIST((LN($D$76)-U73)/U72),(1-U74*U30)*T75)</f>
        <v>0.38583432310544474</v>
      </c>
      <c r="V75" s="22">
        <f>IF(InputDataA_GeneralAssumptions!$F$157="Automatic",NORMSDIST((LN($D$76)-V73)/V72),(1-V74*V30)*U75)</f>
        <v>0.38367613395575917</v>
      </c>
      <c r="W75" s="22">
        <f>IF(InputDataA_GeneralAssumptions!$F$157="Automatic",NORMSDIST((LN($D$76)-W73)/W72),(1-W74*W30)*V75)</f>
        <v>0.38160691431232996</v>
      </c>
      <c r="X75" s="22">
        <f>IF(InputDataA_GeneralAssumptions!$F$157="Automatic",NORMSDIST((LN($D$76)-X73)/X72),(1-X74*X30)*W75)</f>
        <v>0.37964308030893373</v>
      </c>
      <c r="Y75" s="22">
        <f>IF(InputDataA_GeneralAssumptions!$F$157="Automatic",NORMSDIST((LN($D$76)-Y73)/Y72),(1-Y74*Y30)*X75)</f>
        <v>0.37782238817614255</v>
      </c>
      <c r="Z75" s="22">
        <f>IF(InputDataA_GeneralAssumptions!$F$157="Automatic",NORMSDIST((LN($D$76)-Z73)/Z72),(1-Z74*Z30)*Y75)</f>
        <v>0.3760715056078992</v>
      </c>
      <c r="AA75" s="22">
        <f>IF(InputDataA_GeneralAssumptions!$F$157="Automatic",NORMSDIST((LN($D$76)-AA73)/AA72),(1-AA74*AA30)*Z75)</f>
        <v>0.37437102198144245</v>
      </c>
      <c r="AB75" s="22">
        <f>IF(InputDataA_GeneralAssumptions!$F$157="Automatic",NORMSDIST((LN($D$76)-AB73)/AB72),(1-AB74*AB30)*AA75)</f>
        <v>0.37266111831842985</v>
      </c>
      <c r="AC75" s="22">
        <f>IF(InputDataA_GeneralAssumptions!$F$157="Automatic",NORMSDIST((LN($D$76)-AC73)/AC72),(1-AC74*AC30)*AB75)</f>
        <v>0.37089957740980689</v>
      </c>
      <c r="AD75" s="22">
        <f>IF(InputDataA_GeneralAssumptions!$F$157="Automatic",NORMSDIST((LN($D$76)-AD73)/AD72),(1-AD74*AD30)*AC75)</f>
        <v>0.36908549032399429</v>
      </c>
      <c r="AE75" s="22">
        <f>IF(InputDataA_GeneralAssumptions!$F$157="Automatic",NORMSDIST((LN($D$76)-AE73)/AE72),(1-AE74*AE30)*AD75)</f>
        <v>0.36720609955406325</v>
      </c>
      <c r="AF75" s="22">
        <f>IF(InputDataA_GeneralAssumptions!$F$157="Automatic",NORMSDIST((LN($D$76)-AF73)/AF72),(1-AF74*AF30)*AE75)</f>
        <v>0.36529845211455136</v>
      </c>
      <c r="AG75" s="22">
        <f>IF(InputDataA_GeneralAssumptions!$F$157="Automatic",NORMSDIST((LN($D$76)-AG73)/AG72),(1-AG74*AG30)*AF75)</f>
        <v>0.36340452906537341</v>
      </c>
      <c r="AH75" s="22">
        <f>IF(InputDataA_GeneralAssumptions!$F$157="Automatic",NORMSDIST((LN($D$76)-AH73)/AH72),(1-AH74*AH30)*AG75)</f>
        <v>0.36156928441819813</v>
      </c>
      <c r="AI75" s="22" t="e">
        <f>IF(InputDataA_GeneralAssumptions!$F$157="Automatic",NORMSDIST((LN($D$76)-AI73)/AI72),(1-AI74*AI30)*AH75)</f>
        <v>#VALUE!</v>
      </c>
      <c r="AJ75" s="22" t="e">
        <f>IF(InputDataA_GeneralAssumptions!$F$157="Automatic",NORMSDIST((LN($D$76)-AJ73)/AJ72),(1-AJ74*AJ30)*AI75)</f>
        <v>#VALUE!</v>
      </c>
      <c r="AK75" s="22" t="e">
        <f>IF(InputDataA_GeneralAssumptions!$F$157="Automatic",NORMSDIST((LN($D$76)-AK73)/AK72),(1-AK74*AK30)*AJ75)</f>
        <v>#VALUE!</v>
      </c>
      <c r="AL75" s="22" t="e">
        <f>IF(InputDataA_GeneralAssumptions!$F$157="Automatic",NORMSDIST((LN($D$76)-AL73)/AL72),(1-AL74*AL30)*AK75)</f>
        <v>#VALUE!</v>
      </c>
      <c r="AM75" s="22" t="e">
        <f>IF(InputDataA_GeneralAssumptions!$F$157="Automatic",NORMSDIST((LN($D$76)-AM73)/AM72),(1-AM74*AM30)*AL75)</f>
        <v>#VALUE!</v>
      </c>
      <c r="AN75" s="22" t="e">
        <f>IF(InputDataA_GeneralAssumptions!$F$157="Automatic",NORMSDIST((LN($D$76)-AN73)/AN72),(1-AN74*AN30)*AM75)</f>
        <v>#VALUE!</v>
      </c>
      <c r="AO75" s="22" t="e">
        <f>IF(InputDataA_GeneralAssumptions!$F$157="Automatic",NORMSDIST((LN($D$76)-AO73)/AO72),(1-AO74*AO30)*AN75)</f>
        <v>#VALUE!</v>
      </c>
      <c r="AP75" s="22" t="e">
        <f>IF(InputDataA_GeneralAssumptions!$F$157="Automatic",NORMSDIST((LN($D$76)-AP73)/AP72),(1-AP74*AP30)*AO75)</f>
        <v>#VALUE!</v>
      </c>
      <c r="AQ75" s="22" t="e">
        <f>IF(InputDataA_GeneralAssumptions!$F$157="Automatic",NORMSDIST((LN($D$76)-AQ73)/AQ72),(1-AQ74*AQ30)*AP75)</f>
        <v>#VALUE!</v>
      </c>
      <c r="AR75" s="22" t="e">
        <f>IF(InputDataA_GeneralAssumptions!$F$157="Automatic",NORMSDIST((LN($D$76)-AR73)/AR72),(1-AR74*AR30)*AQ75)</f>
        <v>#VALUE!</v>
      </c>
      <c r="AS75" s="22" t="e">
        <f>IF(InputDataA_GeneralAssumptions!$F$157="Automatic",NORMSDIST((LN($D$76)-AS73)/AS72),(1-AS74*AS30)*AR75)</f>
        <v>#VALUE!</v>
      </c>
      <c r="AT75" s="22" t="e">
        <f>IF(InputDataA_GeneralAssumptions!$F$157="Automatic",NORMSDIST((LN($D$76)-AT73)/AT72),(1-AT74*AT30)*AS75)</f>
        <v>#VALUE!</v>
      </c>
      <c r="AU75" s="22" t="e">
        <f>IF(InputDataA_GeneralAssumptions!$F$157="Automatic",NORMSDIST((LN($D$76)-AU73)/AU72),(1-AU74*AU30)*AT75)</f>
        <v>#VALUE!</v>
      </c>
      <c r="AV75" s="22" t="e">
        <f>IF(InputDataA_GeneralAssumptions!$F$157="Automatic",NORMSDIST((LN($D$76)-AV73)/AV72),(1-AV74*AV30)*AU75)</f>
        <v>#VALUE!</v>
      </c>
      <c r="AW75" s="22" t="e">
        <f>IF(InputDataA_GeneralAssumptions!$F$157="Automatic",NORMSDIST((LN($D$76)-AW73)/AW72),(1-AW74*AW30)*AV75)</f>
        <v>#VALUE!</v>
      </c>
      <c r="AX75" s="22" t="e">
        <f>IF(InputDataA_GeneralAssumptions!$F$157="Automatic",NORMSDIST((LN($D$76)-AX73)/AX72),(1-AX74*AX30)*AW75)</f>
        <v>#VALUE!</v>
      </c>
      <c r="AY75" s="22" t="e">
        <f>IF(InputDataA_GeneralAssumptions!$F$157="Automatic",NORMSDIST((LN($D$76)-AY73)/AY72),(1-AY74*AY30)*AX75)</f>
        <v>#VALUE!</v>
      </c>
      <c r="AZ75" s="22" t="e">
        <f>IF(InputDataA_GeneralAssumptions!$F$157="Automatic",NORMSDIST((LN($D$76)-AZ73)/AZ72),(1-AZ74*AZ30)*AY75)</f>
        <v>#VALUE!</v>
      </c>
      <c r="BA75" s="22" t="e">
        <f>IF(InputDataA_GeneralAssumptions!$F$157="Automatic",NORMSDIST((LN($D$76)-BA73)/BA72),(1-BA74*BA30)*AZ75)</f>
        <v>#VALUE!</v>
      </c>
      <c r="BB75" s="22" t="e">
        <f>IF(InputDataA_GeneralAssumptions!$F$157="Automatic",NORMSDIST((LN($D$76)-BB73)/BB72),(1-BB74*BB30)*BA75)</f>
        <v>#VALUE!</v>
      </c>
      <c r="BC75" s="22" t="e">
        <f>IF(InputDataA_GeneralAssumptions!$F$157="Automatic",NORMSDIST((LN($D$76)-BC73)/BC72),(1-BC74*BC30)*BB75)</f>
        <v>#VALUE!</v>
      </c>
      <c r="BD75" s="22" t="e">
        <f>IF(InputDataA_GeneralAssumptions!$F$157="Automatic",NORMSDIST((LN($D$76)-BD73)/BD72),(1-BD74*BD30)*BC75)</f>
        <v>#VALUE!</v>
      </c>
      <c r="BE75" s="22" t="e">
        <f>IF(InputDataA_GeneralAssumptions!$F$157="Automatic",NORMSDIST((LN($D$76)-BE73)/BE72),(1-BE74*BE30)*BD75)</f>
        <v>#VALUE!</v>
      </c>
      <c r="BF75" s="22" t="e">
        <f>IF(InputDataA_GeneralAssumptions!$F$157="Automatic",NORMSDIST((LN($D$76)-BF73)/BF72),(1-BF74*BF30)*BE75)</f>
        <v>#VALUE!</v>
      </c>
      <c r="BG75" s="22" t="e">
        <f>IF(InputDataA_GeneralAssumptions!$F$157="Automatic",NORMSDIST((LN($D$76)-BG73)/BG72),(1-BG74*BG30)*BF75)</f>
        <v>#VALUE!</v>
      </c>
      <c r="BH75" s="22" t="e">
        <f>IF(InputDataA_GeneralAssumptions!$F$157="Automatic",NORMSDIST((LN($D$76)-BH73)/BH72),(1-BH74*BH30)*BG75)</f>
        <v>#VALUE!</v>
      </c>
      <c r="BI75" s="22" t="e">
        <f>IF(InputDataA_GeneralAssumptions!$F$157="Automatic",NORMSDIST((LN($D$76)-BI73)/BI72),(1-BI74*BI30)*BH75)</f>
        <v>#VALUE!</v>
      </c>
      <c r="BJ75" s="22" t="e">
        <f>IF(InputDataA_GeneralAssumptions!$F$157="Automatic",NORMSDIST((LN($D$76)-BJ73)/BJ72),(1-BJ74*BJ30)*BI75)</f>
        <v>#VALUE!</v>
      </c>
      <c r="BK75" s="22" t="e">
        <f>IF(InputDataA_GeneralAssumptions!$F$157="Automatic",NORMSDIST((LN($D$76)-BK73)/BK72),(1-BK74*BK30)*BJ75)</f>
        <v>#VALUE!</v>
      </c>
      <c r="BL75" s="22" t="e">
        <f>IF(InputDataA_GeneralAssumptions!$F$157="Automatic",NORMSDIST((LN($D$76)-BL73)/BL72),(1-BL74*BL30)*BK75)</f>
        <v>#VALUE!</v>
      </c>
      <c r="BM75" s="22" t="e">
        <f>IF(InputDataA_GeneralAssumptions!$F$157="Automatic",NORMSDIST((LN($D$76)-BM73)/BM72),(1-BM74*BM30)*BL75)</f>
        <v>#VALUE!</v>
      </c>
      <c r="BN75" s="22" t="e">
        <f>IF(InputDataA_GeneralAssumptions!$F$157="Automatic",NORMSDIST((LN($D$76)-BN73)/BN72),(1-BN74*BN30)*BM75)</f>
        <v>#VALUE!</v>
      </c>
      <c r="BO75" s="22" t="e">
        <f>IF(InputDataA_GeneralAssumptions!$F$157="Automatic",NORMSDIST((LN($D$76)-BO73)/BO72),(1-BO74*BO30)*BN75)</f>
        <v>#VALUE!</v>
      </c>
      <c r="BP75" s="22" t="e">
        <f>IF(InputDataA_GeneralAssumptions!$F$157="Automatic",NORMSDIST((LN($D$76)-BP73)/BP72),(1-BP74*BP30)*BO75)</f>
        <v>#VALUE!</v>
      </c>
      <c r="BQ75" s="22" t="e">
        <f>IF(InputDataA_GeneralAssumptions!$F$157="Automatic",NORMSDIST((LN($D$76)-BQ73)/BQ72),(1-BQ74*BQ30)*BP75)</f>
        <v>#VALUE!</v>
      </c>
      <c r="BR75" s="22" t="e">
        <f>IF(InputDataA_GeneralAssumptions!$F$157="Automatic",NORMSDIST((LN($D$76)-BR73)/BR72),(1-BR74*BR30)*BQ75)</f>
        <v>#VALUE!</v>
      </c>
      <c r="BS75" s="22" t="e">
        <f>IF(InputDataA_GeneralAssumptions!$F$157="Automatic",NORMSDIST((LN($D$76)-BS73)/BS72),(1-BS74*BS30)*BR75)</f>
        <v>#VALUE!</v>
      </c>
    </row>
    <row r="76" spans="1:71">
      <c r="A76"/>
      <c r="C76" s="598" t="s">
        <v>977</v>
      </c>
      <c r="D76" s="598">
        <v>1</v>
      </c>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row>
    <row r="77" spans="1:71">
      <c r="A77"/>
      <c r="C77" s="271" t="s">
        <v>712</v>
      </c>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row>
    <row r="78" spans="1:71">
      <c r="C78" s="201" t="s">
        <v>710</v>
      </c>
      <c r="D78" s="45" t="s">
        <v>711</v>
      </c>
      <c r="E78" s="22">
        <f>IF(InputDataA_GeneralAssumptions!$F$157="Automatic",(1/E72)*NORMDIST((LN($D$76)-E73)/E72,0,1,FALSE),E74*E75)</f>
        <v>0.48784648869868125</v>
      </c>
      <c r="F78" s="22">
        <f>IF(InputDataA_GeneralAssumptions!$F$157="Automatic",(1/F72)*NORMDIST((LN($D$76)-F73)/F72,0,1,FALSE),F74*F75)</f>
        <v>0.487395224310751</v>
      </c>
      <c r="G78" s="22">
        <f>IF(InputDataA_GeneralAssumptions!$F$157="Automatic",(1/G72)*NORMDIST((LN($D$76)-G73)/G72,0,1,FALSE),G74*G75)</f>
        <v>0.48691420472404684</v>
      </c>
      <c r="H78" s="22">
        <f>IF(InputDataA_GeneralAssumptions!$F$157="Automatic",(1/H72)*NORMDIST((LN($D$76)-H73)/H72,0,1,FALSE),H74*H75)</f>
        <v>0.48640802573240566</v>
      </c>
      <c r="I78" s="22">
        <f>IF(InputDataA_GeneralAssumptions!$F$157="Automatic",(1/I72)*NORMDIST((LN($D$76)-I73)/I72,0,1,FALSE),I74*I75)</f>
        <v>0.48586547888097942</v>
      </c>
      <c r="J78" s="22">
        <f>IF(InputDataA_GeneralAssumptions!$F$157="Automatic",(1/J72)*NORMDIST((LN($D$76)-J73)/J72,0,1,FALSE),J74*J75)</f>
        <v>0.48531195751792361</v>
      </c>
      <c r="K78" s="22">
        <f>IF(InputDataA_GeneralAssumptions!$F$157="Automatic",(1/K72)*NORMDIST((LN($D$76)-K73)/K72,0,1,FALSE),K74*K75)</f>
        <v>0.48472568649719744</v>
      </c>
      <c r="L78" s="22">
        <f>IF(InputDataA_GeneralAssumptions!$F$157="Automatic",(1/L72)*NORMDIST((LN($D$76)-L73)/L72,0,1,FALSE),L74*L75)</f>
        <v>0.48410323234127661</v>
      </c>
      <c r="M78" s="22">
        <f>IF(InputDataA_GeneralAssumptions!$F$157="Automatic",(1/M72)*NORMDIST((LN($D$76)-M73)/M72,0,1,FALSE),M74*M75)</f>
        <v>0.48344602488134802</v>
      </c>
      <c r="N78" s="22">
        <f>IF(InputDataA_GeneralAssumptions!$F$157="Automatic",(1/N72)*NORMDIST((LN($D$76)-N73)/N72,0,1,FALSE),N74*N75)</f>
        <v>0.48275264976675925</v>
      </c>
      <c r="O78" s="22">
        <f>IF(InputDataA_GeneralAssumptions!$F$157="Automatic",(1/O72)*NORMDIST((LN($D$76)-O73)/O72,0,1,FALSE),O74*O75)</f>
        <v>0.48204863550226101</v>
      </c>
      <c r="P78" s="22">
        <f>IF(InputDataA_GeneralAssumptions!$F$157="Automatic",(1/P72)*NORMDIST((LN($D$76)-P73)/P72,0,1,FALSE),P74*P75)</f>
        <v>0.48130263444169191</v>
      </c>
      <c r="Q78" s="22">
        <f>IF(InputDataA_GeneralAssumptions!$F$157="Automatic",(1/Q72)*NORMDIST((LN($D$76)-Q73)/Q72,0,1,FALSE),Q74*Q75)</f>
        <v>0.48052413309901465</v>
      </c>
      <c r="R78" s="22">
        <f>IF(InputDataA_GeneralAssumptions!$F$157="Automatic",(1/R72)*NORMDIST((LN($D$76)-R73)/R72,0,1,FALSE),R74*R75)</f>
        <v>0.4797315446712162</v>
      </c>
      <c r="S78" s="22">
        <f>IF(InputDataA_GeneralAssumptions!$F$157="Automatic",(1/S72)*NORMDIST((LN($D$76)-S73)/S72,0,1,FALSE),S74*S75)</f>
        <v>0.47893979013839649</v>
      </c>
      <c r="T78" s="22">
        <f>IF(InputDataA_GeneralAssumptions!$F$157="Automatic",(1/T72)*NORMDIST((LN($D$76)-T73)/T72,0,1,FALSE),T74*T75)</f>
        <v>0.47815315370176359</v>
      </c>
      <c r="U78" s="22">
        <f>IF(InputDataA_GeneralAssumptions!$F$157="Automatic",(1/U72)*NORMDIST((LN($D$76)-U73)/U72,0,1,FALSE),U74*U75)</f>
        <v>0.47736209158113735</v>
      </c>
      <c r="V78" s="22">
        <f>IF(InputDataA_GeneralAssumptions!$F$157="Automatic",(1/V72)*NORMDIST((LN($D$76)-V73)/V72,0,1,FALSE),V74*V75)</f>
        <v>0.47657285968057961</v>
      </c>
      <c r="W78" s="22">
        <f>IF(InputDataA_GeneralAssumptions!$F$157="Automatic",(1/W72)*NORMDIST((LN($D$76)-W73)/W72,0,1,FALSE),W74*W75)</f>
        <v>0.47580186894196796</v>
      </c>
      <c r="X78" s="22">
        <f>IF(InputDataA_GeneralAssumptions!$F$157="Automatic",(1/X72)*NORMDIST((LN($D$76)-X73)/X72,0,1,FALSE),X74*X75)</f>
        <v>0.47505718142678294</v>
      </c>
      <c r="Y78" s="22">
        <f>IF(InputDataA_GeneralAssumptions!$F$157="Automatic",(1/Y72)*NORMDIST((LN($D$76)-Y73)/Y72,0,1,FALSE),Y74*Y75)</f>
        <v>0.47435547794121269</v>
      </c>
      <c r="Z78" s="22">
        <f>IF(InputDataA_GeneralAssumptions!$F$157="Automatic",(1/Z72)*NORMDIST((LN($D$76)-Z73)/Z72,0,1,FALSE),Z74*Z75)</f>
        <v>0.47367041285872713</v>
      </c>
      <c r="AA78" s="22">
        <f>IF(InputDataA_GeneralAssumptions!$F$157="Automatic",(1/AA72)*NORMDIST((LN($D$76)-AA73)/AA72,0,1,FALSE),AA74*AA75)</f>
        <v>0.47299541788551025</v>
      </c>
      <c r="AB78" s="22">
        <f>IF(InputDataA_GeneralAssumptions!$F$157="Automatic",(1/AB72)*NORMDIST((LN($D$76)-AB73)/AB72,0,1,FALSE),AB74*AB75)</f>
        <v>0.47230708219822498</v>
      </c>
      <c r="AC78" s="22">
        <f>IF(InputDataA_GeneralAssumptions!$F$157="Automatic",(1/AC72)*NORMDIST((LN($D$76)-AC73)/AC72,0,1,FALSE),AC74*AC75)</f>
        <v>0.47158787617718634</v>
      </c>
      <c r="AD78" s="22">
        <f>IF(InputDataA_GeneralAssumptions!$F$157="Automatic",(1/AD72)*NORMDIST((LN($D$76)-AD73)/AD72,0,1,FALSE),AD74*AD75)</f>
        <v>0.4708365043970088</v>
      </c>
      <c r="AE78" s="22">
        <f>IF(InputDataA_GeneralAssumptions!$F$157="Automatic",(1/AE72)*NORMDIST((LN($D$76)-AE73)/AE72,0,1,FALSE),AE74*AE75)</f>
        <v>0.47004660285071714</v>
      </c>
      <c r="AF78" s="22">
        <f>IF(InputDataA_GeneralAssumptions!$F$157="Automatic",(1/AF72)*NORMDIST((LN($D$76)-AF73)/AF72,0,1,FALSE),AF74*AF75)</f>
        <v>0.46923285550683447</v>
      </c>
      <c r="AG78" s="22">
        <f>IF(InputDataA_GeneralAssumptions!$F$157="Automatic",(1/AG72)*NORMDIST((LN($D$76)-AG73)/AG72,0,1,FALSE),AG74*AG75)</f>
        <v>0.46841301295251875</v>
      </c>
      <c r="AH78" s="22">
        <f>IF(InputDataA_GeneralAssumptions!$F$157="Automatic",(1/AH72)*NORMDIST((LN($D$76)-AH73)/AH72,0,1,FALSE),AH74*AH75)</f>
        <v>0.467607192545337</v>
      </c>
      <c r="AI78" s="22" t="e">
        <f>IF(InputDataA_GeneralAssumptions!$F$157="Automatic",(1/AI72)*NORMDIST((LN($D$76)-AI73)/AI72,0,1,FALSE),AI74*AI75)</f>
        <v>#VALUE!</v>
      </c>
      <c r="AJ78" s="22" t="e">
        <f>IF(InputDataA_GeneralAssumptions!$F$157="Automatic",(1/AJ72)*NORMDIST((LN($D$76)-AJ73)/AJ72,0,1,FALSE),AJ74*AJ75)</f>
        <v>#VALUE!</v>
      </c>
      <c r="AK78" s="22" t="e">
        <f>IF(InputDataA_GeneralAssumptions!$F$157="Automatic",(1/AK72)*NORMDIST((LN($D$76)-AK73)/AK72,0,1,FALSE),AK74*AK75)</f>
        <v>#VALUE!</v>
      </c>
      <c r="AL78" s="22" t="e">
        <f>IF(InputDataA_GeneralAssumptions!$F$157="Automatic",(1/AL72)*NORMDIST((LN($D$76)-AL73)/AL72,0,1,FALSE),AL74*AL75)</f>
        <v>#VALUE!</v>
      </c>
      <c r="AM78" s="22" t="e">
        <f>IF(InputDataA_GeneralAssumptions!$F$157="Automatic",(1/AM72)*NORMDIST((LN($D$76)-AM73)/AM72,0,1,FALSE),AM74*AM75)</f>
        <v>#VALUE!</v>
      </c>
      <c r="AN78" s="22" t="e">
        <f>IF(InputDataA_GeneralAssumptions!$F$157="Automatic",(1/AN72)*NORMDIST((LN($D$76)-AN73)/AN72,0,1,FALSE),AN74*AN75)</f>
        <v>#VALUE!</v>
      </c>
      <c r="AO78" s="22" t="e">
        <f>IF(InputDataA_GeneralAssumptions!$F$157="Automatic",(1/AO72)*NORMDIST((LN($D$76)-AO73)/AO72,0,1,FALSE),AO74*AO75)</f>
        <v>#VALUE!</v>
      </c>
      <c r="AP78" s="22" t="e">
        <f>IF(InputDataA_GeneralAssumptions!$F$157="Automatic",(1/AP72)*NORMDIST((LN($D$76)-AP73)/AP72,0,1,FALSE),AP74*AP75)</f>
        <v>#VALUE!</v>
      </c>
      <c r="AQ78" s="22" t="e">
        <f>IF(InputDataA_GeneralAssumptions!$F$157="Automatic",(1/AQ72)*NORMDIST((LN($D$76)-AQ73)/AQ72,0,1,FALSE),AQ74*AQ75)</f>
        <v>#VALUE!</v>
      </c>
      <c r="AR78" s="22" t="e">
        <f>IF(InputDataA_GeneralAssumptions!$F$157="Automatic",(1/AR72)*NORMDIST((LN($D$76)-AR73)/AR72,0,1,FALSE),AR74*AR75)</f>
        <v>#VALUE!</v>
      </c>
      <c r="AS78" s="22" t="e">
        <f>IF(InputDataA_GeneralAssumptions!$F$157="Automatic",(1/AS72)*NORMDIST((LN($D$76)-AS73)/AS72,0,1,FALSE),AS74*AS75)</f>
        <v>#VALUE!</v>
      </c>
      <c r="AT78" s="22" t="e">
        <f>IF(InputDataA_GeneralAssumptions!$F$157="Automatic",(1/AT72)*NORMDIST((LN($D$76)-AT73)/AT72,0,1,FALSE),AT74*AT75)</f>
        <v>#VALUE!</v>
      </c>
      <c r="AU78" s="22" t="e">
        <f>IF(InputDataA_GeneralAssumptions!$F$157="Automatic",(1/AU72)*NORMDIST((LN($D$76)-AU73)/AU72,0,1,FALSE),AU74*AU75)</f>
        <v>#VALUE!</v>
      </c>
      <c r="AV78" s="22" t="e">
        <f>IF(InputDataA_GeneralAssumptions!$F$157="Automatic",(1/AV72)*NORMDIST((LN($D$76)-AV73)/AV72,0,1,FALSE),AV74*AV75)</f>
        <v>#VALUE!</v>
      </c>
      <c r="AW78" s="22" t="e">
        <f>IF(InputDataA_GeneralAssumptions!$F$157="Automatic",(1/AW72)*NORMDIST((LN($D$76)-AW73)/AW72,0,1,FALSE),AW74*AW75)</f>
        <v>#VALUE!</v>
      </c>
      <c r="AX78" s="22" t="e">
        <f>IF(InputDataA_GeneralAssumptions!$F$157="Automatic",(1/AX72)*NORMDIST((LN($D$76)-AX73)/AX72,0,1,FALSE),AX74*AX75)</f>
        <v>#VALUE!</v>
      </c>
      <c r="AY78" s="22" t="e">
        <f>IF(InputDataA_GeneralAssumptions!$F$157="Automatic",(1/AY72)*NORMDIST((LN($D$76)-AY73)/AY72,0,1,FALSE),AY74*AY75)</f>
        <v>#VALUE!</v>
      </c>
      <c r="AZ78" s="22" t="e">
        <f>IF(InputDataA_GeneralAssumptions!$F$157="Automatic",(1/AZ72)*NORMDIST((LN($D$76)-AZ73)/AZ72,0,1,FALSE),AZ74*AZ75)</f>
        <v>#VALUE!</v>
      </c>
      <c r="BA78" s="22" t="e">
        <f>IF(InputDataA_GeneralAssumptions!$F$157="Automatic",(1/BA72)*NORMDIST((LN($D$76)-BA73)/BA72,0,1,FALSE),BA74*BA75)</f>
        <v>#VALUE!</v>
      </c>
      <c r="BB78" s="22" t="e">
        <f>IF(InputDataA_GeneralAssumptions!$F$157="Automatic",(1/BB72)*NORMDIST((LN($D$76)-BB73)/BB72,0,1,FALSE),BB74*BB75)</f>
        <v>#VALUE!</v>
      </c>
      <c r="BC78" s="22" t="e">
        <f>IF(InputDataA_GeneralAssumptions!$F$157="Automatic",(1/BC72)*NORMDIST((LN($D$76)-BC73)/BC72,0,1,FALSE),BC74*BC75)</f>
        <v>#VALUE!</v>
      </c>
      <c r="BD78" s="22" t="e">
        <f>IF(InputDataA_GeneralAssumptions!$F$157="Automatic",(1/BD72)*NORMDIST((LN($D$76)-BD73)/BD72,0,1,FALSE),BD74*BD75)</f>
        <v>#VALUE!</v>
      </c>
      <c r="BE78" s="22" t="e">
        <f>IF(InputDataA_GeneralAssumptions!$F$157="Automatic",(1/BE72)*NORMDIST((LN($D$76)-BE73)/BE72,0,1,FALSE),BE74*BE75)</f>
        <v>#VALUE!</v>
      </c>
      <c r="BF78" s="22" t="e">
        <f>IF(InputDataA_GeneralAssumptions!$F$157="Automatic",(1/BF72)*NORMDIST((LN($D$76)-BF73)/BF72,0,1,FALSE),BF74*BF75)</f>
        <v>#VALUE!</v>
      </c>
      <c r="BG78" s="22" t="e">
        <f>IF(InputDataA_GeneralAssumptions!$F$157="Automatic",(1/BG72)*NORMDIST((LN($D$76)-BG73)/BG72,0,1,FALSE),BG74*BG75)</f>
        <v>#VALUE!</v>
      </c>
      <c r="BH78" s="22" t="e">
        <f>IF(InputDataA_GeneralAssumptions!$F$157="Automatic",(1/BH72)*NORMDIST((LN($D$76)-BH73)/BH72,0,1,FALSE),BH74*BH75)</f>
        <v>#VALUE!</v>
      </c>
      <c r="BI78" s="22" t="e">
        <f>IF(InputDataA_GeneralAssumptions!$F$157="Automatic",(1/BI72)*NORMDIST((LN($D$76)-BI73)/BI72,0,1,FALSE),BI74*BI75)</f>
        <v>#VALUE!</v>
      </c>
      <c r="BJ78" s="22" t="e">
        <f>IF(InputDataA_GeneralAssumptions!$F$157="Automatic",(1/BJ72)*NORMDIST((LN($D$76)-BJ73)/BJ72,0,1,FALSE),BJ74*BJ75)</f>
        <v>#VALUE!</v>
      </c>
      <c r="BK78" s="22" t="e">
        <f>IF(InputDataA_GeneralAssumptions!$F$157="Automatic",(1/BK72)*NORMDIST((LN($D$76)-BK73)/BK72,0,1,FALSE),BK74*BK75)</f>
        <v>#VALUE!</v>
      </c>
      <c r="BL78" s="22" t="e">
        <f>IF(InputDataA_GeneralAssumptions!$F$157="Automatic",(1/BL72)*NORMDIST((LN($D$76)-BL73)/BL72,0,1,FALSE),BL74*BL75)</f>
        <v>#VALUE!</v>
      </c>
      <c r="BM78" s="22" t="e">
        <f>IF(InputDataA_GeneralAssumptions!$F$157="Automatic",(1/BM72)*NORMDIST((LN($D$76)-BM73)/BM72,0,1,FALSE),BM74*BM75)</f>
        <v>#VALUE!</v>
      </c>
      <c r="BN78" s="22" t="e">
        <f>IF(InputDataA_GeneralAssumptions!$F$157="Automatic",(1/BN72)*NORMDIST((LN($D$76)-BN73)/BN72,0,1,FALSE),BN74*BN75)</f>
        <v>#VALUE!</v>
      </c>
      <c r="BO78" s="22" t="e">
        <f>IF(InputDataA_GeneralAssumptions!$F$157="Automatic",(1/BO72)*NORMDIST((LN($D$76)-BO73)/BO72,0,1,FALSE),BO74*BO75)</f>
        <v>#VALUE!</v>
      </c>
      <c r="BP78" s="22" t="e">
        <f>IF(InputDataA_GeneralAssumptions!$F$157="Automatic",(1/BP72)*NORMDIST((LN($D$76)-BP73)/BP72,0,1,FALSE),BP74*BP75)</f>
        <v>#VALUE!</v>
      </c>
      <c r="BQ78" s="22" t="e">
        <f>IF(InputDataA_GeneralAssumptions!$F$157="Automatic",(1/BQ72)*NORMDIST((LN($D$76)-BQ73)/BQ72,0,1,FALSE),BQ74*BQ75)</f>
        <v>#VALUE!</v>
      </c>
      <c r="BR78" s="22" t="e">
        <f>IF(InputDataA_GeneralAssumptions!$F$157="Automatic",(1/BR72)*NORMDIST((LN($D$76)-BR73)/BR72,0,1,FALSE),BR74*BR75)</f>
        <v>#VALUE!</v>
      </c>
      <c r="BS78" s="22" t="e">
        <f>IF(InputDataA_GeneralAssumptions!$F$157="Automatic",(1/BS72)*NORMDIST((LN($D$76)-BS73)/BS72,0,1,FALSE),BS74*BS75)</f>
        <v>#VALUE!</v>
      </c>
    </row>
    <row r="79" spans="1:71">
      <c r="C79" s="201" t="s">
        <v>990</v>
      </c>
      <c r="D79" s="3"/>
      <c r="E79" s="344"/>
      <c r="F79" s="344">
        <f>InputDataA_GeneralAssumptions!J179</f>
        <v>0</v>
      </c>
      <c r="G79" s="344">
        <f>InputDataA_GeneralAssumptions!K179</f>
        <v>0</v>
      </c>
      <c r="H79" s="344">
        <f>InputDataA_GeneralAssumptions!L179</f>
        <v>0</v>
      </c>
      <c r="I79" s="344">
        <f>InputDataA_GeneralAssumptions!M179</f>
        <v>0</v>
      </c>
      <c r="J79" s="344">
        <f>InputDataA_GeneralAssumptions!N179</f>
        <v>0</v>
      </c>
      <c r="K79" s="344">
        <f>InputDataA_GeneralAssumptions!O179</f>
        <v>0</v>
      </c>
      <c r="L79" s="344">
        <f>InputDataA_GeneralAssumptions!P179</f>
        <v>0</v>
      </c>
      <c r="M79" s="344">
        <f>InputDataA_GeneralAssumptions!Q179</f>
        <v>0</v>
      </c>
      <c r="N79" s="344">
        <f>InputDataA_GeneralAssumptions!R179</f>
        <v>0</v>
      </c>
      <c r="O79" s="344">
        <f>InputDataA_GeneralAssumptions!S179</f>
        <v>0</v>
      </c>
      <c r="P79" s="344">
        <f>InputDataA_GeneralAssumptions!T179</f>
        <v>0</v>
      </c>
      <c r="Q79" s="344">
        <f>InputDataA_GeneralAssumptions!U179</f>
        <v>0</v>
      </c>
      <c r="R79" s="344">
        <f>InputDataA_GeneralAssumptions!V179</f>
        <v>0</v>
      </c>
      <c r="S79" s="344">
        <f>InputDataA_GeneralAssumptions!W179</f>
        <v>0</v>
      </c>
      <c r="T79" s="344">
        <f>InputDataA_GeneralAssumptions!X179</f>
        <v>0</v>
      </c>
      <c r="U79" s="344">
        <f>InputDataA_GeneralAssumptions!Y179</f>
        <v>0</v>
      </c>
      <c r="V79" s="344">
        <f>InputDataA_GeneralAssumptions!Z179</f>
        <v>0</v>
      </c>
      <c r="W79" s="344">
        <f>InputDataA_GeneralAssumptions!AA179</f>
        <v>0</v>
      </c>
      <c r="X79" s="344">
        <f>InputDataA_GeneralAssumptions!AB179</f>
        <v>0</v>
      </c>
      <c r="Y79" s="344">
        <f>InputDataA_GeneralAssumptions!AC179</f>
        <v>0</v>
      </c>
      <c r="Z79" s="344">
        <f>InputDataA_GeneralAssumptions!AD179</f>
        <v>0</v>
      </c>
      <c r="AA79" s="344">
        <f>InputDataA_GeneralAssumptions!AE179</f>
        <v>0</v>
      </c>
      <c r="AB79" s="344">
        <f>InputDataA_GeneralAssumptions!AF179</f>
        <v>0</v>
      </c>
      <c r="AC79" s="344">
        <f>InputDataA_GeneralAssumptions!AG179</f>
        <v>0</v>
      </c>
      <c r="AD79" s="344">
        <f>InputDataA_GeneralAssumptions!AH179</f>
        <v>0</v>
      </c>
      <c r="AE79" s="344">
        <f>InputDataA_GeneralAssumptions!AI179</f>
        <v>0</v>
      </c>
      <c r="AF79" s="344">
        <f>InputDataA_GeneralAssumptions!AJ179</f>
        <v>0</v>
      </c>
      <c r="AG79" s="344">
        <f>InputDataA_GeneralAssumptions!AK179</f>
        <v>0</v>
      </c>
      <c r="AH79" s="344">
        <f>InputDataA_GeneralAssumptions!AL179</f>
        <v>0</v>
      </c>
      <c r="AI79" s="344">
        <f>InputDataA_GeneralAssumptions!AM179</f>
        <v>0</v>
      </c>
      <c r="AJ79" s="344">
        <f>InputDataA_GeneralAssumptions!AN179</f>
        <v>0</v>
      </c>
      <c r="AK79" s="344">
        <f>InputDataA_GeneralAssumptions!AO179</f>
        <v>0</v>
      </c>
      <c r="AL79" s="344">
        <f>InputDataA_GeneralAssumptions!AP179</f>
        <v>0</v>
      </c>
      <c r="AM79" s="344">
        <f>InputDataA_GeneralAssumptions!AQ179</f>
        <v>0</v>
      </c>
      <c r="AN79" s="344">
        <f>InputDataA_GeneralAssumptions!AR179</f>
        <v>0</v>
      </c>
      <c r="AO79" s="344">
        <f>InputDataA_GeneralAssumptions!AS179</f>
        <v>0</v>
      </c>
      <c r="AP79" s="344">
        <f>InputDataA_GeneralAssumptions!AT179</f>
        <v>0</v>
      </c>
      <c r="AQ79" s="344">
        <f>InputDataA_GeneralAssumptions!AU179</f>
        <v>0</v>
      </c>
      <c r="AR79" s="344">
        <f>InputDataA_GeneralAssumptions!AV179</f>
        <v>0</v>
      </c>
      <c r="AS79" s="344">
        <f>InputDataA_GeneralAssumptions!AW179</f>
        <v>0</v>
      </c>
      <c r="AT79" s="344">
        <f>InputDataA_GeneralAssumptions!AX179</f>
        <v>0</v>
      </c>
      <c r="AU79" s="344">
        <f>InputDataA_GeneralAssumptions!AY179</f>
        <v>0</v>
      </c>
      <c r="AV79" s="344">
        <f>InputDataA_GeneralAssumptions!AZ179</f>
        <v>0</v>
      </c>
      <c r="AW79" s="344">
        <f>InputDataA_GeneralAssumptions!BA179</f>
        <v>0</v>
      </c>
      <c r="AX79" s="344">
        <f>InputDataA_GeneralAssumptions!BB179</f>
        <v>0</v>
      </c>
      <c r="AY79" s="344">
        <f>InputDataA_GeneralAssumptions!BC179</f>
        <v>0</v>
      </c>
      <c r="AZ79" s="344">
        <f>InputDataA_GeneralAssumptions!BD179</f>
        <v>0</v>
      </c>
      <c r="BA79" s="344">
        <f>InputDataA_GeneralAssumptions!BE179</f>
        <v>0</v>
      </c>
      <c r="BB79" s="344">
        <f>InputDataA_GeneralAssumptions!BF179</f>
        <v>0</v>
      </c>
      <c r="BC79" s="344">
        <f>InputDataA_GeneralAssumptions!BG179</f>
        <v>0</v>
      </c>
      <c r="BD79" s="344">
        <f>InputDataA_GeneralAssumptions!BH179</f>
        <v>0</v>
      </c>
      <c r="BE79" s="344">
        <f>InputDataA_GeneralAssumptions!BI179</f>
        <v>0</v>
      </c>
      <c r="BF79" s="344">
        <f>InputDataA_GeneralAssumptions!BJ179</f>
        <v>0</v>
      </c>
      <c r="BG79" s="344">
        <f>InputDataA_GeneralAssumptions!BK179</f>
        <v>0</v>
      </c>
      <c r="BH79" s="344">
        <f>InputDataA_GeneralAssumptions!BL179</f>
        <v>0</v>
      </c>
      <c r="BI79" s="344">
        <f>InputDataA_GeneralAssumptions!BM179</f>
        <v>0</v>
      </c>
      <c r="BJ79" s="344">
        <f>InputDataA_GeneralAssumptions!BN179</f>
        <v>0</v>
      </c>
      <c r="BK79" s="344">
        <f>InputDataA_GeneralAssumptions!BO179</f>
        <v>0</v>
      </c>
      <c r="BL79" s="344">
        <f>InputDataA_GeneralAssumptions!BP179</f>
        <v>0</v>
      </c>
      <c r="BM79" s="344">
        <f>InputDataA_GeneralAssumptions!BQ179</f>
        <v>0</v>
      </c>
      <c r="BN79" s="344">
        <f>InputDataA_GeneralAssumptions!BR179</f>
        <v>0</v>
      </c>
      <c r="BO79" s="344">
        <f>InputDataA_GeneralAssumptions!BS179</f>
        <v>0</v>
      </c>
      <c r="BP79" s="344">
        <f>InputDataA_GeneralAssumptions!BT179</f>
        <v>0</v>
      </c>
      <c r="BQ79" s="344">
        <f>InputDataA_GeneralAssumptions!BU179</f>
        <v>0</v>
      </c>
      <c r="BR79" s="344">
        <f>InputDataA_GeneralAssumptions!BV179</f>
        <v>0</v>
      </c>
      <c r="BS79" s="344">
        <f>InputDataA_GeneralAssumptions!BW179</f>
        <v>0</v>
      </c>
    </row>
    <row r="80" spans="1:71">
      <c r="C80" s="201" t="s">
        <v>991</v>
      </c>
      <c r="D80" s="3"/>
      <c r="E80" s="344"/>
      <c r="F80" s="344">
        <f>F30+F79</f>
        <v>3.6386725197754544E-3</v>
      </c>
      <c r="G80" s="344">
        <f t="shared" ref="G80:AL80" si="666">G30+G79</f>
        <v>3.796496421476947E-3</v>
      </c>
      <c r="H80" s="344">
        <f t="shared" si="666"/>
        <v>3.9094811864488488E-3</v>
      </c>
      <c r="I80" s="344">
        <f t="shared" si="666"/>
        <v>4.0995534100709552E-3</v>
      </c>
      <c r="J80" s="344">
        <f t="shared" si="666"/>
        <v>4.0916933029602198E-3</v>
      </c>
      <c r="K80" s="344">
        <f t="shared" si="666"/>
        <v>4.2408206991737529E-3</v>
      </c>
      <c r="L80" s="344">
        <f t="shared" si="666"/>
        <v>4.4049265991095155E-3</v>
      </c>
      <c r="M80" s="344">
        <f t="shared" si="666"/>
        <v>4.549087399431162E-3</v>
      </c>
      <c r="N80" s="344">
        <f t="shared" si="666"/>
        <v>4.69386423238638E-3</v>
      </c>
      <c r="O80" s="344">
        <f t="shared" si="666"/>
        <v>4.6621381249225546E-3</v>
      </c>
      <c r="P80" s="344">
        <f t="shared" si="666"/>
        <v>4.8343620032229584E-3</v>
      </c>
      <c r="Q80" s="344">
        <f t="shared" si="666"/>
        <v>4.9365419635283292E-3</v>
      </c>
      <c r="R80" s="344">
        <f t="shared" si="666"/>
        <v>4.9194639470735435E-3</v>
      </c>
      <c r="S80" s="344">
        <f t="shared" si="666"/>
        <v>4.8139355369876125E-3</v>
      </c>
      <c r="T80" s="344">
        <f t="shared" si="666"/>
        <v>4.6897305232844744E-3</v>
      </c>
      <c r="U80" s="344">
        <f t="shared" si="666"/>
        <v>4.6283802769084836E-3</v>
      </c>
      <c r="V80" s="344">
        <f t="shared" si="666"/>
        <v>4.5350554674254973E-3</v>
      </c>
      <c r="W80" s="344">
        <f t="shared" si="666"/>
        <v>4.35483480078247E-3</v>
      </c>
      <c r="X80" s="344">
        <f t="shared" si="666"/>
        <v>4.1391867418911765E-3</v>
      </c>
      <c r="Y80" s="344">
        <f t="shared" si="666"/>
        <v>3.842765259037817E-3</v>
      </c>
      <c r="Z80" s="344">
        <f t="shared" si="666"/>
        <v>3.7005685610149719E-3</v>
      </c>
      <c r="AA80" s="344">
        <f t="shared" si="666"/>
        <v>3.5990298147097199E-3</v>
      </c>
      <c r="AB80" s="344">
        <f t="shared" si="666"/>
        <v>3.6242318857839795E-3</v>
      </c>
      <c r="AC80" s="344">
        <f t="shared" si="666"/>
        <v>3.7394619006541063E-3</v>
      </c>
      <c r="AD80" s="344">
        <f t="shared" si="666"/>
        <v>3.8572440510593609E-3</v>
      </c>
      <c r="AE80" s="344">
        <f t="shared" si="666"/>
        <v>4.002933692123678E-3</v>
      </c>
      <c r="AF80" s="344">
        <f t="shared" si="666"/>
        <v>4.0701910888221171E-3</v>
      </c>
      <c r="AG80" s="344">
        <f t="shared" si="666"/>
        <v>4.047903809032638E-3</v>
      </c>
      <c r="AH80" s="344">
        <f t="shared" si="666"/>
        <v>3.9290700489271746E-3</v>
      </c>
      <c r="AI80" s="344" t="e">
        <f t="shared" si="666"/>
        <v>#VALUE!</v>
      </c>
      <c r="AJ80" s="344" t="e">
        <f t="shared" si="666"/>
        <v>#VALUE!</v>
      </c>
      <c r="AK80" s="344" t="e">
        <f t="shared" si="666"/>
        <v>#VALUE!</v>
      </c>
      <c r="AL80" s="344" t="e">
        <f t="shared" si="666"/>
        <v>#VALUE!</v>
      </c>
      <c r="AM80" s="344" t="e">
        <f t="shared" ref="AM80:BS80" si="667">AM30+AM79</f>
        <v>#VALUE!</v>
      </c>
      <c r="AN80" s="344" t="e">
        <f t="shared" si="667"/>
        <v>#VALUE!</v>
      </c>
      <c r="AO80" s="344" t="e">
        <f t="shared" si="667"/>
        <v>#VALUE!</v>
      </c>
      <c r="AP80" s="344" t="e">
        <f t="shared" si="667"/>
        <v>#VALUE!</v>
      </c>
      <c r="AQ80" s="344" t="e">
        <f t="shared" si="667"/>
        <v>#VALUE!</v>
      </c>
      <c r="AR80" s="344" t="e">
        <f t="shared" si="667"/>
        <v>#VALUE!</v>
      </c>
      <c r="AS80" s="344" t="e">
        <f t="shared" si="667"/>
        <v>#VALUE!</v>
      </c>
      <c r="AT80" s="344" t="e">
        <f t="shared" si="667"/>
        <v>#VALUE!</v>
      </c>
      <c r="AU80" s="344" t="e">
        <f t="shared" si="667"/>
        <v>#VALUE!</v>
      </c>
      <c r="AV80" s="344" t="e">
        <f t="shared" si="667"/>
        <v>#VALUE!</v>
      </c>
      <c r="AW80" s="344" t="e">
        <f t="shared" si="667"/>
        <v>#VALUE!</v>
      </c>
      <c r="AX80" s="344" t="e">
        <f t="shared" si="667"/>
        <v>#VALUE!</v>
      </c>
      <c r="AY80" s="344" t="e">
        <f t="shared" si="667"/>
        <v>#VALUE!</v>
      </c>
      <c r="AZ80" s="344" t="e">
        <f t="shared" si="667"/>
        <v>#VALUE!</v>
      </c>
      <c r="BA80" s="344" t="e">
        <f t="shared" si="667"/>
        <v>#VALUE!</v>
      </c>
      <c r="BB80" s="344" t="e">
        <f t="shared" si="667"/>
        <v>#VALUE!</v>
      </c>
      <c r="BC80" s="344" t="e">
        <f t="shared" si="667"/>
        <v>#VALUE!</v>
      </c>
      <c r="BD80" s="344" t="e">
        <f t="shared" si="667"/>
        <v>#VALUE!</v>
      </c>
      <c r="BE80" s="344" t="e">
        <f t="shared" si="667"/>
        <v>#VALUE!</v>
      </c>
      <c r="BF80" s="344" t="e">
        <f t="shared" si="667"/>
        <v>#VALUE!</v>
      </c>
      <c r="BG80" s="344" t="e">
        <f t="shared" si="667"/>
        <v>#VALUE!</v>
      </c>
      <c r="BH80" s="344" t="e">
        <f t="shared" si="667"/>
        <v>#VALUE!</v>
      </c>
      <c r="BI80" s="344" t="e">
        <f t="shared" si="667"/>
        <v>#VALUE!</v>
      </c>
      <c r="BJ80" s="344" t="e">
        <f t="shared" si="667"/>
        <v>#VALUE!</v>
      </c>
      <c r="BK80" s="344" t="e">
        <f t="shared" si="667"/>
        <v>#VALUE!</v>
      </c>
      <c r="BL80" s="344" t="e">
        <f t="shared" si="667"/>
        <v>#VALUE!</v>
      </c>
      <c r="BM80" s="344" t="e">
        <f t="shared" si="667"/>
        <v>#VALUE!</v>
      </c>
      <c r="BN80" s="344" t="e">
        <f t="shared" si="667"/>
        <v>#VALUE!</v>
      </c>
      <c r="BO80" s="344" t="e">
        <f t="shared" si="667"/>
        <v>#VALUE!</v>
      </c>
      <c r="BP80" s="344" t="e">
        <f t="shared" si="667"/>
        <v>#VALUE!</v>
      </c>
      <c r="BQ80" s="344" t="e">
        <f t="shared" si="667"/>
        <v>#VALUE!</v>
      </c>
      <c r="BR80" s="344" t="e">
        <f t="shared" si="667"/>
        <v>#VALUE!</v>
      </c>
      <c r="BS80" s="344" t="e">
        <f t="shared" si="667"/>
        <v>#VALUE!</v>
      </c>
    </row>
    <row r="81" spans="3:71">
      <c r="C81" s="201" t="s">
        <v>992</v>
      </c>
      <c r="D81" s="3"/>
      <c r="E81" s="344">
        <f>NORMSDIST(NORMSINV(0.4)-E72)</f>
        <v>0.1458015620603933</v>
      </c>
      <c r="F81" s="344">
        <f t="shared" ref="F81:AL81" si="668">NORMSDIST(NORMSINV(0.4)-F72)</f>
        <v>0.1458015620603933</v>
      </c>
      <c r="G81" s="344">
        <f t="shared" si="668"/>
        <v>0.1458015620603933</v>
      </c>
      <c r="H81" s="344">
        <f t="shared" si="668"/>
        <v>0.1458015620603933</v>
      </c>
      <c r="I81" s="344">
        <f t="shared" si="668"/>
        <v>0.1458015620603933</v>
      </c>
      <c r="J81" s="344">
        <f t="shared" si="668"/>
        <v>0.1458015620603933</v>
      </c>
      <c r="K81" s="344">
        <f t="shared" si="668"/>
        <v>0.1458015620603933</v>
      </c>
      <c r="L81" s="344">
        <f t="shared" si="668"/>
        <v>0.1458015620603933</v>
      </c>
      <c r="M81" s="344">
        <f t="shared" si="668"/>
        <v>0.1458015620603933</v>
      </c>
      <c r="N81" s="344">
        <f t="shared" si="668"/>
        <v>0.1458015620603933</v>
      </c>
      <c r="O81" s="344">
        <f t="shared" si="668"/>
        <v>0.1458015620603933</v>
      </c>
      <c r="P81" s="344">
        <f t="shared" si="668"/>
        <v>0.1458015620603933</v>
      </c>
      <c r="Q81" s="344">
        <f t="shared" si="668"/>
        <v>0.1458015620603933</v>
      </c>
      <c r="R81" s="344">
        <f t="shared" si="668"/>
        <v>0.1458015620603933</v>
      </c>
      <c r="S81" s="344">
        <f t="shared" si="668"/>
        <v>0.1458015620603933</v>
      </c>
      <c r="T81" s="344">
        <f t="shared" si="668"/>
        <v>0.1458015620603933</v>
      </c>
      <c r="U81" s="344">
        <f t="shared" si="668"/>
        <v>0.1458015620603933</v>
      </c>
      <c r="V81" s="344">
        <f t="shared" si="668"/>
        <v>0.1458015620603933</v>
      </c>
      <c r="W81" s="344">
        <f t="shared" si="668"/>
        <v>0.1458015620603933</v>
      </c>
      <c r="X81" s="344">
        <f t="shared" si="668"/>
        <v>0.1458015620603933</v>
      </c>
      <c r="Y81" s="344">
        <f t="shared" si="668"/>
        <v>0.1458015620603933</v>
      </c>
      <c r="Z81" s="344">
        <f t="shared" si="668"/>
        <v>0.1458015620603933</v>
      </c>
      <c r="AA81" s="344">
        <f t="shared" si="668"/>
        <v>0.1458015620603933</v>
      </c>
      <c r="AB81" s="344">
        <f t="shared" si="668"/>
        <v>0.1458015620603933</v>
      </c>
      <c r="AC81" s="344">
        <f t="shared" si="668"/>
        <v>0.1458015620603933</v>
      </c>
      <c r="AD81" s="344">
        <f t="shared" si="668"/>
        <v>0.1458015620603933</v>
      </c>
      <c r="AE81" s="344">
        <f t="shared" si="668"/>
        <v>0.1458015620603933</v>
      </c>
      <c r="AF81" s="344">
        <f t="shared" si="668"/>
        <v>0.1458015620603933</v>
      </c>
      <c r="AG81" s="344">
        <f t="shared" si="668"/>
        <v>0.1458015620603933</v>
      </c>
      <c r="AH81" s="344">
        <f t="shared" si="668"/>
        <v>0.1458015620603933</v>
      </c>
      <c r="AI81" s="344">
        <f t="shared" si="668"/>
        <v>0.1458015620603933</v>
      </c>
      <c r="AJ81" s="344">
        <f t="shared" si="668"/>
        <v>0.1458015620603933</v>
      </c>
      <c r="AK81" s="344">
        <f t="shared" si="668"/>
        <v>0.1458015620603933</v>
      </c>
      <c r="AL81" s="344">
        <f t="shared" si="668"/>
        <v>0.1458015620603933</v>
      </c>
      <c r="AM81" s="344">
        <f t="shared" ref="AM81:BS81" si="669">NORMSDIST(NORMSINV(0.4)-AM72)</f>
        <v>0.1458015620603933</v>
      </c>
      <c r="AN81" s="344">
        <f t="shared" si="669"/>
        <v>0.1458015620603933</v>
      </c>
      <c r="AO81" s="344">
        <f t="shared" si="669"/>
        <v>0.1458015620603933</v>
      </c>
      <c r="AP81" s="344">
        <f t="shared" si="669"/>
        <v>0.1458015620603933</v>
      </c>
      <c r="AQ81" s="344">
        <f t="shared" si="669"/>
        <v>0.1458015620603933</v>
      </c>
      <c r="AR81" s="344">
        <f t="shared" si="669"/>
        <v>0.1458015620603933</v>
      </c>
      <c r="AS81" s="344">
        <f t="shared" si="669"/>
        <v>0.1458015620603933</v>
      </c>
      <c r="AT81" s="344">
        <f t="shared" si="669"/>
        <v>0.1458015620603933</v>
      </c>
      <c r="AU81" s="344">
        <f t="shared" si="669"/>
        <v>0.1458015620603933</v>
      </c>
      <c r="AV81" s="344">
        <f t="shared" si="669"/>
        <v>0.1458015620603933</v>
      </c>
      <c r="AW81" s="344">
        <f t="shared" si="669"/>
        <v>0.1458015620603933</v>
      </c>
      <c r="AX81" s="344">
        <f t="shared" si="669"/>
        <v>0.1458015620603933</v>
      </c>
      <c r="AY81" s="344">
        <f t="shared" si="669"/>
        <v>0.1458015620603933</v>
      </c>
      <c r="AZ81" s="344">
        <f t="shared" si="669"/>
        <v>0.1458015620603933</v>
      </c>
      <c r="BA81" s="344">
        <f t="shared" si="669"/>
        <v>0.1458015620603933</v>
      </c>
      <c r="BB81" s="344">
        <f t="shared" si="669"/>
        <v>0.1458015620603933</v>
      </c>
      <c r="BC81" s="344">
        <f t="shared" si="669"/>
        <v>0.1458015620603933</v>
      </c>
      <c r="BD81" s="344">
        <f t="shared" si="669"/>
        <v>0.1458015620603933</v>
      </c>
      <c r="BE81" s="344">
        <f t="shared" si="669"/>
        <v>0.1458015620603933</v>
      </c>
      <c r="BF81" s="344">
        <f t="shared" si="669"/>
        <v>0.1458015620603933</v>
      </c>
      <c r="BG81" s="344">
        <f t="shared" si="669"/>
        <v>0.1458015620603933</v>
      </c>
      <c r="BH81" s="344">
        <f t="shared" si="669"/>
        <v>0.1458015620603933</v>
      </c>
      <c r="BI81" s="344">
        <f t="shared" si="669"/>
        <v>0.1458015620603933</v>
      </c>
      <c r="BJ81" s="344">
        <f t="shared" si="669"/>
        <v>0.1458015620603933</v>
      </c>
      <c r="BK81" s="344">
        <f t="shared" si="669"/>
        <v>0.1458015620603933</v>
      </c>
      <c r="BL81" s="344">
        <f t="shared" si="669"/>
        <v>0.1458015620603933</v>
      </c>
      <c r="BM81" s="344">
        <f t="shared" si="669"/>
        <v>0.1458015620603933</v>
      </c>
      <c r="BN81" s="344">
        <f t="shared" si="669"/>
        <v>0.1458015620603933</v>
      </c>
      <c r="BO81" s="344">
        <f t="shared" si="669"/>
        <v>0.1458015620603933</v>
      </c>
      <c r="BP81" s="344">
        <f t="shared" si="669"/>
        <v>0.1458015620603933</v>
      </c>
      <c r="BQ81" s="344">
        <f t="shared" si="669"/>
        <v>0.1458015620603933</v>
      </c>
      <c r="BR81" s="344">
        <f t="shared" si="669"/>
        <v>0.1458015620603933</v>
      </c>
      <c r="BS81" s="344">
        <f t="shared" si="669"/>
        <v>0.1458015620603933</v>
      </c>
    </row>
    <row r="82" spans="3:71">
      <c r="C82" s="77"/>
    </row>
  </sheetData>
  <pageMargins left="0.75" right="0.75" top="1" bottom="1" header="0.5" footer="0.5"/>
  <pageSetup orientation="portrait" horizontalDpi="4294967292" verticalDpi="4294967292"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Readme</vt:lpstr>
      <vt:lpstr>InputDataA_GeneralAssumptions</vt:lpstr>
      <vt:lpstr>GraphsA</vt:lpstr>
      <vt:lpstr>InputDataB_ModelSpecAssumptions</vt:lpstr>
      <vt:lpstr>GraphsB</vt:lpstr>
      <vt:lpstr>DataSummary</vt:lpstr>
      <vt:lpstr>data</vt:lpstr>
      <vt:lpstr>data_pc</vt:lpstr>
      <vt:lpstr>Submodel1</vt:lpstr>
      <vt:lpstr>Submodel1s</vt:lpstr>
      <vt:lpstr>Submodel2</vt:lpstr>
      <vt:lpstr>Submodel2s</vt:lpstr>
      <vt:lpstr>Submodel3</vt:lpstr>
      <vt:lpstr>Submodel3s</vt:lpstr>
    </vt:vector>
  </TitlesOfParts>
  <Company>Personal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Garrido</dc:creator>
  <cp:lastModifiedBy>Steven Michael Pennings</cp:lastModifiedBy>
  <dcterms:created xsi:type="dcterms:W3CDTF">2016-01-12T17:53:21Z</dcterms:created>
  <dcterms:modified xsi:type="dcterms:W3CDTF">2021-12-17T15:13:15Z</dcterms:modified>
</cp:coreProperties>
</file>